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4.xml" ContentType="application/vnd.openxmlformats-officedocument.drawing+xml"/>
  <Override PartName="/xl/charts/chart38.xml" ContentType="application/vnd.openxmlformats-officedocument.drawingml.chart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drawings/drawing16.xml" ContentType="application/vnd.openxmlformats-officedocument.drawing+xml"/>
  <Override PartName="/xl/charts/chart40.xml" ContentType="application/vnd.openxmlformats-officedocument.drawingml.chart+xml"/>
  <Override PartName="/xl/drawings/drawing17.xml" ContentType="application/vnd.openxmlformats-officedocument.drawing+xml"/>
  <Override PartName="/xl/charts/chart41.xml" ContentType="application/vnd.openxmlformats-officedocument.drawingml.chart+xml"/>
  <Override PartName="/xl/drawings/drawing18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64C87454-AB98-43BC-8D70-A59C6DE6008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4" r:id="rId1"/>
    <sheet name="Graphs 1" sheetId="31" r:id="rId2"/>
    <sheet name="Active 2" sheetId="20" r:id="rId3"/>
    <sheet name="Graphs 2" sheetId="28" r:id="rId4"/>
    <sheet name="Active 6" sheetId="26" r:id="rId5"/>
    <sheet name="Active 7" sheetId="17" r:id="rId6"/>
    <sheet name="Graphs 7" sheetId="29" r:id="rId7"/>
    <sheet name="Active 8" sheetId="19" r:id="rId8"/>
    <sheet name="Graphs 8" sheetId="30" r:id="rId9"/>
    <sheet name="A (5)" sheetId="27" r:id="rId10"/>
    <sheet name="A (4)" sheetId="18" r:id="rId11"/>
    <sheet name="Active 3" sheetId="10" r:id="rId12"/>
    <sheet name="A (old)" sheetId="1" r:id="rId13"/>
    <sheet name="Q_fit" sheetId="3" r:id="rId14"/>
    <sheet name="Q_fit (3)" sheetId="15" r:id="rId15"/>
    <sheet name="Q_fit (4)" sheetId="21" r:id="rId16"/>
    <sheet name="errors (2)" sheetId="24" r:id="rId17"/>
    <sheet name="errors" sheetId="22" r:id="rId18"/>
    <sheet name="Sheet1" sheetId="9" r:id="rId19"/>
    <sheet name="BAV" sheetId="23" r:id="rId20"/>
  </sheets>
  <definedNames>
    <definedName name="solver_adj" localSheetId="10" hidden="1">'A (4)'!$I$2:$I$4</definedName>
    <definedName name="solver_adj" localSheetId="9" hidden="1">'A (5)'!$AC$3:$AC$10</definedName>
    <definedName name="solver_adj" localSheetId="12" hidden="1">'A (old)'!$E$11:$E$13</definedName>
    <definedName name="solver_adj" localSheetId="0" hidden="1">'Active 1'!$E$11:$E$13</definedName>
    <definedName name="solver_adj" localSheetId="2" hidden="1">'Active 2'!$AC$3:$AC$10</definedName>
    <definedName name="solver_adj" localSheetId="11" hidden="1">'Active 3'!$I$2:$I$7</definedName>
    <definedName name="solver_adj" localSheetId="4" hidden="1">'Active 6'!$I$2:$I$7</definedName>
    <definedName name="solver_adj" localSheetId="5" hidden="1">'Active 7'!$I$3:$I$7</definedName>
    <definedName name="solver_adj" localSheetId="7" hidden="1">'Active 8'!$I$3:$I$7</definedName>
    <definedName name="solver_adj" localSheetId="17" hidden="1">errors!$AC$3:$AC$10</definedName>
    <definedName name="solver_adj" localSheetId="16" hidden="1">'errors (2)'!$AC$3:$AC$10</definedName>
    <definedName name="solver_cvg" localSheetId="10" hidden="1">0.0001</definedName>
    <definedName name="solver_cvg" localSheetId="9" hidden="1">0.0001</definedName>
    <definedName name="solver_cvg" localSheetId="12" hidden="1">0.0001</definedName>
    <definedName name="solver_cvg" localSheetId="0" hidden="1">0.0001</definedName>
    <definedName name="solver_cvg" localSheetId="2" hidden="1">0.0001</definedName>
    <definedName name="solver_cvg" localSheetId="11" hidden="1">0.0001</definedName>
    <definedName name="solver_cvg" localSheetId="4" hidden="1">0.0001</definedName>
    <definedName name="solver_cvg" localSheetId="5" hidden="1">0.0001</definedName>
    <definedName name="solver_cvg" localSheetId="7" hidden="1">0.0001</definedName>
    <definedName name="solver_cvg" localSheetId="17" hidden="1">0.0001</definedName>
    <definedName name="solver_cvg" localSheetId="16" hidden="1">0.0001</definedName>
    <definedName name="solver_drv" localSheetId="10" hidden="1">1</definedName>
    <definedName name="solver_drv" localSheetId="9" hidden="1">1</definedName>
    <definedName name="solver_drv" localSheetId="12" hidden="1">1</definedName>
    <definedName name="solver_drv" localSheetId="0" hidden="1">1</definedName>
    <definedName name="solver_drv" localSheetId="2" hidden="1">1</definedName>
    <definedName name="solver_drv" localSheetId="11" hidden="1">1</definedName>
    <definedName name="solver_drv" localSheetId="4" hidden="1">1</definedName>
    <definedName name="solver_drv" localSheetId="5" hidden="1">1</definedName>
    <definedName name="solver_drv" localSheetId="7" hidden="1">1</definedName>
    <definedName name="solver_drv" localSheetId="17" hidden="1">1</definedName>
    <definedName name="solver_drv" localSheetId="16" hidden="1">1</definedName>
    <definedName name="solver_est" localSheetId="10" hidden="1">1</definedName>
    <definedName name="solver_est" localSheetId="9" hidden="1">1</definedName>
    <definedName name="solver_est" localSheetId="12" hidden="1">1</definedName>
    <definedName name="solver_est" localSheetId="0" hidden="1">1</definedName>
    <definedName name="solver_est" localSheetId="2" hidden="1">1</definedName>
    <definedName name="solver_est" localSheetId="11" hidden="1">1</definedName>
    <definedName name="solver_est" localSheetId="4" hidden="1">1</definedName>
    <definedName name="solver_est" localSheetId="5" hidden="1">1</definedName>
    <definedName name="solver_est" localSheetId="7" hidden="1">1</definedName>
    <definedName name="solver_est" localSheetId="17" hidden="1">1</definedName>
    <definedName name="solver_est" localSheetId="16" hidden="1">1</definedName>
    <definedName name="solver_itr" localSheetId="10" hidden="1">100</definedName>
    <definedName name="solver_itr" localSheetId="9" hidden="1">100</definedName>
    <definedName name="solver_itr" localSheetId="12" hidden="1">100</definedName>
    <definedName name="solver_itr" localSheetId="0" hidden="1">100</definedName>
    <definedName name="solver_itr" localSheetId="2" hidden="1">100</definedName>
    <definedName name="solver_itr" localSheetId="11" hidden="1">100</definedName>
    <definedName name="solver_itr" localSheetId="4" hidden="1">100</definedName>
    <definedName name="solver_itr" localSheetId="5" hidden="1">100</definedName>
    <definedName name="solver_itr" localSheetId="7" hidden="1">100</definedName>
    <definedName name="solver_itr" localSheetId="17" hidden="1">100</definedName>
    <definedName name="solver_itr" localSheetId="16" hidden="1">100</definedName>
    <definedName name="solver_lin" localSheetId="10" hidden="1">2</definedName>
    <definedName name="solver_lin" localSheetId="9" hidden="1">2</definedName>
    <definedName name="solver_lin" localSheetId="12" hidden="1">2</definedName>
    <definedName name="solver_lin" localSheetId="0" hidden="1">2</definedName>
    <definedName name="solver_lin" localSheetId="2" hidden="1">2</definedName>
    <definedName name="solver_lin" localSheetId="11" hidden="1">2</definedName>
    <definedName name="solver_lin" localSheetId="4" hidden="1">2</definedName>
    <definedName name="solver_lin" localSheetId="5" hidden="1">2</definedName>
    <definedName name="solver_lin" localSheetId="7" hidden="1">2</definedName>
    <definedName name="solver_lin" localSheetId="17" hidden="1">2</definedName>
    <definedName name="solver_lin" localSheetId="16" hidden="1">2</definedName>
    <definedName name="solver_neg" localSheetId="10" hidden="1">2</definedName>
    <definedName name="solver_neg" localSheetId="9" hidden="1">2</definedName>
    <definedName name="solver_neg" localSheetId="12" hidden="1">2</definedName>
    <definedName name="solver_neg" localSheetId="0" hidden="1">2</definedName>
    <definedName name="solver_neg" localSheetId="2" hidden="1">2</definedName>
    <definedName name="solver_neg" localSheetId="11" hidden="1">2</definedName>
    <definedName name="solver_neg" localSheetId="4" hidden="1">2</definedName>
    <definedName name="solver_neg" localSheetId="5" hidden="1">2</definedName>
    <definedName name="solver_neg" localSheetId="7" hidden="1">2</definedName>
    <definedName name="solver_neg" localSheetId="17" hidden="1">2</definedName>
    <definedName name="solver_neg" localSheetId="16" hidden="1">2</definedName>
    <definedName name="solver_num" localSheetId="10" hidden="1">0</definedName>
    <definedName name="solver_num" localSheetId="9" hidden="1">0</definedName>
    <definedName name="solver_num" localSheetId="12" hidden="1">0</definedName>
    <definedName name="solver_num" localSheetId="0" hidden="1">0</definedName>
    <definedName name="solver_num" localSheetId="2" hidden="1">0</definedName>
    <definedName name="solver_num" localSheetId="11" hidden="1">0</definedName>
    <definedName name="solver_num" localSheetId="4" hidden="1">0</definedName>
    <definedName name="solver_num" localSheetId="5" hidden="1">0</definedName>
    <definedName name="solver_num" localSheetId="7" hidden="1">0</definedName>
    <definedName name="solver_num" localSheetId="17" hidden="1">0</definedName>
    <definedName name="solver_num" localSheetId="16" hidden="1">0</definedName>
    <definedName name="solver_nwt" localSheetId="10" hidden="1">1</definedName>
    <definedName name="solver_nwt" localSheetId="9" hidden="1">1</definedName>
    <definedName name="solver_nwt" localSheetId="12" hidden="1">1</definedName>
    <definedName name="solver_nwt" localSheetId="0" hidden="1">1</definedName>
    <definedName name="solver_nwt" localSheetId="2" hidden="1">1</definedName>
    <definedName name="solver_nwt" localSheetId="11" hidden="1">1</definedName>
    <definedName name="solver_nwt" localSheetId="4" hidden="1">1</definedName>
    <definedName name="solver_nwt" localSheetId="5" hidden="1">1</definedName>
    <definedName name="solver_nwt" localSheetId="7" hidden="1">1</definedName>
    <definedName name="solver_nwt" localSheetId="17" hidden="1">1</definedName>
    <definedName name="solver_nwt" localSheetId="16" hidden="1">1</definedName>
    <definedName name="solver_opt" localSheetId="10" hidden="1">'A (4)'!$I$9</definedName>
    <definedName name="solver_opt" localSheetId="9" hidden="1">'A (5)'!$AC$11</definedName>
    <definedName name="solver_opt" localSheetId="12" hidden="1">'A (old)'!$E$14</definedName>
    <definedName name="solver_opt" localSheetId="0" hidden="1">'Active 1'!$E$14</definedName>
    <definedName name="solver_opt" localSheetId="2" hidden="1">'Active 2'!$AC$11</definedName>
    <definedName name="solver_opt" localSheetId="11" hidden="1">'Active 3'!$I$8</definedName>
    <definedName name="solver_opt" localSheetId="4" hidden="1">'Active 6'!$I$8</definedName>
    <definedName name="solver_opt" localSheetId="5" hidden="1">'Active 7'!$I$8</definedName>
    <definedName name="solver_opt" localSheetId="7" hidden="1">'Active 8'!$I$8</definedName>
    <definedName name="solver_opt" localSheetId="17" hidden="1">errors!$AC$11</definedName>
    <definedName name="solver_opt" localSheetId="16" hidden="1">'errors (2)'!$AC$11</definedName>
    <definedName name="solver_pre" localSheetId="10" hidden="1">0.000001</definedName>
    <definedName name="solver_pre" localSheetId="9" hidden="1">0.000001</definedName>
    <definedName name="solver_pre" localSheetId="12" hidden="1">0.000001</definedName>
    <definedName name="solver_pre" localSheetId="0" hidden="1">0.000001</definedName>
    <definedName name="solver_pre" localSheetId="2" hidden="1">0.000001</definedName>
    <definedName name="solver_pre" localSheetId="11" hidden="1">0.000001</definedName>
    <definedName name="solver_pre" localSheetId="4" hidden="1">0.000001</definedName>
    <definedName name="solver_pre" localSheetId="5" hidden="1">0.000001</definedName>
    <definedName name="solver_pre" localSheetId="7" hidden="1">0.000001</definedName>
    <definedName name="solver_pre" localSheetId="17" hidden="1">0.000001</definedName>
    <definedName name="solver_pre" localSheetId="16" hidden="1">0.000001</definedName>
    <definedName name="solver_scl" localSheetId="10" hidden="1">2</definedName>
    <definedName name="solver_scl" localSheetId="9" hidden="1">1</definedName>
    <definedName name="solver_scl" localSheetId="12" hidden="1">2</definedName>
    <definedName name="solver_scl" localSheetId="0" hidden="1">2</definedName>
    <definedName name="solver_scl" localSheetId="2" hidden="1">1</definedName>
    <definedName name="solver_scl" localSheetId="11" hidden="1">2</definedName>
    <definedName name="solver_scl" localSheetId="4" hidden="1">1</definedName>
    <definedName name="solver_scl" localSheetId="5" hidden="1">2</definedName>
    <definedName name="solver_scl" localSheetId="7" hidden="1">2</definedName>
    <definedName name="solver_scl" localSheetId="17" hidden="1">2</definedName>
    <definedName name="solver_scl" localSheetId="16" hidden="1">2</definedName>
    <definedName name="solver_sho" localSheetId="10" hidden="1">2</definedName>
    <definedName name="solver_sho" localSheetId="9" hidden="1">2</definedName>
    <definedName name="solver_sho" localSheetId="12" hidden="1">2</definedName>
    <definedName name="solver_sho" localSheetId="0" hidden="1">2</definedName>
    <definedName name="solver_sho" localSheetId="2" hidden="1">2</definedName>
    <definedName name="solver_sho" localSheetId="11" hidden="1">2</definedName>
    <definedName name="solver_sho" localSheetId="4" hidden="1">2</definedName>
    <definedName name="solver_sho" localSheetId="5" hidden="1">2</definedName>
    <definedName name="solver_sho" localSheetId="7" hidden="1">2</definedName>
    <definedName name="solver_sho" localSheetId="17" hidden="1">2</definedName>
    <definedName name="solver_sho" localSheetId="16" hidden="1">2</definedName>
    <definedName name="solver_tim" localSheetId="10" hidden="1">100</definedName>
    <definedName name="solver_tim" localSheetId="9" hidden="1">100</definedName>
    <definedName name="solver_tim" localSheetId="12" hidden="1">100</definedName>
    <definedName name="solver_tim" localSheetId="0" hidden="1">100</definedName>
    <definedName name="solver_tim" localSheetId="2" hidden="1">100</definedName>
    <definedName name="solver_tim" localSheetId="11" hidden="1">100</definedName>
    <definedName name="solver_tim" localSheetId="4" hidden="1">100</definedName>
    <definedName name="solver_tim" localSheetId="5" hidden="1">100</definedName>
    <definedName name="solver_tim" localSheetId="7" hidden="1">100</definedName>
    <definedName name="solver_tim" localSheetId="17" hidden="1">100</definedName>
    <definedName name="solver_tim" localSheetId="16" hidden="1">100</definedName>
    <definedName name="solver_tol" localSheetId="10" hidden="1">0.05</definedName>
    <definedName name="solver_tol" localSheetId="9" hidden="1">0.05</definedName>
    <definedName name="solver_tol" localSheetId="12" hidden="1">0.05</definedName>
    <definedName name="solver_tol" localSheetId="0" hidden="1">0.05</definedName>
    <definedName name="solver_tol" localSheetId="2" hidden="1">0.05</definedName>
    <definedName name="solver_tol" localSheetId="11" hidden="1">0.05</definedName>
    <definedName name="solver_tol" localSheetId="4" hidden="1">0.05</definedName>
    <definedName name="solver_tol" localSheetId="5" hidden="1">0.05</definedName>
    <definedName name="solver_tol" localSheetId="7" hidden="1">0.05</definedName>
    <definedName name="solver_tol" localSheetId="17" hidden="1">0.05</definedName>
    <definedName name="solver_tol" localSheetId="16" hidden="1">0.05</definedName>
    <definedName name="solver_typ" localSheetId="10" hidden="1">2</definedName>
    <definedName name="solver_typ" localSheetId="9" hidden="1">2</definedName>
    <definedName name="solver_typ" localSheetId="12" hidden="1">2</definedName>
    <definedName name="solver_typ" localSheetId="0" hidden="1">2</definedName>
    <definedName name="solver_typ" localSheetId="2" hidden="1">2</definedName>
    <definedName name="solver_typ" localSheetId="11" hidden="1">2</definedName>
    <definedName name="solver_typ" localSheetId="4" hidden="1">2</definedName>
    <definedName name="solver_typ" localSheetId="5" hidden="1">2</definedName>
    <definedName name="solver_typ" localSheetId="7" hidden="1">2</definedName>
    <definedName name="solver_typ" localSheetId="17" hidden="1">2</definedName>
    <definedName name="solver_typ" localSheetId="16" hidden="1">2</definedName>
    <definedName name="solver_val" localSheetId="10" hidden="1">0</definedName>
    <definedName name="solver_val" localSheetId="9" hidden="1">0</definedName>
    <definedName name="solver_val" localSheetId="12" hidden="1">0</definedName>
    <definedName name="solver_val" localSheetId="0" hidden="1">0</definedName>
    <definedName name="solver_val" localSheetId="2" hidden="1">0</definedName>
    <definedName name="solver_val" localSheetId="11" hidden="1">0</definedName>
    <definedName name="solver_val" localSheetId="4" hidden="1">0</definedName>
    <definedName name="solver_val" localSheetId="5" hidden="1">0</definedName>
    <definedName name="solver_val" localSheetId="7" hidden="1">0</definedName>
    <definedName name="solver_val" localSheetId="17" hidden="1">0</definedName>
    <definedName name="solver_val" localSheetId="16" hidden="1">0</definedName>
  </definedNames>
  <calcPr calcId="181029"/>
</workbook>
</file>

<file path=xl/calcChain.xml><?xml version="1.0" encoding="utf-8"?>
<calcChain xmlns="http://schemas.openxmlformats.org/spreadsheetml/2006/main">
  <c r="E338" i="4" l="1"/>
  <c r="F338" i="4" s="1"/>
  <c r="Q338" i="4"/>
  <c r="E320" i="20"/>
  <c r="F320" i="20" s="1"/>
  <c r="S320" i="20"/>
  <c r="V320" i="20"/>
  <c r="E334" i="26"/>
  <c r="F334" i="26" s="1"/>
  <c r="S334" i="26"/>
  <c r="E332" i="17"/>
  <c r="F332" i="17" s="1"/>
  <c r="S332" i="17"/>
  <c r="E332" i="19"/>
  <c r="F332" i="19"/>
  <c r="G332" i="19" s="1"/>
  <c r="P332" i="19"/>
  <c r="S332" i="19"/>
  <c r="E333" i="4"/>
  <c r="F333" i="4" s="1"/>
  <c r="Q333" i="4"/>
  <c r="E334" i="4"/>
  <c r="F334" i="4" s="1"/>
  <c r="Q334" i="4"/>
  <c r="E335" i="4"/>
  <c r="F335" i="4" s="1"/>
  <c r="Q335" i="4"/>
  <c r="E336" i="4"/>
  <c r="F336" i="4" s="1"/>
  <c r="Q336" i="4"/>
  <c r="E337" i="4"/>
  <c r="F337" i="4" s="1"/>
  <c r="Q337" i="4"/>
  <c r="E313" i="20"/>
  <c r="F313" i="20" s="1"/>
  <c r="S313" i="20"/>
  <c r="V313" i="20"/>
  <c r="E314" i="20"/>
  <c r="F314" i="20" s="1"/>
  <c r="S314" i="20"/>
  <c r="V314" i="20"/>
  <c r="E315" i="20"/>
  <c r="F315" i="20" s="1"/>
  <c r="S315" i="20"/>
  <c r="V315" i="20"/>
  <c r="E316" i="20"/>
  <c r="F316" i="20" s="1"/>
  <c r="Z316" i="20" s="1"/>
  <c r="S316" i="20"/>
  <c r="V316" i="20"/>
  <c r="E319" i="20"/>
  <c r="F319" i="20"/>
  <c r="Z319" i="20" s="1"/>
  <c r="G319" i="20"/>
  <c r="S319" i="20"/>
  <c r="V319" i="20"/>
  <c r="E327" i="26"/>
  <c r="F327" i="26" s="1"/>
  <c r="S327" i="26"/>
  <c r="E328" i="26"/>
  <c r="F328" i="26" s="1"/>
  <c r="S328" i="26"/>
  <c r="E329" i="26"/>
  <c r="F329" i="26" s="1"/>
  <c r="S329" i="26"/>
  <c r="E330" i="26"/>
  <c r="F330" i="26" s="1"/>
  <c r="G330" i="26" s="1"/>
  <c r="L330" i="26" s="1"/>
  <c r="S330" i="26"/>
  <c r="E333" i="26"/>
  <c r="F333" i="26" s="1"/>
  <c r="S333" i="26"/>
  <c r="E325" i="17"/>
  <c r="F325" i="17" s="1"/>
  <c r="S325" i="17"/>
  <c r="E326" i="17"/>
  <c r="F326" i="17" s="1"/>
  <c r="P326" i="17" s="1"/>
  <c r="S326" i="17"/>
  <c r="E327" i="17"/>
  <c r="F327" i="17" s="1"/>
  <c r="S327" i="17"/>
  <c r="E328" i="17"/>
  <c r="F328" i="17" s="1"/>
  <c r="S328" i="17"/>
  <c r="E331" i="17"/>
  <c r="F331" i="17"/>
  <c r="P331" i="17" s="1"/>
  <c r="S331" i="17"/>
  <c r="E325" i="19"/>
  <c r="F325" i="19" s="1"/>
  <c r="S325" i="19"/>
  <c r="E326" i="19"/>
  <c r="F326" i="19" s="1"/>
  <c r="P326" i="19" s="1"/>
  <c r="S326" i="19"/>
  <c r="E327" i="19"/>
  <c r="F327" i="19" s="1"/>
  <c r="S327" i="19"/>
  <c r="E328" i="19"/>
  <c r="F328" i="19" s="1"/>
  <c r="S328" i="19"/>
  <c r="E331" i="19"/>
  <c r="F331" i="19" s="1"/>
  <c r="S331" i="19"/>
  <c r="E311" i="19"/>
  <c r="F311" i="19" s="1"/>
  <c r="S311" i="19"/>
  <c r="E312" i="19"/>
  <c r="F312" i="19" s="1"/>
  <c r="P312" i="19" s="1"/>
  <c r="S312" i="19"/>
  <c r="E313" i="19"/>
  <c r="F313" i="19" s="1"/>
  <c r="S313" i="19"/>
  <c r="E314" i="19"/>
  <c r="F314" i="19" s="1"/>
  <c r="S314" i="19"/>
  <c r="E315" i="19"/>
  <c r="F315" i="19" s="1"/>
  <c r="S315" i="19"/>
  <c r="E316" i="19"/>
  <c r="F316" i="19" s="1"/>
  <c r="S316" i="19"/>
  <c r="E317" i="19"/>
  <c r="F317" i="19" s="1"/>
  <c r="S317" i="19"/>
  <c r="E318" i="19"/>
  <c r="F318" i="19"/>
  <c r="P318" i="19" s="1"/>
  <c r="S318" i="19"/>
  <c r="E319" i="19"/>
  <c r="F319" i="19" s="1"/>
  <c r="S319" i="19"/>
  <c r="E320" i="19"/>
  <c r="F320" i="19" s="1"/>
  <c r="P320" i="19" s="1"/>
  <c r="S320" i="19"/>
  <c r="E321" i="19"/>
  <c r="F321" i="19" s="1"/>
  <c r="S321" i="19"/>
  <c r="E322" i="19"/>
  <c r="F322" i="19" s="1"/>
  <c r="S322" i="19"/>
  <c r="E323" i="19"/>
  <c r="F323" i="19" s="1"/>
  <c r="S323" i="19"/>
  <c r="E324" i="19"/>
  <c r="F324" i="19"/>
  <c r="G324" i="19" s="1"/>
  <c r="P324" i="19"/>
  <c r="Q324" i="19"/>
  <c r="S324" i="19"/>
  <c r="E329" i="19"/>
  <c r="F329" i="19" s="1"/>
  <c r="S329" i="19"/>
  <c r="E330" i="19"/>
  <c r="F330" i="19" s="1"/>
  <c r="S330" i="19"/>
  <c r="E311" i="17"/>
  <c r="F311" i="17" s="1"/>
  <c r="S311" i="17"/>
  <c r="E312" i="17"/>
  <c r="F312" i="17"/>
  <c r="S312" i="17"/>
  <c r="E313" i="17"/>
  <c r="F313" i="17" s="1"/>
  <c r="S313" i="17"/>
  <c r="E314" i="17"/>
  <c r="F314" i="17" s="1"/>
  <c r="S314" i="17"/>
  <c r="E315" i="17"/>
  <c r="F315" i="17" s="1"/>
  <c r="S315" i="17"/>
  <c r="E316" i="17"/>
  <c r="F316" i="17" s="1"/>
  <c r="S316" i="17"/>
  <c r="E317" i="17"/>
  <c r="F317" i="17"/>
  <c r="G317" i="17" s="1"/>
  <c r="S317" i="17"/>
  <c r="E318" i="17"/>
  <c r="F318" i="17" s="1"/>
  <c r="P318" i="17" s="1"/>
  <c r="S318" i="17"/>
  <c r="E319" i="17"/>
  <c r="F319" i="17" s="1"/>
  <c r="S319" i="17"/>
  <c r="E320" i="17"/>
  <c r="F320" i="17"/>
  <c r="P320" i="17" s="1"/>
  <c r="G320" i="17"/>
  <c r="K320" i="17" s="1"/>
  <c r="S320" i="17"/>
  <c r="E321" i="17"/>
  <c r="F321" i="17" s="1"/>
  <c r="S321" i="17"/>
  <c r="E322" i="17"/>
  <c r="F322" i="17" s="1"/>
  <c r="S322" i="17"/>
  <c r="E323" i="17"/>
  <c r="F323" i="17" s="1"/>
  <c r="S323" i="17"/>
  <c r="E324" i="17"/>
  <c r="F324" i="17" s="1"/>
  <c r="S324" i="17"/>
  <c r="E329" i="17"/>
  <c r="F329" i="17" s="1"/>
  <c r="G329" i="17" s="1"/>
  <c r="S329" i="17"/>
  <c r="E330" i="17"/>
  <c r="F330" i="17" s="1"/>
  <c r="P330" i="17" s="1"/>
  <c r="S330" i="17"/>
  <c r="E313" i="26"/>
  <c r="F313" i="26" s="1"/>
  <c r="S313" i="26"/>
  <c r="E314" i="26"/>
  <c r="F314" i="26" s="1"/>
  <c r="S314" i="26"/>
  <c r="E315" i="26"/>
  <c r="F315" i="26" s="1"/>
  <c r="S315" i="26"/>
  <c r="E316" i="26"/>
  <c r="F316" i="26" s="1"/>
  <c r="S316" i="26"/>
  <c r="E317" i="26"/>
  <c r="F317" i="26" s="1"/>
  <c r="S317" i="26"/>
  <c r="E318" i="26"/>
  <c r="F318" i="26" s="1"/>
  <c r="S318" i="26"/>
  <c r="E319" i="26"/>
  <c r="F319" i="26" s="1"/>
  <c r="S319" i="26"/>
  <c r="E320" i="26"/>
  <c r="F320" i="26" s="1"/>
  <c r="S320" i="26"/>
  <c r="E321" i="26"/>
  <c r="F321" i="26" s="1"/>
  <c r="S321" i="26"/>
  <c r="E322" i="26"/>
  <c r="F322" i="26" s="1"/>
  <c r="S322" i="26"/>
  <c r="E323" i="26"/>
  <c r="F323" i="26"/>
  <c r="P323" i="26" s="1"/>
  <c r="S323" i="26"/>
  <c r="E324" i="26"/>
  <c r="F324" i="26" s="1"/>
  <c r="S324" i="26"/>
  <c r="E325" i="26"/>
  <c r="F325" i="26" s="1"/>
  <c r="S325" i="26"/>
  <c r="E326" i="26"/>
  <c r="F326" i="26" s="1"/>
  <c r="S326" i="26"/>
  <c r="E331" i="26"/>
  <c r="F331" i="26" s="1"/>
  <c r="P331" i="26" s="1"/>
  <c r="S331" i="26"/>
  <c r="E332" i="26"/>
  <c r="F332" i="26" s="1"/>
  <c r="S332" i="26"/>
  <c r="E317" i="4"/>
  <c r="F317" i="4" s="1"/>
  <c r="Q317" i="4"/>
  <c r="E318" i="4"/>
  <c r="F318" i="4" s="1"/>
  <c r="Q318" i="4"/>
  <c r="E319" i="4"/>
  <c r="F319" i="4"/>
  <c r="G319" i="4" s="1"/>
  <c r="L319" i="4" s="1"/>
  <c r="P319" i="4"/>
  <c r="S319" i="4" s="1"/>
  <c r="U319" i="4" s="1"/>
  <c r="Q319" i="4"/>
  <c r="E320" i="4"/>
  <c r="F320" i="4" s="1"/>
  <c r="Q320" i="4"/>
  <c r="E321" i="4"/>
  <c r="F321" i="4"/>
  <c r="P321" i="4" s="1"/>
  <c r="S321" i="4" s="1"/>
  <c r="U321" i="4" s="1"/>
  <c r="G321" i="4"/>
  <c r="L321" i="4" s="1"/>
  <c r="Q321" i="4"/>
  <c r="E322" i="4"/>
  <c r="F322" i="4"/>
  <c r="P322" i="4" s="1"/>
  <c r="Q322" i="4"/>
  <c r="E323" i="4"/>
  <c r="F323" i="4" s="1"/>
  <c r="Q323" i="4"/>
  <c r="E324" i="4"/>
  <c r="F324" i="4" s="1"/>
  <c r="Q324" i="4"/>
  <c r="E325" i="4"/>
  <c r="F325" i="4" s="1"/>
  <c r="Q325" i="4"/>
  <c r="E326" i="4"/>
  <c r="F326" i="4" s="1"/>
  <c r="Q326" i="4"/>
  <c r="E327" i="4"/>
  <c r="F327" i="4"/>
  <c r="G327" i="4" s="1"/>
  <c r="L327" i="4" s="1"/>
  <c r="P327" i="4"/>
  <c r="Q327" i="4"/>
  <c r="E328" i="4"/>
  <c r="F328" i="4" s="1"/>
  <c r="Q328" i="4"/>
  <c r="E329" i="4"/>
  <c r="F329" i="4"/>
  <c r="P329" i="4" s="1"/>
  <c r="S329" i="4" s="1"/>
  <c r="U329" i="4" s="1"/>
  <c r="G329" i="4"/>
  <c r="L329" i="4" s="1"/>
  <c r="Q329" i="4"/>
  <c r="E330" i="4"/>
  <c r="F330" i="4"/>
  <c r="P330" i="4" s="1"/>
  <c r="Q330" i="4"/>
  <c r="E331" i="4"/>
  <c r="F331" i="4" s="1"/>
  <c r="Q331" i="4"/>
  <c r="E332" i="4"/>
  <c r="F332" i="4" s="1"/>
  <c r="Q332" i="4"/>
  <c r="E299" i="20"/>
  <c r="F299" i="20" s="1"/>
  <c r="S299" i="20"/>
  <c r="V299" i="20"/>
  <c r="E300" i="20"/>
  <c r="F300" i="20" s="1"/>
  <c r="S300" i="20"/>
  <c r="V300" i="20"/>
  <c r="E301" i="20"/>
  <c r="F301" i="20"/>
  <c r="G301" i="20" s="1"/>
  <c r="S301" i="20"/>
  <c r="V301" i="20"/>
  <c r="E302" i="20"/>
  <c r="F302" i="20"/>
  <c r="S302" i="20"/>
  <c r="V302" i="20"/>
  <c r="E303" i="20"/>
  <c r="F303" i="20" s="1"/>
  <c r="S303" i="20"/>
  <c r="V303" i="20"/>
  <c r="E304" i="20"/>
  <c r="F304" i="20" s="1"/>
  <c r="P304" i="20" s="1"/>
  <c r="S304" i="20"/>
  <c r="V304" i="20"/>
  <c r="Z304" i="20"/>
  <c r="E305" i="20"/>
  <c r="F305" i="20" s="1"/>
  <c r="S305" i="20"/>
  <c r="V305" i="20"/>
  <c r="E306" i="20"/>
  <c r="F306" i="20" s="1"/>
  <c r="S306" i="20"/>
  <c r="V306" i="20"/>
  <c r="E307" i="20"/>
  <c r="F307" i="20" s="1"/>
  <c r="S307" i="20"/>
  <c r="V307" i="20"/>
  <c r="E308" i="20"/>
  <c r="F308" i="20" s="1"/>
  <c r="S308" i="20"/>
  <c r="V308" i="20"/>
  <c r="E309" i="20"/>
  <c r="F309" i="20" s="1"/>
  <c r="G309" i="20" s="1"/>
  <c r="S309" i="20"/>
  <c r="V309" i="20"/>
  <c r="E310" i="20"/>
  <c r="F310" i="20" s="1"/>
  <c r="Q310" i="20" s="1"/>
  <c r="S310" i="20"/>
  <c r="V310" i="20"/>
  <c r="E311" i="20"/>
  <c r="F311" i="20" s="1"/>
  <c r="S311" i="20"/>
  <c r="V311" i="20"/>
  <c r="E312" i="20"/>
  <c r="F312" i="20"/>
  <c r="P312" i="20" s="1"/>
  <c r="S312" i="20"/>
  <c r="V312" i="20"/>
  <c r="Z312" i="20"/>
  <c r="E317" i="20"/>
  <c r="F317" i="20" s="1"/>
  <c r="S317" i="20"/>
  <c r="V317" i="20"/>
  <c r="E318" i="20"/>
  <c r="F318" i="20"/>
  <c r="G318" i="20" s="1"/>
  <c r="S318" i="20"/>
  <c r="V318" i="20"/>
  <c r="E275" i="19"/>
  <c r="F275" i="19" s="1"/>
  <c r="S275" i="19"/>
  <c r="E276" i="19"/>
  <c r="F276" i="19" s="1"/>
  <c r="P276" i="19" s="1"/>
  <c r="S276" i="19"/>
  <c r="E277" i="19"/>
  <c r="F277" i="19"/>
  <c r="S277" i="19"/>
  <c r="E278" i="19"/>
  <c r="F278" i="19" s="1"/>
  <c r="S278" i="19"/>
  <c r="E279" i="19"/>
  <c r="F279" i="19" s="1"/>
  <c r="S279" i="19"/>
  <c r="E280" i="19"/>
  <c r="F280" i="19" s="1"/>
  <c r="G280" i="19" s="1"/>
  <c r="S280" i="19"/>
  <c r="E281" i="19"/>
  <c r="F281" i="19"/>
  <c r="S281" i="19"/>
  <c r="E282" i="19"/>
  <c r="F282" i="19" s="1"/>
  <c r="P282" i="19" s="1"/>
  <c r="S282" i="19"/>
  <c r="E283" i="19"/>
  <c r="F283" i="19"/>
  <c r="Q283" i="19" s="1"/>
  <c r="S283" i="19"/>
  <c r="E284" i="19"/>
  <c r="F284" i="19" s="1"/>
  <c r="S284" i="19"/>
  <c r="E285" i="19"/>
  <c r="F285" i="19" s="1"/>
  <c r="S285" i="19"/>
  <c r="E286" i="19"/>
  <c r="F286" i="19" s="1"/>
  <c r="S286" i="19"/>
  <c r="E287" i="19"/>
  <c r="F287" i="19" s="1"/>
  <c r="S287" i="19"/>
  <c r="E288" i="19"/>
  <c r="F288" i="19" s="1"/>
  <c r="P288" i="19" s="1"/>
  <c r="S288" i="19"/>
  <c r="E289" i="19"/>
  <c r="F289" i="19" s="1"/>
  <c r="S289" i="19"/>
  <c r="E290" i="19"/>
  <c r="F290" i="19" s="1"/>
  <c r="G290" i="19" s="1"/>
  <c r="L290" i="19" s="1"/>
  <c r="P290" i="19"/>
  <c r="S290" i="19"/>
  <c r="E291" i="19"/>
  <c r="F291" i="19"/>
  <c r="Q291" i="19" s="1"/>
  <c r="S291" i="19"/>
  <c r="E292" i="19"/>
  <c r="F292" i="19" s="1"/>
  <c r="S292" i="19"/>
  <c r="E293" i="19"/>
  <c r="F293" i="19" s="1"/>
  <c r="S293" i="19"/>
  <c r="E294" i="19"/>
  <c r="F294" i="19" s="1"/>
  <c r="S294" i="19"/>
  <c r="E295" i="19"/>
  <c r="F295" i="19" s="1"/>
  <c r="S295" i="19"/>
  <c r="E296" i="19"/>
  <c r="F296" i="19" s="1"/>
  <c r="P296" i="19" s="1"/>
  <c r="G296" i="19"/>
  <c r="S296" i="19"/>
  <c r="E297" i="19"/>
  <c r="F297" i="19" s="1"/>
  <c r="S297" i="19"/>
  <c r="E298" i="19"/>
  <c r="F298" i="19" s="1"/>
  <c r="G298" i="19" s="1"/>
  <c r="L298" i="19" s="1"/>
  <c r="P298" i="19"/>
  <c r="S298" i="19"/>
  <c r="E299" i="19"/>
  <c r="F299" i="19"/>
  <c r="Q299" i="19" s="1"/>
  <c r="S299" i="19"/>
  <c r="E300" i="19"/>
  <c r="F300" i="19" s="1"/>
  <c r="S300" i="19"/>
  <c r="E301" i="19"/>
  <c r="F301" i="19" s="1"/>
  <c r="S301" i="19"/>
  <c r="E302" i="19"/>
  <c r="F302" i="19" s="1"/>
  <c r="S302" i="19"/>
  <c r="E303" i="19"/>
  <c r="F303" i="19" s="1"/>
  <c r="S303" i="19"/>
  <c r="E304" i="19"/>
  <c r="F304" i="19" s="1"/>
  <c r="S304" i="19"/>
  <c r="E305" i="19"/>
  <c r="F305" i="19" s="1"/>
  <c r="S305" i="19"/>
  <c r="E306" i="19"/>
  <c r="F306" i="19" s="1"/>
  <c r="G306" i="19" s="1"/>
  <c r="L306" i="19" s="1"/>
  <c r="P306" i="19"/>
  <c r="S306" i="19"/>
  <c r="E307" i="19"/>
  <c r="F307" i="19"/>
  <c r="Q307" i="19" s="1"/>
  <c r="S307" i="19"/>
  <c r="E308" i="19"/>
  <c r="F308" i="19" s="1"/>
  <c r="S308" i="19"/>
  <c r="E309" i="19"/>
  <c r="F309" i="19" s="1"/>
  <c r="S309" i="19"/>
  <c r="E310" i="19"/>
  <c r="F310" i="19" s="1"/>
  <c r="S310" i="19"/>
  <c r="E275" i="17"/>
  <c r="F275" i="17" s="1"/>
  <c r="S275" i="17"/>
  <c r="E276" i="17"/>
  <c r="F276" i="17" s="1"/>
  <c r="S276" i="17"/>
  <c r="E277" i="17"/>
  <c r="F277" i="17"/>
  <c r="S277" i="17"/>
  <c r="E278" i="17"/>
  <c r="F278" i="17" s="1"/>
  <c r="S278" i="17"/>
  <c r="E279" i="17"/>
  <c r="F279" i="17" s="1"/>
  <c r="S279" i="17"/>
  <c r="E280" i="17"/>
  <c r="F280" i="17" s="1"/>
  <c r="S280" i="17"/>
  <c r="E281" i="17"/>
  <c r="F281" i="17"/>
  <c r="S281" i="17"/>
  <c r="E282" i="17"/>
  <c r="F282" i="17" s="1"/>
  <c r="P282" i="17" s="1"/>
  <c r="S282" i="17"/>
  <c r="E283" i="17"/>
  <c r="F283" i="17" s="1"/>
  <c r="S283" i="17"/>
  <c r="E284" i="17"/>
  <c r="F284" i="17" s="1"/>
  <c r="P284" i="17" s="1"/>
  <c r="S284" i="17"/>
  <c r="E285" i="17"/>
  <c r="F285" i="17" s="1"/>
  <c r="S285" i="17"/>
  <c r="E286" i="17"/>
  <c r="F286" i="17" s="1"/>
  <c r="S286" i="17"/>
  <c r="E287" i="17"/>
  <c r="F287" i="17"/>
  <c r="S287" i="17"/>
  <c r="E288" i="17"/>
  <c r="F288" i="17" s="1"/>
  <c r="G288" i="17"/>
  <c r="S288" i="17"/>
  <c r="E289" i="17"/>
  <c r="F289" i="17" s="1"/>
  <c r="S289" i="17"/>
  <c r="E290" i="17"/>
  <c r="F290" i="17" s="1"/>
  <c r="P290" i="17" s="1"/>
  <c r="S290" i="17"/>
  <c r="E291" i="17"/>
  <c r="F291" i="17" s="1"/>
  <c r="G291" i="17" s="1"/>
  <c r="S291" i="17"/>
  <c r="E292" i="17"/>
  <c r="F292" i="17"/>
  <c r="P292" i="17" s="1"/>
  <c r="S292" i="17"/>
  <c r="E293" i="17"/>
  <c r="F293" i="17"/>
  <c r="S293" i="17"/>
  <c r="E294" i="17"/>
  <c r="F294" i="17" s="1"/>
  <c r="G294" i="17" s="1"/>
  <c r="S294" i="17"/>
  <c r="E295" i="17"/>
  <c r="F295" i="17" s="1"/>
  <c r="S295" i="17"/>
  <c r="E296" i="17"/>
  <c r="F296" i="17" s="1"/>
  <c r="S296" i="17"/>
  <c r="E297" i="17"/>
  <c r="F297" i="17"/>
  <c r="S297" i="17"/>
  <c r="E298" i="17"/>
  <c r="F298" i="17" s="1"/>
  <c r="P298" i="17" s="1"/>
  <c r="S298" i="17"/>
  <c r="E299" i="17"/>
  <c r="F299" i="17" s="1"/>
  <c r="S299" i="17"/>
  <c r="E300" i="17"/>
  <c r="F300" i="17"/>
  <c r="P300" i="17" s="1"/>
  <c r="S300" i="17"/>
  <c r="E301" i="17"/>
  <c r="F301" i="17"/>
  <c r="S301" i="17"/>
  <c r="E302" i="17"/>
  <c r="F302" i="17" s="1"/>
  <c r="S302" i="17"/>
  <c r="E303" i="17"/>
  <c r="F303" i="17" s="1"/>
  <c r="S303" i="17"/>
  <c r="E304" i="17"/>
  <c r="F304" i="17" s="1"/>
  <c r="S304" i="17"/>
  <c r="E305" i="17"/>
  <c r="F305" i="17"/>
  <c r="S305" i="17"/>
  <c r="E306" i="17"/>
  <c r="F306" i="17" s="1"/>
  <c r="P306" i="17" s="1"/>
  <c r="S306" i="17"/>
  <c r="E307" i="17"/>
  <c r="F307" i="17" s="1"/>
  <c r="S307" i="17"/>
  <c r="E308" i="17"/>
  <c r="F308" i="17"/>
  <c r="P308" i="17" s="1"/>
  <c r="S308" i="17"/>
  <c r="E309" i="17"/>
  <c r="F309" i="17"/>
  <c r="S309" i="17"/>
  <c r="E310" i="17"/>
  <c r="F310" i="17" s="1"/>
  <c r="S310" i="17"/>
  <c r="E297" i="26"/>
  <c r="F297" i="26" s="1"/>
  <c r="Q297" i="26" s="1"/>
  <c r="G297" i="26"/>
  <c r="L297" i="26" s="1"/>
  <c r="S297" i="26"/>
  <c r="E298" i="26"/>
  <c r="F298" i="26" s="1"/>
  <c r="S298" i="26"/>
  <c r="E299" i="26"/>
  <c r="F299" i="26" s="1"/>
  <c r="S299" i="26"/>
  <c r="E300" i="26"/>
  <c r="F300" i="26" s="1"/>
  <c r="G300" i="26" s="1"/>
  <c r="L300" i="26" s="1"/>
  <c r="S300" i="26"/>
  <c r="E301" i="26"/>
  <c r="F301" i="26" s="1"/>
  <c r="Q301" i="26" s="1"/>
  <c r="G301" i="26"/>
  <c r="L301" i="26" s="1"/>
  <c r="S301" i="26"/>
  <c r="E302" i="26"/>
  <c r="F302" i="26" s="1"/>
  <c r="S302" i="26"/>
  <c r="E303" i="26"/>
  <c r="F303" i="26" s="1"/>
  <c r="S303" i="26"/>
  <c r="E304" i="26"/>
  <c r="F304" i="26" s="1"/>
  <c r="G304" i="26" s="1"/>
  <c r="L304" i="26" s="1"/>
  <c r="S304" i="26"/>
  <c r="E305" i="26"/>
  <c r="F305" i="26"/>
  <c r="S305" i="26"/>
  <c r="E306" i="26"/>
  <c r="F306" i="26" s="1"/>
  <c r="Q306" i="26" s="1"/>
  <c r="P306" i="26"/>
  <c r="S306" i="26"/>
  <c r="E307" i="26"/>
  <c r="F307" i="26" s="1"/>
  <c r="S307" i="26"/>
  <c r="E308" i="26"/>
  <c r="F308" i="26"/>
  <c r="G308" i="26" s="1"/>
  <c r="L308" i="26" s="1"/>
  <c r="S308" i="26"/>
  <c r="E309" i="26"/>
  <c r="F309" i="26" s="1"/>
  <c r="S309" i="26"/>
  <c r="E310" i="26"/>
  <c r="F310" i="26" s="1"/>
  <c r="P310" i="26" s="1"/>
  <c r="Q310" i="26"/>
  <c r="S310" i="26"/>
  <c r="E311" i="26"/>
  <c r="F311" i="26"/>
  <c r="Q311" i="26" s="1"/>
  <c r="P311" i="26"/>
  <c r="S311" i="26"/>
  <c r="E312" i="26"/>
  <c r="F312" i="26"/>
  <c r="G312" i="26" s="1"/>
  <c r="L312" i="26" s="1"/>
  <c r="S312" i="26"/>
  <c r="E283" i="27"/>
  <c r="F283" i="27"/>
  <c r="G283" i="27"/>
  <c r="K283" i="27"/>
  <c r="Q283" i="27"/>
  <c r="S283" i="27"/>
  <c r="V283" i="27"/>
  <c r="Y283" i="27"/>
  <c r="E284" i="27"/>
  <c r="F284" i="27"/>
  <c r="S284" i="27"/>
  <c r="V284" i="27"/>
  <c r="Y284" i="27"/>
  <c r="E285" i="27"/>
  <c r="F285" i="27"/>
  <c r="G285" i="27"/>
  <c r="K285" i="27"/>
  <c r="S285" i="27"/>
  <c r="V285" i="27"/>
  <c r="Y285" i="27"/>
  <c r="E286" i="27"/>
  <c r="F286" i="27"/>
  <c r="P286" i="27"/>
  <c r="G286" i="27"/>
  <c r="K286" i="27"/>
  <c r="S286" i="27"/>
  <c r="V286" i="27"/>
  <c r="Y286" i="27"/>
  <c r="E287" i="27"/>
  <c r="F287" i="27"/>
  <c r="S287" i="27"/>
  <c r="V287" i="27"/>
  <c r="Y287" i="27"/>
  <c r="E288" i="27"/>
  <c r="F288" i="27"/>
  <c r="P288" i="27"/>
  <c r="R288" i="27"/>
  <c r="Q288" i="27"/>
  <c r="S288" i="27"/>
  <c r="V288" i="27"/>
  <c r="Y288" i="27"/>
  <c r="E289" i="27"/>
  <c r="F289" i="27"/>
  <c r="Q289" i="27"/>
  <c r="G289" i="27"/>
  <c r="K289" i="27"/>
  <c r="P289" i="27"/>
  <c r="S289" i="27"/>
  <c r="V289" i="27"/>
  <c r="Y289" i="27"/>
  <c r="Z289" i="27"/>
  <c r="AA289" i="27"/>
  <c r="E290" i="27"/>
  <c r="F290" i="27"/>
  <c r="S290" i="27"/>
  <c r="V290" i="27"/>
  <c r="Y290" i="27"/>
  <c r="E291" i="27"/>
  <c r="F291" i="27"/>
  <c r="G291" i="27"/>
  <c r="K291" i="27"/>
  <c r="Q291" i="27"/>
  <c r="S291" i="27"/>
  <c r="V291" i="27"/>
  <c r="Y291" i="27"/>
  <c r="E292" i="27"/>
  <c r="F292" i="27"/>
  <c r="S292" i="27"/>
  <c r="V292" i="27"/>
  <c r="Y292" i="27"/>
  <c r="E293" i="27"/>
  <c r="F293" i="27"/>
  <c r="G293" i="27"/>
  <c r="K293" i="27"/>
  <c r="S293" i="27"/>
  <c r="V293" i="27"/>
  <c r="Y293" i="27"/>
  <c r="E294" i="27"/>
  <c r="F294" i="27"/>
  <c r="P294" i="27"/>
  <c r="G294" i="27"/>
  <c r="K294" i="27"/>
  <c r="S294" i="27"/>
  <c r="V294" i="27"/>
  <c r="Y294" i="27"/>
  <c r="E295" i="27"/>
  <c r="F295" i="27"/>
  <c r="S295" i="27"/>
  <c r="V295" i="27"/>
  <c r="Y295" i="27"/>
  <c r="E296" i="27"/>
  <c r="F296" i="27"/>
  <c r="P296" i="27"/>
  <c r="R296" i="27"/>
  <c r="Q296" i="27"/>
  <c r="S296" i="27"/>
  <c r="V296" i="27"/>
  <c r="Y296" i="27"/>
  <c r="E297" i="27"/>
  <c r="F297" i="27"/>
  <c r="Q297" i="27"/>
  <c r="G297" i="27"/>
  <c r="K297" i="27"/>
  <c r="P297" i="27"/>
  <c r="S297" i="27"/>
  <c r="V297" i="27"/>
  <c r="Y297" i="27"/>
  <c r="Z297" i="27"/>
  <c r="AA297" i="27"/>
  <c r="E298" i="27"/>
  <c r="F298" i="27"/>
  <c r="S298" i="27"/>
  <c r="V298" i="27"/>
  <c r="Y298" i="27"/>
  <c r="E279" i="4"/>
  <c r="F279" i="4"/>
  <c r="G279" i="4"/>
  <c r="L279" i="4"/>
  <c r="P279" i="4"/>
  <c r="S279" i="4"/>
  <c r="U279" i="4"/>
  <c r="Q279" i="4"/>
  <c r="E280" i="4"/>
  <c r="F280" i="4"/>
  <c r="Q280" i="4"/>
  <c r="E281" i="4"/>
  <c r="F281" i="4"/>
  <c r="Q281" i="4"/>
  <c r="E282" i="4"/>
  <c r="F282" i="4"/>
  <c r="P282" i="4"/>
  <c r="S282" i="4"/>
  <c r="U282" i="4"/>
  <c r="G282" i="4"/>
  <c r="L282" i="4"/>
  <c r="Q282" i="4"/>
  <c r="E283" i="4"/>
  <c r="F283" i="4"/>
  <c r="P283" i="4"/>
  <c r="S283" i="4"/>
  <c r="U283" i="4"/>
  <c r="G283" i="4"/>
  <c r="L283" i="4"/>
  <c r="Q283" i="4"/>
  <c r="E284" i="4"/>
  <c r="F284" i="4"/>
  <c r="P284" i="4"/>
  <c r="Q284" i="4"/>
  <c r="E285" i="4"/>
  <c r="F285" i="4"/>
  <c r="Q285" i="4"/>
  <c r="E286" i="4"/>
  <c r="F286" i="4"/>
  <c r="Q286" i="4"/>
  <c r="E287" i="4"/>
  <c r="F287" i="4"/>
  <c r="G287" i="4"/>
  <c r="L287" i="4"/>
  <c r="P287" i="4"/>
  <c r="Q287" i="4"/>
  <c r="E288" i="4"/>
  <c r="F288" i="4"/>
  <c r="Q288" i="4"/>
  <c r="E289" i="4"/>
  <c r="F289" i="4"/>
  <c r="Q289" i="4"/>
  <c r="E290" i="4"/>
  <c r="F290" i="4"/>
  <c r="P290" i="4"/>
  <c r="S290" i="4"/>
  <c r="U290" i="4"/>
  <c r="G290" i="4"/>
  <c r="L290" i="4"/>
  <c r="Q290" i="4"/>
  <c r="E291" i="4"/>
  <c r="F291" i="4"/>
  <c r="P291" i="4"/>
  <c r="S291" i="4"/>
  <c r="U291" i="4"/>
  <c r="G291" i="4"/>
  <c r="L291" i="4"/>
  <c r="Q291" i="4"/>
  <c r="E292" i="4"/>
  <c r="F292" i="4"/>
  <c r="P292" i="4"/>
  <c r="Q292" i="4"/>
  <c r="E293" i="4"/>
  <c r="F293" i="4"/>
  <c r="Q293" i="4"/>
  <c r="E294" i="4"/>
  <c r="F294" i="4"/>
  <c r="Q294" i="4"/>
  <c r="E295" i="4"/>
  <c r="F295" i="4"/>
  <c r="G295" i="4"/>
  <c r="L295" i="4"/>
  <c r="P295" i="4"/>
  <c r="Q295" i="4"/>
  <c r="E296" i="4"/>
  <c r="F296" i="4"/>
  <c r="Q296" i="4"/>
  <c r="E297" i="4"/>
  <c r="F297" i="4"/>
  <c r="Q297" i="4"/>
  <c r="E298" i="4"/>
  <c r="F298" i="4"/>
  <c r="P298" i="4"/>
  <c r="S298" i="4"/>
  <c r="U298" i="4"/>
  <c r="G298" i="4"/>
  <c r="L298" i="4"/>
  <c r="Q298" i="4"/>
  <c r="E299" i="4"/>
  <c r="F299" i="4"/>
  <c r="P299" i="4"/>
  <c r="S299" i="4"/>
  <c r="U299" i="4"/>
  <c r="G299" i="4"/>
  <c r="L299" i="4"/>
  <c r="Q299" i="4"/>
  <c r="E300" i="4"/>
  <c r="F300" i="4"/>
  <c r="P300" i="4"/>
  <c r="Q300" i="4"/>
  <c r="E301" i="4"/>
  <c r="F301" i="4"/>
  <c r="Q301" i="4"/>
  <c r="E302" i="4"/>
  <c r="F302" i="4"/>
  <c r="Q302" i="4"/>
  <c r="E303" i="4"/>
  <c r="F303" i="4"/>
  <c r="G303" i="4"/>
  <c r="L303" i="4"/>
  <c r="P303" i="4"/>
  <c r="Q303" i="4"/>
  <c r="E304" i="4"/>
  <c r="F304" i="4"/>
  <c r="Q304" i="4"/>
  <c r="E305" i="4"/>
  <c r="F305" i="4"/>
  <c r="Q305" i="4"/>
  <c r="E306" i="4"/>
  <c r="F306" i="4"/>
  <c r="P306" i="4"/>
  <c r="S306" i="4"/>
  <c r="U306" i="4"/>
  <c r="G306" i="4"/>
  <c r="L306" i="4"/>
  <c r="Q306" i="4"/>
  <c r="E307" i="4"/>
  <c r="F307" i="4"/>
  <c r="P307" i="4"/>
  <c r="S307" i="4"/>
  <c r="U307" i="4"/>
  <c r="G307" i="4"/>
  <c r="L307" i="4"/>
  <c r="Q307" i="4"/>
  <c r="E308" i="4"/>
  <c r="F308" i="4"/>
  <c r="P308" i="4"/>
  <c r="Q308" i="4"/>
  <c r="E309" i="4"/>
  <c r="F309" i="4"/>
  <c r="Q309" i="4"/>
  <c r="E310" i="4"/>
  <c r="F310" i="4"/>
  <c r="Q310" i="4"/>
  <c r="E311" i="4"/>
  <c r="F311" i="4"/>
  <c r="G311" i="4"/>
  <c r="L311" i="4"/>
  <c r="P311" i="4"/>
  <c r="Q311" i="4"/>
  <c r="E312" i="4"/>
  <c r="F312" i="4"/>
  <c r="Q312" i="4"/>
  <c r="E313" i="4"/>
  <c r="F313" i="4"/>
  <c r="Q313" i="4"/>
  <c r="E314" i="4"/>
  <c r="F314" i="4"/>
  <c r="P314" i="4"/>
  <c r="S314" i="4"/>
  <c r="U314" i="4"/>
  <c r="G314" i="4"/>
  <c r="L314" i="4"/>
  <c r="Q314" i="4"/>
  <c r="E315" i="4"/>
  <c r="F315" i="4"/>
  <c r="P315" i="4"/>
  <c r="S315" i="4"/>
  <c r="U315" i="4"/>
  <c r="G315" i="4"/>
  <c r="L315" i="4"/>
  <c r="Q315" i="4"/>
  <c r="E316" i="4"/>
  <c r="F316" i="4"/>
  <c r="P316" i="4"/>
  <c r="Q316" i="4"/>
  <c r="E283" i="20"/>
  <c r="F283" i="20" s="1"/>
  <c r="S283" i="20"/>
  <c r="V283" i="20"/>
  <c r="E284" i="20"/>
  <c r="F284" i="20"/>
  <c r="S284" i="20"/>
  <c r="V284" i="20"/>
  <c r="E285" i="20"/>
  <c r="F285" i="20" s="1"/>
  <c r="S285" i="20"/>
  <c r="V285" i="20"/>
  <c r="E286" i="20"/>
  <c r="F286" i="20"/>
  <c r="Z286" i="20"/>
  <c r="S286" i="20"/>
  <c r="V286" i="20"/>
  <c r="E287" i="20"/>
  <c r="F287" i="20"/>
  <c r="S287" i="20"/>
  <c r="V287" i="20"/>
  <c r="E288" i="20"/>
  <c r="F288" i="20"/>
  <c r="S288" i="20"/>
  <c r="V288" i="20"/>
  <c r="E289" i="20"/>
  <c r="F289" i="20" s="1"/>
  <c r="G289" i="20" s="1"/>
  <c r="S289" i="20"/>
  <c r="V289" i="20"/>
  <c r="E290" i="20"/>
  <c r="F290" i="20" s="1"/>
  <c r="S290" i="20"/>
  <c r="V290" i="20"/>
  <c r="E291" i="20"/>
  <c r="F291" i="20" s="1"/>
  <c r="S291" i="20"/>
  <c r="V291" i="20"/>
  <c r="E292" i="20"/>
  <c r="F292" i="20" s="1"/>
  <c r="S292" i="20"/>
  <c r="V292" i="20"/>
  <c r="E293" i="20"/>
  <c r="F293" i="20" s="1"/>
  <c r="S293" i="20"/>
  <c r="V293" i="20"/>
  <c r="E294" i="20"/>
  <c r="F294" i="20" s="1"/>
  <c r="Z294" i="20" s="1"/>
  <c r="S294" i="20"/>
  <c r="V294" i="20"/>
  <c r="E295" i="20"/>
  <c r="F295" i="20" s="1"/>
  <c r="S295" i="20"/>
  <c r="V295" i="20"/>
  <c r="E296" i="20"/>
  <c r="F296" i="20"/>
  <c r="S296" i="20"/>
  <c r="V296" i="20"/>
  <c r="E297" i="20"/>
  <c r="F297" i="20" s="1"/>
  <c r="S297" i="20"/>
  <c r="V297" i="20"/>
  <c r="E298" i="20"/>
  <c r="F298" i="20"/>
  <c r="S298" i="20"/>
  <c r="V298" i="20"/>
  <c r="E270" i="10"/>
  <c r="F270" i="10"/>
  <c r="Q270" i="10"/>
  <c r="E273" i="10"/>
  <c r="F273" i="10"/>
  <c r="Q273" i="10"/>
  <c r="E275" i="10"/>
  <c r="F275" i="10"/>
  <c r="Q275" i="10"/>
  <c r="E268" i="10"/>
  <c r="F268" i="10"/>
  <c r="Q268" i="10"/>
  <c r="E274" i="10"/>
  <c r="F274" i="10"/>
  <c r="Q274" i="10"/>
  <c r="E269" i="10"/>
  <c r="F269" i="10"/>
  <c r="G269" i="10"/>
  <c r="K269" i="10"/>
  <c r="Q269" i="10"/>
  <c r="E271" i="10"/>
  <c r="F271" i="10"/>
  <c r="G271" i="10"/>
  <c r="K271" i="10"/>
  <c r="Q271" i="10"/>
  <c r="E282" i="10"/>
  <c r="F282" i="10"/>
  <c r="Q282" i="10"/>
  <c r="E283" i="10"/>
  <c r="F283" i="10"/>
  <c r="G283" i="10"/>
  <c r="K283" i="10"/>
  <c r="Q283" i="10"/>
  <c r="E285" i="10"/>
  <c r="F285" i="10"/>
  <c r="G285" i="10"/>
  <c r="K285" i="10"/>
  <c r="Q285" i="10"/>
  <c r="E276" i="10"/>
  <c r="F276" i="10"/>
  <c r="Q276" i="10"/>
  <c r="E277" i="10"/>
  <c r="F277" i="10"/>
  <c r="Q277" i="10"/>
  <c r="E278" i="10"/>
  <c r="F278" i="10"/>
  <c r="Q278" i="10"/>
  <c r="E279" i="10"/>
  <c r="F279" i="10"/>
  <c r="Q279" i="10"/>
  <c r="E280" i="10"/>
  <c r="F280" i="10"/>
  <c r="G280" i="10"/>
  <c r="K280" i="10"/>
  <c r="Q280" i="10"/>
  <c r="E281" i="10"/>
  <c r="F281" i="10"/>
  <c r="Q281" i="10"/>
  <c r="E284" i="10"/>
  <c r="F284" i="10"/>
  <c r="G284" i="10"/>
  <c r="K284" i="10"/>
  <c r="Q284" i="10"/>
  <c r="E286" i="10"/>
  <c r="F286" i="10"/>
  <c r="G286" i="10"/>
  <c r="K286" i="10"/>
  <c r="Q286" i="10"/>
  <c r="E287" i="10"/>
  <c r="F287" i="10"/>
  <c r="Q287" i="10"/>
  <c r="E288" i="10"/>
  <c r="F288" i="10"/>
  <c r="G288" i="10"/>
  <c r="K288" i="10"/>
  <c r="Q288" i="10"/>
  <c r="E289" i="10"/>
  <c r="F289" i="10"/>
  <c r="Q289" i="10"/>
  <c r="E272" i="10"/>
  <c r="F272" i="10"/>
  <c r="P272" i="10"/>
  <c r="Q272" i="10"/>
  <c r="AO17" i="20"/>
  <c r="AO16" i="20"/>
  <c r="AN17" i="20"/>
  <c r="AN16" i="20"/>
  <c r="B9" i="9"/>
  <c r="B10" i="9"/>
  <c r="B11" i="9"/>
  <c r="B20" i="9"/>
  <c r="AB2" i="22"/>
  <c r="AD2" i="22"/>
  <c r="AV2" i="22"/>
  <c r="T5" i="22"/>
  <c r="AB3" i="22"/>
  <c r="AB4" i="22"/>
  <c r="AY5" i="22"/>
  <c r="AV4" i="22"/>
  <c r="AB5" i="22"/>
  <c r="AV5" i="22"/>
  <c r="AB6" i="22"/>
  <c r="T3" i="22"/>
  <c r="AB7" i="22"/>
  <c r="AV7" i="22"/>
  <c r="AB8" i="22"/>
  <c r="V3" i="22"/>
  <c r="V5" i="22"/>
  <c r="AY8" i="22"/>
  <c r="D9" i="22"/>
  <c r="E9" i="22"/>
  <c r="AB9" i="22"/>
  <c r="AB12" i="22"/>
  <c r="AV9" i="22"/>
  <c r="AY9" i="22"/>
  <c r="AB10" i="22"/>
  <c r="AV10" i="22"/>
  <c r="AY10" i="22"/>
  <c r="D11" i="22"/>
  <c r="AB11" i="22"/>
  <c r="AV11" i="22"/>
  <c r="AY11" i="22"/>
  <c r="AV12" i="22"/>
  <c r="AY12" i="22"/>
  <c r="D13" i="22"/>
  <c r="H13" i="22"/>
  <c r="AB13" i="22"/>
  <c r="Y3" i="22"/>
  <c r="Y5" i="22"/>
  <c r="AV13" i="22"/>
  <c r="AY13" i="22"/>
  <c r="D14" i="22" a="1"/>
  <c r="D14" i="22"/>
  <c r="AB14" i="22"/>
  <c r="AV14" i="22"/>
  <c r="AY14" i="22"/>
  <c r="AV15" i="22"/>
  <c r="AY15" i="22"/>
  <c r="AB16" i="22"/>
  <c r="AV16" i="22"/>
  <c r="AY16" i="22"/>
  <c r="C17" i="22"/>
  <c r="T16" i="22"/>
  <c r="T17" i="22"/>
  <c r="AB17" i="22"/>
  <c r="AV17" i="22"/>
  <c r="AY17" i="22"/>
  <c r="AV18" i="22"/>
  <c r="AY18" i="22"/>
  <c r="H19" i="22"/>
  <c r="H14" i="22"/>
  <c r="T19" i="22"/>
  <c r="AV19" i="22"/>
  <c r="AY19" i="22"/>
  <c r="AV20" i="22"/>
  <c r="AY20" i="22"/>
  <c r="E21" i="22"/>
  <c r="F21" i="22"/>
  <c r="AF21" i="22"/>
  <c r="AV21" i="22"/>
  <c r="AY21" i="22"/>
  <c r="E22" i="22"/>
  <c r="F22" i="22"/>
  <c r="AF22" i="22"/>
  <c r="AV22" i="22"/>
  <c r="AY22" i="22"/>
  <c r="E23" i="22"/>
  <c r="F23" i="22"/>
  <c r="AF23" i="22"/>
  <c r="AV23" i="22"/>
  <c r="AY23" i="22"/>
  <c r="E24" i="22"/>
  <c r="F24" i="22"/>
  <c r="AF24" i="22"/>
  <c r="AV24" i="22"/>
  <c r="AY24" i="22"/>
  <c r="E25" i="22"/>
  <c r="F25" i="22"/>
  <c r="Z25" i="22"/>
  <c r="G25" i="22"/>
  <c r="AF25" i="22"/>
  <c r="AV25" i="22"/>
  <c r="AY25" i="22"/>
  <c r="E26" i="22"/>
  <c r="F26" i="22"/>
  <c r="AF26" i="22"/>
  <c r="AV26" i="22"/>
  <c r="AY26" i="22"/>
  <c r="E27" i="22"/>
  <c r="F27" i="22"/>
  <c r="G27" i="22"/>
  <c r="Z27" i="22"/>
  <c r="AF27" i="22"/>
  <c r="AV27" i="22"/>
  <c r="AY27" i="22"/>
  <c r="E28" i="22"/>
  <c r="F28" i="22"/>
  <c r="AF28" i="22"/>
  <c r="AV28" i="22"/>
  <c r="AY28" i="22"/>
  <c r="E29" i="22"/>
  <c r="F29" i="22"/>
  <c r="AF29" i="22"/>
  <c r="AV29" i="22"/>
  <c r="AY29" i="22"/>
  <c r="E30" i="22"/>
  <c r="F30" i="22"/>
  <c r="AF30" i="22"/>
  <c r="AV30" i="22"/>
  <c r="AY30" i="22"/>
  <c r="E31" i="22"/>
  <c r="F31" i="22"/>
  <c r="AF31" i="22"/>
  <c r="AV31" i="22"/>
  <c r="AY31" i="22"/>
  <c r="E32" i="22"/>
  <c r="F32" i="22"/>
  <c r="AF32" i="22"/>
  <c r="AV32" i="22"/>
  <c r="AY32" i="22"/>
  <c r="E33" i="22"/>
  <c r="F33" i="22"/>
  <c r="G33" i="22"/>
  <c r="Z33" i="22"/>
  <c r="AF33" i="22"/>
  <c r="AV33" i="22"/>
  <c r="AY33" i="22"/>
  <c r="E34" i="22"/>
  <c r="F34" i="22"/>
  <c r="AF34" i="22"/>
  <c r="AV34" i="22"/>
  <c r="AY34" i="22"/>
  <c r="E35" i="22"/>
  <c r="F35" i="22"/>
  <c r="Z35" i="22"/>
  <c r="G35" i="22"/>
  <c r="AF35" i="22"/>
  <c r="AV35" i="22"/>
  <c r="AY35" i="22"/>
  <c r="E36" i="22"/>
  <c r="F36" i="22"/>
  <c r="AF36" i="22"/>
  <c r="AV36" i="22"/>
  <c r="AY36" i="22"/>
  <c r="E37" i="22"/>
  <c r="F37" i="22"/>
  <c r="Z37" i="22"/>
  <c r="G37" i="22"/>
  <c r="AF37" i="22"/>
  <c r="AV37" i="22"/>
  <c r="AY37" i="22"/>
  <c r="E38" i="22"/>
  <c r="F38" i="22"/>
  <c r="AF38" i="22"/>
  <c r="AV38" i="22"/>
  <c r="AY38" i="22"/>
  <c r="E39" i="22"/>
  <c r="F39" i="22"/>
  <c r="AF39" i="22"/>
  <c r="AV39" i="22"/>
  <c r="AY39" i="22"/>
  <c r="E40" i="22"/>
  <c r="F40" i="22"/>
  <c r="AF40" i="22"/>
  <c r="AV40" i="22"/>
  <c r="AY40" i="22"/>
  <c r="E41" i="22"/>
  <c r="F41" i="22"/>
  <c r="AF41" i="22"/>
  <c r="AV41" i="22"/>
  <c r="AY41" i="22"/>
  <c r="E42" i="22"/>
  <c r="F42" i="22"/>
  <c r="AF42" i="22"/>
  <c r="AV42" i="22"/>
  <c r="AY42" i="22"/>
  <c r="E43" i="22"/>
  <c r="F43" i="22"/>
  <c r="AF43" i="22"/>
  <c r="AV43" i="22"/>
  <c r="AY43" i="22"/>
  <c r="E44" i="22"/>
  <c r="F44" i="22"/>
  <c r="AF44" i="22"/>
  <c r="AV44" i="22"/>
  <c r="AY44" i="22"/>
  <c r="E45" i="22"/>
  <c r="F45" i="22"/>
  <c r="AF45" i="22"/>
  <c r="AV45" i="22"/>
  <c r="AY45" i="22"/>
  <c r="E46" i="22"/>
  <c r="F46" i="22"/>
  <c r="AF46" i="22"/>
  <c r="AV46" i="22"/>
  <c r="AY46" i="22"/>
  <c r="E47" i="22"/>
  <c r="F47" i="22"/>
  <c r="AF47" i="22"/>
  <c r="AV47" i="22"/>
  <c r="AY47" i="22"/>
  <c r="E48" i="22"/>
  <c r="F48" i="22"/>
  <c r="AF48" i="22"/>
  <c r="AV48" i="22"/>
  <c r="AY48" i="22"/>
  <c r="E49" i="22"/>
  <c r="F49" i="22"/>
  <c r="AF49" i="22"/>
  <c r="AV49" i="22"/>
  <c r="AY49" i="22"/>
  <c r="E50" i="22"/>
  <c r="F50" i="22"/>
  <c r="AF50" i="22"/>
  <c r="AV50" i="22"/>
  <c r="AY50" i="22"/>
  <c r="E51" i="22"/>
  <c r="F51" i="22"/>
  <c r="AF51" i="22"/>
  <c r="AV51" i="22"/>
  <c r="AY51" i="22"/>
  <c r="E52" i="22"/>
  <c r="F52" i="22"/>
  <c r="AF52" i="22"/>
  <c r="AV52" i="22"/>
  <c r="AY52" i="22"/>
  <c r="E53" i="22"/>
  <c r="F53" i="22"/>
  <c r="AF53" i="22"/>
  <c r="AV53" i="22"/>
  <c r="AY53" i="22"/>
  <c r="E54" i="22"/>
  <c r="F54" i="22"/>
  <c r="AF54" i="22"/>
  <c r="AV54" i="22"/>
  <c r="AY54" i="22"/>
  <c r="E55" i="22"/>
  <c r="F55" i="22"/>
  <c r="AF55" i="22"/>
  <c r="AV55" i="22"/>
  <c r="AY55" i="22"/>
  <c r="E56" i="22"/>
  <c r="F56" i="22"/>
  <c r="Z56" i="22"/>
  <c r="G56" i="22"/>
  <c r="AF56" i="22"/>
  <c r="AV56" i="22"/>
  <c r="AY56" i="22"/>
  <c r="E57" i="22"/>
  <c r="F57" i="22"/>
  <c r="G57" i="22"/>
  <c r="I57" i="22"/>
  <c r="AF57" i="22"/>
  <c r="AV57" i="22"/>
  <c r="AY57" i="22"/>
  <c r="E58" i="22"/>
  <c r="F58" i="22"/>
  <c r="AF58" i="22"/>
  <c r="AV58" i="22"/>
  <c r="AY58" i="22"/>
  <c r="E59" i="22"/>
  <c r="F59" i="22"/>
  <c r="AF59" i="22"/>
  <c r="AV59" i="22"/>
  <c r="AY59" i="22"/>
  <c r="E60" i="22"/>
  <c r="F60" i="22"/>
  <c r="AF60" i="22"/>
  <c r="AV60" i="22"/>
  <c r="AY60" i="22"/>
  <c r="E61" i="22"/>
  <c r="F61" i="22"/>
  <c r="Z61" i="22"/>
  <c r="AF61" i="22"/>
  <c r="AV61" i="22"/>
  <c r="AY61" i="22"/>
  <c r="E62" i="22"/>
  <c r="F62" i="22"/>
  <c r="AF62" i="22"/>
  <c r="AV62" i="22"/>
  <c r="AY62" i="22"/>
  <c r="E63" i="22"/>
  <c r="F63" i="22"/>
  <c r="AF63" i="22"/>
  <c r="AV63" i="22"/>
  <c r="AY63" i="22"/>
  <c r="E64" i="22"/>
  <c r="F64" i="22"/>
  <c r="AF64" i="22"/>
  <c r="AV64" i="22"/>
  <c r="AY64" i="22"/>
  <c r="E65" i="22"/>
  <c r="F65" i="22"/>
  <c r="AF65" i="22"/>
  <c r="AV65" i="22"/>
  <c r="AY65" i="22"/>
  <c r="E66" i="22"/>
  <c r="F66" i="22"/>
  <c r="Z66" i="22"/>
  <c r="AF66" i="22"/>
  <c r="AV66" i="22"/>
  <c r="AY66" i="22"/>
  <c r="E67" i="22"/>
  <c r="F67" i="22"/>
  <c r="AF67" i="22"/>
  <c r="AV67" i="22"/>
  <c r="AY67" i="22"/>
  <c r="E68" i="22"/>
  <c r="F68" i="22"/>
  <c r="AF68" i="22"/>
  <c r="AV68" i="22"/>
  <c r="AY68" i="22"/>
  <c r="E69" i="22"/>
  <c r="F69" i="22"/>
  <c r="G69" i="22"/>
  <c r="I69" i="22"/>
  <c r="AF69" i="22"/>
  <c r="AV69" i="22"/>
  <c r="AY69" i="22"/>
  <c r="E70" i="22"/>
  <c r="F70" i="22"/>
  <c r="G70" i="22"/>
  <c r="I70" i="22"/>
  <c r="AF70" i="22"/>
  <c r="AV70" i="22"/>
  <c r="AY70" i="22"/>
  <c r="E71" i="22"/>
  <c r="F71" i="22"/>
  <c r="G71" i="22"/>
  <c r="Z71" i="22"/>
  <c r="AF71" i="22"/>
  <c r="AV71" i="22"/>
  <c r="AY71" i="22"/>
  <c r="E72" i="22"/>
  <c r="F72" i="22"/>
  <c r="AF72" i="22"/>
  <c r="AV72" i="22"/>
  <c r="AY72" i="22"/>
  <c r="E73" i="22"/>
  <c r="F73" i="22"/>
  <c r="AF73" i="22"/>
  <c r="AV73" i="22"/>
  <c r="AY73" i="22"/>
  <c r="E74" i="22"/>
  <c r="F74" i="22"/>
  <c r="AF74" i="22"/>
  <c r="AV74" i="22"/>
  <c r="AY74" i="22"/>
  <c r="E75" i="22"/>
  <c r="F75" i="22"/>
  <c r="AF75" i="22"/>
  <c r="AV75" i="22"/>
  <c r="AY75" i="22"/>
  <c r="E76" i="22"/>
  <c r="F76" i="22"/>
  <c r="AF76" i="22"/>
  <c r="AV76" i="22"/>
  <c r="AY76" i="22"/>
  <c r="E77" i="22"/>
  <c r="F77" i="22"/>
  <c r="AF77" i="22"/>
  <c r="AV77" i="22"/>
  <c r="AY77" i="22"/>
  <c r="E78" i="22"/>
  <c r="F78" i="22"/>
  <c r="AF78" i="22"/>
  <c r="AV78" i="22"/>
  <c r="AY78" i="22"/>
  <c r="E79" i="22"/>
  <c r="F79" i="22"/>
  <c r="AF79" i="22"/>
  <c r="AV79" i="22"/>
  <c r="AY79" i="22"/>
  <c r="E80" i="22"/>
  <c r="F80" i="22"/>
  <c r="G80" i="22"/>
  <c r="AF80" i="22"/>
  <c r="AV80" i="22"/>
  <c r="AY80" i="22"/>
  <c r="E81" i="22"/>
  <c r="F81" i="22"/>
  <c r="AF81" i="22"/>
  <c r="AV81" i="22"/>
  <c r="AY81" i="22"/>
  <c r="E82" i="22"/>
  <c r="F82" i="22"/>
  <c r="AF82" i="22"/>
  <c r="AV82" i="22"/>
  <c r="AY82" i="22"/>
  <c r="E83" i="22"/>
  <c r="F83" i="22"/>
  <c r="AF83" i="22"/>
  <c r="AV83" i="22"/>
  <c r="AY83" i="22"/>
  <c r="E84" i="22"/>
  <c r="F84" i="22"/>
  <c r="AF84" i="22"/>
  <c r="AV84" i="22"/>
  <c r="AY84" i="22"/>
  <c r="E85" i="22"/>
  <c r="F85" i="22"/>
  <c r="AF85" i="22"/>
  <c r="AV85" i="22"/>
  <c r="AY85" i="22"/>
  <c r="E86" i="22"/>
  <c r="F86" i="22"/>
  <c r="AF86" i="22"/>
  <c r="AV86" i="22"/>
  <c r="AY86" i="22"/>
  <c r="E87" i="22"/>
  <c r="F87" i="22"/>
  <c r="AF87" i="22"/>
  <c r="AV87" i="22"/>
  <c r="AY87" i="22"/>
  <c r="E88" i="22"/>
  <c r="F88" i="22"/>
  <c r="G88" i="22"/>
  <c r="AF88" i="22"/>
  <c r="AV88" i="22"/>
  <c r="AY88" i="22"/>
  <c r="E89" i="22"/>
  <c r="F89" i="22"/>
  <c r="AF89" i="22"/>
  <c r="AV89" i="22"/>
  <c r="AY89" i="22"/>
  <c r="E90" i="22"/>
  <c r="F90" i="22"/>
  <c r="AF90" i="22"/>
  <c r="AV90" i="22"/>
  <c r="AY90" i="22"/>
  <c r="E91" i="22"/>
  <c r="F91" i="22"/>
  <c r="AF91" i="22"/>
  <c r="AV91" i="22"/>
  <c r="AY91" i="22"/>
  <c r="E92" i="22"/>
  <c r="F92" i="22"/>
  <c r="AF92" i="22"/>
  <c r="AV92" i="22"/>
  <c r="AY92" i="22"/>
  <c r="E93" i="22"/>
  <c r="F93" i="22"/>
  <c r="Z93" i="22"/>
  <c r="G93" i="22"/>
  <c r="AF93" i="22"/>
  <c r="AV93" i="22"/>
  <c r="AY93" i="22"/>
  <c r="E94" i="22"/>
  <c r="F94" i="22"/>
  <c r="AF94" i="22"/>
  <c r="AV94" i="22"/>
  <c r="AY94" i="22"/>
  <c r="E95" i="22"/>
  <c r="F95" i="22"/>
  <c r="G95" i="22"/>
  <c r="Z95" i="22"/>
  <c r="AF95" i="22"/>
  <c r="AV95" i="22"/>
  <c r="AY95" i="22"/>
  <c r="E96" i="22"/>
  <c r="F96" i="22"/>
  <c r="AF96" i="22"/>
  <c r="AV96" i="22"/>
  <c r="AY96" i="22"/>
  <c r="E97" i="22"/>
  <c r="F97" i="22"/>
  <c r="AF97" i="22"/>
  <c r="AV97" i="22"/>
  <c r="AY97" i="22"/>
  <c r="E98" i="22"/>
  <c r="F98" i="22"/>
  <c r="G98" i="22"/>
  <c r="AF98" i="22"/>
  <c r="AV98" i="22"/>
  <c r="AY98" i="22"/>
  <c r="E99" i="22"/>
  <c r="F99" i="22"/>
  <c r="AF99" i="22"/>
  <c r="AV99" i="22"/>
  <c r="AY99" i="22"/>
  <c r="E100" i="22"/>
  <c r="F100" i="22"/>
  <c r="AF100" i="22"/>
  <c r="AV100" i="22"/>
  <c r="AY100" i="22"/>
  <c r="E101" i="22"/>
  <c r="F101" i="22"/>
  <c r="AF101" i="22"/>
  <c r="AV101" i="22"/>
  <c r="AY101" i="22"/>
  <c r="E102" i="22"/>
  <c r="F102" i="22"/>
  <c r="AF102" i="22"/>
  <c r="AV102" i="22"/>
  <c r="AY102" i="22"/>
  <c r="E103" i="22"/>
  <c r="F103" i="22"/>
  <c r="G103" i="22"/>
  <c r="AF103" i="22"/>
  <c r="AV103" i="22"/>
  <c r="AY103" i="22"/>
  <c r="E104" i="22"/>
  <c r="F104" i="22"/>
  <c r="AF104" i="22"/>
  <c r="AV104" i="22"/>
  <c r="AY104" i="22"/>
  <c r="E105" i="22"/>
  <c r="F105" i="22"/>
  <c r="AF105" i="22"/>
  <c r="AV105" i="22"/>
  <c r="AY105" i="22"/>
  <c r="E106" i="22"/>
  <c r="F106" i="22"/>
  <c r="AF106" i="22"/>
  <c r="AV106" i="22"/>
  <c r="AY106" i="22"/>
  <c r="E107" i="22"/>
  <c r="F107" i="22"/>
  <c r="Z107" i="22"/>
  <c r="AF107" i="22"/>
  <c r="E108" i="22"/>
  <c r="F108" i="22"/>
  <c r="AF108" i="22"/>
  <c r="E109" i="22"/>
  <c r="F109" i="22"/>
  <c r="G109" i="22"/>
  <c r="I109" i="22"/>
  <c r="AF109" i="22"/>
  <c r="E110" i="22"/>
  <c r="F110" i="22"/>
  <c r="AF110" i="22"/>
  <c r="E111" i="22"/>
  <c r="F111" i="22"/>
  <c r="AF111" i="22"/>
  <c r="E112" i="22"/>
  <c r="F112" i="22"/>
  <c r="AF112" i="22"/>
  <c r="E113" i="22"/>
  <c r="F113" i="22"/>
  <c r="AF113" i="22"/>
  <c r="E114" i="22"/>
  <c r="F114" i="22"/>
  <c r="Z114" i="22"/>
  <c r="AF114" i="22"/>
  <c r="E115" i="22"/>
  <c r="F115" i="22"/>
  <c r="AF115" i="22"/>
  <c r="E116" i="22"/>
  <c r="F116" i="22"/>
  <c r="Z116" i="22"/>
  <c r="G116" i="22"/>
  <c r="AF116" i="22"/>
  <c r="E117" i="22"/>
  <c r="F117" i="22"/>
  <c r="AF117" i="22"/>
  <c r="E118" i="22"/>
  <c r="F118" i="22"/>
  <c r="Z118" i="22"/>
  <c r="G118" i="22"/>
  <c r="AF118" i="22"/>
  <c r="E119" i="22"/>
  <c r="F119" i="22"/>
  <c r="G119" i="22"/>
  <c r="AF119" i="22"/>
  <c r="E120" i="22"/>
  <c r="F120" i="22"/>
  <c r="AF120" i="22"/>
  <c r="E121" i="22"/>
  <c r="F121" i="22"/>
  <c r="G121" i="22"/>
  <c r="Z121" i="22"/>
  <c r="AF121" i="22"/>
  <c r="E122" i="22"/>
  <c r="F122" i="22"/>
  <c r="AF122" i="22"/>
  <c r="E123" i="22"/>
  <c r="F123" i="22"/>
  <c r="AF123" i="22"/>
  <c r="E124" i="22"/>
  <c r="F124" i="22"/>
  <c r="AF124" i="22"/>
  <c r="E125" i="22"/>
  <c r="F125" i="22"/>
  <c r="AF125" i="22"/>
  <c r="E126" i="22"/>
  <c r="F126" i="22"/>
  <c r="AF126" i="22"/>
  <c r="E127" i="22"/>
  <c r="F127" i="22"/>
  <c r="Z127" i="22"/>
  <c r="AF127" i="22"/>
  <c r="E128" i="22"/>
  <c r="F128" i="22"/>
  <c r="AF128" i="22"/>
  <c r="E129" i="22"/>
  <c r="F129" i="22"/>
  <c r="G129" i="22"/>
  <c r="Z129" i="22"/>
  <c r="AF129" i="22"/>
  <c r="E130" i="22"/>
  <c r="F130" i="22"/>
  <c r="AF130" i="22"/>
  <c r="E131" i="22"/>
  <c r="F131" i="22"/>
  <c r="AF131" i="22"/>
  <c r="E132" i="22"/>
  <c r="F132" i="22"/>
  <c r="AF132" i="22"/>
  <c r="E133" i="22"/>
  <c r="F133" i="22"/>
  <c r="AF133" i="22"/>
  <c r="E134" i="22"/>
  <c r="F134" i="22"/>
  <c r="AF134" i="22"/>
  <c r="E135" i="22"/>
  <c r="F135" i="22"/>
  <c r="Z135" i="22"/>
  <c r="AF135" i="22"/>
  <c r="E136" i="22"/>
  <c r="F136" i="22"/>
  <c r="AF136" i="22"/>
  <c r="E137" i="22"/>
  <c r="F137" i="22"/>
  <c r="G137" i="22"/>
  <c r="Z137" i="22"/>
  <c r="AF137" i="22"/>
  <c r="E138" i="22"/>
  <c r="F138" i="22"/>
  <c r="AF138" i="22"/>
  <c r="E139" i="22"/>
  <c r="F139" i="22"/>
  <c r="AF139" i="22"/>
  <c r="E140" i="22"/>
  <c r="F140" i="22"/>
  <c r="AF140" i="22"/>
  <c r="E141" i="22"/>
  <c r="F141" i="22"/>
  <c r="AF141" i="22"/>
  <c r="E142" i="22"/>
  <c r="F142" i="22"/>
  <c r="AF142" i="22"/>
  <c r="E143" i="22"/>
  <c r="F143" i="22"/>
  <c r="Z143" i="22"/>
  <c r="AF143" i="22"/>
  <c r="E144" i="22"/>
  <c r="F144" i="22"/>
  <c r="AF144" i="22"/>
  <c r="E145" i="22"/>
  <c r="F145" i="22"/>
  <c r="G145" i="22"/>
  <c r="Z145" i="22"/>
  <c r="AF145" i="22"/>
  <c r="E146" i="22"/>
  <c r="F146" i="22"/>
  <c r="AF146" i="22"/>
  <c r="E147" i="22"/>
  <c r="F147" i="22"/>
  <c r="AF147" i="22"/>
  <c r="E148" i="22"/>
  <c r="F148" i="22"/>
  <c r="AF148" i="22"/>
  <c r="E149" i="22"/>
  <c r="F149" i="22"/>
  <c r="AF149" i="22"/>
  <c r="E150" i="22"/>
  <c r="F150" i="22"/>
  <c r="AF150" i="22"/>
  <c r="E151" i="22"/>
  <c r="F151" i="22"/>
  <c r="AF151" i="22"/>
  <c r="E152" i="22"/>
  <c r="F152" i="22"/>
  <c r="AF152" i="22"/>
  <c r="E153" i="22"/>
  <c r="F153" i="22"/>
  <c r="AF153" i="22"/>
  <c r="E154" i="22"/>
  <c r="F154" i="22"/>
  <c r="AF154" i="22"/>
  <c r="E155" i="22"/>
  <c r="F155" i="22"/>
  <c r="AF155" i="22"/>
  <c r="E156" i="22"/>
  <c r="F156" i="22"/>
  <c r="Z156" i="22"/>
  <c r="G156" i="22"/>
  <c r="AF156" i="22"/>
  <c r="E157" i="22"/>
  <c r="F157" i="22"/>
  <c r="AF157" i="22"/>
  <c r="E158" i="22"/>
  <c r="F158" i="22"/>
  <c r="G158" i="22"/>
  <c r="K158" i="22"/>
  <c r="Z158" i="22"/>
  <c r="AF158" i="22"/>
  <c r="E159" i="22"/>
  <c r="F159" i="22"/>
  <c r="G159" i="22"/>
  <c r="K159" i="22"/>
  <c r="AF159" i="22"/>
  <c r="E160" i="22"/>
  <c r="F160" i="22"/>
  <c r="AF160" i="22"/>
  <c r="E161" i="22"/>
  <c r="F161" i="22"/>
  <c r="AF161" i="22"/>
  <c r="E162" i="22"/>
  <c r="F162" i="22"/>
  <c r="AF162" i="22"/>
  <c r="E163" i="22"/>
  <c r="F163" i="22"/>
  <c r="AF163" i="22"/>
  <c r="E164" i="22"/>
  <c r="F164" i="22"/>
  <c r="G164" i="22"/>
  <c r="Z164" i="22"/>
  <c r="AF164" i="22"/>
  <c r="E165" i="22"/>
  <c r="F165" i="22"/>
  <c r="Z165" i="22"/>
  <c r="G165" i="22"/>
  <c r="K165" i="22"/>
  <c r="AF165" i="22"/>
  <c r="E166" i="22"/>
  <c r="F166" i="22"/>
  <c r="AF166" i="22"/>
  <c r="E167" i="22"/>
  <c r="F167" i="22"/>
  <c r="G167" i="22"/>
  <c r="AF167" i="22"/>
  <c r="E168" i="22"/>
  <c r="F168" i="22"/>
  <c r="AF168" i="22"/>
  <c r="E169" i="22"/>
  <c r="F169" i="22"/>
  <c r="AF169" i="22"/>
  <c r="E170" i="22"/>
  <c r="F170" i="22"/>
  <c r="AF170" i="22"/>
  <c r="E171" i="22"/>
  <c r="F171" i="22"/>
  <c r="Z171" i="22"/>
  <c r="AF171" i="22"/>
  <c r="E172" i="22"/>
  <c r="F172" i="22"/>
  <c r="G172" i="22"/>
  <c r="K172" i="22"/>
  <c r="AF172" i="22"/>
  <c r="E173" i="22"/>
  <c r="F173" i="22"/>
  <c r="G173" i="22"/>
  <c r="AF173" i="22"/>
  <c r="E174" i="22"/>
  <c r="F174" i="22"/>
  <c r="AF174" i="22"/>
  <c r="E175" i="22"/>
  <c r="F175" i="22"/>
  <c r="AF175" i="22"/>
  <c r="E176" i="22"/>
  <c r="F176" i="22"/>
  <c r="AF176" i="22"/>
  <c r="E177" i="22"/>
  <c r="F177" i="22"/>
  <c r="AF177" i="22"/>
  <c r="E178" i="22"/>
  <c r="F178" i="22"/>
  <c r="AF178" i="22"/>
  <c r="E179" i="22"/>
  <c r="F179" i="22"/>
  <c r="Z179" i="22"/>
  <c r="G179" i="22"/>
  <c r="AF179" i="22"/>
  <c r="E180" i="22"/>
  <c r="F180" i="22"/>
  <c r="Z180" i="22"/>
  <c r="AF180" i="22"/>
  <c r="E181" i="22"/>
  <c r="F181" i="22"/>
  <c r="G181" i="22"/>
  <c r="AF181" i="22"/>
  <c r="E182" i="22"/>
  <c r="F182" i="22"/>
  <c r="AF182" i="22"/>
  <c r="E183" i="22"/>
  <c r="F183" i="22"/>
  <c r="G183" i="22"/>
  <c r="AF183" i="22"/>
  <c r="E184" i="22"/>
  <c r="F184" i="22"/>
  <c r="Z184" i="22"/>
  <c r="AF184" i="22"/>
  <c r="E185" i="22"/>
  <c r="F185" i="22"/>
  <c r="AF185" i="22"/>
  <c r="E186" i="22"/>
  <c r="F186" i="22"/>
  <c r="AF186" i="22"/>
  <c r="E187" i="22"/>
  <c r="F187" i="22"/>
  <c r="AF187" i="22"/>
  <c r="E188" i="22"/>
  <c r="F188" i="22"/>
  <c r="AF188" i="22"/>
  <c r="E189" i="22"/>
  <c r="F189" i="22"/>
  <c r="AF189" i="22"/>
  <c r="E190" i="22"/>
  <c r="F190" i="22"/>
  <c r="Z190" i="22"/>
  <c r="G190" i="22"/>
  <c r="K190" i="22"/>
  <c r="AF190" i="22"/>
  <c r="E191" i="22"/>
  <c r="F191" i="22"/>
  <c r="Z191" i="22"/>
  <c r="AF191" i="22"/>
  <c r="E192" i="22"/>
  <c r="F192" i="22"/>
  <c r="Z192" i="22"/>
  <c r="G192" i="22"/>
  <c r="K192" i="22"/>
  <c r="AF192" i="22"/>
  <c r="E193" i="22"/>
  <c r="F193" i="22"/>
  <c r="AF193" i="22"/>
  <c r="E194" i="22"/>
  <c r="F194" i="22"/>
  <c r="AF194" i="22"/>
  <c r="E195" i="22"/>
  <c r="F195" i="22"/>
  <c r="G195" i="22"/>
  <c r="AF195" i="22"/>
  <c r="E196" i="22"/>
  <c r="F196" i="22"/>
  <c r="Z196" i="22"/>
  <c r="AF196" i="22"/>
  <c r="E197" i="22"/>
  <c r="F197" i="22"/>
  <c r="AF197" i="22"/>
  <c r="E198" i="22"/>
  <c r="F198" i="22"/>
  <c r="AF198" i="22"/>
  <c r="E199" i="22"/>
  <c r="F199" i="22"/>
  <c r="AF199" i="22"/>
  <c r="E200" i="22"/>
  <c r="F200" i="22"/>
  <c r="Z200" i="22"/>
  <c r="AF200" i="22"/>
  <c r="E201" i="22"/>
  <c r="F201" i="22"/>
  <c r="G201" i="22"/>
  <c r="AF201" i="22"/>
  <c r="E202" i="22"/>
  <c r="F202" i="22"/>
  <c r="AF202" i="22"/>
  <c r="E203" i="22"/>
  <c r="F203" i="22"/>
  <c r="G203" i="22"/>
  <c r="AF203" i="22"/>
  <c r="E204" i="22"/>
  <c r="F204" i="22"/>
  <c r="G204" i="22"/>
  <c r="K204" i="22"/>
  <c r="AF204" i="22"/>
  <c r="E205" i="22"/>
  <c r="F205" i="22"/>
  <c r="G205" i="22"/>
  <c r="AF205" i="22"/>
  <c r="E206" i="22"/>
  <c r="F206" i="22"/>
  <c r="AF206" i="22"/>
  <c r="E207" i="22"/>
  <c r="F207" i="22"/>
  <c r="AF207" i="22"/>
  <c r="E208" i="22"/>
  <c r="F208" i="22"/>
  <c r="AF208" i="22"/>
  <c r="E209" i="22"/>
  <c r="F209" i="22"/>
  <c r="AF209" i="22"/>
  <c r="E210" i="22"/>
  <c r="F210" i="22"/>
  <c r="AF210" i="22"/>
  <c r="E211" i="22"/>
  <c r="F211" i="22"/>
  <c r="G211" i="22"/>
  <c r="Z211" i="22"/>
  <c r="AF211" i="22"/>
  <c r="E212" i="22"/>
  <c r="F212" i="22"/>
  <c r="Z212" i="22"/>
  <c r="G212" i="22"/>
  <c r="K212" i="22"/>
  <c r="AF212" i="22"/>
  <c r="E213" i="22"/>
  <c r="F213" i="22"/>
  <c r="G213" i="22"/>
  <c r="AF213" i="22"/>
  <c r="E214" i="22"/>
  <c r="F214" i="22"/>
  <c r="G214" i="22"/>
  <c r="K214" i="22"/>
  <c r="Z214" i="22"/>
  <c r="AF214" i="22"/>
  <c r="E215" i="22"/>
  <c r="F215" i="22"/>
  <c r="G215" i="22"/>
  <c r="AF215" i="22"/>
  <c r="E216" i="22"/>
  <c r="F216" i="22"/>
  <c r="Z216" i="22"/>
  <c r="AF216" i="22"/>
  <c r="E217" i="22"/>
  <c r="F217" i="22"/>
  <c r="AF217" i="22"/>
  <c r="E218" i="22"/>
  <c r="F218" i="22"/>
  <c r="AF218" i="22"/>
  <c r="E219" i="22"/>
  <c r="F219" i="22"/>
  <c r="AF219" i="22"/>
  <c r="E220" i="22"/>
  <c r="F220" i="22"/>
  <c r="AF220" i="22"/>
  <c r="E221" i="22"/>
  <c r="F221" i="22"/>
  <c r="AF221" i="22"/>
  <c r="E222" i="22"/>
  <c r="F222" i="22"/>
  <c r="G222" i="22"/>
  <c r="K222" i="22"/>
  <c r="Z222" i="22"/>
  <c r="AF222" i="22"/>
  <c r="E223" i="22"/>
  <c r="F223" i="22"/>
  <c r="G223" i="22"/>
  <c r="K223" i="22"/>
  <c r="AF223" i="22"/>
  <c r="E224" i="22"/>
  <c r="F224" i="22"/>
  <c r="G224" i="22"/>
  <c r="K224" i="22"/>
  <c r="Z224" i="22"/>
  <c r="AF224" i="22"/>
  <c r="E225" i="22"/>
  <c r="F225" i="22"/>
  <c r="AF225" i="22"/>
  <c r="E226" i="22"/>
  <c r="F226" i="22"/>
  <c r="AF226" i="22"/>
  <c r="E227" i="22"/>
  <c r="F227" i="22"/>
  <c r="G227" i="22"/>
  <c r="Z227" i="22"/>
  <c r="AF227" i="22"/>
  <c r="E228" i="22"/>
  <c r="F228" i="22"/>
  <c r="AF228" i="22"/>
  <c r="E229" i="22"/>
  <c r="F229" i="22"/>
  <c r="AF229" i="22"/>
  <c r="E230" i="22"/>
  <c r="F230" i="22"/>
  <c r="AF230" i="22"/>
  <c r="E231" i="22"/>
  <c r="F231" i="22"/>
  <c r="G231" i="22"/>
  <c r="Z231" i="22"/>
  <c r="AF231" i="22"/>
  <c r="E232" i="22"/>
  <c r="F232" i="22"/>
  <c r="AF232" i="22"/>
  <c r="E233" i="22"/>
  <c r="F233" i="22"/>
  <c r="Z233" i="22"/>
  <c r="G233" i="22"/>
  <c r="AF233" i="22"/>
  <c r="E234" i="22"/>
  <c r="F234" i="22"/>
  <c r="AF234" i="22"/>
  <c r="E235" i="22"/>
  <c r="F235" i="22"/>
  <c r="G235" i="22"/>
  <c r="AF235" i="22"/>
  <c r="E236" i="22"/>
  <c r="F236" i="22"/>
  <c r="G236" i="22"/>
  <c r="K236" i="22"/>
  <c r="AF236" i="22"/>
  <c r="E237" i="22"/>
  <c r="F237" i="22"/>
  <c r="G237" i="22"/>
  <c r="AF237" i="22"/>
  <c r="E238" i="22"/>
  <c r="F238" i="22"/>
  <c r="G238" i="22"/>
  <c r="K238" i="22"/>
  <c r="Z238" i="22"/>
  <c r="AF238" i="22"/>
  <c r="E239" i="22"/>
  <c r="F239" i="22"/>
  <c r="AF239" i="22"/>
  <c r="E240" i="22"/>
  <c r="F240" i="22"/>
  <c r="AF240" i="22"/>
  <c r="E241" i="22"/>
  <c r="F241" i="22"/>
  <c r="AF241" i="22"/>
  <c r="E242" i="22"/>
  <c r="F242" i="22"/>
  <c r="AF242" i="22"/>
  <c r="E243" i="22"/>
  <c r="F243" i="22"/>
  <c r="G243" i="22"/>
  <c r="Z243" i="22"/>
  <c r="AF243" i="22"/>
  <c r="E244" i="22"/>
  <c r="F244" i="22"/>
  <c r="AF244" i="22"/>
  <c r="E245" i="22"/>
  <c r="F245" i="22"/>
  <c r="G245" i="22"/>
  <c r="AF245" i="22"/>
  <c r="E246" i="22"/>
  <c r="F246" i="22"/>
  <c r="G246" i="22"/>
  <c r="K246" i="22"/>
  <c r="Z246" i="22"/>
  <c r="AF246" i="22"/>
  <c r="E247" i="22"/>
  <c r="F247" i="22"/>
  <c r="AF247" i="22"/>
  <c r="E248" i="22"/>
  <c r="F248" i="22"/>
  <c r="G248" i="22"/>
  <c r="K248" i="22"/>
  <c r="AF248" i="22"/>
  <c r="E249" i="22"/>
  <c r="F249" i="22"/>
  <c r="Z249" i="22"/>
  <c r="AF249" i="22"/>
  <c r="E250" i="22"/>
  <c r="F250" i="22"/>
  <c r="AF250" i="22"/>
  <c r="E251" i="22"/>
  <c r="F251" i="22"/>
  <c r="Z251" i="22"/>
  <c r="AF251" i="22"/>
  <c r="E252" i="22"/>
  <c r="F252" i="22"/>
  <c r="G252" i="22"/>
  <c r="K252" i="22"/>
  <c r="AF252" i="22"/>
  <c r="E253" i="22"/>
  <c r="F253" i="22"/>
  <c r="G253" i="22"/>
  <c r="K253" i="22"/>
  <c r="Z253" i="22"/>
  <c r="AF253" i="22"/>
  <c r="E254" i="22"/>
  <c r="F254" i="22"/>
  <c r="AF254" i="22"/>
  <c r="E255" i="22"/>
  <c r="F255" i="22"/>
  <c r="Z255" i="22"/>
  <c r="AF255" i="22"/>
  <c r="E256" i="22"/>
  <c r="F256" i="22"/>
  <c r="G256" i="22"/>
  <c r="Z256" i="22"/>
  <c r="AF256" i="22"/>
  <c r="E257" i="22"/>
  <c r="F257" i="22"/>
  <c r="AF257" i="22"/>
  <c r="AB2" i="24"/>
  <c r="AD2" i="24"/>
  <c r="AB18" i="24"/>
  <c r="P3" i="24"/>
  <c r="P5" i="24"/>
  <c r="AB3" i="24"/>
  <c r="AV5" i="24"/>
  <c r="AY2" i="24"/>
  <c r="AB4" i="24"/>
  <c r="AB5" i="24"/>
  <c r="AB6" i="24"/>
  <c r="AB7" i="24"/>
  <c r="AB12" i="24"/>
  <c r="AV7" i="24"/>
  <c r="AB8" i="24"/>
  <c r="AB16" i="24"/>
  <c r="D9" i="24"/>
  <c r="E9" i="24"/>
  <c r="AB9" i="24"/>
  <c r="V3" i="24"/>
  <c r="V5" i="24"/>
  <c r="AB10" i="24"/>
  <c r="AV10" i="24"/>
  <c r="AB11" i="24"/>
  <c r="AV11" i="24"/>
  <c r="D13" i="24"/>
  <c r="H13" i="24"/>
  <c r="O13" i="24"/>
  <c r="AB13" i="24"/>
  <c r="X3" i="24"/>
  <c r="X5" i="24"/>
  <c r="D14" i="24" a="1"/>
  <c r="D14" i="24"/>
  <c r="AV15" i="24"/>
  <c r="T16" i="24"/>
  <c r="T17" i="24"/>
  <c r="X16" i="24"/>
  <c r="X17" i="24"/>
  <c r="AY16" i="24"/>
  <c r="C17" i="24"/>
  <c r="P16" i="24"/>
  <c r="P17" i="24"/>
  <c r="V16" i="24"/>
  <c r="V17" i="24"/>
  <c r="O18" i="24"/>
  <c r="AY18" i="24"/>
  <c r="H19" i="24"/>
  <c r="H14" i="24"/>
  <c r="O19" i="24"/>
  <c r="AY19" i="24"/>
  <c r="E21" i="24"/>
  <c r="F21" i="24"/>
  <c r="G21" i="24"/>
  <c r="I21" i="24"/>
  <c r="Z21" i="24"/>
  <c r="AF21" i="24"/>
  <c r="AV21" i="24"/>
  <c r="E22" i="24"/>
  <c r="F22" i="24"/>
  <c r="AF22" i="24"/>
  <c r="AV22" i="24"/>
  <c r="AY22" i="24"/>
  <c r="E23" i="24"/>
  <c r="F23" i="24"/>
  <c r="AF23" i="24"/>
  <c r="AV23" i="24"/>
  <c r="AY23" i="24"/>
  <c r="E24" i="24"/>
  <c r="F24" i="24"/>
  <c r="AF24" i="24"/>
  <c r="AY24" i="24"/>
  <c r="E25" i="24"/>
  <c r="F25" i="24"/>
  <c r="Z25" i="24"/>
  <c r="G25" i="24"/>
  <c r="AF25" i="24"/>
  <c r="AV25" i="24"/>
  <c r="E26" i="24"/>
  <c r="F26" i="24"/>
  <c r="G26" i="24"/>
  <c r="Z26" i="24"/>
  <c r="AF26" i="24"/>
  <c r="AV26" i="24"/>
  <c r="E27" i="24"/>
  <c r="F27" i="24"/>
  <c r="G27" i="24"/>
  <c r="AF27" i="24"/>
  <c r="AV27" i="24"/>
  <c r="AY27" i="24"/>
  <c r="E28" i="24"/>
  <c r="F28" i="24"/>
  <c r="AF28" i="24"/>
  <c r="AV28" i="24"/>
  <c r="AY28" i="24"/>
  <c r="E29" i="24"/>
  <c r="F29" i="24"/>
  <c r="AF29" i="24"/>
  <c r="AV29" i="24"/>
  <c r="AY29" i="24"/>
  <c r="E30" i="24"/>
  <c r="F30" i="24"/>
  <c r="G30" i="24"/>
  <c r="AF30" i="24"/>
  <c r="AV30" i="24"/>
  <c r="AY30" i="24"/>
  <c r="E31" i="24"/>
  <c r="F31" i="24"/>
  <c r="AF31" i="24"/>
  <c r="AV31" i="24"/>
  <c r="AY31" i="24"/>
  <c r="E32" i="24"/>
  <c r="F32" i="24"/>
  <c r="Z32" i="24"/>
  <c r="G32" i="24"/>
  <c r="AF32" i="24"/>
  <c r="AV32" i="24"/>
  <c r="AY32" i="24"/>
  <c r="E33" i="24"/>
  <c r="F33" i="24"/>
  <c r="Z33" i="24"/>
  <c r="G33" i="24"/>
  <c r="AF33" i="24"/>
  <c r="AY33" i="24"/>
  <c r="E34" i="24"/>
  <c r="F34" i="24"/>
  <c r="AF34" i="24"/>
  <c r="AV34" i="24"/>
  <c r="AY34" i="24"/>
  <c r="E35" i="24"/>
  <c r="F35" i="24"/>
  <c r="G35" i="24"/>
  <c r="Z35" i="24"/>
  <c r="AF35" i="24"/>
  <c r="AV35" i="24"/>
  <c r="AY35" i="24"/>
  <c r="E36" i="24"/>
  <c r="F36" i="24"/>
  <c r="AF36" i="24"/>
  <c r="AV36" i="24"/>
  <c r="AY36" i="24"/>
  <c r="E37" i="24"/>
  <c r="F37" i="24"/>
  <c r="AF37" i="24"/>
  <c r="AV37" i="24"/>
  <c r="AY37" i="24"/>
  <c r="E38" i="24"/>
  <c r="F38" i="24"/>
  <c r="Z38" i="24"/>
  <c r="AF38" i="24"/>
  <c r="AV38" i="24"/>
  <c r="AY38" i="24"/>
  <c r="E39" i="24"/>
  <c r="F39" i="24"/>
  <c r="AF39" i="24"/>
  <c r="AV39" i="24"/>
  <c r="AY39" i="24"/>
  <c r="E40" i="24"/>
  <c r="F40" i="24"/>
  <c r="G40" i="24"/>
  <c r="AF40" i="24"/>
  <c r="AV40" i="24"/>
  <c r="AY40" i="24"/>
  <c r="E41" i="24"/>
  <c r="F41" i="24"/>
  <c r="AF41" i="24"/>
  <c r="AV41" i="24"/>
  <c r="AY41" i="24"/>
  <c r="E42" i="24"/>
  <c r="F42" i="24"/>
  <c r="AF42" i="24"/>
  <c r="AV42" i="24"/>
  <c r="AY42" i="24"/>
  <c r="E43" i="24"/>
  <c r="F43" i="24"/>
  <c r="AF43" i="24"/>
  <c r="AV43" i="24"/>
  <c r="AY43" i="24"/>
  <c r="E44" i="24"/>
  <c r="F44" i="24"/>
  <c r="AF44" i="24"/>
  <c r="AV44" i="24"/>
  <c r="E45" i="24"/>
  <c r="F45" i="24"/>
  <c r="AF45" i="24"/>
  <c r="AV45" i="24"/>
  <c r="AY45" i="24"/>
  <c r="E46" i="24"/>
  <c r="F46" i="24"/>
  <c r="G46" i="24"/>
  <c r="AF46" i="24"/>
  <c r="AV46" i="24"/>
  <c r="AY46" i="24"/>
  <c r="E47" i="24"/>
  <c r="F47" i="24"/>
  <c r="AF47" i="24"/>
  <c r="AV47" i="24"/>
  <c r="AY47" i="24"/>
  <c r="E48" i="24"/>
  <c r="F48" i="24"/>
  <c r="Z48" i="24"/>
  <c r="AF48" i="24"/>
  <c r="AV48" i="24"/>
  <c r="AY48" i="24"/>
  <c r="E49" i="24"/>
  <c r="F49" i="24"/>
  <c r="AF49" i="24"/>
  <c r="AV49" i="24"/>
  <c r="AY49" i="24"/>
  <c r="E50" i="24"/>
  <c r="F50" i="24"/>
  <c r="AF50" i="24"/>
  <c r="AV50" i="24"/>
  <c r="E51" i="24"/>
  <c r="F51" i="24"/>
  <c r="AF51" i="24"/>
  <c r="AV51" i="24"/>
  <c r="AY51" i="24"/>
  <c r="E52" i="24"/>
  <c r="F52" i="24"/>
  <c r="AF52" i="24"/>
  <c r="AV52" i="24"/>
  <c r="AY52" i="24"/>
  <c r="E53" i="24"/>
  <c r="F53" i="24"/>
  <c r="G53" i="24"/>
  <c r="Z53" i="24"/>
  <c r="AF53" i="24"/>
  <c r="AV53" i="24"/>
  <c r="AY53" i="24"/>
  <c r="E54" i="24"/>
  <c r="F54" i="24"/>
  <c r="G54" i="24"/>
  <c r="AF54" i="24"/>
  <c r="AY54" i="24"/>
  <c r="E55" i="24"/>
  <c r="F55" i="24"/>
  <c r="G55" i="24"/>
  <c r="I55" i="24"/>
  <c r="Z55" i="24"/>
  <c r="AF55" i="24"/>
  <c r="AV55" i="24"/>
  <c r="AY55" i="24"/>
  <c r="E56" i="24"/>
  <c r="F56" i="24"/>
  <c r="Z56" i="24"/>
  <c r="AF56" i="24"/>
  <c r="AV56" i="24"/>
  <c r="AY56" i="24"/>
  <c r="E57" i="24"/>
  <c r="F57" i="24"/>
  <c r="AF57" i="24"/>
  <c r="AV57" i="24"/>
  <c r="AY57" i="24"/>
  <c r="E58" i="24"/>
  <c r="F58" i="24"/>
  <c r="G58" i="24"/>
  <c r="AF58" i="24"/>
  <c r="AV58" i="24"/>
  <c r="AY58" i="24"/>
  <c r="E59" i="24"/>
  <c r="F59" i="24"/>
  <c r="AF59" i="24"/>
  <c r="AV59" i="24"/>
  <c r="AY59" i="24"/>
  <c r="E60" i="24"/>
  <c r="F60" i="24"/>
  <c r="G60" i="24"/>
  <c r="AF60" i="24"/>
  <c r="AV60" i="24"/>
  <c r="AY60" i="24"/>
  <c r="E61" i="24"/>
  <c r="F61" i="24"/>
  <c r="AF61" i="24"/>
  <c r="AV61" i="24"/>
  <c r="AY61" i="24"/>
  <c r="E62" i="24"/>
  <c r="F62" i="24"/>
  <c r="G62" i="24"/>
  <c r="AF62" i="24"/>
  <c r="AV62" i="24"/>
  <c r="AY62" i="24"/>
  <c r="E63" i="24"/>
  <c r="F63" i="24"/>
  <c r="AF63" i="24"/>
  <c r="AV63" i="24"/>
  <c r="AY63" i="24"/>
  <c r="E64" i="24"/>
  <c r="F64" i="24"/>
  <c r="AF64" i="24"/>
  <c r="AV64" i="24"/>
  <c r="AY64" i="24"/>
  <c r="E65" i="24"/>
  <c r="F65" i="24"/>
  <c r="G65" i="24"/>
  <c r="I65" i="24"/>
  <c r="AF65" i="24"/>
  <c r="AV65" i="24"/>
  <c r="AY65" i="24"/>
  <c r="E66" i="24"/>
  <c r="F66" i="24"/>
  <c r="G66" i="24"/>
  <c r="AF66" i="24"/>
  <c r="AV66" i="24"/>
  <c r="AY66" i="24"/>
  <c r="E67" i="24"/>
  <c r="F67" i="24"/>
  <c r="AF67" i="24"/>
  <c r="AV67" i="24"/>
  <c r="AY67" i="24"/>
  <c r="E68" i="24"/>
  <c r="F68" i="24"/>
  <c r="AF68" i="24"/>
  <c r="AV68" i="24"/>
  <c r="AY68" i="24"/>
  <c r="E69" i="24"/>
  <c r="F69" i="24"/>
  <c r="AF69" i="24"/>
  <c r="AV69" i="24"/>
  <c r="AY69" i="24"/>
  <c r="E70" i="24"/>
  <c r="F70" i="24"/>
  <c r="Z70" i="24"/>
  <c r="AF70" i="24"/>
  <c r="AV70" i="24"/>
  <c r="AY70" i="24"/>
  <c r="E71" i="24"/>
  <c r="F71" i="24"/>
  <c r="AF71" i="24"/>
  <c r="AV71" i="24"/>
  <c r="AY71" i="24"/>
  <c r="E72" i="24"/>
  <c r="F72" i="24"/>
  <c r="AF72" i="24"/>
  <c r="AV72" i="24"/>
  <c r="AY72" i="24"/>
  <c r="E73" i="24"/>
  <c r="F73" i="24"/>
  <c r="Z73" i="24"/>
  <c r="AF73" i="24"/>
  <c r="AV73" i="24"/>
  <c r="AY73" i="24"/>
  <c r="E74" i="24"/>
  <c r="F74" i="24"/>
  <c r="G74" i="24"/>
  <c r="AF74" i="24"/>
  <c r="AV74" i="24"/>
  <c r="AY74" i="24"/>
  <c r="E75" i="24"/>
  <c r="F75" i="24"/>
  <c r="AF75" i="24"/>
  <c r="AV75" i="24"/>
  <c r="AY75" i="24"/>
  <c r="E76" i="24"/>
  <c r="F76" i="24"/>
  <c r="AF76" i="24"/>
  <c r="AV76" i="24"/>
  <c r="AY76" i="24"/>
  <c r="E77" i="24"/>
  <c r="F77" i="24"/>
  <c r="AF77" i="24"/>
  <c r="AV77" i="24"/>
  <c r="AY77" i="24"/>
  <c r="E78" i="24"/>
  <c r="F78" i="24"/>
  <c r="Z78" i="24"/>
  <c r="AF78" i="24"/>
  <c r="AV78" i="24"/>
  <c r="AY78" i="24"/>
  <c r="E79" i="24"/>
  <c r="F79" i="24"/>
  <c r="Z79" i="24"/>
  <c r="G79" i="24"/>
  <c r="AF79" i="24"/>
  <c r="AV79" i="24"/>
  <c r="AY79" i="24"/>
  <c r="E80" i="24"/>
  <c r="F80" i="24"/>
  <c r="AF80" i="24"/>
  <c r="AV80" i="24"/>
  <c r="AY80" i="24"/>
  <c r="E81" i="24"/>
  <c r="F81" i="24"/>
  <c r="G81" i="24"/>
  <c r="Z81" i="24"/>
  <c r="AF81" i="24"/>
  <c r="AV81" i="24"/>
  <c r="AY81" i="24"/>
  <c r="E82" i="24"/>
  <c r="F82" i="24"/>
  <c r="AF82" i="24"/>
  <c r="AV82" i="24"/>
  <c r="AY82" i="24"/>
  <c r="E83" i="24"/>
  <c r="F83" i="24"/>
  <c r="AF83" i="24"/>
  <c r="AV83" i="24"/>
  <c r="AY83" i="24"/>
  <c r="E84" i="24"/>
  <c r="F84" i="24"/>
  <c r="G84" i="24"/>
  <c r="AF84" i="24"/>
  <c r="AV84" i="24"/>
  <c r="AY84" i="24"/>
  <c r="E85" i="24"/>
  <c r="F85" i="24"/>
  <c r="Z85" i="24"/>
  <c r="AF85" i="24"/>
  <c r="AV85" i="24"/>
  <c r="AY85" i="24"/>
  <c r="E86" i="24"/>
  <c r="F86" i="24"/>
  <c r="AF86" i="24"/>
  <c r="AV86" i="24"/>
  <c r="AY86" i="24"/>
  <c r="E87" i="24"/>
  <c r="F87" i="24"/>
  <c r="G87" i="24"/>
  <c r="AF87" i="24"/>
  <c r="AV87" i="24"/>
  <c r="AY87" i="24"/>
  <c r="E88" i="24"/>
  <c r="F88" i="24"/>
  <c r="AF88" i="24"/>
  <c r="AV88" i="24"/>
  <c r="AY88" i="24"/>
  <c r="E89" i="24"/>
  <c r="F89" i="24"/>
  <c r="AF89" i="24"/>
  <c r="AV89" i="24"/>
  <c r="AY89" i="24"/>
  <c r="E90" i="24"/>
  <c r="F90" i="24"/>
  <c r="Z90" i="24"/>
  <c r="AF90" i="24"/>
  <c r="AV90" i="24"/>
  <c r="AY90" i="24"/>
  <c r="E91" i="24"/>
  <c r="F91" i="24"/>
  <c r="AF91" i="24"/>
  <c r="AV91" i="24"/>
  <c r="AY91" i="24"/>
  <c r="E92" i="24"/>
  <c r="F92" i="24"/>
  <c r="G92" i="24"/>
  <c r="AF92" i="24"/>
  <c r="AV92" i="24"/>
  <c r="AY92" i="24"/>
  <c r="E93" i="24"/>
  <c r="F93" i="24"/>
  <c r="Z93" i="24"/>
  <c r="AF93" i="24"/>
  <c r="AV93" i="24"/>
  <c r="AY93" i="24"/>
  <c r="E94" i="24"/>
  <c r="F94" i="24"/>
  <c r="AF94" i="24"/>
  <c r="AV94" i="24"/>
  <c r="AY94" i="24"/>
  <c r="E95" i="24"/>
  <c r="F95" i="24"/>
  <c r="G95" i="24"/>
  <c r="AF95" i="24"/>
  <c r="AV95" i="24"/>
  <c r="AY95" i="24"/>
  <c r="E96" i="24"/>
  <c r="F96" i="24"/>
  <c r="AF96" i="24"/>
  <c r="AV96" i="24"/>
  <c r="AY96" i="24"/>
  <c r="E97" i="24"/>
  <c r="F97" i="24"/>
  <c r="AF97" i="24"/>
  <c r="AV97" i="24"/>
  <c r="AY97" i="24"/>
  <c r="E98" i="24"/>
  <c r="F98" i="24"/>
  <c r="Z98" i="24"/>
  <c r="AF98" i="24"/>
  <c r="AV98" i="24"/>
  <c r="AY98" i="24"/>
  <c r="E99" i="24"/>
  <c r="F99" i="24"/>
  <c r="AF99" i="24"/>
  <c r="AV99" i="24"/>
  <c r="AY99" i="24"/>
  <c r="E100" i="24"/>
  <c r="F100" i="24"/>
  <c r="G100" i="24"/>
  <c r="AF100" i="24"/>
  <c r="AV100" i="24"/>
  <c r="AY100" i="24"/>
  <c r="E101" i="24"/>
  <c r="F101" i="24"/>
  <c r="Z101" i="24"/>
  <c r="AF101" i="24"/>
  <c r="AV101" i="24"/>
  <c r="AY101" i="24"/>
  <c r="E102" i="24"/>
  <c r="F102" i="24"/>
  <c r="AF102" i="24"/>
  <c r="AV102" i="24"/>
  <c r="AY102" i="24"/>
  <c r="E103" i="24"/>
  <c r="F103" i="24"/>
  <c r="AF103" i="24"/>
  <c r="AV103" i="24"/>
  <c r="AY103" i="24"/>
  <c r="E104" i="24"/>
  <c r="F104" i="24"/>
  <c r="AF104" i="24"/>
  <c r="AV104" i="24"/>
  <c r="AY104" i="24"/>
  <c r="E105" i="24"/>
  <c r="F105" i="24"/>
  <c r="AF105" i="24"/>
  <c r="AV105" i="24"/>
  <c r="AY105" i="24"/>
  <c r="E106" i="24"/>
  <c r="F106" i="24"/>
  <c r="Z106" i="24"/>
  <c r="AF106" i="24"/>
  <c r="AV106" i="24"/>
  <c r="AY106" i="24"/>
  <c r="E107" i="24"/>
  <c r="F107" i="24"/>
  <c r="Z107" i="24"/>
  <c r="AF107" i="24"/>
  <c r="E108" i="24"/>
  <c r="F108" i="24"/>
  <c r="G108" i="24"/>
  <c r="I108" i="24"/>
  <c r="AF108" i="24"/>
  <c r="E109" i="24"/>
  <c r="F109" i="24"/>
  <c r="G109" i="24"/>
  <c r="Z109" i="24"/>
  <c r="AF109" i="24"/>
  <c r="E110" i="24"/>
  <c r="F110" i="24"/>
  <c r="AF110" i="24"/>
  <c r="E111" i="24"/>
  <c r="F111" i="24"/>
  <c r="Z111" i="24"/>
  <c r="AF111" i="24"/>
  <c r="E112" i="24"/>
  <c r="F112" i="24"/>
  <c r="AF112" i="24"/>
  <c r="E113" i="24"/>
  <c r="F113" i="24"/>
  <c r="AF113" i="24"/>
  <c r="E114" i="24"/>
  <c r="F114" i="24"/>
  <c r="Z114" i="24"/>
  <c r="AF114" i="24"/>
  <c r="E115" i="24"/>
  <c r="F115" i="24"/>
  <c r="Z115" i="24"/>
  <c r="AF115" i="24"/>
  <c r="E116" i="24"/>
  <c r="F116" i="24"/>
  <c r="G116" i="24"/>
  <c r="I116" i="24"/>
  <c r="AF116" i="24"/>
  <c r="E117" i="24"/>
  <c r="F117" i="24"/>
  <c r="G117" i="24"/>
  <c r="AF117" i="24"/>
  <c r="E118" i="24"/>
  <c r="F118" i="24"/>
  <c r="AF118" i="24"/>
  <c r="E119" i="24"/>
  <c r="F119" i="24"/>
  <c r="G119" i="24"/>
  <c r="AF119" i="24"/>
  <c r="E120" i="24"/>
  <c r="F120" i="24"/>
  <c r="AF120" i="24"/>
  <c r="E121" i="24"/>
  <c r="F121" i="24"/>
  <c r="G121" i="24"/>
  <c r="AF121" i="24"/>
  <c r="E122" i="24"/>
  <c r="F122" i="24"/>
  <c r="Z122" i="24"/>
  <c r="AF122" i="24"/>
  <c r="E123" i="24"/>
  <c r="F123" i="24"/>
  <c r="G123" i="24"/>
  <c r="I123" i="24"/>
  <c r="AF123" i="24"/>
  <c r="E124" i="24"/>
  <c r="F124" i="24"/>
  <c r="AF124" i="24"/>
  <c r="E125" i="24"/>
  <c r="F125" i="24"/>
  <c r="G125" i="24"/>
  <c r="Z125" i="24"/>
  <c r="AF125" i="24"/>
  <c r="E126" i="24"/>
  <c r="F126" i="24"/>
  <c r="AF126" i="24"/>
  <c r="E127" i="24"/>
  <c r="F127" i="24"/>
  <c r="AF127" i="24"/>
  <c r="E128" i="24"/>
  <c r="F128" i="24"/>
  <c r="AF128" i="24"/>
  <c r="E129" i="24"/>
  <c r="F129" i="24"/>
  <c r="AF129" i="24"/>
  <c r="E130" i="24"/>
  <c r="F130" i="24"/>
  <c r="Z130" i="24"/>
  <c r="AF130" i="24"/>
  <c r="E131" i="24"/>
  <c r="F131" i="24"/>
  <c r="AF131" i="24"/>
  <c r="E132" i="24"/>
  <c r="F132" i="24"/>
  <c r="Z132" i="24"/>
  <c r="AF132" i="24"/>
  <c r="E133" i="24"/>
  <c r="F133" i="24"/>
  <c r="AF133" i="24"/>
  <c r="E134" i="24"/>
  <c r="F134" i="24"/>
  <c r="AF134" i="24"/>
  <c r="E135" i="24"/>
  <c r="F135" i="24"/>
  <c r="AF135" i="24"/>
  <c r="E136" i="24"/>
  <c r="F136" i="24"/>
  <c r="AF136" i="24"/>
  <c r="E137" i="24"/>
  <c r="F137" i="24"/>
  <c r="G137" i="24"/>
  <c r="AF137" i="24"/>
  <c r="E138" i="24"/>
  <c r="F138" i="24"/>
  <c r="G138" i="24"/>
  <c r="J138" i="24"/>
  <c r="AF138" i="24"/>
  <c r="E139" i="24"/>
  <c r="F139" i="24"/>
  <c r="AF139" i="24"/>
  <c r="E140" i="24"/>
  <c r="F140" i="24"/>
  <c r="Z140" i="24"/>
  <c r="AF140" i="24"/>
  <c r="E141" i="24"/>
  <c r="F141" i="24"/>
  <c r="AF141" i="24"/>
  <c r="E142" i="24"/>
  <c r="F142" i="24"/>
  <c r="AF142" i="24"/>
  <c r="E143" i="24"/>
  <c r="F143" i="24"/>
  <c r="Z143" i="24"/>
  <c r="AF143" i="24"/>
  <c r="E144" i="24"/>
  <c r="F144" i="24"/>
  <c r="AF144" i="24"/>
  <c r="E145" i="24"/>
  <c r="F145" i="24"/>
  <c r="G145" i="24"/>
  <c r="J145" i="24"/>
  <c r="AF145" i="24"/>
  <c r="E146" i="24"/>
  <c r="F146" i="24"/>
  <c r="AF146" i="24"/>
  <c r="E147" i="24"/>
  <c r="F147" i="24"/>
  <c r="AF147" i="24"/>
  <c r="E148" i="24"/>
  <c r="F148" i="24"/>
  <c r="AF148" i="24"/>
  <c r="E149" i="24"/>
  <c r="F149" i="24"/>
  <c r="AF149" i="24"/>
  <c r="E150" i="24"/>
  <c r="F150" i="24"/>
  <c r="Z150" i="24"/>
  <c r="AF150" i="24"/>
  <c r="E151" i="24"/>
  <c r="F151" i="24"/>
  <c r="Z151" i="24"/>
  <c r="AF151" i="24"/>
  <c r="E152" i="24"/>
  <c r="F152" i="24"/>
  <c r="AF152" i="24"/>
  <c r="E153" i="24"/>
  <c r="F153" i="24"/>
  <c r="AF153" i="24"/>
  <c r="E154" i="24"/>
  <c r="F154" i="24"/>
  <c r="AF154" i="24"/>
  <c r="E155" i="24"/>
  <c r="F155" i="24"/>
  <c r="AF155" i="24"/>
  <c r="E156" i="24"/>
  <c r="F156" i="24"/>
  <c r="AF156" i="24"/>
  <c r="E157" i="24"/>
  <c r="F157" i="24"/>
  <c r="AF157" i="24"/>
  <c r="E158" i="24"/>
  <c r="F158" i="24"/>
  <c r="Z158" i="24"/>
  <c r="AF158" i="24"/>
  <c r="E159" i="24"/>
  <c r="F159" i="24"/>
  <c r="AF159" i="24"/>
  <c r="E160" i="24"/>
  <c r="F160" i="24"/>
  <c r="AF160" i="24"/>
  <c r="E161" i="24"/>
  <c r="F161" i="24"/>
  <c r="Z161" i="24"/>
  <c r="AF161" i="24"/>
  <c r="E162" i="24"/>
  <c r="F162" i="24"/>
  <c r="AF162" i="24"/>
  <c r="E163" i="24"/>
  <c r="F163" i="24"/>
  <c r="AF163" i="24"/>
  <c r="E164" i="24"/>
  <c r="F164" i="24"/>
  <c r="AF164" i="24"/>
  <c r="E165" i="24"/>
  <c r="F165" i="24"/>
  <c r="AF165" i="24"/>
  <c r="E166" i="24"/>
  <c r="F166" i="24"/>
  <c r="Z166" i="24"/>
  <c r="AF166" i="24"/>
  <c r="E167" i="24"/>
  <c r="F167" i="24"/>
  <c r="Z167" i="24"/>
  <c r="AF167" i="24"/>
  <c r="E168" i="24"/>
  <c r="F168" i="24"/>
  <c r="AF168" i="24"/>
  <c r="E169" i="24"/>
  <c r="F169" i="24"/>
  <c r="G169" i="24"/>
  <c r="Z169" i="24"/>
  <c r="AF169" i="24"/>
  <c r="E170" i="24"/>
  <c r="F170" i="24"/>
  <c r="AF170" i="24"/>
  <c r="E171" i="24"/>
  <c r="F171" i="24"/>
  <c r="AF171" i="24"/>
  <c r="E172" i="24"/>
  <c r="F172" i="24"/>
  <c r="AF172" i="24"/>
  <c r="E173" i="24"/>
  <c r="F173" i="24"/>
  <c r="AF173" i="24"/>
  <c r="E174" i="24"/>
  <c r="F174" i="24"/>
  <c r="Z174" i="24"/>
  <c r="AF174" i="24"/>
  <c r="E175" i="24"/>
  <c r="F175" i="24"/>
  <c r="Z175" i="24"/>
  <c r="AF175" i="24"/>
  <c r="E176" i="24"/>
  <c r="F176" i="24"/>
  <c r="AF176" i="24"/>
  <c r="E177" i="24"/>
  <c r="F177" i="24"/>
  <c r="G177" i="24"/>
  <c r="AF177" i="24"/>
  <c r="E178" i="24"/>
  <c r="F178" i="24"/>
  <c r="AF178" i="24"/>
  <c r="E179" i="24"/>
  <c r="F179" i="24"/>
  <c r="AF179" i="24"/>
  <c r="E180" i="24"/>
  <c r="F180" i="24"/>
  <c r="AF180" i="24"/>
  <c r="E181" i="24"/>
  <c r="F181" i="24"/>
  <c r="AF181" i="24"/>
  <c r="E182" i="24"/>
  <c r="F182" i="24"/>
  <c r="Z182" i="24"/>
  <c r="AF182" i="24"/>
  <c r="E183" i="24"/>
  <c r="F183" i="24"/>
  <c r="Z183" i="24"/>
  <c r="AF183" i="24"/>
  <c r="E184" i="24"/>
  <c r="F184" i="24"/>
  <c r="G184" i="24"/>
  <c r="K184" i="24"/>
  <c r="AF184" i="24"/>
  <c r="E185" i="24"/>
  <c r="F185" i="24"/>
  <c r="G185" i="24"/>
  <c r="AF185" i="24"/>
  <c r="E186" i="24"/>
  <c r="F186" i="24"/>
  <c r="AF186" i="24"/>
  <c r="E187" i="24"/>
  <c r="F187" i="24"/>
  <c r="AF187" i="24"/>
  <c r="E188" i="24"/>
  <c r="F188" i="24"/>
  <c r="AF188" i="24"/>
  <c r="E189" i="24"/>
  <c r="F189" i="24"/>
  <c r="AF189" i="24"/>
  <c r="E190" i="24"/>
  <c r="F190" i="24"/>
  <c r="Z190" i="24"/>
  <c r="AF190" i="24"/>
  <c r="E191" i="24"/>
  <c r="F191" i="24"/>
  <c r="Z191" i="24"/>
  <c r="AF191" i="24"/>
  <c r="E192" i="24"/>
  <c r="F192" i="24"/>
  <c r="G192" i="24"/>
  <c r="K192" i="24"/>
  <c r="AF192" i="24"/>
  <c r="E193" i="24"/>
  <c r="F193" i="24"/>
  <c r="G193" i="24"/>
  <c r="AF193" i="24"/>
  <c r="E194" i="24"/>
  <c r="F194" i="24"/>
  <c r="AF194" i="24"/>
  <c r="E195" i="24"/>
  <c r="F195" i="24"/>
  <c r="AF195" i="24"/>
  <c r="E196" i="24"/>
  <c r="F196" i="24"/>
  <c r="AF196" i="24"/>
  <c r="E197" i="24"/>
  <c r="F197" i="24"/>
  <c r="AF197" i="24"/>
  <c r="E198" i="24"/>
  <c r="F198" i="24"/>
  <c r="Z198" i="24"/>
  <c r="AF198" i="24"/>
  <c r="E199" i="24"/>
  <c r="F199" i="24"/>
  <c r="AF199" i="24"/>
  <c r="E200" i="24"/>
  <c r="F200" i="24"/>
  <c r="G200" i="24"/>
  <c r="AF200" i="24"/>
  <c r="E201" i="24"/>
  <c r="F201" i="24"/>
  <c r="AF201" i="24"/>
  <c r="E202" i="24"/>
  <c r="F202" i="24"/>
  <c r="AF202" i="24"/>
  <c r="E203" i="24"/>
  <c r="F203" i="24"/>
  <c r="AF203" i="24"/>
  <c r="E204" i="24"/>
  <c r="F204" i="24"/>
  <c r="AF204" i="24"/>
  <c r="E205" i="24"/>
  <c r="F205" i="24"/>
  <c r="AF205" i="24"/>
  <c r="E206" i="24"/>
  <c r="F206" i="24"/>
  <c r="Z206" i="24"/>
  <c r="AF206" i="24"/>
  <c r="E207" i="24"/>
  <c r="F207" i="24"/>
  <c r="Z207" i="24"/>
  <c r="AF207" i="24"/>
  <c r="E208" i="24"/>
  <c r="F208" i="24"/>
  <c r="G208" i="24"/>
  <c r="AF208" i="24"/>
  <c r="E209" i="24"/>
  <c r="F209" i="24"/>
  <c r="Z209" i="24"/>
  <c r="G209" i="24"/>
  <c r="AF209" i="24"/>
  <c r="E210" i="24"/>
  <c r="F210" i="24"/>
  <c r="AF210" i="24"/>
  <c r="E211" i="24"/>
  <c r="F211" i="24"/>
  <c r="G211" i="24"/>
  <c r="AF211" i="24"/>
  <c r="E212" i="24"/>
  <c r="F212" i="24"/>
  <c r="Z212" i="24"/>
  <c r="AF212" i="24"/>
  <c r="E213" i="24"/>
  <c r="F213" i="24"/>
  <c r="G213" i="24"/>
  <c r="K213" i="24"/>
  <c r="Z213" i="24"/>
  <c r="AF213" i="24"/>
  <c r="E214" i="24"/>
  <c r="F214" i="24"/>
  <c r="G214" i="24"/>
  <c r="AF214" i="24"/>
  <c r="E215" i="24"/>
  <c r="F215" i="24"/>
  <c r="G215" i="24"/>
  <c r="K215" i="24"/>
  <c r="AF215" i="24"/>
  <c r="E216" i="24"/>
  <c r="F216" i="24"/>
  <c r="Z216" i="24"/>
  <c r="AF216" i="24"/>
  <c r="E217" i="24"/>
  <c r="F217" i="24"/>
  <c r="G217" i="24"/>
  <c r="Z217" i="24"/>
  <c r="AF217" i="24"/>
  <c r="E218" i="24"/>
  <c r="F218" i="24"/>
  <c r="AF218" i="24"/>
  <c r="E219" i="24"/>
  <c r="F219" i="24"/>
  <c r="G219" i="24"/>
  <c r="Z219" i="24"/>
  <c r="AF219" i="24"/>
  <c r="E220" i="24"/>
  <c r="F220" i="24"/>
  <c r="Z220" i="24"/>
  <c r="AF220" i="24"/>
  <c r="E221" i="24"/>
  <c r="F221" i="24"/>
  <c r="AF221" i="24"/>
  <c r="E222" i="24"/>
  <c r="F222" i="24"/>
  <c r="Z222" i="24"/>
  <c r="G222" i="24"/>
  <c r="K222" i="24"/>
  <c r="AF222" i="24"/>
  <c r="E223" i="24"/>
  <c r="F223" i="24"/>
  <c r="G223" i="24"/>
  <c r="AF223" i="24"/>
  <c r="E224" i="24"/>
  <c r="F224" i="24"/>
  <c r="Z224" i="24"/>
  <c r="AF224" i="24"/>
  <c r="E225" i="24"/>
  <c r="F225" i="24"/>
  <c r="AF225" i="24"/>
  <c r="E226" i="24"/>
  <c r="F226" i="24"/>
  <c r="Z226" i="24"/>
  <c r="G226" i="24"/>
  <c r="AF226" i="24"/>
  <c r="E227" i="24"/>
  <c r="F227" i="24"/>
  <c r="Z227" i="24"/>
  <c r="AF227" i="24"/>
  <c r="E228" i="24"/>
  <c r="F228" i="24"/>
  <c r="G228" i="24"/>
  <c r="AF228" i="24"/>
  <c r="E229" i="24"/>
  <c r="F229" i="24"/>
  <c r="AF229" i="24"/>
  <c r="E230" i="24"/>
  <c r="F230" i="24"/>
  <c r="AF230" i="24"/>
  <c r="E231" i="24"/>
  <c r="F231" i="24"/>
  <c r="AF231" i="24"/>
  <c r="E232" i="24"/>
  <c r="F232" i="24"/>
  <c r="Z232" i="24"/>
  <c r="AF232" i="24"/>
  <c r="E233" i="24"/>
  <c r="F233" i="24"/>
  <c r="AF233" i="24"/>
  <c r="E234" i="24"/>
  <c r="F234" i="24"/>
  <c r="Z234" i="24"/>
  <c r="G234" i="24"/>
  <c r="AF234" i="24"/>
  <c r="E235" i="24"/>
  <c r="F235" i="24"/>
  <c r="Z235" i="24"/>
  <c r="AF235" i="24"/>
  <c r="E236" i="24"/>
  <c r="F236" i="24"/>
  <c r="G236" i="24"/>
  <c r="AF236" i="24"/>
  <c r="E237" i="24"/>
  <c r="F237" i="24"/>
  <c r="AF237" i="24"/>
  <c r="E238" i="24"/>
  <c r="F238" i="24"/>
  <c r="AF238" i="24"/>
  <c r="E239" i="24"/>
  <c r="F239" i="24"/>
  <c r="AF239" i="24"/>
  <c r="E240" i="24"/>
  <c r="F240" i="24"/>
  <c r="Z240" i="24"/>
  <c r="AF240" i="24"/>
  <c r="E241" i="24"/>
  <c r="F241" i="24"/>
  <c r="AF241" i="24"/>
  <c r="E242" i="24"/>
  <c r="F242" i="24"/>
  <c r="G242" i="24"/>
  <c r="AF242" i="24"/>
  <c r="E243" i="24"/>
  <c r="F243" i="24"/>
  <c r="Z243" i="24"/>
  <c r="AF243" i="24"/>
  <c r="E244" i="24"/>
  <c r="F244" i="24"/>
  <c r="G244" i="24"/>
  <c r="AF244" i="24"/>
  <c r="E245" i="24"/>
  <c r="F245" i="24"/>
  <c r="AF245" i="24"/>
  <c r="E246" i="24"/>
  <c r="F246" i="24"/>
  <c r="AF246" i="24"/>
  <c r="E247" i="24"/>
  <c r="F247" i="24"/>
  <c r="AF247" i="24"/>
  <c r="E248" i="24"/>
  <c r="F248" i="24"/>
  <c r="Z248" i="24"/>
  <c r="G248" i="24"/>
  <c r="K248" i="24"/>
  <c r="AF248" i="24"/>
  <c r="E249" i="24"/>
  <c r="F249" i="24"/>
  <c r="AF249" i="24"/>
  <c r="E250" i="24"/>
  <c r="F250" i="24"/>
  <c r="Z250" i="24"/>
  <c r="AF250" i="24"/>
  <c r="E251" i="24"/>
  <c r="F251" i="24"/>
  <c r="Z251" i="24"/>
  <c r="AF251" i="24"/>
  <c r="E252" i="24"/>
  <c r="F252" i="24"/>
  <c r="G252" i="24"/>
  <c r="AF252" i="24"/>
  <c r="E253" i="24"/>
  <c r="F253" i="24"/>
  <c r="AF253" i="24"/>
  <c r="E254" i="24"/>
  <c r="F254" i="24"/>
  <c r="AF254" i="24"/>
  <c r="E255" i="24"/>
  <c r="F255" i="24"/>
  <c r="AF255" i="24"/>
  <c r="E256" i="24"/>
  <c r="F256" i="24"/>
  <c r="AF256" i="24"/>
  <c r="E257" i="24"/>
  <c r="F257" i="24"/>
  <c r="AF257" i="24"/>
  <c r="E258" i="24"/>
  <c r="F258" i="24"/>
  <c r="AF258" i="24"/>
  <c r="E259" i="24"/>
  <c r="F259" i="24"/>
  <c r="Z259" i="24"/>
  <c r="AF259" i="24"/>
  <c r="E260" i="24"/>
  <c r="F260" i="24"/>
  <c r="G260" i="24"/>
  <c r="AF260" i="24"/>
  <c r="E261" i="24"/>
  <c r="F261" i="24"/>
  <c r="AF261" i="24"/>
  <c r="E262" i="24"/>
  <c r="F262" i="24"/>
  <c r="AF262" i="24"/>
  <c r="E263" i="24"/>
  <c r="F263" i="24"/>
  <c r="AF263" i="24"/>
  <c r="E264" i="24"/>
  <c r="F264" i="24"/>
  <c r="G264" i="24"/>
  <c r="Z264" i="24"/>
  <c r="AF264" i="24"/>
  <c r="E265" i="24"/>
  <c r="F265" i="24"/>
  <c r="AF265" i="24"/>
  <c r="E266" i="24"/>
  <c r="F266" i="24"/>
  <c r="Z266" i="24"/>
  <c r="AF266" i="24"/>
  <c r="E267" i="24"/>
  <c r="F267" i="24"/>
  <c r="Z267" i="24"/>
  <c r="AF267" i="24"/>
  <c r="E268" i="24"/>
  <c r="F268" i="24"/>
  <c r="G268" i="24"/>
  <c r="AF268" i="24"/>
  <c r="E269" i="24"/>
  <c r="F269" i="24"/>
  <c r="AF269" i="24"/>
  <c r="E270" i="24"/>
  <c r="F270" i="24"/>
  <c r="AF270" i="24"/>
  <c r="E271" i="24"/>
  <c r="F271" i="24"/>
  <c r="AF271" i="24"/>
  <c r="E272" i="24"/>
  <c r="F272" i="24"/>
  <c r="G272" i="24"/>
  <c r="Z272" i="24"/>
  <c r="AF272" i="24"/>
  <c r="E273" i="24"/>
  <c r="F273" i="24"/>
  <c r="AF273" i="24"/>
  <c r="E274" i="24"/>
  <c r="F274" i="24"/>
  <c r="AF274" i="24"/>
  <c r="E275" i="24"/>
  <c r="F275" i="24"/>
  <c r="Z275" i="24"/>
  <c r="AF275" i="24"/>
  <c r="E276" i="24"/>
  <c r="F276" i="24"/>
  <c r="G276" i="24"/>
  <c r="AF276" i="24"/>
  <c r="E277" i="24"/>
  <c r="F277" i="24"/>
  <c r="AF277" i="24"/>
  <c r="E278" i="24"/>
  <c r="F278" i="24"/>
  <c r="AF278" i="24"/>
  <c r="E279" i="24"/>
  <c r="F279" i="24"/>
  <c r="AF279" i="24"/>
  <c r="E280" i="24"/>
  <c r="F280" i="24"/>
  <c r="G280" i="24"/>
  <c r="Z280" i="24"/>
  <c r="AF280" i="24"/>
  <c r="E281" i="24"/>
  <c r="F281" i="24"/>
  <c r="AF281" i="24"/>
  <c r="E282" i="24"/>
  <c r="F282" i="24"/>
  <c r="AF282" i="24"/>
  <c r="E283" i="24"/>
  <c r="F283" i="24"/>
  <c r="AF283" i="24"/>
  <c r="E284" i="24"/>
  <c r="F284" i="24"/>
  <c r="AF284" i="24"/>
  <c r="E285" i="24"/>
  <c r="F285" i="24"/>
  <c r="AF285" i="24"/>
  <c r="A9" i="21"/>
  <c r="C9" i="21" s="1"/>
  <c r="D21" i="21"/>
  <c r="D22" i="21"/>
  <c r="H22" i="21" s="1"/>
  <c r="D23" i="21"/>
  <c r="L23" i="21" s="1"/>
  <c r="D24" i="21"/>
  <c r="D25" i="21"/>
  <c r="D26" i="21"/>
  <c r="I26" i="21" s="1"/>
  <c r="D27" i="21"/>
  <c r="H27" i="21" s="1"/>
  <c r="D28" i="21"/>
  <c r="H28" i="21" s="1"/>
  <c r="D29" i="21"/>
  <c r="D30" i="21"/>
  <c r="H30" i="21" s="1"/>
  <c r="D31" i="21"/>
  <c r="H31" i="21" s="1"/>
  <c r="D32" i="21"/>
  <c r="D33" i="21"/>
  <c r="L33" i="21" s="1"/>
  <c r="D34" i="21"/>
  <c r="D35" i="21"/>
  <c r="I35" i="21" s="1"/>
  <c r="D36" i="21"/>
  <c r="F36" i="21" s="1"/>
  <c r="D37" i="21"/>
  <c r="H37" i="21" s="1"/>
  <c r="D38" i="21"/>
  <c r="D39" i="21"/>
  <c r="D40" i="21"/>
  <c r="H40" i="21" s="1"/>
  <c r="D41" i="21"/>
  <c r="H41" i="21" s="1"/>
  <c r="D42" i="21"/>
  <c r="D43" i="21"/>
  <c r="H43" i="21" s="1"/>
  <c r="D44" i="21"/>
  <c r="H44" i="21" s="1"/>
  <c r="D45" i="21"/>
  <c r="L45" i="21" s="1"/>
  <c r="D46" i="21"/>
  <c r="H46" i="21" s="1"/>
  <c r="D47" i="21"/>
  <c r="H47" i="21" s="1"/>
  <c r="D48" i="21"/>
  <c r="H48" i="21" s="1"/>
  <c r="D49" i="21"/>
  <c r="I49" i="21" s="1"/>
  <c r="D50" i="21"/>
  <c r="D51" i="21"/>
  <c r="H51" i="21" s="1"/>
  <c r="D52" i="21"/>
  <c r="I52" i="21" s="1"/>
  <c r="D53" i="21"/>
  <c r="D54" i="21"/>
  <c r="D55" i="21"/>
  <c r="H55" i="21" s="1"/>
  <c r="D56" i="21"/>
  <c r="I56" i="21" s="1"/>
  <c r="D57" i="21"/>
  <c r="F57" i="21" s="1"/>
  <c r="H57" i="21"/>
  <c r="D58" i="21"/>
  <c r="K58" i="21" s="1"/>
  <c r="D59" i="21"/>
  <c r="L59" i="21" s="1"/>
  <c r="D60" i="21"/>
  <c r="H60" i="21" s="1"/>
  <c r="D61" i="21"/>
  <c r="D62" i="21"/>
  <c r="D63" i="21"/>
  <c r="H63" i="21" s="1"/>
  <c r="D64" i="21"/>
  <c r="H64" i="21" s="1"/>
  <c r="D65" i="21"/>
  <c r="H65" i="21" s="1"/>
  <c r="D66" i="21"/>
  <c r="D67" i="21"/>
  <c r="H67" i="21" s="1"/>
  <c r="D68" i="21"/>
  <c r="H68" i="21" s="1"/>
  <c r="D69" i="21"/>
  <c r="D70" i="21"/>
  <c r="D71" i="21"/>
  <c r="H71" i="21" s="1"/>
  <c r="D72" i="21"/>
  <c r="D73" i="21"/>
  <c r="I73" i="21" s="1"/>
  <c r="D74" i="21"/>
  <c r="J74" i="21" s="1"/>
  <c r="D75" i="21"/>
  <c r="H75" i="21" s="1"/>
  <c r="D76" i="21"/>
  <c r="H76" i="21" s="1"/>
  <c r="D77" i="21"/>
  <c r="H77" i="21" s="1"/>
  <c r="D78" i="21"/>
  <c r="K78" i="21" s="1"/>
  <c r="D79" i="21"/>
  <c r="F79" i="21" s="1"/>
  <c r="D80" i="21"/>
  <c r="H80" i="21" s="1"/>
  <c r="D81" i="21"/>
  <c r="H81" i="21" s="1"/>
  <c r="D82" i="21"/>
  <c r="J82" i="21" s="1"/>
  <c r="D83" i="21"/>
  <c r="I83" i="21" s="1"/>
  <c r="D84" i="21"/>
  <c r="I84" i="21" s="1"/>
  <c r="J27" i="21"/>
  <c r="J46" i="21"/>
  <c r="J51" i="21"/>
  <c r="J68" i="21"/>
  <c r="J77" i="21"/>
  <c r="I27" i="21"/>
  <c r="I46" i="21"/>
  <c r="I47" i="21"/>
  <c r="I64" i="21"/>
  <c r="I81" i="21"/>
  <c r="F27" i="21"/>
  <c r="F32" i="21"/>
  <c r="F34" i="21"/>
  <c r="F41" i="21"/>
  <c r="F46" i="21"/>
  <c r="F64" i="21"/>
  <c r="F68" i="21"/>
  <c r="F77" i="21"/>
  <c r="G4" i="21"/>
  <c r="G5" i="21"/>
  <c r="G6" i="21"/>
  <c r="G7" i="21"/>
  <c r="B10" i="21"/>
  <c r="L15" i="21"/>
  <c r="L12" i="21"/>
  <c r="C16" i="21"/>
  <c r="C15" i="21"/>
  <c r="D16" i="21"/>
  <c r="D15" i="21"/>
  <c r="E16" i="21"/>
  <c r="E15" i="21"/>
  <c r="F16" i="21"/>
  <c r="F15" i="21"/>
  <c r="G16" i="21"/>
  <c r="G15" i="21"/>
  <c r="H16" i="21"/>
  <c r="H15" i="21"/>
  <c r="I16" i="21"/>
  <c r="I15" i="21"/>
  <c r="J16" i="21"/>
  <c r="J15" i="21"/>
  <c r="K16" i="21"/>
  <c r="K15" i="21"/>
  <c r="L16" i="21"/>
  <c r="M16" i="21"/>
  <c r="M15" i="21"/>
  <c r="N16" i="21"/>
  <c r="N15" i="21"/>
  <c r="O16" i="21"/>
  <c r="O15" i="21"/>
  <c r="O12" i="21"/>
  <c r="P16" i="21"/>
  <c r="P15" i="21"/>
  <c r="Q16" i="21"/>
  <c r="Q15" i="21"/>
  <c r="E21" i="21"/>
  <c r="G21" i="21"/>
  <c r="E22" i="21"/>
  <c r="E23" i="21"/>
  <c r="G23" i="21"/>
  <c r="E24" i="21"/>
  <c r="E25" i="21"/>
  <c r="E26" i="21"/>
  <c r="E27" i="21"/>
  <c r="G27" i="21"/>
  <c r="E28" i="21"/>
  <c r="E29" i="21"/>
  <c r="E30" i="21"/>
  <c r="E31" i="21"/>
  <c r="G31" i="21"/>
  <c r="E32" i="21"/>
  <c r="E33" i="21"/>
  <c r="G33" i="21"/>
  <c r="E34" i="21"/>
  <c r="E35" i="21"/>
  <c r="G35" i="21"/>
  <c r="E36" i="21"/>
  <c r="E37" i="21"/>
  <c r="G37" i="21"/>
  <c r="E38" i="21"/>
  <c r="E39" i="21"/>
  <c r="G39" i="21"/>
  <c r="E40" i="21"/>
  <c r="E41" i="21"/>
  <c r="G41" i="21"/>
  <c r="E42" i="21"/>
  <c r="E43" i="21"/>
  <c r="G43" i="21"/>
  <c r="E44" i="21"/>
  <c r="E45" i="21"/>
  <c r="E46" i="21"/>
  <c r="L46" i="21"/>
  <c r="E47" i="21"/>
  <c r="G47" i="21"/>
  <c r="E48" i="21"/>
  <c r="E49" i="21"/>
  <c r="G49" i="21"/>
  <c r="E50" i="21"/>
  <c r="E51" i="21"/>
  <c r="G51" i="21"/>
  <c r="E52" i="21"/>
  <c r="E53" i="21"/>
  <c r="G53" i="21"/>
  <c r="E54" i="21"/>
  <c r="E55" i="21"/>
  <c r="G55" i="21"/>
  <c r="E56" i="21"/>
  <c r="E57" i="21"/>
  <c r="G57" i="21"/>
  <c r="E58" i="21"/>
  <c r="E59" i="21"/>
  <c r="G59" i="21"/>
  <c r="E60" i="21"/>
  <c r="E61" i="21"/>
  <c r="E62" i="21"/>
  <c r="G62" i="21"/>
  <c r="E63" i="21"/>
  <c r="G63" i="21"/>
  <c r="E64" i="21"/>
  <c r="G64" i="21"/>
  <c r="E65" i="21"/>
  <c r="G65" i="21"/>
  <c r="E66" i="21"/>
  <c r="E67" i="21"/>
  <c r="G67" i="21"/>
  <c r="E68" i="21"/>
  <c r="E69" i="21"/>
  <c r="E70" i="21"/>
  <c r="E71" i="21"/>
  <c r="G71" i="21"/>
  <c r="E72" i="21"/>
  <c r="G72" i="21"/>
  <c r="E73" i="21"/>
  <c r="E74" i="21"/>
  <c r="E75" i="21"/>
  <c r="G75" i="21"/>
  <c r="E76" i="21"/>
  <c r="E77" i="21"/>
  <c r="E78" i="21"/>
  <c r="G78" i="21"/>
  <c r="E79" i="21"/>
  <c r="G79" i="21"/>
  <c r="E80" i="21"/>
  <c r="G80" i="21"/>
  <c r="E81" i="21"/>
  <c r="G81" i="21"/>
  <c r="E82" i="21"/>
  <c r="E83" i="21"/>
  <c r="G83" i="21"/>
  <c r="E84" i="21"/>
  <c r="D85" i="21"/>
  <c r="J85" i="21"/>
  <c r="E85" i="21"/>
  <c r="K85" i="21"/>
  <c r="I85" i="21"/>
  <c r="L85" i="21"/>
  <c r="D86" i="21"/>
  <c r="I86" i="21"/>
  <c r="J86" i="21"/>
  <c r="E86" i="21"/>
  <c r="K86" i="21"/>
  <c r="F86" i="21"/>
  <c r="G86" i="21"/>
  <c r="D87" i="21"/>
  <c r="J87" i="21"/>
  <c r="E87" i="21"/>
  <c r="K87" i="21"/>
  <c r="D88" i="21"/>
  <c r="F88" i="21"/>
  <c r="E88" i="21"/>
  <c r="G88" i="21"/>
  <c r="D89" i="21"/>
  <c r="H89" i="21"/>
  <c r="J89" i="21"/>
  <c r="E89" i="21"/>
  <c r="G89" i="21"/>
  <c r="D90" i="21"/>
  <c r="I90" i="21"/>
  <c r="F90" i="21"/>
  <c r="E90" i="21"/>
  <c r="K90" i="21"/>
  <c r="G90" i="21"/>
  <c r="H90" i="21"/>
  <c r="J90" i="21"/>
  <c r="L90" i="21"/>
  <c r="D91" i="21"/>
  <c r="I91" i="21"/>
  <c r="E91" i="21"/>
  <c r="G91" i="21"/>
  <c r="F91" i="21"/>
  <c r="D92" i="21"/>
  <c r="J92" i="21"/>
  <c r="E92" i="21"/>
  <c r="D93" i="21"/>
  <c r="E93" i="21"/>
  <c r="L93" i="21"/>
  <c r="D94" i="21"/>
  <c r="F94" i="21"/>
  <c r="E94" i="21"/>
  <c r="G94" i="21"/>
  <c r="K94" i="21"/>
  <c r="I94" i="21"/>
  <c r="D95" i="21"/>
  <c r="F95" i="21"/>
  <c r="E95" i="21"/>
  <c r="G95" i="21"/>
  <c r="K95" i="21"/>
  <c r="D96" i="21"/>
  <c r="F96" i="21"/>
  <c r="E96" i="21"/>
  <c r="G96" i="21"/>
  <c r="H96" i="21"/>
  <c r="J96" i="21"/>
  <c r="D97" i="21"/>
  <c r="J97" i="21"/>
  <c r="E97" i="21"/>
  <c r="G97" i="21"/>
  <c r="H97" i="21"/>
  <c r="L97" i="21"/>
  <c r="D98" i="21"/>
  <c r="F98" i="21"/>
  <c r="E98" i="21"/>
  <c r="K98" i="21"/>
  <c r="G98" i="21"/>
  <c r="L98" i="21"/>
  <c r="D99" i="21"/>
  <c r="I99" i="21"/>
  <c r="E99" i="21"/>
  <c r="G99" i="21"/>
  <c r="D100" i="21"/>
  <c r="F100" i="21"/>
  <c r="E100" i="21"/>
  <c r="I100" i="21"/>
  <c r="D101" i="21"/>
  <c r="E101" i="21"/>
  <c r="G101" i="21"/>
  <c r="L101" i="21"/>
  <c r="D102" i="21"/>
  <c r="H102" i="21"/>
  <c r="E102" i="21"/>
  <c r="L102" i="21"/>
  <c r="F102" i="21"/>
  <c r="I102" i="21"/>
  <c r="D103" i="21"/>
  <c r="I103" i="21"/>
  <c r="E103" i="21"/>
  <c r="G103" i="21"/>
  <c r="F103" i="21"/>
  <c r="D104" i="21"/>
  <c r="F104" i="21"/>
  <c r="E104" i="21"/>
  <c r="K104" i="21"/>
  <c r="D105" i="21"/>
  <c r="H105" i="21"/>
  <c r="E105" i="21"/>
  <c r="G105" i="21"/>
  <c r="L105" i="21"/>
  <c r="I105" i="21"/>
  <c r="D106" i="21"/>
  <c r="I106" i="21"/>
  <c r="E106" i="21"/>
  <c r="F106" i="21"/>
  <c r="H106" i="21"/>
  <c r="J106" i="21"/>
  <c r="D107" i="21"/>
  <c r="I107" i="21"/>
  <c r="H107" i="21"/>
  <c r="E107" i="21"/>
  <c r="L107" i="21"/>
  <c r="F107" i="21"/>
  <c r="G107" i="21"/>
  <c r="K107" i="21"/>
  <c r="D108" i="21"/>
  <c r="F108" i="21"/>
  <c r="E108" i="21"/>
  <c r="K108" i="21"/>
  <c r="I108" i="21"/>
  <c r="D109" i="21"/>
  <c r="F109" i="21"/>
  <c r="E109" i="21"/>
  <c r="K109" i="21"/>
  <c r="I109" i="21"/>
  <c r="J109" i="21"/>
  <c r="D110" i="21"/>
  <c r="E110" i="21"/>
  <c r="F110" i="21"/>
  <c r="H110" i="21"/>
  <c r="I110" i="21"/>
  <c r="J110" i="21"/>
  <c r="D111" i="21"/>
  <c r="H111" i="21"/>
  <c r="E111" i="21"/>
  <c r="L111" i="21"/>
  <c r="G111" i="21"/>
  <c r="D112" i="21"/>
  <c r="E112" i="21"/>
  <c r="K112" i="21"/>
  <c r="D113" i="21"/>
  <c r="H113" i="21"/>
  <c r="E113" i="21"/>
  <c r="G113" i="21"/>
  <c r="L113" i="21"/>
  <c r="I113" i="21"/>
  <c r="D114" i="21"/>
  <c r="I114" i="21"/>
  <c r="E114" i="21"/>
  <c r="F114" i="21"/>
  <c r="H114" i="21"/>
  <c r="J114" i="21"/>
  <c r="D115" i="21"/>
  <c r="I115" i="21"/>
  <c r="H115" i="21"/>
  <c r="E115" i="21"/>
  <c r="L115" i="21"/>
  <c r="F115" i="21"/>
  <c r="G115" i="21"/>
  <c r="K115" i="21"/>
  <c r="D116" i="21"/>
  <c r="F116" i="21"/>
  <c r="E116" i="21"/>
  <c r="K116" i="21"/>
  <c r="I116" i="21"/>
  <c r="D117" i="21"/>
  <c r="F117" i="21"/>
  <c r="E117" i="21"/>
  <c r="I117" i="21"/>
  <c r="J117" i="21"/>
  <c r="D118" i="21"/>
  <c r="E118" i="21"/>
  <c r="F118" i="21"/>
  <c r="H118" i="21"/>
  <c r="I118" i="21"/>
  <c r="J118" i="21"/>
  <c r="D119" i="21"/>
  <c r="L119" i="21"/>
  <c r="E119" i="21"/>
  <c r="G119" i="21"/>
  <c r="D120" i="21"/>
  <c r="K120" i="21"/>
  <c r="E120" i="21"/>
  <c r="D121" i="21"/>
  <c r="H121" i="21"/>
  <c r="E121" i="21"/>
  <c r="G121" i="21"/>
  <c r="L121" i="21"/>
  <c r="I121" i="21"/>
  <c r="D122" i="21"/>
  <c r="I122" i="21"/>
  <c r="E122" i="21"/>
  <c r="F122" i="21"/>
  <c r="H122" i="21"/>
  <c r="J122" i="21"/>
  <c r="D123" i="21"/>
  <c r="I123" i="21"/>
  <c r="H123" i="21"/>
  <c r="E123" i="21"/>
  <c r="L123" i="21"/>
  <c r="F123" i="21"/>
  <c r="G123" i="21"/>
  <c r="K123" i="21"/>
  <c r="D124" i="21"/>
  <c r="F124" i="21"/>
  <c r="E124" i="21"/>
  <c r="K124" i="21"/>
  <c r="I124" i="21"/>
  <c r="D125" i="21"/>
  <c r="F125" i="21"/>
  <c r="E125" i="21"/>
  <c r="I125" i="21"/>
  <c r="J125" i="21"/>
  <c r="D126" i="21"/>
  <c r="E126" i="21"/>
  <c r="F126" i="21"/>
  <c r="H126" i="21"/>
  <c r="I126" i="21"/>
  <c r="J126" i="21"/>
  <c r="D127" i="21"/>
  <c r="E127" i="21"/>
  <c r="L127" i="21"/>
  <c r="G127" i="21"/>
  <c r="D128" i="21"/>
  <c r="E128" i="21"/>
  <c r="K128" i="21"/>
  <c r="D129" i="21"/>
  <c r="H129" i="21"/>
  <c r="E129" i="21"/>
  <c r="G129" i="21"/>
  <c r="L129" i="21"/>
  <c r="I129" i="21"/>
  <c r="D130" i="21"/>
  <c r="I130" i="21"/>
  <c r="E130" i="21"/>
  <c r="F130" i="21"/>
  <c r="H130" i="21"/>
  <c r="J130" i="21"/>
  <c r="D131" i="21"/>
  <c r="I131" i="21"/>
  <c r="H131" i="21"/>
  <c r="E131" i="21"/>
  <c r="L131" i="21"/>
  <c r="F131" i="21"/>
  <c r="G131" i="21"/>
  <c r="K131" i="21"/>
  <c r="D132" i="21"/>
  <c r="F132" i="21"/>
  <c r="E132" i="21"/>
  <c r="K132" i="21"/>
  <c r="I132" i="21"/>
  <c r="D133" i="21"/>
  <c r="F133" i="21"/>
  <c r="E133" i="21"/>
  <c r="I133" i="21"/>
  <c r="J133" i="21"/>
  <c r="D134" i="21"/>
  <c r="E134" i="21"/>
  <c r="F134" i="21"/>
  <c r="H134" i="21"/>
  <c r="I134" i="21"/>
  <c r="J134" i="21"/>
  <c r="D135" i="21"/>
  <c r="L135" i="21"/>
  <c r="E135" i="21"/>
  <c r="G135" i="21"/>
  <c r="D136" i="21"/>
  <c r="K136" i="21"/>
  <c r="E136" i="21"/>
  <c r="D137" i="21"/>
  <c r="H137" i="21"/>
  <c r="E137" i="21"/>
  <c r="G137" i="21"/>
  <c r="L137" i="21"/>
  <c r="I137" i="21"/>
  <c r="D138" i="21"/>
  <c r="I138" i="21"/>
  <c r="E138" i="21"/>
  <c r="F138" i="21"/>
  <c r="H138" i="21"/>
  <c r="J138" i="21"/>
  <c r="D139" i="21"/>
  <c r="I139" i="21"/>
  <c r="H139" i="21"/>
  <c r="E139" i="21"/>
  <c r="L139" i="21"/>
  <c r="F139" i="21"/>
  <c r="G139" i="21"/>
  <c r="K139" i="21"/>
  <c r="D140" i="21"/>
  <c r="F140" i="21"/>
  <c r="E140" i="21"/>
  <c r="K140" i="21"/>
  <c r="I140" i="21"/>
  <c r="D141" i="21"/>
  <c r="F141" i="21"/>
  <c r="E141" i="21"/>
  <c r="I141" i="21"/>
  <c r="J141" i="21"/>
  <c r="D142" i="21"/>
  <c r="E142" i="21"/>
  <c r="F142" i="21"/>
  <c r="H142" i="21"/>
  <c r="I142" i="21"/>
  <c r="J142" i="21"/>
  <c r="D143" i="21"/>
  <c r="E143" i="21"/>
  <c r="L143" i="21"/>
  <c r="G143" i="21"/>
  <c r="D144" i="21"/>
  <c r="E144" i="21"/>
  <c r="K144" i="21"/>
  <c r="D145" i="21"/>
  <c r="H145" i="21"/>
  <c r="E145" i="21"/>
  <c r="L145" i="21"/>
  <c r="I145" i="21"/>
  <c r="D146" i="21"/>
  <c r="I146" i="21"/>
  <c r="E146" i="21"/>
  <c r="F146" i="21"/>
  <c r="H146" i="21"/>
  <c r="J146" i="21"/>
  <c r="D147" i="21"/>
  <c r="H147" i="21"/>
  <c r="J147" i="21"/>
  <c r="E147" i="21"/>
  <c r="L147" i="21"/>
  <c r="F147" i="21"/>
  <c r="G147" i="21"/>
  <c r="I147" i="21"/>
  <c r="K147" i="21"/>
  <c r="D148" i="21"/>
  <c r="E148" i="21"/>
  <c r="K148" i="21"/>
  <c r="D149" i="21"/>
  <c r="F149" i="21"/>
  <c r="E149" i="21"/>
  <c r="K149" i="21"/>
  <c r="L149" i="21"/>
  <c r="I149" i="21"/>
  <c r="J149" i="21"/>
  <c r="D150" i="21"/>
  <c r="E150" i="21"/>
  <c r="F150" i="21"/>
  <c r="H150" i="21"/>
  <c r="I150" i="21"/>
  <c r="J150" i="21"/>
  <c r="D151" i="21"/>
  <c r="E151" i="21"/>
  <c r="L151" i="21"/>
  <c r="G151" i="21"/>
  <c r="I151" i="21"/>
  <c r="K151" i="21"/>
  <c r="D152" i="21"/>
  <c r="F152" i="21"/>
  <c r="E152" i="21"/>
  <c r="K152" i="21"/>
  <c r="I152" i="21"/>
  <c r="D153" i="21"/>
  <c r="I153" i="21"/>
  <c r="E153" i="21"/>
  <c r="J153" i="21"/>
  <c r="D154" i="21"/>
  <c r="H154" i="21"/>
  <c r="E154" i="21"/>
  <c r="F154" i="21"/>
  <c r="D155" i="21"/>
  <c r="E155" i="21"/>
  <c r="F155" i="21"/>
  <c r="D156" i="21"/>
  <c r="F156" i="21"/>
  <c r="E156" i="21"/>
  <c r="K156" i="21"/>
  <c r="I156" i="21"/>
  <c r="D157" i="21"/>
  <c r="I157" i="21"/>
  <c r="E157" i="21"/>
  <c r="L157" i="21"/>
  <c r="D158" i="21"/>
  <c r="H158" i="21"/>
  <c r="E158" i="21"/>
  <c r="J158" i="21"/>
  <c r="D159" i="21"/>
  <c r="F159" i="21"/>
  <c r="J159" i="21"/>
  <c r="E159" i="21"/>
  <c r="G159" i="21"/>
  <c r="H159" i="21"/>
  <c r="I159" i="21"/>
  <c r="D160" i="21"/>
  <c r="F160" i="21"/>
  <c r="E160" i="21"/>
  <c r="K160" i="21"/>
  <c r="I160" i="21"/>
  <c r="D161" i="21"/>
  <c r="J161" i="21"/>
  <c r="I161" i="21"/>
  <c r="E161" i="21"/>
  <c r="K161" i="21"/>
  <c r="L161" i="21"/>
  <c r="G161" i="21"/>
  <c r="D162" i="21"/>
  <c r="E162" i="21"/>
  <c r="D163" i="21"/>
  <c r="J163" i="21"/>
  <c r="E163" i="21"/>
  <c r="F163" i="21"/>
  <c r="H163" i="21"/>
  <c r="I163" i="21"/>
  <c r="D164" i="21"/>
  <c r="F164" i="21"/>
  <c r="E164" i="21"/>
  <c r="K164" i="21"/>
  <c r="I164" i="21"/>
  <c r="D165" i="21"/>
  <c r="J165" i="21"/>
  <c r="I165" i="21"/>
  <c r="E165" i="21"/>
  <c r="G165" i="21"/>
  <c r="D166" i="21"/>
  <c r="I166" i="21"/>
  <c r="E166" i="21"/>
  <c r="F166" i="21"/>
  <c r="H166" i="21"/>
  <c r="J166" i="21"/>
  <c r="D167" i="21"/>
  <c r="I167" i="21"/>
  <c r="J167" i="21"/>
  <c r="E167" i="21"/>
  <c r="F167" i="21"/>
  <c r="G167" i="21"/>
  <c r="H167" i="21"/>
  <c r="K167" i="21"/>
  <c r="L167" i="21"/>
  <c r="D168" i="21"/>
  <c r="E168" i="21"/>
  <c r="K168" i="21"/>
  <c r="D169" i="21"/>
  <c r="I169" i="21"/>
  <c r="E169" i="21"/>
  <c r="G169" i="21"/>
  <c r="L169" i="21"/>
  <c r="J169" i="21"/>
  <c r="K169" i="21"/>
  <c r="D170" i="21"/>
  <c r="H170" i="21"/>
  <c r="E170" i="21"/>
  <c r="F170" i="21"/>
  <c r="I170" i="21"/>
  <c r="D171" i="21"/>
  <c r="J171" i="21"/>
  <c r="E171" i="21"/>
  <c r="K171" i="21"/>
  <c r="G171" i="21"/>
  <c r="I171" i="21"/>
  <c r="L171" i="21"/>
  <c r="D172" i="21"/>
  <c r="K172" i="21"/>
  <c r="E172" i="21"/>
  <c r="D173" i="21"/>
  <c r="E173" i="21"/>
  <c r="D174" i="21"/>
  <c r="F174" i="21"/>
  <c r="E174" i="21"/>
  <c r="H174" i="21"/>
  <c r="I174" i="21"/>
  <c r="J174" i="21"/>
  <c r="D175" i="21"/>
  <c r="J175" i="21"/>
  <c r="E175" i="21"/>
  <c r="L175" i="21"/>
  <c r="F175" i="21"/>
  <c r="H175" i="21"/>
  <c r="I175" i="21"/>
  <c r="K175" i="21"/>
  <c r="D176" i="21"/>
  <c r="F176" i="21"/>
  <c r="E176" i="21"/>
  <c r="K176" i="21"/>
  <c r="D177" i="21"/>
  <c r="L177" i="21"/>
  <c r="E177" i="21"/>
  <c r="G177" i="21"/>
  <c r="D178" i="21"/>
  <c r="E178" i="21"/>
  <c r="D179" i="21"/>
  <c r="F179" i="21"/>
  <c r="E179" i="21"/>
  <c r="L179" i="21"/>
  <c r="D180" i="21"/>
  <c r="I180" i="21"/>
  <c r="F180" i="21"/>
  <c r="E180" i="21"/>
  <c r="K180" i="21"/>
  <c r="D181" i="21"/>
  <c r="I181" i="21"/>
  <c r="E181" i="21"/>
  <c r="G181" i="21"/>
  <c r="D182" i="21"/>
  <c r="E182" i="21"/>
  <c r="F182" i="21"/>
  <c r="H182" i="21"/>
  <c r="I182" i="21"/>
  <c r="J182" i="21"/>
  <c r="D183" i="21"/>
  <c r="F183" i="21"/>
  <c r="E183" i="21"/>
  <c r="G183" i="21"/>
  <c r="H183" i="21"/>
  <c r="L183" i="21"/>
  <c r="D184" i="21"/>
  <c r="F184" i="21"/>
  <c r="E184" i="21"/>
  <c r="K184" i="21"/>
  <c r="I184" i="21"/>
  <c r="D185" i="21"/>
  <c r="I185" i="21"/>
  <c r="E185" i="21"/>
  <c r="J185" i="21"/>
  <c r="D186" i="21"/>
  <c r="F186" i="21"/>
  <c r="E186" i="21"/>
  <c r="D187" i="21"/>
  <c r="E187" i="21"/>
  <c r="K187" i="21"/>
  <c r="G187" i="21"/>
  <c r="H187" i="21"/>
  <c r="L187" i="21"/>
  <c r="D188" i="21"/>
  <c r="F188" i="21"/>
  <c r="E188" i="21"/>
  <c r="K188" i="21"/>
  <c r="I188" i="21"/>
  <c r="D189" i="21"/>
  <c r="I189" i="21"/>
  <c r="E189" i="21"/>
  <c r="L189" i="21"/>
  <c r="G189" i="21"/>
  <c r="D190" i="21"/>
  <c r="H190" i="21"/>
  <c r="E190" i="21"/>
  <c r="J190" i="21"/>
  <c r="D191" i="21"/>
  <c r="J191" i="21"/>
  <c r="E191" i="21"/>
  <c r="K191" i="21"/>
  <c r="F191" i="21"/>
  <c r="H191" i="21"/>
  <c r="I191" i="21"/>
  <c r="D192" i="21"/>
  <c r="F192" i="21"/>
  <c r="E192" i="21"/>
  <c r="I192" i="21"/>
  <c r="D193" i="21"/>
  <c r="I193" i="21"/>
  <c r="E193" i="21"/>
  <c r="K193" i="21"/>
  <c r="L193" i="21"/>
  <c r="G193" i="21"/>
  <c r="J193" i="21"/>
  <c r="D194" i="21"/>
  <c r="H194" i="21"/>
  <c r="E194" i="21"/>
  <c r="I194" i="21"/>
  <c r="J194" i="21"/>
  <c r="D195" i="21"/>
  <c r="J195" i="21"/>
  <c r="E195" i="21"/>
  <c r="L195" i="21"/>
  <c r="G195" i="21"/>
  <c r="I195" i="21"/>
  <c r="K195" i="21"/>
  <c r="D196" i="21"/>
  <c r="F196" i="21"/>
  <c r="E196" i="21"/>
  <c r="K196" i="21"/>
  <c r="I196" i="21"/>
  <c r="D197" i="21"/>
  <c r="E197" i="21"/>
  <c r="G197" i="21"/>
  <c r="D198" i="21"/>
  <c r="I198" i="21"/>
  <c r="E198" i="21"/>
  <c r="F198" i="21"/>
  <c r="H198" i="21"/>
  <c r="J198" i="21"/>
  <c r="D199" i="21"/>
  <c r="I199" i="21"/>
  <c r="J199" i="21"/>
  <c r="E199" i="21"/>
  <c r="F199" i="21"/>
  <c r="G199" i="21"/>
  <c r="H199" i="21"/>
  <c r="K199" i="21"/>
  <c r="L199" i="21"/>
  <c r="D200" i="21"/>
  <c r="K200" i="21"/>
  <c r="E200" i="21"/>
  <c r="D201" i="21"/>
  <c r="I201" i="21"/>
  <c r="E201" i="21"/>
  <c r="G201" i="21"/>
  <c r="K201" i="21"/>
  <c r="D202" i="21"/>
  <c r="H202" i="21"/>
  <c r="E202" i="21"/>
  <c r="F202" i="21"/>
  <c r="I202" i="21"/>
  <c r="D203" i="21"/>
  <c r="J203" i="21"/>
  <c r="E203" i="21"/>
  <c r="G203" i="21"/>
  <c r="L203" i="21"/>
  <c r="D204" i="21"/>
  <c r="I204" i="21"/>
  <c r="E204" i="21"/>
  <c r="K204" i="21"/>
  <c r="D205" i="21"/>
  <c r="I205" i="21"/>
  <c r="E205" i="21"/>
  <c r="K205" i="21"/>
  <c r="D206" i="21"/>
  <c r="F206" i="21"/>
  <c r="E206" i="21"/>
  <c r="H206" i="21"/>
  <c r="I206" i="21"/>
  <c r="J206" i="21"/>
  <c r="D207" i="21"/>
  <c r="J207" i="21"/>
  <c r="E207" i="21"/>
  <c r="L207" i="21"/>
  <c r="F207" i="21"/>
  <c r="H207" i="21"/>
  <c r="I207" i="21"/>
  <c r="K207" i="21"/>
  <c r="D208" i="21"/>
  <c r="H208" i="21"/>
  <c r="E208" i="21"/>
  <c r="K208" i="21"/>
  <c r="I208" i="21"/>
  <c r="D209" i="21"/>
  <c r="I209" i="21"/>
  <c r="E209" i="21"/>
  <c r="G209" i="21"/>
  <c r="D210" i="21"/>
  <c r="E210" i="21"/>
  <c r="I210" i="21"/>
  <c r="D211" i="21"/>
  <c r="F211" i="21"/>
  <c r="E211" i="21"/>
  <c r="K211" i="21"/>
  <c r="I211" i="21"/>
  <c r="D212" i="21"/>
  <c r="F212" i="21"/>
  <c r="H212" i="21"/>
  <c r="E212" i="21"/>
  <c r="K212" i="21"/>
  <c r="I212" i="21"/>
  <c r="D213" i="21"/>
  <c r="I213" i="21"/>
  <c r="E213" i="21"/>
  <c r="L213" i="21"/>
  <c r="G213" i="21"/>
  <c r="K213" i="21"/>
  <c r="D214" i="21"/>
  <c r="E214" i="21"/>
  <c r="F214" i="21"/>
  <c r="H214" i="21"/>
  <c r="I214" i="21"/>
  <c r="J214" i="21"/>
  <c r="D215" i="21"/>
  <c r="E215" i="21"/>
  <c r="G215" i="21"/>
  <c r="D216" i="21"/>
  <c r="E216" i="21"/>
  <c r="D217" i="21"/>
  <c r="I217" i="21"/>
  <c r="E217" i="21"/>
  <c r="G217" i="21"/>
  <c r="K217" i="21"/>
  <c r="D218" i="21"/>
  <c r="J218" i="21"/>
  <c r="E218" i="21"/>
  <c r="I218" i="21"/>
  <c r="D219" i="21"/>
  <c r="F219" i="21"/>
  <c r="J219" i="21"/>
  <c r="E219" i="21"/>
  <c r="H219" i="21"/>
  <c r="I219" i="21"/>
  <c r="D220" i="21"/>
  <c r="F220" i="21"/>
  <c r="E220" i="21"/>
  <c r="K220" i="21"/>
  <c r="I220" i="21"/>
  <c r="D221" i="21"/>
  <c r="I221" i="21"/>
  <c r="E221" i="21"/>
  <c r="G221" i="21"/>
  <c r="D222" i="21"/>
  <c r="E222" i="21"/>
  <c r="D223" i="21"/>
  <c r="J223" i="21"/>
  <c r="E223" i="21"/>
  <c r="G223" i="21"/>
  <c r="F223" i="21"/>
  <c r="H223" i="21"/>
  <c r="I223" i="21"/>
  <c r="D224" i="21"/>
  <c r="I224" i="21"/>
  <c r="E224" i="21"/>
  <c r="K224" i="21"/>
  <c r="F224" i="21"/>
  <c r="D225" i="21"/>
  <c r="I225" i="21"/>
  <c r="E225" i="21"/>
  <c r="G225" i="21"/>
  <c r="D226" i="21"/>
  <c r="F226" i="21"/>
  <c r="E226" i="21"/>
  <c r="H226" i="21"/>
  <c r="D227" i="21"/>
  <c r="J227" i="21"/>
  <c r="E227" i="21"/>
  <c r="F227" i="21"/>
  <c r="G227" i="21"/>
  <c r="I227" i="21"/>
  <c r="D228" i="21"/>
  <c r="H228" i="21"/>
  <c r="E228" i="21"/>
  <c r="K228" i="21"/>
  <c r="F228" i="21"/>
  <c r="I228" i="21"/>
  <c r="D229" i="21"/>
  <c r="I229" i="21"/>
  <c r="E229" i="21"/>
  <c r="L229" i="21"/>
  <c r="G229" i="21"/>
  <c r="K229" i="21"/>
  <c r="D230" i="21"/>
  <c r="F230" i="21"/>
  <c r="E230" i="21"/>
  <c r="I230" i="21"/>
  <c r="D231" i="21"/>
  <c r="H231" i="21"/>
  <c r="J231" i="21"/>
  <c r="E231" i="21"/>
  <c r="G231" i="21"/>
  <c r="F231" i="21"/>
  <c r="L231" i="21"/>
  <c r="D232" i="21"/>
  <c r="E232" i="21"/>
  <c r="K232" i="21"/>
  <c r="D233" i="21"/>
  <c r="L233" i="21"/>
  <c r="I233" i="21"/>
  <c r="E233" i="21"/>
  <c r="G233" i="21"/>
  <c r="D234" i="21"/>
  <c r="I234" i="21"/>
  <c r="E234" i="21"/>
  <c r="F234" i="21"/>
  <c r="H234" i="21"/>
  <c r="J234" i="21"/>
  <c r="D235" i="21"/>
  <c r="F235" i="21"/>
  <c r="E235" i="21"/>
  <c r="K235" i="21"/>
  <c r="H235" i="21"/>
  <c r="I235" i="21"/>
  <c r="L235" i="21"/>
  <c r="D236" i="21"/>
  <c r="H236" i="21"/>
  <c r="E236" i="21"/>
  <c r="K236" i="21"/>
  <c r="F236" i="21"/>
  <c r="I236" i="21"/>
  <c r="J236" i="21"/>
  <c r="D237" i="21"/>
  <c r="I237" i="21"/>
  <c r="E237" i="21"/>
  <c r="G237" i="21"/>
  <c r="K237" i="21"/>
  <c r="D238" i="21"/>
  <c r="E238" i="21"/>
  <c r="D239" i="21"/>
  <c r="F239" i="21"/>
  <c r="E239" i="21"/>
  <c r="H239" i="21"/>
  <c r="I239" i="21"/>
  <c r="D240" i="21"/>
  <c r="H240" i="21"/>
  <c r="E240" i="21"/>
  <c r="K240" i="21"/>
  <c r="F240" i="21"/>
  <c r="I240" i="21"/>
  <c r="J240" i="21"/>
  <c r="D241" i="21"/>
  <c r="I241" i="21"/>
  <c r="E241" i="21"/>
  <c r="G241" i="21"/>
  <c r="L241" i="21"/>
  <c r="D242" i="21"/>
  <c r="H242" i="21"/>
  <c r="E242" i="21"/>
  <c r="F242" i="21"/>
  <c r="I242" i="21"/>
  <c r="J242" i="21"/>
  <c r="D243" i="21"/>
  <c r="I243" i="21"/>
  <c r="F243" i="21"/>
  <c r="E243" i="21"/>
  <c r="G243" i="21"/>
  <c r="H243" i="21"/>
  <c r="K243" i="21"/>
  <c r="L243" i="21"/>
  <c r="D244" i="21"/>
  <c r="K244" i="21"/>
  <c r="H244" i="21"/>
  <c r="E244" i="21"/>
  <c r="F244" i="21"/>
  <c r="J244" i="21"/>
  <c r="D245" i="21"/>
  <c r="I245" i="21"/>
  <c r="E245" i="21"/>
  <c r="D246" i="21"/>
  <c r="E246" i="21"/>
  <c r="F246" i="21"/>
  <c r="H246" i="21"/>
  <c r="I246" i="21"/>
  <c r="J246" i="21"/>
  <c r="D247" i="21"/>
  <c r="L247" i="21"/>
  <c r="F247" i="21"/>
  <c r="E247" i="21"/>
  <c r="G247" i="21"/>
  <c r="H247" i="21"/>
  <c r="I247" i="21"/>
  <c r="K247" i="21"/>
  <c r="D248" i="21"/>
  <c r="H248" i="21"/>
  <c r="E248" i="21"/>
  <c r="K248" i="21"/>
  <c r="F248" i="21"/>
  <c r="I248" i="21"/>
  <c r="J248" i="21"/>
  <c r="D249" i="21"/>
  <c r="I249" i="21"/>
  <c r="E249" i="21"/>
  <c r="L249" i="21"/>
  <c r="G249" i="21"/>
  <c r="K249" i="21"/>
  <c r="D250" i="21"/>
  <c r="F250" i="21"/>
  <c r="E250" i="21"/>
  <c r="I250" i="21"/>
  <c r="D251" i="21"/>
  <c r="H251" i="21"/>
  <c r="F251" i="21"/>
  <c r="E251" i="21"/>
  <c r="L251" i="21"/>
  <c r="G251" i="21"/>
  <c r="D252" i="21"/>
  <c r="K252" i="21"/>
  <c r="H252" i="21"/>
  <c r="E252" i="21"/>
  <c r="D253" i="21"/>
  <c r="I253" i="21"/>
  <c r="E253" i="21"/>
  <c r="D254" i="21"/>
  <c r="F254" i="21"/>
  <c r="E254" i="21"/>
  <c r="H254" i="21"/>
  <c r="I254" i="21"/>
  <c r="J254" i="21"/>
  <c r="D255" i="21"/>
  <c r="L255" i="21"/>
  <c r="E255" i="21"/>
  <c r="G255" i="21"/>
  <c r="I255" i="21"/>
  <c r="K255" i="21"/>
  <c r="D256" i="21"/>
  <c r="H256" i="21"/>
  <c r="E256" i="21"/>
  <c r="J256" i="21"/>
  <c r="D257" i="21"/>
  <c r="I257" i="21"/>
  <c r="E257" i="21"/>
  <c r="D258" i="21"/>
  <c r="E258" i="21"/>
  <c r="F258" i="21"/>
  <c r="H258" i="21"/>
  <c r="I258" i="21"/>
  <c r="J258" i="21"/>
  <c r="D259" i="21"/>
  <c r="L259" i="21"/>
  <c r="F259" i="21"/>
  <c r="E259" i="21"/>
  <c r="G259" i="21"/>
  <c r="H259" i="21"/>
  <c r="I259" i="21"/>
  <c r="K259" i="21"/>
  <c r="D260" i="21"/>
  <c r="H260" i="21"/>
  <c r="E260" i="21"/>
  <c r="F260" i="21"/>
  <c r="I260" i="21"/>
  <c r="J260" i="21"/>
  <c r="D261" i="21"/>
  <c r="I261" i="21"/>
  <c r="E261" i="21"/>
  <c r="G261" i="21"/>
  <c r="K261" i="21"/>
  <c r="D262" i="21"/>
  <c r="E262" i="21"/>
  <c r="D263" i="21"/>
  <c r="F263" i="21"/>
  <c r="E263" i="21"/>
  <c r="H263" i="21"/>
  <c r="I263" i="21"/>
  <c r="D264" i="21"/>
  <c r="H264" i="21"/>
  <c r="E264" i="21"/>
  <c r="F264" i="21"/>
  <c r="I264" i="21"/>
  <c r="J264" i="21"/>
  <c r="D265" i="21"/>
  <c r="I265" i="21"/>
  <c r="E265" i="21"/>
  <c r="L265" i="21"/>
  <c r="G265" i="21"/>
  <c r="K265" i="21"/>
  <c r="D266" i="21"/>
  <c r="F266" i="21"/>
  <c r="E266" i="21"/>
  <c r="J266" i="21"/>
  <c r="D267" i="21"/>
  <c r="E267" i="21"/>
  <c r="G267" i="21"/>
  <c r="D268" i="21"/>
  <c r="E268" i="21"/>
  <c r="D269" i="21"/>
  <c r="I269" i="21"/>
  <c r="E269" i="21"/>
  <c r="D270" i="21"/>
  <c r="F270" i="21"/>
  <c r="E270" i="21"/>
  <c r="H270" i="21"/>
  <c r="I270" i="21"/>
  <c r="J270" i="21"/>
  <c r="D271" i="21"/>
  <c r="L271" i="21"/>
  <c r="E271" i="21"/>
  <c r="G271" i="21"/>
  <c r="I271" i="21"/>
  <c r="K271" i="21"/>
  <c r="D272" i="21"/>
  <c r="H272" i="21"/>
  <c r="E272" i="21"/>
  <c r="J272" i="21"/>
  <c r="H2" i="27"/>
  <c r="AB2" i="27"/>
  <c r="AD2" i="27"/>
  <c r="H3" i="27"/>
  <c r="AB3" i="27"/>
  <c r="AY3" i="27"/>
  <c r="H4" i="27"/>
  <c r="AB4" i="27"/>
  <c r="AY7" i="27"/>
  <c r="D12" i="27"/>
  <c r="H5" i="27"/>
  <c r="AB5" i="27"/>
  <c r="D13" i="27"/>
  <c r="H6" i="27"/>
  <c r="Z6" i="27"/>
  <c r="AB6" i="27"/>
  <c r="H7" i="27"/>
  <c r="AB7" i="27"/>
  <c r="AB8" i="27"/>
  <c r="AB16" i="27"/>
  <c r="C9" i="27"/>
  <c r="D9" i="27"/>
  <c r="AB9" i="27"/>
  <c r="H10" i="27"/>
  <c r="H11" i="27"/>
  <c r="AB10" i="27"/>
  <c r="AB15" i="27"/>
  <c r="D11" i="27"/>
  <c r="AB13" i="27"/>
  <c r="AY13" i="27"/>
  <c r="D14" i="27"/>
  <c r="D14" i="27" a="1"/>
  <c r="AY15" i="27"/>
  <c r="F16" i="27"/>
  <c r="F17" i="27" s="1"/>
  <c r="AI16" i="27"/>
  <c r="AN16" i="27"/>
  <c r="C17" i="27"/>
  <c r="AI17" i="27"/>
  <c r="AN17" i="27"/>
  <c r="AY20" i="27"/>
  <c r="E133" i="27"/>
  <c r="F133" i="27"/>
  <c r="S133" i="27"/>
  <c r="V133" i="27"/>
  <c r="Y133" i="27"/>
  <c r="AY21" i="27"/>
  <c r="E24" i="27"/>
  <c r="F24" i="27"/>
  <c r="S24" i="27"/>
  <c r="V24" i="27"/>
  <c r="Y24" i="27"/>
  <c r="AV22" i="27"/>
  <c r="E22" i="27"/>
  <c r="F22" i="27"/>
  <c r="V22" i="27"/>
  <c r="Y22" i="27"/>
  <c r="AY23" i="27"/>
  <c r="E25" i="27"/>
  <c r="F25" i="27"/>
  <c r="Z25" i="27"/>
  <c r="S25" i="27"/>
  <c r="V25" i="27"/>
  <c r="Y25" i="27"/>
  <c r="E21" i="27"/>
  <c r="F21" i="27"/>
  <c r="G21" i="27"/>
  <c r="V21" i="27"/>
  <c r="Y21" i="27"/>
  <c r="E23" i="27"/>
  <c r="F23" i="27"/>
  <c r="S23" i="27"/>
  <c r="V23" i="27"/>
  <c r="Y23" i="27"/>
  <c r="AY26" i="27"/>
  <c r="E110" i="27"/>
  <c r="F110" i="27"/>
  <c r="S110" i="27"/>
  <c r="V110" i="27"/>
  <c r="Y110" i="27"/>
  <c r="AV27" i="27"/>
  <c r="E84" i="27"/>
  <c r="F84" i="27"/>
  <c r="Z84" i="27"/>
  <c r="S84" i="27"/>
  <c r="V84" i="27"/>
  <c r="Y84" i="27"/>
  <c r="AV28" i="27"/>
  <c r="E105" i="27"/>
  <c r="F105" i="27"/>
  <c r="S105" i="27"/>
  <c r="V105" i="27"/>
  <c r="Y105" i="27"/>
  <c r="AV29" i="27"/>
  <c r="AY29" i="27"/>
  <c r="E53" i="27"/>
  <c r="F53" i="27"/>
  <c r="P53" i="27"/>
  <c r="S53" i="27"/>
  <c r="V53" i="27"/>
  <c r="Y53" i="27"/>
  <c r="AV30" i="27"/>
  <c r="E85" i="27"/>
  <c r="F85" i="27"/>
  <c r="S85" i="27"/>
  <c r="V85" i="27"/>
  <c r="Y85" i="27"/>
  <c r="AY31" i="27"/>
  <c r="E71" i="27"/>
  <c r="F71" i="27"/>
  <c r="Q71" i="27"/>
  <c r="S71" i="27"/>
  <c r="V71" i="27"/>
  <c r="Y71" i="27"/>
  <c r="E73" i="27"/>
  <c r="F73" i="27"/>
  <c r="G73" i="27"/>
  <c r="I73" i="27"/>
  <c r="S73" i="27"/>
  <c r="V73" i="27"/>
  <c r="Y73" i="27"/>
  <c r="E121" i="27"/>
  <c r="F121" i="27"/>
  <c r="Z121" i="27"/>
  <c r="P121" i="27"/>
  <c r="S121" i="27"/>
  <c r="V121" i="27"/>
  <c r="Y121" i="27"/>
  <c r="AY34" i="27"/>
  <c r="E70" i="27"/>
  <c r="F70" i="27"/>
  <c r="S70" i="27"/>
  <c r="V70" i="27"/>
  <c r="Y70" i="27"/>
  <c r="AV35" i="27"/>
  <c r="E54" i="27"/>
  <c r="F54" i="27"/>
  <c r="S54" i="27"/>
  <c r="V54" i="27"/>
  <c r="Y54" i="27"/>
  <c r="AV36" i="27"/>
  <c r="E77" i="27"/>
  <c r="F77" i="27"/>
  <c r="S77" i="27"/>
  <c r="V77" i="27"/>
  <c r="Y77" i="27"/>
  <c r="AV37" i="27"/>
  <c r="AY37" i="27"/>
  <c r="E75" i="27"/>
  <c r="F75" i="27"/>
  <c r="G75" i="27"/>
  <c r="P75" i="27"/>
  <c r="R75" i="27"/>
  <c r="Q75" i="27"/>
  <c r="S75" i="27"/>
  <c r="V75" i="27"/>
  <c r="Y75" i="27"/>
  <c r="AV38" i="27"/>
  <c r="E60" i="27"/>
  <c r="F60" i="27"/>
  <c r="S60" i="27"/>
  <c r="V60" i="27"/>
  <c r="Y60" i="27"/>
  <c r="AV39" i="27"/>
  <c r="E98" i="27"/>
  <c r="F98" i="27"/>
  <c r="S98" i="27"/>
  <c r="V98" i="27"/>
  <c r="Y98" i="27"/>
  <c r="AY40" i="27"/>
  <c r="E55" i="27"/>
  <c r="F55" i="27"/>
  <c r="G55" i="27"/>
  <c r="I55" i="27"/>
  <c r="S55" i="27"/>
  <c r="V55" i="27"/>
  <c r="Y55" i="27"/>
  <c r="AV41" i="27"/>
  <c r="E58" i="27"/>
  <c r="F58" i="27"/>
  <c r="S58" i="27"/>
  <c r="V58" i="27"/>
  <c r="Y58" i="27"/>
  <c r="AV42" i="27"/>
  <c r="AY42" i="27"/>
  <c r="E59" i="27"/>
  <c r="F59" i="27"/>
  <c r="S59" i="27"/>
  <c r="V59" i="27"/>
  <c r="Y59" i="27"/>
  <c r="AV43" i="27"/>
  <c r="AY43" i="27"/>
  <c r="E78" i="27"/>
  <c r="F78" i="27"/>
  <c r="S78" i="27"/>
  <c r="V78" i="27"/>
  <c r="Y78" i="27"/>
  <c r="AV44" i="27"/>
  <c r="AY44" i="27"/>
  <c r="E79" i="27"/>
  <c r="F79" i="27"/>
  <c r="S79" i="27"/>
  <c r="V79" i="27"/>
  <c r="Y79" i="27"/>
  <c r="AV45" i="27"/>
  <c r="AY45" i="27"/>
  <c r="E74" i="27"/>
  <c r="F74" i="27"/>
  <c r="S74" i="27"/>
  <c r="V74" i="27"/>
  <c r="Y74" i="27"/>
  <c r="AV46" i="27"/>
  <c r="E96" i="27"/>
  <c r="F96" i="27"/>
  <c r="S96" i="27"/>
  <c r="V96" i="27"/>
  <c r="Y96" i="27"/>
  <c r="AV47" i="27"/>
  <c r="E61" i="27"/>
  <c r="F61" i="27"/>
  <c r="S61" i="27"/>
  <c r="V61" i="27"/>
  <c r="Y61" i="27"/>
  <c r="AV48" i="27"/>
  <c r="E66" i="27"/>
  <c r="F66" i="27"/>
  <c r="G66" i="27"/>
  <c r="S66" i="27"/>
  <c r="V66" i="27"/>
  <c r="Y66" i="27"/>
  <c r="AV49" i="27"/>
  <c r="AY49" i="27"/>
  <c r="E57" i="27"/>
  <c r="F57" i="27"/>
  <c r="P57" i="27"/>
  <c r="S57" i="27"/>
  <c r="V57" i="27"/>
  <c r="Y57" i="27"/>
  <c r="AV50" i="27"/>
  <c r="E43" i="27"/>
  <c r="F43" i="27"/>
  <c r="S43" i="27"/>
  <c r="V43" i="27"/>
  <c r="Y43" i="27"/>
  <c r="AV51" i="27"/>
  <c r="E89" i="27"/>
  <c r="F89" i="27"/>
  <c r="S89" i="27"/>
  <c r="V89" i="27"/>
  <c r="Y89" i="27"/>
  <c r="AV52" i="27"/>
  <c r="E65" i="27"/>
  <c r="F65" i="27"/>
  <c r="S65" i="27"/>
  <c r="V65" i="27"/>
  <c r="Y65" i="27"/>
  <c r="AY53" i="27"/>
  <c r="E82" i="27"/>
  <c r="F82" i="27"/>
  <c r="G82" i="27"/>
  <c r="P82" i="27"/>
  <c r="S82" i="27"/>
  <c r="V82" i="27"/>
  <c r="Y82" i="27"/>
  <c r="AV54" i="27"/>
  <c r="AY54" i="27"/>
  <c r="E194" i="27"/>
  <c r="F194" i="27"/>
  <c r="S194" i="27"/>
  <c r="V194" i="27"/>
  <c r="Y194" i="27"/>
  <c r="AV55" i="27"/>
  <c r="AY55" i="27"/>
  <c r="E67" i="27"/>
  <c r="F67" i="27"/>
  <c r="P67" i="27"/>
  <c r="S67" i="27"/>
  <c r="V67" i="27"/>
  <c r="Y67" i="27"/>
  <c r="AV56" i="27"/>
  <c r="AY56" i="27"/>
  <c r="E56" i="27"/>
  <c r="F56" i="27"/>
  <c r="S56" i="27"/>
  <c r="V56" i="27"/>
  <c r="Y56" i="27"/>
  <c r="AV57" i="27"/>
  <c r="E81" i="27"/>
  <c r="F81" i="27"/>
  <c r="S81" i="27"/>
  <c r="V81" i="27"/>
  <c r="Y81" i="27"/>
  <c r="AV58" i="27"/>
  <c r="AY58" i="27"/>
  <c r="E46" i="27"/>
  <c r="F46" i="27"/>
  <c r="S46" i="27"/>
  <c r="V46" i="27"/>
  <c r="Y46" i="27"/>
  <c r="AV59" i="27"/>
  <c r="AY59" i="27"/>
  <c r="E191" i="27"/>
  <c r="F191" i="27"/>
  <c r="S191" i="27"/>
  <c r="V191" i="27"/>
  <c r="Y191" i="27"/>
  <c r="AV60" i="27"/>
  <c r="AY60" i="27"/>
  <c r="E192" i="27"/>
  <c r="F192" i="27"/>
  <c r="Q192" i="27"/>
  <c r="S192" i="27"/>
  <c r="V192" i="27"/>
  <c r="Y192" i="27"/>
  <c r="AV61" i="27"/>
  <c r="AY61" i="27"/>
  <c r="E44" i="27"/>
  <c r="F44" i="27"/>
  <c r="G44" i="27"/>
  <c r="S44" i="27"/>
  <c r="V44" i="27"/>
  <c r="Y44" i="27"/>
  <c r="AV62" i="27"/>
  <c r="AY62" i="27"/>
  <c r="E90" i="27"/>
  <c r="F90" i="27"/>
  <c r="S90" i="27"/>
  <c r="V90" i="27"/>
  <c r="Y90" i="27"/>
  <c r="AV63" i="27"/>
  <c r="AY63" i="27"/>
  <c r="E190" i="27"/>
  <c r="F190" i="27"/>
  <c r="P190" i="27"/>
  <c r="S190" i="27"/>
  <c r="V190" i="27"/>
  <c r="Y190" i="27"/>
  <c r="AV64" i="27"/>
  <c r="E117" i="27"/>
  <c r="F117" i="27"/>
  <c r="S117" i="27"/>
  <c r="V117" i="27"/>
  <c r="Y117" i="27"/>
  <c r="AY65" i="27"/>
  <c r="E122" i="27"/>
  <c r="F122" i="27"/>
  <c r="S122" i="27"/>
  <c r="V122" i="27"/>
  <c r="Y122" i="27"/>
  <c r="AV66" i="27"/>
  <c r="AY66" i="27"/>
  <c r="E62" i="27"/>
  <c r="F62" i="27"/>
  <c r="S62" i="27"/>
  <c r="V62" i="27"/>
  <c r="Y62" i="27"/>
  <c r="AV67" i="27"/>
  <c r="AY67" i="27"/>
  <c r="E52" i="27"/>
  <c r="F52" i="27"/>
  <c r="P52" i="27"/>
  <c r="S52" i="27"/>
  <c r="V52" i="27"/>
  <c r="Y52" i="27"/>
  <c r="AV68" i="27"/>
  <c r="AY68" i="27"/>
  <c r="E35" i="27"/>
  <c r="F35" i="27"/>
  <c r="G35" i="27"/>
  <c r="S35" i="27"/>
  <c r="V35" i="27"/>
  <c r="Y35" i="27"/>
  <c r="AY69" i="27"/>
  <c r="E127" i="27"/>
  <c r="F127" i="27"/>
  <c r="S127" i="27"/>
  <c r="V127" i="27"/>
  <c r="Y127" i="27"/>
  <c r="AV70" i="27"/>
  <c r="E64" i="27"/>
  <c r="F64" i="27"/>
  <c r="Z64" i="27"/>
  <c r="S64" i="27"/>
  <c r="V64" i="27"/>
  <c r="Y64" i="27"/>
  <c r="AV71" i="27"/>
  <c r="AY71" i="27"/>
  <c r="E26" i="27"/>
  <c r="F26" i="27"/>
  <c r="S26" i="27"/>
  <c r="V26" i="27"/>
  <c r="Y26" i="27"/>
  <c r="AV72" i="27"/>
  <c r="AY72" i="27"/>
  <c r="E104" i="27"/>
  <c r="F104" i="27"/>
  <c r="S104" i="27"/>
  <c r="V104" i="27"/>
  <c r="Y104" i="27"/>
  <c r="AV73" i="27"/>
  <c r="AY73" i="27"/>
  <c r="E33" i="27"/>
  <c r="F33" i="27"/>
  <c r="S33" i="27"/>
  <c r="V33" i="27"/>
  <c r="Y33" i="27"/>
  <c r="AV74" i="27"/>
  <c r="AY74" i="27"/>
  <c r="E163" i="27"/>
  <c r="F163" i="27"/>
  <c r="G163" i="27"/>
  <c r="I163" i="27"/>
  <c r="S163" i="27"/>
  <c r="V163" i="27"/>
  <c r="Y163" i="27"/>
  <c r="AV75" i="27"/>
  <c r="AY75" i="27"/>
  <c r="E37" i="27"/>
  <c r="F37" i="27"/>
  <c r="S37" i="27"/>
  <c r="V37" i="27"/>
  <c r="Y37" i="27"/>
  <c r="AV76" i="27"/>
  <c r="AY76" i="27"/>
  <c r="E41" i="27"/>
  <c r="F41" i="27"/>
  <c r="G41" i="27"/>
  <c r="S41" i="27"/>
  <c r="V41" i="27"/>
  <c r="Y41" i="27"/>
  <c r="AV77" i="27"/>
  <c r="AY77" i="27"/>
  <c r="E68" i="27"/>
  <c r="F68" i="27"/>
  <c r="G68" i="27"/>
  <c r="S68" i="27"/>
  <c r="V68" i="27"/>
  <c r="Y68" i="27"/>
  <c r="AV78" i="27"/>
  <c r="AY78" i="27"/>
  <c r="E87" i="27"/>
  <c r="F87" i="27"/>
  <c r="S87" i="27"/>
  <c r="V87" i="27"/>
  <c r="Y87" i="27"/>
  <c r="AV79" i="27"/>
  <c r="AY79" i="27"/>
  <c r="E177" i="27"/>
  <c r="F177" i="27"/>
  <c r="S177" i="27"/>
  <c r="V177" i="27"/>
  <c r="Y177" i="27"/>
  <c r="AV80" i="27"/>
  <c r="AY80" i="27"/>
  <c r="E45" i="27"/>
  <c r="F45" i="27"/>
  <c r="S45" i="27"/>
  <c r="V45" i="27"/>
  <c r="Y45" i="27"/>
  <c r="AV81" i="27"/>
  <c r="AY81" i="27"/>
  <c r="E123" i="27"/>
  <c r="F123" i="27"/>
  <c r="S123" i="27"/>
  <c r="V123" i="27"/>
  <c r="Y123" i="27"/>
  <c r="AV82" i="27"/>
  <c r="AY82" i="27"/>
  <c r="E86" i="27"/>
  <c r="F86" i="27"/>
  <c r="G86" i="27"/>
  <c r="I86" i="27"/>
  <c r="S86" i="27"/>
  <c r="V86" i="27"/>
  <c r="Y86" i="27"/>
  <c r="AV83" i="27"/>
  <c r="AY83" i="27"/>
  <c r="E169" i="27"/>
  <c r="F169" i="27"/>
  <c r="S169" i="27"/>
  <c r="V169" i="27"/>
  <c r="Y169" i="27"/>
  <c r="AV84" i="27"/>
  <c r="AY84" i="27"/>
  <c r="E103" i="27"/>
  <c r="F103" i="27"/>
  <c r="Q103" i="27"/>
  <c r="R103" i="27"/>
  <c r="S103" i="27"/>
  <c r="V103" i="27"/>
  <c r="Y103" i="27"/>
  <c r="AV85" i="27"/>
  <c r="AY85" i="27"/>
  <c r="E102" i="27"/>
  <c r="F102" i="27"/>
  <c r="G102" i="27"/>
  <c r="S102" i="27"/>
  <c r="V102" i="27"/>
  <c r="Y102" i="27"/>
  <c r="AV86" i="27"/>
  <c r="AY86" i="27"/>
  <c r="E165" i="27"/>
  <c r="F165" i="27"/>
  <c r="S165" i="27"/>
  <c r="V165" i="27"/>
  <c r="Y165" i="27"/>
  <c r="AV87" i="27"/>
  <c r="AY87" i="27"/>
  <c r="E83" i="27"/>
  <c r="F83" i="27"/>
  <c r="S83" i="27"/>
  <c r="V83" i="27"/>
  <c r="Y83" i="27"/>
  <c r="AV88" i="27"/>
  <c r="AY88" i="27"/>
  <c r="E170" i="27"/>
  <c r="F170" i="27"/>
  <c r="S170" i="27"/>
  <c r="V170" i="27"/>
  <c r="Y170" i="27"/>
  <c r="AV89" i="27"/>
  <c r="AY89" i="27"/>
  <c r="E131" i="27"/>
  <c r="F131" i="27"/>
  <c r="G131" i="27"/>
  <c r="S131" i="27"/>
  <c r="V131" i="27"/>
  <c r="Y131" i="27"/>
  <c r="AV90" i="27"/>
  <c r="AY90" i="27"/>
  <c r="E128" i="27"/>
  <c r="F128" i="27"/>
  <c r="S128" i="27"/>
  <c r="V128" i="27"/>
  <c r="Y128" i="27"/>
  <c r="AV91" i="27"/>
  <c r="AY91" i="27"/>
  <c r="E107" i="27"/>
  <c r="F107" i="27"/>
  <c r="S107" i="27"/>
  <c r="V107" i="27"/>
  <c r="Y107" i="27"/>
  <c r="AV92" i="27"/>
  <c r="AY92" i="27"/>
  <c r="E47" i="27"/>
  <c r="F47" i="27"/>
  <c r="S47" i="27"/>
  <c r="V47" i="27"/>
  <c r="Y47" i="27"/>
  <c r="AV93" i="27"/>
  <c r="AY93" i="27"/>
  <c r="E97" i="27"/>
  <c r="F97" i="27"/>
  <c r="S97" i="27"/>
  <c r="V97" i="27"/>
  <c r="Y97" i="27"/>
  <c r="AV94" i="27"/>
  <c r="AY94" i="27"/>
  <c r="E120" i="27"/>
  <c r="F120" i="27"/>
  <c r="S120" i="27"/>
  <c r="V120" i="27"/>
  <c r="Y120" i="27"/>
  <c r="AV95" i="27"/>
  <c r="AY95" i="27"/>
  <c r="E176" i="27"/>
  <c r="F176" i="27"/>
  <c r="G176" i="27"/>
  <c r="I176" i="27"/>
  <c r="S176" i="27"/>
  <c r="V176" i="27"/>
  <c r="Y176" i="27"/>
  <c r="AV96" i="27"/>
  <c r="AY96" i="27"/>
  <c r="E106" i="27"/>
  <c r="F106" i="27"/>
  <c r="S106" i="27"/>
  <c r="V106" i="27"/>
  <c r="Y106" i="27"/>
  <c r="AV97" i="27"/>
  <c r="AY97" i="27"/>
  <c r="E50" i="27"/>
  <c r="F50" i="27"/>
  <c r="P50" i="27"/>
  <c r="S50" i="27"/>
  <c r="V50" i="27"/>
  <c r="Y50" i="27"/>
  <c r="AV98" i="27"/>
  <c r="AY98" i="27"/>
  <c r="E101" i="27"/>
  <c r="F101" i="27"/>
  <c r="S101" i="27"/>
  <c r="V101" i="27"/>
  <c r="Y101" i="27"/>
  <c r="AV99" i="27"/>
  <c r="AY99" i="27"/>
  <c r="E88" i="27"/>
  <c r="F88" i="27"/>
  <c r="S88" i="27"/>
  <c r="V88" i="27"/>
  <c r="Y88" i="27"/>
  <c r="AV100" i="27"/>
  <c r="AY100" i="27"/>
  <c r="E171" i="27"/>
  <c r="F171" i="27"/>
  <c r="S171" i="27"/>
  <c r="V171" i="27"/>
  <c r="Y171" i="27"/>
  <c r="AV101" i="27"/>
  <c r="AY101" i="27"/>
  <c r="E151" i="27"/>
  <c r="F151" i="27"/>
  <c r="S151" i="27"/>
  <c r="V151" i="27"/>
  <c r="Y151" i="27"/>
  <c r="AV102" i="27"/>
  <c r="AY102" i="27"/>
  <c r="E72" i="27"/>
  <c r="F72" i="27"/>
  <c r="G72" i="27"/>
  <c r="P72" i="27"/>
  <c r="S72" i="27"/>
  <c r="V72" i="27"/>
  <c r="Y72" i="27"/>
  <c r="AV103" i="27"/>
  <c r="AY103" i="27"/>
  <c r="E63" i="27"/>
  <c r="F63" i="27"/>
  <c r="S63" i="27"/>
  <c r="V63" i="27"/>
  <c r="Y63" i="27"/>
  <c r="AV104" i="27"/>
  <c r="AY104" i="27"/>
  <c r="E76" i="27"/>
  <c r="F76" i="27"/>
  <c r="S76" i="27"/>
  <c r="V76" i="27"/>
  <c r="Y76" i="27"/>
  <c r="AV105" i="27"/>
  <c r="AY105" i="27"/>
  <c r="E158" i="27"/>
  <c r="F158" i="27"/>
  <c r="S158" i="27"/>
  <c r="V158" i="27"/>
  <c r="Y158" i="27"/>
  <c r="AV106" i="27"/>
  <c r="AY106" i="27"/>
  <c r="E132" i="27"/>
  <c r="F132" i="27"/>
  <c r="Z132" i="27"/>
  <c r="Q132" i="27"/>
  <c r="S132" i="27"/>
  <c r="V132" i="27"/>
  <c r="Y132" i="27"/>
  <c r="E39" i="27"/>
  <c r="F39" i="27"/>
  <c r="S39" i="27"/>
  <c r="V39" i="27"/>
  <c r="Y39" i="27"/>
  <c r="E156" i="27"/>
  <c r="F156" i="27"/>
  <c r="S156" i="27"/>
  <c r="V156" i="27"/>
  <c r="Y156" i="27"/>
  <c r="E159" i="27"/>
  <c r="F159" i="27"/>
  <c r="S159" i="27"/>
  <c r="V159" i="27"/>
  <c r="Y159" i="27"/>
  <c r="E157" i="27"/>
  <c r="F157" i="27"/>
  <c r="G157" i="27"/>
  <c r="S157" i="27"/>
  <c r="V157" i="27"/>
  <c r="Y157" i="27"/>
  <c r="E162" i="27"/>
  <c r="F162" i="27"/>
  <c r="S162" i="27"/>
  <c r="V162" i="27"/>
  <c r="Y162" i="27"/>
  <c r="E80" i="27"/>
  <c r="F80" i="27"/>
  <c r="P80" i="27"/>
  <c r="S80" i="27"/>
  <c r="V80" i="27"/>
  <c r="Y80" i="27"/>
  <c r="E138" i="27"/>
  <c r="F138" i="27"/>
  <c r="S138" i="27"/>
  <c r="V138" i="27"/>
  <c r="Y138" i="27"/>
  <c r="E136" i="27"/>
  <c r="F136" i="27"/>
  <c r="G136" i="27"/>
  <c r="S136" i="27"/>
  <c r="V136" i="27"/>
  <c r="Y136" i="27"/>
  <c r="E114" i="27"/>
  <c r="F114" i="27"/>
  <c r="S114" i="27"/>
  <c r="V114" i="27"/>
  <c r="Y114" i="27"/>
  <c r="E34" i="27"/>
  <c r="F34" i="27"/>
  <c r="Z34" i="27"/>
  <c r="S34" i="27"/>
  <c r="V34" i="27"/>
  <c r="Y34" i="27"/>
  <c r="E42" i="27"/>
  <c r="F42" i="27"/>
  <c r="S42" i="27"/>
  <c r="V42" i="27"/>
  <c r="Y42" i="27"/>
  <c r="E167" i="27"/>
  <c r="F167" i="27"/>
  <c r="G167" i="27"/>
  <c r="S167" i="27"/>
  <c r="V167" i="27"/>
  <c r="Y167" i="27"/>
  <c r="E139" i="27"/>
  <c r="F139" i="27"/>
  <c r="S139" i="27"/>
  <c r="V139" i="27"/>
  <c r="Y139" i="27"/>
  <c r="E112" i="27"/>
  <c r="F112" i="27"/>
  <c r="S112" i="27"/>
  <c r="V112" i="27"/>
  <c r="Y112" i="27"/>
  <c r="E111" i="27"/>
  <c r="F111" i="27"/>
  <c r="S111" i="27"/>
  <c r="V111" i="27"/>
  <c r="Y111" i="27"/>
  <c r="E149" i="27"/>
  <c r="F149" i="27"/>
  <c r="S149" i="27"/>
  <c r="V149" i="27"/>
  <c r="Y149" i="27"/>
  <c r="E40" i="27"/>
  <c r="F40" i="27"/>
  <c r="P40" i="27"/>
  <c r="S40" i="27"/>
  <c r="V40" i="27"/>
  <c r="Y40" i="27"/>
  <c r="E135" i="27"/>
  <c r="F135" i="27"/>
  <c r="Z135" i="27"/>
  <c r="S135" i="27"/>
  <c r="V135" i="27"/>
  <c r="Y135" i="27"/>
  <c r="E140" i="27"/>
  <c r="F140" i="27"/>
  <c r="S140" i="27"/>
  <c r="V140" i="27"/>
  <c r="Y140" i="27"/>
  <c r="E118" i="27"/>
  <c r="F118" i="27"/>
  <c r="S118" i="27"/>
  <c r="V118" i="27"/>
  <c r="Y118" i="27"/>
  <c r="E148" i="27"/>
  <c r="F148" i="27"/>
  <c r="S148" i="27"/>
  <c r="V148" i="27"/>
  <c r="Y148" i="27"/>
  <c r="E168" i="27"/>
  <c r="F168" i="27"/>
  <c r="S168" i="27"/>
  <c r="V168" i="27"/>
  <c r="Y168" i="27"/>
  <c r="E36" i="27"/>
  <c r="F36" i="27"/>
  <c r="S36" i="27"/>
  <c r="V36" i="27"/>
  <c r="Y36" i="27"/>
  <c r="E69" i="27"/>
  <c r="F69" i="27"/>
  <c r="S69" i="27"/>
  <c r="V69" i="27"/>
  <c r="Y69" i="27"/>
  <c r="E28" i="27"/>
  <c r="F28" i="27"/>
  <c r="P28" i="27"/>
  <c r="S28" i="27"/>
  <c r="V28" i="27"/>
  <c r="Y28" i="27"/>
  <c r="E115" i="27"/>
  <c r="F115" i="27"/>
  <c r="S115" i="27"/>
  <c r="V115" i="27"/>
  <c r="Y115" i="27"/>
  <c r="E49" i="27"/>
  <c r="F49" i="27"/>
  <c r="P49" i="27"/>
  <c r="S49" i="27"/>
  <c r="V49" i="27"/>
  <c r="Y49" i="27"/>
  <c r="E119" i="27"/>
  <c r="F119" i="27"/>
  <c r="G119" i="27"/>
  <c r="S119" i="27"/>
  <c r="V119" i="27"/>
  <c r="Y119" i="27"/>
  <c r="E29" i="27"/>
  <c r="F29" i="27"/>
  <c r="G29" i="27"/>
  <c r="S29" i="27"/>
  <c r="V29" i="27"/>
  <c r="Y29" i="27"/>
  <c r="E30" i="27"/>
  <c r="F30" i="27"/>
  <c r="P30" i="27"/>
  <c r="S30" i="27"/>
  <c r="V30" i="27"/>
  <c r="Y30" i="27"/>
  <c r="E116" i="27"/>
  <c r="F116" i="27"/>
  <c r="S116" i="27"/>
  <c r="V116" i="27"/>
  <c r="Y116" i="27"/>
  <c r="E27" i="27"/>
  <c r="F27" i="27"/>
  <c r="S27" i="27"/>
  <c r="V27" i="27"/>
  <c r="Y27" i="27"/>
  <c r="E38" i="27"/>
  <c r="F38" i="27"/>
  <c r="S38" i="27"/>
  <c r="V38" i="27"/>
  <c r="Y38" i="27"/>
  <c r="E125" i="27"/>
  <c r="F125" i="27"/>
  <c r="S125" i="27"/>
  <c r="V125" i="27"/>
  <c r="Y125" i="27"/>
  <c r="E134" i="27"/>
  <c r="F134" i="27"/>
  <c r="S134" i="27"/>
  <c r="V134" i="27"/>
  <c r="Y134" i="27"/>
  <c r="E124" i="27"/>
  <c r="F124" i="27"/>
  <c r="S124" i="27"/>
  <c r="V124" i="27"/>
  <c r="Y124" i="27"/>
  <c r="E95" i="27"/>
  <c r="F95" i="27"/>
  <c r="S95" i="27"/>
  <c r="V95" i="27"/>
  <c r="Y95" i="27"/>
  <c r="E48" i="27"/>
  <c r="F48" i="27"/>
  <c r="Q48" i="27"/>
  <c r="S48" i="27"/>
  <c r="V48" i="27"/>
  <c r="Y48" i="27"/>
  <c r="E32" i="27"/>
  <c r="F32" i="27"/>
  <c r="S32" i="27"/>
  <c r="V32" i="27"/>
  <c r="Y32" i="27"/>
  <c r="E108" i="27"/>
  <c r="F108" i="27"/>
  <c r="Q108" i="27"/>
  <c r="S108" i="27"/>
  <c r="V108" i="27"/>
  <c r="Y108" i="27"/>
  <c r="E51" i="27"/>
  <c r="F51" i="27"/>
  <c r="S51" i="27"/>
  <c r="V51" i="27"/>
  <c r="Y51" i="27"/>
  <c r="E129" i="27"/>
  <c r="F129" i="27"/>
  <c r="S129" i="27"/>
  <c r="V129" i="27"/>
  <c r="Y129" i="27"/>
  <c r="E137" i="27"/>
  <c r="F137" i="27"/>
  <c r="P137" i="27"/>
  <c r="S137" i="27"/>
  <c r="V137" i="27"/>
  <c r="Y137" i="27"/>
  <c r="E130" i="27"/>
  <c r="F130" i="27"/>
  <c r="S130" i="27"/>
  <c r="V130" i="27"/>
  <c r="Y130" i="27"/>
  <c r="E109" i="27"/>
  <c r="F109" i="27"/>
  <c r="S109" i="27"/>
  <c r="V109" i="27"/>
  <c r="Y109" i="27"/>
  <c r="E91" i="27"/>
  <c r="F91" i="27"/>
  <c r="S91" i="27"/>
  <c r="V91" i="27"/>
  <c r="Y91" i="27"/>
  <c r="E113" i="27"/>
  <c r="F113" i="27"/>
  <c r="S113" i="27"/>
  <c r="V113" i="27"/>
  <c r="Y113" i="27"/>
  <c r="E126" i="27"/>
  <c r="F126" i="27"/>
  <c r="S126" i="27"/>
  <c r="V126" i="27"/>
  <c r="Y126" i="27"/>
  <c r="E100" i="27"/>
  <c r="F100" i="27"/>
  <c r="S100" i="27"/>
  <c r="V100" i="27"/>
  <c r="Y100" i="27"/>
  <c r="E31" i="27"/>
  <c r="F31" i="27"/>
  <c r="S31" i="27"/>
  <c r="V31" i="27"/>
  <c r="Y31" i="27"/>
  <c r="E92" i="27"/>
  <c r="F92" i="27"/>
  <c r="P92" i="27"/>
  <c r="S92" i="27"/>
  <c r="V92" i="27"/>
  <c r="Y92" i="27"/>
  <c r="E93" i="27"/>
  <c r="F93" i="27"/>
  <c r="S93" i="27"/>
  <c r="Y93" i="27"/>
  <c r="E94" i="27"/>
  <c r="F94" i="27"/>
  <c r="S94" i="27"/>
  <c r="Y94" i="27"/>
  <c r="E99" i="27"/>
  <c r="F99" i="27"/>
  <c r="S99" i="27"/>
  <c r="Y99" i="27"/>
  <c r="E206" i="27"/>
  <c r="F206" i="27"/>
  <c r="S206" i="27"/>
  <c r="V206" i="27"/>
  <c r="Y206" i="27"/>
  <c r="E228" i="27"/>
  <c r="F228" i="27"/>
  <c r="S228" i="27"/>
  <c r="V228" i="27"/>
  <c r="Y228" i="27"/>
  <c r="E202" i="27"/>
  <c r="F202" i="27"/>
  <c r="S202" i="27"/>
  <c r="V202" i="27"/>
  <c r="Y202" i="27"/>
  <c r="E231" i="27"/>
  <c r="F231" i="27"/>
  <c r="S231" i="27"/>
  <c r="V231" i="27"/>
  <c r="Y231" i="27"/>
  <c r="E199" i="27"/>
  <c r="F199" i="27"/>
  <c r="S199" i="27"/>
  <c r="V199" i="27"/>
  <c r="Y199" i="27"/>
  <c r="E196" i="27"/>
  <c r="F196" i="27"/>
  <c r="Q196" i="27"/>
  <c r="S196" i="27"/>
  <c r="V196" i="27"/>
  <c r="Y196" i="27"/>
  <c r="E200" i="27"/>
  <c r="F200" i="27"/>
  <c r="S200" i="27"/>
  <c r="V200" i="27"/>
  <c r="Y200" i="27"/>
  <c r="E203" i="27"/>
  <c r="F203" i="27"/>
  <c r="S203" i="27"/>
  <c r="V203" i="27"/>
  <c r="Y203" i="27"/>
  <c r="E244" i="27"/>
  <c r="F244" i="27"/>
  <c r="P244" i="27"/>
  <c r="S244" i="27"/>
  <c r="V244" i="27"/>
  <c r="Y244" i="27"/>
  <c r="E204" i="27"/>
  <c r="F204" i="27"/>
  <c r="Z204" i="27"/>
  <c r="S204" i="27"/>
  <c r="V204" i="27"/>
  <c r="Y204" i="27"/>
  <c r="E197" i="27"/>
  <c r="F197" i="27"/>
  <c r="S197" i="27"/>
  <c r="V197" i="27"/>
  <c r="Y197" i="27"/>
  <c r="E240" i="27"/>
  <c r="F240" i="27"/>
  <c r="S240" i="27"/>
  <c r="V240" i="27"/>
  <c r="Y240" i="27"/>
  <c r="E198" i="27"/>
  <c r="F198" i="27"/>
  <c r="Q198" i="27"/>
  <c r="S198" i="27"/>
  <c r="V198" i="27"/>
  <c r="Y198" i="27"/>
  <c r="E201" i="27"/>
  <c r="F201" i="27"/>
  <c r="S201" i="27"/>
  <c r="V201" i="27"/>
  <c r="Y201" i="27"/>
  <c r="E195" i="27"/>
  <c r="F195" i="27"/>
  <c r="Q195" i="27"/>
  <c r="S195" i="27"/>
  <c r="V195" i="27"/>
  <c r="Y195" i="27"/>
  <c r="E193" i="27"/>
  <c r="F193" i="27"/>
  <c r="S193" i="27"/>
  <c r="Y193" i="27"/>
  <c r="E187" i="27"/>
  <c r="F187" i="27"/>
  <c r="P187" i="27"/>
  <c r="S187" i="27"/>
  <c r="Y187" i="27"/>
  <c r="E189" i="27"/>
  <c r="F189" i="27"/>
  <c r="S189" i="27"/>
  <c r="Y189" i="27"/>
  <c r="E188" i="27"/>
  <c r="F188" i="27"/>
  <c r="S188" i="27"/>
  <c r="Y188" i="27"/>
  <c r="E185" i="27"/>
  <c r="F185" i="27"/>
  <c r="S185" i="27"/>
  <c r="Y185" i="27"/>
  <c r="E186" i="27"/>
  <c r="F186" i="27"/>
  <c r="S186" i="27"/>
  <c r="Y186" i="27"/>
  <c r="E255" i="27"/>
  <c r="F255" i="27"/>
  <c r="S255" i="27"/>
  <c r="V255" i="27"/>
  <c r="Y255" i="27"/>
  <c r="E183" i="27"/>
  <c r="F183" i="27"/>
  <c r="P183" i="27"/>
  <c r="S183" i="27"/>
  <c r="Y183" i="27"/>
  <c r="E184" i="27"/>
  <c r="F184" i="27"/>
  <c r="S184" i="27"/>
  <c r="Y184" i="27"/>
  <c r="E256" i="27"/>
  <c r="F256" i="27"/>
  <c r="G256" i="27"/>
  <c r="S256" i="27"/>
  <c r="V256" i="27"/>
  <c r="Y256" i="27"/>
  <c r="E172" i="27"/>
  <c r="F172" i="27"/>
  <c r="P172" i="27"/>
  <c r="S172" i="27"/>
  <c r="V172" i="27"/>
  <c r="Y172" i="27"/>
  <c r="E182" i="27"/>
  <c r="F182" i="27"/>
  <c r="Q182" i="27"/>
  <c r="S182" i="27"/>
  <c r="Y182" i="27"/>
  <c r="E173" i="27"/>
  <c r="F173" i="27"/>
  <c r="Q173" i="27"/>
  <c r="S173" i="27"/>
  <c r="V173" i="27"/>
  <c r="Y173" i="27"/>
  <c r="E180" i="27"/>
  <c r="F180" i="27"/>
  <c r="P180" i="27"/>
  <c r="S180" i="27"/>
  <c r="Y180" i="27"/>
  <c r="E181" i="27"/>
  <c r="F181" i="27"/>
  <c r="S181" i="27"/>
  <c r="Y181" i="27"/>
  <c r="E174" i="27"/>
  <c r="F174" i="27"/>
  <c r="S174" i="27"/>
  <c r="V174" i="27"/>
  <c r="Y174" i="27"/>
  <c r="E178" i="27"/>
  <c r="F178" i="27"/>
  <c r="Z178" i="27"/>
  <c r="S178" i="27"/>
  <c r="Y178" i="27"/>
  <c r="E179" i="27"/>
  <c r="F179" i="27"/>
  <c r="Q179" i="27"/>
  <c r="S179" i="27"/>
  <c r="Y179" i="27"/>
  <c r="Z179" i="27"/>
  <c r="E175" i="27"/>
  <c r="F175" i="27"/>
  <c r="S175" i="27"/>
  <c r="Y175" i="27"/>
  <c r="E164" i="27"/>
  <c r="F164" i="27"/>
  <c r="S164" i="27"/>
  <c r="V164" i="27"/>
  <c r="Y164" i="27"/>
  <c r="E161" i="27"/>
  <c r="F161" i="27"/>
  <c r="S161" i="27"/>
  <c r="V161" i="27"/>
  <c r="Y161" i="27"/>
  <c r="E166" i="27"/>
  <c r="F166" i="27"/>
  <c r="S166" i="27"/>
  <c r="V166" i="27"/>
  <c r="Y166" i="27"/>
  <c r="E160" i="27"/>
  <c r="F160" i="27"/>
  <c r="G160" i="27"/>
  <c r="J160" i="27"/>
  <c r="S160" i="27"/>
  <c r="V160" i="27"/>
  <c r="Y160" i="27"/>
  <c r="E155" i="27"/>
  <c r="F155" i="27"/>
  <c r="Q155" i="27"/>
  <c r="S155" i="27"/>
  <c r="V155" i="27"/>
  <c r="Y155" i="27"/>
  <c r="E150" i="27"/>
  <c r="F150" i="27"/>
  <c r="Z150" i="27"/>
  <c r="P150" i="27"/>
  <c r="S150" i="27"/>
  <c r="V150" i="27"/>
  <c r="Y150" i="27"/>
  <c r="E153" i="27"/>
  <c r="F153" i="27"/>
  <c r="S153" i="27"/>
  <c r="V153" i="27"/>
  <c r="Y153" i="27"/>
  <c r="E152" i="27"/>
  <c r="F152" i="27"/>
  <c r="S152" i="27"/>
  <c r="V152" i="27"/>
  <c r="Y152" i="27"/>
  <c r="E154" i="27"/>
  <c r="F154" i="27"/>
  <c r="S154" i="27"/>
  <c r="V154" i="27"/>
  <c r="Y154" i="27"/>
  <c r="E147" i="27"/>
  <c r="F147" i="27"/>
  <c r="G147" i="27"/>
  <c r="S147" i="27"/>
  <c r="V147" i="27"/>
  <c r="Y147" i="27"/>
  <c r="E144" i="27"/>
  <c r="F144" i="27"/>
  <c r="Q144" i="27"/>
  <c r="S144" i="27"/>
  <c r="V144" i="27"/>
  <c r="Y144" i="27"/>
  <c r="E146" i="27"/>
  <c r="F146" i="27"/>
  <c r="S146" i="27"/>
  <c r="V146" i="27"/>
  <c r="Y146" i="27"/>
  <c r="E145" i="27"/>
  <c r="F145" i="27"/>
  <c r="G145" i="27"/>
  <c r="J145" i="27"/>
  <c r="S145" i="27"/>
  <c r="V145" i="27"/>
  <c r="Y145" i="27"/>
  <c r="E141" i="27"/>
  <c r="F141" i="27"/>
  <c r="S141" i="27"/>
  <c r="V141" i="27"/>
  <c r="Y141" i="27"/>
  <c r="E143" i="27"/>
  <c r="F143" i="27"/>
  <c r="S143" i="27"/>
  <c r="V143" i="27"/>
  <c r="Y143" i="27"/>
  <c r="E142" i="27"/>
  <c r="F142" i="27"/>
  <c r="Q142" i="27"/>
  <c r="S142" i="27"/>
  <c r="V142" i="27"/>
  <c r="Y142" i="27"/>
  <c r="E205" i="27"/>
  <c r="F205" i="27"/>
  <c r="S205" i="27"/>
  <c r="V205" i="27"/>
  <c r="Y205" i="27"/>
  <c r="E207" i="27"/>
  <c r="F207" i="27"/>
  <c r="S207" i="27"/>
  <c r="V207" i="27"/>
  <c r="Y207" i="27"/>
  <c r="E208" i="27"/>
  <c r="F208" i="27"/>
  <c r="Q208" i="27"/>
  <c r="S208" i="27"/>
  <c r="V208" i="27"/>
  <c r="Y208" i="27"/>
  <c r="E209" i="27"/>
  <c r="F209" i="27"/>
  <c r="S209" i="27"/>
  <c r="V209" i="27"/>
  <c r="Y209" i="27"/>
  <c r="E210" i="27"/>
  <c r="F210" i="27"/>
  <c r="G210" i="27"/>
  <c r="K210" i="27"/>
  <c r="S210" i="27"/>
  <c r="V210" i="27"/>
  <c r="Y210" i="27"/>
  <c r="E211" i="27"/>
  <c r="F211" i="27"/>
  <c r="S211" i="27"/>
  <c r="V211" i="27"/>
  <c r="Y211" i="27"/>
  <c r="E212" i="27"/>
  <c r="F212" i="27"/>
  <c r="S212" i="27"/>
  <c r="V212" i="27"/>
  <c r="Y212" i="27"/>
  <c r="E213" i="27"/>
  <c r="F213" i="27"/>
  <c r="S213" i="27"/>
  <c r="V213" i="27"/>
  <c r="Y213" i="27"/>
  <c r="E214" i="27"/>
  <c r="F214" i="27"/>
  <c r="S214" i="27"/>
  <c r="V214" i="27"/>
  <c r="Y214" i="27"/>
  <c r="E215" i="27"/>
  <c r="F215" i="27"/>
  <c r="S215" i="27"/>
  <c r="V215" i="27"/>
  <c r="Y215" i="27"/>
  <c r="E216" i="27"/>
  <c r="F216" i="27"/>
  <c r="S216" i="27"/>
  <c r="V216" i="27"/>
  <c r="Y216" i="27"/>
  <c r="E217" i="27"/>
  <c r="F217" i="27"/>
  <c r="S217" i="27"/>
  <c r="V217" i="27"/>
  <c r="Y217" i="27"/>
  <c r="E218" i="27"/>
  <c r="F218" i="27"/>
  <c r="S218" i="27"/>
  <c r="V218" i="27"/>
  <c r="Y218" i="27"/>
  <c r="E219" i="27"/>
  <c r="F219" i="27"/>
  <c r="G219" i="27"/>
  <c r="K219" i="27"/>
  <c r="S219" i="27"/>
  <c r="V219" i="27"/>
  <c r="Y219" i="27"/>
  <c r="E220" i="27"/>
  <c r="F220" i="27"/>
  <c r="S220" i="27"/>
  <c r="V220" i="27"/>
  <c r="Y220" i="27"/>
  <c r="E221" i="27"/>
  <c r="F221" i="27"/>
  <c r="S221" i="27"/>
  <c r="V221" i="27"/>
  <c r="Y221" i="27"/>
  <c r="E222" i="27"/>
  <c r="F222" i="27"/>
  <c r="Q222" i="27"/>
  <c r="S222" i="27"/>
  <c r="V222" i="27"/>
  <c r="Y222" i="27"/>
  <c r="E223" i="27"/>
  <c r="F223" i="27"/>
  <c r="G223" i="27"/>
  <c r="S223" i="27"/>
  <c r="V223" i="27"/>
  <c r="Y223" i="27"/>
  <c r="E224" i="27"/>
  <c r="F224" i="27"/>
  <c r="S224" i="27"/>
  <c r="V224" i="27"/>
  <c r="Y224" i="27"/>
  <c r="E225" i="27"/>
  <c r="F225" i="27"/>
  <c r="S225" i="27"/>
  <c r="V225" i="27"/>
  <c r="Y225" i="27"/>
  <c r="E226" i="27"/>
  <c r="F226" i="27"/>
  <c r="S226" i="27"/>
  <c r="V226" i="27"/>
  <c r="Y226" i="27"/>
  <c r="E227" i="27"/>
  <c r="F227" i="27"/>
  <c r="S227" i="27"/>
  <c r="V227" i="27"/>
  <c r="Y227" i="27"/>
  <c r="E229" i="27"/>
  <c r="F229" i="27"/>
  <c r="S229" i="27"/>
  <c r="V229" i="27"/>
  <c r="Y229" i="27"/>
  <c r="E230" i="27"/>
  <c r="F230" i="27"/>
  <c r="S230" i="27"/>
  <c r="V230" i="27"/>
  <c r="Y230" i="27"/>
  <c r="E232" i="27"/>
  <c r="F232" i="27"/>
  <c r="S232" i="27"/>
  <c r="V232" i="27"/>
  <c r="Y232" i="27"/>
  <c r="E233" i="27"/>
  <c r="F233" i="27"/>
  <c r="G233" i="27"/>
  <c r="S233" i="27"/>
  <c r="V233" i="27"/>
  <c r="Y233" i="27"/>
  <c r="E234" i="27"/>
  <c r="F234" i="27"/>
  <c r="S234" i="27"/>
  <c r="V234" i="27"/>
  <c r="Y234" i="27"/>
  <c r="E235" i="27"/>
  <c r="F235" i="27"/>
  <c r="S235" i="27"/>
  <c r="V235" i="27"/>
  <c r="Y235" i="27"/>
  <c r="E236" i="27"/>
  <c r="F236" i="27"/>
  <c r="S236" i="27"/>
  <c r="V236" i="27"/>
  <c r="Y236" i="27"/>
  <c r="E237" i="27"/>
  <c r="F237" i="27"/>
  <c r="G237" i="27"/>
  <c r="K237" i="27"/>
  <c r="S237" i="27"/>
  <c r="V237" i="27"/>
  <c r="Y237" i="27"/>
  <c r="E238" i="27"/>
  <c r="F238" i="27"/>
  <c r="Q238" i="27"/>
  <c r="S238" i="27"/>
  <c r="V238" i="27"/>
  <c r="Y238" i="27"/>
  <c r="E239" i="27"/>
  <c r="F239" i="27"/>
  <c r="P239" i="27"/>
  <c r="R239" i="27"/>
  <c r="U239" i="27"/>
  <c r="W239" i="27"/>
  <c r="S239" i="27"/>
  <c r="V239" i="27"/>
  <c r="Y239" i="27"/>
  <c r="E241" i="27"/>
  <c r="F241" i="27"/>
  <c r="S241" i="27"/>
  <c r="V241" i="27"/>
  <c r="Y241" i="27"/>
  <c r="E242" i="27"/>
  <c r="F242" i="27"/>
  <c r="P242" i="27"/>
  <c r="S242" i="27"/>
  <c r="V242" i="27"/>
  <c r="Y242" i="27"/>
  <c r="E243" i="27"/>
  <c r="F243" i="27"/>
  <c r="S243" i="27"/>
  <c r="V243" i="27"/>
  <c r="Y243" i="27"/>
  <c r="E245" i="27"/>
  <c r="F245" i="27"/>
  <c r="S245" i="27"/>
  <c r="V245" i="27"/>
  <c r="Y245" i="27"/>
  <c r="E246" i="27"/>
  <c r="F246" i="27"/>
  <c r="S246" i="27"/>
  <c r="V246" i="27"/>
  <c r="Y246" i="27"/>
  <c r="E247" i="27"/>
  <c r="F247" i="27"/>
  <c r="S247" i="27"/>
  <c r="V247" i="27"/>
  <c r="Y247" i="27"/>
  <c r="E248" i="27"/>
  <c r="F248" i="27"/>
  <c r="P248" i="27"/>
  <c r="S248" i="27"/>
  <c r="V248" i="27"/>
  <c r="Y248" i="27"/>
  <c r="E249" i="27"/>
  <c r="F249" i="27"/>
  <c r="P249" i="27"/>
  <c r="S249" i="27"/>
  <c r="V249" i="27"/>
  <c r="Y249" i="27"/>
  <c r="E250" i="27"/>
  <c r="F250" i="27"/>
  <c r="S250" i="27"/>
  <c r="V250" i="27"/>
  <c r="Y250" i="27"/>
  <c r="E251" i="27"/>
  <c r="F251" i="27"/>
  <c r="S251" i="27"/>
  <c r="V251" i="27"/>
  <c r="Y251" i="27"/>
  <c r="E252" i="27"/>
  <c r="F252" i="27"/>
  <c r="S252" i="27"/>
  <c r="V252" i="27"/>
  <c r="Y252" i="27"/>
  <c r="E253" i="27"/>
  <c r="F253" i="27"/>
  <c r="S253" i="27"/>
  <c r="V253" i="27"/>
  <c r="Y253" i="27"/>
  <c r="E254" i="27"/>
  <c r="F254" i="27"/>
  <c r="S254" i="27"/>
  <c r="V254" i="27"/>
  <c r="Y254" i="27"/>
  <c r="E257" i="27"/>
  <c r="F257" i="27"/>
  <c r="S257" i="27"/>
  <c r="V257" i="27"/>
  <c r="Y257" i="27"/>
  <c r="E258" i="27"/>
  <c r="F258" i="27"/>
  <c r="S258" i="27"/>
  <c r="V258" i="27"/>
  <c r="Y258" i="27"/>
  <c r="E259" i="27"/>
  <c r="F259" i="27"/>
  <c r="S259" i="27"/>
  <c r="V259" i="27"/>
  <c r="Y259" i="27"/>
  <c r="E260" i="27"/>
  <c r="F260" i="27"/>
  <c r="P260" i="27"/>
  <c r="S260" i="27"/>
  <c r="V260" i="27"/>
  <c r="Y260" i="27"/>
  <c r="E261" i="27"/>
  <c r="F261" i="27"/>
  <c r="P261" i="27"/>
  <c r="S261" i="27"/>
  <c r="V261" i="27"/>
  <c r="Y261" i="27"/>
  <c r="E262" i="27"/>
  <c r="F262" i="27"/>
  <c r="S262" i="27"/>
  <c r="V262" i="27"/>
  <c r="Y262" i="27"/>
  <c r="E263" i="27"/>
  <c r="F263" i="27"/>
  <c r="S263" i="27"/>
  <c r="V263" i="27"/>
  <c r="Y263" i="27"/>
  <c r="E264" i="27"/>
  <c r="F264" i="27"/>
  <c r="Z264" i="27"/>
  <c r="S264" i="27"/>
  <c r="V264" i="27"/>
  <c r="Y264" i="27"/>
  <c r="E265" i="27"/>
  <c r="F265" i="27"/>
  <c r="S265" i="27"/>
  <c r="V265" i="27"/>
  <c r="Y265" i="27"/>
  <c r="E266" i="27"/>
  <c r="F266" i="27"/>
  <c r="S266" i="27"/>
  <c r="V266" i="27"/>
  <c r="Y266" i="27"/>
  <c r="E267" i="27"/>
  <c r="F267" i="27"/>
  <c r="S267" i="27"/>
  <c r="V267" i="27"/>
  <c r="Y267" i="27"/>
  <c r="E268" i="27"/>
  <c r="F268" i="27"/>
  <c r="S268" i="27"/>
  <c r="V268" i="27"/>
  <c r="Y268" i="27"/>
  <c r="E269" i="27"/>
  <c r="F269" i="27"/>
  <c r="P269" i="27"/>
  <c r="S269" i="27"/>
  <c r="V269" i="27"/>
  <c r="Y269" i="27"/>
  <c r="E270" i="27"/>
  <c r="F270" i="27"/>
  <c r="S270" i="27"/>
  <c r="V270" i="27"/>
  <c r="Y270" i="27"/>
  <c r="E271" i="27"/>
  <c r="F271" i="27"/>
  <c r="P271" i="27"/>
  <c r="S271" i="27"/>
  <c r="V271" i="27"/>
  <c r="Y271" i="27"/>
  <c r="E272" i="27"/>
  <c r="F272" i="27"/>
  <c r="S272" i="27"/>
  <c r="V272" i="27"/>
  <c r="Y272" i="27"/>
  <c r="E273" i="27"/>
  <c r="F273" i="27"/>
  <c r="S273" i="27"/>
  <c r="V273" i="27"/>
  <c r="Y273" i="27"/>
  <c r="E274" i="27"/>
  <c r="F274" i="27"/>
  <c r="P274" i="27"/>
  <c r="S274" i="27"/>
  <c r="V274" i="27"/>
  <c r="Y274" i="27"/>
  <c r="E275" i="27"/>
  <c r="F275" i="27"/>
  <c r="S275" i="27"/>
  <c r="V275" i="27"/>
  <c r="Y275" i="27"/>
  <c r="E276" i="27"/>
  <c r="F276" i="27"/>
  <c r="S276" i="27"/>
  <c r="V276" i="27"/>
  <c r="Y276" i="27"/>
  <c r="E277" i="27"/>
  <c r="F277" i="27"/>
  <c r="S277" i="27"/>
  <c r="V277" i="27"/>
  <c r="Y277" i="27"/>
  <c r="E278" i="27"/>
  <c r="F278" i="27"/>
  <c r="S278" i="27"/>
  <c r="V278" i="27"/>
  <c r="Y278" i="27"/>
  <c r="E279" i="27"/>
  <c r="F279" i="27"/>
  <c r="P279" i="27"/>
  <c r="S279" i="27"/>
  <c r="V279" i="27"/>
  <c r="Y279" i="27"/>
  <c r="E280" i="27"/>
  <c r="F280" i="27"/>
  <c r="S280" i="27"/>
  <c r="V280" i="27"/>
  <c r="Y280" i="27"/>
  <c r="E281" i="27"/>
  <c r="F281" i="27"/>
  <c r="S281" i="27"/>
  <c r="V281" i="27"/>
  <c r="Y281" i="27"/>
  <c r="E282" i="27"/>
  <c r="F282" i="27"/>
  <c r="P282" i="27"/>
  <c r="S282" i="27"/>
  <c r="V282" i="27"/>
  <c r="Y282" i="27"/>
  <c r="H2" i="20"/>
  <c r="AB2" i="20"/>
  <c r="AD2" i="20"/>
  <c r="AB3" i="20"/>
  <c r="AB4" i="20"/>
  <c r="AB5" i="20"/>
  <c r="Z5" i="20"/>
  <c r="AB6" i="20"/>
  <c r="AB7" i="20"/>
  <c r="AB9" i="20"/>
  <c r="AB8" i="20"/>
  <c r="AB18" i="20"/>
  <c r="AB10" i="20"/>
  <c r="AB15" i="20"/>
  <c r="H3" i="20"/>
  <c r="H4" i="20"/>
  <c r="H5" i="20"/>
  <c r="H6" i="20"/>
  <c r="Z6" i="20"/>
  <c r="H7" i="20"/>
  <c r="E21" i="20"/>
  <c r="F21" i="20" s="1"/>
  <c r="E22" i="20"/>
  <c r="F22" i="20" s="1"/>
  <c r="E23" i="20"/>
  <c r="F23" i="20"/>
  <c r="E24" i="20"/>
  <c r="F24" i="20" s="1"/>
  <c r="E25" i="20"/>
  <c r="F25" i="20" s="1"/>
  <c r="E26" i="20"/>
  <c r="F26" i="20" s="1"/>
  <c r="G26" i="20" s="1"/>
  <c r="I26" i="20" s="1"/>
  <c r="E27" i="20"/>
  <c r="F27" i="20" s="1"/>
  <c r="E28" i="20"/>
  <c r="F28" i="20" s="1"/>
  <c r="E29" i="20"/>
  <c r="F29" i="20"/>
  <c r="AU29" i="20" s="1"/>
  <c r="E30" i="20"/>
  <c r="F30" i="20" s="1"/>
  <c r="E31" i="20"/>
  <c r="F31" i="20" s="1"/>
  <c r="E32" i="20"/>
  <c r="F32" i="20" s="1"/>
  <c r="E33" i="20"/>
  <c r="F33" i="20"/>
  <c r="Q33" i="20" s="1"/>
  <c r="E34" i="20"/>
  <c r="F34" i="20" s="1"/>
  <c r="E35" i="20"/>
  <c r="F35" i="20" s="1"/>
  <c r="Q35" i="20"/>
  <c r="E36" i="20"/>
  <c r="F36" i="20" s="1"/>
  <c r="E37" i="20"/>
  <c r="F37" i="20" s="1"/>
  <c r="E38" i="20"/>
  <c r="F38" i="20" s="1"/>
  <c r="E39" i="20"/>
  <c r="F39" i="20" s="1"/>
  <c r="E40" i="20"/>
  <c r="F40" i="20" s="1"/>
  <c r="E41" i="20"/>
  <c r="F41" i="20" s="1"/>
  <c r="P41" i="20" s="1"/>
  <c r="E42" i="20"/>
  <c r="F42" i="20"/>
  <c r="E43" i="20"/>
  <c r="F43" i="20" s="1"/>
  <c r="E44" i="20"/>
  <c r="F44" i="20" s="1"/>
  <c r="E45" i="20"/>
  <c r="F45" i="20" s="1"/>
  <c r="E46" i="20"/>
  <c r="F46" i="20"/>
  <c r="E47" i="20"/>
  <c r="F47" i="20" s="1"/>
  <c r="E48" i="20"/>
  <c r="F48" i="20" s="1"/>
  <c r="AU48" i="20" s="1"/>
  <c r="E49" i="20"/>
  <c r="F49" i="20"/>
  <c r="E50" i="20"/>
  <c r="F50" i="20" s="1"/>
  <c r="E51" i="20"/>
  <c r="F51" i="20" s="1"/>
  <c r="E52" i="20"/>
  <c r="F52" i="20" s="1"/>
  <c r="E53" i="20"/>
  <c r="F53" i="20" s="1"/>
  <c r="AU53" i="20" s="1"/>
  <c r="E54" i="20"/>
  <c r="F54" i="20" s="1"/>
  <c r="E55" i="20"/>
  <c r="F55" i="20"/>
  <c r="AU55" i="20" s="1"/>
  <c r="AT55" i="20" s="1"/>
  <c r="G55" i="20"/>
  <c r="I55" i="20" s="1"/>
  <c r="E56" i="20"/>
  <c r="F56" i="20" s="1"/>
  <c r="E57" i="20"/>
  <c r="F57" i="20" s="1"/>
  <c r="E58" i="20"/>
  <c r="F58" i="20"/>
  <c r="Z58" i="20" s="1"/>
  <c r="G58" i="20"/>
  <c r="E59" i="20"/>
  <c r="F59" i="20" s="1"/>
  <c r="E60" i="20"/>
  <c r="F60" i="20" s="1"/>
  <c r="E61" i="20"/>
  <c r="F61" i="20"/>
  <c r="E62" i="20"/>
  <c r="F62" i="20"/>
  <c r="Z62" i="20" s="1"/>
  <c r="E63" i="20"/>
  <c r="F63" i="20" s="1"/>
  <c r="E64" i="20"/>
  <c r="F64" i="20" s="1"/>
  <c r="P64" i="20" s="1"/>
  <c r="E65" i="20"/>
  <c r="F65" i="20"/>
  <c r="E66" i="20"/>
  <c r="F66" i="20" s="1"/>
  <c r="G66" i="20" s="1"/>
  <c r="I66" i="20" s="1"/>
  <c r="E67" i="20"/>
  <c r="F67" i="20" s="1"/>
  <c r="Z67" i="20" s="1"/>
  <c r="E68" i="20"/>
  <c r="F68" i="20" s="1"/>
  <c r="Q68" i="20" s="1"/>
  <c r="E69" i="20"/>
  <c r="F69" i="20"/>
  <c r="E70" i="20"/>
  <c r="F70" i="20" s="1"/>
  <c r="Z70" i="20" s="1"/>
  <c r="E71" i="20"/>
  <c r="F71" i="20" s="1"/>
  <c r="E72" i="20"/>
  <c r="F72" i="20" s="1"/>
  <c r="E73" i="20"/>
  <c r="F73" i="20"/>
  <c r="E74" i="20"/>
  <c r="F74" i="20" s="1"/>
  <c r="AU74" i="20" s="1"/>
  <c r="E75" i="20"/>
  <c r="F75" i="20" s="1"/>
  <c r="E76" i="20"/>
  <c r="F76" i="20" s="1"/>
  <c r="E77" i="20"/>
  <c r="F77" i="20" s="1"/>
  <c r="Z77" i="20" s="1"/>
  <c r="E78" i="20"/>
  <c r="F78" i="20" s="1"/>
  <c r="Z78" i="20" s="1"/>
  <c r="E79" i="20"/>
  <c r="F79" i="20" s="1"/>
  <c r="E80" i="20"/>
  <c r="F80" i="20"/>
  <c r="E81" i="20"/>
  <c r="F81" i="20" s="1"/>
  <c r="E82" i="20"/>
  <c r="F82" i="20" s="1"/>
  <c r="E83" i="20"/>
  <c r="F83" i="20" s="1"/>
  <c r="E84" i="20"/>
  <c r="F84" i="20" s="1"/>
  <c r="E85" i="20"/>
  <c r="F85" i="20" s="1"/>
  <c r="E86" i="20"/>
  <c r="F86" i="20" s="1"/>
  <c r="E87" i="20"/>
  <c r="F87" i="20"/>
  <c r="E88" i="20"/>
  <c r="F88" i="20" s="1"/>
  <c r="E89" i="20"/>
  <c r="F89" i="20" s="1"/>
  <c r="E90" i="20"/>
  <c r="F90" i="20" s="1"/>
  <c r="E91" i="20"/>
  <c r="F91" i="20"/>
  <c r="Z91" i="20" s="1"/>
  <c r="G91" i="20"/>
  <c r="E92" i="20"/>
  <c r="F92" i="20" s="1"/>
  <c r="E93" i="20"/>
  <c r="F93" i="20"/>
  <c r="E95" i="20"/>
  <c r="F95" i="20" s="1"/>
  <c r="E96" i="20"/>
  <c r="F96" i="20"/>
  <c r="E97" i="20"/>
  <c r="F97" i="20" s="1"/>
  <c r="E98" i="20"/>
  <c r="F98" i="20" s="1"/>
  <c r="E99" i="20"/>
  <c r="F99" i="20"/>
  <c r="E100" i="20"/>
  <c r="F100" i="20" s="1"/>
  <c r="E101" i="20"/>
  <c r="F101" i="20" s="1"/>
  <c r="E102" i="20"/>
  <c r="F102" i="20" s="1"/>
  <c r="Z102" i="20" s="1"/>
  <c r="E103" i="20"/>
  <c r="F103" i="20"/>
  <c r="Z103" i="20" s="1"/>
  <c r="E104" i="20"/>
  <c r="F104" i="20"/>
  <c r="E105" i="20"/>
  <c r="F105" i="20"/>
  <c r="P105" i="20" s="1"/>
  <c r="E106" i="20"/>
  <c r="F106" i="20"/>
  <c r="E107" i="20"/>
  <c r="F107" i="20" s="1"/>
  <c r="E108" i="20"/>
  <c r="F108" i="20" s="1"/>
  <c r="E109" i="20"/>
  <c r="F109" i="20" s="1"/>
  <c r="AU109" i="20" s="1"/>
  <c r="E110" i="20"/>
  <c r="F110" i="20"/>
  <c r="Z110" i="20" s="1"/>
  <c r="E111" i="20"/>
  <c r="F111" i="20"/>
  <c r="E112" i="20"/>
  <c r="F112" i="20"/>
  <c r="E113" i="20"/>
  <c r="F113" i="20" s="1"/>
  <c r="E114" i="20"/>
  <c r="F114" i="20"/>
  <c r="E115" i="20"/>
  <c r="F115" i="20" s="1"/>
  <c r="E116" i="20"/>
  <c r="F116" i="20" s="1"/>
  <c r="E117" i="20"/>
  <c r="F117" i="20" s="1"/>
  <c r="E118" i="20"/>
  <c r="F118" i="20" s="1"/>
  <c r="Z118" i="20" s="1"/>
  <c r="E119" i="20"/>
  <c r="F119" i="20" s="1"/>
  <c r="E120" i="20"/>
  <c r="F120" i="20"/>
  <c r="E121" i="20"/>
  <c r="F121" i="20" s="1"/>
  <c r="E122" i="20"/>
  <c r="F122" i="20" s="1"/>
  <c r="E123" i="20"/>
  <c r="F123" i="20" s="1"/>
  <c r="G123" i="20" s="1"/>
  <c r="I123" i="20" s="1"/>
  <c r="E124" i="20"/>
  <c r="F124" i="20"/>
  <c r="E125" i="20"/>
  <c r="F125" i="20"/>
  <c r="E126" i="20"/>
  <c r="F126" i="20"/>
  <c r="E127" i="20"/>
  <c r="F127" i="20" s="1"/>
  <c r="E128" i="20"/>
  <c r="F128" i="20"/>
  <c r="P128" i="20" s="1"/>
  <c r="E129" i="20"/>
  <c r="F129" i="20" s="1"/>
  <c r="E130" i="20"/>
  <c r="F130" i="20"/>
  <c r="E131" i="20"/>
  <c r="F131" i="20" s="1"/>
  <c r="E132" i="20"/>
  <c r="F132" i="20" s="1"/>
  <c r="E133" i="20"/>
  <c r="F133" i="20"/>
  <c r="AU133" i="20" s="1"/>
  <c r="E134" i="20"/>
  <c r="F134" i="20"/>
  <c r="E135" i="20"/>
  <c r="F135" i="20"/>
  <c r="E136" i="20"/>
  <c r="F136" i="20" s="1"/>
  <c r="P136" i="20" s="1"/>
  <c r="E137" i="20"/>
  <c r="F137" i="20" s="1"/>
  <c r="E138" i="20"/>
  <c r="F138" i="20"/>
  <c r="Q138" i="20" s="1"/>
  <c r="E139" i="20"/>
  <c r="F139" i="20"/>
  <c r="Z139" i="20" s="1"/>
  <c r="G139" i="20"/>
  <c r="I139" i="20" s="1"/>
  <c r="E140" i="20"/>
  <c r="F140" i="20" s="1"/>
  <c r="E141" i="20"/>
  <c r="F141" i="20" s="1"/>
  <c r="E142" i="20"/>
  <c r="F142" i="20"/>
  <c r="E143" i="20"/>
  <c r="F143" i="20" s="1"/>
  <c r="E144" i="20"/>
  <c r="F144" i="20" s="1"/>
  <c r="P144" i="20" s="1"/>
  <c r="E145" i="20"/>
  <c r="F145" i="20" s="1"/>
  <c r="P145" i="20" s="1"/>
  <c r="E146" i="20"/>
  <c r="F146" i="20" s="1"/>
  <c r="E147" i="20"/>
  <c r="F147" i="20" s="1"/>
  <c r="E148" i="20"/>
  <c r="F148" i="20" s="1"/>
  <c r="E149" i="20"/>
  <c r="F149" i="20"/>
  <c r="E150" i="20"/>
  <c r="F150" i="20" s="1"/>
  <c r="E151" i="20"/>
  <c r="F151" i="20" s="1"/>
  <c r="E152" i="20"/>
  <c r="F152" i="20"/>
  <c r="E153" i="20"/>
  <c r="F153" i="20" s="1"/>
  <c r="E154" i="20"/>
  <c r="F154" i="20" s="1"/>
  <c r="E155" i="20"/>
  <c r="F155" i="20" s="1"/>
  <c r="E156" i="20"/>
  <c r="F156" i="20"/>
  <c r="E157" i="20"/>
  <c r="F157" i="20" s="1"/>
  <c r="E158" i="20"/>
  <c r="F158" i="20" s="1"/>
  <c r="Z158" i="20" s="1"/>
  <c r="E159" i="20"/>
  <c r="F159" i="20" s="1"/>
  <c r="E160" i="20"/>
  <c r="F160" i="20"/>
  <c r="E161" i="20"/>
  <c r="F161" i="20" s="1"/>
  <c r="AU161" i="20" s="1"/>
  <c r="E162" i="20"/>
  <c r="F162" i="20" s="1"/>
  <c r="E163" i="20"/>
  <c r="F163" i="20" s="1"/>
  <c r="E164" i="20"/>
  <c r="F164" i="20"/>
  <c r="E165" i="20"/>
  <c r="F165" i="20" s="1"/>
  <c r="E166" i="20"/>
  <c r="F166" i="20" s="1"/>
  <c r="E167" i="20"/>
  <c r="F167" i="20"/>
  <c r="E168" i="20"/>
  <c r="F168" i="20" s="1"/>
  <c r="E169" i="20"/>
  <c r="F169" i="20" s="1"/>
  <c r="E170" i="20"/>
  <c r="F170" i="20" s="1"/>
  <c r="E171" i="20"/>
  <c r="F171" i="20"/>
  <c r="G171" i="20" s="1"/>
  <c r="I171" i="20" s="1"/>
  <c r="E172" i="20"/>
  <c r="F172" i="20" s="1"/>
  <c r="E173" i="20"/>
  <c r="F173" i="20" s="1"/>
  <c r="E174" i="20"/>
  <c r="F174" i="20"/>
  <c r="Z174" i="20"/>
  <c r="E175" i="20"/>
  <c r="F175" i="20" s="1"/>
  <c r="E176" i="20"/>
  <c r="F176" i="20"/>
  <c r="E177" i="20"/>
  <c r="F177" i="20" s="1"/>
  <c r="E178" i="20"/>
  <c r="F178" i="20"/>
  <c r="E179" i="20"/>
  <c r="F179" i="20" s="1"/>
  <c r="E180" i="20"/>
  <c r="F180" i="20"/>
  <c r="E181" i="20"/>
  <c r="F181" i="20" s="1"/>
  <c r="E182" i="20"/>
  <c r="F182" i="20"/>
  <c r="Z182" i="20" s="1"/>
  <c r="E183" i="20"/>
  <c r="F183" i="20" s="1"/>
  <c r="E184" i="20"/>
  <c r="F184" i="20" s="1"/>
  <c r="E185" i="20"/>
  <c r="F185" i="20"/>
  <c r="E186" i="20"/>
  <c r="F186" i="20" s="1"/>
  <c r="E187" i="20"/>
  <c r="F187" i="20" s="1"/>
  <c r="Z187" i="20" s="1"/>
  <c r="E188" i="20"/>
  <c r="F188" i="20" s="1"/>
  <c r="E189" i="20"/>
  <c r="F189" i="20"/>
  <c r="E190" i="20"/>
  <c r="F190" i="20" s="1"/>
  <c r="E191" i="20"/>
  <c r="F191" i="20"/>
  <c r="E192" i="20"/>
  <c r="F192" i="20" s="1"/>
  <c r="E193" i="20"/>
  <c r="F193" i="20"/>
  <c r="E194" i="20"/>
  <c r="F194" i="20" s="1"/>
  <c r="E195" i="20"/>
  <c r="F195" i="20" s="1"/>
  <c r="E196" i="20"/>
  <c r="F196" i="20"/>
  <c r="AU196" i="20" s="1"/>
  <c r="G196" i="20"/>
  <c r="E197" i="20"/>
  <c r="F197" i="20" s="1"/>
  <c r="E198" i="20"/>
  <c r="F198" i="20"/>
  <c r="E199" i="20"/>
  <c r="F199" i="20" s="1"/>
  <c r="E200" i="20"/>
  <c r="F200" i="20"/>
  <c r="E201" i="20"/>
  <c r="F201" i="20"/>
  <c r="Z201" i="20" s="1"/>
  <c r="E202" i="20"/>
  <c r="F202" i="20"/>
  <c r="P202" i="20"/>
  <c r="E203" i="20"/>
  <c r="F203" i="20" s="1"/>
  <c r="E204" i="20"/>
  <c r="F204" i="20"/>
  <c r="E205" i="20"/>
  <c r="F205" i="20"/>
  <c r="Q205" i="20"/>
  <c r="E206" i="20"/>
  <c r="F206" i="20" s="1"/>
  <c r="AU206" i="20" s="1"/>
  <c r="AT206" i="20" s="1"/>
  <c r="E207" i="20"/>
  <c r="F207" i="20"/>
  <c r="E208" i="20"/>
  <c r="F208" i="20" s="1"/>
  <c r="E209" i="20"/>
  <c r="F209" i="20"/>
  <c r="Z209" i="20" s="1"/>
  <c r="E210" i="20"/>
  <c r="F210" i="20" s="1"/>
  <c r="E211" i="20"/>
  <c r="F211" i="20" s="1"/>
  <c r="E212" i="20"/>
  <c r="F212" i="20"/>
  <c r="E213" i="20"/>
  <c r="F213" i="20" s="1"/>
  <c r="E214" i="20"/>
  <c r="F214" i="20"/>
  <c r="E215" i="20"/>
  <c r="F215" i="20"/>
  <c r="E216" i="20"/>
  <c r="F216" i="20"/>
  <c r="E217" i="20"/>
  <c r="F217" i="20" s="1"/>
  <c r="E218" i="20"/>
  <c r="F218" i="20" s="1"/>
  <c r="E219" i="20"/>
  <c r="F219" i="20"/>
  <c r="E220" i="20"/>
  <c r="F220" i="20" s="1"/>
  <c r="E221" i="20"/>
  <c r="F221" i="20"/>
  <c r="E222" i="20"/>
  <c r="F222" i="20" s="1"/>
  <c r="E223" i="20"/>
  <c r="F223" i="20"/>
  <c r="E224" i="20"/>
  <c r="F224" i="20" s="1"/>
  <c r="E225" i="20"/>
  <c r="F225" i="20"/>
  <c r="E226" i="20"/>
  <c r="F226" i="20" s="1"/>
  <c r="E227" i="20"/>
  <c r="F227" i="20"/>
  <c r="E228" i="20"/>
  <c r="F228" i="20" s="1"/>
  <c r="E229" i="20"/>
  <c r="F229" i="20"/>
  <c r="Q229" i="20" s="1"/>
  <c r="E230" i="20"/>
  <c r="F230" i="20"/>
  <c r="AU230" i="20"/>
  <c r="E231" i="20"/>
  <c r="F231" i="20" s="1"/>
  <c r="E232" i="20"/>
  <c r="F232" i="20"/>
  <c r="E233" i="20"/>
  <c r="F233" i="20"/>
  <c r="E234" i="20"/>
  <c r="F234" i="20"/>
  <c r="E235" i="20"/>
  <c r="F235" i="20" s="1"/>
  <c r="E236" i="20"/>
  <c r="F236" i="20" s="1"/>
  <c r="E237" i="20"/>
  <c r="F237" i="20"/>
  <c r="E238" i="20"/>
  <c r="F238" i="20" s="1"/>
  <c r="E239" i="20"/>
  <c r="F239" i="20"/>
  <c r="E240" i="20"/>
  <c r="F240" i="20" s="1"/>
  <c r="E241" i="20"/>
  <c r="F241" i="20"/>
  <c r="E242" i="20"/>
  <c r="F242" i="20" s="1"/>
  <c r="E243" i="20"/>
  <c r="F243" i="20"/>
  <c r="E244" i="20"/>
  <c r="F244" i="20"/>
  <c r="G244" i="20"/>
  <c r="E245" i="20"/>
  <c r="F245" i="20" s="1"/>
  <c r="E246" i="20"/>
  <c r="F246" i="20"/>
  <c r="E247" i="20"/>
  <c r="F247" i="20" s="1"/>
  <c r="E248" i="20"/>
  <c r="F248" i="20"/>
  <c r="AU248" i="20" s="1"/>
  <c r="P248" i="20"/>
  <c r="R248" i="20" s="1"/>
  <c r="U248" i="20" s="1"/>
  <c r="W248" i="20" s="1"/>
  <c r="E249" i="20"/>
  <c r="F249" i="20" s="1"/>
  <c r="E250" i="20"/>
  <c r="F250" i="20"/>
  <c r="E251" i="20"/>
  <c r="F251" i="20"/>
  <c r="E252" i="20"/>
  <c r="F252" i="20"/>
  <c r="E253" i="20"/>
  <c r="F253" i="20" s="1"/>
  <c r="E254" i="20"/>
  <c r="F254" i="20" s="1"/>
  <c r="E255" i="20"/>
  <c r="F255" i="20"/>
  <c r="AU255" i="20"/>
  <c r="E256" i="20"/>
  <c r="F256" i="20" s="1"/>
  <c r="E257" i="20"/>
  <c r="F257" i="20"/>
  <c r="E258" i="20"/>
  <c r="F258" i="20"/>
  <c r="E259" i="20"/>
  <c r="F259" i="20"/>
  <c r="E260" i="20"/>
  <c r="F260" i="20"/>
  <c r="E261" i="20"/>
  <c r="F261" i="20" s="1"/>
  <c r="E262" i="20"/>
  <c r="F262" i="20"/>
  <c r="Z262" i="20" s="1"/>
  <c r="E263" i="20"/>
  <c r="F263" i="20" s="1"/>
  <c r="E264" i="20"/>
  <c r="F264" i="20"/>
  <c r="E265" i="20"/>
  <c r="F265" i="20" s="1"/>
  <c r="E266" i="20"/>
  <c r="F266" i="20"/>
  <c r="E267" i="20"/>
  <c r="F267" i="20" s="1"/>
  <c r="E268" i="20"/>
  <c r="F268" i="20"/>
  <c r="E269" i="20"/>
  <c r="F269" i="20"/>
  <c r="E270" i="20"/>
  <c r="F270" i="20"/>
  <c r="E271" i="20"/>
  <c r="F271" i="20" s="1"/>
  <c r="E272" i="20"/>
  <c r="F272" i="20" s="1"/>
  <c r="E273" i="20"/>
  <c r="F273" i="20"/>
  <c r="E274" i="20"/>
  <c r="F274" i="20" s="1"/>
  <c r="E275" i="20"/>
  <c r="F275" i="20"/>
  <c r="E276" i="20"/>
  <c r="F276" i="20" s="1"/>
  <c r="E277" i="20"/>
  <c r="F277" i="20"/>
  <c r="Z8" i="20"/>
  <c r="AV8" i="20"/>
  <c r="BL8" i="20"/>
  <c r="AY8" i="20"/>
  <c r="C9" i="20"/>
  <c r="D9" i="20"/>
  <c r="AV9" i="20"/>
  <c r="BL9" i="20"/>
  <c r="AY9" i="20"/>
  <c r="H10" i="20"/>
  <c r="H11" i="20"/>
  <c r="AV10" i="20"/>
  <c r="BL10" i="20"/>
  <c r="AY10" i="20"/>
  <c r="E278" i="20"/>
  <c r="F278" i="20"/>
  <c r="E279" i="20"/>
  <c r="F279" i="20" s="1"/>
  <c r="E280" i="20"/>
  <c r="F280" i="20"/>
  <c r="E281" i="20"/>
  <c r="F281" i="20" s="1"/>
  <c r="E282" i="20"/>
  <c r="F282" i="20"/>
  <c r="D11" i="20"/>
  <c r="V21" i="20"/>
  <c r="V22" i="20"/>
  <c r="Z23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Z38" i="20"/>
  <c r="V38" i="20"/>
  <c r="V39" i="20"/>
  <c r="V40" i="20"/>
  <c r="V41" i="20"/>
  <c r="V42" i="20"/>
  <c r="V43" i="20"/>
  <c r="Z44" i="20"/>
  <c r="V44" i="20"/>
  <c r="V45" i="20"/>
  <c r="V46" i="20"/>
  <c r="V47" i="20"/>
  <c r="V48" i="20"/>
  <c r="V49" i="20"/>
  <c r="V50" i="20"/>
  <c r="V51" i="20"/>
  <c r="V52" i="20"/>
  <c r="Z53" i="20"/>
  <c r="V53" i="20"/>
  <c r="V54" i="20"/>
  <c r="Z55" i="20"/>
  <c r="V55" i="20"/>
  <c r="V56" i="20"/>
  <c r="Z57" i="20"/>
  <c r="V57" i="20"/>
  <c r="AU58" i="20"/>
  <c r="V58" i="20"/>
  <c r="V59" i="20"/>
  <c r="V60" i="20"/>
  <c r="V61" i="20"/>
  <c r="V62" i="20"/>
  <c r="V63" i="20"/>
  <c r="V64" i="20"/>
  <c r="V65" i="20"/>
  <c r="V66" i="20"/>
  <c r="V67" i="20"/>
  <c r="V68" i="20"/>
  <c r="V69" i="20"/>
  <c r="V70" i="20"/>
  <c r="V71" i="20"/>
  <c r="V72" i="20"/>
  <c r="V73" i="20"/>
  <c r="Z74" i="20"/>
  <c r="V74" i="20"/>
  <c r="V75" i="20"/>
  <c r="V76" i="20"/>
  <c r="AU77" i="20"/>
  <c r="V77" i="20"/>
  <c r="V78" i="20"/>
  <c r="V79" i="20"/>
  <c r="V80" i="20"/>
  <c r="V81" i="20"/>
  <c r="V82" i="20"/>
  <c r="V83" i="20"/>
  <c r="V84" i="20"/>
  <c r="V85" i="20"/>
  <c r="V86" i="20"/>
  <c r="V87" i="20"/>
  <c r="V88" i="20"/>
  <c r="V89" i="20"/>
  <c r="V90" i="20"/>
  <c r="V91" i="20"/>
  <c r="V92" i="20"/>
  <c r="Z93" i="20"/>
  <c r="AU93" i="20"/>
  <c r="E94" i="20"/>
  <c r="F94" i="20"/>
  <c r="V95" i="20"/>
  <c r="V96" i="20"/>
  <c r="V97" i="20"/>
  <c r="V98" i="20"/>
  <c r="V100" i="20"/>
  <c r="V101" i="20"/>
  <c r="V102" i="20"/>
  <c r="V103" i="20"/>
  <c r="V104" i="20"/>
  <c r="V105" i="20"/>
  <c r="V106" i="20"/>
  <c r="V107" i="20"/>
  <c r="V108" i="20"/>
  <c r="V109" i="20"/>
  <c r="V110" i="20"/>
  <c r="V111" i="20"/>
  <c r="V112" i="20"/>
  <c r="V113" i="20"/>
  <c r="V114" i="20"/>
  <c r="V115" i="20"/>
  <c r="V116" i="20"/>
  <c r="V117" i="20"/>
  <c r="V118" i="20"/>
  <c r="V119" i="20"/>
  <c r="V120" i="20"/>
  <c r="V121" i="20"/>
  <c r="V122" i="20"/>
  <c r="Z123" i="20"/>
  <c r="V123" i="20"/>
  <c r="V124" i="20"/>
  <c r="Z125" i="20"/>
  <c r="AU125" i="20"/>
  <c r="V125" i="20"/>
  <c r="V126" i="20"/>
  <c r="V127" i="20"/>
  <c r="V128" i="20"/>
  <c r="V129" i="20"/>
  <c r="V130" i="20"/>
  <c r="V131" i="20"/>
  <c r="V132" i="20"/>
  <c r="Z133" i="20"/>
  <c r="V133" i="20"/>
  <c r="V134" i="20"/>
  <c r="V135" i="20"/>
  <c r="V136" i="20"/>
  <c r="V137" i="20"/>
  <c r="Z138" i="20"/>
  <c r="AU138" i="20"/>
  <c r="V138" i="20"/>
  <c r="V139" i="20"/>
  <c r="V140" i="20"/>
  <c r="V141" i="20"/>
  <c r="V142" i="20"/>
  <c r="V143" i="20"/>
  <c r="V144" i="20"/>
  <c r="V145" i="20"/>
  <c r="V146" i="20"/>
  <c r="V147" i="20"/>
  <c r="V148" i="20"/>
  <c r="Z149" i="20"/>
  <c r="V149" i="20"/>
  <c r="V150" i="20"/>
  <c r="V151" i="20"/>
  <c r="V152" i="20"/>
  <c r="V153" i="20"/>
  <c r="V154" i="20"/>
  <c r="V155" i="20"/>
  <c r="V156" i="20"/>
  <c r="V157" i="20"/>
  <c r="V158" i="20"/>
  <c r="V159" i="20"/>
  <c r="V160" i="20"/>
  <c r="V161" i="20"/>
  <c r="V162" i="20"/>
  <c r="V163" i="20"/>
  <c r="V164" i="20"/>
  <c r="V165" i="20"/>
  <c r="Z166" i="20"/>
  <c r="V166" i="20"/>
  <c r="V167" i="20"/>
  <c r="V168" i="20"/>
  <c r="V169" i="20"/>
  <c r="V170" i="20"/>
  <c r="Z171" i="20"/>
  <c r="V171" i="20"/>
  <c r="V172" i="20"/>
  <c r="V173" i="20"/>
  <c r="V174" i="20"/>
  <c r="V176" i="20"/>
  <c r="V177" i="20"/>
  <c r="AU180" i="20"/>
  <c r="AT180" i="20"/>
  <c r="V190" i="20"/>
  <c r="V191" i="20"/>
  <c r="V192" i="20"/>
  <c r="V194" i="20"/>
  <c r="V195" i="20"/>
  <c r="Z196" i="20"/>
  <c r="V196" i="20"/>
  <c r="V197" i="20"/>
  <c r="V198" i="20"/>
  <c r="V199" i="20"/>
  <c r="V200" i="20"/>
  <c r="V201" i="20"/>
  <c r="V202" i="20"/>
  <c r="V203" i="20"/>
  <c r="V204" i="20"/>
  <c r="Z205" i="20"/>
  <c r="AU205" i="20"/>
  <c r="V205" i="20"/>
  <c r="V206" i="20"/>
  <c r="V207" i="20"/>
  <c r="V208" i="20"/>
  <c r="V209" i="20"/>
  <c r="V210" i="20"/>
  <c r="V211" i="20"/>
  <c r="V212" i="20"/>
  <c r="V213" i="20"/>
  <c r="V214" i="20"/>
  <c r="V215" i="20"/>
  <c r="V216" i="20"/>
  <c r="V217" i="20"/>
  <c r="V218" i="20"/>
  <c r="V219" i="20"/>
  <c r="V220" i="20"/>
  <c r="V221" i="20"/>
  <c r="V222" i="20"/>
  <c r="V223" i="20"/>
  <c r="V224" i="20"/>
  <c r="V225" i="20"/>
  <c r="V226" i="20"/>
  <c r="V227" i="20"/>
  <c r="V228" i="20"/>
  <c r="Z229" i="20"/>
  <c r="AU229" i="20"/>
  <c r="V229" i="20"/>
  <c r="V230" i="20"/>
  <c r="V231" i="20"/>
  <c r="V232" i="20"/>
  <c r="V233" i="20"/>
  <c r="V234" i="20"/>
  <c r="V235" i="20"/>
  <c r="V236" i="20"/>
  <c r="V237" i="20"/>
  <c r="V238" i="20"/>
  <c r="V239" i="20"/>
  <c r="V240" i="20"/>
  <c r="V241" i="20"/>
  <c r="V242" i="20"/>
  <c r="V243" i="20"/>
  <c r="Z244" i="20"/>
  <c r="AU244" i="20"/>
  <c r="V244" i="20"/>
  <c r="V245" i="20"/>
  <c r="Z246" i="20"/>
  <c r="AU246" i="20"/>
  <c r="AS246" i="20" s="1"/>
  <c r="AT246" i="20"/>
  <c r="V246" i="20"/>
  <c r="V247" i="20"/>
  <c r="Z248" i="20"/>
  <c r="V248" i="20"/>
  <c r="V249" i="20"/>
  <c r="V250" i="20"/>
  <c r="V251" i="20"/>
  <c r="V252" i="20"/>
  <c r="V253" i="20"/>
  <c r="V254" i="20"/>
  <c r="V255" i="20"/>
  <c r="V256" i="20"/>
  <c r="V257" i="20"/>
  <c r="V258" i="20"/>
  <c r="V259" i="20"/>
  <c r="V260" i="20"/>
  <c r="V261" i="20"/>
  <c r="V262" i="20"/>
  <c r="V263" i="20"/>
  <c r="V264" i="20"/>
  <c r="V265" i="20"/>
  <c r="V266" i="20"/>
  <c r="V267" i="20"/>
  <c r="V268" i="20"/>
  <c r="V269" i="20"/>
  <c r="V270" i="20"/>
  <c r="V271" i="20"/>
  <c r="V272" i="20"/>
  <c r="V273" i="20"/>
  <c r="V274" i="20"/>
  <c r="AU275" i="20"/>
  <c r="V275" i="20"/>
  <c r="V276" i="20"/>
  <c r="V277" i="20"/>
  <c r="V278" i="20"/>
  <c r="V279" i="20"/>
  <c r="V280" i="20"/>
  <c r="V281" i="20"/>
  <c r="V282" i="20"/>
  <c r="AV11" i="20"/>
  <c r="BL11" i="20"/>
  <c r="AY11" i="20"/>
  <c r="D12" i="20"/>
  <c r="AV12" i="20"/>
  <c r="BL12" i="20"/>
  <c r="BK12" i="20"/>
  <c r="AY12" i="20"/>
  <c r="D13" i="20"/>
  <c r="AB13" i="20"/>
  <c r="AV13" i="20"/>
  <c r="BL13" i="20"/>
  <c r="AY13" i="20"/>
  <c r="D14" i="20" a="1"/>
  <c r="D14" i="20"/>
  <c r="AB14" i="20"/>
  <c r="AV14" i="20"/>
  <c r="BL14" i="20"/>
  <c r="AY14" i="20"/>
  <c r="AV15" i="20"/>
  <c r="BL15" i="20"/>
  <c r="AY15" i="20"/>
  <c r="F16" i="20"/>
  <c r="F17" i="20" s="1"/>
  <c r="AB16" i="20"/>
  <c r="AI16" i="20"/>
  <c r="AV16" i="20"/>
  <c r="BL16" i="20"/>
  <c r="BK16" i="20"/>
  <c r="AY16" i="20"/>
  <c r="C17" i="20"/>
  <c r="AB17" i="20"/>
  <c r="AI17" i="20"/>
  <c r="AV17" i="20"/>
  <c r="BL17" i="20"/>
  <c r="AY17" i="20"/>
  <c r="AV18" i="20"/>
  <c r="BL18" i="20"/>
  <c r="BK18" i="20"/>
  <c r="AY18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102" i="20"/>
  <c r="S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S202" i="20"/>
  <c r="S203" i="20"/>
  <c r="S204" i="20"/>
  <c r="S205" i="20"/>
  <c r="S206" i="20"/>
  <c r="S207" i="20"/>
  <c r="S208" i="20"/>
  <c r="S209" i="20"/>
  <c r="S210" i="20"/>
  <c r="S211" i="20"/>
  <c r="S212" i="20"/>
  <c r="S213" i="20"/>
  <c r="S214" i="20"/>
  <c r="S215" i="20"/>
  <c r="S216" i="20"/>
  <c r="S217" i="20"/>
  <c r="S218" i="20"/>
  <c r="S219" i="20"/>
  <c r="S220" i="20"/>
  <c r="S221" i="20"/>
  <c r="S222" i="20"/>
  <c r="S223" i="20"/>
  <c r="S224" i="20"/>
  <c r="S225" i="20"/>
  <c r="S226" i="20"/>
  <c r="S227" i="20"/>
  <c r="S228" i="20"/>
  <c r="S229" i="20"/>
  <c r="S230" i="20"/>
  <c r="S231" i="20"/>
  <c r="S232" i="20"/>
  <c r="S233" i="20"/>
  <c r="S234" i="20"/>
  <c r="S235" i="20"/>
  <c r="S236" i="20"/>
  <c r="S237" i="20"/>
  <c r="S238" i="20"/>
  <c r="S239" i="20"/>
  <c r="S240" i="20"/>
  <c r="S241" i="20"/>
  <c r="S242" i="20"/>
  <c r="S243" i="20"/>
  <c r="S244" i="20"/>
  <c r="S245" i="20"/>
  <c r="S246" i="20"/>
  <c r="S247" i="20"/>
  <c r="S248" i="20"/>
  <c r="S249" i="20"/>
  <c r="S250" i="20"/>
  <c r="S251" i="20"/>
  <c r="S252" i="20"/>
  <c r="S253" i="20"/>
  <c r="S254" i="20"/>
  <c r="S255" i="20"/>
  <c r="S256" i="20"/>
  <c r="S257" i="20"/>
  <c r="S258" i="20"/>
  <c r="S259" i="20"/>
  <c r="S260" i="20"/>
  <c r="S261" i="20"/>
  <c r="S262" i="20"/>
  <c r="S263" i="20"/>
  <c r="S264" i="20"/>
  <c r="S265" i="20"/>
  <c r="S266" i="20"/>
  <c r="S267" i="20"/>
  <c r="S268" i="20"/>
  <c r="S269" i="20"/>
  <c r="S270" i="20"/>
  <c r="S271" i="20"/>
  <c r="S272" i="20"/>
  <c r="S273" i="20"/>
  <c r="S274" i="20"/>
  <c r="S275" i="20"/>
  <c r="S276" i="20"/>
  <c r="S277" i="20"/>
  <c r="S278" i="20"/>
  <c r="S279" i="20"/>
  <c r="S280" i="20"/>
  <c r="S281" i="20"/>
  <c r="S282" i="20"/>
  <c r="AV19" i="20"/>
  <c r="BL19" i="20"/>
  <c r="BK19" i="20"/>
  <c r="AY19" i="20"/>
  <c r="AV20" i="20"/>
  <c r="BL20" i="20"/>
  <c r="BK20" i="20"/>
  <c r="AY20" i="20"/>
  <c r="AV21" i="20"/>
  <c r="BL21" i="20"/>
  <c r="BK21" i="20"/>
  <c r="AY21" i="20"/>
  <c r="AV22" i="20"/>
  <c r="BL22" i="20"/>
  <c r="BK22" i="20"/>
  <c r="AY22" i="20"/>
  <c r="AV23" i="20"/>
  <c r="BL23" i="20"/>
  <c r="BK23" i="20"/>
  <c r="AY23" i="20"/>
  <c r="AV24" i="20"/>
  <c r="BL24" i="20"/>
  <c r="BK24" i="20"/>
  <c r="AY24" i="20"/>
  <c r="AV25" i="20"/>
  <c r="BL25" i="20"/>
  <c r="BK25" i="20"/>
  <c r="AY25" i="20"/>
  <c r="AV26" i="20"/>
  <c r="BL26" i="20"/>
  <c r="BK26" i="20"/>
  <c r="AY26" i="20"/>
  <c r="AV27" i="20"/>
  <c r="BL27" i="20"/>
  <c r="BK27" i="20"/>
  <c r="AY27" i="20"/>
  <c r="AV28" i="20"/>
  <c r="BL28" i="20"/>
  <c r="BK28" i="20"/>
  <c r="AY28" i="20"/>
  <c r="AV29" i="20"/>
  <c r="BL29" i="20"/>
  <c r="BK29" i="20"/>
  <c r="AY29" i="20"/>
  <c r="AV30" i="20"/>
  <c r="BL30" i="20"/>
  <c r="BK30" i="20"/>
  <c r="AY30" i="20"/>
  <c r="AV31" i="20"/>
  <c r="BL31" i="20"/>
  <c r="BK31" i="20"/>
  <c r="AY31" i="20"/>
  <c r="AV32" i="20"/>
  <c r="BL32" i="20"/>
  <c r="BK32" i="20"/>
  <c r="AY32" i="20"/>
  <c r="AV33" i="20"/>
  <c r="BL33" i="20"/>
  <c r="BK33" i="20"/>
  <c r="AY33" i="20"/>
  <c r="AV34" i="20"/>
  <c r="BL34" i="20"/>
  <c r="BK34" i="20"/>
  <c r="AY34" i="20"/>
  <c r="AV35" i="20"/>
  <c r="BL35" i="20"/>
  <c r="BK35" i="20"/>
  <c r="AY35" i="20"/>
  <c r="AV36" i="20"/>
  <c r="BL36" i="20"/>
  <c r="BK36" i="20"/>
  <c r="AY36" i="20"/>
  <c r="AV37" i="20"/>
  <c r="BL37" i="20"/>
  <c r="BK37" i="20"/>
  <c r="AY37" i="20"/>
  <c r="AV38" i="20"/>
  <c r="BL38" i="20"/>
  <c r="BK38" i="20"/>
  <c r="AY38" i="20"/>
  <c r="AV39" i="20"/>
  <c r="BL39" i="20"/>
  <c r="BK39" i="20"/>
  <c r="AY39" i="20"/>
  <c r="AV40" i="20"/>
  <c r="BL40" i="20"/>
  <c r="BK40" i="20"/>
  <c r="AY40" i="20"/>
  <c r="AV41" i="20"/>
  <c r="BL41" i="20"/>
  <c r="BK41" i="20"/>
  <c r="AY41" i="20"/>
  <c r="I58" i="20"/>
  <c r="AV42" i="20"/>
  <c r="BL42" i="20"/>
  <c r="BK42" i="20"/>
  <c r="AY42" i="20"/>
  <c r="AV43" i="20"/>
  <c r="BL43" i="20"/>
  <c r="BK43" i="20"/>
  <c r="AY43" i="20"/>
  <c r="AV44" i="20"/>
  <c r="BL44" i="20"/>
  <c r="BK44" i="20"/>
  <c r="AY44" i="20"/>
  <c r="AV45" i="20"/>
  <c r="BL45" i="20"/>
  <c r="BK45" i="20"/>
  <c r="AY45" i="20"/>
  <c r="AV46" i="20"/>
  <c r="BL46" i="20"/>
  <c r="BK46" i="20"/>
  <c r="AY46" i="20"/>
  <c r="AV47" i="20"/>
  <c r="BL47" i="20"/>
  <c r="BK47" i="20"/>
  <c r="AY47" i="20"/>
  <c r="AV48" i="20"/>
  <c r="BL48" i="20"/>
  <c r="BK48" i="20"/>
  <c r="AY48" i="20"/>
  <c r="AV49" i="20"/>
  <c r="BL49" i="20"/>
  <c r="BK49" i="20"/>
  <c r="AY49" i="20"/>
  <c r="AV50" i="20"/>
  <c r="BL50" i="20"/>
  <c r="BK50" i="20"/>
  <c r="AY50" i="20"/>
  <c r="AV51" i="20"/>
  <c r="BL51" i="20"/>
  <c r="BK51" i="20"/>
  <c r="AY51" i="20"/>
  <c r="AV52" i="20"/>
  <c r="BL52" i="20"/>
  <c r="BK52" i="20"/>
  <c r="AY52" i="20"/>
  <c r="AV53" i="20"/>
  <c r="BL53" i="20"/>
  <c r="BK53" i="20"/>
  <c r="AY53" i="20"/>
  <c r="AV54" i="20"/>
  <c r="BL54" i="20"/>
  <c r="BK54" i="20"/>
  <c r="AY54" i="20"/>
  <c r="AV55" i="20"/>
  <c r="BL55" i="20"/>
  <c r="BK55" i="20"/>
  <c r="AY55" i="20"/>
  <c r="AV56" i="20"/>
  <c r="BL56" i="20"/>
  <c r="BK56" i="20"/>
  <c r="AY56" i="20"/>
  <c r="AV57" i="20"/>
  <c r="BL57" i="20"/>
  <c r="BK57" i="20"/>
  <c r="AY57" i="20"/>
  <c r="AV58" i="20"/>
  <c r="BL58" i="20"/>
  <c r="BK58" i="20"/>
  <c r="AY58" i="20"/>
  <c r="AV59" i="20"/>
  <c r="BL59" i="20"/>
  <c r="BK59" i="20"/>
  <c r="AY59" i="20"/>
  <c r="AV60" i="20"/>
  <c r="BL60" i="20"/>
  <c r="BK60" i="20"/>
  <c r="AY60" i="20"/>
  <c r="AV61" i="20"/>
  <c r="BL61" i="20"/>
  <c r="BK61" i="20"/>
  <c r="AY61" i="20"/>
  <c r="AV62" i="20"/>
  <c r="BL62" i="20"/>
  <c r="BK62" i="20"/>
  <c r="AY62" i="20"/>
  <c r="AV63" i="20"/>
  <c r="BL63" i="20"/>
  <c r="BK63" i="20"/>
  <c r="AY63" i="20"/>
  <c r="AV64" i="20"/>
  <c r="BL64" i="20"/>
  <c r="BK64" i="20"/>
  <c r="AY64" i="20"/>
  <c r="AV65" i="20"/>
  <c r="BL65" i="20"/>
  <c r="BK65" i="20"/>
  <c r="AY65" i="20"/>
  <c r="AV66" i="20"/>
  <c r="BL66" i="20"/>
  <c r="BK66" i="20"/>
  <c r="AY66" i="20"/>
  <c r="AV67" i="20"/>
  <c r="BL67" i="20"/>
  <c r="BK67" i="20"/>
  <c r="AY67" i="20"/>
  <c r="AV68" i="20"/>
  <c r="BL68" i="20"/>
  <c r="BK68" i="20"/>
  <c r="AY68" i="20"/>
  <c r="AV69" i="20"/>
  <c r="BL69" i="20"/>
  <c r="BK69" i="20"/>
  <c r="AY69" i="20"/>
  <c r="AV70" i="20"/>
  <c r="BL70" i="20"/>
  <c r="BK70" i="20"/>
  <c r="AY70" i="20"/>
  <c r="AV71" i="20"/>
  <c r="BL71" i="20"/>
  <c r="BK71" i="20"/>
  <c r="AY71" i="20"/>
  <c r="AV72" i="20"/>
  <c r="BL72" i="20"/>
  <c r="BK72" i="20"/>
  <c r="AY72" i="20"/>
  <c r="AV73" i="20"/>
  <c r="BL73" i="20"/>
  <c r="BK73" i="20"/>
  <c r="AY73" i="20"/>
  <c r="AV74" i="20"/>
  <c r="BL74" i="20"/>
  <c r="BK74" i="20"/>
  <c r="AY74" i="20"/>
  <c r="AV75" i="20"/>
  <c r="BL75" i="20"/>
  <c r="BK75" i="20"/>
  <c r="AY75" i="20"/>
  <c r="AV76" i="20"/>
  <c r="BL76" i="20"/>
  <c r="BK76" i="20"/>
  <c r="AY76" i="20"/>
  <c r="AV77" i="20"/>
  <c r="BL77" i="20"/>
  <c r="BK77" i="20"/>
  <c r="AY77" i="20"/>
  <c r="AV78" i="20"/>
  <c r="BL78" i="20"/>
  <c r="BK78" i="20"/>
  <c r="AY78" i="20"/>
  <c r="AV79" i="20"/>
  <c r="BL79" i="20"/>
  <c r="BK79" i="20"/>
  <c r="AY79" i="20"/>
  <c r="AV80" i="20"/>
  <c r="BL80" i="20"/>
  <c r="BK80" i="20"/>
  <c r="AY80" i="20"/>
  <c r="AV81" i="20"/>
  <c r="BL81" i="20"/>
  <c r="BK81" i="20"/>
  <c r="AY81" i="20"/>
  <c r="AV82" i="20"/>
  <c r="BL82" i="20"/>
  <c r="BK82" i="20"/>
  <c r="AY82" i="20"/>
  <c r="AV83" i="20"/>
  <c r="BL83" i="20"/>
  <c r="BK83" i="20"/>
  <c r="AY83" i="20"/>
  <c r="AV84" i="20"/>
  <c r="BL84" i="20"/>
  <c r="BJ84" i="20"/>
  <c r="BK84" i="20"/>
  <c r="AY84" i="20"/>
  <c r="AV85" i="20"/>
  <c r="BL85" i="20"/>
  <c r="BK85" i="20"/>
  <c r="AY85" i="20"/>
  <c r="AV86" i="20"/>
  <c r="BL86" i="20"/>
  <c r="BK86" i="20"/>
  <c r="AY86" i="20"/>
  <c r="AV87" i="20"/>
  <c r="BL87" i="20"/>
  <c r="BK87" i="20"/>
  <c r="AY87" i="20"/>
  <c r="AV88" i="20"/>
  <c r="BL88" i="20"/>
  <c r="BK88" i="20"/>
  <c r="BJ88" i="20"/>
  <c r="AY88" i="20"/>
  <c r="AV89" i="20"/>
  <c r="BL89" i="20"/>
  <c r="BK89" i="20"/>
  <c r="AY89" i="20"/>
  <c r="AV90" i="20"/>
  <c r="BL90" i="20"/>
  <c r="BK90" i="20"/>
  <c r="BJ90" i="20"/>
  <c r="AY90" i="20"/>
  <c r="AV91" i="20"/>
  <c r="BL91" i="20"/>
  <c r="BK91" i="20"/>
  <c r="AY91" i="20"/>
  <c r="AV92" i="20"/>
  <c r="BL92" i="20"/>
  <c r="BK92" i="20"/>
  <c r="AY92" i="20"/>
  <c r="AV93" i="20"/>
  <c r="BL93" i="20"/>
  <c r="BK93" i="20"/>
  <c r="AY93" i="20"/>
  <c r="AV94" i="20"/>
  <c r="BL94" i="20"/>
  <c r="BJ94" i="20"/>
  <c r="BK94" i="20"/>
  <c r="AY94" i="20"/>
  <c r="AV95" i="20"/>
  <c r="BL95" i="20"/>
  <c r="BK95" i="20"/>
  <c r="AY95" i="20"/>
  <c r="AV96" i="20"/>
  <c r="BL96" i="20"/>
  <c r="BK96" i="20"/>
  <c r="AY96" i="20"/>
  <c r="AV97" i="20"/>
  <c r="BL97" i="20"/>
  <c r="BK97" i="20"/>
  <c r="AY97" i="20"/>
  <c r="AV98" i="20"/>
  <c r="BL98" i="20"/>
  <c r="BK98" i="20"/>
  <c r="BJ98" i="20"/>
  <c r="AY98" i="20"/>
  <c r="AV99" i="20"/>
  <c r="BL99" i="20"/>
  <c r="BK99" i="20"/>
  <c r="AY99" i="20"/>
  <c r="AV100" i="20"/>
  <c r="BL100" i="20"/>
  <c r="BK100" i="20"/>
  <c r="BJ100" i="20"/>
  <c r="AY100" i="20"/>
  <c r="AV101" i="20"/>
  <c r="BL101" i="20"/>
  <c r="BK101" i="20"/>
  <c r="AY101" i="20"/>
  <c r="AV102" i="20"/>
  <c r="BL102" i="20"/>
  <c r="BK102" i="20"/>
  <c r="BJ102" i="20"/>
  <c r="AY102" i="20"/>
  <c r="AV103" i="20"/>
  <c r="BL103" i="20"/>
  <c r="BK103" i="20"/>
  <c r="AY103" i="20"/>
  <c r="AV104" i="20"/>
  <c r="BL104" i="20"/>
  <c r="BK104" i="20"/>
  <c r="BJ104" i="20"/>
  <c r="AY104" i="20"/>
  <c r="AV105" i="20"/>
  <c r="BL105" i="20"/>
  <c r="BK105" i="20"/>
  <c r="AY105" i="20"/>
  <c r="AV106" i="20"/>
  <c r="BL106" i="20"/>
  <c r="BJ106" i="20"/>
  <c r="BK106" i="20"/>
  <c r="AY106" i="20"/>
  <c r="I91" i="20"/>
  <c r="T93" i="20"/>
  <c r="J244" i="20"/>
  <c r="A9" i="15"/>
  <c r="C9" i="15" s="1"/>
  <c r="D21" i="15"/>
  <c r="F21" i="15" s="1"/>
  <c r="D22" i="15"/>
  <c r="H22" i="15" s="1"/>
  <c r="D23" i="15"/>
  <c r="D24" i="15"/>
  <c r="D25" i="15"/>
  <c r="F25" i="15" s="1"/>
  <c r="D26" i="15"/>
  <c r="F26" i="15" s="1"/>
  <c r="D27" i="15"/>
  <c r="H27" i="15" s="1"/>
  <c r="D28" i="15"/>
  <c r="K28" i="15" s="1"/>
  <c r="D29" i="15"/>
  <c r="D30" i="15"/>
  <c r="D31" i="15"/>
  <c r="H31" i="15" s="1"/>
  <c r="D32" i="15"/>
  <c r="H32" i="15" s="1"/>
  <c r="D33" i="15"/>
  <c r="L33" i="15" s="1"/>
  <c r="D34" i="15"/>
  <c r="D35" i="15"/>
  <c r="F35" i="15" s="1"/>
  <c r="D36" i="15"/>
  <c r="D37" i="15"/>
  <c r="D38" i="15"/>
  <c r="I38" i="15" s="1"/>
  <c r="D39" i="15"/>
  <c r="F39" i="15" s="1"/>
  <c r="D40" i="15"/>
  <c r="K40" i="15" s="1"/>
  <c r="D41" i="15"/>
  <c r="F41" i="15" s="1"/>
  <c r="D42" i="15"/>
  <c r="F42" i="15" s="1"/>
  <c r="D43" i="15"/>
  <c r="D44" i="15"/>
  <c r="D45" i="15"/>
  <c r="F45" i="15" s="1"/>
  <c r="D46" i="15"/>
  <c r="I46" i="15" s="1"/>
  <c r="D47" i="15"/>
  <c r="D48" i="15"/>
  <c r="J48" i="15" s="1"/>
  <c r="D49" i="15"/>
  <c r="I49" i="15" s="1"/>
  <c r="D50" i="15"/>
  <c r="D51" i="15"/>
  <c r="D52" i="15"/>
  <c r="J52" i="15" s="1"/>
  <c r="D53" i="15"/>
  <c r="F53" i="15" s="1"/>
  <c r="D54" i="15"/>
  <c r="I54" i="15" s="1"/>
  <c r="D55" i="15"/>
  <c r="D56" i="15"/>
  <c r="D57" i="15"/>
  <c r="D58" i="15"/>
  <c r="F58" i="15" s="1"/>
  <c r="D59" i="15"/>
  <c r="H59" i="15" s="1"/>
  <c r="D60" i="15"/>
  <c r="D61" i="15"/>
  <c r="J61" i="15" s="1"/>
  <c r="D62" i="15"/>
  <c r="D63" i="15"/>
  <c r="J63" i="15" s="1"/>
  <c r="D64" i="15"/>
  <c r="D65" i="15"/>
  <c r="D66" i="15"/>
  <c r="F66" i="15" s="1"/>
  <c r="D67" i="15"/>
  <c r="I67" i="15" s="1"/>
  <c r="D68" i="15"/>
  <c r="D69" i="15"/>
  <c r="D70" i="15"/>
  <c r="I70" i="15" s="1"/>
  <c r="D71" i="15"/>
  <c r="D72" i="15"/>
  <c r="D73" i="15"/>
  <c r="H73" i="15" s="1"/>
  <c r="D74" i="15"/>
  <c r="F74" i="15" s="1"/>
  <c r="D75" i="15"/>
  <c r="H75" i="15" s="1"/>
  <c r="D76" i="15"/>
  <c r="F76" i="15" s="1"/>
  <c r="D77" i="15"/>
  <c r="K77" i="15" s="1"/>
  <c r="D78" i="15"/>
  <c r="D79" i="15"/>
  <c r="H79" i="15" s="1"/>
  <c r="D80" i="15"/>
  <c r="D81" i="15"/>
  <c r="H81" i="15" s="1"/>
  <c r="D82" i="15"/>
  <c r="J82" i="15" s="1"/>
  <c r="D83" i="15"/>
  <c r="I83" i="15" s="1"/>
  <c r="D84" i="15"/>
  <c r="F84" i="15" s="1"/>
  <c r="J84" i="15"/>
  <c r="I35" i="15"/>
  <c r="I42" i="15"/>
  <c r="G4" i="15"/>
  <c r="G5" i="15"/>
  <c r="G6" i="15"/>
  <c r="G7" i="15"/>
  <c r="B10" i="15"/>
  <c r="C16" i="15"/>
  <c r="C15" i="15"/>
  <c r="D16" i="15"/>
  <c r="D15" i="15"/>
  <c r="E16" i="15"/>
  <c r="E15" i="15"/>
  <c r="F16" i="15"/>
  <c r="F15" i="15"/>
  <c r="G16" i="15"/>
  <c r="G15" i="15"/>
  <c r="H16" i="15"/>
  <c r="H15" i="15"/>
  <c r="I16" i="15"/>
  <c r="I15" i="15"/>
  <c r="J16" i="15"/>
  <c r="J15" i="15"/>
  <c r="K16" i="15"/>
  <c r="K15" i="15"/>
  <c r="L16" i="15"/>
  <c r="L15" i="15"/>
  <c r="M16" i="15"/>
  <c r="M15" i="15"/>
  <c r="N16" i="15"/>
  <c r="N15" i="15"/>
  <c r="O16" i="15"/>
  <c r="O15" i="15"/>
  <c r="P16" i="15"/>
  <c r="P15" i="15"/>
  <c r="Q16" i="15"/>
  <c r="Q15" i="15"/>
  <c r="E21" i="15"/>
  <c r="E22" i="15"/>
  <c r="E23" i="15"/>
  <c r="G23" i="15"/>
  <c r="E24" i="15"/>
  <c r="G24" i="15"/>
  <c r="E25" i="15"/>
  <c r="E26" i="15"/>
  <c r="K26" i="15"/>
  <c r="G26" i="15"/>
  <c r="E27" i="15"/>
  <c r="G27" i="15"/>
  <c r="E28" i="15"/>
  <c r="G28" i="15"/>
  <c r="E29" i="15"/>
  <c r="G29" i="15"/>
  <c r="E30" i="15"/>
  <c r="G30" i="15"/>
  <c r="E31" i="15"/>
  <c r="E32" i="15"/>
  <c r="E33" i="15"/>
  <c r="G33" i="15"/>
  <c r="E34" i="15"/>
  <c r="E35" i="15"/>
  <c r="E36" i="15"/>
  <c r="G36" i="15"/>
  <c r="E37" i="15"/>
  <c r="E38" i="15"/>
  <c r="E39" i="15"/>
  <c r="E40" i="15"/>
  <c r="G40" i="15"/>
  <c r="E41" i="15"/>
  <c r="G41" i="15"/>
  <c r="E42" i="15"/>
  <c r="G42" i="15"/>
  <c r="E43" i="15"/>
  <c r="G43" i="15"/>
  <c r="E44" i="15"/>
  <c r="G44" i="15"/>
  <c r="E45" i="15"/>
  <c r="E46" i="15"/>
  <c r="E47" i="15"/>
  <c r="E48" i="15"/>
  <c r="G48" i="15"/>
  <c r="E49" i="15"/>
  <c r="G49" i="15"/>
  <c r="E50" i="15"/>
  <c r="G50" i="15"/>
  <c r="E51" i="15"/>
  <c r="G51" i="15"/>
  <c r="E52" i="15"/>
  <c r="G52" i="15"/>
  <c r="E53" i="15"/>
  <c r="E54" i="15"/>
  <c r="E55" i="15"/>
  <c r="G55" i="15"/>
  <c r="E56" i="15"/>
  <c r="G56" i="15"/>
  <c r="E57" i="15"/>
  <c r="G57" i="15"/>
  <c r="E58" i="15"/>
  <c r="G58" i="15"/>
  <c r="E59" i="15"/>
  <c r="G59" i="15"/>
  <c r="E60" i="15"/>
  <c r="G60" i="15"/>
  <c r="E61" i="15"/>
  <c r="G61" i="15"/>
  <c r="E62" i="15"/>
  <c r="K62" i="15"/>
  <c r="E63" i="15"/>
  <c r="E64" i="15"/>
  <c r="E65" i="15"/>
  <c r="E66" i="15"/>
  <c r="E67" i="15"/>
  <c r="G67" i="15"/>
  <c r="E68" i="15"/>
  <c r="E69" i="15"/>
  <c r="G69" i="15"/>
  <c r="E70" i="15"/>
  <c r="E71" i="15"/>
  <c r="E72" i="15"/>
  <c r="E73" i="15"/>
  <c r="E74" i="15"/>
  <c r="E75" i="15"/>
  <c r="K75" i="15"/>
  <c r="G75" i="15"/>
  <c r="E76" i="15"/>
  <c r="E77" i="15"/>
  <c r="G77" i="15"/>
  <c r="E78" i="15"/>
  <c r="E79" i="15"/>
  <c r="E80" i="15"/>
  <c r="E81" i="15"/>
  <c r="E82" i="15"/>
  <c r="E83" i="15"/>
  <c r="G83" i="15"/>
  <c r="E84" i="15"/>
  <c r="G84" i="15"/>
  <c r="D85" i="15"/>
  <c r="E85" i="15"/>
  <c r="I85" i="15"/>
  <c r="D86" i="15"/>
  <c r="E86" i="15"/>
  <c r="G86" i="15"/>
  <c r="F86" i="15"/>
  <c r="I86" i="15"/>
  <c r="K86" i="15"/>
  <c r="D87" i="15"/>
  <c r="F87" i="15"/>
  <c r="E87" i="15"/>
  <c r="I87" i="15"/>
  <c r="D88" i="15"/>
  <c r="E88" i="15"/>
  <c r="G88" i="15"/>
  <c r="D89" i="15"/>
  <c r="I89" i="15"/>
  <c r="J89" i="15"/>
  <c r="E89" i="15"/>
  <c r="D90" i="15"/>
  <c r="E90" i="15"/>
  <c r="G90" i="15"/>
  <c r="L90" i="15"/>
  <c r="D91" i="15"/>
  <c r="I91" i="15"/>
  <c r="J91" i="15"/>
  <c r="E91" i="15"/>
  <c r="H91" i="15"/>
  <c r="D92" i="15"/>
  <c r="E92" i="15"/>
  <c r="G92" i="15"/>
  <c r="F92" i="15"/>
  <c r="D93" i="15"/>
  <c r="E93" i="15"/>
  <c r="D94" i="15"/>
  <c r="H94" i="15"/>
  <c r="E94" i="15"/>
  <c r="F94" i="15"/>
  <c r="I94" i="15"/>
  <c r="J94" i="15"/>
  <c r="D95" i="15"/>
  <c r="E95" i="15"/>
  <c r="I95" i="15"/>
  <c r="D96" i="15"/>
  <c r="E96" i="15"/>
  <c r="F96" i="15"/>
  <c r="G96" i="15"/>
  <c r="K96" i="15"/>
  <c r="L96" i="15"/>
  <c r="D97" i="15"/>
  <c r="E97" i="15"/>
  <c r="L97" i="15"/>
  <c r="I97" i="15"/>
  <c r="J97" i="15"/>
  <c r="D98" i="15"/>
  <c r="I98" i="15"/>
  <c r="E98" i="15"/>
  <c r="G98" i="15"/>
  <c r="H98" i="15"/>
  <c r="J98" i="15"/>
  <c r="D99" i="15"/>
  <c r="E99" i="15"/>
  <c r="D100" i="15"/>
  <c r="F100" i="15"/>
  <c r="E100" i="15"/>
  <c r="G100" i="15"/>
  <c r="D101" i="15"/>
  <c r="I101" i="15"/>
  <c r="J101" i="15"/>
  <c r="E101" i="15"/>
  <c r="L101" i="15"/>
  <c r="D102" i="15"/>
  <c r="I102" i="15"/>
  <c r="E102" i="15"/>
  <c r="G102" i="15"/>
  <c r="H102" i="15"/>
  <c r="J102" i="15"/>
  <c r="D103" i="15"/>
  <c r="E103" i="15"/>
  <c r="D104" i="15"/>
  <c r="E104" i="15"/>
  <c r="G104" i="15"/>
  <c r="D105" i="15"/>
  <c r="I105" i="15"/>
  <c r="E105" i="15"/>
  <c r="D106" i="15"/>
  <c r="H106" i="15"/>
  <c r="E106" i="15"/>
  <c r="F106" i="15"/>
  <c r="I106" i="15"/>
  <c r="J106" i="15"/>
  <c r="D107" i="15"/>
  <c r="E107" i="15"/>
  <c r="I107" i="15"/>
  <c r="D108" i="15"/>
  <c r="E108" i="15"/>
  <c r="F108" i="15"/>
  <c r="G108" i="15"/>
  <c r="K108" i="15"/>
  <c r="L108" i="15"/>
  <c r="D109" i="15"/>
  <c r="E109" i="15"/>
  <c r="D110" i="15"/>
  <c r="F110" i="15"/>
  <c r="E110" i="15"/>
  <c r="L110" i="15"/>
  <c r="G110" i="15"/>
  <c r="H110" i="15"/>
  <c r="J110" i="15"/>
  <c r="K110" i="15"/>
  <c r="D111" i="15"/>
  <c r="I111" i="15"/>
  <c r="J111" i="15"/>
  <c r="E111" i="15"/>
  <c r="F111" i="15"/>
  <c r="H111" i="15"/>
  <c r="D112" i="15"/>
  <c r="F112" i="15"/>
  <c r="E112" i="15"/>
  <c r="K112" i="15"/>
  <c r="G112" i="15"/>
  <c r="L112" i="15"/>
  <c r="D113" i="15"/>
  <c r="J113" i="15"/>
  <c r="E113" i="15"/>
  <c r="L113" i="15"/>
  <c r="I113" i="15"/>
  <c r="D114" i="15"/>
  <c r="L114" i="15"/>
  <c r="E114" i="15"/>
  <c r="G114" i="15"/>
  <c r="K114" i="15"/>
  <c r="D115" i="15"/>
  <c r="F115" i="15"/>
  <c r="J115" i="15"/>
  <c r="E115" i="15"/>
  <c r="H115" i="15"/>
  <c r="I115" i="15"/>
  <c r="D116" i="15"/>
  <c r="E116" i="15"/>
  <c r="F116" i="15"/>
  <c r="G116" i="15"/>
  <c r="D117" i="15"/>
  <c r="I117" i="15"/>
  <c r="E117" i="15"/>
  <c r="L117" i="15"/>
  <c r="D118" i="15"/>
  <c r="L118" i="15"/>
  <c r="E118" i="15"/>
  <c r="G118" i="15"/>
  <c r="K118" i="15"/>
  <c r="D119" i="15"/>
  <c r="F119" i="15"/>
  <c r="J119" i="15"/>
  <c r="E119" i="15"/>
  <c r="H119" i="15"/>
  <c r="I119" i="15"/>
  <c r="D120" i="15"/>
  <c r="E120" i="15"/>
  <c r="G120" i="15"/>
  <c r="D121" i="15"/>
  <c r="I121" i="15"/>
  <c r="J121" i="15"/>
  <c r="E121" i="15"/>
  <c r="D122" i="15"/>
  <c r="F122" i="15"/>
  <c r="E122" i="15"/>
  <c r="L122" i="15"/>
  <c r="G122" i="15"/>
  <c r="H122" i="15"/>
  <c r="J122" i="15"/>
  <c r="K122" i="15"/>
  <c r="D123" i="15"/>
  <c r="J123" i="15"/>
  <c r="E123" i="15"/>
  <c r="F123" i="15"/>
  <c r="H123" i="15"/>
  <c r="I123" i="15"/>
  <c r="D124" i="15"/>
  <c r="F124" i="15"/>
  <c r="E124" i="15"/>
  <c r="G124" i="15"/>
  <c r="D125" i="15"/>
  <c r="E125" i="15"/>
  <c r="G125" i="15"/>
  <c r="D126" i="15"/>
  <c r="F126" i="15"/>
  <c r="E126" i="15"/>
  <c r="L126" i="15"/>
  <c r="G126" i="15"/>
  <c r="H126" i="15"/>
  <c r="J126" i="15"/>
  <c r="K126" i="15"/>
  <c r="D127" i="15"/>
  <c r="J127" i="15"/>
  <c r="E127" i="15"/>
  <c r="F127" i="15"/>
  <c r="H127" i="15"/>
  <c r="I127" i="15"/>
  <c r="D128" i="15"/>
  <c r="F128" i="15"/>
  <c r="E128" i="15"/>
  <c r="G128" i="15"/>
  <c r="D129" i="15"/>
  <c r="I129" i="15"/>
  <c r="E129" i="15"/>
  <c r="G129" i="15"/>
  <c r="D130" i="15"/>
  <c r="J130" i="15"/>
  <c r="E130" i="15"/>
  <c r="L130" i="15"/>
  <c r="H130" i="15"/>
  <c r="K130" i="15"/>
  <c r="D131" i="15"/>
  <c r="J131" i="15"/>
  <c r="E131" i="15"/>
  <c r="H131" i="15"/>
  <c r="I131" i="15"/>
  <c r="D132" i="15"/>
  <c r="E132" i="15"/>
  <c r="F132" i="15"/>
  <c r="D133" i="15"/>
  <c r="E133" i="15"/>
  <c r="D134" i="15"/>
  <c r="H134" i="15"/>
  <c r="E134" i="15"/>
  <c r="F134" i="15"/>
  <c r="I134" i="15"/>
  <c r="J134" i="15"/>
  <c r="D135" i="15"/>
  <c r="H135" i="15"/>
  <c r="J135" i="15"/>
  <c r="E135" i="15"/>
  <c r="L135" i="15"/>
  <c r="F135" i="15"/>
  <c r="I135" i="15"/>
  <c r="K135" i="15"/>
  <c r="D136" i="15"/>
  <c r="E136" i="15"/>
  <c r="G136" i="15"/>
  <c r="D137" i="15"/>
  <c r="E137" i="15"/>
  <c r="G137" i="15"/>
  <c r="D138" i="15"/>
  <c r="F138" i="15"/>
  <c r="E138" i="15"/>
  <c r="L138" i="15"/>
  <c r="H138" i="15"/>
  <c r="J138" i="15"/>
  <c r="D139" i="15"/>
  <c r="J139" i="15"/>
  <c r="E139" i="15"/>
  <c r="G139" i="15"/>
  <c r="F139" i="15"/>
  <c r="H139" i="15"/>
  <c r="I139" i="15"/>
  <c r="D140" i="15"/>
  <c r="I140" i="15"/>
  <c r="E140" i="15"/>
  <c r="G140" i="15"/>
  <c r="D141" i="15"/>
  <c r="J141" i="15"/>
  <c r="E141" i="15"/>
  <c r="G141" i="15"/>
  <c r="D142" i="15"/>
  <c r="E142" i="15"/>
  <c r="K142" i="15"/>
  <c r="F142" i="15"/>
  <c r="H142" i="15"/>
  <c r="I142" i="15"/>
  <c r="J142" i="15"/>
  <c r="D143" i="15"/>
  <c r="J143" i="15"/>
  <c r="E143" i="15"/>
  <c r="L143" i="15"/>
  <c r="G143" i="15"/>
  <c r="D144" i="15"/>
  <c r="F144" i="15"/>
  <c r="E144" i="15"/>
  <c r="L144" i="15"/>
  <c r="K144" i="15"/>
  <c r="I144" i="15"/>
  <c r="D145" i="15"/>
  <c r="I145" i="15"/>
  <c r="E145" i="15"/>
  <c r="G145" i="15"/>
  <c r="L145" i="15"/>
  <c r="D146" i="15"/>
  <c r="H146" i="15"/>
  <c r="E146" i="15"/>
  <c r="K146" i="15"/>
  <c r="L146" i="15"/>
  <c r="F146" i="15"/>
  <c r="G146" i="15"/>
  <c r="I146" i="15"/>
  <c r="J146" i="15"/>
  <c r="D147" i="15"/>
  <c r="J147" i="15"/>
  <c r="E147" i="15"/>
  <c r="G147" i="15"/>
  <c r="D148" i="15"/>
  <c r="F148" i="15"/>
  <c r="I148" i="15"/>
  <c r="E148" i="15"/>
  <c r="K148" i="15"/>
  <c r="D149" i="15"/>
  <c r="I149" i="15"/>
  <c r="J149" i="15"/>
  <c r="E149" i="15"/>
  <c r="G149" i="15"/>
  <c r="K149" i="15"/>
  <c r="L149" i="15"/>
  <c r="D150" i="15"/>
  <c r="E150" i="15"/>
  <c r="L150" i="15"/>
  <c r="F150" i="15"/>
  <c r="H150" i="15"/>
  <c r="I150" i="15"/>
  <c r="J150" i="15"/>
  <c r="D151" i="15"/>
  <c r="J151" i="15"/>
  <c r="E151" i="15"/>
  <c r="L151" i="15"/>
  <c r="F151" i="15"/>
  <c r="H151" i="15"/>
  <c r="I151" i="15"/>
  <c r="D152" i="15"/>
  <c r="F152" i="15"/>
  <c r="E152" i="15"/>
  <c r="L152" i="15"/>
  <c r="D153" i="15"/>
  <c r="E153" i="15"/>
  <c r="L153" i="15"/>
  <c r="D154" i="15"/>
  <c r="H154" i="15"/>
  <c r="E154" i="15"/>
  <c r="L154" i="15"/>
  <c r="D155" i="15"/>
  <c r="J155" i="15"/>
  <c r="E155" i="15"/>
  <c r="G155" i="15"/>
  <c r="F155" i="15"/>
  <c r="H155" i="15"/>
  <c r="I155" i="15"/>
  <c r="D156" i="15"/>
  <c r="F156" i="15"/>
  <c r="E156" i="15"/>
  <c r="G156" i="15"/>
  <c r="D157" i="15"/>
  <c r="J157" i="15"/>
  <c r="E157" i="15"/>
  <c r="K157" i="15"/>
  <c r="I157" i="15"/>
  <c r="D158" i="15"/>
  <c r="E158" i="15"/>
  <c r="G158" i="15"/>
  <c r="H158" i="15"/>
  <c r="D159" i="15"/>
  <c r="H159" i="15"/>
  <c r="E159" i="15"/>
  <c r="L159" i="15"/>
  <c r="F159" i="15"/>
  <c r="K159" i="15"/>
  <c r="D160" i="15"/>
  <c r="F160" i="15"/>
  <c r="E160" i="15"/>
  <c r="G160" i="15"/>
  <c r="D161" i="15"/>
  <c r="I161" i="15"/>
  <c r="E161" i="15"/>
  <c r="G161" i="15"/>
  <c r="D162" i="15"/>
  <c r="H162" i="15"/>
  <c r="E162" i="15"/>
  <c r="L162" i="15"/>
  <c r="J162" i="15"/>
  <c r="K162" i="15"/>
  <c r="D163" i="15"/>
  <c r="E163" i="15"/>
  <c r="F163" i="15"/>
  <c r="D164" i="15"/>
  <c r="E164" i="15"/>
  <c r="F164" i="15"/>
  <c r="D165" i="15"/>
  <c r="E165" i="15"/>
  <c r="D166" i="15"/>
  <c r="F166" i="15"/>
  <c r="E166" i="15"/>
  <c r="H166" i="15"/>
  <c r="J166" i="15"/>
  <c r="D167" i="15"/>
  <c r="L167" i="15"/>
  <c r="E167" i="15"/>
  <c r="D168" i="15"/>
  <c r="E168" i="15"/>
  <c r="G168" i="15"/>
  <c r="D169" i="15"/>
  <c r="E169" i="15"/>
  <c r="G169" i="15"/>
  <c r="D170" i="15"/>
  <c r="J170" i="15"/>
  <c r="E170" i="15"/>
  <c r="L170" i="15"/>
  <c r="F170" i="15"/>
  <c r="H170" i="15"/>
  <c r="I170" i="15"/>
  <c r="D171" i="15"/>
  <c r="I171" i="15"/>
  <c r="E171" i="15"/>
  <c r="G171" i="15"/>
  <c r="L171" i="15"/>
  <c r="F171" i="15"/>
  <c r="H171" i="15"/>
  <c r="D172" i="15"/>
  <c r="E172" i="15"/>
  <c r="K172" i="15"/>
  <c r="G172" i="15"/>
  <c r="I172" i="15"/>
  <c r="D173" i="15"/>
  <c r="J173" i="15"/>
  <c r="E173" i="15"/>
  <c r="G173" i="15"/>
  <c r="D174" i="15"/>
  <c r="F174" i="15"/>
  <c r="E174" i="15"/>
  <c r="L174" i="15"/>
  <c r="K174" i="15"/>
  <c r="D175" i="15"/>
  <c r="J175" i="15"/>
  <c r="E175" i="15"/>
  <c r="L175" i="15"/>
  <c r="H175" i="15"/>
  <c r="I175" i="15"/>
  <c r="D176" i="15"/>
  <c r="E176" i="15"/>
  <c r="K176" i="15"/>
  <c r="F176" i="15"/>
  <c r="I176" i="15"/>
  <c r="L176" i="15"/>
  <c r="D177" i="15"/>
  <c r="I177" i="15"/>
  <c r="E177" i="15"/>
  <c r="G177" i="15"/>
  <c r="K177" i="15"/>
  <c r="L177" i="15"/>
  <c r="D178" i="15"/>
  <c r="F178" i="15"/>
  <c r="E178" i="15"/>
  <c r="L178" i="15"/>
  <c r="K178" i="15"/>
  <c r="D179" i="15"/>
  <c r="J179" i="15"/>
  <c r="E179" i="15"/>
  <c r="L179" i="15"/>
  <c r="H179" i="15"/>
  <c r="I179" i="15"/>
  <c r="D180" i="15"/>
  <c r="I180" i="15"/>
  <c r="E180" i="15"/>
  <c r="F180" i="15"/>
  <c r="G180" i="15"/>
  <c r="K180" i="15"/>
  <c r="L180" i="15"/>
  <c r="D181" i="15"/>
  <c r="J181" i="15"/>
  <c r="E181" i="15"/>
  <c r="G181" i="15"/>
  <c r="D182" i="15"/>
  <c r="F182" i="15"/>
  <c r="E182" i="15"/>
  <c r="L182" i="15"/>
  <c r="D183" i="15"/>
  <c r="L183" i="15"/>
  <c r="E183" i="15"/>
  <c r="D184" i="15"/>
  <c r="F184" i="15"/>
  <c r="E184" i="15"/>
  <c r="L184" i="15"/>
  <c r="I184" i="15"/>
  <c r="D185" i="15"/>
  <c r="F185" i="15"/>
  <c r="E185" i="15"/>
  <c r="K185" i="15"/>
  <c r="I185" i="15"/>
  <c r="J185" i="15"/>
  <c r="D186" i="15"/>
  <c r="E186" i="15"/>
  <c r="L186" i="15"/>
  <c r="F186" i="15"/>
  <c r="H186" i="15"/>
  <c r="I186" i="15"/>
  <c r="J186" i="15"/>
  <c r="D187" i="15"/>
  <c r="J187" i="15"/>
  <c r="E187" i="15"/>
  <c r="F187" i="15"/>
  <c r="G187" i="15"/>
  <c r="L187" i="15"/>
  <c r="D188" i="15"/>
  <c r="F188" i="15"/>
  <c r="E188" i="15"/>
  <c r="D189" i="15"/>
  <c r="E189" i="15"/>
  <c r="G189" i="15"/>
  <c r="D190" i="15"/>
  <c r="F190" i="15"/>
  <c r="E190" i="15"/>
  <c r="L190" i="15"/>
  <c r="G190" i="15"/>
  <c r="I190" i="15"/>
  <c r="J190" i="15"/>
  <c r="K190" i="15"/>
  <c r="D191" i="15"/>
  <c r="J191" i="15"/>
  <c r="E191" i="15"/>
  <c r="F191" i="15"/>
  <c r="G191" i="15"/>
  <c r="H191" i="15"/>
  <c r="K191" i="15"/>
  <c r="L191" i="15"/>
  <c r="D192" i="15"/>
  <c r="F192" i="15"/>
  <c r="H192" i="15"/>
  <c r="E192" i="15"/>
  <c r="L192" i="15"/>
  <c r="G192" i="15"/>
  <c r="I192" i="15"/>
  <c r="J192" i="15"/>
  <c r="K192" i="15"/>
  <c r="D193" i="15"/>
  <c r="F193" i="15"/>
  <c r="E193" i="15"/>
  <c r="K193" i="15"/>
  <c r="J193" i="15"/>
  <c r="D194" i="15"/>
  <c r="F194" i="15"/>
  <c r="E194" i="15"/>
  <c r="L194" i="15"/>
  <c r="G194" i="15"/>
  <c r="I194" i="15"/>
  <c r="J194" i="15"/>
  <c r="D195" i="15"/>
  <c r="J195" i="15"/>
  <c r="E195" i="15"/>
  <c r="G195" i="15"/>
  <c r="D196" i="15"/>
  <c r="F196" i="15"/>
  <c r="H196" i="15"/>
  <c r="E196" i="15"/>
  <c r="I196" i="15"/>
  <c r="D197" i="15"/>
  <c r="E197" i="15"/>
  <c r="G197" i="15"/>
  <c r="D198" i="15"/>
  <c r="F198" i="15"/>
  <c r="E198" i="15"/>
  <c r="L198" i="15"/>
  <c r="K198" i="15"/>
  <c r="D199" i="15"/>
  <c r="J199" i="15"/>
  <c r="E199" i="15"/>
  <c r="G199" i="15"/>
  <c r="L199" i="15"/>
  <c r="D200" i="15"/>
  <c r="H200" i="15"/>
  <c r="E200" i="15"/>
  <c r="L200" i="15"/>
  <c r="J200" i="15"/>
  <c r="K200" i="15"/>
  <c r="D201" i="15"/>
  <c r="F201" i="15"/>
  <c r="E201" i="15"/>
  <c r="K201" i="15"/>
  <c r="D202" i="15"/>
  <c r="F202" i="15"/>
  <c r="E202" i="15"/>
  <c r="G202" i="15"/>
  <c r="D203" i="15"/>
  <c r="F203" i="15"/>
  <c r="J203" i="15"/>
  <c r="E203" i="15"/>
  <c r="L203" i="15"/>
  <c r="G203" i="15"/>
  <c r="D204" i="15"/>
  <c r="J204" i="15"/>
  <c r="E204" i="15"/>
  <c r="F204" i="15"/>
  <c r="I204" i="15"/>
  <c r="D205" i="15"/>
  <c r="E205" i="15"/>
  <c r="G205" i="15"/>
  <c r="D206" i="15"/>
  <c r="I206" i="15"/>
  <c r="E206" i="15"/>
  <c r="G206" i="15"/>
  <c r="L206" i="15"/>
  <c r="F206" i="15"/>
  <c r="H206" i="15"/>
  <c r="J206" i="15"/>
  <c r="D207" i="15"/>
  <c r="F207" i="15"/>
  <c r="J207" i="15"/>
  <c r="E207" i="15"/>
  <c r="K207" i="15"/>
  <c r="G207" i="15"/>
  <c r="D208" i="15"/>
  <c r="F208" i="15"/>
  <c r="H208" i="15"/>
  <c r="E208" i="15"/>
  <c r="L208" i="15"/>
  <c r="D209" i="15"/>
  <c r="F209" i="15"/>
  <c r="J209" i="15"/>
  <c r="E209" i="15"/>
  <c r="K209" i="15"/>
  <c r="D210" i="15"/>
  <c r="H210" i="15"/>
  <c r="E210" i="15"/>
  <c r="G210" i="15"/>
  <c r="F210" i="15"/>
  <c r="D211" i="15"/>
  <c r="E211" i="15"/>
  <c r="G211" i="15"/>
  <c r="D212" i="15"/>
  <c r="F212" i="15"/>
  <c r="E212" i="15"/>
  <c r="G212" i="15"/>
  <c r="L212" i="15"/>
  <c r="D213" i="15"/>
  <c r="J213" i="15"/>
  <c r="E213" i="15"/>
  <c r="K213" i="15"/>
  <c r="I213" i="15"/>
  <c r="D214" i="15"/>
  <c r="F214" i="15"/>
  <c r="E214" i="15"/>
  <c r="G214" i="15"/>
  <c r="D215" i="15"/>
  <c r="E215" i="15"/>
  <c r="L215" i="15"/>
  <c r="D216" i="15"/>
  <c r="I216" i="15"/>
  <c r="E216" i="15"/>
  <c r="K216" i="15"/>
  <c r="G216" i="15"/>
  <c r="H216" i="15"/>
  <c r="L216" i="15"/>
  <c r="D217" i="15"/>
  <c r="J217" i="15"/>
  <c r="E217" i="15"/>
  <c r="K217" i="15"/>
  <c r="F217" i="15"/>
  <c r="H217" i="15"/>
  <c r="I217" i="15"/>
  <c r="D218" i="15"/>
  <c r="H218" i="15"/>
  <c r="E218" i="15"/>
  <c r="G218" i="15"/>
  <c r="K218" i="15"/>
  <c r="D219" i="15"/>
  <c r="E219" i="15"/>
  <c r="G219" i="15"/>
  <c r="D220" i="15"/>
  <c r="J220" i="15"/>
  <c r="I220" i="15"/>
  <c r="E220" i="15"/>
  <c r="G220" i="15"/>
  <c r="F220" i="15"/>
  <c r="H220" i="15"/>
  <c r="D221" i="15"/>
  <c r="F221" i="15"/>
  <c r="J221" i="15"/>
  <c r="E221" i="15"/>
  <c r="K221" i="15"/>
  <c r="D222" i="15"/>
  <c r="H222" i="15"/>
  <c r="E222" i="15"/>
  <c r="G222" i="15"/>
  <c r="F222" i="15"/>
  <c r="D223" i="15"/>
  <c r="E223" i="15"/>
  <c r="L223" i="15"/>
  <c r="G223" i="15"/>
  <c r="D224" i="15"/>
  <c r="I224" i="15"/>
  <c r="E224" i="15"/>
  <c r="G224" i="15"/>
  <c r="J224" i="15"/>
  <c r="K224" i="15"/>
  <c r="D225" i="15"/>
  <c r="F225" i="15"/>
  <c r="J225" i="15"/>
  <c r="E225" i="15"/>
  <c r="K225" i="15"/>
  <c r="H225" i="15"/>
  <c r="I225" i="15"/>
  <c r="D226" i="15"/>
  <c r="H226" i="15"/>
  <c r="E226" i="15"/>
  <c r="G226" i="15"/>
  <c r="L226" i="15"/>
  <c r="D227" i="15"/>
  <c r="E227" i="15"/>
  <c r="G227" i="15"/>
  <c r="D228" i="15"/>
  <c r="I228" i="15"/>
  <c r="E228" i="15"/>
  <c r="K228" i="15"/>
  <c r="G228" i="15"/>
  <c r="H228" i="15"/>
  <c r="L228" i="15"/>
  <c r="D229" i="15"/>
  <c r="J229" i="15"/>
  <c r="E229" i="15"/>
  <c r="K229" i="15"/>
  <c r="F229" i="15"/>
  <c r="H229" i="15"/>
  <c r="I229" i="15"/>
  <c r="D230" i="15"/>
  <c r="H230" i="15"/>
  <c r="E230" i="15"/>
  <c r="G230" i="15"/>
  <c r="K230" i="15"/>
  <c r="D231" i="15"/>
  <c r="E231" i="15"/>
  <c r="G231" i="15"/>
  <c r="D232" i="15"/>
  <c r="J232" i="15"/>
  <c r="I232" i="15"/>
  <c r="E232" i="15"/>
  <c r="G232" i="15"/>
  <c r="F232" i="15"/>
  <c r="H232" i="15"/>
  <c r="D233" i="15"/>
  <c r="F233" i="15"/>
  <c r="J233" i="15"/>
  <c r="E233" i="15"/>
  <c r="K233" i="15"/>
  <c r="D234" i="15"/>
  <c r="H234" i="15"/>
  <c r="E234" i="15"/>
  <c r="G234" i="15"/>
  <c r="F234" i="15"/>
  <c r="D235" i="15"/>
  <c r="E235" i="15"/>
  <c r="G235" i="15"/>
  <c r="L235" i="15"/>
  <c r="D236" i="15"/>
  <c r="I236" i="15"/>
  <c r="E236" i="15"/>
  <c r="G236" i="15"/>
  <c r="J236" i="15"/>
  <c r="K236" i="15"/>
  <c r="D237" i="15"/>
  <c r="F237" i="15"/>
  <c r="J237" i="15"/>
  <c r="E237" i="15"/>
  <c r="K237" i="15"/>
  <c r="H237" i="15"/>
  <c r="I237" i="15"/>
  <c r="D238" i="15"/>
  <c r="H238" i="15"/>
  <c r="E238" i="15"/>
  <c r="G238" i="15"/>
  <c r="L238" i="15"/>
  <c r="D239" i="15"/>
  <c r="L239" i="15"/>
  <c r="E239" i="15"/>
  <c r="G239" i="15"/>
  <c r="D240" i="15"/>
  <c r="I240" i="15"/>
  <c r="E240" i="15"/>
  <c r="L240" i="15"/>
  <c r="F240" i="15"/>
  <c r="G240" i="15"/>
  <c r="H240" i="15"/>
  <c r="J240" i="15"/>
  <c r="K240" i="15"/>
  <c r="D241" i="15"/>
  <c r="H241" i="15"/>
  <c r="E241" i="15"/>
  <c r="K241" i="15"/>
  <c r="F241" i="15"/>
  <c r="I241" i="15"/>
  <c r="D242" i="15"/>
  <c r="H242" i="15"/>
  <c r="E242" i="15"/>
  <c r="F242" i="15"/>
  <c r="G242" i="15"/>
  <c r="K242" i="15"/>
  <c r="L242" i="15"/>
  <c r="D243" i="15"/>
  <c r="E243" i="15"/>
  <c r="G243" i="15"/>
  <c r="D244" i="15"/>
  <c r="J244" i="15"/>
  <c r="I244" i="15"/>
  <c r="E244" i="15"/>
  <c r="G244" i="15"/>
  <c r="F244" i="15"/>
  <c r="H244" i="15"/>
  <c r="D245" i="15"/>
  <c r="F245" i="15"/>
  <c r="J245" i="15"/>
  <c r="E245" i="15"/>
  <c r="K245" i="15"/>
  <c r="D246" i="15"/>
  <c r="H246" i="15"/>
  <c r="E246" i="15"/>
  <c r="G246" i="15"/>
  <c r="F246" i="15"/>
  <c r="D247" i="15"/>
  <c r="E247" i="15"/>
  <c r="G247" i="15"/>
  <c r="L247" i="15"/>
  <c r="D248" i="15"/>
  <c r="I248" i="15"/>
  <c r="E248" i="15"/>
  <c r="G248" i="15"/>
  <c r="J248" i="15"/>
  <c r="K248" i="15"/>
  <c r="D249" i="15"/>
  <c r="F249" i="15"/>
  <c r="J249" i="15"/>
  <c r="E249" i="15"/>
  <c r="K249" i="15"/>
  <c r="H249" i="15"/>
  <c r="I249" i="15"/>
  <c r="D250" i="15"/>
  <c r="H250" i="15"/>
  <c r="E250" i="15"/>
  <c r="G250" i="15"/>
  <c r="L250" i="15"/>
  <c r="D251" i="15"/>
  <c r="L251" i="15"/>
  <c r="E251" i="15"/>
  <c r="G251" i="15"/>
  <c r="D252" i="15"/>
  <c r="I252" i="15"/>
  <c r="E252" i="15"/>
  <c r="L252" i="15"/>
  <c r="F252" i="15"/>
  <c r="G252" i="15"/>
  <c r="H252" i="15"/>
  <c r="J252" i="15"/>
  <c r="K252" i="15"/>
  <c r="D253" i="15"/>
  <c r="I253" i="15"/>
  <c r="E253" i="15"/>
  <c r="K253" i="15"/>
  <c r="F253" i="15"/>
  <c r="H253" i="15"/>
  <c r="J253" i="15"/>
  <c r="D254" i="15"/>
  <c r="H254" i="15"/>
  <c r="E254" i="15"/>
  <c r="F254" i="15"/>
  <c r="G254" i="15"/>
  <c r="K254" i="15"/>
  <c r="L254" i="15"/>
  <c r="D255" i="15"/>
  <c r="E255" i="15"/>
  <c r="L255" i="15"/>
  <c r="D256" i="15"/>
  <c r="H256" i="15"/>
  <c r="F256" i="15"/>
  <c r="E256" i="15"/>
  <c r="G256" i="15"/>
  <c r="D257" i="15"/>
  <c r="F257" i="15"/>
  <c r="E257" i="15"/>
  <c r="K257" i="15"/>
  <c r="D258" i="15"/>
  <c r="H258" i="15"/>
  <c r="E258" i="15"/>
  <c r="G258" i="15"/>
  <c r="F258" i="15"/>
  <c r="D259" i="15"/>
  <c r="E259" i="15"/>
  <c r="G259" i="15"/>
  <c r="L259" i="15"/>
  <c r="D260" i="15"/>
  <c r="F260" i="15"/>
  <c r="E260" i="15"/>
  <c r="G260" i="15"/>
  <c r="K260" i="15"/>
  <c r="L260" i="15"/>
  <c r="D261" i="15"/>
  <c r="F261" i="15"/>
  <c r="E261" i="15"/>
  <c r="K261" i="15"/>
  <c r="J261" i="15"/>
  <c r="D262" i="15"/>
  <c r="F262" i="15"/>
  <c r="E262" i="15"/>
  <c r="G262" i="15"/>
  <c r="D263" i="15"/>
  <c r="E263" i="15"/>
  <c r="L263" i="15"/>
  <c r="D264" i="15"/>
  <c r="F264" i="15"/>
  <c r="E264" i="15"/>
  <c r="L264" i="15"/>
  <c r="H264" i="15"/>
  <c r="J264" i="15"/>
  <c r="D265" i="15"/>
  <c r="K265" i="15"/>
  <c r="E265" i="15"/>
  <c r="H265" i="15"/>
  <c r="I265" i="15"/>
  <c r="D266" i="15"/>
  <c r="H266" i="15"/>
  <c r="E266" i="15"/>
  <c r="F266" i="15"/>
  <c r="G266" i="15"/>
  <c r="K266" i="15"/>
  <c r="L266" i="15"/>
  <c r="D267" i="15"/>
  <c r="E267" i="15"/>
  <c r="L267" i="15"/>
  <c r="D268" i="15"/>
  <c r="J268" i="15"/>
  <c r="E268" i="15"/>
  <c r="K268" i="15"/>
  <c r="G268" i="15"/>
  <c r="H268" i="15"/>
  <c r="D269" i="15"/>
  <c r="I269" i="15"/>
  <c r="E269" i="15"/>
  <c r="K269" i="15"/>
  <c r="F269" i="15"/>
  <c r="H269" i="15"/>
  <c r="J269" i="15"/>
  <c r="D270" i="15"/>
  <c r="H270" i="15"/>
  <c r="E270" i="15"/>
  <c r="L270" i="15"/>
  <c r="F270" i="15"/>
  <c r="G270" i="15"/>
  <c r="K270" i="15"/>
  <c r="D271" i="15"/>
  <c r="I271" i="15"/>
  <c r="E271" i="15"/>
  <c r="G271" i="15"/>
  <c r="L271" i="15"/>
  <c r="D272" i="15"/>
  <c r="F272" i="15"/>
  <c r="E272" i="15"/>
  <c r="D273" i="15"/>
  <c r="F273" i="15"/>
  <c r="H273" i="15"/>
  <c r="E273" i="15"/>
  <c r="G273" i="15"/>
  <c r="J273" i="15"/>
  <c r="D274" i="15"/>
  <c r="H274" i="15"/>
  <c r="F274" i="15"/>
  <c r="E274" i="15"/>
  <c r="G274" i="15"/>
  <c r="D275" i="15"/>
  <c r="H275" i="15"/>
  <c r="F275" i="15"/>
  <c r="E275" i="15"/>
  <c r="G275" i="15"/>
  <c r="D276" i="15"/>
  <c r="E276" i="15"/>
  <c r="L276" i="15"/>
  <c r="D277" i="15"/>
  <c r="F277" i="15"/>
  <c r="E277" i="15"/>
  <c r="I277" i="15"/>
  <c r="J277" i="15"/>
  <c r="D278" i="15"/>
  <c r="H278" i="15"/>
  <c r="E278" i="15"/>
  <c r="G278" i="15"/>
  <c r="L278" i="15"/>
  <c r="D279" i="15"/>
  <c r="I279" i="15"/>
  <c r="E279" i="15"/>
  <c r="L279" i="15"/>
  <c r="G279" i="15"/>
  <c r="D280" i="15"/>
  <c r="J280" i="15"/>
  <c r="E280" i="15"/>
  <c r="F280" i="15"/>
  <c r="H280" i="15"/>
  <c r="I280" i="15"/>
  <c r="D281" i="15"/>
  <c r="J281" i="15"/>
  <c r="E281" i="15"/>
  <c r="L281" i="15"/>
  <c r="F281" i="15"/>
  <c r="G281" i="15"/>
  <c r="K281" i="15"/>
  <c r="D282" i="15"/>
  <c r="F282" i="15"/>
  <c r="E282" i="15"/>
  <c r="G282" i="15"/>
  <c r="H282" i="15"/>
  <c r="J282" i="15"/>
  <c r="K282" i="15"/>
  <c r="L282" i="15"/>
  <c r="D283" i="15"/>
  <c r="F283" i="15"/>
  <c r="E283" i="15"/>
  <c r="G283" i="15"/>
  <c r="H283" i="15"/>
  <c r="I283" i="15"/>
  <c r="K283" i="15"/>
  <c r="L283" i="15"/>
  <c r="D284" i="15"/>
  <c r="E284" i="15"/>
  <c r="G284" i="15"/>
  <c r="L284" i="15"/>
  <c r="D285" i="15"/>
  <c r="F285" i="15"/>
  <c r="E285" i="15"/>
  <c r="D286" i="15"/>
  <c r="H286" i="15"/>
  <c r="E286" i="15"/>
  <c r="G286" i="15"/>
  <c r="F286" i="15"/>
  <c r="D287" i="15"/>
  <c r="I287" i="15"/>
  <c r="E287" i="15"/>
  <c r="L287" i="15"/>
  <c r="G287" i="15"/>
  <c r="D288" i="15"/>
  <c r="I288" i="15"/>
  <c r="E288" i="15"/>
  <c r="F288" i="15"/>
  <c r="H288" i="15"/>
  <c r="J288" i="15"/>
  <c r="D289" i="15"/>
  <c r="L289" i="15"/>
  <c r="E289" i="15"/>
  <c r="G289" i="15"/>
  <c r="K289" i="15"/>
  <c r="D290" i="15"/>
  <c r="F290" i="15"/>
  <c r="E290" i="15"/>
  <c r="G290" i="15"/>
  <c r="K290" i="15"/>
  <c r="L290" i="15"/>
  <c r="D291" i="15"/>
  <c r="F291" i="15"/>
  <c r="E291" i="15"/>
  <c r="G291" i="15"/>
  <c r="K291" i="15"/>
  <c r="L291" i="15"/>
  <c r="D292" i="15"/>
  <c r="L292" i="15"/>
  <c r="E292" i="15"/>
  <c r="G292" i="15"/>
  <c r="D293" i="15"/>
  <c r="J293" i="15"/>
  <c r="E293" i="15"/>
  <c r="F293" i="15"/>
  <c r="H293" i="15"/>
  <c r="I293" i="15"/>
  <c r="D294" i="15"/>
  <c r="H294" i="15"/>
  <c r="E294" i="15"/>
  <c r="G294" i="15"/>
  <c r="K294" i="15"/>
  <c r="D295" i="15"/>
  <c r="I295" i="15"/>
  <c r="E295" i="15"/>
  <c r="L295" i="15"/>
  <c r="G295" i="15"/>
  <c r="D296" i="15"/>
  <c r="H296" i="15"/>
  <c r="E296" i="15"/>
  <c r="D297" i="15"/>
  <c r="J297" i="15"/>
  <c r="E297" i="15"/>
  <c r="G297" i="15"/>
  <c r="L297" i="15"/>
  <c r="F297" i="15"/>
  <c r="I297" i="15"/>
  <c r="D298" i="15"/>
  <c r="F298" i="15"/>
  <c r="E298" i="15"/>
  <c r="K298" i="15"/>
  <c r="H298" i="15"/>
  <c r="J298" i="15"/>
  <c r="D299" i="15"/>
  <c r="F299" i="15"/>
  <c r="E299" i="15"/>
  <c r="K299" i="15"/>
  <c r="H299" i="15"/>
  <c r="I299" i="15"/>
  <c r="D300" i="15"/>
  <c r="E300" i="15"/>
  <c r="L300" i="15"/>
  <c r="D301" i="15"/>
  <c r="I301" i="15"/>
  <c r="E301" i="15"/>
  <c r="F301" i="15"/>
  <c r="H301" i="15"/>
  <c r="J301" i="15"/>
  <c r="D302" i="15"/>
  <c r="F302" i="15"/>
  <c r="E302" i="15"/>
  <c r="L302" i="15"/>
  <c r="G302" i="15"/>
  <c r="D303" i="15"/>
  <c r="I303" i="15"/>
  <c r="E303" i="15"/>
  <c r="G303" i="15"/>
  <c r="L303" i="15"/>
  <c r="D304" i="15"/>
  <c r="F304" i="15"/>
  <c r="E304" i="15"/>
  <c r="H304" i="15"/>
  <c r="I304" i="15"/>
  <c r="J304" i="15"/>
  <c r="D305" i="15"/>
  <c r="F305" i="15"/>
  <c r="H305" i="15"/>
  <c r="E305" i="15"/>
  <c r="K305" i="15"/>
  <c r="L305" i="15"/>
  <c r="G305" i="15"/>
  <c r="I305" i="15"/>
  <c r="J305" i="15"/>
  <c r="D306" i="15"/>
  <c r="F306" i="15"/>
  <c r="E306" i="15"/>
  <c r="L306" i="15"/>
  <c r="J306" i="15"/>
  <c r="D307" i="15"/>
  <c r="F307" i="15"/>
  <c r="E307" i="15"/>
  <c r="G307" i="15"/>
  <c r="K307" i="15"/>
  <c r="D308" i="15"/>
  <c r="E308" i="15"/>
  <c r="G308" i="15"/>
  <c r="D309" i="15"/>
  <c r="E309" i="15"/>
  <c r="F309" i="15"/>
  <c r="H309" i="15"/>
  <c r="I309" i="15"/>
  <c r="J309" i="15"/>
  <c r="D310" i="15"/>
  <c r="L310" i="15"/>
  <c r="H310" i="15"/>
  <c r="E310" i="15"/>
  <c r="F310" i="15"/>
  <c r="G310" i="15"/>
  <c r="K310" i="15"/>
  <c r="D311" i="15"/>
  <c r="I311" i="15"/>
  <c r="E311" i="15"/>
  <c r="G311" i="15"/>
  <c r="D312" i="15"/>
  <c r="F312" i="15"/>
  <c r="E312" i="15"/>
  <c r="D313" i="15"/>
  <c r="H313" i="15"/>
  <c r="E313" i="15"/>
  <c r="G313" i="15"/>
  <c r="F313" i="15"/>
  <c r="I313" i="15"/>
  <c r="J313" i="15"/>
  <c r="D314" i="15"/>
  <c r="J314" i="15"/>
  <c r="F314" i="15"/>
  <c r="E314" i="15"/>
  <c r="G314" i="15"/>
  <c r="H314" i="15"/>
  <c r="D315" i="15"/>
  <c r="F315" i="15"/>
  <c r="E315" i="15"/>
  <c r="G315" i="15"/>
  <c r="H315" i="15"/>
  <c r="D316" i="15"/>
  <c r="E316" i="15"/>
  <c r="L316" i="15"/>
  <c r="D317" i="15"/>
  <c r="I317" i="15"/>
  <c r="E317" i="15"/>
  <c r="F317" i="15"/>
  <c r="H317" i="15"/>
  <c r="J317" i="15"/>
  <c r="D318" i="15"/>
  <c r="F318" i="15"/>
  <c r="E318" i="15"/>
  <c r="L318" i="15"/>
  <c r="G318" i="15"/>
  <c r="D319" i="15"/>
  <c r="I319" i="15"/>
  <c r="E319" i="15"/>
  <c r="G319" i="15"/>
  <c r="L319" i="15"/>
  <c r="D320" i="15"/>
  <c r="F320" i="15"/>
  <c r="E320" i="15"/>
  <c r="H320" i="15"/>
  <c r="I320" i="15"/>
  <c r="J320" i="15"/>
  <c r="D321" i="15"/>
  <c r="F321" i="15"/>
  <c r="H321" i="15"/>
  <c r="E321" i="15"/>
  <c r="K321" i="15"/>
  <c r="L321" i="15"/>
  <c r="G321" i="15"/>
  <c r="I321" i="15"/>
  <c r="J321" i="15"/>
  <c r="H2" i="26"/>
  <c r="Z22" i="26"/>
  <c r="Y2" i="26"/>
  <c r="H3" i="26"/>
  <c r="Y3" i="26"/>
  <c r="H4" i="26"/>
  <c r="Y4" i="26"/>
  <c r="H5" i="26"/>
  <c r="Y5" i="26"/>
  <c r="H6" i="26"/>
  <c r="Y6" i="26"/>
  <c r="H7" i="26"/>
  <c r="Y7" i="26"/>
  <c r="Y8" i="26"/>
  <c r="C9" i="26"/>
  <c r="D9" i="26"/>
  <c r="Y9" i="26"/>
  <c r="Y10" i="26"/>
  <c r="D11" i="26"/>
  <c r="Y11" i="26"/>
  <c r="D12" i="26"/>
  <c r="Y12" i="26"/>
  <c r="D13" i="26"/>
  <c r="Y13" i="26"/>
  <c r="D14" i="26" a="1"/>
  <c r="D14" i="26"/>
  <c r="E14" i="26"/>
  <c r="Y14" i="26"/>
  <c r="Y15" i="26"/>
  <c r="F16" i="26"/>
  <c r="F17" i="26" s="1"/>
  <c r="Y16" i="26"/>
  <c r="C17" i="26"/>
  <c r="Y17" i="26"/>
  <c r="Y18" i="26"/>
  <c r="Y19" i="26"/>
  <c r="Y20" i="26"/>
  <c r="E21" i="26"/>
  <c r="F21" i="26"/>
  <c r="G21" i="26" s="1"/>
  <c r="H21" i="26" s="1"/>
  <c r="Y21" i="26"/>
  <c r="E22" i="26"/>
  <c r="F22" i="26"/>
  <c r="G22" i="26" s="1"/>
  <c r="H22" i="26" s="1"/>
  <c r="Y22" i="26"/>
  <c r="E23" i="26"/>
  <c r="F23" i="26"/>
  <c r="S23" i="26"/>
  <c r="Y23" i="26"/>
  <c r="E24" i="26"/>
  <c r="F24" i="26" s="1"/>
  <c r="G24" i="26" s="1"/>
  <c r="H24" i="26" s="1"/>
  <c r="S24" i="26"/>
  <c r="Y24" i="26"/>
  <c r="E25" i="26"/>
  <c r="F25" i="26" s="1"/>
  <c r="G25" i="26" s="1"/>
  <c r="H25" i="26" s="1"/>
  <c r="S25" i="26"/>
  <c r="Y25" i="26"/>
  <c r="Z25" i="26"/>
  <c r="E26" i="26"/>
  <c r="F26" i="26" s="1"/>
  <c r="S26" i="26"/>
  <c r="Y26" i="26"/>
  <c r="E27" i="26"/>
  <c r="F27" i="26"/>
  <c r="G27" i="26"/>
  <c r="I27" i="26" s="1"/>
  <c r="S27" i="26"/>
  <c r="Y27" i="26"/>
  <c r="E28" i="26"/>
  <c r="F28" i="26"/>
  <c r="S28" i="26"/>
  <c r="Y28" i="26"/>
  <c r="E29" i="26"/>
  <c r="F29" i="26" s="1"/>
  <c r="G29" i="26" s="1"/>
  <c r="I29" i="26" s="1"/>
  <c r="S29" i="26"/>
  <c r="Y29" i="26"/>
  <c r="E30" i="26"/>
  <c r="F30" i="26"/>
  <c r="G30" i="26" s="1"/>
  <c r="I30" i="26" s="1"/>
  <c r="P30" i="26"/>
  <c r="S30" i="26"/>
  <c r="Y30" i="26"/>
  <c r="Z30" i="26"/>
  <c r="E31" i="26"/>
  <c r="F31" i="26"/>
  <c r="S31" i="26"/>
  <c r="Y31" i="26"/>
  <c r="E32" i="26"/>
  <c r="F32" i="26" s="1"/>
  <c r="S32" i="26"/>
  <c r="Y32" i="26"/>
  <c r="E33" i="26"/>
  <c r="F33" i="26"/>
  <c r="G33" i="26"/>
  <c r="I33" i="26" s="1"/>
  <c r="S33" i="26"/>
  <c r="Y33" i="26"/>
  <c r="E34" i="26"/>
  <c r="F34" i="26"/>
  <c r="S34" i="26"/>
  <c r="Y34" i="26"/>
  <c r="E35" i="26"/>
  <c r="F35" i="26" s="1"/>
  <c r="G35" i="26" s="1"/>
  <c r="I35" i="26" s="1"/>
  <c r="S35" i="26"/>
  <c r="Y35" i="26"/>
  <c r="E36" i="26"/>
  <c r="F36" i="26"/>
  <c r="S36" i="26"/>
  <c r="Y36" i="26"/>
  <c r="E37" i="26"/>
  <c r="F37" i="26" s="1"/>
  <c r="S37" i="26"/>
  <c r="Y37" i="26"/>
  <c r="E38" i="26"/>
  <c r="F38" i="26"/>
  <c r="G38" i="26" s="1"/>
  <c r="I38" i="26" s="1"/>
  <c r="S38" i="26"/>
  <c r="Y38" i="26"/>
  <c r="E39" i="26"/>
  <c r="F39" i="26"/>
  <c r="S39" i="26"/>
  <c r="Y39" i="26"/>
  <c r="E40" i="26"/>
  <c r="F40" i="26" s="1"/>
  <c r="Q40" i="26" s="1"/>
  <c r="S40" i="26"/>
  <c r="Y40" i="26"/>
  <c r="E41" i="26"/>
  <c r="F41" i="26" s="1"/>
  <c r="G41" i="26" s="1"/>
  <c r="I41" i="26" s="1"/>
  <c r="S41" i="26"/>
  <c r="Y41" i="26"/>
  <c r="E42" i="26"/>
  <c r="F42" i="26"/>
  <c r="S42" i="26"/>
  <c r="Y42" i="26"/>
  <c r="E43" i="26"/>
  <c r="F43" i="26" s="1"/>
  <c r="G43" i="26" s="1"/>
  <c r="I43" i="26" s="1"/>
  <c r="S43" i="26"/>
  <c r="Y43" i="26"/>
  <c r="E44" i="26"/>
  <c r="F44" i="26" s="1"/>
  <c r="S44" i="26"/>
  <c r="Y44" i="26"/>
  <c r="E45" i="26"/>
  <c r="F45" i="26"/>
  <c r="Q45" i="26" s="1"/>
  <c r="S45" i="26"/>
  <c r="Y45" i="26"/>
  <c r="E46" i="26"/>
  <c r="F46" i="26"/>
  <c r="G46" i="26"/>
  <c r="I46" i="26" s="1"/>
  <c r="S46" i="26"/>
  <c r="Y46" i="26"/>
  <c r="E47" i="26"/>
  <c r="F47" i="26"/>
  <c r="S47" i="26"/>
  <c r="Y47" i="26"/>
  <c r="E48" i="26"/>
  <c r="F48" i="26" s="1"/>
  <c r="S48" i="26"/>
  <c r="Y48" i="26"/>
  <c r="E49" i="26"/>
  <c r="F49" i="26"/>
  <c r="G49" i="26" s="1"/>
  <c r="I49" i="26" s="1"/>
  <c r="S49" i="26"/>
  <c r="Y49" i="26"/>
  <c r="Z49" i="26"/>
  <c r="E50" i="26"/>
  <c r="F50" i="26" s="1"/>
  <c r="S50" i="26"/>
  <c r="Y50" i="26"/>
  <c r="E51" i="26"/>
  <c r="F51" i="26"/>
  <c r="G51" i="26" s="1"/>
  <c r="I51" i="26" s="1"/>
  <c r="S51" i="26"/>
  <c r="Y51" i="26"/>
  <c r="E52" i="26"/>
  <c r="F52" i="26" s="1"/>
  <c r="S52" i="26"/>
  <c r="Y52" i="26"/>
  <c r="E53" i="26"/>
  <c r="F53" i="26"/>
  <c r="G53" i="26"/>
  <c r="I53" i="26" s="1"/>
  <c r="S53" i="26"/>
  <c r="Y53" i="26"/>
  <c r="E54" i="26"/>
  <c r="F54" i="26"/>
  <c r="G54" i="26" s="1"/>
  <c r="I54" i="26" s="1"/>
  <c r="S54" i="26"/>
  <c r="Y54" i="26"/>
  <c r="Z54" i="26"/>
  <c r="E55" i="26"/>
  <c r="F55" i="26"/>
  <c r="S55" i="26"/>
  <c r="E56" i="26"/>
  <c r="F56" i="26"/>
  <c r="S56" i="26"/>
  <c r="E57" i="26"/>
  <c r="F57" i="26"/>
  <c r="G57" i="26" s="1"/>
  <c r="I57" i="26" s="1"/>
  <c r="S57" i="26"/>
  <c r="E58" i="26"/>
  <c r="F58" i="26"/>
  <c r="G58" i="26" s="1"/>
  <c r="I58" i="26" s="1"/>
  <c r="P58" i="26"/>
  <c r="S58" i="26"/>
  <c r="E59" i="26"/>
  <c r="F59" i="26"/>
  <c r="G59" i="26" s="1"/>
  <c r="I59" i="26" s="1"/>
  <c r="S59" i="26"/>
  <c r="E60" i="26"/>
  <c r="F60" i="26"/>
  <c r="G60" i="26" s="1"/>
  <c r="I60" i="26" s="1"/>
  <c r="S60" i="26"/>
  <c r="E61" i="26"/>
  <c r="F61" i="26"/>
  <c r="G61" i="26"/>
  <c r="I61" i="26" s="1"/>
  <c r="S61" i="26"/>
  <c r="E62" i="26"/>
  <c r="F62" i="26"/>
  <c r="S62" i="26"/>
  <c r="E63" i="26"/>
  <c r="F63" i="26"/>
  <c r="S63" i="26"/>
  <c r="E64" i="26"/>
  <c r="F64" i="26"/>
  <c r="S64" i="26"/>
  <c r="E65" i="26"/>
  <c r="F65" i="26"/>
  <c r="S65" i="26"/>
  <c r="E66" i="26"/>
  <c r="F66" i="26"/>
  <c r="P66" i="26" s="1"/>
  <c r="S66" i="26"/>
  <c r="E67" i="26"/>
  <c r="F67" i="26"/>
  <c r="G67" i="26"/>
  <c r="I67" i="26" s="1"/>
  <c r="S67" i="26"/>
  <c r="E68" i="26"/>
  <c r="F68" i="26" s="1"/>
  <c r="G68" i="26" s="1"/>
  <c r="I68" i="26" s="1"/>
  <c r="S68" i="26"/>
  <c r="E69" i="26"/>
  <c r="F69" i="26" s="1"/>
  <c r="G69" i="26" s="1"/>
  <c r="I69" i="26"/>
  <c r="S69" i="26"/>
  <c r="E70" i="26"/>
  <c r="F70" i="26" s="1"/>
  <c r="S70" i="26"/>
  <c r="E71" i="26"/>
  <c r="F71" i="26" s="1"/>
  <c r="S71" i="26"/>
  <c r="E72" i="26"/>
  <c r="F72" i="26" s="1"/>
  <c r="S72" i="26"/>
  <c r="E73" i="26"/>
  <c r="F73" i="26"/>
  <c r="G73" i="26"/>
  <c r="I73" i="26" s="1"/>
  <c r="Q73" i="26"/>
  <c r="S73" i="26"/>
  <c r="E74" i="26"/>
  <c r="F74" i="26"/>
  <c r="G74" i="26" s="1"/>
  <c r="I74" i="26" s="1"/>
  <c r="S74" i="26"/>
  <c r="E75" i="26"/>
  <c r="F75" i="26"/>
  <c r="G75" i="26" s="1"/>
  <c r="I75" i="26" s="1"/>
  <c r="S75" i="26"/>
  <c r="E76" i="26"/>
  <c r="F76" i="26"/>
  <c r="G76" i="26" s="1"/>
  <c r="I76" i="26" s="1"/>
  <c r="S76" i="26"/>
  <c r="E77" i="26"/>
  <c r="F77" i="26"/>
  <c r="G77" i="26" s="1"/>
  <c r="I77" i="26" s="1"/>
  <c r="S77" i="26"/>
  <c r="E78" i="26"/>
  <c r="F78" i="26"/>
  <c r="S78" i="26"/>
  <c r="E79" i="26"/>
  <c r="F79" i="26"/>
  <c r="S79" i="26"/>
  <c r="E80" i="26"/>
  <c r="F80" i="26"/>
  <c r="S80" i="26"/>
  <c r="E81" i="26"/>
  <c r="F81" i="26"/>
  <c r="G81" i="26" s="1"/>
  <c r="I81" i="26" s="1"/>
  <c r="S81" i="26"/>
  <c r="E82" i="26"/>
  <c r="F82" i="26"/>
  <c r="Q82" i="26" s="1"/>
  <c r="S82" i="26"/>
  <c r="E83" i="26"/>
  <c r="F83" i="26" s="1"/>
  <c r="S83" i="26"/>
  <c r="E84" i="26"/>
  <c r="F84" i="26" s="1"/>
  <c r="G84" i="26" s="1"/>
  <c r="I84" i="26"/>
  <c r="S84" i="26"/>
  <c r="E85" i="26"/>
  <c r="F85" i="26" s="1"/>
  <c r="G85" i="26" s="1"/>
  <c r="I85" i="26" s="1"/>
  <c r="S85" i="26"/>
  <c r="E86" i="26"/>
  <c r="F86" i="26"/>
  <c r="S86" i="26"/>
  <c r="E87" i="26"/>
  <c r="F87" i="26" s="1"/>
  <c r="S87" i="26"/>
  <c r="E88" i="26"/>
  <c r="F88" i="26" s="1"/>
  <c r="S88" i="26"/>
  <c r="E89" i="26"/>
  <c r="F89" i="26" s="1"/>
  <c r="G89" i="26" s="1"/>
  <c r="I89" i="26" s="1"/>
  <c r="S89" i="26"/>
  <c r="E90" i="26"/>
  <c r="F90" i="26" s="1"/>
  <c r="S90" i="26"/>
  <c r="E91" i="26"/>
  <c r="F91" i="26"/>
  <c r="G91" i="26"/>
  <c r="I91" i="26" s="1"/>
  <c r="S91" i="26"/>
  <c r="E92" i="26"/>
  <c r="F92" i="26" s="1"/>
  <c r="G92" i="26" s="1"/>
  <c r="I92" i="26" s="1"/>
  <c r="S92" i="26"/>
  <c r="E93" i="26"/>
  <c r="F93" i="26" s="1"/>
  <c r="S93" i="26"/>
  <c r="E94" i="26"/>
  <c r="F94" i="26" s="1"/>
  <c r="S94" i="26"/>
  <c r="E95" i="26"/>
  <c r="F95" i="26"/>
  <c r="G95" i="26"/>
  <c r="I95" i="26" s="1"/>
  <c r="S95" i="26"/>
  <c r="E96" i="26"/>
  <c r="F96" i="26" s="1"/>
  <c r="G96" i="26" s="1"/>
  <c r="I96" i="26" s="1"/>
  <c r="S96" i="26"/>
  <c r="E97" i="26"/>
  <c r="F97" i="26" s="1"/>
  <c r="S97" i="26"/>
  <c r="E98" i="26"/>
  <c r="F98" i="26" s="1"/>
  <c r="S98" i="26"/>
  <c r="E99" i="26"/>
  <c r="F99" i="26"/>
  <c r="T99" i="26"/>
  <c r="S99" i="26"/>
  <c r="E100" i="26"/>
  <c r="F100" i="26"/>
  <c r="S100" i="26"/>
  <c r="E101" i="26"/>
  <c r="F101" i="26" s="1"/>
  <c r="G101" i="26" s="1"/>
  <c r="I101" i="26" s="1"/>
  <c r="S101" i="26"/>
  <c r="E102" i="26"/>
  <c r="F102" i="26"/>
  <c r="S102" i="26"/>
  <c r="E103" i="26"/>
  <c r="F103" i="26"/>
  <c r="G103" i="26"/>
  <c r="I103" i="26" s="1"/>
  <c r="S103" i="26"/>
  <c r="E104" i="26"/>
  <c r="F104" i="26"/>
  <c r="G104" i="26"/>
  <c r="I104" i="26" s="1"/>
  <c r="S104" i="26"/>
  <c r="E105" i="26"/>
  <c r="F105" i="26" s="1"/>
  <c r="S105" i="26"/>
  <c r="E106" i="26"/>
  <c r="F106" i="26"/>
  <c r="S106" i="26"/>
  <c r="E107" i="26"/>
  <c r="F107" i="26"/>
  <c r="S107" i="26"/>
  <c r="E108" i="26"/>
  <c r="F108" i="26"/>
  <c r="S108" i="26"/>
  <c r="E109" i="26"/>
  <c r="F109" i="26"/>
  <c r="Q109" i="26" s="1"/>
  <c r="S109" i="26"/>
  <c r="E110" i="26"/>
  <c r="F110" i="26" s="1"/>
  <c r="Q110" i="26" s="1"/>
  <c r="S110" i="26"/>
  <c r="E111" i="26"/>
  <c r="F111" i="26"/>
  <c r="G111" i="26"/>
  <c r="I111" i="26" s="1"/>
  <c r="S111" i="26"/>
  <c r="E112" i="26"/>
  <c r="F112" i="26"/>
  <c r="G112" i="26"/>
  <c r="I112" i="26" s="1"/>
  <c r="S112" i="26"/>
  <c r="E113" i="26"/>
  <c r="F113" i="26" s="1"/>
  <c r="S113" i="26"/>
  <c r="E114" i="26"/>
  <c r="F114" i="26"/>
  <c r="S114" i="26"/>
  <c r="E115" i="26"/>
  <c r="F115" i="26"/>
  <c r="S115" i="26"/>
  <c r="E116" i="26"/>
  <c r="F116" i="26"/>
  <c r="S116" i="26"/>
  <c r="E117" i="26"/>
  <c r="F117" i="26"/>
  <c r="G117" i="26" s="1"/>
  <c r="I117" i="26" s="1"/>
  <c r="S117" i="26"/>
  <c r="E118" i="26"/>
  <c r="F118" i="26"/>
  <c r="Q118" i="26" s="1"/>
  <c r="S118" i="26"/>
  <c r="E119" i="26"/>
  <c r="F119" i="26" s="1"/>
  <c r="G119" i="26" s="1"/>
  <c r="I119" i="26" s="1"/>
  <c r="S119" i="26"/>
  <c r="E120" i="26"/>
  <c r="F120" i="26" s="1"/>
  <c r="G120" i="26" s="1"/>
  <c r="I120" i="26"/>
  <c r="S120" i="26"/>
  <c r="E121" i="26"/>
  <c r="F121" i="26" s="1"/>
  <c r="S121" i="26"/>
  <c r="E122" i="26"/>
  <c r="F122" i="26" s="1"/>
  <c r="S122" i="26"/>
  <c r="E123" i="26"/>
  <c r="F123" i="26" s="1"/>
  <c r="S123" i="26"/>
  <c r="E124" i="26"/>
  <c r="F124" i="26"/>
  <c r="S124" i="26"/>
  <c r="E125" i="26"/>
  <c r="F125" i="26"/>
  <c r="G125" i="26"/>
  <c r="I125" i="26" s="1"/>
  <c r="Q125" i="26"/>
  <c r="S125" i="26"/>
  <c r="E126" i="26"/>
  <c r="F126" i="26"/>
  <c r="G126" i="26" s="1"/>
  <c r="I126" i="26" s="1"/>
  <c r="Q126" i="26"/>
  <c r="S126" i="26"/>
  <c r="E127" i="26"/>
  <c r="F127" i="26" s="1"/>
  <c r="G127" i="26" s="1"/>
  <c r="I127" i="26" s="1"/>
  <c r="S127" i="26"/>
  <c r="E128" i="26"/>
  <c r="F128" i="26" s="1"/>
  <c r="P128" i="26" s="1"/>
  <c r="S128" i="26"/>
  <c r="E129" i="26"/>
  <c r="F129" i="26"/>
  <c r="S129" i="26"/>
  <c r="E130" i="26"/>
  <c r="F130" i="26"/>
  <c r="S130" i="26"/>
  <c r="E131" i="26"/>
  <c r="F131" i="26"/>
  <c r="S131" i="26"/>
  <c r="E132" i="26"/>
  <c r="F132" i="26"/>
  <c r="S132" i="26"/>
  <c r="E133" i="26"/>
  <c r="F133" i="26" s="1"/>
  <c r="S133" i="26"/>
  <c r="E134" i="26"/>
  <c r="F134" i="26" s="1"/>
  <c r="S134" i="26"/>
  <c r="E135" i="26"/>
  <c r="F135" i="26"/>
  <c r="G135" i="26"/>
  <c r="I135" i="26" s="1"/>
  <c r="S135" i="26"/>
  <c r="E136" i="26"/>
  <c r="F136" i="26" s="1"/>
  <c r="P136" i="26" s="1"/>
  <c r="S136" i="26"/>
  <c r="E137" i="26"/>
  <c r="F137" i="26"/>
  <c r="S137" i="26"/>
  <c r="E138" i="26"/>
  <c r="F138" i="26"/>
  <c r="S138" i="26"/>
  <c r="E139" i="26"/>
  <c r="F139" i="26" s="1"/>
  <c r="S139" i="26"/>
  <c r="E140" i="26"/>
  <c r="F140" i="26" s="1"/>
  <c r="S140" i="26"/>
  <c r="E141" i="26"/>
  <c r="F141" i="26" s="1"/>
  <c r="G141" i="26" s="1"/>
  <c r="J141" i="26" s="1"/>
  <c r="S141" i="26"/>
  <c r="E142" i="26"/>
  <c r="F142" i="26" s="1"/>
  <c r="Q142" i="26" s="1"/>
  <c r="S142" i="26"/>
  <c r="E143" i="26"/>
  <c r="F143" i="26"/>
  <c r="S143" i="26"/>
  <c r="E144" i="26"/>
  <c r="F144" i="26"/>
  <c r="S144" i="26"/>
  <c r="E145" i="26"/>
  <c r="F145" i="26"/>
  <c r="S145" i="26"/>
  <c r="E146" i="26"/>
  <c r="F146" i="26" s="1"/>
  <c r="S146" i="26"/>
  <c r="E147" i="26"/>
  <c r="F147" i="26" s="1"/>
  <c r="S147" i="26"/>
  <c r="E148" i="26"/>
  <c r="F148" i="26" s="1"/>
  <c r="S148" i="26"/>
  <c r="E149" i="26"/>
  <c r="F149" i="26"/>
  <c r="P149" i="26" s="1"/>
  <c r="G149" i="26"/>
  <c r="J149" i="26" s="1"/>
  <c r="S149" i="26"/>
  <c r="E150" i="26"/>
  <c r="F150" i="26"/>
  <c r="Q150" i="26" s="1"/>
  <c r="S150" i="26"/>
  <c r="E151" i="26"/>
  <c r="F151" i="26" s="1"/>
  <c r="Q151" i="26" s="1"/>
  <c r="S151" i="26"/>
  <c r="E152" i="26"/>
  <c r="F152" i="26"/>
  <c r="S152" i="26"/>
  <c r="E153" i="26"/>
  <c r="F153" i="26"/>
  <c r="S153" i="26"/>
  <c r="E154" i="26"/>
  <c r="F154" i="26"/>
  <c r="S154" i="26"/>
  <c r="E155" i="26"/>
  <c r="F155" i="26"/>
  <c r="S155" i="26"/>
  <c r="E156" i="26"/>
  <c r="F156" i="26" s="1"/>
  <c r="S156" i="26"/>
  <c r="E157" i="26"/>
  <c r="F157" i="26" s="1"/>
  <c r="P157" i="26" s="1"/>
  <c r="S157" i="26"/>
  <c r="E158" i="26"/>
  <c r="F158" i="26"/>
  <c r="S158" i="26"/>
  <c r="E159" i="26"/>
  <c r="F159" i="26"/>
  <c r="Q159" i="26" s="1"/>
  <c r="S159" i="26"/>
  <c r="E160" i="26"/>
  <c r="F160" i="26" s="1"/>
  <c r="P160" i="26" s="1"/>
  <c r="S160" i="26"/>
  <c r="E161" i="26"/>
  <c r="F161" i="26"/>
  <c r="S161" i="26"/>
  <c r="E162" i="26"/>
  <c r="F162" i="26"/>
  <c r="S162" i="26"/>
  <c r="E163" i="26"/>
  <c r="F163" i="26" s="1"/>
  <c r="S163" i="26"/>
  <c r="E164" i="26"/>
  <c r="F164" i="26" s="1"/>
  <c r="S164" i="26"/>
  <c r="E165" i="26"/>
  <c r="F165" i="26" s="1"/>
  <c r="S165" i="26"/>
  <c r="E166" i="26"/>
  <c r="F166" i="26"/>
  <c r="Q166" i="26"/>
  <c r="S166" i="26"/>
  <c r="E167" i="26"/>
  <c r="F167" i="26" s="1"/>
  <c r="Q167" i="26" s="1"/>
  <c r="S167" i="26"/>
  <c r="E168" i="26"/>
  <c r="F168" i="26"/>
  <c r="G168" i="26"/>
  <c r="I168" i="26" s="1"/>
  <c r="S168" i="26"/>
  <c r="E169" i="26"/>
  <c r="F169" i="26"/>
  <c r="S169" i="26"/>
  <c r="E170" i="26"/>
  <c r="F170" i="26"/>
  <c r="S170" i="26"/>
  <c r="E171" i="26"/>
  <c r="F171" i="26"/>
  <c r="S171" i="26"/>
  <c r="E172" i="26"/>
  <c r="F172" i="26"/>
  <c r="S172" i="26"/>
  <c r="E173" i="26"/>
  <c r="F173" i="26"/>
  <c r="S173" i="26"/>
  <c r="E174" i="26"/>
  <c r="F174" i="26" s="1"/>
  <c r="Q174" i="26" s="1"/>
  <c r="S174" i="26"/>
  <c r="E175" i="26"/>
  <c r="F175" i="26"/>
  <c r="Q175" i="26" s="1"/>
  <c r="S175" i="26"/>
  <c r="E176" i="26"/>
  <c r="F176" i="26" s="1"/>
  <c r="G176" i="26" s="1"/>
  <c r="J176" i="26" s="1"/>
  <c r="S176" i="26"/>
  <c r="E177" i="26"/>
  <c r="F177" i="26" s="1"/>
  <c r="S177" i="26"/>
  <c r="E178" i="26"/>
  <c r="F178" i="26" s="1"/>
  <c r="S178" i="26"/>
  <c r="E179" i="26"/>
  <c r="F179" i="26" s="1"/>
  <c r="S179" i="26"/>
  <c r="E180" i="26"/>
  <c r="F180" i="26"/>
  <c r="S180" i="26"/>
  <c r="E181" i="26"/>
  <c r="F181" i="26"/>
  <c r="P181" i="26"/>
  <c r="S181" i="26"/>
  <c r="E182" i="26"/>
  <c r="F182" i="26" s="1"/>
  <c r="S182" i="26"/>
  <c r="E183" i="26"/>
  <c r="F183" i="26" s="1"/>
  <c r="Q183" i="26" s="1"/>
  <c r="S183" i="26"/>
  <c r="E184" i="26"/>
  <c r="F184" i="26"/>
  <c r="G184" i="26" s="1"/>
  <c r="I184" i="26" s="1"/>
  <c r="S184" i="26"/>
  <c r="E185" i="26"/>
  <c r="F185" i="26"/>
  <c r="S185" i="26"/>
  <c r="E186" i="26"/>
  <c r="F186" i="26"/>
  <c r="S186" i="26"/>
  <c r="E187" i="26"/>
  <c r="F187" i="26"/>
  <c r="S187" i="26"/>
  <c r="E188" i="26"/>
  <c r="F188" i="26"/>
  <c r="S188" i="26"/>
  <c r="E189" i="26"/>
  <c r="F189" i="26" s="1"/>
  <c r="S189" i="26"/>
  <c r="E190" i="26"/>
  <c r="F190" i="26" s="1"/>
  <c r="Q190" i="26" s="1"/>
  <c r="S190" i="26"/>
  <c r="E191" i="26"/>
  <c r="F191" i="26"/>
  <c r="Q191" i="26"/>
  <c r="S191" i="26"/>
  <c r="E192" i="26"/>
  <c r="F192" i="26" s="1"/>
  <c r="G192" i="26" s="1"/>
  <c r="J192" i="26" s="1"/>
  <c r="S192" i="26"/>
  <c r="E193" i="26"/>
  <c r="F193" i="26"/>
  <c r="S193" i="26"/>
  <c r="E194" i="26"/>
  <c r="F194" i="26" s="1"/>
  <c r="S194" i="26"/>
  <c r="E195" i="26"/>
  <c r="F195" i="26" s="1"/>
  <c r="S195" i="26"/>
  <c r="E196" i="26"/>
  <c r="F196" i="26" s="1"/>
  <c r="S196" i="26"/>
  <c r="E197" i="26"/>
  <c r="F197" i="26"/>
  <c r="G197" i="26"/>
  <c r="L197" i="26" s="1"/>
  <c r="P197" i="26"/>
  <c r="S197" i="26"/>
  <c r="E198" i="26"/>
  <c r="F198" i="26"/>
  <c r="Q198" i="26" s="1"/>
  <c r="S198" i="26"/>
  <c r="E199" i="26"/>
  <c r="F199" i="26" s="1"/>
  <c r="S199" i="26"/>
  <c r="E200" i="26"/>
  <c r="F200" i="26" s="1"/>
  <c r="G200" i="26" s="1"/>
  <c r="L200" i="26" s="1"/>
  <c r="S200" i="26"/>
  <c r="E201" i="26"/>
  <c r="F201" i="26" s="1"/>
  <c r="S201" i="26"/>
  <c r="E202" i="26"/>
  <c r="F202" i="26" s="1"/>
  <c r="S202" i="26"/>
  <c r="E203" i="26"/>
  <c r="F203" i="26"/>
  <c r="Q203" i="26"/>
  <c r="S203" i="26"/>
  <c r="E204" i="26"/>
  <c r="F204" i="26"/>
  <c r="S204" i="26"/>
  <c r="E205" i="26"/>
  <c r="F205" i="26"/>
  <c r="S205" i="26"/>
  <c r="E206" i="26"/>
  <c r="F206" i="26"/>
  <c r="G206" i="26" s="1"/>
  <c r="Q206" i="26"/>
  <c r="L206" i="26"/>
  <c r="S206" i="26"/>
  <c r="E207" i="26"/>
  <c r="F207" i="26"/>
  <c r="S207" i="26"/>
  <c r="E208" i="26"/>
  <c r="F208" i="26"/>
  <c r="G208" i="26" s="1"/>
  <c r="L208" i="26" s="1"/>
  <c r="S208" i="26"/>
  <c r="E209" i="26"/>
  <c r="F209" i="26"/>
  <c r="S209" i="26"/>
  <c r="E210" i="26"/>
  <c r="F210" i="26"/>
  <c r="S210" i="26"/>
  <c r="E211" i="26"/>
  <c r="F211" i="26" s="1"/>
  <c r="Q211" i="26" s="1"/>
  <c r="S211" i="26"/>
  <c r="E212" i="26"/>
  <c r="F212" i="26"/>
  <c r="P212" i="26"/>
  <c r="S212" i="26"/>
  <c r="E213" i="26"/>
  <c r="F213" i="26" s="1"/>
  <c r="G213" i="26" s="1"/>
  <c r="L213" i="26"/>
  <c r="S213" i="26"/>
  <c r="E214" i="26"/>
  <c r="F214" i="26"/>
  <c r="S214" i="26"/>
  <c r="E215" i="26"/>
  <c r="F215" i="26"/>
  <c r="S215" i="26"/>
  <c r="E216" i="26"/>
  <c r="F216" i="26" s="1"/>
  <c r="S216" i="26"/>
  <c r="E217" i="26"/>
  <c r="F217" i="26"/>
  <c r="S217" i="26"/>
  <c r="E218" i="26"/>
  <c r="F218" i="26" s="1"/>
  <c r="S218" i="26"/>
  <c r="E219" i="26"/>
  <c r="F219" i="26" s="1"/>
  <c r="S219" i="26"/>
  <c r="E220" i="26"/>
  <c r="F220" i="26" s="1"/>
  <c r="P220" i="26" s="1"/>
  <c r="R220" i="26" s="1"/>
  <c r="S220" i="26"/>
  <c r="E221" i="26"/>
  <c r="F221" i="26"/>
  <c r="Q221" i="26" s="1"/>
  <c r="S221" i="26"/>
  <c r="E222" i="26"/>
  <c r="F222" i="26" s="1"/>
  <c r="S222" i="26"/>
  <c r="E223" i="26"/>
  <c r="F223" i="26"/>
  <c r="S223" i="26"/>
  <c r="E224" i="26"/>
  <c r="F224" i="26"/>
  <c r="S224" i="26"/>
  <c r="E225" i="26"/>
  <c r="F225" i="26"/>
  <c r="S225" i="26"/>
  <c r="E226" i="26"/>
  <c r="F226" i="26"/>
  <c r="S226" i="26"/>
  <c r="E227" i="26"/>
  <c r="F227" i="26"/>
  <c r="G227" i="26" s="1"/>
  <c r="L227" i="26" s="1"/>
  <c r="S227" i="26"/>
  <c r="E228" i="26"/>
  <c r="F228" i="26"/>
  <c r="P228" i="26"/>
  <c r="S228" i="26"/>
  <c r="E229" i="26"/>
  <c r="F229" i="26" s="1"/>
  <c r="S229" i="26"/>
  <c r="E230" i="26"/>
  <c r="F230" i="26"/>
  <c r="S230" i="26"/>
  <c r="E231" i="26"/>
  <c r="F231" i="26"/>
  <c r="S231" i="26"/>
  <c r="E232" i="26"/>
  <c r="F232" i="26" s="1"/>
  <c r="G232" i="26" s="1"/>
  <c r="L232" i="26" s="1"/>
  <c r="S232" i="26"/>
  <c r="E233" i="26"/>
  <c r="F233" i="26"/>
  <c r="S233" i="26"/>
  <c r="E234" i="26"/>
  <c r="F234" i="26" s="1"/>
  <c r="S234" i="26"/>
  <c r="E235" i="26"/>
  <c r="F235" i="26"/>
  <c r="G235" i="26"/>
  <c r="L235" i="26" s="1"/>
  <c r="S235" i="26"/>
  <c r="E236" i="26"/>
  <c r="F236" i="26"/>
  <c r="P236" i="26"/>
  <c r="R236" i="26" s="1"/>
  <c r="U236" i="26" s="1"/>
  <c r="S236" i="26"/>
  <c r="E237" i="26"/>
  <c r="F237" i="26"/>
  <c r="P237" i="26" s="1"/>
  <c r="S237" i="26"/>
  <c r="E238" i="26"/>
  <c r="F238" i="26"/>
  <c r="S238" i="26"/>
  <c r="E239" i="26"/>
  <c r="F239" i="26"/>
  <c r="S239" i="26"/>
  <c r="E240" i="26"/>
  <c r="F240" i="26"/>
  <c r="S240" i="26"/>
  <c r="E241" i="26"/>
  <c r="F241" i="26"/>
  <c r="S241" i="26"/>
  <c r="E242" i="26"/>
  <c r="F242" i="26"/>
  <c r="S242" i="26"/>
  <c r="E243" i="26"/>
  <c r="F243" i="26" s="1"/>
  <c r="S243" i="26"/>
  <c r="E244" i="26"/>
  <c r="F244" i="26" s="1"/>
  <c r="P244" i="26" s="1"/>
  <c r="S244" i="26"/>
  <c r="E245" i="26"/>
  <c r="F245" i="26"/>
  <c r="S245" i="26"/>
  <c r="E246" i="26"/>
  <c r="F246" i="26"/>
  <c r="S246" i="26"/>
  <c r="E247" i="26"/>
  <c r="F247" i="26" s="1"/>
  <c r="S247" i="26"/>
  <c r="E248" i="26"/>
  <c r="F248" i="26" s="1"/>
  <c r="G248" i="26" s="1"/>
  <c r="L248" i="26" s="1"/>
  <c r="S248" i="26"/>
  <c r="E249" i="26"/>
  <c r="F249" i="26" s="1"/>
  <c r="S249" i="26"/>
  <c r="E250" i="26"/>
  <c r="F250" i="26" s="1"/>
  <c r="Q250" i="26"/>
  <c r="R250" i="26" s="1"/>
  <c r="U250" i="26" s="1"/>
  <c r="S250" i="26"/>
  <c r="E251" i="26"/>
  <c r="F251" i="26"/>
  <c r="G251" i="26" s="1"/>
  <c r="L251" i="26" s="1"/>
  <c r="S251" i="26"/>
  <c r="E252" i="26"/>
  <c r="F252" i="26"/>
  <c r="P252" i="26" s="1"/>
  <c r="S252" i="26"/>
  <c r="E253" i="26"/>
  <c r="F253" i="26" s="1"/>
  <c r="S253" i="26"/>
  <c r="E254" i="26"/>
  <c r="F254" i="26"/>
  <c r="Q254" i="26"/>
  <c r="S254" i="26"/>
  <c r="E255" i="26"/>
  <c r="F255" i="26"/>
  <c r="S255" i="26"/>
  <c r="E256" i="26"/>
  <c r="F256" i="26" s="1"/>
  <c r="Q256" i="26" s="1"/>
  <c r="S256" i="26"/>
  <c r="E257" i="26"/>
  <c r="F257" i="26"/>
  <c r="P257" i="26"/>
  <c r="S257" i="26"/>
  <c r="E258" i="26"/>
  <c r="F258" i="26" s="1"/>
  <c r="S258" i="26"/>
  <c r="E259" i="26"/>
  <c r="F259" i="26" s="1"/>
  <c r="S259" i="26"/>
  <c r="E260" i="26"/>
  <c r="F260" i="26" s="1"/>
  <c r="Q260" i="26" s="1"/>
  <c r="R260" i="26" s="1"/>
  <c r="U260" i="26" s="1"/>
  <c r="S260" i="26"/>
  <c r="E261" i="26"/>
  <c r="F261" i="26"/>
  <c r="S261" i="26"/>
  <c r="E262" i="26"/>
  <c r="F262" i="26"/>
  <c r="S262" i="26"/>
  <c r="E263" i="26"/>
  <c r="F263" i="26" s="1"/>
  <c r="S263" i="26"/>
  <c r="E264" i="26"/>
  <c r="F264" i="26" s="1"/>
  <c r="Q264" i="26" s="1"/>
  <c r="S264" i="26"/>
  <c r="E265" i="26"/>
  <c r="F265" i="26"/>
  <c r="P265" i="26" s="1"/>
  <c r="S265" i="26"/>
  <c r="E266" i="26"/>
  <c r="F266" i="26" s="1"/>
  <c r="S266" i="26"/>
  <c r="E267" i="26"/>
  <c r="F267" i="26" s="1"/>
  <c r="S267" i="26"/>
  <c r="E268" i="26"/>
  <c r="F268" i="26"/>
  <c r="Q268" i="26"/>
  <c r="S268" i="26"/>
  <c r="E269" i="26"/>
  <c r="F269" i="26"/>
  <c r="P269" i="26" s="1"/>
  <c r="S269" i="26"/>
  <c r="E270" i="26"/>
  <c r="F270" i="26"/>
  <c r="G270" i="26"/>
  <c r="L270" i="26" s="1"/>
  <c r="P270" i="26"/>
  <c r="S270" i="26"/>
  <c r="E271" i="26"/>
  <c r="F271" i="26"/>
  <c r="S271" i="26"/>
  <c r="E272" i="26"/>
  <c r="F272" i="26"/>
  <c r="S272" i="26"/>
  <c r="E273" i="26"/>
  <c r="F273" i="26" s="1"/>
  <c r="P273" i="26" s="1"/>
  <c r="R273" i="26" s="1"/>
  <c r="U273" i="26" s="1"/>
  <c r="S273" i="26"/>
  <c r="E274" i="26"/>
  <c r="F274" i="26"/>
  <c r="G274" i="26" s="1"/>
  <c r="L274" i="26" s="1"/>
  <c r="S274" i="26"/>
  <c r="E275" i="26"/>
  <c r="F275" i="26"/>
  <c r="S275" i="26"/>
  <c r="E276" i="26"/>
  <c r="F276" i="26"/>
  <c r="Q276" i="26" s="1"/>
  <c r="S276" i="26"/>
  <c r="E277" i="26"/>
  <c r="F277" i="26" s="1"/>
  <c r="S277" i="26"/>
  <c r="E278" i="26"/>
  <c r="F278" i="26"/>
  <c r="G278" i="26"/>
  <c r="L278" i="26" s="1"/>
  <c r="S278" i="26"/>
  <c r="E279" i="26"/>
  <c r="F279" i="26" s="1"/>
  <c r="S279" i="26"/>
  <c r="E280" i="26"/>
  <c r="F280" i="26"/>
  <c r="Q280" i="26"/>
  <c r="S280" i="26"/>
  <c r="E281" i="26"/>
  <c r="F281" i="26"/>
  <c r="P281" i="26" s="1"/>
  <c r="S281" i="26"/>
  <c r="E282" i="26"/>
  <c r="F282" i="26"/>
  <c r="S282" i="26"/>
  <c r="E283" i="26"/>
  <c r="F283" i="26"/>
  <c r="S283" i="26"/>
  <c r="E284" i="26"/>
  <c r="F284" i="26"/>
  <c r="Q284" i="26" s="1"/>
  <c r="S284" i="26"/>
  <c r="E285" i="26"/>
  <c r="F285" i="26" s="1"/>
  <c r="P285" i="26"/>
  <c r="R285" i="26" s="1"/>
  <c r="S285" i="26"/>
  <c r="E286" i="26"/>
  <c r="F286" i="26"/>
  <c r="G286" i="26" s="1"/>
  <c r="L286" i="26" s="1"/>
  <c r="P286" i="26"/>
  <c r="S286" i="26"/>
  <c r="E287" i="26"/>
  <c r="F287" i="26" s="1"/>
  <c r="S287" i="26"/>
  <c r="E288" i="26"/>
  <c r="F288" i="26" s="1"/>
  <c r="Q288" i="26"/>
  <c r="S288" i="26"/>
  <c r="E289" i="26"/>
  <c r="F289" i="26"/>
  <c r="P289" i="26"/>
  <c r="S289" i="26"/>
  <c r="E290" i="26"/>
  <c r="F290" i="26" s="1"/>
  <c r="S290" i="26"/>
  <c r="E291" i="26"/>
  <c r="F291" i="26" s="1"/>
  <c r="S291" i="26"/>
  <c r="E292" i="26"/>
  <c r="F292" i="26" s="1"/>
  <c r="Q292" i="26" s="1"/>
  <c r="S292" i="26"/>
  <c r="E293" i="26"/>
  <c r="F293" i="26"/>
  <c r="S293" i="26"/>
  <c r="E294" i="26"/>
  <c r="F294" i="26" s="1"/>
  <c r="S294" i="26"/>
  <c r="E295" i="26"/>
  <c r="F295" i="26" s="1"/>
  <c r="S295" i="26"/>
  <c r="E296" i="26"/>
  <c r="F296" i="26" s="1"/>
  <c r="Q296" i="26"/>
  <c r="S296" i="26"/>
  <c r="H2" i="19"/>
  <c r="M2" i="19"/>
  <c r="H3" i="19"/>
  <c r="M3" i="19"/>
  <c r="H4" i="19"/>
  <c r="M4" i="19"/>
  <c r="H5" i="19"/>
  <c r="AC12" i="19"/>
  <c r="M5" i="19"/>
  <c r="AH11" i="19"/>
  <c r="AH5" i="19"/>
  <c r="H6" i="19"/>
  <c r="M6" i="19"/>
  <c r="H7" i="19"/>
  <c r="M7" i="19"/>
  <c r="N8" i="19"/>
  <c r="D9" i="19"/>
  <c r="E9" i="19"/>
  <c r="AC9" i="19"/>
  <c r="H10" i="19"/>
  <c r="H11" i="19"/>
  <c r="M10" i="19"/>
  <c r="M11" i="19"/>
  <c r="M12" i="19"/>
  <c r="D11" i="19"/>
  <c r="D12" i="19"/>
  <c r="D13" i="19"/>
  <c r="D14" i="19" a="1"/>
  <c r="D14" i="19"/>
  <c r="F16" i="19"/>
  <c r="F17" i="19" s="1"/>
  <c r="AC16" i="19"/>
  <c r="C17" i="19"/>
  <c r="AC18" i="19"/>
  <c r="E21" i="19"/>
  <c r="F21" i="19" s="1"/>
  <c r="G21" i="19" s="1"/>
  <c r="I21" i="19" s="1"/>
  <c r="AC21" i="19"/>
  <c r="E22" i="19"/>
  <c r="F22" i="19"/>
  <c r="G22" i="19" s="1"/>
  <c r="I22" i="19" s="1"/>
  <c r="AC22" i="19"/>
  <c r="E23" i="19"/>
  <c r="F23" i="19"/>
  <c r="G23" i="19" s="1"/>
  <c r="S23" i="19"/>
  <c r="AC23" i="19"/>
  <c r="E24" i="19"/>
  <c r="F24" i="19"/>
  <c r="G24" i="19" s="1"/>
  <c r="S24" i="19"/>
  <c r="AC24" i="19"/>
  <c r="E25" i="19"/>
  <c r="F25" i="19" s="1"/>
  <c r="G25" i="19" s="1"/>
  <c r="S25" i="19"/>
  <c r="AC25" i="19"/>
  <c r="E26" i="19"/>
  <c r="F26" i="19"/>
  <c r="G26" i="19"/>
  <c r="S26" i="19"/>
  <c r="AC26" i="19"/>
  <c r="E27" i="19"/>
  <c r="F27" i="19" s="1"/>
  <c r="G27" i="19" s="1"/>
  <c r="S27" i="19"/>
  <c r="AC27" i="19"/>
  <c r="E28" i="19"/>
  <c r="F28" i="19" s="1"/>
  <c r="G28" i="19" s="1"/>
  <c r="S28" i="19"/>
  <c r="AC28" i="19"/>
  <c r="E29" i="19"/>
  <c r="F29" i="19" s="1"/>
  <c r="G29" i="19" s="1"/>
  <c r="S29" i="19"/>
  <c r="AC29" i="19"/>
  <c r="E30" i="19"/>
  <c r="F30" i="19"/>
  <c r="G30" i="19" s="1"/>
  <c r="S30" i="19"/>
  <c r="AC30" i="19"/>
  <c r="E31" i="19"/>
  <c r="F31" i="19"/>
  <c r="G31" i="19" s="1"/>
  <c r="S31" i="19"/>
  <c r="AC31" i="19"/>
  <c r="E32" i="19"/>
  <c r="F32" i="19"/>
  <c r="G32" i="19" s="1"/>
  <c r="S32" i="19"/>
  <c r="AC32" i="19"/>
  <c r="E33" i="19"/>
  <c r="F33" i="19" s="1"/>
  <c r="S33" i="19"/>
  <c r="AC33" i="19"/>
  <c r="E34" i="19"/>
  <c r="F34" i="19"/>
  <c r="G34" i="19"/>
  <c r="S34" i="19"/>
  <c r="AC34" i="19"/>
  <c r="E35" i="19"/>
  <c r="F35" i="19" s="1"/>
  <c r="G35" i="19" s="1"/>
  <c r="S35" i="19"/>
  <c r="AC35" i="19"/>
  <c r="E36" i="19"/>
  <c r="F36" i="19" s="1"/>
  <c r="G36" i="19" s="1"/>
  <c r="S36" i="19"/>
  <c r="AC36" i="19"/>
  <c r="E37" i="19"/>
  <c r="F37" i="19" s="1"/>
  <c r="G37" i="19" s="1"/>
  <c r="S37" i="19"/>
  <c r="AH37" i="19"/>
  <c r="E38" i="19"/>
  <c r="F38" i="19"/>
  <c r="G38" i="19" s="1"/>
  <c r="I38" i="19" s="1"/>
  <c r="S38" i="19"/>
  <c r="E39" i="19"/>
  <c r="F39" i="19"/>
  <c r="G39" i="19"/>
  <c r="I39" i="19" s="1"/>
  <c r="S39" i="19"/>
  <c r="E40" i="19"/>
  <c r="F40" i="19" s="1"/>
  <c r="S40" i="19"/>
  <c r="E41" i="19"/>
  <c r="F41" i="19"/>
  <c r="S41" i="19"/>
  <c r="E42" i="19"/>
  <c r="F42" i="19" s="1"/>
  <c r="S42" i="19"/>
  <c r="E43" i="19"/>
  <c r="F43" i="19"/>
  <c r="G43" i="19" s="1"/>
  <c r="S43" i="19"/>
  <c r="E44" i="19"/>
  <c r="F44" i="19" s="1"/>
  <c r="G44" i="19" s="1"/>
  <c r="I44" i="19" s="1"/>
  <c r="S44" i="19"/>
  <c r="E45" i="19"/>
  <c r="F45" i="19"/>
  <c r="G45" i="19" s="1"/>
  <c r="S45" i="19"/>
  <c r="E46" i="19"/>
  <c r="F46" i="19" s="1"/>
  <c r="S46" i="19"/>
  <c r="E47" i="19"/>
  <c r="F47" i="19" s="1"/>
  <c r="S47" i="19"/>
  <c r="E48" i="19"/>
  <c r="F48" i="19"/>
  <c r="S48" i="19"/>
  <c r="E49" i="19"/>
  <c r="F49" i="19" s="1"/>
  <c r="S49" i="19"/>
  <c r="E50" i="19"/>
  <c r="F50" i="19"/>
  <c r="G50" i="19"/>
  <c r="I50" i="19" s="1"/>
  <c r="S50" i="19"/>
  <c r="E51" i="19"/>
  <c r="F51" i="19" s="1"/>
  <c r="G51" i="19" s="1"/>
  <c r="S51" i="19"/>
  <c r="E52" i="19"/>
  <c r="F52" i="19"/>
  <c r="S52" i="19"/>
  <c r="E53" i="19"/>
  <c r="F53" i="19"/>
  <c r="G53" i="19" s="1"/>
  <c r="S53" i="19"/>
  <c r="E54" i="19"/>
  <c r="F54" i="19"/>
  <c r="S54" i="19"/>
  <c r="E55" i="19"/>
  <c r="F55" i="19" s="1"/>
  <c r="G55" i="19" s="1"/>
  <c r="S55" i="19"/>
  <c r="E56" i="19"/>
  <c r="F56" i="19" s="1"/>
  <c r="G56" i="19" s="1"/>
  <c r="I56" i="19"/>
  <c r="S56" i="19"/>
  <c r="E57" i="19"/>
  <c r="F57" i="19"/>
  <c r="G57" i="19" s="1"/>
  <c r="S57" i="19"/>
  <c r="E58" i="19"/>
  <c r="F58" i="19"/>
  <c r="S58" i="19"/>
  <c r="E59" i="19"/>
  <c r="F59" i="19" s="1"/>
  <c r="G59" i="19" s="1"/>
  <c r="S59" i="19"/>
  <c r="E60" i="19"/>
  <c r="F60" i="19" s="1"/>
  <c r="S60" i="19"/>
  <c r="E61" i="19"/>
  <c r="F61" i="19" s="1"/>
  <c r="G61" i="19" s="1"/>
  <c r="S61" i="19"/>
  <c r="E62" i="19"/>
  <c r="F62" i="19"/>
  <c r="S62" i="19"/>
  <c r="E63" i="19"/>
  <c r="F63" i="19"/>
  <c r="S63" i="19"/>
  <c r="E64" i="19"/>
  <c r="F64" i="19"/>
  <c r="G64" i="19" s="1"/>
  <c r="I64" i="19" s="1"/>
  <c r="S64" i="19"/>
  <c r="E65" i="19"/>
  <c r="F65" i="19"/>
  <c r="S65" i="19"/>
  <c r="E66" i="19"/>
  <c r="F66" i="19"/>
  <c r="G66" i="19" s="1"/>
  <c r="I66" i="19" s="1"/>
  <c r="S66" i="19"/>
  <c r="E67" i="19"/>
  <c r="F67" i="19" s="1"/>
  <c r="S67" i="19"/>
  <c r="E68" i="19"/>
  <c r="F68" i="19"/>
  <c r="S68" i="19"/>
  <c r="E69" i="19"/>
  <c r="F69" i="19"/>
  <c r="S69" i="19"/>
  <c r="E70" i="19"/>
  <c r="F70" i="19"/>
  <c r="S70" i="19"/>
  <c r="E71" i="19"/>
  <c r="F71" i="19" s="1"/>
  <c r="G71" i="19" s="1"/>
  <c r="S71" i="19"/>
  <c r="E72" i="19"/>
  <c r="F72" i="19" s="1"/>
  <c r="G72" i="19" s="1"/>
  <c r="I72" i="19" s="1"/>
  <c r="S72" i="19"/>
  <c r="E73" i="19"/>
  <c r="F73" i="19"/>
  <c r="G73" i="19"/>
  <c r="I73" i="19" s="1"/>
  <c r="S73" i="19"/>
  <c r="E74" i="19"/>
  <c r="F74" i="19"/>
  <c r="S74" i="19"/>
  <c r="E75" i="19"/>
  <c r="F75" i="19" s="1"/>
  <c r="G75" i="19" s="1"/>
  <c r="S75" i="19"/>
  <c r="E76" i="19"/>
  <c r="F76" i="19" s="1"/>
  <c r="S76" i="19"/>
  <c r="E77" i="19"/>
  <c r="F77" i="19"/>
  <c r="G77" i="19" s="1"/>
  <c r="S77" i="19"/>
  <c r="E78" i="19"/>
  <c r="F78" i="19" s="1"/>
  <c r="S78" i="19"/>
  <c r="E79" i="19"/>
  <c r="F79" i="19" s="1"/>
  <c r="S79" i="19"/>
  <c r="E80" i="19"/>
  <c r="F80" i="19"/>
  <c r="P80" i="19" s="1"/>
  <c r="G80" i="19"/>
  <c r="I80" i="19" s="1"/>
  <c r="S80" i="19"/>
  <c r="E81" i="19"/>
  <c r="F81" i="19"/>
  <c r="G81" i="19" s="1"/>
  <c r="S81" i="19"/>
  <c r="E82" i="19"/>
  <c r="F82" i="19" s="1"/>
  <c r="G82" i="19" s="1"/>
  <c r="I82" i="19" s="1"/>
  <c r="S82" i="19"/>
  <c r="E83" i="19"/>
  <c r="F83" i="19" s="1"/>
  <c r="S83" i="19"/>
  <c r="E84" i="19"/>
  <c r="F84" i="19" s="1"/>
  <c r="S84" i="19"/>
  <c r="E85" i="19"/>
  <c r="F85" i="19" s="1"/>
  <c r="S85" i="19"/>
  <c r="E86" i="19"/>
  <c r="F86" i="19" s="1"/>
  <c r="S86" i="19"/>
  <c r="E87" i="19"/>
  <c r="F87" i="19" s="1"/>
  <c r="G87" i="19" s="1"/>
  <c r="S87" i="19"/>
  <c r="E88" i="19"/>
  <c r="F88" i="19"/>
  <c r="G88" i="19" s="1"/>
  <c r="I88" i="19" s="1"/>
  <c r="S88" i="19"/>
  <c r="E89" i="19"/>
  <c r="F89" i="19"/>
  <c r="G89" i="19" s="1"/>
  <c r="S89" i="19"/>
  <c r="E90" i="19"/>
  <c r="F90" i="19" s="1"/>
  <c r="S90" i="19"/>
  <c r="E91" i="19"/>
  <c r="F91" i="19" s="1"/>
  <c r="S91" i="19"/>
  <c r="E92" i="19"/>
  <c r="F92" i="19"/>
  <c r="S92" i="19"/>
  <c r="E93" i="19"/>
  <c r="F93" i="19" s="1"/>
  <c r="S93" i="19"/>
  <c r="E94" i="19"/>
  <c r="F94" i="19"/>
  <c r="S94" i="19"/>
  <c r="E95" i="19"/>
  <c r="F95" i="19"/>
  <c r="S95" i="19"/>
  <c r="E96" i="19"/>
  <c r="F96" i="19"/>
  <c r="S96" i="19"/>
  <c r="E97" i="19"/>
  <c r="F97" i="19"/>
  <c r="Q97" i="19" s="1"/>
  <c r="S97" i="19"/>
  <c r="E98" i="19"/>
  <c r="F98" i="19" s="1"/>
  <c r="S98" i="19"/>
  <c r="E99" i="19"/>
  <c r="F99" i="19"/>
  <c r="S99" i="19"/>
  <c r="E100" i="19"/>
  <c r="F100" i="19" s="1"/>
  <c r="S100" i="19"/>
  <c r="E101" i="19"/>
  <c r="F101" i="19"/>
  <c r="S101" i="19"/>
  <c r="E102" i="19"/>
  <c r="F102" i="19"/>
  <c r="S102" i="19"/>
  <c r="E103" i="19"/>
  <c r="F103" i="19"/>
  <c r="G103" i="19" s="1"/>
  <c r="S103" i="19"/>
  <c r="E104" i="19"/>
  <c r="F104" i="19"/>
  <c r="S104" i="19"/>
  <c r="E105" i="19"/>
  <c r="F105" i="19" s="1"/>
  <c r="S105" i="19"/>
  <c r="E106" i="19"/>
  <c r="F106" i="19" s="1"/>
  <c r="S106" i="19"/>
  <c r="E107" i="19"/>
  <c r="F107" i="19" s="1"/>
  <c r="S107" i="19"/>
  <c r="E108" i="19"/>
  <c r="F108" i="19" s="1"/>
  <c r="S108" i="19"/>
  <c r="E109" i="19"/>
  <c r="F109" i="19"/>
  <c r="S109" i="19"/>
  <c r="E110" i="19"/>
  <c r="F110" i="19" s="1"/>
  <c r="G110" i="19" s="1"/>
  <c r="S110" i="19"/>
  <c r="E111" i="19"/>
  <c r="F111" i="19" s="1"/>
  <c r="G111" i="19" s="1"/>
  <c r="S111" i="19"/>
  <c r="E112" i="19"/>
  <c r="F112" i="19"/>
  <c r="G112" i="19" s="1"/>
  <c r="S112" i="19"/>
  <c r="E113" i="19"/>
  <c r="F113" i="19"/>
  <c r="G113" i="19"/>
  <c r="S113" i="19"/>
  <c r="E114" i="19"/>
  <c r="F114" i="19"/>
  <c r="S114" i="19"/>
  <c r="E115" i="19"/>
  <c r="F115" i="19" s="1"/>
  <c r="S115" i="19"/>
  <c r="E116" i="19"/>
  <c r="F116" i="19" s="1"/>
  <c r="S116" i="19"/>
  <c r="E117" i="19"/>
  <c r="F117" i="19" s="1"/>
  <c r="S117" i="19"/>
  <c r="E118" i="19"/>
  <c r="F118" i="19"/>
  <c r="G118" i="19"/>
  <c r="S118" i="19"/>
  <c r="E119" i="19"/>
  <c r="F119" i="19"/>
  <c r="G119" i="19" s="1"/>
  <c r="S119" i="19"/>
  <c r="E120" i="19"/>
  <c r="F120" i="19"/>
  <c r="S120" i="19"/>
  <c r="E121" i="19"/>
  <c r="F121" i="19"/>
  <c r="G121" i="19" s="1"/>
  <c r="I121" i="19" s="1"/>
  <c r="S121" i="19"/>
  <c r="E122" i="19"/>
  <c r="F122" i="19"/>
  <c r="S122" i="19"/>
  <c r="E123" i="19"/>
  <c r="F123" i="19" s="1"/>
  <c r="S123" i="19"/>
  <c r="E124" i="19"/>
  <c r="F124" i="19"/>
  <c r="S124" i="19"/>
  <c r="E125" i="19"/>
  <c r="F125" i="19"/>
  <c r="S125" i="19"/>
  <c r="E126" i="19"/>
  <c r="F126" i="19"/>
  <c r="P126" i="19" s="1"/>
  <c r="S126" i="19"/>
  <c r="E127" i="19"/>
  <c r="F127" i="19"/>
  <c r="S127" i="19"/>
  <c r="E128" i="19"/>
  <c r="F128" i="19" s="1"/>
  <c r="G128" i="19" s="1"/>
  <c r="S128" i="19"/>
  <c r="E129" i="19"/>
  <c r="F129" i="19" s="1"/>
  <c r="G129" i="19" s="1"/>
  <c r="S129" i="19"/>
  <c r="E130" i="19"/>
  <c r="F130" i="19" s="1"/>
  <c r="S130" i="19"/>
  <c r="E131" i="19"/>
  <c r="F131" i="19"/>
  <c r="S131" i="19"/>
  <c r="E132" i="19"/>
  <c r="F132" i="19"/>
  <c r="S132" i="19"/>
  <c r="E133" i="19"/>
  <c r="F133" i="19"/>
  <c r="S133" i="19"/>
  <c r="E134" i="19"/>
  <c r="F134" i="19" s="1"/>
  <c r="G134" i="19" s="1"/>
  <c r="S134" i="19"/>
  <c r="E135" i="19"/>
  <c r="F135" i="19" s="1"/>
  <c r="Q135" i="19" s="1"/>
  <c r="S135" i="19"/>
  <c r="E136" i="19"/>
  <c r="F136" i="19"/>
  <c r="P136" i="19" s="1"/>
  <c r="R136" i="19" s="1"/>
  <c r="U136" i="19" s="1"/>
  <c r="W136" i="19" s="1"/>
  <c r="S136" i="19"/>
  <c r="E137" i="19"/>
  <c r="F137" i="19" s="1"/>
  <c r="G137" i="19" s="1"/>
  <c r="J137" i="19" s="1"/>
  <c r="S137" i="19"/>
  <c r="E138" i="19"/>
  <c r="F138" i="19"/>
  <c r="S138" i="19"/>
  <c r="E139" i="19"/>
  <c r="F139" i="19"/>
  <c r="S139" i="19"/>
  <c r="E140" i="19"/>
  <c r="F140" i="19"/>
  <c r="S140" i="19"/>
  <c r="E141" i="19"/>
  <c r="F141" i="19" s="1"/>
  <c r="S141" i="19"/>
  <c r="E142" i="19"/>
  <c r="F142" i="19" s="1"/>
  <c r="G142" i="19" s="1"/>
  <c r="S142" i="19"/>
  <c r="E143" i="19"/>
  <c r="F143" i="19"/>
  <c r="G143" i="19" s="1"/>
  <c r="S143" i="19"/>
  <c r="E144" i="19"/>
  <c r="F144" i="19" s="1"/>
  <c r="G144" i="19" s="1"/>
  <c r="S144" i="19"/>
  <c r="E145" i="19"/>
  <c r="F145" i="19" s="1"/>
  <c r="G145" i="19" s="1"/>
  <c r="N145" i="19" s="1"/>
  <c r="S145" i="19"/>
  <c r="E146" i="19"/>
  <c r="F146" i="19" s="1"/>
  <c r="S146" i="19"/>
  <c r="E147" i="19"/>
  <c r="F147" i="19"/>
  <c r="S147" i="19"/>
  <c r="E148" i="19"/>
  <c r="F148" i="19"/>
  <c r="S148" i="19"/>
  <c r="E149" i="19"/>
  <c r="F149" i="19"/>
  <c r="S149" i="19"/>
  <c r="E150" i="19"/>
  <c r="F150" i="19" s="1"/>
  <c r="G150" i="19" s="1"/>
  <c r="S150" i="19"/>
  <c r="E151" i="19"/>
  <c r="F151" i="19" s="1"/>
  <c r="S151" i="19"/>
  <c r="E152" i="19"/>
  <c r="F152" i="19" s="1"/>
  <c r="P152" i="19" s="1"/>
  <c r="S152" i="19"/>
  <c r="E153" i="19"/>
  <c r="F153" i="19" s="1"/>
  <c r="S153" i="19"/>
  <c r="E154" i="19"/>
  <c r="F154" i="19" s="1"/>
  <c r="S154" i="19"/>
  <c r="E155" i="19"/>
  <c r="F155" i="19" s="1"/>
  <c r="S155" i="19"/>
  <c r="E156" i="19"/>
  <c r="F156" i="19" s="1"/>
  <c r="S156" i="19"/>
  <c r="E157" i="19"/>
  <c r="F157" i="19"/>
  <c r="S157" i="19"/>
  <c r="E158" i="19"/>
  <c r="F158" i="19" s="1"/>
  <c r="S158" i="19"/>
  <c r="E159" i="19"/>
  <c r="F159" i="19"/>
  <c r="S159" i="19"/>
  <c r="E160" i="19"/>
  <c r="F160" i="19"/>
  <c r="G160" i="19" s="1"/>
  <c r="S160" i="19"/>
  <c r="E161" i="19"/>
  <c r="F161" i="19" s="1"/>
  <c r="G161" i="19" s="1"/>
  <c r="S161" i="19"/>
  <c r="E162" i="19"/>
  <c r="F162" i="19"/>
  <c r="S162" i="19"/>
  <c r="E163" i="19"/>
  <c r="F163" i="19"/>
  <c r="S163" i="19"/>
  <c r="E164" i="19"/>
  <c r="F164" i="19" s="1"/>
  <c r="S164" i="19"/>
  <c r="E165" i="19"/>
  <c r="F165" i="19" s="1"/>
  <c r="S165" i="19"/>
  <c r="E166" i="19"/>
  <c r="F166" i="19" s="1"/>
  <c r="G166" i="19" s="1"/>
  <c r="S166" i="19"/>
  <c r="E167" i="19"/>
  <c r="F167" i="19"/>
  <c r="S167" i="19"/>
  <c r="E168" i="19"/>
  <c r="F168" i="19"/>
  <c r="S168" i="19"/>
  <c r="E169" i="19"/>
  <c r="F169" i="19"/>
  <c r="P169" i="19" s="1"/>
  <c r="S169" i="19"/>
  <c r="E170" i="19"/>
  <c r="F170" i="19" s="1"/>
  <c r="S170" i="19"/>
  <c r="E171" i="19"/>
  <c r="F171" i="19"/>
  <c r="P171" i="19" s="1"/>
  <c r="G171" i="19"/>
  <c r="S171" i="19"/>
  <c r="E172" i="19"/>
  <c r="F172" i="19" s="1"/>
  <c r="S172" i="19"/>
  <c r="E173" i="19"/>
  <c r="F173" i="19"/>
  <c r="G173" i="19" s="1"/>
  <c r="P173" i="19"/>
  <c r="S173" i="19"/>
  <c r="E174" i="19"/>
  <c r="F174" i="19" s="1"/>
  <c r="S174" i="19"/>
  <c r="E175" i="19"/>
  <c r="F175" i="19"/>
  <c r="G175" i="19"/>
  <c r="S175" i="19"/>
  <c r="E176" i="19"/>
  <c r="F176" i="19"/>
  <c r="S176" i="19"/>
  <c r="E177" i="19"/>
  <c r="F177" i="19" s="1"/>
  <c r="S177" i="19"/>
  <c r="E178" i="19"/>
  <c r="F178" i="19" s="1"/>
  <c r="S178" i="19"/>
  <c r="E179" i="19"/>
  <c r="F179" i="19" s="1"/>
  <c r="S179" i="19"/>
  <c r="E180" i="19"/>
  <c r="F180" i="19" s="1"/>
  <c r="S180" i="19"/>
  <c r="E181" i="19"/>
  <c r="F181" i="19" s="1"/>
  <c r="S181" i="19"/>
  <c r="E182" i="19"/>
  <c r="F182" i="19" s="1"/>
  <c r="S182" i="19"/>
  <c r="E183" i="19"/>
  <c r="F183" i="19"/>
  <c r="S183" i="19"/>
  <c r="E184" i="19"/>
  <c r="F184" i="19"/>
  <c r="S184" i="19"/>
  <c r="E185" i="19"/>
  <c r="F185" i="19" s="1"/>
  <c r="S185" i="19"/>
  <c r="E186" i="19"/>
  <c r="F186" i="19"/>
  <c r="P186" i="19"/>
  <c r="S186" i="19"/>
  <c r="E187" i="19"/>
  <c r="F187" i="19"/>
  <c r="S187" i="19"/>
  <c r="E188" i="19"/>
  <c r="F188" i="19" s="1"/>
  <c r="S188" i="19"/>
  <c r="E189" i="19"/>
  <c r="F189" i="19" s="1"/>
  <c r="S189" i="19"/>
  <c r="E190" i="19"/>
  <c r="F190" i="19" s="1"/>
  <c r="P190" i="19" s="1"/>
  <c r="S190" i="19"/>
  <c r="E191" i="19"/>
  <c r="F191" i="19"/>
  <c r="S191" i="19"/>
  <c r="E192" i="19"/>
  <c r="F192" i="19"/>
  <c r="P192" i="19" s="1"/>
  <c r="S192" i="19"/>
  <c r="E193" i="19"/>
  <c r="F193" i="19"/>
  <c r="S193" i="19"/>
  <c r="E194" i="19"/>
  <c r="F194" i="19" s="1"/>
  <c r="S194" i="19"/>
  <c r="E195" i="19"/>
  <c r="F195" i="19" s="1"/>
  <c r="S195" i="19"/>
  <c r="E196" i="19"/>
  <c r="F196" i="19" s="1"/>
  <c r="P196" i="19" s="1"/>
  <c r="S196" i="19"/>
  <c r="E197" i="19"/>
  <c r="F197" i="19"/>
  <c r="S197" i="19"/>
  <c r="E198" i="19"/>
  <c r="F198" i="19"/>
  <c r="S198" i="19"/>
  <c r="E199" i="19"/>
  <c r="F199" i="19"/>
  <c r="S199" i="19"/>
  <c r="E200" i="19"/>
  <c r="F200" i="19" s="1"/>
  <c r="S200" i="19"/>
  <c r="E201" i="19"/>
  <c r="F201" i="19" s="1"/>
  <c r="S201" i="19"/>
  <c r="E202" i="19"/>
  <c r="F202" i="19"/>
  <c r="P202" i="19" s="1"/>
  <c r="S202" i="19"/>
  <c r="E203" i="19"/>
  <c r="F203" i="19" s="1"/>
  <c r="S203" i="19"/>
  <c r="E204" i="19"/>
  <c r="F204" i="19" s="1"/>
  <c r="S204" i="19"/>
  <c r="E205" i="19"/>
  <c r="F205" i="19"/>
  <c r="S205" i="19"/>
  <c r="E206" i="19"/>
  <c r="F206" i="19" s="1"/>
  <c r="P206" i="19" s="1"/>
  <c r="S206" i="19"/>
  <c r="E207" i="19"/>
  <c r="F207" i="19" s="1"/>
  <c r="S207" i="19"/>
  <c r="E208" i="19"/>
  <c r="F208" i="19" s="1"/>
  <c r="S208" i="19"/>
  <c r="E209" i="19"/>
  <c r="F209" i="19"/>
  <c r="S209" i="19"/>
  <c r="E210" i="19"/>
  <c r="F210" i="19"/>
  <c r="S210" i="19"/>
  <c r="E211" i="19"/>
  <c r="F211" i="19" s="1"/>
  <c r="S211" i="19"/>
  <c r="E212" i="19"/>
  <c r="F212" i="19"/>
  <c r="P212" i="19"/>
  <c r="S212" i="19"/>
  <c r="E213" i="19"/>
  <c r="F213" i="19"/>
  <c r="S213" i="19"/>
  <c r="E214" i="19"/>
  <c r="F214" i="19" s="1"/>
  <c r="S214" i="19"/>
  <c r="E215" i="19"/>
  <c r="F215" i="19" s="1"/>
  <c r="S215" i="19"/>
  <c r="E216" i="19"/>
  <c r="F216" i="19" s="1"/>
  <c r="S216" i="19"/>
  <c r="E217" i="19"/>
  <c r="F217" i="19"/>
  <c r="S217" i="19"/>
  <c r="E218" i="19"/>
  <c r="F218" i="19"/>
  <c r="P218" i="19" s="1"/>
  <c r="S218" i="19"/>
  <c r="E219" i="19"/>
  <c r="F219" i="19"/>
  <c r="S219" i="19"/>
  <c r="E220" i="19"/>
  <c r="F220" i="19" s="1"/>
  <c r="S220" i="19"/>
  <c r="E221" i="19"/>
  <c r="F221" i="19"/>
  <c r="S221" i="19"/>
  <c r="E222" i="19"/>
  <c r="F222" i="19"/>
  <c r="P222" i="19" s="1"/>
  <c r="S222" i="19"/>
  <c r="E223" i="19"/>
  <c r="F223" i="19" s="1"/>
  <c r="S223" i="19"/>
  <c r="E224" i="19"/>
  <c r="F224" i="19"/>
  <c r="P224" i="19"/>
  <c r="S224" i="19"/>
  <c r="E225" i="19"/>
  <c r="F225" i="19"/>
  <c r="S225" i="19"/>
  <c r="E226" i="19"/>
  <c r="F226" i="19" s="1"/>
  <c r="S226" i="19"/>
  <c r="E227" i="19"/>
  <c r="F227" i="19" s="1"/>
  <c r="S227" i="19"/>
  <c r="E228" i="19"/>
  <c r="F228" i="19"/>
  <c r="P228" i="19" s="1"/>
  <c r="S228" i="19"/>
  <c r="E229" i="19"/>
  <c r="F229" i="19" s="1"/>
  <c r="S229" i="19"/>
  <c r="E230" i="19"/>
  <c r="F230" i="19" s="1"/>
  <c r="S230" i="19"/>
  <c r="E231" i="19"/>
  <c r="F231" i="19"/>
  <c r="S231" i="19"/>
  <c r="E232" i="19"/>
  <c r="F232" i="19" s="1"/>
  <c r="S232" i="19"/>
  <c r="E233" i="19"/>
  <c r="F233" i="19" s="1"/>
  <c r="S233" i="19"/>
  <c r="E234" i="19"/>
  <c r="F234" i="19" s="1"/>
  <c r="S234" i="19"/>
  <c r="E235" i="19"/>
  <c r="F235" i="19"/>
  <c r="S235" i="19"/>
  <c r="E236" i="19"/>
  <c r="F236" i="19"/>
  <c r="S236" i="19"/>
  <c r="E237" i="19"/>
  <c r="F237" i="19"/>
  <c r="S237" i="19"/>
  <c r="E238" i="19"/>
  <c r="F238" i="19" s="1"/>
  <c r="P238" i="19" s="1"/>
  <c r="S238" i="19"/>
  <c r="E239" i="19"/>
  <c r="F239" i="19" s="1"/>
  <c r="S239" i="19"/>
  <c r="E240" i="19"/>
  <c r="F240" i="19"/>
  <c r="P240" i="19" s="1"/>
  <c r="S240" i="19"/>
  <c r="E241" i="19"/>
  <c r="F241" i="19" s="1"/>
  <c r="S241" i="19"/>
  <c r="E242" i="19"/>
  <c r="F242" i="19" s="1"/>
  <c r="S242" i="19"/>
  <c r="E243" i="19"/>
  <c r="F243" i="19"/>
  <c r="S243" i="19"/>
  <c r="E244" i="19"/>
  <c r="F244" i="19"/>
  <c r="P244" i="19" s="1"/>
  <c r="S244" i="19"/>
  <c r="E245" i="19"/>
  <c r="F245" i="19"/>
  <c r="S245" i="19"/>
  <c r="E246" i="19"/>
  <c r="F246" i="19" s="1"/>
  <c r="S246" i="19"/>
  <c r="E247" i="19"/>
  <c r="F247" i="19"/>
  <c r="S247" i="19"/>
  <c r="E248" i="19"/>
  <c r="F248" i="19"/>
  <c r="S248" i="19"/>
  <c r="E249" i="19"/>
  <c r="F249" i="19" s="1"/>
  <c r="S249" i="19"/>
  <c r="E250" i="19"/>
  <c r="F250" i="19"/>
  <c r="P250" i="19"/>
  <c r="R250" i="19" s="1"/>
  <c r="U250" i="19" s="1"/>
  <c r="S250" i="19"/>
  <c r="E251" i="19"/>
  <c r="F251" i="19"/>
  <c r="S251" i="19"/>
  <c r="E252" i="19"/>
  <c r="F252" i="19" s="1"/>
  <c r="S252" i="19"/>
  <c r="E253" i="19"/>
  <c r="F253" i="19" s="1"/>
  <c r="S253" i="19"/>
  <c r="E254" i="19"/>
  <c r="F254" i="19" s="1"/>
  <c r="P254" i="19" s="1"/>
  <c r="S254" i="19"/>
  <c r="E255" i="19"/>
  <c r="F255" i="19"/>
  <c r="S255" i="19"/>
  <c r="E256" i="19"/>
  <c r="F256" i="19"/>
  <c r="P256" i="19" s="1"/>
  <c r="S256" i="19"/>
  <c r="E257" i="19"/>
  <c r="F257" i="19"/>
  <c r="G257" i="19"/>
  <c r="S257" i="19"/>
  <c r="E258" i="19"/>
  <c r="F258" i="19"/>
  <c r="S258" i="19"/>
  <c r="E259" i="19"/>
  <c r="F259" i="19" s="1"/>
  <c r="S259" i="19"/>
  <c r="E260" i="19"/>
  <c r="F260" i="19" s="1"/>
  <c r="S260" i="19"/>
  <c r="E261" i="19"/>
  <c r="F261" i="19" s="1"/>
  <c r="S261" i="19"/>
  <c r="E262" i="19"/>
  <c r="F262" i="19"/>
  <c r="P262" i="19" s="1"/>
  <c r="S262" i="19"/>
  <c r="E263" i="19"/>
  <c r="F263" i="19" s="1"/>
  <c r="S263" i="19"/>
  <c r="E264" i="19"/>
  <c r="F264" i="19"/>
  <c r="P264" i="19"/>
  <c r="S264" i="19"/>
  <c r="E265" i="19"/>
  <c r="F265" i="19"/>
  <c r="G265" i="19" s="1"/>
  <c r="S265" i="19"/>
  <c r="E266" i="19"/>
  <c r="F266" i="19"/>
  <c r="S266" i="19"/>
  <c r="E267" i="19"/>
  <c r="F267" i="19" s="1"/>
  <c r="S267" i="19"/>
  <c r="E268" i="19"/>
  <c r="F268" i="19"/>
  <c r="S268" i="19"/>
  <c r="E269" i="19"/>
  <c r="F269" i="19"/>
  <c r="S269" i="19"/>
  <c r="E270" i="19"/>
  <c r="F270" i="19" s="1"/>
  <c r="S270" i="19"/>
  <c r="E271" i="19"/>
  <c r="F271" i="19"/>
  <c r="S271" i="19"/>
  <c r="E272" i="19"/>
  <c r="F272" i="19" s="1"/>
  <c r="S272" i="19"/>
  <c r="E273" i="19"/>
  <c r="F273" i="19"/>
  <c r="G273" i="19" s="1"/>
  <c r="L273" i="19" s="1"/>
  <c r="S273" i="19"/>
  <c r="E274" i="19"/>
  <c r="F274" i="19" s="1"/>
  <c r="S274" i="19"/>
  <c r="H2" i="17"/>
  <c r="AD11" i="17"/>
  <c r="H3" i="17"/>
  <c r="H4" i="17"/>
  <c r="AD25" i="17"/>
  <c r="H5" i="17"/>
  <c r="H6" i="17"/>
  <c r="H10" i="17"/>
  <c r="H11" i="17"/>
  <c r="H7" i="17"/>
  <c r="D9" i="17"/>
  <c r="E9" i="17"/>
  <c r="D11" i="17"/>
  <c r="D12" i="17"/>
  <c r="D13" i="17"/>
  <c r="D14" i="17" a="1"/>
  <c r="D14" i="17"/>
  <c r="F16" i="17"/>
  <c r="F17" i="17" s="1"/>
  <c r="C17" i="17"/>
  <c r="E21" i="17"/>
  <c r="F21" i="17" s="1"/>
  <c r="G21" i="17"/>
  <c r="E22" i="17"/>
  <c r="F22" i="17" s="1"/>
  <c r="G22" i="17" s="1"/>
  <c r="E23" i="17"/>
  <c r="F23" i="17"/>
  <c r="G23" i="17" s="1"/>
  <c r="I23" i="17" s="1"/>
  <c r="S23" i="17"/>
  <c r="E24" i="17"/>
  <c r="F24" i="17" s="1"/>
  <c r="G24" i="17" s="1"/>
  <c r="S24" i="17"/>
  <c r="E25" i="17"/>
  <c r="F25" i="17" s="1"/>
  <c r="G25" i="17" s="1"/>
  <c r="S25" i="17"/>
  <c r="E26" i="17"/>
  <c r="F26" i="17" s="1"/>
  <c r="G26" i="17" s="1"/>
  <c r="S26" i="17"/>
  <c r="E27" i="17"/>
  <c r="F27" i="17" s="1"/>
  <c r="G27" i="17" s="1"/>
  <c r="I27" i="17" s="1"/>
  <c r="S27" i="17"/>
  <c r="E28" i="17"/>
  <c r="F28" i="17" s="1"/>
  <c r="G28" i="17" s="1"/>
  <c r="S28" i="17"/>
  <c r="E29" i="17"/>
  <c r="F29" i="17" s="1"/>
  <c r="S29" i="17"/>
  <c r="E30" i="17"/>
  <c r="F30" i="17" s="1"/>
  <c r="G30" i="17" s="1"/>
  <c r="I30" i="17" s="1"/>
  <c r="S30" i="17"/>
  <c r="E31" i="17"/>
  <c r="F31" i="17" s="1"/>
  <c r="G31" i="17"/>
  <c r="I31" i="17" s="1"/>
  <c r="S31" i="17"/>
  <c r="E32" i="17"/>
  <c r="F32" i="17"/>
  <c r="G32" i="17"/>
  <c r="S32" i="17"/>
  <c r="E33" i="17"/>
  <c r="F33" i="17"/>
  <c r="G33" i="17" s="1"/>
  <c r="S33" i="17"/>
  <c r="E34" i="17"/>
  <c r="F34" i="17"/>
  <c r="G34" i="17"/>
  <c r="S34" i="17"/>
  <c r="E35" i="17"/>
  <c r="F35" i="17"/>
  <c r="G35" i="17" s="1"/>
  <c r="I35" i="17" s="1"/>
  <c r="S35" i="17"/>
  <c r="E36" i="17"/>
  <c r="F36" i="17"/>
  <c r="G36" i="17" s="1"/>
  <c r="S36" i="17"/>
  <c r="E37" i="17"/>
  <c r="F37" i="17" s="1"/>
  <c r="G37" i="17" s="1"/>
  <c r="S37" i="17"/>
  <c r="E38" i="17"/>
  <c r="F38" i="17"/>
  <c r="S38" i="17"/>
  <c r="E39" i="17"/>
  <c r="F39" i="17"/>
  <c r="G39" i="17" s="1"/>
  <c r="S39" i="17"/>
  <c r="E40" i="17"/>
  <c r="F40" i="17"/>
  <c r="G40" i="17"/>
  <c r="S40" i="17"/>
  <c r="E41" i="17"/>
  <c r="F41" i="17"/>
  <c r="G41" i="17" s="1"/>
  <c r="S41" i="17"/>
  <c r="E42" i="17"/>
  <c r="F42" i="17"/>
  <c r="G42" i="17"/>
  <c r="S42" i="17"/>
  <c r="E43" i="17"/>
  <c r="F43" i="17"/>
  <c r="G43" i="17" s="1"/>
  <c r="S43" i="17"/>
  <c r="E44" i="17"/>
  <c r="F44" i="17"/>
  <c r="G44" i="17"/>
  <c r="S44" i="17"/>
  <c r="E45" i="17"/>
  <c r="F45" i="17"/>
  <c r="G45" i="17" s="1"/>
  <c r="S45" i="17"/>
  <c r="E46" i="17"/>
  <c r="F46" i="17"/>
  <c r="G46" i="17"/>
  <c r="S46" i="17"/>
  <c r="E47" i="17"/>
  <c r="F47" i="17"/>
  <c r="G47" i="17" s="1"/>
  <c r="S47" i="17"/>
  <c r="E48" i="17"/>
  <c r="F48" i="17"/>
  <c r="S48" i="17"/>
  <c r="E49" i="17"/>
  <c r="F49" i="17"/>
  <c r="G49" i="17"/>
  <c r="S49" i="17"/>
  <c r="E50" i="17"/>
  <c r="F50" i="17"/>
  <c r="G50" i="17"/>
  <c r="S50" i="17"/>
  <c r="E51" i="17"/>
  <c r="F51" i="17"/>
  <c r="G51" i="17"/>
  <c r="S51" i="17"/>
  <c r="E52" i="17"/>
  <c r="F52" i="17"/>
  <c r="G52" i="17"/>
  <c r="S52" i="17"/>
  <c r="E53" i="17"/>
  <c r="F53" i="17"/>
  <c r="S53" i="17"/>
  <c r="E54" i="17"/>
  <c r="F54" i="17" s="1"/>
  <c r="G54" i="17" s="1"/>
  <c r="S54" i="17"/>
  <c r="E55" i="17"/>
  <c r="F55" i="17" s="1"/>
  <c r="G55" i="17" s="1"/>
  <c r="S55" i="17"/>
  <c r="E56" i="17"/>
  <c r="F56" i="17" s="1"/>
  <c r="G56" i="17" s="1"/>
  <c r="S56" i="17"/>
  <c r="E57" i="17"/>
  <c r="F57" i="17" s="1"/>
  <c r="G57" i="17" s="1"/>
  <c r="S57" i="17"/>
  <c r="E58" i="17"/>
  <c r="F58" i="17" s="1"/>
  <c r="G58" i="17" s="1"/>
  <c r="S58" i="17"/>
  <c r="E59" i="17"/>
  <c r="F59" i="17" s="1"/>
  <c r="G59" i="17" s="1"/>
  <c r="S59" i="17"/>
  <c r="E60" i="17"/>
  <c r="F60" i="17" s="1"/>
  <c r="G60" i="17" s="1"/>
  <c r="S60" i="17"/>
  <c r="E61" i="17"/>
  <c r="F61" i="17" s="1"/>
  <c r="G61" i="17" s="1"/>
  <c r="S61" i="17"/>
  <c r="E62" i="17"/>
  <c r="F62" i="17" s="1"/>
  <c r="S62" i="17"/>
  <c r="E63" i="17"/>
  <c r="F63" i="17"/>
  <c r="G63" i="17"/>
  <c r="S63" i="17"/>
  <c r="E64" i="17"/>
  <c r="F64" i="17"/>
  <c r="G64" i="17"/>
  <c r="S64" i="17"/>
  <c r="E65" i="17"/>
  <c r="F65" i="17"/>
  <c r="G65" i="17"/>
  <c r="S65" i="17"/>
  <c r="E66" i="17"/>
  <c r="F66" i="17"/>
  <c r="G66" i="17"/>
  <c r="S66" i="17"/>
  <c r="E67" i="17"/>
  <c r="F67" i="17"/>
  <c r="G67" i="17"/>
  <c r="S67" i="17"/>
  <c r="E68" i="17"/>
  <c r="F68" i="17"/>
  <c r="G68" i="17"/>
  <c r="S68" i="17"/>
  <c r="E69" i="17"/>
  <c r="F69" i="17"/>
  <c r="G69" i="17"/>
  <c r="S69" i="17"/>
  <c r="E70" i="17"/>
  <c r="F70" i="17"/>
  <c r="G70" i="17"/>
  <c r="S70" i="17"/>
  <c r="E71" i="17"/>
  <c r="F71" i="17"/>
  <c r="G71" i="17"/>
  <c r="S71" i="17"/>
  <c r="E72" i="17"/>
  <c r="F72" i="17"/>
  <c r="G72" i="17"/>
  <c r="S72" i="17"/>
  <c r="E73" i="17"/>
  <c r="F73" i="17"/>
  <c r="G73" i="17"/>
  <c r="S73" i="17"/>
  <c r="E74" i="17"/>
  <c r="F74" i="17"/>
  <c r="G74" i="17"/>
  <c r="Q74" i="17"/>
  <c r="S74" i="17"/>
  <c r="E75" i="17"/>
  <c r="F75" i="17"/>
  <c r="S75" i="17"/>
  <c r="E76" i="17"/>
  <c r="F76" i="17"/>
  <c r="G76" i="17" s="1"/>
  <c r="S76" i="17"/>
  <c r="E77" i="17"/>
  <c r="F77" i="17" s="1"/>
  <c r="G77" i="17" s="1"/>
  <c r="S77" i="17"/>
  <c r="E78" i="17"/>
  <c r="F78" i="17"/>
  <c r="S78" i="17"/>
  <c r="E79" i="17"/>
  <c r="F79" i="17"/>
  <c r="G79" i="17" s="1"/>
  <c r="S79" i="17"/>
  <c r="E80" i="17"/>
  <c r="F80" i="17"/>
  <c r="S80" i="17"/>
  <c r="E81" i="17"/>
  <c r="F81" i="17"/>
  <c r="S81" i="17"/>
  <c r="E82" i="17"/>
  <c r="F82" i="17" s="1"/>
  <c r="G82" i="17" s="1"/>
  <c r="S82" i="17"/>
  <c r="E83" i="17"/>
  <c r="F83" i="17" s="1"/>
  <c r="G83" i="17" s="1"/>
  <c r="S83" i="17"/>
  <c r="E84" i="17"/>
  <c r="F84" i="17" s="1"/>
  <c r="S84" i="17"/>
  <c r="E85" i="17"/>
  <c r="F85" i="17"/>
  <c r="S85" i="17"/>
  <c r="E86" i="17"/>
  <c r="F86" i="17"/>
  <c r="G86" i="17" s="1"/>
  <c r="S86" i="17"/>
  <c r="E87" i="17"/>
  <c r="F87" i="17"/>
  <c r="G87" i="17"/>
  <c r="S87" i="17"/>
  <c r="E88" i="17"/>
  <c r="F88" i="17"/>
  <c r="G88" i="17" s="1"/>
  <c r="S88" i="17"/>
  <c r="E89" i="17"/>
  <c r="F89" i="17"/>
  <c r="G89" i="17"/>
  <c r="S89" i="17"/>
  <c r="E90" i="17"/>
  <c r="F90" i="17"/>
  <c r="S90" i="17"/>
  <c r="E91" i="17"/>
  <c r="F91" i="17"/>
  <c r="G91" i="17"/>
  <c r="S91" i="17"/>
  <c r="E92" i="17"/>
  <c r="F92" i="17"/>
  <c r="G92" i="17"/>
  <c r="S92" i="17"/>
  <c r="E93" i="17"/>
  <c r="F93" i="17"/>
  <c r="T93" i="17"/>
  <c r="S93" i="17"/>
  <c r="E94" i="17"/>
  <c r="F94" i="17"/>
  <c r="G94" i="17"/>
  <c r="S94" i="17"/>
  <c r="E95" i="17"/>
  <c r="F95" i="17"/>
  <c r="G95" i="17"/>
  <c r="Q95" i="17"/>
  <c r="S95" i="17"/>
  <c r="E96" i="17"/>
  <c r="F96" i="17"/>
  <c r="G96" i="17" s="1"/>
  <c r="S96" i="17"/>
  <c r="E97" i="17"/>
  <c r="F97" i="17"/>
  <c r="Q97" i="17" s="1"/>
  <c r="G97" i="17"/>
  <c r="S97" i="17"/>
  <c r="E98" i="17"/>
  <c r="F98" i="17" s="1"/>
  <c r="S98" i="17"/>
  <c r="E99" i="17"/>
  <c r="F99" i="17"/>
  <c r="S99" i="17"/>
  <c r="E100" i="17"/>
  <c r="F100" i="17"/>
  <c r="G100" i="17" s="1"/>
  <c r="S100" i="17"/>
  <c r="E101" i="17"/>
  <c r="F101" i="17"/>
  <c r="G101" i="17"/>
  <c r="S101" i="17"/>
  <c r="E102" i="17"/>
  <c r="F102" i="17"/>
  <c r="G102" i="17" s="1"/>
  <c r="S102" i="17"/>
  <c r="E103" i="17"/>
  <c r="F103" i="17"/>
  <c r="G103" i="17"/>
  <c r="S103" i="17"/>
  <c r="E104" i="17"/>
  <c r="F104" i="17"/>
  <c r="G104" i="17" s="1"/>
  <c r="S104" i="17"/>
  <c r="E105" i="17"/>
  <c r="F105" i="17"/>
  <c r="S105" i="17"/>
  <c r="E106" i="17"/>
  <c r="F106" i="17"/>
  <c r="G106" i="17"/>
  <c r="S106" i="17"/>
  <c r="E107" i="17"/>
  <c r="F107" i="17"/>
  <c r="Q107" i="17"/>
  <c r="G107" i="17"/>
  <c r="S107" i="17"/>
  <c r="E108" i="17"/>
  <c r="F108" i="17"/>
  <c r="G108" i="17" s="1"/>
  <c r="S108" i="17"/>
  <c r="E109" i="17"/>
  <c r="F109" i="17"/>
  <c r="G109" i="17"/>
  <c r="S109" i="17"/>
  <c r="E110" i="17"/>
  <c r="F110" i="17"/>
  <c r="G110" i="17" s="1"/>
  <c r="S110" i="17"/>
  <c r="E111" i="17"/>
  <c r="F111" i="17"/>
  <c r="G111" i="17"/>
  <c r="S111" i="17"/>
  <c r="E112" i="17"/>
  <c r="F112" i="17"/>
  <c r="G112" i="17" s="1"/>
  <c r="S112" i="17"/>
  <c r="E113" i="17"/>
  <c r="F113" i="17"/>
  <c r="G113" i="17"/>
  <c r="S113" i="17"/>
  <c r="E114" i="17"/>
  <c r="F114" i="17"/>
  <c r="S114" i="17"/>
  <c r="E115" i="17"/>
  <c r="F115" i="17"/>
  <c r="G115" i="17"/>
  <c r="S115" i="17"/>
  <c r="E116" i="17"/>
  <c r="F116" i="17"/>
  <c r="G116" i="17" s="1"/>
  <c r="S116" i="17"/>
  <c r="E117" i="17"/>
  <c r="F117" i="17"/>
  <c r="G117" i="17" s="1"/>
  <c r="Q117" i="17"/>
  <c r="S117" i="17"/>
  <c r="E118" i="17"/>
  <c r="F118" i="17" s="1"/>
  <c r="G118" i="17" s="1"/>
  <c r="S118" i="17"/>
  <c r="E119" i="17"/>
  <c r="F119" i="17"/>
  <c r="G119" i="17" s="1"/>
  <c r="S119" i="17"/>
  <c r="E120" i="17"/>
  <c r="F120" i="17" s="1"/>
  <c r="G120" i="17" s="1"/>
  <c r="S120" i="17"/>
  <c r="E121" i="17"/>
  <c r="F121" i="17"/>
  <c r="G121" i="17" s="1"/>
  <c r="S121" i="17"/>
  <c r="E122" i="17"/>
  <c r="F122" i="17" s="1"/>
  <c r="G122" i="17" s="1"/>
  <c r="S122" i="17"/>
  <c r="E123" i="17"/>
  <c r="F123" i="17" s="1"/>
  <c r="G123" i="17" s="1"/>
  <c r="I123" i="17" s="1"/>
  <c r="S123" i="17"/>
  <c r="E124" i="17"/>
  <c r="F124" i="17"/>
  <c r="G124" i="17"/>
  <c r="S124" i="17"/>
  <c r="E125" i="17"/>
  <c r="F125" i="17" s="1"/>
  <c r="G125" i="17" s="1"/>
  <c r="S125" i="17"/>
  <c r="E126" i="17"/>
  <c r="F126" i="17"/>
  <c r="G126" i="17"/>
  <c r="S126" i="17"/>
  <c r="E127" i="17"/>
  <c r="F127" i="17" s="1"/>
  <c r="G127" i="17" s="1"/>
  <c r="S127" i="17"/>
  <c r="E128" i="17"/>
  <c r="F128" i="17"/>
  <c r="G128" i="17"/>
  <c r="S128" i="17"/>
  <c r="E129" i="17"/>
  <c r="F129" i="17" s="1"/>
  <c r="G129" i="17" s="1"/>
  <c r="S129" i="17"/>
  <c r="E130" i="17"/>
  <c r="F130" i="17"/>
  <c r="G130" i="17"/>
  <c r="S130" i="17"/>
  <c r="E131" i="17"/>
  <c r="F131" i="17" s="1"/>
  <c r="G131" i="17" s="1"/>
  <c r="H131" i="17" s="1"/>
  <c r="S131" i="17"/>
  <c r="E132" i="17"/>
  <c r="F132" i="17"/>
  <c r="G132" i="17"/>
  <c r="S132" i="17"/>
  <c r="E133" i="17"/>
  <c r="F133" i="17" s="1"/>
  <c r="S133" i="17"/>
  <c r="E134" i="17"/>
  <c r="F134" i="17" s="1"/>
  <c r="G134" i="17" s="1"/>
  <c r="S134" i="17"/>
  <c r="E135" i="17"/>
  <c r="F135" i="17"/>
  <c r="G135" i="17" s="1"/>
  <c r="S135" i="17"/>
  <c r="E136" i="17"/>
  <c r="F136" i="17" s="1"/>
  <c r="G136" i="17" s="1"/>
  <c r="S136" i="17"/>
  <c r="E137" i="17"/>
  <c r="F137" i="17"/>
  <c r="G137" i="17" s="1"/>
  <c r="S137" i="17"/>
  <c r="E138" i="17"/>
  <c r="F138" i="17" s="1"/>
  <c r="S138" i="17"/>
  <c r="E139" i="17"/>
  <c r="F139" i="17"/>
  <c r="G139" i="17"/>
  <c r="S139" i="17"/>
  <c r="E140" i="17"/>
  <c r="F140" i="17"/>
  <c r="G140" i="17" s="1"/>
  <c r="S140" i="17"/>
  <c r="E141" i="17"/>
  <c r="F141" i="17"/>
  <c r="G141" i="17"/>
  <c r="S141" i="17"/>
  <c r="E142" i="17"/>
  <c r="F142" i="17"/>
  <c r="G142" i="17" s="1"/>
  <c r="S142" i="17"/>
  <c r="E143" i="17"/>
  <c r="F143" i="17"/>
  <c r="G143" i="17"/>
  <c r="S143" i="17"/>
  <c r="E144" i="17"/>
  <c r="F144" i="17"/>
  <c r="S144" i="17"/>
  <c r="E145" i="17"/>
  <c r="F145" i="17"/>
  <c r="G145" i="17"/>
  <c r="S145" i="17"/>
  <c r="E146" i="17"/>
  <c r="F146" i="17"/>
  <c r="S146" i="17"/>
  <c r="E147" i="17"/>
  <c r="F147" i="17" s="1"/>
  <c r="G147" i="17" s="1"/>
  <c r="S147" i="17"/>
  <c r="E148" i="17"/>
  <c r="F148" i="17"/>
  <c r="G148" i="17"/>
  <c r="S148" i="17"/>
  <c r="E149" i="17"/>
  <c r="F149" i="17" s="1"/>
  <c r="G149" i="17" s="1"/>
  <c r="S149" i="17"/>
  <c r="E150" i="17"/>
  <c r="F150" i="17"/>
  <c r="G150" i="17"/>
  <c r="S150" i="17"/>
  <c r="E151" i="17"/>
  <c r="F151" i="17" s="1"/>
  <c r="G151" i="17" s="1"/>
  <c r="S151" i="17"/>
  <c r="E152" i="17"/>
  <c r="F152" i="17"/>
  <c r="G152" i="17"/>
  <c r="S152" i="17"/>
  <c r="E153" i="17"/>
  <c r="F153" i="17" s="1"/>
  <c r="G153" i="17" s="1"/>
  <c r="S153" i="17"/>
  <c r="E154" i="17"/>
  <c r="F154" i="17"/>
  <c r="G154" i="17"/>
  <c r="S154" i="17"/>
  <c r="E155" i="17"/>
  <c r="F155" i="17" s="1"/>
  <c r="G155" i="17" s="1"/>
  <c r="S155" i="17"/>
  <c r="E156" i="17"/>
  <c r="F156" i="17"/>
  <c r="G156" i="17"/>
  <c r="S156" i="17"/>
  <c r="E157" i="17"/>
  <c r="F157" i="17" s="1"/>
  <c r="G157" i="17" s="1"/>
  <c r="N157" i="17" s="1"/>
  <c r="S157" i="17"/>
  <c r="E158" i="17"/>
  <c r="F158" i="17"/>
  <c r="P158" i="17" s="1"/>
  <c r="G158" i="17"/>
  <c r="S158" i="17"/>
  <c r="E159" i="17"/>
  <c r="F159" i="17"/>
  <c r="S159" i="17"/>
  <c r="E160" i="17"/>
  <c r="F160" i="17"/>
  <c r="Q160" i="17" s="1"/>
  <c r="G160" i="17"/>
  <c r="S160" i="17"/>
  <c r="E161" i="17"/>
  <c r="F161" i="17"/>
  <c r="S161" i="17"/>
  <c r="E162" i="17"/>
  <c r="F162" i="17"/>
  <c r="G162" i="17"/>
  <c r="S162" i="17"/>
  <c r="E163" i="17"/>
  <c r="F163" i="17" s="1"/>
  <c r="G163" i="17" s="1"/>
  <c r="S163" i="17"/>
  <c r="E164" i="17"/>
  <c r="F164" i="17"/>
  <c r="G164" i="17"/>
  <c r="S164" i="17"/>
  <c r="E165" i="17"/>
  <c r="F165" i="17" s="1"/>
  <c r="S165" i="17"/>
  <c r="E166" i="17"/>
  <c r="F166" i="17" s="1"/>
  <c r="S166" i="17"/>
  <c r="E167" i="17"/>
  <c r="F167" i="17" s="1"/>
  <c r="S167" i="17"/>
  <c r="E168" i="17"/>
  <c r="F168" i="17"/>
  <c r="G168" i="17"/>
  <c r="S168" i="17"/>
  <c r="E169" i="17"/>
  <c r="F169" i="17"/>
  <c r="G169" i="17" s="1"/>
  <c r="J169" i="17" s="1"/>
  <c r="S169" i="17"/>
  <c r="E170" i="17"/>
  <c r="F170" i="17"/>
  <c r="G170" i="17"/>
  <c r="S170" i="17"/>
  <c r="E171" i="17"/>
  <c r="F171" i="17"/>
  <c r="G171" i="17" s="1"/>
  <c r="S171" i="17"/>
  <c r="E172" i="17"/>
  <c r="F172" i="17"/>
  <c r="S172" i="17"/>
  <c r="E173" i="17"/>
  <c r="F173" i="17"/>
  <c r="S173" i="17"/>
  <c r="E174" i="17"/>
  <c r="F174" i="17"/>
  <c r="S174" i="17"/>
  <c r="E175" i="17"/>
  <c r="F175" i="17"/>
  <c r="S175" i="17"/>
  <c r="E176" i="17"/>
  <c r="F176" i="17"/>
  <c r="G176" i="17" s="1"/>
  <c r="S176" i="17"/>
  <c r="E177" i="17"/>
  <c r="F177" i="17"/>
  <c r="G177" i="17"/>
  <c r="S177" i="17"/>
  <c r="E178" i="17"/>
  <c r="F178" i="17"/>
  <c r="S178" i="17"/>
  <c r="E179" i="17"/>
  <c r="F179" i="17" s="1"/>
  <c r="S179" i="17"/>
  <c r="E180" i="17"/>
  <c r="F180" i="17" s="1"/>
  <c r="S180" i="17"/>
  <c r="E181" i="17"/>
  <c r="F181" i="17" s="1"/>
  <c r="S181" i="17"/>
  <c r="E182" i="17"/>
  <c r="F182" i="17"/>
  <c r="G182" i="17"/>
  <c r="S182" i="17"/>
  <c r="E183" i="17"/>
  <c r="F183" i="17"/>
  <c r="P183" i="17" s="1"/>
  <c r="S183" i="17"/>
  <c r="E184" i="17"/>
  <c r="F184" i="17"/>
  <c r="S184" i="17"/>
  <c r="E185" i="17"/>
  <c r="F185" i="17"/>
  <c r="S185" i="17"/>
  <c r="E186" i="17"/>
  <c r="F186" i="17"/>
  <c r="G186" i="17" s="1"/>
  <c r="S186" i="17"/>
  <c r="E187" i="17"/>
  <c r="F187" i="17" s="1"/>
  <c r="G187" i="17" s="1"/>
  <c r="S187" i="17"/>
  <c r="E188" i="17"/>
  <c r="F188" i="17"/>
  <c r="S188" i="17"/>
  <c r="E189" i="17"/>
  <c r="F189" i="17"/>
  <c r="S189" i="17"/>
  <c r="E190" i="17"/>
  <c r="F190" i="17"/>
  <c r="S190" i="17"/>
  <c r="E191" i="17"/>
  <c r="F191" i="17" s="1"/>
  <c r="S191" i="17"/>
  <c r="E192" i="17"/>
  <c r="F192" i="17" s="1"/>
  <c r="G192" i="17" s="1"/>
  <c r="S192" i="17"/>
  <c r="E193" i="17"/>
  <c r="F193" i="17"/>
  <c r="G193" i="17" s="1"/>
  <c r="S193" i="17"/>
  <c r="E194" i="17"/>
  <c r="F194" i="17" s="1"/>
  <c r="S194" i="17"/>
  <c r="E195" i="17"/>
  <c r="F195" i="17" s="1"/>
  <c r="S195" i="17"/>
  <c r="E196" i="17"/>
  <c r="F196" i="17"/>
  <c r="S196" i="17"/>
  <c r="E197" i="17"/>
  <c r="F197" i="17"/>
  <c r="S197" i="17"/>
  <c r="E198" i="17"/>
  <c r="F198" i="17"/>
  <c r="G198" i="17" s="1"/>
  <c r="S198" i="17"/>
  <c r="E199" i="17"/>
  <c r="F199" i="17" s="1"/>
  <c r="S199" i="17"/>
  <c r="E200" i="17"/>
  <c r="F200" i="17" s="1"/>
  <c r="S200" i="17"/>
  <c r="E201" i="17"/>
  <c r="F201" i="17" s="1"/>
  <c r="S201" i="17"/>
  <c r="E202" i="17"/>
  <c r="F202" i="17" s="1"/>
  <c r="G202" i="17" s="1"/>
  <c r="S202" i="17"/>
  <c r="E203" i="17"/>
  <c r="F203" i="17"/>
  <c r="G203" i="17" s="1"/>
  <c r="K203" i="17" s="1"/>
  <c r="S203" i="17"/>
  <c r="E204" i="17"/>
  <c r="F204" i="17" s="1"/>
  <c r="S204" i="17"/>
  <c r="E205" i="17"/>
  <c r="F205" i="17"/>
  <c r="S205" i="17"/>
  <c r="E206" i="17"/>
  <c r="F206" i="17"/>
  <c r="S206" i="17"/>
  <c r="E207" i="17"/>
  <c r="F207" i="17"/>
  <c r="S207" i="17"/>
  <c r="E208" i="17"/>
  <c r="F208" i="17"/>
  <c r="G208" i="17" s="1"/>
  <c r="S208" i="17"/>
  <c r="E209" i="17"/>
  <c r="F209" i="17" s="1"/>
  <c r="G209" i="17" s="1"/>
  <c r="S209" i="17"/>
  <c r="E210" i="17"/>
  <c r="F210" i="17"/>
  <c r="S210" i="17"/>
  <c r="E211" i="17"/>
  <c r="F211" i="17"/>
  <c r="S211" i="17"/>
  <c r="E212" i="17"/>
  <c r="F212" i="17" s="1"/>
  <c r="S212" i="17"/>
  <c r="E213" i="17"/>
  <c r="F213" i="17" s="1"/>
  <c r="S213" i="17"/>
  <c r="E214" i="17"/>
  <c r="F214" i="17" s="1"/>
  <c r="S214" i="17"/>
  <c r="E215" i="17"/>
  <c r="F215" i="17"/>
  <c r="S215" i="17"/>
  <c r="E216" i="17"/>
  <c r="F216" i="17"/>
  <c r="S216" i="17"/>
  <c r="E217" i="17"/>
  <c r="F217" i="17"/>
  <c r="S217" i="17"/>
  <c r="E218" i="17"/>
  <c r="F218" i="17"/>
  <c r="G218" i="17" s="1"/>
  <c r="S218" i="17"/>
  <c r="E219" i="17"/>
  <c r="F219" i="17" s="1"/>
  <c r="G219" i="17" s="1"/>
  <c r="K219" i="17" s="1"/>
  <c r="S219" i="17"/>
  <c r="E220" i="17"/>
  <c r="F220" i="17"/>
  <c r="S220" i="17"/>
  <c r="E221" i="17"/>
  <c r="F221" i="17"/>
  <c r="S221" i="17"/>
  <c r="E222" i="17"/>
  <c r="F222" i="17" s="1"/>
  <c r="S222" i="17"/>
  <c r="E223" i="17"/>
  <c r="F223" i="17" s="1"/>
  <c r="S223" i="17"/>
  <c r="E224" i="17"/>
  <c r="F224" i="17" s="1"/>
  <c r="S224" i="17"/>
  <c r="E225" i="17"/>
  <c r="F225" i="17"/>
  <c r="G225" i="17" s="1"/>
  <c r="S225" i="17"/>
  <c r="E226" i="17"/>
  <c r="F226" i="17" s="1"/>
  <c r="S226" i="17"/>
  <c r="E227" i="17"/>
  <c r="F227" i="17"/>
  <c r="S227" i="17"/>
  <c r="E228" i="17"/>
  <c r="F228" i="17"/>
  <c r="S228" i="17"/>
  <c r="E229" i="17"/>
  <c r="F229" i="17"/>
  <c r="S229" i="17"/>
  <c r="E230" i="17"/>
  <c r="F230" i="17"/>
  <c r="Q230" i="17" s="1"/>
  <c r="S230" i="17"/>
  <c r="E231" i="17"/>
  <c r="F231" i="17"/>
  <c r="S231" i="17"/>
  <c r="E232" i="17"/>
  <c r="F232" i="17"/>
  <c r="S232" i="17"/>
  <c r="E233" i="17"/>
  <c r="F233" i="17"/>
  <c r="S233" i="17"/>
  <c r="E234" i="17"/>
  <c r="F234" i="17" s="1"/>
  <c r="G234" i="17" s="1"/>
  <c r="S234" i="17"/>
  <c r="E235" i="17"/>
  <c r="F235" i="17"/>
  <c r="G235" i="17"/>
  <c r="S235" i="17"/>
  <c r="E236" i="17"/>
  <c r="F236" i="17" s="1"/>
  <c r="S236" i="17"/>
  <c r="E237" i="17"/>
  <c r="F237" i="17" s="1"/>
  <c r="S237" i="17"/>
  <c r="E238" i="17"/>
  <c r="F238" i="17" s="1"/>
  <c r="S238" i="17"/>
  <c r="E239" i="17"/>
  <c r="F239" i="17"/>
  <c r="S239" i="17"/>
  <c r="E240" i="17"/>
  <c r="F240" i="17"/>
  <c r="S240" i="17"/>
  <c r="E241" i="17"/>
  <c r="F241" i="17"/>
  <c r="S241" i="17"/>
  <c r="E242" i="17"/>
  <c r="F242" i="17"/>
  <c r="G242" i="17" s="1"/>
  <c r="S242" i="17"/>
  <c r="E243" i="17"/>
  <c r="F243" i="17" s="1"/>
  <c r="G243" i="17" s="1"/>
  <c r="S243" i="17"/>
  <c r="E244" i="17"/>
  <c r="F244" i="17"/>
  <c r="G244" i="17" s="1"/>
  <c r="S244" i="17"/>
  <c r="E245" i="17"/>
  <c r="F245" i="17" s="1"/>
  <c r="G245" i="17" s="1"/>
  <c r="K245" i="17" s="1"/>
  <c r="S245" i="17"/>
  <c r="E246" i="17"/>
  <c r="F246" i="17"/>
  <c r="Q246" i="17" s="1"/>
  <c r="S246" i="17"/>
  <c r="E247" i="17"/>
  <c r="F247" i="17"/>
  <c r="S247" i="17"/>
  <c r="E248" i="17"/>
  <c r="F248" i="17"/>
  <c r="S248" i="17"/>
  <c r="E249" i="17"/>
  <c r="F249" i="17"/>
  <c r="S249" i="17"/>
  <c r="E250" i="17"/>
  <c r="F250" i="17" s="1"/>
  <c r="S250" i="17"/>
  <c r="E251" i="17"/>
  <c r="F251" i="17" s="1"/>
  <c r="S251" i="17"/>
  <c r="E252" i="17"/>
  <c r="F252" i="17" s="1"/>
  <c r="S252" i="17"/>
  <c r="E253" i="17"/>
  <c r="F253" i="17"/>
  <c r="S253" i="17"/>
  <c r="E254" i="17"/>
  <c r="F254" i="17"/>
  <c r="S254" i="17"/>
  <c r="E255" i="17"/>
  <c r="F255" i="17"/>
  <c r="S255" i="17"/>
  <c r="E256" i="17"/>
  <c r="F256" i="17"/>
  <c r="G256" i="17" s="1"/>
  <c r="K256" i="17" s="1"/>
  <c r="Q256" i="17"/>
  <c r="R256" i="17" s="1"/>
  <c r="S256" i="17"/>
  <c r="E257" i="17"/>
  <c r="F257" i="17" s="1"/>
  <c r="S257" i="17"/>
  <c r="E258" i="17"/>
  <c r="F258" i="17"/>
  <c r="G258" i="17" s="1"/>
  <c r="S258" i="17"/>
  <c r="E259" i="17"/>
  <c r="F259" i="17"/>
  <c r="S259" i="17"/>
  <c r="E260" i="17"/>
  <c r="F260" i="17"/>
  <c r="G260" i="17"/>
  <c r="K260" i="17" s="1"/>
  <c r="S260" i="17"/>
  <c r="E261" i="17"/>
  <c r="F261" i="17" s="1"/>
  <c r="S261" i="17"/>
  <c r="E262" i="17"/>
  <c r="F262" i="17" s="1"/>
  <c r="S262" i="17"/>
  <c r="E263" i="17"/>
  <c r="F263" i="17"/>
  <c r="S263" i="17"/>
  <c r="E264" i="17"/>
  <c r="F264" i="17"/>
  <c r="G264" i="17" s="1"/>
  <c r="S264" i="17"/>
  <c r="E265" i="17"/>
  <c r="F265" i="17" s="1"/>
  <c r="G265" i="17" s="1"/>
  <c r="S265" i="17"/>
  <c r="E266" i="17"/>
  <c r="F266" i="17"/>
  <c r="Q266" i="17" s="1"/>
  <c r="S266" i="17"/>
  <c r="E267" i="17"/>
  <c r="F267" i="17" s="1"/>
  <c r="G267" i="17" s="1"/>
  <c r="S267" i="17"/>
  <c r="E268" i="17"/>
  <c r="F268" i="17"/>
  <c r="G268" i="17" s="1"/>
  <c r="S268" i="17"/>
  <c r="E269" i="17"/>
  <c r="F269" i="17" s="1"/>
  <c r="G269" i="17" s="1"/>
  <c r="K269" i="17" s="1"/>
  <c r="S269" i="17"/>
  <c r="E270" i="17"/>
  <c r="F270" i="17"/>
  <c r="S270" i="17"/>
  <c r="E271" i="17"/>
  <c r="F271" i="17"/>
  <c r="S271" i="17"/>
  <c r="E272" i="17"/>
  <c r="F272" i="17"/>
  <c r="G272" i="17"/>
  <c r="K272" i="17" s="1"/>
  <c r="S272" i="17"/>
  <c r="E273" i="17"/>
  <c r="F273" i="17" s="1"/>
  <c r="S273" i="17"/>
  <c r="E274" i="17"/>
  <c r="F274" i="17"/>
  <c r="G274" i="17"/>
  <c r="S274" i="17"/>
  <c r="H2" i="18"/>
  <c r="Z10" i="18"/>
  <c r="H3" i="18"/>
  <c r="H4" i="18"/>
  <c r="H5" i="18"/>
  <c r="W75" i="18"/>
  <c r="H6" i="18"/>
  <c r="AA8" i="18"/>
  <c r="E7" i="18"/>
  <c r="H7" i="18"/>
  <c r="H11" i="18"/>
  <c r="H12" i="18"/>
  <c r="E8" i="18"/>
  <c r="H8" i="18"/>
  <c r="Z8" i="18"/>
  <c r="D9" i="18"/>
  <c r="E9" i="18"/>
  <c r="D11" i="18"/>
  <c r="D12" i="18"/>
  <c r="D13" i="18"/>
  <c r="D14" i="18"/>
  <c r="D14" i="18" a="1"/>
  <c r="F16" i="18"/>
  <c r="F17" i="18" s="1"/>
  <c r="I16" i="18"/>
  <c r="C17" i="18"/>
  <c r="I17" i="18"/>
  <c r="Z17" i="18"/>
  <c r="M21" i="18"/>
  <c r="Z21" i="18"/>
  <c r="M22" i="18"/>
  <c r="M23" i="18"/>
  <c r="M24" i="18"/>
  <c r="Z24" i="18"/>
  <c r="M25" i="18"/>
  <c r="M26" i="18"/>
  <c r="M27" i="18"/>
  <c r="P27" i="18"/>
  <c r="V27" i="18"/>
  <c r="M28" i="18"/>
  <c r="M29" i="18"/>
  <c r="W29" i="18"/>
  <c r="M30" i="18"/>
  <c r="E31" i="18"/>
  <c r="F31" i="18"/>
  <c r="G31" i="18"/>
  <c r="Q31" i="18"/>
  <c r="M32" i="18"/>
  <c r="M33" i="18"/>
  <c r="E34" i="18"/>
  <c r="F34" i="18"/>
  <c r="Q34" i="18"/>
  <c r="E35" i="18"/>
  <c r="F35" i="18"/>
  <c r="G35" i="18"/>
  <c r="Q35" i="18"/>
  <c r="E36" i="18"/>
  <c r="F36" i="18"/>
  <c r="G36" i="18"/>
  <c r="K36" i="18"/>
  <c r="Q36" i="18"/>
  <c r="E37" i="18"/>
  <c r="F37" i="18"/>
  <c r="G37" i="18"/>
  <c r="N37" i="18"/>
  <c r="Q37" i="18"/>
  <c r="E38" i="18"/>
  <c r="F38" i="18"/>
  <c r="Q38" i="18"/>
  <c r="E39" i="18"/>
  <c r="F39" i="18"/>
  <c r="G39" i="18"/>
  <c r="Q39" i="18"/>
  <c r="E40" i="18"/>
  <c r="F40" i="18"/>
  <c r="G40" i="18"/>
  <c r="N40" i="18"/>
  <c r="Q40" i="18"/>
  <c r="E41" i="18"/>
  <c r="F41" i="18"/>
  <c r="G41" i="18"/>
  <c r="N41" i="18"/>
  <c r="Q41" i="18"/>
  <c r="E42" i="18"/>
  <c r="F42" i="18"/>
  <c r="G42" i="18"/>
  <c r="Q42" i="18"/>
  <c r="E43" i="18"/>
  <c r="F43" i="18"/>
  <c r="Q43" i="18"/>
  <c r="E44" i="18"/>
  <c r="F44" i="18"/>
  <c r="G44" i="18"/>
  <c r="Q44" i="18"/>
  <c r="E45" i="18"/>
  <c r="F45" i="18"/>
  <c r="G45" i="18"/>
  <c r="Q45" i="18"/>
  <c r="E46" i="18"/>
  <c r="F46" i="18"/>
  <c r="Q46" i="18"/>
  <c r="E47" i="18"/>
  <c r="F47" i="18"/>
  <c r="Q47" i="18"/>
  <c r="E48" i="18"/>
  <c r="F48" i="18"/>
  <c r="Q48" i="18"/>
  <c r="E49" i="18"/>
  <c r="F49" i="18"/>
  <c r="G49" i="18"/>
  <c r="N49" i="18"/>
  <c r="Q49" i="18"/>
  <c r="E50" i="18"/>
  <c r="F50" i="18"/>
  <c r="Q50" i="18"/>
  <c r="E51" i="18"/>
  <c r="F51" i="18"/>
  <c r="G51" i="18"/>
  <c r="Q51" i="18"/>
  <c r="E52" i="18"/>
  <c r="F52" i="18"/>
  <c r="Q52" i="18"/>
  <c r="E53" i="18"/>
  <c r="F53" i="18"/>
  <c r="Q53" i="18"/>
  <c r="E54" i="18"/>
  <c r="F54" i="18"/>
  <c r="Q54" i="18"/>
  <c r="E55" i="18"/>
  <c r="F55" i="18"/>
  <c r="G55" i="18"/>
  <c r="Q55" i="18"/>
  <c r="E56" i="18"/>
  <c r="F56" i="18"/>
  <c r="Q56" i="18"/>
  <c r="E57" i="18"/>
  <c r="F57" i="18"/>
  <c r="Q57" i="18"/>
  <c r="E58" i="18"/>
  <c r="F58" i="18"/>
  <c r="Q58" i="18"/>
  <c r="E59" i="18"/>
  <c r="F59" i="18"/>
  <c r="G59" i="18"/>
  <c r="Q59" i="18"/>
  <c r="E60" i="18"/>
  <c r="F60" i="18"/>
  <c r="Q60" i="18"/>
  <c r="E61" i="18"/>
  <c r="F61" i="18"/>
  <c r="Q61" i="18"/>
  <c r="E62" i="18"/>
  <c r="F62" i="18"/>
  <c r="Q62" i="18"/>
  <c r="E63" i="18"/>
  <c r="F63" i="18"/>
  <c r="G63" i="18"/>
  <c r="Q63" i="18"/>
  <c r="E64" i="18"/>
  <c r="F64" i="18"/>
  <c r="Q64" i="18"/>
  <c r="E65" i="18"/>
  <c r="F65" i="18"/>
  <c r="Q65" i="18"/>
  <c r="E66" i="18"/>
  <c r="F66" i="18"/>
  <c r="Q66" i="18"/>
  <c r="E67" i="18"/>
  <c r="F67" i="18"/>
  <c r="G67" i="18"/>
  <c r="Q67" i="18"/>
  <c r="E68" i="18"/>
  <c r="F68" i="18"/>
  <c r="Q68" i="18"/>
  <c r="E69" i="18"/>
  <c r="F69" i="18"/>
  <c r="Q69" i="18"/>
  <c r="E70" i="18"/>
  <c r="F70" i="18"/>
  <c r="Q70" i="18"/>
  <c r="E71" i="18"/>
  <c r="F71" i="18"/>
  <c r="G71" i="18"/>
  <c r="Q71" i="18"/>
  <c r="E72" i="18"/>
  <c r="F72" i="18"/>
  <c r="Q72" i="18"/>
  <c r="E73" i="18"/>
  <c r="F73" i="18"/>
  <c r="Q73" i="18"/>
  <c r="E74" i="18"/>
  <c r="F74" i="18"/>
  <c r="Q74" i="18"/>
  <c r="E75" i="18"/>
  <c r="F75" i="18"/>
  <c r="G75" i="18"/>
  <c r="Q75" i="18"/>
  <c r="E76" i="18"/>
  <c r="F76" i="18"/>
  <c r="Q76" i="18"/>
  <c r="E77" i="18"/>
  <c r="F77" i="18"/>
  <c r="Q77" i="18"/>
  <c r="E78" i="18"/>
  <c r="F78" i="18"/>
  <c r="Q78" i="18"/>
  <c r="E79" i="18"/>
  <c r="F79" i="18"/>
  <c r="G79" i="18"/>
  <c r="Q79" i="18"/>
  <c r="E80" i="18"/>
  <c r="F80" i="18"/>
  <c r="Q80" i="18"/>
  <c r="E81" i="18"/>
  <c r="F81" i="18"/>
  <c r="Q81" i="18"/>
  <c r="E82" i="18"/>
  <c r="F82" i="18"/>
  <c r="Q82" i="18"/>
  <c r="E83" i="18"/>
  <c r="F83" i="18"/>
  <c r="W83" i="18"/>
  <c r="Q83" i="18"/>
  <c r="E84" i="18"/>
  <c r="F84" i="18"/>
  <c r="Q84" i="18"/>
  <c r="E85" i="18"/>
  <c r="F85" i="18"/>
  <c r="Q85" i="18"/>
  <c r="E86" i="18"/>
  <c r="F86" i="18"/>
  <c r="Q86" i="18"/>
  <c r="E87" i="18"/>
  <c r="F87" i="18"/>
  <c r="Q87" i="18"/>
  <c r="E88" i="18"/>
  <c r="F88" i="18"/>
  <c r="Q88" i="18"/>
  <c r="E89" i="18"/>
  <c r="F89" i="18"/>
  <c r="Q89" i="18"/>
  <c r="E90" i="18"/>
  <c r="F90" i="18"/>
  <c r="Q90" i="18"/>
  <c r="E91" i="18"/>
  <c r="F91" i="18"/>
  <c r="G91" i="18"/>
  <c r="Q91" i="18"/>
  <c r="E92" i="18"/>
  <c r="F92" i="18"/>
  <c r="Q92" i="18"/>
  <c r="E93" i="18"/>
  <c r="F93" i="18"/>
  <c r="Q93" i="18"/>
  <c r="E94" i="18"/>
  <c r="F94" i="18"/>
  <c r="Q94" i="18"/>
  <c r="E95" i="18"/>
  <c r="F95" i="18"/>
  <c r="W95" i="18"/>
  <c r="G95" i="18"/>
  <c r="Q95" i="18"/>
  <c r="E96" i="18"/>
  <c r="F96" i="18"/>
  <c r="Q96" i="18"/>
  <c r="E97" i="18"/>
  <c r="F97" i="18"/>
  <c r="Q97" i="18"/>
  <c r="E98" i="18"/>
  <c r="F98" i="18"/>
  <c r="Q98" i="18"/>
  <c r="E99" i="18"/>
  <c r="F99" i="18"/>
  <c r="G99" i="18"/>
  <c r="Q99" i="18"/>
  <c r="W99" i="18"/>
  <c r="E100" i="18"/>
  <c r="F100" i="18"/>
  <c r="Q100" i="18"/>
  <c r="E101" i="18"/>
  <c r="F101" i="18"/>
  <c r="Q101" i="18"/>
  <c r="E102" i="18"/>
  <c r="F102" i="18"/>
  <c r="Q102" i="18"/>
  <c r="E103" i="18"/>
  <c r="F103" i="18"/>
  <c r="G103" i="18"/>
  <c r="Q103" i="18"/>
  <c r="W103" i="18"/>
  <c r="E104" i="18"/>
  <c r="F104" i="18"/>
  <c r="Q104" i="18"/>
  <c r="E105" i="18"/>
  <c r="F105" i="18"/>
  <c r="Q105" i="18"/>
  <c r="E106" i="18"/>
  <c r="F106" i="18"/>
  <c r="Q106" i="18"/>
  <c r="E107" i="18"/>
  <c r="F107" i="18"/>
  <c r="W107" i="18"/>
  <c r="G107" i="18"/>
  <c r="Q107" i="18"/>
  <c r="E108" i="18"/>
  <c r="F108" i="18"/>
  <c r="Q108" i="18"/>
  <c r="E109" i="18"/>
  <c r="F109" i="18"/>
  <c r="Q109" i="18"/>
  <c r="E110" i="18"/>
  <c r="F110" i="18"/>
  <c r="Q110" i="18"/>
  <c r="E111" i="18"/>
  <c r="F111" i="18"/>
  <c r="Q111" i="18"/>
  <c r="E112" i="18"/>
  <c r="F112" i="18"/>
  <c r="G112" i="18"/>
  <c r="Q112" i="18"/>
  <c r="E113" i="18"/>
  <c r="F113" i="18"/>
  <c r="Q113" i="18"/>
  <c r="E114" i="18"/>
  <c r="F114" i="18"/>
  <c r="Q114" i="18"/>
  <c r="E115" i="18"/>
  <c r="F115" i="18"/>
  <c r="P115" i="18"/>
  <c r="Q115" i="18"/>
  <c r="E116" i="18"/>
  <c r="F116" i="18"/>
  <c r="Q116" i="18"/>
  <c r="E117" i="18"/>
  <c r="F117" i="18"/>
  <c r="G117" i="18"/>
  <c r="Q117" i="18"/>
  <c r="E118" i="18"/>
  <c r="F118" i="18"/>
  <c r="Q118" i="18"/>
  <c r="E119" i="18"/>
  <c r="F119" i="18"/>
  <c r="Q119" i="18"/>
  <c r="E120" i="18"/>
  <c r="F120" i="18"/>
  <c r="G120" i="18"/>
  <c r="Q120" i="18"/>
  <c r="E121" i="18"/>
  <c r="F121" i="18"/>
  <c r="Q121" i="18"/>
  <c r="E122" i="18"/>
  <c r="F122" i="18"/>
  <c r="Q122" i="18"/>
  <c r="E123" i="18"/>
  <c r="F123" i="18"/>
  <c r="G123" i="18"/>
  <c r="P123" i="18"/>
  <c r="Q123" i="18"/>
  <c r="E124" i="18"/>
  <c r="F124" i="18"/>
  <c r="Q124" i="18"/>
  <c r="E125" i="18"/>
  <c r="F125" i="18"/>
  <c r="G125" i="18"/>
  <c r="Q125" i="18"/>
  <c r="H2" i="10"/>
  <c r="X11" i="10"/>
  <c r="H3" i="10"/>
  <c r="X14" i="10"/>
  <c r="H4" i="10"/>
  <c r="H5" i="10"/>
  <c r="H6" i="10"/>
  <c r="H10" i="10"/>
  <c r="H11" i="10"/>
  <c r="H7" i="10"/>
  <c r="D9" i="10"/>
  <c r="E9" i="10"/>
  <c r="H9" i="10"/>
  <c r="D11" i="10"/>
  <c r="D12" i="10"/>
  <c r="X12" i="10"/>
  <c r="D13" i="10"/>
  <c r="D14" i="10"/>
  <c r="D14" i="10" a="1"/>
  <c r="F16" i="10"/>
  <c r="F17" i="10" s="1"/>
  <c r="I16" i="10"/>
  <c r="C17" i="10"/>
  <c r="I17" i="10"/>
  <c r="E21" i="10"/>
  <c r="F21" i="10"/>
  <c r="E22" i="10"/>
  <c r="F22" i="10"/>
  <c r="E23" i="10"/>
  <c r="F23" i="10"/>
  <c r="Q23" i="10"/>
  <c r="X23" i="10"/>
  <c r="E24" i="10"/>
  <c r="F24" i="10"/>
  <c r="P24" i="10"/>
  <c r="Q24" i="10"/>
  <c r="E25" i="10"/>
  <c r="F25" i="10"/>
  <c r="G25" i="10"/>
  <c r="I25" i="10"/>
  <c r="Q25" i="10"/>
  <c r="E26" i="10"/>
  <c r="F26" i="10"/>
  <c r="Q26" i="10"/>
  <c r="E27" i="10"/>
  <c r="F27" i="10"/>
  <c r="G27" i="10"/>
  <c r="I27" i="10"/>
  <c r="Q27" i="10"/>
  <c r="E28" i="10"/>
  <c r="F28" i="10"/>
  <c r="Q28" i="10"/>
  <c r="X28" i="10"/>
  <c r="E29" i="10"/>
  <c r="F29" i="10"/>
  <c r="Q29" i="10"/>
  <c r="E30" i="10"/>
  <c r="F30" i="10"/>
  <c r="G30" i="10"/>
  <c r="I30" i="10"/>
  <c r="Q30" i="10"/>
  <c r="E31" i="10"/>
  <c r="F31" i="10"/>
  <c r="G31" i="10"/>
  <c r="I31" i="10"/>
  <c r="Q31" i="10"/>
  <c r="X31" i="10"/>
  <c r="E32" i="10"/>
  <c r="F32" i="10"/>
  <c r="Q32" i="10"/>
  <c r="E33" i="10"/>
  <c r="F33" i="10"/>
  <c r="P33" i="10"/>
  <c r="Q33" i="10"/>
  <c r="E34" i="10"/>
  <c r="F34" i="10"/>
  <c r="G34" i="10"/>
  <c r="I34" i="10"/>
  <c r="Q34" i="10"/>
  <c r="E35" i="10"/>
  <c r="F35" i="10"/>
  <c r="G35" i="10"/>
  <c r="I35" i="10"/>
  <c r="Q35" i="10"/>
  <c r="E36" i="10"/>
  <c r="F36" i="10"/>
  <c r="G36" i="10"/>
  <c r="I36" i="10"/>
  <c r="Q36" i="10"/>
  <c r="E37" i="10"/>
  <c r="F37" i="10"/>
  <c r="Q37" i="10"/>
  <c r="E38" i="10"/>
  <c r="F38" i="10"/>
  <c r="G38" i="10"/>
  <c r="I38" i="10"/>
  <c r="Q38" i="10"/>
  <c r="E39" i="10"/>
  <c r="F39" i="10"/>
  <c r="Q39" i="10"/>
  <c r="E40" i="10"/>
  <c r="F40" i="10"/>
  <c r="G40" i="10"/>
  <c r="I40" i="10"/>
  <c r="Q40" i="10"/>
  <c r="E41" i="10"/>
  <c r="F41" i="10"/>
  <c r="G41" i="10"/>
  <c r="I41" i="10"/>
  <c r="Q41" i="10"/>
  <c r="E42" i="10"/>
  <c r="F42" i="10"/>
  <c r="G42" i="10"/>
  <c r="I42" i="10"/>
  <c r="Q42" i="10"/>
  <c r="E43" i="10"/>
  <c r="F43" i="10"/>
  <c r="Q43" i="10"/>
  <c r="E44" i="10"/>
  <c r="F44" i="10"/>
  <c r="G44" i="10"/>
  <c r="I44" i="10"/>
  <c r="Q44" i="10"/>
  <c r="E45" i="10"/>
  <c r="F45" i="10"/>
  <c r="Q45" i="10"/>
  <c r="E46" i="10"/>
  <c r="F46" i="10"/>
  <c r="G46" i="10"/>
  <c r="I46" i="10"/>
  <c r="Q46" i="10"/>
  <c r="E47" i="10"/>
  <c r="F47" i="10"/>
  <c r="G47" i="10"/>
  <c r="I47" i="10"/>
  <c r="Q47" i="10"/>
  <c r="E48" i="10"/>
  <c r="F48" i="10"/>
  <c r="G48" i="10"/>
  <c r="I48" i="10"/>
  <c r="Q48" i="10"/>
  <c r="E49" i="10"/>
  <c r="F49" i="10"/>
  <c r="G49" i="10"/>
  <c r="I49" i="10"/>
  <c r="Q49" i="10"/>
  <c r="E50" i="10"/>
  <c r="F50" i="10"/>
  <c r="G50" i="10"/>
  <c r="I50" i="10"/>
  <c r="Q50" i="10"/>
  <c r="E51" i="10"/>
  <c r="F51" i="10"/>
  <c r="Q51" i="10"/>
  <c r="E52" i="10"/>
  <c r="F52" i="10"/>
  <c r="G52" i="10"/>
  <c r="I52" i="10"/>
  <c r="Q52" i="10"/>
  <c r="E53" i="10"/>
  <c r="F53" i="10"/>
  <c r="Q53" i="10"/>
  <c r="E54" i="10"/>
  <c r="F54" i="10"/>
  <c r="G54" i="10"/>
  <c r="I54" i="10"/>
  <c r="Q54" i="10"/>
  <c r="E55" i="10"/>
  <c r="F55" i="10"/>
  <c r="Q55" i="10"/>
  <c r="E56" i="10"/>
  <c r="F56" i="10"/>
  <c r="G56" i="10"/>
  <c r="I56" i="10"/>
  <c r="Q56" i="10"/>
  <c r="E57" i="10"/>
  <c r="F57" i="10"/>
  <c r="G57" i="10"/>
  <c r="I57" i="10"/>
  <c r="Q57" i="10"/>
  <c r="E58" i="10"/>
  <c r="F58" i="10"/>
  <c r="G58" i="10"/>
  <c r="I58" i="10"/>
  <c r="Q58" i="10"/>
  <c r="E59" i="10"/>
  <c r="F59" i="10"/>
  <c r="G59" i="10"/>
  <c r="I59" i="10"/>
  <c r="Q59" i="10"/>
  <c r="E60" i="10"/>
  <c r="F60" i="10"/>
  <c r="G60" i="10"/>
  <c r="I60" i="10"/>
  <c r="Q60" i="10"/>
  <c r="E61" i="10"/>
  <c r="F61" i="10"/>
  <c r="Q61" i="10"/>
  <c r="E62" i="10"/>
  <c r="F62" i="10"/>
  <c r="G62" i="10"/>
  <c r="I62" i="10"/>
  <c r="Q62" i="10"/>
  <c r="E63" i="10"/>
  <c r="F63" i="10"/>
  <c r="Q63" i="10"/>
  <c r="E64" i="10"/>
  <c r="F64" i="10"/>
  <c r="G64" i="10"/>
  <c r="I64" i="10"/>
  <c r="Q64" i="10"/>
  <c r="E65" i="10"/>
  <c r="F65" i="10"/>
  <c r="G65" i="10"/>
  <c r="I65" i="10"/>
  <c r="Q65" i="10"/>
  <c r="E66" i="10"/>
  <c r="F66" i="10"/>
  <c r="G66" i="10"/>
  <c r="I66" i="10"/>
  <c r="Q66" i="10"/>
  <c r="E67" i="10"/>
  <c r="F67" i="10"/>
  <c r="Q67" i="10"/>
  <c r="E68" i="10"/>
  <c r="F68" i="10"/>
  <c r="G68" i="10"/>
  <c r="I68" i="10"/>
  <c r="Q68" i="10"/>
  <c r="E69" i="10"/>
  <c r="F69" i="10"/>
  <c r="Q69" i="10"/>
  <c r="E70" i="10"/>
  <c r="F70" i="10"/>
  <c r="G70" i="10"/>
  <c r="I70" i="10"/>
  <c r="Q70" i="10"/>
  <c r="E71" i="10"/>
  <c r="F71" i="10"/>
  <c r="Q71" i="10"/>
  <c r="E72" i="10"/>
  <c r="F72" i="10"/>
  <c r="G72" i="10"/>
  <c r="I72" i="10"/>
  <c r="Q72" i="10"/>
  <c r="E73" i="10"/>
  <c r="F73" i="10"/>
  <c r="Q73" i="10"/>
  <c r="E74" i="10"/>
  <c r="F74" i="10"/>
  <c r="G74" i="10"/>
  <c r="I74" i="10"/>
  <c r="Q74" i="10"/>
  <c r="E75" i="10"/>
  <c r="F75" i="10"/>
  <c r="Q75" i="10"/>
  <c r="E76" i="10"/>
  <c r="F76" i="10"/>
  <c r="G76" i="10"/>
  <c r="I76" i="10"/>
  <c r="Q76" i="10"/>
  <c r="E77" i="10"/>
  <c r="F77" i="10"/>
  <c r="Q77" i="10"/>
  <c r="E78" i="10"/>
  <c r="F78" i="10"/>
  <c r="G78" i="10"/>
  <c r="I78" i="10"/>
  <c r="Q78" i="10"/>
  <c r="E79" i="10"/>
  <c r="F79" i="10"/>
  <c r="Q79" i="10"/>
  <c r="E80" i="10"/>
  <c r="F80" i="10"/>
  <c r="G80" i="10"/>
  <c r="I80" i="10"/>
  <c r="Q80" i="10"/>
  <c r="E81" i="10"/>
  <c r="F81" i="10"/>
  <c r="G81" i="10"/>
  <c r="I81" i="10"/>
  <c r="Q81" i="10"/>
  <c r="E82" i="10"/>
  <c r="F82" i="10"/>
  <c r="G82" i="10"/>
  <c r="I82" i="10"/>
  <c r="Q82" i="10"/>
  <c r="E83" i="10"/>
  <c r="F83" i="10"/>
  <c r="Q83" i="10"/>
  <c r="E84" i="10"/>
  <c r="F84" i="10"/>
  <c r="G84" i="10"/>
  <c r="I84" i="10"/>
  <c r="Q84" i="10"/>
  <c r="E85" i="10"/>
  <c r="F85" i="10"/>
  <c r="Q85" i="10"/>
  <c r="E86" i="10"/>
  <c r="F86" i="10"/>
  <c r="G86" i="10"/>
  <c r="I86" i="10"/>
  <c r="Q86" i="10"/>
  <c r="E87" i="10"/>
  <c r="F87" i="10"/>
  <c r="Q87" i="10"/>
  <c r="E88" i="10"/>
  <c r="F88" i="10"/>
  <c r="G88" i="10"/>
  <c r="I88" i="10"/>
  <c r="Q88" i="10"/>
  <c r="E89" i="10"/>
  <c r="F89" i="10"/>
  <c r="G89" i="10"/>
  <c r="I89" i="10"/>
  <c r="Q89" i="10"/>
  <c r="E90" i="10"/>
  <c r="F90" i="10"/>
  <c r="G90" i="10"/>
  <c r="I90" i="10"/>
  <c r="Q90" i="10"/>
  <c r="E91" i="10"/>
  <c r="F91" i="10"/>
  <c r="R91" i="10"/>
  <c r="Q91" i="10"/>
  <c r="U91" i="10"/>
  <c r="E92" i="10"/>
  <c r="F92" i="10"/>
  <c r="Q92" i="10"/>
  <c r="U92" i="10"/>
  <c r="E93" i="10"/>
  <c r="F93" i="10"/>
  <c r="P93" i="10"/>
  <c r="S93" i="10"/>
  <c r="U93" i="10"/>
  <c r="Q93" i="10"/>
  <c r="E94" i="10"/>
  <c r="F94" i="10"/>
  <c r="G94" i="10"/>
  <c r="N94" i="10"/>
  <c r="Q94" i="10"/>
  <c r="E95" i="10"/>
  <c r="F95" i="10"/>
  <c r="G95" i="10"/>
  <c r="I95" i="10"/>
  <c r="Q95" i="10"/>
  <c r="E96" i="10"/>
  <c r="F96" i="10"/>
  <c r="Q96" i="10"/>
  <c r="E97" i="10"/>
  <c r="F97" i="10"/>
  <c r="G97" i="10"/>
  <c r="I97" i="10"/>
  <c r="Q97" i="10"/>
  <c r="E98" i="10"/>
  <c r="F98" i="10"/>
  <c r="Q98" i="10"/>
  <c r="E99" i="10"/>
  <c r="F99" i="10"/>
  <c r="Q99" i="10"/>
  <c r="E100" i="10"/>
  <c r="F100" i="10"/>
  <c r="Q100" i="10"/>
  <c r="U100" i="10"/>
  <c r="E101" i="10"/>
  <c r="F101" i="10"/>
  <c r="Q101" i="10"/>
  <c r="E102" i="10"/>
  <c r="F102" i="10"/>
  <c r="G102" i="10"/>
  <c r="I102" i="10"/>
  <c r="Q102" i="10"/>
  <c r="E103" i="10"/>
  <c r="F103" i="10"/>
  <c r="G103" i="10"/>
  <c r="I103" i="10"/>
  <c r="Q103" i="10"/>
  <c r="E104" i="10"/>
  <c r="F104" i="10"/>
  <c r="P104" i="10"/>
  <c r="Q104" i="10"/>
  <c r="E105" i="10"/>
  <c r="F105" i="10"/>
  <c r="R105" i="10"/>
  <c r="Q105" i="10"/>
  <c r="U105" i="10"/>
  <c r="E106" i="10"/>
  <c r="F106" i="10"/>
  <c r="Q106" i="10"/>
  <c r="E107" i="10"/>
  <c r="F107" i="10"/>
  <c r="G107" i="10"/>
  <c r="I107" i="10"/>
  <c r="Q107" i="10"/>
  <c r="E108" i="10"/>
  <c r="F108" i="10"/>
  <c r="Q108" i="10"/>
  <c r="E109" i="10"/>
  <c r="F109" i="10"/>
  <c r="G109" i="10"/>
  <c r="I109" i="10"/>
  <c r="Q109" i="10"/>
  <c r="E110" i="10"/>
  <c r="F110" i="10"/>
  <c r="Q110" i="10"/>
  <c r="U110" i="10"/>
  <c r="E111" i="10"/>
  <c r="F111" i="10"/>
  <c r="G111" i="10"/>
  <c r="I111" i="10"/>
  <c r="Q111" i="10"/>
  <c r="E112" i="10"/>
  <c r="F112" i="10"/>
  <c r="G112" i="10"/>
  <c r="I112" i="10"/>
  <c r="Q112" i="10"/>
  <c r="E113" i="10"/>
  <c r="F113" i="10"/>
  <c r="G113" i="10"/>
  <c r="I113" i="10"/>
  <c r="Q113" i="10"/>
  <c r="E114" i="10"/>
  <c r="F114" i="10"/>
  <c r="Q114" i="10"/>
  <c r="E115" i="10"/>
  <c r="F115" i="10"/>
  <c r="G115" i="10"/>
  <c r="I115" i="10"/>
  <c r="Q115" i="10"/>
  <c r="E116" i="10"/>
  <c r="F116" i="10"/>
  <c r="Q116" i="10"/>
  <c r="E117" i="10"/>
  <c r="F117" i="10"/>
  <c r="G117" i="10"/>
  <c r="I117" i="10"/>
  <c r="Q117" i="10"/>
  <c r="E118" i="10"/>
  <c r="F118" i="10"/>
  <c r="Q118" i="10"/>
  <c r="E119" i="10"/>
  <c r="F119" i="10"/>
  <c r="G119" i="10"/>
  <c r="I119" i="10"/>
  <c r="Q119" i="10"/>
  <c r="E120" i="10"/>
  <c r="F120" i="10"/>
  <c r="Q120" i="10"/>
  <c r="E121" i="10"/>
  <c r="F121" i="10"/>
  <c r="Q121" i="10"/>
  <c r="U121" i="10"/>
  <c r="E122" i="10"/>
  <c r="F122" i="10"/>
  <c r="G122" i="10"/>
  <c r="I122" i="10"/>
  <c r="Q122" i="10"/>
  <c r="E123" i="10"/>
  <c r="F123" i="10"/>
  <c r="G123" i="10"/>
  <c r="I123" i="10"/>
  <c r="Q123" i="10"/>
  <c r="E124" i="10"/>
  <c r="F124" i="10"/>
  <c r="G124" i="10"/>
  <c r="I124" i="10"/>
  <c r="Q124" i="10"/>
  <c r="E125" i="10"/>
  <c r="F125" i="10"/>
  <c r="G125" i="10"/>
  <c r="I125" i="10"/>
  <c r="Q125" i="10"/>
  <c r="E126" i="10"/>
  <c r="F126" i="10"/>
  <c r="G126" i="10"/>
  <c r="I126" i="10"/>
  <c r="Q126" i="10"/>
  <c r="E127" i="10"/>
  <c r="F127" i="10"/>
  <c r="Q127" i="10"/>
  <c r="E128" i="10"/>
  <c r="F128" i="10"/>
  <c r="G128" i="10"/>
  <c r="I128" i="10"/>
  <c r="Q128" i="10"/>
  <c r="E129" i="10"/>
  <c r="F129" i="10"/>
  <c r="G129" i="10"/>
  <c r="I129" i="10"/>
  <c r="Q129" i="10"/>
  <c r="E130" i="10"/>
  <c r="F130" i="10"/>
  <c r="G130" i="10"/>
  <c r="I130" i="10"/>
  <c r="Q130" i="10"/>
  <c r="E131" i="10"/>
  <c r="F131" i="10"/>
  <c r="Q131" i="10"/>
  <c r="E132" i="10"/>
  <c r="F132" i="10"/>
  <c r="Q132" i="10"/>
  <c r="E133" i="10"/>
  <c r="F133" i="10"/>
  <c r="G133" i="10"/>
  <c r="J133" i="10"/>
  <c r="Q133" i="10"/>
  <c r="E134" i="10"/>
  <c r="F134" i="10"/>
  <c r="G134" i="10"/>
  <c r="J134" i="10"/>
  <c r="Q134" i="10"/>
  <c r="E135" i="10"/>
  <c r="F135" i="10"/>
  <c r="G135" i="10"/>
  <c r="J135" i="10"/>
  <c r="Q135" i="10"/>
  <c r="E136" i="10"/>
  <c r="F136" i="10"/>
  <c r="G136" i="10"/>
  <c r="J136" i="10"/>
  <c r="Q136" i="10"/>
  <c r="E137" i="10"/>
  <c r="F137" i="10"/>
  <c r="G137" i="10"/>
  <c r="J137" i="10"/>
  <c r="Q137" i="10"/>
  <c r="E138" i="10"/>
  <c r="F138" i="10"/>
  <c r="G138" i="10"/>
  <c r="J138" i="10"/>
  <c r="Q138" i="10"/>
  <c r="E139" i="10"/>
  <c r="F139" i="10"/>
  <c r="G139" i="10"/>
  <c r="J139" i="10"/>
  <c r="Q139" i="10"/>
  <c r="E140" i="10"/>
  <c r="F140" i="10"/>
  <c r="G140" i="10"/>
  <c r="J140" i="10"/>
  <c r="Q140" i="10"/>
  <c r="E141" i="10"/>
  <c r="F141" i="10"/>
  <c r="G141" i="10"/>
  <c r="K141" i="10"/>
  <c r="Q141" i="10"/>
  <c r="E142" i="10"/>
  <c r="F142" i="10"/>
  <c r="G142" i="10"/>
  <c r="K142" i="10"/>
  <c r="Q142" i="10"/>
  <c r="E143" i="10"/>
  <c r="F143" i="10"/>
  <c r="Q143" i="10"/>
  <c r="E144" i="10"/>
  <c r="F144" i="10"/>
  <c r="G144" i="10"/>
  <c r="N144" i="10"/>
  <c r="Q144" i="10"/>
  <c r="E145" i="10"/>
  <c r="F145" i="10"/>
  <c r="Q145" i="10"/>
  <c r="E146" i="10"/>
  <c r="F146" i="10"/>
  <c r="G146" i="10"/>
  <c r="N146" i="10"/>
  <c r="Q146" i="10"/>
  <c r="E147" i="10"/>
  <c r="F147" i="10"/>
  <c r="Q147" i="10"/>
  <c r="E148" i="10"/>
  <c r="F148" i="10"/>
  <c r="Q148" i="10"/>
  <c r="E149" i="10"/>
  <c r="F149" i="10"/>
  <c r="Q149" i="10"/>
  <c r="E150" i="10"/>
  <c r="F150" i="10"/>
  <c r="G150" i="10"/>
  <c r="N150" i="10"/>
  <c r="Q150" i="10"/>
  <c r="E151" i="10"/>
  <c r="F151" i="10"/>
  <c r="G151" i="10"/>
  <c r="N151" i="10"/>
  <c r="Q151" i="10"/>
  <c r="E152" i="10"/>
  <c r="F152" i="10"/>
  <c r="Q152" i="10"/>
  <c r="E153" i="10"/>
  <c r="F153" i="10"/>
  <c r="G153" i="10"/>
  <c r="J153" i="10"/>
  <c r="Q153" i="10"/>
  <c r="E154" i="10"/>
  <c r="F154" i="10"/>
  <c r="G154" i="10"/>
  <c r="N154" i="10"/>
  <c r="Q154" i="10"/>
  <c r="E155" i="10"/>
  <c r="F155" i="10"/>
  <c r="G155" i="10"/>
  <c r="N155" i="10"/>
  <c r="Q155" i="10"/>
  <c r="E156" i="10"/>
  <c r="F156" i="10"/>
  <c r="G156" i="10"/>
  <c r="J156" i="10"/>
  <c r="Q156" i="10"/>
  <c r="E157" i="10"/>
  <c r="F157" i="10"/>
  <c r="Q157" i="10"/>
  <c r="E158" i="10"/>
  <c r="F158" i="10"/>
  <c r="G158" i="10"/>
  <c r="N158" i="10"/>
  <c r="Q158" i="10"/>
  <c r="E159" i="10"/>
  <c r="F159" i="10"/>
  <c r="G159" i="10"/>
  <c r="N159" i="10"/>
  <c r="Q159" i="10"/>
  <c r="E160" i="10"/>
  <c r="F160" i="10"/>
  <c r="G160" i="10"/>
  <c r="N160" i="10"/>
  <c r="Q160" i="10"/>
  <c r="E161" i="10"/>
  <c r="F161" i="10"/>
  <c r="G161" i="10"/>
  <c r="N161" i="10"/>
  <c r="Q161" i="10"/>
  <c r="E162" i="10"/>
  <c r="F162" i="10"/>
  <c r="P162" i="10"/>
  <c r="Q162" i="10"/>
  <c r="E163" i="10"/>
  <c r="F163" i="10"/>
  <c r="G163" i="10"/>
  <c r="Q163" i="10"/>
  <c r="E164" i="10"/>
  <c r="F164" i="10"/>
  <c r="P164" i="10"/>
  <c r="Q164" i="10"/>
  <c r="E165" i="10"/>
  <c r="F165" i="10"/>
  <c r="Q165" i="10"/>
  <c r="E166" i="10"/>
  <c r="F166" i="10"/>
  <c r="Q166" i="10"/>
  <c r="E167" i="10"/>
  <c r="F167" i="10"/>
  <c r="Q167" i="10"/>
  <c r="E168" i="10"/>
  <c r="F168" i="10"/>
  <c r="Q168" i="10"/>
  <c r="E169" i="10"/>
  <c r="F169" i="10"/>
  <c r="Q169" i="10"/>
  <c r="E170" i="10"/>
  <c r="F170" i="10"/>
  <c r="P170" i="10"/>
  <c r="Q170" i="10"/>
  <c r="E171" i="10"/>
  <c r="F171" i="10"/>
  <c r="Q171" i="10"/>
  <c r="E172" i="10"/>
  <c r="F172" i="10"/>
  <c r="Q172" i="10"/>
  <c r="E173" i="10"/>
  <c r="F173" i="10"/>
  <c r="G173" i="10"/>
  <c r="N173" i="10"/>
  <c r="Q173" i="10"/>
  <c r="E174" i="10"/>
  <c r="F174" i="10"/>
  <c r="Q174" i="10"/>
  <c r="E175" i="10"/>
  <c r="F175" i="10"/>
  <c r="P175" i="10"/>
  <c r="Q175" i="10"/>
  <c r="E176" i="10"/>
  <c r="F176" i="10"/>
  <c r="G176" i="10"/>
  <c r="N176" i="10"/>
  <c r="Q176" i="10"/>
  <c r="E177" i="10"/>
  <c r="F177" i="10"/>
  <c r="Q177" i="10"/>
  <c r="E178" i="10"/>
  <c r="F178" i="10"/>
  <c r="Q178" i="10"/>
  <c r="E179" i="10"/>
  <c r="F179" i="10"/>
  <c r="Q179" i="10"/>
  <c r="E180" i="10"/>
  <c r="F180" i="10"/>
  <c r="G180" i="10"/>
  <c r="N180" i="10"/>
  <c r="Q180" i="10"/>
  <c r="E181" i="10"/>
  <c r="F181" i="10"/>
  <c r="Q181" i="10"/>
  <c r="E182" i="10"/>
  <c r="F182" i="10"/>
  <c r="Q182" i="10"/>
  <c r="E183" i="10"/>
  <c r="F183" i="10"/>
  <c r="G183" i="10"/>
  <c r="I183" i="10"/>
  <c r="Q183" i="10"/>
  <c r="E184" i="10"/>
  <c r="F184" i="10"/>
  <c r="P184" i="10"/>
  <c r="Q184" i="10"/>
  <c r="E185" i="10"/>
  <c r="F185" i="10"/>
  <c r="Q185" i="10"/>
  <c r="E186" i="10"/>
  <c r="F186" i="10"/>
  <c r="Q186" i="10"/>
  <c r="E187" i="10"/>
  <c r="F187" i="10"/>
  <c r="Q187" i="10"/>
  <c r="E188" i="10"/>
  <c r="F188" i="10"/>
  <c r="G188" i="10"/>
  <c r="K188" i="10"/>
  <c r="Q188" i="10"/>
  <c r="E189" i="10"/>
  <c r="F189" i="10"/>
  <c r="Q189" i="10"/>
  <c r="E190" i="10"/>
  <c r="F190" i="10"/>
  <c r="Q190" i="10"/>
  <c r="E191" i="10"/>
  <c r="F191" i="10"/>
  <c r="G191" i="10"/>
  <c r="I191" i="10"/>
  <c r="Q191" i="10"/>
  <c r="E192" i="10"/>
  <c r="F192" i="10"/>
  <c r="Q192" i="10"/>
  <c r="E193" i="10"/>
  <c r="F193" i="10"/>
  <c r="Q193" i="10"/>
  <c r="E194" i="10"/>
  <c r="F194" i="10"/>
  <c r="P194" i="10"/>
  <c r="Q194" i="10"/>
  <c r="E195" i="10"/>
  <c r="F195" i="10"/>
  <c r="Q195" i="10"/>
  <c r="E196" i="10"/>
  <c r="F196" i="10"/>
  <c r="G196" i="10"/>
  <c r="J196" i="10"/>
  <c r="Q196" i="10"/>
  <c r="E197" i="10"/>
  <c r="F197" i="10"/>
  <c r="Q197" i="10"/>
  <c r="E198" i="10"/>
  <c r="F198" i="10"/>
  <c r="Q198" i="10"/>
  <c r="E199" i="10"/>
  <c r="F199" i="10"/>
  <c r="Q199" i="10"/>
  <c r="E200" i="10"/>
  <c r="F200" i="10"/>
  <c r="P200" i="10"/>
  <c r="Q200" i="10"/>
  <c r="E201" i="10"/>
  <c r="F201" i="10"/>
  <c r="Q201" i="10"/>
  <c r="E202" i="10"/>
  <c r="F202" i="10"/>
  <c r="Q202" i="10"/>
  <c r="E203" i="10"/>
  <c r="F203" i="10"/>
  <c r="Q203" i="10"/>
  <c r="E204" i="10"/>
  <c r="F204" i="10"/>
  <c r="Q204" i="10"/>
  <c r="E205" i="10"/>
  <c r="F205" i="10"/>
  <c r="G205" i="10"/>
  <c r="I205" i="10"/>
  <c r="Q205" i="10"/>
  <c r="E206" i="10"/>
  <c r="F206" i="10"/>
  <c r="P206" i="10"/>
  <c r="Q206" i="10"/>
  <c r="E207" i="10"/>
  <c r="F207" i="10"/>
  <c r="G207" i="10"/>
  <c r="N207" i="10"/>
  <c r="Q207" i="10"/>
  <c r="E208" i="10"/>
  <c r="F208" i="10"/>
  <c r="G208" i="10"/>
  <c r="J208" i="10"/>
  <c r="Q208" i="10"/>
  <c r="E209" i="10"/>
  <c r="F209" i="10"/>
  <c r="P209" i="10"/>
  <c r="Q209" i="10"/>
  <c r="E210" i="10"/>
  <c r="F210" i="10"/>
  <c r="Q210" i="10"/>
  <c r="E211" i="10"/>
  <c r="F211" i="10"/>
  <c r="Q211" i="10"/>
  <c r="E212" i="10"/>
  <c r="F212" i="10"/>
  <c r="Q212" i="10"/>
  <c r="E213" i="10"/>
  <c r="F213" i="10"/>
  <c r="Q213" i="10"/>
  <c r="E214" i="10"/>
  <c r="F214" i="10"/>
  <c r="Q214" i="10"/>
  <c r="E215" i="10"/>
  <c r="F215" i="10"/>
  <c r="Q215" i="10"/>
  <c r="E216" i="10"/>
  <c r="F216" i="10"/>
  <c r="P216" i="10"/>
  <c r="Q216" i="10"/>
  <c r="E217" i="10"/>
  <c r="F217" i="10"/>
  <c r="G217" i="10"/>
  <c r="K217" i="10"/>
  <c r="Q217" i="10"/>
  <c r="E218" i="10"/>
  <c r="F218" i="10"/>
  <c r="Q218" i="10"/>
  <c r="E219" i="10"/>
  <c r="F219" i="10"/>
  <c r="Q219" i="10"/>
  <c r="E220" i="10"/>
  <c r="F220" i="10"/>
  <c r="Q220" i="10"/>
  <c r="E221" i="10"/>
  <c r="F221" i="10"/>
  <c r="Q221" i="10"/>
  <c r="E222" i="10"/>
  <c r="F222" i="10"/>
  <c r="Q222" i="10"/>
  <c r="E223" i="10"/>
  <c r="F223" i="10"/>
  <c r="Q223" i="10"/>
  <c r="E224" i="10"/>
  <c r="F224" i="10"/>
  <c r="P224" i="10"/>
  <c r="Q224" i="10"/>
  <c r="E225" i="10"/>
  <c r="F225" i="10"/>
  <c r="Q225" i="10"/>
  <c r="E226" i="10"/>
  <c r="F226" i="10"/>
  <c r="Q226" i="10"/>
  <c r="E227" i="10"/>
  <c r="F227" i="10"/>
  <c r="Q227" i="10"/>
  <c r="E228" i="10"/>
  <c r="F228" i="10"/>
  <c r="Q228" i="10"/>
  <c r="E229" i="10"/>
  <c r="F229" i="10"/>
  <c r="Q229" i="10"/>
  <c r="E230" i="10"/>
  <c r="F230" i="10"/>
  <c r="P230" i="10"/>
  <c r="G230" i="10"/>
  <c r="K230" i="10"/>
  <c r="Q230" i="10"/>
  <c r="E231" i="10"/>
  <c r="F231" i="10"/>
  <c r="Q231" i="10"/>
  <c r="E232" i="10"/>
  <c r="F232" i="10"/>
  <c r="Q232" i="10"/>
  <c r="E233" i="10"/>
  <c r="F233" i="10"/>
  <c r="P233" i="10"/>
  <c r="Q233" i="10"/>
  <c r="E234" i="10"/>
  <c r="F234" i="10"/>
  <c r="Q234" i="10"/>
  <c r="E235" i="10"/>
  <c r="F235" i="10"/>
  <c r="G235" i="10"/>
  <c r="K235" i="10"/>
  <c r="Q235" i="10"/>
  <c r="E236" i="10"/>
  <c r="F236" i="10"/>
  <c r="G236" i="10"/>
  <c r="K236" i="10"/>
  <c r="Q236" i="10"/>
  <c r="E237" i="10"/>
  <c r="F237" i="10"/>
  <c r="Q237" i="10"/>
  <c r="E238" i="10"/>
  <c r="F238" i="10"/>
  <c r="G238" i="10"/>
  <c r="K238" i="10"/>
  <c r="Q238" i="10"/>
  <c r="E239" i="10"/>
  <c r="F239" i="10"/>
  <c r="Q239" i="10"/>
  <c r="E240" i="10"/>
  <c r="F240" i="10"/>
  <c r="P240" i="10"/>
  <c r="Q240" i="10"/>
  <c r="E241" i="10"/>
  <c r="F241" i="10"/>
  <c r="Q241" i="10"/>
  <c r="E242" i="10"/>
  <c r="F242" i="10"/>
  <c r="Q242" i="10"/>
  <c r="E243" i="10"/>
  <c r="F243" i="10"/>
  <c r="Q243" i="10"/>
  <c r="E244" i="10"/>
  <c r="F244" i="10"/>
  <c r="Q244" i="10"/>
  <c r="E245" i="10"/>
  <c r="F245" i="10"/>
  <c r="G245" i="10"/>
  <c r="K245" i="10"/>
  <c r="Q245" i="10"/>
  <c r="E246" i="10"/>
  <c r="F246" i="10"/>
  <c r="P246" i="10"/>
  <c r="Q246" i="10"/>
  <c r="E247" i="10"/>
  <c r="F247" i="10"/>
  <c r="Q247" i="10"/>
  <c r="E248" i="10"/>
  <c r="F248" i="10"/>
  <c r="P248" i="10"/>
  <c r="Q248" i="10"/>
  <c r="E249" i="10"/>
  <c r="F249" i="10"/>
  <c r="P249" i="10"/>
  <c r="Q249" i="10"/>
  <c r="E250" i="10"/>
  <c r="F250" i="10"/>
  <c r="Q250" i="10"/>
  <c r="E251" i="10"/>
  <c r="F251" i="10"/>
  <c r="Q251" i="10"/>
  <c r="E252" i="10"/>
  <c r="F252" i="10"/>
  <c r="Q252" i="10"/>
  <c r="E253" i="10"/>
  <c r="F253" i="10"/>
  <c r="G253" i="10"/>
  <c r="N253" i="10"/>
  <c r="Q253" i="10"/>
  <c r="E254" i="10"/>
  <c r="F254" i="10"/>
  <c r="G254" i="10"/>
  <c r="K254" i="10"/>
  <c r="Q254" i="10"/>
  <c r="E255" i="10"/>
  <c r="F255" i="10"/>
  <c r="Q255" i="10"/>
  <c r="E256" i="10"/>
  <c r="F256" i="10"/>
  <c r="P256" i="10"/>
  <c r="Q256" i="10"/>
  <c r="E257" i="10"/>
  <c r="F257" i="10"/>
  <c r="P257" i="10"/>
  <c r="Q257" i="10"/>
  <c r="E258" i="10"/>
  <c r="F258" i="10"/>
  <c r="G258" i="10"/>
  <c r="Q258" i="10"/>
  <c r="E259" i="10"/>
  <c r="F259" i="10"/>
  <c r="Q259" i="10"/>
  <c r="E260" i="10"/>
  <c r="F260" i="10"/>
  <c r="Q260" i="10"/>
  <c r="E261" i="10"/>
  <c r="F261" i="10"/>
  <c r="Q261" i="10"/>
  <c r="E262" i="10"/>
  <c r="F262" i="10"/>
  <c r="G262" i="10"/>
  <c r="K262" i="10"/>
  <c r="Q262" i="10"/>
  <c r="E263" i="10"/>
  <c r="F263" i="10"/>
  <c r="P263" i="10"/>
  <c r="Q263" i="10"/>
  <c r="E264" i="10"/>
  <c r="F264" i="10"/>
  <c r="Q264" i="10"/>
  <c r="E265" i="10"/>
  <c r="F265" i="10"/>
  <c r="Q265" i="10"/>
  <c r="E266" i="10"/>
  <c r="F266" i="10"/>
  <c r="P266" i="10"/>
  <c r="Q266" i="10"/>
  <c r="E267" i="10"/>
  <c r="F267" i="10"/>
  <c r="G267" i="10"/>
  <c r="K267" i="10"/>
  <c r="Q267" i="10"/>
  <c r="A9" i="3"/>
  <c r="C9" i="3" s="1"/>
  <c r="D21" i="3"/>
  <c r="I21" i="3" s="1"/>
  <c r="D22" i="3"/>
  <c r="I22" i="3" s="1"/>
  <c r="D23" i="3"/>
  <c r="H23" i="3" s="1"/>
  <c r="D24" i="3"/>
  <c r="D25" i="3"/>
  <c r="H25" i="3" s="1"/>
  <c r="D26" i="3"/>
  <c r="F26" i="3" s="1"/>
  <c r="D27" i="3"/>
  <c r="J27" i="3" s="1"/>
  <c r="D28" i="3"/>
  <c r="H28" i="3" s="1"/>
  <c r="D29" i="3"/>
  <c r="I29" i="3" s="1"/>
  <c r="D30" i="3"/>
  <c r="H30" i="3" s="1"/>
  <c r="D31" i="3"/>
  <c r="D32" i="3"/>
  <c r="H32" i="3" s="1"/>
  <c r="D33" i="3"/>
  <c r="I33" i="3" s="1"/>
  <c r="D34" i="3"/>
  <c r="J34" i="3" s="1"/>
  <c r="D35" i="3"/>
  <c r="L35" i="3" s="1"/>
  <c r="D36" i="3"/>
  <c r="D37" i="3"/>
  <c r="D38" i="3"/>
  <c r="D39" i="3"/>
  <c r="H39" i="3" s="1"/>
  <c r="D40" i="3"/>
  <c r="H40" i="3" s="1"/>
  <c r="D41" i="3"/>
  <c r="J41" i="3" s="1"/>
  <c r="D42" i="3"/>
  <c r="J42" i="3" s="1"/>
  <c r="D43" i="3"/>
  <c r="D44" i="3"/>
  <c r="H44" i="3" s="1"/>
  <c r="D45" i="3"/>
  <c r="D46" i="3"/>
  <c r="D47" i="3"/>
  <c r="H47" i="3" s="1"/>
  <c r="D48" i="3"/>
  <c r="D49" i="3"/>
  <c r="D50" i="3"/>
  <c r="D51" i="3"/>
  <c r="H51" i="3" s="1"/>
  <c r="D52" i="3"/>
  <c r="D53" i="3"/>
  <c r="J53" i="3" s="1"/>
  <c r="D54" i="3"/>
  <c r="D55" i="3"/>
  <c r="H55" i="3" s="1"/>
  <c r="D56" i="3"/>
  <c r="J56" i="3" s="1"/>
  <c r="D57" i="3"/>
  <c r="H57" i="3" s="1"/>
  <c r="D58" i="3"/>
  <c r="D59" i="3"/>
  <c r="J59" i="3" s="1"/>
  <c r="D60" i="3"/>
  <c r="J60" i="3" s="1"/>
  <c r="D61" i="3"/>
  <c r="D62" i="3"/>
  <c r="D63" i="3"/>
  <c r="H63" i="3" s="1"/>
  <c r="D64" i="3"/>
  <c r="I64" i="3" s="1"/>
  <c r="D65" i="3"/>
  <c r="H65" i="3" s="1"/>
  <c r="J46" i="3"/>
  <c r="J54" i="3"/>
  <c r="J57" i="3"/>
  <c r="I57" i="3"/>
  <c r="F40" i="3"/>
  <c r="F53" i="3"/>
  <c r="F57" i="3"/>
  <c r="E21" i="3"/>
  <c r="G21" i="3" s="1"/>
  <c r="E22" i="3"/>
  <c r="E23" i="3"/>
  <c r="G23" i="3" s="1"/>
  <c r="E24" i="3"/>
  <c r="E25" i="3"/>
  <c r="E26" i="3"/>
  <c r="G26" i="3" s="1"/>
  <c r="E27" i="3"/>
  <c r="E28" i="3"/>
  <c r="E29" i="3"/>
  <c r="E30" i="3"/>
  <c r="E31" i="3"/>
  <c r="G31" i="3" s="1"/>
  <c r="E32" i="3"/>
  <c r="E33" i="3"/>
  <c r="E34" i="3"/>
  <c r="L34" i="3" s="1"/>
  <c r="E35" i="3"/>
  <c r="E36" i="3"/>
  <c r="E37" i="3"/>
  <c r="E38" i="3"/>
  <c r="L38" i="3" s="1"/>
  <c r="E39" i="3"/>
  <c r="E40" i="3"/>
  <c r="G40" i="3" s="1"/>
  <c r="E41" i="3"/>
  <c r="E42" i="3"/>
  <c r="K42" i="3" s="1"/>
  <c r="E43" i="3"/>
  <c r="E44" i="3"/>
  <c r="E45" i="3"/>
  <c r="E46" i="3"/>
  <c r="E47" i="3"/>
  <c r="G47" i="3" s="1"/>
  <c r="E48" i="3"/>
  <c r="G48" i="3" s="1"/>
  <c r="E49" i="3"/>
  <c r="G49" i="3" s="1"/>
  <c r="E50" i="3"/>
  <c r="E51" i="3"/>
  <c r="E52" i="3"/>
  <c r="G52" i="3" s="1"/>
  <c r="E53" i="3"/>
  <c r="E54" i="3"/>
  <c r="K54" i="3" s="1"/>
  <c r="E55" i="3"/>
  <c r="K55" i="3" s="1"/>
  <c r="E56" i="3"/>
  <c r="G56" i="3" s="1"/>
  <c r="E57" i="3"/>
  <c r="G57" i="3" s="1"/>
  <c r="E58" i="3"/>
  <c r="E59" i="3"/>
  <c r="E60" i="3"/>
  <c r="E61" i="3"/>
  <c r="E62" i="3"/>
  <c r="G62" i="3" s="1"/>
  <c r="E63" i="3"/>
  <c r="E64" i="3"/>
  <c r="E65" i="3"/>
  <c r="G65" i="3" s="1"/>
  <c r="L29" i="3"/>
  <c r="G4" i="3"/>
  <c r="G5" i="3"/>
  <c r="G6" i="3"/>
  <c r="G7" i="3"/>
  <c r="B10" i="3"/>
  <c r="D15" i="3"/>
  <c r="C16" i="3"/>
  <c r="C15" i="3"/>
  <c r="D16" i="3"/>
  <c r="E16" i="3"/>
  <c r="E15" i="3"/>
  <c r="F16" i="3"/>
  <c r="F15" i="3"/>
  <c r="G16" i="3"/>
  <c r="G15" i="3"/>
  <c r="H16" i="3"/>
  <c r="H15" i="3"/>
  <c r="I16" i="3"/>
  <c r="I15" i="3"/>
  <c r="J16" i="3"/>
  <c r="J15" i="3"/>
  <c r="K16" i="3"/>
  <c r="K15" i="3"/>
  <c r="L16" i="3"/>
  <c r="L15" i="3"/>
  <c r="M16" i="3"/>
  <c r="M15" i="3"/>
  <c r="N16" i="3"/>
  <c r="N15" i="3"/>
  <c r="O16" i="3"/>
  <c r="O15" i="3"/>
  <c r="P16" i="3"/>
  <c r="P15" i="3"/>
  <c r="Q16" i="3"/>
  <c r="Q15" i="3"/>
  <c r="Q12" i="3"/>
  <c r="D66" i="3"/>
  <c r="J66" i="3"/>
  <c r="E66" i="3"/>
  <c r="G66" i="3"/>
  <c r="D67" i="3"/>
  <c r="J67" i="3"/>
  <c r="E67" i="3"/>
  <c r="D68" i="3"/>
  <c r="F68" i="3"/>
  <c r="J68" i="3"/>
  <c r="E68" i="3"/>
  <c r="G68" i="3"/>
  <c r="I68" i="3"/>
  <c r="L68" i="3"/>
  <c r="D69" i="3"/>
  <c r="E69" i="3"/>
  <c r="G69" i="3"/>
  <c r="D70" i="3"/>
  <c r="L70" i="3"/>
  <c r="E70" i="3"/>
  <c r="G70" i="3"/>
  <c r="D71" i="3"/>
  <c r="F71" i="3"/>
  <c r="I71" i="3"/>
  <c r="E71" i="3"/>
  <c r="H71" i="3"/>
  <c r="J71" i="3"/>
  <c r="D72" i="3"/>
  <c r="F72" i="3"/>
  <c r="J72" i="3"/>
  <c r="E72" i="3"/>
  <c r="G72" i="3"/>
  <c r="I72" i="3"/>
  <c r="L72" i="3"/>
  <c r="D73" i="3"/>
  <c r="E73" i="3"/>
  <c r="G73" i="3"/>
  <c r="D74" i="3"/>
  <c r="E74" i="3"/>
  <c r="G74" i="3"/>
  <c r="L74" i="3"/>
  <c r="D75" i="3"/>
  <c r="H75" i="3"/>
  <c r="E75" i="3"/>
  <c r="K75" i="3"/>
  <c r="F75" i="3"/>
  <c r="I75" i="3"/>
  <c r="J75" i="3"/>
  <c r="D76" i="3"/>
  <c r="L76" i="3"/>
  <c r="E76" i="3"/>
  <c r="G76" i="3"/>
  <c r="H76" i="3"/>
  <c r="D77" i="3"/>
  <c r="F77" i="3"/>
  <c r="E77" i="3"/>
  <c r="G77" i="3"/>
  <c r="L77" i="3"/>
  <c r="D78" i="3"/>
  <c r="J78" i="3"/>
  <c r="E78" i="3"/>
  <c r="K78" i="3"/>
  <c r="D79" i="3"/>
  <c r="F79" i="3"/>
  <c r="E79" i="3"/>
  <c r="J79" i="3"/>
  <c r="D80" i="3"/>
  <c r="J80" i="3"/>
  <c r="E80" i="3"/>
  <c r="G80" i="3"/>
  <c r="F80" i="3"/>
  <c r="H80" i="3"/>
  <c r="I80" i="3"/>
  <c r="K80" i="3"/>
  <c r="D81" i="3"/>
  <c r="E81" i="3"/>
  <c r="G81" i="3"/>
  <c r="D82" i="3"/>
  <c r="E82" i="3"/>
  <c r="G82" i="3"/>
  <c r="D83" i="3"/>
  <c r="H83" i="3"/>
  <c r="E83" i="3"/>
  <c r="F83" i="3"/>
  <c r="I83" i="3"/>
  <c r="J83" i="3"/>
  <c r="D84" i="3"/>
  <c r="L84" i="3"/>
  <c r="E84" i="3"/>
  <c r="G84" i="3"/>
  <c r="I84" i="3"/>
  <c r="D85" i="3"/>
  <c r="E85" i="3"/>
  <c r="F85" i="3"/>
  <c r="G85" i="3"/>
  <c r="I85" i="3"/>
  <c r="L85" i="3"/>
  <c r="D86" i="3"/>
  <c r="J86" i="3"/>
  <c r="E86" i="3"/>
  <c r="K86" i="3"/>
  <c r="D87" i="3"/>
  <c r="E87" i="3"/>
  <c r="D88" i="3"/>
  <c r="J88" i="3"/>
  <c r="E88" i="3"/>
  <c r="F88" i="3"/>
  <c r="H88" i="3"/>
  <c r="K88" i="3"/>
  <c r="D89" i="3"/>
  <c r="E89" i="3"/>
  <c r="G89" i="3"/>
  <c r="F89" i="3"/>
  <c r="I89" i="3"/>
  <c r="D90" i="3"/>
  <c r="J90" i="3"/>
  <c r="E90" i="3"/>
  <c r="G90" i="3"/>
  <c r="D91" i="3"/>
  <c r="E91" i="3"/>
  <c r="D92" i="3"/>
  <c r="H92" i="3"/>
  <c r="J92" i="3"/>
  <c r="E92" i="3"/>
  <c r="L92" i="3"/>
  <c r="G92" i="3"/>
  <c r="F92" i="3"/>
  <c r="I92" i="3"/>
  <c r="K92" i="3"/>
  <c r="D93" i="3"/>
  <c r="E93" i="3"/>
  <c r="G93" i="3"/>
  <c r="L93" i="3"/>
  <c r="D94" i="3"/>
  <c r="J94" i="3"/>
  <c r="E94" i="3"/>
  <c r="K94" i="3"/>
  <c r="D95" i="3"/>
  <c r="I95" i="3"/>
  <c r="E95" i="3"/>
  <c r="H95" i="3"/>
  <c r="D96" i="3"/>
  <c r="E96" i="3"/>
  <c r="G96" i="3"/>
  <c r="K96" i="3"/>
  <c r="D97" i="3"/>
  <c r="F97" i="3"/>
  <c r="E97" i="3"/>
  <c r="G97" i="3"/>
  <c r="D98" i="3"/>
  <c r="J98" i="3"/>
  <c r="E98" i="3"/>
  <c r="K98" i="3"/>
  <c r="H98" i="3"/>
  <c r="D99" i="3"/>
  <c r="E99" i="3"/>
  <c r="F99" i="3"/>
  <c r="H99" i="3"/>
  <c r="I99" i="3"/>
  <c r="J99" i="3"/>
  <c r="K99" i="3"/>
  <c r="D100" i="3"/>
  <c r="J100" i="3"/>
  <c r="E100" i="3"/>
  <c r="G100" i="3"/>
  <c r="F100" i="3"/>
  <c r="D101" i="3"/>
  <c r="E101" i="3"/>
  <c r="D102" i="3"/>
  <c r="E102" i="3"/>
  <c r="G102" i="3"/>
  <c r="J102" i="3"/>
  <c r="D103" i="3"/>
  <c r="H103" i="3"/>
  <c r="E103" i="3"/>
  <c r="F103" i="3"/>
  <c r="I103" i="3"/>
  <c r="J103" i="3"/>
  <c r="D104" i="3"/>
  <c r="J104" i="3"/>
  <c r="E104" i="3"/>
  <c r="G104" i="3"/>
  <c r="H104" i="3"/>
  <c r="L104" i="3"/>
  <c r="D105" i="3"/>
  <c r="I105" i="3"/>
  <c r="E105" i="3"/>
  <c r="G105" i="3"/>
  <c r="D106" i="3"/>
  <c r="H106" i="3"/>
  <c r="E106" i="3"/>
  <c r="K106" i="3"/>
  <c r="L106" i="3"/>
  <c r="D107" i="3"/>
  <c r="H107" i="3"/>
  <c r="E107" i="3"/>
  <c r="F107" i="3"/>
  <c r="I107" i="3"/>
  <c r="J107" i="3"/>
  <c r="D108" i="3"/>
  <c r="J108" i="3"/>
  <c r="E108" i="3"/>
  <c r="G108" i="3"/>
  <c r="D109" i="3"/>
  <c r="H109" i="3"/>
  <c r="E109" i="3"/>
  <c r="G109" i="3"/>
  <c r="D110" i="3"/>
  <c r="F110" i="3"/>
  <c r="E110" i="3"/>
  <c r="G110" i="3"/>
  <c r="D111" i="3"/>
  <c r="J111" i="3"/>
  <c r="E111" i="3"/>
  <c r="L111" i="3"/>
  <c r="H111" i="3"/>
  <c r="I111" i="3"/>
  <c r="D112" i="3"/>
  <c r="E112" i="3"/>
  <c r="G112" i="3"/>
  <c r="D113" i="3"/>
  <c r="H113" i="3"/>
  <c r="E113" i="3"/>
  <c r="G113" i="3"/>
  <c r="J113" i="3"/>
  <c r="D114" i="3"/>
  <c r="F114" i="3"/>
  <c r="E114" i="3"/>
  <c r="K114" i="3"/>
  <c r="H114" i="3"/>
  <c r="J114" i="3"/>
  <c r="D115" i="3"/>
  <c r="F115" i="3"/>
  <c r="E115" i="3"/>
  <c r="J115" i="3"/>
  <c r="D116" i="3"/>
  <c r="I116" i="3"/>
  <c r="E116" i="3"/>
  <c r="G116" i="3"/>
  <c r="D117" i="3"/>
  <c r="E117" i="3"/>
  <c r="G117" i="3"/>
  <c r="K117" i="3"/>
  <c r="D118" i="3"/>
  <c r="F118" i="3"/>
  <c r="E118" i="3"/>
  <c r="G118" i="3"/>
  <c r="I118" i="3"/>
  <c r="L118" i="3"/>
  <c r="D119" i="3"/>
  <c r="F119" i="3"/>
  <c r="E119" i="3"/>
  <c r="L119" i="3"/>
  <c r="H119" i="3"/>
  <c r="I119" i="3"/>
  <c r="J119" i="3"/>
  <c r="D120" i="3"/>
  <c r="J120" i="3"/>
  <c r="E120" i="3"/>
  <c r="G120" i="3"/>
  <c r="H120" i="3"/>
  <c r="D121" i="3"/>
  <c r="J121" i="3"/>
  <c r="H121" i="3"/>
  <c r="E121" i="3"/>
  <c r="K121" i="3"/>
  <c r="G121" i="3"/>
  <c r="D122" i="3"/>
  <c r="F122" i="3"/>
  <c r="E122" i="3"/>
  <c r="K122" i="3"/>
  <c r="H122" i="3"/>
  <c r="J122" i="3"/>
  <c r="D123" i="3"/>
  <c r="E123" i="3"/>
  <c r="F123" i="3"/>
  <c r="G123" i="3"/>
  <c r="H123" i="3"/>
  <c r="I123" i="3"/>
  <c r="J123" i="3"/>
  <c r="D124" i="3"/>
  <c r="F124" i="3"/>
  <c r="E124" i="3"/>
  <c r="L124" i="3"/>
  <c r="D125" i="3"/>
  <c r="H125" i="3"/>
  <c r="E125" i="3"/>
  <c r="K125" i="3"/>
  <c r="F125" i="3"/>
  <c r="I125" i="3"/>
  <c r="D126" i="3"/>
  <c r="J126" i="3"/>
  <c r="E126" i="3"/>
  <c r="I126" i="3"/>
  <c r="D127" i="3"/>
  <c r="J127" i="3"/>
  <c r="E127" i="3"/>
  <c r="G127" i="3"/>
  <c r="D128" i="3"/>
  <c r="I128" i="3"/>
  <c r="E128" i="3"/>
  <c r="G128" i="3"/>
  <c r="D129" i="3"/>
  <c r="E129" i="3"/>
  <c r="D130" i="3"/>
  <c r="H130" i="3"/>
  <c r="E130" i="3"/>
  <c r="F130" i="3"/>
  <c r="G130" i="3"/>
  <c r="I130" i="3"/>
  <c r="K130" i="3"/>
  <c r="D131" i="3"/>
  <c r="H131" i="3"/>
  <c r="E131" i="3"/>
  <c r="K131" i="3"/>
  <c r="D132" i="3"/>
  <c r="E132" i="3"/>
  <c r="K132" i="3"/>
  <c r="D133" i="3"/>
  <c r="H133" i="3"/>
  <c r="E133" i="3"/>
  <c r="G133" i="3"/>
  <c r="D134" i="3"/>
  <c r="H134" i="3"/>
  <c r="E134" i="3"/>
  <c r="J134" i="3"/>
  <c r="D135" i="3"/>
  <c r="F135" i="3"/>
  <c r="E135" i="3"/>
  <c r="G135" i="3"/>
  <c r="D136" i="3"/>
  <c r="F136" i="3"/>
  <c r="E136" i="3"/>
  <c r="K136" i="3"/>
  <c r="H136" i="3"/>
  <c r="J136" i="3"/>
  <c r="D137" i="3"/>
  <c r="H137" i="3"/>
  <c r="E137" i="3"/>
  <c r="F137" i="3"/>
  <c r="I137" i="3"/>
  <c r="J137" i="3"/>
  <c r="D138" i="3"/>
  <c r="J138" i="3"/>
  <c r="H138" i="3"/>
  <c r="E138" i="3"/>
  <c r="G138" i="3"/>
  <c r="D139" i="3"/>
  <c r="H139" i="3"/>
  <c r="E139" i="3"/>
  <c r="L139" i="3"/>
  <c r="J139" i="3"/>
  <c r="D140" i="3"/>
  <c r="J140" i="3"/>
  <c r="E140" i="3"/>
  <c r="I140" i="3"/>
  <c r="L140" i="3"/>
  <c r="D141" i="3"/>
  <c r="H141" i="3"/>
  <c r="E141" i="3"/>
  <c r="K141" i="3"/>
  <c r="G141" i="3"/>
  <c r="I141" i="3"/>
  <c r="J141" i="3"/>
  <c r="D142" i="3"/>
  <c r="L142" i="3"/>
  <c r="E142" i="3"/>
  <c r="K142" i="3"/>
  <c r="D143" i="3"/>
  <c r="J143" i="3"/>
  <c r="E143" i="3"/>
  <c r="G143" i="3"/>
  <c r="D144" i="3"/>
  <c r="F144" i="3"/>
  <c r="E144" i="3"/>
  <c r="L144" i="3"/>
  <c r="G144" i="3"/>
  <c r="I144" i="3"/>
  <c r="D145" i="3"/>
  <c r="E145" i="3"/>
  <c r="D146" i="3"/>
  <c r="H146" i="3"/>
  <c r="E146" i="3"/>
  <c r="G146" i="3"/>
  <c r="I146" i="3"/>
  <c r="D147" i="3"/>
  <c r="H147" i="3"/>
  <c r="E147" i="3"/>
  <c r="G147" i="3"/>
  <c r="D148" i="3"/>
  <c r="J148" i="3"/>
  <c r="E148" i="3"/>
  <c r="H148" i="3"/>
  <c r="K148" i="3"/>
  <c r="D149" i="3"/>
  <c r="H149" i="3"/>
  <c r="E149" i="3"/>
  <c r="G149" i="3"/>
  <c r="F149" i="3"/>
  <c r="I149" i="3"/>
  <c r="L149" i="3"/>
  <c r="D150" i="3"/>
  <c r="E150" i="3"/>
  <c r="G150" i="3"/>
  <c r="L150" i="3"/>
  <c r="H150" i="3"/>
  <c r="J150" i="3"/>
  <c r="D151" i="3"/>
  <c r="I151" i="3"/>
  <c r="E151" i="3"/>
  <c r="L151" i="3"/>
  <c r="D152" i="3"/>
  <c r="E152" i="3"/>
  <c r="D153" i="3"/>
  <c r="H153" i="3"/>
  <c r="E153" i="3"/>
  <c r="F153" i="3"/>
  <c r="I153" i="3"/>
  <c r="J153" i="3"/>
  <c r="D154" i="3"/>
  <c r="H154" i="3"/>
  <c r="E154" i="3"/>
  <c r="F154" i="3"/>
  <c r="G154" i="3"/>
  <c r="J154" i="3"/>
  <c r="L154" i="3"/>
  <c r="D155" i="3"/>
  <c r="H155" i="3"/>
  <c r="E155" i="3"/>
  <c r="G155" i="3"/>
  <c r="J155" i="3"/>
  <c r="D156" i="3"/>
  <c r="E156" i="3"/>
  <c r="I156" i="3"/>
  <c r="D157" i="3"/>
  <c r="L157" i="3"/>
  <c r="E157" i="3"/>
  <c r="G157" i="3"/>
  <c r="D158" i="3"/>
  <c r="F158" i="3"/>
  <c r="E158" i="3"/>
  <c r="L158" i="3"/>
  <c r="H158" i="3"/>
  <c r="I158" i="3"/>
  <c r="K158" i="3"/>
  <c r="D159" i="3"/>
  <c r="I159" i="3"/>
  <c r="E159" i="3"/>
  <c r="H159" i="3"/>
  <c r="J159" i="3"/>
  <c r="D160" i="3"/>
  <c r="F160" i="3"/>
  <c r="E160" i="3"/>
  <c r="G160" i="3"/>
  <c r="K160" i="3"/>
  <c r="D161" i="3"/>
  <c r="I161" i="3"/>
  <c r="E161" i="3"/>
  <c r="G161" i="3"/>
  <c r="D162" i="3"/>
  <c r="I162" i="3"/>
  <c r="E162" i="3"/>
  <c r="G162" i="3"/>
  <c r="D163" i="3"/>
  <c r="E163" i="3"/>
  <c r="D164" i="3"/>
  <c r="H164" i="3"/>
  <c r="E164" i="3"/>
  <c r="G164" i="3"/>
  <c r="D165" i="3"/>
  <c r="H165" i="3"/>
  <c r="E165" i="3"/>
  <c r="I165" i="3"/>
  <c r="K165" i="3"/>
  <c r="D166" i="3"/>
  <c r="I166" i="3"/>
  <c r="E166" i="3"/>
  <c r="K166" i="3"/>
  <c r="J166" i="3"/>
  <c r="D167" i="3"/>
  <c r="H167" i="3"/>
  <c r="E167" i="3"/>
  <c r="K167" i="3"/>
  <c r="D168" i="3"/>
  <c r="K168" i="3"/>
  <c r="E168" i="3"/>
  <c r="G168" i="3"/>
  <c r="L168" i="3"/>
  <c r="D169" i="3"/>
  <c r="F169" i="3"/>
  <c r="E169" i="3"/>
  <c r="L169" i="3"/>
  <c r="H169" i="3"/>
  <c r="I169" i="3"/>
  <c r="D170" i="3"/>
  <c r="E170" i="3"/>
  <c r="G170" i="3"/>
  <c r="H170" i="3"/>
  <c r="J170" i="3"/>
  <c r="D171" i="3"/>
  <c r="K171" i="3"/>
  <c r="E171" i="3"/>
  <c r="G171" i="3"/>
  <c r="D172" i="3"/>
  <c r="E172" i="3"/>
  <c r="J172" i="3"/>
  <c r="D173" i="3"/>
  <c r="I173" i="3"/>
  <c r="H173" i="3"/>
  <c r="E173" i="3"/>
  <c r="F173" i="3"/>
  <c r="D174" i="3"/>
  <c r="I174" i="3"/>
  <c r="E174" i="3"/>
  <c r="K174" i="3"/>
  <c r="J174" i="3"/>
  <c r="D175" i="3"/>
  <c r="E175" i="3"/>
  <c r="K175" i="3"/>
  <c r="F175" i="3"/>
  <c r="H175" i="3"/>
  <c r="I175" i="3"/>
  <c r="J175" i="3"/>
  <c r="D176" i="3"/>
  <c r="E176" i="3"/>
  <c r="L176" i="3"/>
  <c r="D177" i="3"/>
  <c r="E177" i="3"/>
  <c r="L177" i="3"/>
  <c r="I177" i="3"/>
  <c r="D178" i="3"/>
  <c r="I178" i="3"/>
  <c r="E178" i="3"/>
  <c r="G178" i="3"/>
  <c r="J178" i="3"/>
  <c r="D179" i="3"/>
  <c r="I179" i="3"/>
  <c r="F179" i="3"/>
  <c r="E179" i="3"/>
  <c r="K179" i="3"/>
  <c r="G179" i="3"/>
  <c r="D180" i="3"/>
  <c r="E180" i="3"/>
  <c r="L180" i="3"/>
  <c r="J180" i="3"/>
  <c r="D181" i="3"/>
  <c r="H181" i="3"/>
  <c r="E181" i="3"/>
  <c r="K181" i="3"/>
  <c r="F181" i="3"/>
  <c r="I181" i="3"/>
  <c r="D182" i="3"/>
  <c r="I182" i="3"/>
  <c r="E182" i="3"/>
  <c r="G182" i="3"/>
  <c r="D183" i="3"/>
  <c r="H183" i="3"/>
  <c r="E183" i="3"/>
  <c r="F183" i="3"/>
  <c r="I183" i="3"/>
  <c r="J183" i="3"/>
  <c r="K183" i="3"/>
  <c r="D184" i="3"/>
  <c r="E184" i="3"/>
  <c r="D185" i="3"/>
  <c r="E185" i="3"/>
  <c r="L185" i="3"/>
  <c r="I185" i="3"/>
  <c r="D186" i="3"/>
  <c r="I186" i="3"/>
  <c r="E186" i="3"/>
  <c r="G186" i="3"/>
  <c r="F186" i="3"/>
  <c r="H186" i="3"/>
  <c r="J186" i="3"/>
  <c r="L186" i="3"/>
  <c r="D187" i="3"/>
  <c r="F187" i="3"/>
  <c r="E187" i="3"/>
  <c r="K187" i="3"/>
  <c r="G187" i="3"/>
  <c r="I187" i="3"/>
  <c r="D188" i="3"/>
  <c r="E188" i="3"/>
  <c r="G188" i="3"/>
  <c r="J188" i="3"/>
  <c r="L188" i="3"/>
  <c r="D189" i="3"/>
  <c r="F189" i="3"/>
  <c r="H189" i="3"/>
  <c r="E189" i="3"/>
  <c r="K189" i="3"/>
  <c r="I189" i="3"/>
  <c r="D190" i="3"/>
  <c r="J190" i="3"/>
  <c r="E190" i="3"/>
  <c r="G190" i="3"/>
  <c r="D191" i="3"/>
  <c r="H191" i="3"/>
  <c r="E191" i="3"/>
  <c r="K191" i="3"/>
  <c r="F191" i="3"/>
  <c r="I191" i="3"/>
  <c r="J191" i="3"/>
  <c r="D192" i="3"/>
  <c r="E192" i="3"/>
  <c r="G192" i="3"/>
  <c r="D193" i="3"/>
  <c r="E193" i="3"/>
  <c r="L193" i="3"/>
  <c r="I193" i="3"/>
  <c r="J193" i="3"/>
  <c r="D194" i="3"/>
  <c r="I194" i="3"/>
  <c r="E194" i="3"/>
  <c r="G194" i="3"/>
  <c r="F194" i="3"/>
  <c r="H194" i="3"/>
  <c r="J194" i="3"/>
  <c r="L194" i="3"/>
  <c r="D195" i="3"/>
  <c r="F195" i="3"/>
  <c r="E195" i="3"/>
  <c r="I195" i="3"/>
  <c r="D196" i="3"/>
  <c r="J196" i="3"/>
  <c r="E196" i="3"/>
  <c r="G196" i="3"/>
  <c r="H196" i="3"/>
  <c r="D197" i="3"/>
  <c r="F197" i="3"/>
  <c r="H197" i="3"/>
  <c r="E197" i="3"/>
  <c r="I197" i="3"/>
  <c r="K197" i="3"/>
  <c r="D198" i="3"/>
  <c r="I198" i="3"/>
  <c r="E198" i="3"/>
  <c r="K198" i="3"/>
  <c r="G198" i="3"/>
  <c r="J198" i="3"/>
  <c r="L198" i="3"/>
  <c r="D199" i="3"/>
  <c r="E199" i="3"/>
  <c r="D200" i="3"/>
  <c r="L200" i="3"/>
  <c r="E200" i="3"/>
  <c r="G200" i="3"/>
  <c r="D201" i="3"/>
  <c r="I201" i="3"/>
  <c r="F201" i="3"/>
  <c r="E201" i="3"/>
  <c r="L201" i="3"/>
  <c r="H201" i="3"/>
  <c r="D202" i="3"/>
  <c r="J202" i="3"/>
  <c r="I202" i="3"/>
  <c r="E202" i="3"/>
  <c r="G202" i="3"/>
  <c r="F202" i="3"/>
  <c r="H202" i="3"/>
  <c r="L202" i="3"/>
  <c r="D203" i="3"/>
  <c r="F203" i="3"/>
  <c r="E203" i="3"/>
  <c r="G203" i="3"/>
  <c r="I203" i="3"/>
  <c r="K203" i="3"/>
  <c r="D204" i="3"/>
  <c r="I204" i="3"/>
  <c r="E204" i="3"/>
  <c r="G204" i="3"/>
  <c r="H204" i="3"/>
  <c r="J204" i="3"/>
  <c r="L204" i="3"/>
  <c r="D205" i="3"/>
  <c r="I205" i="3"/>
  <c r="E205" i="3"/>
  <c r="K205" i="3"/>
  <c r="D206" i="3"/>
  <c r="I206" i="3"/>
  <c r="E206" i="3"/>
  <c r="K206" i="3"/>
  <c r="G206" i="3"/>
  <c r="J206" i="3"/>
  <c r="L206" i="3"/>
  <c r="D207" i="3"/>
  <c r="J207" i="3"/>
  <c r="E207" i="3"/>
  <c r="F207" i="3"/>
  <c r="H207" i="3"/>
  <c r="D208" i="3"/>
  <c r="K208" i="3"/>
  <c r="E208" i="3"/>
  <c r="G208" i="3"/>
  <c r="D209" i="3"/>
  <c r="F209" i="3"/>
  <c r="E209" i="3"/>
  <c r="L209" i="3"/>
  <c r="H209" i="3"/>
  <c r="I209" i="3"/>
  <c r="J209" i="3"/>
  <c r="D210" i="3"/>
  <c r="F210" i="3"/>
  <c r="E210" i="3"/>
  <c r="G210" i="3"/>
  <c r="L210" i="3"/>
  <c r="D211" i="3"/>
  <c r="F211" i="3"/>
  <c r="E211" i="3"/>
  <c r="G211" i="3"/>
  <c r="K211" i="3"/>
  <c r="D212" i="3"/>
  <c r="I212" i="3"/>
  <c r="E212" i="3"/>
  <c r="G212" i="3"/>
  <c r="H212" i="3"/>
  <c r="J212" i="3"/>
  <c r="L212" i="3"/>
  <c r="D213" i="3"/>
  <c r="E213" i="3"/>
  <c r="K213" i="3"/>
  <c r="F213" i="3"/>
  <c r="D214" i="3"/>
  <c r="I214" i="3"/>
  <c r="E214" i="3"/>
  <c r="G214" i="3"/>
  <c r="J214" i="3"/>
  <c r="D215" i="3"/>
  <c r="I215" i="3"/>
  <c r="E215" i="3"/>
  <c r="J215" i="3"/>
  <c r="D216" i="3"/>
  <c r="K216" i="3"/>
  <c r="E216" i="3"/>
  <c r="G216" i="3"/>
  <c r="L216" i="3"/>
  <c r="D217" i="3"/>
  <c r="F217" i="3"/>
  <c r="E217" i="3"/>
  <c r="L217" i="3"/>
  <c r="H217" i="3"/>
  <c r="I217" i="3"/>
  <c r="J217" i="3"/>
  <c r="D218" i="3"/>
  <c r="E218" i="3"/>
  <c r="G218" i="3"/>
  <c r="H218" i="3"/>
  <c r="L218" i="3"/>
  <c r="D219" i="3"/>
  <c r="K219" i="3"/>
  <c r="E219" i="3"/>
  <c r="G219" i="3"/>
  <c r="D220" i="3"/>
  <c r="I220" i="3"/>
  <c r="E220" i="3"/>
  <c r="H220" i="3"/>
  <c r="J220" i="3"/>
  <c r="D221" i="3"/>
  <c r="E221" i="3"/>
  <c r="K221" i="3"/>
  <c r="F221" i="3"/>
  <c r="D222" i="3"/>
  <c r="I222" i="3"/>
  <c r="E222" i="3"/>
  <c r="J222" i="3"/>
  <c r="D223" i="3"/>
  <c r="E223" i="3"/>
  <c r="K223" i="3"/>
  <c r="H223" i="3"/>
  <c r="J223" i="3"/>
  <c r="D224" i="3"/>
  <c r="E224" i="3"/>
  <c r="G224" i="3"/>
  <c r="D225" i="3"/>
  <c r="J225" i="3"/>
  <c r="F225" i="3"/>
  <c r="E225" i="3"/>
  <c r="L225" i="3"/>
  <c r="H225" i="3"/>
  <c r="I225" i="3"/>
  <c r="D226" i="3"/>
  <c r="J226" i="3"/>
  <c r="E226" i="3"/>
  <c r="L226" i="3"/>
  <c r="H226" i="3"/>
  <c r="D227" i="3"/>
  <c r="E227" i="3"/>
  <c r="G227" i="3"/>
  <c r="K227" i="3"/>
  <c r="D228" i="3"/>
  <c r="I228" i="3"/>
  <c r="E228" i="3"/>
  <c r="H228" i="3"/>
  <c r="D229" i="3"/>
  <c r="I229" i="3"/>
  <c r="E229" i="3"/>
  <c r="F229" i="3"/>
  <c r="K229" i="3"/>
  <c r="D230" i="3"/>
  <c r="I230" i="3"/>
  <c r="E230" i="3"/>
  <c r="K230" i="3"/>
  <c r="J230" i="3"/>
  <c r="D231" i="3"/>
  <c r="E231" i="3"/>
  <c r="K231" i="3"/>
  <c r="H231" i="3"/>
  <c r="I231" i="3"/>
  <c r="D232" i="3"/>
  <c r="E232" i="3"/>
  <c r="G232" i="3"/>
  <c r="D233" i="3"/>
  <c r="E233" i="3"/>
  <c r="D234" i="3"/>
  <c r="I234" i="3"/>
  <c r="E234" i="3"/>
  <c r="G234" i="3"/>
  <c r="H234" i="3"/>
  <c r="D235" i="3"/>
  <c r="I235" i="3"/>
  <c r="E235" i="3"/>
  <c r="G235" i="3"/>
  <c r="D236" i="3"/>
  <c r="E236" i="3"/>
  <c r="L236" i="3"/>
  <c r="J236" i="3"/>
  <c r="D237" i="3"/>
  <c r="I237" i="3"/>
  <c r="H237" i="3"/>
  <c r="E237" i="3"/>
  <c r="K237" i="3"/>
  <c r="F237" i="3"/>
  <c r="D238" i="3"/>
  <c r="I238" i="3"/>
  <c r="E238" i="3"/>
  <c r="G238" i="3"/>
  <c r="D239" i="3"/>
  <c r="E239" i="3"/>
  <c r="K239" i="3"/>
  <c r="F239" i="3"/>
  <c r="H239" i="3"/>
  <c r="I239" i="3"/>
  <c r="J239" i="3"/>
  <c r="D240" i="3"/>
  <c r="L240" i="3"/>
  <c r="E240" i="3"/>
  <c r="D241" i="3"/>
  <c r="E241" i="3"/>
  <c r="L241" i="3"/>
  <c r="I241" i="3"/>
  <c r="D242" i="3"/>
  <c r="F242" i="3"/>
  <c r="I242" i="3"/>
  <c r="E242" i="3"/>
  <c r="G242" i="3"/>
  <c r="J242" i="3"/>
  <c r="D243" i="3"/>
  <c r="I243" i="3"/>
  <c r="F243" i="3"/>
  <c r="E243" i="3"/>
  <c r="G243" i="3"/>
  <c r="D244" i="3"/>
  <c r="E244" i="3"/>
  <c r="G244" i="3"/>
  <c r="L244" i="3"/>
  <c r="D245" i="3"/>
  <c r="H245" i="3"/>
  <c r="E245" i="3"/>
  <c r="K245" i="3"/>
  <c r="F245" i="3"/>
  <c r="I245" i="3"/>
  <c r="D246" i="3"/>
  <c r="I246" i="3"/>
  <c r="E246" i="3"/>
  <c r="G246" i="3"/>
  <c r="D247" i="3"/>
  <c r="H247" i="3"/>
  <c r="E247" i="3"/>
  <c r="K247" i="3"/>
  <c r="F247" i="3"/>
  <c r="I247" i="3"/>
  <c r="J247" i="3"/>
  <c r="D248" i="3"/>
  <c r="E248" i="3"/>
  <c r="G248" i="3"/>
  <c r="D249" i="3"/>
  <c r="E249" i="3"/>
  <c r="D250" i="3"/>
  <c r="I250" i="3"/>
  <c r="E250" i="3"/>
  <c r="G250" i="3"/>
  <c r="F250" i="3"/>
  <c r="H250" i="3"/>
  <c r="J250" i="3"/>
  <c r="L250" i="3"/>
  <c r="D251" i="3"/>
  <c r="F251" i="3"/>
  <c r="E251" i="3"/>
  <c r="K251" i="3"/>
  <c r="G251" i="3"/>
  <c r="I251" i="3"/>
  <c r="D252" i="3"/>
  <c r="H252" i="3"/>
  <c r="E252" i="3"/>
  <c r="G252" i="3"/>
  <c r="D253" i="3"/>
  <c r="F253" i="3"/>
  <c r="H253" i="3"/>
  <c r="E253" i="3"/>
  <c r="K253" i="3"/>
  <c r="I253" i="3"/>
  <c r="D254" i="3"/>
  <c r="J254" i="3"/>
  <c r="E254" i="3"/>
  <c r="G254" i="3"/>
  <c r="D255" i="3"/>
  <c r="H255" i="3"/>
  <c r="E255" i="3"/>
  <c r="K255" i="3"/>
  <c r="F255" i="3"/>
  <c r="I255" i="3"/>
  <c r="J255" i="3"/>
  <c r="D256" i="3"/>
  <c r="E256" i="3"/>
  <c r="D257" i="3"/>
  <c r="H257" i="3"/>
  <c r="E257" i="3"/>
  <c r="D258" i="3"/>
  <c r="I258" i="3"/>
  <c r="E258" i="3"/>
  <c r="G258" i="3"/>
  <c r="F258" i="3"/>
  <c r="H258" i="3"/>
  <c r="J258" i="3"/>
  <c r="D259" i="3"/>
  <c r="F259" i="3"/>
  <c r="E259" i="3"/>
  <c r="I259" i="3"/>
  <c r="D260" i="3"/>
  <c r="J260" i="3"/>
  <c r="I260" i="3"/>
  <c r="E260" i="3"/>
  <c r="G260" i="3"/>
  <c r="L260" i="3"/>
  <c r="D261" i="3"/>
  <c r="F261" i="3"/>
  <c r="H261" i="3"/>
  <c r="E261" i="3"/>
  <c r="I261" i="3"/>
  <c r="K261" i="3"/>
  <c r="D262" i="3"/>
  <c r="I262" i="3"/>
  <c r="E262" i="3"/>
  <c r="K262" i="3"/>
  <c r="G262" i="3"/>
  <c r="J262" i="3"/>
  <c r="L262" i="3"/>
  <c r="D263" i="3"/>
  <c r="F263" i="3"/>
  <c r="E263" i="3"/>
  <c r="I263" i="3"/>
  <c r="J263" i="3"/>
  <c r="D264" i="3"/>
  <c r="L264" i="3"/>
  <c r="E264" i="3"/>
  <c r="G264" i="3"/>
  <c r="D265" i="3"/>
  <c r="I265" i="3"/>
  <c r="E265" i="3"/>
  <c r="H265" i="3"/>
  <c r="D266" i="3"/>
  <c r="J266" i="3"/>
  <c r="I266" i="3"/>
  <c r="E266" i="3"/>
  <c r="G266" i="3"/>
  <c r="F266" i="3"/>
  <c r="H266" i="3"/>
  <c r="D267" i="3"/>
  <c r="F267" i="3"/>
  <c r="E267" i="3"/>
  <c r="G267" i="3"/>
  <c r="I267" i="3"/>
  <c r="D268" i="3"/>
  <c r="I268" i="3"/>
  <c r="E268" i="3"/>
  <c r="G268" i="3"/>
  <c r="H268" i="3"/>
  <c r="J268" i="3"/>
  <c r="L268" i="3"/>
  <c r="D269" i="3"/>
  <c r="E269" i="3"/>
  <c r="I269" i="3"/>
  <c r="D270" i="3"/>
  <c r="I270" i="3"/>
  <c r="E270" i="3"/>
  <c r="K270" i="3"/>
  <c r="J270" i="3"/>
  <c r="D271" i="3"/>
  <c r="E271" i="3"/>
  <c r="D272" i="3"/>
  <c r="K272" i="3"/>
  <c r="E272" i="3"/>
  <c r="G272" i="3"/>
  <c r="L272" i="3"/>
  <c r="D273" i="3"/>
  <c r="F273" i="3"/>
  <c r="E273" i="3"/>
  <c r="L273" i="3"/>
  <c r="H273" i="3"/>
  <c r="I273" i="3"/>
  <c r="J273" i="3"/>
  <c r="D274" i="3"/>
  <c r="F274" i="3"/>
  <c r="E274" i="3"/>
  <c r="G274" i="3"/>
  <c r="H274" i="3"/>
  <c r="D275" i="3"/>
  <c r="F275" i="3"/>
  <c r="E275" i="3"/>
  <c r="G275" i="3"/>
  <c r="I275" i="3"/>
  <c r="D276" i="3"/>
  <c r="I276" i="3"/>
  <c r="E276" i="3"/>
  <c r="G276" i="3"/>
  <c r="H276" i="3"/>
  <c r="J276" i="3"/>
  <c r="D277" i="3"/>
  <c r="E277" i="3"/>
  <c r="K277" i="3"/>
  <c r="D278" i="3"/>
  <c r="I278" i="3"/>
  <c r="E278" i="3"/>
  <c r="G278" i="3"/>
  <c r="J278" i="3"/>
  <c r="D279" i="3"/>
  <c r="I279" i="3"/>
  <c r="E279" i="3"/>
  <c r="H279" i="3"/>
  <c r="K279" i="3"/>
  <c r="D280" i="3"/>
  <c r="K280" i="3"/>
  <c r="E280" i="3"/>
  <c r="G280" i="3"/>
  <c r="L280" i="3"/>
  <c r="D281" i="3"/>
  <c r="F281" i="3"/>
  <c r="E281" i="3"/>
  <c r="L281" i="3"/>
  <c r="H281" i="3"/>
  <c r="I281" i="3"/>
  <c r="J281" i="3"/>
  <c r="D282" i="3"/>
  <c r="H282" i="3"/>
  <c r="E282" i="3"/>
  <c r="G282" i="3"/>
  <c r="D283" i="3"/>
  <c r="E283" i="3"/>
  <c r="G283" i="3"/>
  <c r="D284" i="3"/>
  <c r="I284" i="3"/>
  <c r="E284" i="3"/>
  <c r="H284" i="3"/>
  <c r="J284" i="3"/>
  <c r="D285" i="3"/>
  <c r="E285" i="3"/>
  <c r="K285" i="3"/>
  <c r="D286" i="3"/>
  <c r="I286" i="3"/>
  <c r="E286" i="3"/>
  <c r="G286" i="3"/>
  <c r="D287" i="3"/>
  <c r="F287" i="3"/>
  <c r="E287" i="3"/>
  <c r="K287" i="3"/>
  <c r="D288" i="3"/>
  <c r="E288" i="3"/>
  <c r="G288" i="3"/>
  <c r="D289" i="3"/>
  <c r="J289" i="3"/>
  <c r="E289" i="3"/>
  <c r="L289" i="3"/>
  <c r="D290" i="3"/>
  <c r="F290" i="3"/>
  <c r="I290" i="3"/>
  <c r="E290" i="3"/>
  <c r="L290" i="3"/>
  <c r="G290" i="3"/>
  <c r="H290" i="3"/>
  <c r="J290" i="3"/>
  <c r="D291" i="3"/>
  <c r="I291" i="3"/>
  <c r="F291" i="3"/>
  <c r="E291" i="3"/>
  <c r="G291" i="3"/>
  <c r="K291" i="3"/>
  <c r="D292" i="3"/>
  <c r="I292" i="3"/>
  <c r="E292" i="3"/>
  <c r="G292" i="3"/>
  <c r="D293" i="3"/>
  <c r="H293" i="3"/>
  <c r="E293" i="3"/>
  <c r="F293" i="3"/>
  <c r="I293" i="3"/>
  <c r="K293" i="3"/>
  <c r="D294" i="3"/>
  <c r="I294" i="3"/>
  <c r="E294" i="3"/>
  <c r="G294" i="3"/>
  <c r="J294" i="3"/>
  <c r="D295" i="3"/>
  <c r="I295" i="3"/>
  <c r="E295" i="3"/>
  <c r="H295" i="3"/>
  <c r="D296" i="3"/>
  <c r="K296" i="3"/>
  <c r="E296" i="3"/>
  <c r="G296" i="3"/>
  <c r="L296" i="3"/>
  <c r="D297" i="3"/>
  <c r="I297" i="3"/>
  <c r="E297" i="3"/>
  <c r="L297" i="3"/>
  <c r="H297" i="3"/>
  <c r="D298" i="3"/>
  <c r="L298" i="3"/>
  <c r="E298" i="3"/>
  <c r="G298" i="3"/>
  <c r="D299" i="3"/>
  <c r="F299" i="3"/>
  <c r="E299" i="3"/>
  <c r="G299" i="3"/>
  <c r="I299" i="3"/>
  <c r="K299" i="3"/>
  <c r="D300" i="3"/>
  <c r="E300" i="3"/>
  <c r="L300" i="3"/>
  <c r="J300" i="3"/>
  <c r="D301" i="3"/>
  <c r="H301" i="3"/>
  <c r="E301" i="3"/>
  <c r="K301" i="3"/>
  <c r="D302" i="3"/>
  <c r="I302" i="3"/>
  <c r="E302" i="3"/>
  <c r="G302" i="3"/>
  <c r="K302" i="3"/>
  <c r="J302" i="3"/>
  <c r="L302" i="3"/>
  <c r="D303" i="3"/>
  <c r="E303" i="3"/>
  <c r="K303" i="3"/>
  <c r="F303" i="3"/>
  <c r="H303" i="3"/>
  <c r="I303" i="3"/>
  <c r="J303" i="3"/>
  <c r="D304" i="3"/>
  <c r="E304" i="3"/>
  <c r="L304" i="3"/>
  <c r="G304" i="3"/>
  <c r="D305" i="3"/>
  <c r="E305" i="3"/>
  <c r="D306" i="3"/>
  <c r="J306" i="3"/>
  <c r="E306" i="3"/>
  <c r="G306" i="3"/>
  <c r="H306" i="3"/>
  <c r="D307" i="3"/>
  <c r="F307" i="3"/>
  <c r="E307" i="3"/>
  <c r="G307" i="3"/>
  <c r="D308" i="3"/>
  <c r="I308" i="3"/>
  <c r="E308" i="3"/>
  <c r="L308" i="3"/>
  <c r="G308" i="3"/>
  <c r="H308" i="3"/>
  <c r="J308" i="3"/>
  <c r="D309" i="3"/>
  <c r="J309" i="3"/>
  <c r="E309" i="3"/>
  <c r="F309" i="3"/>
  <c r="I309" i="3"/>
  <c r="D310" i="3"/>
  <c r="I310" i="3"/>
  <c r="E310" i="3"/>
  <c r="K310" i="3"/>
  <c r="G310" i="3"/>
  <c r="J310" i="3"/>
  <c r="L310" i="3"/>
  <c r="D311" i="3"/>
  <c r="H311" i="3"/>
  <c r="E311" i="3"/>
  <c r="K311" i="3"/>
  <c r="F311" i="3"/>
  <c r="I311" i="3"/>
  <c r="J311" i="3"/>
  <c r="D312" i="3"/>
  <c r="E312" i="3"/>
  <c r="G312" i="3"/>
  <c r="D313" i="3"/>
  <c r="I313" i="3"/>
  <c r="F313" i="3"/>
  <c r="E313" i="3"/>
  <c r="L313" i="3"/>
  <c r="D314" i="3"/>
  <c r="E314" i="3"/>
  <c r="L314" i="3"/>
  <c r="G314" i="3"/>
  <c r="D315" i="3"/>
  <c r="F315" i="3"/>
  <c r="E315" i="3"/>
  <c r="G315" i="3"/>
  <c r="K315" i="3"/>
  <c r="D316" i="3"/>
  <c r="I316" i="3"/>
  <c r="E316" i="3"/>
  <c r="G316" i="3"/>
  <c r="H316" i="3"/>
  <c r="J316" i="3"/>
  <c r="L316" i="3"/>
  <c r="D317" i="3"/>
  <c r="F317" i="3"/>
  <c r="E317" i="3"/>
  <c r="K317" i="3"/>
  <c r="I317" i="3"/>
  <c r="D318" i="3"/>
  <c r="J318" i="3"/>
  <c r="E318" i="3"/>
  <c r="G318" i="3"/>
  <c r="D319" i="3"/>
  <c r="H319" i="3"/>
  <c r="E319" i="3"/>
  <c r="J319" i="3"/>
  <c r="D320" i="3"/>
  <c r="K320" i="3"/>
  <c r="E320" i="3"/>
  <c r="G320" i="3"/>
  <c r="D321" i="3"/>
  <c r="F321" i="3"/>
  <c r="E321" i="3"/>
  <c r="L321" i="3"/>
  <c r="I321" i="3"/>
  <c r="J321" i="3"/>
  <c r="D11" i="4"/>
  <c r="D12" i="4"/>
  <c r="F4" i="4"/>
  <c r="G4" i="4"/>
  <c r="C9" i="4"/>
  <c r="D9" i="4"/>
  <c r="D13" i="4"/>
  <c r="C14" i="4"/>
  <c r="F16" i="4"/>
  <c r="F17" i="4" s="1"/>
  <c r="C17" i="4"/>
  <c r="Z17" i="4"/>
  <c r="Z18" i="4"/>
  <c r="E21" i="4"/>
  <c r="F21" i="4"/>
  <c r="E22" i="4"/>
  <c r="F22" i="4"/>
  <c r="G22" i="4"/>
  <c r="I22" i="4"/>
  <c r="W22" i="4"/>
  <c r="E23" i="4"/>
  <c r="F23" i="4"/>
  <c r="G23" i="4"/>
  <c r="I23" i="4"/>
  <c r="Q23" i="4"/>
  <c r="W23" i="4"/>
  <c r="E24" i="4"/>
  <c r="F24" i="4"/>
  <c r="Q24" i="4"/>
  <c r="W24" i="4"/>
  <c r="E25" i="4"/>
  <c r="F25" i="4"/>
  <c r="P25" i="4"/>
  <c r="Q25" i="4"/>
  <c r="W25" i="4"/>
  <c r="E26" i="4"/>
  <c r="F26" i="4"/>
  <c r="Q26" i="4"/>
  <c r="W26" i="4"/>
  <c r="E27" i="4"/>
  <c r="F27" i="4"/>
  <c r="G27" i="4"/>
  <c r="I27" i="4"/>
  <c r="Q27" i="4"/>
  <c r="W27" i="4"/>
  <c r="E28" i="4"/>
  <c r="F28" i="4"/>
  <c r="Q28" i="4"/>
  <c r="W28" i="4"/>
  <c r="E29" i="4"/>
  <c r="F29" i="4"/>
  <c r="G29" i="4"/>
  <c r="I29" i="4"/>
  <c r="Q29" i="4"/>
  <c r="W29" i="4"/>
  <c r="E30" i="4"/>
  <c r="F30" i="4"/>
  <c r="Q30" i="4"/>
  <c r="W30" i="4"/>
  <c r="E31" i="4"/>
  <c r="F31" i="4"/>
  <c r="G31" i="4"/>
  <c r="I31" i="4"/>
  <c r="Q31" i="4"/>
  <c r="W31" i="4"/>
  <c r="E32" i="4"/>
  <c r="F32" i="4"/>
  <c r="Q32" i="4"/>
  <c r="W32" i="4"/>
  <c r="E33" i="4"/>
  <c r="F33" i="4"/>
  <c r="P33" i="4"/>
  <c r="Q33" i="4"/>
  <c r="W33" i="4"/>
  <c r="E34" i="4"/>
  <c r="F34" i="4"/>
  <c r="Q34" i="4"/>
  <c r="W34" i="4"/>
  <c r="E35" i="4"/>
  <c r="F35" i="4"/>
  <c r="G35" i="4"/>
  <c r="I35" i="4"/>
  <c r="Q35" i="4"/>
  <c r="W35" i="4"/>
  <c r="E36" i="4"/>
  <c r="F36" i="4"/>
  <c r="Q36" i="4"/>
  <c r="W36" i="4"/>
  <c r="E37" i="4"/>
  <c r="F37" i="4"/>
  <c r="G37" i="4"/>
  <c r="I37" i="4"/>
  <c r="Q37" i="4"/>
  <c r="W37" i="4"/>
  <c r="E38" i="4"/>
  <c r="F38" i="4"/>
  <c r="P38" i="4"/>
  <c r="Q38" i="4"/>
  <c r="W38" i="4"/>
  <c r="E39" i="4"/>
  <c r="F39" i="4"/>
  <c r="Q39" i="4"/>
  <c r="W39" i="4"/>
  <c r="E40" i="4"/>
  <c r="F40" i="4"/>
  <c r="G40" i="4"/>
  <c r="Q40" i="4"/>
  <c r="W40" i="4"/>
  <c r="E41" i="4"/>
  <c r="F41" i="4"/>
  <c r="P41" i="4"/>
  <c r="Q41" i="4"/>
  <c r="W41" i="4"/>
  <c r="E42" i="4"/>
  <c r="F42" i="4"/>
  <c r="Q42" i="4"/>
  <c r="W42" i="4"/>
  <c r="E43" i="4"/>
  <c r="F43" i="4"/>
  <c r="G43" i="4"/>
  <c r="I43" i="4"/>
  <c r="Q43" i="4"/>
  <c r="W43" i="4"/>
  <c r="E44" i="4"/>
  <c r="F44" i="4"/>
  <c r="Q44" i="4"/>
  <c r="W44" i="4"/>
  <c r="E45" i="4"/>
  <c r="F45" i="4"/>
  <c r="G45" i="4"/>
  <c r="I45" i="4"/>
  <c r="Q45" i="4"/>
  <c r="W45" i="4"/>
  <c r="E46" i="4"/>
  <c r="F46" i="4"/>
  <c r="Q46" i="4"/>
  <c r="W46" i="4"/>
  <c r="E47" i="4"/>
  <c r="F47" i="4"/>
  <c r="G47" i="4"/>
  <c r="I47" i="4"/>
  <c r="Q47" i="4"/>
  <c r="W47" i="4"/>
  <c r="E48" i="4"/>
  <c r="F48" i="4"/>
  <c r="G48" i="4"/>
  <c r="I48" i="4"/>
  <c r="Q48" i="4"/>
  <c r="W48" i="4"/>
  <c r="E49" i="4"/>
  <c r="F49" i="4"/>
  <c r="P49" i="4"/>
  <c r="Q49" i="4"/>
  <c r="W49" i="4"/>
  <c r="E50" i="4"/>
  <c r="F50" i="4"/>
  <c r="G50" i="4"/>
  <c r="Q50" i="4"/>
  <c r="W50" i="4"/>
  <c r="E51" i="4"/>
  <c r="F51" i="4"/>
  <c r="G51" i="4"/>
  <c r="I51" i="4"/>
  <c r="Q51" i="4"/>
  <c r="W51" i="4"/>
  <c r="E52" i="4"/>
  <c r="F52" i="4"/>
  <c r="G52" i="4"/>
  <c r="Q52" i="4"/>
  <c r="W52" i="4"/>
  <c r="E53" i="4"/>
  <c r="F53" i="4"/>
  <c r="Q53" i="4"/>
  <c r="W53" i="4"/>
  <c r="E54" i="4"/>
  <c r="F54" i="4"/>
  <c r="Q54" i="4"/>
  <c r="W54" i="4"/>
  <c r="E55" i="4"/>
  <c r="F55" i="4"/>
  <c r="G55" i="4"/>
  <c r="I55" i="4"/>
  <c r="Q55" i="4"/>
  <c r="W55" i="4"/>
  <c r="E56" i="4"/>
  <c r="F56" i="4"/>
  <c r="Q56" i="4"/>
  <c r="W56" i="4"/>
  <c r="E57" i="4"/>
  <c r="F57" i="4"/>
  <c r="P57" i="4"/>
  <c r="Q57" i="4"/>
  <c r="W57" i="4"/>
  <c r="E58" i="4"/>
  <c r="F58" i="4"/>
  <c r="G58" i="4"/>
  <c r="Q58" i="4"/>
  <c r="W58" i="4"/>
  <c r="E59" i="4"/>
  <c r="F59" i="4"/>
  <c r="G59" i="4"/>
  <c r="I59" i="4"/>
  <c r="Q59" i="4"/>
  <c r="W59" i="4"/>
  <c r="E60" i="4"/>
  <c r="F60" i="4"/>
  <c r="Q60" i="4"/>
  <c r="W60" i="4"/>
  <c r="E61" i="4"/>
  <c r="F61" i="4"/>
  <c r="G61" i="4"/>
  <c r="I61" i="4"/>
  <c r="Q61" i="4"/>
  <c r="W61" i="4"/>
  <c r="E62" i="4"/>
  <c r="F62" i="4"/>
  <c r="Q62" i="4"/>
  <c r="W62" i="4"/>
  <c r="E63" i="4"/>
  <c r="F63" i="4"/>
  <c r="G63" i="4"/>
  <c r="I63" i="4"/>
  <c r="Q63" i="4"/>
  <c r="W63" i="4"/>
  <c r="E64" i="4"/>
  <c r="F64" i="4"/>
  <c r="Q64" i="4"/>
  <c r="W64" i="4"/>
  <c r="E65" i="4"/>
  <c r="F65" i="4"/>
  <c r="P65" i="4"/>
  <c r="Q65" i="4"/>
  <c r="W65" i="4"/>
  <c r="E66" i="4"/>
  <c r="F66" i="4"/>
  <c r="P66" i="4"/>
  <c r="Q66" i="4"/>
  <c r="W66" i="4"/>
  <c r="E67" i="4"/>
  <c r="F67" i="4"/>
  <c r="Q67" i="4"/>
  <c r="W67" i="4"/>
  <c r="E68" i="4"/>
  <c r="F68" i="4"/>
  <c r="Q68" i="4"/>
  <c r="W68" i="4"/>
  <c r="E69" i="4"/>
  <c r="F69" i="4"/>
  <c r="G69" i="4"/>
  <c r="I69" i="4"/>
  <c r="Q69" i="4"/>
  <c r="W69" i="4"/>
  <c r="E70" i="4"/>
  <c r="F70" i="4"/>
  <c r="G70" i="4"/>
  <c r="Q70" i="4"/>
  <c r="W70" i="4"/>
  <c r="E71" i="4"/>
  <c r="F71" i="4"/>
  <c r="G71" i="4"/>
  <c r="I71" i="4"/>
  <c r="Q71" i="4"/>
  <c r="W71" i="4"/>
  <c r="E72" i="4"/>
  <c r="F72" i="4"/>
  <c r="G72" i="4"/>
  <c r="Q72" i="4"/>
  <c r="W72" i="4"/>
  <c r="E73" i="4"/>
  <c r="F73" i="4"/>
  <c r="P73" i="4"/>
  <c r="Q73" i="4"/>
  <c r="W73" i="4"/>
  <c r="E74" i="4"/>
  <c r="F74" i="4"/>
  <c r="Q74" i="4"/>
  <c r="W74" i="4"/>
  <c r="E75" i="4"/>
  <c r="F75" i="4"/>
  <c r="G75" i="4"/>
  <c r="I75" i="4"/>
  <c r="Q75" i="4"/>
  <c r="W75" i="4"/>
  <c r="E76" i="4"/>
  <c r="F76" i="4"/>
  <c r="G76" i="4"/>
  <c r="Q76" i="4"/>
  <c r="W76" i="4"/>
  <c r="E77" i="4"/>
  <c r="F77" i="4"/>
  <c r="G77" i="4"/>
  <c r="I77" i="4"/>
  <c r="Q77" i="4"/>
  <c r="W77" i="4"/>
  <c r="E78" i="4"/>
  <c r="F78" i="4"/>
  <c r="Q78" i="4"/>
  <c r="W78" i="4"/>
  <c r="E79" i="4"/>
  <c r="F79" i="4"/>
  <c r="G79" i="4"/>
  <c r="I79" i="4"/>
  <c r="Q79" i="4"/>
  <c r="W79" i="4"/>
  <c r="E80" i="4"/>
  <c r="F80" i="4"/>
  <c r="Q80" i="4"/>
  <c r="W80" i="4"/>
  <c r="E81" i="4"/>
  <c r="F81" i="4"/>
  <c r="Q81" i="4"/>
  <c r="W81" i="4"/>
  <c r="E82" i="4"/>
  <c r="F82" i="4"/>
  <c r="Q82" i="4"/>
  <c r="W82" i="4"/>
  <c r="E83" i="4"/>
  <c r="F83" i="4"/>
  <c r="G83" i="4"/>
  <c r="I83" i="4"/>
  <c r="Q83" i="4"/>
  <c r="W83" i="4"/>
  <c r="E84" i="4"/>
  <c r="F84" i="4"/>
  <c r="P84" i="4"/>
  <c r="Q84" i="4"/>
  <c r="W84" i="4"/>
  <c r="E85" i="4"/>
  <c r="F85" i="4"/>
  <c r="G85" i="4"/>
  <c r="I85" i="4"/>
  <c r="Q85" i="4"/>
  <c r="W85" i="4"/>
  <c r="E86" i="4"/>
  <c r="F86" i="4"/>
  <c r="Q86" i="4"/>
  <c r="W86" i="4"/>
  <c r="E87" i="4"/>
  <c r="F87" i="4"/>
  <c r="G87" i="4"/>
  <c r="I87" i="4"/>
  <c r="Q87" i="4"/>
  <c r="W87" i="4"/>
  <c r="E88" i="4"/>
  <c r="F88" i="4"/>
  <c r="Q88" i="4"/>
  <c r="W88" i="4"/>
  <c r="E89" i="4"/>
  <c r="F89" i="4"/>
  <c r="P89" i="4"/>
  <c r="Q89" i="4"/>
  <c r="W89" i="4"/>
  <c r="E90" i="4"/>
  <c r="F90" i="4"/>
  <c r="Q90" i="4"/>
  <c r="W90" i="4"/>
  <c r="E91" i="4"/>
  <c r="F91" i="4"/>
  <c r="P91" i="4"/>
  <c r="Q91" i="4"/>
  <c r="U91" i="4"/>
  <c r="W91" i="4"/>
  <c r="E92" i="4"/>
  <c r="F92" i="4"/>
  <c r="Q92" i="4"/>
  <c r="U92" i="4"/>
  <c r="W92" i="4"/>
  <c r="E93" i="4"/>
  <c r="F93" i="4"/>
  <c r="Q93" i="4"/>
  <c r="W93" i="4"/>
  <c r="E94" i="4"/>
  <c r="F94" i="4"/>
  <c r="P94" i="4"/>
  <c r="Q94" i="4"/>
  <c r="W94" i="4"/>
  <c r="E95" i="4"/>
  <c r="F95" i="4"/>
  <c r="G95" i="4"/>
  <c r="Q95" i="4"/>
  <c r="W95" i="4"/>
  <c r="E96" i="4"/>
  <c r="F96" i="4"/>
  <c r="G96" i="4"/>
  <c r="I96" i="4"/>
  <c r="Q96" i="4"/>
  <c r="W96" i="4"/>
  <c r="E97" i="4"/>
  <c r="F97" i="4"/>
  <c r="Q97" i="4"/>
  <c r="W97" i="4"/>
  <c r="E98" i="4"/>
  <c r="F98" i="4"/>
  <c r="G98" i="4"/>
  <c r="I98" i="4"/>
  <c r="Q98" i="4"/>
  <c r="W98" i="4"/>
  <c r="E99" i="4"/>
  <c r="F99" i="4"/>
  <c r="Q99" i="4"/>
  <c r="W99" i="4"/>
  <c r="E100" i="4"/>
  <c r="F100" i="4"/>
  <c r="R100" i="4"/>
  <c r="Q100" i="4"/>
  <c r="U100" i="4"/>
  <c r="W100" i="4"/>
  <c r="E101" i="4"/>
  <c r="F101" i="4"/>
  <c r="P101" i="4"/>
  <c r="Q101" i="4"/>
  <c r="W101" i="4"/>
  <c r="E102" i="4"/>
  <c r="F102" i="4"/>
  <c r="G102" i="4"/>
  <c r="I102" i="4"/>
  <c r="Q102" i="4"/>
  <c r="W102" i="4"/>
  <c r="E103" i="4"/>
  <c r="F103" i="4"/>
  <c r="Q103" i="4"/>
  <c r="W103" i="4"/>
  <c r="E104" i="4"/>
  <c r="F104" i="4"/>
  <c r="Q104" i="4"/>
  <c r="W104" i="4"/>
  <c r="E105" i="4"/>
  <c r="F105" i="4"/>
  <c r="P105" i="4"/>
  <c r="Q105" i="4"/>
  <c r="U105" i="4"/>
  <c r="W105" i="4"/>
  <c r="E106" i="4"/>
  <c r="F106" i="4"/>
  <c r="P106" i="4"/>
  <c r="Q106" i="4"/>
  <c r="W106" i="4"/>
  <c r="E107" i="4"/>
  <c r="F107" i="4"/>
  <c r="G107" i="4"/>
  <c r="I107" i="4"/>
  <c r="Q107" i="4"/>
  <c r="W107" i="4"/>
  <c r="E108" i="4"/>
  <c r="F108" i="4"/>
  <c r="Q108" i="4"/>
  <c r="W108" i="4"/>
  <c r="E109" i="4"/>
  <c r="F109" i="4"/>
  <c r="G109" i="4"/>
  <c r="I109" i="4"/>
  <c r="Q109" i="4"/>
  <c r="W109" i="4"/>
  <c r="E110" i="4"/>
  <c r="F110" i="4"/>
  <c r="P110" i="4"/>
  <c r="Q110" i="4"/>
  <c r="U110" i="4"/>
  <c r="W110" i="4"/>
  <c r="E111" i="4"/>
  <c r="F111" i="4"/>
  <c r="G111" i="4"/>
  <c r="I111" i="4"/>
  <c r="Q111" i="4"/>
  <c r="W111" i="4"/>
  <c r="E112" i="4"/>
  <c r="F112" i="4"/>
  <c r="Q112" i="4"/>
  <c r="W112" i="4"/>
  <c r="E113" i="4"/>
  <c r="F113" i="4"/>
  <c r="P113" i="4"/>
  <c r="Q113" i="4"/>
  <c r="W113" i="4"/>
  <c r="E114" i="4"/>
  <c r="F114" i="4"/>
  <c r="Q114" i="4"/>
  <c r="W114" i="4"/>
  <c r="E115" i="4"/>
  <c r="F115" i="4"/>
  <c r="Q115" i="4"/>
  <c r="W115" i="4"/>
  <c r="E116" i="4"/>
  <c r="F116" i="4"/>
  <c r="Q116" i="4"/>
  <c r="W116" i="4"/>
  <c r="E117" i="4"/>
  <c r="F117" i="4"/>
  <c r="G117" i="4"/>
  <c r="I117" i="4"/>
  <c r="Q117" i="4"/>
  <c r="W117" i="4"/>
  <c r="E118" i="4"/>
  <c r="F118" i="4"/>
  <c r="Q118" i="4"/>
  <c r="W118" i="4"/>
  <c r="E119" i="4"/>
  <c r="F119" i="4"/>
  <c r="G119" i="4"/>
  <c r="I119" i="4"/>
  <c r="Q119" i="4"/>
  <c r="W119" i="4"/>
  <c r="E120" i="4"/>
  <c r="F120" i="4"/>
  <c r="Q120" i="4"/>
  <c r="W120" i="4"/>
  <c r="E121" i="4"/>
  <c r="F121" i="4"/>
  <c r="R121" i="4"/>
  <c r="Q121" i="4"/>
  <c r="U121" i="4"/>
  <c r="W121" i="4"/>
  <c r="E122" i="4"/>
  <c r="F122" i="4"/>
  <c r="Q122" i="4"/>
  <c r="W122" i="4"/>
  <c r="E123" i="4"/>
  <c r="F123" i="4"/>
  <c r="P123" i="4"/>
  <c r="Q123" i="4"/>
  <c r="W123" i="4"/>
  <c r="E124" i="4"/>
  <c r="F124" i="4"/>
  <c r="Q124" i="4"/>
  <c r="W124" i="4"/>
  <c r="E125" i="4"/>
  <c r="F125" i="4"/>
  <c r="G125" i="4"/>
  <c r="I125" i="4"/>
  <c r="Q125" i="4"/>
  <c r="W125" i="4"/>
  <c r="E126" i="4"/>
  <c r="F126" i="4"/>
  <c r="Q126" i="4"/>
  <c r="W126" i="4"/>
  <c r="E127" i="4"/>
  <c r="F127" i="4"/>
  <c r="G127" i="4"/>
  <c r="I127" i="4"/>
  <c r="Q127" i="4"/>
  <c r="W127" i="4"/>
  <c r="E128" i="4"/>
  <c r="F128" i="4"/>
  <c r="Q128" i="4"/>
  <c r="W128" i="4"/>
  <c r="E129" i="4"/>
  <c r="F129" i="4"/>
  <c r="G129" i="4"/>
  <c r="Q129" i="4"/>
  <c r="W129" i="4"/>
  <c r="E130" i="4"/>
  <c r="F130" i="4"/>
  <c r="Q130" i="4"/>
  <c r="W130" i="4"/>
  <c r="E131" i="4"/>
  <c r="F131" i="4"/>
  <c r="Q131" i="4"/>
  <c r="W131" i="4"/>
  <c r="E132" i="4"/>
  <c r="F132" i="4"/>
  <c r="P132" i="4"/>
  <c r="Q132" i="4"/>
  <c r="W132" i="4"/>
  <c r="E133" i="4"/>
  <c r="F133" i="4"/>
  <c r="Q133" i="4"/>
  <c r="W133" i="4"/>
  <c r="E134" i="4"/>
  <c r="F134" i="4"/>
  <c r="J134" i="4"/>
  <c r="Q134" i="4"/>
  <c r="W134" i="4"/>
  <c r="E135" i="4"/>
  <c r="F135" i="4"/>
  <c r="G135" i="4"/>
  <c r="I135" i="4"/>
  <c r="Q135" i="4"/>
  <c r="T135" i="4"/>
  <c r="W135" i="4"/>
  <c r="E136" i="4"/>
  <c r="F136" i="4"/>
  <c r="G136" i="4"/>
  <c r="Q136" i="4"/>
  <c r="T136" i="4"/>
  <c r="W136" i="4"/>
  <c r="E137" i="4"/>
  <c r="F137" i="4"/>
  <c r="J137" i="4"/>
  <c r="Q137" i="4"/>
  <c r="W137" i="4"/>
  <c r="E138" i="4"/>
  <c r="F138" i="4"/>
  <c r="G138" i="4"/>
  <c r="I138" i="4"/>
  <c r="Q138" i="4"/>
  <c r="T138" i="4"/>
  <c r="W138" i="4"/>
  <c r="E139" i="4"/>
  <c r="F139" i="4"/>
  <c r="Q139" i="4"/>
  <c r="T139" i="4"/>
  <c r="W139" i="4"/>
  <c r="E140" i="4"/>
  <c r="F140" i="4"/>
  <c r="G140" i="4"/>
  <c r="I140" i="4"/>
  <c r="Q140" i="4"/>
  <c r="T140" i="4"/>
  <c r="W140" i="4"/>
  <c r="E141" i="4"/>
  <c r="F141" i="4"/>
  <c r="Q141" i="4"/>
  <c r="W141" i="4"/>
  <c r="E142" i="4"/>
  <c r="F142" i="4"/>
  <c r="G142" i="4"/>
  <c r="K142" i="4"/>
  <c r="Q142" i="4"/>
  <c r="W142" i="4"/>
  <c r="E143" i="4"/>
  <c r="F143" i="4"/>
  <c r="P143" i="4"/>
  <c r="S143" i="4" s="1"/>
  <c r="U143" i="4" s="1"/>
  <c r="Q143" i="4"/>
  <c r="W143" i="4"/>
  <c r="E144" i="4"/>
  <c r="F144" i="4"/>
  <c r="G144" i="4"/>
  <c r="K144" i="4"/>
  <c r="Q144" i="4"/>
  <c r="W144" i="4"/>
  <c r="E145" i="4"/>
  <c r="F145" i="4"/>
  <c r="G145" i="4"/>
  <c r="N145" i="4"/>
  <c r="Q145" i="4"/>
  <c r="W145" i="4"/>
  <c r="E146" i="4"/>
  <c r="F146" i="4"/>
  <c r="Q146" i="4"/>
  <c r="W146" i="4"/>
  <c r="E147" i="4"/>
  <c r="F147" i="4"/>
  <c r="Q147" i="4"/>
  <c r="W147" i="4"/>
  <c r="E148" i="4"/>
  <c r="F148" i="4"/>
  <c r="G148" i="4"/>
  <c r="K148" i="4"/>
  <c r="Q148" i="4"/>
  <c r="W148" i="4"/>
  <c r="E149" i="4"/>
  <c r="F149" i="4"/>
  <c r="Q149" i="4"/>
  <c r="W149" i="4"/>
  <c r="E150" i="4"/>
  <c r="F150" i="4"/>
  <c r="G150" i="4"/>
  <c r="Q150" i="4"/>
  <c r="W150" i="4"/>
  <c r="E151" i="4"/>
  <c r="F151" i="4"/>
  <c r="G151" i="4"/>
  <c r="P151" i="4"/>
  <c r="Q151" i="4"/>
  <c r="W151" i="4"/>
  <c r="E152" i="4"/>
  <c r="F152" i="4"/>
  <c r="G152" i="4"/>
  <c r="N152" i="4"/>
  <c r="Q152" i="4"/>
  <c r="T152" i="4"/>
  <c r="W152" i="4"/>
  <c r="E153" i="4"/>
  <c r="F153" i="4"/>
  <c r="J153" i="4"/>
  <c r="Q153" i="4"/>
  <c r="W153" i="4"/>
  <c r="E154" i="4"/>
  <c r="F154" i="4"/>
  <c r="Q154" i="4"/>
  <c r="W154" i="4"/>
  <c r="E155" i="4"/>
  <c r="F155" i="4"/>
  <c r="Q155" i="4"/>
  <c r="W155" i="4"/>
  <c r="E156" i="4"/>
  <c r="F156" i="4"/>
  <c r="G156" i="4"/>
  <c r="N156" i="4"/>
  <c r="Q156" i="4"/>
  <c r="T156" i="4"/>
  <c r="W156" i="4"/>
  <c r="E157" i="4"/>
  <c r="F157" i="4"/>
  <c r="Q157" i="4"/>
  <c r="W157" i="4"/>
  <c r="E158" i="4"/>
  <c r="F158" i="4"/>
  <c r="G158" i="4"/>
  <c r="K158" i="4"/>
  <c r="Q158" i="4"/>
  <c r="W158" i="4"/>
  <c r="E159" i="4"/>
  <c r="F159" i="4"/>
  <c r="G159" i="4"/>
  <c r="K159" i="4"/>
  <c r="Q159" i="4"/>
  <c r="W159" i="4"/>
  <c r="E160" i="4"/>
  <c r="F160" i="4"/>
  <c r="G160" i="4"/>
  <c r="N160" i="4"/>
  <c r="P160" i="4"/>
  <c r="Q160" i="4"/>
  <c r="W160" i="4"/>
  <c r="E161" i="4"/>
  <c r="F161" i="4"/>
  <c r="G161" i="4"/>
  <c r="K161" i="4"/>
  <c r="Q161" i="4"/>
  <c r="W161" i="4"/>
  <c r="E162" i="4"/>
  <c r="F162" i="4"/>
  <c r="G162" i="4"/>
  <c r="Q162" i="4"/>
  <c r="W162" i="4"/>
  <c r="E163" i="4"/>
  <c r="F163" i="4"/>
  <c r="G163" i="4"/>
  <c r="K163" i="4"/>
  <c r="Q163" i="4"/>
  <c r="W163" i="4"/>
  <c r="E164" i="4"/>
  <c r="F164" i="4"/>
  <c r="G164" i="4"/>
  <c r="N164" i="4"/>
  <c r="Q164" i="4"/>
  <c r="W164" i="4"/>
  <c r="E165" i="4"/>
  <c r="F165" i="4"/>
  <c r="P165" i="4"/>
  <c r="S165" i="4" s="1"/>
  <c r="U165" i="4" s="1"/>
  <c r="Q165" i="4"/>
  <c r="W165" i="4"/>
  <c r="E166" i="4"/>
  <c r="F166" i="4"/>
  <c r="G166" i="4"/>
  <c r="I166" i="4"/>
  <c r="Q166" i="4"/>
  <c r="T166" i="4"/>
  <c r="W166" i="4"/>
  <c r="E167" i="4"/>
  <c r="F167" i="4"/>
  <c r="J167" i="4"/>
  <c r="Q167" i="4"/>
  <c r="W167" i="4"/>
  <c r="E168" i="4"/>
  <c r="F168" i="4"/>
  <c r="J168" i="4"/>
  <c r="Q168" i="4"/>
  <c r="W168" i="4"/>
  <c r="E169" i="4"/>
  <c r="F169" i="4"/>
  <c r="P169" i="4"/>
  <c r="J169" i="4"/>
  <c r="Q169" i="4"/>
  <c r="W169" i="4"/>
  <c r="E170" i="4"/>
  <c r="F170" i="4"/>
  <c r="Q170" i="4"/>
  <c r="W170" i="4"/>
  <c r="E171" i="4"/>
  <c r="F171" i="4"/>
  <c r="Q171" i="4"/>
  <c r="W171" i="4"/>
  <c r="E172" i="4"/>
  <c r="F172" i="4"/>
  <c r="G172" i="4"/>
  <c r="K172" i="4"/>
  <c r="Q172" i="4"/>
  <c r="W172" i="4"/>
  <c r="E173" i="4"/>
  <c r="F173" i="4"/>
  <c r="Q173" i="4"/>
  <c r="W173" i="4"/>
  <c r="E174" i="4"/>
  <c r="F174" i="4"/>
  <c r="P174" i="4"/>
  <c r="J174" i="4"/>
  <c r="Q174" i="4"/>
  <c r="W174" i="4"/>
  <c r="E175" i="4"/>
  <c r="F175" i="4"/>
  <c r="J175" i="4"/>
  <c r="Q175" i="4"/>
  <c r="W175" i="4"/>
  <c r="E176" i="4"/>
  <c r="F176" i="4"/>
  <c r="G176" i="4"/>
  <c r="N176" i="4"/>
  <c r="Q176" i="4"/>
  <c r="W176" i="4"/>
  <c r="E177" i="4"/>
  <c r="F177" i="4"/>
  <c r="G177" i="4"/>
  <c r="K177" i="4"/>
  <c r="Q177" i="4"/>
  <c r="W177" i="4"/>
  <c r="E178" i="4"/>
  <c r="F178" i="4"/>
  <c r="P178" i="4"/>
  <c r="J178" i="4"/>
  <c r="Q178" i="4"/>
  <c r="W178" i="4"/>
  <c r="E179" i="4"/>
  <c r="F179" i="4"/>
  <c r="G179" i="4"/>
  <c r="K179" i="4"/>
  <c r="Q179" i="4"/>
  <c r="W179" i="4"/>
  <c r="E180" i="4"/>
  <c r="F180" i="4"/>
  <c r="G180" i="4"/>
  <c r="N180" i="4"/>
  <c r="Q180" i="4"/>
  <c r="W180" i="4"/>
  <c r="E181" i="4"/>
  <c r="F181" i="4"/>
  <c r="J181" i="4"/>
  <c r="Q181" i="4"/>
  <c r="W181" i="4"/>
  <c r="E182" i="4"/>
  <c r="F182" i="4"/>
  <c r="P182" i="4"/>
  <c r="J182" i="4"/>
  <c r="Q182" i="4"/>
  <c r="W182" i="4"/>
  <c r="E183" i="4"/>
  <c r="F183" i="4"/>
  <c r="J183" i="4"/>
  <c r="Q183" i="4"/>
  <c r="W183" i="4"/>
  <c r="E184" i="4"/>
  <c r="F184" i="4"/>
  <c r="J184" i="4"/>
  <c r="Q184" i="4"/>
  <c r="W184" i="4"/>
  <c r="E185" i="4"/>
  <c r="F185" i="4"/>
  <c r="J185" i="4"/>
  <c r="Q185" i="4"/>
  <c r="W185" i="4"/>
  <c r="E186" i="4"/>
  <c r="F186" i="4"/>
  <c r="P186" i="4"/>
  <c r="S186" i="4" s="1"/>
  <c r="U186" i="4" s="1"/>
  <c r="Q186" i="4"/>
  <c r="W186" i="4"/>
  <c r="E187" i="4"/>
  <c r="F187" i="4"/>
  <c r="G187" i="4"/>
  <c r="Q187" i="4"/>
  <c r="W187" i="4"/>
  <c r="E188" i="4"/>
  <c r="F188" i="4"/>
  <c r="Q188" i="4"/>
  <c r="W188" i="4"/>
  <c r="E189" i="4"/>
  <c r="F189" i="4"/>
  <c r="G189" i="4"/>
  <c r="K189" i="4"/>
  <c r="Q189" i="4"/>
  <c r="W189" i="4"/>
  <c r="E190" i="4"/>
  <c r="F190" i="4"/>
  <c r="G190" i="4"/>
  <c r="I190" i="4"/>
  <c r="Q190" i="4"/>
  <c r="T190" i="4"/>
  <c r="W190" i="4"/>
  <c r="E191" i="4"/>
  <c r="F191" i="4"/>
  <c r="G191" i="4"/>
  <c r="I191" i="4"/>
  <c r="Q191" i="4"/>
  <c r="T191" i="4"/>
  <c r="W191" i="4"/>
  <c r="E192" i="4"/>
  <c r="F192" i="4"/>
  <c r="G192" i="4"/>
  <c r="K192" i="4"/>
  <c r="Q192" i="4"/>
  <c r="W192" i="4"/>
  <c r="E193" i="4"/>
  <c r="F193" i="4"/>
  <c r="G193" i="4"/>
  <c r="K193" i="4"/>
  <c r="Q193" i="4"/>
  <c r="W193" i="4"/>
  <c r="E194" i="4"/>
  <c r="F194" i="4"/>
  <c r="Q194" i="4"/>
  <c r="W194" i="4"/>
  <c r="E195" i="4"/>
  <c r="F195" i="4"/>
  <c r="G195" i="4"/>
  <c r="K195" i="4"/>
  <c r="Q195" i="4"/>
  <c r="W195" i="4"/>
  <c r="E196" i="4"/>
  <c r="F196" i="4"/>
  <c r="J196" i="4"/>
  <c r="Q196" i="4"/>
  <c r="W196" i="4"/>
  <c r="E197" i="4"/>
  <c r="F197" i="4"/>
  <c r="Q197" i="4"/>
  <c r="W197" i="4"/>
  <c r="E198" i="4"/>
  <c r="F198" i="4"/>
  <c r="G198" i="4"/>
  <c r="Q198" i="4"/>
  <c r="W198" i="4"/>
  <c r="E199" i="4"/>
  <c r="F199" i="4"/>
  <c r="G199" i="4"/>
  <c r="Q199" i="4"/>
  <c r="W199" i="4"/>
  <c r="E200" i="4"/>
  <c r="F200" i="4"/>
  <c r="G200" i="4"/>
  <c r="K200" i="4"/>
  <c r="Q200" i="4"/>
  <c r="W200" i="4"/>
  <c r="E201" i="4"/>
  <c r="F201" i="4"/>
  <c r="Q201" i="4"/>
  <c r="W201" i="4"/>
  <c r="E202" i="4"/>
  <c r="F202" i="4"/>
  <c r="G202" i="4"/>
  <c r="K202" i="4"/>
  <c r="Q202" i="4"/>
  <c r="W202" i="4"/>
  <c r="E203" i="4"/>
  <c r="F203" i="4"/>
  <c r="G203" i="4"/>
  <c r="K203" i="4"/>
  <c r="Q203" i="4"/>
  <c r="W203" i="4"/>
  <c r="E204" i="4"/>
  <c r="F204" i="4"/>
  <c r="Q204" i="4"/>
  <c r="W204" i="4"/>
  <c r="E205" i="4"/>
  <c r="F205" i="4"/>
  <c r="P205" i="4"/>
  <c r="Q205" i="4"/>
  <c r="W205" i="4"/>
  <c r="E206" i="4"/>
  <c r="F206" i="4"/>
  <c r="Q206" i="4"/>
  <c r="W206" i="4"/>
  <c r="E207" i="4"/>
  <c r="F207" i="4"/>
  <c r="Q207" i="4"/>
  <c r="W207" i="4"/>
  <c r="E208" i="4"/>
  <c r="F208" i="4"/>
  <c r="G208" i="4"/>
  <c r="I208" i="4"/>
  <c r="Q208" i="4"/>
  <c r="W208" i="4"/>
  <c r="E209" i="4"/>
  <c r="F209" i="4"/>
  <c r="Q209" i="4"/>
  <c r="W209" i="4"/>
  <c r="E210" i="4"/>
  <c r="F210" i="4"/>
  <c r="G210" i="4"/>
  <c r="K210" i="4"/>
  <c r="Q210" i="4"/>
  <c r="W210" i="4"/>
  <c r="E211" i="4"/>
  <c r="F211" i="4"/>
  <c r="Q211" i="4"/>
  <c r="W211" i="4"/>
  <c r="E212" i="4"/>
  <c r="F212" i="4"/>
  <c r="G212" i="4"/>
  <c r="K212" i="4"/>
  <c r="Q212" i="4"/>
  <c r="W212" i="4"/>
  <c r="E213" i="4"/>
  <c r="F213" i="4"/>
  <c r="G213" i="4"/>
  <c r="K213" i="4"/>
  <c r="Q213" i="4"/>
  <c r="W213" i="4"/>
  <c r="E214" i="4"/>
  <c r="F214" i="4"/>
  <c r="G214" i="4"/>
  <c r="K214" i="4"/>
  <c r="Q214" i="4"/>
  <c r="W214" i="4"/>
  <c r="E215" i="4"/>
  <c r="F215" i="4"/>
  <c r="G215" i="4"/>
  <c r="K215" i="4"/>
  <c r="Q215" i="4"/>
  <c r="W215" i="4"/>
  <c r="E216" i="4"/>
  <c r="F216" i="4"/>
  <c r="G216" i="4"/>
  <c r="K216" i="4"/>
  <c r="Q216" i="4"/>
  <c r="W216" i="4"/>
  <c r="E217" i="4"/>
  <c r="F217" i="4"/>
  <c r="Q217" i="4"/>
  <c r="W217" i="4"/>
  <c r="E218" i="4"/>
  <c r="F218" i="4"/>
  <c r="G218" i="4"/>
  <c r="K218" i="4"/>
  <c r="Q218" i="4"/>
  <c r="W218" i="4"/>
  <c r="E219" i="4"/>
  <c r="F219" i="4"/>
  <c r="Q219" i="4"/>
  <c r="W219" i="4"/>
  <c r="E220" i="4"/>
  <c r="F220" i="4"/>
  <c r="G220" i="4"/>
  <c r="K220" i="4"/>
  <c r="Q220" i="4"/>
  <c r="W220" i="4"/>
  <c r="E221" i="4"/>
  <c r="F221" i="4"/>
  <c r="G221" i="4"/>
  <c r="K221" i="4"/>
  <c r="Q221" i="4"/>
  <c r="W221" i="4"/>
  <c r="E222" i="4"/>
  <c r="F222" i="4"/>
  <c r="G222" i="4"/>
  <c r="K222" i="4"/>
  <c r="Q222" i="4"/>
  <c r="W222" i="4"/>
  <c r="E223" i="4"/>
  <c r="F223" i="4"/>
  <c r="G223" i="4"/>
  <c r="K223" i="4"/>
  <c r="Q223" i="4"/>
  <c r="W223" i="4"/>
  <c r="E224" i="4"/>
  <c r="F224" i="4"/>
  <c r="G224" i="4"/>
  <c r="L224" i="4"/>
  <c r="Q224" i="4"/>
  <c r="W224" i="4"/>
  <c r="E225" i="4"/>
  <c r="F225" i="4"/>
  <c r="G225" i="4"/>
  <c r="L225" i="4"/>
  <c r="Q225" i="4"/>
  <c r="W225" i="4"/>
  <c r="E226" i="4"/>
  <c r="F226" i="4"/>
  <c r="G226" i="4"/>
  <c r="Q226" i="4"/>
  <c r="W226" i="4"/>
  <c r="E227" i="4"/>
  <c r="F227" i="4"/>
  <c r="Q227" i="4"/>
  <c r="W227" i="4"/>
  <c r="E228" i="4"/>
  <c r="F228" i="4"/>
  <c r="G228" i="4"/>
  <c r="K228" i="4"/>
  <c r="Q228" i="4"/>
  <c r="W228" i="4"/>
  <c r="E229" i="4"/>
  <c r="F229" i="4"/>
  <c r="Q229" i="4"/>
  <c r="W229" i="4"/>
  <c r="E230" i="4"/>
  <c r="F230" i="4"/>
  <c r="G230" i="4"/>
  <c r="K230" i="4"/>
  <c r="Q230" i="4"/>
  <c r="W230" i="4"/>
  <c r="E231" i="4"/>
  <c r="F231" i="4"/>
  <c r="Q231" i="4"/>
  <c r="W231" i="4"/>
  <c r="E232" i="4"/>
  <c r="F232" i="4"/>
  <c r="G232" i="4"/>
  <c r="K232" i="4"/>
  <c r="Q232" i="4"/>
  <c r="W232" i="4"/>
  <c r="E233" i="4"/>
  <c r="F233" i="4"/>
  <c r="G233" i="4"/>
  <c r="K233" i="4"/>
  <c r="Q233" i="4"/>
  <c r="W233" i="4"/>
  <c r="E234" i="4"/>
  <c r="F234" i="4"/>
  <c r="G234" i="4"/>
  <c r="K234" i="4"/>
  <c r="Q234" i="4"/>
  <c r="W234" i="4"/>
  <c r="E235" i="4"/>
  <c r="F235" i="4"/>
  <c r="Q235" i="4"/>
  <c r="W235" i="4"/>
  <c r="E236" i="4"/>
  <c r="F236" i="4"/>
  <c r="G236" i="4"/>
  <c r="K236" i="4"/>
  <c r="Q236" i="4"/>
  <c r="W236" i="4"/>
  <c r="E237" i="4"/>
  <c r="F237" i="4"/>
  <c r="G237" i="4"/>
  <c r="K237" i="4"/>
  <c r="Q237" i="4"/>
  <c r="W237" i="4"/>
  <c r="E238" i="4"/>
  <c r="F238" i="4"/>
  <c r="G238" i="4"/>
  <c r="K238" i="4"/>
  <c r="Q238" i="4"/>
  <c r="W238" i="4"/>
  <c r="E239" i="4"/>
  <c r="F239" i="4"/>
  <c r="G239" i="4"/>
  <c r="K239" i="4"/>
  <c r="Q239" i="4"/>
  <c r="W239" i="4"/>
  <c r="E240" i="4"/>
  <c r="F240" i="4"/>
  <c r="Q240" i="4"/>
  <c r="W240" i="4"/>
  <c r="E241" i="4"/>
  <c r="F241" i="4"/>
  <c r="G241" i="4"/>
  <c r="K241" i="4"/>
  <c r="Q241" i="4"/>
  <c r="W241" i="4"/>
  <c r="E242" i="4"/>
  <c r="F242" i="4"/>
  <c r="G242" i="4"/>
  <c r="Q242" i="4"/>
  <c r="W242" i="4"/>
  <c r="E243" i="4"/>
  <c r="F243" i="4"/>
  <c r="Q243" i="4"/>
  <c r="W243" i="4"/>
  <c r="E244" i="4"/>
  <c r="F244" i="4"/>
  <c r="Q244" i="4"/>
  <c r="W244" i="4"/>
  <c r="E245" i="4"/>
  <c r="F245" i="4"/>
  <c r="G245" i="4"/>
  <c r="Q245" i="4"/>
  <c r="W245" i="4"/>
  <c r="E246" i="4"/>
  <c r="F246" i="4"/>
  <c r="G246" i="4"/>
  <c r="K246" i="4"/>
  <c r="Q246" i="4"/>
  <c r="W246" i="4"/>
  <c r="E247" i="4"/>
  <c r="F247" i="4"/>
  <c r="G247" i="4"/>
  <c r="K247" i="4"/>
  <c r="Q247" i="4"/>
  <c r="W247" i="4"/>
  <c r="E248" i="4"/>
  <c r="F248" i="4"/>
  <c r="G248" i="4"/>
  <c r="K248" i="4"/>
  <c r="Q248" i="4"/>
  <c r="W248" i="4"/>
  <c r="E249" i="4"/>
  <c r="F249" i="4"/>
  <c r="Q249" i="4"/>
  <c r="W249" i="4"/>
  <c r="E250" i="4"/>
  <c r="F250" i="4"/>
  <c r="G250" i="4"/>
  <c r="K250" i="4"/>
  <c r="Q250" i="4"/>
  <c r="W250" i="4"/>
  <c r="E251" i="4"/>
  <c r="F251" i="4"/>
  <c r="Q251" i="4"/>
  <c r="W251" i="4"/>
  <c r="E252" i="4"/>
  <c r="F252" i="4"/>
  <c r="G252" i="4"/>
  <c r="K252" i="4"/>
  <c r="Q252" i="4"/>
  <c r="W252" i="4"/>
  <c r="E253" i="4"/>
  <c r="F253" i="4"/>
  <c r="G253" i="4"/>
  <c r="K253" i="4"/>
  <c r="Q253" i="4"/>
  <c r="W253" i="4"/>
  <c r="E254" i="4"/>
  <c r="F254" i="4"/>
  <c r="G254" i="4"/>
  <c r="K254" i="4"/>
  <c r="Q254" i="4"/>
  <c r="W254" i="4"/>
  <c r="E255" i="4"/>
  <c r="F255" i="4"/>
  <c r="G255" i="4"/>
  <c r="N255" i="4"/>
  <c r="Q255" i="4"/>
  <c r="W255" i="4"/>
  <c r="E256" i="4"/>
  <c r="F256" i="4"/>
  <c r="G256" i="4"/>
  <c r="N256" i="4"/>
  <c r="Q256" i="4"/>
  <c r="W256" i="4"/>
  <c r="E257" i="4"/>
  <c r="F257" i="4"/>
  <c r="G257" i="4"/>
  <c r="K257" i="4"/>
  <c r="Q257" i="4"/>
  <c r="W257" i="4"/>
  <c r="E258" i="4"/>
  <c r="F258" i="4"/>
  <c r="Q258" i="4"/>
  <c r="W258" i="4"/>
  <c r="E259" i="4"/>
  <c r="F259" i="4"/>
  <c r="Q259" i="4"/>
  <c r="W259" i="4"/>
  <c r="E260" i="4"/>
  <c r="F260" i="4"/>
  <c r="Q260" i="4"/>
  <c r="W260" i="4"/>
  <c r="E261" i="4"/>
  <c r="F261" i="4"/>
  <c r="G261" i="4"/>
  <c r="K261" i="4"/>
  <c r="Q261" i="4"/>
  <c r="W261" i="4"/>
  <c r="E262" i="4"/>
  <c r="F262" i="4"/>
  <c r="Q262" i="4"/>
  <c r="W262" i="4"/>
  <c r="E263" i="4"/>
  <c r="F263" i="4"/>
  <c r="G263" i="4"/>
  <c r="K263" i="4"/>
  <c r="Q263" i="4"/>
  <c r="W263" i="4"/>
  <c r="E264" i="4"/>
  <c r="F264" i="4"/>
  <c r="Q264" i="4"/>
  <c r="W264" i="4"/>
  <c r="E265" i="4"/>
  <c r="F265" i="4"/>
  <c r="G265" i="4"/>
  <c r="K265" i="4"/>
  <c r="Q265" i="4"/>
  <c r="W265" i="4"/>
  <c r="E266" i="4"/>
  <c r="F266" i="4"/>
  <c r="Q266" i="4"/>
  <c r="W266" i="4"/>
  <c r="E267" i="4"/>
  <c r="F267" i="4"/>
  <c r="Q267" i="4"/>
  <c r="W267" i="4"/>
  <c r="E268" i="4"/>
  <c r="F268" i="4"/>
  <c r="G268" i="4"/>
  <c r="Q268" i="4"/>
  <c r="W268" i="4"/>
  <c r="E269" i="4"/>
  <c r="F269" i="4"/>
  <c r="G269" i="4"/>
  <c r="Q269" i="4"/>
  <c r="W269" i="4"/>
  <c r="E270" i="4"/>
  <c r="F270" i="4"/>
  <c r="G270" i="4"/>
  <c r="Q270" i="4"/>
  <c r="W270" i="4"/>
  <c r="E271" i="4"/>
  <c r="F271" i="4"/>
  <c r="G271" i="4"/>
  <c r="K271" i="4"/>
  <c r="Q271" i="4"/>
  <c r="W271" i="4"/>
  <c r="E272" i="4"/>
  <c r="F272" i="4"/>
  <c r="Q272" i="4"/>
  <c r="W272" i="4"/>
  <c r="E273" i="4"/>
  <c r="F273" i="4"/>
  <c r="Q273" i="4"/>
  <c r="W273" i="4"/>
  <c r="E274" i="4"/>
  <c r="F274" i="4"/>
  <c r="Q274" i="4"/>
  <c r="W274" i="4"/>
  <c r="E275" i="4"/>
  <c r="F275" i="4"/>
  <c r="P275" i="4"/>
  <c r="S275" i="4" s="1"/>
  <c r="Q275" i="4"/>
  <c r="W275" i="4"/>
  <c r="E276" i="4"/>
  <c r="F276" i="4"/>
  <c r="Q276" i="4"/>
  <c r="W276" i="4"/>
  <c r="E277" i="4"/>
  <c r="F277" i="4"/>
  <c r="Q277" i="4"/>
  <c r="W277" i="4"/>
  <c r="E278" i="4"/>
  <c r="F278" i="4"/>
  <c r="Q278" i="4"/>
  <c r="W278" i="4"/>
  <c r="D11" i="1"/>
  <c r="D12" i="1"/>
  <c r="F4" i="1"/>
  <c r="G4" i="1"/>
  <c r="C7" i="1"/>
  <c r="E28" i="1"/>
  <c r="C8" i="1"/>
  <c r="E32" i="1"/>
  <c r="F32" i="1"/>
  <c r="D13" i="1"/>
  <c r="E15" i="1"/>
  <c r="C17" i="1"/>
  <c r="E21" i="1"/>
  <c r="F21" i="1"/>
  <c r="G21" i="1"/>
  <c r="S21" i="1"/>
  <c r="Q21" i="1"/>
  <c r="Q22" i="1"/>
  <c r="E23" i="1"/>
  <c r="F23" i="1"/>
  <c r="G23" i="1"/>
  <c r="K23" i="1"/>
  <c r="Q23" i="1"/>
  <c r="Q24" i="1"/>
  <c r="E25" i="1"/>
  <c r="F25" i="1"/>
  <c r="G25" i="1"/>
  <c r="I25" i="1"/>
  <c r="Q25" i="1"/>
  <c r="Q26" i="1"/>
  <c r="Q27" i="1"/>
  <c r="F28" i="1"/>
  <c r="Q28" i="1"/>
  <c r="Q29" i="1"/>
  <c r="Q30" i="1"/>
  <c r="Q31" i="1"/>
  <c r="Q32" i="1"/>
  <c r="E33" i="1"/>
  <c r="F33" i="1"/>
  <c r="G33" i="1"/>
  <c r="K33" i="1"/>
  <c r="Q33" i="1"/>
  <c r="Q34" i="1"/>
  <c r="Q35" i="1"/>
  <c r="Q36" i="1"/>
  <c r="Q37" i="1"/>
  <c r="E38" i="1"/>
  <c r="F38" i="1"/>
  <c r="G38" i="1"/>
  <c r="J38" i="1"/>
  <c r="Q38" i="1"/>
  <c r="Q39" i="1"/>
  <c r="Q40" i="1"/>
  <c r="E41" i="1"/>
  <c r="F41" i="1"/>
  <c r="G41" i="1"/>
  <c r="J41" i="1"/>
  <c r="Q41" i="1"/>
  <c r="Q42" i="1"/>
  <c r="E43" i="1"/>
  <c r="F43" i="1"/>
  <c r="G43" i="1"/>
  <c r="J43" i="1"/>
  <c r="Q43" i="1"/>
  <c r="Q44" i="1"/>
  <c r="Q45" i="1"/>
  <c r="E46" i="1"/>
  <c r="F46" i="1"/>
  <c r="G46" i="1"/>
  <c r="J46" i="1"/>
  <c r="Q46" i="1"/>
  <c r="Q47" i="1"/>
  <c r="Q48" i="1"/>
  <c r="E49" i="1"/>
  <c r="F49" i="1"/>
  <c r="G49" i="1"/>
  <c r="K49" i="1"/>
  <c r="Q49" i="1"/>
  <c r="E50" i="1"/>
  <c r="F50" i="1"/>
  <c r="G50" i="1"/>
  <c r="K50" i="1"/>
  <c r="Q50" i="1"/>
  <c r="Q51" i="1"/>
  <c r="Q52" i="1"/>
  <c r="E53" i="1"/>
  <c r="F53" i="1"/>
  <c r="G53" i="1"/>
  <c r="I53" i="1"/>
  <c r="Q53" i="1"/>
  <c r="E54" i="1"/>
  <c r="F54" i="1"/>
  <c r="G54" i="1"/>
  <c r="I54" i="1"/>
  <c r="Q54" i="1"/>
  <c r="E55" i="1"/>
  <c r="F55" i="1"/>
  <c r="G55" i="1"/>
  <c r="I55" i="1"/>
  <c r="Q55" i="1"/>
  <c r="Q56" i="1"/>
  <c r="E57" i="1"/>
  <c r="F57" i="1"/>
  <c r="G57" i="1"/>
  <c r="K57" i="1"/>
  <c r="Q57" i="1"/>
  <c r="E58" i="1"/>
  <c r="F58" i="1"/>
  <c r="G58" i="1"/>
  <c r="K58" i="1"/>
  <c r="Q58" i="1"/>
  <c r="Q59" i="1"/>
  <c r="Q60" i="1"/>
  <c r="E61" i="1"/>
  <c r="F61" i="1"/>
  <c r="G61" i="1"/>
  <c r="K61" i="1"/>
  <c r="Q61" i="1"/>
  <c r="E62" i="1"/>
  <c r="F62" i="1"/>
  <c r="G62" i="1"/>
  <c r="K62" i="1"/>
  <c r="Q62" i="1"/>
  <c r="E63" i="1"/>
  <c r="F63" i="1"/>
  <c r="G63" i="1"/>
  <c r="K63" i="1"/>
  <c r="Q63" i="1"/>
  <c r="Q64" i="1"/>
  <c r="E65" i="1"/>
  <c r="F65" i="1"/>
  <c r="G65" i="1"/>
  <c r="K65" i="1"/>
  <c r="Q65" i="1"/>
  <c r="E66" i="1"/>
  <c r="F66" i="1"/>
  <c r="G66" i="1"/>
  <c r="K66" i="1"/>
  <c r="Q66" i="1"/>
  <c r="Q67" i="1"/>
  <c r="Q68" i="1"/>
  <c r="E69" i="1"/>
  <c r="F69" i="1"/>
  <c r="G69" i="1"/>
  <c r="J69" i="1"/>
  <c r="Q69" i="1"/>
  <c r="E70" i="1"/>
  <c r="F70" i="1"/>
  <c r="G70" i="1"/>
  <c r="I70" i="1"/>
  <c r="Q70" i="1"/>
  <c r="E71" i="1"/>
  <c r="F71" i="1"/>
  <c r="G71" i="1"/>
  <c r="K71" i="1"/>
  <c r="Q71" i="1"/>
  <c r="Q72" i="1"/>
  <c r="E73" i="1"/>
  <c r="F73" i="1"/>
  <c r="G73" i="1"/>
  <c r="K73" i="1"/>
  <c r="Q73" i="1"/>
  <c r="E74" i="1"/>
  <c r="F74" i="1"/>
  <c r="G74" i="1"/>
  <c r="K74" i="1"/>
  <c r="Q74" i="1"/>
  <c r="Q75" i="1"/>
  <c r="Q76" i="1"/>
  <c r="E77" i="1"/>
  <c r="F77" i="1"/>
  <c r="G77" i="1"/>
  <c r="K77" i="1"/>
  <c r="Q77" i="1"/>
  <c r="E78" i="1"/>
  <c r="F78" i="1"/>
  <c r="G78" i="1"/>
  <c r="K78" i="1"/>
  <c r="Q78" i="1"/>
  <c r="E79" i="1"/>
  <c r="F79" i="1"/>
  <c r="G79" i="1"/>
  <c r="K79" i="1"/>
  <c r="Q79" i="1"/>
  <c r="Q80" i="1"/>
  <c r="E81" i="1"/>
  <c r="F81" i="1"/>
  <c r="G81" i="1"/>
  <c r="K81" i="1"/>
  <c r="Q81" i="1"/>
  <c r="E82" i="1"/>
  <c r="F82" i="1"/>
  <c r="G82" i="1"/>
  <c r="K82" i="1"/>
  <c r="Q82" i="1"/>
  <c r="Q83" i="1"/>
  <c r="Q84" i="1"/>
  <c r="E85" i="1"/>
  <c r="F85" i="1"/>
  <c r="G85" i="1"/>
  <c r="K85" i="1"/>
  <c r="Q85" i="1"/>
  <c r="E86" i="1"/>
  <c r="F86" i="1"/>
  <c r="G86" i="1"/>
  <c r="K86" i="1"/>
  <c r="Q86" i="1"/>
  <c r="E87" i="1"/>
  <c r="F87" i="1"/>
  <c r="G87" i="1"/>
  <c r="K87" i="1"/>
  <c r="Q87" i="1"/>
  <c r="Q88" i="1"/>
  <c r="E89" i="1"/>
  <c r="F89" i="1"/>
  <c r="G89" i="1"/>
  <c r="K89" i="1"/>
  <c r="Q89" i="1"/>
  <c r="E90" i="1"/>
  <c r="F90" i="1"/>
  <c r="G90" i="1"/>
  <c r="K90" i="1"/>
  <c r="Q90" i="1"/>
  <c r="E91" i="1"/>
  <c r="F91" i="1"/>
  <c r="G91" i="1"/>
  <c r="K91" i="1"/>
  <c r="Q91" i="1"/>
  <c r="Q92" i="1"/>
  <c r="E93" i="1"/>
  <c r="F93" i="1"/>
  <c r="G93" i="1"/>
  <c r="K93" i="1"/>
  <c r="Q93" i="1"/>
  <c r="E94" i="1"/>
  <c r="F94" i="1"/>
  <c r="G94" i="1"/>
  <c r="L94" i="1"/>
  <c r="Q94" i="1"/>
  <c r="E95" i="1"/>
  <c r="F95" i="1"/>
  <c r="G95" i="1"/>
  <c r="L95" i="1"/>
  <c r="Q95" i="1"/>
  <c r="Q96" i="1"/>
  <c r="E97" i="1"/>
  <c r="F97" i="1"/>
  <c r="G97" i="1"/>
  <c r="K97" i="1"/>
  <c r="Q97" i="1"/>
  <c r="E98" i="1"/>
  <c r="F98" i="1"/>
  <c r="G98" i="1"/>
  <c r="K98" i="1"/>
  <c r="Q98" i="1"/>
  <c r="E99" i="1"/>
  <c r="F99" i="1"/>
  <c r="G99" i="1"/>
  <c r="K99" i="1"/>
  <c r="Q99" i="1"/>
  <c r="Q100" i="1"/>
  <c r="E101" i="1"/>
  <c r="F101" i="1"/>
  <c r="G101" i="1"/>
  <c r="K101" i="1"/>
  <c r="Q101" i="1"/>
  <c r="E102" i="1"/>
  <c r="F102" i="1"/>
  <c r="G102" i="1"/>
  <c r="K102" i="1"/>
  <c r="Q102" i="1"/>
  <c r="E103" i="1"/>
  <c r="F103" i="1"/>
  <c r="G103" i="1"/>
  <c r="K103" i="1"/>
  <c r="Q103" i="1"/>
  <c r="Q104" i="1"/>
  <c r="E105" i="1"/>
  <c r="F105" i="1"/>
  <c r="G105" i="1"/>
  <c r="K105" i="1"/>
  <c r="Q105" i="1"/>
  <c r="E106" i="1"/>
  <c r="F106" i="1"/>
  <c r="G106" i="1"/>
  <c r="K106" i="1"/>
  <c r="Q106" i="1"/>
  <c r="E107" i="1"/>
  <c r="F107" i="1"/>
  <c r="G107" i="1"/>
  <c r="K107" i="1"/>
  <c r="Q107" i="1"/>
  <c r="Q108" i="1"/>
  <c r="E109" i="1"/>
  <c r="F109" i="1"/>
  <c r="G109" i="1"/>
  <c r="K109" i="1"/>
  <c r="Q109" i="1"/>
  <c r="E110" i="1"/>
  <c r="F110" i="1"/>
  <c r="G110" i="1"/>
  <c r="K110" i="1"/>
  <c r="Q110" i="1"/>
  <c r="E111" i="1"/>
  <c r="F111" i="1"/>
  <c r="G111" i="1"/>
  <c r="K111" i="1"/>
  <c r="Q111" i="1"/>
  <c r="Q112" i="1"/>
  <c r="E113" i="1"/>
  <c r="F113" i="1"/>
  <c r="G113" i="1"/>
  <c r="K113" i="1"/>
  <c r="Q113" i="1"/>
  <c r="E114" i="1"/>
  <c r="F114" i="1"/>
  <c r="G114" i="1"/>
  <c r="K114" i="1"/>
  <c r="Q114" i="1"/>
  <c r="E115" i="1"/>
  <c r="F115" i="1"/>
  <c r="G115" i="1"/>
  <c r="K115" i="1"/>
  <c r="Q115" i="1"/>
  <c r="Q116" i="1"/>
  <c r="E117" i="1"/>
  <c r="F117" i="1"/>
  <c r="G117" i="1"/>
  <c r="K117" i="1"/>
  <c r="Q117" i="1"/>
  <c r="E118" i="1"/>
  <c r="F118" i="1"/>
  <c r="G118" i="1"/>
  <c r="K118" i="1"/>
  <c r="Q118" i="1"/>
  <c r="E119" i="1"/>
  <c r="F119" i="1"/>
  <c r="G119" i="1"/>
  <c r="K119" i="1"/>
  <c r="Q119" i="1"/>
  <c r="Q120" i="1"/>
  <c r="E121" i="1"/>
  <c r="F121" i="1"/>
  <c r="G121" i="1"/>
  <c r="K121" i="1"/>
  <c r="Q121" i="1"/>
  <c r="E122" i="1"/>
  <c r="F122" i="1"/>
  <c r="G122" i="1"/>
  <c r="K122" i="1"/>
  <c r="Q122" i="1"/>
  <c r="E123" i="1"/>
  <c r="F123" i="1"/>
  <c r="G123" i="1"/>
  <c r="K123" i="1"/>
  <c r="Q123" i="1"/>
  <c r="Q124" i="1"/>
  <c r="E125" i="1"/>
  <c r="F125" i="1"/>
  <c r="G125" i="1"/>
  <c r="K125" i="1"/>
  <c r="Q125" i="1"/>
  <c r="E126" i="1"/>
  <c r="F126" i="1"/>
  <c r="G126" i="1"/>
  <c r="K126" i="1"/>
  <c r="Q126" i="1"/>
  <c r="E127" i="1"/>
  <c r="F127" i="1"/>
  <c r="G127" i="1"/>
  <c r="K127" i="1"/>
  <c r="Q127" i="1"/>
  <c r="Q128" i="1"/>
  <c r="E129" i="1"/>
  <c r="F129" i="1"/>
  <c r="G129" i="1"/>
  <c r="K129" i="1"/>
  <c r="Q129" i="1"/>
  <c r="E130" i="1"/>
  <c r="F130" i="1"/>
  <c r="G130" i="1"/>
  <c r="K130" i="1"/>
  <c r="Q130" i="1"/>
  <c r="E131" i="1"/>
  <c r="F131" i="1"/>
  <c r="G131" i="1"/>
  <c r="K131" i="1"/>
  <c r="Q131" i="1"/>
  <c r="Q132" i="1"/>
  <c r="E133" i="1"/>
  <c r="F133" i="1"/>
  <c r="G133" i="1"/>
  <c r="K133" i="1"/>
  <c r="Q133" i="1"/>
  <c r="E134" i="1"/>
  <c r="F134" i="1"/>
  <c r="G134" i="1"/>
  <c r="N134" i="1"/>
  <c r="Q134" i="1"/>
  <c r="E135" i="1"/>
  <c r="F135" i="1"/>
  <c r="G135" i="1"/>
  <c r="N135" i="1"/>
  <c r="Q135" i="1"/>
  <c r="G289" i="10"/>
  <c r="K289" i="10"/>
  <c r="P289" i="10"/>
  <c r="P269" i="10"/>
  <c r="S269" i="10"/>
  <c r="U269" i="10"/>
  <c r="P281" i="10"/>
  <c r="G281" i="10"/>
  <c r="K281" i="10"/>
  <c r="G276" i="10"/>
  <c r="K276" i="10"/>
  <c r="P276" i="10"/>
  <c r="G274" i="10"/>
  <c r="K274" i="10"/>
  <c r="P274" i="10"/>
  <c r="G279" i="10"/>
  <c r="K279" i="10"/>
  <c r="P279" i="10"/>
  <c r="S279" i="10"/>
  <c r="U279" i="10"/>
  <c r="P282" i="10"/>
  <c r="G282" i="10"/>
  <c r="K282" i="10"/>
  <c r="G278" i="10"/>
  <c r="K278" i="10"/>
  <c r="P278" i="10"/>
  <c r="P288" i="10"/>
  <c r="S288" i="10"/>
  <c r="U288" i="10"/>
  <c r="P286" i="10"/>
  <c r="S286" i="10"/>
  <c r="U286" i="10"/>
  <c r="P285" i="10"/>
  <c r="S285" i="10"/>
  <c r="U285" i="10"/>
  <c r="G276" i="4"/>
  <c r="K276" i="4"/>
  <c r="P276" i="4"/>
  <c r="G274" i="4"/>
  <c r="K274" i="4"/>
  <c r="G143" i="4"/>
  <c r="K143" i="4"/>
  <c r="R92" i="4"/>
  <c r="P92" i="4"/>
  <c r="P90" i="4"/>
  <c r="G90" i="4"/>
  <c r="I90" i="4"/>
  <c r="P74" i="4"/>
  <c r="G74" i="4"/>
  <c r="I74" i="4"/>
  <c r="P58" i="4"/>
  <c r="I58" i="4"/>
  <c r="P42" i="4"/>
  <c r="G42" i="4"/>
  <c r="I42" i="4"/>
  <c r="P26" i="4"/>
  <c r="S26" i="4"/>
  <c r="U26" i="4"/>
  <c r="G26" i="4"/>
  <c r="I26" i="4"/>
  <c r="G197" i="4"/>
  <c r="K197" i="4"/>
  <c r="P149" i="4"/>
  <c r="S149" i="4"/>
  <c r="U149" i="4"/>
  <c r="G149" i="4"/>
  <c r="N149" i="4"/>
  <c r="G122" i="4"/>
  <c r="I122" i="4"/>
  <c r="P122" i="4"/>
  <c r="G78" i="4"/>
  <c r="I78" i="4"/>
  <c r="P78" i="4"/>
  <c r="G62" i="4"/>
  <c r="I62" i="4"/>
  <c r="P62" i="4"/>
  <c r="G46" i="4"/>
  <c r="I46" i="4"/>
  <c r="P46" i="4"/>
  <c r="S46" i="4"/>
  <c r="U46" i="4"/>
  <c r="G30" i="4"/>
  <c r="I30" i="4"/>
  <c r="P30" i="4"/>
  <c r="O12" i="3"/>
  <c r="G12" i="3"/>
  <c r="G44" i="4"/>
  <c r="I44" i="4"/>
  <c r="P44" i="4"/>
  <c r="K199" i="4"/>
  <c r="P171" i="4"/>
  <c r="G171" i="4"/>
  <c r="N171" i="4"/>
  <c r="G155" i="4"/>
  <c r="K155" i="4"/>
  <c r="G133" i="4"/>
  <c r="K133" i="4"/>
  <c r="P124" i="4"/>
  <c r="S124" i="4"/>
  <c r="U124" i="4"/>
  <c r="G124" i="4"/>
  <c r="I124" i="4"/>
  <c r="P102" i="4"/>
  <c r="P100" i="4"/>
  <c r="G80" i="4"/>
  <c r="S80" i="4"/>
  <c r="U80" i="4"/>
  <c r="I80" i="4"/>
  <c r="P80" i="4"/>
  <c r="G64" i="4"/>
  <c r="I64" i="4"/>
  <c r="P64" i="4"/>
  <c r="S64" i="4"/>
  <c r="U64" i="4"/>
  <c r="P48" i="4"/>
  <c r="G32" i="4"/>
  <c r="I32" i="4"/>
  <c r="P32" i="4"/>
  <c r="G60" i="4"/>
  <c r="I60" i="4"/>
  <c r="P60" i="4"/>
  <c r="G260" i="4"/>
  <c r="K260" i="4"/>
  <c r="G258" i="4"/>
  <c r="K258" i="4"/>
  <c r="P201" i="4"/>
  <c r="S201" i="4"/>
  <c r="U201" i="4"/>
  <c r="G201" i="4"/>
  <c r="N201" i="4"/>
  <c r="G126" i="4"/>
  <c r="I126" i="4"/>
  <c r="P126" i="4"/>
  <c r="G106" i="4"/>
  <c r="I106" i="4"/>
  <c r="G104" i="4"/>
  <c r="I104" i="4"/>
  <c r="P104" i="4"/>
  <c r="I95" i="4"/>
  <c r="P95" i="4"/>
  <c r="S95" i="4"/>
  <c r="U95" i="4"/>
  <c r="P82" i="4"/>
  <c r="G82" i="4"/>
  <c r="I82" i="4"/>
  <c r="S66" i="4"/>
  <c r="U66" i="4"/>
  <c r="G66" i="4"/>
  <c r="I66" i="4"/>
  <c r="P50" i="4"/>
  <c r="S50" i="4"/>
  <c r="U50" i="4"/>
  <c r="I50" i="4"/>
  <c r="P34" i="4"/>
  <c r="G34" i="4"/>
  <c r="I34" i="4"/>
  <c r="M12" i="3"/>
  <c r="E12" i="3"/>
  <c r="G277" i="4"/>
  <c r="K277" i="4"/>
  <c r="P277" i="4"/>
  <c r="G262" i="4"/>
  <c r="K262" i="4"/>
  <c r="S160" i="4"/>
  <c r="U160" i="4"/>
  <c r="G128" i="4"/>
  <c r="I128" i="4"/>
  <c r="P128" i="4"/>
  <c r="S128" i="4"/>
  <c r="U128" i="4"/>
  <c r="G97" i="4"/>
  <c r="I97" i="4"/>
  <c r="P97" i="4"/>
  <c r="G84" i="4"/>
  <c r="I84" i="4"/>
  <c r="S84" i="4"/>
  <c r="U84" i="4"/>
  <c r="G68" i="4"/>
  <c r="I68" i="4"/>
  <c r="P68" i="4"/>
  <c r="S68" i="4"/>
  <c r="U68" i="4"/>
  <c r="I52" i="4"/>
  <c r="P52" i="4"/>
  <c r="S52" i="4"/>
  <c r="U52" i="4"/>
  <c r="G36" i="4"/>
  <c r="I36" i="4"/>
  <c r="P36" i="4"/>
  <c r="I76" i="4"/>
  <c r="P76" i="4"/>
  <c r="G28" i="4"/>
  <c r="I28" i="4"/>
  <c r="P28" i="4"/>
  <c r="S28" i="4"/>
  <c r="U28" i="4"/>
  <c r="K268" i="4"/>
  <c r="G266" i="4"/>
  <c r="K266" i="4"/>
  <c r="G264" i="4"/>
  <c r="K264" i="4"/>
  <c r="G207" i="4"/>
  <c r="K207" i="4"/>
  <c r="P180" i="4"/>
  <c r="N162" i="4"/>
  <c r="P162" i="4"/>
  <c r="S162" i="4"/>
  <c r="U162" i="4"/>
  <c r="P154" i="4"/>
  <c r="G154" i="4"/>
  <c r="N154" i="4"/>
  <c r="I136" i="4"/>
  <c r="G130" i="4"/>
  <c r="I130" i="4"/>
  <c r="P130" i="4"/>
  <c r="G112" i="4"/>
  <c r="I112" i="4"/>
  <c r="P112" i="4"/>
  <c r="R110" i="4"/>
  <c r="P99" i="4"/>
  <c r="S99" i="4"/>
  <c r="U99" i="4"/>
  <c r="G99" i="4"/>
  <c r="N99" i="4"/>
  <c r="G86" i="4"/>
  <c r="I86" i="4"/>
  <c r="P86" i="4"/>
  <c r="S86" i="4"/>
  <c r="U86" i="4"/>
  <c r="I70" i="4"/>
  <c r="P70" i="4"/>
  <c r="G54" i="4"/>
  <c r="I54" i="4"/>
  <c r="P54" i="4"/>
  <c r="G38" i="4"/>
  <c r="I38" i="4"/>
  <c r="P145" i="4"/>
  <c r="K270" i="4"/>
  <c r="K150" i="4"/>
  <c r="G141" i="4"/>
  <c r="K141" i="4"/>
  <c r="P114" i="4"/>
  <c r="G114" i="4"/>
  <c r="I114" i="4"/>
  <c r="S94" i="4"/>
  <c r="U94" i="4"/>
  <c r="G94" i="4"/>
  <c r="N94" i="4"/>
  <c r="G88" i="4"/>
  <c r="I88" i="4"/>
  <c r="P88" i="4"/>
  <c r="I72" i="4"/>
  <c r="P72" i="4"/>
  <c r="S72" i="4"/>
  <c r="U72" i="4"/>
  <c r="G56" i="4"/>
  <c r="I56" i="4"/>
  <c r="P56" i="4"/>
  <c r="I40" i="4"/>
  <c r="P40" i="4"/>
  <c r="S40" i="4"/>
  <c r="U40" i="4"/>
  <c r="G24" i="4"/>
  <c r="I24" i="4"/>
  <c r="P24" i="4"/>
  <c r="S24" i="4"/>
  <c r="U24" i="4"/>
  <c r="G21" i="4"/>
  <c r="I21" i="4"/>
  <c r="J12" i="3"/>
  <c r="K321" i="3"/>
  <c r="J320" i="3"/>
  <c r="H318" i="3"/>
  <c r="G317" i="3"/>
  <c r="F316" i="3"/>
  <c r="K313" i="3"/>
  <c r="J312" i="3"/>
  <c r="H310" i="3"/>
  <c r="G309" i="3"/>
  <c r="F308" i="3"/>
  <c r="K305" i="3"/>
  <c r="J304" i="3"/>
  <c r="H302" i="3"/>
  <c r="G301" i="3"/>
  <c r="F300" i="3"/>
  <c r="K297" i="3"/>
  <c r="J296" i="3"/>
  <c r="H294" i="3"/>
  <c r="G293" i="3"/>
  <c r="F292" i="3"/>
  <c r="K289" i="3"/>
  <c r="J288" i="3"/>
  <c r="H286" i="3"/>
  <c r="G285" i="3"/>
  <c r="F284" i="3"/>
  <c r="K281" i="3"/>
  <c r="J280" i="3"/>
  <c r="H278" i="3"/>
  <c r="G277" i="3"/>
  <c r="F276" i="3"/>
  <c r="K273" i="3"/>
  <c r="J272" i="3"/>
  <c r="H270" i="3"/>
  <c r="G269" i="3"/>
  <c r="F268" i="3"/>
  <c r="K265" i="3"/>
  <c r="J264" i="3"/>
  <c r="H262" i="3"/>
  <c r="G261" i="3"/>
  <c r="F260" i="3"/>
  <c r="K257" i="3"/>
  <c r="J256" i="3"/>
  <c r="H254" i="3"/>
  <c r="G253" i="3"/>
  <c r="F252" i="3"/>
  <c r="K249" i="3"/>
  <c r="J248" i="3"/>
  <c r="H246" i="3"/>
  <c r="G245" i="3"/>
  <c r="F244" i="3"/>
  <c r="K241" i="3"/>
  <c r="J240" i="3"/>
  <c r="H238" i="3"/>
  <c r="G237" i="3"/>
  <c r="F236" i="3"/>
  <c r="K233" i="3"/>
  <c r="J232" i="3"/>
  <c r="H230" i="3"/>
  <c r="G229" i="3"/>
  <c r="F228" i="3"/>
  <c r="K225" i="3"/>
  <c r="J224" i="3"/>
  <c r="H222" i="3"/>
  <c r="G221" i="3"/>
  <c r="F220" i="3"/>
  <c r="K217" i="3"/>
  <c r="J216" i="3"/>
  <c r="H214" i="3"/>
  <c r="G213" i="3"/>
  <c r="F212" i="3"/>
  <c r="K209" i="3"/>
  <c r="J208" i="3"/>
  <c r="H206" i="3"/>
  <c r="G205" i="3"/>
  <c r="F204" i="3"/>
  <c r="K201" i="3"/>
  <c r="J200" i="3"/>
  <c r="H198" i="3"/>
  <c r="G197" i="3"/>
  <c r="F196" i="3"/>
  <c r="K193" i="3"/>
  <c r="J192" i="3"/>
  <c r="H190" i="3"/>
  <c r="G189" i="3"/>
  <c r="F188" i="3"/>
  <c r="K185" i="3"/>
  <c r="J184" i="3"/>
  <c r="H182" i="3"/>
  <c r="G181" i="3"/>
  <c r="F180" i="3"/>
  <c r="K177" i="3"/>
  <c r="J176" i="3"/>
  <c r="H174" i="3"/>
  <c r="G173" i="3"/>
  <c r="F172" i="3"/>
  <c r="K169" i="3"/>
  <c r="J168" i="3"/>
  <c r="H166" i="3"/>
  <c r="G165" i="3"/>
  <c r="F162" i="3"/>
  <c r="L161" i="3"/>
  <c r="I160" i="3"/>
  <c r="F159" i="3"/>
  <c r="J157" i="3"/>
  <c r="L147" i="3"/>
  <c r="F146" i="3"/>
  <c r="K143" i="3"/>
  <c r="G142" i="3"/>
  <c r="K139" i="3"/>
  <c r="L133" i="3"/>
  <c r="G132" i="3"/>
  <c r="J131" i="3"/>
  <c r="H127" i="3"/>
  <c r="F117" i="3"/>
  <c r="F116" i="3"/>
  <c r="G115" i="3"/>
  <c r="I110" i="3"/>
  <c r="I109" i="3"/>
  <c r="I108" i="3"/>
  <c r="L103" i="3"/>
  <c r="G103" i="3"/>
  <c r="F102" i="3"/>
  <c r="I102" i="3"/>
  <c r="L100" i="3"/>
  <c r="L98" i="3"/>
  <c r="I97" i="3"/>
  <c r="L90" i="3"/>
  <c r="L87" i="3"/>
  <c r="G87" i="3"/>
  <c r="H81" i="3"/>
  <c r="J81" i="3"/>
  <c r="K81" i="3"/>
  <c r="F74" i="3"/>
  <c r="H74" i="3"/>
  <c r="I74" i="3"/>
  <c r="H69" i="3"/>
  <c r="J69" i="3"/>
  <c r="K69" i="3"/>
  <c r="L66" i="3"/>
  <c r="K12" i="3"/>
  <c r="C12" i="3"/>
  <c r="D12" i="3"/>
  <c r="P231" i="10"/>
  <c r="S231" i="10"/>
  <c r="U231" i="10"/>
  <c r="G231" i="10"/>
  <c r="K231" i="10"/>
  <c r="P190" i="10"/>
  <c r="S190" i="10"/>
  <c r="U190" i="10"/>
  <c r="G190" i="10"/>
  <c r="I190" i="10"/>
  <c r="G99" i="10"/>
  <c r="P99" i="10"/>
  <c r="S99" i="10"/>
  <c r="U99" i="10"/>
  <c r="W118" i="18"/>
  <c r="G118" i="18"/>
  <c r="V118" i="18"/>
  <c r="P118" i="18"/>
  <c r="P108" i="18"/>
  <c r="G108" i="18"/>
  <c r="G105" i="18"/>
  <c r="P105" i="18"/>
  <c r="W102" i="18"/>
  <c r="G102" i="18"/>
  <c r="P102" i="18"/>
  <c r="S102" i="18"/>
  <c r="U102" i="18"/>
  <c r="P92" i="18"/>
  <c r="S92" i="18"/>
  <c r="U92" i="18"/>
  <c r="G92" i="18"/>
  <c r="G89" i="18"/>
  <c r="P89" i="18"/>
  <c r="S89" i="18"/>
  <c r="U89" i="18"/>
  <c r="W86" i="18"/>
  <c r="G86" i="18"/>
  <c r="P86" i="18"/>
  <c r="P76" i="18"/>
  <c r="S76" i="18"/>
  <c r="U76" i="18"/>
  <c r="G76" i="18"/>
  <c r="G73" i="18"/>
  <c r="P73" i="18"/>
  <c r="G66" i="18"/>
  <c r="P66" i="18"/>
  <c r="K55" i="18"/>
  <c r="H31" i="18"/>
  <c r="Q270" i="17"/>
  <c r="G270" i="17"/>
  <c r="P270" i="17"/>
  <c r="G255" i="17"/>
  <c r="P255" i="17"/>
  <c r="G239" i="17"/>
  <c r="P239" i="17"/>
  <c r="R239" i="17"/>
  <c r="U239" i="17" s="1"/>
  <c r="W239" i="17" s="1"/>
  <c r="Q239" i="17"/>
  <c r="G232" i="17"/>
  <c r="P232" i="17"/>
  <c r="R232" i="17" s="1"/>
  <c r="U232" i="17" s="1"/>
  <c r="W232" i="17" s="1"/>
  <c r="Q232" i="17"/>
  <c r="G173" i="17"/>
  <c r="P173" i="17"/>
  <c r="Q173" i="17"/>
  <c r="J137" i="17"/>
  <c r="G251" i="4"/>
  <c r="K251" i="4"/>
  <c r="G243" i="4"/>
  <c r="K243" i="4"/>
  <c r="G235" i="4"/>
  <c r="K235" i="4"/>
  <c r="G227" i="4"/>
  <c r="G219" i="4"/>
  <c r="K219" i="4"/>
  <c r="G211" i="4"/>
  <c r="K211" i="4"/>
  <c r="G131" i="4"/>
  <c r="R131" i="4"/>
  <c r="P129" i="4"/>
  <c r="G123" i="4"/>
  <c r="I123" i="4"/>
  <c r="P121" i="4"/>
  <c r="P119" i="4"/>
  <c r="S119" i="4"/>
  <c r="U119" i="4"/>
  <c r="G113" i="4"/>
  <c r="I113" i="4"/>
  <c r="P111" i="4"/>
  <c r="S111" i="4"/>
  <c r="U111" i="4"/>
  <c r="P109" i="4"/>
  <c r="S109" i="4"/>
  <c r="U109" i="4"/>
  <c r="G101" i="4"/>
  <c r="I101" i="4"/>
  <c r="P98" i="4"/>
  <c r="S98" i="4"/>
  <c r="U98" i="4"/>
  <c r="G89" i="4"/>
  <c r="I89" i="4"/>
  <c r="P87" i="4"/>
  <c r="S87" i="4"/>
  <c r="U87" i="4"/>
  <c r="P79" i="4"/>
  <c r="S79" i="4"/>
  <c r="U79" i="4"/>
  <c r="G73" i="4"/>
  <c r="I73" i="4"/>
  <c r="P71" i="4"/>
  <c r="S71" i="4"/>
  <c r="U71" i="4"/>
  <c r="G65" i="4"/>
  <c r="I65" i="4"/>
  <c r="P63" i="4"/>
  <c r="S63" i="4"/>
  <c r="U63" i="4"/>
  <c r="G57" i="4"/>
  <c r="I57" i="4"/>
  <c r="P55" i="4"/>
  <c r="S55" i="4"/>
  <c r="U55" i="4"/>
  <c r="G49" i="4"/>
  <c r="I49" i="4"/>
  <c r="P47" i="4"/>
  <c r="S47" i="4"/>
  <c r="U47" i="4"/>
  <c r="G41" i="4"/>
  <c r="I41" i="4"/>
  <c r="P39" i="4"/>
  <c r="G33" i="4"/>
  <c r="I33" i="4"/>
  <c r="P31" i="4"/>
  <c r="S31" i="4"/>
  <c r="U31" i="4"/>
  <c r="G25" i="4"/>
  <c r="I25" i="4"/>
  <c r="P23" i="4"/>
  <c r="S23" i="4"/>
  <c r="U23" i="4"/>
  <c r="P22" i="4"/>
  <c r="S22" i="4"/>
  <c r="U22" i="4"/>
  <c r="P163" i="4"/>
  <c r="S163" i="4" s="1"/>
  <c r="U163" i="4" s="1"/>
  <c r="I320" i="3"/>
  <c r="L315" i="3"/>
  <c r="K314" i="3"/>
  <c r="I312" i="3"/>
  <c r="L307" i="3"/>
  <c r="K306" i="3"/>
  <c r="I304" i="3"/>
  <c r="L299" i="3"/>
  <c r="K298" i="3"/>
  <c r="I296" i="3"/>
  <c r="L291" i="3"/>
  <c r="K290" i="3"/>
  <c r="I288" i="3"/>
  <c r="L283" i="3"/>
  <c r="K282" i="3"/>
  <c r="I280" i="3"/>
  <c r="L275" i="3"/>
  <c r="K274" i="3"/>
  <c r="I272" i="3"/>
  <c r="L267" i="3"/>
  <c r="K266" i="3"/>
  <c r="I264" i="3"/>
  <c r="L259" i="3"/>
  <c r="K258" i="3"/>
  <c r="I256" i="3"/>
  <c r="L251" i="3"/>
  <c r="K250" i="3"/>
  <c r="I248" i="3"/>
  <c r="L243" i="3"/>
  <c r="K242" i="3"/>
  <c r="I240" i="3"/>
  <c r="L235" i="3"/>
  <c r="K234" i="3"/>
  <c r="I232" i="3"/>
  <c r="L227" i="3"/>
  <c r="K226" i="3"/>
  <c r="I224" i="3"/>
  <c r="L219" i="3"/>
  <c r="K218" i="3"/>
  <c r="I216" i="3"/>
  <c r="L211" i="3"/>
  <c r="K210" i="3"/>
  <c r="I208" i="3"/>
  <c r="L203" i="3"/>
  <c r="K202" i="3"/>
  <c r="I200" i="3"/>
  <c r="L195" i="3"/>
  <c r="K194" i="3"/>
  <c r="I192" i="3"/>
  <c r="L187" i="3"/>
  <c r="K186" i="3"/>
  <c r="I184" i="3"/>
  <c r="L179" i="3"/>
  <c r="K178" i="3"/>
  <c r="I176" i="3"/>
  <c r="L171" i="3"/>
  <c r="K170" i="3"/>
  <c r="I168" i="3"/>
  <c r="G166" i="3"/>
  <c r="F165" i="3"/>
  <c r="L164" i="3"/>
  <c r="K161" i="3"/>
  <c r="H160" i="3"/>
  <c r="I157" i="3"/>
  <c r="L155" i="3"/>
  <c r="K153" i="3"/>
  <c r="G152" i="3"/>
  <c r="K147" i="3"/>
  <c r="K144" i="3"/>
  <c r="I143" i="3"/>
  <c r="L141" i="3"/>
  <c r="G140" i="3"/>
  <c r="J133" i="3"/>
  <c r="L130" i="3"/>
  <c r="K118" i="3"/>
  <c r="G114" i="3"/>
  <c r="F113" i="3"/>
  <c r="F112" i="3"/>
  <c r="G111" i="3"/>
  <c r="H110" i="3"/>
  <c r="H108" i="3"/>
  <c r="G106" i="3"/>
  <c r="K100" i="3"/>
  <c r="F96" i="3"/>
  <c r="F94" i="3"/>
  <c r="H94" i="3"/>
  <c r="I94" i="3"/>
  <c r="K82" i="3"/>
  <c r="L78" i="3"/>
  <c r="L75" i="3"/>
  <c r="G75" i="3"/>
  <c r="L73" i="3"/>
  <c r="K70" i="3"/>
  <c r="G266" i="10"/>
  <c r="K266" i="10"/>
  <c r="P238" i="10"/>
  <c r="S238" i="10"/>
  <c r="U238" i="10"/>
  <c r="G228" i="10"/>
  <c r="K228" i="10"/>
  <c r="P228" i="10"/>
  <c r="P223" i="10"/>
  <c r="G223" i="10"/>
  <c r="K223" i="10"/>
  <c r="G202" i="10"/>
  <c r="K202" i="10"/>
  <c r="P202" i="10"/>
  <c r="G184" i="10"/>
  <c r="I184" i="10"/>
  <c r="P155" i="10"/>
  <c r="S155" i="10"/>
  <c r="U155" i="10"/>
  <c r="G124" i="18"/>
  <c r="V124" i="18"/>
  <c r="P124" i="18"/>
  <c r="W124" i="18"/>
  <c r="W121" i="18"/>
  <c r="G121" i="18"/>
  <c r="P121" i="18"/>
  <c r="V121" i="18"/>
  <c r="K95" i="18"/>
  <c r="K79" i="18"/>
  <c r="G69" i="18"/>
  <c r="P69" i="18"/>
  <c r="G62" i="18"/>
  <c r="P62" i="18"/>
  <c r="K51" i="18"/>
  <c r="G48" i="18"/>
  <c r="P48" i="18"/>
  <c r="N44" i="18"/>
  <c r="G38" i="18"/>
  <c r="P38" i="18"/>
  <c r="K35" i="18"/>
  <c r="K265" i="17"/>
  <c r="G216" i="17"/>
  <c r="P216" i="17"/>
  <c r="R216" i="17"/>
  <c r="U216" i="17"/>
  <c r="W216" i="17" s="1"/>
  <c r="Q216" i="17"/>
  <c r="G195" i="17"/>
  <c r="G188" i="17"/>
  <c r="P188" i="17"/>
  <c r="Q188" i="17"/>
  <c r="G185" i="17"/>
  <c r="P185" i="17"/>
  <c r="Q185" i="17"/>
  <c r="N151" i="17"/>
  <c r="R206" i="4"/>
  <c r="P164" i="4"/>
  <c r="S164" i="4"/>
  <c r="U164" i="4"/>
  <c r="P255" i="4"/>
  <c r="S255" i="4" s="1"/>
  <c r="U255" i="4" s="1"/>
  <c r="H320" i="3"/>
  <c r="G319" i="3"/>
  <c r="F318" i="3"/>
  <c r="H312" i="3"/>
  <c r="G311" i="3"/>
  <c r="F310" i="3"/>
  <c r="H304" i="3"/>
  <c r="G303" i="3"/>
  <c r="F302" i="3"/>
  <c r="H296" i="3"/>
  <c r="G295" i="3"/>
  <c r="F294" i="3"/>
  <c r="H288" i="3"/>
  <c r="G287" i="3"/>
  <c r="F286" i="3"/>
  <c r="H280" i="3"/>
  <c r="G279" i="3"/>
  <c r="F278" i="3"/>
  <c r="H272" i="3"/>
  <c r="G271" i="3"/>
  <c r="F270" i="3"/>
  <c r="H264" i="3"/>
  <c r="G263" i="3"/>
  <c r="F262" i="3"/>
  <c r="H256" i="3"/>
  <c r="G255" i="3"/>
  <c r="F254" i="3"/>
  <c r="H248" i="3"/>
  <c r="G247" i="3"/>
  <c r="F246" i="3"/>
  <c r="H240" i="3"/>
  <c r="G239" i="3"/>
  <c r="F238" i="3"/>
  <c r="H232" i="3"/>
  <c r="G231" i="3"/>
  <c r="F230" i="3"/>
  <c r="H224" i="3"/>
  <c r="G223" i="3"/>
  <c r="F222" i="3"/>
  <c r="H216" i="3"/>
  <c r="G215" i="3"/>
  <c r="F214" i="3"/>
  <c r="H208" i="3"/>
  <c r="G207" i="3"/>
  <c r="F206" i="3"/>
  <c r="H200" i="3"/>
  <c r="G199" i="3"/>
  <c r="F198" i="3"/>
  <c r="H192" i="3"/>
  <c r="G191" i="3"/>
  <c r="F190" i="3"/>
  <c r="H184" i="3"/>
  <c r="G183" i="3"/>
  <c r="F182" i="3"/>
  <c r="H176" i="3"/>
  <c r="G175" i="3"/>
  <c r="F174" i="3"/>
  <c r="H168" i="3"/>
  <c r="G167" i="3"/>
  <c r="F166" i="3"/>
  <c r="G163" i="3"/>
  <c r="H157" i="3"/>
  <c r="K155" i="3"/>
  <c r="G148" i="3"/>
  <c r="J147" i="3"/>
  <c r="H143" i="3"/>
  <c r="I133" i="3"/>
  <c r="F127" i="3"/>
  <c r="G125" i="3"/>
  <c r="F109" i="3"/>
  <c r="F108" i="3"/>
  <c r="H105" i="3"/>
  <c r="K105" i="3"/>
  <c r="I100" i="3"/>
  <c r="L95" i="3"/>
  <c r="G95" i="3"/>
  <c r="H89" i="3"/>
  <c r="J89" i="3"/>
  <c r="K89" i="3"/>
  <c r="F82" i="3"/>
  <c r="H82" i="3"/>
  <c r="I82" i="3"/>
  <c r="F70" i="3"/>
  <c r="H70" i="3"/>
  <c r="I70" i="3"/>
  <c r="I12" i="3"/>
  <c r="K258" i="10"/>
  <c r="P215" i="10"/>
  <c r="G215" i="10"/>
  <c r="K215" i="10"/>
  <c r="G167" i="10"/>
  <c r="I167" i="10"/>
  <c r="P167" i="10"/>
  <c r="S167" i="10"/>
  <c r="U167" i="10"/>
  <c r="W111" i="18"/>
  <c r="G111" i="18"/>
  <c r="S111" i="18"/>
  <c r="U111" i="18"/>
  <c r="P111" i="18"/>
  <c r="P104" i="18"/>
  <c r="S104" i="18"/>
  <c r="U104" i="18"/>
  <c r="G104" i="18"/>
  <c r="G101" i="18"/>
  <c r="S101" i="18"/>
  <c r="U101" i="18"/>
  <c r="P101" i="18"/>
  <c r="W98" i="18"/>
  <c r="G98" i="18"/>
  <c r="P98" i="18"/>
  <c r="P88" i="18"/>
  <c r="S88" i="18"/>
  <c r="U88" i="18"/>
  <c r="G88" i="18"/>
  <c r="G85" i="18"/>
  <c r="P85" i="18"/>
  <c r="W82" i="18"/>
  <c r="G82" i="18"/>
  <c r="P82" i="18"/>
  <c r="S82" i="18"/>
  <c r="U82" i="18"/>
  <c r="P72" i="18"/>
  <c r="G72" i="18"/>
  <c r="G65" i="18"/>
  <c r="P65" i="18"/>
  <c r="G58" i="18"/>
  <c r="P58" i="18"/>
  <c r="S58" i="18"/>
  <c r="U58" i="18"/>
  <c r="G254" i="17"/>
  <c r="P254" i="17"/>
  <c r="Q254" i="17"/>
  <c r="G238" i="17"/>
  <c r="G210" i="17"/>
  <c r="P210" i="17"/>
  <c r="R210" i="17" s="1"/>
  <c r="U210" i="17" s="1"/>
  <c r="W210" i="17" s="1"/>
  <c r="Q210" i="17"/>
  <c r="G207" i="17"/>
  <c r="P207" i="17"/>
  <c r="Q207" i="17"/>
  <c r="Q200" i="17"/>
  <c r="G179" i="17"/>
  <c r="G172" i="17"/>
  <c r="P172" i="17"/>
  <c r="Q172" i="17"/>
  <c r="R172" i="17" s="1"/>
  <c r="N145" i="17"/>
  <c r="J139" i="17"/>
  <c r="E48" i="1"/>
  <c r="F48" i="1"/>
  <c r="E40" i="1"/>
  <c r="F40" i="1"/>
  <c r="E34" i="1"/>
  <c r="F34" i="1"/>
  <c r="G34" i="1"/>
  <c r="N34" i="1"/>
  <c r="E30" i="1"/>
  <c r="F30" i="1"/>
  <c r="G30" i="1"/>
  <c r="I30" i="1"/>
  <c r="E26" i="1"/>
  <c r="F26" i="1"/>
  <c r="G26" i="1"/>
  <c r="I26" i="1"/>
  <c r="G186" i="4"/>
  <c r="K186" i="4"/>
  <c r="G165" i="4"/>
  <c r="K165" i="4"/>
  <c r="P127" i="4"/>
  <c r="S127" i="4"/>
  <c r="U127" i="4"/>
  <c r="P117" i="4"/>
  <c r="S117" i="4"/>
  <c r="U117" i="4"/>
  <c r="P107" i="4"/>
  <c r="S107" i="4"/>
  <c r="U107" i="4"/>
  <c r="R105" i="4"/>
  <c r="P96" i="4"/>
  <c r="S96" i="4"/>
  <c r="U96" i="4"/>
  <c r="P85" i="4"/>
  <c r="S85" i="4"/>
  <c r="U85" i="4"/>
  <c r="P77" i="4"/>
  <c r="S77" i="4"/>
  <c r="U77" i="4"/>
  <c r="P69" i="4"/>
  <c r="S69" i="4"/>
  <c r="U69" i="4"/>
  <c r="P61" i="4"/>
  <c r="S61" i="4"/>
  <c r="U61" i="4"/>
  <c r="P45" i="4"/>
  <c r="S45" i="4"/>
  <c r="U45" i="4"/>
  <c r="P37" i="4"/>
  <c r="S37" i="4"/>
  <c r="U37" i="4"/>
  <c r="P29" i="4"/>
  <c r="S29" i="4"/>
  <c r="U29" i="4"/>
  <c r="AC9" i="4"/>
  <c r="H321" i="3"/>
  <c r="L317" i="3"/>
  <c r="K316" i="3"/>
  <c r="J315" i="3"/>
  <c r="H313" i="3"/>
  <c r="L309" i="3"/>
  <c r="K308" i="3"/>
  <c r="J307" i="3"/>
  <c r="H305" i="3"/>
  <c r="L301" i="3"/>
  <c r="K300" i="3"/>
  <c r="J299" i="3"/>
  <c r="L293" i="3"/>
  <c r="K292" i="3"/>
  <c r="J291" i="3"/>
  <c r="L285" i="3"/>
  <c r="K284" i="3"/>
  <c r="J283" i="3"/>
  <c r="L277" i="3"/>
  <c r="K276" i="3"/>
  <c r="J275" i="3"/>
  <c r="L269" i="3"/>
  <c r="K268" i="3"/>
  <c r="J267" i="3"/>
  <c r="L261" i="3"/>
  <c r="K260" i="3"/>
  <c r="J259" i="3"/>
  <c r="L253" i="3"/>
  <c r="K252" i="3"/>
  <c r="J251" i="3"/>
  <c r="L245" i="3"/>
  <c r="K244" i="3"/>
  <c r="J243" i="3"/>
  <c r="L237" i="3"/>
  <c r="K236" i="3"/>
  <c r="J235" i="3"/>
  <c r="L229" i="3"/>
  <c r="K228" i="3"/>
  <c r="J227" i="3"/>
  <c r="L221" i="3"/>
  <c r="K220" i="3"/>
  <c r="J219" i="3"/>
  <c r="L213" i="3"/>
  <c r="K212" i="3"/>
  <c r="J211" i="3"/>
  <c r="L205" i="3"/>
  <c r="K204" i="3"/>
  <c r="J203" i="3"/>
  <c r="L197" i="3"/>
  <c r="K196" i="3"/>
  <c r="J195" i="3"/>
  <c r="L189" i="3"/>
  <c r="K188" i="3"/>
  <c r="J187" i="3"/>
  <c r="L181" i="3"/>
  <c r="K180" i="3"/>
  <c r="J179" i="3"/>
  <c r="L173" i="3"/>
  <c r="K172" i="3"/>
  <c r="J171" i="3"/>
  <c r="L165" i="3"/>
  <c r="I164" i="3"/>
  <c r="L162" i="3"/>
  <c r="K159" i="3"/>
  <c r="J149" i="3"/>
  <c r="L146" i="3"/>
  <c r="G139" i="3"/>
  <c r="L136" i="3"/>
  <c r="L132" i="3"/>
  <c r="J130" i="3"/>
  <c r="G129" i="3"/>
  <c r="L129" i="3"/>
  <c r="J128" i="3"/>
  <c r="K124" i="3"/>
  <c r="L122" i="3"/>
  <c r="L120" i="3"/>
  <c r="L117" i="3"/>
  <c r="K110" i="3"/>
  <c r="L107" i="3"/>
  <c r="G107" i="3"/>
  <c r="F106" i="3"/>
  <c r="I106" i="3"/>
  <c r="K103" i="3"/>
  <c r="L102" i="3"/>
  <c r="H100" i="3"/>
  <c r="G98" i="3"/>
  <c r="K90" i="3"/>
  <c r="K87" i="3"/>
  <c r="L86" i="3"/>
  <c r="L83" i="3"/>
  <c r="G83" i="3"/>
  <c r="L81" i="3"/>
  <c r="G78" i="3"/>
  <c r="H77" i="3"/>
  <c r="J77" i="3"/>
  <c r="K77" i="3"/>
  <c r="L71" i="3"/>
  <c r="G71" i="3"/>
  <c r="L69" i="3"/>
  <c r="K66" i="3"/>
  <c r="P12" i="3"/>
  <c r="P235" i="10"/>
  <c r="G212" i="10"/>
  <c r="K212" i="10"/>
  <c r="P212" i="10"/>
  <c r="P207" i="10"/>
  <c r="S207" i="10"/>
  <c r="U207" i="10"/>
  <c r="G149" i="10"/>
  <c r="N149" i="10"/>
  <c r="P149" i="10"/>
  <c r="S149" i="10"/>
  <c r="U149" i="10"/>
  <c r="S123" i="18"/>
  <c r="U123" i="18"/>
  <c r="W114" i="18"/>
  <c r="G114" i="18"/>
  <c r="V114" i="18"/>
  <c r="P114" i="18"/>
  <c r="K107" i="18"/>
  <c r="K91" i="18"/>
  <c r="K75" i="18"/>
  <c r="P68" i="18"/>
  <c r="S68" i="18"/>
  <c r="U68" i="18"/>
  <c r="G68" i="18"/>
  <c r="G61" i="18"/>
  <c r="P61" i="18"/>
  <c r="G54" i="18"/>
  <c r="P54" i="18"/>
  <c r="P47" i="18"/>
  <c r="S47" i="18"/>
  <c r="U47" i="18"/>
  <c r="G47" i="18"/>
  <c r="G34" i="18"/>
  <c r="P34" i="18"/>
  <c r="Q229" i="17"/>
  <c r="G229" i="17"/>
  <c r="P229" i="17"/>
  <c r="K225" i="17"/>
  <c r="G222" i="17"/>
  <c r="P222" i="17"/>
  <c r="Q222" i="17"/>
  <c r="G194" i="17"/>
  <c r="P194" i="17"/>
  <c r="Q194" i="17"/>
  <c r="R194" i="17"/>
  <c r="G191" i="17"/>
  <c r="P191" i="17"/>
  <c r="Q191" i="17"/>
  <c r="K187" i="17"/>
  <c r="G184" i="17"/>
  <c r="P184" i="17"/>
  <c r="Q184" i="17"/>
  <c r="G161" i="17"/>
  <c r="Q161" i="17"/>
  <c r="G159" i="17"/>
  <c r="K159" i="17" s="1"/>
  <c r="Q159" i="17"/>
  <c r="I111" i="17"/>
  <c r="I103" i="17"/>
  <c r="P257" i="4"/>
  <c r="S257" i="4" s="1"/>
  <c r="U257" i="4" s="1"/>
  <c r="G321" i="3"/>
  <c r="F320" i="3"/>
  <c r="G313" i="3"/>
  <c r="F312" i="3"/>
  <c r="G305" i="3"/>
  <c r="F304" i="3"/>
  <c r="G297" i="3"/>
  <c r="F296" i="3"/>
  <c r="G289" i="3"/>
  <c r="F288" i="3"/>
  <c r="G281" i="3"/>
  <c r="F280" i="3"/>
  <c r="G273" i="3"/>
  <c r="F272" i="3"/>
  <c r="G265" i="3"/>
  <c r="F264" i="3"/>
  <c r="G257" i="3"/>
  <c r="F256" i="3"/>
  <c r="G249" i="3"/>
  <c r="F248" i="3"/>
  <c r="G241" i="3"/>
  <c r="F240" i="3"/>
  <c r="G233" i="3"/>
  <c r="F232" i="3"/>
  <c r="G225" i="3"/>
  <c r="F224" i="3"/>
  <c r="G217" i="3"/>
  <c r="F216" i="3"/>
  <c r="G209" i="3"/>
  <c r="F208" i="3"/>
  <c r="G201" i="3"/>
  <c r="F200" i="3"/>
  <c r="G193" i="3"/>
  <c r="F192" i="3"/>
  <c r="G185" i="3"/>
  <c r="F184" i="3"/>
  <c r="G177" i="3"/>
  <c r="F176" i="3"/>
  <c r="G169" i="3"/>
  <c r="F168" i="3"/>
  <c r="F157" i="3"/>
  <c r="F143" i="3"/>
  <c r="G137" i="3"/>
  <c r="L137" i="3"/>
  <c r="I131" i="3"/>
  <c r="F131" i="3"/>
  <c r="H97" i="3"/>
  <c r="K97" i="3"/>
  <c r="F90" i="3"/>
  <c r="H90" i="3"/>
  <c r="I90" i="3"/>
  <c r="F66" i="3"/>
  <c r="H66" i="3"/>
  <c r="I66" i="3"/>
  <c r="L12" i="3"/>
  <c r="G204" i="10"/>
  <c r="I204" i="10"/>
  <c r="P204" i="10"/>
  <c r="S204" i="10"/>
  <c r="U204" i="10"/>
  <c r="G201" i="10"/>
  <c r="N201" i="10"/>
  <c r="P201" i="10"/>
  <c r="S201" i="10"/>
  <c r="U201" i="10"/>
  <c r="G186" i="10"/>
  <c r="K186" i="10"/>
  <c r="P186" i="10"/>
  <c r="P157" i="10"/>
  <c r="G157" i="10"/>
  <c r="N157" i="10"/>
  <c r="W110" i="18"/>
  <c r="G110" i="18"/>
  <c r="P110" i="18"/>
  <c r="V110" i="18"/>
  <c r="P100" i="18"/>
  <c r="S100" i="18"/>
  <c r="U100" i="18"/>
  <c r="G100" i="18"/>
  <c r="G97" i="18"/>
  <c r="P97" i="18"/>
  <c r="W94" i="18"/>
  <c r="G94" i="18"/>
  <c r="P94" i="18"/>
  <c r="S94" i="18"/>
  <c r="U94" i="18"/>
  <c r="P84" i="18"/>
  <c r="G84" i="18"/>
  <c r="G81" i="18"/>
  <c r="P81" i="18"/>
  <c r="S81" i="18"/>
  <c r="U81" i="18"/>
  <c r="W78" i="18"/>
  <c r="G78" i="18"/>
  <c r="P78" i="18"/>
  <c r="S78" i="18"/>
  <c r="U78" i="18"/>
  <c r="K71" i="18"/>
  <c r="P64" i="18"/>
  <c r="S64" i="18"/>
  <c r="U64" i="18"/>
  <c r="G64" i="18"/>
  <c r="G57" i="18"/>
  <c r="P57" i="18"/>
  <c r="G50" i="18"/>
  <c r="P50" i="18"/>
  <c r="S50" i="18"/>
  <c r="U50" i="18"/>
  <c r="G43" i="18"/>
  <c r="P43" i="18"/>
  <c r="K268" i="17"/>
  <c r="G259" i="17"/>
  <c r="P259" i="17"/>
  <c r="Q259" i="17"/>
  <c r="G253" i="17"/>
  <c r="P253" i="17"/>
  <c r="Q253" i="17"/>
  <c r="R253" i="17" s="1"/>
  <c r="Y253" i="17" s="1"/>
  <c r="U253" i="17"/>
  <c r="W253" i="17" s="1"/>
  <c r="G249" i="17"/>
  <c r="P249" i="17"/>
  <c r="Q249" i="17"/>
  <c r="P241" i="17"/>
  <c r="Q241" i="17"/>
  <c r="G241" i="17"/>
  <c r="G237" i="17"/>
  <c r="P237" i="17"/>
  <c r="Q237" i="17"/>
  <c r="Q213" i="17"/>
  <c r="G213" i="17"/>
  <c r="P213" i="17"/>
  <c r="K209" i="17"/>
  <c r="G206" i="17"/>
  <c r="P206" i="17"/>
  <c r="R206" i="17" s="1"/>
  <c r="Q206" i="17"/>
  <c r="G178" i="17"/>
  <c r="P178" i="17"/>
  <c r="R178" i="17" s="1"/>
  <c r="U178" i="17" s="1"/>
  <c r="W178" i="17" s="1"/>
  <c r="Q178" i="17"/>
  <c r="G175" i="17"/>
  <c r="P175" i="17"/>
  <c r="Q175" i="17"/>
  <c r="N171" i="17"/>
  <c r="J153" i="17"/>
  <c r="N147" i="17"/>
  <c r="I127" i="17"/>
  <c r="I95" i="17"/>
  <c r="E42" i="1"/>
  <c r="F42" i="1"/>
  <c r="E35" i="1"/>
  <c r="F35" i="1"/>
  <c r="G32" i="1"/>
  <c r="K32" i="1"/>
  <c r="E31" i="1"/>
  <c r="F31" i="1"/>
  <c r="G31" i="1"/>
  <c r="K31" i="1"/>
  <c r="G28" i="1"/>
  <c r="I28" i="1"/>
  <c r="E27" i="1"/>
  <c r="F27" i="1"/>
  <c r="G188" i="4"/>
  <c r="K188" i="4"/>
  <c r="P125" i="4"/>
  <c r="S125" i="4"/>
  <c r="U125" i="4"/>
  <c r="R91" i="4"/>
  <c r="P83" i="4"/>
  <c r="S83" i="4"/>
  <c r="U83" i="4"/>
  <c r="P75" i="4"/>
  <c r="S75" i="4"/>
  <c r="U75" i="4"/>
  <c r="P59" i="4"/>
  <c r="S59" i="4"/>
  <c r="U59" i="4"/>
  <c r="P51" i="4"/>
  <c r="S51" i="4"/>
  <c r="U51" i="4"/>
  <c r="P43" i="4"/>
  <c r="S43" i="4"/>
  <c r="U43" i="4"/>
  <c r="P35" i="4"/>
  <c r="S35" i="4"/>
  <c r="U35" i="4"/>
  <c r="P27" i="4"/>
  <c r="S27" i="4"/>
  <c r="U27" i="4"/>
  <c r="AC17" i="4"/>
  <c r="P222" i="4"/>
  <c r="S222" i="4" s="1"/>
  <c r="U222" i="4" s="1"/>
  <c r="P142" i="4"/>
  <c r="S142" i="4" s="1"/>
  <c r="U142" i="4" s="1"/>
  <c r="L319" i="3"/>
  <c r="H315" i="3"/>
  <c r="L311" i="3"/>
  <c r="H307" i="3"/>
  <c r="L303" i="3"/>
  <c r="J301" i="3"/>
  <c r="H299" i="3"/>
  <c r="L295" i="3"/>
  <c r="J293" i="3"/>
  <c r="H291" i="3"/>
  <c r="L287" i="3"/>
  <c r="J285" i="3"/>
  <c r="H283" i="3"/>
  <c r="L279" i="3"/>
  <c r="J277" i="3"/>
  <c r="H275" i="3"/>
  <c r="L271" i="3"/>
  <c r="J269" i="3"/>
  <c r="H267" i="3"/>
  <c r="L263" i="3"/>
  <c r="J261" i="3"/>
  <c r="H259" i="3"/>
  <c r="L255" i="3"/>
  <c r="J253" i="3"/>
  <c r="H251" i="3"/>
  <c r="L247" i="3"/>
  <c r="J245" i="3"/>
  <c r="H243" i="3"/>
  <c r="L239" i="3"/>
  <c r="J237" i="3"/>
  <c r="H235" i="3"/>
  <c r="L231" i="3"/>
  <c r="J229" i="3"/>
  <c r="H227" i="3"/>
  <c r="L223" i="3"/>
  <c r="J221" i="3"/>
  <c r="H219" i="3"/>
  <c r="L215" i="3"/>
  <c r="J213" i="3"/>
  <c r="H211" i="3"/>
  <c r="L207" i="3"/>
  <c r="J205" i="3"/>
  <c r="H203" i="3"/>
  <c r="L199" i="3"/>
  <c r="J197" i="3"/>
  <c r="H195" i="3"/>
  <c r="L191" i="3"/>
  <c r="J189" i="3"/>
  <c r="H187" i="3"/>
  <c r="L183" i="3"/>
  <c r="J181" i="3"/>
  <c r="H179" i="3"/>
  <c r="L175" i="3"/>
  <c r="J173" i="3"/>
  <c r="H171" i="3"/>
  <c r="L167" i="3"/>
  <c r="J165" i="3"/>
  <c r="J162" i="3"/>
  <c r="G158" i="3"/>
  <c r="K157" i="3"/>
  <c r="K156" i="3"/>
  <c r="K154" i="3"/>
  <c r="L152" i="3"/>
  <c r="F151" i="3"/>
  <c r="K150" i="3"/>
  <c r="L148" i="3"/>
  <c r="J146" i="3"/>
  <c r="G145" i="3"/>
  <c r="L145" i="3"/>
  <c r="J144" i="3"/>
  <c r="F141" i="3"/>
  <c r="K140" i="3"/>
  <c r="I139" i="3"/>
  <c r="F139" i="3"/>
  <c r="I138" i="3"/>
  <c r="I136" i="3"/>
  <c r="K133" i="3"/>
  <c r="I132" i="3"/>
  <c r="H128" i="3"/>
  <c r="L127" i="3"/>
  <c r="H124" i="3"/>
  <c r="I122" i="3"/>
  <c r="I121" i="3"/>
  <c r="I120" i="3"/>
  <c r="J118" i="3"/>
  <c r="J117" i="3"/>
  <c r="K116" i="3"/>
  <c r="L114" i="3"/>
  <c r="K113" i="3"/>
  <c r="L112" i="3"/>
  <c r="K111" i="3"/>
  <c r="L109" i="3"/>
  <c r="J105" i="3"/>
  <c r="I104" i="3"/>
  <c r="H102" i="3"/>
  <c r="L99" i="3"/>
  <c r="G99" i="3"/>
  <c r="F98" i="3"/>
  <c r="I98" i="3"/>
  <c r="L96" i="3"/>
  <c r="K95" i="3"/>
  <c r="L94" i="3"/>
  <c r="L91" i="3"/>
  <c r="G91" i="3"/>
  <c r="L89" i="3"/>
  <c r="G86" i="3"/>
  <c r="H85" i="3"/>
  <c r="J85" i="3"/>
  <c r="K85" i="3"/>
  <c r="F78" i="3"/>
  <c r="H78" i="3"/>
  <c r="I78" i="3"/>
  <c r="J74" i="3"/>
  <c r="L67" i="3"/>
  <c r="G67" i="3"/>
  <c r="N12" i="3"/>
  <c r="F12" i="3"/>
  <c r="P255" i="10"/>
  <c r="G255" i="10"/>
  <c r="K255" i="10"/>
  <c r="G219" i="10"/>
  <c r="K219" i="10"/>
  <c r="P219" i="10"/>
  <c r="G193" i="10"/>
  <c r="K193" i="10"/>
  <c r="P193" i="10"/>
  <c r="G24" i="10"/>
  <c r="I24" i="10"/>
  <c r="G116" i="18"/>
  <c r="P116" i="18"/>
  <c r="S116" i="18"/>
  <c r="U116" i="18"/>
  <c r="W116" i="18"/>
  <c r="W113" i="18"/>
  <c r="G113" i="18"/>
  <c r="S113" i="18"/>
  <c r="P113" i="18"/>
  <c r="U113" i="18"/>
  <c r="K103" i="18"/>
  <c r="K67" i="18"/>
  <c r="P60" i="18"/>
  <c r="G60" i="18"/>
  <c r="G53" i="18"/>
  <c r="P53" i="18"/>
  <c r="S53" i="18"/>
  <c r="U53" i="18"/>
  <c r="G46" i="18"/>
  <c r="P46" i="18"/>
  <c r="S46" i="18"/>
  <c r="U46" i="18"/>
  <c r="G228" i="17"/>
  <c r="P228" i="17"/>
  <c r="Q228" i="17"/>
  <c r="R228" i="17"/>
  <c r="U228" i="17" s="1"/>
  <c r="W228" i="17"/>
  <c r="G221" i="17"/>
  <c r="P221" i="17"/>
  <c r="Q221" i="17"/>
  <c r="Q197" i="17"/>
  <c r="G197" i="17"/>
  <c r="P197" i="17"/>
  <c r="R197" i="17" s="1"/>
  <c r="K193" i="17"/>
  <c r="G190" i="17"/>
  <c r="P190" i="17"/>
  <c r="R190" i="17" s="1"/>
  <c r="Q190" i="17"/>
  <c r="K163" i="17"/>
  <c r="K141" i="17"/>
  <c r="J135" i="17"/>
  <c r="G153" i="3"/>
  <c r="L153" i="3"/>
  <c r="I147" i="3"/>
  <c r="F147" i="3"/>
  <c r="L131" i="3"/>
  <c r="K127" i="3"/>
  <c r="L110" i="3"/>
  <c r="K109" i="3"/>
  <c r="L108" i="3"/>
  <c r="L97" i="3"/>
  <c r="L79" i="3"/>
  <c r="G79" i="3"/>
  <c r="H73" i="3"/>
  <c r="J73" i="3"/>
  <c r="K73" i="3"/>
  <c r="G252" i="10"/>
  <c r="S252" i="10"/>
  <c r="U252" i="10"/>
  <c r="P252" i="10"/>
  <c r="G226" i="10"/>
  <c r="K226" i="10"/>
  <c r="P226" i="10"/>
  <c r="G211" i="10"/>
  <c r="K211" i="10"/>
  <c r="P211" i="10"/>
  <c r="G185" i="10"/>
  <c r="P185" i="10"/>
  <c r="G178" i="10"/>
  <c r="I178" i="10"/>
  <c r="P178" i="10"/>
  <c r="S178" i="10"/>
  <c r="U178" i="10"/>
  <c r="G175" i="10"/>
  <c r="I175" i="10"/>
  <c r="P121" i="10"/>
  <c r="R121" i="10"/>
  <c r="P91" i="10"/>
  <c r="W119" i="18"/>
  <c r="G119" i="18"/>
  <c r="P119" i="18"/>
  <c r="S119" i="18"/>
  <c r="U119" i="18"/>
  <c r="G109" i="18"/>
  <c r="P109" i="18"/>
  <c r="S109" i="18"/>
  <c r="U109" i="18"/>
  <c r="W106" i="18"/>
  <c r="G106" i="18"/>
  <c r="P106" i="18"/>
  <c r="P96" i="18"/>
  <c r="G96" i="18"/>
  <c r="S96" i="18"/>
  <c r="U96" i="18"/>
  <c r="G93" i="18"/>
  <c r="P93" i="18"/>
  <c r="W90" i="18"/>
  <c r="G90" i="18"/>
  <c r="P90" i="18"/>
  <c r="S90" i="18"/>
  <c r="U90" i="18"/>
  <c r="P80" i="18"/>
  <c r="G80" i="18"/>
  <c r="G77" i="18"/>
  <c r="P77" i="18"/>
  <c r="S77" i="18"/>
  <c r="U77" i="18"/>
  <c r="G74" i="18"/>
  <c r="P74" i="18"/>
  <c r="S74" i="18"/>
  <c r="U74" i="18"/>
  <c r="K63" i="18"/>
  <c r="P56" i="18"/>
  <c r="G56" i="18"/>
  <c r="N42" i="18"/>
  <c r="K274" i="17"/>
  <c r="K258" i="17"/>
  <c r="G252" i="17"/>
  <c r="P252" i="17"/>
  <c r="Q252" i="17"/>
  <c r="G248" i="17"/>
  <c r="P248" i="17"/>
  <c r="Q248" i="17"/>
  <c r="K243" i="17"/>
  <c r="G240" i="17"/>
  <c r="P240" i="17"/>
  <c r="Q240" i="17"/>
  <c r="G236" i="17"/>
  <c r="P236" i="17"/>
  <c r="R236" i="17"/>
  <c r="U236" i="17" s="1"/>
  <c r="W236" i="17"/>
  <c r="Q236" i="17"/>
  <c r="G233" i="17"/>
  <c r="P233" i="17"/>
  <c r="Q233" i="17"/>
  <c r="G212" i="17"/>
  <c r="P212" i="17"/>
  <c r="R212" i="17" s="1"/>
  <c r="Y212" i="17" s="1"/>
  <c r="U212" i="17"/>
  <c r="W212" i="17" s="1"/>
  <c r="Q212" i="17"/>
  <c r="G205" i="17"/>
  <c r="P205" i="17"/>
  <c r="Q205" i="17"/>
  <c r="Q181" i="17"/>
  <c r="R181" i="17" s="1"/>
  <c r="G181" i="17"/>
  <c r="P181" i="17"/>
  <c r="K177" i="17"/>
  <c r="G174" i="17"/>
  <c r="P174" i="17"/>
  <c r="Q174" i="17"/>
  <c r="K155" i="17"/>
  <c r="I121" i="17"/>
  <c r="I113" i="17"/>
  <c r="I97" i="17"/>
  <c r="P216" i="4"/>
  <c r="S216" i="4" s="1"/>
  <c r="U216" i="4" s="1"/>
  <c r="J160" i="3"/>
  <c r="H156" i="3"/>
  <c r="I155" i="3"/>
  <c r="F155" i="3"/>
  <c r="I154" i="3"/>
  <c r="I152" i="3"/>
  <c r="K149" i="3"/>
  <c r="I148" i="3"/>
  <c r="H144" i="3"/>
  <c r="L143" i="3"/>
  <c r="H140" i="3"/>
  <c r="F138" i="3"/>
  <c r="K137" i="3"/>
  <c r="G136" i="3"/>
  <c r="G134" i="3"/>
  <c r="F132" i="3"/>
  <c r="K128" i="3"/>
  <c r="I127" i="3"/>
  <c r="L125" i="3"/>
  <c r="G124" i="3"/>
  <c r="G122" i="3"/>
  <c r="F121" i="3"/>
  <c r="F120" i="3"/>
  <c r="G119" i="3"/>
  <c r="H118" i="3"/>
  <c r="H116" i="3"/>
  <c r="I114" i="3"/>
  <c r="I113" i="3"/>
  <c r="I112" i="3"/>
  <c r="J110" i="3"/>
  <c r="J109" i="3"/>
  <c r="K108" i="3"/>
  <c r="J106" i="3"/>
  <c r="F104" i="3"/>
  <c r="K102" i="3"/>
  <c r="H101" i="3"/>
  <c r="K101" i="3"/>
  <c r="J97" i="3"/>
  <c r="I96" i="3"/>
  <c r="G94" i="3"/>
  <c r="H93" i="3"/>
  <c r="J93" i="3"/>
  <c r="K93" i="3"/>
  <c r="F86" i="3"/>
  <c r="H86" i="3"/>
  <c r="I86" i="3"/>
  <c r="J82" i="3"/>
  <c r="I77" i="3"/>
  <c r="K74" i="3"/>
  <c r="K71" i="3"/>
  <c r="J70" i="3"/>
  <c r="H12" i="3"/>
  <c r="G29" i="3"/>
  <c r="P254" i="10"/>
  <c r="S254" i="10"/>
  <c r="U254" i="10"/>
  <c r="P239" i="10"/>
  <c r="G239" i="10"/>
  <c r="K239" i="10"/>
  <c r="G218" i="10"/>
  <c r="K218" i="10"/>
  <c r="P218" i="10"/>
  <c r="G200" i="10"/>
  <c r="K200" i="10"/>
  <c r="P198" i="10"/>
  <c r="G198" i="10"/>
  <c r="K198" i="10"/>
  <c r="G165" i="10"/>
  <c r="N165" i="10"/>
  <c r="P165" i="10"/>
  <c r="G162" i="10"/>
  <c r="N162" i="10"/>
  <c r="W122" i="18"/>
  <c r="G122" i="18"/>
  <c r="V122" i="18"/>
  <c r="P122" i="18"/>
  <c r="K99" i="18"/>
  <c r="G70" i="18"/>
  <c r="S70" i="18"/>
  <c r="U70" i="18"/>
  <c r="P70" i="18"/>
  <c r="K59" i="18"/>
  <c r="P52" i="18"/>
  <c r="G52" i="18"/>
  <c r="N45" i="18"/>
  <c r="N39" i="18"/>
  <c r="P263" i="17"/>
  <c r="G263" i="17"/>
  <c r="G227" i="17"/>
  <c r="P227" i="17"/>
  <c r="Q227" i="17"/>
  <c r="G220" i="17"/>
  <c r="P220" i="17"/>
  <c r="Q220" i="17"/>
  <c r="G217" i="17"/>
  <c r="P217" i="17"/>
  <c r="Q217" i="17"/>
  <c r="G196" i="17"/>
  <c r="P196" i="17"/>
  <c r="Q196" i="17"/>
  <c r="G189" i="17"/>
  <c r="P189" i="17"/>
  <c r="R189" i="17" s="1"/>
  <c r="Y189" i="17" s="1"/>
  <c r="U189" i="17"/>
  <c r="W189" i="17" s="1"/>
  <c r="Q189" i="17"/>
  <c r="N149" i="17"/>
  <c r="K143" i="17"/>
  <c r="I129" i="17"/>
  <c r="G44" i="3"/>
  <c r="G36" i="3"/>
  <c r="F28" i="3"/>
  <c r="G256" i="10"/>
  <c r="K256" i="10"/>
  <c r="P253" i="10"/>
  <c r="S253" i="10"/>
  <c r="U253" i="10"/>
  <c r="G248" i="10"/>
  <c r="K248" i="10"/>
  <c r="P245" i="10"/>
  <c r="S245" i="10"/>
  <c r="U245" i="10"/>
  <c r="G240" i="10"/>
  <c r="K240" i="10"/>
  <c r="G224" i="10"/>
  <c r="K224" i="10"/>
  <c r="G216" i="10"/>
  <c r="K216" i="10"/>
  <c r="P205" i="10"/>
  <c r="S205" i="10"/>
  <c r="U205" i="10"/>
  <c r="P196" i="10"/>
  <c r="S196" i="10"/>
  <c r="U196" i="10"/>
  <c r="P180" i="10"/>
  <c r="S180" i="10"/>
  <c r="U180" i="10"/>
  <c r="P153" i="10"/>
  <c r="S153" i="10"/>
  <c r="U153" i="10"/>
  <c r="P109" i="10"/>
  <c r="S109" i="10"/>
  <c r="U109" i="10"/>
  <c r="P105" i="10"/>
  <c r="X35" i="10"/>
  <c r="P31" i="10"/>
  <c r="S31" i="10"/>
  <c r="U31" i="10"/>
  <c r="X27" i="10"/>
  <c r="X18" i="10"/>
  <c r="X16" i="10"/>
  <c r="W125" i="18"/>
  <c r="W117" i="18"/>
  <c r="W109" i="18"/>
  <c r="W105" i="18"/>
  <c r="W101" i="18"/>
  <c r="W97" i="18"/>
  <c r="W93" i="18"/>
  <c r="W89" i="18"/>
  <c r="W85" i="18"/>
  <c r="W81" i="18"/>
  <c r="W77" i="18"/>
  <c r="W73" i="18"/>
  <c r="W69" i="18"/>
  <c r="W65" i="18"/>
  <c r="W61" i="18"/>
  <c r="W57" i="18"/>
  <c r="W53" i="18"/>
  <c r="W49" i="18"/>
  <c r="W42" i="18"/>
  <c r="P32" i="18"/>
  <c r="P28" i="18"/>
  <c r="P26" i="18"/>
  <c r="AA24" i="18"/>
  <c r="W23" i="18"/>
  <c r="P22" i="18"/>
  <c r="AA20" i="18"/>
  <c r="AA17" i="18"/>
  <c r="AA12" i="18"/>
  <c r="AA10" i="18"/>
  <c r="AA2" i="18"/>
  <c r="AA7" i="18"/>
  <c r="AA18" i="18"/>
  <c r="AA5" i="18"/>
  <c r="AA9" i="18"/>
  <c r="AA11" i="18"/>
  <c r="AA13" i="18"/>
  <c r="AA15" i="18"/>
  <c r="W27" i="18"/>
  <c r="W33" i="18"/>
  <c r="W37" i="18"/>
  <c r="W41" i="18"/>
  <c r="W45" i="18"/>
  <c r="Z5" i="18"/>
  <c r="Z9" i="18"/>
  <c r="Z11" i="18"/>
  <c r="Z13" i="18"/>
  <c r="Z15" i="18"/>
  <c r="P31" i="18"/>
  <c r="S31" i="18"/>
  <c r="U31" i="18"/>
  <c r="P35" i="18"/>
  <c r="S35" i="18"/>
  <c r="U35" i="18"/>
  <c r="P39" i="18"/>
  <c r="S39" i="18"/>
  <c r="U39" i="18"/>
  <c r="P29" i="18"/>
  <c r="K264" i="17"/>
  <c r="P256" i="17"/>
  <c r="G247" i="17"/>
  <c r="P246" i="17"/>
  <c r="R246" i="17"/>
  <c r="Q245" i="17"/>
  <c r="R245" i="17" s="1"/>
  <c r="P230" i="17"/>
  <c r="R230" i="17"/>
  <c r="P214" i="17"/>
  <c r="P198" i="17"/>
  <c r="P182" i="17"/>
  <c r="X182" i="17" s="1"/>
  <c r="X158" i="17"/>
  <c r="K158" i="17"/>
  <c r="N154" i="17"/>
  <c r="K150" i="17"/>
  <c r="K142" i="17"/>
  <c r="Q92" i="17"/>
  <c r="P83" i="17"/>
  <c r="Q76" i="17"/>
  <c r="I69" i="17"/>
  <c r="P67" i="17"/>
  <c r="Q60" i="17"/>
  <c r="P51" i="17"/>
  <c r="X51" i="17"/>
  <c r="I46" i="17"/>
  <c r="Q44" i="17"/>
  <c r="Q40" i="17"/>
  <c r="I32" i="17"/>
  <c r="I28" i="17"/>
  <c r="I26" i="17"/>
  <c r="P24" i="17"/>
  <c r="X24" i="17"/>
  <c r="I22" i="17"/>
  <c r="AD3" i="17"/>
  <c r="AD5" i="17"/>
  <c r="AD7" i="17"/>
  <c r="AD12" i="17"/>
  <c r="AD17" i="17"/>
  <c r="Q23" i="17"/>
  <c r="AD23" i="17"/>
  <c r="Q31" i="17"/>
  <c r="AD31" i="17"/>
  <c r="Q93" i="17"/>
  <c r="AD9" i="17"/>
  <c r="AD22" i="17"/>
  <c r="AE22" i="17"/>
  <c r="Q30" i="17"/>
  <c r="AD30" i="17"/>
  <c r="AD14" i="17"/>
  <c r="AE14" i="17"/>
  <c r="AD19" i="17"/>
  <c r="Q22" i="17"/>
  <c r="AD29" i="17"/>
  <c r="Q37" i="17"/>
  <c r="Q39" i="17"/>
  <c r="Q41" i="17"/>
  <c r="Q43" i="17"/>
  <c r="Q45" i="17"/>
  <c r="Q47" i="17"/>
  <c r="Q49" i="17"/>
  <c r="Q51" i="17"/>
  <c r="Q53" i="17"/>
  <c r="Q55" i="17"/>
  <c r="Q57" i="17"/>
  <c r="Q59" i="17"/>
  <c r="Q61" i="17"/>
  <c r="Q63" i="17"/>
  <c r="Q65" i="17"/>
  <c r="Q67" i="17"/>
  <c r="Q69" i="17"/>
  <c r="Q71" i="17"/>
  <c r="Q73" i="17"/>
  <c r="Q75" i="17"/>
  <c r="Q77" i="17"/>
  <c r="Q79" i="17"/>
  <c r="Q81" i="17"/>
  <c r="Q83" i="17"/>
  <c r="Q85" i="17"/>
  <c r="Q87" i="17"/>
  <c r="Q89" i="17"/>
  <c r="R89" i="17" s="1"/>
  <c r="Q91" i="17"/>
  <c r="Q255" i="17"/>
  <c r="Q263" i="17"/>
  <c r="Q260" i="17"/>
  <c r="R260" i="17" s="1"/>
  <c r="Q268" i="17"/>
  <c r="AD2" i="17"/>
  <c r="AD4" i="17"/>
  <c r="AD6" i="17"/>
  <c r="AD8" i="17"/>
  <c r="AD13" i="17"/>
  <c r="Q21" i="17"/>
  <c r="Q27" i="17"/>
  <c r="R27" i="17" s="1"/>
  <c r="AD27" i="17"/>
  <c r="Q35" i="17"/>
  <c r="AD35" i="17"/>
  <c r="AD10" i="17"/>
  <c r="AD20" i="17"/>
  <c r="Q26" i="17"/>
  <c r="AD26" i="17"/>
  <c r="Q34" i="17"/>
  <c r="AD34" i="17"/>
  <c r="AE34" i="17"/>
  <c r="Q94" i="17"/>
  <c r="Q96" i="17"/>
  <c r="Q100" i="17"/>
  <c r="Q102" i="17"/>
  <c r="Q104" i="17"/>
  <c r="Q106" i="17"/>
  <c r="Q108" i="17"/>
  <c r="Q110" i="17"/>
  <c r="Q112" i="17"/>
  <c r="Q116" i="17"/>
  <c r="Q118" i="17"/>
  <c r="Q120" i="17"/>
  <c r="Q122" i="17"/>
  <c r="Q124" i="17"/>
  <c r="Q126" i="17"/>
  <c r="Q128" i="17"/>
  <c r="Q130" i="17"/>
  <c r="Q132" i="17"/>
  <c r="Q134" i="17"/>
  <c r="Q136" i="17"/>
  <c r="Q138" i="17"/>
  <c r="Q140" i="17"/>
  <c r="Q142" i="17"/>
  <c r="Q146" i="17"/>
  <c r="Q148" i="17"/>
  <c r="Q150" i="17"/>
  <c r="Q152" i="17"/>
  <c r="Q154" i="17"/>
  <c r="Q156" i="17"/>
  <c r="Q158" i="17"/>
  <c r="R158" i="17"/>
  <c r="Q24" i="17"/>
  <c r="AD24" i="17"/>
  <c r="Q32" i="17"/>
  <c r="AD32" i="17"/>
  <c r="G240" i="19"/>
  <c r="Q240" i="19"/>
  <c r="Q232" i="19"/>
  <c r="G224" i="19"/>
  <c r="Q224" i="19"/>
  <c r="G200" i="19"/>
  <c r="G192" i="19"/>
  <c r="Q192" i="19"/>
  <c r="P156" i="19"/>
  <c r="G114" i="19"/>
  <c r="P114" i="19"/>
  <c r="Q114" i="19"/>
  <c r="P279" i="26"/>
  <c r="R279" i="26" s="1"/>
  <c r="U279" i="26" s="1"/>
  <c r="Q279" i="26"/>
  <c r="G279" i="26"/>
  <c r="L279" i="26"/>
  <c r="G277" i="26"/>
  <c r="L277" i="26" s="1"/>
  <c r="Q277" i="26"/>
  <c r="P277" i="26"/>
  <c r="P240" i="26"/>
  <c r="R240" i="26" s="1"/>
  <c r="U240" i="26" s="1"/>
  <c r="Q240" i="26"/>
  <c r="G240" i="26"/>
  <c r="L240" i="26" s="1"/>
  <c r="Q113" i="26"/>
  <c r="G113" i="26"/>
  <c r="I113" i="26" s="1"/>
  <c r="P150" i="10"/>
  <c r="S150" i="10"/>
  <c r="U150" i="10"/>
  <c r="X34" i="10"/>
  <c r="P30" i="10"/>
  <c r="X26" i="10"/>
  <c r="X8" i="10"/>
  <c r="X4" i="10"/>
  <c r="P107" i="18"/>
  <c r="S107" i="18"/>
  <c r="U107" i="18"/>
  <c r="P103" i="18"/>
  <c r="S103" i="18"/>
  <c r="U103" i="18"/>
  <c r="P99" i="18"/>
  <c r="S99" i="18"/>
  <c r="U99" i="18"/>
  <c r="P95" i="18"/>
  <c r="S95" i="18"/>
  <c r="U95" i="18"/>
  <c r="P91" i="18"/>
  <c r="S91" i="18"/>
  <c r="U91" i="18"/>
  <c r="P87" i="18"/>
  <c r="P83" i="18"/>
  <c r="P79" i="18"/>
  <c r="S79" i="18"/>
  <c r="U79" i="18"/>
  <c r="P75" i="18"/>
  <c r="S75" i="18"/>
  <c r="U75" i="18"/>
  <c r="P71" i="18"/>
  <c r="S71" i="18"/>
  <c r="U71" i="18"/>
  <c r="P67" i="18"/>
  <c r="S67" i="18"/>
  <c r="U67" i="18"/>
  <c r="P63" i="18"/>
  <c r="S63" i="18"/>
  <c r="U63" i="18"/>
  <c r="P59" i="18"/>
  <c r="S59" i="18"/>
  <c r="U59" i="18"/>
  <c r="P55" i="18"/>
  <c r="S55" i="18"/>
  <c r="U55" i="18"/>
  <c r="P51" i="18"/>
  <c r="S51" i="18"/>
  <c r="U51" i="18"/>
  <c r="W48" i="18"/>
  <c r="P45" i="18"/>
  <c r="S45" i="18"/>
  <c r="U45" i="18"/>
  <c r="W40" i="18"/>
  <c r="W39" i="18"/>
  <c r="W36" i="18"/>
  <c r="W35" i="18"/>
  <c r="AA4" i="18"/>
  <c r="Q269" i="17"/>
  <c r="N267" i="17"/>
  <c r="P245" i="17"/>
  <c r="X245" i="17" s="1"/>
  <c r="Q225" i="17"/>
  <c r="Q209" i="17"/>
  <c r="X198" i="17"/>
  <c r="K198" i="17"/>
  <c r="Q193" i="17"/>
  <c r="J182" i="17"/>
  <c r="Q177" i="17"/>
  <c r="Q162" i="17"/>
  <c r="Q155" i="17"/>
  <c r="Q151" i="17"/>
  <c r="Q147" i="17"/>
  <c r="Q143" i="17"/>
  <c r="Q139" i="17"/>
  <c r="Q135" i="17"/>
  <c r="J132" i="17"/>
  <c r="Q127" i="17"/>
  <c r="I124" i="17"/>
  <c r="Q119" i="17"/>
  <c r="I116" i="17"/>
  <c r="Q111" i="17"/>
  <c r="I108" i="17"/>
  <c r="Q103" i="17"/>
  <c r="I100" i="17"/>
  <c r="I92" i="17"/>
  <c r="I83" i="17"/>
  <c r="X83" i="17"/>
  <c r="I76" i="17"/>
  <c r="I67" i="17"/>
  <c r="X67" i="17"/>
  <c r="P65" i="17"/>
  <c r="X65" i="17"/>
  <c r="R65" i="17"/>
  <c r="Y65" i="17" s="1"/>
  <c r="I60" i="17"/>
  <c r="I51" i="17"/>
  <c r="P49" i="17"/>
  <c r="I44" i="17"/>
  <c r="I40" i="17"/>
  <c r="I24" i="17"/>
  <c r="G271" i="19"/>
  <c r="P271" i="19"/>
  <c r="R271" i="19" s="1"/>
  <c r="U271" i="19" s="1"/>
  <c r="W271" i="19" s="1"/>
  <c r="Q271" i="19"/>
  <c r="K265" i="19"/>
  <c r="Q253" i="19"/>
  <c r="G245" i="19"/>
  <c r="P245" i="19"/>
  <c r="Q245" i="19"/>
  <c r="G237" i="19"/>
  <c r="P237" i="19"/>
  <c r="R237" i="19" s="1"/>
  <c r="U237" i="19" s="1"/>
  <c r="W237" i="19"/>
  <c r="Q237" i="19"/>
  <c r="G221" i="19"/>
  <c r="P221" i="19"/>
  <c r="Q221" i="19"/>
  <c r="R221" i="19" s="1"/>
  <c r="U221" i="19" s="1"/>
  <c r="W221" i="19" s="1"/>
  <c r="G213" i="19"/>
  <c r="P213" i="19"/>
  <c r="Q213" i="19"/>
  <c r="G205" i="19"/>
  <c r="P205" i="19"/>
  <c r="R205" i="19" s="1"/>
  <c r="U205" i="19" s="1"/>
  <c r="W205" i="19" s="1"/>
  <c r="Q205" i="19"/>
  <c r="G197" i="19"/>
  <c r="P197" i="19"/>
  <c r="Q197" i="19"/>
  <c r="P162" i="19"/>
  <c r="G136" i="19"/>
  <c r="Q136" i="19"/>
  <c r="G131" i="19"/>
  <c r="P131" i="19"/>
  <c r="Q131" i="19"/>
  <c r="G54" i="19"/>
  <c r="P54" i="19"/>
  <c r="G156" i="26"/>
  <c r="I156" i="26" s="1"/>
  <c r="P156" i="26"/>
  <c r="G59" i="3"/>
  <c r="G43" i="3"/>
  <c r="G35" i="3"/>
  <c r="G27" i="3"/>
  <c r="P176" i="10"/>
  <c r="S176" i="10"/>
  <c r="U176" i="10"/>
  <c r="P119" i="10"/>
  <c r="S119" i="10"/>
  <c r="U119" i="10"/>
  <c r="P117" i="10"/>
  <c r="S117" i="10"/>
  <c r="U117" i="10"/>
  <c r="P113" i="10"/>
  <c r="S113" i="10"/>
  <c r="U113" i="10"/>
  <c r="P112" i="10"/>
  <c r="S112" i="10"/>
  <c r="U112" i="10"/>
  <c r="P111" i="10"/>
  <c r="S111" i="10"/>
  <c r="U111" i="10"/>
  <c r="P90" i="10"/>
  <c r="P89" i="10"/>
  <c r="S89" i="10"/>
  <c r="U89" i="10"/>
  <c r="P86" i="10"/>
  <c r="S86" i="10"/>
  <c r="U86" i="10"/>
  <c r="P82" i="10"/>
  <c r="S82" i="10"/>
  <c r="U82" i="10"/>
  <c r="P81" i="10"/>
  <c r="S81" i="10"/>
  <c r="U81" i="10"/>
  <c r="P80" i="10"/>
  <c r="S80" i="10"/>
  <c r="U80" i="10"/>
  <c r="P78" i="10"/>
  <c r="P76" i="10"/>
  <c r="S76" i="10"/>
  <c r="U76" i="10"/>
  <c r="P74" i="10"/>
  <c r="P72" i="10"/>
  <c r="S72" i="10"/>
  <c r="U72" i="10"/>
  <c r="P70" i="10"/>
  <c r="S70" i="10"/>
  <c r="U70" i="10"/>
  <c r="P68" i="10"/>
  <c r="S68" i="10"/>
  <c r="U68" i="10"/>
  <c r="P66" i="10"/>
  <c r="S66" i="10"/>
  <c r="U66" i="10"/>
  <c r="P64" i="10"/>
  <c r="S64" i="10"/>
  <c r="U64" i="10"/>
  <c r="P62" i="10"/>
  <c r="P60" i="10"/>
  <c r="S60" i="10"/>
  <c r="U60" i="10"/>
  <c r="P59" i="10"/>
  <c r="S59" i="10"/>
  <c r="U59" i="10"/>
  <c r="P58" i="10"/>
  <c r="P57" i="10"/>
  <c r="S57" i="10"/>
  <c r="U57" i="10"/>
  <c r="P56" i="10"/>
  <c r="S56" i="10"/>
  <c r="U56" i="10"/>
  <c r="P54" i="10"/>
  <c r="S54" i="10"/>
  <c r="U54" i="10"/>
  <c r="P52" i="10"/>
  <c r="S52" i="10"/>
  <c r="U52" i="10"/>
  <c r="P50" i="10"/>
  <c r="S50" i="10"/>
  <c r="U50" i="10"/>
  <c r="P49" i="10"/>
  <c r="S49" i="10"/>
  <c r="U49" i="10"/>
  <c r="P48" i="10"/>
  <c r="S48" i="10"/>
  <c r="U48" i="10"/>
  <c r="P47" i="10"/>
  <c r="S47" i="10"/>
  <c r="U47" i="10"/>
  <c r="P46" i="10"/>
  <c r="P44" i="10"/>
  <c r="S44" i="10"/>
  <c r="U44" i="10"/>
  <c r="P42" i="10"/>
  <c r="P40" i="10"/>
  <c r="S40" i="10"/>
  <c r="U40" i="10"/>
  <c r="P38" i="10"/>
  <c r="S38" i="10"/>
  <c r="U38" i="10"/>
  <c r="X33" i="10"/>
  <c r="X25" i="10"/>
  <c r="X13" i="10"/>
  <c r="W123" i="18"/>
  <c r="P120" i="18"/>
  <c r="S120" i="18"/>
  <c r="U120" i="18"/>
  <c r="W115" i="18"/>
  <c r="P112" i="18"/>
  <c r="S112" i="18"/>
  <c r="U112" i="18"/>
  <c r="W108" i="18"/>
  <c r="W104" i="18"/>
  <c r="W100" i="18"/>
  <c r="W96" i="18"/>
  <c r="W92" i="18"/>
  <c r="W88" i="18"/>
  <c r="W84" i="18"/>
  <c r="W80" i="18"/>
  <c r="W76" i="18"/>
  <c r="W72" i="18"/>
  <c r="W68" i="18"/>
  <c r="W64" i="18"/>
  <c r="W60" i="18"/>
  <c r="W56" i="18"/>
  <c r="W52" i="18"/>
  <c r="W47" i="18"/>
  <c r="P44" i="18"/>
  <c r="S44" i="18"/>
  <c r="U44" i="18"/>
  <c r="W38" i="18"/>
  <c r="W34" i="18"/>
  <c r="W31" i="18"/>
  <c r="AA25" i="18"/>
  <c r="W24" i="18"/>
  <c r="P23" i="18"/>
  <c r="AA21" i="18"/>
  <c r="AA19" i="18"/>
  <c r="AA14" i="18"/>
  <c r="H10" i="18"/>
  <c r="Z7" i="18"/>
  <c r="Z4" i="18"/>
  <c r="P269" i="17"/>
  <c r="R269" i="17"/>
  <c r="Q258" i="17"/>
  <c r="Q244" i="17"/>
  <c r="P225" i="17"/>
  <c r="R225" i="17" s="1"/>
  <c r="P209" i="17"/>
  <c r="R209" i="17" s="1"/>
  <c r="Y209" i="17" s="1"/>
  <c r="U209" i="17"/>
  <c r="W209" i="17" s="1"/>
  <c r="Q208" i="17"/>
  <c r="P193" i="17"/>
  <c r="R193" i="17" s="1"/>
  <c r="Q192" i="17"/>
  <c r="P177" i="17"/>
  <c r="Q176" i="17"/>
  <c r="Q164" i="17"/>
  <c r="Q163" i="17"/>
  <c r="P162" i="17"/>
  <c r="N160" i="17"/>
  <c r="Q88" i="17"/>
  <c r="P79" i="17"/>
  <c r="R79" i="17" s="1"/>
  <c r="U79" i="17" s="1"/>
  <c r="W79" i="17" s="1"/>
  <c r="I74" i="17"/>
  <c r="Q72" i="17"/>
  <c r="I65" i="17"/>
  <c r="P63" i="17"/>
  <c r="R63" i="17" s="1"/>
  <c r="I58" i="17"/>
  <c r="Q56" i="17"/>
  <c r="R56" i="17" s="1"/>
  <c r="I49" i="17"/>
  <c r="P47" i="17"/>
  <c r="R47" i="17" s="1"/>
  <c r="I42" i="17"/>
  <c r="G267" i="19"/>
  <c r="P263" i="19"/>
  <c r="K257" i="19"/>
  <c r="G250" i="19"/>
  <c r="W250" i="19"/>
  <c r="Q250" i="19"/>
  <c r="G234" i="19"/>
  <c r="G226" i="19"/>
  <c r="G218" i="19"/>
  <c r="Q218" i="19"/>
  <c r="R218" i="19" s="1"/>
  <c r="Q210" i="19"/>
  <c r="G202" i="19"/>
  <c r="Q202" i="19"/>
  <c r="R202" i="19" s="1"/>
  <c r="Q194" i="19"/>
  <c r="G186" i="19"/>
  <c r="Q186" i="19"/>
  <c r="R186" i="19"/>
  <c r="U186" i="19"/>
  <c r="W186" i="19" s="1"/>
  <c r="J175" i="19"/>
  <c r="N171" i="19"/>
  <c r="X171" i="19"/>
  <c r="G165" i="19"/>
  <c r="P165" i="19"/>
  <c r="G148" i="19"/>
  <c r="P148" i="19"/>
  <c r="Q148" i="19"/>
  <c r="G138" i="19"/>
  <c r="Q138" i="19"/>
  <c r="R138" i="19" s="1"/>
  <c r="P138" i="19"/>
  <c r="G124" i="19"/>
  <c r="P124" i="19"/>
  <c r="Q124" i="19"/>
  <c r="G90" i="19"/>
  <c r="P90" i="19"/>
  <c r="G58" i="19"/>
  <c r="P58" i="19"/>
  <c r="Q239" i="26"/>
  <c r="G239" i="26"/>
  <c r="L239" i="26" s="1"/>
  <c r="P239" i="26"/>
  <c r="R239" i="26"/>
  <c r="U239" i="26" s="1"/>
  <c r="Q199" i="26"/>
  <c r="G199" i="26"/>
  <c r="L199" i="26" s="1"/>
  <c r="P199" i="26"/>
  <c r="P177" i="26"/>
  <c r="Q177" i="26"/>
  <c r="G177" i="26"/>
  <c r="J177" i="26" s="1"/>
  <c r="P36" i="10"/>
  <c r="S36" i="10"/>
  <c r="U36" i="10"/>
  <c r="X32" i="10"/>
  <c r="X24" i="10"/>
  <c r="X10" i="10"/>
  <c r="X7" i="10"/>
  <c r="X3" i="10"/>
  <c r="W30" i="18"/>
  <c r="S27" i="18"/>
  <c r="U27" i="18"/>
  <c r="Q272" i="17"/>
  <c r="P258" i="17"/>
  <c r="R258" i="17" s="1"/>
  <c r="Y258" i="17" s="1"/>
  <c r="P244" i="17"/>
  <c r="R244" i="17" s="1"/>
  <c r="Q243" i="17"/>
  <c r="P208" i="17"/>
  <c r="R208" i="17" s="1"/>
  <c r="U208" i="17" s="1"/>
  <c r="W208" i="17" s="1"/>
  <c r="P192" i="17"/>
  <c r="P176" i="17"/>
  <c r="R176" i="17" s="1"/>
  <c r="P164" i="17"/>
  <c r="N162" i="17"/>
  <c r="P156" i="17"/>
  <c r="P152" i="17"/>
  <c r="X152" i="17" s="1"/>
  <c r="P148" i="17"/>
  <c r="R148" i="17"/>
  <c r="P140" i="17"/>
  <c r="X140" i="17"/>
  <c r="R140" i="17"/>
  <c r="P136" i="17"/>
  <c r="R136" i="17" s="1"/>
  <c r="Y136" i="17" s="1"/>
  <c r="I130" i="17"/>
  <c r="I122" i="17"/>
  <c r="I106" i="17"/>
  <c r="I88" i="17"/>
  <c r="Q86" i="17"/>
  <c r="I79" i="17"/>
  <c r="X79" i="17"/>
  <c r="P77" i="17"/>
  <c r="I72" i="17"/>
  <c r="Q70" i="17"/>
  <c r="I63" i="17"/>
  <c r="X63" i="17"/>
  <c r="P61" i="17"/>
  <c r="R61" i="17"/>
  <c r="I56" i="17"/>
  <c r="Q54" i="17"/>
  <c r="I47" i="17"/>
  <c r="X47" i="17"/>
  <c r="P45" i="17"/>
  <c r="I37" i="17"/>
  <c r="Q33" i="17"/>
  <c r="Q259" i="19"/>
  <c r="R259" i="19" s="1"/>
  <c r="U259" i="19" s="1"/>
  <c r="W259" i="19" s="1"/>
  <c r="G259" i="19"/>
  <c r="P259" i="19"/>
  <c r="G247" i="19"/>
  <c r="P247" i="19"/>
  <c r="R247" i="19"/>
  <c r="U247" i="19" s="1"/>
  <c r="W247" i="19" s="1"/>
  <c r="Q247" i="19"/>
  <c r="G239" i="19"/>
  <c r="P239" i="19"/>
  <c r="Q239" i="19"/>
  <c r="G231" i="19"/>
  <c r="P231" i="19"/>
  <c r="Q231" i="19"/>
  <c r="G223" i="19"/>
  <c r="P223" i="19"/>
  <c r="Q223" i="19"/>
  <c r="G215" i="19"/>
  <c r="K215" i="19" s="1"/>
  <c r="P215" i="19"/>
  <c r="Q215" i="19"/>
  <c r="G207" i="19"/>
  <c r="P207" i="19"/>
  <c r="Q207" i="19"/>
  <c r="G199" i="19"/>
  <c r="P199" i="19"/>
  <c r="R199" i="19"/>
  <c r="Q199" i="19"/>
  <c r="G191" i="19"/>
  <c r="P191" i="19"/>
  <c r="Q191" i="19"/>
  <c r="G183" i="19"/>
  <c r="P183" i="19"/>
  <c r="R183" i="19" s="1"/>
  <c r="Q183" i="19"/>
  <c r="G130" i="19"/>
  <c r="X130" i="19" s="1"/>
  <c r="P130" i="19"/>
  <c r="Q130" i="19"/>
  <c r="Q121" i="19"/>
  <c r="P121" i="19"/>
  <c r="I113" i="19"/>
  <c r="G104" i="19"/>
  <c r="Q104" i="19"/>
  <c r="G99" i="19"/>
  <c r="P99" i="19"/>
  <c r="Q99" i="19"/>
  <c r="G78" i="19"/>
  <c r="P78" i="19"/>
  <c r="G68" i="19"/>
  <c r="P68" i="19"/>
  <c r="G46" i="19"/>
  <c r="P46" i="19"/>
  <c r="P263" i="26"/>
  <c r="R263" i="26" s="1"/>
  <c r="U263" i="26" s="1"/>
  <c r="Q263" i="26"/>
  <c r="G263" i="26"/>
  <c r="L263" i="26" s="1"/>
  <c r="G242" i="26"/>
  <c r="L242" i="26" s="1"/>
  <c r="P242" i="26"/>
  <c r="Q242" i="26"/>
  <c r="R242" i="26"/>
  <c r="U242" i="26" s="1"/>
  <c r="G162" i="26"/>
  <c r="J162" i="26"/>
  <c r="P162" i="26"/>
  <c r="R162" i="26" s="1"/>
  <c r="U162" i="26" s="1"/>
  <c r="Q162" i="26"/>
  <c r="J63" i="3"/>
  <c r="J55" i="3"/>
  <c r="J47" i="3"/>
  <c r="J31" i="3"/>
  <c r="J23" i="3"/>
  <c r="P144" i="10"/>
  <c r="S144" i="10"/>
  <c r="U144" i="10"/>
  <c r="P142" i="10"/>
  <c r="S142" i="10"/>
  <c r="U142" i="10"/>
  <c r="P141" i="10"/>
  <c r="S141" i="10"/>
  <c r="U141" i="10"/>
  <c r="P140" i="10"/>
  <c r="S140" i="10"/>
  <c r="U140" i="10"/>
  <c r="P139" i="10"/>
  <c r="S139" i="10"/>
  <c r="U139" i="10"/>
  <c r="P138" i="10"/>
  <c r="S138" i="10"/>
  <c r="U138" i="10"/>
  <c r="P136" i="10"/>
  <c r="S136" i="10"/>
  <c r="U136" i="10"/>
  <c r="P135" i="10"/>
  <c r="S135" i="10"/>
  <c r="U135" i="10"/>
  <c r="P134" i="10"/>
  <c r="S134" i="10"/>
  <c r="U134" i="10"/>
  <c r="P133" i="10"/>
  <c r="S133" i="10"/>
  <c r="U133" i="10"/>
  <c r="P130" i="10"/>
  <c r="S130" i="10"/>
  <c r="U130" i="10"/>
  <c r="P129" i="10"/>
  <c r="S129" i="10"/>
  <c r="U129" i="10"/>
  <c r="P126" i="10"/>
  <c r="S126" i="10"/>
  <c r="U126" i="10"/>
  <c r="P125" i="10"/>
  <c r="S125" i="10"/>
  <c r="U125" i="10"/>
  <c r="P124" i="10"/>
  <c r="S124" i="10"/>
  <c r="U124" i="10"/>
  <c r="P123" i="10"/>
  <c r="S123" i="10"/>
  <c r="U123" i="10"/>
  <c r="R92" i="10"/>
  <c r="P27" i="10"/>
  <c r="S27" i="10"/>
  <c r="U27" i="10"/>
  <c r="W71" i="18"/>
  <c r="W67" i="18"/>
  <c r="W63" i="18"/>
  <c r="W59" i="18"/>
  <c r="W55" i="18"/>
  <c r="W51" i="18"/>
  <c r="W46" i="18"/>
  <c r="P42" i="18"/>
  <c r="S42" i="18"/>
  <c r="U42" i="18"/>
  <c r="W28" i="18"/>
  <c r="W25" i="18"/>
  <c r="AA22" i="18"/>
  <c r="W21" i="18"/>
  <c r="AA16" i="18"/>
  <c r="AA3" i="18"/>
  <c r="P272" i="17"/>
  <c r="X272" i="17" s="1"/>
  <c r="Q265" i="17"/>
  <c r="K244" i="17"/>
  <c r="P243" i="17"/>
  <c r="R243" i="17" s="1"/>
  <c r="Q235" i="17"/>
  <c r="R235" i="17" s="1"/>
  <c r="U235" i="17" s="1"/>
  <c r="W235" i="17" s="1"/>
  <c r="Q219" i="17"/>
  <c r="Q203" i="17"/>
  <c r="X192" i="17"/>
  <c r="K192" i="17"/>
  <c r="Q187" i="17"/>
  <c r="N176" i="17"/>
  <c r="Q171" i="17"/>
  <c r="X164" i="17"/>
  <c r="N164" i="17"/>
  <c r="J156" i="17"/>
  <c r="K152" i="17"/>
  <c r="X148" i="17"/>
  <c r="K148" i="17"/>
  <c r="J140" i="17"/>
  <c r="X136" i="17"/>
  <c r="J136" i="17"/>
  <c r="I125" i="17"/>
  <c r="I117" i="17"/>
  <c r="I109" i="17"/>
  <c r="I101" i="17"/>
  <c r="I86" i="17"/>
  <c r="I77" i="17"/>
  <c r="I70" i="17"/>
  <c r="I61" i="17"/>
  <c r="I54" i="17"/>
  <c r="I45" i="17"/>
  <c r="P43" i="17"/>
  <c r="I39" i="17"/>
  <c r="I33" i="17"/>
  <c r="P274" i="19"/>
  <c r="Q274" i="19"/>
  <c r="G274" i="19"/>
  <c r="G270" i="19"/>
  <c r="Q270" i="19"/>
  <c r="G252" i="19"/>
  <c r="Q252" i="19"/>
  <c r="G244" i="19"/>
  <c r="Q244" i="19"/>
  <c r="R244" i="19" s="1"/>
  <c r="G236" i="19"/>
  <c r="Q236" i="19"/>
  <c r="G228" i="19"/>
  <c r="Q228" i="19"/>
  <c r="R228" i="19" s="1"/>
  <c r="U228" i="19" s="1"/>
  <c r="W228" i="19" s="1"/>
  <c r="G220" i="19"/>
  <c r="Q220" i="19"/>
  <c r="G212" i="19"/>
  <c r="Q212" i="19"/>
  <c r="R212" i="19" s="1"/>
  <c r="U212" i="19" s="1"/>
  <c r="W212" i="19" s="1"/>
  <c r="G204" i="19"/>
  <c r="Q204" i="19"/>
  <c r="G196" i="19"/>
  <c r="Q196" i="19"/>
  <c r="R196" i="19"/>
  <c r="U196" i="19" s="1"/>
  <c r="W196" i="19" s="1"/>
  <c r="G188" i="19"/>
  <c r="Q188" i="19"/>
  <c r="K161" i="19"/>
  <c r="G152" i="19"/>
  <c r="Q152" i="19"/>
  <c r="R152" i="19"/>
  <c r="G147" i="19"/>
  <c r="P147" i="19"/>
  <c r="Q147" i="19"/>
  <c r="G133" i="19"/>
  <c r="P133" i="19"/>
  <c r="P123" i="19"/>
  <c r="R123" i="19" s="1"/>
  <c r="Y123" i="19" s="1"/>
  <c r="Q123" i="19"/>
  <c r="G123" i="19"/>
  <c r="G116" i="19"/>
  <c r="P116" i="19"/>
  <c r="Q116" i="19"/>
  <c r="G106" i="19"/>
  <c r="Q106" i="19"/>
  <c r="R106" i="19" s="1"/>
  <c r="U106" i="19" s="1"/>
  <c r="W106" i="19" s="1"/>
  <c r="P106" i="19"/>
  <c r="G92" i="19"/>
  <c r="P92" i="19"/>
  <c r="G60" i="19"/>
  <c r="P60" i="19"/>
  <c r="G41" i="19"/>
  <c r="P41" i="19"/>
  <c r="R41" i="19" s="1"/>
  <c r="Y41" i="19" s="1"/>
  <c r="P271" i="26"/>
  <c r="Q271" i="26"/>
  <c r="G271" i="26"/>
  <c r="L271" i="26"/>
  <c r="F63" i="3"/>
  <c r="F55" i="3"/>
  <c r="F47" i="3"/>
  <c r="I63" i="3"/>
  <c r="I55" i="3"/>
  <c r="I47" i="3"/>
  <c r="P208" i="10"/>
  <c r="S208" i="10"/>
  <c r="U208" i="10"/>
  <c r="P191" i="10"/>
  <c r="S191" i="10"/>
  <c r="U191" i="10"/>
  <c r="P183" i="10"/>
  <c r="S183" i="10"/>
  <c r="U183" i="10"/>
  <c r="P173" i="10"/>
  <c r="S173" i="10"/>
  <c r="U173" i="10"/>
  <c r="P160" i="10"/>
  <c r="P97" i="10"/>
  <c r="S97" i="10"/>
  <c r="U97" i="10"/>
  <c r="P95" i="10"/>
  <c r="S95" i="10"/>
  <c r="U95" i="10"/>
  <c r="X30" i="10"/>
  <c r="X22" i="10"/>
  <c r="X21" i="10"/>
  <c r="X20" i="10"/>
  <c r="X9" i="10"/>
  <c r="X6" i="10"/>
  <c r="X2" i="10"/>
  <c r="P125" i="18"/>
  <c r="S125" i="18"/>
  <c r="U125" i="18"/>
  <c r="W120" i="18"/>
  <c r="P117" i="18"/>
  <c r="S117" i="18"/>
  <c r="U117" i="18"/>
  <c r="W112" i="18"/>
  <c r="P49" i="18"/>
  <c r="S49" i="18"/>
  <c r="U49" i="18"/>
  <c r="W44" i="18"/>
  <c r="P41" i="18"/>
  <c r="S41" i="18"/>
  <c r="U41" i="18"/>
  <c r="P37" i="18"/>
  <c r="S37" i="18"/>
  <c r="U37" i="18"/>
  <c r="P30" i="18"/>
  <c r="Z22" i="18"/>
  <c r="AA6" i="18"/>
  <c r="Z3" i="18"/>
  <c r="Q264" i="17"/>
  <c r="R264" i="17" s="1"/>
  <c r="Q242" i="17"/>
  <c r="P235" i="17"/>
  <c r="Q234" i="17"/>
  <c r="P219" i="17"/>
  <c r="Q218" i="17"/>
  <c r="P203" i="17"/>
  <c r="R203" i="17"/>
  <c r="U203" i="17" s="1"/>
  <c r="W203" i="17"/>
  <c r="Q202" i="17"/>
  <c r="P187" i="17"/>
  <c r="R187" i="17" s="1"/>
  <c r="Q186" i="17"/>
  <c r="P171" i="17"/>
  <c r="R171" i="17"/>
  <c r="Q170" i="17"/>
  <c r="Q169" i="17"/>
  <c r="P168" i="17"/>
  <c r="Q157" i="17"/>
  <c r="Q153" i="17"/>
  <c r="Q149" i="17"/>
  <c r="Q145" i="17"/>
  <c r="Q141" i="17"/>
  <c r="Q137" i="17"/>
  <c r="Q131" i="17"/>
  <c r="I128" i="17"/>
  <c r="Q123" i="17"/>
  <c r="I120" i="17"/>
  <c r="I112" i="17"/>
  <c r="I104" i="17"/>
  <c r="I96" i="17"/>
  <c r="I91" i="17"/>
  <c r="P89" i="17"/>
  <c r="Q82" i="17"/>
  <c r="P73" i="17"/>
  <c r="R73" i="17" s="1"/>
  <c r="U73" i="17" s="1"/>
  <c r="W73" i="17" s="1"/>
  <c r="I68" i="17"/>
  <c r="Q66" i="17"/>
  <c r="I59" i="17"/>
  <c r="P57" i="17"/>
  <c r="R57" i="17"/>
  <c r="U57" i="17" s="1"/>
  <c r="W57" i="17" s="1"/>
  <c r="I52" i="17"/>
  <c r="Q50" i="17"/>
  <c r="I43" i="17"/>
  <c r="I41" i="17"/>
  <c r="I25" i="17"/>
  <c r="P266" i="19"/>
  <c r="Q266" i="19"/>
  <c r="R266" i="19" s="1"/>
  <c r="U266" i="19" s="1"/>
  <c r="G266" i="19"/>
  <c r="G262" i="19"/>
  <c r="Q262" i="19"/>
  <c r="R262" i="19"/>
  <c r="U262" i="19" s="1"/>
  <c r="W262" i="19" s="1"/>
  <c r="G241" i="19"/>
  <c r="U241" i="19" s="1"/>
  <c r="W241" i="19" s="1"/>
  <c r="P241" i="19"/>
  <c r="Q241" i="19"/>
  <c r="R241" i="19"/>
  <c r="G233" i="19"/>
  <c r="P233" i="19"/>
  <c r="Q233" i="19"/>
  <c r="G225" i="19"/>
  <c r="P225" i="19"/>
  <c r="Q225" i="19"/>
  <c r="G217" i="19"/>
  <c r="P217" i="19"/>
  <c r="Q217" i="19"/>
  <c r="R217" i="19" s="1"/>
  <c r="G209" i="19"/>
  <c r="P209" i="19"/>
  <c r="R209" i="19" s="1"/>
  <c r="Q209" i="19"/>
  <c r="G201" i="19"/>
  <c r="P201" i="19"/>
  <c r="Q201" i="19"/>
  <c r="G193" i="19"/>
  <c r="P193" i="19"/>
  <c r="Q193" i="19"/>
  <c r="G185" i="19"/>
  <c r="P185" i="19"/>
  <c r="Q185" i="19"/>
  <c r="G164" i="19"/>
  <c r="P164" i="19"/>
  <c r="R164" i="19"/>
  <c r="U164" i="19" s="1"/>
  <c r="W164" i="19" s="1"/>
  <c r="Q164" i="19"/>
  <c r="G154" i="19"/>
  <c r="Q154" i="19"/>
  <c r="P154" i="19"/>
  <c r="R154" i="19" s="1"/>
  <c r="U154" i="19" s="1"/>
  <c r="W154" i="19" s="1"/>
  <c r="G140" i="19"/>
  <c r="P140" i="19"/>
  <c r="Q140" i="19"/>
  <c r="G109" i="19"/>
  <c r="P109" i="19"/>
  <c r="Q109" i="19"/>
  <c r="G98" i="19"/>
  <c r="P98" i="19"/>
  <c r="Q98" i="19"/>
  <c r="G70" i="19"/>
  <c r="P70" i="19"/>
  <c r="G63" i="19"/>
  <c r="Q63" i="19"/>
  <c r="P63" i="19"/>
  <c r="P295" i="26"/>
  <c r="R295" i="26"/>
  <c r="U295" i="26" s="1"/>
  <c r="Q295" i="26"/>
  <c r="G295" i="26"/>
  <c r="L295" i="26"/>
  <c r="P293" i="26"/>
  <c r="P201" i="26"/>
  <c r="Q201" i="26"/>
  <c r="G201" i="26"/>
  <c r="L201" i="26"/>
  <c r="P144" i="26"/>
  <c r="G144" i="26"/>
  <c r="J144" i="26"/>
  <c r="X29" i="10"/>
  <c r="P25" i="10"/>
  <c r="S25" i="10"/>
  <c r="U25" i="10"/>
  <c r="X19" i="10"/>
  <c r="W74" i="18"/>
  <c r="W70" i="18"/>
  <c r="W66" i="18"/>
  <c r="W62" i="18"/>
  <c r="W58" i="18"/>
  <c r="W54" i="18"/>
  <c r="W50" i="18"/>
  <c r="W43" i="18"/>
  <c r="P40" i="18"/>
  <c r="S40" i="18"/>
  <c r="U40" i="18"/>
  <c r="P36" i="18"/>
  <c r="S36" i="18"/>
  <c r="U36" i="18"/>
  <c r="W32" i="18"/>
  <c r="W26" i="18"/>
  <c r="AA23" i="18"/>
  <c r="W22" i="18"/>
  <c r="P242" i="17"/>
  <c r="P234" i="17"/>
  <c r="P218" i="17"/>
  <c r="R218" i="17" s="1"/>
  <c r="P202" i="17"/>
  <c r="X202" i="17" s="1"/>
  <c r="P186" i="17"/>
  <c r="P170" i="17"/>
  <c r="X168" i="17"/>
  <c r="J168" i="17"/>
  <c r="I115" i="17"/>
  <c r="I107" i="17"/>
  <c r="I89" i="17"/>
  <c r="I82" i="17"/>
  <c r="I73" i="17"/>
  <c r="I66" i="17"/>
  <c r="I57" i="17"/>
  <c r="I50" i="17"/>
  <c r="AC9" i="17"/>
  <c r="AE9" i="17"/>
  <c r="AC22" i="17"/>
  <c r="P30" i="17"/>
  <c r="R30" i="17"/>
  <c r="AC30" i="17"/>
  <c r="AE30" i="17"/>
  <c r="P95" i="17"/>
  <c r="R95" i="17"/>
  <c r="U95" i="17" s="1"/>
  <c r="W95" i="17"/>
  <c r="P97" i="17"/>
  <c r="R97" i="17" s="1"/>
  <c r="P99" i="17"/>
  <c r="P101" i="17"/>
  <c r="P103" i="17"/>
  <c r="R103" i="17"/>
  <c r="P105" i="17"/>
  <c r="P107" i="17"/>
  <c r="R107" i="17"/>
  <c r="U107" i="17"/>
  <c r="W107" i="17" s="1"/>
  <c r="P109" i="17"/>
  <c r="P111" i="17"/>
  <c r="R111" i="17" s="1"/>
  <c r="P113" i="17"/>
  <c r="P115" i="17"/>
  <c r="P117" i="17"/>
  <c r="R117" i="17"/>
  <c r="P119" i="17"/>
  <c r="R119" i="17" s="1"/>
  <c r="U119" i="17" s="1"/>
  <c r="W119" i="17" s="1"/>
  <c r="P121" i="17"/>
  <c r="P123" i="17"/>
  <c r="P125" i="17"/>
  <c r="P127" i="17"/>
  <c r="R127" i="17" s="1"/>
  <c r="U127" i="17" s="1"/>
  <c r="W127" i="17" s="1"/>
  <c r="P129" i="17"/>
  <c r="P131" i="17"/>
  <c r="P133" i="17"/>
  <c r="P135" i="17"/>
  <c r="R135" i="17"/>
  <c r="U135" i="17" s="1"/>
  <c r="W135" i="17" s="1"/>
  <c r="P137" i="17"/>
  <c r="R137" i="17"/>
  <c r="U137" i="17"/>
  <c r="W137" i="17"/>
  <c r="P139" i="17"/>
  <c r="R139" i="17"/>
  <c r="P141" i="17"/>
  <c r="R141" i="17"/>
  <c r="U141" i="17"/>
  <c r="W141" i="17"/>
  <c r="P143" i="17"/>
  <c r="R143" i="17"/>
  <c r="P145" i="17"/>
  <c r="R145" i="17"/>
  <c r="U145" i="17"/>
  <c r="W145" i="17"/>
  <c r="P147" i="17"/>
  <c r="R147" i="17"/>
  <c r="P149" i="17"/>
  <c r="X149" i="17"/>
  <c r="P151" i="17"/>
  <c r="R151" i="17" s="1"/>
  <c r="U151" i="17" s="1"/>
  <c r="W151" i="17" s="1"/>
  <c r="P153" i="17"/>
  <c r="P155" i="17"/>
  <c r="R155" i="17"/>
  <c r="P157" i="17"/>
  <c r="R157" i="17" s="1"/>
  <c r="U157" i="17" s="1"/>
  <c r="W157" i="17" s="1"/>
  <c r="P159" i="17"/>
  <c r="R159" i="17" s="1"/>
  <c r="U159" i="17" s="1"/>
  <c r="W159" i="17" s="1"/>
  <c r="P161" i="17"/>
  <c r="P163" i="17"/>
  <c r="R163" i="17" s="1"/>
  <c r="U163" i="17" s="1"/>
  <c r="W163" i="17" s="1"/>
  <c r="P165" i="17"/>
  <c r="P167" i="17"/>
  <c r="P169" i="17"/>
  <c r="R169" i="17"/>
  <c r="U169" i="17" s="1"/>
  <c r="W169" i="17" s="1"/>
  <c r="AC14" i="17"/>
  <c r="AC19" i="17"/>
  <c r="AE19" i="17"/>
  <c r="P22" i="17"/>
  <c r="AC29" i="17"/>
  <c r="AE29" i="17"/>
  <c r="P37" i="17"/>
  <c r="P39" i="17"/>
  <c r="R39" i="17"/>
  <c r="P41" i="17"/>
  <c r="R41" i="17" s="1"/>
  <c r="Y41" i="17" s="1"/>
  <c r="AC11" i="17"/>
  <c r="AE11" i="17"/>
  <c r="AC16" i="17"/>
  <c r="AC21" i="17"/>
  <c r="P28" i="17"/>
  <c r="AC28" i="17"/>
  <c r="P36" i="17"/>
  <c r="X36" i="17" s="1"/>
  <c r="AC36" i="17"/>
  <c r="P260" i="17"/>
  <c r="P268" i="17"/>
  <c r="R268" i="17" s="1"/>
  <c r="U268" i="17"/>
  <c r="W268" i="17" s="1"/>
  <c r="AC2" i="17"/>
  <c r="AE2" i="17"/>
  <c r="AC4" i="17"/>
  <c r="AE4" i="17"/>
  <c r="AC6" i="17"/>
  <c r="AE6" i="17"/>
  <c r="AC8" i="17"/>
  <c r="AE8" i="17"/>
  <c r="AC13" i="17"/>
  <c r="AE13" i="17"/>
  <c r="P21" i="17"/>
  <c r="R21" i="17"/>
  <c r="P27" i="17"/>
  <c r="AC27" i="17"/>
  <c r="AE27" i="17"/>
  <c r="P35" i="17"/>
  <c r="AC35" i="17"/>
  <c r="AE35" i="17"/>
  <c r="P257" i="17"/>
  <c r="P265" i="17"/>
  <c r="R265" i="17" s="1"/>
  <c r="P273" i="17"/>
  <c r="AC10" i="17"/>
  <c r="AE10" i="17"/>
  <c r="AC20" i="17"/>
  <c r="AE20" i="17"/>
  <c r="P26" i="17"/>
  <c r="R26" i="17" s="1"/>
  <c r="AC26" i="17"/>
  <c r="AE26" i="17"/>
  <c r="P34" i="17"/>
  <c r="R34" i="17"/>
  <c r="AC34" i="17"/>
  <c r="P94" i="17"/>
  <c r="R94" i="17" s="1"/>
  <c r="U94" i="17" s="1"/>
  <c r="W94" i="17" s="1"/>
  <c r="P96" i="17"/>
  <c r="R96" i="17" s="1"/>
  <c r="P100" i="17"/>
  <c r="R100" i="17" s="1"/>
  <c r="P102" i="17"/>
  <c r="R102" i="17" s="1"/>
  <c r="P104" i="17"/>
  <c r="P106" i="17"/>
  <c r="R106" i="17" s="1"/>
  <c r="P108" i="17"/>
  <c r="P110" i="17"/>
  <c r="R110" i="17" s="1"/>
  <c r="P112" i="17"/>
  <c r="X112" i="17" s="1"/>
  <c r="P116" i="17"/>
  <c r="R116" i="17" s="1"/>
  <c r="P118" i="17"/>
  <c r="R118" i="17" s="1"/>
  <c r="Y118" i="17" s="1"/>
  <c r="P120" i="17"/>
  <c r="R120" i="17" s="1"/>
  <c r="P122" i="17"/>
  <c r="R122" i="17" s="1"/>
  <c r="Y122" i="17" s="1"/>
  <c r="U122" i="17"/>
  <c r="W122" i="17" s="1"/>
  <c r="P124" i="17"/>
  <c r="R124" i="17" s="1"/>
  <c r="P126" i="17"/>
  <c r="X126" i="17" s="1"/>
  <c r="P128" i="17"/>
  <c r="P130" i="17"/>
  <c r="R130" i="17" s="1"/>
  <c r="P132" i="17"/>
  <c r="P134" i="17"/>
  <c r="R134" i="17" s="1"/>
  <c r="AC15" i="17"/>
  <c r="AC18" i="17"/>
  <c r="P25" i="17"/>
  <c r="AC25" i="17"/>
  <c r="AE25" i="17"/>
  <c r="P33" i="17"/>
  <c r="R33" i="17" s="1"/>
  <c r="AC33" i="17"/>
  <c r="P38" i="17"/>
  <c r="P40" i="17"/>
  <c r="R40" i="17" s="1"/>
  <c r="U40" i="17" s="1"/>
  <c r="W40" i="17" s="1"/>
  <c r="P42" i="17"/>
  <c r="P44" i="17"/>
  <c r="R44" i="17" s="1"/>
  <c r="Y44" i="17" s="1"/>
  <c r="P46" i="17"/>
  <c r="P48" i="17"/>
  <c r="P50" i="17"/>
  <c r="X50" i="17" s="1"/>
  <c r="P52" i="17"/>
  <c r="P54" i="17"/>
  <c r="R54" i="17"/>
  <c r="U54" i="17" s="1"/>
  <c r="W54" i="17" s="1"/>
  <c r="P56" i="17"/>
  <c r="P58" i="17"/>
  <c r="P60" i="17"/>
  <c r="P62" i="17"/>
  <c r="P64" i="17"/>
  <c r="X64" i="17" s="1"/>
  <c r="P66" i="17"/>
  <c r="X66" i="17" s="1"/>
  <c r="P68" i="17"/>
  <c r="P70" i="17"/>
  <c r="R70" i="17" s="1"/>
  <c r="P72" i="17"/>
  <c r="R72" i="17" s="1"/>
  <c r="P74" i="17"/>
  <c r="R74" i="17" s="1"/>
  <c r="U74" i="17" s="1"/>
  <c r="W74" i="17" s="1"/>
  <c r="P76" i="17"/>
  <c r="P78" i="17"/>
  <c r="P80" i="17"/>
  <c r="P82" i="17"/>
  <c r="X82" i="17" s="1"/>
  <c r="P84" i="17"/>
  <c r="P86" i="17"/>
  <c r="R86" i="17" s="1"/>
  <c r="P88" i="17"/>
  <c r="R88" i="17"/>
  <c r="U88" i="17" s="1"/>
  <c r="W88" i="17"/>
  <c r="P90" i="17"/>
  <c r="P92" i="17"/>
  <c r="R92" i="17" s="1"/>
  <c r="AC3" i="17"/>
  <c r="AE3" i="17"/>
  <c r="AC5" i="17"/>
  <c r="AE5" i="17"/>
  <c r="AC7" i="17"/>
  <c r="AE7" i="17"/>
  <c r="AC12" i="17"/>
  <c r="AE12" i="17"/>
  <c r="AC17" i="17"/>
  <c r="AE17" i="17"/>
  <c r="P23" i="17"/>
  <c r="AC23" i="17"/>
  <c r="AE23" i="17"/>
  <c r="P31" i="17"/>
  <c r="R31" i="17" s="1"/>
  <c r="Y31" i="17" s="1"/>
  <c r="AC31" i="17"/>
  <c r="AE31" i="17"/>
  <c r="P93" i="17"/>
  <c r="P258" i="19"/>
  <c r="Q258" i="19"/>
  <c r="G258" i="19"/>
  <c r="G254" i="19"/>
  <c r="Q254" i="19"/>
  <c r="R254" i="19" s="1"/>
  <c r="U254" i="19" s="1"/>
  <c r="W254" i="19" s="1"/>
  <c r="G238" i="19"/>
  <c r="Q238" i="19"/>
  <c r="R238" i="19"/>
  <c r="G222" i="19"/>
  <c r="Q222" i="19"/>
  <c r="R222" i="19"/>
  <c r="U222" i="19"/>
  <c r="W222" i="19" s="1"/>
  <c r="G214" i="19"/>
  <c r="Q214" i="19"/>
  <c r="G206" i="19"/>
  <c r="Q206" i="19"/>
  <c r="R206" i="19"/>
  <c r="U206" i="19"/>
  <c r="W206" i="19"/>
  <c r="G198" i="19"/>
  <c r="Q198" i="19"/>
  <c r="G190" i="19"/>
  <c r="Q190" i="19"/>
  <c r="R190" i="19"/>
  <c r="U190" i="19"/>
  <c r="W190" i="19"/>
  <c r="G182" i="19"/>
  <c r="Q182" i="19"/>
  <c r="P180" i="19"/>
  <c r="Q180" i="19"/>
  <c r="G180" i="19"/>
  <c r="G178" i="19"/>
  <c r="P178" i="19"/>
  <c r="Q178" i="19"/>
  <c r="P176" i="19"/>
  <c r="Q176" i="19"/>
  <c r="G176" i="19"/>
  <c r="G174" i="19"/>
  <c r="P174" i="19"/>
  <c r="Q174" i="19"/>
  <c r="R174" i="19"/>
  <c r="U174" i="19"/>
  <c r="W174" i="19" s="1"/>
  <c r="P172" i="19"/>
  <c r="Q172" i="19"/>
  <c r="G172" i="19"/>
  <c r="G170" i="19"/>
  <c r="P170" i="19"/>
  <c r="Q170" i="19"/>
  <c r="P168" i="19"/>
  <c r="Q168" i="19"/>
  <c r="G168" i="19"/>
  <c r="G157" i="19"/>
  <c r="P157" i="19"/>
  <c r="Q157" i="19"/>
  <c r="G146" i="19"/>
  <c r="P146" i="19"/>
  <c r="R146" i="19" s="1"/>
  <c r="U146" i="19" s="1"/>
  <c r="W146" i="19" s="1"/>
  <c r="Q146" i="19"/>
  <c r="Q137" i="19"/>
  <c r="P137" i="19"/>
  <c r="I129" i="19"/>
  <c r="G120" i="19"/>
  <c r="Q120" i="19"/>
  <c r="G115" i="19"/>
  <c r="P115" i="19"/>
  <c r="R115" i="19" s="1"/>
  <c r="Q115" i="19"/>
  <c r="I103" i="19"/>
  <c r="G101" i="19"/>
  <c r="P101" i="19"/>
  <c r="G74" i="19"/>
  <c r="P74" i="19"/>
  <c r="Q40" i="19"/>
  <c r="G107" i="26"/>
  <c r="I107" i="26" s="1"/>
  <c r="P107" i="26"/>
  <c r="Q107" i="26"/>
  <c r="V37" i="18"/>
  <c r="K242" i="17"/>
  <c r="X234" i="17"/>
  <c r="K234" i="17"/>
  <c r="K218" i="17"/>
  <c r="K202" i="17"/>
  <c r="X186" i="17"/>
  <c r="K186" i="17"/>
  <c r="X170" i="17"/>
  <c r="K170" i="17"/>
  <c r="X134" i="17"/>
  <c r="J134" i="17"/>
  <c r="I126" i="17"/>
  <c r="I118" i="17"/>
  <c r="X110" i="17"/>
  <c r="I110" i="17"/>
  <c r="X102" i="17"/>
  <c r="I102" i="17"/>
  <c r="N94" i="17"/>
  <c r="Y94" i="17"/>
  <c r="I87" i="17"/>
  <c r="I71" i="17"/>
  <c r="I64" i="17"/>
  <c r="I55" i="17"/>
  <c r="I36" i="17"/>
  <c r="X34" i="17"/>
  <c r="I34" i="17"/>
  <c r="P32" i="17"/>
  <c r="R32" i="17"/>
  <c r="U32" i="17" s="1"/>
  <c r="W32" i="17" s="1"/>
  <c r="G251" i="19"/>
  <c r="P251" i="19"/>
  <c r="X251" i="19" s="1"/>
  <c r="Q251" i="19"/>
  <c r="R240" i="19"/>
  <c r="U240" i="19" s="1"/>
  <c r="W240" i="19" s="1"/>
  <c r="G235" i="19"/>
  <c r="P235" i="19"/>
  <c r="Q235" i="19"/>
  <c r="G227" i="19"/>
  <c r="K227" i="19" s="1"/>
  <c r="P227" i="19"/>
  <c r="Q227" i="19"/>
  <c r="R224" i="19"/>
  <c r="U224" i="19"/>
  <c r="W224" i="19"/>
  <c r="G219" i="19"/>
  <c r="P219" i="19"/>
  <c r="Q219" i="19"/>
  <c r="R219" i="19" s="1"/>
  <c r="G211" i="19"/>
  <c r="P211" i="19"/>
  <c r="Q211" i="19"/>
  <c r="G203" i="19"/>
  <c r="P203" i="19"/>
  <c r="Q203" i="19"/>
  <c r="G195" i="19"/>
  <c r="P195" i="19"/>
  <c r="Q195" i="19"/>
  <c r="G187" i="19"/>
  <c r="P187" i="19"/>
  <c r="Q187" i="19"/>
  <c r="G163" i="19"/>
  <c r="P163" i="19"/>
  <c r="Q163" i="19"/>
  <c r="G149" i="19"/>
  <c r="P149" i="19"/>
  <c r="P139" i="19"/>
  <c r="R139" i="19"/>
  <c r="U139" i="19" s="1"/>
  <c r="W139" i="19" s="1"/>
  <c r="Q139" i="19"/>
  <c r="G139" i="19"/>
  <c r="G132" i="19"/>
  <c r="U132" i="19"/>
  <c r="W132" i="19" s="1"/>
  <c r="P132" i="19"/>
  <c r="R132" i="19" s="1"/>
  <c r="Y132" i="19" s="1"/>
  <c r="Q132" i="19"/>
  <c r="G122" i="19"/>
  <c r="Q122" i="19"/>
  <c r="P122" i="19"/>
  <c r="G108" i="19"/>
  <c r="P108" i="19"/>
  <c r="Q108" i="19"/>
  <c r="G94" i="19"/>
  <c r="P94" i="19"/>
  <c r="G84" i="19"/>
  <c r="P84" i="19"/>
  <c r="G62" i="19"/>
  <c r="P62" i="19"/>
  <c r="G52" i="19"/>
  <c r="P52" i="19"/>
  <c r="P255" i="26"/>
  <c r="G171" i="26"/>
  <c r="J171" i="26" s="1"/>
  <c r="P171" i="26"/>
  <c r="Q171" i="26"/>
  <c r="Q179" i="19"/>
  <c r="Q175" i="19"/>
  <c r="Q171" i="19"/>
  <c r="R171" i="19"/>
  <c r="Y171" i="19" s="1"/>
  <c r="Q167" i="19"/>
  <c r="Q119" i="19"/>
  <c r="Q103" i="19"/>
  <c r="Q95" i="19"/>
  <c r="I89" i="19"/>
  <c r="I57" i="19"/>
  <c r="AH19" i="19"/>
  <c r="AH2" i="19"/>
  <c r="P296" i="26"/>
  <c r="R296" i="26" s="1"/>
  <c r="U296" i="26" s="1"/>
  <c r="G296" i="26"/>
  <c r="L296" i="26"/>
  <c r="P280" i="26"/>
  <c r="R280" i="26" s="1"/>
  <c r="G280" i="26"/>
  <c r="L280" i="26"/>
  <c r="P264" i="26"/>
  <c r="R264" i="26" s="1"/>
  <c r="U264" i="26" s="1"/>
  <c r="G264" i="26"/>
  <c r="L264" i="26"/>
  <c r="G244" i="26"/>
  <c r="L244" i="26" s="1"/>
  <c r="Q244" i="26"/>
  <c r="R244" i="26"/>
  <c r="U244" i="26" s="1"/>
  <c r="P238" i="26"/>
  <c r="Q235" i="26"/>
  <c r="P209" i="26"/>
  <c r="R209" i="26" s="1"/>
  <c r="U209" i="26" s="1"/>
  <c r="Q209" i="26"/>
  <c r="G209" i="26"/>
  <c r="L209" i="26"/>
  <c r="Q207" i="26"/>
  <c r="G207" i="26"/>
  <c r="L207" i="26" s="1"/>
  <c r="P207" i="26"/>
  <c r="G204" i="26"/>
  <c r="L204" i="26" s="1"/>
  <c r="P184" i="26"/>
  <c r="R184" i="26" s="1"/>
  <c r="U184" i="26" s="1"/>
  <c r="Q184" i="26"/>
  <c r="P153" i="26"/>
  <c r="Q153" i="26"/>
  <c r="G153" i="26"/>
  <c r="I153" i="26" s="1"/>
  <c r="P147" i="26"/>
  <c r="G138" i="26"/>
  <c r="I138" i="26"/>
  <c r="P138" i="26"/>
  <c r="R138" i="26" s="1"/>
  <c r="U138" i="26" s="1"/>
  <c r="Q138" i="26"/>
  <c r="G132" i="26"/>
  <c r="I132" i="26" s="1"/>
  <c r="P132" i="26"/>
  <c r="Z38" i="26"/>
  <c r="G34" i="26"/>
  <c r="I34" i="26"/>
  <c r="P34" i="26"/>
  <c r="R34" i="26" s="1"/>
  <c r="U34" i="26" s="1"/>
  <c r="F308" i="15"/>
  <c r="H308" i="15"/>
  <c r="I308" i="15"/>
  <c r="J308" i="15"/>
  <c r="F284" i="15"/>
  <c r="H284" i="15"/>
  <c r="I284" i="15"/>
  <c r="J284" i="15"/>
  <c r="F259" i="15"/>
  <c r="H259" i="15"/>
  <c r="I259" i="15"/>
  <c r="J259" i="15"/>
  <c r="G204" i="15"/>
  <c r="K204" i="15"/>
  <c r="L204" i="15"/>
  <c r="I104" i="15"/>
  <c r="J104" i="15"/>
  <c r="H104" i="15"/>
  <c r="F104" i="15"/>
  <c r="K104" i="15"/>
  <c r="L104" i="15"/>
  <c r="G98" i="26"/>
  <c r="I98" i="26"/>
  <c r="P98" i="26"/>
  <c r="R98" i="26" s="1"/>
  <c r="U98" i="26" s="1"/>
  <c r="Q98" i="26"/>
  <c r="G71" i="26"/>
  <c r="I71" i="26" s="1"/>
  <c r="P71" i="26"/>
  <c r="Q71" i="26"/>
  <c r="G62" i="26"/>
  <c r="I62" i="26"/>
  <c r="Q62" i="26"/>
  <c r="G56" i="26"/>
  <c r="I56" i="26" s="1"/>
  <c r="P56" i="26"/>
  <c r="G47" i="26"/>
  <c r="I47" i="26" s="1"/>
  <c r="P47" i="26"/>
  <c r="R47" i="26"/>
  <c r="U47" i="26"/>
  <c r="Q47" i="26"/>
  <c r="G44" i="26"/>
  <c r="I44" i="26"/>
  <c r="Q44" i="26"/>
  <c r="G293" i="15"/>
  <c r="K293" i="15"/>
  <c r="L293" i="15"/>
  <c r="F243" i="15"/>
  <c r="H243" i="15"/>
  <c r="I243" i="15"/>
  <c r="J243" i="15"/>
  <c r="F227" i="15"/>
  <c r="H227" i="15"/>
  <c r="I227" i="15"/>
  <c r="J227" i="15"/>
  <c r="F211" i="15"/>
  <c r="H211" i="15"/>
  <c r="I211" i="15"/>
  <c r="J211" i="15"/>
  <c r="F197" i="15"/>
  <c r="H197" i="15"/>
  <c r="I197" i="15"/>
  <c r="J197" i="15"/>
  <c r="K197" i="15"/>
  <c r="J168" i="15"/>
  <c r="H168" i="15"/>
  <c r="F168" i="15"/>
  <c r="I168" i="15"/>
  <c r="K168" i="15"/>
  <c r="L168" i="15"/>
  <c r="G164" i="15"/>
  <c r="K164" i="15"/>
  <c r="L164" i="15"/>
  <c r="L134" i="15"/>
  <c r="G134" i="15"/>
  <c r="K134" i="15"/>
  <c r="K68" i="15"/>
  <c r="G68" i="15"/>
  <c r="L12" i="15"/>
  <c r="D12" i="15"/>
  <c r="P273" i="19"/>
  <c r="G272" i="19"/>
  <c r="P265" i="19"/>
  <c r="G264" i="19"/>
  <c r="P257" i="19"/>
  <c r="X257" i="19" s="1"/>
  <c r="G256" i="19"/>
  <c r="P166" i="19"/>
  <c r="X166" i="19" s="1"/>
  <c r="P150" i="19"/>
  <c r="P134" i="19"/>
  <c r="P118" i="19"/>
  <c r="P102" i="19"/>
  <c r="P91" i="19"/>
  <c r="P75" i="19"/>
  <c r="P59" i="19"/>
  <c r="I53" i="19"/>
  <c r="P37" i="19"/>
  <c r="X37" i="19"/>
  <c r="P36" i="19"/>
  <c r="P35" i="19"/>
  <c r="P34" i="19"/>
  <c r="P32" i="19"/>
  <c r="P31" i="19"/>
  <c r="P30" i="19"/>
  <c r="X30" i="19"/>
  <c r="P29" i="19"/>
  <c r="P28" i="19"/>
  <c r="X28" i="19" s="1"/>
  <c r="P27" i="19"/>
  <c r="X27" i="19"/>
  <c r="P26" i="19"/>
  <c r="P25" i="19"/>
  <c r="P24" i="19"/>
  <c r="P23" i="19"/>
  <c r="AH18" i="19"/>
  <c r="AH6" i="19"/>
  <c r="P284" i="26"/>
  <c r="R284" i="26"/>
  <c r="U284" i="26" s="1"/>
  <c r="G284" i="26"/>
  <c r="L284" i="26" s="1"/>
  <c r="P268" i="26"/>
  <c r="R268" i="26" s="1"/>
  <c r="U268" i="26" s="1"/>
  <c r="G268" i="26"/>
  <c r="L268" i="26"/>
  <c r="G252" i="26"/>
  <c r="L252" i="26" s="1"/>
  <c r="Q252" i="26"/>
  <c r="R252" i="26" s="1"/>
  <c r="U252" i="26" s="1"/>
  <c r="P233" i="26"/>
  <c r="Q233" i="26"/>
  <c r="G233" i="26"/>
  <c r="L233" i="26"/>
  <c r="G211" i="26"/>
  <c r="L211" i="26" s="1"/>
  <c r="P211" i="26"/>
  <c r="R211" i="26" s="1"/>
  <c r="U211" i="26" s="1"/>
  <c r="G195" i="26"/>
  <c r="J195" i="26" s="1"/>
  <c r="P195" i="26"/>
  <c r="Q195" i="26"/>
  <c r="G186" i="26"/>
  <c r="J186" i="26" s="1"/>
  <c r="P186" i="26"/>
  <c r="Q186" i="26"/>
  <c r="G180" i="26"/>
  <c r="J180" i="26" s="1"/>
  <c r="P180" i="26"/>
  <c r="R180" i="26" s="1"/>
  <c r="U180" i="26" s="1"/>
  <c r="Q180" i="26"/>
  <c r="P168" i="26"/>
  <c r="Q168" i="26"/>
  <c r="R168" i="26" s="1"/>
  <c r="U168" i="26" s="1"/>
  <c r="Q137" i="26"/>
  <c r="G137" i="26"/>
  <c r="I137" i="26" s="1"/>
  <c r="G131" i="26"/>
  <c r="I131" i="26" s="1"/>
  <c r="P131" i="26"/>
  <c r="Q131" i="26"/>
  <c r="R131" i="26"/>
  <c r="U131" i="26" s="1"/>
  <c r="G128" i="26"/>
  <c r="I128" i="26" s="1"/>
  <c r="G122" i="26"/>
  <c r="I122" i="26" s="1"/>
  <c r="P122" i="26"/>
  <c r="R122" i="26" s="1"/>
  <c r="U122" i="26"/>
  <c r="Q122" i="26"/>
  <c r="G116" i="26"/>
  <c r="I116" i="26" s="1"/>
  <c r="P116" i="26"/>
  <c r="Q86" i="26"/>
  <c r="G80" i="26"/>
  <c r="I80" i="26"/>
  <c r="P80" i="26"/>
  <c r="G42" i="26"/>
  <c r="I42" i="26" s="1"/>
  <c r="P42" i="26"/>
  <c r="G317" i="15"/>
  <c r="K317" i="15"/>
  <c r="L317" i="15"/>
  <c r="F300" i="15"/>
  <c r="H300" i="15"/>
  <c r="I300" i="15"/>
  <c r="J300" i="15"/>
  <c r="F263" i="15"/>
  <c r="H263" i="15"/>
  <c r="I263" i="15"/>
  <c r="J263" i="15"/>
  <c r="H125" i="15"/>
  <c r="F125" i="15"/>
  <c r="I125" i="15"/>
  <c r="J125" i="15"/>
  <c r="L125" i="15"/>
  <c r="K166" i="19"/>
  <c r="Q161" i="19"/>
  <c r="X150" i="19"/>
  <c r="K150" i="19"/>
  <c r="Q145" i="19"/>
  <c r="J134" i="19"/>
  <c r="Q129" i="19"/>
  <c r="I118" i="19"/>
  <c r="Q113" i="19"/>
  <c r="G96" i="19"/>
  <c r="P96" i="19"/>
  <c r="X96" i="19" s="1"/>
  <c r="X80" i="19"/>
  <c r="I75" i="19"/>
  <c r="I59" i="19"/>
  <c r="Q44" i="19"/>
  <c r="I37" i="19"/>
  <c r="I36" i="19"/>
  <c r="I35" i="19"/>
  <c r="X34" i="19"/>
  <c r="I34" i="19"/>
  <c r="I32" i="19"/>
  <c r="X31" i="19"/>
  <c r="I31" i="19"/>
  <c r="I30" i="19"/>
  <c r="X29" i="19"/>
  <c r="I29" i="19"/>
  <c r="I28" i="19"/>
  <c r="I27" i="19"/>
  <c r="I25" i="19"/>
  <c r="X23" i="19"/>
  <c r="I23" i="19"/>
  <c r="AH15" i="19"/>
  <c r="AH12" i="19"/>
  <c r="AH10" i="19"/>
  <c r="P291" i="26"/>
  <c r="Q291" i="26"/>
  <c r="G291" i="26"/>
  <c r="L291" i="26"/>
  <c r="G281" i="26"/>
  <c r="L281" i="26"/>
  <c r="Q281" i="26"/>
  <c r="R281" i="26"/>
  <c r="U281" i="26" s="1"/>
  <c r="P275" i="26"/>
  <c r="Q275" i="26"/>
  <c r="G275" i="26"/>
  <c r="L275" i="26" s="1"/>
  <c r="G265" i="26"/>
  <c r="L265" i="26" s="1"/>
  <c r="Q265" i="26"/>
  <c r="R265" i="26" s="1"/>
  <c r="U265" i="26" s="1"/>
  <c r="P259" i="26"/>
  <c r="Q259" i="26"/>
  <c r="G259" i="26"/>
  <c r="L259" i="26"/>
  <c r="G250" i="26"/>
  <c r="L250" i="26"/>
  <c r="P250" i="26"/>
  <c r="P248" i="26"/>
  <c r="R248" i="26"/>
  <c r="Q248" i="26"/>
  <c r="G231" i="26"/>
  <c r="L231" i="26" s="1"/>
  <c r="G203" i="26"/>
  <c r="L203" i="26"/>
  <c r="P203" i="26"/>
  <c r="R203" i="26"/>
  <c r="U203" i="26" s="1"/>
  <c r="P192" i="26"/>
  <c r="Q192" i="26"/>
  <c r="P161" i="26"/>
  <c r="Q161" i="26"/>
  <c r="G161" i="26"/>
  <c r="G146" i="26"/>
  <c r="J146" i="26" s="1"/>
  <c r="P146" i="26"/>
  <c r="R146" i="26" s="1"/>
  <c r="U146" i="26" s="1"/>
  <c r="Q146" i="26"/>
  <c r="G140" i="26"/>
  <c r="I140" i="26" s="1"/>
  <c r="P140" i="26"/>
  <c r="G55" i="26"/>
  <c r="I55" i="26"/>
  <c r="P55" i="26"/>
  <c r="R55" i="26"/>
  <c r="U55" i="26" s="1"/>
  <c r="Q55" i="26"/>
  <c r="G52" i="26"/>
  <c r="I52" i="26"/>
  <c r="Q52" i="26"/>
  <c r="G23" i="26"/>
  <c r="H23" i="26" s="1"/>
  <c r="P23" i="26"/>
  <c r="Q23" i="26"/>
  <c r="F276" i="15"/>
  <c r="H276" i="15"/>
  <c r="I276" i="15"/>
  <c r="J276" i="15"/>
  <c r="F247" i="15"/>
  <c r="H247" i="15"/>
  <c r="I247" i="15"/>
  <c r="J247" i="15"/>
  <c r="F231" i="15"/>
  <c r="H231" i="15"/>
  <c r="I231" i="15"/>
  <c r="J231" i="15"/>
  <c r="F215" i="15"/>
  <c r="H215" i="15"/>
  <c r="I215" i="15"/>
  <c r="J215" i="15"/>
  <c r="G188" i="15"/>
  <c r="K188" i="15"/>
  <c r="L188" i="15"/>
  <c r="K133" i="15"/>
  <c r="L133" i="15"/>
  <c r="G133" i="15"/>
  <c r="L131" i="15"/>
  <c r="G131" i="15"/>
  <c r="K131" i="15"/>
  <c r="I120" i="15"/>
  <c r="J120" i="15"/>
  <c r="H120" i="15"/>
  <c r="F120" i="15"/>
  <c r="K120" i="15"/>
  <c r="L120" i="15"/>
  <c r="AD36" i="17"/>
  <c r="Q36" i="17"/>
  <c r="AD28" i="17"/>
  <c r="Q28" i="17"/>
  <c r="AD21" i="17"/>
  <c r="AD16" i="17"/>
  <c r="Q181" i="19"/>
  <c r="Q177" i="19"/>
  <c r="Q173" i="19"/>
  <c r="Q169" i="19"/>
  <c r="R169" i="19" s="1"/>
  <c r="P161" i="19"/>
  <c r="R161" i="19" s="1"/>
  <c r="U161" i="19" s="1"/>
  <c r="W161" i="19" s="1"/>
  <c r="Q160" i="19"/>
  <c r="Q159" i="19"/>
  <c r="P145" i="19"/>
  <c r="R145" i="19" s="1"/>
  <c r="Q144" i="19"/>
  <c r="Q143" i="19"/>
  <c r="P129" i="19"/>
  <c r="R129" i="19"/>
  <c r="U129" i="19" s="1"/>
  <c r="W129" i="19" s="1"/>
  <c r="Q128" i="19"/>
  <c r="Q127" i="19"/>
  <c r="P113" i="19"/>
  <c r="R113" i="19"/>
  <c r="U113" i="19"/>
  <c r="W113" i="19"/>
  <c r="Q112" i="19"/>
  <c r="Q111" i="19"/>
  <c r="P87" i="19"/>
  <c r="P82" i="19"/>
  <c r="X82" i="19" s="1"/>
  <c r="I81" i="19"/>
  <c r="Q77" i="19"/>
  <c r="P71" i="19"/>
  <c r="P66" i="19"/>
  <c r="X66" i="19" s="1"/>
  <c r="Q61" i="19"/>
  <c r="P55" i="19"/>
  <c r="P50" i="19"/>
  <c r="Q45" i="19"/>
  <c r="P44" i="19"/>
  <c r="R44" i="19" s="1"/>
  <c r="AH36" i="19"/>
  <c r="AH35" i="19"/>
  <c r="AH34" i="19"/>
  <c r="AH33" i="19"/>
  <c r="AH32" i="19"/>
  <c r="AH31" i="19"/>
  <c r="AH30" i="19"/>
  <c r="AH29" i="19"/>
  <c r="AH28" i="19"/>
  <c r="AH27" i="19"/>
  <c r="AH26" i="19"/>
  <c r="AH25" i="19"/>
  <c r="AH24" i="19"/>
  <c r="AH23" i="19"/>
  <c r="AH22" i="19"/>
  <c r="P288" i="26"/>
  <c r="R288" i="26"/>
  <c r="U288" i="26" s="1"/>
  <c r="G288" i="26"/>
  <c r="L288" i="26" s="1"/>
  <c r="P256" i="26"/>
  <c r="R256" i="26" s="1"/>
  <c r="U256" i="26"/>
  <c r="G256" i="26"/>
  <c r="L256" i="26"/>
  <c r="P254" i="26"/>
  <c r="R254" i="26"/>
  <c r="Q251" i="26"/>
  <c r="P241" i="26"/>
  <c r="Q241" i="26"/>
  <c r="G241" i="26"/>
  <c r="L241" i="26" s="1"/>
  <c r="G228" i="26"/>
  <c r="L228" i="26" s="1"/>
  <c r="Q228" i="26"/>
  <c r="R228" i="26" s="1"/>
  <c r="U228" i="26" s="1"/>
  <c r="G226" i="26"/>
  <c r="L226" i="26" s="1"/>
  <c r="P226" i="26"/>
  <c r="R226" i="26" s="1"/>
  <c r="U226" i="26" s="1"/>
  <c r="Q226" i="26"/>
  <c r="P185" i="26"/>
  <c r="Q185" i="26"/>
  <c r="G185" i="26"/>
  <c r="I185" i="26" s="1"/>
  <c r="G179" i="26"/>
  <c r="J179" i="26" s="1"/>
  <c r="G170" i="26"/>
  <c r="J170" i="26" s="1"/>
  <c r="P170" i="26"/>
  <c r="R170" i="26" s="1"/>
  <c r="U170" i="26"/>
  <c r="Q170" i="26"/>
  <c r="G164" i="26"/>
  <c r="J164" i="26" s="1"/>
  <c r="P164" i="26"/>
  <c r="Q164" i="26"/>
  <c r="Q121" i="26"/>
  <c r="G121" i="26"/>
  <c r="I121" i="26"/>
  <c r="G115" i="26"/>
  <c r="I115" i="26"/>
  <c r="P115" i="26"/>
  <c r="Q115" i="26"/>
  <c r="G106" i="26"/>
  <c r="I106" i="26"/>
  <c r="P106" i="26"/>
  <c r="Q106" i="26"/>
  <c r="R106" i="26" s="1"/>
  <c r="U106" i="26" s="1"/>
  <c r="G100" i="26"/>
  <c r="I100" i="26"/>
  <c r="P100" i="26"/>
  <c r="G97" i="26"/>
  <c r="I97" i="26" s="1"/>
  <c r="P97" i="26"/>
  <c r="R97" i="26" s="1"/>
  <c r="U97" i="26" s="1"/>
  <c r="Q97" i="26"/>
  <c r="T94" i="26"/>
  <c r="P94" i="26"/>
  <c r="G79" i="26"/>
  <c r="I79" i="26" s="1"/>
  <c r="P79" i="26"/>
  <c r="Q79" i="26"/>
  <c r="G70" i="26"/>
  <c r="I70" i="26" s="1"/>
  <c r="Q70" i="26"/>
  <c r="G64" i="26"/>
  <c r="I64" i="26"/>
  <c r="P64" i="26"/>
  <c r="G50" i="26"/>
  <c r="I50" i="26" s="1"/>
  <c r="P50" i="26"/>
  <c r="R50" i="26" s="1"/>
  <c r="U50" i="26" s="1"/>
  <c r="G309" i="15"/>
  <c r="K309" i="15"/>
  <c r="L309" i="15"/>
  <c r="G285" i="15"/>
  <c r="K285" i="15"/>
  <c r="L285" i="15"/>
  <c r="F267" i="15"/>
  <c r="H267" i="15"/>
  <c r="I267" i="15"/>
  <c r="J267" i="15"/>
  <c r="F205" i="15"/>
  <c r="H205" i="15"/>
  <c r="I205" i="15"/>
  <c r="J205" i="15"/>
  <c r="K205" i="15"/>
  <c r="L166" i="15"/>
  <c r="G166" i="15"/>
  <c r="K166" i="15"/>
  <c r="H137" i="15"/>
  <c r="F137" i="15"/>
  <c r="I137" i="15"/>
  <c r="J137" i="15"/>
  <c r="K137" i="15"/>
  <c r="L137" i="15"/>
  <c r="H93" i="15"/>
  <c r="F93" i="15"/>
  <c r="I93" i="15"/>
  <c r="J93" i="15"/>
  <c r="K72" i="15"/>
  <c r="L72" i="15"/>
  <c r="G72" i="15"/>
  <c r="P160" i="19"/>
  <c r="R160" i="19"/>
  <c r="U160" i="19" s="1"/>
  <c r="W160" i="19" s="1"/>
  <c r="Q158" i="19"/>
  <c r="P144" i="19"/>
  <c r="Q142" i="19"/>
  <c r="P128" i="19"/>
  <c r="X128" i="19" s="1"/>
  <c r="Q126" i="19"/>
  <c r="R126" i="19"/>
  <c r="P112" i="19"/>
  <c r="R112" i="19" s="1"/>
  <c r="U112" i="19" s="1"/>
  <c r="W112" i="19" s="1"/>
  <c r="Q110" i="19"/>
  <c r="P88" i="19"/>
  <c r="R88" i="19" s="1"/>
  <c r="U88" i="19" s="1"/>
  <c r="W88" i="19" s="1"/>
  <c r="I87" i="19"/>
  <c r="Q83" i="19"/>
  <c r="P77" i="19"/>
  <c r="R77" i="19" s="1"/>
  <c r="U77" i="19" s="1"/>
  <c r="W77" i="19" s="1"/>
  <c r="P72" i="19"/>
  <c r="X71" i="19"/>
  <c r="I71" i="19"/>
  <c r="Q67" i="19"/>
  <c r="P61" i="19"/>
  <c r="R61" i="19" s="1"/>
  <c r="U61" i="19" s="1"/>
  <c r="W61" i="19" s="1"/>
  <c r="P56" i="19"/>
  <c r="X55" i="19"/>
  <c r="I55" i="19"/>
  <c r="Q51" i="19"/>
  <c r="P45" i="19"/>
  <c r="R45" i="19" s="1"/>
  <c r="Y45" i="19" s="1"/>
  <c r="G285" i="26"/>
  <c r="L285" i="26" s="1"/>
  <c r="Q285" i="26"/>
  <c r="G269" i="26"/>
  <c r="L269" i="26"/>
  <c r="Q269" i="26"/>
  <c r="R269" i="26"/>
  <c r="U269" i="26" s="1"/>
  <c r="G254" i="26"/>
  <c r="L254" i="26" s="1"/>
  <c r="P251" i="26"/>
  <c r="G218" i="26"/>
  <c r="L218" i="26"/>
  <c r="P218" i="26"/>
  <c r="Q218" i="26"/>
  <c r="R218" i="26" s="1"/>
  <c r="P208" i="26"/>
  <c r="Q208" i="26"/>
  <c r="G194" i="26"/>
  <c r="J194" i="26"/>
  <c r="P194" i="26"/>
  <c r="Q194" i="26"/>
  <c r="R194" i="26" s="1"/>
  <c r="U194" i="26"/>
  <c r="G188" i="26"/>
  <c r="J188" i="26"/>
  <c r="P188" i="26"/>
  <c r="Q188" i="26"/>
  <c r="P176" i="26"/>
  <c r="Q176" i="26"/>
  <c r="R176" i="26" s="1"/>
  <c r="U176" i="26" s="1"/>
  <c r="P145" i="26"/>
  <c r="Q145" i="26"/>
  <c r="G145" i="26"/>
  <c r="J145" i="26"/>
  <c r="G139" i="26"/>
  <c r="I139" i="26"/>
  <c r="P139" i="26"/>
  <c r="R139" i="26"/>
  <c r="U139" i="26" s="1"/>
  <c r="Q139" i="26"/>
  <c r="G136" i="26"/>
  <c r="I136" i="26" s="1"/>
  <c r="G130" i="26"/>
  <c r="I130" i="26" s="1"/>
  <c r="P130" i="26"/>
  <c r="Q130" i="26"/>
  <c r="G124" i="26"/>
  <c r="P124" i="26"/>
  <c r="G88" i="26"/>
  <c r="I88" i="26"/>
  <c r="P88" i="26"/>
  <c r="G31" i="26"/>
  <c r="I31" i="26" s="1"/>
  <c r="P31" i="26"/>
  <c r="R31" i="26" s="1"/>
  <c r="U31" i="26" s="1"/>
  <c r="Q31" i="26"/>
  <c r="G28" i="26"/>
  <c r="I28" i="26" s="1"/>
  <c r="Q28" i="26"/>
  <c r="Z5" i="26"/>
  <c r="Z10" i="26"/>
  <c r="Z16" i="26"/>
  <c r="Z29" i="26"/>
  <c r="Z37" i="26"/>
  <c r="Z45" i="26"/>
  <c r="Z53" i="26"/>
  <c r="Z18" i="26"/>
  <c r="Z21" i="26"/>
  <c r="Z24" i="26"/>
  <c r="Z32" i="26"/>
  <c r="Z40" i="26"/>
  <c r="Z48" i="26"/>
  <c r="Q262" i="26"/>
  <c r="Q266" i="26"/>
  <c r="Q270" i="26"/>
  <c r="R270" i="26"/>
  <c r="U270" i="26" s="1"/>
  <c r="Q274" i="26"/>
  <c r="Q278" i="26"/>
  <c r="Q282" i="26"/>
  <c r="Q286" i="26"/>
  <c r="R286" i="26"/>
  <c r="U286" i="26" s="1"/>
  <c r="F292" i="15"/>
  <c r="H292" i="15"/>
  <c r="I292" i="15"/>
  <c r="J292" i="15"/>
  <c r="F251" i="15"/>
  <c r="H251" i="15"/>
  <c r="I251" i="15"/>
  <c r="J251" i="15"/>
  <c r="F235" i="15"/>
  <c r="H235" i="15"/>
  <c r="I235" i="15"/>
  <c r="J235" i="15"/>
  <c r="F219" i="15"/>
  <c r="H219" i="15"/>
  <c r="I219" i="15"/>
  <c r="J219" i="15"/>
  <c r="G196" i="15"/>
  <c r="K196" i="15"/>
  <c r="L196" i="15"/>
  <c r="I88" i="15"/>
  <c r="J88" i="15"/>
  <c r="H88" i="15"/>
  <c r="F88" i="15"/>
  <c r="K88" i="15"/>
  <c r="L88" i="15"/>
  <c r="N173" i="19"/>
  <c r="N160" i="19"/>
  <c r="X144" i="19"/>
  <c r="K144" i="19"/>
  <c r="K143" i="19"/>
  <c r="I128" i="19"/>
  <c r="I112" i="19"/>
  <c r="Y112" i="19"/>
  <c r="I111" i="19"/>
  <c r="I77" i="19"/>
  <c r="X61" i="19"/>
  <c r="I61" i="19"/>
  <c r="X50" i="19"/>
  <c r="I45" i="19"/>
  <c r="AH4" i="19"/>
  <c r="AH8" i="19"/>
  <c r="AH13" i="19"/>
  <c r="AH17" i="19"/>
  <c r="AH20" i="19"/>
  <c r="AH38" i="19"/>
  <c r="AH43" i="19"/>
  <c r="AH3" i="19"/>
  <c r="AH7" i="19"/>
  <c r="AH16" i="19"/>
  <c r="AH40" i="19"/>
  <c r="AH39" i="19"/>
  <c r="AH14" i="19"/>
  <c r="P292" i="26"/>
  <c r="R292" i="26" s="1"/>
  <c r="U292" i="26" s="1"/>
  <c r="G292" i="26"/>
  <c r="L292" i="26" s="1"/>
  <c r="P276" i="26"/>
  <c r="R276" i="26" s="1"/>
  <c r="U276" i="26" s="1"/>
  <c r="G276" i="26"/>
  <c r="L276" i="26"/>
  <c r="P260" i="26"/>
  <c r="G260" i="26"/>
  <c r="L260" i="26"/>
  <c r="P249" i="26"/>
  <c r="Q249" i="26"/>
  <c r="G249" i="26"/>
  <c r="L249" i="26"/>
  <c r="G236" i="26"/>
  <c r="L236" i="26"/>
  <c r="Q236" i="26"/>
  <c r="P225" i="26"/>
  <c r="Q225" i="26"/>
  <c r="G225" i="26"/>
  <c r="L225" i="26" s="1"/>
  <c r="Q223" i="26"/>
  <c r="G223" i="26"/>
  <c r="L223" i="26"/>
  <c r="P223" i="26"/>
  <c r="R223" i="26" s="1"/>
  <c r="U223" i="26" s="1"/>
  <c r="G220" i="26"/>
  <c r="L220" i="26" s="1"/>
  <c r="Q220" i="26"/>
  <c r="U220" i="26"/>
  <c r="G210" i="26"/>
  <c r="L210" i="26" s="1"/>
  <c r="P210" i="26"/>
  <c r="R210" i="26"/>
  <c r="U210" i="26" s="1"/>
  <c r="Q210" i="26"/>
  <c r="P200" i="26"/>
  <c r="R200" i="26"/>
  <c r="Q200" i="26"/>
  <c r="P169" i="26"/>
  <c r="R169" i="26"/>
  <c r="U169" i="26" s="1"/>
  <c r="Q169" i="26"/>
  <c r="G169" i="26"/>
  <c r="I169" i="26"/>
  <c r="G163" i="26"/>
  <c r="J163" i="26" s="1"/>
  <c r="P163" i="26"/>
  <c r="R163" i="26"/>
  <c r="U163" i="26" s="1"/>
  <c r="Q163" i="26"/>
  <c r="G160" i="26"/>
  <c r="J160" i="26"/>
  <c r="G154" i="26"/>
  <c r="J154" i="26" s="1"/>
  <c r="P154" i="26"/>
  <c r="R154" i="26"/>
  <c r="U154" i="26" s="1"/>
  <c r="Q154" i="26"/>
  <c r="G148" i="26"/>
  <c r="J148" i="26"/>
  <c r="P148" i="26"/>
  <c r="Q105" i="26"/>
  <c r="G105" i="26"/>
  <c r="I105" i="26"/>
  <c r="G63" i="26"/>
  <c r="I63" i="26"/>
  <c r="P63" i="26"/>
  <c r="R63" i="26"/>
  <c r="U63" i="26" s="1"/>
  <c r="Q63" i="26"/>
  <c r="G26" i="26"/>
  <c r="I26" i="26"/>
  <c r="P26" i="26"/>
  <c r="F316" i="15"/>
  <c r="H316" i="15"/>
  <c r="I316" i="15"/>
  <c r="J316" i="15"/>
  <c r="G301" i="15"/>
  <c r="K301" i="15"/>
  <c r="L301" i="15"/>
  <c r="F255" i="15"/>
  <c r="H255" i="15"/>
  <c r="I255" i="15"/>
  <c r="J255" i="15"/>
  <c r="K165" i="15"/>
  <c r="L165" i="15"/>
  <c r="G165" i="15"/>
  <c r="L163" i="15"/>
  <c r="G163" i="15"/>
  <c r="K163" i="15"/>
  <c r="J136" i="15"/>
  <c r="H136" i="15"/>
  <c r="F136" i="15"/>
  <c r="I136" i="15"/>
  <c r="K136" i="15"/>
  <c r="L136" i="15"/>
  <c r="G132" i="15"/>
  <c r="K132" i="15"/>
  <c r="L132" i="15"/>
  <c r="K142" i="19"/>
  <c r="I110" i="19"/>
  <c r="X88" i="19"/>
  <c r="I51" i="19"/>
  <c r="AH44" i="19"/>
  <c r="AH42" i="19"/>
  <c r="AH9" i="19"/>
  <c r="G289" i="26"/>
  <c r="L289" i="26"/>
  <c r="Q289" i="26"/>
  <c r="R289" i="26" s="1"/>
  <c r="U289" i="26" s="1"/>
  <c r="P283" i="26"/>
  <c r="R283" i="26" s="1"/>
  <c r="Q283" i="26"/>
  <c r="G283" i="26"/>
  <c r="L283" i="26" s="1"/>
  <c r="G273" i="26"/>
  <c r="L273" i="26" s="1"/>
  <c r="Q273" i="26"/>
  <c r="P267" i="26"/>
  <c r="R267" i="26"/>
  <c r="U267" i="26" s="1"/>
  <c r="Q267" i="26"/>
  <c r="G267" i="26"/>
  <c r="L267" i="26" s="1"/>
  <c r="G257" i="26"/>
  <c r="L257" i="26" s="1"/>
  <c r="Q257" i="26"/>
  <c r="R257" i="26" s="1"/>
  <c r="U257" i="26" s="1"/>
  <c r="P232" i="26"/>
  <c r="Q232" i="26"/>
  <c r="P217" i="26"/>
  <c r="Q217" i="26"/>
  <c r="R217" i="26" s="1"/>
  <c r="U217" i="26" s="1"/>
  <c r="G217" i="26"/>
  <c r="L217" i="26" s="1"/>
  <c r="Q215" i="26"/>
  <c r="G215" i="26"/>
  <c r="L215" i="26" s="1"/>
  <c r="P215" i="26"/>
  <c r="R215" i="26" s="1"/>
  <c r="U215" i="26" s="1"/>
  <c r="G212" i="26"/>
  <c r="L212" i="26" s="1"/>
  <c r="Q212" i="26"/>
  <c r="R212" i="26"/>
  <c r="U212" i="26" s="1"/>
  <c r="G202" i="26"/>
  <c r="L202" i="26" s="1"/>
  <c r="P202" i="26"/>
  <c r="R202" i="26" s="1"/>
  <c r="U202" i="26" s="1"/>
  <c r="Q202" i="26"/>
  <c r="P193" i="26"/>
  <c r="R193" i="26" s="1"/>
  <c r="U193" i="26" s="1"/>
  <c r="Q193" i="26"/>
  <c r="G193" i="26"/>
  <c r="J193" i="26"/>
  <c r="G187" i="26"/>
  <c r="J187" i="26"/>
  <c r="P187" i="26"/>
  <c r="Q187" i="26"/>
  <c r="G178" i="26"/>
  <c r="I178" i="26"/>
  <c r="P178" i="26"/>
  <c r="Q178" i="26"/>
  <c r="R178" i="26" s="1"/>
  <c r="U178" i="26" s="1"/>
  <c r="G172" i="26"/>
  <c r="J172" i="26" s="1"/>
  <c r="P172" i="26"/>
  <c r="Q172" i="26"/>
  <c r="Q129" i="26"/>
  <c r="G129" i="26"/>
  <c r="I129" i="26" s="1"/>
  <c r="G123" i="26"/>
  <c r="P123" i="26"/>
  <c r="Q123" i="26"/>
  <c r="G114" i="26"/>
  <c r="I114" i="26" s="1"/>
  <c r="P114" i="26"/>
  <c r="Q114" i="26"/>
  <c r="G108" i="26"/>
  <c r="I108" i="26" s="1"/>
  <c r="P108" i="26"/>
  <c r="R108" i="26" s="1"/>
  <c r="P99" i="26"/>
  <c r="Q99" i="26"/>
  <c r="R99" i="26" s="1"/>
  <c r="U99" i="26" s="1"/>
  <c r="T93" i="26"/>
  <c r="P93" i="26"/>
  <c r="R93" i="26" s="1"/>
  <c r="U93" i="26" s="1"/>
  <c r="G87" i="26"/>
  <c r="I87" i="26"/>
  <c r="P87" i="26"/>
  <c r="R87" i="26"/>
  <c r="U87" i="26" s="1"/>
  <c r="Q87" i="26"/>
  <c r="G78" i="26"/>
  <c r="I78" i="26"/>
  <c r="Q78" i="26"/>
  <c r="G72" i="26"/>
  <c r="I72" i="26" s="1"/>
  <c r="P72" i="26"/>
  <c r="R72" i="26" s="1"/>
  <c r="U72" i="26" s="1"/>
  <c r="G39" i="26"/>
  <c r="I39" i="26" s="1"/>
  <c r="P39" i="26"/>
  <c r="Q39" i="26"/>
  <c r="G36" i="26"/>
  <c r="I36" i="26" s="1"/>
  <c r="Q36" i="26"/>
  <c r="G277" i="15"/>
  <c r="K277" i="15"/>
  <c r="L277" i="15"/>
  <c r="L243" i="15"/>
  <c r="F239" i="15"/>
  <c r="H239" i="15"/>
  <c r="I239" i="15"/>
  <c r="J239" i="15"/>
  <c r="L227" i="15"/>
  <c r="F223" i="15"/>
  <c r="H223" i="15"/>
  <c r="I223" i="15"/>
  <c r="J223" i="15"/>
  <c r="L211" i="15"/>
  <c r="F189" i="15"/>
  <c r="H189" i="15"/>
  <c r="I189" i="15"/>
  <c r="J189" i="15"/>
  <c r="K189" i="15"/>
  <c r="H169" i="15"/>
  <c r="F169" i="15"/>
  <c r="I169" i="15"/>
  <c r="J169" i="15"/>
  <c r="K169" i="15"/>
  <c r="L169" i="15"/>
  <c r="K127" i="15"/>
  <c r="L127" i="15"/>
  <c r="G127" i="15"/>
  <c r="H109" i="15"/>
  <c r="F109" i="15"/>
  <c r="I109" i="15"/>
  <c r="J109" i="15"/>
  <c r="N12" i="15"/>
  <c r="AC3" i="19"/>
  <c r="P191" i="26"/>
  <c r="R191" i="26" s="1"/>
  <c r="U191" i="26" s="1"/>
  <c r="P183" i="26"/>
  <c r="R183" i="26" s="1"/>
  <c r="U183" i="26" s="1"/>
  <c r="P175" i="26"/>
  <c r="R175" i="26" s="1"/>
  <c r="U175" i="26" s="1"/>
  <c r="P167" i="26"/>
  <c r="R167" i="26" s="1"/>
  <c r="U167" i="26" s="1"/>
  <c r="P159" i="26"/>
  <c r="R159" i="26" s="1"/>
  <c r="U159" i="26" s="1"/>
  <c r="P151" i="26"/>
  <c r="R151" i="26"/>
  <c r="U151" i="26" s="1"/>
  <c r="P143" i="26"/>
  <c r="P135" i="26"/>
  <c r="P127" i="26"/>
  <c r="P119" i="26"/>
  <c r="P111" i="26"/>
  <c r="P103" i="26"/>
  <c r="P91" i="26"/>
  <c r="R91" i="26" s="1"/>
  <c r="U91" i="26" s="1"/>
  <c r="P75" i="26"/>
  <c r="P67" i="26"/>
  <c r="P59" i="26"/>
  <c r="P51" i="26"/>
  <c r="P43" i="26"/>
  <c r="R43" i="26" s="1"/>
  <c r="U43" i="26" s="1"/>
  <c r="P35" i="26"/>
  <c r="P27" i="26"/>
  <c r="Q24" i="26"/>
  <c r="P21" i="26"/>
  <c r="Z17" i="26"/>
  <c r="Z15" i="26"/>
  <c r="Z13" i="26"/>
  <c r="H319" i="15"/>
  <c r="H311" i="15"/>
  <c r="H303" i="15"/>
  <c r="H295" i="15"/>
  <c r="H287" i="15"/>
  <c r="H279" i="15"/>
  <c r="H271" i="15"/>
  <c r="K184" i="15"/>
  <c r="H173" i="15"/>
  <c r="F173" i="15"/>
  <c r="J172" i="15"/>
  <c r="H172" i="15"/>
  <c r="I156" i="15"/>
  <c r="K153" i="15"/>
  <c r="K152" i="15"/>
  <c r="H141" i="15"/>
  <c r="F141" i="15"/>
  <c r="J140" i="15"/>
  <c r="H140" i="15"/>
  <c r="K115" i="15"/>
  <c r="L115" i="15"/>
  <c r="G115" i="15"/>
  <c r="G109" i="15"/>
  <c r="K109" i="15"/>
  <c r="K99" i="15"/>
  <c r="L99" i="15"/>
  <c r="G99" i="15"/>
  <c r="G93" i="15"/>
  <c r="K93" i="15"/>
  <c r="G80" i="15"/>
  <c r="L76" i="15"/>
  <c r="K76" i="15"/>
  <c r="K54" i="15"/>
  <c r="L54" i="15"/>
  <c r="M12" i="15"/>
  <c r="M13" i="15"/>
  <c r="E12" i="15"/>
  <c r="Q42" i="19"/>
  <c r="P39" i="19"/>
  <c r="Q22" i="19"/>
  <c r="AD21" i="19"/>
  <c r="AE21" i="19"/>
  <c r="P21" i="19"/>
  <c r="X21" i="19" s="1"/>
  <c r="AC20" i="19"/>
  <c r="AD18" i="19"/>
  <c r="AE18" i="19"/>
  <c r="AC17" i="19"/>
  <c r="AD14" i="19"/>
  <c r="AC13" i="19"/>
  <c r="AC8" i="19"/>
  <c r="AC4" i="19"/>
  <c r="G191" i="26"/>
  <c r="I191" i="26"/>
  <c r="G183" i="26"/>
  <c r="I183" i="26" s="1"/>
  <c r="G175" i="26"/>
  <c r="I175" i="26"/>
  <c r="G167" i="26"/>
  <c r="I167" i="26" s="1"/>
  <c r="G159" i="26"/>
  <c r="J159" i="26"/>
  <c r="Q156" i="26"/>
  <c r="G151" i="26"/>
  <c r="J151" i="26" s="1"/>
  <c r="Q148" i="26"/>
  <c r="R148" i="26" s="1"/>
  <c r="U148" i="26" s="1"/>
  <c r="G143" i="26"/>
  <c r="J143" i="26" s="1"/>
  <c r="P141" i="26"/>
  <c r="Q140" i="26"/>
  <c r="P133" i="26"/>
  <c r="Q132" i="26"/>
  <c r="R132" i="26" s="1"/>
  <c r="U132" i="26" s="1"/>
  <c r="P125" i="26"/>
  <c r="R125" i="26" s="1"/>
  <c r="U125" i="26" s="1"/>
  <c r="Q124" i="26"/>
  <c r="P117" i="26"/>
  <c r="Q116" i="26"/>
  <c r="P109" i="26"/>
  <c r="R109" i="26"/>
  <c r="Q108" i="26"/>
  <c r="P101" i="26"/>
  <c r="Q100" i="26"/>
  <c r="R100" i="26" s="1"/>
  <c r="U100" i="26" s="1"/>
  <c r="P89" i="26"/>
  <c r="Q88" i="26"/>
  <c r="P81" i="26"/>
  <c r="Q80" i="26"/>
  <c r="R80" i="26" s="1"/>
  <c r="U80" i="26" s="1"/>
  <c r="P73" i="26"/>
  <c r="R73" i="26" s="1"/>
  <c r="U73" i="26" s="1"/>
  <c r="Q72" i="26"/>
  <c r="P65" i="26"/>
  <c r="Q64" i="26"/>
  <c r="P57" i="26"/>
  <c r="Q56" i="26"/>
  <c r="P53" i="26"/>
  <c r="Z51" i="26"/>
  <c r="Q50" i="26"/>
  <c r="P45" i="26"/>
  <c r="R45" i="26" s="1"/>
  <c r="Z43" i="26"/>
  <c r="Q42" i="26"/>
  <c r="P37" i="26"/>
  <c r="Z35" i="26"/>
  <c r="Q34" i="26"/>
  <c r="P29" i="26"/>
  <c r="Z27" i="26"/>
  <c r="Q26" i="26"/>
  <c r="Z3" i="26"/>
  <c r="G320" i="15"/>
  <c r="F319" i="15"/>
  <c r="K316" i="15"/>
  <c r="J315" i="15"/>
  <c r="I314" i="15"/>
  <c r="G312" i="15"/>
  <c r="F311" i="15"/>
  <c r="K308" i="15"/>
  <c r="J307" i="15"/>
  <c r="I306" i="15"/>
  <c r="G304" i="15"/>
  <c r="F303" i="15"/>
  <c r="K300" i="15"/>
  <c r="J299" i="15"/>
  <c r="I298" i="15"/>
  <c r="G296" i="15"/>
  <c r="F295" i="15"/>
  <c r="K292" i="15"/>
  <c r="J291" i="15"/>
  <c r="I290" i="15"/>
  <c r="G288" i="15"/>
  <c r="F287" i="15"/>
  <c r="K284" i="15"/>
  <c r="J283" i="15"/>
  <c r="I282" i="15"/>
  <c r="G280" i="15"/>
  <c r="F279" i="15"/>
  <c r="K276" i="15"/>
  <c r="J275" i="15"/>
  <c r="I274" i="15"/>
  <c r="G272" i="15"/>
  <c r="F271" i="15"/>
  <c r="G269" i="15"/>
  <c r="I268" i="15"/>
  <c r="K267" i="15"/>
  <c r="G265" i="15"/>
  <c r="I264" i="15"/>
  <c r="K263" i="15"/>
  <c r="G261" i="15"/>
  <c r="I260" i="15"/>
  <c r="K259" i="15"/>
  <c r="G257" i="15"/>
  <c r="I256" i="15"/>
  <c r="K255" i="15"/>
  <c r="G253" i="15"/>
  <c r="K251" i="15"/>
  <c r="G249" i="15"/>
  <c r="K247" i="15"/>
  <c r="G245" i="15"/>
  <c r="K243" i="15"/>
  <c r="G241" i="15"/>
  <c r="K239" i="15"/>
  <c r="G237" i="15"/>
  <c r="K235" i="15"/>
  <c r="G233" i="15"/>
  <c r="K231" i="15"/>
  <c r="G229" i="15"/>
  <c r="K227" i="15"/>
  <c r="G225" i="15"/>
  <c r="K223" i="15"/>
  <c r="G221" i="15"/>
  <c r="K219" i="15"/>
  <c r="G217" i="15"/>
  <c r="K215" i="15"/>
  <c r="G213" i="15"/>
  <c r="K211" i="15"/>
  <c r="G209" i="15"/>
  <c r="I208" i="15"/>
  <c r="I207" i="15"/>
  <c r="L205" i="15"/>
  <c r="H201" i="15"/>
  <c r="I200" i="15"/>
  <c r="I199" i="15"/>
  <c r="L197" i="15"/>
  <c r="H193" i="15"/>
  <c r="I191" i="15"/>
  <c r="L189" i="15"/>
  <c r="H185" i="15"/>
  <c r="G184" i="15"/>
  <c r="G183" i="15"/>
  <c r="L173" i="15"/>
  <c r="L172" i="15"/>
  <c r="K170" i="15"/>
  <c r="H165" i="15"/>
  <c r="F165" i="15"/>
  <c r="J164" i="15"/>
  <c r="H164" i="15"/>
  <c r="G157" i="15"/>
  <c r="G154" i="15"/>
  <c r="G152" i="15"/>
  <c r="G151" i="15"/>
  <c r="L141" i="15"/>
  <c r="L140" i="15"/>
  <c r="K138" i="15"/>
  <c r="H133" i="15"/>
  <c r="F133" i="15"/>
  <c r="J132" i="15"/>
  <c r="H132" i="15"/>
  <c r="G121" i="15"/>
  <c r="K121" i="15"/>
  <c r="K111" i="15"/>
  <c r="L111" i="15"/>
  <c r="G111" i="15"/>
  <c r="G105" i="15"/>
  <c r="K105" i="15"/>
  <c r="K95" i="15"/>
  <c r="L95" i="15"/>
  <c r="G95" i="15"/>
  <c r="G89" i="15"/>
  <c r="K89" i="15"/>
  <c r="G79" i="15"/>
  <c r="G64" i="15"/>
  <c r="K50" i="15"/>
  <c r="K12" i="15"/>
  <c r="C12" i="15"/>
  <c r="Z14" i="26"/>
  <c r="Z12" i="26"/>
  <c r="Z8" i="26"/>
  <c r="I315" i="15"/>
  <c r="I307" i="15"/>
  <c r="G201" i="15"/>
  <c r="G193" i="15"/>
  <c r="G185" i="15"/>
  <c r="H161" i="15"/>
  <c r="F161" i="15"/>
  <c r="J160" i="15"/>
  <c r="H160" i="15"/>
  <c r="G153" i="15"/>
  <c r="H129" i="15"/>
  <c r="F129" i="15"/>
  <c r="J128" i="15"/>
  <c r="H128" i="15"/>
  <c r="H121" i="15"/>
  <c r="F121" i="15"/>
  <c r="I116" i="15"/>
  <c r="J116" i="15"/>
  <c r="H116" i="15"/>
  <c r="H105" i="15"/>
  <c r="F105" i="15"/>
  <c r="I100" i="15"/>
  <c r="J100" i="15"/>
  <c r="H100" i="15"/>
  <c r="H89" i="15"/>
  <c r="F89" i="15"/>
  <c r="G71" i="15"/>
  <c r="J12" i="15"/>
  <c r="H157" i="15"/>
  <c r="F157" i="15"/>
  <c r="J156" i="15"/>
  <c r="H156" i="15"/>
  <c r="K123" i="15"/>
  <c r="L123" i="15"/>
  <c r="G123" i="15"/>
  <c r="G117" i="15"/>
  <c r="K117" i="15"/>
  <c r="K107" i="15"/>
  <c r="L107" i="15"/>
  <c r="G107" i="15"/>
  <c r="G101" i="15"/>
  <c r="K101" i="15"/>
  <c r="K91" i="15"/>
  <c r="L91" i="15"/>
  <c r="G91" i="15"/>
  <c r="G85" i="15"/>
  <c r="K85" i="15"/>
  <c r="G63" i="15"/>
  <c r="F12" i="15"/>
  <c r="F13" i="15"/>
  <c r="Q43" i="19"/>
  <c r="AD19" i="19"/>
  <c r="AD15" i="19"/>
  <c r="AD11" i="19"/>
  <c r="AD10" i="19"/>
  <c r="AD6" i="19"/>
  <c r="AD2" i="19"/>
  <c r="Q96" i="26"/>
  <c r="Q85" i="26"/>
  <c r="P78" i="26"/>
  <c r="R78" i="26"/>
  <c r="Q77" i="26"/>
  <c r="P70" i="26"/>
  <c r="R70" i="26" s="1"/>
  <c r="U70" i="26" s="1"/>
  <c r="Q69" i="26"/>
  <c r="R69" i="26" s="1"/>
  <c r="U69" i="26" s="1"/>
  <c r="P62" i="26"/>
  <c r="Q61" i="26"/>
  <c r="P52" i="26"/>
  <c r="R52" i="26" s="1"/>
  <c r="U52" i="26" s="1"/>
  <c r="Z50" i="26"/>
  <c r="Q49" i="26"/>
  <c r="P44" i="26"/>
  <c r="R44" i="26"/>
  <c r="U44" i="26" s="1"/>
  <c r="Z42" i="26"/>
  <c r="Q41" i="26"/>
  <c r="P36" i="26"/>
  <c r="R36" i="26" s="1"/>
  <c r="U36" i="26" s="1"/>
  <c r="Z34" i="26"/>
  <c r="Q33" i="26"/>
  <c r="P28" i="26"/>
  <c r="R28" i="26"/>
  <c r="U28" i="26" s="1"/>
  <c r="Z26" i="26"/>
  <c r="Q25" i="26"/>
  <c r="Q22" i="26"/>
  <c r="Z20" i="26"/>
  <c r="Z2" i="26"/>
  <c r="L320" i="15"/>
  <c r="K319" i="15"/>
  <c r="J318" i="15"/>
  <c r="L312" i="15"/>
  <c r="K311" i="15"/>
  <c r="J310" i="15"/>
  <c r="L304" i="15"/>
  <c r="K303" i="15"/>
  <c r="J302" i="15"/>
  <c r="L296" i="15"/>
  <c r="K295" i="15"/>
  <c r="J294" i="15"/>
  <c r="L288" i="15"/>
  <c r="K287" i="15"/>
  <c r="J286" i="15"/>
  <c r="L280" i="15"/>
  <c r="K279" i="15"/>
  <c r="J278" i="15"/>
  <c r="L272" i="15"/>
  <c r="K271" i="15"/>
  <c r="J270" i="15"/>
  <c r="L269" i="15"/>
  <c r="J266" i="15"/>
  <c r="L265" i="15"/>
  <c r="J262" i="15"/>
  <c r="L261" i="15"/>
  <c r="J258" i="15"/>
  <c r="L257" i="15"/>
  <c r="J254" i="15"/>
  <c r="L253" i="15"/>
  <c r="J250" i="15"/>
  <c r="L249" i="15"/>
  <c r="J246" i="15"/>
  <c r="L245" i="15"/>
  <c r="J242" i="15"/>
  <c r="L241" i="15"/>
  <c r="J238" i="15"/>
  <c r="L237" i="15"/>
  <c r="J234" i="15"/>
  <c r="L233" i="15"/>
  <c r="J230" i="15"/>
  <c r="L229" i="15"/>
  <c r="J226" i="15"/>
  <c r="L225" i="15"/>
  <c r="J222" i="15"/>
  <c r="L221" i="15"/>
  <c r="J218" i="15"/>
  <c r="L217" i="15"/>
  <c r="J214" i="15"/>
  <c r="L213" i="15"/>
  <c r="J210" i="15"/>
  <c r="L209" i="15"/>
  <c r="K203" i="15"/>
  <c r="K202" i="15"/>
  <c r="K195" i="15"/>
  <c r="K194" i="15"/>
  <c r="K187" i="15"/>
  <c r="K186" i="15"/>
  <c r="J184" i="15"/>
  <c r="H184" i="15"/>
  <c r="I173" i="15"/>
  <c r="L161" i="15"/>
  <c r="L160" i="15"/>
  <c r="K158" i="15"/>
  <c r="H153" i="15"/>
  <c r="F153" i="15"/>
  <c r="J152" i="15"/>
  <c r="H152" i="15"/>
  <c r="I141" i="15"/>
  <c r="L129" i="15"/>
  <c r="L128" i="15"/>
  <c r="K125" i="15"/>
  <c r="H117" i="15"/>
  <c r="F117" i="15"/>
  <c r="I112" i="15"/>
  <c r="J112" i="15"/>
  <c r="H112" i="15"/>
  <c r="L109" i="15"/>
  <c r="H101" i="15"/>
  <c r="F101" i="15"/>
  <c r="I96" i="15"/>
  <c r="J96" i="15"/>
  <c r="H96" i="15"/>
  <c r="L93" i="15"/>
  <c r="H85" i="15"/>
  <c r="F85" i="15"/>
  <c r="K52" i="15"/>
  <c r="L52" i="15"/>
  <c r="P12" i="15"/>
  <c r="H13" i="15"/>
  <c r="H12" i="15"/>
  <c r="Q12" i="15"/>
  <c r="P43" i="19"/>
  <c r="Q38" i="19"/>
  <c r="R38" i="19" s="1"/>
  <c r="AC19" i="19"/>
  <c r="AE19" i="19"/>
  <c r="AC15" i="19"/>
  <c r="AE15" i="19"/>
  <c r="AD12" i="19"/>
  <c r="AE12" i="19"/>
  <c r="AC11" i="19"/>
  <c r="AC10" i="19"/>
  <c r="AC6" i="19"/>
  <c r="AE6" i="19"/>
  <c r="Q160" i="26"/>
  <c r="R160" i="26"/>
  <c r="U160" i="26" s="1"/>
  <c r="Q152" i="26"/>
  <c r="Q144" i="26"/>
  <c r="P137" i="26"/>
  <c r="R137" i="26" s="1"/>
  <c r="U137" i="26" s="1"/>
  <c r="Q136" i="26"/>
  <c r="R136" i="26"/>
  <c r="U136" i="26" s="1"/>
  <c r="P129" i="26"/>
  <c r="R129" i="26" s="1"/>
  <c r="U129" i="26" s="1"/>
  <c r="Q128" i="26"/>
  <c r="R128" i="26" s="1"/>
  <c r="U128" i="26" s="1"/>
  <c r="P121" i="26"/>
  <c r="R121" i="26"/>
  <c r="U121" i="26" s="1"/>
  <c r="Q120" i="26"/>
  <c r="P113" i="26"/>
  <c r="R113" i="26"/>
  <c r="U113" i="26" s="1"/>
  <c r="Q112" i="26"/>
  <c r="P105" i="26"/>
  <c r="R105" i="26"/>
  <c r="U105" i="26" s="1"/>
  <c r="Q104" i="26"/>
  <c r="P96" i="26"/>
  <c r="Q95" i="26"/>
  <c r="Q92" i="26"/>
  <c r="P85" i="26"/>
  <c r="R85" i="26"/>
  <c r="U85" i="26"/>
  <c r="Q84" i="26"/>
  <c r="P77" i="26"/>
  <c r="R77" i="26" s="1"/>
  <c r="U77" i="26" s="1"/>
  <c r="Q76" i="26"/>
  <c r="P69" i="26"/>
  <c r="Q68" i="26"/>
  <c r="P61" i="26"/>
  <c r="Q60" i="26"/>
  <c r="Q54" i="26"/>
  <c r="R54" i="26" s="1"/>
  <c r="U54" i="26" s="1"/>
  <c r="P49" i="26"/>
  <c r="R49" i="26" s="1"/>
  <c r="U49" i="26" s="1"/>
  <c r="Z47" i="26"/>
  <c r="Q46" i="26"/>
  <c r="P41" i="26"/>
  <c r="R41" i="26" s="1"/>
  <c r="U41" i="26" s="1"/>
  <c r="Z39" i="26"/>
  <c r="Q38" i="26"/>
  <c r="P33" i="26"/>
  <c r="R33" i="26"/>
  <c r="U33" i="26" s="1"/>
  <c r="Z31" i="26"/>
  <c r="Q30" i="26"/>
  <c r="R30" i="26"/>
  <c r="U30" i="26" s="1"/>
  <c r="P25" i="26"/>
  <c r="R25" i="26" s="1"/>
  <c r="U25" i="26" s="1"/>
  <c r="Z23" i="26"/>
  <c r="P22" i="26"/>
  <c r="H10" i="26"/>
  <c r="H11" i="26"/>
  <c r="K320" i="15"/>
  <c r="J319" i="15"/>
  <c r="I318" i="15"/>
  <c r="K312" i="15"/>
  <c r="J311" i="15"/>
  <c r="I310" i="15"/>
  <c r="K304" i="15"/>
  <c r="J303" i="15"/>
  <c r="I302" i="15"/>
  <c r="K296" i="15"/>
  <c r="J295" i="15"/>
  <c r="I294" i="15"/>
  <c r="K288" i="15"/>
  <c r="J287" i="15"/>
  <c r="I286" i="15"/>
  <c r="K280" i="15"/>
  <c r="J279" i="15"/>
  <c r="I278" i="15"/>
  <c r="K272" i="15"/>
  <c r="J271" i="15"/>
  <c r="I270" i="15"/>
  <c r="I266" i="15"/>
  <c r="I262" i="15"/>
  <c r="I258" i="15"/>
  <c r="I254" i="15"/>
  <c r="I250" i="15"/>
  <c r="I246" i="15"/>
  <c r="I242" i="15"/>
  <c r="I238" i="15"/>
  <c r="I234" i="15"/>
  <c r="I230" i="15"/>
  <c r="I226" i="15"/>
  <c r="I222" i="15"/>
  <c r="I218" i="15"/>
  <c r="I214" i="15"/>
  <c r="I210" i="15"/>
  <c r="I203" i="15"/>
  <c r="L201" i="15"/>
  <c r="I195" i="15"/>
  <c r="L193" i="15"/>
  <c r="I187" i="15"/>
  <c r="L185" i="15"/>
  <c r="H181" i="15"/>
  <c r="F181" i="15"/>
  <c r="J180" i="15"/>
  <c r="H180" i="15"/>
  <c r="F172" i="15"/>
  <c r="G170" i="15"/>
  <c r="G167" i="15"/>
  <c r="J165" i="15"/>
  <c r="I164" i="15"/>
  <c r="K161" i="15"/>
  <c r="K160" i="15"/>
  <c r="L157" i="15"/>
  <c r="L156" i="15"/>
  <c r="K155" i="15"/>
  <c r="K154" i="15"/>
  <c r="H149" i="15"/>
  <c r="F149" i="15"/>
  <c r="J148" i="15"/>
  <c r="H148" i="15"/>
  <c r="F140" i="15"/>
  <c r="G138" i="15"/>
  <c r="G135" i="15"/>
  <c r="J133" i="15"/>
  <c r="I132" i="15"/>
  <c r="K129" i="15"/>
  <c r="K128" i="15"/>
  <c r="K119" i="15"/>
  <c r="L119" i="15"/>
  <c r="G119" i="15"/>
  <c r="L116" i="15"/>
  <c r="G113" i="15"/>
  <c r="K113" i="15"/>
  <c r="K103" i="15"/>
  <c r="L103" i="15"/>
  <c r="G103" i="15"/>
  <c r="L100" i="15"/>
  <c r="G97" i="15"/>
  <c r="K97" i="15"/>
  <c r="K87" i="15"/>
  <c r="L87" i="15"/>
  <c r="G87" i="15"/>
  <c r="O12" i="15"/>
  <c r="G12" i="15"/>
  <c r="I12" i="15"/>
  <c r="Q92" i="19"/>
  <c r="Q90" i="19"/>
  <c r="Q88" i="19"/>
  <c r="Q86" i="19"/>
  <c r="Q84" i="19"/>
  <c r="Q82" i="19"/>
  <c r="Q80" i="19"/>
  <c r="R80" i="19" s="1"/>
  <c r="Q78" i="19"/>
  <c r="R78" i="19" s="1"/>
  <c r="U78" i="19" s="1"/>
  <c r="W78" i="19" s="1"/>
  <c r="Q76" i="19"/>
  <c r="Q74" i="19"/>
  <c r="Q72" i="19"/>
  <c r="Q70" i="19"/>
  <c r="Q68" i="19"/>
  <c r="Q66" i="19"/>
  <c r="R66" i="19" s="1"/>
  <c r="Q64" i="19"/>
  <c r="Q62" i="19"/>
  <c r="R62" i="19" s="1"/>
  <c r="U62" i="19" s="1"/>
  <c r="W62" i="19" s="1"/>
  <c r="Q60" i="19"/>
  <c r="Q58" i="19"/>
  <c r="Q56" i="19"/>
  <c r="Q54" i="19"/>
  <c r="Q52" i="19"/>
  <c r="Q50" i="19"/>
  <c r="Q48" i="19"/>
  <c r="Q46" i="19"/>
  <c r="Q41" i="19"/>
  <c r="P38" i="19"/>
  <c r="AD16" i="19"/>
  <c r="AE16" i="19"/>
  <c r="AD7" i="19"/>
  <c r="Q135" i="26"/>
  <c r="R135" i="26" s="1"/>
  <c r="U135" i="26" s="1"/>
  <c r="Q127" i="26"/>
  <c r="P120" i="26"/>
  <c r="Q119" i="26"/>
  <c r="P112" i="26"/>
  <c r="Q111" i="26"/>
  <c r="P104" i="26"/>
  <c r="Q103" i="26"/>
  <c r="P95" i="26"/>
  <c r="R95" i="26" s="1"/>
  <c r="U95" i="26" s="1"/>
  <c r="Q94" i="26"/>
  <c r="Q93" i="26"/>
  <c r="P92" i="26"/>
  <c r="R92" i="26" s="1"/>
  <c r="U92" i="26" s="1"/>
  <c r="Q91" i="26"/>
  <c r="P84" i="26"/>
  <c r="R84" i="26" s="1"/>
  <c r="U84" i="26" s="1"/>
  <c r="P76" i="26"/>
  <c r="R76" i="26" s="1"/>
  <c r="U76" i="26" s="1"/>
  <c r="Q75" i="26"/>
  <c r="R75" i="26" s="1"/>
  <c r="U75" i="26" s="1"/>
  <c r="P68" i="26"/>
  <c r="R68" i="26" s="1"/>
  <c r="U68" i="26" s="1"/>
  <c r="Q67" i="26"/>
  <c r="P60" i="26"/>
  <c r="R60" i="26" s="1"/>
  <c r="U60" i="26" s="1"/>
  <c r="Q59" i="26"/>
  <c r="R59" i="26" s="1"/>
  <c r="P54" i="26"/>
  <c r="Z52" i="26"/>
  <c r="Q51" i="26"/>
  <c r="P46" i="26"/>
  <c r="Z44" i="26"/>
  <c r="Q43" i="26"/>
  <c r="P38" i="26"/>
  <c r="R38" i="26"/>
  <c r="U38" i="26" s="1"/>
  <c r="Z36" i="26"/>
  <c r="Q35" i="26"/>
  <c r="Z28" i="26"/>
  <c r="Q27" i="26"/>
  <c r="Q21" i="26"/>
  <c r="Z19" i="26"/>
  <c r="Z11" i="26"/>
  <c r="Z9" i="26"/>
  <c r="H203" i="15"/>
  <c r="H195" i="15"/>
  <c r="H187" i="15"/>
  <c r="K183" i="15"/>
  <c r="K182" i="15"/>
  <c r="H177" i="15"/>
  <c r="F177" i="15"/>
  <c r="J176" i="15"/>
  <c r="H176" i="15"/>
  <c r="I165" i="15"/>
  <c r="J161" i="15"/>
  <c r="I160" i="15"/>
  <c r="K151" i="15"/>
  <c r="K150" i="15"/>
  <c r="H145" i="15"/>
  <c r="F145" i="15"/>
  <c r="J144" i="15"/>
  <c r="H144" i="15"/>
  <c r="I133" i="15"/>
  <c r="J129" i="15"/>
  <c r="I128" i="15"/>
  <c r="I124" i="15"/>
  <c r="J124" i="15"/>
  <c r="H124" i="15"/>
  <c r="L121" i="15"/>
  <c r="K116" i="15"/>
  <c r="H113" i="15"/>
  <c r="F113" i="15"/>
  <c r="I108" i="15"/>
  <c r="J108" i="15"/>
  <c r="H108" i="15"/>
  <c r="L105" i="15"/>
  <c r="K100" i="15"/>
  <c r="H97" i="15"/>
  <c r="F97" i="15"/>
  <c r="I92" i="15"/>
  <c r="J92" i="15"/>
  <c r="H92" i="15"/>
  <c r="L89" i="15"/>
  <c r="L84" i="15"/>
  <c r="K84" i="15"/>
  <c r="G76" i="15"/>
  <c r="G54" i="15"/>
  <c r="L83" i="15"/>
  <c r="L75" i="15"/>
  <c r="L67" i="15"/>
  <c r="L35" i="15"/>
  <c r="L27" i="15"/>
  <c r="K39" i="15"/>
  <c r="I58" i="15"/>
  <c r="I26" i="15"/>
  <c r="J81" i="15"/>
  <c r="J39" i="15"/>
  <c r="H84" i="15"/>
  <c r="I84" i="15"/>
  <c r="H52" i="15"/>
  <c r="I52" i="15"/>
  <c r="H41" i="15"/>
  <c r="H36" i="15"/>
  <c r="I36" i="15"/>
  <c r="Q175" i="20"/>
  <c r="G115" i="20"/>
  <c r="Z104" i="20"/>
  <c r="G104" i="20"/>
  <c r="AU104" i="20"/>
  <c r="Q104" i="20"/>
  <c r="P104" i="20"/>
  <c r="AB11" i="20"/>
  <c r="AB12" i="20"/>
  <c r="BK10" i="20"/>
  <c r="BJ10" i="20"/>
  <c r="BI10" i="20"/>
  <c r="BH10" i="20"/>
  <c r="BG10" i="20"/>
  <c r="BF10" i="20"/>
  <c r="BE10" i="20"/>
  <c r="BD10" i="20"/>
  <c r="BC10" i="20"/>
  <c r="AT229" i="20"/>
  <c r="AT244" i="20"/>
  <c r="AS244" i="20" s="1"/>
  <c r="AR244" i="20" s="1"/>
  <c r="AQ244" i="20" s="1"/>
  <c r="AP244" i="20" s="1"/>
  <c r="AO244" i="20" s="1"/>
  <c r="AN244" i="20" s="1"/>
  <c r="AM244" i="20" s="1"/>
  <c r="AL244" i="20" s="1"/>
  <c r="BI12" i="20"/>
  <c r="BH12" i="20"/>
  <c r="BG12" i="20"/>
  <c r="BF12" i="20"/>
  <c r="BE12" i="20"/>
  <c r="BD12" i="20"/>
  <c r="BC12" i="20"/>
  <c r="BK13" i="20"/>
  <c r="BI82" i="20"/>
  <c r="BI84" i="20"/>
  <c r="BI88" i="20"/>
  <c r="BH88" i="20"/>
  <c r="BG88" i="20"/>
  <c r="BF88" i="20"/>
  <c r="BE88" i="20"/>
  <c r="BD88" i="20"/>
  <c r="BC88" i="20"/>
  <c r="BI90" i="20"/>
  <c r="BH90" i="20"/>
  <c r="BG90" i="20"/>
  <c r="BF90" i="20"/>
  <c r="BE90" i="20"/>
  <c r="BD90" i="20"/>
  <c r="BC90" i="20"/>
  <c r="BI94" i="20"/>
  <c r="BI98" i="20"/>
  <c r="BH98" i="20"/>
  <c r="BG98" i="20"/>
  <c r="BI100" i="20"/>
  <c r="BI102" i="20"/>
  <c r="BH102" i="20"/>
  <c r="BG102" i="20"/>
  <c r="BF102" i="20"/>
  <c r="BE102" i="20"/>
  <c r="BD102" i="20"/>
  <c r="BC102" i="20"/>
  <c r="BI104" i="20"/>
  <c r="BI106" i="20"/>
  <c r="BJ16" i="20"/>
  <c r="BI16" i="20"/>
  <c r="BH16" i="20"/>
  <c r="BG16" i="20"/>
  <c r="BF16" i="20"/>
  <c r="BE16" i="20"/>
  <c r="BD16" i="20"/>
  <c r="BC16" i="20"/>
  <c r="BJ21" i="20"/>
  <c r="BJ23" i="20"/>
  <c r="BI23" i="20"/>
  <c r="BH23" i="20"/>
  <c r="BG23" i="20"/>
  <c r="BF23" i="20"/>
  <c r="BE23" i="20"/>
  <c r="BD23" i="20"/>
  <c r="BC23" i="20"/>
  <c r="BJ25" i="20"/>
  <c r="BJ27" i="20"/>
  <c r="BI27" i="20"/>
  <c r="BH27" i="20"/>
  <c r="BG27" i="20"/>
  <c r="BF27" i="20"/>
  <c r="BE27" i="20"/>
  <c r="BD27" i="20"/>
  <c r="BC27" i="20"/>
  <c r="BJ29" i="20"/>
  <c r="BI29" i="20"/>
  <c r="BH29" i="20"/>
  <c r="BG29" i="20"/>
  <c r="BF29" i="20"/>
  <c r="BE29" i="20"/>
  <c r="BD29" i="20"/>
  <c r="BC29" i="20"/>
  <c r="BJ31" i="20"/>
  <c r="BI31" i="20"/>
  <c r="BH31" i="20"/>
  <c r="BG31" i="20"/>
  <c r="BF31" i="20"/>
  <c r="BE31" i="20"/>
  <c r="BD31" i="20"/>
  <c r="BC31" i="20"/>
  <c r="BJ33" i="20"/>
  <c r="BJ35" i="20"/>
  <c r="BI35" i="20"/>
  <c r="BH35" i="20"/>
  <c r="BG35" i="20"/>
  <c r="BF35" i="20"/>
  <c r="BE35" i="20"/>
  <c r="BD35" i="20"/>
  <c r="BC35" i="20"/>
  <c r="BJ37" i="20"/>
  <c r="BJ39" i="20"/>
  <c r="BI39" i="20"/>
  <c r="BH39" i="20"/>
  <c r="BG39" i="20"/>
  <c r="BF39" i="20"/>
  <c r="BE39" i="20"/>
  <c r="BD39" i="20"/>
  <c r="BC39" i="20"/>
  <c r="BJ41" i="20"/>
  <c r="BI41" i="20"/>
  <c r="BH41" i="20"/>
  <c r="BJ43" i="20"/>
  <c r="BI43" i="20"/>
  <c r="BH43" i="20"/>
  <c r="BG43" i="20"/>
  <c r="BF43" i="20"/>
  <c r="BE43" i="20"/>
  <c r="BD43" i="20"/>
  <c r="BC43" i="20"/>
  <c r="BJ45" i="20"/>
  <c r="BJ47" i="20"/>
  <c r="BI47" i="20"/>
  <c r="BH47" i="20"/>
  <c r="BG47" i="20"/>
  <c r="BF47" i="20"/>
  <c r="BE47" i="20"/>
  <c r="BD47" i="20"/>
  <c r="BC47" i="20"/>
  <c r="BJ49" i="20"/>
  <c r="BJ51" i="20"/>
  <c r="BI51" i="20"/>
  <c r="BH51" i="20"/>
  <c r="BG51" i="20"/>
  <c r="BF51" i="20"/>
  <c r="BE51" i="20"/>
  <c r="BD51" i="20"/>
  <c r="BC51" i="20"/>
  <c r="BJ53" i="20"/>
  <c r="BJ55" i="20"/>
  <c r="BI55" i="20"/>
  <c r="BH55" i="20"/>
  <c r="BG55" i="20"/>
  <c r="BF55" i="20"/>
  <c r="BE55" i="20"/>
  <c r="BD55" i="20"/>
  <c r="BC55" i="20"/>
  <c r="BJ57" i="20"/>
  <c r="BJ59" i="20"/>
  <c r="BI59" i="20"/>
  <c r="BH59" i="20"/>
  <c r="BG59" i="20"/>
  <c r="BF59" i="20"/>
  <c r="BE59" i="20"/>
  <c r="BD59" i="20"/>
  <c r="BC59" i="20"/>
  <c r="BJ61" i="20"/>
  <c r="BI61" i="20"/>
  <c r="BH61" i="20"/>
  <c r="BG61" i="20"/>
  <c r="BF61" i="20"/>
  <c r="BJ63" i="20"/>
  <c r="BI63" i="20"/>
  <c r="BH63" i="20"/>
  <c r="BG63" i="20"/>
  <c r="BF63" i="20"/>
  <c r="BE63" i="20"/>
  <c r="BD63" i="20"/>
  <c r="BC63" i="20"/>
  <c r="BJ65" i="20"/>
  <c r="BJ67" i="20"/>
  <c r="BI67" i="20"/>
  <c r="BH67" i="20"/>
  <c r="BG67" i="20"/>
  <c r="BF67" i="20"/>
  <c r="BE67" i="20"/>
  <c r="BD67" i="20"/>
  <c r="BC67" i="20"/>
  <c r="BJ69" i="20"/>
  <c r="BJ71" i="20"/>
  <c r="BI71" i="20"/>
  <c r="BH71" i="20"/>
  <c r="BG71" i="20"/>
  <c r="BF71" i="20"/>
  <c r="BE71" i="20"/>
  <c r="BD71" i="20"/>
  <c r="BC71" i="20"/>
  <c r="BJ73" i="20"/>
  <c r="BI73" i="20"/>
  <c r="BJ75" i="20"/>
  <c r="BI75" i="20"/>
  <c r="BH75" i="20"/>
  <c r="BG75" i="20"/>
  <c r="BF75" i="20"/>
  <c r="BE75" i="20"/>
  <c r="BD75" i="20"/>
  <c r="BC75" i="20"/>
  <c r="BJ77" i="20"/>
  <c r="BI77" i="20"/>
  <c r="BJ79" i="20"/>
  <c r="BI79" i="20"/>
  <c r="BH79" i="20"/>
  <c r="BG79" i="20"/>
  <c r="BF79" i="20"/>
  <c r="BE79" i="20"/>
  <c r="BD79" i="20"/>
  <c r="BC79" i="20"/>
  <c r="BJ81" i="20"/>
  <c r="BI81" i="20"/>
  <c r="BH81" i="20"/>
  <c r="BJ83" i="20"/>
  <c r="BI83" i="20"/>
  <c r="BH83" i="20"/>
  <c r="BG83" i="20"/>
  <c r="BF83" i="20"/>
  <c r="BE83" i="20"/>
  <c r="BD83" i="20"/>
  <c r="BC83" i="20"/>
  <c r="BJ85" i="20"/>
  <c r="BJ87" i="20"/>
  <c r="BI87" i="20"/>
  <c r="BH87" i="20"/>
  <c r="BG87" i="20"/>
  <c r="BF87" i="20"/>
  <c r="BE87" i="20"/>
  <c r="BD87" i="20"/>
  <c r="BC87" i="20"/>
  <c r="BJ89" i="20"/>
  <c r="BI89" i="20"/>
  <c r="BH89" i="20"/>
  <c r="BJ91" i="20"/>
  <c r="BI91" i="20"/>
  <c r="BH91" i="20"/>
  <c r="BG91" i="20"/>
  <c r="BF91" i="20"/>
  <c r="BE91" i="20"/>
  <c r="BD91" i="20"/>
  <c r="BC91" i="20"/>
  <c r="BJ93" i="20"/>
  <c r="BJ95" i="20"/>
  <c r="BI95" i="20"/>
  <c r="BH95" i="20"/>
  <c r="BG95" i="20"/>
  <c r="BF95" i="20"/>
  <c r="BE95" i="20"/>
  <c r="BD95" i="20"/>
  <c r="BC95" i="20"/>
  <c r="BJ97" i="20"/>
  <c r="BI97" i="20"/>
  <c r="BH97" i="20"/>
  <c r="BG97" i="20"/>
  <c r="BF97" i="20"/>
  <c r="BE97" i="20"/>
  <c r="BD97" i="20"/>
  <c r="BC97" i="20"/>
  <c r="BJ99" i="20"/>
  <c r="BI99" i="20"/>
  <c r="BH99" i="20"/>
  <c r="BG99" i="20"/>
  <c r="BF99" i="20"/>
  <c r="BE99" i="20"/>
  <c r="BD99" i="20"/>
  <c r="BC99" i="20"/>
  <c r="BJ101" i="20"/>
  <c r="BI101" i="20"/>
  <c r="BH101" i="20"/>
  <c r="BG101" i="20"/>
  <c r="BF101" i="20"/>
  <c r="BE101" i="20"/>
  <c r="BD101" i="20"/>
  <c r="BC101" i="20"/>
  <c r="BJ103" i="20"/>
  <c r="BI103" i="20"/>
  <c r="BJ105" i="20"/>
  <c r="BI105" i="20"/>
  <c r="BH105" i="20"/>
  <c r="BG105" i="20"/>
  <c r="BF105" i="20"/>
  <c r="BE105" i="20"/>
  <c r="BD105" i="20"/>
  <c r="BC105" i="20"/>
  <c r="AT205" i="20"/>
  <c r="BI21" i="20"/>
  <c r="BH21" i="20"/>
  <c r="BG21" i="20"/>
  <c r="BF21" i="20"/>
  <c r="BE21" i="20"/>
  <c r="BD21" i="20"/>
  <c r="BC21" i="20"/>
  <c r="BI25" i="20"/>
  <c r="BH25" i="20"/>
  <c r="BG25" i="20"/>
  <c r="BF25" i="20"/>
  <c r="BE25" i="20"/>
  <c r="BD25" i="20"/>
  <c r="BC25" i="20"/>
  <c r="BI33" i="20"/>
  <c r="BH33" i="20"/>
  <c r="BG33" i="20"/>
  <c r="BF33" i="20"/>
  <c r="BE33" i="20"/>
  <c r="BD33" i="20"/>
  <c r="BC33" i="20"/>
  <c r="BI37" i="20"/>
  <c r="BH37" i="20"/>
  <c r="BG37" i="20"/>
  <c r="BF37" i="20"/>
  <c r="BE37" i="20"/>
  <c r="BD37" i="20"/>
  <c r="BC37" i="20"/>
  <c r="BG41" i="20"/>
  <c r="BF41" i="20"/>
  <c r="BE41" i="20"/>
  <c r="BD41" i="20"/>
  <c r="BC41" i="20"/>
  <c r="BI45" i="20"/>
  <c r="BH45" i="20"/>
  <c r="BG45" i="20"/>
  <c r="BF45" i="20"/>
  <c r="BE45" i="20"/>
  <c r="BD45" i="20"/>
  <c r="BC45" i="20"/>
  <c r="BI49" i="20"/>
  <c r="BH49" i="20"/>
  <c r="BG49" i="20"/>
  <c r="BF49" i="20"/>
  <c r="BE49" i="20"/>
  <c r="BD49" i="20"/>
  <c r="BC49" i="20"/>
  <c r="BI53" i="20"/>
  <c r="BH53" i="20"/>
  <c r="BG53" i="20"/>
  <c r="BF53" i="20"/>
  <c r="BE53" i="20"/>
  <c r="BD53" i="20"/>
  <c r="BC53" i="20"/>
  <c r="BI57" i="20"/>
  <c r="BH57" i="20"/>
  <c r="BG57" i="20"/>
  <c r="BF57" i="20"/>
  <c r="BE57" i="20"/>
  <c r="BD57" i="20"/>
  <c r="BC57" i="20"/>
  <c r="BE61" i="20"/>
  <c r="BD61" i="20"/>
  <c r="BC61" i="20"/>
  <c r="BI65" i="20"/>
  <c r="BH65" i="20"/>
  <c r="BG65" i="20"/>
  <c r="BF65" i="20"/>
  <c r="BE65" i="20"/>
  <c r="BD65" i="20"/>
  <c r="BC65" i="20"/>
  <c r="BI69" i="20"/>
  <c r="BH69" i="20"/>
  <c r="BG69" i="20"/>
  <c r="BF69" i="20"/>
  <c r="BE69" i="20"/>
  <c r="BD69" i="20"/>
  <c r="BC69" i="20"/>
  <c r="BH77" i="20"/>
  <c r="BG77" i="20"/>
  <c r="BF77" i="20"/>
  <c r="BE77" i="20"/>
  <c r="BD77" i="20"/>
  <c r="BC77" i="20"/>
  <c r="BG81" i="20"/>
  <c r="BF81" i="20"/>
  <c r="BE81" i="20"/>
  <c r="BD81" i="20"/>
  <c r="BC81" i="20"/>
  <c r="BI85" i="20"/>
  <c r="BG89" i="20"/>
  <c r="BF89" i="20"/>
  <c r="BE89" i="20"/>
  <c r="BD89" i="20"/>
  <c r="BC89" i="20"/>
  <c r="BI93" i="20"/>
  <c r="BH93" i="20"/>
  <c r="BG93" i="20"/>
  <c r="BF93" i="20"/>
  <c r="BE93" i="20"/>
  <c r="BD93" i="20"/>
  <c r="BC93" i="20"/>
  <c r="BJ12" i="20"/>
  <c r="BJ19" i="20"/>
  <c r="BI19" i="20"/>
  <c r="BH19" i="20"/>
  <c r="BG19" i="20"/>
  <c r="BF19" i="20"/>
  <c r="BE19" i="20"/>
  <c r="BD19" i="20"/>
  <c r="BC19" i="20"/>
  <c r="BJ20" i="20"/>
  <c r="BI20" i="20"/>
  <c r="BH20" i="20"/>
  <c r="BG20" i="20"/>
  <c r="BF20" i="20"/>
  <c r="BE20" i="20"/>
  <c r="BD20" i="20"/>
  <c r="BC20" i="20"/>
  <c r="BJ22" i="20"/>
  <c r="BI22" i="20"/>
  <c r="BH22" i="20"/>
  <c r="BG22" i="20"/>
  <c r="BF22" i="20"/>
  <c r="BE22" i="20"/>
  <c r="BD22" i="20"/>
  <c r="BC22" i="20"/>
  <c r="BJ24" i="20"/>
  <c r="BI24" i="20"/>
  <c r="BH24" i="20"/>
  <c r="BG24" i="20"/>
  <c r="BF24" i="20"/>
  <c r="BE24" i="20"/>
  <c r="BD24" i="20"/>
  <c r="BC24" i="20"/>
  <c r="BJ26" i="20"/>
  <c r="BI26" i="20"/>
  <c r="BH26" i="20"/>
  <c r="BG26" i="20"/>
  <c r="BF26" i="20"/>
  <c r="BE26" i="20"/>
  <c r="BD26" i="20"/>
  <c r="BC26" i="20"/>
  <c r="BJ28" i="20"/>
  <c r="BI28" i="20"/>
  <c r="BH28" i="20"/>
  <c r="BG28" i="20"/>
  <c r="BF28" i="20"/>
  <c r="BE28" i="20"/>
  <c r="BD28" i="20"/>
  <c r="BC28" i="20"/>
  <c r="BJ30" i="20"/>
  <c r="BI30" i="20"/>
  <c r="BH30" i="20"/>
  <c r="BG30" i="20"/>
  <c r="BF30" i="20"/>
  <c r="BE30" i="20"/>
  <c r="BD30" i="20"/>
  <c r="BC30" i="20"/>
  <c r="BJ32" i="20"/>
  <c r="BI32" i="20"/>
  <c r="BH32" i="20"/>
  <c r="BG32" i="20"/>
  <c r="BF32" i="20"/>
  <c r="BE32" i="20"/>
  <c r="BD32" i="20"/>
  <c r="BC32" i="20"/>
  <c r="BJ34" i="20"/>
  <c r="BI34" i="20"/>
  <c r="BJ36" i="20"/>
  <c r="BI36" i="20"/>
  <c r="BH36" i="20"/>
  <c r="BG36" i="20"/>
  <c r="BF36" i="20"/>
  <c r="BE36" i="20"/>
  <c r="BD36" i="20"/>
  <c r="BC36" i="20"/>
  <c r="BJ38" i="20"/>
  <c r="BI38" i="20"/>
  <c r="BH38" i="20"/>
  <c r="BG38" i="20"/>
  <c r="BF38" i="20"/>
  <c r="BE38" i="20"/>
  <c r="BD38" i="20"/>
  <c r="BC38" i="20"/>
  <c r="BJ40" i="20"/>
  <c r="BI40" i="20"/>
  <c r="BH40" i="20"/>
  <c r="BG40" i="20"/>
  <c r="BF40" i="20"/>
  <c r="BE40" i="20"/>
  <c r="BD40" i="20"/>
  <c r="BC40" i="20"/>
  <c r="BJ42" i="20"/>
  <c r="BI42" i="20"/>
  <c r="BJ44" i="20"/>
  <c r="BI44" i="20"/>
  <c r="BH44" i="20"/>
  <c r="BG44" i="20"/>
  <c r="BF44" i="20"/>
  <c r="BE44" i="20"/>
  <c r="BD44" i="20"/>
  <c r="BC44" i="20"/>
  <c r="BJ46" i="20"/>
  <c r="BI46" i="20"/>
  <c r="BH46" i="20"/>
  <c r="BG46" i="20"/>
  <c r="BF46" i="20"/>
  <c r="BE46" i="20"/>
  <c r="BD46" i="20"/>
  <c r="BC46" i="20"/>
  <c r="BJ48" i="20"/>
  <c r="BI48" i="20"/>
  <c r="BH48" i="20"/>
  <c r="BG48" i="20"/>
  <c r="BF48" i="20"/>
  <c r="BE48" i="20"/>
  <c r="BD48" i="20"/>
  <c r="BC48" i="20"/>
  <c r="BJ50" i="20"/>
  <c r="BI50" i="20"/>
  <c r="BH50" i="20"/>
  <c r="BG50" i="20"/>
  <c r="BF50" i="20"/>
  <c r="BE50" i="20"/>
  <c r="BD50" i="20"/>
  <c r="BC50" i="20"/>
  <c r="BJ52" i="20"/>
  <c r="BI52" i="20"/>
  <c r="BH52" i="20"/>
  <c r="BG52" i="20"/>
  <c r="BF52" i="20"/>
  <c r="BE52" i="20"/>
  <c r="BD52" i="20"/>
  <c r="BC52" i="20"/>
  <c r="BJ54" i="20"/>
  <c r="BI54" i="20"/>
  <c r="BH54" i="20"/>
  <c r="BG54" i="20"/>
  <c r="BF54" i="20"/>
  <c r="BE54" i="20"/>
  <c r="BD54" i="20"/>
  <c r="BC54" i="20"/>
  <c r="BJ56" i="20"/>
  <c r="BI56" i="20"/>
  <c r="BH56" i="20"/>
  <c r="BG56" i="20"/>
  <c r="BF56" i="20"/>
  <c r="BE56" i="20"/>
  <c r="BD56" i="20"/>
  <c r="BC56" i="20"/>
  <c r="BJ58" i="20"/>
  <c r="BI58" i="20"/>
  <c r="BH58" i="20"/>
  <c r="BG58" i="20"/>
  <c r="BF58" i="20"/>
  <c r="BE58" i="20"/>
  <c r="BD58" i="20"/>
  <c r="BC58" i="20"/>
  <c r="BJ60" i="20"/>
  <c r="BI60" i="20"/>
  <c r="BH60" i="20"/>
  <c r="BG60" i="20"/>
  <c r="BF60" i="20"/>
  <c r="BE60" i="20"/>
  <c r="BD60" i="20"/>
  <c r="BC60" i="20"/>
  <c r="BJ62" i="20"/>
  <c r="BI62" i="20"/>
  <c r="BH62" i="20"/>
  <c r="BG62" i="20"/>
  <c r="BF62" i="20"/>
  <c r="BE62" i="20"/>
  <c r="BD62" i="20"/>
  <c r="BC62" i="20"/>
  <c r="BJ64" i="20"/>
  <c r="BI64" i="20"/>
  <c r="BH64" i="20"/>
  <c r="BG64" i="20"/>
  <c r="BF64" i="20"/>
  <c r="BE64" i="20"/>
  <c r="BD64" i="20"/>
  <c r="BC64" i="20"/>
  <c r="BJ66" i="20"/>
  <c r="BI66" i="20"/>
  <c r="BH66" i="20"/>
  <c r="BG66" i="20"/>
  <c r="BF66" i="20"/>
  <c r="BE66" i="20"/>
  <c r="BD66" i="20"/>
  <c r="BC66" i="20"/>
  <c r="BJ68" i="20"/>
  <c r="BI68" i="20"/>
  <c r="BH68" i="20"/>
  <c r="BG68" i="20"/>
  <c r="BF68" i="20"/>
  <c r="BE68" i="20"/>
  <c r="BD68" i="20"/>
  <c r="BC68" i="20"/>
  <c r="BJ70" i="20"/>
  <c r="BI70" i="20"/>
  <c r="BH70" i="20"/>
  <c r="BG70" i="20"/>
  <c r="BF70" i="20"/>
  <c r="BE70" i="20"/>
  <c r="BD70" i="20"/>
  <c r="BC70" i="20"/>
  <c r="BJ72" i="20"/>
  <c r="BI72" i="20"/>
  <c r="BH72" i="20"/>
  <c r="BG72" i="20"/>
  <c r="BF72" i="20"/>
  <c r="BE72" i="20"/>
  <c r="BD72" i="20"/>
  <c r="BC72" i="20"/>
  <c r="BJ74" i="20"/>
  <c r="BI74" i="20"/>
  <c r="BH74" i="20"/>
  <c r="BG74" i="20"/>
  <c r="BF74" i="20"/>
  <c r="BE74" i="20"/>
  <c r="BD74" i="20"/>
  <c r="BC74" i="20"/>
  <c r="BJ76" i="20"/>
  <c r="BI76" i="20"/>
  <c r="BH76" i="20"/>
  <c r="BG76" i="20"/>
  <c r="BF76" i="20"/>
  <c r="BE76" i="20"/>
  <c r="BD76" i="20"/>
  <c r="BC76" i="20"/>
  <c r="BJ78" i="20"/>
  <c r="BI78" i="20"/>
  <c r="BH78" i="20"/>
  <c r="BG78" i="20"/>
  <c r="BF78" i="20"/>
  <c r="BE78" i="20"/>
  <c r="BD78" i="20"/>
  <c r="BC78" i="20"/>
  <c r="BJ80" i="20"/>
  <c r="BI80" i="20"/>
  <c r="BH80" i="20"/>
  <c r="BG80" i="20"/>
  <c r="BF80" i="20"/>
  <c r="BE80" i="20"/>
  <c r="BD80" i="20"/>
  <c r="BC80" i="20"/>
  <c r="BJ82" i="20"/>
  <c r="L58" i="15"/>
  <c r="L42" i="15"/>
  <c r="L26" i="15"/>
  <c r="H62" i="15"/>
  <c r="J62" i="15"/>
  <c r="H46" i="15"/>
  <c r="J46" i="15"/>
  <c r="BH106" i="20"/>
  <c r="BG106" i="20"/>
  <c r="BF106" i="20"/>
  <c r="BE106" i="20"/>
  <c r="BD106" i="20"/>
  <c r="BC106" i="20"/>
  <c r="BH104" i="20"/>
  <c r="BG104" i="20"/>
  <c r="BF104" i="20"/>
  <c r="BE104" i="20"/>
  <c r="BD104" i="20"/>
  <c r="BC104" i="20"/>
  <c r="BH100" i="20"/>
  <c r="BG100" i="20"/>
  <c r="BF100" i="20"/>
  <c r="BE100" i="20"/>
  <c r="BD100" i="20"/>
  <c r="BC100" i="20"/>
  <c r="BF98" i="20"/>
  <c r="BE98" i="20"/>
  <c r="BD98" i="20"/>
  <c r="BC98" i="20"/>
  <c r="BH84" i="20"/>
  <c r="BG84" i="20"/>
  <c r="BF84" i="20"/>
  <c r="BE84" i="20"/>
  <c r="BD84" i="20"/>
  <c r="BC84" i="20"/>
  <c r="G247" i="27"/>
  <c r="Q247" i="27"/>
  <c r="Z247" i="27"/>
  <c r="P247" i="27"/>
  <c r="R247" i="27"/>
  <c r="U247" i="27"/>
  <c r="W247" i="27"/>
  <c r="G185" i="27"/>
  <c r="Z185" i="27"/>
  <c r="P185" i="27"/>
  <c r="Q185" i="27"/>
  <c r="P201" i="27"/>
  <c r="Z201" i="27"/>
  <c r="Q201" i="27"/>
  <c r="G201" i="27"/>
  <c r="G200" i="27"/>
  <c r="P200" i="27"/>
  <c r="Z200" i="27"/>
  <c r="Q200" i="27"/>
  <c r="P31" i="27"/>
  <c r="P130" i="27"/>
  <c r="Z130" i="27"/>
  <c r="Q130" i="27"/>
  <c r="G130" i="27"/>
  <c r="L81" i="15"/>
  <c r="L73" i="15"/>
  <c r="H72" i="15"/>
  <c r="I72" i="15"/>
  <c r="K46" i="15"/>
  <c r="F83" i="15"/>
  <c r="F72" i="15"/>
  <c r="F62" i="15"/>
  <c r="J67" i="15"/>
  <c r="J35" i="15"/>
  <c r="J50" i="15"/>
  <c r="H39" i="15"/>
  <c r="BH82" i="20"/>
  <c r="BG82" i="20"/>
  <c r="BF82" i="20"/>
  <c r="BE82" i="20"/>
  <c r="BD82" i="20"/>
  <c r="BC82" i="20"/>
  <c r="G191" i="20"/>
  <c r="AU117" i="20"/>
  <c r="L31" i="15"/>
  <c r="H76" i="15"/>
  <c r="I76" i="15"/>
  <c r="H28" i="15"/>
  <c r="I28" i="15"/>
  <c r="BH103" i="20"/>
  <c r="BG103" i="20"/>
  <c r="BF103" i="20"/>
  <c r="BE103" i="20"/>
  <c r="BD103" i="20"/>
  <c r="BC103" i="20"/>
  <c r="BH94" i="20"/>
  <c r="BG94" i="20"/>
  <c r="BF94" i="20"/>
  <c r="BE94" i="20"/>
  <c r="BD94" i="20"/>
  <c r="BC94" i="20"/>
  <c r="BH42" i="20"/>
  <c r="BG42" i="20"/>
  <c r="BF42" i="20"/>
  <c r="BE42" i="20"/>
  <c r="BD42" i="20"/>
  <c r="BC42" i="20"/>
  <c r="Z271" i="20"/>
  <c r="Q255" i="20"/>
  <c r="G255" i="20"/>
  <c r="P255" i="20"/>
  <c r="Z255" i="20"/>
  <c r="Q239" i="20"/>
  <c r="G239" i="20"/>
  <c r="AU239" i="20"/>
  <c r="P239" i="20"/>
  <c r="Z239" i="20"/>
  <c r="Z231" i="20"/>
  <c r="P223" i="20"/>
  <c r="Q215" i="20"/>
  <c r="G215" i="20"/>
  <c r="AU215" i="20"/>
  <c r="P215" i="20"/>
  <c r="R215" i="20" s="1"/>
  <c r="U215" i="20" s="1"/>
  <c r="W215" i="20" s="1"/>
  <c r="Z215" i="20"/>
  <c r="Q207" i="20"/>
  <c r="AU207" i="20"/>
  <c r="J196" i="20"/>
  <c r="Z184" i="20"/>
  <c r="Z150" i="20"/>
  <c r="Q143" i="20"/>
  <c r="AU143" i="20"/>
  <c r="G143" i="20"/>
  <c r="P143" i="20"/>
  <c r="Z143" i="20"/>
  <c r="Q95" i="20"/>
  <c r="AU95" i="20"/>
  <c r="AU73" i="20"/>
  <c r="P73" i="20"/>
  <c r="L70" i="15"/>
  <c r="L62" i="15"/>
  <c r="I73" i="15"/>
  <c r="I62" i="15"/>
  <c r="H70" i="15"/>
  <c r="J70" i="15"/>
  <c r="H54" i="15"/>
  <c r="J54" i="15"/>
  <c r="AT255" i="20"/>
  <c r="AS255" i="20" s="1"/>
  <c r="AR255" i="20" s="1"/>
  <c r="AQ255" i="20" s="1"/>
  <c r="AP255" i="20" s="1"/>
  <c r="AO255" i="20" s="1"/>
  <c r="AN255" i="20" s="1"/>
  <c r="AM255" i="20" s="1"/>
  <c r="AL255" i="20" s="1"/>
  <c r="Z121" i="20"/>
  <c r="G78" i="15"/>
  <c r="G70" i="15"/>
  <c r="G62" i="15"/>
  <c r="J73" i="15"/>
  <c r="H80" i="15"/>
  <c r="H48" i="15"/>
  <c r="BH85" i="20"/>
  <c r="BG85" i="20"/>
  <c r="BF85" i="20"/>
  <c r="BE85" i="20"/>
  <c r="BD85" i="20"/>
  <c r="BC85" i="20"/>
  <c r="BJ13" i="20"/>
  <c r="BI13" i="20"/>
  <c r="BH13" i="20"/>
  <c r="BG13" i="20"/>
  <c r="BF13" i="20"/>
  <c r="BE13" i="20"/>
  <c r="BD13" i="20"/>
  <c r="BC13" i="20"/>
  <c r="G199" i="20"/>
  <c r="P199" i="20"/>
  <c r="P183" i="20"/>
  <c r="Q159" i="20"/>
  <c r="AU159" i="20"/>
  <c r="G159" i="20"/>
  <c r="P159" i="20"/>
  <c r="Z159" i="20"/>
  <c r="P86" i="20"/>
  <c r="Q86" i="20"/>
  <c r="R86" i="20" s="1"/>
  <c r="U86" i="20" s="1"/>
  <c r="W86" i="20" s="1"/>
  <c r="G86" i="20"/>
  <c r="AU86" i="20"/>
  <c r="Z86" i="20"/>
  <c r="AU79" i="20"/>
  <c r="G79" i="20"/>
  <c r="P79" i="20"/>
  <c r="Z79" i="20"/>
  <c r="G56" i="20"/>
  <c r="L36" i="15"/>
  <c r="L28" i="15"/>
  <c r="F46" i="15"/>
  <c r="I81" i="15"/>
  <c r="J72" i="15"/>
  <c r="J58" i="15"/>
  <c r="H58" i="15"/>
  <c r="J42" i="15"/>
  <c r="H42" i="15"/>
  <c r="J26" i="15"/>
  <c r="H26" i="15"/>
  <c r="BH73" i="20"/>
  <c r="BG73" i="20"/>
  <c r="BF73" i="20"/>
  <c r="BE73" i="20"/>
  <c r="BD73" i="20"/>
  <c r="BC73" i="20"/>
  <c r="BH34" i="20"/>
  <c r="BG34" i="20"/>
  <c r="BF34" i="20"/>
  <c r="BE34" i="20"/>
  <c r="BD34" i="20"/>
  <c r="BC34" i="20"/>
  <c r="AU179" i="20"/>
  <c r="P179" i="20"/>
  <c r="R179" i="20" s="1"/>
  <c r="Q179" i="20"/>
  <c r="G179" i="20"/>
  <c r="Z179" i="20"/>
  <c r="P169" i="20"/>
  <c r="P134" i="20"/>
  <c r="Q134" i="20"/>
  <c r="G134" i="20"/>
  <c r="AU134" i="20"/>
  <c r="Z134" i="20"/>
  <c r="Q127" i="20"/>
  <c r="AU127" i="20"/>
  <c r="G127" i="20"/>
  <c r="P127" i="20"/>
  <c r="Z127" i="20"/>
  <c r="P67" i="20"/>
  <c r="Q67" i="20"/>
  <c r="AU67" i="20"/>
  <c r="G67" i="20"/>
  <c r="AS229" i="20"/>
  <c r="AR229" i="20" s="1"/>
  <c r="AQ229" i="20" s="1"/>
  <c r="AP229" i="20" s="1"/>
  <c r="AO229" i="20" s="1"/>
  <c r="AT109" i="20"/>
  <c r="AS109" i="20" s="1"/>
  <c r="AR109" i="20" s="1"/>
  <c r="AU187" i="20"/>
  <c r="P187" i="20"/>
  <c r="Q187" i="20"/>
  <c r="P158" i="20"/>
  <c r="Q158" i="20"/>
  <c r="G158" i="20"/>
  <c r="AU158" i="20"/>
  <c r="P126" i="20"/>
  <c r="G113" i="20"/>
  <c r="Z113" i="20"/>
  <c r="AU113" i="20"/>
  <c r="Q109" i="20"/>
  <c r="Z96" i="20"/>
  <c r="Q96" i="20"/>
  <c r="P78" i="20"/>
  <c r="R78" i="20" s="1"/>
  <c r="U78" i="20" s="1"/>
  <c r="W78" i="20"/>
  <c r="Q78" i="20"/>
  <c r="G78" i="20"/>
  <c r="AU78" i="20"/>
  <c r="G65" i="20"/>
  <c r="Z65" i="20"/>
  <c r="AU65" i="20"/>
  <c r="P58" i="20"/>
  <c r="G278" i="27"/>
  <c r="Q278" i="27"/>
  <c r="P278" i="27"/>
  <c r="R278" i="27"/>
  <c r="U278" i="27"/>
  <c r="W278" i="27"/>
  <c r="Z278" i="27"/>
  <c r="Z243" i="27"/>
  <c r="BK17" i="20"/>
  <c r="BJ17" i="20"/>
  <c r="BI17" i="20"/>
  <c r="BH17" i="20"/>
  <c r="BG17" i="20"/>
  <c r="BF17" i="20"/>
  <c r="BE17" i="20"/>
  <c r="BD17" i="20"/>
  <c r="BC17" i="20"/>
  <c r="BK15" i="20"/>
  <c r="BJ15" i="20"/>
  <c r="BI15" i="20"/>
  <c r="BH15" i="20"/>
  <c r="BG15" i="20"/>
  <c r="BF15" i="20"/>
  <c r="BE15" i="20"/>
  <c r="BD15" i="20"/>
  <c r="BC15" i="20"/>
  <c r="AT133" i="20"/>
  <c r="AS133" i="20" s="1"/>
  <c r="AR133" i="20" s="1"/>
  <c r="AQ133" i="20" s="1"/>
  <c r="AP133" i="20" s="1"/>
  <c r="AO133" i="20" s="1"/>
  <c r="AN133" i="20" s="1"/>
  <c r="AM133" i="20" s="1"/>
  <c r="AL133" i="20" s="1"/>
  <c r="Q265" i="20"/>
  <c r="P262" i="20"/>
  <c r="R262" i="20" s="1"/>
  <c r="Q262" i="20"/>
  <c r="G262" i="20"/>
  <c r="P254" i="20"/>
  <c r="Q254" i="20"/>
  <c r="G254" i="20"/>
  <c r="Q249" i="20"/>
  <c r="P246" i="20"/>
  <c r="R246" i="20" s="1"/>
  <c r="U246" i="20" s="1"/>
  <c r="W246" i="20"/>
  <c r="Q246" i="20"/>
  <c r="G246" i="20"/>
  <c r="Q241" i="20"/>
  <c r="P238" i="20"/>
  <c r="Q238" i="20"/>
  <c r="P230" i="20"/>
  <c r="Z230" i="20"/>
  <c r="Q230" i="20"/>
  <c r="G230" i="20"/>
  <c r="Q225" i="20"/>
  <c r="P222" i="20"/>
  <c r="G222" i="20"/>
  <c r="Q217" i="20"/>
  <c r="P214" i="20"/>
  <c r="Q214" i="20"/>
  <c r="R214" i="20" s="1"/>
  <c r="Q209" i="20"/>
  <c r="P206" i="20"/>
  <c r="R206" i="20" s="1"/>
  <c r="U206" i="20" s="1"/>
  <c r="W206" i="20" s="1"/>
  <c r="Z206" i="20"/>
  <c r="Q206" i="20"/>
  <c r="G206" i="20"/>
  <c r="AU176" i="20"/>
  <c r="G176" i="20"/>
  <c r="Q176" i="20"/>
  <c r="Z176" i="20"/>
  <c r="P171" i="20"/>
  <c r="Q171" i="20"/>
  <c r="AU171" i="20"/>
  <c r="Q145" i="20"/>
  <c r="R145" i="20"/>
  <c r="Q142" i="20"/>
  <c r="AU142" i="20"/>
  <c r="G129" i="20"/>
  <c r="Z129" i="20"/>
  <c r="AU129" i="20"/>
  <c r="P125" i="20"/>
  <c r="Q125" i="20"/>
  <c r="G125" i="20"/>
  <c r="P123" i="20"/>
  <c r="Q123" i="20"/>
  <c r="AU123" i="20"/>
  <c r="Z112" i="20"/>
  <c r="G112" i="20"/>
  <c r="AU112" i="20"/>
  <c r="Q112" i="20"/>
  <c r="P98" i="20"/>
  <c r="Z81" i="20"/>
  <c r="P77" i="20"/>
  <c r="Q77" i="20"/>
  <c r="G77" i="20"/>
  <c r="AU75" i="20"/>
  <c r="Z64" i="20"/>
  <c r="G64" i="20"/>
  <c r="AU64" i="20"/>
  <c r="Q64" i="20"/>
  <c r="R64" i="20" s="1"/>
  <c r="U64" i="20"/>
  <c r="W64" i="20" s="1"/>
  <c r="G54" i="20"/>
  <c r="Z48" i="20"/>
  <c r="G48" i="20"/>
  <c r="G35" i="20"/>
  <c r="Z35" i="20"/>
  <c r="AU35" i="20"/>
  <c r="AT35" i="20"/>
  <c r="AS35" i="20" s="1"/>
  <c r="AR35" i="20" s="1"/>
  <c r="Z32" i="20"/>
  <c r="P32" i="20"/>
  <c r="AU32" i="20"/>
  <c r="G32" i="20"/>
  <c r="P22" i="20"/>
  <c r="G273" i="27"/>
  <c r="Q273" i="27"/>
  <c r="Z273" i="27"/>
  <c r="P273" i="27"/>
  <c r="G257" i="27"/>
  <c r="Q257" i="27"/>
  <c r="Z257" i="27"/>
  <c r="P257" i="27"/>
  <c r="R257" i="27"/>
  <c r="U257" i="27"/>
  <c r="W257" i="27"/>
  <c r="Z250" i="27"/>
  <c r="BK14" i="20"/>
  <c r="BJ14" i="20"/>
  <c r="BI14" i="20"/>
  <c r="BH14" i="20"/>
  <c r="BG14" i="20"/>
  <c r="BF14" i="20"/>
  <c r="BE14" i="20"/>
  <c r="BD14" i="20"/>
  <c r="BC14" i="20"/>
  <c r="BK11" i="20"/>
  <c r="BJ11" i="20"/>
  <c r="BI11" i="20"/>
  <c r="BH11" i="20"/>
  <c r="BG11" i="20"/>
  <c r="BF11" i="20"/>
  <c r="BE11" i="20"/>
  <c r="BD11" i="20"/>
  <c r="BC11" i="20"/>
  <c r="AS206" i="20"/>
  <c r="AR206" i="20" s="1"/>
  <c r="AQ206" i="20"/>
  <c r="AP206" i="20" s="1"/>
  <c r="AO206" i="20" s="1"/>
  <c r="AN206" i="20" s="1"/>
  <c r="AM206" i="20" s="1"/>
  <c r="AL206" i="20" s="1"/>
  <c r="AQ93" i="20"/>
  <c r="AP93" i="20" s="1"/>
  <c r="AO93" i="20" s="1"/>
  <c r="AN93" i="20" s="1"/>
  <c r="AM93" i="20" s="1"/>
  <c r="AL93" i="20" s="1"/>
  <c r="AT93" i="20"/>
  <c r="AS93" i="20" s="1"/>
  <c r="AR93" i="20" s="1"/>
  <c r="P270" i="20"/>
  <c r="Q270" i="20"/>
  <c r="G270" i="20"/>
  <c r="P249" i="20"/>
  <c r="R249" i="20"/>
  <c r="Q201" i="20"/>
  <c r="Z198" i="20"/>
  <c r="Z168" i="20"/>
  <c r="G168" i="20"/>
  <c r="Q168" i="20"/>
  <c r="P163" i="20"/>
  <c r="Q163" i="20"/>
  <c r="AU163" i="20"/>
  <c r="Z153" i="20"/>
  <c r="P133" i="20"/>
  <c r="R133" i="20" s="1"/>
  <c r="Q133" i="20"/>
  <c r="G133" i="20"/>
  <c r="P131" i="20"/>
  <c r="Q131" i="20"/>
  <c r="AU131" i="20"/>
  <c r="Z120" i="20"/>
  <c r="G120" i="20"/>
  <c r="AU120" i="20"/>
  <c r="Q120" i="20"/>
  <c r="Z89" i="20"/>
  <c r="P85" i="20"/>
  <c r="Q85" i="20"/>
  <c r="R85" i="20"/>
  <c r="U85" i="20" s="1"/>
  <c r="W85" i="20" s="1"/>
  <c r="G85" i="20"/>
  <c r="P83" i="20"/>
  <c r="Q83" i="20"/>
  <c r="AU83" i="20"/>
  <c r="Z72" i="20"/>
  <c r="G72" i="20"/>
  <c r="AU72" i="20"/>
  <c r="Q72" i="20"/>
  <c r="P60" i="20"/>
  <c r="G60" i="20"/>
  <c r="Z60" i="20"/>
  <c r="G211" i="27"/>
  <c r="Q211" i="27"/>
  <c r="P211" i="27"/>
  <c r="Z211" i="27"/>
  <c r="AT275" i="20"/>
  <c r="AS275" i="20" s="1"/>
  <c r="AR275" i="20"/>
  <c r="AQ275" i="20" s="1"/>
  <c r="AP275" i="20" s="1"/>
  <c r="AO275" i="20" s="1"/>
  <c r="AN275" i="20" s="1"/>
  <c r="AM275" i="20" s="1"/>
  <c r="AL275" i="20" s="1"/>
  <c r="AS205" i="20"/>
  <c r="AR205" i="20" s="1"/>
  <c r="AQ205" i="20" s="1"/>
  <c r="AP205" i="20" s="1"/>
  <c r="AO205" i="20" s="1"/>
  <c r="AN205" i="20" s="1"/>
  <c r="AM205" i="20" s="1"/>
  <c r="AL205" i="20" s="1"/>
  <c r="AI205" i="20" s="1"/>
  <c r="AT125" i="20"/>
  <c r="AS125" i="20" s="1"/>
  <c r="AR125" i="20" s="1"/>
  <c r="AQ125" i="20" s="1"/>
  <c r="AP125" i="20" s="1"/>
  <c r="AO125" i="20" s="1"/>
  <c r="AN125" i="20" s="1"/>
  <c r="AM125" i="20"/>
  <c r="AL125" i="20" s="1"/>
  <c r="AS55" i="20"/>
  <c r="AR55" i="20"/>
  <c r="P273" i="20"/>
  <c r="G241" i="20"/>
  <c r="AU241" i="20"/>
  <c r="G233" i="20"/>
  <c r="AU233" i="20"/>
  <c r="G225" i="20"/>
  <c r="AU225" i="20"/>
  <c r="G217" i="20"/>
  <c r="AU217" i="20"/>
  <c r="G209" i="20"/>
  <c r="AU209" i="20"/>
  <c r="Q190" i="20"/>
  <c r="Z160" i="20"/>
  <c r="G160" i="20"/>
  <c r="Q160" i="20"/>
  <c r="G145" i="20"/>
  <c r="Z145" i="20"/>
  <c r="AU145" i="20"/>
  <c r="P141" i="20"/>
  <c r="Q141" i="20"/>
  <c r="G141" i="20"/>
  <c r="P139" i="20"/>
  <c r="Q139" i="20"/>
  <c r="AU139" i="20"/>
  <c r="Z128" i="20"/>
  <c r="G128" i="20"/>
  <c r="AU128" i="20"/>
  <c r="Q128" i="20"/>
  <c r="R128" i="20" s="1"/>
  <c r="P93" i="20"/>
  <c r="Q93" i="20"/>
  <c r="P91" i="20"/>
  <c r="Q91" i="20"/>
  <c r="R91" i="20" s="1"/>
  <c r="U91" i="20" s="1"/>
  <c r="W91" i="20" s="1"/>
  <c r="AU91" i="20"/>
  <c r="Z80" i="20"/>
  <c r="G80" i="20"/>
  <c r="AU80" i="20"/>
  <c r="Q80" i="20"/>
  <c r="P54" i="20"/>
  <c r="AU54" i="20"/>
  <c r="G50" i="20"/>
  <c r="Z50" i="20"/>
  <c r="AU50" i="20"/>
  <c r="P50" i="20"/>
  <c r="G41" i="20"/>
  <c r="Z41" i="20"/>
  <c r="AU41" i="20"/>
  <c r="Q41" i="20"/>
  <c r="R41" i="20" s="1"/>
  <c r="U41" i="20" s="1"/>
  <c r="W41" i="20" s="1"/>
  <c r="G31" i="20"/>
  <c r="AU31" i="20"/>
  <c r="Z31" i="20"/>
  <c r="G248" i="27"/>
  <c r="Q248" i="27"/>
  <c r="Z248" i="27"/>
  <c r="G235" i="27"/>
  <c r="P235" i="27"/>
  <c r="Z235" i="27"/>
  <c r="Q235" i="27"/>
  <c r="AR246" i="20"/>
  <c r="AQ246" i="20" s="1"/>
  <c r="AP246" i="20" s="1"/>
  <c r="AO246" i="20" s="1"/>
  <c r="AN246" i="20" s="1"/>
  <c r="AM246" i="20" s="1"/>
  <c r="AL246" i="20" s="1"/>
  <c r="Z94" i="20"/>
  <c r="AU94" i="20"/>
  <c r="T94" i="20"/>
  <c r="P267" i="20"/>
  <c r="Q267" i="20"/>
  <c r="P259" i="20"/>
  <c r="Q259" i="20"/>
  <c r="P251" i="20"/>
  <c r="Q251" i="20"/>
  <c r="R251" i="20" s="1"/>
  <c r="P243" i="20"/>
  <c r="Q243" i="20"/>
  <c r="P235" i="20"/>
  <c r="R235" i="20"/>
  <c r="Q235" i="20"/>
  <c r="P227" i="20"/>
  <c r="Q227" i="20"/>
  <c r="P219" i="20"/>
  <c r="Q219" i="20"/>
  <c r="P211" i="20"/>
  <c r="Q211" i="20"/>
  <c r="G201" i="20"/>
  <c r="J201" i="20" s="1"/>
  <c r="AU201" i="20"/>
  <c r="P182" i="20"/>
  <c r="R182" i="20" s="1"/>
  <c r="U182" i="20" s="1"/>
  <c r="W182" i="20" s="1"/>
  <c r="Q182" i="20"/>
  <c r="AU182" i="20"/>
  <c r="G182" i="20"/>
  <c r="Q167" i="20"/>
  <c r="AU167" i="20"/>
  <c r="AT167" i="20" s="1"/>
  <c r="G167" i="20"/>
  <c r="P167" i="20"/>
  <c r="Z167" i="20"/>
  <c r="Z152" i="20"/>
  <c r="G152" i="20"/>
  <c r="AU152" i="20"/>
  <c r="Q152" i="20"/>
  <c r="P147" i="20"/>
  <c r="Q147" i="20"/>
  <c r="AU147" i="20"/>
  <c r="Z136" i="20"/>
  <c r="G136" i="20"/>
  <c r="AU136" i="20"/>
  <c r="Q136" i="20"/>
  <c r="R136" i="20" s="1"/>
  <c r="Q119" i="20"/>
  <c r="AU119" i="20"/>
  <c r="G119" i="20"/>
  <c r="P119" i="20"/>
  <c r="Z119" i="20"/>
  <c r="P102" i="20"/>
  <c r="Q102" i="20"/>
  <c r="G102" i="20"/>
  <c r="AU102" i="20"/>
  <c r="Z88" i="20"/>
  <c r="G88" i="20"/>
  <c r="AU88" i="20"/>
  <c r="Q88" i="20"/>
  <c r="AU71" i="20"/>
  <c r="G71" i="20"/>
  <c r="P71" i="20"/>
  <c r="Z71" i="20"/>
  <c r="G59" i="20"/>
  <c r="I59" i="20"/>
  <c r="Z59" i="20"/>
  <c r="AU59" i="20"/>
  <c r="P59" i="20"/>
  <c r="G53" i="20"/>
  <c r="P53" i="20"/>
  <c r="G37" i="20"/>
  <c r="P37" i="20"/>
  <c r="G281" i="27"/>
  <c r="K281" i="27"/>
  <c r="G270" i="27"/>
  <c r="Q270" i="27"/>
  <c r="P270" i="27"/>
  <c r="R270" i="27"/>
  <c r="Z270" i="27"/>
  <c r="G242" i="27"/>
  <c r="Q242" i="27"/>
  <c r="R242" i="27"/>
  <c r="Z242" i="27"/>
  <c r="BJ18" i="20"/>
  <c r="BI18" i="20"/>
  <c r="BH18" i="20"/>
  <c r="BG18" i="20"/>
  <c r="BF18" i="20"/>
  <c r="BE18" i="20"/>
  <c r="BD18" i="20"/>
  <c r="BC18" i="20"/>
  <c r="AT74" i="20"/>
  <c r="AS74" i="20" s="1"/>
  <c r="AR74" i="20" s="1"/>
  <c r="AQ74" i="20" s="1"/>
  <c r="AP74" i="20" s="1"/>
  <c r="AO74" i="20" s="1"/>
  <c r="AN74" i="20" s="1"/>
  <c r="AM74" i="20" s="1"/>
  <c r="AL74" i="20" s="1"/>
  <c r="AJ74" i="20" s="1"/>
  <c r="P277" i="20"/>
  <c r="Q277" i="20"/>
  <c r="G277" i="20"/>
  <c r="K277" i="20" s="1"/>
  <c r="P275" i="20"/>
  <c r="Q275" i="20"/>
  <c r="G264" i="20"/>
  <c r="Q264" i="20"/>
  <c r="G256" i="20"/>
  <c r="Q256" i="20"/>
  <c r="G248" i="20"/>
  <c r="Q248" i="20"/>
  <c r="G240" i="20"/>
  <c r="Z240" i="20"/>
  <c r="Q240" i="20"/>
  <c r="G232" i="20"/>
  <c r="Z232" i="20"/>
  <c r="Q232" i="20"/>
  <c r="G224" i="20"/>
  <c r="Z224" i="20"/>
  <c r="Q224" i="20"/>
  <c r="G216" i="20"/>
  <c r="Z216" i="20"/>
  <c r="Q216" i="20"/>
  <c r="G208" i="20"/>
  <c r="Z208" i="20"/>
  <c r="Q208" i="20"/>
  <c r="P203" i="20"/>
  <c r="R203" i="20" s="1"/>
  <c r="Q203" i="20"/>
  <c r="G193" i="20"/>
  <c r="Z193" i="20"/>
  <c r="G187" i="20"/>
  <c r="Q177" i="20"/>
  <c r="P174" i="20"/>
  <c r="Q174" i="20"/>
  <c r="G174" i="20"/>
  <c r="AU174" i="20"/>
  <c r="Z144" i="20"/>
  <c r="G144" i="20"/>
  <c r="AU144" i="20"/>
  <c r="Q144" i="20"/>
  <c r="R144" i="20"/>
  <c r="U144" i="20"/>
  <c r="W144" i="20" s="1"/>
  <c r="P130" i="20"/>
  <c r="P124" i="20"/>
  <c r="Q113" i="20"/>
  <c r="P110" i="20"/>
  <c r="Q110" i="20"/>
  <c r="G110" i="20"/>
  <c r="I110" i="20" s="1"/>
  <c r="AU110" i="20"/>
  <c r="G107" i="20"/>
  <c r="I107" i="20" s="1"/>
  <c r="G97" i="20"/>
  <c r="Z97" i="20"/>
  <c r="P82" i="20"/>
  <c r="P76" i="20"/>
  <c r="Q65" i="20"/>
  <c r="P62" i="20"/>
  <c r="R62" i="20"/>
  <c r="Q62" i="20"/>
  <c r="G62" i="20"/>
  <c r="AU62" i="20"/>
  <c r="G265" i="27"/>
  <c r="Q265" i="27"/>
  <c r="Z265" i="27"/>
  <c r="P265" i="27"/>
  <c r="AT230" i="20"/>
  <c r="AS230" i="20" s="1"/>
  <c r="AR230" i="20" s="1"/>
  <c r="AQ230" i="20" s="1"/>
  <c r="AP230" i="20" s="1"/>
  <c r="AO230" i="20" s="1"/>
  <c r="AN230" i="20" s="1"/>
  <c r="AM230" i="20" s="1"/>
  <c r="AL230" i="20"/>
  <c r="AT138" i="20"/>
  <c r="AS138" i="20"/>
  <c r="AR138" i="20" s="1"/>
  <c r="AQ138" i="20" s="1"/>
  <c r="AP138" i="20" s="1"/>
  <c r="AO138" i="20" s="1"/>
  <c r="AN138" i="20" s="1"/>
  <c r="AM138" i="20" s="1"/>
  <c r="AL138" i="20" s="1"/>
  <c r="AT77" i="20"/>
  <c r="AS77" i="20" s="1"/>
  <c r="AR77" i="20" s="1"/>
  <c r="AQ77" i="20" s="1"/>
  <c r="AP77" i="20" s="1"/>
  <c r="AO77" i="20" s="1"/>
  <c r="AN77" i="20" s="1"/>
  <c r="AM77" i="20" s="1"/>
  <c r="AL77" i="20" s="1"/>
  <c r="AT53" i="20"/>
  <c r="AS53" i="20"/>
  <c r="AR53" i="20" s="1"/>
  <c r="AQ53" i="20"/>
  <c r="AP53" i="20" s="1"/>
  <c r="AO53" i="20" s="1"/>
  <c r="AN53" i="20" s="1"/>
  <c r="AM53" i="20" s="1"/>
  <c r="AL53" i="20" s="1"/>
  <c r="G272" i="20"/>
  <c r="Q272" i="20"/>
  <c r="Q200" i="20"/>
  <c r="P195" i="20"/>
  <c r="Q195" i="20"/>
  <c r="G185" i="20"/>
  <c r="AU185" i="20"/>
  <c r="P166" i="20"/>
  <c r="Q166" i="20"/>
  <c r="G166" i="20"/>
  <c r="AU166" i="20"/>
  <c r="Q151" i="20"/>
  <c r="AU151" i="20"/>
  <c r="G151" i="20"/>
  <c r="P151" i="20"/>
  <c r="Z151" i="20"/>
  <c r="Q135" i="20"/>
  <c r="AU135" i="20"/>
  <c r="G135" i="20"/>
  <c r="P135" i="20"/>
  <c r="Z135" i="20"/>
  <c r="P118" i="20"/>
  <c r="Q118" i="20"/>
  <c r="G118" i="20"/>
  <c r="AU118" i="20"/>
  <c r="G105" i="20"/>
  <c r="Z105" i="20"/>
  <c r="AU105" i="20"/>
  <c r="P101" i="20"/>
  <c r="Q101" i="20"/>
  <c r="G101" i="20"/>
  <c r="Q87" i="20"/>
  <c r="AU87" i="20"/>
  <c r="G87" i="20"/>
  <c r="P87" i="20"/>
  <c r="R87" i="20" s="1"/>
  <c r="U87" i="20" s="1"/>
  <c r="W87" i="20" s="1"/>
  <c r="Z87" i="20"/>
  <c r="P70" i="20"/>
  <c r="R70" i="20" s="1"/>
  <c r="U70" i="20" s="1"/>
  <c r="W70" i="20" s="1"/>
  <c r="Q70" i="20"/>
  <c r="G70" i="20"/>
  <c r="AU70" i="20"/>
  <c r="G43" i="20"/>
  <c r="I43" i="20" s="1"/>
  <c r="P24" i="20"/>
  <c r="P26" i="20"/>
  <c r="P149" i="20"/>
  <c r="P157" i="20"/>
  <c r="P165" i="20"/>
  <c r="P173" i="20"/>
  <c r="P181" i="20"/>
  <c r="P189" i="20"/>
  <c r="P197" i="20"/>
  <c r="P205" i="20"/>
  <c r="R205" i="20"/>
  <c r="P213" i="20"/>
  <c r="P221" i="20"/>
  <c r="P229" i="20"/>
  <c r="R229" i="20"/>
  <c r="U229" i="20" s="1"/>
  <c r="W229" i="20" s="1"/>
  <c r="P237" i="20"/>
  <c r="P245" i="20"/>
  <c r="P261" i="20"/>
  <c r="P34" i="20"/>
  <c r="P42" i="20"/>
  <c r="P51" i="20"/>
  <c r="P61" i="20"/>
  <c r="G253" i="27"/>
  <c r="Q253" i="27"/>
  <c r="Z253" i="27"/>
  <c r="P253" i="27"/>
  <c r="G249" i="27"/>
  <c r="Q249" i="27"/>
  <c r="R249" i="27"/>
  <c r="U249" i="27"/>
  <c r="W249" i="27"/>
  <c r="Z249" i="27"/>
  <c r="G239" i="27"/>
  <c r="Q239" i="27"/>
  <c r="Z239" i="27"/>
  <c r="Z236" i="27"/>
  <c r="P152" i="27"/>
  <c r="Z152" i="27"/>
  <c r="Q152" i="27"/>
  <c r="G152" i="27"/>
  <c r="AN229" i="20"/>
  <c r="AM229" i="20" s="1"/>
  <c r="AL229" i="20" s="1"/>
  <c r="G274" i="20"/>
  <c r="G266" i="20"/>
  <c r="G258" i="20"/>
  <c r="K258" i="20"/>
  <c r="G250" i="20"/>
  <c r="G242" i="20"/>
  <c r="G234" i="20"/>
  <c r="G226" i="20"/>
  <c r="G218" i="20"/>
  <c r="G210" i="20"/>
  <c r="G202" i="20"/>
  <c r="G194" i="20"/>
  <c r="G186" i="20"/>
  <c r="G170" i="20"/>
  <c r="G162" i="20"/>
  <c r="I162" i="20" s="1"/>
  <c r="G154" i="20"/>
  <c r="G146" i="20"/>
  <c r="G138" i="20"/>
  <c r="G130" i="20"/>
  <c r="I130" i="20"/>
  <c r="G122" i="20"/>
  <c r="G114" i="20"/>
  <c r="G106" i="20"/>
  <c r="G98" i="20"/>
  <c r="G90" i="20"/>
  <c r="G82" i="20"/>
  <c r="G74" i="20"/>
  <c r="BL2" i="20"/>
  <c r="Q23" i="20"/>
  <c r="Q31" i="20"/>
  <c r="Q39" i="20"/>
  <c r="Q47" i="20"/>
  <c r="Q55" i="20"/>
  <c r="Q21" i="20"/>
  <c r="Q29" i="20"/>
  <c r="Q37" i="20"/>
  <c r="R37" i="20"/>
  <c r="U37" i="20" s="1"/>
  <c r="W37" i="20" s="1"/>
  <c r="Q53" i="20"/>
  <c r="Q61" i="20"/>
  <c r="Q28" i="20"/>
  <c r="Q44" i="20"/>
  <c r="R44" i="20" s="1"/>
  <c r="Q24" i="20"/>
  <c r="Q32" i="20"/>
  <c r="Q40" i="20"/>
  <c r="Q48" i="20"/>
  <c r="Z277" i="27"/>
  <c r="G275" i="27"/>
  <c r="Q275" i="27"/>
  <c r="Z269" i="27"/>
  <c r="G267" i="27"/>
  <c r="Q267" i="27"/>
  <c r="Z261" i="27"/>
  <c r="G259" i="27"/>
  <c r="Q259" i="27"/>
  <c r="G251" i="27"/>
  <c r="Q251" i="27"/>
  <c r="AS180" i="20"/>
  <c r="AR180" i="20"/>
  <c r="AQ180" i="20" s="1"/>
  <c r="AP180" i="20" s="1"/>
  <c r="AO180" i="20" s="1"/>
  <c r="AN180" i="20" s="1"/>
  <c r="AM180" i="20" s="1"/>
  <c r="AL180" i="20" s="1"/>
  <c r="AI180" i="20" s="1"/>
  <c r="AT58" i="20"/>
  <c r="AS58" i="20" s="1"/>
  <c r="AR58" i="20" s="1"/>
  <c r="AQ58" i="20" s="1"/>
  <c r="AP58" i="20" s="1"/>
  <c r="AO58" i="20" s="1"/>
  <c r="AN58" i="20" s="1"/>
  <c r="AM58" i="20" s="1"/>
  <c r="AL58" i="20" s="1"/>
  <c r="AI58" i="20" s="1"/>
  <c r="AQ55" i="20"/>
  <c r="AP55" i="20" s="1"/>
  <c r="AO55" i="20" s="1"/>
  <c r="AN55" i="20" s="1"/>
  <c r="AM55" i="20" s="1"/>
  <c r="AL55" i="20" s="1"/>
  <c r="BK9" i="20"/>
  <c r="BJ9" i="20"/>
  <c r="BI9" i="20"/>
  <c r="BH9" i="20"/>
  <c r="BG9" i="20"/>
  <c r="BF9" i="20"/>
  <c r="BE9" i="20"/>
  <c r="BD9" i="20"/>
  <c r="BC9" i="20"/>
  <c r="G261" i="20"/>
  <c r="K261" i="20"/>
  <c r="G245" i="20"/>
  <c r="G237" i="20"/>
  <c r="G229" i="20"/>
  <c r="G221" i="20"/>
  <c r="G213" i="20"/>
  <c r="P57" i="20"/>
  <c r="G52" i="20"/>
  <c r="Q42" i="20"/>
  <c r="R42" i="20"/>
  <c r="G276" i="27"/>
  <c r="K276" i="27"/>
  <c r="G260" i="27"/>
  <c r="Q260" i="27"/>
  <c r="R260" i="27"/>
  <c r="U260" i="27"/>
  <c r="W260" i="27"/>
  <c r="P237" i="27"/>
  <c r="Z237" i="27"/>
  <c r="Q237" i="27"/>
  <c r="G215" i="27"/>
  <c r="Q154" i="27"/>
  <c r="G154" i="27"/>
  <c r="P154" i="27"/>
  <c r="Z154" i="27"/>
  <c r="AV5" i="20"/>
  <c r="G279" i="27"/>
  <c r="Q279" i="27"/>
  <c r="R279" i="27"/>
  <c r="G271" i="27"/>
  <c r="Q271" i="27"/>
  <c r="R271" i="27"/>
  <c r="Q263" i="27"/>
  <c r="BK8" i="20"/>
  <c r="BJ8" i="20"/>
  <c r="BI8" i="20"/>
  <c r="BH8" i="20"/>
  <c r="BG8" i="20"/>
  <c r="BF8" i="20"/>
  <c r="BE8" i="20"/>
  <c r="BD8" i="20"/>
  <c r="BC8" i="20"/>
  <c r="P55" i="20"/>
  <c r="R55" i="20" s="1"/>
  <c r="U55" i="20" s="1"/>
  <c r="W55" i="20" s="1"/>
  <c r="P49" i="20"/>
  <c r="Q30" i="20"/>
  <c r="AV3" i="20"/>
  <c r="AY3" i="20"/>
  <c r="G282" i="27"/>
  <c r="K282" i="27"/>
  <c r="Q282" i="27"/>
  <c r="R282" i="27"/>
  <c r="U282" i="27"/>
  <c r="W282" i="27"/>
  <c r="Q266" i="27"/>
  <c r="Z260" i="27"/>
  <c r="G224" i="27"/>
  <c r="P224" i="27"/>
  <c r="Z224" i="27"/>
  <c r="Q224" i="27"/>
  <c r="K223" i="27"/>
  <c r="G218" i="27"/>
  <c r="K218" i="27"/>
  <c r="J256" i="27"/>
  <c r="G47" i="20"/>
  <c r="P47" i="20"/>
  <c r="R47" i="20"/>
  <c r="U47" i="20" s="1"/>
  <c r="W47" i="20" s="1"/>
  <c r="BL7" i="20"/>
  <c r="BL4" i="20"/>
  <c r="BL6" i="20"/>
  <c r="Z279" i="27"/>
  <c r="Z271" i="27"/>
  <c r="G269" i="27"/>
  <c r="Q269" i="27"/>
  <c r="R269" i="27"/>
  <c r="G261" i="27"/>
  <c r="Q261" i="27"/>
  <c r="R261" i="27"/>
  <c r="U261" i="27"/>
  <c r="W261" i="27"/>
  <c r="G222" i="27"/>
  <c r="P222" i="27"/>
  <c r="R222" i="27"/>
  <c r="Z222" i="27"/>
  <c r="J147" i="27"/>
  <c r="Q79" i="20"/>
  <c r="Q71" i="20"/>
  <c r="Q59" i="20"/>
  <c r="R59" i="20"/>
  <c r="Q56" i="20"/>
  <c r="Q50" i="20"/>
  <c r="AV6" i="20"/>
  <c r="BL5" i="20"/>
  <c r="Z282" i="27"/>
  <c r="G280" i="27"/>
  <c r="Q280" i="27"/>
  <c r="G264" i="27"/>
  <c r="Q264" i="27"/>
  <c r="Z258" i="27"/>
  <c r="K233" i="27"/>
  <c r="P226" i="27"/>
  <c r="R226" i="27"/>
  <c r="Z226" i="27"/>
  <c r="Q226" i="27"/>
  <c r="G226" i="27"/>
  <c r="G225" i="27"/>
  <c r="P219" i="27"/>
  <c r="Z219" i="27"/>
  <c r="Q219" i="27"/>
  <c r="P31" i="20"/>
  <c r="R31" i="20"/>
  <c r="U31" i="20" s="1"/>
  <c r="W31" i="20" s="1"/>
  <c r="P23" i="20"/>
  <c r="R23" i="20"/>
  <c r="AV7" i="20"/>
  <c r="AY2" i="20"/>
  <c r="AV2" i="20"/>
  <c r="Z238" i="27"/>
  <c r="P238" i="27"/>
  <c r="R238" i="27"/>
  <c r="U238" i="27"/>
  <c r="W238" i="27"/>
  <c r="Z175" i="27"/>
  <c r="P175" i="27"/>
  <c r="R175" i="27"/>
  <c r="U175" i="27"/>
  <c r="W175" i="27"/>
  <c r="G175" i="27"/>
  <c r="P181" i="27"/>
  <c r="Q181" i="27"/>
  <c r="Z181" i="27"/>
  <c r="G182" i="27"/>
  <c r="P182" i="27"/>
  <c r="R182" i="27"/>
  <c r="U182" i="27"/>
  <c r="W182" i="27"/>
  <c r="Q172" i="27"/>
  <c r="G255" i="27"/>
  <c r="P255" i="27"/>
  <c r="Z255" i="27"/>
  <c r="Q255" i="27"/>
  <c r="G228" i="27"/>
  <c r="J228" i="27"/>
  <c r="P228" i="27"/>
  <c r="Z228" i="27"/>
  <c r="Q228" i="27"/>
  <c r="T93" i="27"/>
  <c r="Z93" i="27"/>
  <c r="P93" i="27"/>
  <c r="Q93" i="27"/>
  <c r="G91" i="27"/>
  <c r="I91" i="27"/>
  <c r="P91" i="27"/>
  <c r="R91" i="27"/>
  <c r="U91" i="27"/>
  <c r="W91" i="27"/>
  <c r="Z91" i="27"/>
  <c r="Q91" i="27"/>
  <c r="G238" i="27"/>
  <c r="Q233" i="27"/>
  <c r="Q223" i="27"/>
  <c r="Z213" i="27"/>
  <c r="P213" i="27"/>
  <c r="G155" i="27"/>
  <c r="P155" i="27"/>
  <c r="R155" i="27"/>
  <c r="Z155" i="27"/>
  <c r="G173" i="27"/>
  <c r="P173" i="27"/>
  <c r="R173" i="27"/>
  <c r="U173" i="27"/>
  <c r="W173" i="27"/>
  <c r="Z173" i="27"/>
  <c r="Z182" i="27"/>
  <c r="G183" i="27"/>
  <c r="Z183" i="27"/>
  <c r="Q183" i="27"/>
  <c r="R183" i="27"/>
  <c r="U183" i="27"/>
  <c r="W183" i="27"/>
  <c r="G129" i="27"/>
  <c r="P129" i="27"/>
  <c r="Z129" i="27"/>
  <c r="Q129" i="27"/>
  <c r="I29" i="27"/>
  <c r="P42" i="27"/>
  <c r="Z233" i="27"/>
  <c r="P233" i="27"/>
  <c r="Z223" i="27"/>
  <c r="P223" i="27"/>
  <c r="P210" i="27"/>
  <c r="P142" i="27"/>
  <c r="R142" i="27"/>
  <c r="Z142" i="27"/>
  <c r="Q164" i="27"/>
  <c r="G164" i="27"/>
  <c r="P164" i="27"/>
  <c r="Z164" i="27"/>
  <c r="Q256" i="27"/>
  <c r="P256" i="27"/>
  <c r="R256" i="27"/>
  <c r="U256" i="27"/>
  <c r="W256" i="27"/>
  <c r="Z256" i="27"/>
  <c r="P184" i="27"/>
  <c r="Q184" i="27"/>
  <c r="G184" i="27"/>
  <c r="Z184" i="27"/>
  <c r="G124" i="27"/>
  <c r="P124" i="27"/>
  <c r="Z124" i="27"/>
  <c r="Q124" i="27"/>
  <c r="P35" i="20"/>
  <c r="R35" i="20"/>
  <c r="U35" i="20" s="1"/>
  <c r="W35" i="20"/>
  <c r="P27" i="20"/>
  <c r="AY5" i="20"/>
  <c r="P147" i="27"/>
  <c r="G178" i="27"/>
  <c r="P178" i="27"/>
  <c r="G188" i="27"/>
  <c r="J188" i="27"/>
  <c r="G202" i="27"/>
  <c r="P202" i="27"/>
  <c r="Z202" i="27"/>
  <c r="Q202" i="27"/>
  <c r="P52" i="20"/>
  <c r="P44" i="20"/>
  <c r="P28" i="20"/>
  <c r="R28" i="20" s="1"/>
  <c r="AV4" i="20"/>
  <c r="BL3" i="20"/>
  <c r="Z153" i="27"/>
  <c r="G150" i="27"/>
  <c r="Q150" i="27"/>
  <c r="R150" i="27"/>
  <c r="G180" i="27"/>
  <c r="Z180" i="27"/>
  <c r="Q180" i="27"/>
  <c r="R180" i="27"/>
  <c r="U180" i="27"/>
  <c r="W180" i="27"/>
  <c r="G100" i="27"/>
  <c r="U100" i="27"/>
  <c r="W100" i="27"/>
  <c r="P100" i="27"/>
  <c r="R100" i="27"/>
  <c r="Z100" i="27"/>
  <c r="Q100" i="27"/>
  <c r="G208" i="27"/>
  <c r="P208" i="27"/>
  <c r="R208" i="27"/>
  <c r="U208" i="27"/>
  <c r="W208" i="27"/>
  <c r="Z208" i="27"/>
  <c r="G144" i="27"/>
  <c r="P144" i="27"/>
  <c r="R144" i="27"/>
  <c r="Z144" i="27"/>
  <c r="Q147" i="27"/>
  <c r="G179" i="27"/>
  <c r="P179" i="27"/>
  <c r="R179" i="27"/>
  <c r="R172" i="27"/>
  <c r="P46" i="20"/>
  <c r="P38" i="20"/>
  <c r="P30" i="20"/>
  <c r="Q205" i="27"/>
  <c r="P145" i="27"/>
  <c r="Z145" i="27"/>
  <c r="Q175" i="27"/>
  <c r="G181" i="27"/>
  <c r="G172" i="27"/>
  <c r="J172" i="27"/>
  <c r="G189" i="27"/>
  <c r="Z189" i="27"/>
  <c r="P189" i="27"/>
  <c r="Q189" i="27"/>
  <c r="G197" i="27"/>
  <c r="P197" i="27"/>
  <c r="Z197" i="27"/>
  <c r="Q197" i="27"/>
  <c r="R197" i="27"/>
  <c r="U197" i="27"/>
  <c r="W197" i="27"/>
  <c r="P95" i="27"/>
  <c r="Z95" i="27"/>
  <c r="G95" i="27"/>
  <c r="Q95" i="27"/>
  <c r="G134" i="27"/>
  <c r="Z134" i="27"/>
  <c r="P134" i="27"/>
  <c r="Q134" i="27"/>
  <c r="R134" i="27"/>
  <c r="U134" i="27"/>
  <c r="W134" i="27"/>
  <c r="I119" i="27"/>
  <c r="I157" i="27"/>
  <c r="Z195" i="27"/>
  <c r="P195" i="27"/>
  <c r="R195" i="27"/>
  <c r="U195" i="27"/>
  <c r="W195" i="27"/>
  <c r="Z196" i="27"/>
  <c r="P196" i="27"/>
  <c r="R196" i="27"/>
  <c r="G92" i="27"/>
  <c r="G137" i="27"/>
  <c r="Z108" i="27"/>
  <c r="P108" i="27"/>
  <c r="R108" i="27"/>
  <c r="G48" i="27"/>
  <c r="G125" i="27"/>
  <c r="Q125" i="27"/>
  <c r="Q30" i="27"/>
  <c r="R30" i="27"/>
  <c r="P151" i="27"/>
  <c r="Z151" i="27"/>
  <c r="Q151" i="27"/>
  <c r="G151" i="27"/>
  <c r="G103" i="27"/>
  <c r="P103" i="27"/>
  <c r="Z103" i="27"/>
  <c r="Q194" i="27"/>
  <c r="G194" i="27"/>
  <c r="P194" i="27"/>
  <c r="Z194" i="27"/>
  <c r="P119" i="27"/>
  <c r="Z119" i="27"/>
  <c r="P157" i="27"/>
  <c r="Z157" i="27"/>
  <c r="Q157" i="27"/>
  <c r="P117" i="27"/>
  <c r="Q187" i="27"/>
  <c r="R187" i="27"/>
  <c r="G195" i="27"/>
  <c r="Z244" i="27"/>
  <c r="P203" i="27"/>
  <c r="G196" i="27"/>
  <c r="Z99" i="27"/>
  <c r="P99" i="27"/>
  <c r="Z113" i="27"/>
  <c r="P113" i="27"/>
  <c r="Q51" i="27"/>
  <c r="G108" i="27"/>
  <c r="G115" i="27"/>
  <c r="Q115" i="27"/>
  <c r="Q36" i="27"/>
  <c r="Q168" i="27"/>
  <c r="G112" i="27"/>
  <c r="Q112" i="27"/>
  <c r="G34" i="27"/>
  <c r="Q34" i="27"/>
  <c r="G80" i="27"/>
  <c r="Q80" i="27"/>
  <c r="R80" i="27"/>
  <c r="G47" i="27"/>
  <c r="P47" i="27"/>
  <c r="Z47" i="27"/>
  <c r="Q47" i="27"/>
  <c r="I102" i="27"/>
  <c r="Q29" i="27"/>
  <c r="P29" i="27"/>
  <c r="R29" i="27"/>
  <c r="U29" i="27"/>
  <c r="W29" i="27"/>
  <c r="Z29" i="27"/>
  <c r="Q49" i="27"/>
  <c r="R49" i="27"/>
  <c r="P118" i="27"/>
  <c r="Z118" i="27"/>
  <c r="G111" i="27"/>
  <c r="I111" i="27"/>
  <c r="I72" i="27"/>
  <c r="P45" i="27"/>
  <c r="G77" i="27"/>
  <c r="Z77" i="27"/>
  <c r="P77" i="27"/>
  <c r="Q94" i="27"/>
  <c r="Z80" i="27"/>
  <c r="Q92" i="27"/>
  <c r="R92" i="27"/>
  <c r="U92" i="27"/>
  <c r="W92" i="27"/>
  <c r="Q137" i="27"/>
  <c r="R137" i="27"/>
  <c r="U137" i="27"/>
  <c r="W137" i="27"/>
  <c r="G49" i="27"/>
  <c r="G36" i="27"/>
  <c r="I167" i="27"/>
  <c r="G156" i="27"/>
  <c r="P156" i="27"/>
  <c r="Z156" i="27"/>
  <c r="Q156" i="27"/>
  <c r="G106" i="27"/>
  <c r="P97" i="27"/>
  <c r="Z97" i="27"/>
  <c r="Q97" i="27"/>
  <c r="G97" i="27"/>
  <c r="Z92" i="27"/>
  <c r="Z137" i="27"/>
  <c r="P48" i="27"/>
  <c r="R48" i="27"/>
  <c r="U48" i="27"/>
  <c r="W48" i="27"/>
  <c r="Z49" i="27"/>
  <c r="P167" i="27"/>
  <c r="Z167" i="27"/>
  <c r="Q167" i="27"/>
  <c r="I131" i="27"/>
  <c r="I68" i="27"/>
  <c r="G22" i="27"/>
  <c r="P22" i="27"/>
  <c r="Z22" i="27"/>
  <c r="Z48" i="27"/>
  <c r="Z30" i="27"/>
  <c r="G30" i="27"/>
  <c r="Q119" i="27"/>
  <c r="G140" i="27"/>
  <c r="Q165" i="27"/>
  <c r="Z165" i="27"/>
  <c r="P165" i="27"/>
  <c r="G165" i="27"/>
  <c r="P177" i="27"/>
  <c r="Z139" i="27"/>
  <c r="P139" i="27"/>
  <c r="Z162" i="27"/>
  <c r="P162" i="27"/>
  <c r="Z63" i="27"/>
  <c r="P63" i="27"/>
  <c r="Z176" i="27"/>
  <c r="P176" i="27"/>
  <c r="Z131" i="27"/>
  <c r="Z87" i="27"/>
  <c r="P35" i="27"/>
  <c r="Z35" i="27"/>
  <c r="P192" i="27"/>
  <c r="R192" i="27"/>
  <c r="U192" i="27"/>
  <c r="W192" i="27"/>
  <c r="Z192" i="27"/>
  <c r="G192" i="27"/>
  <c r="G258" i="21"/>
  <c r="K258" i="21"/>
  <c r="L258" i="21"/>
  <c r="D12" i="21"/>
  <c r="P102" i="27"/>
  <c r="Z102" i="27"/>
  <c r="G67" i="27"/>
  <c r="Q67" i="27"/>
  <c r="R67" i="27"/>
  <c r="U67" i="27"/>
  <c r="W67" i="27"/>
  <c r="G89" i="27"/>
  <c r="P89" i="27"/>
  <c r="Z89" i="27"/>
  <c r="Q89" i="27"/>
  <c r="G54" i="27"/>
  <c r="Z85" i="27"/>
  <c r="G85" i="27"/>
  <c r="Q85" i="27"/>
  <c r="G262" i="21"/>
  <c r="K262" i="21"/>
  <c r="L262" i="21"/>
  <c r="Z128" i="27"/>
  <c r="Q104" i="27"/>
  <c r="I82" i="27"/>
  <c r="P65" i="27"/>
  <c r="Z65" i="27"/>
  <c r="Q65" i="27"/>
  <c r="G65" i="27"/>
  <c r="I136" i="27"/>
  <c r="Z86" i="27"/>
  <c r="Q41" i="27"/>
  <c r="P104" i="27"/>
  <c r="R104" i="27"/>
  <c r="Q64" i="27"/>
  <c r="G64" i="27"/>
  <c r="Q90" i="27"/>
  <c r="G90" i="27"/>
  <c r="P90" i="27"/>
  <c r="Z90" i="27"/>
  <c r="Z67" i="27"/>
  <c r="G43" i="27"/>
  <c r="I43" i="27"/>
  <c r="P43" i="27"/>
  <c r="Z43" i="27"/>
  <c r="Q43" i="27"/>
  <c r="Q60" i="27"/>
  <c r="G60" i="27"/>
  <c r="P60" i="27"/>
  <c r="Z60" i="27"/>
  <c r="G266" i="21"/>
  <c r="K266" i="21"/>
  <c r="L266" i="21"/>
  <c r="P68" i="27"/>
  <c r="Z68" i="27"/>
  <c r="G190" i="27"/>
  <c r="Q190" i="27"/>
  <c r="R190" i="27"/>
  <c r="U190" i="27"/>
  <c r="W190" i="27"/>
  <c r="P79" i="27"/>
  <c r="Z79" i="27"/>
  <c r="Q79" i="27"/>
  <c r="G79" i="27"/>
  <c r="I79" i="27"/>
  <c r="G53" i="27"/>
  <c r="Z53" i="27"/>
  <c r="Q53" i="27"/>
  <c r="R53" i="27"/>
  <c r="U53" i="27"/>
  <c r="W53" i="27"/>
  <c r="G23" i="27"/>
  <c r="Z23" i="27"/>
  <c r="P23" i="27"/>
  <c r="H21" i="27"/>
  <c r="G138" i="21"/>
  <c r="K138" i="21"/>
  <c r="L138" i="21"/>
  <c r="G58" i="21"/>
  <c r="Q72" i="27"/>
  <c r="R72" i="27"/>
  <c r="U72" i="27"/>
  <c r="W72" i="27"/>
  <c r="Q131" i="27"/>
  <c r="I41" i="27"/>
  <c r="Q37" i="27"/>
  <c r="P163" i="27"/>
  <c r="Z163" i="27"/>
  <c r="Q163" i="27"/>
  <c r="G26" i="27"/>
  <c r="Q35" i="27"/>
  <c r="G62" i="27"/>
  <c r="P62" i="27"/>
  <c r="Z62" i="27"/>
  <c r="Q62" i="27"/>
  <c r="I44" i="27"/>
  <c r="G56" i="27"/>
  <c r="P56" i="27"/>
  <c r="Z56" i="27"/>
  <c r="G61" i="27"/>
  <c r="G59" i="27"/>
  <c r="P59" i="27"/>
  <c r="R59" i="27"/>
  <c r="Z59" i="27"/>
  <c r="Q59" i="27"/>
  <c r="G254" i="21"/>
  <c r="K254" i="21"/>
  <c r="L254" i="21"/>
  <c r="G218" i="21"/>
  <c r="K218" i="21"/>
  <c r="L218" i="21"/>
  <c r="G106" i="21"/>
  <c r="K106" i="21"/>
  <c r="L106" i="21"/>
  <c r="Z72" i="27"/>
  <c r="Q102" i="27"/>
  <c r="P87" i="27"/>
  <c r="I35" i="27"/>
  <c r="G52" i="27"/>
  <c r="Q52" i="27"/>
  <c r="R52" i="27"/>
  <c r="U52" i="27"/>
  <c r="W52" i="27"/>
  <c r="Z190" i="27"/>
  <c r="I66" i="27"/>
  <c r="G186" i="21"/>
  <c r="K186" i="21"/>
  <c r="L186" i="21"/>
  <c r="AB17" i="27"/>
  <c r="AV10" i="27"/>
  <c r="AV7" i="27"/>
  <c r="P84" i="27"/>
  <c r="P25" i="27"/>
  <c r="P85" i="27"/>
  <c r="R85" i="27"/>
  <c r="U85" i="27"/>
  <c r="W85" i="27"/>
  <c r="G270" i="21"/>
  <c r="K270" i="21"/>
  <c r="L270" i="21"/>
  <c r="G250" i="21"/>
  <c r="K250" i="21"/>
  <c r="L250" i="21"/>
  <c r="G214" i="21"/>
  <c r="K214" i="21"/>
  <c r="L214" i="21"/>
  <c r="G182" i="21"/>
  <c r="K182" i="21"/>
  <c r="L182" i="21"/>
  <c r="G158" i="21"/>
  <c r="K158" i="21"/>
  <c r="L158" i="21"/>
  <c r="G134" i="21"/>
  <c r="K134" i="21"/>
  <c r="L134" i="21"/>
  <c r="G100" i="21"/>
  <c r="K100" i="21"/>
  <c r="L100" i="21"/>
  <c r="G29" i="21"/>
  <c r="M12" i="21"/>
  <c r="E12" i="21"/>
  <c r="Q57" i="27"/>
  <c r="R57" i="27"/>
  <c r="Z66" i="27"/>
  <c r="P66" i="27"/>
  <c r="Z55" i="27"/>
  <c r="P55" i="27"/>
  <c r="G84" i="27"/>
  <c r="Q25" i="27"/>
  <c r="AB14" i="27"/>
  <c r="AY9" i="27"/>
  <c r="AY6" i="27"/>
  <c r="AV2" i="27"/>
  <c r="K272" i="21"/>
  <c r="L272" i="21"/>
  <c r="G272" i="21"/>
  <c r="G222" i="21"/>
  <c r="K222" i="21"/>
  <c r="L222" i="21"/>
  <c r="G190" i="21"/>
  <c r="K190" i="21"/>
  <c r="L190" i="21"/>
  <c r="G162" i="21"/>
  <c r="K162" i="21"/>
  <c r="L162" i="21"/>
  <c r="G142" i="21"/>
  <c r="K142" i="21"/>
  <c r="L142" i="21"/>
  <c r="G110" i="21"/>
  <c r="K110" i="21"/>
  <c r="L110" i="21"/>
  <c r="G92" i="21"/>
  <c r="K92" i="21"/>
  <c r="L92" i="21"/>
  <c r="G73" i="21"/>
  <c r="G45" i="21"/>
  <c r="Z57" i="27"/>
  <c r="AV12" i="27"/>
  <c r="K268" i="21"/>
  <c r="L268" i="21"/>
  <c r="G268" i="21"/>
  <c r="K264" i="21"/>
  <c r="L264" i="21"/>
  <c r="G264" i="21"/>
  <c r="K260" i="21"/>
  <c r="L260" i="21"/>
  <c r="G260" i="21"/>
  <c r="K256" i="21"/>
  <c r="L256" i="21"/>
  <c r="G256" i="21"/>
  <c r="G226" i="21"/>
  <c r="K226" i="21"/>
  <c r="L226" i="21"/>
  <c r="G194" i="21"/>
  <c r="K194" i="21"/>
  <c r="L194" i="21"/>
  <c r="G146" i="21"/>
  <c r="K146" i="21"/>
  <c r="L146" i="21"/>
  <c r="G114" i="21"/>
  <c r="K114" i="21"/>
  <c r="L114" i="21"/>
  <c r="F101" i="21"/>
  <c r="H101" i="21"/>
  <c r="I101" i="21"/>
  <c r="J101" i="21"/>
  <c r="K101" i="21"/>
  <c r="G84" i="21"/>
  <c r="G25" i="27"/>
  <c r="G234" i="21"/>
  <c r="K234" i="21"/>
  <c r="L234" i="21"/>
  <c r="G230" i="21"/>
  <c r="K230" i="21"/>
  <c r="L230" i="21"/>
  <c r="G198" i="21"/>
  <c r="K198" i="21"/>
  <c r="L198" i="21"/>
  <c r="G166" i="21"/>
  <c r="K166" i="21"/>
  <c r="L166" i="21"/>
  <c r="G150" i="21"/>
  <c r="K150" i="21"/>
  <c r="L150" i="21"/>
  <c r="G118" i="21"/>
  <c r="K118" i="21"/>
  <c r="L118" i="21"/>
  <c r="Q22" i="27"/>
  <c r="G238" i="21"/>
  <c r="K238" i="21"/>
  <c r="L238" i="21"/>
  <c r="G202" i="21"/>
  <c r="K202" i="21"/>
  <c r="L202" i="21"/>
  <c r="G170" i="21"/>
  <c r="K170" i="21"/>
  <c r="L170" i="21"/>
  <c r="G122" i="21"/>
  <c r="K122" i="21"/>
  <c r="L122" i="21"/>
  <c r="F93" i="21"/>
  <c r="H93" i="21"/>
  <c r="I93" i="21"/>
  <c r="J93" i="21"/>
  <c r="K93" i="21"/>
  <c r="P12" i="21"/>
  <c r="H12" i="21"/>
  <c r="AY11" i="27"/>
  <c r="AY4" i="27"/>
  <c r="AV34" i="27"/>
  <c r="AY36" i="27"/>
  <c r="AY5" i="27"/>
  <c r="AY8" i="27"/>
  <c r="AV11" i="27"/>
  <c r="AV4" i="27"/>
  <c r="Q77" i="27"/>
  <c r="G242" i="21"/>
  <c r="K242" i="21"/>
  <c r="L242" i="21"/>
  <c r="G206" i="21"/>
  <c r="K206" i="21"/>
  <c r="L206" i="21"/>
  <c r="G174" i="21"/>
  <c r="K174" i="21"/>
  <c r="L174" i="21"/>
  <c r="G154" i="21"/>
  <c r="K154" i="21"/>
  <c r="L154" i="21"/>
  <c r="G126" i="21"/>
  <c r="K126" i="21"/>
  <c r="L126" i="21"/>
  <c r="Z127" i="27"/>
  <c r="Z44" i="27"/>
  <c r="Z82" i="27"/>
  <c r="Z75" i="27"/>
  <c r="Q121" i="27"/>
  <c r="R121" i="27"/>
  <c r="Z21" i="27"/>
  <c r="AV13" i="27"/>
  <c r="Z8" i="27"/>
  <c r="Z5" i="27"/>
  <c r="G246" i="21"/>
  <c r="K246" i="21"/>
  <c r="L246" i="21"/>
  <c r="G210" i="21"/>
  <c r="K210" i="21"/>
  <c r="L210" i="21"/>
  <c r="G178" i="21"/>
  <c r="K178" i="21"/>
  <c r="L178" i="21"/>
  <c r="G130" i="21"/>
  <c r="K130" i="21"/>
  <c r="L130" i="21"/>
  <c r="G70" i="21"/>
  <c r="H269" i="21"/>
  <c r="H265" i="21"/>
  <c r="H261" i="21"/>
  <c r="H257" i="21"/>
  <c r="H253" i="21"/>
  <c r="H249" i="21"/>
  <c r="H245" i="21"/>
  <c r="H241" i="21"/>
  <c r="H237" i="21"/>
  <c r="H233" i="21"/>
  <c r="H229" i="21"/>
  <c r="J228" i="21"/>
  <c r="H225" i="21"/>
  <c r="J224" i="21"/>
  <c r="H221" i="21"/>
  <c r="J220" i="21"/>
  <c r="H217" i="21"/>
  <c r="J216" i="21"/>
  <c r="H213" i="21"/>
  <c r="J212" i="21"/>
  <c r="H209" i="21"/>
  <c r="J208" i="21"/>
  <c r="H205" i="21"/>
  <c r="J204" i="21"/>
  <c r="H201" i="21"/>
  <c r="J200" i="21"/>
  <c r="H197" i="21"/>
  <c r="J196" i="21"/>
  <c r="H193" i="21"/>
  <c r="J192" i="21"/>
  <c r="H189" i="21"/>
  <c r="J188" i="21"/>
  <c r="H185" i="21"/>
  <c r="J184" i="21"/>
  <c r="H181" i="21"/>
  <c r="J180" i="21"/>
  <c r="H177" i="21"/>
  <c r="J176" i="21"/>
  <c r="H173" i="21"/>
  <c r="J172" i="21"/>
  <c r="H169" i="21"/>
  <c r="J168" i="21"/>
  <c r="H165" i="21"/>
  <c r="J164" i="21"/>
  <c r="H161" i="21"/>
  <c r="J160" i="21"/>
  <c r="H157" i="21"/>
  <c r="J156" i="21"/>
  <c r="H153" i="21"/>
  <c r="J152" i="21"/>
  <c r="H149" i="21"/>
  <c r="J148" i="21"/>
  <c r="J144" i="21"/>
  <c r="J140" i="21"/>
  <c r="J136" i="21"/>
  <c r="J132" i="21"/>
  <c r="J128" i="21"/>
  <c r="J124" i="21"/>
  <c r="J120" i="21"/>
  <c r="J116" i="21"/>
  <c r="J112" i="21"/>
  <c r="J108" i="21"/>
  <c r="J104" i="21"/>
  <c r="L103" i="21"/>
  <c r="I97" i="21"/>
  <c r="K96" i="21"/>
  <c r="L95" i="21"/>
  <c r="I89" i="21"/>
  <c r="K88" i="21"/>
  <c r="L87" i="21"/>
  <c r="L86" i="21"/>
  <c r="G66" i="21"/>
  <c r="N12" i="21"/>
  <c r="F12" i="21"/>
  <c r="Z282" i="24"/>
  <c r="G282" i="24"/>
  <c r="AY28" i="27"/>
  <c r="AV26" i="27"/>
  <c r="Q21" i="27"/>
  <c r="AY22" i="27"/>
  <c r="AV20" i="27"/>
  <c r="AV19" i="27"/>
  <c r="AY16" i="27"/>
  <c r="AB11" i="27"/>
  <c r="AV8" i="27"/>
  <c r="AV5" i="27"/>
  <c r="J271" i="21"/>
  <c r="F269" i="21"/>
  <c r="J267" i="21"/>
  <c r="F265" i="21"/>
  <c r="J263" i="21"/>
  <c r="F261" i="21"/>
  <c r="J259" i="21"/>
  <c r="F257" i="21"/>
  <c r="J255" i="21"/>
  <c r="F253" i="21"/>
  <c r="J251" i="21"/>
  <c r="F249" i="21"/>
  <c r="J247" i="21"/>
  <c r="F245" i="21"/>
  <c r="J243" i="21"/>
  <c r="F241" i="21"/>
  <c r="J239" i="21"/>
  <c r="F237" i="21"/>
  <c r="J235" i="21"/>
  <c r="F233" i="21"/>
  <c r="F229" i="21"/>
  <c r="F225" i="21"/>
  <c r="F221" i="21"/>
  <c r="F217" i="21"/>
  <c r="F213" i="21"/>
  <c r="F209" i="21"/>
  <c r="F205" i="21"/>
  <c r="F201" i="21"/>
  <c r="F197" i="21"/>
  <c r="H196" i="21"/>
  <c r="F193" i="21"/>
  <c r="H192" i="21"/>
  <c r="F189" i="21"/>
  <c r="H188" i="21"/>
  <c r="F185" i="21"/>
  <c r="H184" i="21"/>
  <c r="F181" i="21"/>
  <c r="H180" i="21"/>
  <c r="F177" i="21"/>
  <c r="H176" i="21"/>
  <c r="F173" i="21"/>
  <c r="H172" i="21"/>
  <c r="F169" i="21"/>
  <c r="H168" i="21"/>
  <c r="F165" i="21"/>
  <c r="H164" i="21"/>
  <c r="F161" i="21"/>
  <c r="H160" i="21"/>
  <c r="F157" i="21"/>
  <c r="H156" i="21"/>
  <c r="F153" i="21"/>
  <c r="H152" i="21"/>
  <c r="H148" i="21"/>
  <c r="H144" i="21"/>
  <c r="J143" i="21"/>
  <c r="H140" i="21"/>
  <c r="J139" i="21"/>
  <c r="H136" i="21"/>
  <c r="J135" i="21"/>
  <c r="H132" i="21"/>
  <c r="J131" i="21"/>
  <c r="H128" i="21"/>
  <c r="J127" i="21"/>
  <c r="H124" i="21"/>
  <c r="J123" i="21"/>
  <c r="H120" i="21"/>
  <c r="J119" i="21"/>
  <c r="H116" i="21"/>
  <c r="J115" i="21"/>
  <c r="H112" i="21"/>
  <c r="J111" i="21"/>
  <c r="H108" i="21"/>
  <c r="J107" i="21"/>
  <c r="H104" i="21"/>
  <c r="J103" i="21"/>
  <c r="J102" i="21"/>
  <c r="I96" i="21"/>
  <c r="J95" i="21"/>
  <c r="J94" i="21"/>
  <c r="I88" i="21"/>
  <c r="H86" i="21"/>
  <c r="K65" i="21"/>
  <c r="L65" i="21"/>
  <c r="L51" i="21"/>
  <c r="K51" i="21"/>
  <c r="L35" i="21"/>
  <c r="K35" i="21"/>
  <c r="G25" i="21"/>
  <c r="K12" i="21"/>
  <c r="G252" i="21"/>
  <c r="G248" i="21"/>
  <c r="G244" i="21"/>
  <c r="G240" i="21"/>
  <c r="G236" i="21"/>
  <c r="G232" i="21"/>
  <c r="G228" i="21"/>
  <c r="G224" i="21"/>
  <c r="G220" i="21"/>
  <c r="G216" i="21"/>
  <c r="G212" i="21"/>
  <c r="G208" i="21"/>
  <c r="G204" i="21"/>
  <c r="G200" i="21"/>
  <c r="G196" i="21"/>
  <c r="G192" i="21"/>
  <c r="G188" i="21"/>
  <c r="G184" i="21"/>
  <c r="G180" i="21"/>
  <c r="G176" i="21"/>
  <c r="G172" i="21"/>
  <c r="G168" i="21"/>
  <c r="G164" i="21"/>
  <c r="G160" i="21"/>
  <c r="G156" i="21"/>
  <c r="G152" i="21"/>
  <c r="G148" i="21"/>
  <c r="G144" i="21"/>
  <c r="G140" i="21"/>
  <c r="G136" i="21"/>
  <c r="G132" i="21"/>
  <c r="G128" i="21"/>
  <c r="G124" i="21"/>
  <c r="G120" i="21"/>
  <c r="G116" i="21"/>
  <c r="G112" i="21"/>
  <c r="G108" i="21"/>
  <c r="G104" i="21"/>
  <c r="F97" i="21"/>
  <c r="F89" i="21"/>
  <c r="G87" i="21"/>
  <c r="G76" i="21"/>
  <c r="K57" i="21"/>
  <c r="L57" i="21"/>
  <c r="K41" i="21"/>
  <c r="L41" i="21"/>
  <c r="G12" i="21"/>
  <c r="L99" i="21"/>
  <c r="L91" i="21"/>
  <c r="L83" i="21"/>
  <c r="G68" i="21"/>
  <c r="J12" i="21"/>
  <c r="C12" i="21"/>
  <c r="K82" i="21"/>
  <c r="L82" i="21"/>
  <c r="G82" i="21"/>
  <c r="G60" i="21"/>
  <c r="Q12" i="21"/>
  <c r="I12" i="21"/>
  <c r="AB12" i="27"/>
  <c r="J269" i="21"/>
  <c r="J265" i="21"/>
  <c r="J261" i="21"/>
  <c r="J257" i="21"/>
  <c r="J253" i="21"/>
  <c r="L252" i="21"/>
  <c r="J249" i="21"/>
  <c r="L248" i="21"/>
  <c r="J245" i="21"/>
  <c r="L244" i="21"/>
  <c r="J241" i="21"/>
  <c r="L240" i="21"/>
  <c r="J237" i="21"/>
  <c r="L236" i="21"/>
  <c r="J233" i="21"/>
  <c r="L232" i="21"/>
  <c r="J229" i="21"/>
  <c r="L228" i="21"/>
  <c r="J225" i="21"/>
  <c r="L224" i="21"/>
  <c r="J221" i="21"/>
  <c r="L220" i="21"/>
  <c r="J217" i="21"/>
  <c r="L216" i="21"/>
  <c r="J213" i="21"/>
  <c r="L212" i="21"/>
  <c r="J209" i="21"/>
  <c r="L208" i="21"/>
  <c r="J205" i="21"/>
  <c r="L204" i="21"/>
  <c r="J201" i="21"/>
  <c r="L200" i="21"/>
  <c r="L196" i="21"/>
  <c r="L192" i="21"/>
  <c r="L188" i="21"/>
  <c r="L184" i="21"/>
  <c r="L180" i="21"/>
  <c r="L176" i="21"/>
  <c r="L172" i="21"/>
  <c r="L168" i="21"/>
  <c r="L164" i="21"/>
  <c r="L160" i="21"/>
  <c r="L156" i="21"/>
  <c r="L152" i="21"/>
  <c r="L148" i="21"/>
  <c r="L144" i="21"/>
  <c r="L140" i="21"/>
  <c r="L136" i="21"/>
  <c r="L132" i="21"/>
  <c r="L128" i="21"/>
  <c r="L124" i="21"/>
  <c r="L120" i="21"/>
  <c r="L116" i="21"/>
  <c r="L112" i="21"/>
  <c r="L108" i="21"/>
  <c r="L104" i="21"/>
  <c r="J99" i="21"/>
  <c r="K97" i="21"/>
  <c r="J91" i="21"/>
  <c r="K89" i="21"/>
  <c r="I87" i="21"/>
  <c r="H87" i="21"/>
  <c r="L43" i="21"/>
  <c r="K43" i="21"/>
  <c r="L27" i="21"/>
  <c r="K27" i="21"/>
  <c r="AY33" i="27"/>
  <c r="AV31" i="27"/>
  <c r="AY25" i="27"/>
  <c r="AV24" i="27"/>
  <c r="AV18" i="27"/>
  <c r="AV17" i="27"/>
  <c r="AV14" i="27"/>
  <c r="AV9" i="27"/>
  <c r="AV6" i="27"/>
  <c r="AV3" i="27"/>
  <c r="H99" i="21"/>
  <c r="L96" i="21"/>
  <c r="H91" i="21"/>
  <c r="L88" i="21"/>
  <c r="K81" i="21"/>
  <c r="L81" i="21"/>
  <c r="K74" i="21"/>
  <c r="L74" i="21"/>
  <c r="G74" i="21"/>
  <c r="K49" i="21"/>
  <c r="L49" i="21"/>
  <c r="G274" i="24"/>
  <c r="Z274" i="24"/>
  <c r="L77" i="21"/>
  <c r="K77" i="21"/>
  <c r="L69" i="21"/>
  <c r="K69" i="21"/>
  <c r="K32" i="21"/>
  <c r="K24" i="21"/>
  <c r="L24" i="21"/>
  <c r="G277" i="24"/>
  <c r="Z277" i="24"/>
  <c r="K219" i="24"/>
  <c r="K209" i="24"/>
  <c r="G254" i="24"/>
  <c r="Z254" i="24"/>
  <c r="G247" i="24"/>
  <c r="Z247" i="24"/>
  <c r="K223" i="24"/>
  <c r="G179" i="24"/>
  <c r="Z179" i="24"/>
  <c r="K54" i="21"/>
  <c r="G261" i="24"/>
  <c r="Z261" i="24"/>
  <c r="G225" i="24"/>
  <c r="Z225" i="24"/>
  <c r="K211" i="24"/>
  <c r="G194" i="24"/>
  <c r="Z194" i="24"/>
  <c r="L36" i="21"/>
  <c r="K46" i="21"/>
  <c r="K268" i="24"/>
  <c r="G258" i="24"/>
  <c r="Z258" i="24"/>
  <c r="K75" i="21"/>
  <c r="K236" i="24"/>
  <c r="L67" i="21"/>
  <c r="K67" i="21"/>
  <c r="L28" i="21"/>
  <c r="Z283" i="24"/>
  <c r="G283" i="24"/>
  <c r="G241" i="24"/>
  <c r="Z241" i="24"/>
  <c r="G199" i="24"/>
  <c r="Z199" i="24"/>
  <c r="G77" i="21"/>
  <c r="G69" i="21"/>
  <c r="K64" i="21"/>
  <c r="L64" i="21"/>
  <c r="G61" i="21"/>
  <c r="G56" i="21"/>
  <c r="G54" i="21"/>
  <c r="G52" i="21"/>
  <c r="G50" i="21"/>
  <c r="G48" i="21"/>
  <c r="G46" i="21"/>
  <c r="G42" i="21"/>
  <c r="G40" i="21"/>
  <c r="G38" i="21"/>
  <c r="G36" i="21"/>
  <c r="G34" i="21"/>
  <c r="G32" i="21"/>
  <c r="G30" i="21"/>
  <c r="G26" i="21"/>
  <c r="G24" i="21"/>
  <c r="G22" i="21"/>
  <c r="G270" i="24"/>
  <c r="Z270" i="24"/>
  <c r="K252" i="24"/>
  <c r="G231" i="24"/>
  <c r="Z231" i="24"/>
  <c r="G279" i="24"/>
  <c r="Z279" i="24"/>
  <c r="G263" i="24"/>
  <c r="Z263" i="24"/>
  <c r="G221" i="24"/>
  <c r="Z221" i="24"/>
  <c r="G285" i="24"/>
  <c r="Z285" i="24"/>
  <c r="Z268" i="24"/>
  <c r="Z252" i="24"/>
  <c r="G245" i="24"/>
  <c r="Z245" i="24"/>
  <c r="G238" i="24"/>
  <c r="Z238" i="24"/>
  <c r="G229" i="24"/>
  <c r="Z229" i="24"/>
  <c r="Z168" i="24"/>
  <c r="G168" i="24"/>
  <c r="Z236" i="24"/>
  <c r="K214" i="24"/>
  <c r="G178" i="24"/>
  <c r="Z178" i="24"/>
  <c r="G271" i="24"/>
  <c r="Z271" i="24"/>
  <c r="G255" i="24"/>
  <c r="Z255" i="24"/>
  <c r="G187" i="24"/>
  <c r="Z187" i="24"/>
  <c r="G162" i="24"/>
  <c r="Z162" i="24"/>
  <c r="G278" i="24"/>
  <c r="Z278" i="24"/>
  <c r="K276" i="24"/>
  <c r="G269" i="24"/>
  <c r="Z269" i="24"/>
  <c r="G266" i="24"/>
  <c r="G262" i="24"/>
  <c r="Z262" i="24"/>
  <c r="K260" i="24"/>
  <c r="G253" i="24"/>
  <c r="Z253" i="24"/>
  <c r="G250" i="24"/>
  <c r="G239" i="24"/>
  <c r="Z239" i="24"/>
  <c r="G233" i="24"/>
  <c r="Z233" i="24"/>
  <c r="Z223" i="24"/>
  <c r="G210" i="24"/>
  <c r="Z210" i="24"/>
  <c r="Z276" i="24"/>
  <c r="Z260" i="24"/>
  <c r="G246" i="24"/>
  <c r="Z246" i="24"/>
  <c r="K244" i="24"/>
  <c r="G237" i="24"/>
  <c r="Z237" i="24"/>
  <c r="G230" i="24"/>
  <c r="Z230" i="24"/>
  <c r="K228" i="24"/>
  <c r="K208" i="24"/>
  <c r="G202" i="24"/>
  <c r="Z202" i="24"/>
  <c r="K200" i="24"/>
  <c r="G186" i="24"/>
  <c r="Z186" i="24"/>
  <c r="G159" i="24"/>
  <c r="Z159" i="24"/>
  <c r="Z103" i="24"/>
  <c r="G103" i="24"/>
  <c r="Z244" i="24"/>
  <c r="Z228" i="24"/>
  <c r="G195" i="24"/>
  <c r="Z195" i="24"/>
  <c r="Z126" i="24"/>
  <c r="G126" i="24"/>
  <c r="Z281" i="24"/>
  <c r="G275" i="24"/>
  <c r="Z273" i="24"/>
  <c r="G267" i="24"/>
  <c r="Z265" i="24"/>
  <c r="G259" i="24"/>
  <c r="Z257" i="24"/>
  <c r="G251" i="24"/>
  <c r="Z249" i="24"/>
  <c r="G243" i="24"/>
  <c r="K242" i="24"/>
  <c r="G235" i="24"/>
  <c r="K234" i="24"/>
  <c r="G227" i="24"/>
  <c r="K226" i="24"/>
  <c r="G205" i="24"/>
  <c r="Z205" i="24"/>
  <c r="G171" i="24"/>
  <c r="Z171" i="24"/>
  <c r="K169" i="24"/>
  <c r="G165" i="24"/>
  <c r="Z165" i="24"/>
  <c r="Z124" i="24"/>
  <c r="G124" i="24"/>
  <c r="I79" i="24"/>
  <c r="G218" i="24"/>
  <c r="Z218" i="24"/>
  <c r="G207" i="24"/>
  <c r="G175" i="24"/>
  <c r="G147" i="24"/>
  <c r="Z147" i="24"/>
  <c r="G144" i="24"/>
  <c r="Z144" i="24"/>
  <c r="Z110" i="24"/>
  <c r="G110" i="24"/>
  <c r="G281" i="24"/>
  <c r="K280" i="24"/>
  <c r="G273" i="24"/>
  <c r="K272" i="24"/>
  <c r="G265" i="24"/>
  <c r="K264" i="24"/>
  <c r="G257" i="24"/>
  <c r="G249" i="24"/>
  <c r="G220" i="24"/>
  <c r="K217" i="24"/>
  <c r="Z215" i="24"/>
  <c r="Z214" i="24"/>
  <c r="G204" i="24"/>
  <c r="Z204" i="24"/>
  <c r="Z160" i="24"/>
  <c r="G160" i="24"/>
  <c r="G154" i="24"/>
  <c r="Z154" i="24"/>
  <c r="G151" i="24"/>
  <c r="G139" i="24"/>
  <c r="Z139" i="24"/>
  <c r="G112" i="24"/>
  <c r="Z112" i="24"/>
  <c r="Z94" i="24"/>
  <c r="G94" i="24"/>
  <c r="G83" i="24"/>
  <c r="Z83" i="24"/>
  <c r="G240" i="24"/>
  <c r="G232" i="24"/>
  <c r="G224" i="24"/>
  <c r="G216" i="24"/>
  <c r="G163" i="24"/>
  <c r="Z163" i="24"/>
  <c r="G157" i="24"/>
  <c r="Z157" i="24"/>
  <c r="I121" i="24"/>
  <c r="Z211" i="24"/>
  <c r="Z200" i="24"/>
  <c r="K193" i="24"/>
  <c r="K185" i="24"/>
  <c r="K177" i="24"/>
  <c r="Z176" i="24"/>
  <c r="G176" i="24"/>
  <c r="G170" i="24"/>
  <c r="Z170" i="24"/>
  <c r="G167" i="24"/>
  <c r="J137" i="24"/>
  <c r="Z134" i="24"/>
  <c r="G134" i="24"/>
  <c r="G131" i="24"/>
  <c r="Z131" i="24"/>
  <c r="I87" i="24"/>
  <c r="I74" i="24"/>
  <c r="G212" i="24"/>
  <c r="Z193" i="24"/>
  <c r="Z192" i="24"/>
  <c r="G191" i="24"/>
  <c r="Z185" i="24"/>
  <c r="Z184" i="24"/>
  <c r="G183" i="24"/>
  <c r="Z177" i="24"/>
  <c r="G173" i="24"/>
  <c r="Z173" i="24"/>
  <c r="Z152" i="24"/>
  <c r="G152" i="24"/>
  <c r="G146" i="24"/>
  <c r="Z146" i="24"/>
  <c r="G127" i="24"/>
  <c r="Z127" i="24"/>
  <c r="I117" i="24"/>
  <c r="I81" i="24"/>
  <c r="Z59" i="24"/>
  <c r="G59" i="24"/>
  <c r="Z208" i="24"/>
  <c r="G197" i="24"/>
  <c r="Z197" i="24"/>
  <c r="G189" i="24"/>
  <c r="Z189" i="24"/>
  <c r="G181" i="24"/>
  <c r="Z181" i="24"/>
  <c r="G155" i="24"/>
  <c r="Z155" i="24"/>
  <c r="G149" i="24"/>
  <c r="Z149" i="24"/>
  <c r="I95" i="24"/>
  <c r="G88" i="24"/>
  <c r="Z88" i="24"/>
  <c r="G136" i="24"/>
  <c r="I125" i="24"/>
  <c r="Z118" i="24"/>
  <c r="G118" i="24"/>
  <c r="G101" i="24"/>
  <c r="G97" i="24"/>
  <c r="Z97" i="24"/>
  <c r="I92" i="24"/>
  <c r="Z74" i="24"/>
  <c r="I60" i="24"/>
  <c r="G143" i="24"/>
  <c r="G128" i="24"/>
  <c r="Z128" i="24"/>
  <c r="G111" i="24"/>
  <c r="Z108" i="24"/>
  <c r="Z92" i="24"/>
  <c r="I66" i="24"/>
  <c r="G206" i="24"/>
  <c r="G198" i="24"/>
  <c r="Z196" i="24"/>
  <c r="G190" i="24"/>
  <c r="Z188" i="24"/>
  <c r="G182" i="24"/>
  <c r="Z180" i="24"/>
  <c r="G174" i="24"/>
  <c r="Z172" i="24"/>
  <c r="G166" i="24"/>
  <c r="Z164" i="24"/>
  <c r="G158" i="24"/>
  <c r="Z156" i="24"/>
  <c r="G150" i="24"/>
  <c r="Z148" i="24"/>
  <c r="G140" i="24"/>
  <c r="Z137" i="24"/>
  <c r="G122" i="24"/>
  <c r="I119" i="24"/>
  <c r="Z95" i="24"/>
  <c r="Z86" i="24"/>
  <c r="G86" i="24"/>
  <c r="G82" i="24"/>
  <c r="Z82" i="24"/>
  <c r="G80" i="24"/>
  <c r="Z80" i="24"/>
  <c r="G78" i="24"/>
  <c r="Z123" i="24"/>
  <c r="Z117" i="24"/>
  <c r="Z116" i="24"/>
  <c r="G105" i="24"/>
  <c r="Z105" i="24"/>
  <c r="G99" i="24"/>
  <c r="Z99" i="24"/>
  <c r="G93" i="24"/>
  <c r="G89" i="24"/>
  <c r="Z89" i="24"/>
  <c r="I84" i="24"/>
  <c r="G67" i="24"/>
  <c r="Z67" i="24"/>
  <c r="G196" i="24"/>
  <c r="G188" i="24"/>
  <c r="G180" i="24"/>
  <c r="G172" i="24"/>
  <c r="G164" i="24"/>
  <c r="G156" i="24"/>
  <c r="G148" i="24"/>
  <c r="G132" i="24"/>
  <c r="G107" i="24"/>
  <c r="G104" i="24"/>
  <c r="Z104" i="24"/>
  <c r="Z102" i="24"/>
  <c r="G102" i="24"/>
  <c r="G96" i="24"/>
  <c r="Z96" i="24"/>
  <c r="Z84" i="24"/>
  <c r="G170" i="22"/>
  <c r="Z170" i="22"/>
  <c r="Z142" i="24"/>
  <c r="G142" i="24"/>
  <c r="G120" i="24"/>
  <c r="Z120" i="24"/>
  <c r="G113" i="24"/>
  <c r="Z113" i="24"/>
  <c r="I109" i="24"/>
  <c r="I100" i="24"/>
  <c r="Z87" i="24"/>
  <c r="G75" i="24"/>
  <c r="Z75" i="24"/>
  <c r="G71" i="24"/>
  <c r="Z71" i="24"/>
  <c r="G64" i="24"/>
  <c r="Z64" i="24"/>
  <c r="Z138" i="24"/>
  <c r="Z136" i="24"/>
  <c r="G130" i="24"/>
  <c r="G115" i="24"/>
  <c r="Z100" i="24"/>
  <c r="G91" i="24"/>
  <c r="Z91" i="24"/>
  <c r="G85" i="24"/>
  <c r="Z77" i="24"/>
  <c r="G77" i="24"/>
  <c r="G73" i="24"/>
  <c r="Z50" i="24"/>
  <c r="G50" i="24"/>
  <c r="I26" i="24"/>
  <c r="K235" i="22"/>
  <c r="G220" i="22"/>
  <c r="Z220" i="22"/>
  <c r="G68" i="24"/>
  <c r="Z68" i="24"/>
  <c r="I62" i="24"/>
  <c r="I58" i="24"/>
  <c r="I53" i="24"/>
  <c r="G114" i="24"/>
  <c r="G106" i="24"/>
  <c r="G98" i="24"/>
  <c r="G90" i="24"/>
  <c r="G41" i="24"/>
  <c r="Z41" i="24"/>
  <c r="I32" i="24"/>
  <c r="Z42" i="24"/>
  <c r="G42" i="24"/>
  <c r="G52" i="24"/>
  <c r="Z52" i="24"/>
  <c r="I35" i="24"/>
  <c r="G198" i="22"/>
  <c r="Z198" i="22"/>
  <c r="G193" i="22"/>
  <c r="Z193" i="22"/>
  <c r="Z62" i="24"/>
  <c r="Z60" i="24"/>
  <c r="Z58" i="24"/>
  <c r="I46" i="24"/>
  <c r="I40" i="24"/>
  <c r="G39" i="24"/>
  <c r="Z39" i="24"/>
  <c r="U3" i="24"/>
  <c r="U5" i="24"/>
  <c r="Z232" i="22"/>
  <c r="G232" i="22"/>
  <c r="G45" i="24"/>
  <c r="Z45" i="24"/>
  <c r="G36" i="24"/>
  <c r="Z36" i="24"/>
  <c r="I33" i="24"/>
  <c r="G29" i="24"/>
  <c r="Z29" i="24"/>
  <c r="G24" i="24"/>
  <c r="Z24" i="24"/>
  <c r="G257" i="22"/>
  <c r="Z257" i="22"/>
  <c r="Z187" i="22"/>
  <c r="G187" i="22"/>
  <c r="Z54" i="24"/>
  <c r="I30" i="24"/>
  <c r="I27" i="24"/>
  <c r="G242" i="22"/>
  <c r="Z242" i="22"/>
  <c r="Z229" i="22"/>
  <c r="G229" i="22"/>
  <c r="K227" i="22"/>
  <c r="G209" i="22"/>
  <c r="Z209" i="22"/>
  <c r="G169" i="22"/>
  <c r="Z169" i="22"/>
  <c r="I54" i="24"/>
  <c r="G44" i="24"/>
  <c r="Z44" i="24"/>
  <c r="I25" i="24"/>
  <c r="G22" i="24"/>
  <c r="Z22" i="24"/>
  <c r="K231" i="22"/>
  <c r="K215" i="22"/>
  <c r="G31" i="24"/>
  <c r="Z31" i="24"/>
  <c r="K233" i="22"/>
  <c r="G37" i="24"/>
  <c r="Z37" i="24"/>
  <c r="Z34" i="24"/>
  <c r="G34" i="24"/>
  <c r="G28" i="24"/>
  <c r="Z28" i="24"/>
  <c r="Z208" i="22"/>
  <c r="G208" i="22"/>
  <c r="K181" i="22"/>
  <c r="Z161" i="22"/>
  <c r="G161" i="22"/>
  <c r="Z240" i="22"/>
  <c r="G240" i="22"/>
  <c r="G218" i="22"/>
  <c r="Z218" i="22"/>
  <c r="G177" i="22"/>
  <c r="Z177" i="22"/>
  <c r="K167" i="22"/>
  <c r="K164" i="22"/>
  <c r="G122" i="22"/>
  <c r="Z122" i="22"/>
  <c r="G76" i="22"/>
  <c r="Z76" i="22"/>
  <c r="G225" i="22"/>
  <c r="Z225" i="22"/>
  <c r="G186" i="22"/>
  <c r="Z186" i="22"/>
  <c r="G115" i="22"/>
  <c r="Z115" i="22"/>
  <c r="G108" i="22"/>
  <c r="Z108" i="22"/>
  <c r="G239" i="22"/>
  <c r="Z239" i="22"/>
  <c r="K237" i="22"/>
  <c r="G217" i="22"/>
  <c r="Z217" i="22"/>
  <c r="K203" i="22"/>
  <c r="K201" i="22"/>
  <c r="K195" i="22"/>
  <c r="G188" i="22"/>
  <c r="Z188" i="22"/>
  <c r="K183" i="22"/>
  <c r="Z176" i="22"/>
  <c r="G176" i="22"/>
  <c r="G117" i="22"/>
  <c r="Z117" i="22"/>
  <c r="G54" i="22"/>
  <c r="Z54" i="22"/>
  <c r="I12" i="24"/>
  <c r="I13" i="24"/>
  <c r="H15" i="24"/>
  <c r="W3" i="24"/>
  <c r="W5" i="24"/>
  <c r="AB15" i="24"/>
  <c r="AU254" i="24"/>
  <c r="AY9" i="24"/>
  <c r="AY13" i="24"/>
  <c r="AB17" i="24"/>
  <c r="AV19" i="24"/>
  <c r="AV20" i="24"/>
  <c r="AY26" i="24"/>
  <c r="AV17" i="24"/>
  <c r="R3" i="24"/>
  <c r="R5" i="24"/>
  <c r="AY17" i="24"/>
  <c r="AV18" i="24"/>
  <c r="AY7" i="24"/>
  <c r="AY11" i="24"/>
  <c r="AB14" i="24"/>
  <c r="Y3" i="24"/>
  <c r="Y5" i="24"/>
  <c r="AY15" i="24"/>
  <c r="AV4" i="24"/>
  <c r="AY8" i="24"/>
  <c r="AV14" i="24"/>
  <c r="AV16" i="24"/>
  <c r="K245" i="22"/>
  <c r="G210" i="22"/>
  <c r="Z210" i="22"/>
  <c r="K205" i="22"/>
  <c r="G185" i="22"/>
  <c r="Z185" i="22"/>
  <c r="Z160" i="22"/>
  <c r="G160" i="22"/>
  <c r="Z128" i="22"/>
  <c r="G128" i="22"/>
  <c r="K256" i="22"/>
  <c r="G241" i="22"/>
  <c r="Z241" i="22"/>
  <c r="G207" i="22"/>
  <c r="Z207" i="22"/>
  <c r="G178" i="22"/>
  <c r="Z178" i="22"/>
  <c r="K173" i="22"/>
  <c r="Z168" i="22"/>
  <c r="G168" i="22"/>
  <c r="AY14" i="24"/>
  <c r="AY4" i="24"/>
  <c r="AY3" i="24"/>
  <c r="G230" i="22"/>
  <c r="Z230" i="22"/>
  <c r="K213" i="22"/>
  <c r="G175" i="22"/>
  <c r="Z175" i="22"/>
  <c r="G154" i="22"/>
  <c r="Z154" i="22"/>
  <c r="J145" i="22"/>
  <c r="G130" i="22"/>
  <c r="Z130" i="22"/>
  <c r="G113" i="22"/>
  <c r="Z113" i="22"/>
  <c r="G84" i="22"/>
  <c r="Z84" i="22"/>
  <c r="S16" i="24"/>
  <c r="S17" i="24"/>
  <c r="Z245" i="22"/>
  <c r="K243" i="22"/>
  <c r="Z215" i="22"/>
  <c r="Z213" i="22"/>
  <c r="K211" i="22"/>
  <c r="Z183" i="22"/>
  <c r="Z181" i="22"/>
  <c r="K179" i="22"/>
  <c r="Z167" i="22"/>
  <c r="Z152" i="22"/>
  <c r="G152" i="22"/>
  <c r="J137" i="22"/>
  <c r="Z120" i="22"/>
  <c r="G120" i="22"/>
  <c r="I118" i="22"/>
  <c r="G105" i="22"/>
  <c r="Z105" i="22"/>
  <c r="G94" i="22"/>
  <c r="Z94" i="22"/>
  <c r="R16" i="24"/>
  <c r="R17" i="24"/>
  <c r="AV3" i="24"/>
  <c r="S3" i="24"/>
  <c r="S5" i="24"/>
  <c r="Z236" i="22"/>
  <c r="Z235" i="22"/>
  <c r="G234" i="22"/>
  <c r="Z234" i="22"/>
  <c r="Z204" i="22"/>
  <c r="Z203" i="22"/>
  <c r="G202" i="22"/>
  <c r="Z202" i="22"/>
  <c r="Z172" i="22"/>
  <c r="G171" i="22"/>
  <c r="G162" i="22"/>
  <c r="Z162" i="22"/>
  <c r="G149" i="22"/>
  <c r="Z149" i="22"/>
  <c r="G147" i="22"/>
  <c r="Z147" i="22"/>
  <c r="J129" i="22"/>
  <c r="I116" i="22"/>
  <c r="G112" i="22"/>
  <c r="Z112" i="22"/>
  <c r="Z90" i="22"/>
  <c r="G90" i="22"/>
  <c r="G28" i="22"/>
  <c r="Z28" i="22"/>
  <c r="Y16" i="24"/>
  <c r="Y17" i="24"/>
  <c r="Q16" i="24"/>
  <c r="Q17" i="24"/>
  <c r="AV8" i="24"/>
  <c r="AY6" i="24"/>
  <c r="BL3" i="24"/>
  <c r="Z237" i="22"/>
  <c r="G216" i="22"/>
  <c r="Z205" i="22"/>
  <c r="G184" i="22"/>
  <c r="Z173" i="22"/>
  <c r="G141" i="22"/>
  <c r="Z141" i="22"/>
  <c r="G139" i="22"/>
  <c r="Z139" i="22"/>
  <c r="I121" i="22"/>
  <c r="Z119" i="22"/>
  <c r="G91" i="22"/>
  <c r="Z91" i="22"/>
  <c r="Z82" i="22"/>
  <c r="G82" i="22"/>
  <c r="G226" i="22"/>
  <c r="Z226" i="22"/>
  <c r="G194" i="22"/>
  <c r="Z194" i="22"/>
  <c r="G155" i="22"/>
  <c r="Z155" i="22"/>
  <c r="G133" i="22"/>
  <c r="Z133" i="22"/>
  <c r="G131" i="22"/>
  <c r="Z131" i="22"/>
  <c r="I119" i="22"/>
  <c r="G100" i="22"/>
  <c r="Z100" i="22"/>
  <c r="Z87" i="22"/>
  <c r="G87" i="22"/>
  <c r="G83" i="22"/>
  <c r="Z83" i="22"/>
  <c r="Z74" i="22"/>
  <c r="G74" i="22"/>
  <c r="G62" i="22"/>
  <c r="Z62" i="22"/>
  <c r="I25" i="22"/>
  <c r="W16" i="24"/>
  <c r="W17" i="24"/>
  <c r="AY12" i="24"/>
  <c r="AY10" i="24"/>
  <c r="AV6" i="24"/>
  <c r="AV2" i="24"/>
  <c r="G146" i="22"/>
  <c r="Z146" i="22"/>
  <c r="Z144" i="22"/>
  <c r="G144" i="22"/>
  <c r="G125" i="22"/>
  <c r="Z125" i="22"/>
  <c r="G123" i="22"/>
  <c r="Z123" i="22"/>
  <c r="Z79" i="22"/>
  <c r="G79" i="22"/>
  <c r="G75" i="22"/>
  <c r="Z75" i="22"/>
  <c r="G163" i="22"/>
  <c r="Z163" i="22"/>
  <c r="J156" i="22"/>
  <c r="G138" i="22"/>
  <c r="Z138" i="22"/>
  <c r="Z136" i="22"/>
  <c r="G136" i="22"/>
  <c r="Z97" i="22"/>
  <c r="G97" i="22"/>
  <c r="G92" i="22"/>
  <c r="Z92" i="22"/>
  <c r="G23" i="22"/>
  <c r="Z23" i="22"/>
  <c r="G63" i="22"/>
  <c r="Z63" i="22"/>
  <c r="I56" i="22"/>
  <c r="G104" i="22"/>
  <c r="Z104" i="22"/>
  <c r="I95" i="22"/>
  <c r="I93" i="22"/>
  <c r="Z73" i="22"/>
  <c r="G73" i="22"/>
  <c r="Z99" i="22"/>
  <c r="G99" i="22"/>
  <c r="I99" i="22"/>
  <c r="Z89" i="22"/>
  <c r="G89" i="22"/>
  <c r="Z81" i="22"/>
  <c r="G81" i="22"/>
  <c r="I71" i="22"/>
  <c r="G68" i="22"/>
  <c r="Z68" i="22"/>
  <c r="G67" i="22"/>
  <c r="Z67" i="22"/>
  <c r="G58" i="22"/>
  <c r="Z58" i="22"/>
  <c r="G44" i="22"/>
  <c r="Z44" i="22"/>
  <c r="G39" i="22"/>
  <c r="Z39" i="22"/>
  <c r="G114" i="22"/>
  <c r="I103" i="22"/>
  <c r="Z98" i="22"/>
  <c r="Z88" i="22"/>
  <c r="Z80" i="22"/>
  <c r="G66" i="22"/>
  <c r="G52" i="22"/>
  <c r="Z52" i="22"/>
  <c r="I37" i="22"/>
  <c r="I12" i="22"/>
  <c r="I13" i="22"/>
  <c r="H15" i="22"/>
  <c r="Z101" i="22"/>
  <c r="G101" i="22"/>
  <c r="I98" i="22"/>
  <c r="G96" i="22"/>
  <c r="Z96" i="22"/>
  <c r="I88" i="22"/>
  <c r="G86" i="22"/>
  <c r="Z86" i="22"/>
  <c r="I80" i="22"/>
  <c r="G78" i="22"/>
  <c r="Z78" i="22"/>
  <c r="Z29" i="22"/>
  <c r="G29" i="22"/>
  <c r="Z65" i="22"/>
  <c r="G65" i="22"/>
  <c r="Z45" i="22"/>
  <c r="G45" i="22"/>
  <c r="Z70" i="22"/>
  <c r="Z50" i="22"/>
  <c r="G50" i="22"/>
  <c r="G40" i="22"/>
  <c r="Z40" i="22"/>
  <c r="G38" i="22"/>
  <c r="Z38" i="22"/>
  <c r="Z34" i="22"/>
  <c r="G34" i="22"/>
  <c r="I27" i="22"/>
  <c r="G24" i="22"/>
  <c r="Z24" i="22"/>
  <c r="G22" i="22"/>
  <c r="Z22" i="22"/>
  <c r="G61" i="22"/>
  <c r="G36" i="22"/>
  <c r="Z36" i="22"/>
  <c r="I33" i="22"/>
  <c r="G55" i="22"/>
  <c r="Z55" i="22"/>
  <c r="G48" i="22"/>
  <c r="Z48" i="22"/>
  <c r="G46" i="22"/>
  <c r="Z46" i="22"/>
  <c r="Z42" i="22"/>
  <c r="G42" i="22"/>
  <c r="I35" i="22"/>
  <c r="G32" i="22"/>
  <c r="Z32" i="22"/>
  <c r="G30" i="22"/>
  <c r="Z30" i="22"/>
  <c r="Z26" i="22"/>
  <c r="G26" i="22"/>
  <c r="G47" i="22"/>
  <c r="Z47" i="22"/>
  <c r="G31" i="22"/>
  <c r="Z31" i="22"/>
  <c r="X16" i="22"/>
  <c r="X17" i="22"/>
  <c r="P19" i="22"/>
  <c r="W16" i="22"/>
  <c r="W17" i="22"/>
  <c r="V16" i="22"/>
  <c r="V17" i="22"/>
  <c r="U16" i="22"/>
  <c r="U17" i="22"/>
  <c r="W3" i="22"/>
  <c r="W5" i="22"/>
  <c r="AB18" i="22"/>
  <c r="U3" i="22"/>
  <c r="U5" i="22"/>
  <c r="AY4" i="22"/>
  <c r="AV3" i="22"/>
  <c r="S3" i="22"/>
  <c r="S5" i="22"/>
  <c r="AY3" i="22"/>
  <c r="Q3" i="22"/>
  <c r="Q5" i="22"/>
  <c r="AY7" i="22"/>
  <c r="S276" i="10"/>
  <c r="U276" i="10"/>
  <c r="BB9" i="20"/>
  <c r="BA9" i="20"/>
  <c r="BB8" i="20"/>
  <c r="BA8" i="20"/>
  <c r="I26" i="22"/>
  <c r="I48" i="22"/>
  <c r="I24" i="22"/>
  <c r="I78" i="22"/>
  <c r="I52" i="22"/>
  <c r="I81" i="22"/>
  <c r="I62" i="22"/>
  <c r="I100" i="22"/>
  <c r="J131" i="22"/>
  <c r="K226" i="22"/>
  <c r="I82" i="22"/>
  <c r="I105" i="22"/>
  <c r="I120" i="22"/>
  <c r="K230" i="22"/>
  <c r="K218" i="22"/>
  <c r="BL73" i="24"/>
  <c r="BL34" i="24"/>
  <c r="BL44" i="24"/>
  <c r="BL70" i="24"/>
  <c r="AU77" i="24"/>
  <c r="AU42" i="24"/>
  <c r="AU22" i="24"/>
  <c r="BL8" i="24"/>
  <c r="AU33" i="24"/>
  <c r="AU25" i="24"/>
  <c r="AU31" i="24"/>
  <c r="BL30" i="24"/>
  <c r="BL9" i="24"/>
  <c r="I91" i="24"/>
  <c r="J130" i="24"/>
  <c r="AU75" i="24"/>
  <c r="I113" i="24"/>
  <c r="J142" i="24"/>
  <c r="AU84" i="24"/>
  <c r="AU104" i="24"/>
  <c r="AU132" i="24"/>
  <c r="K196" i="24"/>
  <c r="I93" i="24"/>
  <c r="AU116" i="24"/>
  <c r="AU137" i="24"/>
  <c r="I86" i="24"/>
  <c r="J140" i="24"/>
  <c r="K174" i="24"/>
  <c r="AU79" i="24"/>
  <c r="I111" i="24"/>
  <c r="AU133" i="24"/>
  <c r="AU101" i="24"/>
  <c r="AU88" i="24"/>
  <c r="AU188" i="24"/>
  <c r="AU184" i="24"/>
  <c r="AU112" i="24"/>
  <c r="K160" i="24"/>
  <c r="K204" i="24"/>
  <c r="K249" i="24"/>
  <c r="AU110" i="24"/>
  <c r="AU150" i="24"/>
  <c r="K251" i="24"/>
  <c r="AU113" i="24"/>
  <c r="AU224" i="24"/>
  <c r="AU237" i="24"/>
  <c r="AU273" i="24"/>
  <c r="AU239" i="24"/>
  <c r="AU269" i="24"/>
  <c r="AU255" i="24"/>
  <c r="AU236" i="24"/>
  <c r="AU143" i="24"/>
  <c r="AU252" i="24"/>
  <c r="AU285" i="24"/>
  <c r="K241" i="24"/>
  <c r="K179" i="24"/>
  <c r="AU247" i="24"/>
  <c r="I62" i="27"/>
  <c r="I64" i="27"/>
  <c r="I151" i="20"/>
  <c r="BB85" i="20"/>
  <c r="BA85" i="20"/>
  <c r="BB94" i="20"/>
  <c r="BA94" i="20"/>
  <c r="BB80" i="20"/>
  <c r="BA80" i="20"/>
  <c r="BB64" i="20"/>
  <c r="BA64" i="20"/>
  <c r="BB48" i="20"/>
  <c r="BA48" i="20"/>
  <c r="BB32" i="20"/>
  <c r="BA32" i="20"/>
  <c r="BB41" i="20"/>
  <c r="BA41" i="20"/>
  <c r="BB99" i="20"/>
  <c r="BA99" i="20"/>
  <c r="AZ99" i="20"/>
  <c r="AX99" i="20"/>
  <c r="BB83" i="20"/>
  <c r="BA83" i="20"/>
  <c r="BB67" i="20"/>
  <c r="BA67" i="20"/>
  <c r="BB51" i="20"/>
  <c r="BA51" i="20"/>
  <c r="BB35" i="20"/>
  <c r="AZ35" i="20"/>
  <c r="AX35" i="20"/>
  <c r="BA35" i="20"/>
  <c r="BB16" i="20"/>
  <c r="BA16" i="20"/>
  <c r="BB70" i="20"/>
  <c r="BA70" i="20"/>
  <c r="BB38" i="20"/>
  <c r="BA38" i="20"/>
  <c r="I73" i="22"/>
  <c r="K163" i="22"/>
  <c r="I74" i="22"/>
  <c r="J147" i="22"/>
  <c r="K162" i="22"/>
  <c r="K175" i="22"/>
  <c r="I54" i="22"/>
  <c r="K188" i="22"/>
  <c r="K161" i="22"/>
  <c r="I28" i="24"/>
  <c r="I31" i="24"/>
  <c r="K187" i="22"/>
  <c r="I45" i="24"/>
  <c r="AU73" i="24"/>
  <c r="BL72" i="24"/>
  <c r="AU44" i="24"/>
  <c r="AU70" i="24"/>
  <c r="BL69" i="24"/>
  <c r="BL26" i="24"/>
  <c r="BL20" i="24"/>
  <c r="BL57" i="24"/>
  <c r="AU56" i="24"/>
  <c r="AU23" i="24"/>
  <c r="BL18" i="24"/>
  <c r="AU30" i="24"/>
  <c r="BL16" i="24"/>
  <c r="I73" i="24"/>
  <c r="AU91" i="24"/>
  <c r="AU130" i="24"/>
  <c r="AU117" i="24"/>
  <c r="AU89" i="24"/>
  <c r="AU93" i="24"/>
  <c r="I78" i="24"/>
  <c r="AU81" i="24"/>
  <c r="AU111" i="24"/>
  <c r="AU138" i="24"/>
  <c r="J146" i="24"/>
  <c r="K173" i="24"/>
  <c r="AU193" i="24"/>
  <c r="K170" i="24"/>
  <c r="AU200" i="24"/>
  <c r="AU142" i="24"/>
  <c r="K216" i="24"/>
  <c r="AU139" i="24"/>
  <c r="AU160" i="24"/>
  <c r="AU204" i="24"/>
  <c r="AU251" i="24"/>
  <c r="K273" i="24"/>
  <c r="I110" i="24"/>
  <c r="K218" i="24"/>
  <c r="AU124" i="24"/>
  <c r="AU156" i="24"/>
  <c r="AU126" i="24"/>
  <c r="AU228" i="24"/>
  <c r="AU103" i="24"/>
  <c r="K186" i="24"/>
  <c r="K202" i="24"/>
  <c r="AU276" i="24"/>
  <c r="AU223" i="24"/>
  <c r="K250" i="24"/>
  <c r="K187" i="24"/>
  <c r="K178" i="24"/>
  <c r="K238" i="24"/>
  <c r="AU270" i="24"/>
  <c r="AU241" i="24"/>
  <c r="AU210" i="24"/>
  <c r="AU281" i="24"/>
  <c r="K274" i="24"/>
  <c r="U59" i="27"/>
  <c r="W59" i="27"/>
  <c r="I140" i="27"/>
  <c r="I112" i="27"/>
  <c r="I92" i="27"/>
  <c r="J183" i="27"/>
  <c r="J255" i="27"/>
  <c r="K264" i="20"/>
  <c r="J152" i="20"/>
  <c r="BB15" i="20"/>
  <c r="AZ15" i="20"/>
  <c r="AX15" i="20"/>
  <c r="BA15" i="20"/>
  <c r="BB103" i="20"/>
  <c r="BA103" i="20"/>
  <c r="AZ103" i="20"/>
  <c r="AX103" i="20"/>
  <c r="BB84" i="20"/>
  <c r="BA84" i="20"/>
  <c r="BB69" i="20"/>
  <c r="BA69" i="20"/>
  <c r="BB37" i="20"/>
  <c r="BA37" i="20"/>
  <c r="BB97" i="20"/>
  <c r="BA97" i="20"/>
  <c r="BB90" i="20"/>
  <c r="BA90" i="20"/>
  <c r="BB66" i="20"/>
  <c r="BA66" i="20"/>
  <c r="U171" i="19"/>
  <c r="W171" i="19" s="1"/>
  <c r="I67" i="22"/>
  <c r="I39" i="22"/>
  <c r="I92" i="22"/>
  <c r="BK3" i="24"/>
  <c r="BJ3" i="24"/>
  <c r="BI3" i="24"/>
  <c r="BH3" i="24"/>
  <c r="BG3" i="24"/>
  <c r="BF3" i="24"/>
  <c r="BE3" i="24"/>
  <c r="BD3" i="24"/>
  <c r="BC3" i="24"/>
  <c r="K234" i="22"/>
  <c r="K178" i="22"/>
  <c r="K185" i="22"/>
  <c r="AU37" i="24"/>
  <c r="BL42" i="24"/>
  <c r="BL90" i="24"/>
  <c r="BL98" i="24"/>
  <c r="BL106" i="24"/>
  <c r="AU58" i="24"/>
  <c r="BL60" i="24"/>
  <c r="BL78" i="24"/>
  <c r="BL80" i="24"/>
  <c r="BL83" i="24"/>
  <c r="BL91" i="24"/>
  <c r="BL99" i="24"/>
  <c r="BL74" i="24"/>
  <c r="BL75" i="24"/>
  <c r="BL76" i="24"/>
  <c r="BL82" i="24"/>
  <c r="BL84" i="24"/>
  <c r="BL92" i="24"/>
  <c r="BL100" i="24"/>
  <c r="AU60" i="24"/>
  <c r="BL85" i="24"/>
  <c r="BL93" i="24"/>
  <c r="BL101" i="24"/>
  <c r="BL24" i="24"/>
  <c r="BL71" i="24"/>
  <c r="AU76" i="24"/>
  <c r="BL79" i="24"/>
  <c r="BL81" i="24"/>
  <c r="BL87" i="24"/>
  <c r="BL95" i="24"/>
  <c r="BL88" i="24"/>
  <c r="BL96" i="24"/>
  <c r="BL104" i="24"/>
  <c r="BL86" i="24"/>
  <c r="BL89" i="24"/>
  <c r="BL103" i="24"/>
  <c r="BL67" i="24"/>
  <c r="AU78" i="24"/>
  <c r="AU102" i="24"/>
  <c r="BL68" i="24"/>
  <c r="BL94" i="24"/>
  <c r="BL97" i="24"/>
  <c r="AU135" i="24"/>
  <c r="AU140" i="24"/>
  <c r="BL105" i="24"/>
  <c r="AU145" i="24"/>
  <c r="AU68" i="24"/>
  <c r="BL102" i="24"/>
  <c r="AU123" i="24"/>
  <c r="AU129" i="24"/>
  <c r="AU205" i="24"/>
  <c r="AU213" i="24"/>
  <c r="AU141" i="24"/>
  <c r="AU171" i="24"/>
  <c r="AU197" i="24"/>
  <c r="AU203" i="24"/>
  <c r="AU219" i="24"/>
  <c r="AU217" i="24"/>
  <c r="AU155" i="24"/>
  <c r="AU119" i="24"/>
  <c r="AU131" i="24"/>
  <c r="AU211" i="24"/>
  <c r="AU238" i="24"/>
  <c r="AU218" i="24"/>
  <c r="AU163" i="24"/>
  <c r="AU262" i="24"/>
  <c r="AU278" i="24"/>
  <c r="K176" i="22"/>
  <c r="K208" i="22"/>
  <c r="I34" i="24"/>
  <c r="K169" i="22"/>
  <c r="K229" i="22"/>
  <c r="I52" i="24"/>
  <c r="BL65" i="24"/>
  <c r="AU72" i="24"/>
  <c r="AU29" i="24"/>
  <c r="BL62" i="24"/>
  <c r="AU69" i="24"/>
  <c r="BL36" i="24"/>
  <c r="BL43" i="24"/>
  <c r="AU57" i="24"/>
  <c r="BL48" i="24"/>
  <c r="BL19" i="24"/>
  <c r="BL54" i="24"/>
  <c r="BL25" i="24"/>
  <c r="BL14" i="24"/>
  <c r="I90" i="24"/>
  <c r="I68" i="24"/>
  <c r="I75" i="24"/>
  <c r="AU120" i="24"/>
  <c r="AU90" i="24"/>
  <c r="I104" i="24"/>
  <c r="J148" i="24"/>
  <c r="AU67" i="24"/>
  <c r="AU34" i="24"/>
  <c r="AU80" i="24"/>
  <c r="AU95" i="24"/>
  <c r="J150" i="24"/>
  <c r="K182" i="24"/>
  <c r="AU114" i="24"/>
  <c r="J143" i="24"/>
  <c r="I88" i="24"/>
  <c r="K189" i="24"/>
  <c r="AU147" i="24"/>
  <c r="AU173" i="24"/>
  <c r="AU185" i="24"/>
  <c r="K176" i="24"/>
  <c r="AU214" i="24"/>
  <c r="AU148" i="24"/>
  <c r="AU222" i="24"/>
  <c r="AU83" i="24"/>
  <c r="I112" i="24"/>
  <c r="J139" i="24"/>
  <c r="AU275" i="24"/>
  <c r="K175" i="24"/>
  <c r="K227" i="24"/>
  <c r="K259" i="24"/>
  <c r="I126" i="24"/>
  <c r="I103" i="24"/>
  <c r="K237" i="24"/>
  <c r="K246" i="24"/>
  <c r="AU250" i="24"/>
  <c r="K269" i="24"/>
  <c r="K278" i="24"/>
  <c r="AU242" i="24"/>
  <c r="K168" i="24"/>
  <c r="AU264" i="24"/>
  <c r="K285" i="24"/>
  <c r="K263" i="24"/>
  <c r="K231" i="24"/>
  <c r="K199" i="24"/>
  <c r="AU194" i="24"/>
  <c r="AU274" i="24"/>
  <c r="K282" i="24"/>
  <c r="H25" i="27"/>
  <c r="I59" i="27"/>
  <c r="I80" i="27"/>
  <c r="K226" i="27"/>
  <c r="AT105" i="20"/>
  <c r="AS105" i="20" s="1"/>
  <c r="AR105" i="20"/>
  <c r="AQ105" i="20" s="1"/>
  <c r="AP105" i="20" s="1"/>
  <c r="AO105" i="20"/>
  <c r="AN105" i="20" s="1"/>
  <c r="AM105" i="20" s="1"/>
  <c r="AL105" i="20" s="1"/>
  <c r="AI246" i="20"/>
  <c r="AT209" i="20"/>
  <c r="AS209" i="20"/>
  <c r="AR209" i="20" s="1"/>
  <c r="AQ209" i="20" s="1"/>
  <c r="AP209" i="20" s="1"/>
  <c r="AO209" i="20" s="1"/>
  <c r="AN209" i="20" s="1"/>
  <c r="AM209" i="20" s="1"/>
  <c r="AL209" i="20" s="1"/>
  <c r="AT241" i="20"/>
  <c r="AS241" i="20" s="1"/>
  <c r="AR241" i="20" s="1"/>
  <c r="AQ241" i="20" s="1"/>
  <c r="AP241" i="20"/>
  <c r="AO241" i="20" s="1"/>
  <c r="AN241" i="20" s="1"/>
  <c r="AM241" i="20" s="1"/>
  <c r="AL241" i="20" s="1"/>
  <c r="AJ93" i="20"/>
  <c r="AJ275" i="20"/>
  <c r="BB17" i="20"/>
  <c r="BA17" i="20"/>
  <c r="BB98" i="20"/>
  <c r="BA98" i="20"/>
  <c r="BB76" i="20"/>
  <c r="BA76" i="20"/>
  <c r="BB60" i="20"/>
  <c r="BA60" i="20"/>
  <c r="BB44" i="20"/>
  <c r="BA44" i="20"/>
  <c r="BB28" i="20"/>
  <c r="BA28" i="20"/>
  <c r="BB65" i="20"/>
  <c r="BA65" i="20"/>
  <c r="BB33" i="20"/>
  <c r="AZ33" i="20"/>
  <c r="AX33" i="20"/>
  <c r="BA33" i="20"/>
  <c r="BB95" i="20"/>
  <c r="BA95" i="20"/>
  <c r="BB79" i="20"/>
  <c r="BA79" i="20"/>
  <c r="BB63" i="20"/>
  <c r="BA63" i="20"/>
  <c r="BB47" i="20"/>
  <c r="BA47" i="20"/>
  <c r="BB31" i="20"/>
  <c r="BA31" i="20"/>
  <c r="BB88" i="20"/>
  <c r="BA88" i="20"/>
  <c r="AZ88" i="20"/>
  <c r="AX88" i="20"/>
  <c r="BB62" i="20"/>
  <c r="BA62" i="20"/>
  <c r="BB30" i="20"/>
  <c r="BA30" i="20"/>
  <c r="I125" i="22"/>
  <c r="K168" i="22"/>
  <c r="I30" i="22"/>
  <c r="I40" i="22"/>
  <c r="I97" i="22"/>
  <c r="I75" i="22"/>
  <c r="I91" i="22"/>
  <c r="K184" i="22"/>
  <c r="I28" i="22"/>
  <c r="J149" i="22"/>
  <c r="I117" i="22"/>
  <c r="K177" i="22"/>
  <c r="I22" i="24"/>
  <c r="K257" i="22"/>
  <c r="K193" i="22"/>
  <c r="BL66" i="24"/>
  <c r="AU65" i="24"/>
  <c r="BL64" i="24"/>
  <c r="BL63" i="24"/>
  <c r="AU62" i="24"/>
  <c r="BL61" i="24"/>
  <c r="AU36" i="24"/>
  <c r="AU43" i="24"/>
  <c r="BL49" i="24"/>
  <c r="AU48" i="24"/>
  <c r="BL47" i="24"/>
  <c r="AU54" i="24"/>
  <c r="BL23" i="24"/>
  <c r="BL21" i="24"/>
  <c r="I98" i="24"/>
  <c r="I77" i="24"/>
  <c r="AU100" i="24"/>
  <c r="AU96" i="24"/>
  <c r="I107" i="24"/>
  <c r="J156" i="24"/>
  <c r="I99" i="24"/>
  <c r="AU92" i="24"/>
  <c r="AU136" i="24"/>
  <c r="J149" i="24"/>
  <c r="J155" i="24"/>
  <c r="AU189" i="24"/>
  <c r="AU106" i="24"/>
  <c r="AU127" i="24"/>
  <c r="J152" i="24"/>
  <c r="AU177" i="24"/>
  <c r="AU176" i="24"/>
  <c r="K224" i="24"/>
  <c r="I83" i="24"/>
  <c r="J151" i="24"/>
  <c r="AU166" i="24"/>
  <c r="AU227" i="24"/>
  <c r="K257" i="24"/>
  <c r="AU175" i="24"/>
  <c r="K165" i="24"/>
  <c r="K171" i="24"/>
  <c r="AU234" i="24"/>
  <c r="AU256" i="24"/>
  <c r="K233" i="24"/>
  <c r="AU253" i="24"/>
  <c r="AU162" i="24"/>
  <c r="K271" i="24"/>
  <c r="AU248" i="24"/>
  <c r="AU168" i="24"/>
  <c r="AU245" i="24"/>
  <c r="AU265" i="24"/>
  <c r="AU263" i="24"/>
  <c r="AU231" i="24"/>
  <c r="K270" i="24"/>
  <c r="AU199" i="24"/>
  <c r="K283" i="24"/>
  <c r="AU246" i="24"/>
  <c r="K225" i="24"/>
  <c r="K254" i="24"/>
  <c r="AU277" i="24"/>
  <c r="I84" i="27"/>
  <c r="I56" i="27"/>
  <c r="BK7" i="20"/>
  <c r="BJ7" i="20"/>
  <c r="BI7" i="20"/>
  <c r="BH7" i="20"/>
  <c r="BG7" i="20"/>
  <c r="BF7" i="20"/>
  <c r="BE7" i="20"/>
  <c r="BD7" i="20"/>
  <c r="BC7" i="20"/>
  <c r="AT70" i="20"/>
  <c r="AS70" i="20"/>
  <c r="AR70" i="20" s="1"/>
  <c r="AQ70" i="20"/>
  <c r="AP70" i="20" s="1"/>
  <c r="AO70" i="20" s="1"/>
  <c r="AN70" i="20" s="1"/>
  <c r="AM70" i="20" s="1"/>
  <c r="AL70" i="20" s="1"/>
  <c r="BB100" i="20"/>
  <c r="BA100" i="20"/>
  <c r="BB93" i="20"/>
  <c r="AX93" i="20"/>
  <c r="BA93" i="20"/>
  <c r="AZ93" i="20"/>
  <c r="BB61" i="20"/>
  <c r="BA61" i="20"/>
  <c r="BB29" i="20"/>
  <c r="BA29" i="20"/>
  <c r="BB102" i="20"/>
  <c r="BA102" i="20"/>
  <c r="BB58" i="20"/>
  <c r="BA58" i="20"/>
  <c r="BB26" i="20"/>
  <c r="BA26" i="20"/>
  <c r="U158" i="17"/>
  <c r="W158" i="17" s="1"/>
  <c r="Y158" i="17"/>
  <c r="I50" i="22"/>
  <c r="J133" i="22"/>
  <c r="I42" i="22"/>
  <c r="I114" i="22"/>
  <c r="I68" i="22"/>
  <c r="I84" i="22"/>
  <c r="I31" i="22"/>
  <c r="I61" i="22"/>
  <c r="I101" i="22"/>
  <c r="I44" i="22"/>
  <c r="BL6" i="24"/>
  <c r="I79" i="22"/>
  <c r="BL11" i="24"/>
  <c r="I83" i="22"/>
  <c r="J139" i="22"/>
  <c r="I90" i="22"/>
  <c r="K241" i="22"/>
  <c r="I108" i="22"/>
  <c r="K186" i="22"/>
  <c r="K209" i="22"/>
  <c r="I39" i="24"/>
  <c r="AU66" i="24"/>
  <c r="BL58" i="24"/>
  <c r="AU64" i="24"/>
  <c r="AU63" i="24"/>
  <c r="BL51" i="24"/>
  <c r="AU61" i="24"/>
  <c r="BL28" i="24"/>
  <c r="BL35" i="24"/>
  <c r="AU49" i="24"/>
  <c r="BL40" i="24"/>
  <c r="AU47" i="24"/>
  <c r="BL46" i="24"/>
  <c r="BL12" i="24"/>
  <c r="AU21" i="24"/>
  <c r="I41" i="24"/>
  <c r="I106" i="24"/>
  <c r="AU109" i="24"/>
  <c r="I64" i="24"/>
  <c r="AU87" i="24"/>
  <c r="I120" i="24"/>
  <c r="K170" i="22"/>
  <c r="AU107" i="24"/>
  <c r="K164" i="24"/>
  <c r="I67" i="24"/>
  <c r="AU86" i="24"/>
  <c r="AU99" i="24"/>
  <c r="I80" i="24"/>
  <c r="I122" i="24"/>
  <c r="K158" i="24"/>
  <c r="K190" i="24"/>
  <c r="AU97" i="24"/>
  <c r="AU125" i="24"/>
  <c r="AU153" i="24"/>
  <c r="AU74" i="24"/>
  <c r="J136" i="24"/>
  <c r="AU149" i="24"/>
  <c r="AU180" i="24"/>
  <c r="AU196" i="24"/>
  <c r="I59" i="24"/>
  <c r="AU152" i="24"/>
  <c r="AU190" i="24"/>
  <c r="K212" i="24"/>
  <c r="J131" i="24"/>
  <c r="J157" i="24"/>
  <c r="K163" i="24"/>
  <c r="AU94" i="24"/>
  <c r="AU151" i="24"/>
  <c r="AU172" i="24"/>
  <c r="AU259" i="24"/>
  <c r="K281" i="24"/>
  <c r="AU201" i="24"/>
  <c r="AU165" i="24"/>
  <c r="K235" i="24"/>
  <c r="K267" i="24"/>
  <c r="AU174" i="24"/>
  <c r="AU240" i="24"/>
  <c r="AU257" i="24"/>
  <c r="AU233" i="24"/>
  <c r="AU271" i="24"/>
  <c r="AU229" i="24"/>
  <c r="AU268" i="24"/>
  <c r="AU283" i="24"/>
  <c r="K194" i="24"/>
  <c r="AU225" i="24"/>
  <c r="AU282" i="24"/>
  <c r="I52" i="27"/>
  <c r="I61" i="27"/>
  <c r="I26" i="27"/>
  <c r="H23" i="27"/>
  <c r="K224" i="27"/>
  <c r="U279" i="27"/>
  <c r="W279" i="27"/>
  <c r="J166" i="20"/>
  <c r="BB18" i="20"/>
  <c r="BA18" i="20"/>
  <c r="I80" i="20"/>
  <c r="BB11" i="20"/>
  <c r="BA11" i="20"/>
  <c r="BB34" i="20"/>
  <c r="BA34" i="20"/>
  <c r="BB104" i="20"/>
  <c r="BA104" i="20"/>
  <c r="BB72" i="20"/>
  <c r="BA72" i="20"/>
  <c r="BB56" i="20"/>
  <c r="BA56" i="20"/>
  <c r="BB40" i="20"/>
  <c r="AZ40" i="20"/>
  <c r="AX40" i="20"/>
  <c r="BA40" i="20"/>
  <c r="BB24" i="20"/>
  <c r="BA24" i="20"/>
  <c r="BB89" i="20"/>
  <c r="BA89" i="20"/>
  <c r="BB57" i="20"/>
  <c r="BA57" i="20"/>
  <c r="BB25" i="20"/>
  <c r="BA25" i="20"/>
  <c r="BB91" i="20"/>
  <c r="BA91" i="20"/>
  <c r="BB75" i="20"/>
  <c r="BA75" i="20"/>
  <c r="BB59" i="20"/>
  <c r="BA59" i="20"/>
  <c r="BB43" i="20"/>
  <c r="BA43" i="20"/>
  <c r="BB27" i="20"/>
  <c r="BA27" i="20"/>
  <c r="BB54" i="20"/>
  <c r="BA54" i="20"/>
  <c r="BB22" i="20"/>
  <c r="BA22" i="20"/>
  <c r="I66" i="22"/>
  <c r="I45" i="22"/>
  <c r="I89" i="22"/>
  <c r="J136" i="22"/>
  <c r="J138" i="22"/>
  <c r="I113" i="22"/>
  <c r="K207" i="22"/>
  <c r="K225" i="22"/>
  <c r="I76" i="22"/>
  <c r="K240" i="22"/>
  <c r="I37" i="24"/>
  <c r="I44" i="24"/>
  <c r="K242" i="22"/>
  <c r="I24" i="24"/>
  <c r="K198" i="22"/>
  <c r="I42" i="24"/>
  <c r="AU55" i="24"/>
  <c r="BL56" i="24"/>
  <c r="BL50" i="24"/>
  <c r="AU59" i="24"/>
  <c r="AU45" i="24"/>
  <c r="BL59" i="24"/>
  <c r="AU28" i="24"/>
  <c r="AU35" i="24"/>
  <c r="BL41" i="24"/>
  <c r="AU40" i="24"/>
  <c r="BL39" i="24"/>
  <c r="AU46" i="24"/>
  <c r="BL10" i="24"/>
  <c r="BL17" i="24"/>
  <c r="I114" i="24"/>
  <c r="K220" i="22"/>
  <c r="I50" i="24"/>
  <c r="I85" i="24"/>
  <c r="I115" i="24"/>
  <c r="I96" i="24"/>
  <c r="AU118" i="24"/>
  <c r="K172" i="24"/>
  <c r="AU82" i="24"/>
  <c r="AU122" i="24"/>
  <c r="AU98" i="24"/>
  <c r="AU128" i="24"/>
  <c r="AU161" i="24"/>
  <c r="I97" i="24"/>
  <c r="I118" i="24"/>
  <c r="I127" i="24"/>
  <c r="AU182" i="24"/>
  <c r="K191" i="24"/>
  <c r="AU212" i="24"/>
  <c r="AU134" i="24"/>
  <c r="K167" i="24"/>
  <c r="AU157" i="24"/>
  <c r="K232" i="24"/>
  <c r="I94" i="24"/>
  <c r="AU154" i="24"/>
  <c r="AU198" i="24"/>
  <c r="AU235" i="24"/>
  <c r="J144" i="24"/>
  <c r="K207" i="24"/>
  <c r="K205" i="24"/>
  <c r="AU195" i="24"/>
  <c r="AU244" i="24"/>
  <c r="K159" i="24"/>
  <c r="AU260" i="24"/>
  <c r="K253" i="24"/>
  <c r="K262" i="24"/>
  <c r="K162" i="24"/>
  <c r="K245" i="24"/>
  <c r="AU221" i="24"/>
  <c r="K258" i="24"/>
  <c r="AU261" i="24"/>
  <c r="K277" i="24"/>
  <c r="I190" i="27"/>
  <c r="J178" i="27"/>
  <c r="I124" i="27"/>
  <c r="J184" i="27"/>
  <c r="I129" i="27"/>
  <c r="K279" i="27"/>
  <c r="AT118" i="20"/>
  <c r="AS118" i="20"/>
  <c r="AR118" i="20" s="1"/>
  <c r="AQ118" i="20"/>
  <c r="AP118" i="20" s="1"/>
  <c r="AO118" i="20" s="1"/>
  <c r="AN118" i="20" s="1"/>
  <c r="AM118" i="20" s="1"/>
  <c r="AL118" i="20" s="1"/>
  <c r="K248" i="20"/>
  <c r="AT50" i="20"/>
  <c r="AS50" i="20"/>
  <c r="AR50" i="20" s="1"/>
  <c r="AQ50" i="20" s="1"/>
  <c r="AP50" i="20" s="1"/>
  <c r="AO50" i="20" s="1"/>
  <c r="AN50" i="20"/>
  <c r="AM50" i="20" s="1"/>
  <c r="AL50" i="20" s="1"/>
  <c r="AT131" i="20"/>
  <c r="AS131" i="20" s="1"/>
  <c r="AR131" i="20" s="1"/>
  <c r="AQ131" i="20" s="1"/>
  <c r="AP131" i="20" s="1"/>
  <c r="AO131" i="20" s="1"/>
  <c r="AN131" i="20" s="1"/>
  <c r="AM131" i="20" s="1"/>
  <c r="AL131" i="20" s="1"/>
  <c r="I168" i="20"/>
  <c r="BB14" i="20"/>
  <c r="BA14" i="20"/>
  <c r="I54" i="20"/>
  <c r="I77" i="20"/>
  <c r="BB73" i="20"/>
  <c r="BA73" i="20"/>
  <c r="BB106" i="20"/>
  <c r="BA106" i="20"/>
  <c r="BB53" i="20"/>
  <c r="BA53" i="20"/>
  <c r="BB21" i="20"/>
  <c r="BA21" i="20"/>
  <c r="BB105" i="20"/>
  <c r="BA105" i="20"/>
  <c r="AJ244" i="20"/>
  <c r="AK244" i="20"/>
  <c r="AI244" i="20"/>
  <c r="BB50" i="20"/>
  <c r="BA50" i="20"/>
  <c r="I65" i="22"/>
  <c r="J146" i="22"/>
  <c r="K210" i="22"/>
  <c r="I32" i="22"/>
  <c r="I36" i="22"/>
  <c r="K171" i="22"/>
  <c r="I46" i="22"/>
  <c r="I34" i="22"/>
  <c r="I104" i="22"/>
  <c r="J155" i="22"/>
  <c r="K194" i="22"/>
  <c r="J141" i="22"/>
  <c r="K216" i="22"/>
  <c r="I94" i="22"/>
  <c r="J154" i="22"/>
  <c r="BL2" i="24"/>
  <c r="I128" i="22"/>
  <c r="K160" i="22"/>
  <c r="I115" i="22"/>
  <c r="I36" i="24"/>
  <c r="BL37" i="24"/>
  <c r="AU53" i="24"/>
  <c r="AU50" i="24"/>
  <c r="BL55" i="24"/>
  <c r="BL29" i="24"/>
  <c r="BL53" i="24"/>
  <c r="AU26" i="24"/>
  <c r="BL27" i="24"/>
  <c r="AU41" i="24"/>
  <c r="BL32" i="24"/>
  <c r="AU39" i="24"/>
  <c r="BL38" i="24"/>
  <c r="BL5" i="24"/>
  <c r="AU85" i="24"/>
  <c r="AU115" i="24"/>
  <c r="I102" i="24"/>
  <c r="AU121" i="24"/>
  <c r="K180" i="24"/>
  <c r="I89" i="24"/>
  <c r="I105" i="24"/>
  <c r="K166" i="24"/>
  <c r="K198" i="24"/>
  <c r="AU169" i="24"/>
  <c r="K181" i="24"/>
  <c r="K197" i="24"/>
  <c r="AU144" i="24"/>
  <c r="AU158" i="24"/>
  <c r="K183" i="24"/>
  <c r="AU191" i="24"/>
  <c r="AU215" i="24"/>
  <c r="J134" i="24"/>
  <c r="AU167" i="24"/>
  <c r="AU206" i="24"/>
  <c r="K220" i="24"/>
  <c r="K265" i="24"/>
  <c r="AU207" i="24"/>
  <c r="AU209" i="24"/>
  <c r="K243" i="24"/>
  <c r="K275" i="24"/>
  <c r="AU159" i="24"/>
  <c r="K230" i="24"/>
  <c r="K266" i="24"/>
  <c r="AU284" i="24"/>
  <c r="AU226" i="24"/>
  <c r="K229" i="24"/>
  <c r="AU280" i="24"/>
  <c r="K221" i="24"/>
  <c r="K279" i="24"/>
  <c r="AU258" i="24"/>
  <c r="AU179" i="24"/>
  <c r="I134" i="27"/>
  <c r="J189" i="27"/>
  <c r="U226" i="27"/>
  <c r="W226" i="27"/>
  <c r="I98" i="20"/>
  <c r="K226" i="20"/>
  <c r="AT31" i="20"/>
  <c r="AS31" i="20" s="1"/>
  <c r="AR31" i="20"/>
  <c r="AQ31" i="20"/>
  <c r="AP31" i="20" s="1"/>
  <c r="AO31" i="20" s="1"/>
  <c r="AN31" i="20" s="1"/>
  <c r="AM31" i="20" s="1"/>
  <c r="AL31" i="20" s="1"/>
  <c r="AI31" i="20" s="1"/>
  <c r="I72" i="20"/>
  <c r="AJ206" i="20"/>
  <c r="BB13" i="20"/>
  <c r="AZ13" i="20"/>
  <c r="AX13" i="20"/>
  <c r="BA13" i="20"/>
  <c r="BB42" i="20"/>
  <c r="BA42" i="20"/>
  <c r="BB82" i="20"/>
  <c r="BA82" i="20"/>
  <c r="BB68" i="20"/>
  <c r="BA68" i="20"/>
  <c r="BB52" i="20"/>
  <c r="BA52" i="20"/>
  <c r="AZ52" i="20"/>
  <c r="AX52" i="20"/>
  <c r="BB36" i="20"/>
  <c r="BA36" i="20"/>
  <c r="BB20" i="20"/>
  <c r="BA20" i="20"/>
  <c r="BB81" i="20"/>
  <c r="BA81" i="20"/>
  <c r="BB49" i="20"/>
  <c r="AZ49" i="20"/>
  <c r="AX49" i="20"/>
  <c r="BA49" i="20"/>
  <c r="BB87" i="20"/>
  <c r="BA87" i="20"/>
  <c r="BB71" i="20"/>
  <c r="BA71" i="20"/>
  <c r="AZ71" i="20"/>
  <c r="AX71" i="20"/>
  <c r="BB55" i="20"/>
  <c r="BA55" i="20"/>
  <c r="BB39" i="20"/>
  <c r="BA39" i="20"/>
  <c r="BB23" i="20"/>
  <c r="BA23" i="20"/>
  <c r="BB78" i="20"/>
  <c r="BA78" i="20"/>
  <c r="BB12" i="20"/>
  <c r="BA12" i="20"/>
  <c r="I38" i="22"/>
  <c r="I87" i="22"/>
  <c r="I22" i="22"/>
  <c r="I29" i="22"/>
  <c r="I96" i="22"/>
  <c r="I58" i="22"/>
  <c r="I63" i="22"/>
  <c r="I47" i="22"/>
  <c r="I55" i="22"/>
  <c r="I86" i="22"/>
  <c r="I23" i="22"/>
  <c r="I123" i="22"/>
  <c r="J144" i="22"/>
  <c r="BL15" i="24"/>
  <c r="I112" i="22"/>
  <c r="K202" i="22"/>
  <c r="J152" i="22"/>
  <c r="J130" i="22"/>
  <c r="K217" i="22"/>
  <c r="K239" i="22"/>
  <c r="I122" i="22"/>
  <c r="I29" i="24"/>
  <c r="K232" i="22"/>
  <c r="BL22" i="24"/>
  <c r="BL52" i="24"/>
  <c r="BL45" i="24"/>
  <c r="AU52" i="24"/>
  <c r="BL77" i="24"/>
  <c r="AU51" i="24"/>
  <c r="AU24" i="24"/>
  <c r="AU27" i="24"/>
  <c r="BL33" i="24"/>
  <c r="AU32" i="24"/>
  <c r="BL31" i="24"/>
  <c r="AU38" i="24"/>
  <c r="BL13" i="24"/>
  <c r="I71" i="24"/>
  <c r="J132" i="24"/>
  <c r="K188" i="24"/>
  <c r="I82" i="24"/>
  <c r="K206" i="24"/>
  <c r="AU108" i="24"/>
  <c r="I128" i="24"/>
  <c r="I101" i="24"/>
  <c r="AU71" i="24"/>
  <c r="AU181" i="24"/>
  <c r="AU208" i="24"/>
  <c r="AU146" i="24"/>
  <c r="AU164" i="24"/>
  <c r="AU183" i="24"/>
  <c r="AU192" i="24"/>
  <c r="AU216" i="24"/>
  <c r="AU170" i="24"/>
  <c r="K240" i="24"/>
  <c r="AU105" i="24"/>
  <c r="J154" i="24"/>
  <c r="AU220" i="24"/>
  <c r="AU243" i="24"/>
  <c r="AU267" i="24"/>
  <c r="J147" i="24"/>
  <c r="I124" i="24"/>
  <c r="K195" i="24"/>
  <c r="AU186" i="24"/>
  <c r="AU202" i="24"/>
  <c r="AU272" i="24"/>
  <c r="K210" i="24"/>
  <c r="K239" i="24"/>
  <c r="AU266" i="24"/>
  <c r="AU187" i="24"/>
  <c r="K255" i="24"/>
  <c r="AU178" i="24"/>
  <c r="AU232" i="24"/>
  <c r="AU249" i="24"/>
  <c r="AU279" i="24"/>
  <c r="K261" i="24"/>
  <c r="K247" i="24"/>
  <c r="AU230" i="24"/>
  <c r="R62" i="27"/>
  <c r="U62" i="27"/>
  <c r="W62" i="27"/>
  <c r="I53" i="27"/>
  <c r="R43" i="27"/>
  <c r="U43" i="27"/>
  <c r="W43" i="27"/>
  <c r="H22" i="27"/>
  <c r="I151" i="27"/>
  <c r="K237" i="20"/>
  <c r="K239" i="27"/>
  <c r="AT110" i="20"/>
  <c r="AS110" i="20"/>
  <c r="AR110" i="20"/>
  <c r="AQ110" i="20" s="1"/>
  <c r="AP110" i="20" s="1"/>
  <c r="AO110" i="20" s="1"/>
  <c r="AN110" i="20" s="1"/>
  <c r="AM110" i="20" s="1"/>
  <c r="AL110" i="20" s="1"/>
  <c r="AI110" i="20" s="1"/>
  <c r="I102" i="20"/>
  <c r="BB74" i="20"/>
  <c r="BA74" i="20"/>
  <c r="AZ74" i="20"/>
  <c r="AX74" i="20"/>
  <c r="BB46" i="20"/>
  <c r="BA46" i="20"/>
  <c r="BB19" i="20"/>
  <c r="BA19" i="20"/>
  <c r="BB77" i="20"/>
  <c r="BA77" i="20"/>
  <c r="BB45" i="20"/>
  <c r="BA45" i="20"/>
  <c r="BB101" i="20"/>
  <c r="BA101" i="20"/>
  <c r="BB10" i="20"/>
  <c r="BA10" i="20"/>
  <c r="AZ10" i="20"/>
  <c r="AX10" i="20"/>
  <c r="I60" i="27"/>
  <c r="I90" i="27"/>
  <c r="R165" i="27"/>
  <c r="U165" i="27"/>
  <c r="W165" i="27"/>
  <c r="I30" i="27"/>
  <c r="U30" i="27"/>
  <c r="W30" i="27"/>
  <c r="I77" i="27"/>
  <c r="I103" i="27"/>
  <c r="I48" i="27"/>
  <c r="I95" i="27"/>
  <c r="J144" i="27"/>
  <c r="J180" i="27"/>
  <c r="J150" i="27"/>
  <c r="R147" i="27"/>
  <c r="U147" i="27"/>
  <c r="W147" i="27"/>
  <c r="R124" i="27"/>
  <c r="U124" i="27"/>
  <c r="W124" i="27"/>
  <c r="J155" i="27"/>
  <c r="R255" i="27"/>
  <c r="U255" i="27"/>
  <c r="W255" i="27"/>
  <c r="BK5" i="20"/>
  <c r="BJ5" i="20"/>
  <c r="BI5" i="20"/>
  <c r="BH5" i="20"/>
  <c r="BG5" i="20"/>
  <c r="BF5" i="20"/>
  <c r="BE5" i="20"/>
  <c r="BD5" i="20"/>
  <c r="BC5" i="20"/>
  <c r="BK4" i="20"/>
  <c r="BJ4" i="20"/>
  <c r="BI4" i="20"/>
  <c r="BH4" i="20"/>
  <c r="BG4" i="20"/>
  <c r="BF4" i="20"/>
  <c r="BE4" i="20"/>
  <c r="BD4" i="20"/>
  <c r="BC4" i="20"/>
  <c r="R224" i="27"/>
  <c r="U224" i="27"/>
  <c r="W224" i="27"/>
  <c r="J154" i="27"/>
  <c r="K229" i="20"/>
  <c r="I90" i="20"/>
  <c r="J154" i="20"/>
  <c r="K218" i="20"/>
  <c r="AT135" i="20"/>
  <c r="AS135" i="20" s="1"/>
  <c r="AR135" i="20" s="1"/>
  <c r="AQ135" i="20"/>
  <c r="AP135" i="20" s="1"/>
  <c r="AO135" i="20" s="1"/>
  <c r="AN135" i="20" s="1"/>
  <c r="AM135" i="20" s="1"/>
  <c r="AL135" i="20" s="1"/>
  <c r="K265" i="27"/>
  <c r="K270" i="27"/>
  <c r="I88" i="20"/>
  <c r="I136" i="20"/>
  <c r="K235" i="27"/>
  <c r="R50" i="20"/>
  <c r="U50" i="20"/>
  <c r="W50" i="20" s="1"/>
  <c r="AT80" i="20"/>
  <c r="AS80" i="20" s="1"/>
  <c r="AR80" i="20" s="1"/>
  <c r="AQ80" i="20" s="1"/>
  <c r="AP80" i="20" s="1"/>
  <c r="AO80" i="20" s="1"/>
  <c r="AN80" i="20" s="1"/>
  <c r="AM80" i="20" s="1"/>
  <c r="AL80" i="20" s="1"/>
  <c r="AK80" i="20" s="1"/>
  <c r="J141" i="20"/>
  <c r="K233" i="20"/>
  <c r="R211" i="27"/>
  <c r="U211" i="27"/>
  <c r="W211" i="27"/>
  <c r="AT72" i="20"/>
  <c r="AS72" i="20"/>
  <c r="AR72" i="20" s="1"/>
  <c r="AQ72" i="20" s="1"/>
  <c r="AP72" i="20" s="1"/>
  <c r="AO72" i="20" s="1"/>
  <c r="AN72" i="20" s="1"/>
  <c r="AM72" i="20" s="1"/>
  <c r="AL72" i="20" s="1"/>
  <c r="R273" i="27"/>
  <c r="U273" i="27"/>
  <c r="W273" i="27"/>
  <c r="R32" i="20"/>
  <c r="U32" i="20"/>
  <c r="W32" i="20"/>
  <c r="AT67" i="20"/>
  <c r="AS67" i="20"/>
  <c r="AR67" i="20"/>
  <c r="AQ67" i="20" s="1"/>
  <c r="AP67" i="20" s="1"/>
  <c r="AO67" i="20" s="1"/>
  <c r="AN67" i="20" s="1"/>
  <c r="AM67" i="20" s="1"/>
  <c r="AL67" i="20" s="1"/>
  <c r="AT127" i="20"/>
  <c r="AS127" i="20"/>
  <c r="AR127" i="20" s="1"/>
  <c r="AQ127" i="20" s="1"/>
  <c r="AP127" i="20" s="1"/>
  <c r="AO127" i="20" s="1"/>
  <c r="AN127" i="20" s="1"/>
  <c r="AM127" i="20" s="1"/>
  <c r="AL127" i="20" s="1"/>
  <c r="AK127" i="20" s="1"/>
  <c r="AT159" i="20"/>
  <c r="AS159" i="20" s="1"/>
  <c r="AR159" i="20" s="1"/>
  <c r="AQ159" i="20" s="1"/>
  <c r="AP159" i="20" s="1"/>
  <c r="AO159" i="20"/>
  <c r="AN159" i="20" s="1"/>
  <c r="AM159" i="20"/>
  <c r="AL159" i="20" s="1"/>
  <c r="AT73" i="20"/>
  <c r="AS73" i="20" s="1"/>
  <c r="AR73" i="20" s="1"/>
  <c r="AQ73" i="20" s="1"/>
  <c r="AP73" i="20"/>
  <c r="AO73" i="20" s="1"/>
  <c r="AN73" i="20" s="1"/>
  <c r="AM73" i="20"/>
  <c r="AL73" i="20" s="1"/>
  <c r="J143" i="20"/>
  <c r="K247" i="27"/>
  <c r="R112" i="26"/>
  <c r="U112" i="26" s="1"/>
  <c r="R96" i="26"/>
  <c r="U96" i="26" s="1"/>
  <c r="AE11" i="19"/>
  <c r="U78" i="26"/>
  <c r="X39" i="19"/>
  <c r="R21" i="26"/>
  <c r="U21" i="26" s="1"/>
  <c r="R208" i="26"/>
  <c r="U208" i="26"/>
  <c r="R94" i="26"/>
  <c r="R241" i="26"/>
  <c r="U241" i="26" s="1"/>
  <c r="R50" i="19"/>
  <c r="R192" i="26"/>
  <c r="U192" i="26"/>
  <c r="R291" i="26"/>
  <c r="U291" i="26" s="1"/>
  <c r="X36" i="19"/>
  <c r="X59" i="19"/>
  <c r="R71" i="26"/>
  <c r="U71" i="26"/>
  <c r="R122" i="19"/>
  <c r="U122" i="19" s="1"/>
  <c r="W122" i="19" s="1"/>
  <c r="R163" i="19"/>
  <c r="U163" i="19" s="1"/>
  <c r="W163" i="19" s="1"/>
  <c r="R211" i="19"/>
  <c r="R227" i="19"/>
  <c r="U227" i="19"/>
  <c r="W227" i="19" s="1"/>
  <c r="K170" i="19"/>
  <c r="X170" i="19"/>
  <c r="R93" i="17"/>
  <c r="X93" i="17"/>
  <c r="AE28" i="17"/>
  <c r="R131" i="17"/>
  <c r="R202" i="17"/>
  <c r="R144" i="26"/>
  <c r="U144" i="26" s="1"/>
  <c r="X70" i="19"/>
  <c r="I70" i="19"/>
  <c r="I109" i="19"/>
  <c r="X109" i="19"/>
  <c r="X193" i="19"/>
  <c r="K193" i="19"/>
  <c r="U217" i="19"/>
  <c r="W217" i="19" s="1"/>
  <c r="N266" i="19"/>
  <c r="X266" i="19"/>
  <c r="X52" i="17"/>
  <c r="X68" i="17"/>
  <c r="X120" i="17"/>
  <c r="R92" i="19"/>
  <c r="U92" i="19"/>
  <c r="W92" i="19" s="1"/>
  <c r="X116" i="19"/>
  <c r="I116" i="19"/>
  <c r="X212" i="19"/>
  <c r="K212" i="19"/>
  <c r="X244" i="19"/>
  <c r="K244" i="19"/>
  <c r="R274" i="19"/>
  <c r="U274" i="19"/>
  <c r="W274" i="19"/>
  <c r="X39" i="17"/>
  <c r="X70" i="17"/>
  <c r="R68" i="19"/>
  <c r="U68" i="19"/>
  <c r="W68" i="19" s="1"/>
  <c r="R99" i="19"/>
  <c r="Y99" i="19"/>
  <c r="R121" i="19"/>
  <c r="X215" i="19"/>
  <c r="R239" i="19"/>
  <c r="R164" i="17"/>
  <c r="X124" i="19"/>
  <c r="I124" i="19"/>
  <c r="K226" i="19"/>
  <c r="R131" i="19"/>
  <c r="X197" i="19"/>
  <c r="K197" i="19"/>
  <c r="X213" i="19"/>
  <c r="K213" i="19"/>
  <c r="X245" i="19"/>
  <c r="K245" i="19"/>
  <c r="X265" i="19"/>
  <c r="R114" i="19"/>
  <c r="U114" i="19"/>
  <c r="W114" i="19" s="1"/>
  <c r="K192" i="19"/>
  <c r="X224" i="19"/>
  <c r="K224" i="19"/>
  <c r="Y224" i="19"/>
  <c r="R24" i="17"/>
  <c r="X256" i="17"/>
  <c r="X129" i="17"/>
  <c r="R196" i="17"/>
  <c r="U196" i="17"/>
  <c r="W196" i="17"/>
  <c r="V45" i="18"/>
  <c r="S165" i="10"/>
  <c r="U165" i="10"/>
  <c r="R233" i="17"/>
  <c r="U233" i="17" s="1"/>
  <c r="W233" i="17" s="1"/>
  <c r="K252" i="17"/>
  <c r="L77" i="18"/>
  <c r="V77" i="18"/>
  <c r="V96" i="18"/>
  <c r="K96" i="18"/>
  <c r="V119" i="18"/>
  <c r="K53" i="18"/>
  <c r="V53" i="18"/>
  <c r="V103" i="18"/>
  <c r="S24" i="10"/>
  <c r="U24" i="10"/>
  <c r="S219" i="10"/>
  <c r="U219" i="10"/>
  <c r="X171" i="17"/>
  <c r="X178" i="17"/>
  <c r="J178" i="17"/>
  <c r="Y178" i="17"/>
  <c r="K213" i="17"/>
  <c r="X213" i="17"/>
  <c r="X241" i="17"/>
  <c r="K241" i="17"/>
  <c r="K253" i="17"/>
  <c r="X253" i="17"/>
  <c r="S43" i="18"/>
  <c r="U43" i="18"/>
  <c r="S84" i="18"/>
  <c r="U84" i="18"/>
  <c r="S110" i="18"/>
  <c r="U110" i="18"/>
  <c r="K161" i="17"/>
  <c r="X225" i="17"/>
  <c r="S34" i="18"/>
  <c r="U34" i="18"/>
  <c r="V68" i="18"/>
  <c r="K68" i="18"/>
  <c r="S114" i="18"/>
  <c r="U114" i="18"/>
  <c r="S212" i="10"/>
  <c r="U212" i="10"/>
  <c r="X169" i="17"/>
  <c r="K179" i="17"/>
  <c r="R207" i="17"/>
  <c r="U207" i="17"/>
  <c r="W207" i="17" s="1"/>
  <c r="V58" i="18"/>
  <c r="K58" i="18"/>
  <c r="S85" i="18"/>
  <c r="U85" i="18"/>
  <c r="K101" i="18"/>
  <c r="V101" i="18"/>
  <c r="X117" i="17"/>
  <c r="X157" i="17"/>
  <c r="X216" i="17"/>
  <c r="K216" i="17"/>
  <c r="Y216" i="17"/>
  <c r="S48" i="18"/>
  <c r="U48" i="18"/>
  <c r="S124" i="18"/>
  <c r="U124" i="18"/>
  <c r="R173" i="17"/>
  <c r="U173" i="17" s="1"/>
  <c r="W173" i="17" s="1"/>
  <c r="X232" i="17"/>
  <c r="K232" i="17"/>
  <c r="Y232" i="17"/>
  <c r="K270" i="17"/>
  <c r="X270" i="17"/>
  <c r="S73" i="18"/>
  <c r="U73" i="18"/>
  <c r="K89" i="18"/>
  <c r="V89" i="18"/>
  <c r="V108" i="18"/>
  <c r="N108" i="18"/>
  <c r="N99" i="10"/>
  <c r="S88" i="4"/>
  <c r="U88" i="4"/>
  <c r="S145" i="4"/>
  <c r="U145" i="4"/>
  <c r="S54" i="4"/>
  <c r="U54" i="4"/>
  <c r="S101" i="4"/>
  <c r="U101" i="4"/>
  <c r="S277" i="4"/>
  <c r="U277" i="4"/>
  <c r="S106" i="4"/>
  <c r="U106" i="4"/>
  <c r="S60" i="4"/>
  <c r="U60" i="4"/>
  <c r="S57" i="4"/>
  <c r="U57" i="4"/>
  <c r="S30" i="4"/>
  <c r="U30" i="4"/>
  <c r="S113" i="4"/>
  <c r="U113" i="4"/>
  <c r="S90" i="4"/>
  <c r="U90" i="4"/>
  <c r="AT179" i="20"/>
  <c r="AS179" i="20" s="1"/>
  <c r="AR179" i="20" s="1"/>
  <c r="AQ179" i="20" s="1"/>
  <c r="AP179" i="20" s="1"/>
  <c r="AO179" i="20" s="1"/>
  <c r="AN179" i="20" s="1"/>
  <c r="AM179" i="20" s="1"/>
  <c r="AL179" i="20" s="1"/>
  <c r="AK179" i="20" s="1"/>
  <c r="AT95" i="20"/>
  <c r="AS95" i="20"/>
  <c r="AR95" i="20"/>
  <c r="AQ95" i="20" s="1"/>
  <c r="AP95" i="20"/>
  <c r="AO95" i="20" s="1"/>
  <c r="AN95" i="20" s="1"/>
  <c r="AM95" i="20" s="1"/>
  <c r="AL95" i="20" s="1"/>
  <c r="AT143" i="20"/>
  <c r="AS143" i="20"/>
  <c r="AR143" i="20" s="1"/>
  <c r="AQ143" i="20" s="1"/>
  <c r="AP143" i="20" s="1"/>
  <c r="AO143" i="20" s="1"/>
  <c r="AN143" i="20" s="1"/>
  <c r="AM143" i="20" s="1"/>
  <c r="AL143" i="20" s="1"/>
  <c r="AJ143" i="20" s="1"/>
  <c r="AT207" i="20"/>
  <c r="AS207" i="20" s="1"/>
  <c r="AR207" i="20" s="1"/>
  <c r="AQ207" i="20"/>
  <c r="AP207" i="20" s="1"/>
  <c r="AO207" i="20" s="1"/>
  <c r="AN207" i="20" s="1"/>
  <c r="AM207" i="20" s="1"/>
  <c r="AL207" i="20" s="1"/>
  <c r="AT215" i="20"/>
  <c r="AS215" i="20"/>
  <c r="AR215" i="20" s="1"/>
  <c r="AQ215" i="20" s="1"/>
  <c r="AP215" i="20" s="1"/>
  <c r="AO215" i="20" s="1"/>
  <c r="AN215" i="20" s="1"/>
  <c r="AM215" i="20"/>
  <c r="AL215" i="20" s="1"/>
  <c r="R72" i="19"/>
  <c r="K272" i="19"/>
  <c r="X94" i="19"/>
  <c r="N94" i="19"/>
  <c r="K163" i="19"/>
  <c r="X163" i="19"/>
  <c r="K195" i="19"/>
  <c r="X211" i="19"/>
  <c r="K211" i="19"/>
  <c r="X227" i="19"/>
  <c r="Y227" i="19"/>
  <c r="K172" i="19"/>
  <c r="X172" i="19"/>
  <c r="J182" i="19"/>
  <c r="K214" i="19"/>
  <c r="R28" i="17"/>
  <c r="X217" i="19"/>
  <c r="K217" i="19"/>
  <c r="Y217" i="19"/>
  <c r="U41" i="19"/>
  <c r="W41" i="19" s="1"/>
  <c r="X92" i="19"/>
  <c r="I92" i="19"/>
  <c r="I123" i="19"/>
  <c r="X123" i="19"/>
  <c r="X54" i="17"/>
  <c r="N99" i="19"/>
  <c r="X99" i="19"/>
  <c r="X239" i="19"/>
  <c r="K239" i="19"/>
  <c r="K259" i="19"/>
  <c r="X259" i="19"/>
  <c r="R58" i="19"/>
  <c r="R156" i="26"/>
  <c r="U156" i="26"/>
  <c r="H131" i="19"/>
  <c r="X131" i="19"/>
  <c r="Y40" i="17"/>
  <c r="X114" i="19"/>
  <c r="I114" i="19"/>
  <c r="X32" i="17"/>
  <c r="X46" i="17"/>
  <c r="S26" i="18"/>
  <c r="U26" i="18"/>
  <c r="V26" i="18"/>
  <c r="X196" i="17"/>
  <c r="K196" i="17"/>
  <c r="Y196" i="17"/>
  <c r="V52" i="18"/>
  <c r="K52" i="18"/>
  <c r="K233" i="17"/>
  <c r="Y233" i="17"/>
  <c r="X233" i="17"/>
  <c r="V56" i="18"/>
  <c r="K56" i="18"/>
  <c r="V80" i="18"/>
  <c r="K80" i="18"/>
  <c r="S216" i="10"/>
  <c r="U216" i="10"/>
  <c r="X141" i="17"/>
  <c r="V60" i="18"/>
  <c r="K60" i="18"/>
  <c r="V43" i="18"/>
  <c r="N43" i="18"/>
  <c r="V71" i="18"/>
  <c r="J191" i="17"/>
  <c r="K34" i="18"/>
  <c r="V34" i="18"/>
  <c r="G35" i="1"/>
  <c r="J35" i="1"/>
  <c r="X125" i="17"/>
  <c r="Y169" i="17"/>
  <c r="K207" i="17"/>
  <c r="Y207" i="17"/>
  <c r="X207" i="17"/>
  <c r="S65" i="18"/>
  <c r="U65" i="18"/>
  <c r="K85" i="18"/>
  <c r="V85" i="18"/>
  <c r="V104" i="18"/>
  <c r="K104" i="18"/>
  <c r="X131" i="17"/>
  <c r="Y157" i="17"/>
  <c r="N48" i="18"/>
  <c r="V48" i="18"/>
  <c r="V79" i="18"/>
  <c r="S256" i="10"/>
  <c r="U256" i="10"/>
  <c r="X137" i="17"/>
  <c r="N173" i="17"/>
  <c r="X173" i="17"/>
  <c r="K73" i="18"/>
  <c r="V73" i="18"/>
  <c r="V92" i="18"/>
  <c r="K92" i="18"/>
  <c r="S162" i="10"/>
  <c r="U162" i="10"/>
  <c r="S49" i="4"/>
  <c r="U49" i="4"/>
  <c r="S276" i="4"/>
  <c r="U276" i="4"/>
  <c r="I89" i="27"/>
  <c r="I67" i="27"/>
  <c r="R102" i="27"/>
  <c r="U102" i="27"/>
  <c r="W102" i="27"/>
  <c r="I106" i="27"/>
  <c r="I34" i="27"/>
  <c r="J196" i="27"/>
  <c r="K208" i="27"/>
  <c r="BK3" i="20"/>
  <c r="BJ3" i="20"/>
  <c r="BI3" i="20"/>
  <c r="BH3" i="20"/>
  <c r="BG3" i="20"/>
  <c r="BF3" i="20"/>
  <c r="BE3" i="20"/>
  <c r="BD3" i="20"/>
  <c r="BC3" i="20"/>
  <c r="R164" i="27"/>
  <c r="U164" i="27"/>
  <c r="W164" i="27"/>
  <c r="J173" i="27"/>
  <c r="K261" i="27"/>
  <c r="K215" i="27"/>
  <c r="K260" i="27"/>
  <c r="K245" i="20"/>
  <c r="I106" i="20"/>
  <c r="I170" i="20"/>
  <c r="K234" i="20"/>
  <c r="K249" i="27"/>
  <c r="I101" i="20"/>
  <c r="I118" i="20"/>
  <c r="R195" i="20"/>
  <c r="AT144" i="20"/>
  <c r="AS144" i="20" s="1"/>
  <c r="AR144" i="20" s="1"/>
  <c r="AQ144" i="20" s="1"/>
  <c r="AP144" i="20" s="1"/>
  <c r="AO144" i="20" s="1"/>
  <c r="AN144" i="20" s="1"/>
  <c r="AM144" i="20" s="1"/>
  <c r="AL144" i="20"/>
  <c r="R277" i="20"/>
  <c r="U277" i="20"/>
  <c r="W277" i="20" s="1"/>
  <c r="K242" i="27"/>
  <c r="I37" i="20"/>
  <c r="R71" i="20"/>
  <c r="U71" i="20"/>
  <c r="W71" i="20" s="1"/>
  <c r="I119" i="20"/>
  <c r="J182" i="20"/>
  <c r="R227" i="20"/>
  <c r="I31" i="20"/>
  <c r="AT128" i="20"/>
  <c r="AS128" i="20"/>
  <c r="AR128" i="20"/>
  <c r="AQ128" i="20" s="1"/>
  <c r="AP128" i="20" s="1"/>
  <c r="AO128" i="20" s="1"/>
  <c r="AN128" i="20" s="1"/>
  <c r="AM128" i="20" s="1"/>
  <c r="AL128" i="20" s="1"/>
  <c r="R141" i="20"/>
  <c r="U141" i="20"/>
  <c r="W141" i="20" s="1"/>
  <c r="J160" i="20"/>
  <c r="K209" i="20"/>
  <c r="K241" i="20"/>
  <c r="K211" i="27"/>
  <c r="AQ35" i="20"/>
  <c r="AP35" i="20"/>
  <c r="AO35" i="20"/>
  <c r="AN35" i="20" s="1"/>
  <c r="AM35" i="20" s="1"/>
  <c r="AL35" i="20"/>
  <c r="AT112" i="20"/>
  <c r="AS112" i="20" s="1"/>
  <c r="AR112" i="20" s="1"/>
  <c r="AQ112" i="20" s="1"/>
  <c r="AP112" i="20" s="1"/>
  <c r="AO112" i="20" s="1"/>
  <c r="AN112" i="20" s="1"/>
  <c r="AM112" i="20" s="1"/>
  <c r="AL112" i="20" s="1"/>
  <c r="R125" i="20"/>
  <c r="I176" i="20"/>
  <c r="K254" i="20"/>
  <c r="AT65" i="20"/>
  <c r="AS65" i="20" s="1"/>
  <c r="AR65" i="20" s="1"/>
  <c r="AQ65" i="20" s="1"/>
  <c r="AP65" i="20" s="1"/>
  <c r="AO65" i="20" s="1"/>
  <c r="AN65" i="20" s="1"/>
  <c r="AM65" i="20" s="1"/>
  <c r="AL65" i="20"/>
  <c r="AT158" i="20"/>
  <c r="AS158" i="20"/>
  <c r="AR158" i="20"/>
  <c r="AQ158" i="20" s="1"/>
  <c r="AP158" i="20" s="1"/>
  <c r="AO158" i="20" s="1"/>
  <c r="AN158" i="20" s="1"/>
  <c r="AM158" i="20" s="1"/>
  <c r="AL158" i="20" s="1"/>
  <c r="R187" i="20"/>
  <c r="U187" i="20"/>
  <c r="W187" i="20" s="1"/>
  <c r="R67" i="20"/>
  <c r="U67" i="20" s="1"/>
  <c r="W67" i="20" s="1"/>
  <c r="R79" i="20"/>
  <c r="U79" i="20" s="1"/>
  <c r="W79" i="20" s="1"/>
  <c r="K215" i="20"/>
  <c r="R185" i="27"/>
  <c r="U185" i="27"/>
  <c r="W185" i="27"/>
  <c r="I115" i="20"/>
  <c r="R120" i="26"/>
  <c r="U120" i="26" s="1"/>
  <c r="R27" i="26"/>
  <c r="U27" i="26"/>
  <c r="R188" i="26"/>
  <c r="U188" i="26" s="1"/>
  <c r="U218" i="26"/>
  <c r="R56" i="19"/>
  <c r="R164" i="26"/>
  <c r="U164" i="26" s="1"/>
  <c r="I96" i="19"/>
  <c r="R116" i="26"/>
  <c r="U116" i="26" s="1"/>
  <c r="R52" i="19"/>
  <c r="U52" i="19"/>
  <c r="W52" i="19"/>
  <c r="X122" i="19"/>
  <c r="I122" i="19"/>
  <c r="R74" i="19"/>
  <c r="Y74" i="19"/>
  <c r="N157" i="19"/>
  <c r="X157" i="19"/>
  <c r="AE21" i="17"/>
  <c r="R22" i="17"/>
  <c r="X22" i="17"/>
  <c r="X89" i="17"/>
  <c r="R234" i="17"/>
  <c r="R140" i="19"/>
  <c r="Y164" i="19"/>
  <c r="X241" i="19"/>
  <c r="K241" i="19"/>
  <c r="Y241" i="19"/>
  <c r="X41" i="19"/>
  <c r="I41" i="19"/>
  <c r="R147" i="19"/>
  <c r="U147" i="19" s="1"/>
  <c r="W147" i="19" s="1"/>
  <c r="K188" i="19"/>
  <c r="K220" i="19"/>
  <c r="K252" i="19"/>
  <c r="X199" i="19"/>
  <c r="K199" i="19"/>
  <c r="R223" i="19"/>
  <c r="Y79" i="17"/>
  <c r="R192" i="17"/>
  <c r="X58" i="19"/>
  <c r="I58" i="19"/>
  <c r="X202" i="19"/>
  <c r="K202" i="19"/>
  <c r="K234" i="19"/>
  <c r="Y74" i="17"/>
  <c r="X124" i="17"/>
  <c r="K200" i="19"/>
  <c r="R51" i="17"/>
  <c r="R67" i="17"/>
  <c r="R83" i="17"/>
  <c r="S28" i="18"/>
  <c r="U28" i="18"/>
  <c r="V28" i="18"/>
  <c r="K227" i="17"/>
  <c r="X227" i="17"/>
  <c r="S52" i="18"/>
  <c r="U52" i="18"/>
  <c r="V99" i="18"/>
  <c r="S239" i="10"/>
  <c r="U239" i="10"/>
  <c r="X155" i="17"/>
  <c r="R205" i="17"/>
  <c r="U205" i="17"/>
  <c r="W205" i="17" s="1"/>
  <c r="X243" i="17"/>
  <c r="S56" i="18"/>
  <c r="U56" i="18"/>
  <c r="S80" i="18"/>
  <c r="U80" i="18"/>
  <c r="S106" i="18"/>
  <c r="U106" i="18"/>
  <c r="V125" i="18"/>
  <c r="Y141" i="17"/>
  <c r="X190" i="17"/>
  <c r="J190" i="17"/>
  <c r="X228" i="17"/>
  <c r="K228" i="17"/>
  <c r="Y228" i="17"/>
  <c r="S60" i="18"/>
  <c r="U60" i="18"/>
  <c r="V113" i="18"/>
  <c r="S224" i="10"/>
  <c r="U224" i="10"/>
  <c r="X147" i="17"/>
  <c r="R241" i="17"/>
  <c r="R259" i="17"/>
  <c r="U259" i="17" s="1"/>
  <c r="W259" i="17" s="1"/>
  <c r="V94" i="18"/>
  <c r="K94" i="18"/>
  <c r="X103" i="17"/>
  <c r="R184" i="17"/>
  <c r="V47" i="18"/>
  <c r="N47" i="18"/>
  <c r="X139" i="17"/>
  <c r="K65" i="18"/>
  <c r="V65" i="18"/>
  <c r="V88" i="18"/>
  <c r="K88" i="18"/>
  <c r="S248" i="10"/>
  <c r="U248" i="10"/>
  <c r="X188" i="17"/>
  <c r="K188" i="17"/>
  <c r="V35" i="18"/>
  <c r="Y137" i="17"/>
  <c r="V31" i="18"/>
  <c r="V76" i="18"/>
  <c r="K76" i="18"/>
  <c r="S118" i="18"/>
  <c r="U118" i="18"/>
  <c r="S56" i="4"/>
  <c r="U56" i="4"/>
  <c r="S70" i="4"/>
  <c r="U70" i="4"/>
  <c r="S25" i="4"/>
  <c r="U25" i="4"/>
  <c r="S102" i="4"/>
  <c r="U102" i="4"/>
  <c r="S42" i="4"/>
  <c r="U42" i="4"/>
  <c r="I65" i="27"/>
  <c r="I97" i="27"/>
  <c r="I36" i="27"/>
  <c r="U80" i="27"/>
  <c r="W80" i="27"/>
  <c r="U108" i="27"/>
  <c r="W108" i="27"/>
  <c r="U196" i="27"/>
  <c r="W196" i="27"/>
  <c r="J181" i="27"/>
  <c r="U172" i="27"/>
  <c r="W172" i="27"/>
  <c r="R202" i="27"/>
  <c r="U202" i="27"/>
  <c r="W202" i="27"/>
  <c r="J164" i="27"/>
  <c r="R181" i="27"/>
  <c r="U181" i="27"/>
  <c r="W181" i="27"/>
  <c r="I47" i="20"/>
  <c r="K267" i="27"/>
  <c r="I114" i="20"/>
  <c r="K242" i="20"/>
  <c r="J152" i="27"/>
  <c r="R61" i="20"/>
  <c r="I87" i="20"/>
  <c r="R166" i="20"/>
  <c r="U166" i="20" s="1"/>
  <c r="W166" i="20" s="1"/>
  <c r="J144" i="20"/>
  <c r="J187" i="20"/>
  <c r="K208" i="20"/>
  <c r="J256" i="20"/>
  <c r="R53" i="20"/>
  <c r="U53" i="20" s="1"/>
  <c r="W53" i="20" s="1"/>
  <c r="I71" i="20"/>
  <c r="AT182" i="20"/>
  <c r="AS182" i="20" s="1"/>
  <c r="AR182" i="20"/>
  <c r="AQ182" i="20" s="1"/>
  <c r="AP182" i="20" s="1"/>
  <c r="AO182" i="20" s="1"/>
  <c r="AN182" i="20" s="1"/>
  <c r="AM182" i="20" s="1"/>
  <c r="AL182" i="20" s="1"/>
  <c r="K248" i="27"/>
  <c r="I50" i="20"/>
  <c r="AT91" i="20"/>
  <c r="AS91" i="20" s="1"/>
  <c r="AR91" i="20" s="1"/>
  <c r="AQ91" i="20" s="1"/>
  <c r="AP91" i="20" s="1"/>
  <c r="AO91" i="20" s="1"/>
  <c r="AN91" i="20" s="1"/>
  <c r="AM91" i="20" s="1"/>
  <c r="AL91" i="20" s="1"/>
  <c r="I128" i="20"/>
  <c r="AT145" i="20"/>
  <c r="AS145" i="20"/>
  <c r="AR145" i="20"/>
  <c r="AQ145" i="20" s="1"/>
  <c r="AP145" i="20"/>
  <c r="AO145" i="20"/>
  <c r="AN145" i="20" s="1"/>
  <c r="AM145" i="20" s="1"/>
  <c r="AL145" i="20" s="1"/>
  <c r="AT217" i="20"/>
  <c r="AS217" i="20"/>
  <c r="AR217" i="20" s="1"/>
  <c r="AQ217" i="20"/>
  <c r="AP217" i="20" s="1"/>
  <c r="AO217" i="20" s="1"/>
  <c r="AN217" i="20" s="1"/>
  <c r="AM217" i="20" s="1"/>
  <c r="AL217" i="20" s="1"/>
  <c r="AT83" i="20"/>
  <c r="AS83" i="20"/>
  <c r="AR83" i="20"/>
  <c r="AQ83" i="20" s="1"/>
  <c r="AP83" i="20" s="1"/>
  <c r="AO83" i="20" s="1"/>
  <c r="AN83" i="20" s="1"/>
  <c r="AM83" i="20" s="1"/>
  <c r="AL83" i="20" s="1"/>
  <c r="AI83" i="20" s="1"/>
  <c r="R131" i="20"/>
  <c r="K273" i="27"/>
  <c r="AT64" i="20"/>
  <c r="AS64" i="20" s="1"/>
  <c r="AR64" i="20" s="1"/>
  <c r="AQ64" i="20" s="1"/>
  <c r="AP64" i="20" s="1"/>
  <c r="AO64" i="20" s="1"/>
  <c r="AN64" i="20"/>
  <c r="AM64" i="20" s="1"/>
  <c r="AL64" i="20" s="1"/>
  <c r="R77" i="20"/>
  <c r="U77" i="20"/>
  <c r="W77" i="20"/>
  <c r="I112" i="20"/>
  <c r="AT129" i="20"/>
  <c r="AS129" i="20" s="1"/>
  <c r="AR129" i="20" s="1"/>
  <c r="AQ129" i="20" s="1"/>
  <c r="AP129" i="20" s="1"/>
  <c r="AO129" i="20" s="1"/>
  <c r="AN129" i="20" s="1"/>
  <c r="AM129" i="20" s="1"/>
  <c r="AL129" i="20" s="1"/>
  <c r="AT161" i="20"/>
  <c r="AS161" i="20" s="1"/>
  <c r="AR161" i="20" s="1"/>
  <c r="AQ161" i="20" s="1"/>
  <c r="AP161" i="20" s="1"/>
  <c r="AO161" i="20" s="1"/>
  <c r="AN161" i="20" s="1"/>
  <c r="AM161" i="20" s="1"/>
  <c r="AL161" i="20" s="1"/>
  <c r="AT176" i="20"/>
  <c r="AS176" i="20" s="1"/>
  <c r="AR176" i="20" s="1"/>
  <c r="AQ176" i="20" s="1"/>
  <c r="AP176" i="20" s="1"/>
  <c r="AO176" i="20" s="1"/>
  <c r="AN176" i="20" s="1"/>
  <c r="AM176" i="20" s="1"/>
  <c r="AL176" i="20" s="1"/>
  <c r="AT113" i="20"/>
  <c r="AS113" i="20" s="1"/>
  <c r="AR113" i="20" s="1"/>
  <c r="AQ113" i="20" s="1"/>
  <c r="AP113" i="20" s="1"/>
  <c r="AO113" i="20" s="1"/>
  <c r="AN113" i="20" s="1"/>
  <c r="AM113" i="20" s="1"/>
  <c r="AL113" i="20" s="1"/>
  <c r="AI113" i="20" s="1"/>
  <c r="I158" i="20"/>
  <c r="AT187" i="20"/>
  <c r="AS187" i="20"/>
  <c r="AR187" i="20" s="1"/>
  <c r="AQ187" i="20"/>
  <c r="AP187" i="20" s="1"/>
  <c r="AO187" i="20" s="1"/>
  <c r="AN187" i="20" s="1"/>
  <c r="AM187" i="20" s="1"/>
  <c r="AL187" i="20" s="1"/>
  <c r="AT134" i="20"/>
  <c r="AS134" i="20" s="1"/>
  <c r="AR134" i="20"/>
  <c r="AQ134" i="20" s="1"/>
  <c r="AP134" i="20" s="1"/>
  <c r="AO134" i="20" s="1"/>
  <c r="AN134" i="20" s="1"/>
  <c r="AM134" i="20" s="1"/>
  <c r="AL134" i="20"/>
  <c r="I79" i="20"/>
  <c r="R255" i="20"/>
  <c r="U255" i="20" s="1"/>
  <c r="W255" i="20" s="1"/>
  <c r="R130" i="27"/>
  <c r="U130" i="27"/>
  <c r="W130" i="27"/>
  <c r="J201" i="27"/>
  <c r="R35" i="26"/>
  <c r="U35" i="26" s="1"/>
  <c r="R103" i="26"/>
  <c r="U103" i="26" s="1"/>
  <c r="R249" i="26"/>
  <c r="U249" i="26" s="1"/>
  <c r="R115" i="26"/>
  <c r="U115" i="26"/>
  <c r="U254" i="26"/>
  <c r="R275" i="26"/>
  <c r="U275" i="26"/>
  <c r="X118" i="19"/>
  <c r="R42" i="26"/>
  <c r="U42" i="26" s="1"/>
  <c r="R56" i="26"/>
  <c r="U56" i="26"/>
  <c r="R171" i="26"/>
  <c r="U171" i="26" s="1"/>
  <c r="X52" i="19"/>
  <c r="Y52" i="19"/>
  <c r="I52" i="19"/>
  <c r="N149" i="19"/>
  <c r="X149" i="19"/>
  <c r="X218" i="17"/>
  <c r="X74" i="19"/>
  <c r="I74" i="19"/>
  <c r="I115" i="19"/>
  <c r="X115" i="19"/>
  <c r="J168" i="19"/>
  <c r="R172" i="19"/>
  <c r="R178" i="19"/>
  <c r="U178" i="19" s="1"/>
  <c r="W178" i="19" s="1"/>
  <c r="X190" i="19"/>
  <c r="J190" i="19"/>
  <c r="Y190" i="19"/>
  <c r="X222" i="19"/>
  <c r="K222" i="19"/>
  <c r="Y222" i="19"/>
  <c r="X254" i="19"/>
  <c r="K254" i="19"/>
  <c r="Y254" i="19"/>
  <c r="X35" i="17"/>
  <c r="R35" i="17"/>
  <c r="AE16" i="17"/>
  <c r="X73" i="17"/>
  <c r="R201" i="26"/>
  <c r="U201" i="26"/>
  <c r="R98" i="19"/>
  <c r="Y98" i="19" s="1"/>
  <c r="X140" i="19"/>
  <c r="J140" i="19"/>
  <c r="K201" i="19"/>
  <c r="R225" i="19"/>
  <c r="U225" i="19" s="1"/>
  <c r="S30" i="18"/>
  <c r="U30" i="18"/>
  <c r="V30" i="18"/>
  <c r="U123" i="19"/>
  <c r="W123" i="19" s="1"/>
  <c r="N147" i="19"/>
  <c r="Y147" i="19"/>
  <c r="X147" i="19"/>
  <c r="X176" i="17"/>
  <c r="X78" i="19"/>
  <c r="I78" i="19"/>
  <c r="I104" i="19"/>
  <c r="X223" i="19"/>
  <c r="K223" i="19"/>
  <c r="X21" i="17"/>
  <c r="X122" i="17"/>
  <c r="R90" i="19"/>
  <c r="U90" i="19" s="1"/>
  <c r="W90" i="19" s="1"/>
  <c r="X138" i="19"/>
  <c r="J138" i="19"/>
  <c r="V36" i="18"/>
  <c r="X136" i="19"/>
  <c r="J136" i="19"/>
  <c r="Y136" i="19"/>
  <c r="X40" i="17"/>
  <c r="X92" i="17"/>
  <c r="X273" i="19"/>
  <c r="X26" i="17"/>
  <c r="S32" i="18"/>
  <c r="U32" i="18"/>
  <c r="V32" i="18"/>
  <c r="X143" i="17"/>
  <c r="X263" i="17"/>
  <c r="K263" i="17"/>
  <c r="V112" i="18"/>
  <c r="X113" i="17"/>
  <c r="J205" i="17"/>
  <c r="Y205" i="17"/>
  <c r="X205" i="17"/>
  <c r="X258" i="17"/>
  <c r="V106" i="18"/>
  <c r="K106" i="18"/>
  <c r="X193" i="17"/>
  <c r="X95" i="17"/>
  <c r="X206" i="17"/>
  <c r="J206" i="17"/>
  <c r="K259" i="17"/>
  <c r="X259" i="17"/>
  <c r="Y259" i="17"/>
  <c r="V50" i="18"/>
  <c r="N50" i="18"/>
  <c r="V78" i="18"/>
  <c r="L78" i="18"/>
  <c r="X184" i="17"/>
  <c r="J184" i="17"/>
  <c r="R229" i="17"/>
  <c r="U229" i="17" s="1"/>
  <c r="W229" i="17" s="1"/>
  <c r="V75" i="18"/>
  <c r="V120" i="18"/>
  <c r="G27" i="1"/>
  <c r="J27" i="1"/>
  <c r="G40" i="1"/>
  <c r="J40" i="1"/>
  <c r="X260" i="17"/>
  <c r="V72" i="18"/>
  <c r="K72" i="18"/>
  <c r="X30" i="17"/>
  <c r="V51" i="18"/>
  <c r="V95" i="18"/>
  <c r="S112" i="4"/>
  <c r="U112" i="4"/>
  <c r="S36" i="4"/>
  <c r="U36" i="4"/>
  <c r="S97" i="4"/>
  <c r="U97" i="4"/>
  <c r="S82" i="4"/>
  <c r="U82" i="4"/>
  <c r="S32" i="4"/>
  <c r="U32" i="4"/>
  <c r="S73" i="4"/>
  <c r="U73" i="4"/>
  <c r="S171" i="4"/>
  <c r="U171" i="4"/>
  <c r="S122" i="4"/>
  <c r="U122" i="4"/>
  <c r="I85" i="27"/>
  <c r="R22" i="27"/>
  <c r="U22" i="27"/>
  <c r="W22" i="27"/>
  <c r="I49" i="27"/>
  <c r="J197" i="27"/>
  <c r="J202" i="27"/>
  <c r="R184" i="27"/>
  <c r="U184" i="27"/>
  <c r="W184" i="27"/>
  <c r="R233" i="27"/>
  <c r="U233" i="27"/>
  <c r="W233" i="27"/>
  <c r="R129" i="27"/>
  <c r="U129" i="27"/>
  <c r="W129" i="27"/>
  <c r="J175" i="27"/>
  <c r="K225" i="27"/>
  <c r="K264" i="27"/>
  <c r="K280" i="27"/>
  <c r="I52" i="20"/>
  <c r="K251" i="27"/>
  <c r="BK2" i="20"/>
  <c r="BJ2" i="20"/>
  <c r="BI2" i="20"/>
  <c r="BH2" i="20"/>
  <c r="BG2" i="20"/>
  <c r="BF2" i="20"/>
  <c r="BE2" i="20"/>
  <c r="BD2" i="20"/>
  <c r="BC2" i="20"/>
  <c r="I122" i="20"/>
  <c r="J186" i="20"/>
  <c r="K250" i="20"/>
  <c r="R253" i="27"/>
  <c r="AT87" i="20"/>
  <c r="AS87" i="20" s="1"/>
  <c r="AR87" i="20"/>
  <c r="AQ87" i="20" s="1"/>
  <c r="AP87" i="20" s="1"/>
  <c r="AO87" i="20" s="1"/>
  <c r="AN87" i="20" s="1"/>
  <c r="AM87" i="20" s="1"/>
  <c r="AL87" i="20" s="1"/>
  <c r="R101" i="20"/>
  <c r="U101" i="20"/>
  <c r="W101" i="20"/>
  <c r="R118" i="20"/>
  <c r="U118" i="20" s="1"/>
  <c r="W118" i="20" s="1"/>
  <c r="R110" i="20"/>
  <c r="U110" i="20"/>
  <c r="W110" i="20" s="1"/>
  <c r="K232" i="20"/>
  <c r="I53" i="20"/>
  <c r="AT71" i="20"/>
  <c r="AS71" i="20" s="1"/>
  <c r="AR71" i="20" s="1"/>
  <c r="AQ71" i="20" s="1"/>
  <c r="AP71" i="20"/>
  <c r="AO71" i="20" s="1"/>
  <c r="AN71" i="20" s="1"/>
  <c r="AM71" i="20"/>
  <c r="AL71" i="20" s="1"/>
  <c r="AT102" i="20"/>
  <c r="AS102" i="20" s="1"/>
  <c r="AR102" i="20" s="1"/>
  <c r="AQ102" i="20" s="1"/>
  <c r="AP102" i="20" s="1"/>
  <c r="AO102" i="20" s="1"/>
  <c r="AN102" i="20" s="1"/>
  <c r="AM102" i="20" s="1"/>
  <c r="AL102" i="20" s="1"/>
  <c r="AT147" i="20"/>
  <c r="AS147" i="20"/>
  <c r="AR147" i="20"/>
  <c r="AQ147" i="20" s="1"/>
  <c r="AP147" i="20"/>
  <c r="AO147" i="20" s="1"/>
  <c r="AN147" i="20" s="1"/>
  <c r="AM147" i="20" s="1"/>
  <c r="AL147" i="20" s="1"/>
  <c r="R211" i="20"/>
  <c r="U211" i="20" s="1"/>
  <c r="W211" i="20" s="1"/>
  <c r="AT41" i="20"/>
  <c r="AS41" i="20" s="1"/>
  <c r="AR41" i="20" s="1"/>
  <c r="AQ41" i="20" s="1"/>
  <c r="AP41" i="20" s="1"/>
  <c r="AO41" i="20" s="1"/>
  <c r="AN41" i="20" s="1"/>
  <c r="AM41" i="20" s="1"/>
  <c r="AL41" i="20" s="1"/>
  <c r="AT54" i="20"/>
  <c r="K217" i="20"/>
  <c r="I60" i="20"/>
  <c r="H133" i="20"/>
  <c r="K270" i="20"/>
  <c r="K257" i="27"/>
  <c r="I35" i="20"/>
  <c r="I64" i="20"/>
  <c r="K230" i="20"/>
  <c r="R238" i="20"/>
  <c r="R254" i="20"/>
  <c r="U254" i="20" s="1"/>
  <c r="W254" i="20" s="1"/>
  <c r="I65" i="20"/>
  <c r="I134" i="20"/>
  <c r="AT79" i="20"/>
  <c r="AS79" i="20" s="1"/>
  <c r="AR79" i="20" s="1"/>
  <c r="AQ79" i="20" s="1"/>
  <c r="AP79" i="20" s="1"/>
  <c r="AO79" i="20" s="1"/>
  <c r="AN79" i="20" s="1"/>
  <c r="AM79" i="20" s="1"/>
  <c r="AL79" i="20" s="1"/>
  <c r="J255" i="20"/>
  <c r="J185" i="27"/>
  <c r="R104" i="20"/>
  <c r="U104" i="20" s="1"/>
  <c r="W104" i="20" s="1"/>
  <c r="R46" i="26"/>
  <c r="U46" i="26" s="1"/>
  <c r="R111" i="26"/>
  <c r="U111" i="26"/>
  <c r="R39" i="26"/>
  <c r="U39" i="26" s="1"/>
  <c r="R114" i="26"/>
  <c r="U114" i="26" s="1"/>
  <c r="R187" i="26"/>
  <c r="U187" i="26" s="1"/>
  <c r="X72" i="19"/>
  <c r="Y77" i="19"/>
  <c r="R130" i="26"/>
  <c r="U130" i="26" s="1"/>
  <c r="R145" i="26"/>
  <c r="U145" i="26"/>
  <c r="R251" i="26"/>
  <c r="U251" i="26" s="1"/>
  <c r="R128" i="19"/>
  <c r="R185" i="26"/>
  <c r="U185" i="26" s="1"/>
  <c r="R82" i="19"/>
  <c r="R23" i="26"/>
  <c r="U23" i="26" s="1"/>
  <c r="R140" i="26"/>
  <c r="U140" i="26" s="1"/>
  <c r="X32" i="19"/>
  <c r="X75" i="19"/>
  <c r="R186" i="26"/>
  <c r="U186" i="26" s="1"/>
  <c r="R153" i="26"/>
  <c r="U153" i="26" s="1"/>
  <c r="R187" i="19"/>
  <c r="Y187" i="19" s="1"/>
  <c r="R203" i="19"/>
  <c r="U203" i="19" s="1"/>
  <c r="W203" i="19" s="1"/>
  <c r="R235" i="19"/>
  <c r="R251" i="19"/>
  <c r="U251" i="19" s="1"/>
  <c r="W251" i="19" s="1"/>
  <c r="R107" i="26"/>
  <c r="U107" i="26" s="1"/>
  <c r="J178" i="19"/>
  <c r="Y178" i="19"/>
  <c r="X178" i="19"/>
  <c r="K258" i="19"/>
  <c r="X258" i="19"/>
  <c r="R123" i="17"/>
  <c r="X57" i="17"/>
  <c r="Y73" i="17"/>
  <c r="R63" i="19"/>
  <c r="U63" i="19"/>
  <c r="W63" i="19" s="1"/>
  <c r="X98" i="19"/>
  <c r="I98" i="19"/>
  <c r="R185" i="19"/>
  <c r="U185" i="19"/>
  <c r="W185" i="19"/>
  <c r="X225" i="19"/>
  <c r="K225" i="19"/>
  <c r="X106" i="19"/>
  <c r="I106" i="19"/>
  <c r="X196" i="19"/>
  <c r="K196" i="19"/>
  <c r="Y196" i="19"/>
  <c r="X31" i="17"/>
  <c r="R130" i="19"/>
  <c r="U130" i="19"/>
  <c r="W130" i="19" s="1"/>
  <c r="X183" i="19"/>
  <c r="J183" i="19"/>
  <c r="R207" i="19"/>
  <c r="U207" i="19"/>
  <c r="W207" i="19"/>
  <c r="X247" i="19"/>
  <c r="K247" i="19"/>
  <c r="Y247" i="19"/>
  <c r="K165" i="19"/>
  <c r="X165" i="19"/>
  <c r="X42" i="17"/>
  <c r="X58" i="17"/>
  <c r="X74" i="17"/>
  <c r="R54" i="19"/>
  <c r="Y54" i="19" s="1"/>
  <c r="U54" i="19"/>
  <c r="W54" i="19"/>
  <c r="X145" i="19"/>
  <c r="X205" i="19"/>
  <c r="J205" i="19"/>
  <c r="Y205" i="19"/>
  <c r="X221" i="19"/>
  <c r="K221" i="19"/>
  <c r="Y221" i="19"/>
  <c r="X237" i="19"/>
  <c r="K237" i="19"/>
  <c r="Y237" i="19"/>
  <c r="N271" i="19"/>
  <c r="X271" i="19"/>
  <c r="Y271" i="19"/>
  <c r="V41" i="18"/>
  <c r="X38" i="19"/>
  <c r="X240" i="19"/>
  <c r="K240" i="19"/>
  <c r="Y240" i="19"/>
  <c r="S29" i="18"/>
  <c r="U29" i="18"/>
  <c r="V29" i="18"/>
  <c r="K217" i="17"/>
  <c r="R263" i="17"/>
  <c r="V59" i="18"/>
  <c r="S122" i="18"/>
  <c r="U122" i="18"/>
  <c r="X121" i="19"/>
  <c r="J181" i="17"/>
  <c r="X181" i="17"/>
  <c r="X236" i="17"/>
  <c r="K236" i="17"/>
  <c r="Y236" i="17"/>
  <c r="R248" i="17"/>
  <c r="U248" i="17"/>
  <c r="W248" i="17" s="1"/>
  <c r="V63" i="18"/>
  <c r="V90" i="18"/>
  <c r="K90" i="18"/>
  <c r="V67" i="18"/>
  <c r="Y95" i="17"/>
  <c r="R175" i="17"/>
  <c r="U175" i="17" s="1"/>
  <c r="W175" i="17" s="1"/>
  <c r="X209" i="17"/>
  <c r="R249" i="17"/>
  <c r="U249" i="17" s="1"/>
  <c r="W249" i="17" s="1"/>
  <c r="S57" i="18"/>
  <c r="U57" i="18"/>
  <c r="S97" i="18"/>
  <c r="U97" i="18"/>
  <c r="S157" i="10"/>
  <c r="U157" i="10"/>
  <c r="X187" i="17"/>
  <c r="X194" i="17"/>
  <c r="K194" i="17"/>
  <c r="Y194" i="17"/>
  <c r="K229" i="17"/>
  <c r="Y229" i="17"/>
  <c r="X229" i="17"/>
  <c r="S54" i="18"/>
  <c r="U54" i="18"/>
  <c r="S235" i="10"/>
  <c r="U235" i="10"/>
  <c r="G42" i="1"/>
  <c r="J42" i="1"/>
  <c r="X203" i="17"/>
  <c r="X210" i="17"/>
  <c r="K210" i="17"/>
  <c r="Y210" i="17"/>
  <c r="R254" i="17"/>
  <c r="S72" i="18"/>
  <c r="U72" i="18"/>
  <c r="S98" i="18"/>
  <c r="U98" i="18"/>
  <c r="V111" i="18"/>
  <c r="S215" i="10"/>
  <c r="U215" i="10"/>
  <c r="S38" i="18"/>
  <c r="U38" i="18"/>
  <c r="S62" i="18"/>
  <c r="U62" i="18"/>
  <c r="S121" i="18"/>
  <c r="U121" i="18"/>
  <c r="S86" i="18"/>
  <c r="U86" i="18"/>
  <c r="V102" i="18"/>
  <c r="K102" i="18"/>
  <c r="S65" i="4"/>
  <c r="U65" i="4"/>
  <c r="S58" i="4"/>
  <c r="U58" i="4"/>
  <c r="AT163" i="20"/>
  <c r="AS163" i="20" s="1"/>
  <c r="AR163" i="20" s="1"/>
  <c r="AQ163" i="20" s="1"/>
  <c r="AP163" i="20" s="1"/>
  <c r="AO163" i="20" s="1"/>
  <c r="AN163" i="20" s="1"/>
  <c r="AM163" i="20" s="1"/>
  <c r="AL163" i="20" s="1"/>
  <c r="AJ163" i="20" s="1"/>
  <c r="AT123" i="20"/>
  <c r="AS123" i="20"/>
  <c r="AR123" i="20" s="1"/>
  <c r="AQ123" i="20" s="1"/>
  <c r="AP123" i="20"/>
  <c r="AO123" i="20" s="1"/>
  <c r="AN123" i="20" s="1"/>
  <c r="AM123" i="20" s="1"/>
  <c r="AL123" i="20" s="1"/>
  <c r="I129" i="20"/>
  <c r="AT171" i="20"/>
  <c r="AS171" i="20" s="1"/>
  <c r="AR171" i="20"/>
  <c r="AQ171" i="20" s="1"/>
  <c r="AP171" i="20" s="1"/>
  <c r="AO171" i="20" s="1"/>
  <c r="AN171" i="20"/>
  <c r="AM171" i="20" s="1"/>
  <c r="AL171" i="20" s="1"/>
  <c r="J206" i="20"/>
  <c r="AT78" i="20"/>
  <c r="AS78" i="20"/>
  <c r="AR78" i="20" s="1"/>
  <c r="AQ78" i="20" s="1"/>
  <c r="AP78" i="20"/>
  <c r="AO78" i="20" s="1"/>
  <c r="AN78" i="20" s="1"/>
  <c r="AM78" i="20" s="1"/>
  <c r="AL78" i="20" s="1"/>
  <c r="AK78" i="20" s="1"/>
  <c r="I113" i="20"/>
  <c r="J199" i="20"/>
  <c r="I191" i="20"/>
  <c r="AZ9" i="20"/>
  <c r="AX9" i="20"/>
  <c r="AZ17" i="20"/>
  <c r="AX17" i="20"/>
  <c r="AZ8" i="20"/>
  <c r="AX8" i="20"/>
  <c r="AH244" i="20"/>
  <c r="AE244" i="20" s="1"/>
  <c r="AZ12" i="20"/>
  <c r="AX12" i="20"/>
  <c r="AZ19" i="20"/>
  <c r="AX19" i="20"/>
  <c r="AZ20" i="20"/>
  <c r="AX20" i="20"/>
  <c r="AZ22" i="20"/>
  <c r="AX22" i="20"/>
  <c r="AZ24" i="20"/>
  <c r="AX24" i="20"/>
  <c r="AZ26" i="20"/>
  <c r="AX26" i="20"/>
  <c r="AZ28" i="20"/>
  <c r="AX28" i="20"/>
  <c r="AZ30" i="20"/>
  <c r="AX30" i="20"/>
  <c r="AZ32" i="20"/>
  <c r="AX32" i="20"/>
  <c r="AZ34" i="20"/>
  <c r="AX34" i="20"/>
  <c r="AZ36" i="20"/>
  <c r="AX36" i="20"/>
  <c r="AZ38" i="20"/>
  <c r="AX38" i="20"/>
  <c r="AZ42" i="20"/>
  <c r="AX42" i="20"/>
  <c r="AZ44" i="20"/>
  <c r="AX44" i="20"/>
  <c r="AZ46" i="20"/>
  <c r="AX46" i="20"/>
  <c r="AZ48" i="20"/>
  <c r="AX48" i="20"/>
  <c r="AZ50" i="20"/>
  <c r="AX50" i="20"/>
  <c r="AZ54" i="20"/>
  <c r="AX54" i="20"/>
  <c r="AZ56" i="20"/>
  <c r="AX56" i="20"/>
  <c r="AZ58" i="20"/>
  <c r="AX58" i="20"/>
  <c r="AZ60" i="20"/>
  <c r="AX60" i="20"/>
  <c r="AZ62" i="20"/>
  <c r="AX62" i="20"/>
  <c r="AZ64" i="20"/>
  <c r="AX64" i="20"/>
  <c r="AZ66" i="20"/>
  <c r="AX66" i="20"/>
  <c r="AZ68" i="20"/>
  <c r="AX68" i="20"/>
  <c r="AZ70" i="20"/>
  <c r="AX70" i="20"/>
  <c r="AZ72" i="20"/>
  <c r="AX72" i="20"/>
  <c r="AZ76" i="20"/>
  <c r="AX76" i="20"/>
  <c r="AZ78" i="20"/>
  <c r="AX78" i="20"/>
  <c r="AZ80" i="20"/>
  <c r="AX80" i="20"/>
  <c r="AZ82" i="20"/>
  <c r="AX82" i="20"/>
  <c r="AZ84" i="20"/>
  <c r="AX84" i="20"/>
  <c r="AZ90" i="20"/>
  <c r="AX90" i="20"/>
  <c r="AZ94" i="20"/>
  <c r="AX94" i="20"/>
  <c r="AZ98" i="20"/>
  <c r="AX98" i="20"/>
  <c r="AZ100" i="20"/>
  <c r="AX100" i="20"/>
  <c r="AZ102" i="20"/>
  <c r="AX102" i="20"/>
  <c r="AZ104" i="20"/>
  <c r="AX104" i="20"/>
  <c r="AZ106" i="20"/>
  <c r="AX106" i="20"/>
  <c r="AZ18" i="20"/>
  <c r="AX18" i="20"/>
  <c r="AZ16" i="20"/>
  <c r="AX16" i="20"/>
  <c r="AZ21" i="20"/>
  <c r="AX21" i="20"/>
  <c r="AZ23" i="20"/>
  <c r="AX23" i="20"/>
  <c r="AZ25" i="20"/>
  <c r="AX25" i="20"/>
  <c r="AZ27" i="20"/>
  <c r="AX27" i="20"/>
  <c r="AZ29" i="20"/>
  <c r="AX29" i="20"/>
  <c r="AZ31" i="20"/>
  <c r="AX31" i="20"/>
  <c r="AZ37" i="20"/>
  <c r="AX37" i="20"/>
  <c r="AZ39" i="20"/>
  <c r="AX39" i="20"/>
  <c r="AZ41" i="20"/>
  <c r="AX41" i="20"/>
  <c r="AZ43" i="20"/>
  <c r="AX43" i="20"/>
  <c r="AZ45" i="20"/>
  <c r="AX45" i="20"/>
  <c r="AZ47" i="20"/>
  <c r="AX47" i="20"/>
  <c r="AZ51" i="20"/>
  <c r="AX51" i="20"/>
  <c r="AZ53" i="20"/>
  <c r="AX53" i="20"/>
  <c r="AZ55" i="20"/>
  <c r="AX55" i="20"/>
  <c r="AZ57" i="20"/>
  <c r="AX57" i="20"/>
  <c r="AZ59" i="20"/>
  <c r="AX59" i="20"/>
  <c r="AZ61" i="20"/>
  <c r="AX61" i="20"/>
  <c r="AZ63" i="20"/>
  <c r="AX63" i="20"/>
  <c r="AZ65" i="20"/>
  <c r="AX65" i="20"/>
  <c r="AZ67" i="20"/>
  <c r="AX67" i="20"/>
  <c r="AZ69" i="20"/>
  <c r="AX69" i="20"/>
  <c r="AZ73" i="20"/>
  <c r="AX73" i="20"/>
  <c r="AZ75" i="20"/>
  <c r="AX75" i="20"/>
  <c r="AZ77" i="20"/>
  <c r="AX77" i="20"/>
  <c r="AZ79" i="20"/>
  <c r="AX79" i="20"/>
  <c r="AZ81" i="20"/>
  <c r="AX81" i="20"/>
  <c r="AZ83" i="20"/>
  <c r="AX83" i="20"/>
  <c r="AZ85" i="20"/>
  <c r="AX85" i="20"/>
  <c r="AZ87" i="20"/>
  <c r="AX87" i="20"/>
  <c r="AZ89" i="20"/>
  <c r="AX89" i="20"/>
  <c r="AZ91" i="20"/>
  <c r="AX91" i="20"/>
  <c r="AZ95" i="20"/>
  <c r="AX95" i="20"/>
  <c r="AZ97" i="20"/>
  <c r="AX97" i="20"/>
  <c r="AZ101" i="20"/>
  <c r="AX101" i="20"/>
  <c r="AZ105" i="20"/>
  <c r="AX105" i="20"/>
  <c r="AZ11" i="20"/>
  <c r="AX11" i="20"/>
  <c r="AZ14" i="20"/>
  <c r="AX14" i="20"/>
  <c r="R51" i="26"/>
  <c r="U51" i="26" s="1"/>
  <c r="R119" i="26"/>
  <c r="U119" i="26" s="1"/>
  <c r="K256" i="19"/>
  <c r="X256" i="19"/>
  <c r="X62" i="19"/>
  <c r="I62" i="19"/>
  <c r="X187" i="19"/>
  <c r="K187" i="19"/>
  <c r="X203" i="19"/>
  <c r="K203" i="19"/>
  <c r="Y203" i="19"/>
  <c r="X219" i="19"/>
  <c r="K219" i="19"/>
  <c r="X235" i="19"/>
  <c r="K235" i="19"/>
  <c r="K251" i="19"/>
  <c r="I101" i="19"/>
  <c r="X101" i="19"/>
  <c r="I120" i="19"/>
  <c r="N180" i="19"/>
  <c r="X180" i="19"/>
  <c r="K198" i="19"/>
  <c r="X27" i="17"/>
  <c r="X185" i="19"/>
  <c r="J185" i="19"/>
  <c r="Y185" i="19"/>
  <c r="J133" i="19"/>
  <c r="X133" i="19"/>
  <c r="X152" i="19"/>
  <c r="K152" i="19"/>
  <c r="K270" i="19"/>
  <c r="X113" i="19"/>
  <c r="I130" i="19"/>
  <c r="Y130" i="19"/>
  <c r="X207" i="19"/>
  <c r="K207" i="19"/>
  <c r="Y207" i="19"/>
  <c r="Y88" i="17"/>
  <c r="X106" i="17"/>
  <c r="V40" i="18"/>
  <c r="X54" i="19"/>
  <c r="I54" i="19"/>
  <c r="V39" i="18"/>
  <c r="X97" i="17"/>
  <c r="X248" i="17"/>
  <c r="K248" i="17"/>
  <c r="Y248" i="17"/>
  <c r="X163" i="17"/>
  <c r="X153" i="17"/>
  <c r="X249" i="17"/>
  <c r="Y249" i="17"/>
  <c r="K249" i="17"/>
  <c r="X268" i="17"/>
  <c r="K57" i="18"/>
  <c r="V57" i="18"/>
  <c r="K97" i="18"/>
  <c r="V97" i="18"/>
  <c r="X111" i="17"/>
  <c r="V54" i="18"/>
  <c r="K54" i="18"/>
  <c r="V91" i="18"/>
  <c r="X145" i="17"/>
  <c r="X172" i="17"/>
  <c r="K172" i="17"/>
  <c r="Y203" i="17"/>
  <c r="X254" i="17"/>
  <c r="K254" i="17"/>
  <c r="V98" i="18"/>
  <c r="K98" i="18"/>
  <c r="X151" i="17"/>
  <c r="K195" i="17"/>
  <c r="N38" i="18"/>
  <c r="V38" i="18"/>
  <c r="V62" i="18"/>
  <c r="K62" i="18"/>
  <c r="R255" i="17"/>
  <c r="V55" i="18"/>
  <c r="V86" i="18"/>
  <c r="K86" i="18"/>
  <c r="S114" i="4"/>
  <c r="U114" i="4"/>
  <c r="S123" i="4"/>
  <c r="U123" i="4"/>
  <c r="S34" i="4"/>
  <c r="U34" i="4"/>
  <c r="S41" i="4"/>
  <c r="U41" i="4"/>
  <c r="I54" i="27"/>
  <c r="R35" i="27"/>
  <c r="U35" i="27"/>
  <c r="W35" i="27"/>
  <c r="I115" i="27"/>
  <c r="I108" i="27"/>
  <c r="R119" i="27"/>
  <c r="U119" i="27"/>
  <c r="W119" i="27"/>
  <c r="R194" i="27"/>
  <c r="U194" i="27"/>
  <c r="W194" i="27"/>
  <c r="I125" i="27"/>
  <c r="J179" i="27"/>
  <c r="K238" i="27"/>
  <c r="K222" i="27"/>
  <c r="K271" i="27"/>
  <c r="K213" i="20"/>
  <c r="I74" i="20"/>
  <c r="I138" i="20"/>
  <c r="J202" i="20"/>
  <c r="K266" i="20"/>
  <c r="I70" i="20"/>
  <c r="R135" i="20"/>
  <c r="U135" i="20" s="1"/>
  <c r="W135" i="20"/>
  <c r="AT151" i="20"/>
  <c r="AS151" i="20" s="1"/>
  <c r="AR151" i="20" s="1"/>
  <c r="AQ151" i="20" s="1"/>
  <c r="AP151" i="20" s="1"/>
  <c r="AO151" i="20" s="1"/>
  <c r="AN151" i="20" s="1"/>
  <c r="AM151" i="20" s="1"/>
  <c r="AL151" i="20" s="1"/>
  <c r="J185" i="20"/>
  <c r="AT62" i="20"/>
  <c r="AS62" i="20" s="1"/>
  <c r="AR62" i="20" s="1"/>
  <c r="AQ62" i="20" s="1"/>
  <c r="AP62" i="20" s="1"/>
  <c r="AO62" i="20" s="1"/>
  <c r="AN62" i="20" s="1"/>
  <c r="AM62" i="20" s="1"/>
  <c r="AL62" i="20" s="1"/>
  <c r="AT174" i="20"/>
  <c r="AS174" i="20" s="1"/>
  <c r="AR174" i="20" s="1"/>
  <c r="AQ174" i="20" s="1"/>
  <c r="AP174" i="20"/>
  <c r="AO174" i="20" s="1"/>
  <c r="AN174" i="20" s="1"/>
  <c r="AM174" i="20" s="1"/>
  <c r="AL174" i="20" s="1"/>
  <c r="K216" i="20"/>
  <c r="AT59" i="20"/>
  <c r="AS59" i="20"/>
  <c r="AR59" i="20"/>
  <c r="AQ59" i="20" s="1"/>
  <c r="AP59" i="20" s="1"/>
  <c r="AO59" i="20" s="1"/>
  <c r="AN59" i="20" s="1"/>
  <c r="AM59" i="20" s="1"/>
  <c r="AL59" i="20" s="1"/>
  <c r="R147" i="20"/>
  <c r="R167" i="20"/>
  <c r="U167" i="20" s="1"/>
  <c r="W167" i="20" s="1"/>
  <c r="R259" i="20"/>
  <c r="I41" i="20"/>
  <c r="K225" i="20"/>
  <c r="I85" i="20"/>
  <c r="AT120" i="20"/>
  <c r="U133" i="20"/>
  <c r="W133" i="20" s="1"/>
  <c r="R270" i="20"/>
  <c r="U270" i="20"/>
  <c r="W270" i="20" s="1"/>
  <c r="I32" i="20"/>
  <c r="I48" i="20"/>
  <c r="AT75" i="20"/>
  <c r="AS75" i="20"/>
  <c r="AR75" i="20"/>
  <c r="AQ75" i="20" s="1"/>
  <c r="AP75" i="20" s="1"/>
  <c r="AO75" i="20" s="1"/>
  <c r="AN75" i="20" s="1"/>
  <c r="AM75" i="20" s="1"/>
  <c r="AL75" i="20" s="1"/>
  <c r="AT142" i="20"/>
  <c r="AS142" i="20"/>
  <c r="AR142" i="20" s="1"/>
  <c r="AQ142" i="20" s="1"/>
  <c r="AP142" i="20" s="1"/>
  <c r="AO142" i="20" s="1"/>
  <c r="AN142" i="20" s="1"/>
  <c r="AM142" i="20" s="1"/>
  <c r="AL142" i="20"/>
  <c r="K246" i="20"/>
  <c r="I78" i="20"/>
  <c r="R127" i="20"/>
  <c r="U127" i="20"/>
  <c r="W127" i="20" s="1"/>
  <c r="R134" i="20"/>
  <c r="U134" i="20" s="1"/>
  <c r="W134" i="20" s="1"/>
  <c r="J179" i="20"/>
  <c r="AT86" i="20"/>
  <c r="AS86" i="20" s="1"/>
  <c r="AR86" i="20" s="1"/>
  <c r="AQ86" i="20" s="1"/>
  <c r="AP86" i="20" s="1"/>
  <c r="AO86" i="20"/>
  <c r="AN86" i="20" s="1"/>
  <c r="AM86" i="20" s="1"/>
  <c r="AL86" i="20" s="1"/>
  <c r="R159" i="20"/>
  <c r="U159" i="20"/>
  <c r="W159" i="20" s="1"/>
  <c r="AT239" i="20"/>
  <c r="AS239" i="20"/>
  <c r="AR239" i="20" s="1"/>
  <c r="AQ239" i="20" s="1"/>
  <c r="AP239" i="20" s="1"/>
  <c r="AO239" i="20" s="1"/>
  <c r="AN239" i="20" s="1"/>
  <c r="AM239" i="20" s="1"/>
  <c r="AL239" i="20" s="1"/>
  <c r="AT117" i="20"/>
  <c r="AS117" i="20" s="1"/>
  <c r="AR117" i="20" s="1"/>
  <c r="AQ117" i="20" s="1"/>
  <c r="AP117" i="20" s="1"/>
  <c r="AO117" i="20"/>
  <c r="AN117" i="20" s="1"/>
  <c r="AM117" i="20" s="1"/>
  <c r="AL117" i="20" s="1"/>
  <c r="J200" i="27"/>
  <c r="AT104" i="20"/>
  <c r="AS104" i="20" s="1"/>
  <c r="AR104" i="20" s="1"/>
  <c r="AQ104" i="20" s="1"/>
  <c r="AP104" i="20" s="1"/>
  <c r="AO104" i="20" s="1"/>
  <c r="AN104" i="20"/>
  <c r="AM104" i="20" s="1"/>
  <c r="AL104" i="20" s="1"/>
  <c r="R104" i="26"/>
  <c r="U104" i="26" s="1"/>
  <c r="U59" i="26"/>
  <c r="R127" i="26"/>
  <c r="U127" i="26" s="1"/>
  <c r="R172" i="26"/>
  <c r="U172" i="26" s="1"/>
  <c r="R232" i="26"/>
  <c r="U232" i="26"/>
  <c r="R26" i="26"/>
  <c r="U26" i="26" s="1"/>
  <c r="R225" i="26"/>
  <c r="U225" i="26" s="1"/>
  <c r="R144" i="19"/>
  <c r="R79" i="26"/>
  <c r="U79" i="26" s="1"/>
  <c r="R161" i="26"/>
  <c r="R259" i="26"/>
  <c r="U259" i="26" s="1"/>
  <c r="U280" i="26"/>
  <c r="R84" i="19"/>
  <c r="U84" i="19" s="1"/>
  <c r="W84" i="19" s="1"/>
  <c r="R108" i="19"/>
  <c r="U108" i="19" s="1"/>
  <c r="W108" i="19" s="1"/>
  <c r="X132" i="19"/>
  <c r="J132" i="19"/>
  <c r="X129" i="19"/>
  <c r="X146" i="19"/>
  <c r="K146" i="19"/>
  <c r="Y146" i="19"/>
  <c r="J174" i="19"/>
  <c r="Y174" i="19"/>
  <c r="X174" i="19"/>
  <c r="R258" i="19"/>
  <c r="Y258" i="19" s="1"/>
  <c r="Y21" i="17"/>
  <c r="AE36" i="17"/>
  <c r="R170" i="17"/>
  <c r="X63" i="19"/>
  <c r="I63" i="19"/>
  <c r="Y63" i="19"/>
  <c r="X154" i="19"/>
  <c r="N154" i="19"/>
  <c r="X209" i="19"/>
  <c r="K209" i="19"/>
  <c r="R233" i="19"/>
  <c r="U233" i="19" s="1"/>
  <c r="W233" i="19" s="1"/>
  <c r="X25" i="17"/>
  <c r="R60" i="19"/>
  <c r="X161" i="19"/>
  <c r="J204" i="19"/>
  <c r="K236" i="19"/>
  <c r="L274" i="19"/>
  <c r="X274" i="19"/>
  <c r="Y274" i="19"/>
  <c r="R272" i="17"/>
  <c r="Y272" i="17" s="1"/>
  <c r="R46" i="19"/>
  <c r="U46" i="19" s="1"/>
  <c r="W46" i="19" s="1"/>
  <c r="Y113" i="19"/>
  <c r="R191" i="19"/>
  <c r="Y191" i="19" s="1"/>
  <c r="U191" i="19"/>
  <c r="W191" i="19" s="1"/>
  <c r="K231" i="19"/>
  <c r="X130" i="17"/>
  <c r="R177" i="26"/>
  <c r="U177" i="26"/>
  <c r="R148" i="19"/>
  <c r="U148" i="19"/>
  <c r="W148" i="19" s="1"/>
  <c r="X186" i="19"/>
  <c r="K186" i="19"/>
  <c r="Y186" i="19"/>
  <c r="X218" i="19"/>
  <c r="K218" i="19"/>
  <c r="X250" i="19"/>
  <c r="K250" i="19"/>
  <c r="Y250" i="19"/>
  <c r="N267" i="19"/>
  <c r="S23" i="18"/>
  <c r="U23" i="18"/>
  <c r="V23" i="18"/>
  <c r="X44" i="17"/>
  <c r="X100" i="17"/>
  <c r="X116" i="17"/>
  <c r="R277" i="26"/>
  <c r="U277" i="26"/>
  <c r="X28" i="17"/>
  <c r="S22" i="18"/>
  <c r="U22" i="18"/>
  <c r="V22" i="18"/>
  <c r="X107" i="17"/>
  <c r="K189" i="17"/>
  <c r="X189" i="17"/>
  <c r="R220" i="17"/>
  <c r="U220" i="17" s="1"/>
  <c r="W220" i="17" s="1"/>
  <c r="V70" i="18"/>
  <c r="K70" i="18"/>
  <c r="X121" i="17"/>
  <c r="R174" i="17"/>
  <c r="U174" i="17"/>
  <c r="W174" i="17" s="1"/>
  <c r="X212" i="17"/>
  <c r="K212" i="17"/>
  <c r="R240" i="17"/>
  <c r="U240" i="17" s="1"/>
  <c r="W240" i="17" s="1"/>
  <c r="V74" i="18"/>
  <c r="K74" i="18"/>
  <c r="S93" i="18"/>
  <c r="U93" i="18"/>
  <c r="N109" i="18"/>
  <c r="V109" i="18"/>
  <c r="X135" i="17"/>
  <c r="Y163" i="17"/>
  <c r="U197" i="17"/>
  <c r="W197" i="17" s="1"/>
  <c r="R221" i="17"/>
  <c r="U221" i="17" s="1"/>
  <c r="W221" i="17" s="1"/>
  <c r="V46" i="18"/>
  <c r="N46" i="18"/>
  <c r="V116" i="18"/>
  <c r="S255" i="10"/>
  <c r="U255" i="10"/>
  <c r="X127" i="17"/>
  <c r="R237" i="17"/>
  <c r="U237" i="17" s="1"/>
  <c r="W237" i="17" s="1"/>
  <c r="V64" i="18"/>
  <c r="K64" i="18"/>
  <c r="K81" i="18"/>
  <c r="V81" i="18"/>
  <c r="V100" i="18"/>
  <c r="K100" i="18"/>
  <c r="Y159" i="17"/>
  <c r="X159" i="17"/>
  <c r="R222" i="17"/>
  <c r="U222" i="17" s="1"/>
  <c r="W222" i="17"/>
  <c r="S61" i="18"/>
  <c r="U61" i="18"/>
  <c r="S240" i="10"/>
  <c r="U240" i="10"/>
  <c r="G48" i="1"/>
  <c r="J48" i="1"/>
  <c r="Y145" i="17"/>
  <c r="X269" i="17"/>
  <c r="V82" i="18"/>
  <c r="K82" i="18"/>
  <c r="V117" i="18"/>
  <c r="X101" i="17"/>
  <c r="R185" i="17"/>
  <c r="U185" i="17" s="1"/>
  <c r="W185" i="17" s="1"/>
  <c r="X265" i="17"/>
  <c r="V44" i="18"/>
  <c r="S69" i="18"/>
  <c r="U69" i="18"/>
  <c r="S202" i="10"/>
  <c r="U202" i="10"/>
  <c r="X123" i="17"/>
  <c r="X239" i="17"/>
  <c r="Y239" i="17"/>
  <c r="K239" i="17"/>
  <c r="X255" i="17"/>
  <c r="K255" i="17"/>
  <c r="S66" i="18"/>
  <c r="U66" i="18"/>
  <c r="S105" i="18"/>
  <c r="U105" i="18"/>
  <c r="S200" i="10"/>
  <c r="U200" i="10"/>
  <c r="S33" i="4"/>
  <c r="U33" i="4"/>
  <c r="S38" i="4"/>
  <c r="U38" i="4"/>
  <c r="S130" i="4"/>
  <c r="U130" i="4"/>
  <c r="S154" i="4"/>
  <c r="U154" i="4"/>
  <c r="S76" i="4"/>
  <c r="U76" i="4"/>
  <c r="S104" i="4"/>
  <c r="U104" i="4"/>
  <c r="S48" i="4"/>
  <c r="U48" i="4"/>
  <c r="S89" i="4"/>
  <c r="U89" i="4"/>
  <c r="S78" i="4"/>
  <c r="U78" i="4"/>
  <c r="S74" i="4"/>
  <c r="U74" i="4"/>
  <c r="R79" i="27"/>
  <c r="U79" i="27"/>
  <c r="W79" i="27"/>
  <c r="R60" i="27"/>
  <c r="U60" i="27"/>
  <c r="W60" i="27"/>
  <c r="R90" i="27"/>
  <c r="U90" i="27"/>
  <c r="W90" i="27"/>
  <c r="R65" i="27"/>
  <c r="U65" i="27"/>
  <c r="W65" i="27"/>
  <c r="I192" i="27"/>
  <c r="I165" i="27"/>
  <c r="R167" i="27"/>
  <c r="U167" i="27"/>
  <c r="W167" i="27"/>
  <c r="R97" i="27"/>
  <c r="U97" i="27"/>
  <c r="W97" i="27"/>
  <c r="I156" i="27"/>
  <c r="I47" i="27"/>
  <c r="J195" i="27"/>
  <c r="I194" i="27"/>
  <c r="U103" i="27"/>
  <c r="W103" i="27"/>
  <c r="I137" i="27"/>
  <c r="R189" i="27"/>
  <c r="U189" i="27"/>
  <c r="W189" i="27"/>
  <c r="U144" i="27"/>
  <c r="W144" i="27"/>
  <c r="I100" i="27"/>
  <c r="U155" i="27"/>
  <c r="W155" i="27"/>
  <c r="R93" i="27"/>
  <c r="U93" i="27"/>
  <c r="J182" i="27"/>
  <c r="R219" i="27"/>
  <c r="U219" i="27"/>
  <c r="W219" i="27"/>
  <c r="K269" i="27"/>
  <c r="BK6" i="20"/>
  <c r="BJ6" i="20"/>
  <c r="BI6" i="20"/>
  <c r="BH6" i="20"/>
  <c r="BG6" i="20"/>
  <c r="BF6" i="20"/>
  <c r="BE6" i="20"/>
  <c r="BD6" i="20"/>
  <c r="BC6" i="20"/>
  <c r="R154" i="27"/>
  <c r="U154" i="27"/>
  <c r="W154" i="27"/>
  <c r="R237" i="27"/>
  <c r="U237" i="27"/>
  <c r="W237" i="27"/>
  <c r="K221" i="20"/>
  <c r="K259" i="27"/>
  <c r="K275" i="27"/>
  <c r="I82" i="20"/>
  <c r="J146" i="20"/>
  <c r="K210" i="20"/>
  <c r="K274" i="20"/>
  <c r="R152" i="27"/>
  <c r="U152" i="27"/>
  <c r="W152" i="27"/>
  <c r="K253" i="27"/>
  <c r="I105" i="20"/>
  <c r="I135" i="20"/>
  <c r="K272" i="20"/>
  <c r="I62" i="20"/>
  <c r="I97" i="20"/>
  <c r="J174" i="20"/>
  <c r="J240" i="20"/>
  <c r="R275" i="20"/>
  <c r="AT88" i="20"/>
  <c r="AS88" i="20"/>
  <c r="AR88" i="20" s="1"/>
  <c r="AQ88" i="20"/>
  <c r="AP88" i="20" s="1"/>
  <c r="AO88" i="20" s="1"/>
  <c r="AN88" i="20" s="1"/>
  <c r="AM88" i="20" s="1"/>
  <c r="AL88" i="20" s="1"/>
  <c r="R102" i="20"/>
  <c r="U102" i="20" s="1"/>
  <c r="W102" i="20"/>
  <c r="AT136" i="20"/>
  <c r="AS136" i="20" s="1"/>
  <c r="AR136" i="20"/>
  <c r="AQ136" i="20" s="1"/>
  <c r="AP136" i="20"/>
  <c r="AO136" i="20" s="1"/>
  <c r="AN136" i="20" s="1"/>
  <c r="AM136" i="20" s="1"/>
  <c r="AL136" i="20" s="1"/>
  <c r="I167" i="20"/>
  <c r="AT201" i="20"/>
  <c r="AS201" i="20" s="1"/>
  <c r="AR201" i="20" s="1"/>
  <c r="AQ201" i="20" s="1"/>
  <c r="AP201" i="20" s="1"/>
  <c r="AO201" i="20" s="1"/>
  <c r="AN201" i="20" s="1"/>
  <c r="AM201" i="20" s="1"/>
  <c r="AL201" i="20" s="1"/>
  <c r="R219" i="20"/>
  <c r="AT94" i="20"/>
  <c r="AS94" i="20" s="1"/>
  <c r="AR94" i="20" s="1"/>
  <c r="AQ94" i="20" s="1"/>
  <c r="AP94" i="20" s="1"/>
  <c r="AO94" i="20" s="1"/>
  <c r="AN94" i="20" s="1"/>
  <c r="AM94" i="20" s="1"/>
  <c r="AL94" i="20" s="1"/>
  <c r="R235" i="27"/>
  <c r="U235" i="27"/>
  <c r="W235" i="27"/>
  <c r="R93" i="20"/>
  <c r="U93" i="20" s="1"/>
  <c r="R139" i="20"/>
  <c r="U139" i="20" s="1"/>
  <c r="W139" i="20"/>
  <c r="AT233" i="20"/>
  <c r="AS233" i="20" s="1"/>
  <c r="AR233" i="20" s="1"/>
  <c r="AQ233" i="20" s="1"/>
  <c r="AP233" i="20" s="1"/>
  <c r="AO233" i="20" s="1"/>
  <c r="AN233" i="20" s="1"/>
  <c r="AM233" i="20" s="1"/>
  <c r="AL233" i="20" s="1"/>
  <c r="I120" i="20"/>
  <c r="R163" i="20"/>
  <c r="AT32" i="20"/>
  <c r="AS32" i="20"/>
  <c r="AR32" i="20"/>
  <c r="AQ32" i="20" s="1"/>
  <c r="AP32" i="20" s="1"/>
  <c r="AO32" i="20" s="1"/>
  <c r="AN32" i="20" s="1"/>
  <c r="AM32" i="20" s="1"/>
  <c r="AL32" i="20" s="1"/>
  <c r="AT48" i="20"/>
  <c r="AS48" i="20" s="1"/>
  <c r="AR48" i="20" s="1"/>
  <c r="AQ48" i="20"/>
  <c r="AP48" i="20" s="1"/>
  <c r="AO48" i="20" s="1"/>
  <c r="AN48" i="20" s="1"/>
  <c r="AM48" i="20" s="1"/>
  <c r="AL48" i="20" s="1"/>
  <c r="R123" i="20"/>
  <c r="U123" i="20" s="1"/>
  <c r="W123" i="20"/>
  <c r="R171" i="20"/>
  <c r="U171" i="20" s="1"/>
  <c r="W171" i="20" s="1"/>
  <c r="K222" i="20"/>
  <c r="R230" i="20"/>
  <c r="U230" i="20"/>
  <c r="W230" i="20" s="1"/>
  <c r="K278" i="27"/>
  <c r="I67" i="20"/>
  <c r="I127" i="20"/>
  <c r="I56" i="20"/>
  <c r="I86" i="20"/>
  <c r="I159" i="20"/>
  <c r="R143" i="20"/>
  <c r="U143" i="20"/>
  <c r="W143" i="20" s="1"/>
  <c r="K239" i="20"/>
  <c r="I130" i="27"/>
  <c r="R201" i="27"/>
  <c r="U201" i="27"/>
  <c r="W201" i="27"/>
  <c r="I104" i="20"/>
  <c r="R61" i="26"/>
  <c r="U61" i="26" s="1"/>
  <c r="AE10" i="19"/>
  <c r="R67" i="26"/>
  <c r="U67" i="26"/>
  <c r="R123" i="26"/>
  <c r="X56" i="19"/>
  <c r="X112" i="19"/>
  <c r="R88" i="26"/>
  <c r="U88" i="26" s="1"/>
  <c r="X87" i="19"/>
  <c r="X25" i="19"/>
  <c r="X134" i="19"/>
  <c r="R195" i="26"/>
  <c r="U195" i="26"/>
  <c r="R233" i="26"/>
  <c r="U233" i="26" s="1"/>
  <c r="K264" i="19"/>
  <c r="X264" i="19"/>
  <c r="X84" i="19"/>
  <c r="Y84" i="19"/>
  <c r="I84" i="19"/>
  <c r="J139" i="19"/>
  <c r="Y139" i="19"/>
  <c r="X139" i="19"/>
  <c r="Y129" i="19"/>
  <c r="R170" i="19"/>
  <c r="U170" i="19" s="1"/>
  <c r="N176" i="19"/>
  <c r="R180" i="19"/>
  <c r="Y180" i="19" s="1"/>
  <c r="X206" i="19"/>
  <c r="J206" i="19"/>
  <c r="Y206" i="19"/>
  <c r="X238" i="19"/>
  <c r="K238" i="19"/>
  <c r="R82" i="17"/>
  <c r="R66" i="17"/>
  <c r="R50" i="17"/>
  <c r="U50" i="17" s="1"/>
  <c r="W50" i="17" s="1"/>
  <c r="R36" i="17"/>
  <c r="R149" i="17"/>
  <c r="Y149" i="17" s="1"/>
  <c r="Y107" i="17"/>
  <c r="R186" i="17"/>
  <c r="Y186" i="17" s="1"/>
  <c r="R70" i="19"/>
  <c r="R109" i="19"/>
  <c r="Y109" i="19" s="1"/>
  <c r="R193" i="19"/>
  <c r="K262" i="19"/>
  <c r="X262" i="19"/>
  <c r="Y262" i="19"/>
  <c r="X41" i="17"/>
  <c r="X96" i="17"/>
  <c r="R271" i="26"/>
  <c r="U271" i="26" s="1"/>
  <c r="X60" i="19"/>
  <c r="I60" i="19"/>
  <c r="R116" i="19"/>
  <c r="Y161" i="19"/>
  <c r="X33" i="17"/>
  <c r="Y54" i="17"/>
  <c r="X86" i="17"/>
  <c r="X46" i="19"/>
  <c r="I46" i="19"/>
  <c r="Y46" i="19"/>
  <c r="X191" i="19"/>
  <c r="J191" i="19"/>
  <c r="R215" i="19"/>
  <c r="X56" i="17"/>
  <c r="X72" i="17"/>
  <c r="X88" i="17"/>
  <c r="R199" i="26"/>
  <c r="U199" i="26" s="1"/>
  <c r="R124" i="19"/>
  <c r="X148" i="19"/>
  <c r="K148" i="19"/>
  <c r="Y148" i="19"/>
  <c r="R197" i="19"/>
  <c r="U197" i="19" s="1"/>
  <c r="W197" i="19" s="1"/>
  <c r="R213" i="19"/>
  <c r="R245" i="19"/>
  <c r="U245" i="19" s="1"/>
  <c r="W245" i="19" s="1"/>
  <c r="V49" i="18"/>
  <c r="X44" i="19"/>
  <c r="Y32" i="17"/>
  <c r="K247" i="17"/>
  <c r="X115" i="17"/>
  <c r="X220" i="17"/>
  <c r="K220" i="17"/>
  <c r="Y220" i="17"/>
  <c r="X174" i="17"/>
  <c r="J174" i="17"/>
  <c r="Y174" i="17"/>
  <c r="X240" i="17"/>
  <c r="K240" i="17"/>
  <c r="Y240" i="17"/>
  <c r="V42" i="18"/>
  <c r="K93" i="18"/>
  <c r="V93" i="18"/>
  <c r="Y135" i="17"/>
  <c r="K197" i="17"/>
  <c r="Y197" i="17"/>
  <c r="X197" i="17"/>
  <c r="K221" i="17"/>
  <c r="Y221" i="17"/>
  <c r="X221" i="17"/>
  <c r="Y127" i="17"/>
  <c r="R213" i="17"/>
  <c r="K237" i="17"/>
  <c r="Y237" i="17"/>
  <c r="X237" i="17"/>
  <c r="Y268" i="17"/>
  <c r="V84" i="18"/>
  <c r="K84" i="18"/>
  <c r="X222" i="17"/>
  <c r="K222" i="17"/>
  <c r="Y222" i="17"/>
  <c r="K61" i="18"/>
  <c r="V61" i="18"/>
  <c r="V107" i="18"/>
  <c r="K238" i="17"/>
  <c r="X109" i="17"/>
  <c r="J185" i="17"/>
  <c r="X185" i="17"/>
  <c r="K69" i="18"/>
  <c r="V69" i="18"/>
  <c r="R270" i="17"/>
  <c r="V66" i="18"/>
  <c r="K66" i="18"/>
  <c r="K105" i="18"/>
  <c r="V105" i="18"/>
  <c r="AK95" i="20"/>
  <c r="AJ112" i="20"/>
  <c r="AK215" i="20"/>
  <c r="AJ179" i="20"/>
  <c r="AI179" i="20"/>
  <c r="AH179" i="20" s="1"/>
  <c r="AJ80" i="20"/>
  <c r="AJ127" i="20"/>
  <c r="AI127" i="20"/>
  <c r="BB3" i="20"/>
  <c r="BA3" i="20"/>
  <c r="AZ3" i="20"/>
  <c r="AX3" i="20"/>
  <c r="AH143" i="20"/>
  <c r="AK143" i="20"/>
  <c r="AI143" i="20"/>
  <c r="AT107" i="24"/>
  <c r="AS107" i="24"/>
  <c r="AR107" i="24"/>
  <c r="AQ107" i="24"/>
  <c r="AP107" i="24"/>
  <c r="AO107" i="24"/>
  <c r="AN107" i="24"/>
  <c r="AM107" i="24"/>
  <c r="AL107" i="24"/>
  <c r="Y154" i="19"/>
  <c r="U123" i="17"/>
  <c r="W123" i="17" s="1"/>
  <c r="Y123" i="17"/>
  <c r="BB4" i="20"/>
  <c r="BA4" i="20"/>
  <c r="AS266" i="24"/>
  <c r="AR266" i="24"/>
  <c r="AQ266" i="24"/>
  <c r="AP266" i="24"/>
  <c r="AO266" i="24"/>
  <c r="AN266" i="24"/>
  <c r="AM266" i="24"/>
  <c r="AL266" i="24"/>
  <c r="AT266" i="24"/>
  <c r="AT191" i="24"/>
  <c r="AS191" i="24"/>
  <c r="AR191" i="24"/>
  <c r="AQ191" i="24"/>
  <c r="AP191" i="24"/>
  <c r="AO191" i="24"/>
  <c r="AN191" i="24"/>
  <c r="AM191" i="24"/>
  <c r="AL191" i="24"/>
  <c r="AT98" i="24"/>
  <c r="AS98" i="24"/>
  <c r="AR98" i="24"/>
  <c r="AQ98" i="24"/>
  <c r="AP98" i="24"/>
  <c r="AO98" i="24"/>
  <c r="AN98" i="24"/>
  <c r="AM98" i="24"/>
  <c r="AL98" i="24"/>
  <c r="AT96" i="24"/>
  <c r="AS96" i="24"/>
  <c r="AR96" i="24"/>
  <c r="AQ96" i="24"/>
  <c r="AP96" i="24"/>
  <c r="AO96" i="24"/>
  <c r="AN96" i="24"/>
  <c r="AM96" i="24"/>
  <c r="AL96" i="24"/>
  <c r="Y50" i="17"/>
  <c r="U27" i="17"/>
  <c r="W27" i="17"/>
  <c r="Y27" i="17"/>
  <c r="Y245" i="19"/>
  <c r="U82" i="17"/>
  <c r="W82" i="17"/>
  <c r="Y82" i="17"/>
  <c r="AT121" i="24"/>
  <c r="AS121" i="24"/>
  <c r="AR121" i="24"/>
  <c r="AQ121" i="24"/>
  <c r="AP121" i="24"/>
  <c r="AO121" i="24"/>
  <c r="AN121" i="24"/>
  <c r="AM121" i="24"/>
  <c r="AL121" i="24"/>
  <c r="AT165" i="24"/>
  <c r="AS165" i="24"/>
  <c r="AR165" i="24"/>
  <c r="AQ165" i="24"/>
  <c r="AP165" i="24"/>
  <c r="AO165" i="24"/>
  <c r="AN165" i="24"/>
  <c r="AM165" i="24"/>
  <c r="AL165" i="24"/>
  <c r="AP21" i="24"/>
  <c r="AO21" i="24"/>
  <c r="AN21" i="24"/>
  <c r="AM21" i="24"/>
  <c r="AL21" i="24"/>
  <c r="AS21" i="24"/>
  <c r="AR21" i="24"/>
  <c r="AQ21" i="24"/>
  <c r="AT21" i="24"/>
  <c r="AT61" i="24"/>
  <c r="AS61" i="24"/>
  <c r="AR61" i="24"/>
  <c r="AQ61" i="24"/>
  <c r="AP61" i="24"/>
  <c r="AO61" i="24"/>
  <c r="AN61" i="24"/>
  <c r="AM61" i="24"/>
  <c r="AL61" i="24"/>
  <c r="BB7" i="20"/>
  <c r="BA7" i="20"/>
  <c r="AZ7" i="20"/>
  <c r="AX7" i="20"/>
  <c r="BK26" i="24"/>
  <c r="BJ26" i="24"/>
  <c r="BI26" i="24"/>
  <c r="BH26" i="24"/>
  <c r="BG26" i="24"/>
  <c r="BF26" i="24"/>
  <c r="BE26" i="24"/>
  <c r="BD26" i="24"/>
  <c r="BC26" i="24"/>
  <c r="AT255" i="24"/>
  <c r="AS255" i="24"/>
  <c r="AR255" i="24"/>
  <c r="AQ255" i="24"/>
  <c r="AP255" i="24"/>
  <c r="AO255" i="24"/>
  <c r="AN255" i="24"/>
  <c r="AM255" i="24"/>
  <c r="AL255" i="24"/>
  <c r="AI255" i="24"/>
  <c r="BA3" i="24"/>
  <c r="BB3" i="24"/>
  <c r="U66" i="17"/>
  <c r="W66" i="17" s="1"/>
  <c r="Y66" i="17"/>
  <c r="U170" i="17"/>
  <c r="W170" i="17" s="1"/>
  <c r="Y170" i="17"/>
  <c r="AA244" i="20"/>
  <c r="U172" i="19"/>
  <c r="W172" i="19" s="1"/>
  <c r="Y172" i="19"/>
  <c r="AJ176" i="20"/>
  <c r="W266" i="19"/>
  <c r="Y266" i="19"/>
  <c r="U140" i="19"/>
  <c r="W140" i="19" s="1"/>
  <c r="Y140" i="19"/>
  <c r="U164" i="17"/>
  <c r="W164" i="17"/>
  <c r="Y164" i="17"/>
  <c r="AJ110" i="20"/>
  <c r="AK110" i="20"/>
  <c r="AT71" i="24"/>
  <c r="AS71" i="24"/>
  <c r="AR71" i="24"/>
  <c r="AQ71" i="24"/>
  <c r="AP71" i="24"/>
  <c r="AO71" i="24"/>
  <c r="AN71" i="24"/>
  <c r="AM71" i="24"/>
  <c r="AL71" i="24"/>
  <c r="AT233" i="24"/>
  <c r="AS233" i="24"/>
  <c r="AR233" i="24"/>
  <c r="AQ233" i="24"/>
  <c r="AP233" i="24"/>
  <c r="AO233" i="24"/>
  <c r="AN233" i="24"/>
  <c r="AM233" i="24"/>
  <c r="AL233" i="24"/>
  <c r="AT177" i="24"/>
  <c r="AS177" i="24"/>
  <c r="AR177" i="24"/>
  <c r="AQ177" i="24"/>
  <c r="AP177" i="24"/>
  <c r="AO177" i="24"/>
  <c r="AN177" i="24"/>
  <c r="AM177" i="24"/>
  <c r="AL177" i="24"/>
  <c r="AT148" i="24"/>
  <c r="AS148" i="24"/>
  <c r="AR148" i="24"/>
  <c r="AQ148" i="24"/>
  <c r="AP148" i="24"/>
  <c r="AO148" i="24"/>
  <c r="AN148" i="24"/>
  <c r="AM148" i="24"/>
  <c r="AL148" i="24"/>
  <c r="AT218" i="24"/>
  <c r="AS218" i="24"/>
  <c r="AR218" i="24"/>
  <c r="AQ218" i="24"/>
  <c r="AP218" i="24"/>
  <c r="AO218" i="24"/>
  <c r="AN218" i="24"/>
  <c r="AM218" i="24"/>
  <c r="AL218" i="24"/>
  <c r="AT203" i="24"/>
  <c r="AS203" i="24"/>
  <c r="AR203" i="24"/>
  <c r="AQ203" i="24"/>
  <c r="AP203" i="24"/>
  <c r="AO203" i="24"/>
  <c r="AN203" i="24"/>
  <c r="AM203" i="24"/>
  <c r="AL203" i="24"/>
  <c r="BK102" i="24"/>
  <c r="BJ102" i="24"/>
  <c r="BI102" i="24"/>
  <c r="BH102" i="24"/>
  <c r="BG102" i="24"/>
  <c r="BF102" i="24"/>
  <c r="BE102" i="24"/>
  <c r="BD102" i="24"/>
  <c r="BC102" i="24"/>
  <c r="BK68" i="24"/>
  <c r="BJ68" i="24"/>
  <c r="BI68" i="24"/>
  <c r="BH68" i="24"/>
  <c r="BG68" i="24"/>
  <c r="BF68" i="24"/>
  <c r="BE68" i="24"/>
  <c r="BD68" i="24"/>
  <c r="BC68" i="24"/>
  <c r="BK96" i="24"/>
  <c r="BJ96" i="24"/>
  <c r="BI96" i="24"/>
  <c r="BH96" i="24"/>
  <c r="BG96" i="24"/>
  <c r="BF96" i="24"/>
  <c r="BE96" i="24"/>
  <c r="BD96" i="24"/>
  <c r="BC96" i="24"/>
  <c r="BK24" i="24"/>
  <c r="BJ24" i="24"/>
  <c r="BI24" i="24"/>
  <c r="BH24" i="24"/>
  <c r="BG24" i="24"/>
  <c r="BF24" i="24"/>
  <c r="BE24" i="24"/>
  <c r="BD24" i="24"/>
  <c r="BC24" i="24"/>
  <c r="BK82" i="24"/>
  <c r="BJ82" i="24"/>
  <c r="BI82" i="24"/>
  <c r="BH82" i="24"/>
  <c r="BG82" i="24"/>
  <c r="BF82" i="24"/>
  <c r="BE82" i="24"/>
  <c r="BD82" i="24"/>
  <c r="BC82" i="24"/>
  <c r="BK78" i="24"/>
  <c r="BJ78" i="24"/>
  <c r="BI78" i="24"/>
  <c r="BH78" i="24"/>
  <c r="BG78" i="24"/>
  <c r="BF78" i="24"/>
  <c r="BE78" i="24"/>
  <c r="BD78" i="24"/>
  <c r="BC78" i="24"/>
  <c r="AT204" i="24"/>
  <c r="AS204" i="24"/>
  <c r="AR204" i="24"/>
  <c r="AQ204" i="24"/>
  <c r="AP204" i="24"/>
  <c r="AO204" i="24"/>
  <c r="AN204" i="24"/>
  <c r="AM204" i="24"/>
  <c r="AL204" i="24"/>
  <c r="AT150" i="24"/>
  <c r="AS150" i="24"/>
  <c r="AR150" i="24"/>
  <c r="AQ150" i="24"/>
  <c r="AP150" i="24"/>
  <c r="AO150" i="24"/>
  <c r="AN150" i="24"/>
  <c r="AM150" i="24"/>
  <c r="AL150" i="24"/>
  <c r="U116" i="19"/>
  <c r="W116" i="19" s="1"/>
  <c r="Y116" i="19"/>
  <c r="U254" i="17"/>
  <c r="W254" i="17" s="1"/>
  <c r="Y254" i="17"/>
  <c r="U235" i="19"/>
  <c r="W235" i="19" s="1"/>
  <c r="Y235" i="19"/>
  <c r="U82" i="19"/>
  <c r="W82" i="19"/>
  <c r="Y82" i="19"/>
  <c r="W225" i="19"/>
  <c r="Y225" i="19"/>
  <c r="U206" i="17"/>
  <c r="W206" i="17" s="1"/>
  <c r="Y206" i="17"/>
  <c r="U51" i="17"/>
  <c r="W51" i="17"/>
  <c r="Y51" i="17"/>
  <c r="U131" i="19"/>
  <c r="W131" i="19" s="1"/>
  <c r="Y131" i="19"/>
  <c r="AT26" i="24"/>
  <c r="AS26" i="24"/>
  <c r="AR26" i="24"/>
  <c r="AQ26" i="24"/>
  <c r="AP26" i="24"/>
  <c r="AO26" i="24"/>
  <c r="AN26" i="24"/>
  <c r="AM26" i="24"/>
  <c r="AL26" i="24"/>
  <c r="AI50" i="20"/>
  <c r="AT270" i="24"/>
  <c r="AS270" i="24"/>
  <c r="AR270" i="24"/>
  <c r="AQ270" i="24"/>
  <c r="AP270" i="24"/>
  <c r="AO270" i="24"/>
  <c r="AN270" i="24"/>
  <c r="AM270" i="24"/>
  <c r="AL270" i="24"/>
  <c r="U213" i="19"/>
  <c r="W213" i="19" s="1"/>
  <c r="Y213" i="19"/>
  <c r="U270" i="17"/>
  <c r="W270" i="17" s="1"/>
  <c r="Y270" i="17"/>
  <c r="Y197" i="19"/>
  <c r="U245" i="17"/>
  <c r="W245" i="17" s="1"/>
  <c r="Y245" i="17"/>
  <c r="U265" i="17"/>
  <c r="W265" i="17"/>
  <c r="Y265" i="17"/>
  <c r="AT232" i="24"/>
  <c r="AS232" i="24"/>
  <c r="AR232" i="24"/>
  <c r="AQ232" i="24"/>
  <c r="AP232" i="24"/>
  <c r="AO232" i="24"/>
  <c r="AN232" i="24"/>
  <c r="AM232" i="24"/>
  <c r="AL232" i="24"/>
  <c r="AT243" i="24"/>
  <c r="AS243" i="24"/>
  <c r="AR243" i="24"/>
  <c r="AQ243" i="24"/>
  <c r="AP243" i="24"/>
  <c r="AO243" i="24"/>
  <c r="AN243" i="24"/>
  <c r="AM243" i="24"/>
  <c r="AL243" i="24"/>
  <c r="BK33" i="24"/>
  <c r="BJ33" i="24"/>
  <c r="BI33" i="24"/>
  <c r="BH33" i="24"/>
  <c r="BG33" i="24"/>
  <c r="BF33" i="24"/>
  <c r="BE33" i="24"/>
  <c r="BD33" i="24"/>
  <c r="BC33" i="24"/>
  <c r="BK22" i="24"/>
  <c r="BJ22" i="24"/>
  <c r="BI22" i="24"/>
  <c r="BH22" i="24"/>
  <c r="BG22" i="24"/>
  <c r="BF22" i="24"/>
  <c r="BE22" i="24"/>
  <c r="BD22" i="24"/>
  <c r="BC22" i="24"/>
  <c r="AT206" i="24"/>
  <c r="AS206" i="24"/>
  <c r="AR206" i="24"/>
  <c r="AQ206" i="24"/>
  <c r="AP206" i="24"/>
  <c r="AO206" i="24"/>
  <c r="AN206" i="24"/>
  <c r="AM206" i="24"/>
  <c r="AL206" i="24"/>
  <c r="AT85" i="24"/>
  <c r="AS85" i="24"/>
  <c r="AR85" i="24"/>
  <c r="AQ85" i="24"/>
  <c r="AP85" i="24"/>
  <c r="AO85" i="24"/>
  <c r="AN85" i="24"/>
  <c r="AM85" i="24"/>
  <c r="AL85" i="24"/>
  <c r="AT40" i="24"/>
  <c r="AS40" i="24"/>
  <c r="AR40" i="24"/>
  <c r="AQ40" i="24"/>
  <c r="AP40" i="24"/>
  <c r="AO40" i="24"/>
  <c r="AN40" i="24"/>
  <c r="AM40" i="24"/>
  <c r="AL40" i="24"/>
  <c r="BK56" i="24"/>
  <c r="BJ56" i="24"/>
  <c r="BI56" i="24"/>
  <c r="BH56" i="24"/>
  <c r="BG56" i="24"/>
  <c r="BF56" i="24"/>
  <c r="BE56" i="24"/>
  <c r="BD56" i="24"/>
  <c r="BC56" i="24"/>
  <c r="AT259" i="24"/>
  <c r="AS259" i="24"/>
  <c r="AR259" i="24"/>
  <c r="AQ259" i="24"/>
  <c r="AP259" i="24"/>
  <c r="AO259" i="24"/>
  <c r="AN259" i="24"/>
  <c r="AM259" i="24"/>
  <c r="AL259" i="24"/>
  <c r="AT132" i="24"/>
  <c r="AS132" i="24"/>
  <c r="AR132" i="24"/>
  <c r="AQ132" i="24"/>
  <c r="AP132" i="24"/>
  <c r="AO132" i="24"/>
  <c r="AN132" i="24"/>
  <c r="AM132" i="24"/>
  <c r="AL132" i="24"/>
  <c r="AO105" i="24"/>
  <c r="AN105" i="24"/>
  <c r="AM105" i="24"/>
  <c r="AL105" i="24"/>
  <c r="AT105" i="24"/>
  <c r="AS105" i="24"/>
  <c r="AR105" i="24"/>
  <c r="AQ105" i="24"/>
  <c r="AP105" i="24"/>
  <c r="AT268" i="24"/>
  <c r="AS268" i="24"/>
  <c r="AR268" i="24"/>
  <c r="AQ268" i="24"/>
  <c r="AP268" i="24"/>
  <c r="AO268" i="24"/>
  <c r="AN268" i="24"/>
  <c r="AM268" i="24"/>
  <c r="AL268" i="24"/>
  <c r="AJ268" i="24"/>
  <c r="AT111" i="24"/>
  <c r="AS111" i="24"/>
  <c r="AR111" i="24"/>
  <c r="AQ111" i="24"/>
  <c r="AP111" i="24"/>
  <c r="AO111" i="24"/>
  <c r="AN111" i="24"/>
  <c r="AM111" i="24"/>
  <c r="AL111" i="24"/>
  <c r="AK111" i="24"/>
  <c r="U186" i="17"/>
  <c r="W186" i="17" s="1"/>
  <c r="U213" i="17"/>
  <c r="W213" i="17"/>
  <c r="Y213" i="17"/>
  <c r="U149" i="17"/>
  <c r="W149" i="17"/>
  <c r="W170" i="19"/>
  <c r="Y170" i="19"/>
  <c r="U144" i="19"/>
  <c r="W144" i="19" s="1"/>
  <c r="Y144" i="19"/>
  <c r="U263" i="17"/>
  <c r="W263" i="17" s="1"/>
  <c r="Y263" i="17"/>
  <c r="U184" i="17"/>
  <c r="W184" i="17"/>
  <c r="Y184" i="17"/>
  <c r="Y106" i="19"/>
  <c r="U56" i="19"/>
  <c r="W56" i="19" s="1"/>
  <c r="Y56" i="19"/>
  <c r="AT198" i="24"/>
  <c r="AS198" i="24"/>
  <c r="AR198" i="24"/>
  <c r="AQ198" i="24"/>
  <c r="AP198" i="24"/>
  <c r="AO198" i="24"/>
  <c r="AN198" i="24"/>
  <c r="AM198" i="24"/>
  <c r="AL198" i="24"/>
  <c r="AK198" i="24"/>
  <c r="AI70" i="20"/>
  <c r="AT36" i="24"/>
  <c r="AS36" i="24"/>
  <c r="AR36" i="24"/>
  <c r="AQ36" i="24"/>
  <c r="AP36" i="24"/>
  <c r="AO36" i="24"/>
  <c r="AN36" i="24"/>
  <c r="AM36" i="24"/>
  <c r="AL36" i="24"/>
  <c r="AT57" i="24"/>
  <c r="AS57" i="24"/>
  <c r="AR57" i="24"/>
  <c r="AQ57" i="24"/>
  <c r="AP57" i="24"/>
  <c r="AO57" i="24"/>
  <c r="AN57" i="24"/>
  <c r="AM57" i="24"/>
  <c r="AL57" i="24"/>
  <c r="U124" i="19"/>
  <c r="W124" i="19"/>
  <c r="Y124" i="19"/>
  <c r="U215" i="19"/>
  <c r="W215" i="19" s="1"/>
  <c r="Y215" i="19"/>
  <c r="U36" i="17"/>
  <c r="W36" i="17" s="1"/>
  <c r="Y36" i="17"/>
  <c r="U255" i="17"/>
  <c r="W255" i="17" s="1"/>
  <c r="Y255" i="17"/>
  <c r="Y92" i="19"/>
  <c r="BB5" i="20"/>
  <c r="BA5" i="20"/>
  <c r="AJ31" i="20"/>
  <c r="AK31" i="20"/>
  <c r="AT189" i="24"/>
  <c r="AS189" i="24"/>
  <c r="AR189" i="24"/>
  <c r="AQ189" i="24"/>
  <c r="AP189" i="24"/>
  <c r="AO189" i="24"/>
  <c r="AN189" i="24"/>
  <c r="AM189" i="24"/>
  <c r="AL189" i="24"/>
  <c r="BK9" i="24"/>
  <c r="BJ9" i="24"/>
  <c r="BI9" i="24"/>
  <c r="BH9" i="24"/>
  <c r="BG9" i="24"/>
  <c r="BF9" i="24"/>
  <c r="BE9" i="24"/>
  <c r="BD9" i="24"/>
  <c r="BC9" i="24"/>
  <c r="AT77" i="24"/>
  <c r="AS77" i="24"/>
  <c r="AR77" i="24"/>
  <c r="AQ77" i="24"/>
  <c r="AP77" i="24"/>
  <c r="AO77" i="24"/>
  <c r="AN77" i="24"/>
  <c r="AM77" i="24"/>
  <c r="AL77" i="24"/>
  <c r="U121" i="19"/>
  <c r="W121" i="19"/>
  <c r="Y121" i="19"/>
  <c r="AS178" i="24"/>
  <c r="AR178" i="24"/>
  <c r="AQ178" i="24"/>
  <c r="AP178" i="24"/>
  <c r="AO178" i="24"/>
  <c r="AN178" i="24"/>
  <c r="AM178" i="24"/>
  <c r="AL178" i="24"/>
  <c r="AJ178" i="24"/>
  <c r="AT178" i="24"/>
  <c r="AM220" i="24"/>
  <c r="AL220" i="24"/>
  <c r="AT220" i="24"/>
  <c r="AS220" i="24"/>
  <c r="AR220" i="24"/>
  <c r="AQ220" i="24"/>
  <c r="AP220" i="24"/>
  <c r="AO220" i="24"/>
  <c r="AN220" i="24"/>
  <c r="AT216" i="24"/>
  <c r="AS216" i="24"/>
  <c r="AR216" i="24"/>
  <c r="AQ216" i="24"/>
  <c r="AP216" i="24"/>
  <c r="AO216" i="24"/>
  <c r="AN216" i="24"/>
  <c r="AM216" i="24"/>
  <c r="AL216" i="24"/>
  <c r="AT27" i="24"/>
  <c r="AS27" i="24"/>
  <c r="AR27" i="24"/>
  <c r="AQ27" i="24"/>
  <c r="AP27" i="24"/>
  <c r="AO27" i="24"/>
  <c r="AN27" i="24"/>
  <c r="AM27" i="24"/>
  <c r="AL27" i="24"/>
  <c r="AT179" i="24"/>
  <c r="AS179" i="24"/>
  <c r="AR179" i="24"/>
  <c r="AQ179" i="24"/>
  <c r="AP179" i="24"/>
  <c r="AO179" i="24"/>
  <c r="AN179" i="24"/>
  <c r="AM179" i="24"/>
  <c r="AL179" i="24"/>
  <c r="AT209" i="24"/>
  <c r="AS209" i="24"/>
  <c r="AR209" i="24"/>
  <c r="AQ209" i="24"/>
  <c r="AP209" i="24"/>
  <c r="AO209" i="24"/>
  <c r="AN209" i="24"/>
  <c r="AM209" i="24"/>
  <c r="AL209" i="24"/>
  <c r="AT167" i="24"/>
  <c r="AS167" i="24"/>
  <c r="AR167" i="24"/>
  <c r="AQ167" i="24"/>
  <c r="AP167" i="24"/>
  <c r="AO167" i="24"/>
  <c r="AN167" i="24"/>
  <c r="AM167" i="24"/>
  <c r="AL167" i="24"/>
  <c r="BE53" i="24"/>
  <c r="BD53" i="24"/>
  <c r="BC53" i="24"/>
  <c r="BK53" i="24"/>
  <c r="BJ53" i="24"/>
  <c r="BI53" i="24"/>
  <c r="BH53" i="24"/>
  <c r="BG53" i="24"/>
  <c r="BF53" i="24"/>
  <c r="AT154" i="24"/>
  <c r="AS154" i="24"/>
  <c r="AR154" i="24"/>
  <c r="AQ154" i="24"/>
  <c r="AP154" i="24"/>
  <c r="AO154" i="24"/>
  <c r="AN154" i="24"/>
  <c r="AM154" i="24"/>
  <c r="AL154" i="24"/>
  <c r="AK154" i="24"/>
  <c r="AT182" i="24"/>
  <c r="AS182" i="24"/>
  <c r="AR182" i="24"/>
  <c r="AQ182" i="24"/>
  <c r="AP182" i="24"/>
  <c r="AO182" i="24"/>
  <c r="AN182" i="24"/>
  <c r="AM182" i="24"/>
  <c r="AL182" i="24"/>
  <c r="BK41" i="24"/>
  <c r="BJ41" i="24"/>
  <c r="BI41" i="24"/>
  <c r="BH41" i="24"/>
  <c r="BG41" i="24"/>
  <c r="BF41" i="24"/>
  <c r="BE41" i="24"/>
  <c r="BD41" i="24"/>
  <c r="BC41" i="24"/>
  <c r="BB41" i="24"/>
  <c r="AT55" i="24"/>
  <c r="AS55" i="24"/>
  <c r="AR55" i="24"/>
  <c r="AQ55" i="24"/>
  <c r="AP55" i="24"/>
  <c r="AO55" i="24"/>
  <c r="AN55" i="24"/>
  <c r="AM55" i="24"/>
  <c r="AL55" i="24"/>
  <c r="AO257" i="24"/>
  <c r="AN257" i="24"/>
  <c r="AM257" i="24"/>
  <c r="AL257" i="24"/>
  <c r="AT257" i="24"/>
  <c r="AS257" i="24"/>
  <c r="AR257" i="24"/>
  <c r="AQ257" i="24"/>
  <c r="AP257" i="24"/>
  <c r="AS201" i="24"/>
  <c r="AR201" i="24"/>
  <c r="AQ201" i="24"/>
  <c r="AP201" i="24"/>
  <c r="AO201" i="24"/>
  <c r="AN201" i="24"/>
  <c r="AM201" i="24"/>
  <c r="AL201" i="24"/>
  <c r="AK201" i="24"/>
  <c r="AT201" i="24"/>
  <c r="AT172" i="24"/>
  <c r="AS172" i="24"/>
  <c r="AR172" i="24"/>
  <c r="AQ172" i="24"/>
  <c r="AP172" i="24"/>
  <c r="AO172" i="24"/>
  <c r="AN172" i="24"/>
  <c r="AM172" i="24"/>
  <c r="AL172" i="24"/>
  <c r="AT190" i="24"/>
  <c r="AS190" i="24"/>
  <c r="AR190" i="24"/>
  <c r="AQ190" i="24"/>
  <c r="AP190" i="24"/>
  <c r="AO190" i="24"/>
  <c r="AN190" i="24"/>
  <c r="AM190" i="24"/>
  <c r="AL190" i="24"/>
  <c r="BK12" i="24"/>
  <c r="BJ12" i="24"/>
  <c r="BI12" i="24"/>
  <c r="BH12" i="24"/>
  <c r="BG12" i="24"/>
  <c r="BF12" i="24"/>
  <c r="BE12" i="24"/>
  <c r="BD12" i="24"/>
  <c r="BC12" i="24"/>
  <c r="BK51" i="24"/>
  <c r="BJ51" i="24"/>
  <c r="BI51" i="24"/>
  <c r="BH51" i="24"/>
  <c r="BG51" i="24"/>
  <c r="BF51" i="24"/>
  <c r="BE51" i="24"/>
  <c r="BD51" i="24"/>
  <c r="BC51" i="24"/>
  <c r="BK6" i="24"/>
  <c r="BJ6" i="24"/>
  <c r="BI6" i="24"/>
  <c r="BH6" i="24"/>
  <c r="BG6" i="24"/>
  <c r="BF6" i="24"/>
  <c r="BE6" i="24"/>
  <c r="BD6" i="24"/>
  <c r="BC6" i="24"/>
  <c r="AT227" i="24"/>
  <c r="AS227" i="24"/>
  <c r="AR227" i="24"/>
  <c r="AQ227" i="24"/>
  <c r="AP227" i="24"/>
  <c r="AO227" i="24"/>
  <c r="AN227" i="24"/>
  <c r="AM227" i="24"/>
  <c r="AL227" i="24"/>
  <c r="BK21" i="24"/>
  <c r="BJ21" i="24"/>
  <c r="BI21" i="24"/>
  <c r="BH21" i="24"/>
  <c r="BG21" i="24"/>
  <c r="BF21" i="24"/>
  <c r="BE21" i="24"/>
  <c r="BD21" i="24"/>
  <c r="BC21" i="24"/>
  <c r="BK61" i="24"/>
  <c r="BJ61" i="24"/>
  <c r="BI61" i="24"/>
  <c r="BH61" i="24"/>
  <c r="BG61" i="24"/>
  <c r="BF61" i="24"/>
  <c r="BE61" i="24"/>
  <c r="BD61" i="24"/>
  <c r="BC61" i="24"/>
  <c r="AS275" i="24"/>
  <c r="AR275" i="24"/>
  <c r="AQ275" i="24"/>
  <c r="AP275" i="24"/>
  <c r="AO275" i="24"/>
  <c r="AN275" i="24"/>
  <c r="AM275" i="24"/>
  <c r="AL275" i="24"/>
  <c r="AI275" i="24"/>
  <c r="AT275" i="24"/>
  <c r="AT214" i="24"/>
  <c r="AS214" i="24"/>
  <c r="AR214" i="24"/>
  <c r="AQ214" i="24"/>
  <c r="AP214" i="24"/>
  <c r="AO214" i="24"/>
  <c r="AN214" i="24"/>
  <c r="AM214" i="24"/>
  <c r="AL214" i="24"/>
  <c r="AT185" i="24"/>
  <c r="AS185" i="24"/>
  <c r="AR185" i="24"/>
  <c r="AQ185" i="24"/>
  <c r="AP185" i="24"/>
  <c r="AO185" i="24"/>
  <c r="AN185" i="24"/>
  <c r="AM185" i="24"/>
  <c r="AL185" i="24"/>
  <c r="AT95" i="24"/>
  <c r="AS95" i="24"/>
  <c r="AR95" i="24"/>
  <c r="AQ95" i="24"/>
  <c r="AP95" i="24"/>
  <c r="AO95" i="24"/>
  <c r="AN95" i="24"/>
  <c r="AM95" i="24"/>
  <c r="AL95" i="24"/>
  <c r="AT90" i="24"/>
  <c r="AS90" i="24"/>
  <c r="AR90" i="24"/>
  <c r="AQ90" i="24"/>
  <c r="AP90" i="24"/>
  <c r="AO90" i="24"/>
  <c r="AN90" i="24"/>
  <c r="AM90" i="24"/>
  <c r="AL90" i="24"/>
  <c r="BK43" i="24"/>
  <c r="BJ43" i="24"/>
  <c r="BI43" i="24"/>
  <c r="BH43" i="24"/>
  <c r="BG43" i="24"/>
  <c r="BF43" i="24"/>
  <c r="BE43" i="24"/>
  <c r="BD43" i="24"/>
  <c r="BC43" i="24"/>
  <c r="AT238" i="24"/>
  <c r="AS238" i="24"/>
  <c r="AR238" i="24"/>
  <c r="AQ238" i="24"/>
  <c r="AP238" i="24"/>
  <c r="AO238" i="24"/>
  <c r="AN238" i="24"/>
  <c r="AM238" i="24"/>
  <c r="AL238" i="24"/>
  <c r="AT197" i="24"/>
  <c r="AS197" i="24"/>
  <c r="AR197" i="24"/>
  <c r="AQ197" i="24"/>
  <c r="AP197" i="24"/>
  <c r="AO197" i="24"/>
  <c r="AN197" i="24"/>
  <c r="AM197" i="24"/>
  <c r="AL197" i="24"/>
  <c r="AK197" i="24"/>
  <c r="AT68" i="24"/>
  <c r="AS68" i="24"/>
  <c r="AR68" i="24"/>
  <c r="AQ68" i="24"/>
  <c r="AP68" i="24"/>
  <c r="AO68" i="24"/>
  <c r="AN68" i="24"/>
  <c r="AM68" i="24"/>
  <c r="AL68" i="24"/>
  <c r="AT102" i="24"/>
  <c r="AS102" i="24"/>
  <c r="AR102" i="24"/>
  <c r="AQ102" i="24"/>
  <c r="AP102" i="24"/>
  <c r="AO102" i="24"/>
  <c r="AN102" i="24"/>
  <c r="AM102" i="24"/>
  <c r="AL102" i="24"/>
  <c r="AK102" i="24"/>
  <c r="BK88" i="24"/>
  <c r="BJ88" i="24"/>
  <c r="BI88" i="24"/>
  <c r="BH88" i="24"/>
  <c r="BG88" i="24"/>
  <c r="BF88" i="24"/>
  <c r="BE88" i="24"/>
  <c r="BD88" i="24"/>
  <c r="BC88" i="24"/>
  <c r="BK101" i="24"/>
  <c r="BJ101" i="24"/>
  <c r="BI101" i="24"/>
  <c r="BH101" i="24"/>
  <c r="BG101" i="24"/>
  <c r="BF101" i="24"/>
  <c r="BE101" i="24"/>
  <c r="BD101" i="24"/>
  <c r="BC101" i="24"/>
  <c r="BK76" i="24"/>
  <c r="BJ76" i="24"/>
  <c r="BI76" i="24"/>
  <c r="BH76" i="24"/>
  <c r="BG76" i="24"/>
  <c r="BF76" i="24"/>
  <c r="BE76" i="24"/>
  <c r="BD76" i="24"/>
  <c r="BC76" i="24"/>
  <c r="BK60" i="24"/>
  <c r="BJ60" i="24"/>
  <c r="BI60" i="24"/>
  <c r="BH60" i="24"/>
  <c r="BG60" i="24"/>
  <c r="BF60" i="24"/>
  <c r="BE60" i="24"/>
  <c r="BD60" i="24"/>
  <c r="BC60" i="24"/>
  <c r="AT160" i="24"/>
  <c r="AS160" i="24"/>
  <c r="AR160" i="24"/>
  <c r="AQ160" i="24"/>
  <c r="AP160" i="24"/>
  <c r="AO160" i="24"/>
  <c r="AN160" i="24"/>
  <c r="AM160" i="24"/>
  <c r="AL160" i="24"/>
  <c r="AT193" i="24"/>
  <c r="AS193" i="24"/>
  <c r="AR193" i="24"/>
  <c r="AQ193" i="24"/>
  <c r="AP193" i="24"/>
  <c r="AO193" i="24"/>
  <c r="AN193" i="24"/>
  <c r="AM193" i="24"/>
  <c r="AL193" i="24"/>
  <c r="AT81" i="24"/>
  <c r="AS81" i="24"/>
  <c r="AR81" i="24"/>
  <c r="AQ81" i="24"/>
  <c r="AP81" i="24"/>
  <c r="AO81" i="24"/>
  <c r="AN81" i="24"/>
  <c r="AM81" i="24"/>
  <c r="AL81" i="24"/>
  <c r="AR130" i="24"/>
  <c r="AQ130" i="24"/>
  <c r="AP130" i="24"/>
  <c r="AO130" i="24"/>
  <c r="AN130" i="24"/>
  <c r="AM130" i="24"/>
  <c r="AL130" i="24"/>
  <c r="AT130" i="24"/>
  <c r="AS130" i="24"/>
  <c r="BK16" i="24"/>
  <c r="BJ16" i="24"/>
  <c r="BI16" i="24"/>
  <c r="BH16" i="24"/>
  <c r="BG16" i="24"/>
  <c r="BF16" i="24"/>
  <c r="BE16" i="24"/>
  <c r="BD16" i="24"/>
  <c r="BC16" i="24"/>
  <c r="BJ69" i="24"/>
  <c r="BI69" i="24"/>
  <c r="BH69" i="24"/>
  <c r="BG69" i="24"/>
  <c r="BF69" i="24"/>
  <c r="BE69" i="24"/>
  <c r="BD69" i="24"/>
  <c r="BC69" i="24"/>
  <c r="BK69" i="24"/>
  <c r="AT224" i="24"/>
  <c r="AS224" i="24"/>
  <c r="AR224" i="24"/>
  <c r="AQ224" i="24"/>
  <c r="AP224" i="24"/>
  <c r="AO224" i="24"/>
  <c r="AN224" i="24"/>
  <c r="AM224" i="24"/>
  <c r="AL224" i="24"/>
  <c r="AR104" i="24"/>
  <c r="AQ104" i="24"/>
  <c r="AP104" i="24"/>
  <c r="AO104" i="24"/>
  <c r="AN104" i="24"/>
  <c r="AM104" i="24"/>
  <c r="AL104" i="24"/>
  <c r="AT104" i="24"/>
  <c r="AS104" i="24"/>
  <c r="BG30" i="24"/>
  <c r="BF30" i="24"/>
  <c r="BE30" i="24"/>
  <c r="BD30" i="24"/>
  <c r="BC30" i="24"/>
  <c r="BA30" i="24"/>
  <c r="BK30" i="24"/>
  <c r="BJ30" i="24"/>
  <c r="BI30" i="24"/>
  <c r="BH30" i="24"/>
  <c r="BK70" i="24"/>
  <c r="BJ70" i="24"/>
  <c r="BI70" i="24"/>
  <c r="BH70" i="24"/>
  <c r="BG70" i="24"/>
  <c r="BF70" i="24"/>
  <c r="BE70" i="24"/>
  <c r="BD70" i="24"/>
  <c r="BC70" i="24"/>
  <c r="U22" i="17"/>
  <c r="W22" i="17" s="1"/>
  <c r="Y22" i="17"/>
  <c r="U93" i="17"/>
  <c r="W93" i="17"/>
  <c r="Y93" i="17"/>
  <c r="AT192" i="24"/>
  <c r="AS192" i="24"/>
  <c r="AR192" i="24"/>
  <c r="AQ192" i="24"/>
  <c r="AP192" i="24"/>
  <c r="AO192" i="24"/>
  <c r="AN192" i="24"/>
  <c r="AM192" i="24"/>
  <c r="AL192" i="24"/>
  <c r="AT24" i="24"/>
  <c r="AS24" i="24"/>
  <c r="AR24" i="24"/>
  <c r="AQ24" i="24"/>
  <c r="AP24" i="24"/>
  <c r="AO24" i="24"/>
  <c r="AN24" i="24"/>
  <c r="AM24" i="24"/>
  <c r="AL24" i="24"/>
  <c r="AK24" i="24"/>
  <c r="BK15" i="24"/>
  <c r="BI15" i="24"/>
  <c r="BH15" i="24"/>
  <c r="BG15" i="24"/>
  <c r="BF15" i="24"/>
  <c r="BE15" i="24"/>
  <c r="BD15" i="24"/>
  <c r="BC15" i="24"/>
  <c r="BA15" i="24"/>
  <c r="BJ15" i="24"/>
  <c r="AT207" i="24"/>
  <c r="AS207" i="24"/>
  <c r="AR207" i="24"/>
  <c r="AQ207" i="24"/>
  <c r="AP207" i="24"/>
  <c r="AO207" i="24"/>
  <c r="AN207" i="24"/>
  <c r="AM207" i="24"/>
  <c r="AL207" i="24"/>
  <c r="BK5" i="24"/>
  <c r="BJ5" i="24"/>
  <c r="BI5" i="24"/>
  <c r="BH5" i="24"/>
  <c r="BG5" i="24"/>
  <c r="BF5" i="24"/>
  <c r="BE5" i="24"/>
  <c r="BD5" i="24"/>
  <c r="BC5" i="24"/>
  <c r="BA5" i="24"/>
  <c r="BK29" i="24"/>
  <c r="BJ29" i="24"/>
  <c r="BI29" i="24"/>
  <c r="BH29" i="24"/>
  <c r="BG29" i="24"/>
  <c r="BF29" i="24"/>
  <c r="BE29" i="24"/>
  <c r="BD29" i="24"/>
  <c r="BC29" i="24"/>
  <c r="BK2" i="24"/>
  <c r="BJ2" i="24"/>
  <c r="BI2" i="24"/>
  <c r="BH2" i="24"/>
  <c r="BG2" i="24"/>
  <c r="BF2" i="24"/>
  <c r="BE2" i="24"/>
  <c r="BD2" i="24"/>
  <c r="BC2" i="24"/>
  <c r="BB2" i="24"/>
  <c r="AT134" i="24"/>
  <c r="AS134" i="24"/>
  <c r="AR134" i="24"/>
  <c r="AQ134" i="24"/>
  <c r="AP134" i="24"/>
  <c r="AO134" i="24"/>
  <c r="AN134" i="24"/>
  <c r="AM134" i="24"/>
  <c r="AL134" i="24"/>
  <c r="AT35" i="24"/>
  <c r="AS35" i="24"/>
  <c r="AR35" i="24"/>
  <c r="AQ35" i="24"/>
  <c r="AP35" i="24"/>
  <c r="AO35" i="24"/>
  <c r="AN35" i="24"/>
  <c r="AM35" i="24"/>
  <c r="AL35" i="24"/>
  <c r="AK35" i="24"/>
  <c r="AT229" i="24"/>
  <c r="AS229" i="24"/>
  <c r="AR229" i="24"/>
  <c r="AQ229" i="24"/>
  <c r="AP229" i="24"/>
  <c r="AO229" i="24"/>
  <c r="AN229" i="24"/>
  <c r="AM229" i="24"/>
  <c r="AL229" i="24"/>
  <c r="AT151" i="24"/>
  <c r="AS151" i="24"/>
  <c r="AR151" i="24"/>
  <c r="AQ151" i="24"/>
  <c r="AP151" i="24"/>
  <c r="AO151" i="24"/>
  <c r="AN151" i="24"/>
  <c r="AM151" i="24"/>
  <c r="AL151" i="24"/>
  <c r="AI151" i="24"/>
  <c r="AT196" i="24"/>
  <c r="AS196" i="24"/>
  <c r="AR196" i="24"/>
  <c r="AQ196" i="24"/>
  <c r="AP196" i="24"/>
  <c r="AO196" i="24"/>
  <c r="AN196" i="24"/>
  <c r="AM196" i="24"/>
  <c r="AL196" i="24"/>
  <c r="AI196" i="24"/>
  <c r="BK46" i="24"/>
  <c r="BJ46" i="24"/>
  <c r="BI46" i="24"/>
  <c r="BH46" i="24"/>
  <c r="BG46" i="24"/>
  <c r="BF46" i="24"/>
  <c r="BE46" i="24"/>
  <c r="BD46" i="24"/>
  <c r="BC46" i="24"/>
  <c r="AS63" i="24"/>
  <c r="AR63" i="24"/>
  <c r="AQ63" i="24"/>
  <c r="AT63" i="24"/>
  <c r="AP63" i="24"/>
  <c r="AO63" i="24"/>
  <c r="AN63" i="24"/>
  <c r="AM63" i="24"/>
  <c r="AL63" i="24"/>
  <c r="AT277" i="24"/>
  <c r="AS277" i="24"/>
  <c r="AR277" i="24"/>
  <c r="AQ277" i="24"/>
  <c r="AP277" i="24"/>
  <c r="AO277" i="24"/>
  <c r="AN277" i="24"/>
  <c r="AM277" i="24"/>
  <c r="AL277" i="24"/>
  <c r="AT231" i="24"/>
  <c r="AS231" i="24"/>
  <c r="AR231" i="24"/>
  <c r="AQ231" i="24"/>
  <c r="AP231" i="24"/>
  <c r="AO231" i="24"/>
  <c r="AN231" i="24"/>
  <c r="AM231" i="24"/>
  <c r="AL231" i="24"/>
  <c r="BK23" i="24"/>
  <c r="BJ23" i="24"/>
  <c r="BI23" i="24"/>
  <c r="BH23" i="24"/>
  <c r="BG23" i="24"/>
  <c r="BF23" i="24"/>
  <c r="BE23" i="24"/>
  <c r="BD23" i="24"/>
  <c r="BC23" i="24"/>
  <c r="BB23" i="24"/>
  <c r="AT62" i="24"/>
  <c r="AS62" i="24"/>
  <c r="AR62" i="24"/>
  <c r="AQ62" i="24"/>
  <c r="AP62" i="24"/>
  <c r="AO62" i="24"/>
  <c r="AN62" i="24"/>
  <c r="AM62" i="24"/>
  <c r="AL62" i="24"/>
  <c r="AT173" i="24"/>
  <c r="AS173" i="24"/>
  <c r="AR173" i="24"/>
  <c r="AQ173" i="24"/>
  <c r="AP173" i="24"/>
  <c r="AO173" i="24"/>
  <c r="AN173" i="24"/>
  <c r="AM173" i="24"/>
  <c r="AL173" i="24"/>
  <c r="AJ173" i="24"/>
  <c r="AS80" i="24"/>
  <c r="AR80" i="24"/>
  <c r="AQ80" i="24"/>
  <c r="AP80" i="24"/>
  <c r="AO80" i="24"/>
  <c r="AN80" i="24"/>
  <c r="AM80" i="24"/>
  <c r="AL80" i="24"/>
  <c r="AI80" i="24"/>
  <c r="AT80" i="24"/>
  <c r="AS120" i="24"/>
  <c r="AR120" i="24"/>
  <c r="AQ120" i="24"/>
  <c r="AP120" i="24"/>
  <c r="AO120" i="24"/>
  <c r="AN120" i="24"/>
  <c r="AM120" i="24"/>
  <c r="AL120" i="24"/>
  <c r="AT120" i="24"/>
  <c r="BK36" i="24"/>
  <c r="BJ36" i="24"/>
  <c r="BI36" i="24"/>
  <c r="BH36" i="24"/>
  <c r="BG36" i="24"/>
  <c r="BF36" i="24"/>
  <c r="BE36" i="24"/>
  <c r="BD36" i="24"/>
  <c r="BC36" i="24"/>
  <c r="AT211" i="24"/>
  <c r="AS211" i="24"/>
  <c r="AR211" i="24"/>
  <c r="AQ211" i="24"/>
  <c r="AP211" i="24"/>
  <c r="AO211" i="24"/>
  <c r="AN211" i="24"/>
  <c r="AM211" i="24"/>
  <c r="AL211" i="24"/>
  <c r="AT171" i="24"/>
  <c r="AS171" i="24"/>
  <c r="AR171" i="24"/>
  <c r="AQ171" i="24"/>
  <c r="AP171" i="24"/>
  <c r="AO171" i="24"/>
  <c r="AN171" i="24"/>
  <c r="AM171" i="24"/>
  <c r="AL171" i="24"/>
  <c r="AJ171" i="24"/>
  <c r="AT145" i="24"/>
  <c r="AS145" i="24"/>
  <c r="AR145" i="24"/>
  <c r="AQ145" i="24"/>
  <c r="AP145" i="24"/>
  <c r="AO145" i="24"/>
  <c r="AN145" i="24"/>
  <c r="AM145" i="24"/>
  <c r="AL145" i="24"/>
  <c r="AT78" i="24"/>
  <c r="AS78" i="24"/>
  <c r="AR78" i="24"/>
  <c r="AQ78" i="24"/>
  <c r="AP78" i="24"/>
  <c r="AO78" i="24"/>
  <c r="AN78" i="24"/>
  <c r="AM78" i="24"/>
  <c r="AL78" i="24"/>
  <c r="BJ95" i="24"/>
  <c r="BI95" i="24"/>
  <c r="BH95" i="24"/>
  <c r="BG95" i="24"/>
  <c r="BF95" i="24"/>
  <c r="BE95" i="24"/>
  <c r="BD95" i="24"/>
  <c r="BC95" i="24"/>
  <c r="BB95" i="24"/>
  <c r="BK95" i="24"/>
  <c r="BK93" i="24"/>
  <c r="BJ93" i="24"/>
  <c r="BI93" i="24"/>
  <c r="BH93" i="24"/>
  <c r="BG93" i="24"/>
  <c r="BF93" i="24"/>
  <c r="BE93" i="24"/>
  <c r="BD93" i="24"/>
  <c r="BC93" i="24"/>
  <c r="BK75" i="24"/>
  <c r="BJ75" i="24"/>
  <c r="BI75" i="24"/>
  <c r="BH75" i="24"/>
  <c r="BG75" i="24"/>
  <c r="BF75" i="24"/>
  <c r="BE75" i="24"/>
  <c r="BD75" i="24"/>
  <c r="BC75" i="24"/>
  <c r="AT58" i="24"/>
  <c r="AP58" i="24"/>
  <c r="AO58" i="24"/>
  <c r="AN58" i="24"/>
  <c r="AM58" i="24"/>
  <c r="AL58" i="24"/>
  <c r="AS58" i="24"/>
  <c r="AR58" i="24"/>
  <c r="AQ58" i="24"/>
  <c r="AS103" i="24"/>
  <c r="AR103" i="24"/>
  <c r="AQ103" i="24"/>
  <c r="AP103" i="24"/>
  <c r="AO103" i="24"/>
  <c r="AN103" i="24"/>
  <c r="AM103" i="24"/>
  <c r="AL103" i="24"/>
  <c r="AT103" i="24"/>
  <c r="AT139" i="24"/>
  <c r="AS139" i="24"/>
  <c r="AR139" i="24"/>
  <c r="AQ139" i="24"/>
  <c r="AP139" i="24"/>
  <c r="AO139" i="24"/>
  <c r="AN139" i="24"/>
  <c r="AM139" i="24"/>
  <c r="AL139" i="24"/>
  <c r="AK139" i="24"/>
  <c r="AT142" i="24"/>
  <c r="AS142" i="24"/>
  <c r="AR142" i="24"/>
  <c r="AQ142" i="24"/>
  <c r="AP142" i="24"/>
  <c r="AO142" i="24"/>
  <c r="AN142" i="24"/>
  <c r="AM142" i="24"/>
  <c r="AL142" i="24"/>
  <c r="AI142" i="24"/>
  <c r="AT91" i="24"/>
  <c r="AS91" i="24"/>
  <c r="AR91" i="24"/>
  <c r="AQ91" i="24"/>
  <c r="AP91" i="24"/>
  <c r="AO91" i="24"/>
  <c r="AN91" i="24"/>
  <c r="AM91" i="24"/>
  <c r="AL91" i="24"/>
  <c r="AI91" i="24"/>
  <c r="AT30" i="24"/>
  <c r="AS30" i="24"/>
  <c r="AR30" i="24"/>
  <c r="AQ30" i="24"/>
  <c r="AP30" i="24"/>
  <c r="AO30" i="24"/>
  <c r="AN30" i="24"/>
  <c r="AM30" i="24"/>
  <c r="AL30" i="24"/>
  <c r="AT70" i="24"/>
  <c r="AS70" i="24"/>
  <c r="AR70" i="24"/>
  <c r="AQ70" i="24"/>
  <c r="AP70" i="24"/>
  <c r="AO70" i="24"/>
  <c r="AN70" i="24"/>
  <c r="AM70" i="24"/>
  <c r="AL70" i="24"/>
  <c r="AJ70" i="24"/>
  <c r="AT285" i="24"/>
  <c r="AS285" i="24"/>
  <c r="AR285" i="24"/>
  <c r="AQ285" i="24"/>
  <c r="AP285" i="24"/>
  <c r="AO285" i="24"/>
  <c r="AN285" i="24"/>
  <c r="AM285" i="24"/>
  <c r="AL285" i="24"/>
  <c r="AS269" i="24"/>
  <c r="AR269" i="24"/>
  <c r="AQ269" i="24"/>
  <c r="AP269" i="24"/>
  <c r="AO269" i="24"/>
  <c r="AN269" i="24"/>
  <c r="AM269" i="24"/>
  <c r="AL269" i="24"/>
  <c r="AT269" i="24"/>
  <c r="AT113" i="24"/>
  <c r="AS113" i="24"/>
  <c r="AR113" i="24"/>
  <c r="AQ113" i="24"/>
  <c r="AP113" i="24"/>
  <c r="AO113" i="24"/>
  <c r="AN113" i="24"/>
  <c r="AM113" i="24"/>
  <c r="AL113" i="24"/>
  <c r="AT84" i="24"/>
  <c r="AS84" i="24"/>
  <c r="AR84" i="24"/>
  <c r="AQ84" i="24"/>
  <c r="AP84" i="24"/>
  <c r="AO84" i="24"/>
  <c r="AN84" i="24"/>
  <c r="AM84" i="24"/>
  <c r="AL84" i="24"/>
  <c r="AT31" i="24"/>
  <c r="AS31" i="24"/>
  <c r="AR31" i="24"/>
  <c r="AQ31" i="24"/>
  <c r="AP31" i="24"/>
  <c r="AO31" i="24"/>
  <c r="AN31" i="24"/>
  <c r="AM31" i="24"/>
  <c r="AL31" i="24"/>
  <c r="BK44" i="24"/>
  <c r="BJ44" i="24"/>
  <c r="BI44" i="24"/>
  <c r="BH44" i="24"/>
  <c r="BG44" i="24"/>
  <c r="BF44" i="24"/>
  <c r="BE44" i="24"/>
  <c r="BD44" i="24"/>
  <c r="BC44" i="24"/>
  <c r="U192" i="17"/>
  <c r="W192" i="17" s="1"/>
  <c r="Y192" i="17"/>
  <c r="AT272" i="24"/>
  <c r="AS272" i="24"/>
  <c r="AR272" i="24"/>
  <c r="AQ272" i="24"/>
  <c r="AP272" i="24"/>
  <c r="AO272" i="24"/>
  <c r="AN272" i="24"/>
  <c r="AM272" i="24"/>
  <c r="AL272" i="24"/>
  <c r="AK272" i="24"/>
  <c r="AP183" i="24"/>
  <c r="AO183" i="24"/>
  <c r="AN183" i="24"/>
  <c r="AM183" i="24"/>
  <c r="AL183" i="24"/>
  <c r="AT183" i="24"/>
  <c r="AS183" i="24"/>
  <c r="AR183" i="24"/>
  <c r="AQ183" i="24"/>
  <c r="AT108" i="24"/>
  <c r="AS108" i="24"/>
  <c r="AR108" i="24"/>
  <c r="AQ108" i="24"/>
  <c r="AP108" i="24"/>
  <c r="AO108" i="24"/>
  <c r="AN108" i="24"/>
  <c r="AM108" i="24"/>
  <c r="AL108" i="24"/>
  <c r="AJ108" i="24"/>
  <c r="AR51" i="24"/>
  <c r="AQ51" i="24"/>
  <c r="AP51" i="24"/>
  <c r="AO51" i="24"/>
  <c r="AN51" i="24"/>
  <c r="AM51" i="24"/>
  <c r="AL51" i="24"/>
  <c r="AT51" i="24"/>
  <c r="AS51" i="24"/>
  <c r="AT258" i="24"/>
  <c r="AS258" i="24"/>
  <c r="AR258" i="24"/>
  <c r="AQ258" i="24"/>
  <c r="AP258" i="24"/>
  <c r="AO258" i="24"/>
  <c r="AN258" i="24"/>
  <c r="AM258" i="24"/>
  <c r="AL258" i="24"/>
  <c r="AK258" i="24"/>
  <c r="AT169" i="24"/>
  <c r="AS169" i="24"/>
  <c r="AR169" i="24"/>
  <c r="AQ169" i="24"/>
  <c r="AP169" i="24"/>
  <c r="AO169" i="24"/>
  <c r="AN169" i="24"/>
  <c r="AM169" i="24"/>
  <c r="AL169" i="24"/>
  <c r="AJ169" i="24"/>
  <c r="BK38" i="24"/>
  <c r="BJ38" i="24"/>
  <c r="BI38" i="24"/>
  <c r="BH38" i="24"/>
  <c r="BG38" i="24"/>
  <c r="BF38" i="24"/>
  <c r="BE38" i="24"/>
  <c r="BD38" i="24"/>
  <c r="BC38" i="24"/>
  <c r="BB38" i="24"/>
  <c r="BK55" i="24"/>
  <c r="BJ55" i="24"/>
  <c r="BI55" i="24"/>
  <c r="BH55" i="24"/>
  <c r="BG55" i="24"/>
  <c r="BF55" i="24"/>
  <c r="BE55" i="24"/>
  <c r="BD55" i="24"/>
  <c r="BC55" i="24"/>
  <c r="AT212" i="24"/>
  <c r="AS212" i="24"/>
  <c r="AR212" i="24"/>
  <c r="AQ212" i="24"/>
  <c r="AP212" i="24"/>
  <c r="AO212" i="24"/>
  <c r="AN212" i="24"/>
  <c r="AM212" i="24"/>
  <c r="AL212" i="24"/>
  <c r="AK212" i="24"/>
  <c r="AT122" i="24"/>
  <c r="AS122" i="24"/>
  <c r="AR122" i="24"/>
  <c r="AQ122" i="24"/>
  <c r="AP122" i="24"/>
  <c r="AO122" i="24"/>
  <c r="AN122" i="24"/>
  <c r="AM122" i="24"/>
  <c r="AL122" i="24"/>
  <c r="AK122" i="24"/>
  <c r="AT28" i="24"/>
  <c r="AS28" i="24"/>
  <c r="AR28" i="24"/>
  <c r="AQ28" i="24"/>
  <c r="AP28" i="24"/>
  <c r="AO28" i="24"/>
  <c r="AN28" i="24"/>
  <c r="AM28" i="24"/>
  <c r="AL28" i="24"/>
  <c r="AT240" i="24"/>
  <c r="AS240" i="24"/>
  <c r="AR240" i="24"/>
  <c r="AQ240" i="24"/>
  <c r="AP240" i="24"/>
  <c r="AO240" i="24"/>
  <c r="AN240" i="24"/>
  <c r="AM240" i="24"/>
  <c r="AL240" i="24"/>
  <c r="AT94" i="24"/>
  <c r="AS94" i="24"/>
  <c r="AR94" i="24"/>
  <c r="AQ94" i="24"/>
  <c r="AP94" i="24"/>
  <c r="AO94" i="24"/>
  <c r="AN94" i="24"/>
  <c r="AM94" i="24"/>
  <c r="AL94" i="24"/>
  <c r="AK94" i="24"/>
  <c r="AT152" i="24"/>
  <c r="AS152" i="24"/>
  <c r="AR152" i="24"/>
  <c r="AQ152" i="24"/>
  <c r="AP152" i="24"/>
  <c r="AO152" i="24"/>
  <c r="AN152" i="24"/>
  <c r="AM152" i="24"/>
  <c r="AL152" i="24"/>
  <c r="AI152" i="24"/>
  <c r="AT180" i="24"/>
  <c r="AS180" i="24"/>
  <c r="AR180" i="24"/>
  <c r="AQ180" i="24"/>
  <c r="AP180" i="24"/>
  <c r="AO180" i="24"/>
  <c r="AN180" i="24"/>
  <c r="AM180" i="24"/>
  <c r="AL180" i="24"/>
  <c r="AJ180" i="24"/>
  <c r="AT74" i="24"/>
  <c r="AS74" i="24"/>
  <c r="AR74" i="24"/>
  <c r="AQ74" i="24"/>
  <c r="AP74" i="24"/>
  <c r="AO74" i="24"/>
  <c r="AN74" i="24"/>
  <c r="AM74" i="24"/>
  <c r="AL74" i="24"/>
  <c r="AT109" i="24"/>
  <c r="AS109" i="24"/>
  <c r="AR109" i="24"/>
  <c r="AQ109" i="24"/>
  <c r="AP109" i="24"/>
  <c r="AO109" i="24"/>
  <c r="AN109" i="24"/>
  <c r="AM109" i="24"/>
  <c r="AL109" i="24"/>
  <c r="AT47" i="24"/>
  <c r="AS47" i="24"/>
  <c r="AR47" i="24"/>
  <c r="AQ47" i="24"/>
  <c r="AP47" i="24"/>
  <c r="AO47" i="24"/>
  <c r="AN47" i="24"/>
  <c r="AM47" i="24"/>
  <c r="AL47" i="24"/>
  <c r="AT64" i="24"/>
  <c r="AS64" i="24"/>
  <c r="AR64" i="24"/>
  <c r="AQ64" i="24"/>
  <c r="AP64" i="24"/>
  <c r="AO64" i="24"/>
  <c r="AN64" i="24"/>
  <c r="AM64" i="24"/>
  <c r="AL64" i="24"/>
  <c r="AK64" i="24"/>
  <c r="BK11" i="24"/>
  <c r="BJ11" i="24"/>
  <c r="BI11" i="24"/>
  <c r="BH11" i="24"/>
  <c r="BG11" i="24"/>
  <c r="BF11" i="24"/>
  <c r="BE11" i="24"/>
  <c r="BD11" i="24"/>
  <c r="BC11" i="24"/>
  <c r="AS263" i="24"/>
  <c r="AR263" i="24"/>
  <c r="AQ263" i="24"/>
  <c r="AP263" i="24"/>
  <c r="AO263" i="24"/>
  <c r="AN263" i="24"/>
  <c r="AM263" i="24"/>
  <c r="AL263" i="24"/>
  <c r="AI263" i="24"/>
  <c r="AT263" i="24"/>
  <c r="AT175" i="24"/>
  <c r="AS175" i="24"/>
  <c r="AR175" i="24"/>
  <c r="AQ175" i="24"/>
  <c r="AP175" i="24"/>
  <c r="AO175" i="24"/>
  <c r="AN175" i="24"/>
  <c r="AM175" i="24"/>
  <c r="AL175" i="24"/>
  <c r="AT166" i="24"/>
  <c r="AS166" i="24"/>
  <c r="AR166" i="24"/>
  <c r="AQ166" i="24"/>
  <c r="AP166" i="24"/>
  <c r="AO166" i="24"/>
  <c r="AN166" i="24"/>
  <c r="AM166" i="24"/>
  <c r="AL166" i="24"/>
  <c r="AT136" i="24"/>
  <c r="AS136" i="24"/>
  <c r="AR136" i="24"/>
  <c r="AQ136" i="24"/>
  <c r="AP136" i="24"/>
  <c r="AO136" i="24"/>
  <c r="AN136" i="24"/>
  <c r="AM136" i="24"/>
  <c r="AL136" i="24"/>
  <c r="AT54" i="24"/>
  <c r="AS54" i="24"/>
  <c r="AR54" i="24"/>
  <c r="AQ54" i="24"/>
  <c r="AP54" i="24"/>
  <c r="AO54" i="24"/>
  <c r="AN54" i="24"/>
  <c r="AM54" i="24"/>
  <c r="AL54" i="24"/>
  <c r="BK63" i="24"/>
  <c r="BJ63" i="24"/>
  <c r="BI63" i="24"/>
  <c r="BH63" i="24"/>
  <c r="BG63" i="24"/>
  <c r="BF63" i="24"/>
  <c r="BE63" i="24"/>
  <c r="BD63" i="24"/>
  <c r="BC63" i="24"/>
  <c r="AT242" i="24"/>
  <c r="AS242" i="24"/>
  <c r="AR242" i="24"/>
  <c r="AQ242" i="24"/>
  <c r="AP242" i="24"/>
  <c r="AO242" i="24"/>
  <c r="AN242" i="24"/>
  <c r="AM242" i="24"/>
  <c r="AL242" i="24"/>
  <c r="AK242" i="24"/>
  <c r="AT147" i="24"/>
  <c r="AS147" i="24"/>
  <c r="AR147" i="24"/>
  <c r="AQ147" i="24"/>
  <c r="AP147" i="24"/>
  <c r="AO147" i="24"/>
  <c r="AN147" i="24"/>
  <c r="AM147" i="24"/>
  <c r="AL147" i="24"/>
  <c r="AJ147" i="24"/>
  <c r="AT34" i="24"/>
  <c r="AS34" i="24"/>
  <c r="AR34" i="24"/>
  <c r="AQ34" i="24"/>
  <c r="AP34" i="24"/>
  <c r="AO34" i="24"/>
  <c r="AN34" i="24"/>
  <c r="AM34" i="24"/>
  <c r="AL34" i="24"/>
  <c r="BK14" i="24"/>
  <c r="BJ14" i="24"/>
  <c r="BI14" i="24"/>
  <c r="BH14" i="24"/>
  <c r="BG14" i="24"/>
  <c r="BF14" i="24"/>
  <c r="BE14" i="24"/>
  <c r="BD14" i="24"/>
  <c r="BC14" i="24"/>
  <c r="AT69" i="24"/>
  <c r="AS69" i="24"/>
  <c r="AR69" i="24"/>
  <c r="AQ69" i="24"/>
  <c r="AP69" i="24"/>
  <c r="AO69" i="24"/>
  <c r="AN69" i="24"/>
  <c r="AM69" i="24"/>
  <c r="AL69" i="24"/>
  <c r="AK69" i="24"/>
  <c r="AT131" i="24"/>
  <c r="AS131" i="24"/>
  <c r="AR131" i="24"/>
  <c r="AQ131" i="24"/>
  <c r="AP131" i="24"/>
  <c r="AO131" i="24"/>
  <c r="AN131" i="24"/>
  <c r="AM131" i="24"/>
  <c r="AL131" i="24"/>
  <c r="AJ131" i="24"/>
  <c r="AT141" i="24"/>
  <c r="AS141" i="24"/>
  <c r="AR141" i="24"/>
  <c r="AQ141" i="24"/>
  <c r="AP141" i="24"/>
  <c r="AO141" i="24"/>
  <c r="AN141" i="24"/>
  <c r="AM141" i="24"/>
  <c r="AL141" i="24"/>
  <c r="AJ141" i="24"/>
  <c r="BK105" i="24"/>
  <c r="BJ105" i="24"/>
  <c r="BI105" i="24"/>
  <c r="BH105" i="24"/>
  <c r="BG105" i="24"/>
  <c r="BF105" i="24"/>
  <c r="BE105" i="24"/>
  <c r="BD105" i="24"/>
  <c r="BC105" i="24"/>
  <c r="BK67" i="24"/>
  <c r="BJ67" i="24"/>
  <c r="BI67" i="24"/>
  <c r="BH67" i="24"/>
  <c r="BG67" i="24"/>
  <c r="BF67" i="24"/>
  <c r="BE67" i="24"/>
  <c r="BD67" i="24"/>
  <c r="BC67" i="24"/>
  <c r="BJ87" i="24"/>
  <c r="BI87" i="24"/>
  <c r="BH87" i="24"/>
  <c r="BG87" i="24"/>
  <c r="BF87" i="24"/>
  <c r="BE87" i="24"/>
  <c r="BD87" i="24"/>
  <c r="BC87" i="24"/>
  <c r="BK87" i="24"/>
  <c r="BK85" i="24"/>
  <c r="BJ85" i="24"/>
  <c r="BI85" i="24"/>
  <c r="BH85" i="24"/>
  <c r="BG85" i="24"/>
  <c r="BF85" i="24"/>
  <c r="BE85" i="24"/>
  <c r="BD85" i="24"/>
  <c r="BC85" i="24"/>
  <c r="BK74" i="24"/>
  <c r="BJ74" i="24"/>
  <c r="BI74" i="24"/>
  <c r="BH74" i="24"/>
  <c r="BG74" i="24"/>
  <c r="BF74" i="24"/>
  <c r="BE74" i="24"/>
  <c r="BD74" i="24"/>
  <c r="BC74" i="24"/>
  <c r="BK106" i="24"/>
  <c r="BJ106" i="24"/>
  <c r="BI106" i="24"/>
  <c r="BH106" i="24"/>
  <c r="BG106" i="24"/>
  <c r="BF106" i="24"/>
  <c r="BE106" i="24"/>
  <c r="BD106" i="24"/>
  <c r="BC106" i="24"/>
  <c r="AT228" i="24"/>
  <c r="AS228" i="24"/>
  <c r="AR228" i="24"/>
  <c r="AQ228" i="24"/>
  <c r="AP228" i="24"/>
  <c r="AO228" i="24"/>
  <c r="AN228" i="24"/>
  <c r="AM228" i="24"/>
  <c r="AL228" i="24"/>
  <c r="AT200" i="24"/>
  <c r="AS200" i="24"/>
  <c r="AR200" i="24"/>
  <c r="AQ200" i="24"/>
  <c r="AP200" i="24"/>
  <c r="AO200" i="24"/>
  <c r="AN200" i="24"/>
  <c r="AM200" i="24"/>
  <c r="AL200" i="24"/>
  <c r="AR93" i="24"/>
  <c r="AQ93" i="24"/>
  <c r="AP93" i="24"/>
  <c r="AO93" i="24"/>
  <c r="AN93" i="24"/>
  <c r="AM93" i="24"/>
  <c r="AL93" i="24"/>
  <c r="AI93" i="24"/>
  <c r="AT93" i="24"/>
  <c r="AS93" i="24"/>
  <c r="BK18" i="24"/>
  <c r="BJ18" i="24"/>
  <c r="BI18" i="24"/>
  <c r="BH18" i="24"/>
  <c r="BG18" i="24"/>
  <c r="BF18" i="24"/>
  <c r="BE18" i="24"/>
  <c r="BD18" i="24"/>
  <c r="BC18" i="24"/>
  <c r="AT44" i="24"/>
  <c r="AS44" i="24"/>
  <c r="AR44" i="24"/>
  <c r="AQ44" i="24"/>
  <c r="AP44" i="24"/>
  <c r="AO44" i="24"/>
  <c r="AN44" i="24"/>
  <c r="AM44" i="24"/>
  <c r="AL44" i="24"/>
  <c r="AK44" i="24"/>
  <c r="AR252" i="24"/>
  <c r="AQ252" i="24"/>
  <c r="AP252" i="24"/>
  <c r="AO252" i="24"/>
  <c r="AN252" i="24"/>
  <c r="AM252" i="24"/>
  <c r="AL252" i="24"/>
  <c r="AT252" i="24"/>
  <c r="AS252" i="24"/>
  <c r="AR239" i="24"/>
  <c r="AQ239" i="24"/>
  <c r="AP239" i="24"/>
  <c r="AO239" i="24"/>
  <c r="AN239" i="24"/>
  <c r="AM239" i="24"/>
  <c r="AL239" i="24"/>
  <c r="AT239" i="24"/>
  <c r="AS239" i="24"/>
  <c r="AT110" i="24"/>
  <c r="AS110" i="24"/>
  <c r="AR110" i="24"/>
  <c r="AQ110" i="24"/>
  <c r="AP110" i="24"/>
  <c r="AO110" i="24"/>
  <c r="AN110" i="24"/>
  <c r="AM110" i="24"/>
  <c r="AL110" i="24"/>
  <c r="AJ110" i="24"/>
  <c r="AT188" i="24"/>
  <c r="AS188" i="24"/>
  <c r="AR188" i="24"/>
  <c r="AQ188" i="24"/>
  <c r="AP188" i="24"/>
  <c r="AO188" i="24"/>
  <c r="AN188" i="24"/>
  <c r="AM188" i="24"/>
  <c r="AL188" i="24"/>
  <c r="AI188" i="24"/>
  <c r="AT25" i="24"/>
  <c r="AS25" i="24"/>
  <c r="AR25" i="24"/>
  <c r="AQ25" i="24"/>
  <c r="AP25" i="24"/>
  <c r="AO25" i="24"/>
  <c r="AN25" i="24"/>
  <c r="AM25" i="24"/>
  <c r="AL25" i="24"/>
  <c r="AJ25" i="24"/>
  <c r="BK34" i="24"/>
  <c r="BJ34" i="24"/>
  <c r="BI34" i="24"/>
  <c r="BH34" i="24"/>
  <c r="BG34" i="24"/>
  <c r="BF34" i="24"/>
  <c r="BE34" i="24"/>
  <c r="BD34" i="24"/>
  <c r="BC34" i="24"/>
  <c r="U272" i="17"/>
  <c r="W272" i="17" s="1"/>
  <c r="U35" i="17"/>
  <c r="W35" i="17" s="1"/>
  <c r="Y35" i="17"/>
  <c r="U83" i="17"/>
  <c r="W83" i="17"/>
  <c r="Y83" i="17"/>
  <c r="Y259" i="19"/>
  <c r="U72" i="19"/>
  <c r="W72" i="19" s="1"/>
  <c r="Y72" i="19"/>
  <c r="AT202" i="24"/>
  <c r="AS202" i="24"/>
  <c r="AR202" i="24"/>
  <c r="AQ202" i="24"/>
  <c r="AP202" i="24"/>
  <c r="AO202" i="24"/>
  <c r="AN202" i="24"/>
  <c r="AM202" i="24"/>
  <c r="AL202" i="24"/>
  <c r="AI202" i="24"/>
  <c r="AR164" i="24"/>
  <c r="AQ164" i="24"/>
  <c r="AP164" i="24"/>
  <c r="AO164" i="24"/>
  <c r="AN164" i="24"/>
  <c r="AM164" i="24"/>
  <c r="AL164" i="24"/>
  <c r="AJ164" i="24"/>
  <c r="AT164" i="24"/>
  <c r="AS164" i="24"/>
  <c r="BJ13" i="24"/>
  <c r="BK13" i="24"/>
  <c r="BI13" i="24"/>
  <c r="BH13" i="24"/>
  <c r="BG13" i="24"/>
  <c r="BF13" i="24"/>
  <c r="BE13" i="24"/>
  <c r="BD13" i="24"/>
  <c r="BC13" i="24"/>
  <c r="BK77" i="24"/>
  <c r="BJ77" i="24"/>
  <c r="BI77" i="24"/>
  <c r="BH77" i="24"/>
  <c r="BG77" i="24"/>
  <c r="BF77" i="24"/>
  <c r="BE77" i="24"/>
  <c r="BD77" i="24"/>
  <c r="BC77" i="24"/>
  <c r="AT226" i="24"/>
  <c r="AS226" i="24"/>
  <c r="AR226" i="24"/>
  <c r="AQ226" i="24"/>
  <c r="AP226" i="24"/>
  <c r="AO226" i="24"/>
  <c r="AN226" i="24"/>
  <c r="AM226" i="24"/>
  <c r="AL226" i="24"/>
  <c r="AK226" i="24"/>
  <c r="AR159" i="24"/>
  <c r="AQ159" i="24"/>
  <c r="AP159" i="24"/>
  <c r="AO159" i="24"/>
  <c r="AN159" i="24"/>
  <c r="AM159" i="24"/>
  <c r="AL159" i="24"/>
  <c r="AT159" i="24"/>
  <c r="AS159" i="24"/>
  <c r="AT39" i="24"/>
  <c r="AS39" i="24"/>
  <c r="AR39" i="24"/>
  <c r="AQ39" i="24"/>
  <c r="AP39" i="24"/>
  <c r="AO39" i="24"/>
  <c r="AN39" i="24"/>
  <c r="AM39" i="24"/>
  <c r="AL39" i="24"/>
  <c r="AT50" i="24"/>
  <c r="AS50" i="24"/>
  <c r="AR50" i="24"/>
  <c r="AQ50" i="24"/>
  <c r="AP50" i="24"/>
  <c r="AO50" i="24"/>
  <c r="AN50" i="24"/>
  <c r="AM50" i="24"/>
  <c r="AL50" i="24"/>
  <c r="AT157" i="24"/>
  <c r="AS157" i="24"/>
  <c r="AR157" i="24"/>
  <c r="AQ157" i="24"/>
  <c r="AP157" i="24"/>
  <c r="AO157" i="24"/>
  <c r="AN157" i="24"/>
  <c r="AM157" i="24"/>
  <c r="AL157" i="24"/>
  <c r="AJ157" i="24"/>
  <c r="AT82" i="24"/>
  <c r="AS82" i="24"/>
  <c r="AR82" i="24"/>
  <c r="AQ82" i="24"/>
  <c r="AP82" i="24"/>
  <c r="AO82" i="24"/>
  <c r="AN82" i="24"/>
  <c r="AM82" i="24"/>
  <c r="AL82" i="24"/>
  <c r="AK82" i="24"/>
  <c r="AT118" i="24"/>
  <c r="AS118" i="24"/>
  <c r="AR118" i="24"/>
  <c r="AQ118" i="24"/>
  <c r="AP118" i="24"/>
  <c r="AO118" i="24"/>
  <c r="AN118" i="24"/>
  <c r="AM118" i="24"/>
  <c r="AL118" i="24"/>
  <c r="BK17" i="24"/>
  <c r="BJ17" i="24"/>
  <c r="BI17" i="24"/>
  <c r="BH17" i="24"/>
  <c r="BG17" i="24"/>
  <c r="BF17" i="24"/>
  <c r="BE17" i="24"/>
  <c r="BD17" i="24"/>
  <c r="BC17" i="24"/>
  <c r="BK59" i="24"/>
  <c r="BJ59" i="24"/>
  <c r="BI59" i="24"/>
  <c r="BH59" i="24"/>
  <c r="BG59" i="24"/>
  <c r="BF59" i="24"/>
  <c r="BE59" i="24"/>
  <c r="BD59" i="24"/>
  <c r="BC59" i="24"/>
  <c r="AT271" i="24"/>
  <c r="AS271" i="24"/>
  <c r="AR271" i="24"/>
  <c r="AQ271" i="24"/>
  <c r="AP271" i="24"/>
  <c r="AO271" i="24"/>
  <c r="AN271" i="24"/>
  <c r="AM271" i="24"/>
  <c r="AL271" i="24"/>
  <c r="AI271" i="24"/>
  <c r="AT174" i="24"/>
  <c r="AS174" i="24"/>
  <c r="AR174" i="24"/>
  <c r="AQ174" i="24"/>
  <c r="AP174" i="24"/>
  <c r="AO174" i="24"/>
  <c r="AN174" i="24"/>
  <c r="AM174" i="24"/>
  <c r="AL174" i="24"/>
  <c r="AK174" i="24"/>
  <c r="AT149" i="24"/>
  <c r="AS149" i="24"/>
  <c r="AR149" i="24"/>
  <c r="AQ149" i="24"/>
  <c r="AP149" i="24"/>
  <c r="AO149" i="24"/>
  <c r="AN149" i="24"/>
  <c r="AM149" i="24"/>
  <c r="AL149" i="24"/>
  <c r="AI149" i="24"/>
  <c r="AR153" i="24"/>
  <c r="AQ153" i="24"/>
  <c r="AP153" i="24"/>
  <c r="AO153" i="24"/>
  <c r="AN153" i="24"/>
  <c r="AM153" i="24"/>
  <c r="AL153" i="24"/>
  <c r="AT153" i="24"/>
  <c r="AS153" i="24"/>
  <c r="AT99" i="24"/>
  <c r="AS99" i="24"/>
  <c r="AR99" i="24"/>
  <c r="AQ99" i="24"/>
  <c r="AP99" i="24"/>
  <c r="AO99" i="24"/>
  <c r="AN99" i="24"/>
  <c r="AM99" i="24"/>
  <c r="AL99" i="24"/>
  <c r="AI99" i="24"/>
  <c r="AT87" i="24"/>
  <c r="AS87" i="24"/>
  <c r="AR87" i="24"/>
  <c r="AQ87" i="24"/>
  <c r="AP87" i="24"/>
  <c r="AO87" i="24"/>
  <c r="AN87" i="24"/>
  <c r="AM87" i="24"/>
  <c r="AL87" i="24"/>
  <c r="BK40" i="24"/>
  <c r="BJ40" i="24"/>
  <c r="BI40" i="24"/>
  <c r="BH40" i="24"/>
  <c r="BG40" i="24"/>
  <c r="BF40" i="24"/>
  <c r="BE40" i="24"/>
  <c r="BD40" i="24"/>
  <c r="BC40" i="24"/>
  <c r="BK58" i="24"/>
  <c r="BJ58" i="24"/>
  <c r="BI58" i="24"/>
  <c r="BH58" i="24"/>
  <c r="BG58" i="24"/>
  <c r="BF58" i="24"/>
  <c r="BE58" i="24"/>
  <c r="BD58" i="24"/>
  <c r="BC58" i="24"/>
  <c r="AT199" i="24"/>
  <c r="AS199" i="24"/>
  <c r="AR199" i="24"/>
  <c r="AQ199" i="24"/>
  <c r="AP199" i="24"/>
  <c r="AO199" i="24"/>
  <c r="AN199" i="24"/>
  <c r="AM199" i="24"/>
  <c r="AL199" i="24"/>
  <c r="AI199" i="24"/>
  <c r="AS265" i="24"/>
  <c r="AT265" i="24"/>
  <c r="AR265" i="24"/>
  <c r="AQ265" i="24"/>
  <c r="AP265" i="24"/>
  <c r="AO265" i="24"/>
  <c r="AN265" i="24"/>
  <c r="AM265" i="24"/>
  <c r="AL265" i="24"/>
  <c r="AT256" i="24"/>
  <c r="AQ256" i="24"/>
  <c r="AP256" i="24"/>
  <c r="AO256" i="24"/>
  <c r="AN256" i="24"/>
  <c r="AM256" i="24"/>
  <c r="AL256" i="24"/>
  <c r="AS256" i="24"/>
  <c r="AR256" i="24"/>
  <c r="AT92" i="24"/>
  <c r="AS92" i="24"/>
  <c r="AR92" i="24"/>
  <c r="AQ92" i="24"/>
  <c r="AP92" i="24"/>
  <c r="AO92" i="24"/>
  <c r="AN92" i="24"/>
  <c r="AM92" i="24"/>
  <c r="AL92" i="24"/>
  <c r="AJ92" i="24"/>
  <c r="BK47" i="24"/>
  <c r="BJ47" i="24"/>
  <c r="BI47" i="24"/>
  <c r="BH47" i="24"/>
  <c r="BG47" i="24"/>
  <c r="BF47" i="24"/>
  <c r="BE47" i="24"/>
  <c r="BD47" i="24"/>
  <c r="BC47" i="24"/>
  <c r="BK64" i="24"/>
  <c r="BJ64" i="24"/>
  <c r="BI64" i="24"/>
  <c r="BH64" i="24"/>
  <c r="BG64" i="24"/>
  <c r="BF64" i="24"/>
  <c r="BE64" i="24"/>
  <c r="BD64" i="24"/>
  <c r="BC64" i="24"/>
  <c r="AT274" i="24"/>
  <c r="AS274" i="24"/>
  <c r="AR274" i="24"/>
  <c r="AQ274" i="24"/>
  <c r="AP274" i="24"/>
  <c r="AO274" i="24"/>
  <c r="AN274" i="24"/>
  <c r="AM274" i="24"/>
  <c r="AL274" i="24"/>
  <c r="BH25" i="24"/>
  <c r="BG25" i="24"/>
  <c r="BF25" i="24"/>
  <c r="BE25" i="24"/>
  <c r="BD25" i="24"/>
  <c r="BC25" i="24"/>
  <c r="BJ25" i="24"/>
  <c r="BI25" i="24"/>
  <c r="BK25" i="24"/>
  <c r="BK62" i="24"/>
  <c r="BJ62" i="24"/>
  <c r="BI62" i="24"/>
  <c r="BH62" i="24"/>
  <c r="BG62" i="24"/>
  <c r="BF62" i="24"/>
  <c r="BE62" i="24"/>
  <c r="BD62" i="24"/>
  <c r="BC62" i="24"/>
  <c r="AT119" i="24"/>
  <c r="AS119" i="24"/>
  <c r="AR119" i="24"/>
  <c r="AQ119" i="24"/>
  <c r="AP119" i="24"/>
  <c r="AO119" i="24"/>
  <c r="AN119" i="24"/>
  <c r="AM119" i="24"/>
  <c r="AL119" i="24"/>
  <c r="AT213" i="24"/>
  <c r="AQ213" i="24"/>
  <c r="AP213" i="24"/>
  <c r="AO213" i="24"/>
  <c r="AN213" i="24"/>
  <c r="AM213" i="24"/>
  <c r="AL213" i="24"/>
  <c r="AK213" i="24"/>
  <c r="AS213" i="24"/>
  <c r="AR213" i="24"/>
  <c r="AT140" i="24"/>
  <c r="AS140" i="24"/>
  <c r="AR140" i="24"/>
  <c r="AQ140" i="24"/>
  <c r="AP140" i="24"/>
  <c r="AO140" i="24"/>
  <c r="AN140" i="24"/>
  <c r="AM140" i="24"/>
  <c r="AL140" i="24"/>
  <c r="BK103" i="24"/>
  <c r="BJ103" i="24"/>
  <c r="BI103" i="24"/>
  <c r="BH103" i="24"/>
  <c r="BG103" i="24"/>
  <c r="BF103" i="24"/>
  <c r="BE103" i="24"/>
  <c r="BD103" i="24"/>
  <c r="BC103" i="24"/>
  <c r="BK81" i="24"/>
  <c r="BJ81" i="24"/>
  <c r="BI81" i="24"/>
  <c r="BH81" i="24"/>
  <c r="BG81" i="24"/>
  <c r="BF81" i="24"/>
  <c r="BE81" i="24"/>
  <c r="BD81" i="24"/>
  <c r="BC81" i="24"/>
  <c r="AS60" i="24"/>
  <c r="AR60" i="24"/>
  <c r="AQ60" i="24"/>
  <c r="AP60" i="24"/>
  <c r="AO60" i="24"/>
  <c r="AN60" i="24"/>
  <c r="AM60" i="24"/>
  <c r="AL60" i="24"/>
  <c r="AK60" i="24"/>
  <c r="AT60" i="24"/>
  <c r="BK99" i="24"/>
  <c r="BJ99" i="24"/>
  <c r="BI99" i="24"/>
  <c r="BH99" i="24"/>
  <c r="BG99" i="24"/>
  <c r="BF99" i="24"/>
  <c r="BE99" i="24"/>
  <c r="BD99" i="24"/>
  <c r="BC99" i="24"/>
  <c r="BI98" i="24"/>
  <c r="BH98" i="24"/>
  <c r="BG98" i="24"/>
  <c r="BF98" i="24"/>
  <c r="BE98" i="24"/>
  <c r="BD98" i="24"/>
  <c r="BC98" i="24"/>
  <c r="BB98" i="24"/>
  <c r="BK98" i="24"/>
  <c r="BJ98" i="24"/>
  <c r="AS281" i="24"/>
  <c r="AT281" i="24"/>
  <c r="AP281" i="24"/>
  <c r="AO281" i="24"/>
  <c r="AN281" i="24"/>
  <c r="AM281" i="24"/>
  <c r="AL281" i="24"/>
  <c r="AI281" i="24"/>
  <c r="AR281" i="24"/>
  <c r="AQ281" i="24"/>
  <c r="AT223" i="24"/>
  <c r="AQ223" i="24"/>
  <c r="AP223" i="24"/>
  <c r="AO223" i="24"/>
  <c r="AN223" i="24"/>
  <c r="AM223" i="24"/>
  <c r="AL223" i="24"/>
  <c r="AI223" i="24"/>
  <c r="AS223" i="24"/>
  <c r="AR223" i="24"/>
  <c r="AT126" i="24"/>
  <c r="AS126" i="24"/>
  <c r="AR126" i="24"/>
  <c r="AQ126" i="24"/>
  <c r="AP126" i="24"/>
  <c r="AO126" i="24"/>
  <c r="AN126" i="24"/>
  <c r="AM126" i="24"/>
  <c r="AL126" i="24"/>
  <c r="AK126" i="24"/>
  <c r="AT23" i="24"/>
  <c r="AS23" i="24"/>
  <c r="AR23" i="24"/>
  <c r="AQ23" i="24"/>
  <c r="AP23" i="24"/>
  <c r="AO23" i="24"/>
  <c r="AN23" i="24"/>
  <c r="AM23" i="24"/>
  <c r="AL23" i="24"/>
  <c r="AI23" i="24"/>
  <c r="BJ72" i="24"/>
  <c r="BI72" i="24"/>
  <c r="BH72" i="24"/>
  <c r="BG72" i="24"/>
  <c r="BF72" i="24"/>
  <c r="BE72" i="24"/>
  <c r="BD72" i="24"/>
  <c r="BC72" i="24"/>
  <c r="BB72" i="24"/>
  <c r="BK72" i="24"/>
  <c r="AT112" i="24"/>
  <c r="AS112" i="24"/>
  <c r="AR112" i="24"/>
  <c r="AQ112" i="24"/>
  <c r="AP112" i="24"/>
  <c r="AO112" i="24"/>
  <c r="AN112" i="24"/>
  <c r="AM112" i="24"/>
  <c r="AL112" i="24"/>
  <c r="AT88" i="24"/>
  <c r="AS88" i="24"/>
  <c r="AR88" i="24"/>
  <c r="AQ88" i="24"/>
  <c r="AP88" i="24"/>
  <c r="AO88" i="24"/>
  <c r="AN88" i="24"/>
  <c r="AM88" i="24"/>
  <c r="AL88" i="24"/>
  <c r="AT79" i="24"/>
  <c r="AS79" i="24"/>
  <c r="AR79" i="24"/>
  <c r="AQ79" i="24"/>
  <c r="AP79" i="24"/>
  <c r="AO79" i="24"/>
  <c r="AN79" i="24"/>
  <c r="AM79" i="24"/>
  <c r="AL79" i="24"/>
  <c r="AI79" i="24"/>
  <c r="AT137" i="24"/>
  <c r="AS137" i="24"/>
  <c r="AR137" i="24"/>
  <c r="AQ137" i="24"/>
  <c r="AP137" i="24"/>
  <c r="AO137" i="24"/>
  <c r="AN137" i="24"/>
  <c r="AM137" i="24"/>
  <c r="AL137" i="24"/>
  <c r="AR33" i="24"/>
  <c r="AQ33" i="24"/>
  <c r="AP33" i="24"/>
  <c r="AO33" i="24"/>
  <c r="AN33" i="24"/>
  <c r="AM33" i="24"/>
  <c r="AL33" i="24"/>
  <c r="AT33" i="24"/>
  <c r="AS33" i="24"/>
  <c r="BK73" i="24"/>
  <c r="BJ73" i="24"/>
  <c r="BI73" i="24"/>
  <c r="BH73" i="24"/>
  <c r="BG73" i="24"/>
  <c r="BF73" i="24"/>
  <c r="BE73" i="24"/>
  <c r="BD73" i="24"/>
  <c r="BC73" i="24"/>
  <c r="U67" i="17"/>
  <c r="W67" i="17"/>
  <c r="Y67" i="17"/>
  <c r="U256" i="17"/>
  <c r="W256" i="17"/>
  <c r="Y256" i="17"/>
  <c r="U202" i="17"/>
  <c r="W202" i="17" s="1"/>
  <c r="Y202" i="17"/>
  <c r="AT186" i="24"/>
  <c r="AS186" i="24"/>
  <c r="AR186" i="24"/>
  <c r="AQ186" i="24"/>
  <c r="AP186" i="24"/>
  <c r="AO186" i="24"/>
  <c r="AN186" i="24"/>
  <c r="AM186" i="24"/>
  <c r="AL186" i="24"/>
  <c r="AJ186" i="24"/>
  <c r="AS146" i="24"/>
  <c r="AR146" i="24"/>
  <c r="AQ146" i="24"/>
  <c r="AP146" i="24"/>
  <c r="AO146" i="24"/>
  <c r="AN146" i="24"/>
  <c r="AM146" i="24"/>
  <c r="AL146" i="24"/>
  <c r="AT146" i="24"/>
  <c r="AT38" i="24"/>
  <c r="AS38" i="24"/>
  <c r="AR38" i="24"/>
  <c r="AQ38" i="24"/>
  <c r="AP38" i="24"/>
  <c r="AO38" i="24"/>
  <c r="AN38" i="24"/>
  <c r="AM38" i="24"/>
  <c r="AL38" i="24"/>
  <c r="AK38" i="24"/>
  <c r="AT52" i="24"/>
  <c r="AS52" i="24"/>
  <c r="AR52" i="24"/>
  <c r="AQ52" i="24"/>
  <c r="AP52" i="24"/>
  <c r="AO52" i="24"/>
  <c r="AN52" i="24"/>
  <c r="AM52" i="24"/>
  <c r="AL52" i="24"/>
  <c r="AI52" i="24"/>
  <c r="AT284" i="24"/>
  <c r="AS284" i="24"/>
  <c r="AR284" i="24"/>
  <c r="AQ284" i="24"/>
  <c r="AP284" i="24"/>
  <c r="AO284" i="24"/>
  <c r="AN284" i="24"/>
  <c r="AM284" i="24"/>
  <c r="AL284" i="24"/>
  <c r="AI284" i="24"/>
  <c r="BK32" i="24"/>
  <c r="BJ32" i="24"/>
  <c r="BI32" i="24"/>
  <c r="BH32" i="24"/>
  <c r="BG32" i="24"/>
  <c r="BF32" i="24"/>
  <c r="BE32" i="24"/>
  <c r="BD32" i="24"/>
  <c r="BC32" i="24"/>
  <c r="AT53" i="24"/>
  <c r="AS53" i="24"/>
  <c r="AR53" i="24"/>
  <c r="AQ53" i="24"/>
  <c r="AP53" i="24"/>
  <c r="AO53" i="24"/>
  <c r="AN53" i="24"/>
  <c r="AM53" i="24"/>
  <c r="AL53" i="24"/>
  <c r="AS244" i="24"/>
  <c r="AR244" i="24"/>
  <c r="AQ244" i="24"/>
  <c r="AP244" i="24"/>
  <c r="AO244" i="24"/>
  <c r="AN244" i="24"/>
  <c r="AM244" i="24"/>
  <c r="AL244" i="24"/>
  <c r="AT244" i="24"/>
  <c r="BK10" i="24"/>
  <c r="BJ10" i="24"/>
  <c r="BI10" i="24"/>
  <c r="BH10" i="24"/>
  <c r="BG10" i="24"/>
  <c r="BF10" i="24"/>
  <c r="BE10" i="24"/>
  <c r="BD10" i="24"/>
  <c r="BC10" i="24"/>
  <c r="AT45" i="24"/>
  <c r="AS45" i="24"/>
  <c r="AR45" i="24"/>
  <c r="AQ45" i="24"/>
  <c r="AP45" i="24"/>
  <c r="AO45" i="24"/>
  <c r="AN45" i="24"/>
  <c r="AM45" i="24"/>
  <c r="AL45" i="24"/>
  <c r="AT282" i="24"/>
  <c r="AS282" i="24"/>
  <c r="AR282" i="24"/>
  <c r="AQ282" i="24"/>
  <c r="AP282" i="24"/>
  <c r="AO282" i="24"/>
  <c r="AN282" i="24"/>
  <c r="AM282" i="24"/>
  <c r="AL282" i="24"/>
  <c r="AJ282" i="24"/>
  <c r="AT125" i="24"/>
  <c r="AS125" i="24"/>
  <c r="AR125" i="24"/>
  <c r="AQ125" i="24"/>
  <c r="AP125" i="24"/>
  <c r="AO125" i="24"/>
  <c r="AN125" i="24"/>
  <c r="AM125" i="24"/>
  <c r="AL125" i="24"/>
  <c r="AR86" i="24"/>
  <c r="AQ86" i="24"/>
  <c r="AP86" i="24"/>
  <c r="AO86" i="24"/>
  <c r="AN86" i="24"/>
  <c r="AM86" i="24"/>
  <c r="AL86" i="24"/>
  <c r="AT86" i="24"/>
  <c r="AS86" i="24"/>
  <c r="AT49" i="24"/>
  <c r="AS49" i="24"/>
  <c r="AR49" i="24"/>
  <c r="AQ49" i="24"/>
  <c r="AP49" i="24"/>
  <c r="AO49" i="24"/>
  <c r="AN49" i="24"/>
  <c r="AM49" i="24"/>
  <c r="AL49" i="24"/>
  <c r="AJ49" i="24"/>
  <c r="AT66" i="24"/>
  <c r="AS66" i="24"/>
  <c r="AR66" i="24"/>
  <c r="AQ66" i="24"/>
  <c r="AP66" i="24"/>
  <c r="AO66" i="24"/>
  <c r="AN66" i="24"/>
  <c r="AM66" i="24"/>
  <c r="AL66" i="24"/>
  <c r="AS245" i="24"/>
  <c r="AR245" i="24"/>
  <c r="AQ245" i="24"/>
  <c r="AP245" i="24"/>
  <c r="AO245" i="24"/>
  <c r="AN245" i="24"/>
  <c r="AM245" i="24"/>
  <c r="AL245" i="24"/>
  <c r="AJ245" i="24"/>
  <c r="AT245" i="24"/>
  <c r="AT162" i="24"/>
  <c r="AS162" i="24"/>
  <c r="AR162" i="24"/>
  <c r="AQ162" i="24"/>
  <c r="AP162" i="24"/>
  <c r="AO162" i="24"/>
  <c r="AN162" i="24"/>
  <c r="AM162" i="24"/>
  <c r="AL162" i="24"/>
  <c r="AJ162" i="24"/>
  <c r="AT176" i="24"/>
  <c r="AS176" i="24"/>
  <c r="AR176" i="24"/>
  <c r="AQ176" i="24"/>
  <c r="AP176" i="24"/>
  <c r="AO176" i="24"/>
  <c r="AN176" i="24"/>
  <c r="AM176" i="24"/>
  <c r="AL176" i="24"/>
  <c r="AT100" i="24"/>
  <c r="AS100" i="24"/>
  <c r="AR100" i="24"/>
  <c r="AQ100" i="24"/>
  <c r="AP100" i="24"/>
  <c r="AO100" i="24"/>
  <c r="AN100" i="24"/>
  <c r="AM100" i="24"/>
  <c r="AL100" i="24"/>
  <c r="AS48" i="24"/>
  <c r="AR48" i="24"/>
  <c r="AQ48" i="24"/>
  <c r="AP48" i="24"/>
  <c r="AO48" i="24"/>
  <c r="AN48" i="24"/>
  <c r="AM48" i="24"/>
  <c r="AL48" i="24"/>
  <c r="AT48" i="24"/>
  <c r="AT65" i="24"/>
  <c r="AS65" i="24"/>
  <c r="AR65" i="24"/>
  <c r="AQ65" i="24"/>
  <c r="AP65" i="24"/>
  <c r="AO65" i="24"/>
  <c r="AN65" i="24"/>
  <c r="AM65" i="24"/>
  <c r="AL65" i="24"/>
  <c r="AJ65" i="24"/>
  <c r="AT264" i="24"/>
  <c r="AS264" i="24"/>
  <c r="AR264" i="24"/>
  <c r="AQ264" i="24"/>
  <c r="AP264" i="24"/>
  <c r="AO264" i="24"/>
  <c r="AN264" i="24"/>
  <c r="AM264" i="24"/>
  <c r="AL264" i="24"/>
  <c r="AT114" i="24"/>
  <c r="AS114" i="24"/>
  <c r="AR114" i="24"/>
  <c r="AQ114" i="24"/>
  <c r="AP114" i="24"/>
  <c r="AO114" i="24"/>
  <c r="AN114" i="24"/>
  <c r="AM114" i="24"/>
  <c r="AL114" i="24"/>
  <c r="BK54" i="24"/>
  <c r="BJ54" i="24"/>
  <c r="BI54" i="24"/>
  <c r="BH54" i="24"/>
  <c r="BG54" i="24"/>
  <c r="BF54" i="24"/>
  <c r="BE54" i="24"/>
  <c r="BD54" i="24"/>
  <c r="BC54" i="24"/>
  <c r="AS29" i="24"/>
  <c r="AR29" i="24"/>
  <c r="AQ29" i="24"/>
  <c r="AP29" i="24"/>
  <c r="AO29" i="24"/>
  <c r="AN29" i="24"/>
  <c r="AM29" i="24"/>
  <c r="AL29" i="24"/>
  <c r="AI29" i="24"/>
  <c r="AT29" i="24"/>
  <c r="AS278" i="24"/>
  <c r="AR278" i="24"/>
  <c r="AQ278" i="24"/>
  <c r="AP278" i="24"/>
  <c r="AO278" i="24"/>
  <c r="AN278" i="24"/>
  <c r="AM278" i="24"/>
  <c r="AL278" i="24"/>
  <c r="AJ278" i="24"/>
  <c r="AT278" i="24"/>
  <c r="AT155" i="24"/>
  <c r="AS155" i="24"/>
  <c r="AR155" i="24"/>
  <c r="AQ155" i="24"/>
  <c r="AP155" i="24"/>
  <c r="AO155" i="24"/>
  <c r="AN155" i="24"/>
  <c r="AM155" i="24"/>
  <c r="AL155" i="24"/>
  <c r="AT205" i="24"/>
  <c r="AQ205" i="24"/>
  <c r="AP205" i="24"/>
  <c r="AO205" i="24"/>
  <c r="AN205" i="24"/>
  <c r="AM205" i="24"/>
  <c r="AL205" i="24"/>
  <c r="AI205" i="24"/>
  <c r="AS205" i="24"/>
  <c r="AR205" i="24"/>
  <c r="AT135" i="24"/>
  <c r="AS135" i="24"/>
  <c r="AR135" i="24"/>
  <c r="AQ135" i="24"/>
  <c r="AP135" i="24"/>
  <c r="AO135" i="24"/>
  <c r="AN135" i="24"/>
  <c r="AM135" i="24"/>
  <c r="AL135" i="24"/>
  <c r="AJ135" i="24"/>
  <c r="BK89" i="24"/>
  <c r="BJ89" i="24"/>
  <c r="BI89" i="24"/>
  <c r="BH89" i="24"/>
  <c r="BG89" i="24"/>
  <c r="BF89" i="24"/>
  <c r="BE89" i="24"/>
  <c r="BD89" i="24"/>
  <c r="BC89" i="24"/>
  <c r="BB89" i="24"/>
  <c r="BK79" i="24"/>
  <c r="BJ79" i="24"/>
  <c r="BI79" i="24"/>
  <c r="BH79" i="24"/>
  <c r="BG79" i="24"/>
  <c r="BF79" i="24"/>
  <c r="BE79" i="24"/>
  <c r="BD79" i="24"/>
  <c r="BC79" i="24"/>
  <c r="BK100" i="24"/>
  <c r="BJ100" i="24"/>
  <c r="BI100" i="24"/>
  <c r="BH100" i="24"/>
  <c r="BG100" i="24"/>
  <c r="BF100" i="24"/>
  <c r="BE100" i="24"/>
  <c r="BD100" i="24"/>
  <c r="BC100" i="24"/>
  <c r="BA100" i="24"/>
  <c r="BK91" i="24"/>
  <c r="BJ91" i="24"/>
  <c r="BI91" i="24"/>
  <c r="BH91" i="24"/>
  <c r="BG91" i="24"/>
  <c r="BF91" i="24"/>
  <c r="BE91" i="24"/>
  <c r="BD91" i="24"/>
  <c r="BC91" i="24"/>
  <c r="BA91" i="24"/>
  <c r="BJ90" i="24"/>
  <c r="BI90" i="24"/>
  <c r="BH90" i="24"/>
  <c r="BG90" i="24"/>
  <c r="BF90" i="24"/>
  <c r="BE90" i="24"/>
  <c r="BD90" i="24"/>
  <c r="BC90" i="24"/>
  <c r="BK90" i="24"/>
  <c r="AT210" i="24"/>
  <c r="AS210" i="24"/>
  <c r="AR210" i="24"/>
  <c r="AQ210" i="24"/>
  <c r="AP210" i="24"/>
  <c r="AO210" i="24"/>
  <c r="AN210" i="24"/>
  <c r="AM210" i="24"/>
  <c r="AL210" i="24"/>
  <c r="AT276" i="24"/>
  <c r="AS276" i="24"/>
  <c r="AR276" i="24"/>
  <c r="AQ276" i="24"/>
  <c r="AP276" i="24"/>
  <c r="AO276" i="24"/>
  <c r="AN276" i="24"/>
  <c r="AM276" i="24"/>
  <c r="AL276" i="24"/>
  <c r="AT89" i="24"/>
  <c r="AS89" i="24"/>
  <c r="AR89" i="24"/>
  <c r="AQ89" i="24"/>
  <c r="AP89" i="24"/>
  <c r="AO89" i="24"/>
  <c r="AN89" i="24"/>
  <c r="AM89" i="24"/>
  <c r="AL89" i="24"/>
  <c r="AT56" i="24"/>
  <c r="AS56" i="24"/>
  <c r="AR56" i="24"/>
  <c r="AQ56" i="24"/>
  <c r="AP56" i="24"/>
  <c r="AO56" i="24"/>
  <c r="AN56" i="24"/>
  <c r="AM56" i="24"/>
  <c r="AL56" i="24"/>
  <c r="AI56" i="24"/>
  <c r="AT73" i="24"/>
  <c r="AS73" i="24"/>
  <c r="AR73" i="24"/>
  <c r="AQ73" i="24"/>
  <c r="AP73" i="24"/>
  <c r="AO73" i="24"/>
  <c r="AN73" i="24"/>
  <c r="AM73" i="24"/>
  <c r="AL73" i="24"/>
  <c r="AI73" i="24"/>
  <c r="AT143" i="24"/>
  <c r="AS143" i="24"/>
  <c r="AR143" i="24"/>
  <c r="AQ143" i="24"/>
  <c r="AP143" i="24"/>
  <c r="AO143" i="24"/>
  <c r="AN143" i="24"/>
  <c r="AM143" i="24"/>
  <c r="AL143" i="24"/>
  <c r="AJ143" i="24"/>
  <c r="AT273" i="24"/>
  <c r="AS273" i="24"/>
  <c r="AR273" i="24"/>
  <c r="AQ273" i="24"/>
  <c r="AP273" i="24"/>
  <c r="AO273" i="24"/>
  <c r="AN273" i="24"/>
  <c r="AM273" i="24"/>
  <c r="AL273" i="24"/>
  <c r="AI273" i="24"/>
  <c r="AT101" i="24"/>
  <c r="AS101" i="24"/>
  <c r="AR101" i="24"/>
  <c r="AQ101" i="24"/>
  <c r="AP101" i="24"/>
  <c r="AO101" i="24"/>
  <c r="AN101" i="24"/>
  <c r="AM101" i="24"/>
  <c r="AL101" i="24"/>
  <c r="AT116" i="24"/>
  <c r="AS116" i="24"/>
  <c r="AR116" i="24"/>
  <c r="AQ116" i="24"/>
  <c r="AP116" i="24"/>
  <c r="AO116" i="24"/>
  <c r="AN116" i="24"/>
  <c r="AM116" i="24"/>
  <c r="AL116" i="24"/>
  <c r="AT75" i="24"/>
  <c r="AS75" i="24"/>
  <c r="AR75" i="24"/>
  <c r="AQ75" i="24"/>
  <c r="AP75" i="24"/>
  <c r="AO75" i="24"/>
  <c r="AN75" i="24"/>
  <c r="AM75" i="24"/>
  <c r="AL75" i="24"/>
  <c r="BJ8" i="24"/>
  <c r="BI8" i="24"/>
  <c r="BH8" i="24"/>
  <c r="BG8" i="24"/>
  <c r="BF8" i="24"/>
  <c r="BE8" i="24"/>
  <c r="BD8" i="24"/>
  <c r="BC8" i="24"/>
  <c r="BK8" i="24"/>
  <c r="U24" i="17"/>
  <c r="W24" i="17"/>
  <c r="Y24" i="17"/>
  <c r="U131" i="17"/>
  <c r="W131" i="17" s="1"/>
  <c r="Y131" i="17"/>
  <c r="Y88" i="19"/>
  <c r="AT279" i="24"/>
  <c r="AS279" i="24"/>
  <c r="AR279" i="24"/>
  <c r="AQ279" i="24"/>
  <c r="AP279" i="24"/>
  <c r="AO279" i="24"/>
  <c r="AN279" i="24"/>
  <c r="AM279" i="24"/>
  <c r="AL279" i="24"/>
  <c r="AK279" i="24"/>
  <c r="AT208" i="24"/>
  <c r="AS208" i="24"/>
  <c r="AR208" i="24"/>
  <c r="AQ208" i="24"/>
  <c r="AP208" i="24"/>
  <c r="AO208" i="24"/>
  <c r="AN208" i="24"/>
  <c r="AM208" i="24"/>
  <c r="AL208" i="24"/>
  <c r="AK208" i="24"/>
  <c r="BK31" i="24"/>
  <c r="BJ31" i="24"/>
  <c r="BI31" i="24"/>
  <c r="BH31" i="24"/>
  <c r="BG31" i="24"/>
  <c r="BF31" i="24"/>
  <c r="BE31" i="24"/>
  <c r="BD31" i="24"/>
  <c r="BC31" i="24"/>
  <c r="BA31" i="24"/>
  <c r="BI45" i="24"/>
  <c r="BH45" i="24"/>
  <c r="BG45" i="24"/>
  <c r="BF45" i="24"/>
  <c r="BE45" i="24"/>
  <c r="BD45" i="24"/>
  <c r="BC45" i="24"/>
  <c r="BK45" i="24"/>
  <c r="BJ45" i="24"/>
  <c r="AT280" i="24"/>
  <c r="AS280" i="24"/>
  <c r="AR280" i="24"/>
  <c r="AQ280" i="24"/>
  <c r="AP280" i="24"/>
  <c r="AO280" i="24"/>
  <c r="AN280" i="24"/>
  <c r="AM280" i="24"/>
  <c r="AL280" i="24"/>
  <c r="AT158" i="24"/>
  <c r="AS158" i="24"/>
  <c r="AR158" i="24"/>
  <c r="AQ158" i="24"/>
  <c r="AP158" i="24"/>
  <c r="AO158" i="24"/>
  <c r="AN158" i="24"/>
  <c r="AM158" i="24"/>
  <c r="AL158" i="24"/>
  <c r="AJ158" i="24"/>
  <c r="AR41" i="24"/>
  <c r="AQ41" i="24"/>
  <c r="AP41" i="24"/>
  <c r="AO41" i="24"/>
  <c r="AN41" i="24"/>
  <c r="AM41" i="24"/>
  <c r="AL41" i="24"/>
  <c r="AK41" i="24"/>
  <c r="AT41" i="24"/>
  <c r="AS41" i="24"/>
  <c r="BK37" i="24"/>
  <c r="BJ37" i="24"/>
  <c r="BI37" i="24"/>
  <c r="BH37" i="24"/>
  <c r="BG37" i="24"/>
  <c r="BF37" i="24"/>
  <c r="BE37" i="24"/>
  <c r="BD37" i="24"/>
  <c r="BC37" i="24"/>
  <c r="AT260" i="24"/>
  <c r="AS260" i="24"/>
  <c r="AR260" i="24"/>
  <c r="AQ260" i="24"/>
  <c r="AP260" i="24"/>
  <c r="AO260" i="24"/>
  <c r="AN260" i="24"/>
  <c r="AM260" i="24"/>
  <c r="AL260" i="24"/>
  <c r="AT195" i="24"/>
  <c r="AS195" i="24"/>
  <c r="AR195" i="24"/>
  <c r="AQ195" i="24"/>
  <c r="AP195" i="24"/>
  <c r="AO195" i="24"/>
  <c r="AN195" i="24"/>
  <c r="AM195" i="24"/>
  <c r="AL195" i="24"/>
  <c r="AJ195" i="24"/>
  <c r="AS161" i="24"/>
  <c r="AR161" i="24"/>
  <c r="AQ161" i="24"/>
  <c r="AP161" i="24"/>
  <c r="AO161" i="24"/>
  <c r="AN161" i="24"/>
  <c r="AM161" i="24"/>
  <c r="AL161" i="24"/>
  <c r="AI161" i="24"/>
  <c r="AT161" i="24"/>
  <c r="AS46" i="24"/>
  <c r="AR46" i="24"/>
  <c r="AQ46" i="24"/>
  <c r="AP46" i="24"/>
  <c r="AO46" i="24"/>
  <c r="AN46" i="24"/>
  <c r="AM46" i="24"/>
  <c r="AL46" i="24"/>
  <c r="AT46" i="24"/>
  <c r="AP59" i="24"/>
  <c r="AO59" i="24"/>
  <c r="AN59" i="24"/>
  <c r="AM59" i="24"/>
  <c r="AL59" i="24"/>
  <c r="AT59" i="24"/>
  <c r="AS59" i="24"/>
  <c r="AR59" i="24"/>
  <c r="AQ59" i="24"/>
  <c r="AS283" i="24"/>
  <c r="AR283" i="24"/>
  <c r="AQ283" i="24"/>
  <c r="AP283" i="24"/>
  <c r="AO283" i="24"/>
  <c r="AN283" i="24"/>
  <c r="AM283" i="24"/>
  <c r="AL283" i="24"/>
  <c r="AT283" i="24"/>
  <c r="AT97" i="24"/>
  <c r="AS97" i="24"/>
  <c r="AR97" i="24"/>
  <c r="AQ97" i="24"/>
  <c r="AP97" i="24"/>
  <c r="AO97" i="24"/>
  <c r="AN97" i="24"/>
  <c r="AM97" i="24"/>
  <c r="AL97" i="24"/>
  <c r="BJ35" i="24"/>
  <c r="BI35" i="24"/>
  <c r="BH35" i="24"/>
  <c r="BG35" i="24"/>
  <c r="BF35" i="24"/>
  <c r="BE35" i="24"/>
  <c r="BD35" i="24"/>
  <c r="BC35" i="24"/>
  <c r="BK35" i="24"/>
  <c r="AT246" i="24"/>
  <c r="AS246" i="24"/>
  <c r="AR246" i="24"/>
  <c r="AQ246" i="24"/>
  <c r="AP246" i="24"/>
  <c r="AO246" i="24"/>
  <c r="AN246" i="24"/>
  <c r="AM246" i="24"/>
  <c r="AL246" i="24"/>
  <c r="AT168" i="24"/>
  <c r="AS168" i="24"/>
  <c r="AR168" i="24"/>
  <c r="AQ168" i="24"/>
  <c r="AP168" i="24"/>
  <c r="AO168" i="24"/>
  <c r="AN168" i="24"/>
  <c r="AM168" i="24"/>
  <c r="AL168" i="24"/>
  <c r="AI168" i="24"/>
  <c r="AN253" i="24"/>
  <c r="AM253" i="24"/>
  <c r="AL253" i="24"/>
  <c r="AJ253" i="24"/>
  <c r="AT253" i="24"/>
  <c r="AS253" i="24"/>
  <c r="AR253" i="24"/>
  <c r="AQ253" i="24"/>
  <c r="AP253" i="24"/>
  <c r="AO253" i="24"/>
  <c r="AT234" i="24"/>
  <c r="AS234" i="24"/>
  <c r="AR234" i="24"/>
  <c r="AQ234" i="24"/>
  <c r="AP234" i="24"/>
  <c r="AO234" i="24"/>
  <c r="AN234" i="24"/>
  <c r="AM234" i="24"/>
  <c r="AL234" i="24"/>
  <c r="AS127" i="24"/>
  <c r="AR127" i="24"/>
  <c r="AQ127" i="24"/>
  <c r="AP127" i="24"/>
  <c r="AO127" i="24"/>
  <c r="AN127" i="24"/>
  <c r="AM127" i="24"/>
  <c r="AL127" i="24"/>
  <c r="AT127" i="24"/>
  <c r="BK49" i="24"/>
  <c r="BJ49" i="24"/>
  <c r="BI49" i="24"/>
  <c r="BH49" i="24"/>
  <c r="BG49" i="24"/>
  <c r="BF49" i="24"/>
  <c r="BE49" i="24"/>
  <c r="BD49" i="24"/>
  <c r="BC49" i="24"/>
  <c r="BA49" i="24"/>
  <c r="BK66" i="24"/>
  <c r="BJ66" i="24"/>
  <c r="BI66" i="24"/>
  <c r="BH66" i="24"/>
  <c r="BG66" i="24"/>
  <c r="BF66" i="24"/>
  <c r="BE66" i="24"/>
  <c r="BD66" i="24"/>
  <c r="BC66" i="24"/>
  <c r="AT83" i="24"/>
  <c r="AS83" i="24"/>
  <c r="AR83" i="24"/>
  <c r="AQ83" i="24"/>
  <c r="AP83" i="24"/>
  <c r="AO83" i="24"/>
  <c r="AN83" i="24"/>
  <c r="AM83" i="24"/>
  <c r="AL83" i="24"/>
  <c r="AT67" i="24"/>
  <c r="AS67" i="24"/>
  <c r="AR67" i="24"/>
  <c r="AQ67" i="24"/>
  <c r="AP67" i="24"/>
  <c r="AO67" i="24"/>
  <c r="AN67" i="24"/>
  <c r="AM67" i="24"/>
  <c r="AL67" i="24"/>
  <c r="AI67" i="24"/>
  <c r="BK19" i="24"/>
  <c r="BJ19" i="24"/>
  <c r="BI19" i="24"/>
  <c r="BH19" i="24"/>
  <c r="BG19" i="24"/>
  <c r="BF19" i="24"/>
  <c r="BE19" i="24"/>
  <c r="BD19" i="24"/>
  <c r="BC19" i="24"/>
  <c r="AT72" i="24"/>
  <c r="AS72" i="24"/>
  <c r="AR72" i="24"/>
  <c r="AQ72" i="24"/>
  <c r="AP72" i="24"/>
  <c r="AO72" i="24"/>
  <c r="AN72" i="24"/>
  <c r="AM72" i="24"/>
  <c r="AL72" i="24"/>
  <c r="AT262" i="24"/>
  <c r="AS262" i="24"/>
  <c r="AR262" i="24"/>
  <c r="AQ262" i="24"/>
  <c r="AP262" i="24"/>
  <c r="AO262" i="24"/>
  <c r="AN262" i="24"/>
  <c r="AM262" i="24"/>
  <c r="AL262" i="24"/>
  <c r="AT217" i="24"/>
  <c r="AS217" i="24"/>
  <c r="AR217" i="24"/>
  <c r="AQ217" i="24"/>
  <c r="AP217" i="24"/>
  <c r="AO217" i="24"/>
  <c r="AN217" i="24"/>
  <c r="AM217" i="24"/>
  <c r="AL217" i="24"/>
  <c r="AT129" i="24"/>
  <c r="AS129" i="24"/>
  <c r="AR129" i="24"/>
  <c r="AQ129" i="24"/>
  <c r="AP129" i="24"/>
  <c r="AO129" i="24"/>
  <c r="AN129" i="24"/>
  <c r="AM129" i="24"/>
  <c r="AL129" i="24"/>
  <c r="BJ97" i="24"/>
  <c r="BI97" i="24"/>
  <c r="BH97" i="24"/>
  <c r="BG97" i="24"/>
  <c r="BF97" i="24"/>
  <c r="BE97" i="24"/>
  <c r="BD97" i="24"/>
  <c r="BC97" i="24"/>
  <c r="BK97" i="24"/>
  <c r="BK86" i="24"/>
  <c r="BJ86" i="24"/>
  <c r="BI86" i="24"/>
  <c r="BH86" i="24"/>
  <c r="BG86" i="24"/>
  <c r="BF86" i="24"/>
  <c r="BE86" i="24"/>
  <c r="BD86" i="24"/>
  <c r="BC86" i="24"/>
  <c r="AT76" i="24"/>
  <c r="AS76" i="24"/>
  <c r="AR76" i="24"/>
  <c r="AQ76" i="24"/>
  <c r="AP76" i="24"/>
  <c r="AO76" i="24"/>
  <c r="AN76" i="24"/>
  <c r="AM76" i="24"/>
  <c r="AL76" i="24"/>
  <c r="BK92" i="24"/>
  <c r="BJ92" i="24"/>
  <c r="BI92" i="24"/>
  <c r="BH92" i="24"/>
  <c r="BG92" i="24"/>
  <c r="BF92" i="24"/>
  <c r="BE92" i="24"/>
  <c r="BD92" i="24"/>
  <c r="BC92" i="24"/>
  <c r="BK83" i="24"/>
  <c r="BJ83" i="24"/>
  <c r="BI83" i="24"/>
  <c r="BH83" i="24"/>
  <c r="BG83" i="24"/>
  <c r="BF83" i="24"/>
  <c r="BE83" i="24"/>
  <c r="BD83" i="24"/>
  <c r="BC83" i="24"/>
  <c r="BK42" i="24"/>
  <c r="BJ42" i="24"/>
  <c r="BI42" i="24"/>
  <c r="BH42" i="24"/>
  <c r="BG42" i="24"/>
  <c r="BF42" i="24"/>
  <c r="BE42" i="24"/>
  <c r="BD42" i="24"/>
  <c r="BC42" i="24"/>
  <c r="AQ241" i="24"/>
  <c r="AP241" i="24"/>
  <c r="AO241" i="24"/>
  <c r="AN241" i="24"/>
  <c r="AM241" i="24"/>
  <c r="AL241" i="24"/>
  <c r="AI241" i="24"/>
  <c r="AT241" i="24"/>
  <c r="AS241" i="24"/>
  <c r="AR241" i="24"/>
  <c r="AT156" i="24"/>
  <c r="AS156" i="24"/>
  <c r="AR156" i="24"/>
  <c r="AQ156" i="24"/>
  <c r="AP156" i="24"/>
  <c r="AO156" i="24"/>
  <c r="AN156" i="24"/>
  <c r="AM156" i="24"/>
  <c r="AL156" i="24"/>
  <c r="BK57" i="24"/>
  <c r="BJ57" i="24"/>
  <c r="BI57" i="24"/>
  <c r="BH57" i="24"/>
  <c r="BG57" i="24"/>
  <c r="BF57" i="24"/>
  <c r="BE57" i="24"/>
  <c r="BD57" i="24"/>
  <c r="BC57" i="24"/>
  <c r="AP236" i="24"/>
  <c r="AO236" i="24"/>
  <c r="AN236" i="24"/>
  <c r="AM236" i="24"/>
  <c r="AL236" i="24"/>
  <c r="AT236" i="24"/>
  <c r="AS236" i="24"/>
  <c r="AR236" i="24"/>
  <c r="AQ236" i="24"/>
  <c r="AQ237" i="24"/>
  <c r="AP237" i="24"/>
  <c r="AO237" i="24"/>
  <c r="AN237" i="24"/>
  <c r="AM237" i="24"/>
  <c r="AL237" i="24"/>
  <c r="AT237" i="24"/>
  <c r="AS237" i="24"/>
  <c r="AR237" i="24"/>
  <c r="AT133" i="24"/>
  <c r="AS133" i="24"/>
  <c r="AR133" i="24"/>
  <c r="AQ133" i="24"/>
  <c r="AP133" i="24"/>
  <c r="AO133" i="24"/>
  <c r="AN133" i="24"/>
  <c r="AM133" i="24"/>
  <c r="AL133" i="24"/>
  <c r="AT22" i="24"/>
  <c r="AS22" i="24"/>
  <c r="AR22" i="24"/>
  <c r="AQ22" i="24"/>
  <c r="AP22" i="24"/>
  <c r="AO22" i="24"/>
  <c r="AN22" i="24"/>
  <c r="AM22" i="24"/>
  <c r="AL22" i="24"/>
  <c r="AK22" i="24"/>
  <c r="U234" i="17"/>
  <c r="W234" i="17" s="1"/>
  <c r="Y234" i="17"/>
  <c r="U28" i="17"/>
  <c r="W28" i="17"/>
  <c r="Y28" i="17"/>
  <c r="U50" i="19"/>
  <c r="W50" i="19"/>
  <c r="Y50" i="19"/>
  <c r="AQ230" i="24"/>
  <c r="AP230" i="24"/>
  <c r="AO230" i="24"/>
  <c r="AN230" i="24"/>
  <c r="AM230" i="24"/>
  <c r="AL230" i="24"/>
  <c r="AS230" i="24"/>
  <c r="AR230" i="24"/>
  <c r="AT230" i="24"/>
  <c r="AT249" i="24"/>
  <c r="AS249" i="24"/>
  <c r="AR249" i="24"/>
  <c r="AQ249" i="24"/>
  <c r="AP249" i="24"/>
  <c r="AO249" i="24"/>
  <c r="AN249" i="24"/>
  <c r="AM249" i="24"/>
  <c r="AL249" i="24"/>
  <c r="AT187" i="24"/>
  <c r="AS187" i="24"/>
  <c r="AR187" i="24"/>
  <c r="AQ187" i="24"/>
  <c r="AP187" i="24"/>
  <c r="AO187" i="24"/>
  <c r="AN187" i="24"/>
  <c r="AM187" i="24"/>
  <c r="AL187" i="24"/>
  <c r="AT267" i="24"/>
  <c r="AS267" i="24"/>
  <c r="AR267" i="24"/>
  <c r="AQ267" i="24"/>
  <c r="AP267" i="24"/>
  <c r="AO267" i="24"/>
  <c r="AN267" i="24"/>
  <c r="AM267" i="24"/>
  <c r="AL267" i="24"/>
  <c r="AT170" i="24"/>
  <c r="AS170" i="24"/>
  <c r="AR170" i="24"/>
  <c r="AQ170" i="24"/>
  <c r="AP170" i="24"/>
  <c r="AO170" i="24"/>
  <c r="AN170" i="24"/>
  <c r="AM170" i="24"/>
  <c r="AL170" i="24"/>
  <c r="AT181" i="24"/>
  <c r="AS181" i="24"/>
  <c r="AR181" i="24"/>
  <c r="AQ181" i="24"/>
  <c r="AP181" i="24"/>
  <c r="AO181" i="24"/>
  <c r="AN181" i="24"/>
  <c r="AM181" i="24"/>
  <c r="AL181" i="24"/>
  <c r="AT32" i="24"/>
  <c r="AS32" i="24"/>
  <c r="AR32" i="24"/>
  <c r="AQ32" i="24"/>
  <c r="AP32" i="24"/>
  <c r="AO32" i="24"/>
  <c r="AN32" i="24"/>
  <c r="AM32" i="24"/>
  <c r="AL32" i="24"/>
  <c r="BK52" i="24"/>
  <c r="BJ52" i="24"/>
  <c r="BI52" i="24"/>
  <c r="BH52" i="24"/>
  <c r="BG52" i="24"/>
  <c r="BF52" i="24"/>
  <c r="BE52" i="24"/>
  <c r="BD52" i="24"/>
  <c r="BC52" i="24"/>
  <c r="AT215" i="24"/>
  <c r="AS215" i="24"/>
  <c r="AR215" i="24"/>
  <c r="AQ215" i="24"/>
  <c r="AP215" i="24"/>
  <c r="AO215" i="24"/>
  <c r="AN215" i="24"/>
  <c r="AM215" i="24"/>
  <c r="AL215" i="24"/>
  <c r="AT144" i="24"/>
  <c r="AS144" i="24"/>
  <c r="AR144" i="24"/>
  <c r="AQ144" i="24"/>
  <c r="AP144" i="24"/>
  <c r="AO144" i="24"/>
  <c r="AN144" i="24"/>
  <c r="AM144" i="24"/>
  <c r="AL144" i="24"/>
  <c r="AT115" i="24"/>
  <c r="AS115" i="24"/>
  <c r="AR115" i="24"/>
  <c r="AQ115" i="24"/>
  <c r="AP115" i="24"/>
  <c r="AO115" i="24"/>
  <c r="AN115" i="24"/>
  <c r="AM115" i="24"/>
  <c r="AL115" i="24"/>
  <c r="BK27" i="24"/>
  <c r="BJ27" i="24"/>
  <c r="BI27" i="24"/>
  <c r="BH27" i="24"/>
  <c r="BG27" i="24"/>
  <c r="BF27" i="24"/>
  <c r="BE27" i="24"/>
  <c r="BD27" i="24"/>
  <c r="BC27" i="24"/>
  <c r="AT261" i="24"/>
  <c r="AS261" i="24"/>
  <c r="AR261" i="24"/>
  <c r="AQ261" i="24"/>
  <c r="AP261" i="24"/>
  <c r="AO261" i="24"/>
  <c r="AN261" i="24"/>
  <c r="AM261" i="24"/>
  <c r="AL261" i="24"/>
  <c r="AT221" i="24"/>
  <c r="AS221" i="24"/>
  <c r="AR221" i="24"/>
  <c r="AQ221" i="24"/>
  <c r="AP221" i="24"/>
  <c r="AO221" i="24"/>
  <c r="AN221" i="24"/>
  <c r="AM221" i="24"/>
  <c r="AL221" i="24"/>
  <c r="AT235" i="24"/>
  <c r="AS235" i="24"/>
  <c r="AR235" i="24"/>
  <c r="AQ235" i="24"/>
  <c r="AP235" i="24"/>
  <c r="AO235" i="24"/>
  <c r="AN235" i="24"/>
  <c r="AM235" i="24"/>
  <c r="AL235" i="24"/>
  <c r="AT128" i="24"/>
  <c r="AS128" i="24"/>
  <c r="AR128" i="24"/>
  <c r="AQ128" i="24"/>
  <c r="AP128" i="24"/>
  <c r="AO128" i="24"/>
  <c r="AN128" i="24"/>
  <c r="AM128" i="24"/>
  <c r="AL128" i="24"/>
  <c r="BK39" i="24"/>
  <c r="BJ39" i="24"/>
  <c r="BI39" i="24"/>
  <c r="BH39" i="24"/>
  <c r="BG39" i="24"/>
  <c r="BF39" i="24"/>
  <c r="BE39" i="24"/>
  <c r="BD39" i="24"/>
  <c r="BC39" i="24"/>
  <c r="BK50" i="24"/>
  <c r="BJ50" i="24"/>
  <c r="BI50" i="24"/>
  <c r="BH50" i="24"/>
  <c r="BG50" i="24"/>
  <c r="BF50" i="24"/>
  <c r="BE50" i="24"/>
  <c r="BD50" i="24"/>
  <c r="BC50" i="24"/>
  <c r="AT225" i="24"/>
  <c r="AS225" i="24"/>
  <c r="AR225" i="24"/>
  <c r="AQ225" i="24"/>
  <c r="AP225" i="24"/>
  <c r="AO225" i="24"/>
  <c r="AN225" i="24"/>
  <c r="AM225" i="24"/>
  <c r="AL225" i="24"/>
  <c r="AJ225" i="24"/>
  <c r="BK28" i="24"/>
  <c r="BJ28" i="24"/>
  <c r="BI28" i="24"/>
  <c r="BH28" i="24"/>
  <c r="BG28" i="24"/>
  <c r="BF28" i="24"/>
  <c r="BE28" i="24"/>
  <c r="BD28" i="24"/>
  <c r="BC28" i="24"/>
  <c r="AT248" i="24"/>
  <c r="AS248" i="24"/>
  <c r="AR248" i="24"/>
  <c r="AQ248" i="24"/>
  <c r="AP248" i="24"/>
  <c r="AO248" i="24"/>
  <c r="AN248" i="24"/>
  <c r="AM248" i="24"/>
  <c r="AL248" i="24"/>
  <c r="AT106" i="24"/>
  <c r="AS106" i="24"/>
  <c r="AR106" i="24"/>
  <c r="AQ106" i="24"/>
  <c r="AP106" i="24"/>
  <c r="AO106" i="24"/>
  <c r="AN106" i="24"/>
  <c r="AM106" i="24"/>
  <c r="AL106" i="24"/>
  <c r="AT43" i="24"/>
  <c r="AS43" i="24"/>
  <c r="AR43" i="24"/>
  <c r="AQ43" i="24"/>
  <c r="AP43" i="24"/>
  <c r="AO43" i="24"/>
  <c r="AN43" i="24"/>
  <c r="AM43" i="24"/>
  <c r="AL43" i="24"/>
  <c r="AT194" i="24"/>
  <c r="AS194" i="24"/>
  <c r="AR194" i="24"/>
  <c r="AQ194" i="24"/>
  <c r="AP194" i="24"/>
  <c r="AO194" i="24"/>
  <c r="AN194" i="24"/>
  <c r="AM194" i="24"/>
  <c r="AL194" i="24"/>
  <c r="AT250" i="24"/>
  <c r="AS250" i="24"/>
  <c r="AR250" i="24"/>
  <c r="AQ250" i="24"/>
  <c r="AP250" i="24"/>
  <c r="AO250" i="24"/>
  <c r="AN250" i="24"/>
  <c r="AM250" i="24"/>
  <c r="AL250" i="24"/>
  <c r="AT222" i="24"/>
  <c r="AS222" i="24"/>
  <c r="AR222" i="24"/>
  <c r="AQ222" i="24"/>
  <c r="AP222" i="24"/>
  <c r="AO222" i="24"/>
  <c r="AN222" i="24"/>
  <c r="AM222" i="24"/>
  <c r="AL222" i="24"/>
  <c r="BK48" i="24"/>
  <c r="BJ48" i="24"/>
  <c r="BI48" i="24"/>
  <c r="BH48" i="24"/>
  <c r="BG48" i="24"/>
  <c r="BF48" i="24"/>
  <c r="BE48" i="24"/>
  <c r="BD48" i="24"/>
  <c r="BC48" i="24"/>
  <c r="BK65" i="24"/>
  <c r="BJ65" i="24"/>
  <c r="BI65" i="24"/>
  <c r="BH65" i="24"/>
  <c r="BG65" i="24"/>
  <c r="BF65" i="24"/>
  <c r="BE65" i="24"/>
  <c r="BD65" i="24"/>
  <c r="BC65" i="24"/>
  <c r="AT163" i="24"/>
  <c r="AS163" i="24"/>
  <c r="AR163" i="24"/>
  <c r="AQ163" i="24"/>
  <c r="AP163" i="24"/>
  <c r="AO163" i="24"/>
  <c r="AN163" i="24"/>
  <c r="AM163" i="24"/>
  <c r="AL163" i="24"/>
  <c r="AT219" i="24"/>
  <c r="AS219" i="24"/>
  <c r="AR219" i="24"/>
  <c r="AQ219" i="24"/>
  <c r="AP219" i="24"/>
  <c r="AO219" i="24"/>
  <c r="AN219" i="24"/>
  <c r="AM219" i="24"/>
  <c r="AL219" i="24"/>
  <c r="AT123" i="24"/>
  <c r="AS123" i="24"/>
  <c r="AR123" i="24"/>
  <c r="AQ123" i="24"/>
  <c r="AP123" i="24"/>
  <c r="AO123" i="24"/>
  <c r="AN123" i="24"/>
  <c r="AM123" i="24"/>
  <c r="AL123" i="24"/>
  <c r="BI94" i="24"/>
  <c r="BH94" i="24"/>
  <c r="BG94" i="24"/>
  <c r="BF94" i="24"/>
  <c r="BE94" i="24"/>
  <c r="BD94" i="24"/>
  <c r="BC94" i="24"/>
  <c r="BK94" i="24"/>
  <c r="BJ94" i="24"/>
  <c r="BK104" i="24"/>
  <c r="BJ104" i="24"/>
  <c r="BI104" i="24"/>
  <c r="BH104" i="24"/>
  <c r="BG104" i="24"/>
  <c r="BF104" i="24"/>
  <c r="BE104" i="24"/>
  <c r="BD104" i="24"/>
  <c r="BC104" i="24"/>
  <c r="BK71" i="24"/>
  <c r="BJ71" i="24"/>
  <c r="BI71" i="24"/>
  <c r="BH71" i="24"/>
  <c r="BG71" i="24"/>
  <c r="BF71" i="24"/>
  <c r="BE71" i="24"/>
  <c r="BD71" i="24"/>
  <c r="BC71" i="24"/>
  <c r="BK84" i="24"/>
  <c r="BJ84" i="24"/>
  <c r="BI84" i="24"/>
  <c r="BH84" i="24"/>
  <c r="BG84" i="24"/>
  <c r="BF84" i="24"/>
  <c r="BE84" i="24"/>
  <c r="BD84" i="24"/>
  <c r="BC84" i="24"/>
  <c r="BK80" i="24"/>
  <c r="BJ80" i="24"/>
  <c r="BI80" i="24"/>
  <c r="BH80" i="24"/>
  <c r="BG80" i="24"/>
  <c r="BF80" i="24"/>
  <c r="BE80" i="24"/>
  <c r="BD80" i="24"/>
  <c r="BC80" i="24"/>
  <c r="AT37" i="24"/>
  <c r="AS37" i="24"/>
  <c r="AR37" i="24"/>
  <c r="AQ37" i="24"/>
  <c r="AP37" i="24"/>
  <c r="AO37" i="24"/>
  <c r="AN37" i="24"/>
  <c r="AM37" i="24"/>
  <c r="AL37" i="24"/>
  <c r="AT124" i="24"/>
  <c r="AS124" i="24"/>
  <c r="AR124" i="24"/>
  <c r="AQ124" i="24"/>
  <c r="AP124" i="24"/>
  <c r="AO124" i="24"/>
  <c r="AN124" i="24"/>
  <c r="AM124" i="24"/>
  <c r="AL124" i="24"/>
  <c r="AS251" i="24"/>
  <c r="AR251" i="24"/>
  <c r="AQ251" i="24"/>
  <c r="AP251" i="24"/>
  <c r="AO251" i="24"/>
  <c r="AN251" i="24"/>
  <c r="AM251" i="24"/>
  <c r="AL251" i="24"/>
  <c r="AT251" i="24"/>
  <c r="AT138" i="24"/>
  <c r="AS138" i="24"/>
  <c r="AR138" i="24"/>
  <c r="AQ138" i="24"/>
  <c r="AP138" i="24"/>
  <c r="AO138" i="24"/>
  <c r="AN138" i="24"/>
  <c r="AM138" i="24"/>
  <c r="AL138" i="24"/>
  <c r="AT117" i="24"/>
  <c r="AS117" i="24"/>
  <c r="AR117" i="24"/>
  <c r="AQ117" i="24"/>
  <c r="AP117" i="24"/>
  <c r="AO117" i="24"/>
  <c r="AN117" i="24"/>
  <c r="AM117" i="24"/>
  <c r="AL117" i="24"/>
  <c r="BK20" i="24"/>
  <c r="BJ20" i="24"/>
  <c r="BI20" i="24"/>
  <c r="BH20" i="24"/>
  <c r="BG20" i="24"/>
  <c r="BF20" i="24"/>
  <c r="BE20" i="24"/>
  <c r="BD20" i="24"/>
  <c r="BC20" i="24"/>
  <c r="AS247" i="24"/>
  <c r="AR247" i="24"/>
  <c r="AQ247" i="24"/>
  <c r="AP247" i="24"/>
  <c r="AO247" i="24"/>
  <c r="AN247" i="24"/>
  <c r="AM247" i="24"/>
  <c r="AL247" i="24"/>
  <c r="AT247" i="24"/>
  <c r="AT184" i="24"/>
  <c r="AS184" i="24"/>
  <c r="AR184" i="24"/>
  <c r="AQ184" i="24"/>
  <c r="AP184" i="24"/>
  <c r="AO184" i="24"/>
  <c r="AN184" i="24"/>
  <c r="AM184" i="24"/>
  <c r="AL184" i="24"/>
  <c r="AT42" i="24"/>
  <c r="AS42" i="24"/>
  <c r="AR42" i="24"/>
  <c r="AQ42" i="24"/>
  <c r="AP42" i="24"/>
  <c r="AO42" i="24"/>
  <c r="AN42" i="24"/>
  <c r="AM42" i="24"/>
  <c r="AL42" i="24"/>
  <c r="AJ22" i="24"/>
  <c r="AK67" i="24"/>
  <c r="BA45" i="24"/>
  <c r="BB45" i="24"/>
  <c r="AK273" i="24"/>
  <c r="AJ273" i="24"/>
  <c r="BA89" i="24"/>
  <c r="AI278" i="24"/>
  <c r="AH278" i="24"/>
  <c r="AB278" i="24"/>
  <c r="AK278" i="24"/>
  <c r="AI162" i="24"/>
  <c r="AH162" i="24"/>
  <c r="AK282" i="24"/>
  <c r="AI282" i="24"/>
  <c r="AH282" i="24"/>
  <c r="AA282" i="24"/>
  <c r="AJ284" i="24"/>
  <c r="AK284" i="24"/>
  <c r="AI186" i="24"/>
  <c r="AK186" i="24"/>
  <c r="AJ223" i="24"/>
  <c r="AK223" i="24"/>
  <c r="BA98" i="24"/>
  <c r="AZ98" i="24"/>
  <c r="AX98" i="24"/>
  <c r="BA62" i="24"/>
  <c r="BB62" i="24"/>
  <c r="AJ149" i="24"/>
  <c r="AK149" i="24"/>
  <c r="AI25" i="24"/>
  <c r="AK25" i="24"/>
  <c r="AI44" i="24"/>
  <c r="AJ44" i="24"/>
  <c r="BA74" i="24"/>
  <c r="BB74" i="24"/>
  <c r="AI147" i="24"/>
  <c r="AK147" i="24"/>
  <c r="AK166" i="24"/>
  <c r="AI166" i="24"/>
  <c r="AJ166" i="24"/>
  <c r="AI180" i="24"/>
  <c r="AH180" i="24"/>
  <c r="AK180" i="24"/>
  <c r="AK108" i="24"/>
  <c r="AI108" i="24"/>
  <c r="AI113" i="24"/>
  <c r="AJ113" i="24"/>
  <c r="AK113" i="24"/>
  <c r="AK70" i="24"/>
  <c r="AI70" i="24"/>
  <c r="AH70" i="24"/>
  <c r="BA23" i="24"/>
  <c r="AZ23" i="24"/>
  <c r="AX23" i="24"/>
  <c r="BA2" i="24"/>
  <c r="AI193" i="24"/>
  <c r="AH193" i="24"/>
  <c r="AA193" i="24"/>
  <c r="AJ193" i="24"/>
  <c r="AK193" i="24"/>
  <c r="AJ90" i="24"/>
  <c r="AK90" i="24"/>
  <c r="AI90" i="24"/>
  <c r="AI154" i="24"/>
  <c r="AH154" i="24"/>
  <c r="AJ154" i="24"/>
  <c r="AJ209" i="24"/>
  <c r="AI209" i="24"/>
  <c r="AK209" i="24"/>
  <c r="AI216" i="24"/>
  <c r="AK216" i="24"/>
  <c r="AJ216" i="24"/>
  <c r="AI178" i="24"/>
  <c r="AK178" i="24"/>
  <c r="AI198" i="24"/>
  <c r="AJ198" i="24"/>
  <c r="AH198" i="24"/>
  <c r="AB198" i="24"/>
  <c r="AK132" i="24"/>
  <c r="AI132" i="24"/>
  <c r="AJ132" i="24"/>
  <c r="AI259" i="24"/>
  <c r="AJ259" i="24"/>
  <c r="AK259" i="24"/>
  <c r="BA22" i="24"/>
  <c r="AZ22" i="24"/>
  <c r="AX22" i="24"/>
  <c r="BB22" i="24"/>
  <c r="AI165" i="24"/>
  <c r="AJ165" i="24"/>
  <c r="AK165" i="24"/>
  <c r="AJ266" i="24"/>
  <c r="AK266" i="24"/>
  <c r="AI266" i="24"/>
  <c r="AJ107" i="24"/>
  <c r="AI107" i="24"/>
  <c r="AK107" i="24"/>
  <c r="BA99" i="24"/>
  <c r="BB99" i="24"/>
  <c r="AJ175" i="24"/>
  <c r="AK175" i="24"/>
  <c r="AI175" i="24"/>
  <c r="AI122" i="24"/>
  <c r="AJ122" i="24"/>
  <c r="AJ98" i="24"/>
  <c r="AK98" i="24"/>
  <c r="AI98" i="24"/>
  <c r="AI41" i="24"/>
  <c r="AI208" i="24"/>
  <c r="AH208" i="24"/>
  <c r="AJ208" i="24"/>
  <c r="AI143" i="24"/>
  <c r="AH143" i="24"/>
  <c r="AK143" i="24"/>
  <c r="BA90" i="24"/>
  <c r="BB90" i="24"/>
  <c r="AZ90" i="24"/>
  <c r="AX90" i="24"/>
  <c r="AI65" i="24"/>
  <c r="AH65" i="24"/>
  <c r="AB65" i="24"/>
  <c r="AK65" i="24"/>
  <c r="AI245" i="24"/>
  <c r="AH245" i="24"/>
  <c r="AK245" i="24"/>
  <c r="AJ52" i="24"/>
  <c r="AK52" i="24"/>
  <c r="AI137" i="24"/>
  <c r="AH137" i="24"/>
  <c r="AJ137" i="24"/>
  <c r="AK137" i="24"/>
  <c r="BA47" i="24"/>
  <c r="BB47" i="24"/>
  <c r="AI157" i="24"/>
  <c r="AH157" i="24"/>
  <c r="AK157" i="24"/>
  <c r="AI164" i="24"/>
  <c r="AH164" i="24"/>
  <c r="AK164" i="24"/>
  <c r="AI110" i="24"/>
  <c r="AH110" i="24"/>
  <c r="AK110" i="24"/>
  <c r="BA85" i="24"/>
  <c r="BB85" i="24"/>
  <c r="AK131" i="24"/>
  <c r="AI131" i="24"/>
  <c r="AJ242" i="24"/>
  <c r="AI242" i="24"/>
  <c r="AH242" i="24"/>
  <c r="AI94" i="24"/>
  <c r="AJ94" i="24"/>
  <c r="AJ212" i="24"/>
  <c r="AI212" i="24"/>
  <c r="AH212" i="24"/>
  <c r="BA38" i="24"/>
  <c r="AZ38" i="24"/>
  <c r="AX38" i="24"/>
  <c r="AJ183" i="24"/>
  <c r="AK183" i="24"/>
  <c r="AI183" i="24"/>
  <c r="AJ91" i="24"/>
  <c r="AK91" i="24"/>
  <c r="AI58" i="24"/>
  <c r="AJ58" i="24"/>
  <c r="AK58" i="24"/>
  <c r="AI78" i="24"/>
  <c r="AH78" i="24"/>
  <c r="AK78" i="24"/>
  <c r="AJ78" i="24"/>
  <c r="AI277" i="24"/>
  <c r="AJ277" i="24"/>
  <c r="AK277" i="24"/>
  <c r="AK63" i="24"/>
  <c r="AI63" i="24"/>
  <c r="AJ63" i="24"/>
  <c r="AJ196" i="24"/>
  <c r="AH196" i="24"/>
  <c r="AK196" i="24"/>
  <c r="AZ5" i="24"/>
  <c r="AX5" i="24"/>
  <c r="BB5" i="24"/>
  <c r="AZ15" i="24"/>
  <c r="AX15" i="24"/>
  <c r="BB15" i="24"/>
  <c r="BB30" i="24"/>
  <c r="AI102" i="24"/>
  <c r="AJ102" i="24"/>
  <c r="AI95" i="24"/>
  <c r="AJ95" i="24"/>
  <c r="AK95" i="24"/>
  <c r="AJ275" i="24"/>
  <c r="AK275" i="24"/>
  <c r="BA41" i="24"/>
  <c r="AI57" i="24"/>
  <c r="AJ57" i="24"/>
  <c r="AK57" i="24"/>
  <c r="AI105" i="24"/>
  <c r="AJ105" i="24"/>
  <c r="AK105" i="24"/>
  <c r="BA33" i="24"/>
  <c r="AZ33" i="24"/>
  <c r="AX33" i="24"/>
  <c r="BB33" i="24"/>
  <c r="AI26" i="24"/>
  <c r="AH26" i="24"/>
  <c r="AK26" i="24"/>
  <c r="AJ26" i="24"/>
  <c r="BA82" i="24"/>
  <c r="BB82" i="24"/>
  <c r="AI203" i="24"/>
  <c r="AJ203" i="24"/>
  <c r="AK203" i="24"/>
  <c r="AK233" i="24"/>
  <c r="AI233" i="24"/>
  <c r="AH233" i="24"/>
  <c r="AJ233" i="24"/>
  <c r="AZ31" i="24"/>
  <c r="AX31" i="24"/>
  <c r="BB31" i="24"/>
  <c r="AH29" i="24"/>
  <c r="AK29" i="24"/>
  <c r="AJ29" i="24"/>
  <c r="BA64" i="24"/>
  <c r="BB64" i="24"/>
  <c r="AI174" i="24"/>
  <c r="AH174" i="24"/>
  <c r="AJ174" i="24"/>
  <c r="AI141" i="24"/>
  <c r="AH141" i="24"/>
  <c r="AK141" i="24"/>
  <c r="AI231" i="24"/>
  <c r="AH231" i="24"/>
  <c r="AJ231" i="24"/>
  <c r="AK231" i="24"/>
  <c r="AI160" i="24"/>
  <c r="AH160" i="24"/>
  <c r="AJ160" i="24"/>
  <c r="AK160" i="24"/>
  <c r="AI177" i="24"/>
  <c r="AH177" i="24"/>
  <c r="AJ177" i="24"/>
  <c r="AK177" i="24"/>
  <c r="AK225" i="24"/>
  <c r="AI225" i="24"/>
  <c r="BB66" i="24"/>
  <c r="BA66" i="24"/>
  <c r="AJ161" i="24"/>
  <c r="AH161" i="24"/>
  <c r="AJ73" i="24"/>
  <c r="AH73" i="24"/>
  <c r="AK73" i="24"/>
  <c r="BB91" i="24"/>
  <c r="AZ91" i="24"/>
  <c r="AX91" i="24"/>
  <c r="AK49" i="24"/>
  <c r="AI49" i="24"/>
  <c r="BA10" i="24"/>
  <c r="AZ10" i="24"/>
  <c r="AX10" i="24"/>
  <c r="BB10" i="24"/>
  <c r="AK23" i="24"/>
  <c r="AJ23" i="24"/>
  <c r="AH23" i="24"/>
  <c r="AK281" i="24"/>
  <c r="AJ281" i="24"/>
  <c r="AK92" i="24"/>
  <c r="AI92" i="24"/>
  <c r="AI87" i="24"/>
  <c r="AJ87" i="24"/>
  <c r="AK87" i="24"/>
  <c r="AJ271" i="24"/>
  <c r="AH271" i="24"/>
  <c r="AK271" i="24"/>
  <c r="AJ202" i="24"/>
  <c r="AH202" i="24"/>
  <c r="AK202" i="24"/>
  <c r="AJ64" i="24"/>
  <c r="AI64" i="24"/>
  <c r="AH64" i="24"/>
  <c r="AI169" i="24"/>
  <c r="AK169" i="24"/>
  <c r="AI272" i="24"/>
  <c r="AJ272" i="24"/>
  <c r="AI269" i="24"/>
  <c r="AJ269" i="24"/>
  <c r="AK269" i="24"/>
  <c r="AJ142" i="24"/>
  <c r="AK142" i="24"/>
  <c r="AI145" i="24"/>
  <c r="AJ145" i="24"/>
  <c r="AK145" i="24"/>
  <c r="AJ80" i="24"/>
  <c r="AK80" i="24"/>
  <c r="AJ151" i="24"/>
  <c r="AK151" i="24"/>
  <c r="AI35" i="24"/>
  <c r="AH35" i="24"/>
  <c r="AA35" i="24"/>
  <c r="AJ35" i="24"/>
  <c r="AJ207" i="24"/>
  <c r="AI207" i="24"/>
  <c r="AK207" i="24"/>
  <c r="BA69" i="24"/>
  <c r="AZ69" i="24"/>
  <c r="AX69" i="24"/>
  <c r="BB69" i="24"/>
  <c r="AI68" i="24"/>
  <c r="AJ68" i="24"/>
  <c r="AH68" i="24"/>
  <c r="AK68" i="24"/>
  <c r="BA61" i="24"/>
  <c r="AZ61" i="24"/>
  <c r="AX61" i="24"/>
  <c r="BB61" i="24"/>
  <c r="BA6" i="24"/>
  <c r="BB6" i="24"/>
  <c r="AK182" i="24"/>
  <c r="AI182" i="24"/>
  <c r="AJ182" i="24"/>
  <c r="AJ85" i="24"/>
  <c r="AK85" i="24"/>
  <c r="AI85" i="24"/>
  <c r="AI243" i="24"/>
  <c r="AJ243" i="24"/>
  <c r="AK243" i="24"/>
  <c r="AK150" i="24"/>
  <c r="AI150" i="24"/>
  <c r="AH150" i="24"/>
  <c r="AB150" i="24"/>
  <c r="AJ150" i="24"/>
  <c r="BA24" i="24"/>
  <c r="AZ24" i="24"/>
  <c r="AX24" i="24"/>
  <c r="BB24" i="24"/>
  <c r="AI218" i="24"/>
  <c r="AJ218" i="24"/>
  <c r="AK218" i="24"/>
  <c r="AJ255" i="24"/>
  <c r="AK255" i="24"/>
  <c r="AI121" i="24"/>
  <c r="AJ121" i="24"/>
  <c r="AK121" i="24"/>
  <c r="AI135" i="24"/>
  <c r="AH135" i="24"/>
  <c r="AK135" i="24"/>
  <c r="BA72" i="24"/>
  <c r="AZ72" i="24"/>
  <c r="AX72" i="24"/>
  <c r="AK265" i="24"/>
  <c r="AI265" i="24"/>
  <c r="AJ265" i="24"/>
  <c r="AH188" i="24"/>
  <c r="AJ188" i="24"/>
  <c r="AK188" i="24"/>
  <c r="AJ152" i="24"/>
  <c r="AK152" i="24"/>
  <c r="BA95" i="24"/>
  <c r="BB49" i="24"/>
  <c r="AI253" i="24"/>
  <c r="AH253" i="24"/>
  <c r="AK253" i="24"/>
  <c r="AK158" i="24"/>
  <c r="AI158" i="24"/>
  <c r="AH158" i="24"/>
  <c r="AB158" i="24"/>
  <c r="AI279" i="24"/>
  <c r="AH279" i="24"/>
  <c r="AJ279" i="24"/>
  <c r="AK75" i="24"/>
  <c r="AI75" i="24"/>
  <c r="AJ75" i="24"/>
  <c r="AH56" i="24"/>
  <c r="AJ56" i="24"/>
  <c r="AK56" i="24"/>
  <c r="AJ205" i="24"/>
  <c r="AK205" i="24"/>
  <c r="AJ38" i="24"/>
  <c r="AI38" i="24"/>
  <c r="AH38" i="24"/>
  <c r="AK79" i="24"/>
  <c r="AJ79" i="24"/>
  <c r="AI126" i="24"/>
  <c r="AH126" i="24"/>
  <c r="AB126" i="24"/>
  <c r="AJ126" i="24"/>
  <c r="AJ60" i="24"/>
  <c r="AI60" i="24"/>
  <c r="AJ119" i="24"/>
  <c r="AK119" i="24"/>
  <c r="AI119" i="24"/>
  <c r="BA25" i="24"/>
  <c r="BB25" i="24"/>
  <c r="AJ199" i="24"/>
  <c r="AK199" i="24"/>
  <c r="AJ99" i="24"/>
  <c r="AK99" i="24"/>
  <c r="AJ226" i="24"/>
  <c r="AI226" i="24"/>
  <c r="AJ93" i="24"/>
  <c r="AH93" i="24"/>
  <c r="AK93" i="24"/>
  <c r="AI69" i="24"/>
  <c r="AH69" i="24"/>
  <c r="AJ69" i="24"/>
  <c r="BB63" i="24"/>
  <c r="BA63" i="24"/>
  <c r="AJ263" i="24"/>
  <c r="AK263" i="24"/>
  <c r="AI47" i="24"/>
  <c r="AH47" i="24"/>
  <c r="AJ47" i="24"/>
  <c r="AK47" i="24"/>
  <c r="AJ258" i="24"/>
  <c r="AI258" i="24"/>
  <c r="BA44" i="24"/>
  <c r="BB44" i="24"/>
  <c r="AZ44" i="24"/>
  <c r="AX44" i="24"/>
  <c r="AJ139" i="24"/>
  <c r="AI139" i="24"/>
  <c r="BB75" i="24"/>
  <c r="BA75" i="24"/>
  <c r="AI171" i="24"/>
  <c r="AK171" i="24"/>
  <c r="AI173" i="24"/>
  <c r="AH173" i="24"/>
  <c r="AK173" i="24"/>
  <c r="AI134" i="24"/>
  <c r="AH134" i="24"/>
  <c r="AJ134" i="24"/>
  <c r="AK134" i="24"/>
  <c r="AJ24" i="24"/>
  <c r="AI24" i="24"/>
  <c r="BA16" i="24"/>
  <c r="AZ16" i="24"/>
  <c r="AX16" i="24"/>
  <c r="BB16" i="24"/>
  <c r="BA60" i="24"/>
  <c r="AZ60" i="24"/>
  <c r="AX60" i="24"/>
  <c r="BB60" i="24"/>
  <c r="AI197" i="24"/>
  <c r="AJ197" i="24"/>
  <c r="BB21" i="24"/>
  <c r="BA21" i="24"/>
  <c r="AZ21" i="24"/>
  <c r="AX21" i="24"/>
  <c r="BA51" i="24"/>
  <c r="BB51" i="24"/>
  <c r="AJ201" i="24"/>
  <c r="AI201" i="24"/>
  <c r="AI220" i="24"/>
  <c r="AH220" i="24"/>
  <c r="AA220" i="24"/>
  <c r="AJ220" i="24"/>
  <c r="AK220" i="24"/>
  <c r="AI189" i="24"/>
  <c r="AH189" i="24"/>
  <c r="AJ189" i="24"/>
  <c r="AK189" i="24"/>
  <c r="AI111" i="24"/>
  <c r="AJ111" i="24"/>
  <c r="AK206" i="24"/>
  <c r="AJ206" i="24"/>
  <c r="AI206" i="24"/>
  <c r="AI232" i="24"/>
  <c r="AJ232" i="24"/>
  <c r="AK232" i="24"/>
  <c r="BA96" i="24"/>
  <c r="BB96" i="24"/>
  <c r="AI148" i="24"/>
  <c r="AJ148" i="24"/>
  <c r="AK148" i="24"/>
  <c r="AK71" i="24"/>
  <c r="AI71" i="24"/>
  <c r="AH71" i="24"/>
  <c r="AJ71" i="24"/>
  <c r="AI61" i="24"/>
  <c r="AJ61" i="24"/>
  <c r="AK61" i="24"/>
  <c r="BB8" i="24"/>
  <c r="BA8" i="24"/>
  <c r="AZ8" i="24"/>
  <c r="AX8" i="24"/>
  <c r="AI213" i="24"/>
  <c r="AJ213" i="24"/>
  <c r="AI82" i="24"/>
  <c r="AH82" i="24"/>
  <c r="AJ82" i="24"/>
  <c r="AJ30" i="24"/>
  <c r="AK30" i="24"/>
  <c r="AI30" i="24"/>
  <c r="AI268" i="24"/>
  <c r="AH268" i="24"/>
  <c r="AK268" i="24"/>
  <c r="AI181" i="24"/>
  <c r="AH181" i="24"/>
  <c r="AJ181" i="24"/>
  <c r="AK181" i="24"/>
  <c r="AK241" i="24"/>
  <c r="AJ241" i="24"/>
  <c r="AH168" i="24"/>
  <c r="AJ168" i="24"/>
  <c r="AK168" i="24"/>
  <c r="AI195" i="24"/>
  <c r="AH195" i="24"/>
  <c r="AK195" i="24"/>
  <c r="BB37" i="24"/>
  <c r="BA37" i="24"/>
  <c r="AI89" i="24"/>
  <c r="AK89" i="24"/>
  <c r="AJ89" i="24"/>
  <c r="BB100" i="24"/>
  <c r="BA54" i="24"/>
  <c r="BB54" i="24"/>
  <c r="AK48" i="24"/>
  <c r="AI48" i="24"/>
  <c r="AH48" i="24"/>
  <c r="AA48" i="24"/>
  <c r="AJ48" i="24"/>
  <c r="AI86" i="24"/>
  <c r="AH86" i="24"/>
  <c r="AJ86" i="24"/>
  <c r="AK86" i="24"/>
  <c r="AI244" i="24"/>
  <c r="AJ244" i="24"/>
  <c r="AH244" i="24"/>
  <c r="AA244" i="24"/>
  <c r="AK244" i="24"/>
  <c r="BA73" i="24"/>
  <c r="BB73" i="24"/>
  <c r="AZ73" i="24"/>
  <c r="AX73" i="24"/>
  <c r="AI88" i="24"/>
  <c r="AJ88" i="24"/>
  <c r="AH88" i="24"/>
  <c r="AB88" i="24"/>
  <c r="AK88" i="24"/>
  <c r="BA81" i="24"/>
  <c r="BB81" i="24"/>
  <c r="AZ81" i="24"/>
  <c r="AX81" i="24"/>
  <c r="AI256" i="24"/>
  <c r="AJ256" i="24"/>
  <c r="AK256" i="24"/>
  <c r="BA58" i="24"/>
  <c r="AZ58" i="24"/>
  <c r="AX58" i="24"/>
  <c r="BB58" i="24"/>
  <c r="BB59" i="24"/>
  <c r="BA59" i="24"/>
  <c r="BA77" i="24"/>
  <c r="BB77" i="24"/>
  <c r="AI239" i="24"/>
  <c r="AJ239" i="24"/>
  <c r="AK239" i="24"/>
  <c r="AI200" i="24"/>
  <c r="AH200" i="24"/>
  <c r="AK200" i="24"/>
  <c r="AJ200" i="24"/>
  <c r="BA87" i="24"/>
  <c r="BB87" i="24"/>
  <c r="BA14" i="24"/>
  <c r="BB14" i="24"/>
  <c r="AI54" i="24"/>
  <c r="AH54" i="24"/>
  <c r="AJ54" i="24"/>
  <c r="AK54" i="24"/>
  <c r="AI240" i="24"/>
  <c r="AH240" i="24"/>
  <c r="AJ240" i="24"/>
  <c r="AK240" i="24"/>
  <c r="AI31" i="24"/>
  <c r="AH31" i="24"/>
  <c r="AA31" i="24"/>
  <c r="AJ31" i="24"/>
  <c r="AK31" i="24"/>
  <c r="BA93" i="24"/>
  <c r="BB93" i="24"/>
  <c r="AK211" i="24"/>
  <c r="AJ211" i="24"/>
  <c r="AI211" i="24"/>
  <c r="AH211" i="24"/>
  <c r="AA211" i="24"/>
  <c r="AI192" i="24"/>
  <c r="AJ192" i="24"/>
  <c r="AK192" i="24"/>
  <c r="AI104" i="24"/>
  <c r="AJ104" i="24"/>
  <c r="AK104" i="24"/>
  <c r="BA76" i="24"/>
  <c r="BB76" i="24"/>
  <c r="AI238" i="24"/>
  <c r="AJ238" i="24"/>
  <c r="AK238" i="24"/>
  <c r="AI185" i="24"/>
  <c r="AJ185" i="24"/>
  <c r="AK185" i="24"/>
  <c r="AI77" i="24"/>
  <c r="AJ77" i="24"/>
  <c r="AK77" i="24"/>
  <c r="BA56" i="24"/>
  <c r="BB56" i="24"/>
  <c r="AI96" i="24"/>
  <c r="AJ96" i="24"/>
  <c r="AK96" i="24"/>
  <c r="AJ191" i="24"/>
  <c r="AK191" i="24"/>
  <c r="AI191" i="24"/>
  <c r="AH191" i="24"/>
  <c r="AI45" i="24"/>
  <c r="AH45" i="24"/>
  <c r="AJ45" i="24"/>
  <c r="AK45" i="24"/>
  <c r="AJ159" i="24"/>
  <c r="AK159" i="24"/>
  <c r="AI159" i="24"/>
  <c r="AH159" i="24"/>
  <c r="AB159" i="24"/>
  <c r="BB11" i="24"/>
  <c r="BA11" i="24"/>
  <c r="AZ11" i="24"/>
  <c r="AX11" i="24"/>
  <c r="AI120" i="24"/>
  <c r="AJ120" i="24"/>
  <c r="AK120" i="24"/>
  <c r="BB29" i="24"/>
  <c r="BA29" i="24"/>
  <c r="AZ29" i="24"/>
  <c r="AX29" i="24"/>
  <c r="AI172" i="24"/>
  <c r="AJ172" i="24"/>
  <c r="AH172" i="24"/>
  <c r="AA172" i="24"/>
  <c r="AK172" i="24"/>
  <c r="AI170" i="24"/>
  <c r="AJ170" i="24"/>
  <c r="AK170" i="24"/>
  <c r="AK116" i="24"/>
  <c r="AI116" i="24"/>
  <c r="AJ116" i="24"/>
  <c r="AI276" i="24"/>
  <c r="AJ276" i="24"/>
  <c r="AK276" i="24"/>
  <c r="AI155" i="24"/>
  <c r="AJ155" i="24"/>
  <c r="AK155" i="24"/>
  <c r="AK114" i="24"/>
  <c r="AI114" i="24"/>
  <c r="AH114" i="24"/>
  <c r="AA114" i="24"/>
  <c r="AJ114" i="24"/>
  <c r="AK100" i="24"/>
  <c r="AI100" i="24"/>
  <c r="AJ100" i="24"/>
  <c r="AJ125" i="24"/>
  <c r="AI125" i="24"/>
  <c r="AH125" i="24"/>
  <c r="AA125" i="24"/>
  <c r="AE125" i="24"/>
  <c r="AK125" i="24"/>
  <c r="AI53" i="24"/>
  <c r="AJ53" i="24"/>
  <c r="AK53" i="24"/>
  <c r="AJ33" i="24"/>
  <c r="AK33" i="24"/>
  <c r="AI33" i="24"/>
  <c r="AH33" i="24"/>
  <c r="AB33" i="24"/>
  <c r="AI112" i="24"/>
  <c r="AH112" i="24"/>
  <c r="AJ112" i="24"/>
  <c r="AK112" i="24"/>
  <c r="BA103" i="24"/>
  <c r="AZ103" i="24"/>
  <c r="AX103" i="24"/>
  <c r="BB103" i="24"/>
  <c r="AJ274" i="24"/>
  <c r="AK274" i="24"/>
  <c r="AI274" i="24"/>
  <c r="AH274" i="24"/>
  <c r="BB17" i="24"/>
  <c r="BA17" i="24"/>
  <c r="AI50" i="24"/>
  <c r="AH50" i="24"/>
  <c r="AJ50" i="24"/>
  <c r="AK50" i="24"/>
  <c r="BB13" i="24"/>
  <c r="BA13" i="24"/>
  <c r="AI228" i="24"/>
  <c r="AJ228" i="24"/>
  <c r="AK228" i="24"/>
  <c r="BA67" i="24"/>
  <c r="AZ67" i="24"/>
  <c r="AX67" i="24"/>
  <c r="BB67" i="24"/>
  <c r="AI34" i="24"/>
  <c r="AJ34" i="24"/>
  <c r="AK34" i="24"/>
  <c r="AJ136" i="24"/>
  <c r="AH136" i="24"/>
  <c r="AK136" i="24"/>
  <c r="AI136" i="24"/>
  <c r="AJ109" i="24"/>
  <c r="AK109" i="24"/>
  <c r="AI109" i="24"/>
  <c r="AH109" i="24"/>
  <c r="AA109" i="24"/>
  <c r="AE109" i="24"/>
  <c r="AI103" i="24"/>
  <c r="AJ103" i="24"/>
  <c r="AK103" i="24"/>
  <c r="BA36" i="24"/>
  <c r="BB36" i="24"/>
  <c r="AI62" i="24"/>
  <c r="AK62" i="24"/>
  <c r="AJ62" i="24"/>
  <c r="AI224" i="24"/>
  <c r="AJ224" i="24"/>
  <c r="AK224" i="24"/>
  <c r="AK130" i="24"/>
  <c r="AI130" i="24"/>
  <c r="AH130" i="24"/>
  <c r="AJ130" i="24"/>
  <c r="BA101" i="24"/>
  <c r="BB101" i="24"/>
  <c r="BA43" i="24"/>
  <c r="BB43" i="24"/>
  <c r="AK214" i="24"/>
  <c r="AI214" i="24"/>
  <c r="AJ214" i="24"/>
  <c r="AI227" i="24"/>
  <c r="AJ227" i="24"/>
  <c r="AK227" i="24"/>
  <c r="BA12" i="24"/>
  <c r="AZ12" i="24"/>
  <c r="AX12" i="24"/>
  <c r="BB12" i="24"/>
  <c r="AK257" i="24"/>
  <c r="AI257" i="24"/>
  <c r="AH257" i="24"/>
  <c r="AJ257" i="24"/>
  <c r="BA53" i="24"/>
  <c r="BB53" i="24"/>
  <c r="BB9" i="24"/>
  <c r="BA9" i="24"/>
  <c r="AZ9" i="24"/>
  <c r="AX9" i="24"/>
  <c r="AI36" i="24"/>
  <c r="AJ36" i="24"/>
  <c r="AK36" i="24"/>
  <c r="AK40" i="24"/>
  <c r="AI40" i="24"/>
  <c r="AH40" i="24"/>
  <c r="AJ40" i="24"/>
  <c r="AI204" i="24"/>
  <c r="AJ204" i="24"/>
  <c r="AK204" i="24"/>
  <c r="BA68" i="24"/>
  <c r="BB68" i="24"/>
  <c r="AI46" i="24"/>
  <c r="AJ46" i="24"/>
  <c r="AK46" i="24"/>
  <c r="BB18" i="24"/>
  <c r="BA18" i="24"/>
  <c r="AZ18" i="24"/>
  <c r="AX18" i="24"/>
  <c r="BA55" i="24"/>
  <c r="BB55" i="24"/>
  <c r="AI179" i="24"/>
  <c r="AJ179" i="24"/>
  <c r="AK179" i="24"/>
  <c r="AI270" i="24"/>
  <c r="AJ270" i="24"/>
  <c r="AK270" i="24"/>
  <c r="AI129" i="24"/>
  <c r="AH129" i="24"/>
  <c r="AJ129" i="24"/>
  <c r="AK129" i="24"/>
  <c r="AK59" i="24"/>
  <c r="AI59" i="24"/>
  <c r="AJ59" i="24"/>
  <c r="AJ101" i="24"/>
  <c r="AK101" i="24"/>
  <c r="AI101" i="24"/>
  <c r="AI210" i="24"/>
  <c r="AH210" i="24"/>
  <c r="AK210" i="24"/>
  <c r="AJ210" i="24"/>
  <c r="BB79" i="24"/>
  <c r="BA79" i="24"/>
  <c r="AZ79" i="24"/>
  <c r="AX79" i="24"/>
  <c r="AI264" i="24"/>
  <c r="AJ264" i="24"/>
  <c r="AK264" i="24"/>
  <c r="AI176" i="24"/>
  <c r="AJ176" i="24"/>
  <c r="AK176" i="24"/>
  <c r="AI66" i="24"/>
  <c r="AH66" i="24"/>
  <c r="AB66" i="24"/>
  <c r="AK66" i="24"/>
  <c r="AJ66" i="24"/>
  <c r="BB32" i="24"/>
  <c r="BA32" i="24"/>
  <c r="AZ32" i="24"/>
  <c r="AX32" i="24"/>
  <c r="AI146" i="24"/>
  <c r="AH146" i="24"/>
  <c r="AA146" i="24"/>
  <c r="AJ146" i="24"/>
  <c r="AK146" i="24"/>
  <c r="AK140" i="24"/>
  <c r="AI140" i="24"/>
  <c r="AH140" i="24"/>
  <c r="AJ140" i="24"/>
  <c r="BB40" i="24"/>
  <c r="BA40" i="24"/>
  <c r="AZ40" i="24"/>
  <c r="AX40" i="24"/>
  <c r="AI153" i="24"/>
  <c r="AJ153" i="24"/>
  <c r="AK153" i="24"/>
  <c r="AI118" i="24"/>
  <c r="AK118" i="24"/>
  <c r="AJ118" i="24"/>
  <c r="AH118" i="24"/>
  <c r="AI39" i="24"/>
  <c r="AJ39" i="24"/>
  <c r="AK39" i="24"/>
  <c r="BA34" i="24"/>
  <c r="BB34" i="24"/>
  <c r="AI252" i="24"/>
  <c r="AJ252" i="24"/>
  <c r="AK252" i="24"/>
  <c r="BB106" i="24"/>
  <c r="BA106" i="24"/>
  <c r="AZ106" i="24"/>
  <c r="AX106" i="24"/>
  <c r="BA105" i="24"/>
  <c r="BB105" i="24"/>
  <c r="AI74" i="24"/>
  <c r="AJ74" i="24"/>
  <c r="AK74" i="24"/>
  <c r="AI28" i="24"/>
  <c r="AH28" i="24"/>
  <c r="AB28" i="24"/>
  <c r="AJ28" i="24"/>
  <c r="AK28" i="24"/>
  <c r="AI51" i="24"/>
  <c r="AH51" i="24"/>
  <c r="AJ51" i="24"/>
  <c r="AK51" i="24"/>
  <c r="AK84" i="24"/>
  <c r="AI84" i="24"/>
  <c r="AJ84" i="24"/>
  <c r="AI285" i="24"/>
  <c r="AJ285" i="24"/>
  <c r="AK285" i="24"/>
  <c r="BA46" i="24"/>
  <c r="BB46" i="24"/>
  <c r="AI229" i="24"/>
  <c r="AH229" i="24"/>
  <c r="AB229" i="24"/>
  <c r="AJ229" i="24"/>
  <c r="AK229" i="24"/>
  <c r="BA70" i="24"/>
  <c r="BB70" i="24"/>
  <c r="AI81" i="24"/>
  <c r="AH81" i="24"/>
  <c r="AJ81" i="24"/>
  <c r="AK81" i="24"/>
  <c r="BA88" i="24"/>
  <c r="AZ88" i="24"/>
  <c r="AX88" i="24"/>
  <c r="BB88" i="24"/>
  <c r="AK190" i="24"/>
  <c r="AI190" i="24"/>
  <c r="AH190" i="24"/>
  <c r="AJ190" i="24"/>
  <c r="AI55" i="24"/>
  <c r="AK55" i="24"/>
  <c r="AJ55" i="24"/>
  <c r="AJ167" i="24"/>
  <c r="AH167" i="24"/>
  <c r="AB167" i="24"/>
  <c r="AK167" i="24"/>
  <c r="AI167" i="24"/>
  <c r="AI27" i="24"/>
  <c r="AH27" i="24"/>
  <c r="AB27" i="24"/>
  <c r="AJ27" i="24"/>
  <c r="AK27" i="24"/>
  <c r="BA78" i="24"/>
  <c r="BB78" i="24"/>
  <c r="BA102" i="24"/>
  <c r="AZ102" i="24"/>
  <c r="AX102" i="24"/>
  <c r="BB102" i="24"/>
  <c r="BA26" i="24"/>
  <c r="BB26" i="24"/>
  <c r="AI21" i="24"/>
  <c r="AJ21" i="24"/>
  <c r="AK21" i="24"/>
  <c r="AZ5" i="20"/>
  <c r="AX5" i="20"/>
  <c r="AZ3" i="24"/>
  <c r="AX3" i="24"/>
  <c r="AH110" i="20"/>
  <c r="AZ4" i="20"/>
  <c r="AX4" i="20"/>
  <c r="AB181" i="24"/>
  <c r="AA181" i="24"/>
  <c r="AZ46" i="24"/>
  <c r="AX46" i="24"/>
  <c r="AZ105" i="24"/>
  <c r="AX105" i="24"/>
  <c r="AH153" i="24"/>
  <c r="AH179" i="24"/>
  <c r="AZ55" i="24"/>
  <c r="AX55" i="24"/>
  <c r="AH46" i="24"/>
  <c r="AH36" i="24"/>
  <c r="AB36" i="24"/>
  <c r="AZ43" i="24"/>
  <c r="AX43" i="24"/>
  <c r="AH224" i="24"/>
  <c r="AH62" i="24"/>
  <c r="AZ13" i="24"/>
  <c r="AX13" i="24"/>
  <c r="AH170" i="24"/>
  <c r="AH77" i="24"/>
  <c r="AH238" i="24"/>
  <c r="AH192" i="24"/>
  <c r="AZ14" i="24"/>
  <c r="AX14" i="24"/>
  <c r="AH239" i="24"/>
  <c r="AZ100" i="24"/>
  <c r="AX100" i="24"/>
  <c r="AZ37" i="24"/>
  <c r="AX37" i="24"/>
  <c r="AH111" i="24"/>
  <c r="AZ75" i="24"/>
  <c r="AX75" i="24"/>
  <c r="AZ63" i="24"/>
  <c r="AX63" i="24"/>
  <c r="AH226" i="24"/>
  <c r="AZ25" i="24"/>
  <c r="AX25" i="24"/>
  <c r="AH75" i="24"/>
  <c r="AZ49" i="24"/>
  <c r="AX49" i="24"/>
  <c r="AZ95" i="24"/>
  <c r="AX95" i="24"/>
  <c r="AH182" i="24"/>
  <c r="AH207" i="24"/>
  <c r="AH80" i="24"/>
  <c r="AH169" i="24"/>
  <c r="AH92" i="24"/>
  <c r="AH203" i="24"/>
  <c r="AH57" i="24"/>
  <c r="AH102" i="24"/>
  <c r="AH178" i="24"/>
  <c r="AZ2" i="24"/>
  <c r="AX2" i="24"/>
  <c r="AH147" i="24"/>
  <c r="AH25" i="24"/>
  <c r="AA257" i="24"/>
  <c r="AB257" i="24"/>
  <c r="AA188" i="24"/>
  <c r="AB188" i="24"/>
  <c r="AA160" i="24"/>
  <c r="AB160" i="24"/>
  <c r="AB180" i="24"/>
  <c r="AA180" i="24"/>
  <c r="AH39" i="24"/>
  <c r="AH176" i="24"/>
  <c r="AA210" i="24"/>
  <c r="AB210" i="24"/>
  <c r="AH204" i="24"/>
  <c r="AZ101" i="24"/>
  <c r="AX101" i="24"/>
  <c r="AZ36" i="24"/>
  <c r="AX36" i="24"/>
  <c r="AH34" i="24"/>
  <c r="AH53" i="24"/>
  <c r="AH155" i="24"/>
  <c r="AZ76" i="24"/>
  <c r="AX76" i="24"/>
  <c r="AZ87" i="24"/>
  <c r="AX87" i="24"/>
  <c r="AZ77" i="24"/>
  <c r="AX77" i="24"/>
  <c r="AH232" i="24"/>
  <c r="AH201" i="24"/>
  <c r="AH197" i="24"/>
  <c r="AH218" i="24"/>
  <c r="AH243" i="24"/>
  <c r="AH269" i="24"/>
  <c r="AA269" i="24"/>
  <c r="AH49" i="24"/>
  <c r="AZ82" i="24"/>
  <c r="AX82" i="24"/>
  <c r="AH105" i="24"/>
  <c r="AZ41" i="24"/>
  <c r="AX41" i="24"/>
  <c r="AH275" i="24"/>
  <c r="AZ30" i="24"/>
  <c r="AX30" i="24"/>
  <c r="AH91" i="24"/>
  <c r="AH52" i="24"/>
  <c r="AZ74" i="24"/>
  <c r="AX74" i="24"/>
  <c r="AZ62" i="24"/>
  <c r="AX62" i="24"/>
  <c r="AH186" i="24"/>
  <c r="AH273" i="24"/>
  <c r="AB177" i="24"/>
  <c r="AA177" i="24"/>
  <c r="AA212" i="24"/>
  <c r="AB212" i="24"/>
  <c r="AA154" i="24"/>
  <c r="AB154" i="24"/>
  <c r="AZ78" i="24"/>
  <c r="AX78" i="24"/>
  <c r="AZ70" i="24"/>
  <c r="AX70" i="24"/>
  <c r="AH285" i="24"/>
  <c r="AH101" i="24"/>
  <c r="AH227" i="24"/>
  <c r="AH100" i="24"/>
  <c r="AH120" i="24"/>
  <c r="AH96" i="24"/>
  <c r="AA96" i="24"/>
  <c r="AZ93" i="24"/>
  <c r="AX93" i="24"/>
  <c r="AZ59" i="24"/>
  <c r="AX59" i="24"/>
  <c r="AH206" i="24"/>
  <c r="AH139" i="24"/>
  <c r="AH79" i="24"/>
  <c r="AH205" i="24"/>
  <c r="AH152" i="24"/>
  <c r="AH265" i="24"/>
  <c r="AH85" i="24"/>
  <c r="AZ6" i="24"/>
  <c r="AX6" i="24"/>
  <c r="AH281" i="24"/>
  <c r="AH63" i="24"/>
  <c r="AH183" i="24"/>
  <c r="AZ85" i="24"/>
  <c r="AX85" i="24"/>
  <c r="AH98" i="24"/>
  <c r="AH132" i="24"/>
  <c r="AH216" i="24"/>
  <c r="AA216" i="24"/>
  <c r="AH113" i="24"/>
  <c r="AH149" i="24"/>
  <c r="AA162" i="24"/>
  <c r="AB162" i="24"/>
  <c r="AB164" i="24"/>
  <c r="AA164" i="24"/>
  <c r="AA28" i="24"/>
  <c r="AA140" i="24"/>
  <c r="AB140" i="24"/>
  <c r="AB40" i="24"/>
  <c r="AB50" i="24"/>
  <c r="AA50" i="24"/>
  <c r="AD50" i="24"/>
  <c r="AB125" i="24"/>
  <c r="AA86" i="24"/>
  <c r="AB86" i="24"/>
  <c r="AA195" i="24"/>
  <c r="AB195" i="24"/>
  <c r="AB82" i="24"/>
  <c r="AA82" i="24"/>
  <c r="AB134" i="24"/>
  <c r="AA134" i="24"/>
  <c r="AB173" i="24"/>
  <c r="AA173" i="24"/>
  <c r="AA279" i="24"/>
  <c r="AB279" i="24"/>
  <c r="AB35" i="24"/>
  <c r="AA161" i="24"/>
  <c r="AB231" i="24"/>
  <c r="AA231" i="24"/>
  <c r="AC231" i="24"/>
  <c r="AA29" i="24"/>
  <c r="AB29" i="24"/>
  <c r="AB233" i="24"/>
  <c r="AA233" i="24"/>
  <c r="AA78" i="24"/>
  <c r="AB78" i="24"/>
  <c r="AB242" i="24"/>
  <c r="AA157" i="24"/>
  <c r="AB157" i="24"/>
  <c r="AB245" i="24"/>
  <c r="AA245" i="24"/>
  <c r="AA45" i="24"/>
  <c r="AB45" i="24"/>
  <c r="AA168" i="24"/>
  <c r="AB168" i="24"/>
  <c r="AA71" i="24"/>
  <c r="AB71" i="24"/>
  <c r="AH21" i="24"/>
  <c r="AH84" i="24"/>
  <c r="AB84" i="24"/>
  <c r="AH252" i="24"/>
  <c r="AH264" i="24"/>
  <c r="AH270" i="24"/>
  <c r="AH214" i="24"/>
  <c r="AH103" i="24"/>
  <c r="AZ17" i="24"/>
  <c r="AX17" i="24"/>
  <c r="AA274" i="24"/>
  <c r="AB274" i="24"/>
  <c r="AH276" i="24"/>
  <c r="AZ56" i="24"/>
  <c r="AX56" i="24"/>
  <c r="AH185" i="24"/>
  <c r="AH104" i="24"/>
  <c r="AH241" i="24"/>
  <c r="AB241" i="24"/>
  <c r="AH148" i="24"/>
  <c r="AH99" i="24"/>
  <c r="AA99" i="24"/>
  <c r="AH199" i="24"/>
  <c r="AH60" i="24"/>
  <c r="AA38" i="24"/>
  <c r="AH151" i="24"/>
  <c r="AH272" i="24"/>
  <c r="AH225" i="24"/>
  <c r="AH95" i="24"/>
  <c r="AA95" i="24"/>
  <c r="AH94" i="24"/>
  <c r="AB94" i="24"/>
  <c r="AH122" i="24"/>
  <c r="AZ99" i="24"/>
  <c r="AX99" i="24"/>
  <c r="AH107" i="24"/>
  <c r="AB107" i="24"/>
  <c r="AH209" i="24"/>
  <c r="AB209" i="24"/>
  <c r="AH108" i="24"/>
  <c r="AH44" i="24"/>
  <c r="AH223" i="24"/>
  <c r="AH284" i="24"/>
  <c r="AZ45" i="24"/>
  <c r="AX45" i="24"/>
  <c r="AA190" i="24"/>
  <c r="AB190" i="24"/>
  <c r="AA159" i="24"/>
  <c r="AE159" i="24"/>
  <c r="AB220" i="24"/>
  <c r="AA229" i="24"/>
  <c r="AB114" i="24"/>
  <c r="AB172" i="24"/>
  <c r="AB54" i="24"/>
  <c r="AA54" i="24"/>
  <c r="AD54" i="24"/>
  <c r="AB268" i="24"/>
  <c r="AA268" i="24"/>
  <c r="AA189" i="24"/>
  <c r="AC189" i="24"/>
  <c r="AB189" i="24"/>
  <c r="AA56" i="24"/>
  <c r="AA158" i="24"/>
  <c r="AA253" i="24"/>
  <c r="AB253" i="24"/>
  <c r="AZ66" i="24"/>
  <c r="AX66" i="24"/>
  <c r="AB110" i="24"/>
  <c r="AA110" i="24"/>
  <c r="AA198" i="24"/>
  <c r="AC198" i="24"/>
  <c r="AB193" i="24"/>
  <c r="AA70" i="24"/>
  <c r="AB282" i="24"/>
  <c r="AA278" i="24"/>
  <c r="AZ26" i="24"/>
  <c r="AX26" i="24"/>
  <c r="AH55" i="24"/>
  <c r="AA55" i="24"/>
  <c r="AH74" i="24"/>
  <c r="AA74" i="24"/>
  <c r="AZ34" i="24"/>
  <c r="AX34" i="24"/>
  <c r="AH59" i="24"/>
  <c r="AZ68" i="24"/>
  <c r="AX68" i="24"/>
  <c r="AZ53" i="24"/>
  <c r="AX53" i="24"/>
  <c r="AH228" i="24"/>
  <c r="AH116" i="24"/>
  <c r="AB211" i="24"/>
  <c r="AH256" i="24"/>
  <c r="AZ54" i="24"/>
  <c r="AX54" i="24"/>
  <c r="AH213" i="24"/>
  <c r="AA213" i="24"/>
  <c r="AH61" i="24"/>
  <c r="AZ96" i="24"/>
  <c r="AX96" i="24"/>
  <c r="AH24" i="24"/>
  <c r="AH171" i="24"/>
  <c r="AB171" i="24"/>
  <c r="AH258" i="24"/>
  <c r="AH263" i="24"/>
  <c r="AH255" i="24"/>
  <c r="AH142" i="24"/>
  <c r="AH87" i="24"/>
  <c r="AZ64" i="24"/>
  <c r="AX64" i="24"/>
  <c r="AH131" i="24"/>
  <c r="AB131" i="24"/>
  <c r="AB137" i="24"/>
  <c r="AA137" i="24"/>
  <c r="AB208" i="24"/>
  <c r="AA208" i="24"/>
  <c r="AE208" i="24"/>
  <c r="AH175" i="24"/>
  <c r="AH266" i="24"/>
  <c r="AA266" i="24"/>
  <c r="AD189" i="24"/>
  <c r="AB272" i="24"/>
  <c r="AA272" i="24"/>
  <c r="AB270" i="24"/>
  <c r="AA270" i="24"/>
  <c r="AB96" i="24"/>
  <c r="AA285" i="24"/>
  <c r="AB285" i="24"/>
  <c r="AA182" i="24"/>
  <c r="AB182" i="24"/>
  <c r="AB238" i="24"/>
  <c r="AA238" i="24"/>
  <c r="AA36" i="24"/>
  <c r="AE181" i="24"/>
  <c r="AC181" i="24"/>
  <c r="AD181" i="24"/>
  <c r="AB213" i="24"/>
  <c r="AB74" i="24"/>
  <c r="AC282" i="24"/>
  <c r="AD282" i="24"/>
  <c r="AE282" i="24"/>
  <c r="AC54" i="24"/>
  <c r="AC109" i="24"/>
  <c r="AD109" i="24"/>
  <c r="AB103" i="24"/>
  <c r="AA103" i="24"/>
  <c r="AA84" i="24"/>
  <c r="AD78" i="24"/>
  <c r="AE78" i="24"/>
  <c r="AC78" i="24"/>
  <c r="AC195" i="24"/>
  <c r="AD195" i="24"/>
  <c r="AE195" i="24"/>
  <c r="AD86" i="24"/>
  <c r="AC86" i="24"/>
  <c r="AE86" i="24"/>
  <c r="AA85" i="24"/>
  <c r="AB85" i="24"/>
  <c r="AB79" i="24"/>
  <c r="AA79" i="24"/>
  <c r="AC212" i="24"/>
  <c r="AE212" i="24"/>
  <c r="AD212" i="24"/>
  <c r="AA167" i="24"/>
  <c r="AA25" i="24"/>
  <c r="AB25" i="24"/>
  <c r="AA77" i="24"/>
  <c r="AB77" i="24"/>
  <c r="AB46" i="24"/>
  <c r="AC159" i="24"/>
  <c r="AB108" i="24"/>
  <c r="AA108" i="24"/>
  <c r="AB185" i="24"/>
  <c r="AA185" i="24"/>
  <c r="AB75" i="24"/>
  <c r="AA75" i="24"/>
  <c r="AB146" i="24"/>
  <c r="AD208" i="24"/>
  <c r="AC208" i="24"/>
  <c r="AB263" i="24"/>
  <c r="AA263" i="24"/>
  <c r="AB116" i="24"/>
  <c r="AA116" i="24"/>
  <c r="AB55" i="24"/>
  <c r="AE198" i="24"/>
  <c r="AB99" i="24"/>
  <c r="AA241" i="24"/>
  <c r="AB264" i="24"/>
  <c r="AA264" i="24"/>
  <c r="AD71" i="24"/>
  <c r="AC71" i="24"/>
  <c r="AE71" i="24"/>
  <c r="AC233" i="24"/>
  <c r="AD233" i="24"/>
  <c r="AE233" i="24"/>
  <c r="AD231" i="24"/>
  <c r="AE231" i="24"/>
  <c r="AE50" i="24"/>
  <c r="AC50" i="24"/>
  <c r="AA98" i="24"/>
  <c r="AB98" i="24"/>
  <c r="AA120" i="24"/>
  <c r="AB120" i="24"/>
  <c r="AB91" i="24"/>
  <c r="AA91" i="24"/>
  <c r="AA105" i="24"/>
  <c r="AC105" i="24"/>
  <c r="AB105" i="24"/>
  <c r="AA232" i="24"/>
  <c r="AB232" i="24"/>
  <c r="AD180" i="24"/>
  <c r="AE180" i="24"/>
  <c r="AC180" i="24"/>
  <c r="AB147" i="24"/>
  <c r="AA147" i="24"/>
  <c r="AB92" i="24"/>
  <c r="AA92" i="24"/>
  <c r="AC157" i="24"/>
  <c r="AD157" i="24"/>
  <c r="AE157" i="24"/>
  <c r="AB216" i="24"/>
  <c r="AA265" i="24"/>
  <c r="AB265" i="24"/>
  <c r="AA227" i="24"/>
  <c r="AB227" i="24"/>
  <c r="AA243" i="24"/>
  <c r="AC243" i="24"/>
  <c r="AB243" i="24"/>
  <c r="AA197" i="24"/>
  <c r="AB197" i="24"/>
  <c r="AD210" i="24"/>
  <c r="AE210" i="24"/>
  <c r="AC210" i="24"/>
  <c r="AD188" i="24"/>
  <c r="AE188" i="24"/>
  <c r="AC188" i="24"/>
  <c r="AB62" i="24"/>
  <c r="AA62" i="24"/>
  <c r="AA179" i="24"/>
  <c r="AB179" i="24"/>
  <c r="AD35" i="24"/>
  <c r="AE35" i="24"/>
  <c r="AC35" i="24"/>
  <c r="AA205" i="24"/>
  <c r="AB205" i="24"/>
  <c r="AC31" i="24"/>
  <c r="AD31" i="24"/>
  <c r="AE31" i="24"/>
  <c r="AA94" i="24"/>
  <c r="AB214" i="24"/>
  <c r="AA214" i="24"/>
  <c r="AB266" i="24"/>
  <c r="AB142" i="24"/>
  <c r="AA142" i="24"/>
  <c r="AA171" i="24"/>
  <c r="AB59" i="24"/>
  <c r="AA59" i="24"/>
  <c r="AD59" i="24"/>
  <c r="AD110" i="24"/>
  <c r="AE110" i="24"/>
  <c r="AC110" i="24"/>
  <c r="AC114" i="24"/>
  <c r="AD114" i="24"/>
  <c r="AE114" i="24"/>
  <c r="AB223" i="24"/>
  <c r="AA223" i="24"/>
  <c r="AA107" i="24"/>
  <c r="AC274" i="24"/>
  <c r="AD274" i="24"/>
  <c r="AE274" i="24"/>
  <c r="AB21" i="24"/>
  <c r="AA21" i="24"/>
  <c r="AE168" i="24"/>
  <c r="AC168" i="24"/>
  <c r="AD168" i="24"/>
  <c r="AD82" i="24"/>
  <c r="AE82" i="24"/>
  <c r="AC82" i="24"/>
  <c r="AC125" i="24"/>
  <c r="AD125" i="24"/>
  <c r="AB152" i="24"/>
  <c r="AA152" i="24"/>
  <c r="AB139" i="24"/>
  <c r="AA139" i="24"/>
  <c r="AA101" i="24"/>
  <c r="AD101" i="24"/>
  <c r="AB101" i="24"/>
  <c r="AE177" i="24"/>
  <c r="AC177" i="24"/>
  <c r="AD177" i="24"/>
  <c r="AA273" i="24"/>
  <c r="AB273" i="24"/>
  <c r="AB269" i="24"/>
  <c r="AB218" i="24"/>
  <c r="AA218" i="24"/>
  <c r="AB176" i="24"/>
  <c r="AA176" i="24"/>
  <c r="AE176" i="24"/>
  <c r="AA169" i="24"/>
  <c r="AE169" i="24"/>
  <c r="AB169" i="24"/>
  <c r="AA226" i="24"/>
  <c r="AB226" i="24"/>
  <c r="AA239" i="24"/>
  <c r="AB239" i="24"/>
  <c r="AA224" i="24"/>
  <c r="AB224" i="24"/>
  <c r="AA199" i="24"/>
  <c r="AB199" i="24"/>
  <c r="AA113" i="24"/>
  <c r="AB113" i="24"/>
  <c r="AE268" i="24"/>
  <c r="AC268" i="24"/>
  <c r="AD268" i="24"/>
  <c r="AA209" i="24"/>
  <c r="AE209" i="24"/>
  <c r="AB24" i="24"/>
  <c r="AA24" i="24"/>
  <c r="AD220" i="24"/>
  <c r="AC220" i="24"/>
  <c r="AE220" i="24"/>
  <c r="AB95" i="24"/>
  <c r="AD140" i="24"/>
  <c r="AE140" i="24"/>
  <c r="AC140" i="24"/>
  <c r="AC154" i="24"/>
  <c r="AD154" i="24"/>
  <c r="AE154" i="24"/>
  <c r="AB155" i="24"/>
  <c r="AA155" i="24"/>
  <c r="AC155" i="24"/>
  <c r="AB204" i="24"/>
  <c r="AA204" i="24"/>
  <c r="AC204" i="24"/>
  <c r="AC257" i="24"/>
  <c r="AD257" i="24"/>
  <c r="AE257" i="24"/>
  <c r="AA178" i="24"/>
  <c r="AC178" i="24"/>
  <c r="AB178" i="24"/>
  <c r="AB80" i="24"/>
  <c r="AA80" i="24"/>
  <c r="AC80" i="24"/>
  <c r="AA111" i="24"/>
  <c r="AB111" i="24"/>
  <c r="AB170" i="24"/>
  <c r="AA170" i="24"/>
  <c r="AD170" i="24"/>
  <c r="AB87" i="24"/>
  <c r="AA87" i="24"/>
  <c r="AB228" i="24"/>
  <c r="AA228" i="24"/>
  <c r="AC228" i="24"/>
  <c r="AC190" i="24"/>
  <c r="AD190" i="24"/>
  <c r="AE190" i="24"/>
  <c r="AA225" i="24"/>
  <c r="AC225" i="24"/>
  <c r="AB225" i="24"/>
  <c r="AC253" i="24"/>
  <c r="AD253" i="24"/>
  <c r="AE253" i="24"/>
  <c r="AE229" i="24"/>
  <c r="AC229" i="24"/>
  <c r="AD229" i="24"/>
  <c r="AC244" i="24"/>
  <c r="AD244" i="24"/>
  <c r="AE244" i="24"/>
  <c r="AA44" i="24"/>
  <c r="AB44" i="24"/>
  <c r="AA122" i="24"/>
  <c r="AD122" i="24"/>
  <c r="AB122" i="24"/>
  <c r="AE45" i="24"/>
  <c r="AD45" i="24"/>
  <c r="AC45" i="24"/>
  <c r="AC245" i="24"/>
  <c r="AD245" i="24"/>
  <c r="AE245" i="24"/>
  <c r="AC173" i="24"/>
  <c r="AD173" i="24"/>
  <c r="AE173" i="24"/>
  <c r="AE162" i="24"/>
  <c r="AC162" i="24"/>
  <c r="AD162" i="24"/>
  <c r="AA132" i="24"/>
  <c r="AE132" i="24"/>
  <c r="AB132" i="24"/>
  <c r="AA183" i="24"/>
  <c r="AB183" i="24"/>
  <c r="AB281" i="24"/>
  <c r="AA281" i="24"/>
  <c r="AD281" i="24"/>
  <c r="AA206" i="24"/>
  <c r="AB206" i="24"/>
  <c r="AB100" i="24"/>
  <c r="AA100" i="24"/>
  <c r="AC100" i="24"/>
  <c r="AA186" i="24"/>
  <c r="AB186" i="24"/>
  <c r="AA275" i="24"/>
  <c r="AB275" i="24"/>
  <c r="AA53" i="24"/>
  <c r="AC53" i="24"/>
  <c r="AB53" i="24"/>
  <c r="AB39" i="24"/>
  <c r="AA39" i="24"/>
  <c r="AC39" i="24"/>
  <c r="AB102" i="24"/>
  <c r="AA102" i="24"/>
  <c r="AA131" i="24"/>
  <c r="AE131" i="24"/>
  <c r="AC158" i="24"/>
  <c r="AD158" i="24"/>
  <c r="AE158" i="24"/>
  <c r="AC134" i="24"/>
  <c r="AD134" i="24"/>
  <c r="AE134" i="24"/>
  <c r="AA258" i="24"/>
  <c r="AB258" i="24"/>
  <c r="AA151" i="24"/>
  <c r="AD151" i="24"/>
  <c r="AB151" i="24"/>
  <c r="AD137" i="24"/>
  <c r="AE137" i="24"/>
  <c r="AC137" i="24"/>
  <c r="AA255" i="24"/>
  <c r="AD255" i="24"/>
  <c r="AB255" i="24"/>
  <c r="AA175" i="24"/>
  <c r="AC175" i="24"/>
  <c r="AB175" i="24"/>
  <c r="AC211" i="24"/>
  <c r="AD211" i="24"/>
  <c r="AE211" i="24"/>
  <c r="AC278" i="24"/>
  <c r="AD278" i="24"/>
  <c r="AE278" i="24"/>
  <c r="AB60" i="24"/>
  <c r="AA60" i="24"/>
  <c r="AA148" i="24"/>
  <c r="AB148" i="24"/>
  <c r="AB104" i="24"/>
  <c r="AA104" i="24"/>
  <c r="AB276" i="24"/>
  <c r="AA276" i="24"/>
  <c r="AE276" i="24"/>
  <c r="AB252" i="24"/>
  <c r="AA252" i="24"/>
  <c r="AD29" i="24"/>
  <c r="AE29" i="24"/>
  <c r="AC29" i="24"/>
  <c r="AE279" i="24"/>
  <c r="AC279" i="24"/>
  <c r="AD279" i="24"/>
  <c r="AC28" i="24"/>
  <c r="AD28" i="24"/>
  <c r="AE28" i="24"/>
  <c r="AD164" i="24"/>
  <c r="AE164" i="24"/>
  <c r="AC164" i="24"/>
  <c r="AB149" i="24"/>
  <c r="AA149" i="24"/>
  <c r="AD149" i="24"/>
  <c r="AA52" i="24"/>
  <c r="AC52" i="24"/>
  <c r="AB52" i="24"/>
  <c r="AB34" i="24"/>
  <c r="AA34" i="24"/>
  <c r="AE34" i="24"/>
  <c r="AE160" i="24"/>
  <c r="AC160" i="24"/>
  <c r="AD160" i="24"/>
  <c r="AA207" i="24"/>
  <c r="AB207" i="24"/>
  <c r="AB192" i="24"/>
  <c r="AA192" i="24"/>
  <c r="AD192" i="24"/>
  <c r="AC149" i="24"/>
  <c r="AE255" i="24"/>
  <c r="AC255" i="24"/>
  <c r="AC151" i="24"/>
  <c r="AE151" i="24"/>
  <c r="AC186" i="24"/>
  <c r="AD186" i="24"/>
  <c r="AE186" i="24"/>
  <c r="AD206" i="24"/>
  <c r="AE206" i="24"/>
  <c r="AC206" i="24"/>
  <c r="AD132" i="24"/>
  <c r="AC132" i="24"/>
  <c r="AD111" i="24"/>
  <c r="AE111" i="24"/>
  <c r="AC111" i="24"/>
  <c r="AD178" i="24"/>
  <c r="AE178" i="24"/>
  <c r="AD204" i="24"/>
  <c r="AE204" i="24"/>
  <c r="AC24" i="24"/>
  <c r="AD24" i="24"/>
  <c r="AE24" i="24"/>
  <c r="AC205" i="24"/>
  <c r="AE205" i="24"/>
  <c r="AD205" i="24"/>
  <c r="AC227" i="24"/>
  <c r="AD227" i="24"/>
  <c r="AE227" i="24"/>
  <c r="AE105" i="24"/>
  <c r="AD105" i="24"/>
  <c r="AC84" i="24"/>
  <c r="AD84" i="24"/>
  <c r="AE84" i="24"/>
  <c r="AC142" i="24"/>
  <c r="AD142" i="24"/>
  <c r="AE142" i="24"/>
  <c r="AE120" i="24"/>
  <c r="AD120" i="24"/>
  <c r="AC120" i="24"/>
  <c r="AC252" i="24"/>
  <c r="AD252" i="24"/>
  <c r="AE252" i="24"/>
  <c r="AE53" i="24"/>
  <c r="AD53" i="24"/>
  <c r="AE122" i="24"/>
  <c r="AC122" i="24"/>
  <c r="AE155" i="24"/>
  <c r="AD155" i="24"/>
  <c r="AE113" i="24"/>
  <c r="AC113" i="24"/>
  <c r="AD113" i="24"/>
  <c r="AC199" i="24"/>
  <c r="AD199" i="24"/>
  <c r="AE199" i="24"/>
  <c r="AC176" i="24"/>
  <c r="AD176" i="24"/>
  <c r="AC273" i="24"/>
  <c r="AD273" i="24"/>
  <c r="AE273" i="24"/>
  <c r="AC216" i="24"/>
  <c r="AD216" i="24"/>
  <c r="AE216" i="24"/>
  <c r="AE147" i="24"/>
  <c r="AC147" i="24"/>
  <c r="AD147" i="24"/>
  <c r="AC75" i="24"/>
  <c r="AD75" i="24"/>
  <c r="AE75" i="24"/>
  <c r="AE185" i="24"/>
  <c r="AC185" i="24"/>
  <c r="AD185" i="24"/>
  <c r="AC85" i="24"/>
  <c r="AD85" i="24"/>
  <c r="AE85" i="24"/>
  <c r="AC238" i="24"/>
  <c r="AD238" i="24"/>
  <c r="AE238" i="24"/>
  <c r="AC258" i="24"/>
  <c r="AD258" i="24"/>
  <c r="AE258" i="24"/>
  <c r="AC197" i="24"/>
  <c r="AE197" i="24"/>
  <c r="AD197" i="24"/>
  <c r="AC91" i="24"/>
  <c r="AD91" i="24"/>
  <c r="AE91" i="24"/>
  <c r="AC36" i="24"/>
  <c r="AD36" i="24"/>
  <c r="AE36" i="24"/>
  <c r="AC192" i="24"/>
  <c r="AE192" i="24"/>
  <c r="AD104" i="24"/>
  <c r="AC104" i="24"/>
  <c r="AE104" i="24"/>
  <c r="AC281" i="24"/>
  <c r="AE281" i="24"/>
  <c r="AD87" i="24"/>
  <c r="AE87" i="24"/>
  <c r="AC87" i="24"/>
  <c r="AD226" i="24"/>
  <c r="AC226" i="24"/>
  <c r="AE226" i="24"/>
  <c r="AC152" i="24"/>
  <c r="AD152" i="24"/>
  <c r="AE152" i="24"/>
  <c r="AC59" i="24"/>
  <c r="AE59" i="24"/>
  <c r="AE179" i="24"/>
  <c r="AC179" i="24"/>
  <c r="AD179" i="24"/>
  <c r="AD243" i="24"/>
  <c r="AE243" i="24"/>
  <c r="AD241" i="24"/>
  <c r="AE241" i="24"/>
  <c r="AC241" i="24"/>
  <c r="AD175" i="24"/>
  <c r="AE175" i="24"/>
  <c r="AC209" i="24"/>
  <c r="AD209" i="24"/>
  <c r="AC232" i="24"/>
  <c r="AD232" i="24"/>
  <c r="AE232" i="24"/>
  <c r="AE52" i="24"/>
  <c r="AD52" i="24"/>
  <c r="AE44" i="24"/>
  <c r="AC44" i="24"/>
  <c r="AD44" i="24"/>
  <c r="AC101" i="24"/>
  <c r="AE101" i="24"/>
  <c r="AC62" i="24"/>
  <c r="AD62" i="24"/>
  <c r="AE62" i="24"/>
  <c r="AC92" i="24"/>
  <c r="AD92" i="24"/>
  <c r="AE92" i="24"/>
  <c r="AC264" i="24"/>
  <c r="AD264" i="24"/>
  <c r="AE264" i="24"/>
  <c r="AD55" i="24"/>
  <c r="AC55" i="24"/>
  <c r="AE55" i="24"/>
  <c r="AC108" i="24"/>
  <c r="AD108" i="24"/>
  <c r="AE108" i="24"/>
  <c r="AE77" i="24"/>
  <c r="AD77" i="24"/>
  <c r="AC77" i="24"/>
  <c r="AE103" i="24"/>
  <c r="AC103" i="24"/>
  <c r="AD103" i="24"/>
  <c r="AD74" i="24"/>
  <c r="AE74" i="24"/>
  <c r="AC74" i="24"/>
  <c r="AC270" i="24"/>
  <c r="AD270" i="24"/>
  <c r="AE270" i="24"/>
  <c r="AC276" i="24"/>
  <c r="AD276" i="24"/>
  <c r="AD228" i="24"/>
  <c r="AE228" i="24"/>
  <c r="AD139" i="24"/>
  <c r="AE139" i="24"/>
  <c r="AC139" i="24"/>
  <c r="AD39" i="24"/>
  <c r="AE39" i="24"/>
  <c r="AE100" i="24"/>
  <c r="AD100" i="24"/>
  <c r="AD225" i="24"/>
  <c r="AE225" i="24"/>
  <c r="AC170" i="24"/>
  <c r="AE170" i="24"/>
  <c r="AC224" i="24"/>
  <c r="AD224" i="24"/>
  <c r="AE224" i="24"/>
  <c r="AC169" i="24"/>
  <c r="AD169" i="24"/>
  <c r="AC107" i="24"/>
  <c r="AD107" i="24"/>
  <c r="AE107" i="24"/>
  <c r="AC182" i="24"/>
  <c r="AD182" i="24"/>
  <c r="AE182" i="24"/>
  <c r="AD285" i="24"/>
  <c r="AE285" i="24"/>
  <c r="AC285" i="24"/>
  <c r="AC34" i="24"/>
  <c r="AD34" i="24"/>
  <c r="AC102" i="24"/>
  <c r="AE102" i="24"/>
  <c r="AD102" i="24"/>
  <c r="AC275" i="24"/>
  <c r="AD275" i="24"/>
  <c r="AE275" i="24"/>
  <c r="AC183" i="24"/>
  <c r="AD183" i="24"/>
  <c r="AE183" i="24"/>
  <c r="AC218" i="24"/>
  <c r="AD218" i="24"/>
  <c r="AE218" i="24"/>
  <c r="AC223" i="24"/>
  <c r="AD223" i="24"/>
  <c r="AE223" i="24"/>
  <c r="AE214" i="24"/>
  <c r="AD214" i="24"/>
  <c r="AC214" i="24"/>
  <c r="AC94" i="24"/>
  <c r="AE94" i="24"/>
  <c r="AD94" i="24"/>
  <c r="AC265" i="24"/>
  <c r="AD265" i="24"/>
  <c r="AE265" i="24"/>
  <c r="AD263" i="24"/>
  <c r="AE263" i="24"/>
  <c r="AC263" i="24"/>
  <c r="AD25" i="24"/>
  <c r="AC25" i="24"/>
  <c r="AE25" i="24"/>
  <c r="AD96" i="24"/>
  <c r="AE96" i="24"/>
  <c r="AC96" i="24"/>
  <c r="AD272" i="24"/>
  <c r="AC272" i="24"/>
  <c r="AE272" i="24"/>
  <c r="AE80" i="24"/>
  <c r="AD80" i="24"/>
  <c r="AC269" i="24"/>
  <c r="AD269" i="24"/>
  <c r="AE269" i="24"/>
  <c r="AC148" i="24"/>
  <c r="AD148" i="24"/>
  <c r="AE148" i="24"/>
  <c r="AE207" i="24"/>
  <c r="AC207" i="24"/>
  <c r="AD207" i="24"/>
  <c r="AC60" i="24"/>
  <c r="AD60" i="24"/>
  <c r="AE60" i="24"/>
  <c r="AC131" i="24"/>
  <c r="AD131" i="24"/>
  <c r="AD239" i="24"/>
  <c r="AE239" i="24"/>
  <c r="AC239" i="24"/>
  <c r="AC21" i="24"/>
  <c r="AD21" i="24"/>
  <c r="AE21" i="24"/>
  <c r="AE171" i="24"/>
  <c r="AC171" i="24"/>
  <c r="AD171" i="24"/>
  <c r="AD98" i="24"/>
  <c r="AE98" i="24"/>
  <c r="AC98" i="24"/>
  <c r="AC116" i="24"/>
  <c r="AD116" i="24"/>
  <c r="AE116" i="24"/>
  <c r="AD167" i="24"/>
  <c r="AE167" i="24"/>
  <c r="AC167" i="24"/>
  <c r="AC79" i="24"/>
  <c r="AD79" i="24"/>
  <c r="AE79" i="24"/>
  <c r="G275" i="10"/>
  <c r="K275" i="10"/>
  <c r="P275" i="10"/>
  <c r="J84" i="21"/>
  <c r="K13" i="21"/>
  <c r="P13" i="21"/>
  <c r="F50" i="15"/>
  <c r="I50" i="15"/>
  <c r="L50" i="15"/>
  <c r="H50" i="15"/>
  <c r="F36" i="15"/>
  <c r="K36" i="15"/>
  <c r="J36" i="15"/>
  <c r="L54" i="21"/>
  <c r="I54" i="21"/>
  <c r="F54" i="21"/>
  <c r="J54" i="21"/>
  <c r="H54" i="21"/>
  <c r="I13" i="15"/>
  <c r="Q13" i="15"/>
  <c r="J24" i="21"/>
  <c r="I24" i="21"/>
  <c r="F24" i="21"/>
  <c r="H24" i="21"/>
  <c r="J77" i="15"/>
  <c r="I69" i="21"/>
  <c r="F69" i="21"/>
  <c r="J69" i="21"/>
  <c r="H69" i="21"/>
  <c r="J35" i="21"/>
  <c r="H35" i="21"/>
  <c r="H33" i="15"/>
  <c r="I33" i="15"/>
  <c r="K33" i="15"/>
  <c r="J33" i="15"/>
  <c r="F33" i="15"/>
  <c r="AC2" i="4"/>
  <c r="H26" i="21"/>
  <c r="H83" i="15"/>
  <c r="H82" i="21"/>
  <c r="H65" i="15"/>
  <c r="H74" i="21"/>
  <c r="G302" i="19"/>
  <c r="P302" i="19"/>
  <c r="Q302" i="19"/>
  <c r="P300" i="19"/>
  <c r="Q300" i="19"/>
  <c r="R300" i="19" s="1"/>
  <c r="G300" i="19"/>
  <c r="G294" i="19"/>
  <c r="P294" i="19"/>
  <c r="Q294" i="19"/>
  <c r="G310" i="19"/>
  <c r="P310" i="19"/>
  <c r="X310" i="19" s="1"/>
  <c r="Q310" i="19"/>
  <c r="G283" i="19"/>
  <c r="P283" i="19"/>
  <c r="R283" i="19" s="1"/>
  <c r="G281" i="19"/>
  <c r="P281" i="19"/>
  <c r="Q281" i="19"/>
  <c r="G291" i="19"/>
  <c r="L291" i="19" s="1"/>
  <c r="P291" i="19"/>
  <c r="R291" i="19" s="1"/>
  <c r="G289" i="19"/>
  <c r="P289" i="19"/>
  <c r="Q289" i="19"/>
  <c r="R289" i="19" s="1"/>
  <c r="Q285" i="19"/>
  <c r="R285" i="19" s="1"/>
  <c r="G285" i="19"/>
  <c r="P285" i="19"/>
  <c r="P308" i="19"/>
  <c r="R308" i="19"/>
  <c r="U308" i="19" s="1"/>
  <c r="W308" i="19" s="1"/>
  <c r="Q308" i="19"/>
  <c r="G308" i="19"/>
  <c r="Q277" i="19"/>
  <c r="G277" i="19"/>
  <c r="P277" i="19"/>
  <c r="R277" i="19" s="1"/>
  <c r="G299" i="19"/>
  <c r="P299" i="19"/>
  <c r="R299" i="19"/>
  <c r="U299" i="19" s="1"/>
  <c r="W299" i="19" s="1"/>
  <c r="G297" i="19"/>
  <c r="P297" i="19"/>
  <c r="Q297" i="19"/>
  <c r="Q293" i="19"/>
  <c r="G293" i="19"/>
  <c r="P293" i="19"/>
  <c r="R293" i="19" s="1"/>
  <c r="X290" i="19"/>
  <c r="G307" i="19"/>
  <c r="P307" i="19"/>
  <c r="R307" i="19" s="1"/>
  <c r="G305" i="19"/>
  <c r="P305" i="19"/>
  <c r="Q305" i="19"/>
  <c r="Q301" i="19"/>
  <c r="G301" i="19"/>
  <c r="P301" i="19"/>
  <c r="R301" i="19" s="1"/>
  <c r="U301" i="19" s="1"/>
  <c r="W301" i="19" s="1"/>
  <c r="X298" i="19"/>
  <c r="L280" i="19"/>
  <c r="G278" i="19"/>
  <c r="P278" i="19"/>
  <c r="Q278" i="19"/>
  <c r="Q309" i="19"/>
  <c r="G309" i="19"/>
  <c r="L309" i="19" s="1"/>
  <c r="P309" i="19"/>
  <c r="X306" i="19"/>
  <c r="P284" i="19"/>
  <c r="Q284" i="19"/>
  <c r="G284" i="19"/>
  <c r="L284" i="19" s="1"/>
  <c r="L296" i="19"/>
  <c r="X296" i="19"/>
  <c r="P292" i="19"/>
  <c r="R292" i="19" s="1"/>
  <c r="Q292" i="19"/>
  <c r="G292" i="19"/>
  <c r="G286" i="19"/>
  <c r="P286" i="19"/>
  <c r="R286" i="19" s="1"/>
  <c r="Q286" i="19"/>
  <c r="G275" i="19"/>
  <c r="Y275" i="19" s="1"/>
  <c r="P275" i="19"/>
  <c r="R275" i="19" s="1"/>
  <c r="U275" i="19" s="1"/>
  <c r="W275" i="19" s="1"/>
  <c r="Q275" i="19"/>
  <c r="Q304" i="19"/>
  <c r="Q296" i="19"/>
  <c r="R296" i="19" s="1"/>
  <c r="Q288" i="19"/>
  <c r="R288" i="19" s="1"/>
  <c r="Q280" i="19"/>
  <c r="G276" i="19"/>
  <c r="Q276" i="19"/>
  <c r="R276" i="19"/>
  <c r="U276" i="19" s="1"/>
  <c r="W276" i="19" s="1"/>
  <c r="Q303" i="19"/>
  <c r="Q295" i="19"/>
  <c r="Q287" i="19"/>
  <c r="Q279" i="19"/>
  <c r="Q306" i="19"/>
  <c r="R306" i="19" s="1"/>
  <c r="Q298" i="19"/>
  <c r="R298" i="19" s="1"/>
  <c r="Q290" i="19"/>
  <c r="R290" i="19" s="1"/>
  <c r="Q282" i="19"/>
  <c r="R282" i="19" s="1"/>
  <c r="G310" i="17"/>
  <c r="P310" i="17"/>
  <c r="R310" i="17" s="1"/>
  <c r="Q310" i="17"/>
  <c r="P295" i="17"/>
  <c r="Q295" i="17"/>
  <c r="G295" i="17"/>
  <c r="Q277" i="17"/>
  <c r="G277" i="17"/>
  <c r="P277" i="17"/>
  <c r="R277" i="17" s="1"/>
  <c r="K288" i="17"/>
  <c r="G307" i="17"/>
  <c r="P307" i="17"/>
  <c r="R307" i="17" s="1"/>
  <c r="Q307" i="17"/>
  <c r="Q301" i="17"/>
  <c r="G301" i="17"/>
  <c r="P301" i="17"/>
  <c r="G286" i="17"/>
  <c r="X286" i="17" s="1"/>
  <c r="P286" i="17"/>
  <c r="Q286" i="17"/>
  <c r="G297" i="17"/>
  <c r="P297" i="17"/>
  <c r="R297" i="17" s="1"/>
  <c r="Q297" i="17"/>
  <c r="Q285" i="17"/>
  <c r="G285" i="17"/>
  <c r="P285" i="17"/>
  <c r="R285" i="17" s="1"/>
  <c r="Q309" i="17"/>
  <c r="R309" i="17" s="1"/>
  <c r="G309" i="17"/>
  <c r="P309" i="17"/>
  <c r="P303" i="17"/>
  <c r="X303" i="17" s="1"/>
  <c r="Q303" i="17"/>
  <c r="G303" i="17"/>
  <c r="G281" i="17"/>
  <c r="P281" i="17"/>
  <c r="R281" i="17" s="1"/>
  <c r="Q281" i="17"/>
  <c r="P279" i="17"/>
  <c r="Q279" i="17"/>
  <c r="G279" i="17"/>
  <c r="P276" i="17"/>
  <c r="Q276" i="17"/>
  <c r="G276" i="17"/>
  <c r="G305" i="17"/>
  <c r="P305" i="17"/>
  <c r="Q305" i="17"/>
  <c r="G299" i="17"/>
  <c r="P299" i="17"/>
  <c r="Q299" i="17"/>
  <c r="Q293" i="17"/>
  <c r="R293" i="17" s="1"/>
  <c r="G293" i="17"/>
  <c r="P293" i="17"/>
  <c r="G278" i="17"/>
  <c r="P278" i="17"/>
  <c r="R278" i="17"/>
  <c r="U278" i="17" s="1"/>
  <c r="W278" i="17" s="1"/>
  <c r="Q278" i="17"/>
  <c r="G302" i="17"/>
  <c r="P302" i="17"/>
  <c r="R302" i="17" s="1"/>
  <c r="Q302" i="17"/>
  <c r="P287" i="17"/>
  <c r="R287" i="17" s="1"/>
  <c r="U287" i="17" s="1"/>
  <c r="W287" i="17" s="1"/>
  <c r="Q287" i="17"/>
  <c r="G287" i="17"/>
  <c r="Y287" i="17" s="1"/>
  <c r="G289" i="17"/>
  <c r="P289" i="17"/>
  <c r="Q289" i="17"/>
  <c r="R289" i="17" s="1"/>
  <c r="G283" i="17"/>
  <c r="K283" i="17" s="1"/>
  <c r="P283" i="17"/>
  <c r="Q283" i="17"/>
  <c r="G275" i="17"/>
  <c r="P275" i="17"/>
  <c r="R275" i="17" s="1"/>
  <c r="Q275" i="17"/>
  <c r="G308" i="17"/>
  <c r="G300" i="17"/>
  <c r="G292" i="17"/>
  <c r="G306" i="17"/>
  <c r="G298" i="17"/>
  <c r="U298" i="17" s="1"/>
  <c r="W298" i="17" s="1"/>
  <c r="G290" i="17"/>
  <c r="G282" i="17"/>
  <c r="Q308" i="17"/>
  <c r="R308" i="17" s="1"/>
  <c r="Q300" i="17"/>
  <c r="R300" i="17" s="1"/>
  <c r="Q292" i="17"/>
  <c r="R292" i="17" s="1"/>
  <c r="Q306" i="17"/>
  <c r="R306" i="17"/>
  <c r="U306" i="17" s="1"/>
  <c r="W306" i="17" s="1"/>
  <c r="Q298" i="17"/>
  <c r="R298" i="17"/>
  <c r="Q290" i="17"/>
  <c r="R290" i="17" s="1"/>
  <c r="Q282" i="17"/>
  <c r="R282" i="17"/>
  <c r="U282" i="17"/>
  <c r="W282" i="17" s="1"/>
  <c r="R311" i="26"/>
  <c r="R310" i="26"/>
  <c r="U310" i="26"/>
  <c r="R306" i="26"/>
  <c r="P309" i="26"/>
  <c r="P305" i="26"/>
  <c r="P301" i="26"/>
  <c r="R301" i="26" s="1"/>
  <c r="U301" i="26" s="1"/>
  <c r="P297" i="26"/>
  <c r="R297" i="26"/>
  <c r="U297" i="26" s="1"/>
  <c r="Q312" i="26"/>
  <c r="G310" i="26"/>
  <c r="L310" i="26"/>
  <c r="Q308" i="26"/>
  <c r="G306" i="26"/>
  <c r="L306" i="26" s="1"/>
  <c r="Q304" i="26"/>
  <c r="G302" i="26"/>
  <c r="L302" i="26" s="1"/>
  <c r="Q300" i="26"/>
  <c r="G298" i="26"/>
  <c r="L298" i="26" s="1"/>
  <c r="P312" i="26"/>
  <c r="R312" i="26" s="1"/>
  <c r="U312" i="26" s="1"/>
  <c r="P308" i="26"/>
  <c r="R308" i="26" s="1"/>
  <c r="U308" i="26" s="1"/>
  <c r="P304" i="26"/>
  <c r="P300" i="26"/>
  <c r="G284" i="27"/>
  <c r="K284" i="27"/>
  <c r="P284" i="27"/>
  <c r="R284" i="27"/>
  <c r="U284" i="27"/>
  <c r="Z284" i="27"/>
  <c r="AA284" i="27"/>
  <c r="Q284" i="27"/>
  <c r="R297" i="27"/>
  <c r="U297" i="27"/>
  <c r="U296" i="27"/>
  <c r="W296" i="27"/>
  <c r="P287" i="27"/>
  <c r="Z287" i="27"/>
  <c r="AA287" i="27"/>
  <c r="Q287" i="27"/>
  <c r="G287" i="27"/>
  <c r="K287" i="27"/>
  <c r="W297" i="27"/>
  <c r="R294" i="27"/>
  <c r="U294" i="27"/>
  <c r="W294" i="27"/>
  <c r="Q290" i="27"/>
  <c r="G290" i="27"/>
  <c r="K290" i="27"/>
  <c r="P290" i="27"/>
  <c r="Z290" i="27"/>
  <c r="AA290" i="27"/>
  <c r="Q298" i="27"/>
  <c r="G298" i="27"/>
  <c r="K298" i="27"/>
  <c r="P298" i="27"/>
  <c r="R298" i="27"/>
  <c r="Z298" i="27"/>
  <c r="AA298" i="27"/>
  <c r="R289" i="27"/>
  <c r="U289" i="27"/>
  <c r="W289" i="27"/>
  <c r="G292" i="27"/>
  <c r="K292" i="27"/>
  <c r="P292" i="27"/>
  <c r="Z292" i="27"/>
  <c r="AA292" i="27"/>
  <c r="Q292" i="27"/>
  <c r="P295" i="27"/>
  <c r="Z295" i="27"/>
  <c r="AA295" i="27"/>
  <c r="Q295" i="27"/>
  <c r="G295" i="27"/>
  <c r="K295" i="27"/>
  <c r="W284" i="27"/>
  <c r="G296" i="27"/>
  <c r="K296" i="27"/>
  <c r="Z291" i="27"/>
  <c r="AA291" i="27"/>
  <c r="P291" i="27"/>
  <c r="R291" i="27"/>
  <c r="U291" i="27"/>
  <c r="W291" i="27"/>
  <c r="G288" i="27"/>
  <c r="K288" i="27"/>
  <c r="Z283" i="27"/>
  <c r="AA283" i="27"/>
  <c r="P283" i="27"/>
  <c r="R283" i="27"/>
  <c r="U283" i="27"/>
  <c r="W283" i="27"/>
  <c r="Q293" i="27"/>
  <c r="Q285" i="27"/>
  <c r="Q294" i="27"/>
  <c r="Z293" i="27"/>
  <c r="AA293" i="27"/>
  <c r="P293" i="27"/>
  <c r="R293" i="27"/>
  <c r="U293" i="27"/>
  <c r="W293" i="27"/>
  <c r="Q286" i="27"/>
  <c r="R286" i="27"/>
  <c r="U286" i="27"/>
  <c r="W286" i="27"/>
  <c r="Z285" i="27"/>
  <c r="AA285" i="27"/>
  <c r="P285" i="27"/>
  <c r="R285" i="27"/>
  <c r="U285" i="27"/>
  <c r="W285" i="27"/>
  <c r="Z294" i="27"/>
  <c r="AA294" i="27"/>
  <c r="Z286" i="27"/>
  <c r="AA286" i="27"/>
  <c r="Z296" i="27"/>
  <c r="AA296" i="27"/>
  <c r="Z288" i="27"/>
  <c r="AA288" i="27"/>
  <c r="R274" i="27"/>
  <c r="P212" i="27"/>
  <c r="Z212" i="27"/>
  <c r="S19" i="27"/>
  <c r="P250" i="27"/>
  <c r="G250" i="27"/>
  <c r="K250" i="27"/>
  <c r="Q250" i="27"/>
  <c r="R250" i="27"/>
  <c r="U250" i="27"/>
  <c r="W250" i="27"/>
  <c r="Q153" i="27"/>
  <c r="P153" i="27"/>
  <c r="R153" i="27"/>
  <c r="G153" i="27"/>
  <c r="J153" i="27"/>
  <c r="Q109" i="27"/>
  <c r="Z109" i="27"/>
  <c r="P109" i="27"/>
  <c r="R109" i="27"/>
  <c r="U109" i="27"/>
  <c r="W109" i="27"/>
  <c r="G109" i="27"/>
  <c r="I109" i="27"/>
  <c r="G42" i="27"/>
  <c r="I42" i="27"/>
  <c r="Q42" i="27"/>
  <c r="Z42" i="27"/>
  <c r="G171" i="27"/>
  <c r="I171" i="27"/>
  <c r="P171" i="27"/>
  <c r="Z171" i="27"/>
  <c r="Q171" i="27"/>
  <c r="P106" i="27"/>
  <c r="Z106" i="27"/>
  <c r="Q106" i="27"/>
  <c r="G58" i="27"/>
  <c r="I58" i="27"/>
  <c r="Z58" i="27"/>
  <c r="Q58" i="27"/>
  <c r="Z274" i="27"/>
  <c r="G274" i="27"/>
  <c r="K274" i="27"/>
  <c r="Q274" i="27"/>
  <c r="G272" i="27"/>
  <c r="K272" i="27"/>
  <c r="Q272" i="27"/>
  <c r="P272" i="27"/>
  <c r="Z272" i="27"/>
  <c r="P243" i="27"/>
  <c r="G243" i="27"/>
  <c r="K243" i="27"/>
  <c r="Q243" i="27"/>
  <c r="P241" i="27"/>
  <c r="Q241" i="27"/>
  <c r="Z241" i="27"/>
  <c r="G241" i="27"/>
  <c r="K241" i="27"/>
  <c r="P230" i="27"/>
  <c r="Z230" i="27"/>
  <c r="G230" i="27"/>
  <c r="K230" i="27"/>
  <c r="Q230" i="27"/>
  <c r="P227" i="27"/>
  <c r="R227" i="27"/>
  <c r="Z227" i="27"/>
  <c r="Q227" i="27"/>
  <c r="G227" i="27"/>
  <c r="K227" i="27"/>
  <c r="Z225" i="27"/>
  <c r="Q225" i="27"/>
  <c r="P225" i="27"/>
  <c r="R225" i="27"/>
  <c r="U225" i="27"/>
  <c r="W225" i="27"/>
  <c r="Q210" i="27"/>
  <c r="R210" i="27"/>
  <c r="U210" i="27"/>
  <c r="W210" i="27"/>
  <c r="Z210" i="27"/>
  <c r="Q166" i="27"/>
  <c r="G166" i="27"/>
  <c r="J166" i="27"/>
  <c r="P166" i="27"/>
  <c r="Z166" i="27"/>
  <c r="G174" i="27"/>
  <c r="J174" i="27"/>
  <c r="Q174" i="27"/>
  <c r="G193" i="27"/>
  <c r="J193" i="27"/>
  <c r="Z193" i="27"/>
  <c r="P193" i="27"/>
  <c r="R193" i="27"/>
  <c r="U193" i="27"/>
  <c r="W193" i="27"/>
  <c r="Q193" i="27"/>
  <c r="Q31" i="27"/>
  <c r="R31" i="27"/>
  <c r="G31" i="27"/>
  <c r="I31" i="27"/>
  <c r="Z31" i="27"/>
  <c r="G38" i="27"/>
  <c r="I38" i="27"/>
  <c r="Q38" i="27"/>
  <c r="G78" i="27"/>
  <c r="I78" i="27"/>
  <c r="P78" i="27"/>
  <c r="Z78" i="27"/>
  <c r="Q78" i="27"/>
  <c r="Q220" i="27"/>
  <c r="Z220" i="27"/>
  <c r="P220" i="27"/>
  <c r="R220" i="27"/>
  <c r="U220" i="27"/>
  <c r="W220" i="27"/>
  <c r="G220" i="27"/>
  <c r="K220" i="27"/>
  <c r="P207" i="27"/>
  <c r="Q207" i="27"/>
  <c r="R207" i="27"/>
  <c r="U207" i="27"/>
  <c r="W207" i="27"/>
  <c r="G207" i="27"/>
  <c r="K207" i="27"/>
  <c r="P188" i="27"/>
  <c r="Q188" i="27"/>
  <c r="Z188" i="27"/>
  <c r="G198" i="27"/>
  <c r="J198" i="27"/>
  <c r="Z198" i="27"/>
  <c r="P198" i="27"/>
  <c r="R198" i="27"/>
  <c r="R263" i="27"/>
  <c r="U263" i="27"/>
  <c r="W263" i="27"/>
  <c r="P218" i="27"/>
  <c r="Z218" i="27"/>
  <c r="Q218" i="27"/>
  <c r="P199" i="27"/>
  <c r="Z199" i="27"/>
  <c r="G199" i="27"/>
  <c r="J199" i="27"/>
  <c r="G32" i="27"/>
  <c r="I32" i="27"/>
  <c r="P32" i="27"/>
  <c r="Z32" i="27"/>
  <c r="Q32" i="27"/>
  <c r="G135" i="27"/>
  <c r="I135" i="27"/>
  <c r="Q135" i="27"/>
  <c r="P135" i="27"/>
  <c r="R135" i="27"/>
  <c r="G170" i="27"/>
  <c r="I170" i="27"/>
  <c r="Q170" i="27"/>
  <c r="P170" i="27"/>
  <c r="R170" i="27"/>
  <c r="U170" i="27"/>
  <c r="W170" i="27"/>
  <c r="Z170" i="27"/>
  <c r="G105" i="27"/>
  <c r="I105" i="27"/>
  <c r="Q105" i="27"/>
  <c r="U179" i="27"/>
  <c r="W179" i="27"/>
  <c r="U242" i="27"/>
  <c r="W242" i="27"/>
  <c r="Z281" i="27"/>
  <c r="P281" i="27"/>
  <c r="Q281" i="27"/>
  <c r="P268" i="27"/>
  <c r="G268" i="27"/>
  <c r="K268" i="27"/>
  <c r="Q268" i="27"/>
  <c r="R268" i="27"/>
  <c r="U268" i="27"/>
  <c r="W268" i="27"/>
  <c r="Z268" i="27"/>
  <c r="Z266" i="27"/>
  <c r="G266" i="27"/>
  <c r="P266" i="27"/>
  <c r="R266" i="27"/>
  <c r="P116" i="27"/>
  <c r="R116" i="27"/>
  <c r="U116" i="27"/>
  <c r="W116" i="27"/>
  <c r="Z116" i="27"/>
  <c r="G116" i="27"/>
  <c r="I116" i="27"/>
  <c r="Q116" i="27"/>
  <c r="Z76" i="27"/>
  <c r="G76" i="27"/>
  <c r="I76" i="27"/>
  <c r="Q76" i="27"/>
  <c r="Q177" i="27"/>
  <c r="G177" i="27"/>
  <c r="I177" i="27"/>
  <c r="Z177" i="27"/>
  <c r="G81" i="27"/>
  <c r="I81" i="27"/>
  <c r="P81" i="27"/>
  <c r="R81" i="27"/>
  <c r="U81" i="27"/>
  <c r="W81" i="27"/>
  <c r="Q81" i="27"/>
  <c r="Z81" i="27"/>
  <c r="G98" i="27"/>
  <c r="I98" i="27"/>
  <c r="P98" i="27"/>
  <c r="R98" i="27"/>
  <c r="Z98" i="27"/>
  <c r="Q98" i="27"/>
  <c r="Z24" i="27"/>
  <c r="P24" i="27"/>
  <c r="G24" i="27"/>
  <c r="H24" i="27"/>
  <c r="Q24" i="27"/>
  <c r="R42" i="27"/>
  <c r="G83" i="27"/>
  <c r="I83" i="27"/>
  <c r="Z83" i="27"/>
  <c r="P83" i="27"/>
  <c r="Q83" i="27"/>
  <c r="G33" i="27"/>
  <c r="I33" i="27"/>
  <c r="P33" i="27"/>
  <c r="Z33" i="27"/>
  <c r="Q33" i="27"/>
  <c r="I75" i="27"/>
  <c r="U75" i="27"/>
  <c r="W75" i="27"/>
  <c r="Q133" i="27"/>
  <c r="G133" i="27"/>
  <c r="H133" i="27"/>
  <c r="Z133" i="27"/>
  <c r="P133" i="27"/>
  <c r="R133" i="27"/>
  <c r="Z141" i="27"/>
  <c r="Q141" i="27"/>
  <c r="G141" i="27"/>
  <c r="J141" i="27"/>
  <c r="Q70" i="27"/>
  <c r="P70" i="27"/>
  <c r="G70" i="27"/>
  <c r="I70" i="27"/>
  <c r="U253" i="27"/>
  <c r="W253" i="27"/>
  <c r="P141" i="27"/>
  <c r="Z221" i="27"/>
  <c r="G221" i="27"/>
  <c r="K221" i="27"/>
  <c r="Q221" i="27"/>
  <c r="P205" i="27"/>
  <c r="R205" i="27"/>
  <c r="U205" i="27"/>
  <c r="W205" i="27"/>
  <c r="Z205" i="27"/>
  <c r="G205" i="27"/>
  <c r="K205" i="27"/>
  <c r="G240" i="27"/>
  <c r="J240" i="27"/>
  <c r="P240" i="27"/>
  <c r="Z240" i="27"/>
  <c r="Q240" i="27"/>
  <c r="P120" i="27"/>
  <c r="G120" i="27"/>
  <c r="I120" i="27"/>
  <c r="Q120" i="27"/>
  <c r="Z120" i="27"/>
  <c r="P37" i="27"/>
  <c r="R37" i="27"/>
  <c r="Z37" i="27"/>
  <c r="G37" i="27"/>
  <c r="I37" i="27"/>
  <c r="Z61" i="27"/>
  <c r="P61" i="27"/>
  <c r="Q61" i="27"/>
  <c r="P54" i="27"/>
  <c r="Z54" i="27"/>
  <c r="Q54" i="27"/>
  <c r="P276" i="27"/>
  <c r="Q276" i="27"/>
  <c r="R276" i="27"/>
  <c r="U276" i="27"/>
  <c r="W276" i="27"/>
  <c r="G216" i="27"/>
  <c r="K216" i="27"/>
  <c r="P216" i="27"/>
  <c r="R216" i="27"/>
  <c r="Z216" i="27"/>
  <c r="Q216" i="27"/>
  <c r="R177" i="27"/>
  <c r="P277" i="27"/>
  <c r="G277" i="27"/>
  <c r="K277" i="27"/>
  <c r="Q277" i="27"/>
  <c r="G262" i="27"/>
  <c r="K262" i="27"/>
  <c r="Q262" i="27"/>
  <c r="P262" i="27"/>
  <c r="R262" i="27"/>
  <c r="U262" i="27"/>
  <c r="W262" i="27"/>
  <c r="Z262" i="27"/>
  <c r="Z245" i="27"/>
  <c r="G245" i="27"/>
  <c r="K245" i="27"/>
  <c r="Q245" i="27"/>
  <c r="P245" i="27"/>
  <c r="R245" i="27"/>
  <c r="U245" i="27"/>
  <c r="W245" i="27"/>
  <c r="P217" i="27"/>
  <c r="Z217" i="27"/>
  <c r="Q217" i="27"/>
  <c r="G217" i="27"/>
  <c r="K217" i="27"/>
  <c r="Z215" i="27"/>
  <c r="Q215" i="27"/>
  <c r="P215" i="27"/>
  <c r="G143" i="27"/>
  <c r="P143" i="27"/>
  <c r="Z143" i="27"/>
  <c r="Q143" i="27"/>
  <c r="Q203" i="27"/>
  <c r="G203" i="27"/>
  <c r="J203" i="27"/>
  <c r="Z203" i="27"/>
  <c r="Z231" i="27"/>
  <c r="G231" i="27"/>
  <c r="J231" i="27"/>
  <c r="G148" i="27"/>
  <c r="I148" i="27"/>
  <c r="Q148" i="27"/>
  <c r="P148" i="27"/>
  <c r="R148" i="27"/>
  <c r="U148" i="27"/>
  <c r="W148" i="27"/>
  <c r="Z148" i="27"/>
  <c r="Q45" i="27"/>
  <c r="R45" i="27"/>
  <c r="G45" i="27"/>
  <c r="I45" i="27"/>
  <c r="Z45" i="27"/>
  <c r="G46" i="27"/>
  <c r="I46" i="27"/>
  <c r="P46" i="27"/>
  <c r="Z46" i="27"/>
  <c r="Q46" i="27"/>
  <c r="R46" i="27"/>
  <c r="U46" i="27"/>
  <c r="W46" i="27"/>
  <c r="P263" i="27"/>
  <c r="Z263" i="27"/>
  <c r="G263" i="27"/>
  <c r="K263" i="27"/>
  <c r="P246" i="27"/>
  <c r="G246" i="27"/>
  <c r="K246" i="27"/>
  <c r="Q246" i="27"/>
  <c r="R246" i="27"/>
  <c r="Z246" i="27"/>
  <c r="G214" i="27"/>
  <c r="K214" i="27"/>
  <c r="Z214" i="27"/>
  <c r="P214" i="27"/>
  <c r="Q214" i="27"/>
  <c r="Q186" i="27"/>
  <c r="Z186" i="27"/>
  <c r="Z159" i="27"/>
  <c r="Q159" i="27"/>
  <c r="G159" i="27"/>
  <c r="I159" i="27"/>
  <c r="P159" i="27"/>
  <c r="G169" i="27"/>
  <c r="I169" i="27"/>
  <c r="P169" i="27"/>
  <c r="R169" i="27"/>
  <c r="U169" i="27"/>
  <c r="W169" i="27"/>
  <c r="Q169" i="27"/>
  <c r="Z169" i="27"/>
  <c r="P122" i="27"/>
  <c r="Z122" i="27"/>
  <c r="Q122" i="27"/>
  <c r="R122" i="27"/>
  <c r="G96" i="27"/>
  <c r="I96" i="27"/>
  <c r="P96" i="27"/>
  <c r="R96" i="27"/>
  <c r="U96" i="27"/>
  <c r="W96" i="27"/>
  <c r="Z96" i="27"/>
  <c r="Q96" i="27"/>
  <c r="Z70" i="27"/>
  <c r="R203" i="27"/>
  <c r="U203" i="27"/>
  <c r="W203" i="27"/>
  <c r="Q199" i="27"/>
  <c r="P258" i="27"/>
  <c r="R258" i="27"/>
  <c r="U258" i="27"/>
  <c r="W258" i="27"/>
  <c r="G258" i="27"/>
  <c r="K258" i="27"/>
  <c r="Q258" i="27"/>
  <c r="Q254" i="27"/>
  <c r="Z254" i="27"/>
  <c r="P254" i="27"/>
  <c r="G254" i="27"/>
  <c r="K254" i="27"/>
  <c r="Z252" i="27"/>
  <c r="P252" i="27"/>
  <c r="G252" i="27"/>
  <c r="K252" i="27"/>
  <c r="Q252" i="27"/>
  <c r="G236" i="27"/>
  <c r="K236" i="27"/>
  <c r="P236" i="27"/>
  <c r="Q236" i="27"/>
  <c r="G234" i="27"/>
  <c r="K234" i="27"/>
  <c r="P234" i="27"/>
  <c r="R234" i="27"/>
  <c r="Z234" i="27"/>
  <c r="Q234" i="27"/>
  <c r="G232" i="27"/>
  <c r="K232" i="27"/>
  <c r="P232" i="27"/>
  <c r="Z232" i="27"/>
  <c r="Q232" i="27"/>
  <c r="Z229" i="27"/>
  <c r="P229" i="27"/>
  <c r="Q229" i="27"/>
  <c r="G229" i="27"/>
  <c r="K229" i="27"/>
  <c r="Z209" i="27"/>
  <c r="P209" i="27"/>
  <c r="G209" i="27"/>
  <c r="K209" i="27"/>
  <c r="Q209" i="27"/>
  <c r="Q161" i="27"/>
  <c r="P161" i="27"/>
  <c r="G27" i="27"/>
  <c r="I27" i="27"/>
  <c r="Q27" i="27"/>
  <c r="Z27" i="27"/>
  <c r="P27" i="27"/>
  <c r="R27" i="27"/>
  <c r="Z123" i="27"/>
  <c r="Q123" i="27"/>
  <c r="G123" i="27"/>
  <c r="I123" i="27"/>
  <c r="P123" i="27"/>
  <c r="Q117" i="27"/>
  <c r="R117" i="27"/>
  <c r="U117" i="27"/>
  <c r="W117" i="27"/>
  <c r="G117" i="27"/>
  <c r="I117" i="27"/>
  <c r="Z117" i="27"/>
  <c r="P191" i="27"/>
  <c r="G191" i="27"/>
  <c r="I191" i="27"/>
  <c r="Z191" i="27"/>
  <c r="Q191" i="27"/>
  <c r="G74" i="27"/>
  <c r="I74" i="27"/>
  <c r="Q74" i="27"/>
  <c r="Z74" i="27"/>
  <c r="R156" i="27"/>
  <c r="U156" i="27"/>
  <c r="W156" i="27"/>
  <c r="R95" i="27"/>
  <c r="U95" i="27"/>
  <c r="W95" i="27"/>
  <c r="U222" i="27"/>
  <c r="W222" i="27"/>
  <c r="Z41" i="27"/>
  <c r="R151" i="27"/>
  <c r="U151" i="27"/>
  <c r="W151" i="27"/>
  <c r="R223" i="27"/>
  <c r="U223" i="27"/>
  <c r="W223" i="27"/>
  <c r="P132" i="27"/>
  <c r="R132" i="27"/>
  <c r="R89" i="27"/>
  <c r="U89" i="27"/>
  <c r="W89" i="27"/>
  <c r="R47" i="27"/>
  <c r="U47" i="27"/>
  <c r="W47" i="27"/>
  <c r="R157" i="27"/>
  <c r="U157" i="27"/>
  <c r="W157" i="27"/>
  <c r="U271" i="27"/>
  <c r="W271" i="27"/>
  <c r="U270" i="27"/>
  <c r="W270" i="27"/>
  <c r="R248" i="27"/>
  <c r="U248" i="27"/>
  <c r="W248" i="27"/>
  <c r="P264" i="27"/>
  <c r="R264" i="27"/>
  <c r="U264" i="27"/>
  <c r="W264" i="27"/>
  <c r="Q178" i="27"/>
  <c r="G132" i="27"/>
  <c r="I132" i="27"/>
  <c r="Z52" i="27"/>
  <c r="R25" i="27"/>
  <c r="U25" i="27"/>
  <c r="W25" i="27"/>
  <c r="R77" i="27"/>
  <c r="U77" i="27"/>
  <c r="W77" i="27"/>
  <c r="R178" i="27"/>
  <c r="U178" i="27"/>
  <c r="W178" i="27"/>
  <c r="G142" i="27"/>
  <c r="J142" i="27"/>
  <c r="Q136" i="27"/>
  <c r="U49" i="27"/>
  <c r="W49" i="27"/>
  <c r="U150" i="27"/>
  <c r="W150" i="27"/>
  <c r="R228" i="27"/>
  <c r="R265" i="27"/>
  <c r="U265" i="27"/>
  <c r="W265" i="27"/>
  <c r="R200" i="27"/>
  <c r="U200" i="27"/>
  <c r="W200" i="27"/>
  <c r="R163" i="27"/>
  <c r="U163" i="27"/>
  <c r="W163" i="27"/>
  <c r="U142" i="27"/>
  <c r="W142" i="27"/>
  <c r="G313" i="4"/>
  <c r="L313" i="4"/>
  <c r="P313" i="4"/>
  <c r="S313" i="4"/>
  <c r="U313" i="4"/>
  <c r="G310" i="4"/>
  <c r="L310" i="4"/>
  <c r="P310" i="4"/>
  <c r="S310" i="4"/>
  <c r="U310" i="4"/>
  <c r="G305" i="4"/>
  <c r="L305" i="4"/>
  <c r="P305" i="4"/>
  <c r="G302" i="4"/>
  <c r="L302" i="4"/>
  <c r="P302" i="4"/>
  <c r="G297" i="4"/>
  <c r="L297" i="4"/>
  <c r="P297" i="4"/>
  <c r="S297" i="4"/>
  <c r="U297" i="4"/>
  <c r="G281" i="4"/>
  <c r="L281" i="4"/>
  <c r="P281" i="4"/>
  <c r="S281" i="4"/>
  <c r="U281" i="4"/>
  <c r="G289" i="4"/>
  <c r="L289" i="4"/>
  <c r="P289" i="4"/>
  <c r="S289" i="4"/>
  <c r="U289" i="4"/>
  <c r="G312" i="4"/>
  <c r="L312" i="4"/>
  <c r="P312" i="4"/>
  <c r="G309" i="4"/>
  <c r="L309" i="4"/>
  <c r="P309" i="4"/>
  <c r="S309" i="4"/>
  <c r="U309" i="4"/>
  <c r="G304" i="4"/>
  <c r="L304" i="4"/>
  <c r="P304" i="4"/>
  <c r="S304" i="4"/>
  <c r="U304" i="4"/>
  <c r="G301" i="4"/>
  <c r="L301" i="4"/>
  <c r="P301" i="4"/>
  <c r="S301" i="4"/>
  <c r="U301" i="4"/>
  <c r="G296" i="4"/>
  <c r="L296" i="4"/>
  <c r="P296" i="4"/>
  <c r="G293" i="4"/>
  <c r="L293" i="4"/>
  <c r="P293" i="4"/>
  <c r="S293" i="4"/>
  <c r="U293" i="4"/>
  <c r="G288" i="4"/>
  <c r="L288" i="4"/>
  <c r="P288" i="4"/>
  <c r="S288" i="4"/>
  <c r="U288" i="4"/>
  <c r="G285" i="4"/>
  <c r="L285" i="4"/>
  <c r="P285" i="4"/>
  <c r="S285" i="4"/>
  <c r="U285" i="4"/>
  <c r="G280" i="4"/>
  <c r="L280" i="4"/>
  <c r="P280" i="4"/>
  <c r="S311" i="4"/>
  <c r="U311" i="4"/>
  <c r="S303" i="4"/>
  <c r="U303" i="4"/>
  <c r="S300" i="4"/>
  <c r="U300" i="4"/>
  <c r="S295" i="4"/>
  <c r="U295" i="4"/>
  <c r="S292" i="4"/>
  <c r="U292" i="4"/>
  <c r="S287" i="4"/>
  <c r="U287" i="4"/>
  <c r="G294" i="4"/>
  <c r="L294" i="4"/>
  <c r="P294" i="4"/>
  <c r="G286" i="4"/>
  <c r="L286" i="4"/>
  <c r="P286" i="4"/>
  <c r="G316" i="4"/>
  <c r="L316" i="4"/>
  <c r="G308" i="4"/>
  <c r="L308" i="4"/>
  <c r="G300" i="4"/>
  <c r="L300" i="4"/>
  <c r="G292" i="4"/>
  <c r="L292" i="4"/>
  <c r="G284" i="4"/>
  <c r="L284" i="4"/>
  <c r="P296" i="20"/>
  <c r="R296" i="20"/>
  <c r="Q296" i="20"/>
  <c r="AU296" i="20"/>
  <c r="G296" i="20"/>
  <c r="Z296" i="20"/>
  <c r="G291" i="20"/>
  <c r="Q291" i="20"/>
  <c r="Z291" i="20"/>
  <c r="P291" i="20"/>
  <c r="R291" i="20" s="1"/>
  <c r="AU291" i="20"/>
  <c r="G285" i="20"/>
  <c r="Z285" i="20"/>
  <c r="P285" i="20"/>
  <c r="Q285" i="20"/>
  <c r="AU285" i="20"/>
  <c r="G293" i="20"/>
  <c r="U293" i="20" s="1"/>
  <c r="W293" i="20" s="1"/>
  <c r="Z293" i="20"/>
  <c r="P293" i="20"/>
  <c r="R293" i="20" s="1"/>
  <c r="Q293" i="20"/>
  <c r="AU293" i="20"/>
  <c r="Z287" i="20"/>
  <c r="P287" i="20"/>
  <c r="Q287" i="20"/>
  <c r="AU287" i="20"/>
  <c r="G287" i="20"/>
  <c r="Z295" i="20"/>
  <c r="P295" i="20"/>
  <c r="Q295" i="20"/>
  <c r="AU295" i="20"/>
  <c r="G295" i="20"/>
  <c r="P290" i="20"/>
  <c r="U290" i="20"/>
  <c r="W290" i="20" s="1"/>
  <c r="G290" i="20"/>
  <c r="Z290" i="20"/>
  <c r="Q290" i="20"/>
  <c r="R290" i="20" s="1"/>
  <c r="AU290" i="20"/>
  <c r="G284" i="20"/>
  <c r="Z284" i="20"/>
  <c r="P284" i="20"/>
  <c r="Q284" i="20"/>
  <c r="AU284" i="20"/>
  <c r="G292" i="20"/>
  <c r="Z292" i="20"/>
  <c r="P292" i="20"/>
  <c r="Q292" i="20"/>
  <c r="AU292" i="20"/>
  <c r="G298" i="20"/>
  <c r="Z298" i="20"/>
  <c r="Q298" i="20"/>
  <c r="AU298" i="20"/>
  <c r="P298" i="20"/>
  <c r="G283" i="20"/>
  <c r="Z283" i="20"/>
  <c r="Q283" i="20"/>
  <c r="P283" i="20"/>
  <c r="AU283" i="20"/>
  <c r="G294" i="20"/>
  <c r="G286" i="20"/>
  <c r="K289" i="20"/>
  <c r="G288" i="20"/>
  <c r="G297" i="20"/>
  <c r="K297" i="20" s="1"/>
  <c r="AU294" i="20"/>
  <c r="Q294" i="20"/>
  <c r="AU286" i="20"/>
  <c r="Q286" i="20"/>
  <c r="P294" i="20"/>
  <c r="P286" i="20"/>
  <c r="R286" i="20"/>
  <c r="U286" i="20" s="1"/>
  <c r="W286" i="20"/>
  <c r="AU288" i="20"/>
  <c r="Q288" i="20"/>
  <c r="AU297" i="20"/>
  <c r="AU289" i="20"/>
  <c r="S209" i="10"/>
  <c r="U209" i="10"/>
  <c r="P251" i="10"/>
  <c r="S251" i="10"/>
  <c r="U251" i="10"/>
  <c r="G251" i="10"/>
  <c r="K251" i="10"/>
  <c r="P243" i="10"/>
  <c r="G243" i="10"/>
  <c r="K243" i="10"/>
  <c r="G98" i="10"/>
  <c r="I98" i="10"/>
  <c r="P98" i="10"/>
  <c r="G268" i="10"/>
  <c r="K268" i="10"/>
  <c r="P268" i="10"/>
  <c r="S268" i="10"/>
  <c r="U268" i="10"/>
  <c r="S164" i="10"/>
  <c r="U164" i="10"/>
  <c r="G79" i="10"/>
  <c r="I79" i="10"/>
  <c r="P79" i="10"/>
  <c r="G75" i="10"/>
  <c r="I75" i="10"/>
  <c r="P75" i="10"/>
  <c r="S75" i="10"/>
  <c r="U75" i="10"/>
  <c r="G63" i="10"/>
  <c r="I63" i="10"/>
  <c r="P63" i="10"/>
  <c r="P241" i="10"/>
  <c r="S241" i="10"/>
  <c r="U241" i="10"/>
  <c r="G241" i="10"/>
  <c r="K241" i="10"/>
  <c r="P222" i="10"/>
  <c r="G222" i="10"/>
  <c r="L222" i="10"/>
  <c r="G203" i="10"/>
  <c r="P203" i="10"/>
  <c r="P195" i="10"/>
  <c r="G195" i="10"/>
  <c r="K195" i="10"/>
  <c r="G148" i="10"/>
  <c r="N148" i="10"/>
  <c r="P148" i="10"/>
  <c r="G43" i="10"/>
  <c r="I43" i="10"/>
  <c r="P43" i="10"/>
  <c r="S43" i="10"/>
  <c r="U43" i="10"/>
  <c r="G73" i="10"/>
  <c r="I73" i="10"/>
  <c r="P73" i="10"/>
  <c r="P225" i="10"/>
  <c r="G225" i="10"/>
  <c r="K225" i="10"/>
  <c r="S206" i="10"/>
  <c r="U206" i="10"/>
  <c r="P143" i="10"/>
  <c r="G143" i="10"/>
  <c r="K143" i="10"/>
  <c r="S275" i="10"/>
  <c r="U275" i="10"/>
  <c r="P94" i="10"/>
  <c r="S94" i="10"/>
  <c r="U94" i="10"/>
  <c r="P188" i="10"/>
  <c r="S188" i="10"/>
  <c r="U188" i="10"/>
  <c r="N252" i="10"/>
  <c r="G164" i="10"/>
  <c r="N164" i="10"/>
  <c r="P262" i="10"/>
  <c r="G206" i="10"/>
  <c r="I206" i="10"/>
  <c r="P158" i="10"/>
  <c r="S158" i="10"/>
  <c r="U158" i="10"/>
  <c r="S42" i="10"/>
  <c r="U42" i="10"/>
  <c r="S58" i="10"/>
  <c r="U58" i="10"/>
  <c r="P151" i="10"/>
  <c r="S151" i="10"/>
  <c r="U151" i="10"/>
  <c r="G104" i="10"/>
  <c r="I104" i="10"/>
  <c r="P35" i="10"/>
  <c r="S35" i="10"/>
  <c r="U35" i="10"/>
  <c r="P137" i="10"/>
  <c r="S137" i="10"/>
  <c r="U137" i="10"/>
  <c r="S30" i="10"/>
  <c r="U30" i="10"/>
  <c r="G209" i="10"/>
  <c r="K209" i="10"/>
  <c r="P84" i="10"/>
  <c r="S84" i="10"/>
  <c r="U84" i="10"/>
  <c r="S175" i="10"/>
  <c r="U175" i="10"/>
  <c r="S226" i="10"/>
  <c r="U226" i="10"/>
  <c r="S289" i="10"/>
  <c r="U289" i="10"/>
  <c r="P122" i="10"/>
  <c r="S122" i="10"/>
  <c r="U122" i="10"/>
  <c r="P161" i="10"/>
  <c r="S161" i="10"/>
  <c r="U161" i="10"/>
  <c r="G272" i="10"/>
  <c r="K272" i="10"/>
  <c r="G33" i="10"/>
  <c r="S74" i="10"/>
  <c r="U74" i="10"/>
  <c r="S198" i="10"/>
  <c r="U198" i="10"/>
  <c r="P88" i="10"/>
  <c r="S88" i="10"/>
  <c r="U88" i="10"/>
  <c r="P115" i="10"/>
  <c r="S115" i="10"/>
  <c r="U115" i="10"/>
  <c r="G273" i="10"/>
  <c r="K273" i="10"/>
  <c r="P273" i="10"/>
  <c r="S273" i="10"/>
  <c r="U273" i="10"/>
  <c r="G270" i="10"/>
  <c r="K270" i="10"/>
  <c r="P270" i="10"/>
  <c r="P63" i="20"/>
  <c r="Z63" i="20"/>
  <c r="AU63" i="20"/>
  <c r="G63" i="20"/>
  <c r="I63" i="20"/>
  <c r="Q63" i="20"/>
  <c r="G25" i="20"/>
  <c r="Z25" i="20"/>
  <c r="AU25" i="20"/>
  <c r="Q25" i="20"/>
  <c r="P25" i="20"/>
  <c r="R25" i="20" s="1"/>
  <c r="U25" i="20" s="1"/>
  <c r="W25" i="20" s="1"/>
  <c r="G45" i="20"/>
  <c r="Z45" i="20"/>
  <c r="P45" i="20"/>
  <c r="AU45" i="20"/>
  <c r="Q45" i="20"/>
  <c r="K224" i="20"/>
  <c r="I194" i="20"/>
  <c r="AS54" i="20"/>
  <c r="AR54" i="20" s="1"/>
  <c r="AQ54" i="20" s="1"/>
  <c r="AP54" i="20" s="1"/>
  <c r="AO54" i="20" s="1"/>
  <c r="AN54" i="20" s="1"/>
  <c r="AM54" i="20" s="1"/>
  <c r="AL54" i="20" s="1"/>
  <c r="AT139" i="20"/>
  <c r="AS139" i="20" s="1"/>
  <c r="AR139" i="20" s="1"/>
  <c r="AQ139" i="20" s="1"/>
  <c r="AP139" i="20" s="1"/>
  <c r="AO139" i="20" s="1"/>
  <c r="AN139" i="20" s="1"/>
  <c r="AM139" i="20" s="1"/>
  <c r="AL139" i="20" s="1"/>
  <c r="J145" i="20"/>
  <c r="U145" i="20"/>
  <c r="W145" i="20" s="1"/>
  <c r="AT225" i="20"/>
  <c r="AS225" i="20" s="1"/>
  <c r="AR225" i="20" s="1"/>
  <c r="AQ225" i="20" s="1"/>
  <c r="AP225" i="20" s="1"/>
  <c r="AO225" i="20" s="1"/>
  <c r="AN225" i="20" s="1"/>
  <c r="AM225" i="20" s="1"/>
  <c r="AL225" i="20" s="1"/>
  <c r="AT29" i="20"/>
  <c r="AS29" i="20" s="1"/>
  <c r="AR29" i="20" s="1"/>
  <c r="AQ29" i="20" s="1"/>
  <c r="AP29" i="20"/>
  <c r="AO29" i="20" s="1"/>
  <c r="AN29" i="20" s="1"/>
  <c r="AM29" i="20" s="1"/>
  <c r="AL29" i="20" s="1"/>
  <c r="AI29" i="20" s="1"/>
  <c r="G279" i="20"/>
  <c r="K279" i="20" s="1"/>
  <c r="Q279" i="20"/>
  <c r="Z279" i="20"/>
  <c r="P269" i="20"/>
  <c r="R269" i="20" s="1"/>
  <c r="U269" i="20"/>
  <c r="W269" i="20" s="1"/>
  <c r="Q269" i="20"/>
  <c r="G269" i="20"/>
  <c r="K269" i="20" s="1"/>
  <c r="G257" i="20"/>
  <c r="AU257" i="20"/>
  <c r="P257" i="20"/>
  <c r="Q257" i="20"/>
  <c r="P228" i="20"/>
  <c r="G228" i="20"/>
  <c r="Z228" i="20"/>
  <c r="AU228" i="20"/>
  <c r="Q198" i="20"/>
  <c r="AU198" i="20"/>
  <c r="P198" i="20"/>
  <c r="G198" i="20"/>
  <c r="P192" i="20"/>
  <c r="R192" i="20" s="1"/>
  <c r="U192" i="20" s="1"/>
  <c r="W192" i="20" s="1"/>
  <c r="Z192" i="20"/>
  <c r="G192" i="20"/>
  <c r="AU192" i="20"/>
  <c r="Q192" i="20"/>
  <c r="P178" i="20"/>
  <c r="R178" i="20" s="1"/>
  <c r="Q178" i="20"/>
  <c r="Z178" i="20"/>
  <c r="AU178" i="20"/>
  <c r="G178" i="20"/>
  <c r="G140" i="20"/>
  <c r="P140" i="20"/>
  <c r="Q140" i="20"/>
  <c r="Z140" i="20"/>
  <c r="AU140" i="20"/>
  <c r="T99" i="20"/>
  <c r="AU99" i="20"/>
  <c r="P99" i="20"/>
  <c r="R99" i="20" s="1"/>
  <c r="U99" i="20" s="1"/>
  <c r="W99" i="20" s="1"/>
  <c r="Q99" i="20"/>
  <c r="Z99" i="20"/>
  <c r="Q84" i="20"/>
  <c r="G84" i="20"/>
  <c r="Z84" i="20"/>
  <c r="AU84" i="20"/>
  <c r="AT119" i="20"/>
  <c r="AS119" i="20"/>
  <c r="AR119" i="20" s="1"/>
  <c r="AQ119" i="20" s="1"/>
  <c r="AP119" i="20"/>
  <c r="AO119" i="20" s="1"/>
  <c r="AN119" i="20" s="1"/>
  <c r="AM119" i="20" s="1"/>
  <c r="AL119" i="20" s="1"/>
  <c r="AJ119" i="20" s="1"/>
  <c r="AJ180" i="20"/>
  <c r="AK180" i="20"/>
  <c r="AK74" i="20"/>
  <c r="AI74" i="20"/>
  <c r="Z257" i="20"/>
  <c r="I125" i="20"/>
  <c r="U125" i="20"/>
  <c r="W125" i="20" s="1"/>
  <c r="AJ138" i="20"/>
  <c r="AK138" i="20"/>
  <c r="AI138" i="20"/>
  <c r="U238" i="20"/>
  <c r="W238" i="20" s="1"/>
  <c r="AJ55" i="20"/>
  <c r="AK55" i="20"/>
  <c r="AI55" i="20"/>
  <c r="AJ58" i="20"/>
  <c r="AK58" i="20"/>
  <c r="AJ205" i="20"/>
  <c r="AK205" i="20"/>
  <c r="R119" i="20"/>
  <c r="U119" i="20"/>
  <c r="W119" i="20"/>
  <c r="G275" i="20"/>
  <c r="Z275" i="20"/>
  <c r="P250" i="20"/>
  <c r="Z250" i="20"/>
  <c r="AU250" i="20"/>
  <c r="Z214" i="20"/>
  <c r="AU214" i="20"/>
  <c r="G214" i="20"/>
  <c r="G204" i="20"/>
  <c r="Z204" i="20"/>
  <c r="AU204" i="20"/>
  <c r="Z191" i="20"/>
  <c r="P191" i="20"/>
  <c r="AU191" i="20"/>
  <c r="Q191" i="20"/>
  <c r="Q183" i="20"/>
  <c r="R183" i="20" s="1"/>
  <c r="U183" i="20"/>
  <c r="W183" i="20" s="1"/>
  <c r="G183" i="20"/>
  <c r="J183" i="20"/>
  <c r="AU183" i="20"/>
  <c r="AT183" i="20"/>
  <c r="AS183" i="20"/>
  <c r="Z183" i="20"/>
  <c r="G177" i="20"/>
  <c r="I177" i="20"/>
  <c r="Z177" i="20"/>
  <c r="AU177" i="20"/>
  <c r="P177" i="20"/>
  <c r="R177" i="20" s="1"/>
  <c r="U177" i="20" s="1"/>
  <c r="W177" i="20" s="1"/>
  <c r="Q111" i="20"/>
  <c r="AU111" i="20"/>
  <c r="G111" i="20"/>
  <c r="I111" i="20" s="1"/>
  <c r="P111" i="20"/>
  <c r="R111" i="20" s="1"/>
  <c r="U111" i="20" s="1"/>
  <c r="W111" i="20" s="1"/>
  <c r="Z111" i="20"/>
  <c r="Z98" i="20"/>
  <c r="AU98" i="20"/>
  <c r="Q98" i="20"/>
  <c r="R98" i="20" s="1"/>
  <c r="U98" i="20" s="1"/>
  <c r="W98" i="20"/>
  <c r="Z90" i="20"/>
  <c r="AU90" i="20"/>
  <c r="P69" i="20"/>
  <c r="R69" i="20" s="1"/>
  <c r="Q69" i="20"/>
  <c r="G69" i="20"/>
  <c r="I69" i="20"/>
  <c r="Z69" i="20"/>
  <c r="AU69" i="20"/>
  <c r="AU56" i="20"/>
  <c r="P56" i="20"/>
  <c r="Z56" i="20"/>
  <c r="P233" i="20"/>
  <c r="Q233" i="20"/>
  <c r="R233" i="20" s="1"/>
  <c r="U233" i="20" s="1"/>
  <c r="W233" i="20" s="1"/>
  <c r="Z233" i="20"/>
  <c r="G219" i="20"/>
  <c r="Z219" i="20"/>
  <c r="AU219" i="20"/>
  <c r="P89" i="20"/>
  <c r="G89" i="20"/>
  <c r="AU89" i="20"/>
  <c r="AT89" i="20"/>
  <c r="AS89" i="20" s="1"/>
  <c r="AR89" i="20" s="1"/>
  <c r="AQ89" i="20"/>
  <c r="G75" i="20"/>
  <c r="I75" i="20"/>
  <c r="Z75" i="20"/>
  <c r="Q75" i="20"/>
  <c r="P75" i="20"/>
  <c r="R75" i="20" s="1"/>
  <c r="U75" i="20" s="1"/>
  <c r="W75" i="20"/>
  <c r="G44" i="20"/>
  <c r="U44" i="20" s="1"/>
  <c r="W44" i="20" s="1"/>
  <c r="AU44" i="20"/>
  <c r="R151" i="20"/>
  <c r="U151" i="20" s="1"/>
  <c r="W151" i="20" s="1"/>
  <c r="R267" i="20"/>
  <c r="Z238" i="20"/>
  <c r="G238" i="20"/>
  <c r="AU238" i="20"/>
  <c r="AR238" i="20" s="1"/>
  <c r="AT238" i="20"/>
  <c r="AS238" i="20" s="1"/>
  <c r="AQ238" i="20"/>
  <c r="AP238" i="20" s="1"/>
  <c r="AO238" i="20" s="1"/>
  <c r="AN238" i="20" s="1"/>
  <c r="AM238" i="20" s="1"/>
  <c r="AL238" i="20" s="1"/>
  <c r="Q218" i="20"/>
  <c r="Z218" i="20"/>
  <c r="AU218" i="20"/>
  <c r="G189" i="20"/>
  <c r="Z189" i="20"/>
  <c r="AU189" i="20"/>
  <c r="G181" i="20"/>
  <c r="Z181" i="20"/>
  <c r="AU181" i="20"/>
  <c r="G169" i="20"/>
  <c r="I169" i="20"/>
  <c r="AU169" i="20"/>
  <c r="Q169" i="20"/>
  <c r="R169" i="20" s="1"/>
  <c r="Z169" i="20"/>
  <c r="Q103" i="20"/>
  <c r="AU103" i="20"/>
  <c r="G103" i="20"/>
  <c r="I103" i="20"/>
  <c r="P103" i="20"/>
  <c r="R103" i="20" s="1"/>
  <c r="U103" i="20" s="1"/>
  <c r="W103" i="20" s="1"/>
  <c r="G96" i="20"/>
  <c r="AU96" i="20"/>
  <c r="Z82" i="20"/>
  <c r="AU82" i="20"/>
  <c r="G68" i="20"/>
  <c r="Z68" i="20"/>
  <c r="AU68" i="20"/>
  <c r="G61" i="20"/>
  <c r="U61" i="20"/>
  <c r="W61" i="20" s="1"/>
  <c r="Z61" i="20"/>
  <c r="AU61" i="20"/>
  <c r="G49" i="20"/>
  <c r="Z49" i="20"/>
  <c r="AU49" i="20"/>
  <c r="G29" i="20"/>
  <c r="Z29" i="20"/>
  <c r="U128" i="20"/>
  <c r="W128" i="20"/>
  <c r="AQ109" i="20"/>
  <c r="AP109" i="20"/>
  <c r="AO109" i="20" s="1"/>
  <c r="AN109" i="20" s="1"/>
  <c r="AM109" i="20" s="1"/>
  <c r="AL109" i="20" s="1"/>
  <c r="G273" i="20"/>
  <c r="Z273" i="20"/>
  <c r="AU273" i="20"/>
  <c r="Q273" i="20"/>
  <c r="R273" i="20" s="1"/>
  <c r="Z202" i="20"/>
  <c r="AU202" i="20"/>
  <c r="P188" i="20"/>
  <c r="Z188" i="20"/>
  <c r="G188" i="20"/>
  <c r="AU188" i="20"/>
  <c r="P150" i="20"/>
  <c r="R150" i="20" s="1"/>
  <c r="Q150" i="20"/>
  <c r="G150" i="20"/>
  <c r="J150" i="20" s="1"/>
  <c r="AU150" i="20"/>
  <c r="G109" i="20"/>
  <c r="Z109" i="20"/>
  <c r="P109" i="20"/>
  <c r="R109" i="20"/>
  <c r="U109" i="20" s="1"/>
  <c r="W109" i="20" s="1"/>
  <c r="G95" i="20"/>
  <c r="P95" i="20"/>
  <c r="R95" i="20" s="1"/>
  <c r="Z95" i="20"/>
  <c r="G81" i="20"/>
  <c r="I81" i="20"/>
  <c r="AU81" i="20"/>
  <c r="G73" i="20"/>
  <c r="Z73" i="20"/>
  <c r="Q73" i="20"/>
  <c r="G42" i="20"/>
  <c r="U42" i="20" s="1"/>
  <c r="W42" i="20" s="1"/>
  <c r="Z42" i="20"/>
  <c r="AU42" i="20"/>
  <c r="P94" i="20"/>
  <c r="R94" i="20" s="1"/>
  <c r="Q94" i="20"/>
  <c r="G265" i="20"/>
  <c r="P265" i="20"/>
  <c r="R265" i="20" s="1"/>
  <c r="U265" i="20" s="1"/>
  <c r="W265" i="20" s="1"/>
  <c r="Z265" i="20"/>
  <c r="AU265" i="20"/>
  <c r="Q247" i="20"/>
  <c r="G247" i="20"/>
  <c r="K247" i="20" s="1"/>
  <c r="AU247" i="20"/>
  <c r="P242" i="20"/>
  <c r="Z242" i="20"/>
  <c r="AU242" i="20"/>
  <c r="P224" i="20"/>
  <c r="R224" i="20"/>
  <c r="U224" i="20" s="1"/>
  <c r="W224" i="20" s="1"/>
  <c r="AU224" i="20"/>
  <c r="AT224" i="20"/>
  <c r="AS224" i="20"/>
  <c r="AR224" i="20" s="1"/>
  <c r="AQ224" i="20" s="1"/>
  <c r="AP224" i="20" s="1"/>
  <c r="AO224" i="20" s="1"/>
  <c r="AN224" i="20" s="1"/>
  <c r="AM224" i="20" s="1"/>
  <c r="AL224" i="20" s="1"/>
  <c r="G212" i="20"/>
  <c r="Q212" i="20"/>
  <c r="Z212" i="20"/>
  <c r="AU212" i="20"/>
  <c r="AT212" i="20" s="1"/>
  <c r="AS212" i="20"/>
  <c r="P207" i="20"/>
  <c r="R207" i="20" s="1"/>
  <c r="Z207" i="20"/>
  <c r="G207" i="20"/>
  <c r="Q194" i="20"/>
  <c r="P194" i="20"/>
  <c r="Z194" i="20"/>
  <c r="AU194" i="20"/>
  <c r="G180" i="20"/>
  <c r="Z180" i="20"/>
  <c r="G161" i="20"/>
  <c r="J161" i="20" s="1"/>
  <c r="Z161" i="20"/>
  <c r="G155" i="20"/>
  <c r="J155" i="20"/>
  <c r="Z155" i="20"/>
  <c r="P252" i="20"/>
  <c r="Z252" i="20"/>
  <c r="Q223" i="20"/>
  <c r="R223" i="20" s="1"/>
  <c r="G223" i="20"/>
  <c r="AU223" i="20"/>
  <c r="Z223" i="20"/>
  <c r="G211" i="20"/>
  <c r="Z211" i="20"/>
  <c r="AU211" i="20"/>
  <c r="G173" i="20"/>
  <c r="Z173" i="20"/>
  <c r="AU173" i="20"/>
  <c r="AT173" i="20"/>
  <c r="AS173" i="20" s="1"/>
  <c r="AR173" i="20"/>
  <c r="AQ173" i="20" s="1"/>
  <c r="AP173" i="20" s="1"/>
  <c r="AO173" i="20" s="1"/>
  <c r="AN173" i="20"/>
  <c r="AM173" i="20" s="1"/>
  <c r="AL173" i="20" s="1"/>
  <c r="Z142" i="20"/>
  <c r="P142" i="20"/>
  <c r="R142" i="20" s="1"/>
  <c r="G142" i="20"/>
  <c r="J142" i="20"/>
  <c r="Q126" i="20"/>
  <c r="R126" i="20" s="1"/>
  <c r="U126" i="20"/>
  <c r="W126" i="20" s="1"/>
  <c r="G126" i="20"/>
  <c r="I126" i="20"/>
  <c r="Z126" i="20"/>
  <c r="AU126" i="20"/>
  <c r="Z101" i="20"/>
  <c r="AU101" i="20"/>
  <c r="AT101" i="20"/>
  <c r="AS101" i="20" s="1"/>
  <c r="AR101" i="20" s="1"/>
  <c r="AQ101" i="20"/>
  <c r="G27" i="20"/>
  <c r="Z27" i="20"/>
  <c r="AU27" i="20"/>
  <c r="U59" i="20"/>
  <c r="W59" i="20" s="1"/>
  <c r="R174" i="20"/>
  <c r="U174" i="20" s="1"/>
  <c r="W174" i="20" s="1"/>
  <c r="Z277" i="20"/>
  <c r="AU277" i="20"/>
  <c r="AU263" i="20"/>
  <c r="Q263" i="20"/>
  <c r="R263" i="20" s="1"/>
  <c r="U263" i="20" s="1"/>
  <c r="G263" i="20"/>
  <c r="P263" i="20"/>
  <c r="Z263" i="20"/>
  <c r="AU222" i="20"/>
  <c r="AT222" i="20"/>
  <c r="AS222" i="20" s="1"/>
  <c r="AR222" i="20" s="1"/>
  <c r="AQ222" i="20" s="1"/>
  <c r="Z222" i="20"/>
  <c r="Q222" i="20"/>
  <c r="R222" i="20" s="1"/>
  <c r="U222" i="20" s="1"/>
  <c r="W222" i="20" s="1"/>
  <c r="P216" i="20"/>
  <c r="R216" i="20" s="1"/>
  <c r="U216" i="20"/>
  <c r="W216" i="20" s="1"/>
  <c r="AU216" i="20"/>
  <c r="Z199" i="20"/>
  <c r="Q199" i="20"/>
  <c r="R199" i="20"/>
  <c r="U199" i="20"/>
  <c r="W199" i="20" s="1"/>
  <c r="AU199" i="20"/>
  <c r="AT199" i="20"/>
  <c r="AS199" i="20" s="1"/>
  <c r="AR199" i="20" s="1"/>
  <c r="Z185" i="20"/>
  <c r="P185" i="20"/>
  <c r="Q153" i="20"/>
  <c r="G153" i="20"/>
  <c r="J153" i="20" s="1"/>
  <c r="AU153" i="20"/>
  <c r="Z107" i="20"/>
  <c r="P107" i="20"/>
  <c r="R107" i="20" s="1"/>
  <c r="U107" i="20"/>
  <c r="W107" i="20" s="1"/>
  <c r="Q107" i="20"/>
  <c r="AU107" i="20"/>
  <c r="G100" i="20"/>
  <c r="Q100" i="20"/>
  <c r="Z100" i="20"/>
  <c r="AU100" i="20"/>
  <c r="Z52" i="20"/>
  <c r="AU52" i="20"/>
  <c r="Z33" i="20"/>
  <c r="AU33" i="20"/>
  <c r="G33" i="20"/>
  <c r="R83" i="20"/>
  <c r="Q210" i="20"/>
  <c r="P96" i="20"/>
  <c r="R96" i="20" s="1"/>
  <c r="U96" i="20" s="1"/>
  <c r="W96" i="20" s="1"/>
  <c r="G205" i="20"/>
  <c r="U205" i="20" s="1"/>
  <c r="W205" i="20" s="1"/>
  <c r="U262" i="20"/>
  <c r="W262" i="20" s="1"/>
  <c r="R239" i="20"/>
  <c r="U239" i="20" s="1"/>
  <c r="W239" i="20"/>
  <c r="Q22" i="20"/>
  <c r="R22" i="20" s="1"/>
  <c r="R158" i="20"/>
  <c r="U158" i="20"/>
  <c r="W158" i="20" s="1"/>
  <c r="Q244" i="20"/>
  <c r="Q46" i="20"/>
  <c r="R46" i="20" s="1"/>
  <c r="P137" i="20"/>
  <c r="G261" i="10"/>
  <c r="K261" i="10"/>
  <c r="P261" i="10"/>
  <c r="S261" i="10"/>
  <c r="U261" i="10"/>
  <c r="G197" i="10"/>
  <c r="K197" i="10"/>
  <c r="P197" i="10"/>
  <c r="G187" i="10"/>
  <c r="K187" i="10"/>
  <c r="P187" i="10"/>
  <c r="S187" i="10"/>
  <c r="U187" i="10"/>
  <c r="G166" i="10"/>
  <c r="N166" i="10"/>
  <c r="P166" i="10"/>
  <c r="G132" i="10"/>
  <c r="J132" i="10"/>
  <c r="P132" i="10"/>
  <c r="S132" i="10"/>
  <c r="U132" i="10"/>
  <c r="P100" i="10"/>
  <c r="R100" i="10"/>
  <c r="G69" i="10"/>
  <c r="I69" i="10"/>
  <c r="P69" i="10"/>
  <c r="S69" i="10"/>
  <c r="U69" i="10"/>
  <c r="G55" i="10"/>
  <c r="I55" i="10"/>
  <c r="P55" i="10"/>
  <c r="G51" i="10"/>
  <c r="I51" i="10"/>
  <c r="P51" i="10"/>
  <c r="S51" i="10"/>
  <c r="U51" i="10"/>
  <c r="G250" i="10"/>
  <c r="K250" i="10"/>
  <c r="P250" i="10"/>
  <c r="P163" i="10"/>
  <c r="S222" i="10"/>
  <c r="U222" i="10"/>
  <c r="P232" i="10"/>
  <c r="G232" i="10"/>
  <c r="K232" i="10"/>
  <c r="G229" i="10"/>
  <c r="K229" i="10"/>
  <c r="P229" i="10"/>
  <c r="S229" i="10"/>
  <c r="U229" i="10"/>
  <c r="G179" i="10"/>
  <c r="N179" i="10"/>
  <c r="P179" i="10"/>
  <c r="R110" i="10"/>
  <c r="P110" i="10"/>
  <c r="G106" i="10"/>
  <c r="I106" i="10"/>
  <c r="P106" i="10"/>
  <c r="G96" i="10"/>
  <c r="I96" i="10"/>
  <c r="P96" i="10"/>
  <c r="S96" i="10"/>
  <c r="U96" i="10"/>
  <c r="G61" i="10"/>
  <c r="I61" i="10"/>
  <c r="P61" i="10"/>
  <c r="G37" i="10"/>
  <c r="I37" i="10"/>
  <c r="P37" i="10"/>
  <c r="S37" i="10"/>
  <c r="U37" i="10"/>
  <c r="G28" i="10"/>
  <c r="I28" i="10"/>
  <c r="P28" i="10"/>
  <c r="P277" i="10"/>
  <c r="G277" i="10"/>
  <c r="K277" i="10"/>
  <c r="G114" i="10"/>
  <c r="I114" i="10"/>
  <c r="P114" i="10"/>
  <c r="G87" i="10"/>
  <c r="I87" i="10"/>
  <c r="P87" i="10"/>
  <c r="S87" i="10"/>
  <c r="U87" i="10"/>
  <c r="S266" i="10"/>
  <c r="U266" i="10"/>
  <c r="P41" i="10"/>
  <c r="S41" i="10"/>
  <c r="U41" i="10"/>
  <c r="G194" i="10"/>
  <c r="K194" i="10"/>
  <c r="G260" i="10"/>
  <c r="K260" i="10"/>
  <c r="P260" i="10"/>
  <c r="G242" i="10"/>
  <c r="P242" i="10"/>
  <c r="G169" i="10"/>
  <c r="I169" i="10"/>
  <c r="P169" i="10"/>
  <c r="G145" i="10"/>
  <c r="N145" i="10"/>
  <c r="P145" i="10"/>
  <c r="S145" i="10"/>
  <c r="U145" i="10"/>
  <c r="G131" i="10"/>
  <c r="H131" i="10"/>
  <c r="P131" i="10"/>
  <c r="G127" i="10"/>
  <c r="I127" i="10"/>
  <c r="P127" i="10"/>
  <c r="S127" i="10"/>
  <c r="U127" i="10"/>
  <c r="G120" i="10"/>
  <c r="I120" i="10"/>
  <c r="P120" i="10"/>
  <c r="G287" i="10"/>
  <c r="K287" i="10"/>
  <c r="P287" i="10"/>
  <c r="S287" i="10"/>
  <c r="U287" i="10"/>
  <c r="P264" i="10"/>
  <c r="S264" i="10"/>
  <c r="U264" i="10"/>
  <c r="G264" i="10"/>
  <c r="K264" i="10"/>
  <c r="G83" i="10"/>
  <c r="I83" i="10"/>
  <c r="P83" i="10"/>
  <c r="S83" i="10"/>
  <c r="U83" i="10"/>
  <c r="P107" i="10"/>
  <c r="S107" i="10"/>
  <c r="U107" i="10"/>
  <c r="P267" i="10"/>
  <c r="S267" i="10"/>
  <c r="U267" i="10"/>
  <c r="G210" i="10"/>
  <c r="K210" i="10"/>
  <c r="P210" i="10"/>
  <c r="S210" i="10"/>
  <c r="U210" i="10"/>
  <c r="P189" i="10"/>
  <c r="G189" i="10"/>
  <c r="K189" i="10"/>
  <c r="G182" i="10"/>
  <c r="I182" i="10"/>
  <c r="P182" i="10"/>
  <c r="S182" i="10"/>
  <c r="U182" i="10"/>
  <c r="P172" i="10"/>
  <c r="S172" i="10"/>
  <c r="U172" i="10"/>
  <c r="G172" i="10"/>
  <c r="N172" i="10"/>
  <c r="G152" i="10"/>
  <c r="J152" i="10"/>
  <c r="P152" i="10"/>
  <c r="S152" i="10"/>
  <c r="U152" i="10"/>
  <c r="G116" i="10"/>
  <c r="I116" i="10"/>
  <c r="P116" i="10"/>
  <c r="G85" i="10"/>
  <c r="I85" i="10"/>
  <c r="P85" i="10"/>
  <c r="S85" i="10"/>
  <c r="U85" i="10"/>
  <c r="S160" i="10"/>
  <c r="U160" i="10"/>
  <c r="G257" i="10"/>
  <c r="G259" i="10"/>
  <c r="K259" i="10"/>
  <c r="P259" i="10"/>
  <c r="S259" i="10"/>
  <c r="U259" i="10"/>
  <c r="G244" i="10"/>
  <c r="K244" i="10"/>
  <c r="P244" i="10"/>
  <c r="G234" i="10"/>
  <c r="K234" i="10"/>
  <c r="P234" i="10"/>
  <c r="S234" i="10"/>
  <c r="U234" i="10"/>
  <c r="G221" i="10"/>
  <c r="L221" i="10"/>
  <c r="P221" i="10"/>
  <c r="G199" i="10"/>
  <c r="K199" i="10"/>
  <c r="P199" i="10"/>
  <c r="S199" i="10"/>
  <c r="U199" i="10"/>
  <c r="G168" i="10"/>
  <c r="I168" i="10"/>
  <c r="P168" i="10"/>
  <c r="G77" i="10"/>
  <c r="I77" i="10"/>
  <c r="P77" i="10"/>
  <c r="S77" i="10"/>
  <c r="U77" i="10"/>
  <c r="G71" i="10"/>
  <c r="I71" i="10"/>
  <c r="P71" i="10"/>
  <c r="G67" i="10"/>
  <c r="I67" i="10"/>
  <c r="P67" i="10"/>
  <c r="S67" i="10"/>
  <c r="U67" i="10"/>
  <c r="G53" i="10"/>
  <c r="I53" i="10"/>
  <c r="P53" i="10"/>
  <c r="G23" i="10"/>
  <c r="I23" i="10"/>
  <c r="P23" i="10"/>
  <c r="S23" i="10"/>
  <c r="U23" i="10"/>
  <c r="S194" i="10"/>
  <c r="U194" i="10"/>
  <c r="P34" i="10"/>
  <c r="S34" i="10"/>
  <c r="U34" i="10"/>
  <c r="P128" i="10"/>
  <c r="S128" i="10"/>
  <c r="U128" i="10"/>
  <c r="P65" i="10"/>
  <c r="S65" i="10"/>
  <c r="U65" i="10"/>
  <c r="G247" i="10"/>
  <c r="K247" i="10"/>
  <c r="P247" i="10"/>
  <c r="G237" i="10"/>
  <c r="K237" i="10"/>
  <c r="P237" i="10"/>
  <c r="S237" i="10"/>
  <c r="U237" i="10"/>
  <c r="G227" i="10"/>
  <c r="K227" i="10"/>
  <c r="P227" i="10"/>
  <c r="G213" i="10"/>
  <c r="K213" i="10"/>
  <c r="P213" i="10"/>
  <c r="S213" i="10"/>
  <c r="U213" i="10"/>
  <c r="G181" i="10"/>
  <c r="I181" i="10"/>
  <c r="P181" i="10"/>
  <c r="G174" i="10"/>
  <c r="I174" i="10"/>
  <c r="P174" i="10"/>
  <c r="S174" i="10"/>
  <c r="U174" i="10"/>
  <c r="P171" i="10"/>
  <c r="S171" i="10"/>
  <c r="U171" i="10"/>
  <c r="G171" i="10"/>
  <c r="N171" i="10"/>
  <c r="G108" i="10"/>
  <c r="I108" i="10"/>
  <c r="P108" i="10"/>
  <c r="S108" i="10"/>
  <c r="U108" i="10"/>
  <c r="G45" i="10"/>
  <c r="I45" i="10"/>
  <c r="P45" i="10"/>
  <c r="G39" i="10"/>
  <c r="I39" i="10"/>
  <c r="P39" i="10"/>
  <c r="S39" i="10"/>
  <c r="U39" i="10"/>
  <c r="P32" i="10"/>
  <c r="S32" i="10"/>
  <c r="U32" i="10"/>
  <c r="G32" i="10"/>
  <c r="I32" i="10"/>
  <c r="G29" i="10"/>
  <c r="I29" i="10"/>
  <c r="P29" i="10"/>
  <c r="S29" i="10"/>
  <c r="U29" i="10"/>
  <c r="G26" i="10"/>
  <c r="I26" i="10"/>
  <c r="P26" i="10"/>
  <c r="G22" i="10"/>
  <c r="I22" i="10"/>
  <c r="P22" i="10"/>
  <c r="S22" i="10"/>
  <c r="U22" i="10"/>
  <c r="S90" i="10"/>
  <c r="U90" i="10"/>
  <c r="P146" i="10"/>
  <c r="S146" i="10"/>
  <c r="U146" i="10"/>
  <c r="G220" i="10"/>
  <c r="K220" i="10"/>
  <c r="P220" i="10"/>
  <c r="S220" i="10"/>
  <c r="U220" i="10"/>
  <c r="G177" i="10"/>
  <c r="N177" i="10"/>
  <c r="P177" i="10"/>
  <c r="G147" i="10"/>
  <c r="N147" i="10"/>
  <c r="P147" i="10"/>
  <c r="S147" i="10"/>
  <c r="U147" i="10"/>
  <c r="G118" i="10"/>
  <c r="I118" i="10"/>
  <c r="P118" i="10"/>
  <c r="G21" i="10"/>
  <c r="I21" i="10"/>
  <c r="P21" i="10"/>
  <c r="S21" i="10"/>
  <c r="U21" i="10"/>
  <c r="S143" i="10"/>
  <c r="U143" i="10"/>
  <c r="P258" i="10"/>
  <c r="S258" i="10"/>
  <c r="U258" i="10"/>
  <c r="S274" i="10"/>
  <c r="U274" i="10"/>
  <c r="S193" i="10"/>
  <c r="U193" i="10"/>
  <c r="P236" i="10"/>
  <c r="S236" i="10"/>
  <c r="U236" i="10"/>
  <c r="S46" i="10"/>
  <c r="U46" i="10"/>
  <c r="S62" i="10"/>
  <c r="U62" i="10"/>
  <c r="S78" i="10"/>
  <c r="U78" i="10"/>
  <c r="S218" i="10"/>
  <c r="U218" i="10"/>
  <c r="S186" i="10"/>
  <c r="U186" i="10"/>
  <c r="G263" i="10"/>
  <c r="S278" i="10"/>
  <c r="U278" i="10"/>
  <c r="S282" i="10"/>
  <c r="U282" i="10"/>
  <c r="G249" i="10"/>
  <c r="G246" i="10"/>
  <c r="S228" i="10"/>
  <c r="U228" i="10"/>
  <c r="S211" i="10"/>
  <c r="U211" i="10"/>
  <c r="S281" i="10"/>
  <c r="U281" i="10"/>
  <c r="S230" i="10"/>
  <c r="U230" i="10"/>
  <c r="AE99" i="24"/>
  <c r="AC99" i="24"/>
  <c r="AD99" i="24"/>
  <c r="AD266" i="24"/>
  <c r="AE266" i="24"/>
  <c r="AC266" i="24"/>
  <c r="AD95" i="24"/>
  <c r="AE95" i="24"/>
  <c r="AC95" i="24"/>
  <c r="AD213" i="24"/>
  <c r="AC213" i="24"/>
  <c r="AE213" i="24"/>
  <c r="AD172" i="24"/>
  <c r="AE172" i="24"/>
  <c r="AC172" i="24"/>
  <c r="AE193" i="24"/>
  <c r="AC193" i="24"/>
  <c r="AD193" i="24"/>
  <c r="AC146" i="24"/>
  <c r="AD146" i="24"/>
  <c r="AE146" i="24"/>
  <c r="AD159" i="24"/>
  <c r="AE54" i="24"/>
  <c r="AE189" i="24"/>
  <c r="AA150" i="24"/>
  <c r="AB31" i="24"/>
  <c r="AB109" i="24"/>
  <c r="AA33" i="24"/>
  <c r="AB200" i="24"/>
  <c r="AA200" i="24"/>
  <c r="AI247" i="24"/>
  <c r="AH247" i="24"/>
  <c r="AJ247" i="24"/>
  <c r="AK247" i="24"/>
  <c r="BA104" i="24"/>
  <c r="BB104" i="24"/>
  <c r="AK248" i="24"/>
  <c r="AI248" i="24"/>
  <c r="AH248" i="24"/>
  <c r="AJ248" i="24"/>
  <c r="BA39" i="24"/>
  <c r="AZ39" i="24"/>
  <c r="AX39" i="24"/>
  <c r="BB39" i="24"/>
  <c r="AI156" i="24"/>
  <c r="AH156" i="24"/>
  <c r="AJ156" i="24"/>
  <c r="AK156" i="24"/>
  <c r="BA92" i="24"/>
  <c r="BB92" i="24"/>
  <c r="AK72" i="24"/>
  <c r="AJ72" i="24"/>
  <c r="AI72" i="24"/>
  <c r="AI260" i="24"/>
  <c r="AH260" i="24"/>
  <c r="AJ260" i="24"/>
  <c r="AK260" i="24"/>
  <c r="AE149" i="24"/>
  <c r="AB81" i="24"/>
  <c r="AA81" i="24"/>
  <c r="AB202" i="24"/>
  <c r="AA202" i="24"/>
  <c r="AB26" i="24"/>
  <c r="AA26" i="24"/>
  <c r="AB196" i="24"/>
  <c r="AA196" i="24"/>
  <c r="AA143" i="24"/>
  <c r="AB143" i="24"/>
  <c r="BA20" i="24"/>
  <c r="AZ20" i="24"/>
  <c r="AX20" i="24"/>
  <c r="BB20" i="24"/>
  <c r="AI219" i="24"/>
  <c r="AH219" i="24"/>
  <c r="AJ219" i="24"/>
  <c r="AK219" i="24"/>
  <c r="BB48" i="24"/>
  <c r="BA48" i="24"/>
  <c r="AZ48" i="24"/>
  <c r="AX48" i="24"/>
  <c r="AI194" i="24"/>
  <c r="AJ194" i="24"/>
  <c r="AK194" i="24"/>
  <c r="AJ133" i="24"/>
  <c r="AI133" i="24"/>
  <c r="AK133" i="24"/>
  <c r="BB19" i="24"/>
  <c r="BA19" i="24"/>
  <c r="AZ19" i="24"/>
  <c r="AX19" i="24"/>
  <c r="AI246" i="24"/>
  <c r="AJ246" i="24"/>
  <c r="AK246" i="24"/>
  <c r="AB130" i="24"/>
  <c r="AA130" i="24"/>
  <c r="AK117" i="24"/>
  <c r="AI117" i="24"/>
  <c r="AJ117" i="24"/>
  <c r="BA80" i="24"/>
  <c r="BB80" i="24"/>
  <c r="AJ43" i="24"/>
  <c r="AI43" i="24"/>
  <c r="AH43" i="24"/>
  <c r="AK43" i="24"/>
  <c r="BA27" i="24"/>
  <c r="AZ27" i="24"/>
  <c r="AX27" i="24"/>
  <c r="BB27" i="24"/>
  <c r="BB52" i="24"/>
  <c r="BA52" i="24"/>
  <c r="AJ230" i="24"/>
  <c r="AI230" i="24"/>
  <c r="AK230" i="24"/>
  <c r="AJ76" i="24"/>
  <c r="AK76" i="24"/>
  <c r="AI76" i="24"/>
  <c r="AH76" i="24"/>
  <c r="AA191" i="24"/>
  <c r="AB191" i="24"/>
  <c r="AA271" i="24"/>
  <c r="AB271" i="24"/>
  <c r="AA73" i="24"/>
  <c r="AB73" i="24"/>
  <c r="AI42" i="24"/>
  <c r="AH42" i="24"/>
  <c r="AJ42" i="24"/>
  <c r="AK42" i="24"/>
  <c r="AK138" i="24"/>
  <c r="AI138" i="24"/>
  <c r="AH138" i="24"/>
  <c r="AJ138" i="24"/>
  <c r="AJ222" i="24"/>
  <c r="AK222" i="24"/>
  <c r="AI222" i="24"/>
  <c r="AH222" i="24"/>
  <c r="BA28" i="24"/>
  <c r="BB28" i="24"/>
  <c r="AI128" i="24"/>
  <c r="AJ128" i="24"/>
  <c r="AK128" i="24"/>
  <c r="AJ115" i="24"/>
  <c r="AI115" i="24"/>
  <c r="AK115" i="24"/>
  <c r="AK32" i="24"/>
  <c r="AI32" i="24"/>
  <c r="AH32" i="24"/>
  <c r="AJ32" i="24"/>
  <c r="AI237" i="24"/>
  <c r="AH237" i="24"/>
  <c r="AJ237" i="24"/>
  <c r="AK237" i="24"/>
  <c r="BA86" i="24"/>
  <c r="BB86" i="24"/>
  <c r="AI217" i="24"/>
  <c r="AJ217" i="24"/>
  <c r="AK217" i="24"/>
  <c r="AK127" i="24"/>
  <c r="AI127" i="24"/>
  <c r="AJ127" i="24"/>
  <c r="BA35" i="24"/>
  <c r="BB35" i="24"/>
  <c r="AD198" i="24"/>
  <c r="AB244" i="24"/>
  <c r="AA88" i="24"/>
  <c r="AA126" i="24"/>
  <c r="AB136" i="24"/>
  <c r="AA136" i="24"/>
  <c r="AA93" i="24"/>
  <c r="AB93" i="24"/>
  <c r="AA68" i="24"/>
  <c r="AB68" i="24"/>
  <c r="AI184" i="24"/>
  <c r="AJ184" i="24"/>
  <c r="AK184" i="24"/>
  <c r="BA84" i="24"/>
  <c r="AZ84" i="24"/>
  <c r="AX84" i="24"/>
  <c r="BB84" i="24"/>
  <c r="AI163" i="24"/>
  <c r="AH163" i="24"/>
  <c r="AJ163" i="24"/>
  <c r="AK163" i="24"/>
  <c r="AJ235" i="24"/>
  <c r="AK235" i="24"/>
  <c r="AI235" i="24"/>
  <c r="AH235" i="24"/>
  <c r="AK267" i="24"/>
  <c r="AI267" i="24"/>
  <c r="AJ267" i="24"/>
  <c r="AK83" i="24"/>
  <c r="AI83" i="24"/>
  <c r="AH83" i="24"/>
  <c r="AJ83" i="24"/>
  <c r="AK234" i="24"/>
  <c r="AJ234" i="24"/>
  <c r="AI234" i="24"/>
  <c r="AH234" i="24"/>
  <c r="AB112" i="24"/>
  <c r="AA112" i="24"/>
  <c r="AI251" i="24"/>
  <c r="AJ251" i="24"/>
  <c r="AK251" i="24"/>
  <c r="BA94" i="24"/>
  <c r="AZ94" i="24"/>
  <c r="AX94" i="24"/>
  <c r="BB94" i="24"/>
  <c r="AI250" i="24"/>
  <c r="AH250" i="24"/>
  <c r="AJ250" i="24"/>
  <c r="AK250" i="24"/>
  <c r="AI106" i="24"/>
  <c r="AH106" i="24"/>
  <c r="AK106" i="24"/>
  <c r="AJ106" i="24"/>
  <c r="AI144" i="24"/>
  <c r="AH144" i="24"/>
  <c r="AJ144" i="24"/>
  <c r="AK144" i="24"/>
  <c r="AI187" i="24"/>
  <c r="AJ187" i="24"/>
  <c r="AK187" i="24"/>
  <c r="AJ236" i="24"/>
  <c r="AI236" i="24"/>
  <c r="AK236" i="24"/>
  <c r="BA42" i="24"/>
  <c r="BB42" i="24"/>
  <c r="AI262" i="24"/>
  <c r="AJ262" i="24"/>
  <c r="AK262" i="24"/>
  <c r="AI97" i="24"/>
  <c r="AK97" i="24"/>
  <c r="AJ97" i="24"/>
  <c r="AB118" i="24"/>
  <c r="AA118" i="24"/>
  <c r="AB240" i="24"/>
  <c r="AA240" i="24"/>
  <c r="AA64" i="24"/>
  <c r="AB64" i="24"/>
  <c r="AB174" i="24"/>
  <c r="AA174" i="24"/>
  <c r="AK124" i="24"/>
  <c r="AI124" i="24"/>
  <c r="AH124" i="24"/>
  <c r="AJ124" i="24"/>
  <c r="BB71" i="24"/>
  <c r="BA71" i="24"/>
  <c r="AJ123" i="24"/>
  <c r="AI123" i="24"/>
  <c r="AK123" i="24"/>
  <c r="AK221" i="24"/>
  <c r="AJ221" i="24"/>
  <c r="AI221" i="24"/>
  <c r="BB57" i="24"/>
  <c r="BA57" i="24"/>
  <c r="AI280" i="24"/>
  <c r="AH280" i="24"/>
  <c r="AJ280" i="24"/>
  <c r="AK280" i="24"/>
  <c r="AI37" i="24"/>
  <c r="AH37" i="24"/>
  <c r="AK37" i="24"/>
  <c r="AJ37" i="24"/>
  <c r="BA65" i="24"/>
  <c r="AZ65" i="24"/>
  <c r="AX65" i="24"/>
  <c r="BB65" i="24"/>
  <c r="BB50" i="24"/>
  <c r="BA50" i="24"/>
  <c r="AI261" i="24"/>
  <c r="AH261" i="24"/>
  <c r="AJ261" i="24"/>
  <c r="AK261" i="24"/>
  <c r="AJ215" i="24"/>
  <c r="AI215" i="24"/>
  <c r="AH215" i="24"/>
  <c r="AK215" i="24"/>
  <c r="AK249" i="24"/>
  <c r="AJ249" i="24"/>
  <c r="AI249" i="24"/>
  <c r="AH249" i="24"/>
  <c r="BA83" i="24"/>
  <c r="BB83" i="24"/>
  <c r="BB97" i="24"/>
  <c r="BA97" i="24"/>
  <c r="AZ97" i="24"/>
  <c r="AX97" i="24"/>
  <c r="AJ283" i="24"/>
  <c r="AI283" i="24"/>
  <c r="AH283" i="24"/>
  <c r="AK283" i="24"/>
  <c r="AH89" i="24"/>
  <c r="AH145" i="24"/>
  <c r="AB145" i="24"/>
  <c r="AK161" i="24"/>
  <c r="AZ47" i="24"/>
  <c r="AX47" i="24"/>
  <c r="AJ41" i="24"/>
  <c r="AH41" i="24"/>
  <c r="AK162" i="24"/>
  <c r="AI22" i="24"/>
  <c r="AH22" i="24"/>
  <c r="AH121" i="24"/>
  <c r="AB121" i="24"/>
  <c r="AH58" i="24"/>
  <c r="AH259" i="24"/>
  <c r="AH166" i="24"/>
  <c r="AZ51" i="24"/>
  <c r="AX51" i="24"/>
  <c r="AH30" i="24"/>
  <c r="AB30" i="24"/>
  <c r="AH277" i="24"/>
  <c r="AH165" i="24"/>
  <c r="AJ67" i="24"/>
  <c r="AH67" i="24"/>
  <c r="AH119" i="24"/>
  <c r="AB119" i="24"/>
  <c r="AH90" i="24"/>
  <c r="AZ89" i="24"/>
  <c r="AX89" i="24"/>
  <c r="AK79" i="20"/>
  <c r="AI79" i="20"/>
  <c r="AJ79" i="20"/>
  <c r="BB6" i="20"/>
  <c r="BA6" i="20"/>
  <c r="AZ6" i="20"/>
  <c r="AX6" i="20"/>
  <c r="AJ239" i="20"/>
  <c r="AI78" i="20"/>
  <c r="AJ78" i="20"/>
  <c r="AK71" i="20"/>
  <c r="AI71" i="20"/>
  <c r="AJ71" i="20"/>
  <c r="AJ113" i="20"/>
  <c r="AK113" i="20"/>
  <c r="AK176" i="20"/>
  <c r="AI176" i="20"/>
  <c r="AH176" i="20"/>
  <c r="AK145" i="20"/>
  <c r="AK182" i="20"/>
  <c r="AI182" i="20"/>
  <c r="AJ182" i="20"/>
  <c r="AJ88" i="20"/>
  <c r="AK88" i="20"/>
  <c r="AI88" i="20"/>
  <c r="AI163" i="20"/>
  <c r="AH163" i="20" s="1"/>
  <c r="AK163" i="20"/>
  <c r="BB2" i="20"/>
  <c r="BA2" i="20"/>
  <c r="AI48" i="20"/>
  <c r="AJ48" i="20"/>
  <c r="AK48" i="20"/>
  <c r="AJ161" i="20"/>
  <c r="AI62" i="20"/>
  <c r="AI147" i="20"/>
  <c r="AK147" i="20"/>
  <c r="AJ147" i="20"/>
  <c r="AJ134" i="20"/>
  <c r="AH134" i="20" s="1"/>
  <c r="AI134" i="20"/>
  <c r="AK134" i="20"/>
  <c r="AI129" i="20"/>
  <c r="AJ129" i="20"/>
  <c r="AK129" i="20"/>
  <c r="AJ83" i="20"/>
  <c r="AK83" i="20"/>
  <c r="AK136" i="20"/>
  <c r="AI136" i="20"/>
  <c r="AJ136" i="20"/>
  <c r="AH136" i="20" s="1"/>
  <c r="AA136" i="20" s="1"/>
  <c r="AJ75" i="20"/>
  <c r="AJ217" i="20"/>
  <c r="AI217" i="20"/>
  <c r="AH217" i="20" s="1"/>
  <c r="AK217" i="20"/>
  <c r="AK102" i="20"/>
  <c r="AJ102" i="20"/>
  <c r="AI102" i="20"/>
  <c r="AH102" i="20" s="1"/>
  <c r="AI87" i="20"/>
  <c r="AJ187" i="20"/>
  <c r="AI187" i="20"/>
  <c r="AK187" i="20"/>
  <c r="AK41" i="20"/>
  <c r="AJ41" i="20"/>
  <c r="AI41" i="20"/>
  <c r="U74" i="19"/>
  <c r="W74" i="19" s="1"/>
  <c r="Y163" i="19"/>
  <c r="U99" i="19"/>
  <c r="W99" i="19" s="1"/>
  <c r="Y114" i="19"/>
  <c r="AR254" i="24"/>
  <c r="AQ254" i="24"/>
  <c r="AP254" i="24"/>
  <c r="AO254" i="24"/>
  <c r="AN254" i="24"/>
  <c r="AM254" i="24"/>
  <c r="AL254" i="24"/>
  <c r="AS254" i="24"/>
  <c r="AT254" i="24"/>
  <c r="BL7" i="24"/>
  <c r="U135" i="27"/>
  <c r="W135" i="27"/>
  <c r="BL4" i="24"/>
  <c r="U228" i="27"/>
  <c r="W228" i="27"/>
  <c r="U269" i="27"/>
  <c r="W269" i="27"/>
  <c r="U179" i="20"/>
  <c r="W179" i="20" s="1"/>
  <c r="U62" i="20"/>
  <c r="W62" i="20"/>
  <c r="R243" i="20"/>
  <c r="U136" i="20"/>
  <c r="W136" i="20" s="1"/>
  <c r="R73" i="20"/>
  <c r="U73" i="20"/>
  <c r="W73" i="20" s="1"/>
  <c r="R56" i="20"/>
  <c r="U56" i="20"/>
  <c r="W56" i="20" s="1"/>
  <c r="X77" i="19"/>
  <c r="U45" i="19"/>
  <c r="W45" i="19" s="1"/>
  <c r="X61" i="17"/>
  <c r="X244" i="17"/>
  <c r="U136" i="17"/>
  <c r="W136" i="17"/>
  <c r="S185" i="10"/>
  <c r="U185" i="10"/>
  <c r="I185" i="10"/>
  <c r="K245" i="4"/>
  <c r="U61" i="17"/>
  <c r="W61" i="17"/>
  <c r="Y61" i="17"/>
  <c r="G231" i="4"/>
  <c r="K231" i="4"/>
  <c r="P231" i="4"/>
  <c r="S231" i="4" s="1"/>
  <c r="U231" i="4" s="1"/>
  <c r="K226" i="4"/>
  <c r="G217" i="4"/>
  <c r="K217" i="4"/>
  <c r="K198" i="4"/>
  <c r="G194" i="4"/>
  <c r="K194" i="4"/>
  <c r="K187" i="4"/>
  <c r="P146" i="4"/>
  <c r="S146" i="4" s="1"/>
  <c r="U146" i="4" s="1"/>
  <c r="G146" i="4"/>
  <c r="K146" i="4"/>
  <c r="G139" i="4"/>
  <c r="I139" i="4"/>
  <c r="I129" i="4"/>
  <c r="S129" i="4"/>
  <c r="U129" i="4"/>
  <c r="G115" i="4"/>
  <c r="I115" i="4"/>
  <c r="P115" i="4"/>
  <c r="P108" i="4"/>
  <c r="S108" i="4"/>
  <c r="U108" i="4"/>
  <c r="G108" i="4"/>
  <c r="I108" i="4"/>
  <c r="G103" i="4"/>
  <c r="I103" i="4"/>
  <c r="P103" i="4"/>
  <c r="R93" i="4"/>
  <c r="P93" i="4"/>
  <c r="S93" i="4"/>
  <c r="U93" i="4"/>
  <c r="P81" i="4"/>
  <c r="S81" i="4"/>
  <c r="U81" i="4"/>
  <c r="G81" i="4"/>
  <c r="I81" i="4"/>
  <c r="G67" i="4"/>
  <c r="I67" i="4"/>
  <c r="P67" i="4"/>
  <c r="G53" i="4"/>
  <c r="I53" i="4"/>
  <c r="P53" i="4"/>
  <c r="G39" i="4"/>
  <c r="I39" i="4"/>
  <c r="R64" i="26"/>
  <c r="U64" i="26"/>
  <c r="R207" i="26"/>
  <c r="U207" i="26" s="1"/>
  <c r="U33" i="17"/>
  <c r="W33" i="17"/>
  <c r="Y33" i="17"/>
  <c r="Y140" i="17"/>
  <c r="U140" i="17"/>
  <c r="W140" i="17"/>
  <c r="K242" i="4"/>
  <c r="G240" i="4"/>
  <c r="K240" i="4"/>
  <c r="X160" i="19"/>
  <c r="Y39" i="17"/>
  <c r="U39" i="17"/>
  <c r="W39" i="17" s="1"/>
  <c r="X49" i="17"/>
  <c r="R49" i="17"/>
  <c r="U194" i="17"/>
  <c r="W194" i="17"/>
  <c r="S223" i="10"/>
  <c r="U223" i="10"/>
  <c r="K227" i="4"/>
  <c r="S108" i="18"/>
  <c r="U108" i="18"/>
  <c r="G244" i="4"/>
  <c r="K244" i="4"/>
  <c r="X43" i="17"/>
  <c r="R43" i="17"/>
  <c r="X45" i="17"/>
  <c r="R45" i="17"/>
  <c r="G249" i="4"/>
  <c r="K249" i="4"/>
  <c r="R153" i="17"/>
  <c r="S163" i="10"/>
  <c r="U163" i="10"/>
  <c r="N163" i="10"/>
  <c r="K269" i="4"/>
  <c r="G259" i="4"/>
  <c r="K259" i="4"/>
  <c r="Y117" i="17"/>
  <c r="U117" i="17"/>
  <c r="W117" i="17" s="1"/>
  <c r="X77" i="17"/>
  <c r="R77" i="17"/>
  <c r="Y148" i="17"/>
  <c r="U148" i="17"/>
  <c r="W148" i="17" s="1"/>
  <c r="Y244" i="17"/>
  <c r="U244" i="17"/>
  <c r="W244" i="17" s="1"/>
  <c r="S203" i="10"/>
  <c r="U203" i="10"/>
  <c r="K203" i="10"/>
  <c r="X45" i="19"/>
  <c r="R124" i="26"/>
  <c r="R157" i="19"/>
  <c r="U176" i="17"/>
  <c r="W176" i="17"/>
  <c r="Y176" i="17"/>
  <c r="Y57" i="17"/>
  <c r="S44" i="4"/>
  <c r="U44" i="4"/>
  <c r="G272" i="4"/>
  <c r="K272" i="4"/>
  <c r="G267" i="4"/>
  <c r="K267" i="4"/>
  <c r="G170" i="4"/>
  <c r="K170" i="4"/>
  <c r="P118" i="4"/>
  <c r="S118" i="4"/>
  <c r="U118" i="4"/>
  <c r="G118" i="4"/>
  <c r="I118" i="4"/>
  <c r="G120" i="4"/>
  <c r="P120" i="4"/>
  <c r="S120" i="4"/>
  <c r="U120" i="4"/>
  <c r="X94" i="17"/>
  <c r="S184" i="10"/>
  <c r="U184" i="10"/>
  <c r="G278" i="4"/>
  <c r="L278" i="4"/>
  <c r="P278" i="4"/>
  <c r="P21" i="4"/>
  <c r="S21" i="4"/>
  <c r="U21" i="4"/>
  <c r="R126" i="17"/>
  <c r="R152" i="17"/>
  <c r="Y152" i="17" s="1"/>
  <c r="S225" i="10"/>
  <c r="U225" i="10"/>
  <c r="S62" i="4"/>
  <c r="U62" i="4"/>
  <c r="G273" i="4"/>
  <c r="K273" i="4"/>
  <c r="P147" i="4"/>
  <c r="G147" i="4"/>
  <c r="N147" i="4"/>
  <c r="P116" i="4"/>
  <c r="S116" i="4"/>
  <c r="U116" i="4"/>
  <c r="G116" i="4"/>
  <c r="I116" i="4"/>
  <c r="S180" i="4"/>
  <c r="U180" i="4"/>
  <c r="S126" i="4"/>
  <c r="U126" i="4"/>
  <c r="G229" i="4"/>
  <c r="K229" i="4"/>
  <c r="G173" i="4"/>
  <c r="N173" i="4"/>
  <c r="P173" i="4"/>
  <c r="G157" i="4"/>
  <c r="N157" i="4"/>
  <c r="P157" i="4"/>
  <c r="S157" i="4"/>
  <c r="U157" i="4"/>
  <c r="S151" i="4"/>
  <c r="U151" i="4"/>
  <c r="N151" i="4"/>
  <c r="I314" i="3"/>
  <c r="J314" i="3"/>
  <c r="I305" i="3"/>
  <c r="F305" i="3"/>
  <c r="H285" i="3"/>
  <c r="I285" i="3"/>
  <c r="I277" i="3"/>
  <c r="H277" i="3"/>
  <c r="I271" i="3"/>
  <c r="K271" i="3"/>
  <c r="K256" i="3"/>
  <c r="L256" i="3"/>
  <c r="F249" i="3"/>
  <c r="H249" i="3"/>
  <c r="F233" i="3"/>
  <c r="J233" i="3"/>
  <c r="K222" i="3"/>
  <c r="L222" i="3"/>
  <c r="L220" i="3"/>
  <c r="G220" i="3"/>
  <c r="H199" i="3"/>
  <c r="K199" i="3"/>
  <c r="J163" i="3"/>
  <c r="I163" i="3"/>
  <c r="F163" i="3"/>
  <c r="H152" i="3"/>
  <c r="F152" i="3"/>
  <c r="F145" i="3"/>
  <c r="I145" i="3"/>
  <c r="K129" i="3"/>
  <c r="I129" i="3"/>
  <c r="I101" i="3"/>
  <c r="F101" i="3"/>
  <c r="K91" i="3"/>
  <c r="F91" i="3"/>
  <c r="I91" i="3"/>
  <c r="F87" i="3"/>
  <c r="I87" i="3"/>
  <c r="F81" i="3"/>
  <c r="I81" i="3"/>
  <c r="S246" i="10"/>
  <c r="U246" i="10"/>
  <c r="K246" i="10"/>
  <c r="E132" i="1"/>
  <c r="F132" i="1"/>
  <c r="G132" i="1"/>
  <c r="K132" i="1"/>
  <c r="E124" i="1"/>
  <c r="F124" i="1"/>
  <c r="G124" i="1"/>
  <c r="K124" i="1"/>
  <c r="E116" i="1"/>
  <c r="F116" i="1"/>
  <c r="G116" i="1"/>
  <c r="K116" i="1"/>
  <c r="E108" i="1"/>
  <c r="F108" i="1"/>
  <c r="G108" i="1"/>
  <c r="K108" i="1"/>
  <c r="E100" i="1"/>
  <c r="F100" i="1"/>
  <c r="G100" i="1"/>
  <c r="K100" i="1"/>
  <c r="E92" i="1"/>
  <c r="F92" i="1"/>
  <c r="G92" i="1"/>
  <c r="K92" i="1"/>
  <c r="E84" i="1"/>
  <c r="F84" i="1"/>
  <c r="G84" i="1"/>
  <c r="K84" i="1"/>
  <c r="E76" i="1"/>
  <c r="F76" i="1"/>
  <c r="G76" i="1"/>
  <c r="K76" i="1"/>
  <c r="E68" i="1"/>
  <c r="F68" i="1"/>
  <c r="G68" i="1"/>
  <c r="J68" i="1"/>
  <c r="E60" i="1"/>
  <c r="F60" i="1"/>
  <c r="G60" i="1"/>
  <c r="J60" i="1"/>
  <c r="E52" i="1"/>
  <c r="F52" i="1"/>
  <c r="G52" i="1"/>
  <c r="K52" i="1"/>
  <c r="E45" i="1"/>
  <c r="F45" i="1"/>
  <c r="E37" i="1"/>
  <c r="F37" i="1"/>
  <c r="G37" i="1"/>
  <c r="I37" i="1"/>
  <c r="G275" i="4"/>
  <c r="K275" i="4"/>
  <c r="P176" i="4"/>
  <c r="S176" i="4"/>
  <c r="U176" i="4"/>
  <c r="I319" i="3"/>
  <c r="I318" i="3"/>
  <c r="J313" i="3"/>
  <c r="K309" i="3"/>
  <c r="F306" i="3"/>
  <c r="G300" i="3"/>
  <c r="K294" i="3"/>
  <c r="K288" i="3"/>
  <c r="J286" i="3"/>
  <c r="I283" i="3"/>
  <c r="F283" i="3"/>
  <c r="L276" i="3"/>
  <c r="L270" i="3"/>
  <c r="F265" i="3"/>
  <c r="H260" i="3"/>
  <c r="J257" i="3"/>
  <c r="K254" i="3"/>
  <c r="L252" i="3"/>
  <c r="H241" i="3"/>
  <c r="J241" i="3"/>
  <c r="F241" i="3"/>
  <c r="H236" i="3"/>
  <c r="I236" i="3"/>
  <c r="L232" i="3"/>
  <c r="J231" i="3"/>
  <c r="F231" i="3"/>
  <c r="H229" i="3"/>
  <c r="H215" i="3"/>
  <c r="H210" i="3"/>
  <c r="I196" i="3"/>
  <c r="I188" i="3"/>
  <c r="H188" i="3"/>
  <c r="I180" i="3"/>
  <c r="H180" i="3"/>
  <c r="G172" i="3"/>
  <c r="L172" i="3"/>
  <c r="F150" i="3"/>
  <c r="I150" i="3"/>
  <c r="I142" i="3"/>
  <c r="L135" i="3"/>
  <c r="I134" i="3"/>
  <c r="H132" i="3"/>
  <c r="J132" i="3"/>
  <c r="H126" i="3"/>
  <c r="L121" i="3"/>
  <c r="L116" i="3"/>
  <c r="K112" i="3"/>
  <c r="F73" i="3"/>
  <c r="I73" i="3"/>
  <c r="K50" i="3"/>
  <c r="G50" i="3"/>
  <c r="I34" i="3"/>
  <c r="F54" i="3"/>
  <c r="H54" i="3"/>
  <c r="I54" i="3"/>
  <c r="J38" i="3"/>
  <c r="F38" i="3"/>
  <c r="I38" i="3"/>
  <c r="H38" i="3"/>
  <c r="F22" i="3"/>
  <c r="H22" i="3"/>
  <c r="J22" i="3"/>
  <c r="P101" i="10"/>
  <c r="G101" i="10"/>
  <c r="Q261" i="17"/>
  <c r="P261" i="17"/>
  <c r="G261" i="17"/>
  <c r="F319" i="3"/>
  <c r="K307" i="3"/>
  <c r="I301" i="3"/>
  <c r="J298" i="3"/>
  <c r="K295" i="3"/>
  <c r="J292" i="3"/>
  <c r="I289" i="3"/>
  <c r="L282" i="3"/>
  <c r="L278" i="3"/>
  <c r="K278" i="3"/>
  <c r="H269" i="3"/>
  <c r="F269" i="3"/>
  <c r="K267" i="3"/>
  <c r="L258" i="3"/>
  <c r="I257" i="3"/>
  <c r="J252" i="3"/>
  <c r="L248" i="3"/>
  <c r="K248" i="3"/>
  <c r="L246" i="3"/>
  <c r="I244" i="3"/>
  <c r="H244" i="3"/>
  <c r="K235" i="3"/>
  <c r="F227" i="3"/>
  <c r="I227" i="3"/>
  <c r="F215" i="3"/>
  <c r="J201" i="3"/>
  <c r="K200" i="3"/>
  <c r="F193" i="3"/>
  <c r="H193" i="3"/>
  <c r="J185" i="3"/>
  <c r="F185" i="3"/>
  <c r="H185" i="3"/>
  <c r="F178" i="3"/>
  <c r="H178" i="3"/>
  <c r="L178" i="3"/>
  <c r="L174" i="3"/>
  <c r="G174" i="3"/>
  <c r="H172" i="3"/>
  <c r="I172" i="3"/>
  <c r="K162" i="3"/>
  <c r="L160" i="3"/>
  <c r="I135" i="3"/>
  <c r="F134" i="3"/>
  <c r="G131" i="3"/>
  <c r="L128" i="3"/>
  <c r="F126" i="3"/>
  <c r="K123" i="3"/>
  <c r="L123" i="3"/>
  <c r="K119" i="3"/>
  <c r="J116" i="3"/>
  <c r="K79" i="3"/>
  <c r="S104" i="10"/>
  <c r="U104" i="10"/>
  <c r="E24" i="1"/>
  <c r="F24" i="1"/>
  <c r="G24" i="1"/>
  <c r="J24" i="1"/>
  <c r="K319" i="3"/>
  <c r="I307" i="3"/>
  <c r="I306" i="3"/>
  <c r="K304" i="3"/>
  <c r="F301" i="3"/>
  <c r="H300" i="3"/>
  <c r="I300" i="3"/>
  <c r="H298" i="3"/>
  <c r="H292" i="3"/>
  <c r="H289" i="3"/>
  <c r="K286" i="3"/>
  <c r="L286" i="3"/>
  <c r="L284" i="3"/>
  <c r="G284" i="3"/>
  <c r="J279" i="3"/>
  <c r="L274" i="3"/>
  <c r="G270" i="3"/>
  <c r="H263" i="3"/>
  <c r="K263" i="3"/>
  <c r="L257" i="3"/>
  <c r="I254" i="3"/>
  <c r="J246" i="3"/>
  <c r="K240" i="3"/>
  <c r="G240" i="3"/>
  <c r="K232" i="3"/>
  <c r="J228" i="3"/>
  <c r="F218" i="3"/>
  <c r="J218" i="3"/>
  <c r="I218" i="3"/>
  <c r="L190" i="3"/>
  <c r="G184" i="3"/>
  <c r="L184" i="3"/>
  <c r="K184" i="3"/>
  <c r="L182" i="3"/>
  <c r="I170" i="3"/>
  <c r="F170" i="3"/>
  <c r="L170" i="3"/>
  <c r="K164" i="3"/>
  <c r="H162" i="3"/>
  <c r="G151" i="3"/>
  <c r="K151" i="3"/>
  <c r="L138" i="3"/>
  <c r="H135" i="3"/>
  <c r="L134" i="3"/>
  <c r="F128" i="3"/>
  <c r="L126" i="3"/>
  <c r="J96" i="3"/>
  <c r="H96" i="3"/>
  <c r="L88" i="3"/>
  <c r="G88" i="3"/>
  <c r="L82" i="3"/>
  <c r="H79" i="3"/>
  <c r="I79" i="3"/>
  <c r="F69" i="3"/>
  <c r="I69" i="3"/>
  <c r="K67" i="3"/>
  <c r="G64" i="3"/>
  <c r="L54" i="3"/>
  <c r="G54" i="3"/>
  <c r="G22" i="3"/>
  <c r="K22" i="3"/>
  <c r="L22" i="3"/>
  <c r="I58" i="3"/>
  <c r="J58" i="3"/>
  <c r="H58" i="3"/>
  <c r="F58" i="3"/>
  <c r="I42" i="3"/>
  <c r="F42" i="3"/>
  <c r="H42" i="3"/>
  <c r="J26" i="3"/>
  <c r="H26" i="3"/>
  <c r="G214" i="10"/>
  <c r="K214" i="10"/>
  <c r="P214" i="10"/>
  <c r="H314" i="3"/>
  <c r="F298" i="3"/>
  <c r="J287" i="3"/>
  <c r="J271" i="3"/>
  <c r="J249" i="3"/>
  <c r="L238" i="3"/>
  <c r="F234" i="3"/>
  <c r="L234" i="3"/>
  <c r="G230" i="3"/>
  <c r="L230" i="3"/>
  <c r="I210" i="3"/>
  <c r="J210" i="3"/>
  <c r="L208" i="3"/>
  <c r="J199" i="3"/>
  <c r="G195" i="3"/>
  <c r="K195" i="3"/>
  <c r="K192" i="3"/>
  <c r="L192" i="3"/>
  <c r="J182" i="3"/>
  <c r="J164" i="3"/>
  <c r="F164" i="3"/>
  <c r="G156" i="3"/>
  <c r="L156" i="3"/>
  <c r="H151" i="3"/>
  <c r="J151" i="3"/>
  <c r="K145" i="3"/>
  <c r="F142" i="3"/>
  <c r="H142" i="3"/>
  <c r="J142" i="3"/>
  <c r="J129" i="3"/>
  <c r="J124" i="3"/>
  <c r="I124" i="3"/>
  <c r="J112" i="3"/>
  <c r="H112" i="3"/>
  <c r="L105" i="3"/>
  <c r="F67" i="3"/>
  <c r="H67" i="3"/>
  <c r="I67" i="3"/>
  <c r="G192" i="10"/>
  <c r="K192" i="10"/>
  <c r="P192" i="10"/>
  <c r="G87" i="18"/>
  <c r="W87" i="18"/>
  <c r="Q214" i="17"/>
  <c r="R214" i="17"/>
  <c r="U214" i="17" s="1"/>
  <c r="W214" i="17" s="1"/>
  <c r="G214" i="17"/>
  <c r="X214" i="17" s="1"/>
  <c r="E128" i="1"/>
  <c r="F128" i="1"/>
  <c r="G128" i="1"/>
  <c r="K128" i="1"/>
  <c r="E120" i="1"/>
  <c r="F120" i="1"/>
  <c r="G120" i="1"/>
  <c r="K120" i="1"/>
  <c r="E112" i="1"/>
  <c r="F112" i="1"/>
  <c r="G112" i="1"/>
  <c r="K112" i="1"/>
  <c r="E104" i="1"/>
  <c r="F104" i="1"/>
  <c r="G104" i="1"/>
  <c r="K104" i="1"/>
  <c r="E96" i="1"/>
  <c r="F96" i="1"/>
  <c r="G96" i="1"/>
  <c r="E88" i="1"/>
  <c r="F88" i="1"/>
  <c r="G88" i="1"/>
  <c r="K88" i="1"/>
  <c r="E80" i="1"/>
  <c r="F80" i="1"/>
  <c r="G80" i="1"/>
  <c r="K80" i="1"/>
  <c r="E72" i="1"/>
  <c r="F72" i="1"/>
  <c r="G72" i="1"/>
  <c r="J72" i="1"/>
  <c r="E64" i="1"/>
  <c r="F64" i="1"/>
  <c r="G64" i="1"/>
  <c r="K64" i="1"/>
  <c r="E56" i="1"/>
  <c r="F56" i="1"/>
  <c r="G56" i="1"/>
  <c r="K56" i="1"/>
  <c r="E44" i="1"/>
  <c r="F44" i="1"/>
  <c r="G44" i="1"/>
  <c r="J44" i="1"/>
  <c r="E36" i="1"/>
  <c r="F36" i="1"/>
  <c r="G36" i="1"/>
  <c r="N36" i="1"/>
  <c r="E22" i="1"/>
  <c r="F22" i="1"/>
  <c r="G22" i="1"/>
  <c r="S22" i="1"/>
  <c r="Z19" i="4"/>
  <c r="L320" i="3"/>
  <c r="L318" i="3"/>
  <c r="F314" i="3"/>
  <c r="J305" i="3"/>
  <c r="F297" i="3"/>
  <c r="J297" i="3"/>
  <c r="L292" i="3"/>
  <c r="F289" i="3"/>
  <c r="I287" i="3"/>
  <c r="F279" i="3"/>
  <c r="H271" i="3"/>
  <c r="J265" i="3"/>
  <c r="K264" i="3"/>
  <c r="F257" i="3"/>
  <c r="I252" i="3"/>
  <c r="I249" i="3"/>
  <c r="K246" i="3"/>
  <c r="K243" i="3"/>
  <c r="H242" i="3"/>
  <c r="L242" i="3"/>
  <c r="J238" i="3"/>
  <c r="F235" i="3"/>
  <c r="I233" i="3"/>
  <c r="G228" i="3"/>
  <c r="L228" i="3"/>
  <c r="G226" i="3"/>
  <c r="L224" i="3"/>
  <c r="F223" i="3"/>
  <c r="I223" i="3"/>
  <c r="H221" i="3"/>
  <c r="I221" i="3"/>
  <c r="I213" i="3"/>
  <c r="H213" i="3"/>
  <c r="I211" i="3"/>
  <c r="I207" i="3"/>
  <c r="K207" i="3"/>
  <c r="I199" i="3"/>
  <c r="L196" i="3"/>
  <c r="K190" i="3"/>
  <c r="H177" i="3"/>
  <c r="J177" i="3"/>
  <c r="F177" i="3"/>
  <c r="K173" i="3"/>
  <c r="H163" i="3"/>
  <c r="F156" i="3"/>
  <c r="J156" i="3"/>
  <c r="J145" i="3"/>
  <c r="K138" i="3"/>
  <c r="F133" i="3"/>
  <c r="H129" i="3"/>
  <c r="L113" i="3"/>
  <c r="F93" i="3"/>
  <c r="I93" i="3"/>
  <c r="J91" i="3"/>
  <c r="J87" i="3"/>
  <c r="J84" i="3"/>
  <c r="F84" i="3"/>
  <c r="H84" i="3"/>
  <c r="K84" i="3"/>
  <c r="L42" i="3"/>
  <c r="G42" i="3"/>
  <c r="K26" i="3"/>
  <c r="J62" i="3"/>
  <c r="F62" i="3"/>
  <c r="I62" i="3"/>
  <c r="L62" i="3"/>
  <c r="H62" i="3"/>
  <c r="I46" i="3"/>
  <c r="H46" i="3"/>
  <c r="F46" i="3"/>
  <c r="P265" i="10"/>
  <c r="G265" i="10"/>
  <c r="K265" i="10"/>
  <c r="S262" i="10"/>
  <c r="U262" i="10"/>
  <c r="S189" i="10"/>
  <c r="U189" i="10"/>
  <c r="E83" i="1"/>
  <c r="F83" i="1"/>
  <c r="E75" i="1"/>
  <c r="F75" i="1"/>
  <c r="G75" i="1"/>
  <c r="K75" i="1"/>
  <c r="E67" i="1"/>
  <c r="F67" i="1"/>
  <c r="E59" i="1"/>
  <c r="F59" i="1"/>
  <c r="G59" i="1"/>
  <c r="K59" i="1"/>
  <c r="E51" i="1"/>
  <c r="F51" i="1"/>
  <c r="E47" i="1"/>
  <c r="F47" i="1"/>
  <c r="G47" i="1"/>
  <c r="J47" i="1"/>
  <c r="E39" i="1"/>
  <c r="F39" i="1"/>
  <c r="E29" i="1"/>
  <c r="F29" i="1"/>
  <c r="G29" i="1"/>
  <c r="I29" i="1"/>
  <c r="L305" i="3"/>
  <c r="J295" i="3"/>
  <c r="F295" i="3"/>
  <c r="H287" i="3"/>
  <c r="F285" i="3"/>
  <c r="K283" i="3"/>
  <c r="F282" i="3"/>
  <c r="J282" i="3"/>
  <c r="I282" i="3"/>
  <c r="F277" i="3"/>
  <c r="F271" i="3"/>
  <c r="L249" i="3"/>
  <c r="K238" i="3"/>
  <c r="H233" i="3"/>
  <c r="I219" i="3"/>
  <c r="F219" i="3"/>
  <c r="F199" i="3"/>
  <c r="K182" i="3"/>
  <c r="F171" i="3"/>
  <c r="I171" i="3"/>
  <c r="K163" i="3"/>
  <c r="J152" i="3"/>
  <c r="H145" i="3"/>
  <c r="F129" i="3"/>
  <c r="K115" i="3"/>
  <c r="L115" i="3"/>
  <c r="F105" i="3"/>
  <c r="J101" i="3"/>
  <c r="H91" i="3"/>
  <c r="H87" i="3"/>
  <c r="F76" i="3"/>
  <c r="I76" i="3"/>
  <c r="J76" i="3"/>
  <c r="G231" i="17"/>
  <c r="K231" i="17" s="1"/>
  <c r="P231" i="17"/>
  <c r="Q231" i="17"/>
  <c r="R231" i="17" s="1"/>
  <c r="U231" i="17" s="1"/>
  <c r="W231" i="17" s="1"/>
  <c r="G146" i="17"/>
  <c r="P146" i="17"/>
  <c r="R146" i="17" s="1"/>
  <c r="K318" i="3"/>
  <c r="H317" i="3"/>
  <c r="J317" i="3"/>
  <c r="I315" i="3"/>
  <c r="L312" i="3"/>
  <c r="K312" i="3"/>
  <c r="H309" i="3"/>
  <c r="L306" i="3"/>
  <c r="I298" i="3"/>
  <c r="L294" i="3"/>
  <c r="L288" i="3"/>
  <c r="K275" i="3"/>
  <c r="I274" i="3"/>
  <c r="J274" i="3"/>
  <c r="K269" i="3"/>
  <c r="L266" i="3"/>
  <c r="L265" i="3"/>
  <c r="G259" i="3"/>
  <c r="K259" i="3"/>
  <c r="G256" i="3"/>
  <c r="L254" i="3"/>
  <c r="J244" i="3"/>
  <c r="G236" i="3"/>
  <c r="J234" i="3"/>
  <c r="L233" i="3"/>
  <c r="I226" i="3"/>
  <c r="F226" i="3"/>
  <c r="K224" i="3"/>
  <c r="G222" i="3"/>
  <c r="K215" i="3"/>
  <c r="L214" i="3"/>
  <c r="K214" i="3"/>
  <c r="H205" i="3"/>
  <c r="F205" i="3"/>
  <c r="I190" i="3"/>
  <c r="G180" i="3"/>
  <c r="K176" i="3"/>
  <c r="G176" i="3"/>
  <c r="I167" i="3"/>
  <c r="J167" i="3"/>
  <c r="F167" i="3"/>
  <c r="L163" i="3"/>
  <c r="H161" i="3"/>
  <c r="J161" i="3"/>
  <c r="F161" i="3"/>
  <c r="G159" i="3"/>
  <c r="L159" i="3"/>
  <c r="K152" i="3"/>
  <c r="J135" i="3"/>
  <c r="K135" i="3"/>
  <c r="K126" i="3"/>
  <c r="H117" i="3"/>
  <c r="I117" i="3"/>
  <c r="H115" i="3"/>
  <c r="I115" i="3"/>
  <c r="G101" i="3"/>
  <c r="L101" i="3"/>
  <c r="K46" i="3"/>
  <c r="L46" i="3"/>
  <c r="G46" i="3"/>
  <c r="G30" i="3"/>
  <c r="J50" i="3"/>
  <c r="F50" i="3"/>
  <c r="I50" i="3"/>
  <c r="H50" i="3"/>
  <c r="F34" i="3"/>
  <c r="H34" i="3"/>
  <c r="G166" i="17"/>
  <c r="P166" i="17"/>
  <c r="J169" i="3"/>
  <c r="J158" i="3"/>
  <c r="K134" i="3"/>
  <c r="J125" i="3"/>
  <c r="F111" i="3"/>
  <c r="K107" i="3"/>
  <c r="F95" i="3"/>
  <c r="I88" i="3"/>
  <c r="K83" i="3"/>
  <c r="L80" i="3"/>
  <c r="F21" i="3"/>
  <c r="X5" i="10"/>
  <c r="G266" i="17"/>
  <c r="P266" i="17"/>
  <c r="R266" i="17"/>
  <c r="U266" i="17" s="1"/>
  <c r="W266" i="17" s="1"/>
  <c r="G48" i="17"/>
  <c r="Q48" i="17"/>
  <c r="R48" i="17"/>
  <c r="U48" i="17" s="1"/>
  <c r="W48" i="17" s="1"/>
  <c r="G83" i="19"/>
  <c r="P83" i="19"/>
  <c r="R83" i="19"/>
  <c r="U83" i="19" s="1"/>
  <c r="W83" i="19" s="1"/>
  <c r="P48" i="19"/>
  <c r="R48" i="19" s="1"/>
  <c r="G48" i="19"/>
  <c r="AE34" i="19"/>
  <c r="K76" i="3"/>
  <c r="P159" i="10"/>
  <c r="S159" i="10"/>
  <c r="U159" i="10"/>
  <c r="P156" i="10"/>
  <c r="S156" i="10"/>
  <c r="U156" i="10"/>
  <c r="P102" i="10"/>
  <c r="S102" i="10"/>
  <c r="U102" i="10"/>
  <c r="Z16" i="18"/>
  <c r="P21" i="18"/>
  <c r="P24" i="18"/>
  <c r="Z25" i="18"/>
  <c r="Z12" i="18"/>
  <c r="Z6" i="18"/>
  <c r="Z18" i="18"/>
  <c r="Z2" i="18"/>
  <c r="Z14" i="18"/>
  <c r="Z19" i="18"/>
  <c r="P25" i="18"/>
  <c r="Q99" i="17"/>
  <c r="R99" i="17"/>
  <c r="U99" i="17"/>
  <c r="W99" i="17" s="1"/>
  <c r="G99" i="17"/>
  <c r="G85" i="17"/>
  <c r="P85" i="17"/>
  <c r="R85" i="17"/>
  <c r="U85" i="17" s="1"/>
  <c r="W85" i="17" s="1"/>
  <c r="L166" i="3"/>
  <c r="F148" i="3"/>
  <c r="K146" i="3"/>
  <c r="F140" i="3"/>
  <c r="G126" i="3"/>
  <c r="K120" i="3"/>
  <c r="K104" i="3"/>
  <c r="K72" i="3"/>
  <c r="K68" i="3"/>
  <c r="G233" i="10"/>
  <c r="P217" i="10"/>
  <c r="S217" i="10"/>
  <c r="U217" i="10"/>
  <c r="G170" i="10"/>
  <c r="H1" i="10"/>
  <c r="X15" i="10"/>
  <c r="V123" i="18"/>
  <c r="G83" i="18"/>
  <c r="G183" i="17"/>
  <c r="J183" i="17" s="1"/>
  <c r="Q183" i="17"/>
  <c r="R183" i="17" s="1"/>
  <c r="G133" i="17"/>
  <c r="Y133" i="17" s="1"/>
  <c r="Q133" i="17"/>
  <c r="R133" i="17"/>
  <c r="Q113" i="17"/>
  <c r="R113" i="17" s="1"/>
  <c r="G105" i="17"/>
  <c r="Q105" i="17"/>
  <c r="R105" i="17" s="1"/>
  <c r="G81" i="17"/>
  <c r="P81" i="17"/>
  <c r="R81" i="17" s="1"/>
  <c r="G78" i="17"/>
  <c r="Q78" i="17"/>
  <c r="R78" i="17" s="1"/>
  <c r="P59" i="17"/>
  <c r="P150" i="17"/>
  <c r="P71" i="17"/>
  <c r="G90" i="17"/>
  <c r="Q90" i="17"/>
  <c r="R90" i="17" s="1"/>
  <c r="G84" i="17"/>
  <c r="Q84" i="17"/>
  <c r="R84" i="17" s="1"/>
  <c r="G53" i="17"/>
  <c r="P53" i="17"/>
  <c r="R53" i="17" s="1"/>
  <c r="J95" i="3"/>
  <c r="H72" i="3"/>
  <c r="H68" i="3"/>
  <c r="P154" i="10"/>
  <c r="S154" i="10"/>
  <c r="U154" i="10"/>
  <c r="P103" i="10"/>
  <c r="S103" i="10"/>
  <c r="U103" i="10"/>
  <c r="X36" i="10"/>
  <c r="X17" i="10"/>
  <c r="W79" i="18"/>
  <c r="P267" i="17"/>
  <c r="Q267" i="17"/>
  <c r="R267" i="17" s="1"/>
  <c r="P264" i="17"/>
  <c r="G215" i="17"/>
  <c r="Y215" i="17" s="1"/>
  <c r="P215" i="17"/>
  <c r="R215" i="17" s="1"/>
  <c r="U215" i="17" s="1"/>
  <c r="W215" i="17" s="1"/>
  <c r="Q215" i="17"/>
  <c r="Q182" i="17"/>
  <c r="R182" i="17"/>
  <c r="U182" i="17" s="1"/>
  <c r="W182" i="17" s="1"/>
  <c r="G138" i="17"/>
  <c r="P138" i="17"/>
  <c r="R138" i="17"/>
  <c r="G80" i="17"/>
  <c r="Q80" i="17"/>
  <c r="R80" i="17"/>
  <c r="U80" i="17" s="1"/>
  <c r="W80" i="17" s="1"/>
  <c r="R93" i="10"/>
  <c r="Q247" i="17"/>
  <c r="P247" i="17"/>
  <c r="G38" i="17"/>
  <c r="Q38" i="17"/>
  <c r="R38" i="17" s="1"/>
  <c r="P177" i="19"/>
  <c r="R177" i="19" s="1"/>
  <c r="G177" i="19"/>
  <c r="G282" i="26"/>
  <c r="L282" i="26" s="1"/>
  <c r="P282" i="26"/>
  <c r="R282" i="26" s="1"/>
  <c r="P33" i="18"/>
  <c r="P274" i="17"/>
  <c r="Q274" i="17"/>
  <c r="Q117" i="19"/>
  <c r="AD9" i="19"/>
  <c r="AE9" i="19"/>
  <c r="Q264" i="19"/>
  <c r="R264" i="19"/>
  <c r="U264" i="19" s="1"/>
  <c r="W264" i="19" s="1"/>
  <c r="AD8" i="19"/>
  <c r="AE8" i="19"/>
  <c r="Q260" i="19"/>
  <c r="Q273" i="19"/>
  <c r="R273" i="19" s="1"/>
  <c r="Q59" i="19"/>
  <c r="R59" i="19" s="1"/>
  <c r="Q57" i="19"/>
  <c r="R57" i="19" s="1"/>
  <c r="Q118" i="19"/>
  <c r="R118" i="19" s="1"/>
  <c r="Q165" i="19"/>
  <c r="R165" i="19"/>
  <c r="P92" i="10"/>
  <c r="G115" i="18"/>
  <c r="Z23" i="18"/>
  <c r="Z20" i="18"/>
  <c r="P160" i="17"/>
  <c r="P91" i="17"/>
  <c r="P69" i="17"/>
  <c r="Q25" i="17"/>
  <c r="R25" i="17"/>
  <c r="AD15" i="17"/>
  <c r="AE15" i="17"/>
  <c r="G135" i="19"/>
  <c r="J135" i="19" s="1"/>
  <c r="P135" i="19"/>
  <c r="R135" i="19" s="1"/>
  <c r="U135" i="19" s="1"/>
  <c r="W135" i="19" s="1"/>
  <c r="P127" i="19"/>
  <c r="R127" i="19"/>
  <c r="U127" i="19" s="1"/>
  <c r="W127" i="19" s="1"/>
  <c r="G127" i="19"/>
  <c r="G67" i="19"/>
  <c r="X67" i="19" s="1"/>
  <c r="P67" i="19"/>
  <c r="R67" i="19" s="1"/>
  <c r="U67" i="19" s="1"/>
  <c r="W67" i="19" s="1"/>
  <c r="P42" i="19"/>
  <c r="R42" i="19" s="1"/>
  <c r="G42" i="19"/>
  <c r="I42" i="19" s="1"/>
  <c r="Q158" i="26"/>
  <c r="G158" i="26"/>
  <c r="J158" i="26" s="1"/>
  <c r="P158" i="26"/>
  <c r="R158" i="26" s="1"/>
  <c r="U158" i="26" s="1"/>
  <c r="G152" i="26"/>
  <c r="I152" i="26" s="1"/>
  <c r="P152" i="26"/>
  <c r="R152" i="26"/>
  <c r="W91" i="18"/>
  <c r="Q115" i="17"/>
  <c r="R115" i="17"/>
  <c r="P87" i="17"/>
  <c r="Q52" i="17"/>
  <c r="R52" i="17" s="1"/>
  <c r="G268" i="19"/>
  <c r="Q268" i="19"/>
  <c r="Q149" i="19"/>
  <c r="R149" i="19" s="1"/>
  <c r="AD4" i="19"/>
  <c r="AE4" i="19"/>
  <c r="P271" i="10"/>
  <c r="S271" i="10"/>
  <c r="U271" i="10"/>
  <c r="P284" i="10"/>
  <c r="S284" i="10"/>
  <c r="U284" i="10"/>
  <c r="P280" i="10"/>
  <c r="S280" i="10"/>
  <c r="U280" i="10"/>
  <c r="P283" i="10"/>
  <c r="S283" i="10"/>
  <c r="U283" i="10"/>
  <c r="Q199" i="17"/>
  <c r="AD33" i="17"/>
  <c r="AE33" i="17"/>
  <c r="AC32" i="17"/>
  <c r="AE32" i="17"/>
  <c r="AC24" i="17"/>
  <c r="AE24" i="17"/>
  <c r="P55" i="17"/>
  <c r="P154" i="17"/>
  <c r="P142" i="17"/>
  <c r="G169" i="19"/>
  <c r="J169" i="19" s="1"/>
  <c r="P159" i="19"/>
  <c r="R159" i="19" s="1"/>
  <c r="G159" i="19"/>
  <c r="G126" i="19"/>
  <c r="I126" i="19" s="1"/>
  <c r="P103" i="19"/>
  <c r="X103" i="19" s="1"/>
  <c r="P64" i="19"/>
  <c r="P189" i="26"/>
  <c r="G189" i="26"/>
  <c r="J189" i="26" s="1"/>
  <c r="Q189" i="26"/>
  <c r="G65" i="26"/>
  <c r="I65" i="26" s="1"/>
  <c r="Q65" i="26"/>
  <c r="R65" i="26"/>
  <c r="U65" i="26" s="1"/>
  <c r="G97" i="19"/>
  <c r="P97" i="19"/>
  <c r="R97" i="19" s="1"/>
  <c r="P89" i="19"/>
  <c r="Q89" i="19"/>
  <c r="R89" i="19" s="1"/>
  <c r="AE30" i="19"/>
  <c r="AE22" i="19"/>
  <c r="Q49" i="19"/>
  <c r="Q129" i="17"/>
  <c r="R129" i="17" s="1"/>
  <c r="Q68" i="17"/>
  <c r="R68" i="17" s="1"/>
  <c r="Q42" i="17"/>
  <c r="R42" i="17"/>
  <c r="G260" i="19"/>
  <c r="P260" i="19"/>
  <c r="R260" i="19"/>
  <c r="Q257" i="19"/>
  <c r="R257" i="19" s="1"/>
  <c r="G91" i="19"/>
  <c r="Q91" i="19"/>
  <c r="R91" i="19" s="1"/>
  <c r="G69" i="19"/>
  <c r="P69" i="19"/>
  <c r="Q238" i="26"/>
  <c r="R238" i="26" s="1"/>
  <c r="U238" i="26" s="1"/>
  <c r="G238" i="26"/>
  <c r="L238" i="26" s="1"/>
  <c r="G205" i="26"/>
  <c r="L205" i="26"/>
  <c r="Q205" i="26"/>
  <c r="P205" i="26"/>
  <c r="P175" i="19"/>
  <c r="P158" i="19"/>
  <c r="R158" i="19" s="1"/>
  <c r="U158" i="19" s="1"/>
  <c r="W158" i="19" s="1"/>
  <c r="G158" i="19"/>
  <c r="X158" i="19" s="1"/>
  <c r="G102" i="19"/>
  <c r="Y102" i="19" s="1"/>
  <c r="Q102" i="19"/>
  <c r="R102" i="19" s="1"/>
  <c r="U102" i="19" s="1"/>
  <c r="W102" i="19" s="1"/>
  <c r="G266" i="26"/>
  <c r="P266" i="26"/>
  <c r="R266" i="26"/>
  <c r="G182" i="26"/>
  <c r="I182" i="26"/>
  <c r="P182" i="26"/>
  <c r="R182" i="26" s="1"/>
  <c r="U182" i="26" s="1"/>
  <c r="Q182" i="26"/>
  <c r="G134" i="26"/>
  <c r="I134" i="26" s="1"/>
  <c r="P134" i="26"/>
  <c r="R134" i="26"/>
  <c r="U134" i="26" s="1"/>
  <c r="Q134" i="26"/>
  <c r="AD18" i="17"/>
  <c r="AE18" i="17"/>
  <c r="Q46" i="17"/>
  <c r="R46" i="17" s="1"/>
  <c r="Q64" i="17"/>
  <c r="Q109" i="17"/>
  <c r="R109" i="17" s="1"/>
  <c r="Q166" i="17"/>
  <c r="Q168" i="17"/>
  <c r="R168" i="17"/>
  <c r="U168" i="17" s="1"/>
  <c r="W168" i="17" s="1"/>
  <c r="Q58" i="17"/>
  <c r="R58" i="17"/>
  <c r="Q101" i="17"/>
  <c r="R101" i="17" s="1"/>
  <c r="Q125" i="17"/>
  <c r="R125" i="17"/>
  <c r="Q198" i="17"/>
  <c r="R198" i="17"/>
  <c r="Y198" i="17" s="1"/>
  <c r="AE29" i="19"/>
  <c r="P262" i="26"/>
  <c r="R262" i="26" s="1"/>
  <c r="U262" i="26" s="1"/>
  <c r="G262" i="26"/>
  <c r="L262" i="26" s="1"/>
  <c r="Q243" i="26"/>
  <c r="G243" i="26"/>
  <c r="L243" i="26" s="1"/>
  <c r="P243" i="26"/>
  <c r="R243" i="26" s="1"/>
  <c r="U243" i="26" s="1"/>
  <c r="Q256" i="19"/>
  <c r="R256" i="19" s="1"/>
  <c r="P252" i="19"/>
  <c r="P236" i="19"/>
  <c r="P220" i="19"/>
  <c r="P204" i="19"/>
  <c r="P188" i="19"/>
  <c r="P151" i="19"/>
  <c r="Q133" i="19"/>
  <c r="R133" i="19" s="1"/>
  <c r="P120" i="19"/>
  <c r="P110" i="19"/>
  <c r="Q94" i="19"/>
  <c r="R94" i="19" s="1"/>
  <c r="P73" i="19"/>
  <c r="Q65" i="19"/>
  <c r="AD20" i="19"/>
  <c r="AE20" i="19"/>
  <c r="Q237" i="26"/>
  <c r="R237" i="26" s="1"/>
  <c r="U237" i="26" s="1"/>
  <c r="G181" i="26"/>
  <c r="I181" i="26" s="1"/>
  <c r="Q181" i="26"/>
  <c r="R181" i="26" s="1"/>
  <c r="U181" i="26" s="1"/>
  <c r="Q149" i="26"/>
  <c r="R149" i="26" s="1"/>
  <c r="U149" i="26" s="1"/>
  <c r="G142" i="26"/>
  <c r="J142" i="26" s="1"/>
  <c r="P142" i="26"/>
  <c r="R142" i="26" s="1"/>
  <c r="U142" i="26" s="1"/>
  <c r="Q71" i="19"/>
  <c r="R71" i="19"/>
  <c r="Y71" i="19" s="1"/>
  <c r="Q69" i="19"/>
  <c r="R69" i="19" s="1"/>
  <c r="AD36" i="19"/>
  <c r="AE36" i="19"/>
  <c r="AD35" i="19"/>
  <c r="AE35" i="19"/>
  <c r="AD34" i="19"/>
  <c r="AD33" i="19"/>
  <c r="AE33" i="19"/>
  <c r="AD32" i="19"/>
  <c r="AE32" i="19"/>
  <c r="AD31" i="19"/>
  <c r="AE31" i="19"/>
  <c r="AD30" i="19"/>
  <c r="AD29" i="19"/>
  <c r="AD28" i="19"/>
  <c r="AE28" i="19"/>
  <c r="AD27" i="19"/>
  <c r="AE27" i="19"/>
  <c r="AD26" i="19"/>
  <c r="AE26" i="19"/>
  <c r="AD25" i="19"/>
  <c r="AE25" i="19"/>
  <c r="AD24" i="19"/>
  <c r="AE24" i="19"/>
  <c r="AD23" i="19"/>
  <c r="AE23" i="19"/>
  <c r="AD22" i="19"/>
  <c r="AD17" i="19"/>
  <c r="AE17" i="19"/>
  <c r="AD13" i="19"/>
  <c r="AE13" i="19"/>
  <c r="AD5" i="19"/>
  <c r="AH21" i="19"/>
  <c r="Q245" i="26"/>
  <c r="G237" i="26"/>
  <c r="L237" i="26" s="1"/>
  <c r="P230" i="26"/>
  <c r="P198" i="26"/>
  <c r="R198" i="26"/>
  <c r="U198" i="26" s="1"/>
  <c r="P166" i="26"/>
  <c r="R166" i="26" s="1"/>
  <c r="U166" i="26" s="1"/>
  <c r="Q141" i="26"/>
  <c r="R141" i="26" s="1"/>
  <c r="U141" i="26" s="1"/>
  <c r="Q134" i="19"/>
  <c r="R134" i="19" s="1"/>
  <c r="Q101" i="19"/>
  <c r="R101" i="19" s="1"/>
  <c r="Q81" i="19"/>
  <c r="R81" i="19" s="1"/>
  <c r="P53" i="19"/>
  <c r="X53" i="19" s="1"/>
  <c r="P51" i="19"/>
  <c r="AH41" i="19"/>
  <c r="Q39" i="19"/>
  <c r="R39" i="19" s="1"/>
  <c r="Q21" i="19"/>
  <c r="R21" i="19" s="1"/>
  <c r="AC7" i="19"/>
  <c r="AE7" i="19"/>
  <c r="AC5" i="19"/>
  <c r="AE5" i="19"/>
  <c r="P278" i="26"/>
  <c r="R278" i="26" s="1"/>
  <c r="U278" i="26" s="1"/>
  <c r="P274" i="26"/>
  <c r="R274" i="26" s="1"/>
  <c r="U274" i="26" s="1"/>
  <c r="Q253" i="26"/>
  <c r="P246" i="26"/>
  <c r="P235" i="26"/>
  <c r="R235" i="26" s="1"/>
  <c r="U235" i="26" s="1"/>
  <c r="G221" i="26"/>
  <c r="L221" i="26" s="1"/>
  <c r="Q213" i="26"/>
  <c r="G198" i="26"/>
  <c r="L198" i="26"/>
  <c r="G173" i="26"/>
  <c r="J173" i="26" s="1"/>
  <c r="G166" i="26"/>
  <c r="I166" i="26"/>
  <c r="G110" i="26"/>
  <c r="I110" i="26" s="1"/>
  <c r="P110" i="26"/>
  <c r="R110" i="26"/>
  <c r="U110" i="26" s="1"/>
  <c r="G82" i="26"/>
  <c r="I82" i="26" s="1"/>
  <c r="P82" i="26"/>
  <c r="R82" i="26" s="1"/>
  <c r="U82" i="26" s="1"/>
  <c r="G66" i="26"/>
  <c r="I66" i="26" s="1"/>
  <c r="P270" i="19"/>
  <c r="P268" i="19"/>
  <c r="R268" i="19" s="1"/>
  <c r="Q265" i="19"/>
  <c r="R265" i="19" s="1"/>
  <c r="P246" i="19"/>
  <c r="P230" i="19"/>
  <c r="P214" i="19"/>
  <c r="R214" i="19" s="1"/>
  <c r="P198" i="19"/>
  <c r="X198" i="19" s="1"/>
  <c r="P182" i="19"/>
  <c r="Q150" i="19"/>
  <c r="R150" i="19"/>
  <c r="P142" i="19"/>
  <c r="P104" i="19"/>
  <c r="Q87" i="19"/>
  <c r="R87" i="19"/>
  <c r="Y87" i="19" s="1"/>
  <c r="Q85" i="19"/>
  <c r="P57" i="19"/>
  <c r="P22" i="19"/>
  <c r="AC2" i="19"/>
  <c r="AE2" i="19"/>
  <c r="P221" i="26"/>
  <c r="R221" i="26"/>
  <c r="U221" i="26" s="1"/>
  <c r="P213" i="26"/>
  <c r="R213" i="26" s="1"/>
  <c r="U213" i="26" s="1"/>
  <c r="P206" i="26"/>
  <c r="R206" i="26" s="1"/>
  <c r="U206" i="26" s="1"/>
  <c r="G157" i="26"/>
  <c r="J157" i="26" s="1"/>
  <c r="Q157" i="26"/>
  <c r="R157" i="26" s="1"/>
  <c r="U157" i="26" s="1"/>
  <c r="Q81" i="26"/>
  <c r="R81" i="26" s="1"/>
  <c r="U81" i="26" s="1"/>
  <c r="Q66" i="26"/>
  <c r="R66" i="26" s="1"/>
  <c r="U66" i="26" s="1"/>
  <c r="G32" i="26"/>
  <c r="I32" i="26"/>
  <c r="P32" i="26"/>
  <c r="Q37" i="19"/>
  <c r="R37" i="19" s="1"/>
  <c r="Q36" i="19"/>
  <c r="R36" i="19" s="1"/>
  <c r="Q35" i="19"/>
  <c r="R35" i="19" s="1"/>
  <c r="Q34" i="19"/>
  <c r="R34" i="19" s="1"/>
  <c r="Q33" i="19"/>
  <c r="Q32" i="19"/>
  <c r="R32" i="19" s="1"/>
  <c r="Q31" i="19"/>
  <c r="R31" i="19" s="1"/>
  <c r="Q30" i="19"/>
  <c r="R30" i="19" s="1"/>
  <c r="Q29" i="19"/>
  <c r="R29" i="19" s="1"/>
  <c r="Q28" i="19"/>
  <c r="R28" i="19" s="1"/>
  <c r="Q27" i="19"/>
  <c r="R27" i="19" s="1"/>
  <c r="Q26" i="19"/>
  <c r="R26" i="19" s="1"/>
  <c r="Q25" i="19"/>
  <c r="R25" i="19" s="1"/>
  <c r="Q24" i="19"/>
  <c r="R24" i="19" s="1"/>
  <c r="Q23" i="19"/>
  <c r="R23" i="19" s="1"/>
  <c r="AD3" i="19"/>
  <c r="AE3" i="19"/>
  <c r="P40" i="26"/>
  <c r="R40" i="26"/>
  <c r="U40" i="26" s="1"/>
  <c r="G40" i="26"/>
  <c r="I40" i="26" s="1"/>
  <c r="Q166" i="19"/>
  <c r="R166" i="19"/>
  <c r="Q96" i="19"/>
  <c r="R96" i="19" s="1"/>
  <c r="P81" i="19"/>
  <c r="Q75" i="19"/>
  <c r="R75" i="19" s="1"/>
  <c r="Q73" i="19"/>
  <c r="Q55" i="19"/>
  <c r="R55" i="19"/>
  <c r="Q53" i="19"/>
  <c r="AC14" i="19"/>
  <c r="AE14" i="19"/>
  <c r="Q197" i="26"/>
  <c r="R197" i="26"/>
  <c r="U197" i="26" s="1"/>
  <c r="G174" i="26"/>
  <c r="I174" i="26" s="1"/>
  <c r="P174" i="26"/>
  <c r="R174" i="26" s="1"/>
  <c r="U174" i="26" s="1"/>
  <c r="G48" i="26"/>
  <c r="I48" i="26" s="1"/>
  <c r="P48" i="26"/>
  <c r="R48" i="26"/>
  <c r="U48" i="26" s="1"/>
  <c r="Q48" i="26"/>
  <c r="Z6" i="26"/>
  <c r="H318" i="15"/>
  <c r="G316" i="15"/>
  <c r="L313" i="15"/>
  <c r="L307" i="15"/>
  <c r="K306" i="15"/>
  <c r="H302" i="15"/>
  <c r="G300" i="15"/>
  <c r="G299" i="15"/>
  <c r="G298" i="15"/>
  <c r="F296" i="15"/>
  <c r="L294" i="15"/>
  <c r="H289" i="15"/>
  <c r="I281" i="15"/>
  <c r="G276" i="15"/>
  <c r="L273" i="15"/>
  <c r="J265" i="15"/>
  <c r="K264" i="15"/>
  <c r="G263" i="15"/>
  <c r="H262" i="15"/>
  <c r="L248" i="15"/>
  <c r="L236" i="15"/>
  <c r="L230" i="15"/>
  <c r="J228" i="15"/>
  <c r="L224" i="15"/>
  <c r="L218" i="15"/>
  <c r="J216" i="15"/>
  <c r="G215" i="15"/>
  <c r="H214" i="15"/>
  <c r="I212" i="15"/>
  <c r="L202" i="15"/>
  <c r="H188" i="15"/>
  <c r="J183" i="15"/>
  <c r="K179" i="15"/>
  <c r="K175" i="15"/>
  <c r="J167" i="15"/>
  <c r="H163" i="15"/>
  <c r="J163" i="15"/>
  <c r="G159" i="15"/>
  <c r="L158" i="15"/>
  <c r="K156" i="15"/>
  <c r="L148" i="15"/>
  <c r="G144" i="15"/>
  <c r="L142" i="15"/>
  <c r="K124" i="15"/>
  <c r="K106" i="15"/>
  <c r="L106" i="15"/>
  <c r="G106" i="15"/>
  <c r="K94" i="15"/>
  <c r="L94" i="15"/>
  <c r="G94" i="15"/>
  <c r="I90" i="15"/>
  <c r="J90" i="15"/>
  <c r="F90" i="15"/>
  <c r="J85" i="15"/>
  <c r="L85" i="15"/>
  <c r="G66" i="15"/>
  <c r="G22" i="15"/>
  <c r="I147" i="15"/>
  <c r="F147" i="15"/>
  <c r="H103" i="15"/>
  <c r="I103" i="15"/>
  <c r="J103" i="15"/>
  <c r="H99" i="15"/>
  <c r="I99" i="15"/>
  <c r="J99" i="15"/>
  <c r="K65" i="15"/>
  <c r="G65" i="15"/>
  <c r="G21" i="15"/>
  <c r="Z4" i="26"/>
  <c r="L311" i="15"/>
  <c r="H307" i="15"/>
  <c r="H306" i="15"/>
  <c r="J289" i="15"/>
  <c r="K212" i="15"/>
  <c r="K199" i="15"/>
  <c r="J198" i="15"/>
  <c r="I193" i="15"/>
  <c r="J182" i="15"/>
  <c r="L181" i="15"/>
  <c r="J178" i="15"/>
  <c r="J174" i="15"/>
  <c r="K173" i="15"/>
  <c r="K167" i="15"/>
  <c r="I158" i="15"/>
  <c r="F158" i="15"/>
  <c r="J145" i="15"/>
  <c r="I143" i="15"/>
  <c r="F143" i="15"/>
  <c r="K35" i="15"/>
  <c r="G35" i="15"/>
  <c r="Q89" i="26"/>
  <c r="R89" i="26" s="1"/>
  <c r="U89" i="26" s="1"/>
  <c r="Q57" i="26"/>
  <c r="R57" i="26" s="1"/>
  <c r="U57" i="26" s="1"/>
  <c r="Z41" i="26"/>
  <c r="Z33" i="26"/>
  <c r="P24" i="26"/>
  <c r="R24" i="26" s="1"/>
  <c r="U24" i="26" s="1"/>
  <c r="L314" i="15"/>
  <c r="K313" i="15"/>
  <c r="G306" i="15"/>
  <c r="H297" i="15"/>
  <c r="F294" i="15"/>
  <c r="I291" i="15"/>
  <c r="J290" i="15"/>
  <c r="I289" i="15"/>
  <c r="K278" i="15"/>
  <c r="H277" i="15"/>
  <c r="L275" i="15"/>
  <c r="L274" i="15"/>
  <c r="K273" i="15"/>
  <c r="F268" i="15"/>
  <c r="F265" i="15"/>
  <c r="G264" i="15"/>
  <c r="L262" i="15"/>
  <c r="I261" i="15"/>
  <c r="J260" i="15"/>
  <c r="L256" i="15"/>
  <c r="G255" i="15"/>
  <c r="K250" i="15"/>
  <c r="H248" i="15"/>
  <c r="L244" i="15"/>
  <c r="J241" i="15"/>
  <c r="K238" i="15"/>
  <c r="H236" i="15"/>
  <c r="L232" i="15"/>
  <c r="F230" i="15"/>
  <c r="F228" i="15"/>
  <c r="K226" i="15"/>
  <c r="H224" i="15"/>
  <c r="L220" i="15"/>
  <c r="F218" i="15"/>
  <c r="F216" i="15"/>
  <c r="L214" i="15"/>
  <c r="H213" i="15"/>
  <c r="J212" i="15"/>
  <c r="K208" i="15"/>
  <c r="L207" i="15"/>
  <c r="K206" i="15"/>
  <c r="H204" i="15"/>
  <c r="J202" i="15"/>
  <c r="J201" i="15"/>
  <c r="G200" i="15"/>
  <c r="H199" i="15"/>
  <c r="I198" i="15"/>
  <c r="L195" i="15"/>
  <c r="H194" i="15"/>
  <c r="H190" i="15"/>
  <c r="G186" i="15"/>
  <c r="I183" i="15"/>
  <c r="I182" i="15"/>
  <c r="K181" i="15"/>
  <c r="G179" i="15"/>
  <c r="I178" i="15"/>
  <c r="J177" i="15"/>
  <c r="G176" i="15"/>
  <c r="G175" i="15"/>
  <c r="I174" i="15"/>
  <c r="J171" i="15"/>
  <c r="I167" i="15"/>
  <c r="I166" i="15"/>
  <c r="I162" i="15"/>
  <c r="J159" i="15"/>
  <c r="J154" i="15"/>
  <c r="J153" i="15"/>
  <c r="I153" i="15"/>
  <c r="G150" i="15"/>
  <c r="K147" i="15"/>
  <c r="K141" i="15"/>
  <c r="I138" i="15"/>
  <c r="I130" i="15"/>
  <c r="H118" i="15"/>
  <c r="H114" i="15"/>
  <c r="K318" i="15"/>
  <c r="L315" i="15"/>
  <c r="K314" i="15"/>
  <c r="J312" i="15"/>
  <c r="L308" i="15"/>
  <c r="K302" i="15"/>
  <c r="L299" i="15"/>
  <c r="L298" i="15"/>
  <c r="K297" i="15"/>
  <c r="H291" i="15"/>
  <c r="H290" i="15"/>
  <c r="J285" i="15"/>
  <c r="K275" i="15"/>
  <c r="K274" i="15"/>
  <c r="J272" i="15"/>
  <c r="K262" i="15"/>
  <c r="H261" i="15"/>
  <c r="H260" i="15"/>
  <c r="J257" i="15"/>
  <c r="K256" i="15"/>
  <c r="I245" i="15"/>
  <c r="K244" i="15"/>
  <c r="I233" i="15"/>
  <c r="K232" i="15"/>
  <c r="L231" i="15"/>
  <c r="I221" i="15"/>
  <c r="K220" i="15"/>
  <c r="L219" i="15"/>
  <c r="K214" i="15"/>
  <c r="F213" i="15"/>
  <c r="H212" i="15"/>
  <c r="I209" i="15"/>
  <c r="J208" i="15"/>
  <c r="I202" i="15"/>
  <c r="I201" i="15"/>
  <c r="F200" i="15"/>
  <c r="H198" i="15"/>
  <c r="J188" i="15"/>
  <c r="H183" i="15"/>
  <c r="H182" i="15"/>
  <c r="I181" i="15"/>
  <c r="F179" i="15"/>
  <c r="H178" i="15"/>
  <c r="F175" i="15"/>
  <c r="H174" i="15"/>
  <c r="K171" i="15"/>
  <c r="H167" i="15"/>
  <c r="G162" i="15"/>
  <c r="I154" i="15"/>
  <c r="I152" i="15"/>
  <c r="H147" i="15"/>
  <c r="K145" i="15"/>
  <c r="K143" i="15"/>
  <c r="J107" i="15"/>
  <c r="F107" i="15"/>
  <c r="H107" i="15"/>
  <c r="J95" i="15"/>
  <c r="F95" i="15"/>
  <c r="H95" i="15"/>
  <c r="K90" i="15"/>
  <c r="G82" i="15"/>
  <c r="G53" i="15"/>
  <c r="K25" i="15"/>
  <c r="G25" i="15"/>
  <c r="Q117" i="26"/>
  <c r="R117" i="26" s="1"/>
  <c r="U117" i="26" s="1"/>
  <c r="Q101" i="26"/>
  <c r="R101" i="26" s="1"/>
  <c r="U101" i="26" s="1"/>
  <c r="Q74" i="26"/>
  <c r="Z7" i="26"/>
  <c r="K315" i="15"/>
  <c r="I312" i="15"/>
  <c r="J296" i="15"/>
  <c r="F289" i="15"/>
  <c r="L286" i="15"/>
  <c r="I285" i="15"/>
  <c r="H281" i="15"/>
  <c r="F278" i="15"/>
  <c r="I275" i="15"/>
  <c r="J274" i="15"/>
  <c r="I273" i="15"/>
  <c r="I272" i="15"/>
  <c r="L268" i="15"/>
  <c r="G267" i="15"/>
  <c r="L258" i="15"/>
  <c r="I257" i="15"/>
  <c r="J256" i="15"/>
  <c r="F250" i="15"/>
  <c r="F248" i="15"/>
  <c r="L246" i="15"/>
  <c r="H245" i="15"/>
  <c r="F238" i="15"/>
  <c r="F236" i="15"/>
  <c r="L234" i="15"/>
  <c r="H233" i="15"/>
  <c r="F226" i="15"/>
  <c r="F224" i="15"/>
  <c r="L222" i="15"/>
  <c r="H221" i="15"/>
  <c r="L210" i="15"/>
  <c r="H209" i="15"/>
  <c r="G208" i="15"/>
  <c r="H207" i="15"/>
  <c r="H202" i="15"/>
  <c r="F199" i="15"/>
  <c r="G198" i="15"/>
  <c r="J196" i="15"/>
  <c r="F195" i="15"/>
  <c r="I188" i="15"/>
  <c r="F183" i="15"/>
  <c r="G182" i="15"/>
  <c r="G178" i="15"/>
  <c r="G174" i="15"/>
  <c r="F167" i="15"/>
  <c r="I163" i="15"/>
  <c r="F162" i="15"/>
  <c r="J158" i="15"/>
  <c r="F154" i="15"/>
  <c r="H143" i="15"/>
  <c r="F130" i="15"/>
  <c r="K102" i="15"/>
  <c r="L102" i="15"/>
  <c r="K98" i="15"/>
  <c r="L98" i="15"/>
  <c r="H90" i="15"/>
  <c r="H86" i="15"/>
  <c r="J86" i="15"/>
  <c r="K81" i="15"/>
  <c r="G81" i="15"/>
  <c r="K32" i="15"/>
  <c r="G32" i="15"/>
  <c r="H312" i="15"/>
  <c r="I296" i="15"/>
  <c r="K286" i="15"/>
  <c r="H285" i="15"/>
  <c r="H272" i="15"/>
  <c r="K258" i="15"/>
  <c r="H257" i="15"/>
  <c r="K246" i="15"/>
  <c r="K234" i="15"/>
  <c r="K222" i="15"/>
  <c r="K210" i="15"/>
  <c r="L147" i="15"/>
  <c r="G142" i="15"/>
  <c r="L124" i="15"/>
  <c r="I118" i="15"/>
  <c r="J118" i="15"/>
  <c r="F118" i="15"/>
  <c r="I114" i="15"/>
  <c r="J114" i="15"/>
  <c r="F114" i="15"/>
  <c r="K92" i="15"/>
  <c r="L92" i="15"/>
  <c r="G74" i="15"/>
  <c r="L47" i="15"/>
  <c r="G47" i="15"/>
  <c r="L39" i="15"/>
  <c r="G39" i="15"/>
  <c r="Q143" i="26"/>
  <c r="R143" i="26" s="1"/>
  <c r="U143" i="26" s="1"/>
  <c r="Q90" i="26"/>
  <c r="Q58" i="26"/>
  <c r="R58" i="26" s="1"/>
  <c r="U58" i="26" s="1"/>
  <c r="Q53" i="26"/>
  <c r="R53" i="26" s="1"/>
  <c r="U53" i="26" s="1"/>
  <c r="Z46" i="26"/>
  <c r="Q32" i="26"/>
  <c r="Q29" i="26"/>
  <c r="R29" i="26" s="1"/>
  <c r="U29" i="26" s="1"/>
  <c r="I159" i="15"/>
  <c r="L155" i="15"/>
  <c r="G148" i="15"/>
  <c r="K140" i="15"/>
  <c r="L139" i="15"/>
  <c r="K139" i="15"/>
  <c r="F103" i="15"/>
  <c r="F99" i="15"/>
  <c r="K73" i="15"/>
  <c r="G73" i="15"/>
  <c r="L46" i="15"/>
  <c r="G46" i="15"/>
  <c r="G38" i="15"/>
  <c r="P274" i="20"/>
  <c r="Q274" i="20"/>
  <c r="Z274" i="20"/>
  <c r="AU274" i="20"/>
  <c r="AU251" i="20"/>
  <c r="G251" i="20"/>
  <c r="Z251" i="20"/>
  <c r="Q237" i="20"/>
  <c r="R237" i="20" s="1"/>
  <c r="U237" i="20" s="1"/>
  <c r="W237" i="20" s="1"/>
  <c r="AU237" i="20"/>
  <c r="Z237" i="20"/>
  <c r="Z172" i="20"/>
  <c r="AU172" i="20"/>
  <c r="Q172" i="20"/>
  <c r="G172" i="20"/>
  <c r="P160" i="20"/>
  <c r="R160" i="20" s="1"/>
  <c r="U160" i="20" s="1"/>
  <c r="W160" i="20" s="1"/>
  <c r="AU160" i="20"/>
  <c r="I126" i="15"/>
  <c r="I122" i="15"/>
  <c r="J117" i="15"/>
  <c r="I110" i="15"/>
  <c r="J105" i="15"/>
  <c r="F102" i="15"/>
  <c r="F98" i="15"/>
  <c r="F91" i="15"/>
  <c r="J87" i="15"/>
  <c r="L86" i="15"/>
  <c r="G45" i="15"/>
  <c r="G37" i="15"/>
  <c r="G34" i="15"/>
  <c r="G31" i="15"/>
  <c r="F54" i="15"/>
  <c r="I25" i="15"/>
  <c r="F67" i="15"/>
  <c r="F49" i="15"/>
  <c r="BJ96" i="20"/>
  <c r="BI96" i="20"/>
  <c r="BH96" i="20"/>
  <c r="BG96" i="20"/>
  <c r="BF96" i="20"/>
  <c r="BE96" i="20"/>
  <c r="BD96" i="20"/>
  <c r="BC96" i="20"/>
  <c r="P256" i="20"/>
  <c r="R256" i="20"/>
  <c r="U256" i="20" s="1"/>
  <c r="W256" i="20" s="1"/>
  <c r="Z256" i="20"/>
  <c r="AU256" i="20"/>
  <c r="P241" i="20"/>
  <c r="R241" i="20"/>
  <c r="U241" i="20" s="1"/>
  <c r="W241" i="20"/>
  <c r="Z241" i="20"/>
  <c r="P236" i="20"/>
  <c r="Q236" i="20"/>
  <c r="Z236" i="20"/>
  <c r="G236" i="20"/>
  <c r="AU236" i="20"/>
  <c r="Z221" i="20"/>
  <c r="AU221" i="20"/>
  <c r="Q221" i="20"/>
  <c r="R221" i="20"/>
  <c r="U221" i="20"/>
  <c r="W221" i="20" s="1"/>
  <c r="G197" i="20"/>
  <c r="Q197" i="20"/>
  <c r="R197" i="20"/>
  <c r="U197" i="20" s="1"/>
  <c r="W197" i="20" s="1"/>
  <c r="Z197" i="20"/>
  <c r="AU197" i="20"/>
  <c r="G165" i="20"/>
  <c r="Z165" i="20"/>
  <c r="AU165" i="20"/>
  <c r="G148" i="20"/>
  <c r="Z148" i="20"/>
  <c r="AU148" i="20"/>
  <c r="P92" i="20"/>
  <c r="Q92" i="20"/>
  <c r="G92" i="20"/>
  <c r="Z92" i="20"/>
  <c r="AU92" i="20"/>
  <c r="Z37" i="20"/>
  <c r="AU37" i="20"/>
  <c r="F52" i="15"/>
  <c r="F31" i="15"/>
  <c r="J31" i="15"/>
  <c r="H67" i="15"/>
  <c r="I39" i="15"/>
  <c r="Z280" i="20"/>
  <c r="AU280" i="20"/>
  <c r="P280" i="20"/>
  <c r="Q280" i="20"/>
  <c r="G280" i="20"/>
  <c r="P266" i="20"/>
  <c r="Z266" i="20"/>
  <c r="Q266" i="20"/>
  <c r="AU266" i="20"/>
  <c r="Q261" i="20"/>
  <c r="R261" i="20" s="1"/>
  <c r="U261" i="20" s="1"/>
  <c r="W261" i="20" s="1"/>
  <c r="Z261" i="20"/>
  <c r="AU261" i="20"/>
  <c r="Q245" i="20"/>
  <c r="R245" i="20" s="1"/>
  <c r="U245" i="20"/>
  <c r="W245" i="20" s="1"/>
  <c r="Z245" i="20"/>
  <c r="AU245" i="20"/>
  <c r="P225" i="20"/>
  <c r="R225" i="20" s="1"/>
  <c r="U225" i="20" s="1"/>
  <c r="W225" i="20" s="1"/>
  <c r="Z225" i="20"/>
  <c r="Q220" i="20"/>
  <c r="G220" i="20"/>
  <c r="Z220" i="20"/>
  <c r="P220" i="20"/>
  <c r="R220" i="20" s="1"/>
  <c r="AU220" i="20"/>
  <c r="P66" i="20"/>
  <c r="R66" i="20" s="1"/>
  <c r="U66" i="20"/>
  <c r="W66" i="20" s="1"/>
  <c r="Q66" i="20"/>
  <c r="Z66" i="20"/>
  <c r="AU66" i="20"/>
  <c r="G36" i="20"/>
  <c r="Z36" i="20"/>
  <c r="AU36" i="20"/>
  <c r="F70" i="15"/>
  <c r="F28" i="15"/>
  <c r="F81" i="15"/>
  <c r="BJ92" i="20"/>
  <c r="BI92" i="20"/>
  <c r="BH92" i="20"/>
  <c r="BG92" i="20"/>
  <c r="BF92" i="20"/>
  <c r="BE92" i="20"/>
  <c r="BD92" i="20"/>
  <c r="BC92" i="20"/>
  <c r="AU272" i="20"/>
  <c r="P272" i="20"/>
  <c r="R272" i="20" s="1"/>
  <c r="U272" i="20"/>
  <c r="W272" i="20" s="1"/>
  <c r="Z272" i="20"/>
  <c r="Q260" i="20"/>
  <c r="G260" i="20"/>
  <c r="Z260" i="20"/>
  <c r="AU260" i="20"/>
  <c r="P260" i="20"/>
  <c r="R260" i="20"/>
  <c r="Z254" i="20"/>
  <c r="AU254" i="20"/>
  <c r="Z249" i="20"/>
  <c r="AU249" i="20"/>
  <c r="G249" i="20"/>
  <c r="Z146" i="20"/>
  <c r="AU146" i="20"/>
  <c r="Q146" i="20"/>
  <c r="Q60" i="20"/>
  <c r="R60" i="20" s="1"/>
  <c r="U60" i="20"/>
  <c r="W60" i="20" s="1"/>
  <c r="AU60" i="20"/>
  <c r="F131" i="15"/>
  <c r="G130" i="15"/>
  <c r="F47" i="15"/>
  <c r="J47" i="15"/>
  <c r="H47" i="15"/>
  <c r="P234" i="20"/>
  <c r="Q234" i="20"/>
  <c r="Z234" i="20"/>
  <c r="AU234" i="20"/>
  <c r="Z195" i="20"/>
  <c r="AU195" i="20"/>
  <c r="G195" i="20"/>
  <c r="U195" i="20"/>
  <c r="W195" i="20" s="1"/>
  <c r="Z157" i="20"/>
  <c r="AU157" i="20"/>
  <c r="G157" i="20"/>
  <c r="G124" i="20"/>
  <c r="Z124" i="20"/>
  <c r="AU124" i="20"/>
  <c r="P278" i="20"/>
  <c r="Z278" i="20"/>
  <c r="AU278" i="20"/>
  <c r="Q278" i="20"/>
  <c r="G278" i="20"/>
  <c r="P276" i="20"/>
  <c r="Q276" i="20"/>
  <c r="G276" i="20"/>
  <c r="Z276" i="20"/>
  <c r="AU276" i="20"/>
  <c r="Z270" i="20"/>
  <c r="AU270" i="20"/>
  <c r="P264" i="20"/>
  <c r="R264" i="20"/>
  <c r="U264" i="20"/>
  <c r="W264" i="20" s="1"/>
  <c r="Z264" i="20"/>
  <c r="AU264" i="20"/>
  <c r="Z203" i="20"/>
  <c r="G203" i="20"/>
  <c r="U203" i="20" s="1"/>
  <c r="W203" i="20" s="1"/>
  <c r="AU203" i="20"/>
  <c r="P168" i="20"/>
  <c r="R168" i="20"/>
  <c r="U168" i="20" s="1"/>
  <c r="W168" i="20"/>
  <c r="AU168" i="20"/>
  <c r="P162" i="20"/>
  <c r="Z162" i="20"/>
  <c r="AU162" i="20"/>
  <c r="G156" i="20"/>
  <c r="Q156" i="20"/>
  <c r="Z156" i="20"/>
  <c r="AU156" i="20"/>
  <c r="G30" i="20"/>
  <c r="Z30" i="20"/>
  <c r="AU30" i="20"/>
  <c r="P280" i="27"/>
  <c r="R280" i="27"/>
  <c r="U280" i="27"/>
  <c r="W280" i="27"/>
  <c r="Z280" i="27"/>
  <c r="H87" i="15"/>
  <c r="I65" i="15"/>
  <c r="BJ86" i="20"/>
  <c r="BI86" i="20"/>
  <c r="BH86" i="20"/>
  <c r="BG86" i="20"/>
  <c r="BF86" i="20"/>
  <c r="BE86" i="20"/>
  <c r="BD86" i="20"/>
  <c r="BC86" i="20"/>
  <c r="Z269" i="20"/>
  <c r="AU269" i="20"/>
  <c r="Q258" i="20"/>
  <c r="Z258" i="20"/>
  <c r="P258" i="20"/>
  <c r="R258" i="20" s="1"/>
  <c r="U258" i="20" s="1"/>
  <c r="W258" i="20" s="1"/>
  <c r="AU258" i="20"/>
  <c r="G243" i="20"/>
  <c r="Z243" i="20"/>
  <c r="AU243" i="20"/>
  <c r="P186" i="20"/>
  <c r="Z186" i="20"/>
  <c r="AU186" i="20"/>
  <c r="G132" i="20"/>
  <c r="U132" i="20" s="1"/>
  <c r="W132" i="20" s="1"/>
  <c r="Z132" i="20"/>
  <c r="AU132" i="20"/>
  <c r="AU122" i="20"/>
  <c r="Q122" i="20"/>
  <c r="Z122" i="20"/>
  <c r="G40" i="20"/>
  <c r="Z40" i="20"/>
  <c r="AU40" i="20"/>
  <c r="F79" i="15"/>
  <c r="I31" i="15"/>
  <c r="Z282" i="20"/>
  <c r="G282" i="20"/>
  <c r="AU282" i="20"/>
  <c r="P282" i="20"/>
  <c r="Q282" i="20"/>
  <c r="Q268" i="20"/>
  <c r="R268" i="20" s="1"/>
  <c r="G268" i="20"/>
  <c r="Z268" i="20"/>
  <c r="P268" i="20"/>
  <c r="AU268" i="20"/>
  <c r="P232" i="20"/>
  <c r="R232" i="20"/>
  <c r="U232" i="20"/>
  <c r="W232" i="20" s="1"/>
  <c r="AU232" i="20"/>
  <c r="G227" i="20"/>
  <c r="Z227" i="20"/>
  <c r="AU227" i="20"/>
  <c r="Z154" i="20"/>
  <c r="AU154" i="20"/>
  <c r="Q154" i="20"/>
  <c r="Z106" i="20"/>
  <c r="AU106" i="20"/>
  <c r="AU279" i="20"/>
  <c r="Q242" i="20"/>
  <c r="R242" i="20" s="1"/>
  <c r="U242" i="20" s="1"/>
  <c r="W242" i="20" s="1"/>
  <c r="Q228" i="20"/>
  <c r="P204" i="20"/>
  <c r="P196" i="20"/>
  <c r="Q181" i="20"/>
  <c r="R181" i="20"/>
  <c r="U181" i="20" s="1"/>
  <c r="W181" i="20" s="1"/>
  <c r="Q149" i="20"/>
  <c r="R149" i="20" s="1"/>
  <c r="Q58" i="20"/>
  <c r="R58" i="20"/>
  <c r="U58" i="20" s="1"/>
  <c r="W58" i="20" s="1"/>
  <c r="G252" i="20"/>
  <c r="Z251" i="27"/>
  <c r="P251" i="27"/>
  <c r="R251" i="27"/>
  <c r="U251" i="27"/>
  <c r="W251" i="27"/>
  <c r="P279" i="20"/>
  <c r="R279" i="20" s="1"/>
  <c r="U279" i="20" s="1"/>
  <c r="W279" i="20" s="1"/>
  <c r="Z253" i="20"/>
  <c r="Q252" i="20"/>
  <c r="R252" i="20"/>
  <c r="U252" i="20" s="1"/>
  <c r="W252" i="20" s="1"/>
  <c r="P244" i="20"/>
  <c r="R244" i="20" s="1"/>
  <c r="U244" i="20" s="1"/>
  <c r="W244" i="20" s="1"/>
  <c r="Q226" i="20"/>
  <c r="P212" i="20"/>
  <c r="R212" i="20" s="1"/>
  <c r="U212" i="20"/>
  <c r="W212" i="20" s="1"/>
  <c r="P201" i="20"/>
  <c r="R201" i="20"/>
  <c r="U201" i="20" s="1"/>
  <c r="W201" i="20" s="1"/>
  <c r="Q193" i="20"/>
  <c r="P176" i="20"/>
  <c r="R176" i="20"/>
  <c r="U176" i="20"/>
  <c r="W176" i="20" s="1"/>
  <c r="P164" i="20"/>
  <c r="P161" i="20"/>
  <c r="P138" i="20"/>
  <c r="R138" i="20" s="1"/>
  <c r="U138" i="20" s="1"/>
  <c r="W138" i="20"/>
  <c r="P116" i="20"/>
  <c r="P88" i="20"/>
  <c r="R88" i="20"/>
  <c r="U88" i="20" s="1"/>
  <c r="W88" i="20" s="1"/>
  <c r="P68" i="20"/>
  <c r="R68" i="20" s="1"/>
  <c r="U68" i="20" s="1"/>
  <c r="W68" i="20" s="1"/>
  <c r="Q57" i="20"/>
  <c r="R57" i="20"/>
  <c r="P33" i="20"/>
  <c r="R33" i="20" s="1"/>
  <c r="U33" i="20" s="1"/>
  <c r="W33" i="20" s="1"/>
  <c r="P40" i="20"/>
  <c r="R40" i="20"/>
  <c r="U40" i="20" s="1"/>
  <c r="W40" i="20" s="1"/>
  <c r="P48" i="20"/>
  <c r="R48" i="20" s="1"/>
  <c r="U48" i="20" s="1"/>
  <c r="W48" i="20" s="1"/>
  <c r="P80" i="20"/>
  <c r="R80" i="20"/>
  <c r="U80" i="20" s="1"/>
  <c r="W80" i="20" s="1"/>
  <c r="P106" i="20"/>
  <c r="R106" i="20" s="1"/>
  <c r="U106" i="20" s="1"/>
  <c r="P113" i="20"/>
  <c r="R113" i="20" s="1"/>
  <c r="U113" i="20" s="1"/>
  <c r="W113" i="20" s="1"/>
  <c r="P120" i="20"/>
  <c r="R120" i="20" s="1"/>
  <c r="U120" i="20" s="1"/>
  <c r="W120" i="20"/>
  <c r="P153" i="20"/>
  <c r="R153" i="20" s="1"/>
  <c r="U153" i="20" s="1"/>
  <c r="W153" i="20" s="1"/>
  <c r="P65" i="20"/>
  <c r="R65" i="20" s="1"/>
  <c r="U65" i="20" s="1"/>
  <c r="W65" i="20" s="1"/>
  <c r="P72" i="20"/>
  <c r="R72" i="20" s="1"/>
  <c r="U72" i="20" s="1"/>
  <c r="W72" i="20" s="1"/>
  <c r="P170" i="20"/>
  <c r="P172" i="20"/>
  <c r="P200" i="20"/>
  <c r="R200" i="20" s="1"/>
  <c r="P209" i="20"/>
  <c r="R209" i="20" s="1"/>
  <c r="U209" i="20" s="1"/>
  <c r="W209" i="20" s="1"/>
  <c r="P218" i="20"/>
  <c r="R218" i="20" s="1"/>
  <c r="U218" i="20" s="1"/>
  <c r="W218" i="20"/>
  <c r="P29" i="20"/>
  <c r="R29" i="20" s="1"/>
  <c r="U29" i="20" s="1"/>
  <c r="W29" i="20" s="1"/>
  <c r="P100" i="20"/>
  <c r="R100" i="20" s="1"/>
  <c r="U100" i="20" s="1"/>
  <c r="W100" i="20" s="1"/>
  <c r="P112" i="20"/>
  <c r="R112" i="20" s="1"/>
  <c r="U112" i="20" s="1"/>
  <c r="W112" i="20" s="1"/>
  <c r="P122" i="20"/>
  <c r="P132" i="20"/>
  <c r="R132" i="20" s="1"/>
  <c r="P146" i="20"/>
  <c r="P148" i="20"/>
  <c r="P152" i="20"/>
  <c r="R152" i="20"/>
  <c r="U152" i="20" s="1"/>
  <c r="W152" i="20" s="1"/>
  <c r="P154" i="20"/>
  <c r="P156" i="20"/>
  <c r="P180" i="20"/>
  <c r="Q26" i="20"/>
  <c r="R26" i="20" s="1"/>
  <c r="U26" i="20" s="1"/>
  <c r="W26" i="20" s="1"/>
  <c r="P259" i="27"/>
  <c r="R259" i="27"/>
  <c r="U259" i="27"/>
  <c r="W259" i="27"/>
  <c r="Z259" i="27"/>
  <c r="Q49" i="20"/>
  <c r="R49" i="20"/>
  <c r="U49" i="20" s="1"/>
  <c r="W49" i="20" s="1"/>
  <c r="Z276" i="27"/>
  <c r="P267" i="27"/>
  <c r="R267" i="27"/>
  <c r="U267" i="27"/>
  <c r="W267" i="27"/>
  <c r="Z267" i="27"/>
  <c r="G213" i="27"/>
  <c r="Q213" i="27"/>
  <c r="R213" i="27"/>
  <c r="G146" i="27"/>
  <c r="Z146" i="27"/>
  <c r="P146" i="27"/>
  <c r="Q146" i="27"/>
  <c r="AU252" i="20"/>
  <c r="Q250" i="20"/>
  <c r="P97" i="20"/>
  <c r="P90" i="20"/>
  <c r="R90" i="20" s="1"/>
  <c r="U90" i="20"/>
  <c r="W90" i="20" s="1"/>
  <c r="P84" i="20"/>
  <c r="R84" i="20" s="1"/>
  <c r="U84" i="20" s="1"/>
  <c r="W84" i="20"/>
  <c r="P81" i="20"/>
  <c r="P74" i="20"/>
  <c r="Q74" i="20"/>
  <c r="Q82" i="20"/>
  <c r="R82" i="20"/>
  <c r="U82" i="20" s="1"/>
  <c r="W82" i="20" s="1"/>
  <c r="Q164" i="20"/>
  <c r="Q89" i="20"/>
  <c r="R89" i="20" s="1"/>
  <c r="Q106" i="20"/>
  <c r="Q108" i="20"/>
  <c r="Q132" i="20"/>
  <c r="Q148" i="20"/>
  <c r="Q161" i="20"/>
  <c r="Q173" i="20"/>
  <c r="R173" i="20"/>
  <c r="U173" i="20" s="1"/>
  <c r="W173" i="20" s="1"/>
  <c r="Q180" i="20"/>
  <c r="Q185" i="20"/>
  <c r="R185" i="20"/>
  <c r="U185" i="20" s="1"/>
  <c r="W185" i="20" s="1"/>
  <c r="Q202" i="20"/>
  <c r="R202" i="20" s="1"/>
  <c r="U202" i="20" s="1"/>
  <c r="W202" i="20"/>
  <c r="Q204" i="20"/>
  <c r="Q90" i="20"/>
  <c r="Q105" i="20"/>
  <c r="R105" i="20" s="1"/>
  <c r="U105" i="20"/>
  <c r="W105" i="20" s="1"/>
  <c r="Q114" i="20"/>
  <c r="Q124" i="20"/>
  <c r="R124" i="20" s="1"/>
  <c r="U124" i="20" s="1"/>
  <c r="W124" i="20" s="1"/>
  <c r="Q157" i="20"/>
  <c r="R157" i="20"/>
  <c r="U157" i="20" s="1"/>
  <c r="W157" i="20"/>
  <c r="Q162" i="20"/>
  <c r="Q165" i="20"/>
  <c r="R165" i="20"/>
  <c r="U165" i="20" s="1"/>
  <c r="W165" i="20" s="1"/>
  <c r="Q186" i="20"/>
  <c r="R186" i="20" s="1"/>
  <c r="U186" i="20" s="1"/>
  <c r="Q188" i="20"/>
  <c r="R188" i="20"/>
  <c r="U188" i="20" s="1"/>
  <c r="W188" i="20" s="1"/>
  <c r="Q196" i="20"/>
  <c r="P275" i="27"/>
  <c r="R275" i="27"/>
  <c r="U275" i="27"/>
  <c r="W275" i="27"/>
  <c r="Z275" i="27"/>
  <c r="Q189" i="20"/>
  <c r="R189" i="20" s="1"/>
  <c r="U189" i="20" s="1"/>
  <c r="W189" i="20" s="1"/>
  <c r="G76" i="20"/>
  <c r="Q38" i="20"/>
  <c r="R38" i="20" s="1"/>
  <c r="P21" i="20"/>
  <c r="R21" i="20"/>
  <c r="P108" i="20"/>
  <c r="R194" i="20"/>
  <c r="U194" i="20"/>
  <c r="W194" i="20" s="1"/>
  <c r="U89" i="20"/>
  <c r="W89" i="20" s="1"/>
  <c r="AY4" i="20"/>
  <c r="AY7" i="20"/>
  <c r="AY6" i="20"/>
  <c r="Q81" i="20"/>
  <c r="Q52" i="20"/>
  <c r="R52" i="20" s="1"/>
  <c r="U52" i="20"/>
  <c r="W52" i="20" s="1"/>
  <c r="Q27" i="20"/>
  <c r="R27" i="20"/>
  <c r="U27" i="20" s="1"/>
  <c r="W27" i="20"/>
  <c r="P221" i="27"/>
  <c r="R221" i="27"/>
  <c r="U221" i="27"/>
  <c r="W221" i="27"/>
  <c r="Z161" i="27"/>
  <c r="G161" i="27"/>
  <c r="P174" i="27"/>
  <c r="R174" i="27"/>
  <c r="U174" i="27"/>
  <c r="W174" i="27"/>
  <c r="G114" i="27"/>
  <c r="P114" i="27"/>
  <c r="R114" i="27"/>
  <c r="U114" i="27"/>
  <c r="W114" i="27"/>
  <c r="Z114" i="27"/>
  <c r="Q114" i="27"/>
  <c r="P128" i="27"/>
  <c r="R128" i="27"/>
  <c r="G128" i="27"/>
  <c r="Q128" i="27"/>
  <c r="G206" i="27"/>
  <c r="Z206" i="27"/>
  <c r="P206" i="27"/>
  <c r="Q206" i="27"/>
  <c r="G101" i="27"/>
  <c r="P101" i="27"/>
  <c r="R101" i="27"/>
  <c r="U101" i="27"/>
  <c r="W101" i="27"/>
  <c r="Z101" i="27"/>
  <c r="Q101" i="27"/>
  <c r="P127" i="27"/>
  <c r="G127" i="27"/>
  <c r="Q127" i="27"/>
  <c r="Z172" i="27"/>
  <c r="P51" i="27"/>
  <c r="R51" i="27"/>
  <c r="U51" i="27"/>
  <c r="W51" i="27"/>
  <c r="Z51" i="27"/>
  <c r="G51" i="27"/>
  <c r="P125" i="27"/>
  <c r="R125" i="27"/>
  <c r="U125" i="27"/>
  <c r="W125" i="27"/>
  <c r="Z125" i="27"/>
  <c r="P36" i="27"/>
  <c r="R36" i="27"/>
  <c r="U36" i="27"/>
  <c r="W36" i="27"/>
  <c r="Z36" i="27"/>
  <c r="G149" i="27"/>
  <c r="P149" i="27"/>
  <c r="R149" i="27"/>
  <c r="U149" i="27"/>
  <c r="W149" i="27"/>
  <c r="Z149" i="27"/>
  <c r="Q149" i="27"/>
  <c r="P112" i="27"/>
  <c r="R112" i="27"/>
  <c r="U112" i="27"/>
  <c r="W112" i="27"/>
  <c r="Z112" i="27"/>
  <c r="G138" i="27"/>
  <c r="Z138" i="27"/>
  <c r="P138" i="27"/>
  <c r="Q138" i="27"/>
  <c r="Q162" i="27"/>
  <c r="R162" i="27"/>
  <c r="G162" i="27"/>
  <c r="G158" i="27"/>
  <c r="P158" i="27"/>
  <c r="Q158" i="27"/>
  <c r="Z158" i="27"/>
  <c r="G107" i="27"/>
  <c r="P107" i="27"/>
  <c r="R107" i="27"/>
  <c r="U107" i="27"/>
  <c r="W107" i="27"/>
  <c r="Z107" i="27"/>
  <c r="Q107" i="27"/>
  <c r="Z207" i="27"/>
  <c r="Z147" i="27"/>
  <c r="Z187" i="27"/>
  <c r="G187" i="27"/>
  <c r="Q126" i="27"/>
  <c r="Z126" i="27"/>
  <c r="G126" i="27"/>
  <c r="P126" i="27"/>
  <c r="Z140" i="27"/>
  <c r="P140" i="27"/>
  <c r="Q140" i="27"/>
  <c r="G39" i="27"/>
  <c r="P39" i="27"/>
  <c r="R39" i="27"/>
  <c r="U39" i="27"/>
  <c r="W39" i="27"/>
  <c r="Z39" i="27"/>
  <c r="Q39" i="27"/>
  <c r="G88" i="27"/>
  <c r="P88" i="27"/>
  <c r="Z88" i="27"/>
  <c r="Q88" i="27"/>
  <c r="Q51" i="20"/>
  <c r="R51" i="20" s="1"/>
  <c r="Q145" i="27"/>
  <c r="R145" i="27"/>
  <c r="U145" i="27"/>
  <c r="W145" i="27"/>
  <c r="Z174" i="27"/>
  <c r="P186" i="27"/>
  <c r="R186" i="27"/>
  <c r="G186" i="27"/>
  <c r="Q231" i="27"/>
  <c r="P231" i="27"/>
  <c r="T99" i="27"/>
  <c r="Q99" i="27"/>
  <c r="R99" i="27"/>
  <c r="U99" i="27"/>
  <c r="W99" i="27"/>
  <c r="G244" i="27"/>
  <c r="Q244" i="27"/>
  <c r="R244" i="27"/>
  <c r="Z115" i="27"/>
  <c r="P115" i="27"/>
  <c r="R115" i="27"/>
  <c r="U115" i="27"/>
  <c r="W115" i="27"/>
  <c r="P26" i="27"/>
  <c r="Z26" i="27"/>
  <c r="Q212" i="27"/>
  <c r="R212" i="27"/>
  <c r="Z160" i="27"/>
  <c r="Q160" i="27"/>
  <c r="P160" i="27"/>
  <c r="G204" i="27"/>
  <c r="P204" i="27"/>
  <c r="Q204" i="27"/>
  <c r="G69" i="27"/>
  <c r="P69" i="27"/>
  <c r="Z69" i="27"/>
  <c r="Q69" i="27"/>
  <c r="G168" i="27"/>
  <c r="P168" i="27"/>
  <c r="R168" i="27"/>
  <c r="Z168" i="27"/>
  <c r="P111" i="27"/>
  <c r="Q111" i="27"/>
  <c r="Z111" i="27"/>
  <c r="Q139" i="27"/>
  <c r="R139" i="27"/>
  <c r="G139" i="27"/>
  <c r="Q87" i="27"/>
  <c r="R87" i="27"/>
  <c r="U87" i="27"/>
  <c r="W87" i="27"/>
  <c r="G87" i="27"/>
  <c r="G212" i="27"/>
  <c r="Z94" i="27"/>
  <c r="P94" i="27"/>
  <c r="R94" i="27"/>
  <c r="T94" i="27"/>
  <c r="G113" i="27"/>
  <c r="Q113" i="27"/>
  <c r="R113" i="27"/>
  <c r="G118" i="27"/>
  <c r="Q118" i="27"/>
  <c r="R118" i="27"/>
  <c r="Q63" i="27"/>
  <c r="R63" i="27"/>
  <c r="G63" i="27"/>
  <c r="G104" i="27"/>
  <c r="Z104" i="27"/>
  <c r="G50" i="27"/>
  <c r="Q176" i="27"/>
  <c r="R176" i="27"/>
  <c r="U176" i="27"/>
  <c r="W176" i="27"/>
  <c r="P131" i="27"/>
  <c r="R131" i="27"/>
  <c r="U131" i="27"/>
  <c r="W131" i="27"/>
  <c r="Q86" i="27"/>
  <c r="P64" i="27"/>
  <c r="R64" i="27"/>
  <c r="U64" i="27"/>
  <c r="W64" i="27"/>
  <c r="P44" i="27"/>
  <c r="G110" i="27"/>
  <c r="P110" i="27"/>
  <c r="R110" i="27"/>
  <c r="U110" i="27"/>
  <c r="W110" i="27"/>
  <c r="Z110" i="27"/>
  <c r="G28" i="27"/>
  <c r="G40" i="27"/>
  <c r="P34" i="27"/>
  <c r="R34" i="27"/>
  <c r="U34" i="27"/>
  <c r="W34" i="27"/>
  <c r="P76" i="27"/>
  <c r="R76" i="27"/>
  <c r="U76" i="27"/>
  <c r="W76" i="27"/>
  <c r="G269" i="21"/>
  <c r="K269" i="21"/>
  <c r="L269" i="21"/>
  <c r="G263" i="21"/>
  <c r="K263" i="21"/>
  <c r="L263" i="21"/>
  <c r="L245" i="21"/>
  <c r="G173" i="21"/>
  <c r="L173" i="21"/>
  <c r="K173" i="21"/>
  <c r="Z50" i="27"/>
  <c r="P73" i="27"/>
  <c r="Z73" i="27"/>
  <c r="P105" i="27"/>
  <c r="R105" i="27"/>
  <c r="U105" i="27"/>
  <c r="W105" i="27"/>
  <c r="Z105" i="27"/>
  <c r="H216" i="21"/>
  <c r="I216" i="21"/>
  <c r="K216" i="21"/>
  <c r="F216" i="21"/>
  <c r="K133" i="21"/>
  <c r="L133" i="21"/>
  <c r="G133" i="21"/>
  <c r="Z38" i="27"/>
  <c r="P38" i="27"/>
  <c r="R38" i="27"/>
  <c r="U38" i="27"/>
  <c r="W38" i="27"/>
  <c r="Z136" i="27"/>
  <c r="P136" i="27"/>
  <c r="Q68" i="27"/>
  <c r="R68" i="27"/>
  <c r="U68" i="27"/>
  <c r="W68" i="27"/>
  <c r="G122" i="27"/>
  <c r="P21" i="27"/>
  <c r="R21" i="27"/>
  <c r="U21" i="27"/>
  <c r="Q23" i="27"/>
  <c r="R23" i="27"/>
  <c r="U23" i="27"/>
  <c r="W23" i="27"/>
  <c r="Q55" i="27"/>
  <c r="R55" i="27"/>
  <c r="U55" i="27"/>
  <c r="W55" i="27"/>
  <c r="Q66" i="27"/>
  <c r="R66" i="27"/>
  <c r="U66" i="27"/>
  <c r="W66" i="27"/>
  <c r="Q26" i="27"/>
  <c r="Q84" i="27"/>
  <c r="R84" i="27"/>
  <c r="U84" i="27"/>
  <c r="W84" i="27"/>
  <c r="Q73" i="27"/>
  <c r="Q82" i="27"/>
  <c r="R82" i="27"/>
  <c r="U82" i="27"/>
  <c r="W82" i="27"/>
  <c r="Q110" i="27"/>
  <c r="Q56" i="27"/>
  <c r="R56" i="27"/>
  <c r="U56" i="27"/>
  <c r="W56" i="27"/>
  <c r="Q44" i="27"/>
  <c r="L253" i="21"/>
  <c r="G253" i="21"/>
  <c r="K253" i="21"/>
  <c r="F238" i="21"/>
  <c r="H238" i="21"/>
  <c r="I238" i="21"/>
  <c r="J238" i="21"/>
  <c r="J197" i="21"/>
  <c r="I197" i="21"/>
  <c r="K197" i="21"/>
  <c r="H162" i="21"/>
  <c r="F162" i="21"/>
  <c r="I162" i="21"/>
  <c r="J162" i="21"/>
  <c r="L257" i="21"/>
  <c r="H232" i="21"/>
  <c r="F232" i="21"/>
  <c r="I232" i="21"/>
  <c r="J232" i="21"/>
  <c r="F222" i="21"/>
  <c r="H222" i="21"/>
  <c r="I222" i="21"/>
  <c r="J222" i="21"/>
  <c r="H268" i="21"/>
  <c r="F268" i="21"/>
  <c r="I268" i="21"/>
  <c r="J268" i="21"/>
  <c r="F262" i="21"/>
  <c r="H262" i="21"/>
  <c r="I262" i="21"/>
  <c r="J262" i="21"/>
  <c r="I215" i="21"/>
  <c r="J215" i="21"/>
  <c r="F215" i="21"/>
  <c r="H215" i="21"/>
  <c r="K215" i="21"/>
  <c r="L215" i="21"/>
  <c r="L185" i="21"/>
  <c r="G185" i="21"/>
  <c r="K185" i="21"/>
  <c r="Q28" i="27"/>
  <c r="R28" i="27"/>
  <c r="U28" i="27"/>
  <c r="W28" i="27"/>
  <c r="Q40" i="27"/>
  <c r="R40" i="27"/>
  <c r="U40" i="27"/>
  <c r="W40" i="27"/>
  <c r="Q50" i="27"/>
  <c r="R50" i="27"/>
  <c r="P86" i="27"/>
  <c r="P41" i="27"/>
  <c r="R41" i="27"/>
  <c r="U41" i="27"/>
  <c r="W41" i="27"/>
  <c r="K219" i="21"/>
  <c r="G219" i="21"/>
  <c r="L219" i="21"/>
  <c r="L155" i="21"/>
  <c r="G155" i="21"/>
  <c r="K155" i="21"/>
  <c r="Z28" i="27"/>
  <c r="Z40" i="27"/>
  <c r="G57" i="27"/>
  <c r="U57" i="27"/>
  <c r="W57" i="27"/>
  <c r="Z71" i="27"/>
  <c r="P71" i="27"/>
  <c r="R71" i="27"/>
  <c r="G71" i="27"/>
  <c r="F267" i="21"/>
  <c r="H267" i="21"/>
  <c r="I267" i="21"/>
  <c r="L267" i="21"/>
  <c r="G239" i="21"/>
  <c r="K239" i="21"/>
  <c r="L239" i="21"/>
  <c r="K221" i="21"/>
  <c r="K203" i="21"/>
  <c r="F178" i="21"/>
  <c r="H178" i="21"/>
  <c r="J178" i="21"/>
  <c r="J173" i="21"/>
  <c r="I173" i="21"/>
  <c r="H155" i="21"/>
  <c r="I155" i="21"/>
  <c r="J155" i="21"/>
  <c r="I148" i="21"/>
  <c r="F148" i="21"/>
  <c r="G145" i="21"/>
  <c r="K145" i="21"/>
  <c r="H143" i="21"/>
  <c r="F143" i="21"/>
  <c r="I143" i="21"/>
  <c r="K143" i="21"/>
  <c r="F128" i="21"/>
  <c r="I128" i="21"/>
  <c r="AY47" i="27"/>
  <c r="AY46" i="27"/>
  <c r="AY41" i="27"/>
  <c r="AY39" i="27"/>
  <c r="AY38" i="27"/>
  <c r="G121" i="27"/>
  <c r="AY27" i="27"/>
  <c r="AV25" i="27"/>
  <c r="AY24" i="27"/>
  <c r="AV23" i="27"/>
  <c r="AV21" i="27"/>
  <c r="AY19" i="27"/>
  <c r="AV15" i="27"/>
  <c r="I272" i="21"/>
  <c r="H271" i="21"/>
  <c r="K267" i="21"/>
  <c r="I266" i="21"/>
  <c r="I256" i="21"/>
  <c r="H255" i="21"/>
  <c r="J250" i="21"/>
  <c r="I244" i="21"/>
  <c r="G235" i="21"/>
  <c r="K231" i="21"/>
  <c r="J230" i="21"/>
  <c r="H224" i="21"/>
  <c r="L221" i="21"/>
  <c r="H220" i="21"/>
  <c r="L217" i="21"/>
  <c r="L211" i="21"/>
  <c r="F210" i="21"/>
  <c r="H210" i="21"/>
  <c r="J210" i="21"/>
  <c r="L201" i="21"/>
  <c r="I187" i="21"/>
  <c r="J187" i="21"/>
  <c r="F187" i="21"/>
  <c r="J177" i="21"/>
  <c r="F171" i="21"/>
  <c r="H171" i="21"/>
  <c r="K163" i="21"/>
  <c r="L163" i="21"/>
  <c r="G163" i="21"/>
  <c r="J151" i="21"/>
  <c r="F151" i="21"/>
  <c r="H151" i="21"/>
  <c r="K141" i="21"/>
  <c r="L141" i="21"/>
  <c r="G141" i="21"/>
  <c r="AY18" i="27"/>
  <c r="AY12" i="27"/>
  <c r="AY2" i="27"/>
  <c r="F272" i="21"/>
  <c r="H266" i="21"/>
  <c r="L261" i="21"/>
  <c r="K257" i="21"/>
  <c r="F256" i="21"/>
  <c r="J252" i="21"/>
  <c r="K251" i="21"/>
  <c r="K245" i="21"/>
  <c r="L237" i="21"/>
  <c r="I231" i="21"/>
  <c r="L225" i="21"/>
  <c r="F203" i="21"/>
  <c r="H203" i="21"/>
  <c r="H186" i="21"/>
  <c r="J181" i="21"/>
  <c r="I179" i="21"/>
  <c r="F158" i="21"/>
  <c r="I158" i="21"/>
  <c r="F136" i="21"/>
  <c r="I136" i="21"/>
  <c r="H119" i="21"/>
  <c r="F119" i="21"/>
  <c r="I119" i="21"/>
  <c r="K119" i="21"/>
  <c r="AY32" i="27"/>
  <c r="AV16" i="27"/>
  <c r="AY14" i="27"/>
  <c r="G257" i="21"/>
  <c r="I252" i="21"/>
  <c r="I251" i="21"/>
  <c r="H250" i="21"/>
  <c r="G245" i="21"/>
  <c r="K233" i="21"/>
  <c r="H230" i="21"/>
  <c r="L227" i="21"/>
  <c r="J226" i="21"/>
  <c r="K225" i="21"/>
  <c r="L223" i="21"/>
  <c r="H218" i="21"/>
  <c r="G211" i="21"/>
  <c r="L209" i="21"/>
  <c r="K209" i="21"/>
  <c r="F190" i="21"/>
  <c r="I190" i="21"/>
  <c r="J183" i="21"/>
  <c r="I183" i="21"/>
  <c r="F172" i="21"/>
  <c r="I172" i="21"/>
  <c r="K157" i="21"/>
  <c r="K117" i="21"/>
  <c r="L117" i="21"/>
  <c r="G117" i="21"/>
  <c r="AY70" i="27"/>
  <c r="AV69" i="27"/>
  <c r="AV65" i="27"/>
  <c r="AY64" i="27"/>
  <c r="AY57" i="27"/>
  <c r="AV53" i="27"/>
  <c r="AY52" i="27"/>
  <c r="AY51" i="27"/>
  <c r="AY50" i="27"/>
  <c r="AY48" i="27"/>
  <c r="P74" i="27"/>
  <c r="P58" i="27"/>
  <c r="R58" i="27"/>
  <c r="U58" i="27"/>
  <c r="W58" i="27"/>
  <c r="AV33" i="27"/>
  <c r="AV32" i="27"/>
  <c r="AB18" i="27"/>
  <c r="F271" i="21"/>
  <c r="F255" i="21"/>
  <c r="F252" i="21"/>
  <c r="K227" i="21"/>
  <c r="I226" i="21"/>
  <c r="K223" i="21"/>
  <c r="F218" i="21"/>
  <c r="H204" i="21"/>
  <c r="F204" i="21"/>
  <c r="F194" i="21"/>
  <c r="K189" i="21"/>
  <c r="K181" i="21"/>
  <c r="L181" i="21"/>
  <c r="G179" i="21"/>
  <c r="K179" i="21"/>
  <c r="K165" i="21"/>
  <c r="L159" i="21"/>
  <c r="K159" i="21"/>
  <c r="G157" i="21"/>
  <c r="I154" i="21"/>
  <c r="J154" i="21"/>
  <c r="F144" i="21"/>
  <c r="I144" i="21"/>
  <c r="H127" i="21"/>
  <c r="F127" i="21"/>
  <c r="I127" i="21"/>
  <c r="K127" i="21"/>
  <c r="F112" i="21"/>
  <c r="I112" i="21"/>
  <c r="K241" i="21"/>
  <c r="F200" i="21"/>
  <c r="I200" i="21"/>
  <c r="H200" i="21"/>
  <c r="L197" i="21"/>
  <c r="G191" i="21"/>
  <c r="L191" i="21"/>
  <c r="I186" i="21"/>
  <c r="J186" i="21"/>
  <c r="H179" i="21"/>
  <c r="J179" i="21"/>
  <c r="I177" i="21"/>
  <c r="K177" i="21"/>
  <c r="K125" i="21"/>
  <c r="L125" i="21"/>
  <c r="G125" i="21"/>
  <c r="AV40" i="27"/>
  <c r="AY35" i="27"/>
  <c r="AY30" i="27"/>
  <c r="AY17" i="27"/>
  <c r="AY10" i="27"/>
  <c r="H227" i="21"/>
  <c r="H211" i="21"/>
  <c r="J211" i="21"/>
  <c r="F208" i="21"/>
  <c r="L205" i="21"/>
  <c r="G205" i="21"/>
  <c r="I203" i="21"/>
  <c r="K192" i="21"/>
  <c r="K183" i="21"/>
  <c r="I178" i="21"/>
  <c r="I176" i="21"/>
  <c r="I168" i="21"/>
  <c r="F168" i="21"/>
  <c r="L165" i="21"/>
  <c r="L153" i="21"/>
  <c r="G153" i="21"/>
  <c r="K153" i="21"/>
  <c r="H135" i="21"/>
  <c r="F135" i="21"/>
  <c r="I135" i="21"/>
  <c r="K135" i="21"/>
  <c r="F120" i="21"/>
  <c r="I120" i="21"/>
  <c r="Z284" i="24"/>
  <c r="AA284" i="24"/>
  <c r="G284" i="24"/>
  <c r="K111" i="21"/>
  <c r="K103" i="21"/>
  <c r="J98" i="21"/>
  <c r="I92" i="21"/>
  <c r="H85" i="21"/>
  <c r="I57" i="21"/>
  <c r="G201" i="24"/>
  <c r="Z201" i="24"/>
  <c r="AA201" i="24"/>
  <c r="G135" i="24"/>
  <c r="Z135" i="24"/>
  <c r="AA135" i="24"/>
  <c r="Z61" i="24"/>
  <c r="AA61" i="24"/>
  <c r="G61" i="24"/>
  <c r="G47" i="24"/>
  <c r="Z47" i="24"/>
  <c r="AA47" i="24"/>
  <c r="G207" i="21"/>
  <c r="J202" i="21"/>
  <c r="H195" i="21"/>
  <c r="J189" i="21"/>
  <c r="G175" i="21"/>
  <c r="J170" i="21"/>
  <c r="J157" i="21"/>
  <c r="G149" i="21"/>
  <c r="F145" i="21"/>
  <c r="H141" i="21"/>
  <c r="F137" i="21"/>
  <c r="H133" i="21"/>
  <c r="F129" i="21"/>
  <c r="H125" i="21"/>
  <c r="F121" i="21"/>
  <c r="H117" i="21"/>
  <c r="F113" i="21"/>
  <c r="I111" i="21"/>
  <c r="H109" i="21"/>
  <c r="F105" i="21"/>
  <c r="H103" i="21"/>
  <c r="G102" i="21"/>
  <c r="K99" i="21"/>
  <c r="I98" i="21"/>
  <c r="I95" i="21"/>
  <c r="H94" i="21"/>
  <c r="H92" i="21"/>
  <c r="F87" i="21"/>
  <c r="G85" i="21"/>
  <c r="F82" i="21"/>
  <c r="F74" i="21"/>
  <c r="Z141" i="24"/>
  <c r="AA141" i="24"/>
  <c r="G141" i="24"/>
  <c r="Z57" i="24"/>
  <c r="AA57" i="24"/>
  <c r="G57" i="24"/>
  <c r="Z23" i="24"/>
  <c r="AA23" i="24"/>
  <c r="G23" i="24"/>
  <c r="K137" i="21"/>
  <c r="K129" i="21"/>
  <c r="K121" i="21"/>
  <c r="K113" i="21"/>
  <c r="G109" i="21"/>
  <c r="K105" i="21"/>
  <c r="H98" i="21"/>
  <c r="F92" i="21"/>
  <c r="J88" i="21"/>
  <c r="F85" i="21"/>
  <c r="I82" i="21"/>
  <c r="I74" i="21"/>
  <c r="Z203" i="24"/>
  <c r="AA203" i="24"/>
  <c r="G203" i="24"/>
  <c r="Z153" i="24"/>
  <c r="AA153" i="24"/>
  <c r="G153" i="24"/>
  <c r="G43" i="24"/>
  <c r="Z43" i="24"/>
  <c r="AA43" i="24"/>
  <c r="F195" i="21"/>
  <c r="J145" i="21"/>
  <c r="J137" i="21"/>
  <c r="J129" i="21"/>
  <c r="J121" i="21"/>
  <c r="J113" i="21"/>
  <c r="F111" i="21"/>
  <c r="L109" i="21"/>
  <c r="J105" i="21"/>
  <c r="I104" i="21"/>
  <c r="K102" i="21"/>
  <c r="J100" i="21"/>
  <c r="F99" i="21"/>
  <c r="L94" i="21"/>
  <c r="G93" i="21"/>
  <c r="H88" i="21"/>
  <c r="G28" i="21"/>
  <c r="F71" i="21"/>
  <c r="J26" i="21"/>
  <c r="Z242" i="24"/>
  <c r="AA242" i="24"/>
  <c r="G161" i="24"/>
  <c r="L89" i="21"/>
  <c r="Z256" i="24"/>
  <c r="AA256" i="24"/>
  <c r="G256" i="24"/>
  <c r="G133" i="24"/>
  <c r="Z133" i="24"/>
  <c r="Z69" i="24"/>
  <c r="AA69" i="24"/>
  <c r="G69" i="24"/>
  <c r="H100" i="21"/>
  <c r="H95" i="21"/>
  <c r="K91" i="21"/>
  <c r="G247" i="22"/>
  <c r="Z247" i="22"/>
  <c r="G44" i="21"/>
  <c r="F49" i="21"/>
  <c r="J57" i="21"/>
  <c r="Z129" i="24"/>
  <c r="AA129" i="24"/>
  <c r="G129" i="24"/>
  <c r="Z76" i="24"/>
  <c r="AA76" i="24"/>
  <c r="G76" i="24"/>
  <c r="G72" i="24"/>
  <c r="Z72" i="24"/>
  <c r="G63" i="24"/>
  <c r="Z63" i="24"/>
  <c r="AA63" i="24"/>
  <c r="Z51" i="24"/>
  <c r="AA51" i="24"/>
  <c r="G51" i="24"/>
  <c r="Z49" i="24"/>
  <c r="AA49" i="24"/>
  <c r="G49" i="24"/>
  <c r="G221" i="22"/>
  <c r="Z221" i="22"/>
  <c r="Z145" i="24"/>
  <c r="AA145" i="24"/>
  <c r="Z121" i="24"/>
  <c r="AA121" i="24"/>
  <c r="Z119" i="24"/>
  <c r="AA119" i="24"/>
  <c r="G70" i="24"/>
  <c r="Z66" i="24"/>
  <c r="AA66" i="24"/>
  <c r="Z65" i="24"/>
  <c r="AA65" i="24"/>
  <c r="G56" i="24"/>
  <c r="G48" i="24"/>
  <c r="G38" i="24"/>
  <c r="G255" i="22"/>
  <c r="G200" i="22"/>
  <c r="G182" i="22"/>
  <c r="Z182" i="22"/>
  <c r="G157" i="22"/>
  <c r="Z157" i="22"/>
  <c r="G148" i="22"/>
  <c r="Z148" i="22"/>
  <c r="G142" i="22"/>
  <c r="Z142" i="22"/>
  <c r="G132" i="22"/>
  <c r="Z132" i="22"/>
  <c r="G126" i="22"/>
  <c r="Z126" i="22"/>
  <c r="Q3" i="24"/>
  <c r="Q5" i="24"/>
  <c r="D12" i="24"/>
  <c r="AY44" i="24"/>
  <c r="AY50" i="24"/>
  <c r="AV54" i="24"/>
  <c r="AY5" i="24"/>
  <c r="AV13" i="24"/>
  <c r="AV9" i="24"/>
  <c r="AV12" i="24"/>
  <c r="G251" i="22"/>
  <c r="G249" i="22"/>
  <c r="G189" i="22"/>
  <c r="Z189" i="22"/>
  <c r="G151" i="22"/>
  <c r="Z151" i="22"/>
  <c r="G135" i="22"/>
  <c r="Z106" i="22"/>
  <c r="G106" i="22"/>
  <c r="Z59" i="22"/>
  <c r="G59" i="22"/>
  <c r="Z57" i="22"/>
  <c r="G43" i="22"/>
  <c r="Z43" i="22"/>
  <c r="Z21" i="22"/>
  <c r="G21" i="22"/>
  <c r="G196" i="22"/>
  <c r="G191" i="22"/>
  <c r="G111" i="22"/>
  <c r="Z111" i="22"/>
  <c r="G64" i="22"/>
  <c r="Z64" i="22"/>
  <c r="G41" i="22"/>
  <c r="Z41" i="22"/>
  <c r="Z219" i="22"/>
  <c r="G219" i="22"/>
  <c r="Z206" i="22"/>
  <c r="G206" i="22"/>
  <c r="Z199" i="22"/>
  <c r="G199" i="22"/>
  <c r="G85" i="22"/>
  <c r="Z85" i="22"/>
  <c r="Z40" i="24"/>
  <c r="AA40" i="24"/>
  <c r="Z30" i="24"/>
  <c r="AA30" i="24"/>
  <c r="G254" i="22"/>
  <c r="Z254" i="22"/>
  <c r="Z252" i="22"/>
  <c r="Z248" i="22"/>
  <c r="G244" i="22"/>
  <c r="Z244" i="22"/>
  <c r="G228" i="22"/>
  <c r="Z228" i="22"/>
  <c r="Z201" i="22"/>
  <c r="G166" i="22"/>
  <c r="Z166" i="22"/>
  <c r="Z153" i="22"/>
  <c r="G153" i="22"/>
  <c r="G150" i="22"/>
  <c r="Z150" i="22"/>
  <c r="G140" i="22"/>
  <c r="Z140" i="22"/>
  <c r="G134" i="22"/>
  <c r="Z134" i="22"/>
  <c r="G124" i="22"/>
  <c r="Z124" i="22"/>
  <c r="Z102" i="22"/>
  <c r="G102" i="22"/>
  <c r="Z53" i="22"/>
  <c r="G53" i="22"/>
  <c r="Z46" i="24"/>
  <c r="AA46" i="24"/>
  <c r="Z27" i="24"/>
  <c r="AA27" i="24"/>
  <c r="T3" i="24"/>
  <c r="T5" i="24"/>
  <c r="Z223" i="22"/>
  <c r="Z195" i="22"/>
  <c r="G180" i="22"/>
  <c r="G143" i="22"/>
  <c r="G127" i="22"/>
  <c r="G110" i="22"/>
  <c r="Z110" i="22"/>
  <c r="G72" i="22"/>
  <c r="Z72" i="22"/>
  <c r="G60" i="22"/>
  <c r="Z60" i="22"/>
  <c r="G51" i="22"/>
  <c r="Z51" i="22"/>
  <c r="X3" i="22"/>
  <c r="X5" i="22"/>
  <c r="AB15" i="22"/>
  <c r="AU36" i="22"/>
  <c r="Z250" i="22"/>
  <c r="G250" i="22"/>
  <c r="G49" i="22"/>
  <c r="Z49" i="22"/>
  <c r="Z197" i="22"/>
  <c r="G197" i="22"/>
  <c r="Z174" i="22"/>
  <c r="G174" i="22"/>
  <c r="G77" i="22"/>
  <c r="Z77" i="22"/>
  <c r="Z159" i="22"/>
  <c r="Z109" i="22"/>
  <c r="Z69" i="22"/>
  <c r="AV6" i="22"/>
  <c r="U16" i="24"/>
  <c r="U17" i="24"/>
  <c r="G107" i="22"/>
  <c r="Z103" i="22"/>
  <c r="AY2" i="22"/>
  <c r="AV33" i="24"/>
  <c r="AY25" i="24"/>
  <c r="AV24" i="24"/>
  <c r="AY21" i="24"/>
  <c r="AY20" i="24"/>
  <c r="Y16" i="22"/>
  <c r="Y17" i="22"/>
  <c r="AY6" i="22"/>
  <c r="R3" i="22"/>
  <c r="R5" i="22"/>
  <c r="D11" i="24"/>
  <c r="D12" i="22"/>
  <c r="AV8" i="22"/>
  <c r="R281" i="19"/>
  <c r="U281" i="19"/>
  <c r="W281" i="19" s="1"/>
  <c r="L278" i="19"/>
  <c r="X278" i="19"/>
  <c r="L297" i="19"/>
  <c r="X297" i="19"/>
  <c r="L292" i="19"/>
  <c r="X292" i="19"/>
  <c r="R309" i="19"/>
  <c r="U309" i="19" s="1"/>
  <c r="W309" i="19" s="1"/>
  <c r="R305" i="19"/>
  <c r="U305" i="19"/>
  <c r="W305" i="19" s="1"/>
  <c r="L293" i="19"/>
  <c r="L289" i="19"/>
  <c r="X289" i="19"/>
  <c r="L281" i="19"/>
  <c r="X281" i="19"/>
  <c r="L294" i="19"/>
  <c r="X294" i="19"/>
  <c r="L286" i="19"/>
  <c r="X286" i="19"/>
  <c r="R294" i="19"/>
  <c r="U294" i="19" s="1"/>
  <c r="W294" i="19" s="1"/>
  <c r="L305" i="19"/>
  <c r="X305" i="19"/>
  <c r="Y305" i="19"/>
  <c r="L310" i="19"/>
  <c r="X275" i="19"/>
  <c r="R284" i="19"/>
  <c r="U284" i="19" s="1"/>
  <c r="W284" i="19" s="1"/>
  <c r="L283" i="19"/>
  <c r="L300" i="19"/>
  <c r="X300" i="19"/>
  <c r="R302" i="19"/>
  <c r="U302" i="19" s="1"/>
  <c r="W302" i="19" s="1"/>
  <c r="L299" i="19"/>
  <c r="X299" i="19"/>
  <c r="L308" i="19"/>
  <c r="X308" i="19"/>
  <c r="L276" i="19"/>
  <c r="X276" i="19"/>
  <c r="Y276" i="19"/>
  <c r="L307" i="19"/>
  <c r="X307" i="19"/>
  <c r="L285" i="19"/>
  <c r="X285" i="19"/>
  <c r="L302" i="19"/>
  <c r="X302" i="19"/>
  <c r="R278" i="19"/>
  <c r="Y278" i="19" s="1"/>
  <c r="L301" i="19"/>
  <c r="X301" i="19"/>
  <c r="R297" i="19"/>
  <c r="U297" i="19"/>
  <c r="W297" i="19" s="1"/>
  <c r="L277" i="19"/>
  <c r="K308" i="17"/>
  <c r="X308" i="17"/>
  <c r="K278" i="17"/>
  <c r="X278" i="17"/>
  <c r="Y278" i="17"/>
  <c r="R305" i="17"/>
  <c r="U305" i="17" s="1"/>
  <c r="W305" i="17" s="1"/>
  <c r="R279" i="17"/>
  <c r="U279" i="17" s="1"/>
  <c r="W279" i="17" s="1"/>
  <c r="K285" i="17"/>
  <c r="K297" i="17"/>
  <c r="X297" i="17"/>
  <c r="K277" i="17"/>
  <c r="X277" i="17"/>
  <c r="K282" i="17"/>
  <c r="X282" i="17"/>
  <c r="Y282" i="17"/>
  <c r="K305" i="17"/>
  <c r="X305" i="17"/>
  <c r="K290" i="17"/>
  <c r="X290" i="17"/>
  <c r="K289" i="17"/>
  <c r="X289" i="17"/>
  <c r="K293" i="17"/>
  <c r="X293" i="17"/>
  <c r="K275" i="17"/>
  <c r="X275" i="17"/>
  <c r="K276" i="17"/>
  <c r="X276" i="17"/>
  <c r="K281" i="17"/>
  <c r="X281" i="17"/>
  <c r="K307" i="17"/>
  <c r="K295" i="17"/>
  <c r="X295" i="17"/>
  <c r="K310" i="17"/>
  <c r="X310" i="17"/>
  <c r="K300" i="17"/>
  <c r="X300" i="17"/>
  <c r="K301" i="17"/>
  <c r="X301" i="17"/>
  <c r="K306" i="17"/>
  <c r="X306" i="17"/>
  <c r="Y306" i="17"/>
  <c r="R286" i="17"/>
  <c r="U286" i="17" s="1"/>
  <c r="W286" i="17" s="1"/>
  <c r="X287" i="17"/>
  <c r="K302" i="17"/>
  <c r="X302" i="17"/>
  <c r="R299" i="17"/>
  <c r="U299" i="17" s="1"/>
  <c r="W299" i="17" s="1"/>
  <c r="R276" i="17"/>
  <c r="U276" i="17"/>
  <c r="W276" i="17" s="1"/>
  <c r="K309" i="17"/>
  <c r="X309" i="17"/>
  <c r="K286" i="17"/>
  <c r="R295" i="17"/>
  <c r="U295" i="17"/>
  <c r="W295" i="17" s="1"/>
  <c r="K292" i="17"/>
  <c r="X292" i="17"/>
  <c r="R283" i="17"/>
  <c r="U283" i="17" s="1"/>
  <c r="W283" i="17" s="1"/>
  <c r="K299" i="17"/>
  <c r="X299" i="17"/>
  <c r="K279" i="17"/>
  <c r="X279" i="17"/>
  <c r="K303" i="17"/>
  <c r="R301" i="17"/>
  <c r="Y301" i="17" s="1"/>
  <c r="R300" i="26"/>
  <c r="U300" i="26" s="1"/>
  <c r="U306" i="26"/>
  <c r="R304" i="26"/>
  <c r="U304" i="26" s="1"/>
  <c r="R295" i="27"/>
  <c r="U295" i="27"/>
  <c r="W295" i="27"/>
  <c r="U298" i="27"/>
  <c r="W298" i="27"/>
  <c r="R287" i="27"/>
  <c r="U287" i="27"/>
  <c r="W287" i="27"/>
  <c r="R292" i="27"/>
  <c r="U292" i="27"/>
  <c r="W292" i="27"/>
  <c r="R290" i="27"/>
  <c r="U290" i="27"/>
  <c r="W290" i="27"/>
  <c r="U288" i="27"/>
  <c r="W288" i="27"/>
  <c r="U122" i="27"/>
  <c r="W122" i="27"/>
  <c r="R136" i="27"/>
  <c r="U136" i="27"/>
  <c r="W136" i="27"/>
  <c r="U132" i="27"/>
  <c r="W132" i="27"/>
  <c r="R159" i="27"/>
  <c r="U159" i="27"/>
  <c r="W159" i="27"/>
  <c r="R54" i="27"/>
  <c r="U54" i="27"/>
  <c r="W54" i="27"/>
  <c r="R120" i="27"/>
  <c r="U120" i="27"/>
  <c r="W120" i="27"/>
  <c r="R70" i="27"/>
  <c r="U70" i="27"/>
  <c r="W70" i="27"/>
  <c r="R83" i="27"/>
  <c r="U83" i="27"/>
  <c r="W83" i="27"/>
  <c r="R218" i="27"/>
  <c r="U218" i="27"/>
  <c r="W218" i="27"/>
  <c r="R272" i="27"/>
  <c r="U272" i="27"/>
  <c r="W272" i="27"/>
  <c r="R106" i="27"/>
  <c r="U106" i="27"/>
  <c r="W106" i="27"/>
  <c r="U63" i="27"/>
  <c r="W63" i="27"/>
  <c r="R26" i="27"/>
  <c r="U26" i="27"/>
  <c r="W26" i="27"/>
  <c r="R140" i="27"/>
  <c r="U140" i="27"/>
  <c r="W140" i="27"/>
  <c r="R158" i="27"/>
  <c r="U158" i="27"/>
  <c r="W158" i="27"/>
  <c r="U213" i="27"/>
  <c r="W213" i="27"/>
  <c r="R123" i="27"/>
  <c r="U123" i="27"/>
  <c r="W123" i="27"/>
  <c r="R161" i="27"/>
  <c r="R229" i="27"/>
  <c r="U229" i="27"/>
  <c r="W229" i="27"/>
  <c r="U234" i="27"/>
  <c r="W234" i="27"/>
  <c r="U216" i="27"/>
  <c r="W216" i="27"/>
  <c r="R61" i="27"/>
  <c r="U61" i="27"/>
  <c r="W61" i="27"/>
  <c r="U98" i="27"/>
  <c r="W98" i="27"/>
  <c r="U266" i="27"/>
  <c r="W266" i="27"/>
  <c r="R281" i="27"/>
  <c r="U281" i="27"/>
  <c r="W281" i="27"/>
  <c r="U198" i="27"/>
  <c r="W198" i="27"/>
  <c r="U227" i="27"/>
  <c r="W227" i="27"/>
  <c r="R241" i="27"/>
  <c r="U241" i="27"/>
  <c r="W241" i="27"/>
  <c r="U118" i="27"/>
  <c r="W118" i="27"/>
  <c r="R88" i="27"/>
  <c r="U88" i="27"/>
  <c r="W88" i="27"/>
  <c r="R127" i="27"/>
  <c r="R191" i="27"/>
  <c r="U191" i="27"/>
  <c r="W191" i="27"/>
  <c r="U246" i="27"/>
  <c r="W246" i="27"/>
  <c r="R143" i="27"/>
  <c r="R217" i="27"/>
  <c r="U217" i="27"/>
  <c r="W217" i="27"/>
  <c r="U42" i="27"/>
  <c r="W42" i="27"/>
  <c r="K266" i="27"/>
  <c r="U143" i="27"/>
  <c r="W143" i="27"/>
  <c r="J143" i="27"/>
  <c r="R74" i="27"/>
  <c r="U74" i="27"/>
  <c r="W74" i="27"/>
  <c r="R160" i="27"/>
  <c r="U160" i="27"/>
  <c r="W160" i="27"/>
  <c r="U244" i="27"/>
  <c r="W244" i="27"/>
  <c r="U162" i="27"/>
  <c r="W162" i="27"/>
  <c r="R236" i="27"/>
  <c r="U236" i="27"/>
  <c r="W236" i="27"/>
  <c r="R215" i="27"/>
  <c r="U215" i="27"/>
  <c r="W215" i="27"/>
  <c r="R240" i="27"/>
  <c r="U240" i="27"/>
  <c r="W240" i="27"/>
  <c r="R141" i="27"/>
  <c r="U141" i="27"/>
  <c r="W141" i="27"/>
  <c r="U133" i="27"/>
  <c r="W133" i="27"/>
  <c r="R33" i="27"/>
  <c r="U33" i="27"/>
  <c r="W33" i="27"/>
  <c r="H16" i="27"/>
  <c r="H18" i="27"/>
  <c r="H19" i="27"/>
  <c r="R199" i="27"/>
  <c r="U199" i="27"/>
  <c r="W199" i="27"/>
  <c r="R243" i="27"/>
  <c r="U243" i="27"/>
  <c r="W243" i="27"/>
  <c r="R171" i="27"/>
  <c r="U171" i="27"/>
  <c r="W171" i="27"/>
  <c r="U27" i="27"/>
  <c r="W27" i="27"/>
  <c r="R209" i="27"/>
  <c r="U209" i="27"/>
  <c r="W209" i="27"/>
  <c r="R232" i="27"/>
  <c r="U232" i="27"/>
  <c r="W232" i="27"/>
  <c r="R254" i="27"/>
  <c r="U254" i="27"/>
  <c r="W254" i="27"/>
  <c r="R277" i="27"/>
  <c r="U277" i="27"/>
  <c r="W277" i="27"/>
  <c r="U37" i="27"/>
  <c r="W37" i="27"/>
  <c r="R24" i="27"/>
  <c r="U24" i="27"/>
  <c r="W24" i="27"/>
  <c r="R230" i="27"/>
  <c r="U230" i="27"/>
  <c r="W230" i="27"/>
  <c r="R252" i="27"/>
  <c r="U252" i="27"/>
  <c r="W252" i="27"/>
  <c r="R214" i="27"/>
  <c r="U214" i="27"/>
  <c r="W214" i="27"/>
  <c r="U45" i="27"/>
  <c r="W45" i="27"/>
  <c r="U177" i="27"/>
  <c r="W177" i="27"/>
  <c r="R32" i="27"/>
  <c r="U32" i="27"/>
  <c r="W32" i="27"/>
  <c r="R188" i="27"/>
  <c r="U188" i="27"/>
  <c r="W188" i="27"/>
  <c r="R78" i="27"/>
  <c r="U78" i="27"/>
  <c r="W78" i="27"/>
  <c r="U31" i="27"/>
  <c r="W31" i="27"/>
  <c r="R166" i="27"/>
  <c r="U166" i="27"/>
  <c r="W166" i="27"/>
  <c r="U153" i="27"/>
  <c r="W153" i="27"/>
  <c r="U274" i="27"/>
  <c r="W274" i="27"/>
  <c r="S280" i="4"/>
  <c r="U280" i="4"/>
  <c r="S296" i="4"/>
  <c r="U296" i="4"/>
  <c r="S312" i="4"/>
  <c r="U312" i="4"/>
  <c r="S302" i="4"/>
  <c r="U302" i="4"/>
  <c r="S305" i="4"/>
  <c r="U305" i="4"/>
  <c r="S286" i="4"/>
  <c r="U286" i="4"/>
  <c r="S294" i="4"/>
  <c r="U294" i="4"/>
  <c r="S308" i="4"/>
  <c r="U308" i="4"/>
  <c r="S284" i="4"/>
  <c r="U284" i="4"/>
  <c r="S316" i="4"/>
  <c r="U316" i="4"/>
  <c r="K288" i="20"/>
  <c r="K283" i="20"/>
  <c r="K291" i="20"/>
  <c r="K287" i="20"/>
  <c r="K286" i="20"/>
  <c r="K295" i="20"/>
  <c r="AT287" i="20"/>
  <c r="AS287" i="20"/>
  <c r="AR287" i="20" s="1"/>
  <c r="AQ287" i="20" s="1"/>
  <c r="AP287" i="20" s="1"/>
  <c r="AO287" i="20" s="1"/>
  <c r="AN287" i="20" s="1"/>
  <c r="AM287" i="20" s="1"/>
  <c r="AL287" i="20" s="1"/>
  <c r="K293" i="20"/>
  <c r="AT289" i="20"/>
  <c r="AS289" i="20" s="1"/>
  <c r="AR289" i="20" s="1"/>
  <c r="AQ289" i="20" s="1"/>
  <c r="AP289" i="20" s="1"/>
  <c r="AO289" i="20" s="1"/>
  <c r="AN289" i="20" s="1"/>
  <c r="AM289" i="20" s="1"/>
  <c r="AL289" i="20" s="1"/>
  <c r="AK289" i="20" s="1"/>
  <c r="K294" i="20"/>
  <c r="AT284" i="20"/>
  <c r="AS284" i="20" s="1"/>
  <c r="AR284" i="20" s="1"/>
  <c r="AQ284" i="20" s="1"/>
  <c r="AP284" i="20" s="1"/>
  <c r="AO284" i="20" s="1"/>
  <c r="AN284" i="20" s="1"/>
  <c r="AM284" i="20" s="1"/>
  <c r="AL284" i="20" s="1"/>
  <c r="AT295" i="20"/>
  <c r="AS295" i="20" s="1"/>
  <c r="AR295" i="20" s="1"/>
  <c r="AQ295" i="20" s="1"/>
  <c r="AP295" i="20" s="1"/>
  <c r="AO295" i="20" s="1"/>
  <c r="AN295" i="20" s="1"/>
  <c r="AM295" i="20" s="1"/>
  <c r="AL295" i="20" s="1"/>
  <c r="K296" i="20"/>
  <c r="AT297" i="20"/>
  <c r="AS297" i="20" s="1"/>
  <c r="AR297" i="20" s="1"/>
  <c r="AQ297" i="20" s="1"/>
  <c r="AP297" i="20" s="1"/>
  <c r="AO297" i="20" s="1"/>
  <c r="AN297" i="20" s="1"/>
  <c r="AM297" i="20" s="1"/>
  <c r="AL297" i="20" s="1"/>
  <c r="AT286" i="20"/>
  <c r="AS286" i="20" s="1"/>
  <c r="AR286" i="20" s="1"/>
  <c r="AQ286" i="20"/>
  <c r="AP286" i="20" s="1"/>
  <c r="AO286" i="20" s="1"/>
  <c r="AN286" i="20" s="1"/>
  <c r="AM286" i="20" s="1"/>
  <c r="AL286" i="20" s="1"/>
  <c r="AT283" i="20"/>
  <c r="AS283" i="20" s="1"/>
  <c r="AR283" i="20" s="1"/>
  <c r="AQ283" i="20" s="1"/>
  <c r="AP283" i="20" s="1"/>
  <c r="AO283" i="20"/>
  <c r="AN283" i="20" s="1"/>
  <c r="AM283" i="20" s="1"/>
  <c r="AL283" i="20" s="1"/>
  <c r="AT290" i="20"/>
  <c r="AS290" i="20" s="1"/>
  <c r="AR290" i="20" s="1"/>
  <c r="AQ290" i="20" s="1"/>
  <c r="AP290" i="20" s="1"/>
  <c r="AO290" i="20" s="1"/>
  <c r="AN290" i="20" s="1"/>
  <c r="AM290" i="20" s="1"/>
  <c r="AL290" i="20" s="1"/>
  <c r="AI290" i="20" s="1"/>
  <c r="R287" i="20"/>
  <c r="U287" i="20" s="1"/>
  <c r="W287" i="20"/>
  <c r="AT291" i="20"/>
  <c r="AS291" i="20"/>
  <c r="AR291" i="20" s="1"/>
  <c r="AQ291" i="20" s="1"/>
  <c r="AP291" i="20" s="1"/>
  <c r="AO291" i="20"/>
  <c r="AN291" i="20" s="1"/>
  <c r="AM291" i="20" s="1"/>
  <c r="AL291" i="20" s="1"/>
  <c r="AT296" i="20"/>
  <c r="AS296" i="20" s="1"/>
  <c r="AR296" i="20" s="1"/>
  <c r="AQ296" i="20" s="1"/>
  <c r="AP296" i="20" s="1"/>
  <c r="AO296" i="20" s="1"/>
  <c r="AN296" i="20" s="1"/>
  <c r="AM296" i="20" s="1"/>
  <c r="AL296" i="20" s="1"/>
  <c r="R283" i="20"/>
  <c r="U283" i="20" s="1"/>
  <c r="W283" i="20"/>
  <c r="AT292" i="20"/>
  <c r="AS292" i="20" s="1"/>
  <c r="AR292" i="20" s="1"/>
  <c r="AQ292" i="20" s="1"/>
  <c r="AP292" i="20" s="1"/>
  <c r="AO292" i="20" s="1"/>
  <c r="AN292" i="20" s="1"/>
  <c r="AM292" i="20" s="1"/>
  <c r="AL292" i="20" s="1"/>
  <c r="R284" i="20"/>
  <c r="U284" i="20"/>
  <c r="W284" i="20" s="1"/>
  <c r="R295" i="20"/>
  <c r="U295" i="20" s="1"/>
  <c r="W295" i="20" s="1"/>
  <c r="R285" i="20"/>
  <c r="U285" i="20" s="1"/>
  <c r="W285" i="20" s="1"/>
  <c r="U291" i="20"/>
  <c r="W291" i="20" s="1"/>
  <c r="AT288" i="20"/>
  <c r="AS288" i="20" s="1"/>
  <c r="AR288" i="20" s="1"/>
  <c r="AQ288" i="20" s="1"/>
  <c r="AP288" i="20" s="1"/>
  <c r="AO288" i="20" s="1"/>
  <c r="AN288" i="20" s="1"/>
  <c r="AM288" i="20" s="1"/>
  <c r="AL288" i="20" s="1"/>
  <c r="AT294" i="20"/>
  <c r="AS294" i="20" s="1"/>
  <c r="AR294" i="20" s="1"/>
  <c r="AQ294" i="20" s="1"/>
  <c r="AP294" i="20" s="1"/>
  <c r="AO294" i="20" s="1"/>
  <c r="AN294" i="20" s="1"/>
  <c r="AM294" i="20" s="1"/>
  <c r="AL294" i="20" s="1"/>
  <c r="AT293" i="20"/>
  <c r="AS293" i="20"/>
  <c r="AR293" i="20"/>
  <c r="AQ293" i="20" s="1"/>
  <c r="AP293" i="20" s="1"/>
  <c r="AO293" i="20" s="1"/>
  <c r="AN293" i="20" s="1"/>
  <c r="AM293" i="20" s="1"/>
  <c r="AL293" i="20" s="1"/>
  <c r="AK293" i="20" s="1"/>
  <c r="U296" i="20"/>
  <c r="W296" i="20"/>
  <c r="K298" i="20"/>
  <c r="R292" i="20"/>
  <c r="K284" i="20"/>
  <c r="K290" i="20"/>
  <c r="K285" i="20"/>
  <c r="S114" i="10"/>
  <c r="U114" i="10"/>
  <c r="S61" i="10"/>
  <c r="U61" i="10"/>
  <c r="S179" i="10"/>
  <c r="U179" i="10"/>
  <c r="S250" i="10"/>
  <c r="U250" i="10"/>
  <c r="S197" i="10"/>
  <c r="U197" i="10"/>
  <c r="S195" i="10"/>
  <c r="U195" i="10"/>
  <c r="S63" i="10"/>
  <c r="U63" i="10"/>
  <c r="S73" i="10"/>
  <c r="U73" i="10"/>
  <c r="S98" i="10"/>
  <c r="U98" i="10"/>
  <c r="S28" i="10"/>
  <c r="U28" i="10"/>
  <c r="S106" i="10"/>
  <c r="U106" i="10"/>
  <c r="S55" i="10"/>
  <c r="U55" i="10"/>
  <c r="S166" i="10"/>
  <c r="U166" i="10"/>
  <c r="S270" i="10"/>
  <c r="U270" i="10"/>
  <c r="I33" i="10"/>
  <c r="S33" i="10"/>
  <c r="U33" i="10"/>
  <c r="S79" i="10"/>
  <c r="U79" i="10"/>
  <c r="S243" i="10"/>
  <c r="U243" i="10"/>
  <c r="S148" i="10"/>
  <c r="U148" i="10"/>
  <c r="S272" i="10"/>
  <c r="U272" i="10"/>
  <c r="AK119" i="20"/>
  <c r="AI119" i="20"/>
  <c r="AK139" i="20"/>
  <c r="AJ29" i="20"/>
  <c r="AK29" i="20"/>
  <c r="K263" i="20"/>
  <c r="R122" i="20"/>
  <c r="U122" i="20" s="1"/>
  <c r="W122" i="20" s="1"/>
  <c r="AT100" i="20"/>
  <c r="AS100" i="20" s="1"/>
  <c r="AR100" i="20" s="1"/>
  <c r="AQ100" i="20" s="1"/>
  <c r="AP100" i="20" s="1"/>
  <c r="AO100" i="20" s="1"/>
  <c r="AN100" i="20" s="1"/>
  <c r="AM100" i="20" s="1"/>
  <c r="AL100" i="20" s="1"/>
  <c r="AT153" i="20"/>
  <c r="AS153" i="20" s="1"/>
  <c r="AR153" i="20" s="1"/>
  <c r="AQ153" i="20" s="1"/>
  <c r="AP153" i="20"/>
  <c r="AO153" i="20" s="1"/>
  <c r="AN153" i="20" s="1"/>
  <c r="AM153" i="20" s="1"/>
  <c r="AL153" i="20" s="1"/>
  <c r="AT216" i="20"/>
  <c r="AS216" i="20"/>
  <c r="AR216" i="20" s="1"/>
  <c r="AQ216" i="20" s="1"/>
  <c r="AP216" i="20" s="1"/>
  <c r="AO216" i="20" s="1"/>
  <c r="AN216" i="20" s="1"/>
  <c r="AM216" i="20" s="1"/>
  <c r="AL216" i="20" s="1"/>
  <c r="AT126" i="20"/>
  <c r="AS126" i="20" s="1"/>
  <c r="AR126" i="20"/>
  <c r="AQ126" i="20" s="1"/>
  <c r="AP126" i="20" s="1"/>
  <c r="AO126" i="20" s="1"/>
  <c r="AN126" i="20" s="1"/>
  <c r="AM126" i="20" s="1"/>
  <c r="AL126" i="20" s="1"/>
  <c r="K265" i="20"/>
  <c r="J188" i="20"/>
  <c r="K273" i="20"/>
  <c r="I49" i="20"/>
  <c r="U169" i="20"/>
  <c r="W169" i="20"/>
  <c r="J189" i="20"/>
  <c r="K219" i="20"/>
  <c r="U69" i="20"/>
  <c r="W69" i="20" s="1"/>
  <c r="R140" i="20"/>
  <c r="U140" i="20"/>
  <c r="W140" i="20" s="1"/>
  <c r="AT192" i="20"/>
  <c r="AS192" i="20"/>
  <c r="AR192" i="20" s="1"/>
  <c r="AQ192" i="20"/>
  <c r="AP192" i="20" s="1"/>
  <c r="AO192" i="20" s="1"/>
  <c r="AN192" i="20"/>
  <c r="AM192" i="20" s="1"/>
  <c r="AL192" i="20" s="1"/>
  <c r="AT228" i="20"/>
  <c r="AS228" i="20" s="1"/>
  <c r="AR228" i="20"/>
  <c r="AQ228" i="20" s="1"/>
  <c r="AP228" i="20" s="1"/>
  <c r="AO228" i="20" s="1"/>
  <c r="AN228" i="20" s="1"/>
  <c r="AM228" i="20" s="1"/>
  <c r="AL228" i="20" s="1"/>
  <c r="R63" i="20"/>
  <c r="U63" i="20" s="1"/>
  <c r="W63" i="20" s="1"/>
  <c r="I42" i="20"/>
  <c r="K257" i="20"/>
  <c r="R180" i="20"/>
  <c r="U268" i="20"/>
  <c r="W268" i="20" s="1"/>
  <c r="J173" i="20"/>
  <c r="AT96" i="20"/>
  <c r="AS96" i="20" s="1"/>
  <c r="AR96" i="20"/>
  <c r="AQ96" i="20" s="1"/>
  <c r="AP96" i="20" s="1"/>
  <c r="AO96" i="20" s="1"/>
  <c r="AN96" i="20" s="1"/>
  <c r="AM96" i="20" s="1"/>
  <c r="AL96" i="20" s="1"/>
  <c r="AT169" i="20"/>
  <c r="AS169" i="20"/>
  <c r="AR169" i="20"/>
  <c r="AQ169" i="20" s="1"/>
  <c r="AP169" i="20"/>
  <c r="AO169" i="20" s="1"/>
  <c r="AN169" i="20"/>
  <c r="AM169" i="20" s="1"/>
  <c r="AL169" i="20" s="1"/>
  <c r="AT218" i="20"/>
  <c r="AS218" i="20" s="1"/>
  <c r="AR218" i="20" s="1"/>
  <c r="AQ218" i="20" s="1"/>
  <c r="AP218" i="20" s="1"/>
  <c r="AO218" i="20" s="1"/>
  <c r="AN218" i="20" s="1"/>
  <c r="AM218" i="20" s="1"/>
  <c r="AL218" i="20" s="1"/>
  <c r="AT90" i="20"/>
  <c r="AS90" i="20" s="1"/>
  <c r="AR90" i="20"/>
  <c r="AQ90" i="20" s="1"/>
  <c r="AP90" i="20"/>
  <c r="AO90" i="20" s="1"/>
  <c r="AN90" i="20" s="1"/>
  <c r="AM90" i="20"/>
  <c r="AL90" i="20" s="1"/>
  <c r="AT111" i="20"/>
  <c r="AS111" i="20"/>
  <c r="AR111" i="20" s="1"/>
  <c r="AQ111" i="20" s="1"/>
  <c r="AP111" i="20" s="1"/>
  <c r="AO111" i="20" s="1"/>
  <c r="AN111" i="20" s="1"/>
  <c r="AM111" i="20" s="1"/>
  <c r="AL111" i="20" s="1"/>
  <c r="J204" i="20"/>
  <c r="K275" i="20"/>
  <c r="U275" i="20"/>
  <c r="W275" i="20"/>
  <c r="AH58" i="20"/>
  <c r="U219" i="20"/>
  <c r="W219" i="20" s="1"/>
  <c r="AH74" i="20"/>
  <c r="I140" i="20"/>
  <c r="I192" i="20"/>
  <c r="I45" i="20"/>
  <c r="AT188" i="20"/>
  <c r="AS188" i="20" s="1"/>
  <c r="AR188" i="20" s="1"/>
  <c r="AQ188" i="20"/>
  <c r="AP188" i="20"/>
  <c r="AO188" i="20" s="1"/>
  <c r="AN188" i="20"/>
  <c r="AM188" i="20" s="1"/>
  <c r="AL188" i="20" s="1"/>
  <c r="W186" i="20"/>
  <c r="AT277" i="20"/>
  <c r="AS277" i="20"/>
  <c r="AR277" i="20" s="1"/>
  <c r="AQ277" i="20"/>
  <c r="AP277" i="20" s="1"/>
  <c r="AO277" i="20" s="1"/>
  <c r="AN277" i="20"/>
  <c r="AM277" i="20"/>
  <c r="AL277" i="20" s="1"/>
  <c r="AT211" i="20"/>
  <c r="AS211" i="20" s="1"/>
  <c r="AR211" i="20" s="1"/>
  <c r="AQ211" i="20" s="1"/>
  <c r="AP211" i="20" s="1"/>
  <c r="AO211" i="20" s="1"/>
  <c r="AN211" i="20" s="1"/>
  <c r="AM211" i="20" s="1"/>
  <c r="AL211" i="20" s="1"/>
  <c r="AT194" i="20"/>
  <c r="AS194" i="20"/>
  <c r="AR194" i="20" s="1"/>
  <c r="AQ194" i="20" s="1"/>
  <c r="AP194" i="20"/>
  <c r="AO194" i="20" s="1"/>
  <c r="AN194" i="20" s="1"/>
  <c r="AM194" i="20" s="1"/>
  <c r="AL194" i="20" s="1"/>
  <c r="I73" i="20"/>
  <c r="I109" i="20"/>
  <c r="I96" i="20"/>
  <c r="K214" i="20"/>
  <c r="U214" i="20"/>
  <c r="W214" i="20"/>
  <c r="U178" i="20"/>
  <c r="W178" i="20" s="1"/>
  <c r="J178" i="20"/>
  <c r="J228" i="20"/>
  <c r="AT25" i="20"/>
  <c r="AS25" i="20" s="1"/>
  <c r="AR25" i="20" s="1"/>
  <c r="AQ25" i="20" s="1"/>
  <c r="AP25" i="20" s="1"/>
  <c r="AO25" i="20" s="1"/>
  <c r="AN25" i="20" s="1"/>
  <c r="AM25" i="20" s="1"/>
  <c r="AL25" i="20" s="1"/>
  <c r="I33" i="20"/>
  <c r="I100" i="20"/>
  <c r="AT27" i="20"/>
  <c r="AS27" i="20" s="1"/>
  <c r="AR27" i="20" s="1"/>
  <c r="AQ27" i="20" s="1"/>
  <c r="AP27" i="20" s="1"/>
  <c r="AO27" i="20" s="1"/>
  <c r="AN27" i="20" s="1"/>
  <c r="AM27" i="20" s="1"/>
  <c r="AL27" i="20"/>
  <c r="AT150" i="20"/>
  <c r="AS150" i="20" s="1"/>
  <c r="AR150" i="20" s="1"/>
  <c r="AQ150" i="20" s="1"/>
  <c r="AP150" i="20" s="1"/>
  <c r="AO150" i="20" s="1"/>
  <c r="AN150" i="20" s="1"/>
  <c r="AM150" i="20" s="1"/>
  <c r="AL150" i="20" s="1"/>
  <c r="I61" i="20"/>
  <c r="AT181" i="20"/>
  <c r="AS181" i="20" s="1"/>
  <c r="AR181" i="20"/>
  <c r="AQ181" i="20" s="1"/>
  <c r="AP181" i="20" s="1"/>
  <c r="AO181" i="20" s="1"/>
  <c r="AN181" i="20" s="1"/>
  <c r="AM181" i="20" s="1"/>
  <c r="AL181" i="20" s="1"/>
  <c r="AT56" i="20"/>
  <c r="AS56" i="20" s="1"/>
  <c r="AR56" i="20" s="1"/>
  <c r="AQ56" i="20" s="1"/>
  <c r="AP56" i="20" s="1"/>
  <c r="AO56" i="20" s="1"/>
  <c r="AN56" i="20" s="1"/>
  <c r="AM56" i="20" s="1"/>
  <c r="AL56" i="20" s="1"/>
  <c r="AT214" i="20"/>
  <c r="AS214" i="20" s="1"/>
  <c r="AR214" i="20"/>
  <c r="AQ214" i="20" s="1"/>
  <c r="AP214" i="20" s="1"/>
  <c r="AO214" i="20" s="1"/>
  <c r="AN214" i="20" s="1"/>
  <c r="AM214" i="20" s="1"/>
  <c r="AL214" i="20" s="1"/>
  <c r="AT178" i="20"/>
  <c r="K211" i="20"/>
  <c r="K212" i="20"/>
  <c r="AT68" i="20"/>
  <c r="AS68" i="20" s="1"/>
  <c r="AR68" i="20" s="1"/>
  <c r="AQ68" i="20" s="1"/>
  <c r="AP68" i="20" s="1"/>
  <c r="AO68" i="20" s="1"/>
  <c r="AN68" i="20" s="1"/>
  <c r="AM68" i="20" s="1"/>
  <c r="AL68" i="20" s="1"/>
  <c r="AI238" i="20"/>
  <c r="AT98" i="20"/>
  <c r="AS98" i="20" s="1"/>
  <c r="AR98" i="20" s="1"/>
  <c r="AQ98" i="20" s="1"/>
  <c r="AP98" i="20" s="1"/>
  <c r="AO98" i="20" s="1"/>
  <c r="AN98" i="20" s="1"/>
  <c r="AM98" i="20" s="1"/>
  <c r="AL98" i="20" s="1"/>
  <c r="AK98" i="20" s="1"/>
  <c r="AT177" i="20"/>
  <c r="AS177" i="20"/>
  <c r="AR177" i="20" s="1"/>
  <c r="AQ177" i="20" s="1"/>
  <c r="AP177" i="20"/>
  <c r="AO177" i="20"/>
  <c r="AN177" i="20" s="1"/>
  <c r="AM177" i="20" s="1"/>
  <c r="AL177" i="20" s="1"/>
  <c r="AK177" i="20" s="1"/>
  <c r="AT191" i="20"/>
  <c r="AS191" i="20" s="1"/>
  <c r="AR191" i="20" s="1"/>
  <c r="AQ191" i="20" s="1"/>
  <c r="AP191" i="20" s="1"/>
  <c r="AO191" i="20" s="1"/>
  <c r="AN191" i="20" s="1"/>
  <c r="AM191" i="20" s="1"/>
  <c r="AL191" i="20" s="1"/>
  <c r="AH55" i="20"/>
  <c r="AT84" i="20"/>
  <c r="AS84" i="20"/>
  <c r="AR84" i="20" s="1"/>
  <c r="AQ84" i="20"/>
  <c r="AP84" i="20" s="1"/>
  <c r="AO84" i="20" s="1"/>
  <c r="AN84" i="20" s="1"/>
  <c r="AM84" i="20" s="1"/>
  <c r="AL84" i="20" s="1"/>
  <c r="J198" i="20"/>
  <c r="H25" i="20"/>
  <c r="AJ173" i="20"/>
  <c r="AI173" i="20"/>
  <c r="AK173" i="20"/>
  <c r="AT242" i="20"/>
  <c r="AS242" i="20"/>
  <c r="AR242" i="20"/>
  <c r="AQ242" i="20" s="1"/>
  <c r="AP242" i="20"/>
  <c r="AO242" i="20" s="1"/>
  <c r="AN242" i="20" s="1"/>
  <c r="AM242" i="20" s="1"/>
  <c r="AL242" i="20" s="1"/>
  <c r="R234" i="20"/>
  <c r="U234" i="20" s="1"/>
  <c r="W234" i="20" s="1"/>
  <c r="AH129" i="20"/>
  <c r="K205" i="20"/>
  <c r="I27" i="20"/>
  <c r="U142" i="20"/>
  <c r="W142" i="20"/>
  <c r="AT265" i="20"/>
  <c r="AS265" i="20"/>
  <c r="AR265" i="20" s="1"/>
  <c r="AQ265" i="20" s="1"/>
  <c r="AP265" i="20" s="1"/>
  <c r="AO265" i="20" s="1"/>
  <c r="AN265" i="20" s="1"/>
  <c r="AM265" i="20" s="1"/>
  <c r="AL265" i="20" s="1"/>
  <c r="AS42" i="20"/>
  <c r="AR42" i="20"/>
  <c r="AQ42" i="20" s="1"/>
  <c r="AP42" i="20" s="1"/>
  <c r="AO42" i="20" s="1"/>
  <c r="AN42" i="20" s="1"/>
  <c r="AM42" i="20" s="1"/>
  <c r="AL42" i="20" s="1"/>
  <c r="AI42" i="20" s="1"/>
  <c r="AT42" i="20"/>
  <c r="U273" i="20"/>
  <c r="W273" i="20" s="1"/>
  <c r="I29" i="20"/>
  <c r="AS103" i="20"/>
  <c r="AR103" i="20"/>
  <c r="AQ103" i="20" s="1"/>
  <c r="AP103" i="20" s="1"/>
  <c r="AO103" i="20" s="1"/>
  <c r="AN103" i="20" s="1"/>
  <c r="AM103" i="20" s="1"/>
  <c r="AL103" i="20" s="1"/>
  <c r="AT103" i="20"/>
  <c r="J181" i="20"/>
  <c r="K238" i="20"/>
  <c r="AT44" i="20"/>
  <c r="AS44" i="20"/>
  <c r="AR44" i="20" s="1"/>
  <c r="AQ44" i="20" s="1"/>
  <c r="AP44" i="20" s="1"/>
  <c r="AO44" i="20" s="1"/>
  <c r="AN44" i="20" s="1"/>
  <c r="AM44" i="20" s="1"/>
  <c r="AL44" i="20" s="1"/>
  <c r="R191" i="20"/>
  <c r="U191" i="20"/>
  <c r="W191" i="20" s="1"/>
  <c r="AT250" i="20"/>
  <c r="AS250" i="20" s="1"/>
  <c r="AR250" i="20" s="1"/>
  <c r="AQ250" i="20" s="1"/>
  <c r="AP250" i="20" s="1"/>
  <c r="AO250" i="20" s="1"/>
  <c r="AN250" i="20" s="1"/>
  <c r="AM250" i="20" s="1"/>
  <c r="AL250" i="20" s="1"/>
  <c r="AH138" i="20"/>
  <c r="AT140" i="20"/>
  <c r="AS140" i="20"/>
  <c r="AR140" i="20"/>
  <c r="AQ140" i="20" s="1"/>
  <c r="AP140" i="20"/>
  <c r="AO140" i="20"/>
  <c r="AN140" i="20"/>
  <c r="AM140" i="20" s="1"/>
  <c r="AL140" i="20" s="1"/>
  <c r="R198" i="20"/>
  <c r="U198" i="20"/>
  <c r="W198" i="20" s="1"/>
  <c r="R257" i="20"/>
  <c r="U257" i="20"/>
  <c r="W257" i="20"/>
  <c r="R45" i="20"/>
  <c r="U45" i="20" s="1"/>
  <c r="W45" i="20"/>
  <c r="I95" i="20"/>
  <c r="R108" i="20"/>
  <c r="AH79" i="20"/>
  <c r="AC79" i="20"/>
  <c r="AT52" i="20"/>
  <c r="AS52" i="20" s="1"/>
  <c r="AR52" i="20"/>
  <c r="AQ52" i="20"/>
  <c r="AP52" i="20"/>
  <c r="AO52" i="20"/>
  <c r="AN52" i="20" s="1"/>
  <c r="AM52" i="20" s="1"/>
  <c r="AL52" i="20" s="1"/>
  <c r="W263" i="20"/>
  <c r="AT223" i="20"/>
  <c r="AS223" i="20"/>
  <c r="AR223" i="20" s="1"/>
  <c r="AQ223" i="20" s="1"/>
  <c r="AP223" i="20" s="1"/>
  <c r="AO223" i="20" s="1"/>
  <c r="AN223" i="20" s="1"/>
  <c r="AM223" i="20" s="1"/>
  <c r="AL223" i="20" s="1"/>
  <c r="K207" i="20"/>
  <c r="U95" i="20"/>
  <c r="W95" i="20" s="1"/>
  <c r="U150" i="20"/>
  <c r="W150" i="20" s="1"/>
  <c r="AS273" i="20"/>
  <c r="AR273" i="20"/>
  <c r="AQ273" i="20" s="1"/>
  <c r="AP273" i="20"/>
  <c r="AO273" i="20"/>
  <c r="AN273" i="20" s="1"/>
  <c r="AM273" i="20" s="1"/>
  <c r="AL273" i="20" s="1"/>
  <c r="AT273" i="20"/>
  <c r="AT49" i="20"/>
  <c r="AS49" i="20" s="1"/>
  <c r="AR49" i="20" s="1"/>
  <c r="AQ49" i="20" s="1"/>
  <c r="AP49" i="20" s="1"/>
  <c r="AO49" i="20"/>
  <c r="AN49" i="20"/>
  <c r="AM49" i="20" s="1"/>
  <c r="AL49" i="20" s="1"/>
  <c r="I68" i="20"/>
  <c r="AT189" i="20"/>
  <c r="AS189" i="20"/>
  <c r="AR189" i="20"/>
  <c r="AQ189" i="20"/>
  <c r="AP189" i="20" s="1"/>
  <c r="AO189" i="20" s="1"/>
  <c r="AN189" i="20" s="1"/>
  <c r="AM189" i="20" s="1"/>
  <c r="AL189" i="20" s="1"/>
  <c r="I44" i="20"/>
  <c r="AT219" i="20"/>
  <c r="AS219" i="20"/>
  <c r="AR219" i="20"/>
  <c r="AQ219" i="20"/>
  <c r="AP219" i="20" s="1"/>
  <c r="AO219" i="20" s="1"/>
  <c r="AN219" i="20" s="1"/>
  <c r="AM219" i="20" s="1"/>
  <c r="AL219" i="20" s="1"/>
  <c r="I84" i="20"/>
  <c r="AT198" i="20"/>
  <c r="AS198" i="20"/>
  <c r="AR198" i="20" s="1"/>
  <c r="AQ198" i="20" s="1"/>
  <c r="AP198" i="20" s="1"/>
  <c r="AO198" i="20" s="1"/>
  <c r="AN198" i="20" s="1"/>
  <c r="AM198" i="20" s="1"/>
  <c r="AL198" i="20" s="1"/>
  <c r="AT257" i="20"/>
  <c r="AS257" i="20" s="1"/>
  <c r="AR257" i="20" s="1"/>
  <c r="AQ257" i="20" s="1"/>
  <c r="AP257" i="20" s="1"/>
  <c r="AO257" i="20" s="1"/>
  <c r="AN257" i="20" s="1"/>
  <c r="AM257" i="20" s="1"/>
  <c r="AL257" i="20" s="1"/>
  <c r="AT63" i="20"/>
  <c r="AS63" i="20" s="1"/>
  <c r="AR63" i="20" s="1"/>
  <c r="AQ63" i="20" s="1"/>
  <c r="AP63" i="20" s="1"/>
  <c r="AO63" i="20" s="1"/>
  <c r="AN63" i="20" s="1"/>
  <c r="AM63" i="20" s="1"/>
  <c r="AL63" i="20" s="1"/>
  <c r="K249" i="10"/>
  <c r="S249" i="10"/>
  <c r="U249" i="10"/>
  <c r="S118" i="10"/>
  <c r="U118" i="10"/>
  <c r="S227" i="10"/>
  <c r="U227" i="10"/>
  <c r="S71" i="10"/>
  <c r="U71" i="10"/>
  <c r="S221" i="10"/>
  <c r="U221" i="10"/>
  <c r="K257" i="10"/>
  <c r="S257" i="10"/>
  <c r="U257" i="10"/>
  <c r="S120" i="10"/>
  <c r="U120" i="10"/>
  <c r="S169" i="10"/>
  <c r="U169" i="10"/>
  <c r="S232" i="10"/>
  <c r="U232" i="10"/>
  <c r="K263" i="10"/>
  <c r="S263" i="10"/>
  <c r="U263" i="10"/>
  <c r="S242" i="10"/>
  <c r="U242" i="10"/>
  <c r="K242" i="10"/>
  <c r="S177" i="10"/>
  <c r="U177" i="10"/>
  <c r="S26" i="10"/>
  <c r="U26" i="10"/>
  <c r="S45" i="10"/>
  <c r="U45" i="10"/>
  <c r="S181" i="10"/>
  <c r="U181" i="10"/>
  <c r="S247" i="10"/>
  <c r="U247" i="10"/>
  <c r="S53" i="10"/>
  <c r="U53" i="10"/>
  <c r="S168" i="10"/>
  <c r="U168" i="10"/>
  <c r="S244" i="10"/>
  <c r="U244" i="10"/>
  <c r="S116" i="10"/>
  <c r="U116" i="10"/>
  <c r="S131" i="10"/>
  <c r="U131" i="10"/>
  <c r="S260" i="10"/>
  <c r="U260" i="10"/>
  <c r="S277" i="10"/>
  <c r="U277" i="10"/>
  <c r="AT36" i="22"/>
  <c r="AS36" i="22" s="1"/>
  <c r="AR36" i="22" s="1"/>
  <c r="AQ36" i="22" s="1"/>
  <c r="AP36" i="22" s="1"/>
  <c r="AO36" i="22" s="1"/>
  <c r="AN36" i="22" s="1"/>
  <c r="AM36" i="22" s="1"/>
  <c r="AL36" i="22" s="1"/>
  <c r="AI254" i="24"/>
  <c r="AJ254" i="24"/>
  <c r="AK254" i="24"/>
  <c r="U25" i="17"/>
  <c r="Y25" i="17"/>
  <c r="U165" i="19"/>
  <c r="W165" i="19" s="1"/>
  <c r="Y165" i="19"/>
  <c r="U58" i="17"/>
  <c r="W58" i="17" s="1"/>
  <c r="Y58" i="17"/>
  <c r="AC46" i="24"/>
  <c r="AD46" i="24"/>
  <c r="AE46" i="24"/>
  <c r="K166" i="22"/>
  <c r="K206" i="22"/>
  <c r="J132" i="22"/>
  <c r="I70" i="24"/>
  <c r="AB70" i="24"/>
  <c r="AE70" i="24"/>
  <c r="AC70" i="24"/>
  <c r="AD70" i="24"/>
  <c r="I51" i="24"/>
  <c r="AB51" i="24"/>
  <c r="AC51" i="24"/>
  <c r="AD51" i="24"/>
  <c r="AE51" i="24"/>
  <c r="I61" i="24"/>
  <c r="AB61" i="24"/>
  <c r="AC61" i="24"/>
  <c r="AE61" i="24"/>
  <c r="AD61" i="24"/>
  <c r="K197" i="22"/>
  <c r="I127" i="22"/>
  <c r="I53" i="22"/>
  <c r="K254" i="22"/>
  <c r="I111" i="22"/>
  <c r="I59" i="22"/>
  <c r="K189" i="22"/>
  <c r="K200" i="22"/>
  <c r="AC119" i="24"/>
  <c r="AD119" i="24"/>
  <c r="AE119" i="24"/>
  <c r="K161" i="24"/>
  <c r="AB161" i="24"/>
  <c r="AE161" i="24"/>
  <c r="AD161" i="24"/>
  <c r="AC161" i="24"/>
  <c r="I57" i="24"/>
  <c r="AD57" i="24"/>
  <c r="AB57" i="24"/>
  <c r="AC57" i="24"/>
  <c r="AE57" i="24"/>
  <c r="R86" i="27"/>
  <c r="U86" i="27"/>
  <c r="W86" i="27"/>
  <c r="I110" i="27"/>
  <c r="I87" i="27"/>
  <c r="R204" i="27"/>
  <c r="U204" i="27"/>
  <c r="W204" i="27"/>
  <c r="R231" i="27"/>
  <c r="U231" i="27"/>
  <c r="W231" i="27"/>
  <c r="J187" i="27"/>
  <c r="I149" i="27"/>
  <c r="R81" i="20"/>
  <c r="U81" i="20"/>
  <c r="W81" i="20" s="1"/>
  <c r="R146" i="20"/>
  <c r="U146" i="20"/>
  <c r="W146" i="20" s="1"/>
  <c r="W106" i="20"/>
  <c r="AT279" i="20"/>
  <c r="AS279" i="20" s="1"/>
  <c r="AR279" i="20" s="1"/>
  <c r="AQ279" i="20" s="1"/>
  <c r="AP279" i="20" s="1"/>
  <c r="AO279" i="20" s="1"/>
  <c r="AN279" i="20" s="1"/>
  <c r="AM279" i="20" s="1"/>
  <c r="AL279" i="20" s="1"/>
  <c r="K268" i="20"/>
  <c r="AT186" i="20"/>
  <c r="AS186" i="20"/>
  <c r="AR186" i="20" s="1"/>
  <c r="AQ186" i="20" s="1"/>
  <c r="AP186" i="20" s="1"/>
  <c r="AO186" i="20" s="1"/>
  <c r="AN186" i="20" s="1"/>
  <c r="AM186" i="20" s="1"/>
  <c r="AL186" i="20" s="1"/>
  <c r="AT258" i="20"/>
  <c r="AS258" i="20" s="1"/>
  <c r="AR258" i="20"/>
  <c r="AQ258" i="20" s="1"/>
  <c r="AP258" i="20" s="1"/>
  <c r="AO258" i="20" s="1"/>
  <c r="AN258" i="20" s="1"/>
  <c r="AM258" i="20" s="1"/>
  <c r="AL258" i="20" s="1"/>
  <c r="BB86" i="20"/>
  <c r="BA86" i="20"/>
  <c r="AZ86" i="20"/>
  <c r="AX86" i="20"/>
  <c r="I30" i="20"/>
  <c r="AT168" i="20"/>
  <c r="AS168" i="20" s="1"/>
  <c r="AR168" i="20"/>
  <c r="AQ168" i="20" s="1"/>
  <c r="AP168" i="20"/>
  <c r="AO168" i="20" s="1"/>
  <c r="AN168" i="20"/>
  <c r="AM168" i="20"/>
  <c r="AL168" i="20" s="1"/>
  <c r="K278" i="20"/>
  <c r="I124" i="20"/>
  <c r="AT146" i="20"/>
  <c r="AS146" i="20"/>
  <c r="AR146" i="20"/>
  <c r="AQ146" i="20" s="1"/>
  <c r="AP146" i="20" s="1"/>
  <c r="AO146" i="20" s="1"/>
  <c r="AN146" i="20" s="1"/>
  <c r="AM146" i="20" s="1"/>
  <c r="AL146" i="20" s="1"/>
  <c r="AT260" i="20"/>
  <c r="AS260" i="20"/>
  <c r="AR260" i="20" s="1"/>
  <c r="AQ260" i="20" s="1"/>
  <c r="AP260" i="20" s="1"/>
  <c r="AO260" i="20" s="1"/>
  <c r="AN260" i="20" s="1"/>
  <c r="AM260" i="20" s="1"/>
  <c r="AL260" i="20" s="1"/>
  <c r="AK260" i="20" s="1"/>
  <c r="AT280" i="20"/>
  <c r="AS280" i="20" s="1"/>
  <c r="AR280" i="20" s="1"/>
  <c r="AQ280" i="20" s="1"/>
  <c r="AP280" i="20" s="1"/>
  <c r="AO280" i="20" s="1"/>
  <c r="AN280" i="20" s="1"/>
  <c r="AM280" i="20" s="1"/>
  <c r="AL280" i="20" s="1"/>
  <c r="R92" i="20"/>
  <c r="U92" i="20" s="1"/>
  <c r="W92" i="20"/>
  <c r="K236" i="20"/>
  <c r="AT251" i="20"/>
  <c r="AS251" i="20"/>
  <c r="AR251" i="20" s="1"/>
  <c r="AQ251" i="20" s="1"/>
  <c r="AP251" i="20" s="1"/>
  <c r="AO251" i="20" s="1"/>
  <c r="AN251" i="20" s="1"/>
  <c r="AM251" i="20" s="1"/>
  <c r="AL251" i="20" s="1"/>
  <c r="AK251" i="20" s="1"/>
  <c r="U87" i="19"/>
  <c r="W87" i="19" s="1"/>
  <c r="X51" i="19"/>
  <c r="R51" i="19"/>
  <c r="U71" i="19"/>
  <c r="W71" i="19" s="1"/>
  <c r="R204" i="19"/>
  <c r="X204" i="19"/>
  <c r="I69" i="19"/>
  <c r="X69" i="19"/>
  <c r="X64" i="19"/>
  <c r="R64" i="19"/>
  <c r="R154" i="17"/>
  <c r="X154" i="17"/>
  <c r="K268" i="19"/>
  <c r="X268" i="19"/>
  <c r="V33" i="18"/>
  <c r="S33" i="18"/>
  <c r="U33" i="18"/>
  <c r="I53" i="17"/>
  <c r="X53" i="17"/>
  <c r="R59" i="17"/>
  <c r="U59" i="17" s="1"/>
  <c r="W59" i="17" s="1"/>
  <c r="X59" i="17"/>
  <c r="N170" i="10"/>
  <c r="S170" i="10"/>
  <c r="U170" i="10"/>
  <c r="I48" i="17"/>
  <c r="X48" i="17"/>
  <c r="K261" i="17"/>
  <c r="X261" i="17"/>
  <c r="S115" i="4"/>
  <c r="U115" i="4"/>
  <c r="AH41" i="20"/>
  <c r="AH83" i="20"/>
  <c r="AA165" i="24"/>
  <c r="AB165" i="24"/>
  <c r="AB22" i="24"/>
  <c r="AA22" i="24"/>
  <c r="AZ50" i="24"/>
  <c r="AX50" i="24"/>
  <c r="AH123" i="24"/>
  <c r="AH236" i="24"/>
  <c r="AH184" i="24"/>
  <c r="AC88" i="24"/>
  <c r="AD88" i="24"/>
  <c r="AE88" i="24"/>
  <c r="AH128" i="24"/>
  <c r="AZ52" i="24"/>
  <c r="AX52" i="24"/>
  <c r="AZ80" i="24"/>
  <c r="AX80" i="24"/>
  <c r="AH246" i="24"/>
  <c r="AH194" i="24"/>
  <c r="AC81" i="24"/>
  <c r="AD81" i="24"/>
  <c r="AE81" i="24"/>
  <c r="AC200" i="24"/>
  <c r="AD200" i="24"/>
  <c r="AE200" i="24"/>
  <c r="I107" i="22"/>
  <c r="I43" i="22"/>
  <c r="AC66" i="24"/>
  <c r="AD66" i="24"/>
  <c r="AE66" i="24"/>
  <c r="I23" i="24"/>
  <c r="AB23" i="24"/>
  <c r="AD23" i="24"/>
  <c r="AC23" i="24"/>
  <c r="AE23" i="24"/>
  <c r="K284" i="24"/>
  <c r="AC284" i="24"/>
  <c r="AE284" i="24"/>
  <c r="AB284" i="24"/>
  <c r="AD284" i="24"/>
  <c r="R73" i="27"/>
  <c r="U73" i="27"/>
  <c r="W73" i="27"/>
  <c r="I69" i="27"/>
  <c r="J206" i="27"/>
  <c r="I51" i="22"/>
  <c r="J143" i="22"/>
  <c r="J140" i="22"/>
  <c r="AC30" i="24"/>
  <c r="AD30" i="24"/>
  <c r="AE30" i="24"/>
  <c r="K219" i="22"/>
  <c r="K191" i="22"/>
  <c r="K249" i="22"/>
  <c r="J142" i="22"/>
  <c r="K255" i="22"/>
  <c r="AC121" i="24"/>
  <c r="AD121" i="24"/>
  <c r="AE121" i="24"/>
  <c r="I69" i="24"/>
  <c r="AB69" i="24"/>
  <c r="AC69" i="24"/>
  <c r="AD69" i="24"/>
  <c r="AE69" i="24"/>
  <c r="AE242" i="24"/>
  <c r="AC242" i="24"/>
  <c r="AD242" i="24"/>
  <c r="BL13" i="27"/>
  <c r="BL22" i="27"/>
  <c r="AU84" i="27"/>
  <c r="BL29" i="27"/>
  <c r="BL31" i="27"/>
  <c r="BL34" i="27"/>
  <c r="BL36" i="27"/>
  <c r="BL49" i="27"/>
  <c r="AU57" i="27"/>
  <c r="BL17" i="27"/>
  <c r="AU71" i="27"/>
  <c r="BL35" i="27"/>
  <c r="BL37" i="27"/>
  <c r="BL42" i="27"/>
  <c r="BL43" i="27"/>
  <c r="AU82" i="27"/>
  <c r="BL56" i="27"/>
  <c r="BL72" i="27"/>
  <c r="AU104" i="27"/>
  <c r="BL74" i="27"/>
  <c r="BL76" i="27"/>
  <c r="BL78" i="27"/>
  <c r="BL11" i="27"/>
  <c r="BL9" i="27"/>
  <c r="AU110" i="27"/>
  <c r="BL28" i="27"/>
  <c r="AU70" i="27"/>
  <c r="AU75" i="27"/>
  <c r="AU74" i="27"/>
  <c r="BL50" i="27"/>
  <c r="BL51" i="27"/>
  <c r="BL16" i="27"/>
  <c r="BL32" i="27"/>
  <c r="BL26" i="27"/>
  <c r="AU105" i="27"/>
  <c r="BL44" i="27"/>
  <c r="BL48" i="27"/>
  <c r="BL54" i="27"/>
  <c r="BL55" i="27"/>
  <c r="BL65" i="27"/>
  <c r="AU122" i="27"/>
  <c r="BL68" i="27"/>
  <c r="BL24" i="27"/>
  <c r="AU58" i="27"/>
  <c r="BL52" i="27"/>
  <c r="BL75" i="27"/>
  <c r="AU142" i="27"/>
  <c r="BL40" i="27"/>
  <c r="BL58" i="27"/>
  <c r="BL59" i="27"/>
  <c r="BL62" i="27"/>
  <c r="BL64" i="27"/>
  <c r="BL67" i="27"/>
  <c r="AU127" i="27"/>
  <c r="BL77" i="27"/>
  <c r="BL94" i="27"/>
  <c r="BL96" i="27"/>
  <c r="BL98" i="27"/>
  <c r="BL99" i="27"/>
  <c r="AU135" i="27"/>
  <c r="AU28" i="27"/>
  <c r="AU115" i="27"/>
  <c r="AU206" i="27"/>
  <c r="AU146" i="27"/>
  <c r="BL41" i="27"/>
  <c r="BL45" i="27"/>
  <c r="BL61" i="27"/>
  <c r="BL63" i="27"/>
  <c r="BL66" i="27"/>
  <c r="BL73" i="27"/>
  <c r="AU33" i="27"/>
  <c r="BL83" i="27"/>
  <c r="BL84" i="27"/>
  <c r="BL88" i="27"/>
  <c r="BL100" i="27"/>
  <c r="BL101" i="27"/>
  <c r="BL104" i="27"/>
  <c r="BL106" i="27"/>
  <c r="AU40" i="27"/>
  <c r="AU126" i="27"/>
  <c r="AU160" i="27"/>
  <c r="BL47" i="27"/>
  <c r="BL53" i="27"/>
  <c r="BL60" i="27"/>
  <c r="AU64" i="27"/>
  <c r="BL79" i="27"/>
  <c r="AU128" i="27"/>
  <c r="BL97" i="27"/>
  <c r="AU114" i="27"/>
  <c r="AU149" i="27"/>
  <c r="AU69" i="27"/>
  <c r="BL46" i="27"/>
  <c r="BL70" i="27"/>
  <c r="BL80" i="27"/>
  <c r="BL81" i="27"/>
  <c r="BL82" i="27"/>
  <c r="AU102" i="27"/>
  <c r="BL89" i="27"/>
  <c r="AU107" i="27"/>
  <c r="BL95" i="27"/>
  <c r="AU29" i="27"/>
  <c r="AU32" i="27"/>
  <c r="AU182" i="27"/>
  <c r="AU175" i="27"/>
  <c r="AU141" i="27"/>
  <c r="AU212" i="27"/>
  <c r="BL21" i="27"/>
  <c r="BL27" i="27"/>
  <c r="BL39" i="27"/>
  <c r="BL69" i="27"/>
  <c r="AU163" i="27"/>
  <c r="BL85" i="27"/>
  <c r="AU176" i="27"/>
  <c r="BL102" i="27"/>
  <c r="BL103" i="27"/>
  <c r="BL105" i="27"/>
  <c r="AU39" i="27"/>
  <c r="AU136" i="27"/>
  <c r="AU38" i="27"/>
  <c r="BL20" i="27"/>
  <c r="AU81" i="27"/>
  <c r="AU44" i="27"/>
  <c r="BL71" i="27"/>
  <c r="AU41" i="27"/>
  <c r="BL91" i="27"/>
  <c r="AU101" i="27"/>
  <c r="AU63" i="27"/>
  <c r="AU162" i="27"/>
  <c r="AU167" i="27"/>
  <c r="AU94" i="27"/>
  <c r="BL38" i="27"/>
  <c r="BL57" i="27"/>
  <c r="BL86" i="27"/>
  <c r="BL87" i="27"/>
  <c r="AU170" i="27"/>
  <c r="BL90" i="27"/>
  <c r="BL92" i="27"/>
  <c r="BL93" i="27"/>
  <c r="AU88" i="27"/>
  <c r="AU132" i="27"/>
  <c r="AU27" i="27"/>
  <c r="AU238" i="27"/>
  <c r="AU229" i="27"/>
  <c r="AU220" i="27"/>
  <c r="AU233" i="27"/>
  <c r="AU204" i="27"/>
  <c r="AU205" i="27"/>
  <c r="AU215" i="27"/>
  <c r="AU223" i="27"/>
  <c r="AU31" i="27"/>
  <c r="AU247" i="27"/>
  <c r="AU201" i="27"/>
  <c r="AU200" i="27"/>
  <c r="AU130" i="27"/>
  <c r="AU262" i="27"/>
  <c r="AU278" i="27"/>
  <c r="AU243" i="27"/>
  <c r="AU241" i="27"/>
  <c r="AU235" i="27"/>
  <c r="AU185" i="27"/>
  <c r="AU227" i="27"/>
  <c r="AU273" i="27"/>
  <c r="AU211" i="27"/>
  <c r="AU281" i="27"/>
  <c r="AU253" i="27"/>
  <c r="AU152" i="27"/>
  <c r="AU271" i="27"/>
  <c r="AU221" i="27"/>
  <c r="AU280" i="27"/>
  <c r="AU246" i="27"/>
  <c r="AU225" i="27"/>
  <c r="AU213" i="27"/>
  <c r="AU199" i="27"/>
  <c r="AU143" i="27"/>
  <c r="AU240" i="27"/>
  <c r="AU188" i="27"/>
  <c r="AU202" i="27"/>
  <c r="AU180" i="27"/>
  <c r="AU208" i="27"/>
  <c r="AU197" i="27"/>
  <c r="AU245" i="27"/>
  <c r="AU265" i="27"/>
  <c r="AU251" i="27"/>
  <c r="AU260" i="27"/>
  <c r="AU217" i="27"/>
  <c r="AU255" i="27"/>
  <c r="AU248" i="27"/>
  <c r="AU236" i="27"/>
  <c r="AU267" i="27"/>
  <c r="AU237" i="27"/>
  <c r="AU274" i="27"/>
  <c r="AU266" i="27"/>
  <c r="AU277" i="27"/>
  <c r="AU264" i="27"/>
  <c r="AU234" i="27"/>
  <c r="AU226" i="27"/>
  <c r="AU155" i="27"/>
  <c r="AU173" i="27"/>
  <c r="AU210" i="27"/>
  <c r="AU164" i="27"/>
  <c r="AU144" i="27"/>
  <c r="AU203" i="27"/>
  <c r="AU99" i="27"/>
  <c r="AU103" i="27"/>
  <c r="AU117" i="27"/>
  <c r="AU242" i="27"/>
  <c r="AU232" i="27"/>
  <c r="AU268" i="27"/>
  <c r="AU216" i="27"/>
  <c r="AU279" i="27"/>
  <c r="AU252" i="27"/>
  <c r="AU218" i="27"/>
  <c r="AU207" i="27"/>
  <c r="AU172" i="27"/>
  <c r="AU93" i="27"/>
  <c r="AU179" i="27"/>
  <c r="AU270" i="27"/>
  <c r="AU249" i="27"/>
  <c r="AU230" i="27"/>
  <c r="AU282" i="27"/>
  <c r="AU258" i="27"/>
  <c r="AU269" i="27"/>
  <c r="AU250" i="27"/>
  <c r="AU276" i="27"/>
  <c r="AU154" i="27"/>
  <c r="AU263" i="27"/>
  <c r="AU224" i="27"/>
  <c r="AU257" i="27"/>
  <c r="AU239" i="27"/>
  <c r="AU214" i="27"/>
  <c r="AU275" i="27"/>
  <c r="AU259" i="27"/>
  <c r="AU261" i="27"/>
  <c r="AU222" i="27"/>
  <c r="AU272" i="27"/>
  <c r="AU254" i="27"/>
  <c r="AU193" i="27"/>
  <c r="AU228" i="27"/>
  <c r="AU129" i="27"/>
  <c r="AU209" i="27"/>
  <c r="AU123" i="27"/>
  <c r="AU145" i="27"/>
  <c r="AU34" i="27"/>
  <c r="AU169" i="27"/>
  <c r="AU45" i="27"/>
  <c r="AU119" i="27"/>
  <c r="AU156" i="27"/>
  <c r="AU54" i="27"/>
  <c r="AU66" i="27"/>
  <c r="AU73" i="27"/>
  <c r="AU166" i="27"/>
  <c r="AU181" i="27"/>
  <c r="AU42" i="27"/>
  <c r="AU153" i="27"/>
  <c r="AU100" i="27"/>
  <c r="AU150" i="27"/>
  <c r="AU134" i="27"/>
  <c r="AU187" i="27"/>
  <c r="AU111" i="27"/>
  <c r="AU231" i="27"/>
  <c r="AU125" i="27"/>
  <c r="AU49" i="27"/>
  <c r="AU196" i="27"/>
  <c r="AU165" i="27"/>
  <c r="AU50" i="27"/>
  <c r="AU96" i="27"/>
  <c r="AU60" i="27"/>
  <c r="AU72" i="27"/>
  <c r="AU55" i="27"/>
  <c r="BL14" i="27"/>
  <c r="AU121" i="27"/>
  <c r="BL19" i="27"/>
  <c r="AU161" i="27"/>
  <c r="AU174" i="27"/>
  <c r="AU147" i="27"/>
  <c r="AU108" i="27"/>
  <c r="AU80" i="27"/>
  <c r="AU198" i="27"/>
  <c r="AU177" i="27"/>
  <c r="AU65" i="27"/>
  <c r="AU120" i="27"/>
  <c r="AU79" i="27"/>
  <c r="AU23" i="27"/>
  <c r="AU133" i="27"/>
  <c r="BL15" i="27"/>
  <c r="AU25" i="27"/>
  <c r="BL18" i="27"/>
  <c r="BL2" i="27"/>
  <c r="BL12" i="27"/>
  <c r="AU183" i="27"/>
  <c r="AU256" i="27"/>
  <c r="AU184" i="27"/>
  <c r="AU189" i="27"/>
  <c r="AU51" i="27"/>
  <c r="AU118" i="27"/>
  <c r="AU138" i="27"/>
  <c r="AU192" i="27"/>
  <c r="AU46" i="27"/>
  <c r="AU86" i="27"/>
  <c r="AU68" i="27"/>
  <c r="AU52" i="27"/>
  <c r="AU24" i="27"/>
  <c r="BL30" i="27"/>
  <c r="BL23" i="27"/>
  <c r="AU178" i="27"/>
  <c r="AU244" i="27"/>
  <c r="AU30" i="27"/>
  <c r="AU168" i="27"/>
  <c r="AU47" i="27"/>
  <c r="AU77" i="27"/>
  <c r="AU36" i="27"/>
  <c r="AU140" i="27"/>
  <c r="AU158" i="27"/>
  <c r="AU67" i="27"/>
  <c r="AU87" i="27"/>
  <c r="AU139" i="27"/>
  <c r="BL8" i="27"/>
  <c r="BL10" i="27"/>
  <c r="AU53" i="27"/>
  <c r="AU219" i="27"/>
  <c r="AU95" i="27"/>
  <c r="AU113" i="27"/>
  <c r="AU194" i="27"/>
  <c r="AU157" i="27"/>
  <c r="AU186" i="27"/>
  <c r="AU116" i="27"/>
  <c r="AU148" i="27"/>
  <c r="AU92" i="27"/>
  <c r="AU171" i="27"/>
  <c r="AU109" i="27"/>
  <c r="AU131" i="27"/>
  <c r="AU85" i="27"/>
  <c r="AU190" i="27"/>
  <c r="AU26" i="27"/>
  <c r="AU62" i="27"/>
  <c r="BL5" i="27"/>
  <c r="BL6" i="27"/>
  <c r="BL25" i="27"/>
  <c r="BL7" i="27"/>
  <c r="AU91" i="27"/>
  <c r="AU124" i="27"/>
  <c r="AU48" i="27"/>
  <c r="AU106" i="27"/>
  <c r="AU35" i="27"/>
  <c r="AU191" i="27"/>
  <c r="AU43" i="27"/>
  <c r="AU22" i="27"/>
  <c r="BL3" i="27"/>
  <c r="AU21" i="27"/>
  <c r="BL4" i="27"/>
  <c r="AU76" i="27"/>
  <c r="AU151" i="27"/>
  <c r="AU112" i="27"/>
  <c r="AU159" i="27"/>
  <c r="AU137" i="27"/>
  <c r="AU83" i="27"/>
  <c r="AU97" i="27"/>
  <c r="AU195" i="27"/>
  <c r="AU98" i="27"/>
  <c r="AU89" i="27"/>
  <c r="AU90" i="27"/>
  <c r="AU78" i="27"/>
  <c r="AU37" i="27"/>
  <c r="AU56" i="27"/>
  <c r="AU61" i="27"/>
  <c r="AU59" i="27"/>
  <c r="BL33" i="27"/>
  <c r="I121" i="27"/>
  <c r="U50" i="27"/>
  <c r="W50" i="27"/>
  <c r="R44" i="27"/>
  <c r="U44" i="27"/>
  <c r="W44" i="27"/>
  <c r="I104" i="27"/>
  <c r="U113" i="27"/>
  <c r="W113" i="27"/>
  <c r="U168" i="27"/>
  <c r="W168" i="27"/>
  <c r="J204" i="27"/>
  <c r="I138" i="27"/>
  <c r="J161" i="27"/>
  <c r="J146" i="27"/>
  <c r="AT106" i="20"/>
  <c r="AS106" i="20" s="1"/>
  <c r="AR106" i="20" s="1"/>
  <c r="AQ106" i="20" s="1"/>
  <c r="AP106" i="20" s="1"/>
  <c r="AO106" i="20" s="1"/>
  <c r="AN106" i="20" s="1"/>
  <c r="AM106" i="20" s="1"/>
  <c r="AL106" i="20" s="1"/>
  <c r="K227" i="20"/>
  <c r="U227" i="20"/>
  <c r="W227" i="20"/>
  <c r="I40" i="20"/>
  <c r="AT156" i="20"/>
  <c r="AS156" i="20"/>
  <c r="AT270" i="20"/>
  <c r="AS270" i="20" s="1"/>
  <c r="AR270" i="20" s="1"/>
  <c r="AQ270" i="20" s="1"/>
  <c r="AP270" i="20" s="1"/>
  <c r="AO270" i="20" s="1"/>
  <c r="AN270" i="20" s="1"/>
  <c r="AM270" i="20"/>
  <c r="AL270" i="20" s="1"/>
  <c r="I157" i="20"/>
  <c r="AT266" i="20"/>
  <c r="AS266" i="20" s="1"/>
  <c r="AR266" i="20" s="1"/>
  <c r="AQ266" i="20" s="1"/>
  <c r="AP266" i="20" s="1"/>
  <c r="AO266" i="20" s="1"/>
  <c r="AN266" i="20" s="1"/>
  <c r="AM266" i="20" s="1"/>
  <c r="AL266" i="20" s="1"/>
  <c r="AT274" i="20"/>
  <c r="AS274" i="20"/>
  <c r="AR274" i="20"/>
  <c r="AQ274" i="20" s="1"/>
  <c r="AP274" i="20" s="1"/>
  <c r="AO274" i="20" s="1"/>
  <c r="AN274" i="20" s="1"/>
  <c r="AM274" i="20" s="1"/>
  <c r="AL274" i="20" s="1"/>
  <c r="R104" i="19"/>
  <c r="Y104" i="19" s="1"/>
  <c r="X104" i="19"/>
  <c r="R53" i="19"/>
  <c r="U53" i="19" s="1"/>
  <c r="W53" i="19" s="1"/>
  <c r="R73" i="19"/>
  <c r="U73" i="19" s="1"/>
  <c r="W73" i="19" s="1"/>
  <c r="X73" i="19"/>
  <c r="R220" i="19"/>
  <c r="X220" i="19"/>
  <c r="X102" i="19"/>
  <c r="I102" i="19"/>
  <c r="R103" i="19"/>
  <c r="U103" i="19" s="1"/>
  <c r="W103" i="19" s="1"/>
  <c r="R55" i="17"/>
  <c r="Y55" i="17" s="1"/>
  <c r="X55" i="17"/>
  <c r="V115" i="18"/>
  <c r="U282" i="26"/>
  <c r="X264" i="17"/>
  <c r="S25" i="18"/>
  <c r="U25" i="18"/>
  <c r="V25" i="18"/>
  <c r="S24" i="18"/>
  <c r="U24" i="18"/>
  <c r="V24" i="18"/>
  <c r="G39" i="1"/>
  <c r="J39" i="1"/>
  <c r="Y214" i="17"/>
  <c r="R261" i="17"/>
  <c r="U261" i="17"/>
  <c r="W261" i="17"/>
  <c r="S173" i="4"/>
  <c r="U173" i="4"/>
  <c r="S39" i="4"/>
  <c r="U39" i="4"/>
  <c r="U49" i="17"/>
  <c r="W49" i="17" s="1"/>
  <c r="Y49" i="17"/>
  <c r="U243" i="20"/>
  <c r="W243" i="20" s="1"/>
  <c r="AU25" i="22"/>
  <c r="U121" i="27"/>
  <c r="W121" i="27"/>
  <c r="AH187" i="20"/>
  <c r="AH119" i="20"/>
  <c r="AA277" i="24"/>
  <c r="AB277" i="24"/>
  <c r="AB283" i="24"/>
  <c r="AA283" i="24"/>
  <c r="AA280" i="24"/>
  <c r="AB280" i="24"/>
  <c r="AH97" i="24"/>
  <c r="AB83" i="24"/>
  <c r="AA83" i="24"/>
  <c r="AA32" i="24"/>
  <c r="AB32" i="24"/>
  <c r="AD191" i="24"/>
  <c r="AC191" i="24"/>
  <c r="AE191" i="24"/>
  <c r="AC143" i="24"/>
  <c r="AD143" i="24"/>
  <c r="AE143" i="24"/>
  <c r="AA248" i="24"/>
  <c r="AB248" i="24"/>
  <c r="K196" i="22"/>
  <c r="I38" i="24"/>
  <c r="AB38" i="24"/>
  <c r="AC38" i="24"/>
  <c r="AD38" i="24"/>
  <c r="AE38" i="24"/>
  <c r="I168" i="27"/>
  <c r="J186" i="27"/>
  <c r="I127" i="27"/>
  <c r="I128" i="27"/>
  <c r="R161" i="20"/>
  <c r="U161" i="20" s="1"/>
  <c r="W161" i="20" s="1"/>
  <c r="AT232" i="20"/>
  <c r="AS232" i="20" s="1"/>
  <c r="AR232" i="20" s="1"/>
  <c r="AQ232" i="20" s="1"/>
  <c r="AP232" i="20" s="1"/>
  <c r="AO232" i="20" s="1"/>
  <c r="AN232" i="20" s="1"/>
  <c r="AM232" i="20" s="1"/>
  <c r="AL232" i="20" s="1"/>
  <c r="AT203" i="20"/>
  <c r="AS203" i="20"/>
  <c r="AR203" i="20" s="1"/>
  <c r="AQ203" i="20" s="1"/>
  <c r="AP203" i="20" s="1"/>
  <c r="AO203" i="20" s="1"/>
  <c r="AN203" i="20"/>
  <c r="AM203" i="20"/>
  <c r="AL203" i="20" s="1"/>
  <c r="AJ203" i="20" s="1"/>
  <c r="AT278" i="20"/>
  <c r="AS278" i="20" s="1"/>
  <c r="AR278" i="20" s="1"/>
  <c r="AQ278" i="20" s="1"/>
  <c r="AP278" i="20" s="1"/>
  <c r="AO278" i="20"/>
  <c r="AN278" i="20" s="1"/>
  <c r="AM278" i="20" s="1"/>
  <c r="AL278" i="20" s="1"/>
  <c r="AT157" i="20"/>
  <c r="AS157" i="20"/>
  <c r="AR157" i="20"/>
  <c r="AQ157" i="20" s="1"/>
  <c r="AP157" i="20"/>
  <c r="AO157" i="20"/>
  <c r="AN157" i="20" s="1"/>
  <c r="AM157" i="20" s="1"/>
  <c r="AL157" i="20" s="1"/>
  <c r="K249" i="20"/>
  <c r="K260" i="20"/>
  <c r="AT37" i="20"/>
  <c r="AS37" i="20"/>
  <c r="AR37" i="20"/>
  <c r="AQ37" i="20" s="1"/>
  <c r="AP37" i="20" s="1"/>
  <c r="AO37" i="20" s="1"/>
  <c r="AN37" i="20" s="1"/>
  <c r="AM37" i="20" s="1"/>
  <c r="AL37" i="20" s="1"/>
  <c r="AT148" i="20"/>
  <c r="AS148" i="20"/>
  <c r="AR148" i="20" s="1"/>
  <c r="AQ148" i="20" s="1"/>
  <c r="AP148" i="20" s="1"/>
  <c r="AO148" i="20" s="1"/>
  <c r="AN148" i="20" s="1"/>
  <c r="AM148" i="20" s="1"/>
  <c r="AL148" i="20"/>
  <c r="U55" i="19"/>
  <c r="W55" i="19" s="1"/>
  <c r="Y55" i="19"/>
  <c r="R142" i="19"/>
  <c r="X142" i="19"/>
  <c r="R236" i="19"/>
  <c r="U236" i="19" s="1"/>
  <c r="W236" i="19" s="1"/>
  <c r="X236" i="19"/>
  <c r="I91" i="19"/>
  <c r="X91" i="19"/>
  <c r="X126" i="19"/>
  <c r="X87" i="17"/>
  <c r="R87" i="17"/>
  <c r="Y87" i="17" s="1"/>
  <c r="X215" i="17"/>
  <c r="I84" i="17"/>
  <c r="X84" i="17"/>
  <c r="I78" i="17"/>
  <c r="X78" i="17"/>
  <c r="K233" i="10"/>
  <c r="S233" i="10"/>
  <c r="U233" i="10"/>
  <c r="S21" i="18"/>
  <c r="U21" i="18"/>
  <c r="V21" i="18"/>
  <c r="N266" i="17"/>
  <c r="X266" i="17"/>
  <c r="S115" i="18"/>
  <c r="U115" i="18"/>
  <c r="U249" i="20"/>
  <c r="W249" i="20"/>
  <c r="U104" i="27"/>
  <c r="W104" i="27"/>
  <c r="AZ2" i="20"/>
  <c r="AX2" i="20"/>
  <c r="AH71" i="20"/>
  <c r="AA41" i="24"/>
  <c r="AB41" i="24"/>
  <c r="AZ57" i="24"/>
  <c r="AX57" i="24"/>
  <c r="AZ71" i="24"/>
  <c r="AX71" i="24"/>
  <c r="AC64" i="24"/>
  <c r="AD64" i="24"/>
  <c r="AE64" i="24"/>
  <c r="AA106" i="24"/>
  <c r="AB106" i="24"/>
  <c r="AH251" i="24"/>
  <c r="AC68" i="24"/>
  <c r="AE68" i="24"/>
  <c r="AD68" i="24"/>
  <c r="AH217" i="24"/>
  <c r="AZ28" i="24"/>
  <c r="AX28" i="24"/>
  <c r="AH117" i="24"/>
  <c r="AD196" i="24"/>
  <c r="AE196" i="24"/>
  <c r="AC196" i="24"/>
  <c r="AZ92" i="24"/>
  <c r="AX92" i="24"/>
  <c r="AC33" i="24"/>
  <c r="AE33" i="24"/>
  <c r="AD33" i="24"/>
  <c r="K174" i="22"/>
  <c r="J151" i="22"/>
  <c r="I102" i="22"/>
  <c r="K228" i="22"/>
  <c r="K251" i="22"/>
  <c r="AD145" i="24"/>
  <c r="AE145" i="24"/>
  <c r="AC145" i="24"/>
  <c r="K247" i="22"/>
  <c r="J135" i="24"/>
  <c r="AC135" i="24"/>
  <c r="AD135" i="24"/>
  <c r="AB135" i="24"/>
  <c r="AE135" i="24"/>
  <c r="I49" i="22"/>
  <c r="I48" i="24"/>
  <c r="AB48" i="24"/>
  <c r="AD48" i="24"/>
  <c r="AE48" i="24"/>
  <c r="AC48" i="24"/>
  <c r="U71" i="27"/>
  <c r="W71" i="27"/>
  <c r="I139" i="27"/>
  <c r="U186" i="27"/>
  <c r="W186" i="27"/>
  <c r="I88" i="27"/>
  <c r="I158" i="27"/>
  <c r="U127" i="27"/>
  <c r="W127" i="27"/>
  <c r="U128" i="27"/>
  <c r="W128" i="27"/>
  <c r="I76" i="20"/>
  <c r="K213" i="27"/>
  <c r="R196" i="20"/>
  <c r="U196" i="20" s="1"/>
  <c r="W196" i="20" s="1"/>
  <c r="R282" i="20"/>
  <c r="U282" i="20"/>
  <c r="W282" i="20"/>
  <c r="J203" i="20"/>
  <c r="AT276" i="20"/>
  <c r="AS276" i="20"/>
  <c r="AR276" i="20" s="1"/>
  <c r="AQ276" i="20" s="1"/>
  <c r="AP276" i="20" s="1"/>
  <c r="AO276" i="20" s="1"/>
  <c r="AN276" i="20" s="1"/>
  <c r="AM276" i="20" s="1"/>
  <c r="AL276" i="20" s="1"/>
  <c r="AT249" i="20"/>
  <c r="AS249" i="20" s="1"/>
  <c r="AR249" i="20" s="1"/>
  <c r="AQ249" i="20" s="1"/>
  <c r="AP249" i="20" s="1"/>
  <c r="AO249" i="20" s="1"/>
  <c r="AN249" i="20" s="1"/>
  <c r="AM249" i="20" s="1"/>
  <c r="AL249" i="20" s="1"/>
  <c r="AT245" i="20"/>
  <c r="AS245" i="20"/>
  <c r="AR245" i="20" s="1"/>
  <c r="AQ245" i="20" s="1"/>
  <c r="AP245" i="20" s="1"/>
  <c r="AO245" i="20" s="1"/>
  <c r="AN245" i="20"/>
  <c r="AM245" i="20"/>
  <c r="AL245" i="20" s="1"/>
  <c r="AJ245" i="20" s="1"/>
  <c r="J197" i="20"/>
  <c r="R236" i="20"/>
  <c r="U236" i="20"/>
  <c r="W236" i="20"/>
  <c r="AT160" i="20"/>
  <c r="AS160" i="20"/>
  <c r="AR160" i="20"/>
  <c r="AQ160" i="20" s="1"/>
  <c r="AP160" i="20" s="1"/>
  <c r="AO160" i="20" s="1"/>
  <c r="AN160" i="20" s="1"/>
  <c r="AM160" i="20" s="1"/>
  <c r="AL160" i="20" s="1"/>
  <c r="AI160" i="20" s="1"/>
  <c r="R32" i="26"/>
  <c r="U32" i="26" s="1"/>
  <c r="U150" i="19"/>
  <c r="W150" i="19" s="1"/>
  <c r="Y150" i="19"/>
  <c r="R270" i="19"/>
  <c r="X270" i="19"/>
  <c r="R110" i="19"/>
  <c r="U110" i="19" s="1"/>
  <c r="W110" i="19" s="1"/>
  <c r="X110" i="19"/>
  <c r="R252" i="19"/>
  <c r="X252" i="19"/>
  <c r="U115" i="17"/>
  <c r="W115" i="17" s="1"/>
  <c r="Y115" i="17"/>
  <c r="K177" i="19"/>
  <c r="I48" i="19"/>
  <c r="X48" i="19"/>
  <c r="R166" i="17"/>
  <c r="U166" i="17"/>
  <c r="W166" i="17" s="1"/>
  <c r="X146" i="17"/>
  <c r="K146" i="17"/>
  <c r="G51" i="1"/>
  <c r="K51" i="1"/>
  <c r="S265" i="10"/>
  <c r="U265" i="10"/>
  <c r="I101" i="10"/>
  <c r="Y126" i="17"/>
  <c r="U126" i="17"/>
  <c r="W126" i="17" s="1"/>
  <c r="I120" i="4"/>
  <c r="U157" i="19"/>
  <c r="W157" i="19" s="1"/>
  <c r="Y157" i="19"/>
  <c r="U77" i="17"/>
  <c r="W77" i="17" s="1"/>
  <c r="Y77" i="17"/>
  <c r="U153" i="17"/>
  <c r="W153" i="17" s="1"/>
  <c r="Y153" i="17"/>
  <c r="BK4" i="24"/>
  <c r="BJ4" i="24"/>
  <c r="BI4" i="24"/>
  <c r="BH4" i="24"/>
  <c r="BG4" i="24"/>
  <c r="BF4" i="24"/>
  <c r="BE4" i="24"/>
  <c r="BD4" i="24"/>
  <c r="BC4" i="24"/>
  <c r="U161" i="27"/>
  <c r="W161" i="27"/>
  <c r="AE217" i="20"/>
  <c r="AB215" i="24"/>
  <c r="AA215" i="24"/>
  <c r="AE240" i="24"/>
  <c r="AC240" i="24"/>
  <c r="AD240" i="24"/>
  <c r="AD112" i="24"/>
  <c r="AC112" i="24"/>
  <c r="AE112" i="24"/>
  <c r="AB163" i="24"/>
  <c r="AA163" i="24"/>
  <c r="AA222" i="24"/>
  <c r="AB222" i="24"/>
  <c r="AA42" i="24"/>
  <c r="AB42" i="24"/>
  <c r="I113" i="27"/>
  <c r="J150" i="22"/>
  <c r="I21" i="22"/>
  <c r="J148" i="22"/>
  <c r="AA133" i="24"/>
  <c r="AC133" i="24"/>
  <c r="J153" i="24"/>
  <c r="AC153" i="24"/>
  <c r="AD153" i="24"/>
  <c r="AB153" i="24"/>
  <c r="AE153" i="24"/>
  <c r="K250" i="22"/>
  <c r="J153" i="22"/>
  <c r="K244" i="22"/>
  <c r="I85" i="22"/>
  <c r="I41" i="22"/>
  <c r="J135" i="22"/>
  <c r="I56" i="24"/>
  <c r="AC56" i="24"/>
  <c r="AE56" i="24"/>
  <c r="AB56" i="24"/>
  <c r="AD56" i="24"/>
  <c r="K221" i="22"/>
  <c r="I72" i="24"/>
  <c r="J133" i="24"/>
  <c r="AB133" i="24"/>
  <c r="AD133" i="24"/>
  <c r="K201" i="24"/>
  <c r="AB201" i="24"/>
  <c r="AC201" i="24"/>
  <c r="AD201" i="24"/>
  <c r="AE201" i="24"/>
  <c r="W21" i="27"/>
  <c r="I40" i="27"/>
  <c r="I63" i="27"/>
  <c r="U139" i="27"/>
  <c r="W139" i="27"/>
  <c r="J244" i="27"/>
  <c r="R126" i="27"/>
  <c r="U126" i="27"/>
  <c r="W126" i="27"/>
  <c r="I162" i="27"/>
  <c r="R206" i="27"/>
  <c r="U206" i="27"/>
  <c r="W206" i="27"/>
  <c r="R156" i="20"/>
  <c r="U156" i="20"/>
  <c r="W156" i="20" s="1"/>
  <c r="R204" i="20"/>
  <c r="U204" i="20"/>
  <c r="W204" i="20" s="1"/>
  <c r="AT154" i="20"/>
  <c r="AS154" i="20"/>
  <c r="AT282" i="20"/>
  <c r="AS282" i="20" s="1"/>
  <c r="AR282" i="20" s="1"/>
  <c r="AQ282" i="20" s="1"/>
  <c r="AP282" i="20" s="1"/>
  <c r="AO282" i="20" s="1"/>
  <c r="AN282" i="20" s="1"/>
  <c r="AM282" i="20"/>
  <c r="AL282" i="20" s="1"/>
  <c r="AT122" i="20"/>
  <c r="AS122" i="20"/>
  <c r="AR122" i="20" s="1"/>
  <c r="AQ122" i="20" s="1"/>
  <c r="AP122" i="20" s="1"/>
  <c r="AO122" i="20" s="1"/>
  <c r="AN122" i="20" s="1"/>
  <c r="AM122" i="20" s="1"/>
  <c r="AL122" i="20" s="1"/>
  <c r="AT243" i="20"/>
  <c r="AS243" i="20" s="1"/>
  <c r="AR243" i="20" s="1"/>
  <c r="AQ243" i="20" s="1"/>
  <c r="AP243" i="20" s="1"/>
  <c r="AO243" i="20" s="1"/>
  <c r="AN243" i="20" s="1"/>
  <c r="AM243" i="20" s="1"/>
  <c r="AL243" i="20" s="1"/>
  <c r="AT269" i="20"/>
  <c r="AS269" i="20"/>
  <c r="AR269" i="20"/>
  <c r="AQ269" i="20" s="1"/>
  <c r="AP269" i="20" s="1"/>
  <c r="AO269" i="20" s="1"/>
  <c r="AN269" i="20" s="1"/>
  <c r="AM269" i="20" s="1"/>
  <c r="AL269" i="20" s="1"/>
  <c r="I156" i="20"/>
  <c r="R278" i="20"/>
  <c r="U278" i="20" s="1"/>
  <c r="W278" i="20"/>
  <c r="J195" i="20"/>
  <c r="AT36" i="20"/>
  <c r="AS36" i="20"/>
  <c r="AR36" i="20" s="1"/>
  <c r="AQ36" i="20" s="1"/>
  <c r="AP36" i="20" s="1"/>
  <c r="AO36" i="20" s="1"/>
  <c r="AN36" i="20" s="1"/>
  <c r="AM36" i="20" s="1"/>
  <c r="AL36" i="20" s="1"/>
  <c r="AT220" i="20"/>
  <c r="AS220" i="20" s="1"/>
  <c r="AR220" i="20" s="1"/>
  <c r="AQ220" i="20" s="1"/>
  <c r="AP220" i="20" s="1"/>
  <c r="AO220" i="20" s="1"/>
  <c r="AN220" i="20" s="1"/>
  <c r="AM220" i="20" s="1"/>
  <c r="AL220" i="20" s="1"/>
  <c r="R266" i="20"/>
  <c r="U266" i="20"/>
  <c r="W266" i="20"/>
  <c r="AT92" i="20"/>
  <c r="AS92" i="20"/>
  <c r="AR92" i="20"/>
  <c r="AQ92" i="20" s="1"/>
  <c r="AP92" i="20" s="1"/>
  <c r="AO92" i="20" s="1"/>
  <c r="AN92" i="20" s="1"/>
  <c r="AM92" i="20" s="1"/>
  <c r="AL92" i="20" s="1"/>
  <c r="I148" i="20"/>
  <c r="BB96" i="20"/>
  <c r="BA96" i="20"/>
  <c r="AZ96" i="20"/>
  <c r="AX96" i="20"/>
  <c r="AT237" i="20"/>
  <c r="AS237" i="20"/>
  <c r="AR237" i="20" s="1"/>
  <c r="AQ237" i="20" s="1"/>
  <c r="AP237" i="20" s="1"/>
  <c r="AO237" i="20" s="1"/>
  <c r="AN237" i="20" s="1"/>
  <c r="AM237" i="20" s="1"/>
  <c r="AL237" i="20" s="1"/>
  <c r="R274" i="20"/>
  <c r="U274" i="20" s="1"/>
  <c r="W274" i="20" s="1"/>
  <c r="R182" i="19"/>
  <c r="X182" i="19"/>
  <c r="R120" i="19"/>
  <c r="U120" i="19" s="1"/>
  <c r="W120" i="19" s="1"/>
  <c r="X120" i="19"/>
  <c r="U266" i="26"/>
  <c r="X175" i="19"/>
  <c r="R175" i="19"/>
  <c r="U260" i="19"/>
  <c r="W260" i="19" s="1"/>
  <c r="R189" i="26"/>
  <c r="U189" i="26" s="1"/>
  <c r="X159" i="19"/>
  <c r="K159" i="19"/>
  <c r="R69" i="17"/>
  <c r="X69" i="17"/>
  <c r="X80" i="17"/>
  <c r="I80" i="17"/>
  <c r="Y80" i="17"/>
  <c r="I90" i="17"/>
  <c r="X90" i="17"/>
  <c r="I81" i="17"/>
  <c r="K83" i="18"/>
  <c r="S83" i="18"/>
  <c r="U83" i="18"/>
  <c r="V83" i="18"/>
  <c r="X166" i="17"/>
  <c r="K166" i="17"/>
  <c r="K96" i="1"/>
  <c r="K87" i="18"/>
  <c r="S87" i="18"/>
  <c r="U87" i="18"/>
  <c r="V87" i="18"/>
  <c r="S101" i="10"/>
  <c r="S147" i="4"/>
  <c r="U147" i="4"/>
  <c r="U45" i="17"/>
  <c r="W45" i="17" s="1"/>
  <c r="Y45" i="17"/>
  <c r="S53" i="4"/>
  <c r="U53" i="4"/>
  <c r="S103" i="4"/>
  <c r="U103" i="4"/>
  <c r="AH182" i="20"/>
  <c r="AA176" i="20"/>
  <c r="AD176" i="20"/>
  <c r="AA166" i="24"/>
  <c r="AB166" i="24"/>
  <c r="AH221" i="24"/>
  <c r="AH262" i="24"/>
  <c r="AH187" i="24"/>
  <c r="AH267" i="24"/>
  <c r="AE93" i="24"/>
  <c r="AC93" i="24"/>
  <c r="AD93" i="24"/>
  <c r="AZ35" i="24"/>
  <c r="AX35" i="24"/>
  <c r="AZ86" i="24"/>
  <c r="AX86" i="24"/>
  <c r="AH115" i="24"/>
  <c r="AC130" i="24"/>
  <c r="AE130" i="24"/>
  <c r="AD130" i="24"/>
  <c r="AH133" i="24"/>
  <c r="AD26" i="24"/>
  <c r="AE26" i="24"/>
  <c r="AC26" i="24"/>
  <c r="AZ104" i="24"/>
  <c r="AX104" i="24"/>
  <c r="AU76" i="22"/>
  <c r="AU29" i="22"/>
  <c r="AU53" i="22"/>
  <c r="AU72" i="22"/>
  <c r="AT72" i="22" s="1"/>
  <c r="AU96" i="22"/>
  <c r="AT96" i="22" s="1"/>
  <c r="AS96" i="22" s="1"/>
  <c r="AR96" i="22" s="1"/>
  <c r="AQ96" i="22" s="1"/>
  <c r="AP96" i="22" s="1"/>
  <c r="AO96" i="22" s="1"/>
  <c r="AN96" i="22" s="1"/>
  <c r="AM96" i="22" s="1"/>
  <c r="AL96" i="22" s="1"/>
  <c r="AI96" i="22" s="1"/>
  <c r="AU45" i="22"/>
  <c r="AT45" i="22" s="1"/>
  <c r="AS45" i="22" s="1"/>
  <c r="AR45" i="22" s="1"/>
  <c r="AQ45" i="22" s="1"/>
  <c r="AP45" i="22" s="1"/>
  <c r="AO45" i="22" s="1"/>
  <c r="AN45" i="22" s="1"/>
  <c r="AM45" i="22" s="1"/>
  <c r="AL45" i="22" s="1"/>
  <c r="AU24" i="22"/>
  <c r="AU39" i="22"/>
  <c r="AU57" i="22"/>
  <c r="AU80" i="22"/>
  <c r="AU61" i="22"/>
  <c r="AU40" i="22"/>
  <c r="AT40" i="22" s="1"/>
  <c r="AS40" i="22" s="1"/>
  <c r="AR40" i="22" s="1"/>
  <c r="AQ40" i="22" s="1"/>
  <c r="AP40" i="22" s="1"/>
  <c r="AO40" i="22" s="1"/>
  <c r="AN40" i="22" s="1"/>
  <c r="AM40" i="22" s="1"/>
  <c r="AL40" i="22" s="1"/>
  <c r="AK40" i="22" s="1"/>
  <c r="AU55" i="22"/>
  <c r="AT55" i="22" s="1"/>
  <c r="AS55" i="22" s="1"/>
  <c r="AR55" i="22" s="1"/>
  <c r="AQ55" i="22" s="1"/>
  <c r="AP55" i="22" s="1"/>
  <c r="AO55" i="22" s="1"/>
  <c r="AN55" i="22" s="1"/>
  <c r="AM55" i="22" s="1"/>
  <c r="AL55" i="22" s="1"/>
  <c r="AI55" i="22" s="1"/>
  <c r="AU65" i="22"/>
  <c r="AT65" i="22" s="1"/>
  <c r="AS65" i="22" s="1"/>
  <c r="AR65" i="22" s="1"/>
  <c r="AQ65" i="22" s="1"/>
  <c r="AP65" i="22" s="1"/>
  <c r="AO65" i="22" s="1"/>
  <c r="AN65" i="22" s="1"/>
  <c r="AM65" i="22" s="1"/>
  <c r="AL65" i="22" s="1"/>
  <c r="AJ65" i="22" s="1"/>
  <c r="AU32" i="22"/>
  <c r="AU113" i="22"/>
  <c r="AU94" i="22"/>
  <c r="AU110" i="22"/>
  <c r="AU21" i="22"/>
  <c r="AU149" i="22"/>
  <c r="AT149" i="22" s="1"/>
  <c r="AS149" i="22" s="1"/>
  <c r="AR149" i="22" s="1"/>
  <c r="AQ149" i="22" s="1"/>
  <c r="AP149" i="22" s="1"/>
  <c r="AO149" i="22" s="1"/>
  <c r="AN149" i="22" s="1"/>
  <c r="AM149" i="22" s="1"/>
  <c r="AL149" i="22" s="1"/>
  <c r="AU156" i="22"/>
  <c r="AT156" i="22" s="1"/>
  <c r="AS156" i="22" s="1"/>
  <c r="AR156" i="22" s="1"/>
  <c r="AQ156" i="22" s="1"/>
  <c r="AP156" i="22" s="1"/>
  <c r="AO156" i="22" s="1"/>
  <c r="AN156" i="22" s="1"/>
  <c r="AM156" i="22" s="1"/>
  <c r="AL156" i="22" s="1"/>
  <c r="AU115" i="22"/>
  <c r="BL3" i="22"/>
  <c r="AU144" i="22"/>
  <c r="AU77" i="22"/>
  <c r="AU59" i="22"/>
  <c r="AU66" i="22"/>
  <c r="AU81" i="22"/>
  <c r="AT81" i="22" s="1"/>
  <c r="AS81" i="22" s="1"/>
  <c r="AR81" i="22" s="1"/>
  <c r="AQ81" i="22" s="1"/>
  <c r="AP81" i="22" s="1"/>
  <c r="AO81" i="22" s="1"/>
  <c r="AN81" i="22" s="1"/>
  <c r="AM81" i="22" s="1"/>
  <c r="AL81" i="22" s="1"/>
  <c r="AU63" i="22"/>
  <c r="AT63" i="22" s="1"/>
  <c r="AS63" i="22" s="1"/>
  <c r="AR63" i="22" s="1"/>
  <c r="AQ63" i="22" s="1"/>
  <c r="AP63" i="22" s="1"/>
  <c r="AO63" i="22" s="1"/>
  <c r="AN63" i="22" s="1"/>
  <c r="AM63" i="22" s="1"/>
  <c r="AL63" i="22" s="1"/>
  <c r="AI63" i="22" s="1"/>
  <c r="AU86" i="22"/>
  <c r="AT86" i="22" s="1"/>
  <c r="AS86" i="22" s="1"/>
  <c r="AR86" i="22" s="1"/>
  <c r="AQ86" i="22" s="1"/>
  <c r="AP86" i="22" s="1"/>
  <c r="AO86" i="22" s="1"/>
  <c r="AN86" i="22" s="1"/>
  <c r="AM86" i="22" s="1"/>
  <c r="AL86" i="22" s="1"/>
  <c r="AK86" i="22" s="1"/>
  <c r="AU43" i="22"/>
  <c r="AU67" i="22"/>
  <c r="AU74" i="22"/>
  <c r="AU35" i="22"/>
  <c r="AU60" i="22"/>
  <c r="AU75" i="22"/>
  <c r="AT75" i="22" s="1"/>
  <c r="AS75" i="22" s="1"/>
  <c r="AR75" i="22" s="1"/>
  <c r="AQ75" i="22" s="1"/>
  <c r="AP75" i="22" s="1"/>
  <c r="AO75" i="22" s="1"/>
  <c r="AN75" i="22" s="1"/>
  <c r="AM75" i="22" s="1"/>
  <c r="AL75" i="22" s="1"/>
  <c r="AJ75" i="22" s="1"/>
  <c r="AU82" i="22"/>
  <c r="AT82" i="22" s="1"/>
  <c r="AS82" i="22" s="1"/>
  <c r="AR82" i="22" s="1"/>
  <c r="AQ82" i="22" s="1"/>
  <c r="AP82" i="22" s="1"/>
  <c r="AO82" i="22" s="1"/>
  <c r="AN82" i="22" s="1"/>
  <c r="AM82" i="22" s="1"/>
  <c r="AL82" i="22" s="1"/>
  <c r="AU51" i="22"/>
  <c r="AT51" i="22" s="1"/>
  <c r="AS51" i="22" s="1"/>
  <c r="AR51" i="22" s="1"/>
  <c r="AQ51" i="22" s="1"/>
  <c r="AP51" i="22" s="1"/>
  <c r="AO51" i="22" s="1"/>
  <c r="AN51" i="22" s="1"/>
  <c r="AM51" i="22" s="1"/>
  <c r="AL51" i="22" s="1"/>
  <c r="AK51" i="22" s="1"/>
  <c r="AU79" i="22"/>
  <c r="AU104" i="22"/>
  <c r="AU47" i="22"/>
  <c r="AU100" i="22"/>
  <c r="AU97" i="22"/>
  <c r="AU109" i="22"/>
  <c r="AT109" i="22" s="1"/>
  <c r="AS109" i="22" s="1"/>
  <c r="AR109" i="22" s="1"/>
  <c r="AQ109" i="22" s="1"/>
  <c r="AP109" i="22" s="1"/>
  <c r="AO109" i="22" s="1"/>
  <c r="AN109" i="22" s="1"/>
  <c r="AM109" i="22" s="1"/>
  <c r="AL109" i="22" s="1"/>
  <c r="AI109" i="22" s="1"/>
  <c r="AU139" i="22"/>
  <c r="AT139" i="22" s="1"/>
  <c r="AS139" i="22" s="1"/>
  <c r="AU130" i="22"/>
  <c r="AT130" i="22" s="1"/>
  <c r="AS130" i="22" s="1"/>
  <c r="AR130" i="22" s="1"/>
  <c r="AQ130" i="22" s="1"/>
  <c r="AP130" i="22" s="1"/>
  <c r="AO130" i="22" s="1"/>
  <c r="AN130" i="22" s="1"/>
  <c r="AM130" i="22" s="1"/>
  <c r="AL130" i="22" s="1"/>
  <c r="AI130" i="22" s="1"/>
  <c r="AU145" i="22"/>
  <c r="AU114" i="22"/>
  <c r="AU69" i="22"/>
  <c r="AU48" i="22"/>
  <c r="AU85" i="22"/>
  <c r="AU70" i="22"/>
  <c r="AT70" i="22" s="1"/>
  <c r="AS70" i="22" s="1"/>
  <c r="AR70" i="22" s="1"/>
  <c r="AQ70" i="22" s="1"/>
  <c r="AP70" i="22" s="1"/>
  <c r="AO70" i="22" s="1"/>
  <c r="AN70" i="22" s="1"/>
  <c r="AM70" i="22" s="1"/>
  <c r="AL70" i="22" s="1"/>
  <c r="AU123" i="22"/>
  <c r="AU148" i="22"/>
  <c r="AU125" i="22"/>
  <c r="AU91" i="22"/>
  <c r="AU143" i="22"/>
  <c r="AU173" i="22"/>
  <c r="AU163" i="22"/>
  <c r="AU169" i="22"/>
  <c r="AT169" i="22" s="1"/>
  <c r="AS169" i="22" s="1"/>
  <c r="AR169" i="22" s="1"/>
  <c r="AQ169" i="22" s="1"/>
  <c r="AP169" i="22" s="1"/>
  <c r="AO169" i="22" s="1"/>
  <c r="AN169" i="22" s="1"/>
  <c r="AM169" i="22" s="1"/>
  <c r="AL169" i="22" s="1"/>
  <c r="AU178" i="22"/>
  <c r="AT178" i="22" s="1"/>
  <c r="AS178" i="22" s="1"/>
  <c r="AR178" i="22" s="1"/>
  <c r="AQ178" i="22" s="1"/>
  <c r="AP178" i="22" s="1"/>
  <c r="AO178" i="22" s="1"/>
  <c r="AN178" i="22" s="1"/>
  <c r="AM178" i="22" s="1"/>
  <c r="AL178" i="22" s="1"/>
  <c r="AU170" i="22"/>
  <c r="AT170" i="22" s="1"/>
  <c r="AS170" i="22" s="1"/>
  <c r="AR170" i="22" s="1"/>
  <c r="AQ170" i="22" s="1"/>
  <c r="AP170" i="22" s="1"/>
  <c r="AO170" i="22" s="1"/>
  <c r="AN170" i="22" s="1"/>
  <c r="AM170" i="22" s="1"/>
  <c r="AL170" i="22" s="1"/>
  <c r="AK170" i="22" s="1"/>
  <c r="AU204" i="22"/>
  <c r="AU210" i="22"/>
  <c r="AU251" i="22"/>
  <c r="AU233" i="22"/>
  <c r="AU240" i="22"/>
  <c r="AU247" i="22"/>
  <c r="AT247" i="22" s="1"/>
  <c r="AS247" i="22" s="1"/>
  <c r="AR247" i="22" s="1"/>
  <c r="AQ247" i="22" s="1"/>
  <c r="AP247" i="22" s="1"/>
  <c r="AO247" i="22" s="1"/>
  <c r="AN247" i="22" s="1"/>
  <c r="AM247" i="22" s="1"/>
  <c r="AL247" i="22" s="1"/>
  <c r="AK247" i="22" s="1"/>
  <c r="AU162" i="22"/>
  <c r="AT162" i="22" s="1"/>
  <c r="AS162" i="22" s="1"/>
  <c r="AR162" i="22" s="1"/>
  <c r="AQ162" i="22" s="1"/>
  <c r="AP162" i="22" s="1"/>
  <c r="AO162" i="22" s="1"/>
  <c r="AN162" i="22" s="1"/>
  <c r="AM162" i="22" s="1"/>
  <c r="AL162" i="22" s="1"/>
  <c r="BL20" i="22"/>
  <c r="BK20" i="22" s="1"/>
  <c r="BJ20" i="22" s="1"/>
  <c r="BI20" i="22" s="1"/>
  <c r="BH20" i="22" s="1"/>
  <c r="BG20" i="22" s="1"/>
  <c r="BF20" i="22" s="1"/>
  <c r="BE20" i="22" s="1"/>
  <c r="BD20" i="22" s="1"/>
  <c r="BC20" i="22" s="1"/>
  <c r="BB20" i="22" s="1"/>
  <c r="BL18" i="22"/>
  <c r="BL31" i="22"/>
  <c r="BL24" i="22"/>
  <c r="BL41" i="22"/>
  <c r="BL21" i="22"/>
  <c r="BL91" i="22"/>
  <c r="BK91" i="22" s="1"/>
  <c r="BJ91" i="22" s="1"/>
  <c r="BI91" i="22" s="1"/>
  <c r="BH91" i="22" s="1"/>
  <c r="BG91" i="22" s="1"/>
  <c r="BF91" i="22" s="1"/>
  <c r="BE91" i="22" s="1"/>
  <c r="BD91" i="22" s="1"/>
  <c r="BC91" i="22" s="1"/>
  <c r="BB91" i="22" s="1"/>
  <c r="BL92" i="22"/>
  <c r="BK92" i="22" s="1"/>
  <c r="BJ92" i="22" s="1"/>
  <c r="BI92" i="22" s="1"/>
  <c r="BH92" i="22" s="1"/>
  <c r="BG92" i="22" s="1"/>
  <c r="BF92" i="22" s="1"/>
  <c r="BE92" i="22" s="1"/>
  <c r="BD92" i="22" s="1"/>
  <c r="BC92" i="22" s="1"/>
  <c r="BL78" i="22"/>
  <c r="BK78" i="22" s="1"/>
  <c r="BJ78" i="22" s="1"/>
  <c r="BI78" i="22" s="1"/>
  <c r="BH78" i="22" s="1"/>
  <c r="BG78" i="22" s="1"/>
  <c r="BF78" i="22" s="1"/>
  <c r="BE78" i="22" s="1"/>
  <c r="BD78" i="22" s="1"/>
  <c r="BC78" i="22" s="1"/>
  <c r="BL88" i="22"/>
  <c r="BL101" i="22"/>
  <c r="BL87" i="22"/>
  <c r="BL29" i="22"/>
  <c r="AU28" i="22"/>
  <c r="AU68" i="22"/>
  <c r="AT68" i="22" s="1"/>
  <c r="AS68" i="22" s="1"/>
  <c r="AR68" i="22" s="1"/>
  <c r="AQ68" i="22" s="1"/>
  <c r="AP68" i="22" s="1"/>
  <c r="AO68" i="22" s="1"/>
  <c r="AN68" i="22" s="1"/>
  <c r="AM68" i="22" s="1"/>
  <c r="AL68" i="22" s="1"/>
  <c r="AK68" i="22" s="1"/>
  <c r="AU71" i="22"/>
  <c r="AT71" i="22" s="1"/>
  <c r="AS71" i="22" s="1"/>
  <c r="AR71" i="22" s="1"/>
  <c r="AQ71" i="22" s="1"/>
  <c r="AP71" i="22" s="1"/>
  <c r="AO71" i="22" s="1"/>
  <c r="AN71" i="22" s="1"/>
  <c r="AM71" i="22" s="1"/>
  <c r="AL71" i="22" s="1"/>
  <c r="AI71" i="22" s="1"/>
  <c r="AU103" i="22"/>
  <c r="AU90" i="22"/>
  <c r="AU133" i="22"/>
  <c r="AU158" i="22"/>
  <c r="AU128" i="22"/>
  <c r="AU126" i="22"/>
  <c r="AU151" i="22"/>
  <c r="AT151" i="22" s="1"/>
  <c r="AS151" i="22" s="1"/>
  <c r="AR151" i="22" s="1"/>
  <c r="AQ151" i="22" s="1"/>
  <c r="AP151" i="22" s="1"/>
  <c r="AO151" i="22" s="1"/>
  <c r="AN151" i="22" s="1"/>
  <c r="AM151" i="22" s="1"/>
  <c r="AL151" i="22" s="1"/>
  <c r="AK151" i="22" s="1"/>
  <c r="AU181" i="22"/>
  <c r="AT181" i="22" s="1"/>
  <c r="AS181" i="22" s="1"/>
  <c r="AR181" i="22" s="1"/>
  <c r="AQ181" i="22" s="1"/>
  <c r="AP181" i="22" s="1"/>
  <c r="AO181" i="22" s="1"/>
  <c r="AN181" i="22" s="1"/>
  <c r="AM181" i="22" s="1"/>
  <c r="AL181" i="22" s="1"/>
  <c r="AI181" i="22" s="1"/>
  <c r="AU171" i="22"/>
  <c r="AT171" i="22" s="1"/>
  <c r="AS171" i="22" s="1"/>
  <c r="AU177" i="22"/>
  <c r="AU199" i="22"/>
  <c r="AU194" i="22"/>
  <c r="AU212" i="22"/>
  <c r="AU218" i="22"/>
  <c r="AU208" i="22"/>
  <c r="AT208" i="22" s="1"/>
  <c r="AS208" i="22" s="1"/>
  <c r="AR208" i="22" s="1"/>
  <c r="AQ208" i="22" s="1"/>
  <c r="AP208" i="22" s="1"/>
  <c r="AO208" i="22" s="1"/>
  <c r="AN208" i="22" s="1"/>
  <c r="AM208" i="22" s="1"/>
  <c r="AL208" i="22" s="1"/>
  <c r="AU241" i="22"/>
  <c r="AT241" i="22" s="1"/>
  <c r="AS241" i="22" s="1"/>
  <c r="AR241" i="22" s="1"/>
  <c r="AQ241" i="22" s="1"/>
  <c r="AP241" i="22" s="1"/>
  <c r="AO241" i="22" s="1"/>
  <c r="AN241" i="22" s="1"/>
  <c r="AM241" i="22" s="1"/>
  <c r="AL241" i="22" s="1"/>
  <c r="AU248" i="22"/>
  <c r="AT248" i="22" s="1"/>
  <c r="AS248" i="22" s="1"/>
  <c r="AR248" i="22" s="1"/>
  <c r="AQ248" i="22" s="1"/>
  <c r="AP248" i="22" s="1"/>
  <c r="AO248" i="22" s="1"/>
  <c r="AN248" i="22" s="1"/>
  <c r="AM248" i="22" s="1"/>
  <c r="AL248" i="22" s="1"/>
  <c r="AJ248" i="22" s="1"/>
  <c r="AU255" i="22"/>
  <c r="AU203" i="22"/>
  <c r="BL28" i="22"/>
  <c r="BL22" i="22"/>
  <c r="BL39" i="22"/>
  <c r="BL32" i="22"/>
  <c r="BK32" i="22" s="1"/>
  <c r="BJ32" i="22" s="1"/>
  <c r="BI32" i="22" s="1"/>
  <c r="BH32" i="22" s="1"/>
  <c r="BG32" i="22" s="1"/>
  <c r="BF32" i="22" s="1"/>
  <c r="BE32" i="22" s="1"/>
  <c r="BD32" i="22" s="1"/>
  <c r="BC32" i="22" s="1"/>
  <c r="BL49" i="22"/>
  <c r="BL37" i="22"/>
  <c r="BK37" i="22" s="1"/>
  <c r="BJ37" i="22" s="1"/>
  <c r="BI37" i="22" s="1"/>
  <c r="BH37" i="22" s="1"/>
  <c r="BG37" i="22" s="1"/>
  <c r="BF37" i="22" s="1"/>
  <c r="BE37" i="22" s="1"/>
  <c r="BD37" i="22" s="1"/>
  <c r="BC37" i="22" s="1"/>
  <c r="BB37" i="22" s="1"/>
  <c r="BL93" i="22"/>
  <c r="BL94" i="22"/>
  <c r="BL86" i="22"/>
  <c r="BL98" i="22"/>
  <c r="BL99" i="22"/>
  <c r="BL97" i="22"/>
  <c r="BK97" i="22" s="1"/>
  <c r="BJ97" i="22" s="1"/>
  <c r="BI97" i="22" s="1"/>
  <c r="BH97" i="22" s="1"/>
  <c r="BG97" i="22" s="1"/>
  <c r="BF97" i="22" s="1"/>
  <c r="BE97" i="22" s="1"/>
  <c r="BD97" i="22" s="1"/>
  <c r="BC97" i="22" s="1"/>
  <c r="BB97" i="22" s="1"/>
  <c r="BL71" i="22"/>
  <c r="BK71" i="22" s="1"/>
  <c r="BJ71" i="22" s="1"/>
  <c r="BI71" i="22" s="1"/>
  <c r="BH71" i="22" s="1"/>
  <c r="BG71" i="22" s="1"/>
  <c r="BF71" i="22" s="1"/>
  <c r="BE71" i="22" s="1"/>
  <c r="BD71" i="22" s="1"/>
  <c r="BC71" i="22" s="1"/>
  <c r="AU54" i="22"/>
  <c r="AT54" i="22" s="1"/>
  <c r="AS54" i="22" s="1"/>
  <c r="AR54" i="22" s="1"/>
  <c r="AQ54" i="22" s="1"/>
  <c r="AP54" i="22" s="1"/>
  <c r="AO54" i="22" s="1"/>
  <c r="AN54" i="22" s="1"/>
  <c r="AM54" i="22" s="1"/>
  <c r="AL54" i="22" s="1"/>
  <c r="AU56" i="22"/>
  <c r="AU87" i="22"/>
  <c r="AU111" i="22"/>
  <c r="AU108" i="22"/>
  <c r="AU141" i="22"/>
  <c r="AU88" i="22"/>
  <c r="AT88" i="22" s="1"/>
  <c r="AS88" i="22" s="1"/>
  <c r="AR88" i="22" s="1"/>
  <c r="AQ88" i="22" s="1"/>
  <c r="AP88" i="22" s="1"/>
  <c r="AO88" i="22" s="1"/>
  <c r="AN88" i="22" s="1"/>
  <c r="AM88" i="22" s="1"/>
  <c r="AL88" i="22" s="1"/>
  <c r="AI88" i="22" s="1"/>
  <c r="AU138" i="22"/>
  <c r="AT138" i="22" s="1"/>
  <c r="AS138" i="22" s="1"/>
  <c r="AR138" i="22" s="1"/>
  <c r="AQ138" i="22" s="1"/>
  <c r="AP138" i="22" s="1"/>
  <c r="AO138" i="22" s="1"/>
  <c r="AN138" i="22" s="1"/>
  <c r="AM138" i="22" s="1"/>
  <c r="AL138" i="22" s="1"/>
  <c r="AJ138" i="22" s="1"/>
  <c r="AU136" i="22"/>
  <c r="AU166" i="22"/>
  <c r="AU189" i="22"/>
  <c r="AU179" i="22"/>
  <c r="AU185" i="22"/>
  <c r="AU207" i="22"/>
  <c r="AU197" i="22"/>
  <c r="AT197" i="22" s="1"/>
  <c r="AS197" i="22" s="1"/>
  <c r="AR197" i="22" s="1"/>
  <c r="AQ197" i="22" s="1"/>
  <c r="AP197" i="22" s="1"/>
  <c r="AO197" i="22" s="1"/>
  <c r="AN197" i="22" s="1"/>
  <c r="AM197" i="22" s="1"/>
  <c r="AL197" i="22" s="1"/>
  <c r="AU220" i="22"/>
  <c r="AT220" i="22" s="1"/>
  <c r="AS220" i="22" s="1"/>
  <c r="AR220" i="22" s="1"/>
  <c r="AQ220" i="22" s="1"/>
  <c r="AP220" i="22" s="1"/>
  <c r="AO220" i="22" s="1"/>
  <c r="AN220" i="22" s="1"/>
  <c r="AM220" i="22" s="1"/>
  <c r="AL220" i="22" s="1"/>
  <c r="AU186" i="22"/>
  <c r="AT186" i="22" s="1"/>
  <c r="AS186" i="22" s="1"/>
  <c r="AR186" i="22" s="1"/>
  <c r="AU223" i="22"/>
  <c r="AU249" i="22"/>
  <c r="AU256" i="22"/>
  <c r="AU227" i="22"/>
  <c r="AU229" i="22"/>
  <c r="BL36" i="22"/>
  <c r="BK36" i="22" s="1"/>
  <c r="BJ36" i="22" s="1"/>
  <c r="BI36" i="22" s="1"/>
  <c r="BH36" i="22" s="1"/>
  <c r="BG36" i="22" s="1"/>
  <c r="BF36" i="22" s="1"/>
  <c r="BE36" i="22" s="1"/>
  <c r="BD36" i="22" s="1"/>
  <c r="BC36" i="22" s="1"/>
  <c r="BL30" i="22"/>
  <c r="BK30" i="22" s="1"/>
  <c r="BJ30" i="22" s="1"/>
  <c r="BI30" i="22" s="1"/>
  <c r="BH30" i="22" s="1"/>
  <c r="BL47" i="22"/>
  <c r="BK47" i="22" s="1"/>
  <c r="BJ47" i="22" s="1"/>
  <c r="BI47" i="22" s="1"/>
  <c r="BH47" i="22" s="1"/>
  <c r="BG47" i="22" s="1"/>
  <c r="BF47" i="22" s="1"/>
  <c r="BE47" i="22" s="1"/>
  <c r="BD47" i="22" s="1"/>
  <c r="BC47" i="22" s="1"/>
  <c r="BB47" i="22" s="1"/>
  <c r="BL40" i="22"/>
  <c r="AU244" i="22"/>
  <c r="BL57" i="22"/>
  <c r="BL103" i="22"/>
  <c r="AU236" i="22"/>
  <c r="BL96" i="22"/>
  <c r="BK96" i="22" s="1"/>
  <c r="BJ96" i="22" s="1"/>
  <c r="BI96" i="22" s="1"/>
  <c r="BH96" i="22" s="1"/>
  <c r="BG96" i="22" s="1"/>
  <c r="BF96" i="22" s="1"/>
  <c r="BE96" i="22" s="1"/>
  <c r="BD96" i="22" s="1"/>
  <c r="BC96" i="22" s="1"/>
  <c r="BL100" i="22"/>
  <c r="BK100" i="22" s="1"/>
  <c r="BJ100" i="22" s="1"/>
  <c r="BI100" i="22" s="1"/>
  <c r="BH100" i="22" s="1"/>
  <c r="BG100" i="22" s="1"/>
  <c r="BF100" i="22" s="1"/>
  <c r="BE100" i="22" s="1"/>
  <c r="BD100" i="22" s="1"/>
  <c r="BC100" i="22" s="1"/>
  <c r="BL60" i="22"/>
  <c r="BL102" i="22"/>
  <c r="BL74" i="22"/>
  <c r="AU41" i="22"/>
  <c r="AU83" i="22"/>
  <c r="AU105" i="22"/>
  <c r="AU119" i="22"/>
  <c r="AT119" i="22" s="1"/>
  <c r="AS119" i="22" s="1"/>
  <c r="AR119" i="22" s="1"/>
  <c r="AQ119" i="22" s="1"/>
  <c r="AP119" i="22" s="1"/>
  <c r="AO119" i="22" s="1"/>
  <c r="AN119" i="22" s="1"/>
  <c r="AM119" i="22" s="1"/>
  <c r="AL119" i="22" s="1"/>
  <c r="AU116" i="22"/>
  <c r="AT116" i="22" s="1"/>
  <c r="AS116" i="22" s="1"/>
  <c r="AR116" i="22" s="1"/>
  <c r="AQ116" i="22" s="1"/>
  <c r="AP116" i="22" s="1"/>
  <c r="AO116" i="22" s="1"/>
  <c r="AN116" i="22" s="1"/>
  <c r="AM116" i="22" s="1"/>
  <c r="AL116" i="22" s="1"/>
  <c r="AI116" i="22" s="1"/>
  <c r="AU157" i="22"/>
  <c r="AT157" i="22" s="1"/>
  <c r="AS157" i="22" s="1"/>
  <c r="AR157" i="22" s="1"/>
  <c r="AQ157" i="22" s="1"/>
  <c r="AP157" i="22" s="1"/>
  <c r="AO157" i="22" s="1"/>
  <c r="AN157" i="22" s="1"/>
  <c r="AM157" i="22" s="1"/>
  <c r="AL157" i="22" s="1"/>
  <c r="AI157" i="22" s="1"/>
  <c r="AU131" i="22"/>
  <c r="AU146" i="22"/>
  <c r="AU152" i="22"/>
  <c r="AU174" i="22"/>
  <c r="AU164" i="22"/>
  <c r="AU187" i="22"/>
  <c r="AT187" i="22" s="1"/>
  <c r="AS187" i="22" s="1"/>
  <c r="AR187" i="22" s="1"/>
  <c r="AQ187" i="22" s="1"/>
  <c r="AP187" i="22" s="1"/>
  <c r="AO187" i="22" s="1"/>
  <c r="AN187" i="22" s="1"/>
  <c r="AM187" i="22" s="1"/>
  <c r="AL187" i="22" s="1"/>
  <c r="AJ187" i="22" s="1"/>
  <c r="AU142" i="22"/>
  <c r="AU215" i="22"/>
  <c r="AT215" i="22" s="1"/>
  <c r="AS215" i="22" s="1"/>
  <c r="AR215" i="22" s="1"/>
  <c r="AQ215" i="22" s="1"/>
  <c r="AP215" i="22" s="1"/>
  <c r="AO215" i="22" s="1"/>
  <c r="AN215" i="22" s="1"/>
  <c r="AM215" i="22" s="1"/>
  <c r="AL215" i="22" s="1"/>
  <c r="AI215" i="22" s="1"/>
  <c r="AU205" i="22"/>
  <c r="AU228" i="22"/>
  <c r="AU201" i="22"/>
  <c r="AU234" i="22"/>
  <c r="AU257" i="22"/>
  <c r="AU192" i="22"/>
  <c r="AT192" i="22" s="1"/>
  <c r="AS192" i="22" s="1"/>
  <c r="AR192" i="22" s="1"/>
  <c r="AQ192" i="22" s="1"/>
  <c r="AP192" i="22" s="1"/>
  <c r="AO192" i="22" s="1"/>
  <c r="AN192" i="22" s="1"/>
  <c r="AM192" i="22" s="1"/>
  <c r="AL192" i="22" s="1"/>
  <c r="AJ192" i="22" s="1"/>
  <c r="AU230" i="22"/>
  <c r="AT230" i="22" s="1"/>
  <c r="AS230" i="22" s="1"/>
  <c r="AR230" i="22" s="1"/>
  <c r="AQ230" i="22" s="1"/>
  <c r="AP230" i="22" s="1"/>
  <c r="AO230" i="22" s="1"/>
  <c r="AN230" i="22" s="1"/>
  <c r="AM230" i="22" s="1"/>
  <c r="AL230" i="22" s="1"/>
  <c r="AU237" i="22"/>
  <c r="BL44" i="22"/>
  <c r="BL38" i="22"/>
  <c r="BL55" i="22"/>
  <c r="BL48" i="22"/>
  <c r="BL14" i="22"/>
  <c r="BL58" i="22"/>
  <c r="BK58" i="22" s="1"/>
  <c r="BJ58" i="22" s="1"/>
  <c r="BI58" i="22" s="1"/>
  <c r="BH58" i="22" s="1"/>
  <c r="BG58" i="22" s="1"/>
  <c r="BF58" i="22" s="1"/>
  <c r="BE58" i="22" s="1"/>
  <c r="BD58" i="22" s="1"/>
  <c r="BC58" i="22" s="1"/>
  <c r="BB58" i="22" s="1"/>
  <c r="BL27" i="22"/>
  <c r="BK27" i="22" s="1"/>
  <c r="BJ27" i="22" s="1"/>
  <c r="BI27" i="22" s="1"/>
  <c r="BH27" i="22" s="1"/>
  <c r="BG27" i="22" s="1"/>
  <c r="BF27" i="22" s="1"/>
  <c r="BE27" i="22" s="1"/>
  <c r="BD27" i="22" s="1"/>
  <c r="BC27" i="22" s="1"/>
  <c r="BL61" i="22"/>
  <c r="BL35" i="22"/>
  <c r="BL59" i="22"/>
  <c r="BL77" i="22"/>
  <c r="BL106" i="22"/>
  <c r="BL82" i="22"/>
  <c r="BL9" i="22"/>
  <c r="BK9" i="22" s="1"/>
  <c r="BJ9" i="22" s="1"/>
  <c r="BI9" i="22" s="1"/>
  <c r="BH9" i="22" s="1"/>
  <c r="BG9" i="22" s="1"/>
  <c r="BF9" i="22" s="1"/>
  <c r="BE9" i="22" s="1"/>
  <c r="BD9" i="22" s="1"/>
  <c r="BC9" i="22" s="1"/>
  <c r="BB9" i="22" s="1"/>
  <c r="AU34" i="22"/>
  <c r="AT34" i="22" s="1"/>
  <c r="AS34" i="22" s="1"/>
  <c r="AR34" i="22" s="1"/>
  <c r="AQ34" i="22" s="1"/>
  <c r="AP34" i="22" s="1"/>
  <c r="AO34" i="22" s="1"/>
  <c r="AN34" i="22" s="1"/>
  <c r="AM34" i="22" s="1"/>
  <c r="AL34" i="22" s="1"/>
  <c r="AI34" i="22" s="1"/>
  <c r="AU26" i="22"/>
  <c r="AT26" i="22" s="1"/>
  <c r="AS26" i="22" s="1"/>
  <c r="AR26" i="22" s="1"/>
  <c r="AQ26" i="22" s="1"/>
  <c r="AP26" i="22" s="1"/>
  <c r="AO26" i="22" s="1"/>
  <c r="AN26" i="22" s="1"/>
  <c r="AM26" i="22" s="1"/>
  <c r="AL26" i="22" s="1"/>
  <c r="AJ26" i="22" s="1"/>
  <c r="AU58" i="22"/>
  <c r="AU121" i="22"/>
  <c r="AU84" i="22"/>
  <c r="AU124" i="22"/>
  <c r="AU159" i="22"/>
  <c r="AU147" i="22"/>
  <c r="AT147" i="22" s="1"/>
  <c r="AS147" i="22" s="1"/>
  <c r="AR147" i="22" s="1"/>
  <c r="AQ147" i="22" s="1"/>
  <c r="AP147" i="22" s="1"/>
  <c r="AO147" i="22" s="1"/>
  <c r="AN147" i="22" s="1"/>
  <c r="AM147" i="22" s="1"/>
  <c r="AL147" i="22" s="1"/>
  <c r="AU154" i="22"/>
  <c r="AT154" i="22" s="1"/>
  <c r="AS154" i="22" s="1"/>
  <c r="AR154" i="22" s="1"/>
  <c r="AQ154" i="22" s="1"/>
  <c r="AP154" i="22" s="1"/>
  <c r="AO154" i="22" s="1"/>
  <c r="AN154" i="22" s="1"/>
  <c r="AM154" i="22" s="1"/>
  <c r="AL154" i="22" s="1"/>
  <c r="AU23" i="22"/>
  <c r="AT23" i="22" s="1"/>
  <c r="AS23" i="22" s="1"/>
  <c r="AR23" i="22" s="1"/>
  <c r="AQ23" i="22" s="1"/>
  <c r="AP23" i="22" s="1"/>
  <c r="AO23" i="22" s="1"/>
  <c r="AN23" i="22" s="1"/>
  <c r="AM23" i="22" s="1"/>
  <c r="AL23" i="22" s="1"/>
  <c r="AI23" i="22" s="1"/>
  <c r="AU182" i="22"/>
  <c r="AU172" i="22"/>
  <c r="AU195" i="22"/>
  <c r="AU161" i="22"/>
  <c r="AU198" i="22"/>
  <c r="AU213" i="22"/>
  <c r="AT213" i="22" s="1"/>
  <c r="AS213" i="22" s="1"/>
  <c r="AR213" i="22" s="1"/>
  <c r="AQ213" i="22" s="1"/>
  <c r="AP213" i="22" s="1"/>
  <c r="AO213" i="22" s="1"/>
  <c r="AN213" i="22" s="1"/>
  <c r="AM213" i="22" s="1"/>
  <c r="AL213" i="22" s="1"/>
  <c r="AK213" i="22" s="1"/>
  <c r="AU78" i="22"/>
  <c r="AT78" i="22" s="1"/>
  <c r="AS78" i="22" s="1"/>
  <c r="AR78" i="22" s="1"/>
  <c r="AQ78" i="22" s="1"/>
  <c r="AP78" i="22" s="1"/>
  <c r="AO78" i="22" s="1"/>
  <c r="AN78" i="22" s="1"/>
  <c r="AM78" i="22" s="1"/>
  <c r="AL78" i="22" s="1"/>
  <c r="AU209" i="22"/>
  <c r="AU242" i="22"/>
  <c r="AU99" i="22"/>
  <c r="AU211" i="22"/>
  <c r="AU238" i="22"/>
  <c r="AU245" i="22"/>
  <c r="BL52" i="22"/>
  <c r="BK52" i="22" s="1"/>
  <c r="BL46" i="22"/>
  <c r="BK46" i="22" s="1"/>
  <c r="BJ46" i="22" s="1"/>
  <c r="BI46" i="22" s="1"/>
  <c r="BH46" i="22" s="1"/>
  <c r="BG46" i="22" s="1"/>
  <c r="BF46" i="22" s="1"/>
  <c r="BE46" i="22" s="1"/>
  <c r="BD46" i="22" s="1"/>
  <c r="BC46" i="22" s="1"/>
  <c r="BL63" i="22"/>
  <c r="BK63" i="22" s="1"/>
  <c r="BJ63" i="22" s="1"/>
  <c r="BI63" i="22" s="1"/>
  <c r="BH63" i="22" s="1"/>
  <c r="BG63" i="22" s="1"/>
  <c r="BF63" i="22" s="1"/>
  <c r="BE63" i="22" s="1"/>
  <c r="BD63" i="22" s="1"/>
  <c r="BC63" i="22" s="1"/>
  <c r="BB63" i="22" s="1"/>
  <c r="AU134" i="22"/>
  <c r="BL26" i="22"/>
  <c r="BL62" i="22"/>
  <c r="BL43" i="22"/>
  <c r="BL69" i="22"/>
  <c r="BL51" i="22"/>
  <c r="BK51" i="22" s="1"/>
  <c r="BJ51" i="22" s="1"/>
  <c r="BI51" i="22" s="1"/>
  <c r="BH51" i="22" s="1"/>
  <c r="BG51" i="22" s="1"/>
  <c r="BF51" i="22" s="1"/>
  <c r="BE51" i="22" s="1"/>
  <c r="BD51" i="22" s="1"/>
  <c r="BC51" i="22" s="1"/>
  <c r="BL65" i="22"/>
  <c r="BK65" i="22" s="1"/>
  <c r="BJ65" i="22" s="1"/>
  <c r="BI65" i="22" s="1"/>
  <c r="BH65" i="22" s="1"/>
  <c r="BG65" i="22" s="1"/>
  <c r="BF65" i="22" s="1"/>
  <c r="BE65" i="22" s="1"/>
  <c r="BD65" i="22" s="1"/>
  <c r="BC65" i="22" s="1"/>
  <c r="BL85" i="22"/>
  <c r="BK85" i="22" s="1"/>
  <c r="BJ85" i="22" s="1"/>
  <c r="BI85" i="22" s="1"/>
  <c r="BH85" i="22" s="1"/>
  <c r="BG85" i="22" s="1"/>
  <c r="BF85" i="22" s="1"/>
  <c r="BE85" i="22" s="1"/>
  <c r="BD85" i="22" s="1"/>
  <c r="BC85" i="22" s="1"/>
  <c r="BB85" i="22" s="1"/>
  <c r="BL45" i="22"/>
  <c r="BL90" i="22"/>
  <c r="AU50" i="22"/>
  <c r="BL5" i="22"/>
  <c r="AU37" i="22"/>
  <c r="AU95" i="22"/>
  <c r="AT95" i="22" s="1"/>
  <c r="AS95" i="22" s="1"/>
  <c r="AR95" i="22" s="1"/>
  <c r="AQ95" i="22" s="1"/>
  <c r="AP95" i="22" s="1"/>
  <c r="AO95" i="22" s="1"/>
  <c r="AN95" i="22" s="1"/>
  <c r="AM95" i="22" s="1"/>
  <c r="AL95" i="22" s="1"/>
  <c r="AU92" i="22"/>
  <c r="AT92" i="22" s="1"/>
  <c r="AS92" i="22" s="1"/>
  <c r="AR92" i="22" s="1"/>
  <c r="AQ92" i="22" s="1"/>
  <c r="AP92" i="22" s="1"/>
  <c r="AO92" i="22" s="1"/>
  <c r="AN92" i="22" s="1"/>
  <c r="AM92" i="22" s="1"/>
  <c r="AL92" i="22" s="1"/>
  <c r="AK92" i="22" s="1"/>
  <c r="AU62" i="22"/>
  <c r="AU106" i="22"/>
  <c r="AU155" i="22"/>
  <c r="AU127" i="22"/>
  <c r="AU107" i="22"/>
  <c r="AU190" i="22"/>
  <c r="AU180" i="22"/>
  <c r="AT180" i="22" s="1"/>
  <c r="AS180" i="22" s="1"/>
  <c r="AR180" i="22" s="1"/>
  <c r="AQ180" i="22" s="1"/>
  <c r="AP180" i="22" s="1"/>
  <c r="AO180" i="22" s="1"/>
  <c r="AN180" i="22" s="1"/>
  <c r="AM180" i="22" s="1"/>
  <c r="AL180" i="22" s="1"/>
  <c r="AK180" i="22" s="1"/>
  <c r="AU31" i="22"/>
  <c r="AT31" i="22" s="1"/>
  <c r="AS31" i="22" s="1"/>
  <c r="AR31" i="22" s="1"/>
  <c r="AQ31" i="22" s="1"/>
  <c r="AP31" i="22" s="1"/>
  <c r="AO31" i="22" s="1"/>
  <c r="AN31" i="22" s="1"/>
  <c r="AM31" i="22" s="1"/>
  <c r="AL31" i="22" s="1"/>
  <c r="AI31" i="22" s="1"/>
  <c r="AU168" i="22"/>
  <c r="AT168" i="22" s="1"/>
  <c r="AS168" i="22" s="1"/>
  <c r="AR168" i="22" s="1"/>
  <c r="AQ168" i="22" s="1"/>
  <c r="AP168" i="22" s="1"/>
  <c r="AO168" i="22" s="1"/>
  <c r="AN168" i="22" s="1"/>
  <c r="AM168" i="22" s="1"/>
  <c r="AL168" i="22" s="1"/>
  <c r="AK168" i="22" s="1"/>
  <c r="AU206" i="22"/>
  <c r="AU221" i="22"/>
  <c r="AU175" i="22"/>
  <c r="AU217" i="22"/>
  <c r="AU250" i="22"/>
  <c r="AU167" i="22"/>
  <c r="AT167" i="22" s="1"/>
  <c r="AS167" i="22" s="1"/>
  <c r="AR167" i="22" s="1"/>
  <c r="AQ167" i="22" s="1"/>
  <c r="AP167" i="22" s="1"/>
  <c r="AO167" i="22" s="1"/>
  <c r="AN167" i="22" s="1"/>
  <c r="AM167" i="22" s="1"/>
  <c r="AL167" i="22" s="1"/>
  <c r="AI167" i="22" s="1"/>
  <c r="AU224" i="22"/>
  <c r="AT224" i="22" s="1"/>
  <c r="AS224" i="22" s="1"/>
  <c r="AR224" i="22" s="1"/>
  <c r="AQ224" i="22" s="1"/>
  <c r="AP224" i="22" s="1"/>
  <c r="AO224" i="22" s="1"/>
  <c r="AN224" i="22" s="1"/>
  <c r="AM224" i="22" s="1"/>
  <c r="AL224" i="22" s="1"/>
  <c r="AK224" i="22" s="1"/>
  <c r="AU246" i="22"/>
  <c r="AU253" i="22"/>
  <c r="BL12" i="22"/>
  <c r="BL54" i="22"/>
  <c r="AU216" i="22"/>
  <c r="AU252" i="22"/>
  <c r="BL34" i="22"/>
  <c r="BK34" i="22" s="1"/>
  <c r="BJ34" i="22" s="1"/>
  <c r="BI34" i="22" s="1"/>
  <c r="BH34" i="22" s="1"/>
  <c r="BG34" i="22" s="1"/>
  <c r="BF34" i="22" s="1"/>
  <c r="BE34" i="22" s="1"/>
  <c r="BD34" i="22" s="1"/>
  <c r="BC34" i="22" s="1"/>
  <c r="BL67" i="22"/>
  <c r="BK67" i="22" s="1"/>
  <c r="BJ67" i="22" s="1"/>
  <c r="BI67" i="22" s="1"/>
  <c r="BH67" i="22" s="1"/>
  <c r="BG67" i="22" s="1"/>
  <c r="BF67" i="22" s="1"/>
  <c r="BE67" i="22" s="1"/>
  <c r="BD67" i="22" s="1"/>
  <c r="BC67" i="22" s="1"/>
  <c r="BL68" i="22"/>
  <c r="BL53" i="22"/>
  <c r="BL64" i="22"/>
  <c r="BL73" i="22"/>
  <c r="BL95" i="22"/>
  <c r="BL104" i="22"/>
  <c r="AU22" i="22"/>
  <c r="AT22" i="22" s="1"/>
  <c r="AS22" i="22" s="1"/>
  <c r="AR22" i="22" s="1"/>
  <c r="AQ22" i="22" s="1"/>
  <c r="AP22" i="22" s="1"/>
  <c r="AO22" i="22" s="1"/>
  <c r="AU44" i="22"/>
  <c r="AT44" i="22" s="1"/>
  <c r="AU73" i="22"/>
  <c r="AT73" i="22" s="1"/>
  <c r="AS73" i="22" s="1"/>
  <c r="AR73" i="22" s="1"/>
  <c r="AQ73" i="22" s="1"/>
  <c r="AP73" i="22" s="1"/>
  <c r="AO73" i="22" s="1"/>
  <c r="AN73" i="22" s="1"/>
  <c r="AM73" i="22" s="1"/>
  <c r="AL73" i="22" s="1"/>
  <c r="AU112" i="22"/>
  <c r="AU102" i="22"/>
  <c r="AU89" i="22"/>
  <c r="AU132" i="22"/>
  <c r="AU101" i="22"/>
  <c r="AU129" i="22"/>
  <c r="AT129" i="22" s="1"/>
  <c r="AS129" i="22" s="1"/>
  <c r="AR129" i="22" s="1"/>
  <c r="AQ129" i="22" s="1"/>
  <c r="AP129" i="22" s="1"/>
  <c r="AO129" i="22" s="1"/>
  <c r="AN129" i="22" s="1"/>
  <c r="AM129" i="22" s="1"/>
  <c r="AL129" i="22" s="1"/>
  <c r="AJ129" i="22" s="1"/>
  <c r="AU117" i="22"/>
  <c r="AT117" i="22" s="1"/>
  <c r="AS117" i="22" s="1"/>
  <c r="AR117" i="22" s="1"/>
  <c r="AQ117" i="22" s="1"/>
  <c r="AP117" i="22" s="1"/>
  <c r="AO117" i="22" s="1"/>
  <c r="AN117" i="22" s="1"/>
  <c r="AM117" i="22" s="1"/>
  <c r="AL117" i="22" s="1"/>
  <c r="AU160" i="22"/>
  <c r="AU188" i="22"/>
  <c r="AU150" i="22"/>
  <c r="AU176" i="22"/>
  <c r="AU214" i="22"/>
  <c r="AU183" i="22"/>
  <c r="AU191" i="22"/>
  <c r="AT191" i="22" s="1"/>
  <c r="AS191" i="22" s="1"/>
  <c r="AR191" i="22" s="1"/>
  <c r="AQ191" i="22" s="1"/>
  <c r="AP191" i="22" s="1"/>
  <c r="AO191" i="22" s="1"/>
  <c r="AN191" i="22" s="1"/>
  <c r="AM191" i="22" s="1"/>
  <c r="AL191" i="22" s="1"/>
  <c r="AK191" i="22" s="1"/>
  <c r="AU235" i="22"/>
  <c r="AT235" i="22" s="1"/>
  <c r="AS235" i="22" s="1"/>
  <c r="AR235" i="22" s="1"/>
  <c r="AQ235" i="22" s="1"/>
  <c r="AP235" i="22" s="1"/>
  <c r="AO235" i="22" s="1"/>
  <c r="AN235" i="22" s="1"/>
  <c r="AM235" i="22" s="1"/>
  <c r="AL235" i="22" s="1"/>
  <c r="AU219" i="22"/>
  <c r="AU200" i="22"/>
  <c r="AU231" i="22"/>
  <c r="AU254" i="22"/>
  <c r="AU93" i="22"/>
  <c r="BL16" i="22"/>
  <c r="BL15" i="22"/>
  <c r="BK15" i="22" s="1"/>
  <c r="BJ15" i="22" s="1"/>
  <c r="BI15" i="22" s="1"/>
  <c r="BH15" i="22" s="1"/>
  <c r="BG15" i="22" s="1"/>
  <c r="BF15" i="22" s="1"/>
  <c r="BE15" i="22" s="1"/>
  <c r="BD15" i="22" s="1"/>
  <c r="BC15" i="22" s="1"/>
  <c r="BB15" i="22" s="1"/>
  <c r="AU225" i="22"/>
  <c r="AT225" i="22" s="1"/>
  <c r="AS225" i="22" s="1"/>
  <c r="AR225" i="22" s="1"/>
  <c r="AQ225" i="22" s="1"/>
  <c r="AP225" i="22" s="1"/>
  <c r="AO225" i="22" s="1"/>
  <c r="AN225" i="22" s="1"/>
  <c r="AM225" i="22" s="1"/>
  <c r="AL225" i="22" s="1"/>
  <c r="BL25" i="22"/>
  <c r="BK25" i="22" s="1"/>
  <c r="BJ25" i="22" s="1"/>
  <c r="BI25" i="22" s="1"/>
  <c r="BH25" i="22" s="1"/>
  <c r="BG25" i="22" s="1"/>
  <c r="BF25" i="22" s="1"/>
  <c r="BE25" i="22" s="1"/>
  <c r="BD25" i="22" s="1"/>
  <c r="BC25" i="22" s="1"/>
  <c r="BL42" i="22"/>
  <c r="BL75" i="22"/>
  <c r="BL76" i="22"/>
  <c r="BL56" i="22"/>
  <c r="BL72" i="22"/>
  <c r="BL81" i="22"/>
  <c r="BK81" i="22" s="1"/>
  <c r="BJ81" i="22" s="1"/>
  <c r="BI81" i="22" s="1"/>
  <c r="BH81" i="22" s="1"/>
  <c r="BG81" i="22" s="1"/>
  <c r="BF81" i="22" s="1"/>
  <c r="BE81" i="22" s="1"/>
  <c r="BD81" i="22" s="1"/>
  <c r="BC81" i="22" s="1"/>
  <c r="BL105" i="22"/>
  <c r="BK105" i="22" s="1"/>
  <c r="BJ105" i="22" s="1"/>
  <c r="BI105" i="22" s="1"/>
  <c r="BH105" i="22" s="1"/>
  <c r="BG105" i="22" s="1"/>
  <c r="BF105" i="22" s="1"/>
  <c r="BE105" i="22" s="1"/>
  <c r="BD105" i="22" s="1"/>
  <c r="BC105" i="22" s="1"/>
  <c r="BL13" i="22"/>
  <c r="BK13" i="22" s="1"/>
  <c r="BJ13" i="22" s="1"/>
  <c r="BI13" i="22" s="1"/>
  <c r="BH13" i="22" s="1"/>
  <c r="BG13" i="22" s="1"/>
  <c r="BF13" i="22" s="1"/>
  <c r="BE13" i="22" s="1"/>
  <c r="BD13" i="22" s="1"/>
  <c r="BC13" i="22" s="1"/>
  <c r="BA13" i="22" s="1"/>
  <c r="AU52" i="22"/>
  <c r="AU64" i="22"/>
  <c r="AU120" i="22"/>
  <c r="AU118" i="22"/>
  <c r="AU98" i="22"/>
  <c r="AU140" i="22"/>
  <c r="AT140" i="22" s="1"/>
  <c r="AS140" i="22" s="1"/>
  <c r="AR140" i="22" s="1"/>
  <c r="AQ140" i="22" s="1"/>
  <c r="AP140" i="22" s="1"/>
  <c r="AO140" i="22" s="1"/>
  <c r="AN140" i="22" s="1"/>
  <c r="AM140" i="22" s="1"/>
  <c r="AL140" i="22" s="1"/>
  <c r="AU122" i="22"/>
  <c r="AT122" i="22" s="1"/>
  <c r="AS122" i="22" s="1"/>
  <c r="AR122" i="22" s="1"/>
  <c r="AQ122" i="22" s="1"/>
  <c r="AP122" i="22" s="1"/>
  <c r="AO122" i="22" s="1"/>
  <c r="AN122" i="22" s="1"/>
  <c r="AM122" i="22" s="1"/>
  <c r="AL122" i="22" s="1"/>
  <c r="AU137" i="22"/>
  <c r="AT137" i="22" s="1"/>
  <c r="AS137" i="22" s="1"/>
  <c r="AR137" i="22" s="1"/>
  <c r="AQ137" i="22" s="1"/>
  <c r="AP137" i="22" s="1"/>
  <c r="AO137" i="22" s="1"/>
  <c r="AN137" i="22" s="1"/>
  <c r="AM137" i="22" s="1"/>
  <c r="AL137" i="22" s="1"/>
  <c r="AJ137" i="22" s="1"/>
  <c r="AU135" i="22"/>
  <c r="AU165" i="22"/>
  <c r="AU196" i="22"/>
  <c r="AU153" i="22"/>
  <c r="AU184" i="22"/>
  <c r="AU222" i="22"/>
  <c r="AT222" i="22" s="1"/>
  <c r="AS222" i="22" s="1"/>
  <c r="AR222" i="22" s="1"/>
  <c r="AQ222" i="22" s="1"/>
  <c r="AP222" i="22" s="1"/>
  <c r="AO222" i="22" s="1"/>
  <c r="AN222" i="22" s="1"/>
  <c r="AM222" i="22" s="1"/>
  <c r="AL222" i="22" s="1"/>
  <c r="AU193" i="22"/>
  <c r="AT193" i="22" s="1"/>
  <c r="AS193" i="22" s="1"/>
  <c r="AR193" i="22" s="1"/>
  <c r="AQ193" i="22" s="1"/>
  <c r="AP193" i="22" s="1"/>
  <c r="AO193" i="22" s="1"/>
  <c r="AN193" i="22" s="1"/>
  <c r="AM193" i="22" s="1"/>
  <c r="AL193" i="22" s="1"/>
  <c r="AU202" i="22"/>
  <c r="AT202" i="22" s="1"/>
  <c r="AS202" i="22" s="1"/>
  <c r="AR202" i="22" s="1"/>
  <c r="AQ202" i="22" s="1"/>
  <c r="AP202" i="22" s="1"/>
  <c r="AO202" i="22" s="1"/>
  <c r="AN202" i="22" s="1"/>
  <c r="AM202" i="22" s="1"/>
  <c r="AL202" i="22" s="1"/>
  <c r="AU243" i="22"/>
  <c r="AU226" i="22"/>
  <c r="AT226" i="22" s="1"/>
  <c r="AU232" i="22"/>
  <c r="AU239" i="22"/>
  <c r="BL10" i="22"/>
  <c r="BL19" i="22"/>
  <c r="BK19" i="22" s="1"/>
  <c r="BJ19" i="22" s="1"/>
  <c r="BI19" i="22" s="1"/>
  <c r="BH19" i="22" s="1"/>
  <c r="BG19" i="22" s="1"/>
  <c r="BF19" i="22" s="1"/>
  <c r="BE19" i="22" s="1"/>
  <c r="BD19" i="22" s="1"/>
  <c r="BC19" i="22" s="1"/>
  <c r="BL17" i="22"/>
  <c r="BK17" i="22" s="1"/>
  <c r="BJ17" i="22" s="1"/>
  <c r="BI17" i="22" s="1"/>
  <c r="BH17" i="22" s="1"/>
  <c r="BG17" i="22" s="1"/>
  <c r="BF17" i="22" s="1"/>
  <c r="BE17" i="22" s="1"/>
  <c r="BD17" i="22" s="1"/>
  <c r="BC17" i="22" s="1"/>
  <c r="BL23" i="22"/>
  <c r="BK23" i="22" s="1"/>
  <c r="BJ23" i="22" s="1"/>
  <c r="BI23" i="22" s="1"/>
  <c r="BH23" i="22" s="1"/>
  <c r="BG23" i="22" s="1"/>
  <c r="BF23" i="22" s="1"/>
  <c r="BE23" i="22" s="1"/>
  <c r="BD23" i="22" s="1"/>
  <c r="BC23" i="22" s="1"/>
  <c r="BA23" i="22" s="1"/>
  <c r="BL11" i="22"/>
  <c r="BL33" i="22"/>
  <c r="BL50" i="22"/>
  <c r="BL83" i="22"/>
  <c r="BL84" i="22"/>
  <c r="BL70" i="22"/>
  <c r="BK70" i="22" s="1"/>
  <c r="BJ70" i="22" s="1"/>
  <c r="BI70" i="22" s="1"/>
  <c r="BH70" i="22" s="1"/>
  <c r="BG70" i="22" s="1"/>
  <c r="BF70" i="22" s="1"/>
  <c r="BE70" i="22" s="1"/>
  <c r="BD70" i="22" s="1"/>
  <c r="BC70" i="22" s="1"/>
  <c r="BL80" i="22"/>
  <c r="BK80" i="22" s="1"/>
  <c r="BJ80" i="22" s="1"/>
  <c r="BI80" i="22" s="1"/>
  <c r="BH80" i="22" s="1"/>
  <c r="BG80" i="22" s="1"/>
  <c r="BF80" i="22" s="1"/>
  <c r="BE80" i="22" s="1"/>
  <c r="BD80" i="22" s="1"/>
  <c r="BC80" i="22" s="1"/>
  <c r="BL89" i="22"/>
  <c r="BK89" i="22" s="1"/>
  <c r="BJ89" i="22" s="1"/>
  <c r="BI89" i="22" s="1"/>
  <c r="BH89" i="22" s="1"/>
  <c r="BG89" i="22" s="1"/>
  <c r="BF89" i="22" s="1"/>
  <c r="BE89" i="22" s="1"/>
  <c r="BD89" i="22" s="1"/>
  <c r="BC89" i="22" s="1"/>
  <c r="BA89" i="22" s="1"/>
  <c r="BL79" i="22"/>
  <c r="BL66" i="22"/>
  <c r="AU49" i="22"/>
  <c r="AU38" i="22"/>
  <c r="AU27" i="22"/>
  <c r="AU30" i="22"/>
  <c r="AT30" i="22" s="1"/>
  <c r="AS30" i="22" s="1"/>
  <c r="AR30" i="22" s="1"/>
  <c r="AQ30" i="22" s="1"/>
  <c r="AP30" i="22" s="1"/>
  <c r="AO30" i="22" s="1"/>
  <c r="AN30" i="22" s="1"/>
  <c r="AM30" i="22" s="1"/>
  <c r="AL30" i="22" s="1"/>
  <c r="AJ30" i="22" s="1"/>
  <c r="BL4" i="22"/>
  <c r="BK4" i="22" s="1"/>
  <c r="BJ4" i="22" s="1"/>
  <c r="BI4" i="22" s="1"/>
  <c r="BH4" i="22" s="1"/>
  <c r="BG4" i="22" s="1"/>
  <c r="BF4" i="22" s="1"/>
  <c r="BE4" i="22" s="1"/>
  <c r="BD4" i="22" s="1"/>
  <c r="BC4" i="22" s="1"/>
  <c r="BA4" i="22" s="1"/>
  <c r="BL6" i="22"/>
  <c r="AU33" i="22"/>
  <c r="BL8" i="22"/>
  <c r="BK8" i="22" s="1"/>
  <c r="BJ8" i="22" s="1"/>
  <c r="AU42" i="22"/>
  <c r="K180" i="22"/>
  <c r="AE40" i="24"/>
  <c r="AC40" i="24"/>
  <c r="AD40" i="24"/>
  <c r="I106" i="22"/>
  <c r="I63" i="24"/>
  <c r="AB63" i="24"/>
  <c r="AC63" i="24"/>
  <c r="AD63" i="24"/>
  <c r="AE63" i="24"/>
  <c r="I43" i="24"/>
  <c r="AE43" i="24"/>
  <c r="AB43" i="24"/>
  <c r="AD43" i="24"/>
  <c r="AC43" i="24"/>
  <c r="J141" i="24"/>
  <c r="AB141" i="24"/>
  <c r="AC141" i="24"/>
  <c r="AD141" i="24"/>
  <c r="AE141" i="24"/>
  <c r="I71" i="27"/>
  <c r="I60" i="22"/>
  <c r="I77" i="22"/>
  <c r="I72" i="22"/>
  <c r="I124" i="22"/>
  <c r="K199" i="22"/>
  <c r="I126" i="22"/>
  <c r="J157" i="22"/>
  <c r="AC65" i="24"/>
  <c r="AD65" i="24"/>
  <c r="AE65" i="24"/>
  <c r="I49" i="24"/>
  <c r="AB49" i="24"/>
  <c r="AC49" i="24"/>
  <c r="AD49" i="24"/>
  <c r="AE49" i="24"/>
  <c r="I76" i="24"/>
  <c r="AB76" i="24"/>
  <c r="AC76" i="24"/>
  <c r="AD76" i="24"/>
  <c r="AE76" i="24"/>
  <c r="K256" i="24"/>
  <c r="AC256" i="24"/>
  <c r="AD256" i="24"/>
  <c r="AB256" i="24"/>
  <c r="AE256" i="24"/>
  <c r="K203" i="24"/>
  <c r="AB203" i="24"/>
  <c r="AD203" i="24"/>
  <c r="AE203" i="24"/>
  <c r="AC203" i="24"/>
  <c r="I57" i="27"/>
  <c r="I28" i="27"/>
  <c r="R69" i="27"/>
  <c r="U69" i="27"/>
  <c r="W69" i="27"/>
  <c r="U212" i="27"/>
  <c r="W212" i="27"/>
  <c r="I126" i="27"/>
  <c r="I51" i="27"/>
  <c r="AT252" i="20"/>
  <c r="AS252" i="20" s="1"/>
  <c r="AR252" i="20" s="1"/>
  <c r="AQ252" i="20" s="1"/>
  <c r="AP252" i="20" s="1"/>
  <c r="AO252" i="20" s="1"/>
  <c r="AN252" i="20" s="1"/>
  <c r="AM252" i="20"/>
  <c r="AL252" i="20"/>
  <c r="R154" i="20"/>
  <c r="U154" i="20"/>
  <c r="W154" i="20" s="1"/>
  <c r="AT268" i="20"/>
  <c r="AS268" i="20"/>
  <c r="AR268" i="20" s="1"/>
  <c r="AQ268" i="20"/>
  <c r="AP268" i="20" s="1"/>
  <c r="AO268" i="20" s="1"/>
  <c r="AN268" i="20" s="1"/>
  <c r="AM268" i="20" s="1"/>
  <c r="AL268" i="20" s="1"/>
  <c r="K282" i="20"/>
  <c r="AT132" i="20"/>
  <c r="AS132" i="20" s="1"/>
  <c r="AR132" i="20" s="1"/>
  <c r="AQ132" i="20" s="1"/>
  <c r="AP132" i="20" s="1"/>
  <c r="AO132" i="20" s="1"/>
  <c r="AN132" i="20" s="1"/>
  <c r="AM132" i="20" s="1"/>
  <c r="AL132" i="20" s="1"/>
  <c r="AT162" i="20"/>
  <c r="AS162" i="20" s="1"/>
  <c r="AR162" i="20" s="1"/>
  <c r="AQ162" i="20" s="1"/>
  <c r="AP162" i="20" s="1"/>
  <c r="AO162" i="20" s="1"/>
  <c r="AN162" i="20" s="1"/>
  <c r="AM162" i="20" s="1"/>
  <c r="AL162" i="20" s="1"/>
  <c r="K276" i="20"/>
  <c r="AT195" i="20"/>
  <c r="AS195" i="20"/>
  <c r="AR195" i="20" s="1"/>
  <c r="AQ195" i="20" s="1"/>
  <c r="AP195" i="20" s="1"/>
  <c r="AO195" i="20" s="1"/>
  <c r="AN195" i="20" s="1"/>
  <c r="AM195" i="20" s="1"/>
  <c r="AL195" i="20" s="1"/>
  <c r="AT60" i="20"/>
  <c r="AS60" i="20" s="1"/>
  <c r="AR60" i="20" s="1"/>
  <c r="AQ60" i="20" s="1"/>
  <c r="AP60" i="20" s="1"/>
  <c r="AO60" i="20" s="1"/>
  <c r="AN60" i="20" s="1"/>
  <c r="AM60" i="20" s="1"/>
  <c r="AL60" i="20" s="1"/>
  <c r="AT254" i="20"/>
  <c r="AS254" i="20"/>
  <c r="AR254" i="20"/>
  <c r="AQ254" i="20" s="1"/>
  <c r="AP254" i="20" s="1"/>
  <c r="AO254" i="20" s="1"/>
  <c r="AN254" i="20" s="1"/>
  <c r="AM254" i="20" s="1"/>
  <c r="AL254" i="20" s="1"/>
  <c r="U220" i="20"/>
  <c r="W220" i="20"/>
  <c r="K280" i="20"/>
  <c r="AT165" i="20"/>
  <c r="AS165" i="20"/>
  <c r="AR165" i="20" s="1"/>
  <c r="AQ165" i="20" s="1"/>
  <c r="AP165" i="20" s="1"/>
  <c r="AO165" i="20" s="1"/>
  <c r="AN165" i="20" s="1"/>
  <c r="AM165" i="20" s="1"/>
  <c r="AL165" i="20"/>
  <c r="AT221" i="20"/>
  <c r="AS221" i="20" s="1"/>
  <c r="AR221" i="20" s="1"/>
  <c r="AQ221" i="20" s="1"/>
  <c r="AP221" i="20" s="1"/>
  <c r="AO221" i="20" s="1"/>
  <c r="AN221" i="20" s="1"/>
  <c r="AM221" i="20"/>
  <c r="AL221" i="20"/>
  <c r="AJ221" i="20" s="1"/>
  <c r="J172" i="20"/>
  <c r="X81" i="19"/>
  <c r="R22" i="19"/>
  <c r="X22" i="19"/>
  <c r="R198" i="19"/>
  <c r="Y198" i="19" s="1"/>
  <c r="U125" i="17"/>
  <c r="W125" i="17" s="1"/>
  <c r="Y125" i="17"/>
  <c r="L266" i="26"/>
  <c r="R205" i="26"/>
  <c r="U205" i="26"/>
  <c r="K260" i="19"/>
  <c r="X260" i="19"/>
  <c r="Y260" i="19"/>
  <c r="X89" i="19"/>
  <c r="U152" i="26"/>
  <c r="R91" i="17"/>
  <c r="X91" i="17"/>
  <c r="U138" i="17"/>
  <c r="W138" i="17" s="1"/>
  <c r="X267" i="17"/>
  <c r="I85" i="17"/>
  <c r="X85" i="17"/>
  <c r="G67" i="1"/>
  <c r="J67" i="1"/>
  <c r="S192" i="10"/>
  <c r="U192" i="10"/>
  <c r="S214" i="10"/>
  <c r="U214" i="10"/>
  <c r="U187" i="27"/>
  <c r="W187" i="27"/>
  <c r="BL7" i="22"/>
  <c r="BK7" i="22" s="1"/>
  <c r="BJ7" i="22" s="1"/>
  <c r="BI7" i="22" s="1"/>
  <c r="BH7" i="22" s="1"/>
  <c r="BG7" i="22" s="1"/>
  <c r="BF7" i="22" s="1"/>
  <c r="BE7" i="22" s="1"/>
  <c r="BD7" i="22" s="1"/>
  <c r="BC7" i="22" s="1"/>
  <c r="AA129" i="20"/>
  <c r="AC129" i="20"/>
  <c r="AA90" i="24"/>
  <c r="AB90" i="24"/>
  <c r="AB259" i="24"/>
  <c r="AA259" i="24"/>
  <c r="AB124" i="24"/>
  <c r="AA124" i="24"/>
  <c r="AC118" i="24"/>
  <c r="AD118" i="24"/>
  <c r="AE118" i="24"/>
  <c r="AA250" i="24"/>
  <c r="AB250" i="24"/>
  <c r="AB234" i="24"/>
  <c r="AA234" i="24"/>
  <c r="AC136" i="24"/>
  <c r="AE136" i="24"/>
  <c r="AD136" i="24"/>
  <c r="AC73" i="24"/>
  <c r="AD73" i="24"/>
  <c r="AE73" i="24"/>
  <c r="AA219" i="24"/>
  <c r="AB219" i="24"/>
  <c r="AB260" i="24"/>
  <c r="AA260" i="24"/>
  <c r="AB156" i="24"/>
  <c r="AA156" i="24"/>
  <c r="AC150" i="24"/>
  <c r="AD150" i="24"/>
  <c r="AE150" i="24"/>
  <c r="K243" i="20"/>
  <c r="AT30" i="20"/>
  <c r="AS30" i="20"/>
  <c r="AR30" i="20"/>
  <c r="AQ30" i="20" s="1"/>
  <c r="AP30" i="20" s="1"/>
  <c r="AO30" i="20" s="1"/>
  <c r="AN30" i="20" s="1"/>
  <c r="AM30" i="20" s="1"/>
  <c r="AL30" i="20" s="1"/>
  <c r="AT264" i="20"/>
  <c r="AS264" i="20"/>
  <c r="AR264" i="20" s="1"/>
  <c r="AQ264" i="20"/>
  <c r="AP264" i="20"/>
  <c r="AO264" i="20" s="1"/>
  <c r="AN264" i="20" s="1"/>
  <c r="AM264" i="20" s="1"/>
  <c r="AL264" i="20" s="1"/>
  <c r="AT124" i="20"/>
  <c r="AS124" i="20" s="1"/>
  <c r="AR124" i="20"/>
  <c r="AQ124" i="20" s="1"/>
  <c r="AP124" i="20" s="1"/>
  <c r="AO124" i="20" s="1"/>
  <c r="AN124" i="20" s="1"/>
  <c r="AM124" i="20" s="1"/>
  <c r="AL124" i="20" s="1"/>
  <c r="AT272" i="20"/>
  <c r="AS272" i="20"/>
  <c r="AR272" i="20" s="1"/>
  <c r="AQ272" i="20" s="1"/>
  <c r="AP272" i="20" s="1"/>
  <c r="AO272" i="20" s="1"/>
  <c r="AN272" i="20" s="1"/>
  <c r="AM272" i="20" s="1"/>
  <c r="AL272" i="20" s="1"/>
  <c r="I36" i="20"/>
  <c r="AT261" i="20"/>
  <c r="AS261" i="20" s="1"/>
  <c r="AR261" i="20" s="1"/>
  <c r="AQ261" i="20" s="1"/>
  <c r="AP261" i="20" s="1"/>
  <c r="AO261" i="20" s="1"/>
  <c r="AN261" i="20" s="1"/>
  <c r="AM261" i="20" s="1"/>
  <c r="AL261" i="20" s="1"/>
  <c r="I92" i="20"/>
  <c r="X57" i="19"/>
  <c r="U42" i="17"/>
  <c r="W42" i="17" s="1"/>
  <c r="Y42" i="17"/>
  <c r="X169" i="19"/>
  <c r="U169" i="19"/>
  <c r="W169" i="19" s="1"/>
  <c r="X127" i="19"/>
  <c r="I127" i="19"/>
  <c r="Y127" i="19"/>
  <c r="R160" i="17"/>
  <c r="U160" i="17" s="1"/>
  <c r="W160" i="17" s="1"/>
  <c r="X160" i="17"/>
  <c r="I38" i="17"/>
  <c r="X38" i="17"/>
  <c r="J138" i="17"/>
  <c r="X138" i="17"/>
  <c r="Y138" i="17"/>
  <c r="R71" i="17"/>
  <c r="Y71" i="17" s="1"/>
  <c r="X71" i="17"/>
  <c r="I105" i="17"/>
  <c r="X105" i="17"/>
  <c r="N99" i="17"/>
  <c r="Y99" i="17"/>
  <c r="X99" i="17"/>
  <c r="X83" i="19"/>
  <c r="I83" i="19"/>
  <c r="G45" i="1"/>
  <c r="J45" i="1"/>
  <c r="S278" i="4"/>
  <c r="U278" i="4"/>
  <c r="U43" i="17"/>
  <c r="W43" i="17" s="1"/>
  <c r="Y43" i="17"/>
  <c r="S67" i="4"/>
  <c r="U67" i="4"/>
  <c r="BL2" i="22"/>
  <c r="BK2" i="22" s="1"/>
  <c r="BJ2" i="22" s="1"/>
  <c r="BI2" i="22" s="1"/>
  <c r="BH2" i="22" s="1"/>
  <c r="BG2" i="22" s="1"/>
  <c r="BF2" i="22" s="1"/>
  <c r="BE2" i="22" s="1"/>
  <c r="BD2" i="22" s="1"/>
  <c r="BC2" i="22" s="1"/>
  <c r="BB2" i="22" s="1"/>
  <c r="BK7" i="24"/>
  <c r="BJ7" i="24"/>
  <c r="BI7" i="24"/>
  <c r="BH7" i="24"/>
  <c r="BG7" i="24"/>
  <c r="BF7" i="24"/>
  <c r="BE7" i="24"/>
  <c r="BD7" i="24"/>
  <c r="BC7" i="24"/>
  <c r="AA58" i="24"/>
  <c r="AB58" i="24"/>
  <c r="AB89" i="24"/>
  <c r="AA89" i="24"/>
  <c r="AZ83" i="24"/>
  <c r="AX83" i="24"/>
  <c r="AB37" i="24"/>
  <c r="AA37" i="24"/>
  <c r="AZ42" i="24"/>
  <c r="AX42" i="24"/>
  <c r="AB235" i="24"/>
  <c r="AA235" i="24"/>
  <c r="AH127" i="24"/>
  <c r="AH230" i="24"/>
  <c r="AC202" i="24"/>
  <c r="AD202" i="24"/>
  <c r="AE202" i="24"/>
  <c r="AH72" i="24"/>
  <c r="AA72" i="24"/>
  <c r="AE27" i="24"/>
  <c r="AC27" i="24"/>
  <c r="AD27" i="24"/>
  <c r="I64" i="22"/>
  <c r="I47" i="24"/>
  <c r="AB47" i="24"/>
  <c r="AC47" i="24"/>
  <c r="AD47" i="24"/>
  <c r="AE47" i="24"/>
  <c r="I122" i="27"/>
  <c r="I50" i="27"/>
  <c r="I110" i="22"/>
  <c r="J134" i="22"/>
  <c r="K182" i="22"/>
  <c r="J129" i="24"/>
  <c r="J19" i="24"/>
  <c r="AB129" i="24"/>
  <c r="AD129" i="24"/>
  <c r="AE129" i="24"/>
  <c r="AC129" i="24"/>
  <c r="I118" i="27"/>
  <c r="K212" i="27"/>
  <c r="K16" i="27"/>
  <c r="K18" i="27"/>
  <c r="R111" i="27"/>
  <c r="U111" i="27"/>
  <c r="W111" i="27"/>
  <c r="I39" i="27"/>
  <c r="I107" i="27"/>
  <c r="R138" i="27"/>
  <c r="U138" i="27"/>
  <c r="W138" i="27"/>
  <c r="I101" i="27"/>
  <c r="I114" i="27"/>
  <c r="R74" i="20"/>
  <c r="U74" i="20"/>
  <c r="W74" i="20"/>
  <c r="R146" i="27"/>
  <c r="U146" i="27"/>
  <c r="W146" i="27"/>
  <c r="R148" i="20"/>
  <c r="U148" i="20"/>
  <c r="W148" i="20" s="1"/>
  <c r="K252" i="20"/>
  <c r="AT227" i="20"/>
  <c r="AS227" i="20" s="1"/>
  <c r="AR227" i="20"/>
  <c r="AQ227" i="20"/>
  <c r="AP227" i="20" s="1"/>
  <c r="AO227" i="20" s="1"/>
  <c r="AN227" i="20" s="1"/>
  <c r="AM227" i="20" s="1"/>
  <c r="AL227" i="20" s="1"/>
  <c r="AI227" i="20" s="1"/>
  <c r="AH227" i="20" s="1"/>
  <c r="I132" i="20"/>
  <c r="R162" i="20"/>
  <c r="U162" i="20" s="1"/>
  <c r="W162" i="20" s="1"/>
  <c r="AT234" i="20"/>
  <c r="AS234" i="20"/>
  <c r="AR234" i="20"/>
  <c r="AQ234" i="20" s="1"/>
  <c r="AP234" i="20"/>
  <c r="AO234" i="20" s="1"/>
  <c r="AN234" i="20" s="1"/>
  <c r="AM234" i="20" s="1"/>
  <c r="AL234" i="20" s="1"/>
  <c r="U260" i="20"/>
  <c r="W260" i="20"/>
  <c r="BB92" i="20"/>
  <c r="BA92" i="20"/>
  <c r="AT66" i="20"/>
  <c r="AS66" i="20" s="1"/>
  <c r="AR66" i="20" s="1"/>
  <c r="AQ66" i="20" s="1"/>
  <c r="AP66" i="20" s="1"/>
  <c r="AO66" i="20" s="1"/>
  <c r="AN66" i="20" s="1"/>
  <c r="AM66" i="20"/>
  <c r="AL66" i="20"/>
  <c r="K220" i="20"/>
  <c r="R280" i="20"/>
  <c r="U280" i="20" s="1"/>
  <c r="W280" i="20" s="1"/>
  <c r="I165" i="20"/>
  <c r="AT236" i="20"/>
  <c r="AS236" i="20"/>
  <c r="AR236" i="20" s="1"/>
  <c r="AQ236" i="20" s="1"/>
  <c r="AP236" i="20" s="1"/>
  <c r="AO236" i="20" s="1"/>
  <c r="AN236" i="20" s="1"/>
  <c r="AM236" i="20" s="1"/>
  <c r="AL236" i="20" s="1"/>
  <c r="AT256" i="20"/>
  <c r="AS256" i="20"/>
  <c r="AR256" i="20" s="1"/>
  <c r="AQ256" i="20" s="1"/>
  <c r="AP256" i="20" s="1"/>
  <c r="AO256" i="20" s="1"/>
  <c r="AN256" i="20" s="1"/>
  <c r="AM256" i="20" s="1"/>
  <c r="AL256" i="20" s="1"/>
  <c r="AT172" i="20"/>
  <c r="AS172" i="20" s="1"/>
  <c r="AR172" i="20" s="1"/>
  <c r="AQ172" i="20" s="1"/>
  <c r="AP172" i="20" s="1"/>
  <c r="AO172" i="20" s="1"/>
  <c r="AN172" i="20" s="1"/>
  <c r="AM172" i="20" s="1"/>
  <c r="AL172" i="20" s="1"/>
  <c r="K251" i="20"/>
  <c r="Y166" i="19"/>
  <c r="U166" i="19"/>
  <c r="W166" i="19" s="1"/>
  <c r="R188" i="19"/>
  <c r="U188" i="19" s="1"/>
  <c r="W188" i="19" s="1"/>
  <c r="X188" i="19"/>
  <c r="X97" i="19"/>
  <c r="I97" i="19"/>
  <c r="R142" i="17"/>
  <c r="X142" i="17"/>
  <c r="R274" i="17"/>
  <c r="X274" i="17"/>
  <c r="R247" i="17"/>
  <c r="Y247" i="17" s="1"/>
  <c r="X247" i="17"/>
  <c r="X150" i="17"/>
  <c r="R150" i="17"/>
  <c r="G83" i="1"/>
  <c r="K83" i="1"/>
  <c r="AU46" i="22"/>
  <c r="AT46" i="22" s="1"/>
  <c r="AS46" i="22" s="1"/>
  <c r="AR46" i="22" s="1"/>
  <c r="AQ46" i="22" s="1"/>
  <c r="AP46" i="22" s="1"/>
  <c r="AO46" i="22" s="1"/>
  <c r="AN46" i="22" s="1"/>
  <c r="AM46" i="22" s="1"/>
  <c r="AL46" i="22" s="1"/>
  <c r="U251" i="20"/>
  <c r="W251" i="20"/>
  <c r="AA102" i="20"/>
  <c r="AC102" i="20"/>
  <c r="AA134" i="20"/>
  <c r="AC134" i="20"/>
  <c r="AA67" i="24"/>
  <c r="AB67" i="24"/>
  <c r="AB249" i="24"/>
  <c r="AA249" i="24"/>
  <c r="AB261" i="24"/>
  <c r="AA261" i="24"/>
  <c r="AD174" i="24"/>
  <c r="AC174" i="24"/>
  <c r="AE174" i="24"/>
  <c r="AA144" i="24"/>
  <c r="AB144" i="24"/>
  <c r="AC126" i="24"/>
  <c r="AD126" i="24"/>
  <c r="AE126" i="24"/>
  <c r="AB237" i="24"/>
  <c r="AA237" i="24"/>
  <c r="AB138" i="24"/>
  <c r="AA138" i="24"/>
  <c r="AE271" i="24"/>
  <c r="AC271" i="24"/>
  <c r="AD271" i="24"/>
  <c r="AB247" i="24"/>
  <c r="AA247" i="24"/>
  <c r="Y294" i="19"/>
  <c r="Y281" i="19"/>
  <c r="Y297" i="19"/>
  <c r="Y302" i="19"/>
  <c r="Y276" i="17"/>
  <c r="Y295" i="17"/>
  <c r="Y299" i="17"/>
  <c r="AI293" i="20"/>
  <c r="AI292" i="20"/>
  <c r="AJ292" i="20"/>
  <c r="AK292" i="20"/>
  <c r="AJ294" i="20"/>
  <c r="AK294" i="20"/>
  <c r="AI294" i="20"/>
  <c r="AH294" i="20"/>
  <c r="AA294" i="20" s="1"/>
  <c r="AJ296" i="20"/>
  <c r="AI296" i="20"/>
  <c r="AH296" i="20" s="1"/>
  <c r="AK296" i="20"/>
  <c r="AJ286" i="20"/>
  <c r="AK286" i="20"/>
  <c r="AI286" i="20"/>
  <c r="AH286" i="20" s="1"/>
  <c r="AI289" i="20"/>
  <c r="AJ289" i="20"/>
  <c r="AK297" i="20"/>
  <c r="AI297" i="20"/>
  <c r="AH297" i="20" s="1"/>
  <c r="AE297" i="20" s="1"/>
  <c r="AJ297" i="20"/>
  <c r="AJ287" i="20"/>
  <c r="AJ295" i="20"/>
  <c r="AJ49" i="20"/>
  <c r="AH49" i="20" s="1"/>
  <c r="AI49" i="20"/>
  <c r="AK49" i="20"/>
  <c r="AK44" i="20"/>
  <c r="AJ44" i="20"/>
  <c r="AI44" i="20"/>
  <c r="AJ228" i="20"/>
  <c r="AK228" i="20"/>
  <c r="AI228" i="20"/>
  <c r="AH228" i="20"/>
  <c r="AI218" i="20"/>
  <c r="AJ218" i="20"/>
  <c r="AK218" i="20"/>
  <c r="AK191" i="20"/>
  <c r="AJ191" i="20"/>
  <c r="AI191" i="20"/>
  <c r="AH191" i="20" s="1"/>
  <c r="AJ25" i="20"/>
  <c r="AK96" i="20"/>
  <c r="AK126" i="20"/>
  <c r="AI98" i="20"/>
  <c r="AJ98" i="20"/>
  <c r="AK216" i="20"/>
  <c r="AI216" i="20"/>
  <c r="AJ216" i="20"/>
  <c r="AJ52" i="20"/>
  <c r="AK52" i="20"/>
  <c r="AI52" i="20"/>
  <c r="AI84" i="20"/>
  <c r="AJ84" i="20"/>
  <c r="AH84" i="20" s="1"/>
  <c r="AA84" i="20" s="1"/>
  <c r="AK84" i="20"/>
  <c r="AJ111" i="20"/>
  <c r="AI111" i="20"/>
  <c r="AH111" i="20"/>
  <c r="AK111" i="20"/>
  <c r="AI153" i="20"/>
  <c r="AK27" i="20"/>
  <c r="AI27" i="20"/>
  <c r="AH27" i="20" s="1"/>
  <c r="AJ27" i="20"/>
  <c r="AI100" i="20"/>
  <c r="AA74" i="20"/>
  <c r="AC74" i="20"/>
  <c r="AJ189" i="20"/>
  <c r="AK56" i="20"/>
  <c r="AI56" i="20"/>
  <c r="AJ56" i="20"/>
  <c r="AH56" i="20" s="1"/>
  <c r="AJ242" i="20"/>
  <c r="AH242" i="20" s="1"/>
  <c r="AI242" i="20"/>
  <c r="AK242" i="20"/>
  <c r="AA79" i="20"/>
  <c r="AH173" i="20"/>
  <c r="AC58" i="20"/>
  <c r="AA58" i="20"/>
  <c r="AJ181" i="20"/>
  <c r="AK181" i="20"/>
  <c r="AI181" i="20"/>
  <c r="AJ169" i="20"/>
  <c r="AK169" i="20"/>
  <c r="AI169" i="20"/>
  <c r="AH169" i="20"/>
  <c r="AA138" i="20"/>
  <c r="AF138" i="20" s="1"/>
  <c r="AC138" i="20"/>
  <c r="AJ42" i="20"/>
  <c r="AK42" i="20"/>
  <c r="AA55" i="20"/>
  <c r="AC55" i="20"/>
  <c r="AK150" i="20"/>
  <c r="AJ150" i="20"/>
  <c r="AI150" i="20"/>
  <c r="AK160" i="20"/>
  <c r="AJ160" i="20"/>
  <c r="BB4" i="24"/>
  <c r="BA4" i="24"/>
  <c r="BB7" i="24"/>
  <c r="BA7" i="24"/>
  <c r="AK252" i="20"/>
  <c r="AJ227" i="20"/>
  <c r="AD72" i="24"/>
  <c r="AE72" i="24"/>
  <c r="AC72" i="24"/>
  <c r="AI165" i="20"/>
  <c r="AI245" i="20"/>
  <c r="AH245" i="20" s="1"/>
  <c r="AJ260" i="20"/>
  <c r="AI260" i="20"/>
  <c r="AH260" i="20" s="1"/>
  <c r="AA260" i="20" s="1"/>
  <c r="AI251" i="20"/>
  <c r="AJ251" i="20"/>
  <c r="AD144" i="24"/>
  <c r="AE144" i="24"/>
  <c r="AC144" i="24"/>
  <c r="U247" i="17"/>
  <c r="W247" i="17"/>
  <c r="AD58" i="24"/>
  <c r="AE58" i="24"/>
  <c r="AC58" i="24"/>
  <c r="AC250" i="24"/>
  <c r="AD250" i="24"/>
  <c r="AE250" i="24"/>
  <c r="AD67" i="24"/>
  <c r="AE67" i="24"/>
  <c r="AC67" i="24"/>
  <c r="AE156" i="24"/>
  <c r="AC156" i="24"/>
  <c r="AD156" i="24"/>
  <c r="AC90" i="24"/>
  <c r="AD90" i="24"/>
  <c r="AE90" i="24"/>
  <c r="Y91" i="17"/>
  <c r="U91" i="17"/>
  <c r="W91" i="17" s="1"/>
  <c r="AT165" i="22"/>
  <c r="AS165" i="22" s="1"/>
  <c r="AR165" i="22" s="1"/>
  <c r="AQ165" i="22" s="1"/>
  <c r="AP165" i="22" s="1"/>
  <c r="AO165" i="22" s="1"/>
  <c r="AT64" i="22"/>
  <c r="AS64" i="22" s="1"/>
  <c r="AR64" i="22" s="1"/>
  <c r="AQ64" i="22" s="1"/>
  <c r="AP64" i="22" s="1"/>
  <c r="AO64" i="22" s="1"/>
  <c r="BK75" i="22"/>
  <c r="BJ75" i="22" s="1"/>
  <c r="BI75" i="22" s="1"/>
  <c r="BH75" i="22" s="1"/>
  <c r="AT231" i="22"/>
  <c r="AS231" i="22" s="1"/>
  <c r="AR231" i="22" s="1"/>
  <c r="AT150" i="22"/>
  <c r="AS150" i="22" s="1"/>
  <c r="AR150" i="22" s="1"/>
  <c r="AT102" i="22"/>
  <c r="AS102" i="22" s="1"/>
  <c r="AR102" i="22" s="1"/>
  <c r="AQ102" i="22" s="1"/>
  <c r="AP102" i="22" s="1"/>
  <c r="AO102" i="22" s="1"/>
  <c r="AN102" i="22" s="1"/>
  <c r="AM102" i="22" s="1"/>
  <c r="AL102" i="22" s="1"/>
  <c r="AK102" i="22" s="1"/>
  <c r="BK64" i="22"/>
  <c r="BJ64" i="22" s="1"/>
  <c r="BI64" i="22" s="1"/>
  <c r="BH64" i="22" s="1"/>
  <c r="BG64" i="22" s="1"/>
  <c r="BF64" i="22" s="1"/>
  <c r="BE64" i="22" s="1"/>
  <c r="BD64" i="22" s="1"/>
  <c r="BC64" i="22" s="1"/>
  <c r="BK12" i="22"/>
  <c r="BJ12" i="22" s="1"/>
  <c r="BI12" i="22" s="1"/>
  <c r="BH12" i="22" s="1"/>
  <c r="BG12" i="22" s="1"/>
  <c r="BF12" i="22" s="1"/>
  <c r="BE12" i="22" s="1"/>
  <c r="BD12" i="22" s="1"/>
  <c r="BC12" i="22" s="1"/>
  <c r="BB12" i="22" s="1"/>
  <c r="AT221" i="22"/>
  <c r="AS221" i="22" s="1"/>
  <c r="AR221" i="22" s="1"/>
  <c r="AQ221" i="22" s="1"/>
  <c r="AP221" i="22" s="1"/>
  <c r="AO221" i="22" s="1"/>
  <c r="AN221" i="22" s="1"/>
  <c r="AM221" i="22" s="1"/>
  <c r="AL221" i="22" s="1"/>
  <c r="AI221" i="22" s="1"/>
  <c r="AT155" i="22"/>
  <c r="AS155" i="22" s="1"/>
  <c r="AR155" i="22" s="1"/>
  <c r="AQ155" i="22" s="1"/>
  <c r="AP155" i="22" s="1"/>
  <c r="AO155" i="22" s="1"/>
  <c r="AN155" i="22" s="1"/>
  <c r="AM155" i="22" s="1"/>
  <c r="AL155" i="22" s="1"/>
  <c r="AK155" i="22" s="1"/>
  <c r="BK90" i="22"/>
  <c r="BJ90" i="22" s="1"/>
  <c r="BI90" i="22" s="1"/>
  <c r="BH90" i="22" s="1"/>
  <c r="BG90" i="22" s="1"/>
  <c r="BF90" i="22" s="1"/>
  <c r="BE90" i="22" s="1"/>
  <c r="BD90" i="22" s="1"/>
  <c r="BC90" i="22" s="1"/>
  <c r="BA90" i="22" s="1"/>
  <c r="BK26" i="22"/>
  <c r="BJ26" i="22" s="1"/>
  <c r="BI26" i="22" s="1"/>
  <c r="BH26" i="22" s="1"/>
  <c r="BG26" i="22" s="1"/>
  <c r="BF26" i="22" s="1"/>
  <c r="BE26" i="22" s="1"/>
  <c r="BD26" i="22" s="1"/>
  <c r="BC26" i="22" s="1"/>
  <c r="BA26" i="22" s="1"/>
  <c r="AT99" i="22"/>
  <c r="AS99" i="22" s="1"/>
  <c r="AR99" i="22" s="1"/>
  <c r="AQ99" i="22" s="1"/>
  <c r="AP99" i="22" s="1"/>
  <c r="AO99" i="22" s="1"/>
  <c r="AN99" i="22" s="1"/>
  <c r="AM99" i="22" s="1"/>
  <c r="AL99" i="22" s="1"/>
  <c r="AJ99" i="22" s="1"/>
  <c r="AT172" i="22"/>
  <c r="AS172" i="22" s="1"/>
  <c r="AR172" i="22" s="1"/>
  <c r="AQ172" i="22" s="1"/>
  <c r="AP172" i="22" s="1"/>
  <c r="AO172" i="22" s="1"/>
  <c r="AN172" i="22" s="1"/>
  <c r="AM172" i="22" s="1"/>
  <c r="AL172" i="22" s="1"/>
  <c r="AT121" i="22"/>
  <c r="AS121" i="22" s="1"/>
  <c r="AR121" i="22" s="1"/>
  <c r="AQ121" i="22" s="1"/>
  <c r="AP121" i="22" s="1"/>
  <c r="AO121" i="22" s="1"/>
  <c r="AN121" i="22" s="1"/>
  <c r="AM121" i="22" s="1"/>
  <c r="AL121" i="22" s="1"/>
  <c r="BK59" i="22"/>
  <c r="BJ59" i="22" s="1"/>
  <c r="BI59" i="22" s="1"/>
  <c r="BH59" i="22" s="1"/>
  <c r="BG59" i="22" s="1"/>
  <c r="BF59" i="22" s="1"/>
  <c r="BE59" i="22" s="1"/>
  <c r="BD59" i="22" s="1"/>
  <c r="BC59" i="22" s="1"/>
  <c r="BA59" i="22" s="1"/>
  <c r="BK38" i="22"/>
  <c r="BJ38" i="22" s="1"/>
  <c r="BI38" i="22" s="1"/>
  <c r="BH38" i="22" s="1"/>
  <c r="BG38" i="22" s="1"/>
  <c r="BF38" i="22" s="1"/>
  <c r="BE38" i="22" s="1"/>
  <c r="BD38" i="22" s="1"/>
  <c r="BC38" i="22" s="1"/>
  <c r="BB38" i="22" s="1"/>
  <c r="AT228" i="22"/>
  <c r="AS228" i="22" s="1"/>
  <c r="AR228" i="22" s="1"/>
  <c r="AQ228" i="22" s="1"/>
  <c r="AP228" i="22" s="1"/>
  <c r="AO228" i="22" s="1"/>
  <c r="AN228" i="22" s="1"/>
  <c r="AM228" i="22" s="1"/>
  <c r="AL228" i="22" s="1"/>
  <c r="AI228" i="22" s="1"/>
  <c r="AT146" i="22"/>
  <c r="AS146" i="22" s="1"/>
  <c r="AR146" i="22" s="1"/>
  <c r="AQ146" i="22" s="1"/>
  <c r="AP146" i="22" s="1"/>
  <c r="AO146" i="22" s="1"/>
  <c r="AN146" i="22" s="1"/>
  <c r="AM146" i="22" s="1"/>
  <c r="AL146" i="22" s="1"/>
  <c r="AK146" i="22" s="1"/>
  <c r="BK74" i="22"/>
  <c r="BJ74" i="22" s="1"/>
  <c r="BI74" i="22" s="1"/>
  <c r="BH74" i="22" s="1"/>
  <c r="BG74" i="22" s="1"/>
  <c r="BF74" i="22" s="1"/>
  <c r="BE74" i="22" s="1"/>
  <c r="BD74" i="22" s="1"/>
  <c r="BC74" i="22" s="1"/>
  <c r="BA74" i="22" s="1"/>
  <c r="AT244" i="22"/>
  <c r="AS244" i="22" s="1"/>
  <c r="AR244" i="22" s="1"/>
  <c r="AQ244" i="22" s="1"/>
  <c r="AP244" i="22" s="1"/>
  <c r="AO244" i="22" s="1"/>
  <c r="AN244" i="22" s="1"/>
  <c r="AM244" i="22" s="1"/>
  <c r="AL244" i="22" s="1"/>
  <c r="AJ244" i="22" s="1"/>
  <c r="AT249" i="22"/>
  <c r="AS249" i="22" s="1"/>
  <c r="AR249" i="22" s="1"/>
  <c r="AQ249" i="22" s="1"/>
  <c r="AP249" i="22" s="1"/>
  <c r="AO249" i="22" s="1"/>
  <c r="AN249" i="22" s="1"/>
  <c r="AM249" i="22" s="1"/>
  <c r="AL249" i="22" s="1"/>
  <c r="AJ249" i="22" s="1"/>
  <c r="AT189" i="22"/>
  <c r="AS189" i="22" s="1"/>
  <c r="AR189" i="22" s="1"/>
  <c r="AQ189" i="22" s="1"/>
  <c r="AP189" i="22" s="1"/>
  <c r="AO189" i="22" s="1"/>
  <c r="AN189" i="22" s="1"/>
  <c r="AM189" i="22" s="1"/>
  <c r="AL189" i="22" s="1"/>
  <c r="AI189" i="22" s="1"/>
  <c r="AT87" i="22"/>
  <c r="AS87" i="22" s="1"/>
  <c r="AR87" i="22" s="1"/>
  <c r="AQ87" i="22" s="1"/>
  <c r="AP87" i="22" s="1"/>
  <c r="AO87" i="22" s="1"/>
  <c r="AN87" i="22" s="1"/>
  <c r="AM87" i="22" s="1"/>
  <c r="AL87" i="22" s="1"/>
  <c r="BK94" i="22"/>
  <c r="BJ94" i="22" s="1"/>
  <c r="BI94" i="22" s="1"/>
  <c r="BH94" i="22" s="1"/>
  <c r="BG94" i="22" s="1"/>
  <c r="BF94" i="22" s="1"/>
  <c r="BE94" i="22" s="1"/>
  <c r="BD94" i="22" s="1"/>
  <c r="BC94" i="22" s="1"/>
  <c r="BA94" i="22" s="1"/>
  <c r="AT203" i="22"/>
  <c r="AS203" i="22" s="1"/>
  <c r="AR203" i="22" s="1"/>
  <c r="AQ203" i="22" s="1"/>
  <c r="AP203" i="22" s="1"/>
  <c r="AO203" i="22" s="1"/>
  <c r="AN203" i="22" s="1"/>
  <c r="AM203" i="22" s="1"/>
  <c r="AL203" i="22" s="1"/>
  <c r="AI203" i="22" s="1"/>
  <c r="AT199" i="22"/>
  <c r="AS199" i="22" s="1"/>
  <c r="AR199" i="22" s="1"/>
  <c r="AQ199" i="22" s="1"/>
  <c r="AP199" i="22" s="1"/>
  <c r="AO199" i="22" s="1"/>
  <c r="AN199" i="22" s="1"/>
  <c r="AM199" i="22" s="1"/>
  <c r="AL199" i="22" s="1"/>
  <c r="AJ199" i="22" s="1"/>
  <c r="AT133" i="22"/>
  <c r="AS133" i="22" s="1"/>
  <c r="AR133" i="22" s="1"/>
  <c r="AQ133" i="22" s="1"/>
  <c r="AP133" i="22" s="1"/>
  <c r="AO133" i="22" s="1"/>
  <c r="AN133" i="22" s="1"/>
  <c r="AM133" i="22" s="1"/>
  <c r="AL133" i="22" s="1"/>
  <c r="AI133" i="22" s="1"/>
  <c r="BK101" i="22"/>
  <c r="BJ101" i="22" s="1"/>
  <c r="BI101" i="22" s="1"/>
  <c r="BH101" i="22" s="1"/>
  <c r="BG101" i="22" s="1"/>
  <c r="BF101" i="22" s="1"/>
  <c r="BE101" i="22" s="1"/>
  <c r="BD101" i="22" s="1"/>
  <c r="BC101" i="22" s="1"/>
  <c r="BB101" i="22" s="1"/>
  <c r="BK31" i="22"/>
  <c r="BJ31" i="22" s="1"/>
  <c r="BI31" i="22" s="1"/>
  <c r="BH31" i="22" s="1"/>
  <c r="BG31" i="22" s="1"/>
  <c r="BF31" i="22" s="1"/>
  <c r="BE31" i="22" s="1"/>
  <c r="BD31" i="22" s="1"/>
  <c r="BC31" i="22" s="1"/>
  <c r="AT210" i="22"/>
  <c r="AS210" i="22" s="1"/>
  <c r="AR210" i="22" s="1"/>
  <c r="AQ210" i="22" s="1"/>
  <c r="AP210" i="22" s="1"/>
  <c r="AO210" i="22" s="1"/>
  <c r="AN210" i="22" s="1"/>
  <c r="AM210" i="22" s="1"/>
  <c r="AL210" i="22" s="1"/>
  <c r="AT91" i="22"/>
  <c r="AS91" i="22" s="1"/>
  <c r="AR91" i="22" s="1"/>
  <c r="AQ91" i="22" s="1"/>
  <c r="AP91" i="22" s="1"/>
  <c r="AO91" i="22" s="1"/>
  <c r="AN91" i="22" s="1"/>
  <c r="AM91" i="22" s="1"/>
  <c r="AL91" i="22" s="1"/>
  <c r="AT114" i="22"/>
  <c r="AS114" i="22" s="1"/>
  <c r="AR114" i="22" s="1"/>
  <c r="AQ114" i="22" s="1"/>
  <c r="AP114" i="22" s="1"/>
  <c r="AO114" i="22" s="1"/>
  <c r="AN114" i="22" s="1"/>
  <c r="AM114" i="22" s="1"/>
  <c r="AL114" i="22" s="1"/>
  <c r="AT104" i="22"/>
  <c r="AS104" i="22" s="1"/>
  <c r="AR104" i="22" s="1"/>
  <c r="AQ104" i="22" s="1"/>
  <c r="AP104" i="22" s="1"/>
  <c r="AO104" i="22" s="1"/>
  <c r="AN104" i="22" s="1"/>
  <c r="AM104" i="22" s="1"/>
  <c r="AL104" i="22" s="1"/>
  <c r="AJ104" i="22" s="1"/>
  <c r="AT67" i="22"/>
  <c r="AS67" i="22" s="1"/>
  <c r="AR67" i="22" s="1"/>
  <c r="AQ67" i="22" s="1"/>
  <c r="AP67" i="22" s="1"/>
  <c r="AO67" i="22" s="1"/>
  <c r="AN67" i="22" s="1"/>
  <c r="AM67" i="22" s="1"/>
  <c r="AL67" i="22" s="1"/>
  <c r="AI67" i="22" s="1"/>
  <c r="AT144" i="22"/>
  <c r="AS144" i="22" s="1"/>
  <c r="AR144" i="22" s="1"/>
  <c r="AQ144" i="22" s="1"/>
  <c r="AP144" i="22" s="1"/>
  <c r="AO144" i="22" s="1"/>
  <c r="AN144" i="22" s="1"/>
  <c r="AM144" i="22" s="1"/>
  <c r="AL144" i="22" s="1"/>
  <c r="AT113" i="22"/>
  <c r="AS113" i="22" s="1"/>
  <c r="AR113" i="22" s="1"/>
  <c r="AQ113" i="22" s="1"/>
  <c r="AP113" i="22" s="1"/>
  <c r="AO113" i="22" s="1"/>
  <c r="AN113" i="22" s="1"/>
  <c r="AM113" i="22" s="1"/>
  <c r="AL113" i="22" s="1"/>
  <c r="AK113" i="22" s="1"/>
  <c r="AT39" i="22"/>
  <c r="AS39" i="22" s="1"/>
  <c r="AR39" i="22" s="1"/>
  <c r="AQ39" i="22" s="1"/>
  <c r="AP39" i="22" s="1"/>
  <c r="AO39" i="22" s="1"/>
  <c r="AN39" i="22" s="1"/>
  <c r="AM39" i="22" s="1"/>
  <c r="AL39" i="22" s="1"/>
  <c r="AK39" i="22" s="1"/>
  <c r="AA115" i="24"/>
  <c r="AB115" i="24"/>
  <c r="AA262" i="24"/>
  <c r="AB262" i="24"/>
  <c r="Y166" i="17"/>
  <c r="AB72" i="24"/>
  <c r="AD163" i="24"/>
  <c r="AE163" i="24"/>
  <c r="AC163" i="24"/>
  <c r="AE215" i="24"/>
  <c r="AC215" i="24"/>
  <c r="AD215" i="24"/>
  <c r="AD187" i="20"/>
  <c r="AA187" i="20"/>
  <c r="AT61" i="27"/>
  <c r="AS61" i="27"/>
  <c r="AR61" i="27"/>
  <c r="AQ61" i="27"/>
  <c r="AP61" i="27"/>
  <c r="AO61" i="27"/>
  <c r="AN61" i="27"/>
  <c r="AM61" i="27"/>
  <c r="AL61" i="27"/>
  <c r="AT97" i="27"/>
  <c r="AS97" i="27"/>
  <c r="AR97" i="27"/>
  <c r="AQ97" i="27"/>
  <c r="AP97" i="27"/>
  <c r="AO97" i="27"/>
  <c r="AN97" i="27"/>
  <c r="AM97" i="27"/>
  <c r="AL97" i="27"/>
  <c r="AT21" i="27"/>
  <c r="AS21" i="27"/>
  <c r="AR21" i="27"/>
  <c r="AQ21" i="27"/>
  <c r="AP21" i="27"/>
  <c r="AO21" i="27"/>
  <c r="AN21" i="27"/>
  <c r="AM21" i="27"/>
  <c r="AL21" i="27"/>
  <c r="AT124" i="27"/>
  <c r="AS124" i="27"/>
  <c r="AR124" i="27"/>
  <c r="AQ124" i="27"/>
  <c r="AP124" i="27"/>
  <c r="AO124" i="27"/>
  <c r="AN124" i="27"/>
  <c r="AM124" i="27"/>
  <c r="AL124" i="27"/>
  <c r="AS190" i="27"/>
  <c r="AR190" i="27"/>
  <c r="AQ190" i="27"/>
  <c r="AP190" i="27"/>
  <c r="AO190" i="27"/>
  <c r="AN190" i="27"/>
  <c r="AM190" i="27"/>
  <c r="AL190" i="27"/>
  <c r="AT190" i="27"/>
  <c r="AT186" i="27"/>
  <c r="AS186" i="27"/>
  <c r="AR186" i="27"/>
  <c r="AQ186" i="27"/>
  <c r="AP186" i="27"/>
  <c r="AO186" i="27"/>
  <c r="AN186" i="27"/>
  <c r="AM186" i="27"/>
  <c r="AL186" i="27"/>
  <c r="BK8" i="27"/>
  <c r="BJ8" i="27"/>
  <c r="BI8" i="27"/>
  <c r="BH8" i="27"/>
  <c r="BG8" i="27"/>
  <c r="BF8" i="27"/>
  <c r="BE8" i="27"/>
  <c r="BD8" i="27"/>
  <c r="BC8" i="27"/>
  <c r="AT47" i="27"/>
  <c r="AS47" i="27"/>
  <c r="AR47" i="27"/>
  <c r="AQ47" i="27"/>
  <c r="AP47" i="27"/>
  <c r="AO47" i="27"/>
  <c r="AN47" i="27"/>
  <c r="AM47" i="27"/>
  <c r="AL47" i="27"/>
  <c r="AT52" i="27"/>
  <c r="AS52" i="27"/>
  <c r="AR52" i="27"/>
  <c r="AQ52" i="27"/>
  <c r="AP52" i="27"/>
  <c r="AO52" i="27"/>
  <c r="AN52" i="27"/>
  <c r="AM52" i="27"/>
  <c r="AL52" i="27"/>
  <c r="AT189" i="27"/>
  <c r="AS189" i="27"/>
  <c r="AR189" i="27"/>
  <c r="AQ189" i="27"/>
  <c r="AP189" i="27"/>
  <c r="AO189" i="27"/>
  <c r="AN189" i="27"/>
  <c r="AM189" i="27"/>
  <c r="AL189" i="27"/>
  <c r="BK15" i="27"/>
  <c r="BJ15" i="27"/>
  <c r="BI15" i="27"/>
  <c r="BH15" i="27"/>
  <c r="BG15" i="27"/>
  <c r="BF15" i="27"/>
  <c r="BE15" i="27"/>
  <c r="BD15" i="27"/>
  <c r="BC15" i="27"/>
  <c r="AT80" i="27"/>
  <c r="AS80" i="27"/>
  <c r="AR80" i="27"/>
  <c r="AQ80" i="27"/>
  <c r="AP80" i="27"/>
  <c r="AO80" i="27"/>
  <c r="AN80" i="27"/>
  <c r="AM80" i="27"/>
  <c r="AL80" i="27"/>
  <c r="AT55" i="27"/>
  <c r="AS55" i="27"/>
  <c r="AR55" i="27"/>
  <c r="AQ55" i="27"/>
  <c r="AP55" i="27"/>
  <c r="AO55" i="27"/>
  <c r="AN55" i="27"/>
  <c r="AM55" i="27"/>
  <c r="AL55" i="27"/>
  <c r="AT125" i="27"/>
  <c r="AS125" i="27"/>
  <c r="AR125" i="27"/>
  <c r="AQ125" i="27"/>
  <c r="AP125" i="27"/>
  <c r="AO125" i="27"/>
  <c r="AN125" i="27"/>
  <c r="AM125" i="27"/>
  <c r="AL125" i="27"/>
  <c r="AT42" i="27"/>
  <c r="AS42" i="27"/>
  <c r="AR42" i="27"/>
  <c r="AQ42" i="27"/>
  <c r="AP42" i="27"/>
  <c r="AO42" i="27"/>
  <c r="AN42" i="27"/>
  <c r="AM42" i="27"/>
  <c r="AL42" i="27"/>
  <c r="AT45" i="27"/>
  <c r="AS45" i="27"/>
  <c r="AR45" i="27"/>
  <c r="AQ45" i="27"/>
  <c r="AP45" i="27"/>
  <c r="AO45" i="27"/>
  <c r="AN45" i="27"/>
  <c r="AM45" i="27"/>
  <c r="AL45" i="27"/>
  <c r="AT193" i="27"/>
  <c r="AS193" i="27"/>
  <c r="AR193" i="27"/>
  <c r="AQ193" i="27"/>
  <c r="AP193" i="27"/>
  <c r="AO193" i="27"/>
  <c r="AN193" i="27"/>
  <c r="AM193" i="27"/>
  <c r="AL193" i="27"/>
  <c r="AT239" i="27"/>
  <c r="AS239" i="27"/>
  <c r="AR239" i="27"/>
  <c r="AQ239" i="27"/>
  <c r="AP239" i="27"/>
  <c r="AO239" i="27"/>
  <c r="AN239" i="27"/>
  <c r="AM239" i="27"/>
  <c r="AL239" i="27"/>
  <c r="AT258" i="27"/>
  <c r="AS258" i="27"/>
  <c r="AR258" i="27"/>
  <c r="AQ258" i="27"/>
  <c r="AP258" i="27"/>
  <c r="AO258" i="27"/>
  <c r="AN258" i="27"/>
  <c r="AM258" i="27"/>
  <c r="AL258" i="27"/>
  <c r="AT207" i="27"/>
  <c r="AS207" i="27"/>
  <c r="AR207" i="27"/>
  <c r="AQ207" i="27"/>
  <c r="AP207" i="27"/>
  <c r="AO207" i="27"/>
  <c r="AN207" i="27"/>
  <c r="AM207" i="27"/>
  <c r="AL207" i="27"/>
  <c r="AS117" i="27"/>
  <c r="AR117" i="27"/>
  <c r="AQ117" i="27"/>
  <c r="AP117" i="27"/>
  <c r="AO117" i="27"/>
  <c r="AN117" i="27"/>
  <c r="AM117" i="27"/>
  <c r="AL117" i="27"/>
  <c r="AT117" i="27"/>
  <c r="AT155" i="27"/>
  <c r="AS155" i="27"/>
  <c r="AR155" i="27"/>
  <c r="AQ155" i="27"/>
  <c r="AP155" i="27"/>
  <c r="AO155" i="27"/>
  <c r="AN155" i="27"/>
  <c r="AM155" i="27"/>
  <c r="AL155" i="27"/>
  <c r="AT267" i="27"/>
  <c r="AS267" i="27"/>
  <c r="AR267" i="27"/>
  <c r="AQ267" i="27"/>
  <c r="AP267" i="27"/>
  <c r="AO267" i="27"/>
  <c r="AN267" i="27"/>
  <c r="AM267" i="27"/>
  <c r="AL267" i="27"/>
  <c r="AT245" i="27"/>
  <c r="AS245" i="27"/>
  <c r="AR245" i="27"/>
  <c r="AQ245" i="27"/>
  <c r="AP245" i="27"/>
  <c r="AO245" i="27"/>
  <c r="AN245" i="27"/>
  <c r="AM245" i="27"/>
  <c r="AL245" i="27"/>
  <c r="AT199" i="27"/>
  <c r="AS199" i="27"/>
  <c r="AR199" i="27"/>
  <c r="AQ199" i="27"/>
  <c r="AP199" i="27"/>
  <c r="AO199" i="27"/>
  <c r="AN199" i="27"/>
  <c r="AM199" i="27"/>
  <c r="AL199" i="27"/>
  <c r="AT253" i="27"/>
  <c r="AS253" i="27"/>
  <c r="AR253" i="27"/>
  <c r="AQ253" i="27"/>
  <c r="AP253" i="27"/>
  <c r="AO253" i="27"/>
  <c r="AN253" i="27"/>
  <c r="AM253" i="27"/>
  <c r="AL253" i="27"/>
  <c r="AT243" i="27"/>
  <c r="AS243" i="27"/>
  <c r="AR243" i="27"/>
  <c r="AQ243" i="27"/>
  <c r="AP243" i="27"/>
  <c r="AO243" i="27"/>
  <c r="AN243" i="27"/>
  <c r="AM243" i="27"/>
  <c r="AL243" i="27"/>
  <c r="AT223" i="27"/>
  <c r="AS223" i="27"/>
  <c r="AR223" i="27"/>
  <c r="AQ223" i="27"/>
  <c r="AP223" i="27"/>
  <c r="AO223" i="27"/>
  <c r="AN223" i="27"/>
  <c r="AM223" i="27"/>
  <c r="AL223" i="27"/>
  <c r="AT27" i="27"/>
  <c r="AS27" i="27"/>
  <c r="AR27" i="27"/>
  <c r="AQ27" i="27"/>
  <c r="AP27" i="27"/>
  <c r="AO27" i="27"/>
  <c r="AN27" i="27"/>
  <c r="AM27" i="27"/>
  <c r="AL27" i="27"/>
  <c r="BK86" i="27"/>
  <c r="BJ86" i="27"/>
  <c r="BI86" i="27"/>
  <c r="BH86" i="27"/>
  <c r="BG86" i="27"/>
  <c r="BF86" i="27"/>
  <c r="BE86" i="27"/>
  <c r="BD86" i="27"/>
  <c r="BC86" i="27"/>
  <c r="BK91" i="27"/>
  <c r="BJ91" i="27"/>
  <c r="BI91" i="27"/>
  <c r="BH91" i="27"/>
  <c r="BG91" i="27"/>
  <c r="BF91" i="27"/>
  <c r="BE91" i="27"/>
  <c r="BD91" i="27"/>
  <c r="BC91" i="27"/>
  <c r="AT39" i="27"/>
  <c r="AS39" i="27"/>
  <c r="AR39" i="27"/>
  <c r="AQ39" i="27"/>
  <c r="AP39" i="27"/>
  <c r="AO39" i="27"/>
  <c r="AN39" i="27"/>
  <c r="AM39" i="27"/>
  <c r="AL39" i="27"/>
  <c r="BJ39" i="27"/>
  <c r="BI39" i="27"/>
  <c r="BH39" i="27"/>
  <c r="BG39" i="27"/>
  <c r="BF39" i="27"/>
  <c r="BE39" i="27"/>
  <c r="BD39" i="27"/>
  <c r="BC39" i="27"/>
  <c r="BK39" i="27"/>
  <c r="AT29" i="27"/>
  <c r="AS29" i="27"/>
  <c r="AR29" i="27"/>
  <c r="AQ29" i="27"/>
  <c r="AP29" i="27"/>
  <c r="AO29" i="27"/>
  <c r="AN29" i="27"/>
  <c r="AM29" i="27"/>
  <c r="AL29" i="27"/>
  <c r="BK70" i="27"/>
  <c r="BJ70" i="27"/>
  <c r="BI70" i="27"/>
  <c r="BH70" i="27"/>
  <c r="BG70" i="27"/>
  <c r="BF70" i="27"/>
  <c r="BE70" i="27"/>
  <c r="BD70" i="27"/>
  <c r="BC70" i="27"/>
  <c r="AT64" i="27"/>
  <c r="AS64" i="27"/>
  <c r="AR64" i="27"/>
  <c r="AQ64" i="27"/>
  <c r="AP64" i="27"/>
  <c r="AO64" i="27"/>
  <c r="AN64" i="27"/>
  <c r="AM64" i="27"/>
  <c r="AL64" i="27"/>
  <c r="BK104" i="27"/>
  <c r="BJ104" i="27"/>
  <c r="BI104" i="27"/>
  <c r="BH104" i="27"/>
  <c r="BG104" i="27"/>
  <c r="BF104" i="27"/>
  <c r="BE104" i="27"/>
  <c r="BD104" i="27"/>
  <c r="BC104" i="27"/>
  <c r="BK66" i="27"/>
  <c r="BJ66" i="27"/>
  <c r="BI66" i="27"/>
  <c r="BH66" i="27"/>
  <c r="BG66" i="27"/>
  <c r="BF66" i="27"/>
  <c r="BE66" i="27"/>
  <c r="BD66" i="27"/>
  <c r="BC66" i="27"/>
  <c r="AT28" i="27"/>
  <c r="AS28" i="27"/>
  <c r="AR28" i="27"/>
  <c r="AQ28" i="27"/>
  <c r="AP28" i="27"/>
  <c r="AO28" i="27"/>
  <c r="AN28" i="27"/>
  <c r="AM28" i="27"/>
  <c r="AL28" i="27"/>
  <c r="BK67" i="27"/>
  <c r="BJ67" i="27"/>
  <c r="BI67" i="27"/>
  <c r="BH67" i="27"/>
  <c r="BG67" i="27"/>
  <c r="BF67" i="27"/>
  <c r="BE67" i="27"/>
  <c r="BD67" i="27"/>
  <c r="BC67" i="27"/>
  <c r="BK52" i="27"/>
  <c r="BJ52" i="27"/>
  <c r="BI52" i="27"/>
  <c r="BH52" i="27"/>
  <c r="BG52" i="27"/>
  <c r="BF52" i="27"/>
  <c r="BE52" i="27"/>
  <c r="BD52" i="27"/>
  <c r="BC52" i="27"/>
  <c r="BJ48" i="27"/>
  <c r="BI48" i="27"/>
  <c r="BH48" i="27"/>
  <c r="BG48" i="27"/>
  <c r="BF48" i="27"/>
  <c r="BE48" i="27"/>
  <c r="BD48" i="27"/>
  <c r="BC48" i="27"/>
  <c r="BK48" i="27"/>
  <c r="AT74" i="27"/>
  <c r="AS74" i="27"/>
  <c r="AR74" i="27"/>
  <c r="AQ74" i="27"/>
  <c r="AP74" i="27"/>
  <c r="AO74" i="27"/>
  <c r="AN74" i="27"/>
  <c r="AM74" i="27"/>
  <c r="AL74" i="27"/>
  <c r="BK76" i="27"/>
  <c r="BJ76" i="27"/>
  <c r="BI76" i="27"/>
  <c r="BH76" i="27"/>
  <c r="BG76" i="27"/>
  <c r="BF76" i="27"/>
  <c r="BE76" i="27"/>
  <c r="BD76" i="27"/>
  <c r="BC76" i="27"/>
  <c r="BK37" i="27"/>
  <c r="BJ37" i="27"/>
  <c r="BI37" i="27"/>
  <c r="BH37" i="27"/>
  <c r="BG37" i="27"/>
  <c r="BF37" i="27"/>
  <c r="BE37" i="27"/>
  <c r="BD37" i="27"/>
  <c r="BC37" i="27"/>
  <c r="BK31" i="27"/>
  <c r="BJ31" i="27"/>
  <c r="BI31" i="27"/>
  <c r="BH31" i="27"/>
  <c r="BG31" i="27"/>
  <c r="BF31" i="27"/>
  <c r="BE31" i="27"/>
  <c r="BD31" i="27"/>
  <c r="BC31" i="27"/>
  <c r="AA128" i="24"/>
  <c r="AB128" i="24"/>
  <c r="AC22" i="24"/>
  <c r="AD22" i="24"/>
  <c r="AE22" i="24"/>
  <c r="U51" i="19"/>
  <c r="W51" i="19" s="1"/>
  <c r="Y51" i="19"/>
  <c r="Y150" i="17"/>
  <c r="U150" i="17"/>
  <c r="W150" i="17"/>
  <c r="AE237" i="24"/>
  <c r="AC237" i="24"/>
  <c r="AD237" i="24"/>
  <c r="AG79" i="20"/>
  <c r="AF79" i="20"/>
  <c r="Y274" i="17"/>
  <c r="U274" i="17"/>
  <c r="W274" i="17"/>
  <c r="AC37" i="24"/>
  <c r="AD37" i="24"/>
  <c r="AE37" i="24"/>
  <c r="U198" i="19"/>
  <c r="W198" i="19" s="1"/>
  <c r="AT33" i="22"/>
  <c r="AS33" i="22" s="1"/>
  <c r="AR33" i="22" s="1"/>
  <c r="AQ33" i="22" s="1"/>
  <c r="AP33" i="22" s="1"/>
  <c r="AO33" i="22" s="1"/>
  <c r="AN33" i="22" s="1"/>
  <c r="AM33" i="22" s="1"/>
  <c r="AL33" i="22" s="1"/>
  <c r="AI33" i="22" s="1"/>
  <c r="BK79" i="22"/>
  <c r="BJ79" i="22" s="1"/>
  <c r="BI79" i="22" s="1"/>
  <c r="BH79" i="22" s="1"/>
  <c r="BG79" i="22" s="1"/>
  <c r="BF79" i="22" s="1"/>
  <c r="BE79" i="22" s="1"/>
  <c r="BD79" i="22" s="1"/>
  <c r="BC79" i="22" s="1"/>
  <c r="BK11" i="22"/>
  <c r="BJ11" i="22" s="1"/>
  <c r="BI11" i="22" s="1"/>
  <c r="BH11" i="22" s="1"/>
  <c r="BG11" i="22" s="1"/>
  <c r="BF11" i="22" s="1"/>
  <c r="BE11" i="22" s="1"/>
  <c r="BD11" i="22" s="1"/>
  <c r="BC11" i="22" s="1"/>
  <c r="BB11" i="22" s="1"/>
  <c r="AT243" i="22"/>
  <c r="AS243" i="22" s="1"/>
  <c r="AR243" i="22" s="1"/>
  <c r="AQ243" i="22" s="1"/>
  <c r="AP243" i="22" s="1"/>
  <c r="AO243" i="22" s="1"/>
  <c r="AN243" i="22" s="1"/>
  <c r="AM243" i="22" s="1"/>
  <c r="AL243" i="22" s="1"/>
  <c r="AI243" i="22" s="1"/>
  <c r="AT135" i="22"/>
  <c r="AS135" i="22" s="1"/>
  <c r="AR135" i="22" s="1"/>
  <c r="AQ135" i="22" s="1"/>
  <c r="AP135" i="22" s="1"/>
  <c r="AO135" i="22" s="1"/>
  <c r="AN135" i="22" s="1"/>
  <c r="AM135" i="22" s="1"/>
  <c r="AL135" i="22" s="1"/>
  <c r="AT52" i="22"/>
  <c r="AS52" i="22" s="1"/>
  <c r="AR52" i="22" s="1"/>
  <c r="AQ52" i="22" s="1"/>
  <c r="AP52" i="22" s="1"/>
  <c r="AO52" i="22" s="1"/>
  <c r="AN52" i="22" s="1"/>
  <c r="AM52" i="22" s="1"/>
  <c r="AL52" i="22" s="1"/>
  <c r="BK42" i="22"/>
  <c r="BJ42" i="22" s="1"/>
  <c r="BI42" i="22" s="1"/>
  <c r="BH42" i="22" s="1"/>
  <c r="BG42" i="22" s="1"/>
  <c r="BF42" i="22" s="1"/>
  <c r="BE42" i="22" s="1"/>
  <c r="BD42" i="22" s="1"/>
  <c r="BC42" i="22" s="1"/>
  <c r="AT200" i="22"/>
  <c r="AS200" i="22" s="1"/>
  <c r="AR200" i="22" s="1"/>
  <c r="AQ200" i="22" s="1"/>
  <c r="AP200" i="22" s="1"/>
  <c r="AO200" i="22" s="1"/>
  <c r="AN200" i="22" s="1"/>
  <c r="AM200" i="22" s="1"/>
  <c r="AL200" i="22" s="1"/>
  <c r="AK200" i="22" s="1"/>
  <c r="AT188" i="22"/>
  <c r="AS188" i="22" s="1"/>
  <c r="AR188" i="22" s="1"/>
  <c r="AQ188" i="22" s="1"/>
  <c r="AP188" i="22" s="1"/>
  <c r="AO188" i="22" s="1"/>
  <c r="AN188" i="22" s="1"/>
  <c r="AM188" i="22" s="1"/>
  <c r="AL188" i="22" s="1"/>
  <c r="AJ188" i="22" s="1"/>
  <c r="AT112" i="22"/>
  <c r="AS112" i="22" s="1"/>
  <c r="AR112" i="22" s="1"/>
  <c r="AQ112" i="22" s="1"/>
  <c r="AP112" i="22" s="1"/>
  <c r="AO112" i="22" s="1"/>
  <c r="AN112" i="22" s="1"/>
  <c r="AM112" i="22" s="1"/>
  <c r="AL112" i="22" s="1"/>
  <c r="AK112" i="22" s="1"/>
  <c r="BK53" i="22"/>
  <c r="BJ53" i="22" s="1"/>
  <c r="BI53" i="22" s="1"/>
  <c r="BH53" i="22" s="1"/>
  <c r="BG53" i="22" s="1"/>
  <c r="BF53" i="22" s="1"/>
  <c r="BE53" i="22" s="1"/>
  <c r="BD53" i="22" s="1"/>
  <c r="BC53" i="22" s="1"/>
  <c r="BB53" i="22" s="1"/>
  <c r="AT253" i="22"/>
  <c r="AS253" i="22" s="1"/>
  <c r="AR253" i="22" s="1"/>
  <c r="AQ253" i="22" s="1"/>
  <c r="AP253" i="22" s="1"/>
  <c r="AO253" i="22" s="1"/>
  <c r="AN253" i="22" s="1"/>
  <c r="AM253" i="22" s="1"/>
  <c r="AL253" i="22" s="1"/>
  <c r="AK253" i="22" s="1"/>
  <c r="AT206" i="22"/>
  <c r="AS206" i="22" s="1"/>
  <c r="AR206" i="22" s="1"/>
  <c r="AQ206" i="22" s="1"/>
  <c r="AP206" i="22" s="1"/>
  <c r="AO206" i="22" s="1"/>
  <c r="AN206" i="22" s="1"/>
  <c r="AM206" i="22" s="1"/>
  <c r="AL206" i="22" s="1"/>
  <c r="AT106" i="22"/>
  <c r="AS106" i="22" s="1"/>
  <c r="AR106" i="22" s="1"/>
  <c r="AQ106" i="22" s="1"/>
  <c r="AP106" i="22" s="1"/>
  <c r="AO106" i="22" s="1"/>
  <c r="AN106" i="22" s="1"/>
  <c r="AM106" i="22" s="1"/>
  <c r="AL106" i="22" s="1"/>
  <c r="BK45" i="22"/>
  <c r="BJ45" i="22" s="1"/>
  <c r="BI45" i="22" s="1"/>
  <c r="BH45" i="22" s="1"/>
  <c r="BG45" i="22" s="1"/>
  <c r="BF45" i="22" s="1"/>
  <c r="BE45" i="22" s="1"/>
  <c r="BD45" i="22" s="1"/>
  <c r="BC45" i="22" s="1"/>
  <c r="AT134" i="22"/>
  <c r="AS134" i="22" s="1"/>
  <c r="AR134" i="22" s="1"/>
  <c r="AQ134" i="22" s="1"/>
  <c r="AP134" i="22" s="1"/>
  <c r="AO134" i="22" s="1"/>
  <c r="AN134" i="22" s="1"/>
  <c r="AM134" i="22" s="1"/>
  <c r="AL134" i="22" s="1"/>
  <c r="AT242" i="22"/>
  <c r="AS242" i="22" s="1"/>
  <c r="AR242" i="22" s="1"/>
  <c r="AQ242" i="22" s="1"/>
  <c r="AP242" i="22" s="1"/>
  <c r="AO242" i="22" s="1"/>
  <c r="AN242" i="22" s="1"/>
  <c r="AM242" i="22" s="1"/>
  <c r="AL242" i="22" s="1"/>
  <c r="AJ242" i="22" s="1"/>
  <c r="AT182" i="22"/>
  <c r="AS182" i="22" s="1"/>
  <c r="AR182" i="22" s="1"/>
  <c r="AQ182" i="22" s="1"/>
  <c r="AP182" i="22" s="1"/>
  <c r="AO182" i="22" s="1"/>
  <c r="AN182" i="22" s="1"/>
  <c r="AM182" i="22" s="1"/>
  <c r="AL182" i="22" s="1"/>
  <c r="AI182" i="22" s="1"/>
  <c r="AT58" i="22"/>
  <c r="AS58" i="22" s="1"/>
  <c r="AR58" i="22" s="1"/>
  <c r="AQ58" i="22" s="1"/>
  <c r="AP58" i="22" s="1"/>
  <c r="AO58" i="22" s="1"/>
  <c r="AN58" i="22" s="1"/>
  <c r="AM58" i="22" s="1"/>
  <c r="AL58" i="22" s="1"/>
  <c r="AJ58" i="22" s="1"/>
  <c r="BK35" i="22"/>
  <c r="BJ35" i="22" s="1"/>
  <c r="BI35" i="22" s="1"/>
  <c r="BH35" i="22" s="1"/>
  <c r="BG35" i="22" s="1"/>
  <c r="BF35" i="22" s="1"/>
  <c r="BE35" i="22" s="1"/>
  <c r="BD35" i="22" s="1"/>
  <c r="BC35" i="22" s="1"/>
  <c r="BA35" i="22" s="1"/>
  <c r="BK44" i="22"/>
  <c r="BJ44" i="22" s="1"/>
  <c r="BI44" i="22" s="1"/>
  <c r="BH44" i="22" s="1"/>
  <c r="BG44" i="22" s="1"/>
  <c r="BF44" i="22" s="1"/>
  <c r="BE44" i="22" s="1"/>
  <c r="BD44" i="22" s="1"/>
  <c r="BC44" i="22" s="1"/>
  <c r="AT205" i="22"/>
  <c r="AS205" i="22" s="1"/>
  <c r="AR205" i="22" s="1"/>
  <c r="AQ205" i="22" s="1"/>
  <c r="AP205" i="22" s="1"/>
  <c r="AO205" i="22" s="1"/>
  <c r="AN205" i="22" s="1"/>
  <c r="AM205" i="22" s="1"/>
  <c r="AL205" i="22" s="1"/>
  <c r="AT131" i="22"/>
  <c r="AS131" i="22" s="1"/>
  <c r="AR131" i="22" s="1"/>
  <c r="AQ131" i="22" s="1"/>
  <c r="AP131" i="22" s="1"/>
  <c r="AO131" i="22" s="1"/>
  <c r="AN131" i="22" s="1"/>
  <c r="AM131" i="22" s="1"/>
  <c r="AL131" i="22" s="1"/>
  <c r="BK102" i="22"/>
  <c r="BJ102" i="22" s="1"/>
  <c r="BI102" i="22" s="1"/>
  <c r="BH102" i="22" s="1"/>
  <c r="BG102" i="22" s="1"/>
  <c r="BF102" i="22" s="1"/>
  <c r="BE102" i="22" s="1"/>
  <c r="BD102" i="22" s="1"/>
  <c r="BC102" i="22" s="1"/>
  <c r="BB102" i="22" s="1"/>
  <c r="BK40" i="22"/>
  <c r="BJ40" i="22" s="1"/>
  <c r="BI40" i="22" s="1"/>
  <c r="BH40" i="22" s="1"/>
  <c r="BG40" i="22" s="1"/>
  <c r="BF40" i="22" s="1"/>
  <c r="BE40" i="22" s="1"/>
  <c r="BD40" i="22" s="1"/>
  <c r="BC40" i="22" s="1"/>
  <c r="AT223" i="22"/>
  <c r="AS223" i="22" s="1"/>
  <c r="AR223" i="22" s="1"/>
  <c r="AQ223" i="22" s="1"/>
  <c r="AP223" i="22" s="1"/>
  <c r="AO223" i="22" s="1"/>
  <c r="AN223" i="22" s="1"/>
  <c r="AM223" i="22" s="1"/>
  <c r="AL223" i="22" s="1"/>
  <c r="AI223" i="22" s="1"/>
  <c r="AT166" i="22"/>
  <c r="AS166" i="22" s="1"/>
  <c r="AR166" i="22" s="1"/>
  <c r="AQ166" i="22" s="1"/>
  <c r="AP166" i="22" s="1"/>
  <c r="AO166" i="22" s="1"/>
  <c r="AN166" i="22" s="1"/>
  <c r="AM166" i="22" s="1"/>
  <c r="AL166" i="22" s="1"/>
  <c r="AT56" i="22"/>
  <c r="AS56" i="22" s="1"/>
  <c r="AR56" i="22" s="1"/>
  <c r="AQ56" i="22" s="1"/>
  <c r="AP56" i="22" s="1"/>
  <c r="AO56" i="22" s="1"/>
  <c r="AN56" i="22" s="1"/>
  <c r="AM56" i="22" s="1"/>
  <c r="AL56" i="22" s="1"/>
  <c r="BK93" i="22"/>
  <c r="BJ93" i="22" s="1"/>
  <c r="BI93" i="22" s="1"/>
  <c r="BH93" i="22" s="1"/>
  <c r="BG93" i="22" s="1"/>
  <c r="BF93" i="22" s="1"/>
  <c r="BE93" i="22" s="1"/>
  <c r="BD93" i="22" s="1"/>
  <c r="BC93" i="22" s="1"/>
  <c r="BA93" i="22" s="1"/>
  <c r="AT255" i="22"/>
  <c r="AS255" i="22" s="1"/>
  <c r="AR255" i="22" s="1"/>
  <c r="AQ255" i="22" s="1"/>
  <c r="AP255" i="22" s="1"/>
  <c r="AO255" i="22" s="1"/>
  <c r="AN255" i="22" s="1"/>
  <c r="AM255" i="22" s="1"/>
  <c r="AL255" i="22" s="1"/>
  <c r="AT177" i="22"/>
  <c r="AS177" i="22" s="1"/>
  <c r="AR177" i="22" s="1"/>
  <c r="AQ177" i="22" s="1"/>
  <c r="AP177" i="22" s="1"/>
  <c r="AO177" i="22" s="1"/>
  <c r="AN177" i="22" s="1"/>
  <c r="AM177" i="22" s="1"/>
  <c r="AL177" i="22" s="1"/>
  <c r="AT90" i="22"/>
  <c r="AS90" i="22" s="1"/>
  <c r="AR90" i="22" s="1"/>
  <c r="AQ90" i="22" s="1"/>
  <c r="AP90" i="22" s="1"/>
  <c r="AO90" i="22" s="1"/>
  <c r="AN90" i="22" s="1"/>
  <c r="AM90" i="22" s="1"/>
  <c r="AL90" i="22" s="1"/>
  <c r="BK88" i="22"/>
  <c r="BJ88" i="22" s="1"/>
  <c r="BI88" i="22" s="1"/>
  <c r="BH88" i="22" s="1"/>
  <c r="BG88" i="22" s="1"/>
  <c r="BF88" i="22" s="1"/>
  <c r="BE88" i="22" s="1"/>
  <c r="BD88" i="22" s="1"/>
  <c r="BC88" i="22" s="1"/>
  <c r="BK18" i="22"/>
  <c r="BJ18" i="22" s="1"/>
  <c r="BI18" i="22" s="1"/>
  <c r="BH18" i="22" s="1"/>
  <c r="BG18" i="22" s="1"/>
  <c r="BF18" i="22" s="1"/>
  <c r="BE18" i="22" s="1"/>
  <c r="BD18" i="22" s="1"/>
  <c r="BC18" i="22" s="1"/>
  <c r="BA18" i="22" s="1"/>
  <c r="AT204" i="22"/>
  <c r="AS204" i="22" s="1"/>
  <c r="AR204" i="22" s="1"/>
  <c r="AQ204" i="22" s="1"/>
  <c r="AP204" i="22" s="1"/>
  <c r="AO204" i="22" s="1"/>
  <c r="AN204" i="22" s="1"/>
  <c r="AM204" i="22" s="1"/>
  <c r="AL204" i="22" s="1"/>
  <c r="AI204" i="22" s="1"/>
  <c r="AT125" i="22"/>
  <c r="AS125" i="22" s="1"/>
  <c r="AR125" i="22" s="1"/>
  <c r="AQ125" i="22" s="1"/>
  <c r="AP125" i="22" s="1"/>
  <c r="AO125" i="22" s="1"/>
  <c r="AN125" i="22" s="1"/>
  <c r="AM125" i="22" s="1"/>
  <c r="AL125" i="22" s="1"/>
  <c r="AT145" i="22"/>
  <c r="AS145" i="22" s="1"/>
  <c r="AR145" i="22" s="1"/>
  <c r="AQ145" i="22" s="1"/>
  <c r="AP145" i="22" s="1"/>
  <c r="AO145" i="22" s="1"/>
  <c r="AN145" i="22" s="1"/>
  <c r="AM145" i="22" s="1"/>
  <c r="AL145" i="22" s="1"/>
  <c r="AJ145" i="22" s="1"/>
  <c r="AT79" i="22"/>
  <c r="AS79" i="22" s="1"/>
  <c r="AR79" i="22" s="1"/>
  <c r="AQ79" i="22" s="1"/>
  <c r="AP79" i="22" s="1"/>
  <c r="AO79" i="22" s="1"/>
  <c r="AN79" i="22" s="1"/>
  <c r="AM79" i="22" s="1"/>
  <c r="AL79" i="22" s="1"/>
  <c r="AI79" i="22" s="1"/>
  <c r="AT43" i="22"/>
  <c r="AS43" i="22" s="1"/>
  <c r="AR43" i="22" s="1"/>
  <c r="AQ43" i="22" s="1"/>
  <c r="AP43" i="22" s="1"/>
  <c r="AO43" i="22" s="1"/>
  <c r="AN43" i="22" s="1"/>
  <c r="AM43" i="22" s="1"/>
  <c r="AL43" i="22" s="1"/>
  <c r="AK43" i="22" s="1"/>
  <c r="BK3" i="22"/>
  <c r="BJ3" i="22" s="1"/>
  <c r="BI3" i="22" s="1"/>
  <c r="BH3" i="22" s="1"/>
  <c r="BG3" i="22" s="1"/>
  <c r="BF3" i="22" s="1"/>
  <c r="BE3" i="22" s="1"/>
  <c r="BD3" i="22" s="1"/>
  <c r="BC3" i="22" s="1"/>
  <c r="BA3" i="22" s="1"/>
  <c r="AT32" i="22"/>
  <c r="AS32" i="22" s="1"/>
  <c r="AR32" i="22" s="1"/>
  <c r="AQ32" i="22" s="1"/>
  <c r="AP32" i="22" s="1"/>
  <c r="AO32" i="22" s="1"/>
  <c r="AN32" i="22" s="1"/>
  <c r="AM32" i="22" s="1"/>
  <c r="AL32" i="22" s="1"/>
  <c r="AI32" i="22" s="1"/>
  <c r="AT24" i="22"/>
  <c r="AS24" i="22" s="1"/>
  <c r="AR24" i="22" s="1"/>
  <c r="AQ24" i="22" s="1"/>
  <c r="AP24" i="22" s="1"/>
  <c r="AO24" i="22" s="1"/>
  <c r="AN24" i="22" s="1"/>
  <c r="AM24" i="22" s="1"/>
  <c r="AL24" i="22" s="1"/>
  <c r="AK24" i="22" s="1"/>
  <c r="AA221" i="24"/>
  <c r="AB221" i="24"/>
  <c r="Y110" i="19"/>
  <c r="AA251" i="24"/>
  <c r="AB251" i="24"/>
  <c r="AC280" i="24"/>
  <c r="AE280" i="24"/>
  <c r="AD280" i="24"/>
  <c r="Y53" i="19"/>
  <c r="AS56" i="27"/>
  <c r="AR56" i="27"/>
  <c r="AQ56" i="27"/>
  <c r="AP56" i="27"/>
  <c r="AO56" i="27"/>
  <c r="AN56" i="27"/>
  <c r="AM56" i="27"/>
  <c r="AL56" i="27"/>
  <c r="AT56" i="27"/>
  <c r="AT83" i="27"/>
  <c r="AS83" i="27"/>
  <c r="AR83" i="27"/>
  <c r="AQ83" i="27"/>
  <c r="AP83" i="27"/>
  <c r="AO83" i="27"/>
  <c r="AN83" i="27"/>
  <c r="AM83" i="27"/>
  <c r="AL83" i="27"/>
  <c r="BK3" i="27"/>
  <c r="BJ3" i="27"/>
  <c r="BI3" i="27"/>
  <c r="BH3" i="27"/>
  <c r="BG3" i="27"/>
  <c r="BF3" i="27"/>
  <c r="BE3" i="27"/>
  <c r="BD3" i="27"/>
  <c r="BC3" i="27"/>
  <c r="AT91" i="27"/>
  <c r="AS91" i="27"/>
  <c r="AR91" i="27"/>
  <c r="AQ91" i="27"/>
  <c r="AP91" i="27"/>
  <c r="AO91" i="27"/>
  <c r="AN91" i="27"/>
  <c r="AM91" i="27"/>
  <c r="AL91" i="27"/>
  <c r="AT85" i="27"/>
  <c r="AS85" i="27"/>
  <c r="AR85" i="27"/>
  <c r="AQ85" i="27"/>
  <c r="AP85" i="27"/>
  <c r="AO85" i="27"/>
  <c r="AN85" i="27"/>
  <c r="AM85" i="27"/>
  <c r="AL85" i="27"/>
  <c r="AT157" i="27"/>
  <c r="AS157" i="27"/>
  <c r="AR157" i="27"/>
  <c r="AQ157" i="27"/>
  <c r="AP157" i="27"/>
  <c r="AO157" i="27"/>
  <c r="AN157" i="27"/>
  <c r="AM157" i="27"/>
  <c r="AL157" i="27"/>
  <c r="AT139" i="27"/>
  <c r="AS139" i="27"/>
  <c r="AR139" i="27"/>
  <c r="AQ139" i="27"/>
  <c r="AP139" i="27"/>
  <c r="AO139" i="27"/>
  <c r="AN139" i="27"/>
  <c r="AM139" i="27"/>
  <c r="AL139" i="27"/>
  <c r="AT168" i="27"/>
  <c r="AS168" i="27"/>
  <c r="AR168" i="27"/>
  <c r="AQ168" i="27"/>
  <c r="AP168" i="27"/>
  <c r="AO168" i="27"/>
  <c r="AN168" i="27"/>
  <c r="AM168" i="27"/>
  <c r="AL168" i="27"/>
  <c r="AT68" i="27"/>
  <c r="AS68" i="27"/>
  <c r="AR68" i="27"/>
  <c r="AQ68" i="27"/>
  <c r="AP68" i="27"/>
  <c r="AO68" i="27"/>
  <c r="AN68" i="27"/>
  <c r="AM68" i="27"/>
  <c r="AL68" i="27"/>
  <c r="AT184" i="27"/>
  <c r="AS184" i="27"/>
  <c r="AR184" i="27"/>
  <c r="AQ184" i="27"/>
  <c r="AP184" i="27"/>
  <c r="AO184" i="27"/>
  <c r="AN184" i="27"/>
  <c r="AM184" i="27"/>
  <c r="AL184" i="27"/>
  <c r="AT133" i="27"/>
  <c r="AS133" i="27"/>
  <c r="AR133" i="27"/>
  <c r="AQ133" i="27"/>
  <c r="AP133" i="27"/>
  <c r="AO133" i="27"/>
  <c r="AN133" i="27"/>
  <c r="AM133" i="27"/>
  <c r="AL133" i="27"/>
  <c r="AT108" i="27"/>
  <c r="AS108" i="27"/>
  <c r="AR108" i="27"/>
  <c r="AQ108" i="27"/>
  <c r="AP108" i="27"/>
  <c r="AO108" i="27"/>
  <c r="AN108" i="27"/>
  <c r="AM108" i="27"/>
  <c r="AL108" i="27"/>
  <c r="AT72" i="27"/>
  <c r="AS72" i="27"/>
  <c r="AR72" i="27"/>
  <c r="AQ72" i="27"/>
  <c r="AP72" i="27"/>
  <c r="AO72" i="27"/>
  <c r="AN72" i="27"/>
  <c r="AM72" i="27"/>
  <c r="AL72" i="27"/>
  <c r="AT231" i="27"/>
  <c r="AS231" i="27"/>
  <c r="AR231" i="27"/>
  <c r="AQ231" i="27"/>
  <c r="AP231" i="27"/>
  <c r="AO231" i="27"/>
  <c r="AN231" i="27"/>
  <c r="AM231" i="27"/>
  <c r="AL231" i="27"/>
  <c r="AT181" i="27"/>
  <c r="AS181" i="27"/>
  <c r="AR181" i="27"/>
  <c r="AQ181" i="27"/>
  <c r="AP181" i="27"/>
  <c r="AO181" i="27"/>
  <c r="AN181" i="27"/>
  <c r="AM181" i="27"/>
  <c r="AL181" i="27"/>
  <c r="AT169" i="27"/>
  <c r="AS169" i="27"/>
  <c r="AR169" i="27"/>
  <c r="AQ169" i="27"/>
  <c r="AP169" i="27"/>
  <c r="AO169" i="27"/>
  <c r="AN169" i="27"/>
  <c r="AM169" i="27"/>
  <c r="AL169" i="27"/>
  <c r="AT254" i="27"/>
  <c r="AS254" i="27"/>
  <c r="AR254" i="27"/>
  <c r="AQ254" i="27"/>
  <c r="AP254" i="27"/>
  <c r="AO254" i="27"/>
  <c r="AN254" i="27"/>
  <c r="AM254" i="27"/>
  <c r="AL254" i="27"/>
  <c r="AT257" i="27"/>
  <c r="AS257" i="27"/>
  <c r="AR257" i="27"/>
  <c r="AQ257" i="27"/>
  <c r="AP257" i="27"/>
  <c r="AO257" i="27"/>
  <c r="AN257" i="27"/>
  <c r="AM257" i="27"/>
  <c r="AL257" i="27"/>
  <c r="AT282" i="27"/>
  <c r="AS282" i="27"/>
  <c r="AR282" i="27"/>
  <c r="AQ282" i="27"/>
  <c r="AP282" i="27"/>
  <c r="AO282" i="27"/>
  <c r="AN282" i="27"/>
  <c r="AM282" i="27"/>
  <c r="AL282" i="27"/>
  <c r="AT218" i="27"/>
  <c r="AS218" i="27"/>
  <c r="AR218" i="27"/>
  <c r="AQ218" i="27"/>
  <c r="AP218" i="27"/>
  <c r="AO218" i="27"/>
  <c r="AN218" i="27"/>
  <c r="AM218" i="27"/>
  <c r="AL218" i="27"/>
  <c r="AT103" i="27"/>
  <c r="AS103" i="27"/>
  <c r="AR103" i="27"/>
  <c r="AQ103" i="27"/>
  <c r="AP103" i="27"/>
  <c r="AO103" i="27"/>
  <c r="AN103" i="27"/>
  <c r="AM103" i="27"/>
  <c r="AL103" i="27"/>
  <c r="AT226" i="27"/>
  <c r="AS226" i="27"/>
  <c r="AR226" i="27"/>
  <c r="AQ226" i="27"/>
  <c r="AP226" i="27"/>
  <c r="AO226" i="27"/>
  <c r="AN226" i="27"/>
  <c r="AM226" i="27"/>
  <c r="AL226" i="27"/>
  <c r="AT236" i="27"/>
  <c r="AS236" i="27"/>
  <c r="AR236" i="27"/>
  <c r="AQ236" i="27"/>
  <c r="AP236" i="27"/>
  <c r="AO236" i="27"/>
  <c r="AN236" i="27"/>
  <c r="AM236" i="27"/>
  <c r="AL236" i="27"/>
  <c r="AT197" i="27"/>
  <c r="AS197" i="27"/>
  <c r="AR197" i="27"/>
  <c r="AQ197" i="27"/>
  <c r="AP197" i="27"/>
  <c r="AO197" i="27"/>
  <c r="AN197" i="27"/>
  <c r="AM197" i="27"/>
  <c r="AL197" i="27"/>
  <c r="AT213" i="27"/>
  <c r="AS213" i="27"/>
  <c r="AR213" i="27"/>
  <c r="AQ213" i="27"/>
  <c r="AP213" i="27"/>
  <c r="AO213" i="27"/>
  <c r="AN213" i="27"/>
  <c r="AM213" i="27"/>
  <c r="AL213" i="27"/>
  <c r="AT281" i="27"/>
  <c r="AS281" i="27"/>
  <c r="AR281" i="27"/>
  <c r="AQ281" i="27"/>
  <c r="AP281" i="27"/>
  <c r="AO281" i="27"/>
  <c r="AN281" i="27"/>
  <c r="AM281" i="27"/>
  <c r="AL281" i="27"/>
  <c r="AS278" i="27"/>
  <c r="AR278" i="27"/>
  <c r="AQ278" i="27"/>
  <c r="AP278" i="27"/>
  <c r="AO278" i="27"/>
  <c r="AN278" i="27"/>
  <c r="AM278" i="27"/>
  <c r="AL278" i="27"/>
  <c r="AT278" i="27"/>
  <c r="AT215" i="27"/>
  <c r="AS215" i="27"/>
  <c r="AR215" i="27"/>
  <c r="AQ215" i="27"/>
  <c r="AP215" i="27"/>
  <c r="AO215" i="27"/>
  <c r="AN215" i="27"/>
  <c r="AM215" i="27"/>
  <c r="AL215" i="27"/>
  <c r="AT132" i="27"/>
  <c r="AS132" i="27"/>
  <c r="AR132" i="27"/>
  <c r="AQ132" i="27"/>
  <c r="AP132" i="27"/>
  <c r="AO132" i="27"/>
  <c r="AN132" i="27"/>
  <c r="AM132" i="27"/>
  <c r="AL132" i="27"/>
  <c r="BK57" i="27"/>
  <c r="BJ57" i="27"/>
  <c r="BI57" i="27"/>
  <c r="BH57" i="27"/>
  <c r="BG57" i="27"/>
  <c r="BF57" i="27"/>
  <c r="BE57" i="27"/>
  <c r="BD57" i="27"/>
  <c r="BC57" i="27"/>
  <c r="AT41" i="27"/>
  <c r="AS41" i="27"/>
  <c r="AR41" i="27"/>
  <c r="AQ41" i="27"/>
  <c r="AP41" i="27"/>
  <c r="AO41" i="27"/>
  <c r="AN41" i="27"/>
  <c r="AM41" i="27"/>
  <c r="AL41" i="27"/>
  <c r="BK105" i="27"/>
  <c r="BJ105" i="27"/>
  <c r="BI105" i="27"/>
  <c r="BH105" i="27"/>
  <c r="BG105" i="27"/>
  <c r="BF105" i="27"/>
  <c r="BE105" i="27"/>
  <c r="BD105" i="27"/>
  <c r="BC105" i="27"/>
  <c r="BK27" i="27"/>
  <c r="BJ27" i="27"/>
  <c r="BI27" i="27"/>
  <c r="BH27" i="27"/>
  <c r="BG27" i="27"/>
  <c r="BF27" i="27"/>
  <c r="BE27" i="27"/>
  <c r="BD27" i="27"/>
  <c r="BC27" i="27"/>
  <c r="BJ95" i="27"/>
  <c r="BI95" i="27"/>
  <c r="BH95" i="27"/>
  <c r="BG95" i="27"/>
  <c r="BF95" i="27"/>
  <c r="BE95" i="27"/>
  <c r="BD95" i="27"/>
  <c r="BC95" i="27"/>
  <c r="BK95" i="27"/>
  <c r="BK46" i="27"/>
  <c r="BJ46" i="27"/>
  <c r="BI46" i="27"/>
  <c r="BH46" i="27"/>
  <c r="BG46" i="27"/>
  <c r="BF46" i="27"/>
  <c r="BE46" i="27"/>
  <c r="BD46" i="27"/>
  <c r="BC46" i="27"/>
  <c r="BK60" i="27"/>
  <c r="BJ60" i="27"/>
  <c r="BI60" i="27"/>
  <c r="BH60" i="27"/>
  <c r="BG60" i="27"/>
  <c r="BF60" i="27"/>
  <c r="BE60" i="27"/>
  <c r="BD60" i="27"/>
  <c r="BC60" i="27"/>
  <c r="BK101" i="27"/>
  <c r="BJ101" i="27"/>
  <c r="BI101" i="27"/>
  <c r="BH101" i="27"/>
  <c r="BG101" i="27"/>
  <c r="BF101" i="27"/>
  <c r="BE101" i="27"/>
  <c r="BD101" i="27"/>
  <c r="BC101" i="27"/>
  <c r="BJ63" i="27"/>
  <c r="BI63" i="27"/>
  <c r="BH63" i="27"/>
  <c r="BG63" i="27"/>
  <c r="BF63" i="27"/>
  <c r="BE63" i="27"/>
  <c r="BD63" i="27"/>
  <c r="BC63" i="27"/>
  <c r="BK63" i="27"/>
  <c r="AT135" i="27"/>
  <c r="AS135" i="27"/>
  <c r="AR135" i="27"/>
  <c r="AQ135" i="27"/>
  <c r="AP135" i="27"/>
  <c r="AO135" i="27"/>
  <c r="AN135" i="27"/>
  <c r="AM135" i="27"/>
  <c r="AL135" i="27"/>
  <c r="BK64" i="27"/>
  <c r="BJ64" i="27"/>
  <c r="BI64" i="27"/>
  <c r="BH64" i="27"/>
  <c r="BG64" i="27"/>
  <c r="BF64" i="27"/>
  <c r="BE64" i="27"/>
  <c r="BD64" i="27"/>
  <c r="BC64" i="27"/>
  <c r="AT58" i="27"/>
  <c r="AS58" i="27"/>
  <c r="AR58" i="27"/>
  <c r="AQ58" i="27"/>
  <c r="AP58" i="27"/>
  <c r="AO58" i="27"/>
  <c r="AN58" i="27"/>
  <c r="AM58" i="27"/>
  <c r="AL58" i="27"/>
  <c r="BJ44" i="27"/>
  <c r="BI44" i="27"/>
  <c r="BH44" i="27"/>
  <c r="BG44" i="27"/>
  <c r="BF44" i="27"/>
  <c r="BE44" i="27"/>
  <c r="BD44" i="27"/>
  <c r="BC44" i="27"/>
  <c r="BK44" i="27"/>
  <c r="AT75" i="27"/>
  <c r="AS75" i="27"/>
  <c r="AR75" i="27"/>
  <c r="AQ75" i="27"/>
  <c r="AP75" i="27"/>
  <c r="AO75" i="27"/>
  <c r="AN75" i="27"/>
  <c r="AM75" i="27"/>
  <c r="AL75" i="27"/>
  <c r="BK74" i="27"/>
  <c r="BJ74" i="27"/>
  <c r="BI74" i="27"/>
  <c r="BH74" i="27"/>
  <c r="BG74" i="27"/>
  <c r="BF74" i="27"/>
  <c r="BE74" i="27"/>
  <c r="BD74" i="27"/>
  <c r="BC74" i="27"/>
  <c r="BK35" i="27"/>
  <c r="BJ35" i="27"/>
  <c r="BI35" i="27"/>
  <c r="BH35" i="27"/>
  <c r="BG35" i="27"/>
  <c r="BF35" i="27"/>
  <c r="BE35" i="27"/>
  <c r="BD35" i="27"/>
  <c r="BC35" i="27"/>
  <c r="BK29" i="27"/>
  <c r="BJ29" i="27"/>
  <c r="BI29" i="27"/>
  <c r="BH29" i="27"/>
  <c r="BG29" i="27"/>
  <c r="BF29" i="27"/>
  <c r="BE29" i="27"/>
  <c r="BD29" i="27"/>
  <c r="BC29" i="27"/>
  <c r="U101" i="10"/>
  <c r="E14" i="10"/>
  <c r="I8" i="10"/>
  <c r="AD41" i="24"/>
  <c r="AE41" i="24"/>
  <c r="AC41" i="24"/>
  <c r="AC283" i="24"/>
  <c r="AD283" i="24"/>
  <c r="AE283" i="24"/>
  <c r="AT37" i="27"/>
  <c r="AS37" i="27"/>
  <c r="AR37" i="27"/>
  <c r="AQ37" i="27"/>
  <c r="AP37" i="27"/>
  <c r="AO37" i="27"/>
  <c r="AN37" i="27"/>
  <c r="AM37" i="27"/>
  <c r="AL37" i="27"/>
  <c r="AS137" i="27"/>
  <c r="AR137" i="27"/>
  <c r="AQ137" i="27"/>
  <c r="AP137" i="27"/>
  <c r="AO137" i="27"/>
  <c r="AN137" i="27"/>
  <c r="AM137" i="27"/>
  <c r="AL137" i="27"/>
  <c r="AT137" i="27"/>
  <c r="AT22" i="27"/>
  <c r="AS22" i="27"/>
  <c r="AR22" i="27"/>
  <c r="AQ22" i="27"/>
  <c r="AP22" i="27"/>
  <c r="AO22" i="27"/>
  <c r="AN22" i="27"/>
  <c r="AM22" i="27"/>
  <c r="AL22" i="27"/>
  <c r="BK7" i="27"/>
  <c r="BJ7" i="27"/>
  <c r="BI7" i="27"/>
  <c r="BH7" i="27"/>
  <c r="BG7" i="27"/>
  <c r="BF7" i="27"/>
  <c r="BE7" i="27"/>
  <c r="BD7" i="27"/>
  <c r="BC7" i="27"/>
  <c r="AT131" i="27"/>
  <c r="AS131" i="27"/>
  <c r="AR131" i="27"/>
  <c r="AQ131" i="27"/>
  <c r="AP131" i="27"/>
  <c r="AO131" i="27"/>
  <c r="AN131" i="27"/>
  <c r="AM131" i="27"/>
  <c r="AL131" i="27"/>
  <c r="AT194" i="27"/>
  <c r="AS194" i="27"/>
  <c r="AR194" i="27"/>
  <c r="AQ194" i="27"/>
  <c r="AP194" i="27"/>
  <c r="AO194" i="27"/>
  <c r="AN194" i="27"/>
  <c r="AM194" i="27"/>
  <c r="AL194" i="27"/>
  <c r="AT87" i="27"/>
  <c r="AS87" i="27"/>
  <c r="AR87" i="27"/>
  <c r="AQ87" i="27"/>
  <c r="AP87" i="27"/>
  <c r="AO87" i="27"/>
  <c r="AN87" i="27"/>
  <c r="AM87" i="27"/>
  <c r="AL87" i="27"/>
  <c r="AT30" i="27"/>
  <c r="AS30" i="27"/>
  <c r="AR30" i="27"/>
  <c r="AQ30" i="27"/>
  <c r="AP30" i="27"/>
  <c r="AO30" i="27"/>
  <c r="AN30" i="27"/>
  <c r="AM30" i="27"/>
  <c r="AL30" i="27"/>
  <c r="AT86" i="27"/>
  <c r="AS86" i="27"/>
  <c r="AR86" i="27"/>
  <c r="AQ86" i="27"/>
  <c r="AP86" i="27"/>
  <c r="AO86" i="27"/>
  <c r="AN86" i="27"/>
  <c r="AM86" i="27"/>
  <c r="AL86" i="27"/>
  <c r="AT256" i="27"/>
  <c r="AS256" i="27"/>
  <c r="AR256" i="27"/>
  <c r="AQ256" i="27"/>
  <c r="AP256" i="27"/>
  <c r="AO256" i="27"/>
  <c r="AN256" i="27"/>
  <c r="AM256" i="27"/>
  <c r="AL256" i="27"/>
  <c r="AT23" i="27"/>
  <c r="AS23" i="27"/>
  <c r="AR23" i="27"/>
  <c r="AQ23" i="27"/>
  <c r="AP23" i="27"/>
  <c r="AO23" i="27"/>
  <c r="AN23" i="27"/>
  <c r="AM23" i="27"/>
  <c r="AL23" i="27"/>
  <c r="AT147" i="27"/>
  <c r="AS147" i="27"/>
  <c r="AR147" i="27"/>
  <c r="AQ147" i="27"/>
  <c r="AP147" i="27"/>
  <c r="AO147" i="27"/>
  <c r="AN147" i="27"/>
  <c r="AM147" i="27"/>
  <c r="AL147" i="27"/>
  <c r="AT60" i="27"/>
  <c r="AS60" i="27"/>
  <c r="AR60" i="27"/>
  <c r="AQ60" i="27"/>
  <c r="AP60" i="27"/>
  <c r="AO60" i="27"/>
  <c r="AN60" i="27"/>
  <c r="AM60" i="27"/>
  <c r="AL60" i="27"/>
  <c r="AT111" i="27"/>
  <c r="AS111" i="27"/>
  <c r="AR111" i="27"/>
  <c r="AQ111" i="27"/>
  <c r="AP111" i="27"/>
  <c r="AO111" i="27"/>
  <c r="AN111" i="27"/>
  <c r="AM111" i="27"/>
  <c r="AL111" i="27"/>
  <c r="AT166" i="27"/>
  <c r="AS166" i="27"/>
  <c r="AR166" i="27"/>
  <c r="AQ166" i="27"/>
  <c r="AP166" i="27"/>
  <c r="AO166" i="27"/>
  <c r="AN166" i="27"/>
  <c r="AM166" i="27"/>
  <c r="AL166" i="27"/>
  <c r="AT34" i="27"/>
  <c r="AS34" i="27"/>
  <c r="AR34" i="27"/>
  <c r="AQ34" i="27"/>
  <c r="AP34" i="27"/>
  <c r="AO34" i="27"/>
  <c r="AN34" i="27"/>
  <c r="AM34" i="27"/>
  <c r="AL34" i="27"/>
  <c r="AT272" i="27"/>
  <c r="AS272" i="27"/>
  <c r="AR272" i="27"/>
  <c r="AQ272" i="27"/>
  <c r="AP272" i="27"/>
  <c r="AO272" i="27"/>
  <c r="AN272" i="27"/>
  <c r="AM272" i="27"/>
  <c r="AL272" i="27"/>
  <c r="AS224" i="27"/>
  <c r="AR224" i="27"/>
  <c r="AQ224" i="27"/>
  <c r="AP224" i="27"/>
  <c r="AO224" i="27"/>
  <c r="AN224" i="27"/>
  <c r="AM224" i="27"/>
  <c r="AL224" i="27"/>
  <c r="AT224" i="27"/>
  <c r="AT230" i="27"/>
  <c r="AS230" i="27"/>
  <c r="AR230" i="27"/>
  <c r="AQ230" i="27"/>
  <c r="AP230" i="27"/>
  <c r="AO230" i="27"/>
  <c r="AN230" i="27"/>
  <c r="AM230" i="27"/>
  <c r="AL230" i="27"/>
  <c r="AT252" i="27"/>
  <c r="AS252" i="27"/>
  <c r="AR252" i="27"/>
  <c r="AQ252" i="27"/>
  <c r="AP252" i="27"/>
  <c r="AO252" i="27"/>
  <c r="AN252" i="27"/>
  <c r="AM252" i="27"/>
  <c r="AL252" i="27"/>
  <c r="AS99" i="27"/>
  <c r="AR99" i="27"/>
  <c r="AQ99" i="27"/>
  <c r="AP99" i="27"/>
  <c r="AO99" i="27"/>
  <c r="AN99" i="27"/>
  <c r="AM99" i="27"/>
  <c r="AL99" i="27"/>
  <c r="AT99" i="27"/>
  <c r="AS234" i="27"/>
  <c r="AR234" i="27"/>
  <c r="AQ234" i="27"/>
  <c r="AP234" i="27"/>
  <c r="AO234" i="27"/>
  <c r="AN234" i="27"/>
  <c r="AM234" i="27"/>
  <c r="AL234" i="27"/>
  <c r="AT234" i="27"/>
  <c r="AT248" i="27"/>
  <c r="AS248" i="27"/>
  <c r="AR248" i="27"/>
  <c r="AQ248" i="27"/>
  <c r="AP248" i="27"/>
  <c r="AO248" i="27"/>
  <c r="AN248" i="27"/>
  <c r="AM248" i="27"/>
  <c r="AL248" i="27"/>
  <c r="AT208" i="27"/>
  <c r="AS208" i="27"/>
  <c r="AR208" i="27"/>
  <c r="AQ208" i="27"/>
  <c r="AP208" i="27"/>
  <c r="AO208" i="27"/>
  <c r="AN208" i="27"/>
  <c r="AM208" i="27"/>
  <c r="AL208" i="27"/>
  <c r="AT225" i="27"/>
  <c r="AS225" i="27"/>
  <c r="AR225" i="27"/>
  <c r="AQ225" i="27"/>
  <c r="AP225" i="27"/>
  <c r="AO225" i="27"/>
  <c r="AN225" i="27"/>
  <c r="AM225" i="27"/>
  <c r="AL225" i="27"/>
  <c r="AS211" i="27"/>
  <c r="AR211" i="27"/>
  <c r="AQ211" i="27"/>
  <c r="AP211" i="27"/>
  <c r="AO211" i="27"/>
  <c r="AN211" i="27"/>
  <c r="AM211" i="27"/>
  <c r="AL211" i="27"/>
  <c r="AT211" i="27"/>
  <c r="AT262" i="27"/>
  <c r="AS262" i="27"/>
  <c r="AR262" i="27"/>
  <c r="AQ262" i="27"/>
  <c r="AP262" i="27"/>
  <c r="AO262" i="27"/>
  <c r="AN262" i="27"/>
  <c r="AM262" i="27"/>
  <c r="AL262" i="27"/>
  <c r="AT205" i="27"/>
  <c r="AS205" i="27"/>
  <c r="AR205" i="27"/>
  <c r="AQ205" i="27"/>
  <c r="AP205" i="27"/>
  <c r="AO205" i="27"/>
  <c r="AN205" i="27"/>
  <c r="AM205" i="27"/>
  <c r="AL205" i="27"/>
  <c r="AT88" i="27"/>
  <c r="AS88" i="27"/>
  <c r="AR88" i="27"/>
  <c r="AQ88" i="27"/>
  <c r="AP88" i="27"/>
  <c r="AO88" i="27"/>
  <c r="AN88" i="27"/>
  <c r="AM88" i="27"/>
  <c r="AL88" i="27"/>
  <c r="BK38" i="27"/>
  <c r="BJ38" i="27"/>
  <c r="BI38" i="27"/>
  <c r="BH38" i="27"/>
  <c r="BG38" i="27"/>
  <c r="BF38" i="27"/>
  <c r="BE38" i="27"/>
  <c r="BD38" i="27"/>
  <c r="BC38" i="27"/>
  <c r="BK71" i="27"/>
  <c r="BJ71" i="27"/>
  <c r="BI71" i="27"/>
  <c r="BH71" i="27"/>
  <c r="BG71" i="27"/>
  <c r="BF71" i="27"/>
  <c r="BE71" i="27"/>
  <c r="BD71" i="27"/>
  <c r="BC71" i="27"/>
  <c r="BK103" i="27"/>
  <c r="BJ103" i="27"/>
  <c r="BI103" i="27"/>
  <c r="BH103" i="27"/>
  <c r="BG103" i="27"/>
  <c r="BF103" i="27"/>
  <c r="BE103" i="27"/>
  <c r="BD103" i="27"/>
  <c r="BC103" i="27"/>
  <c r="BK21" i="27"/>
  <c r="BJ21" i="27"/>
  <c r="BI21" i="27"/>
  <c r="BH21" i="27"/>
  <c r="BG21" i="27"/>
  <c r="BF21" i="27"/>
  <c r="BE21" i="27"/>
  <c r="BD21" i="27"/>
  <c r="BC21" i="27"/>
  <c r="AT107" i="27"/>
  <c r="AS107" i="27"/>
  <c r="AR107" i="27"/>
  <c r="AQ107" i="27"/>
  <c r="AP107" i="27"/>
  <c r="AO107" i="27"/>
  <c r="AN107" i="27"/>
  <c r="AM107" i="27"/>
  <c r="AL107" i="27"/>
  <c r="AT69" i="27"/>
  <c r="AS69" i="27"/>
  <c r="AR69" i="27"/>
  <c r="AQ69" i="27"/>
  <c r="AP69" i="27"/>
  <c r="AO69" i="27"/>
  <c r="AN69" i="27"/>
  <c r="AM69" i="27"/>
  <c r="AL69" i="27"/>
  <c r="BK53" i="27"/>
  <c r="BJ53" i="27"/>
  <c r="BI53" i="27"/>
  <c r="BH53" i="27"/>
  <c r="BG53" i="27"/>
  <c r="BF53" i="27"/>
  <c r="BE53" i="27"/>
  <c r="BD53" i="27"/>
  <c r="BC53" i="27"/>
  <c r="BK100" i="27"/>
  <c r="BJ100" i="27"/>
  <c r="BI100" i="27"/>
  <c r="BH100" i="27"/>
  <c r="BG100" i="27"/>
  <c r="BF100" i="27"/>
  <c r="BE100" i="27"/>
  <c r="BD100" i="27"/>
  <c r="BC100" i="27"/>
  <c r="BK61" i="27"/>
  <c r="BJ61" i="27"/>
  <c r="BI61" i="27"/>
  <c r="BH61" i="27"/>
  <c r="BG61" i="27"/>
  <c r="BF61" i="27"/>
  <c r="BE61" i="27"/>
  <c r="BD61" i="27"/>
  <c r="BC61" i="27"/>
  <c r="BK99" i="27"/>
  <c r="BJ99" i="27"/>
  <c r="BI99" i="27"/>
  <c r="BH99" i="27"/>
  <c r="BG99" i="27"/>
  <c r="BF99" i="27"/>
  <c r="BE99" i="27"/>
  <c r="BD99" i="27"/>
  <c r="BC99" i="27"/>
  <c r="BK62" i="27"/>
  <c r="BJ62" i="27"/>
  <c r="BI62" i="27"/>
  <c r="BH62" i="27"/>
  <c r="BG62" i="27"/>
  <c r="BF62" i="27"/>
  <c r="BE62" i="27"/>
  <c r="BD62" i="27"/>
  <c r="BC62" i="27"/>
  <c r="BK24" i="27"/>
  <c r="BJ24" i="27"/>
  <c r="BI24" i="27"/>
  <c r="BH24" i="27"/>
  <c r="BG24" i="27"/>
  <c r="BF24" i="27"/>
  <c r="BE24" i="27"/>
  <c r="BD24" i="27"/>
  <c r="BC24" i="27"/>
  <c r="AS105" i="27"/>
  <c r="AR105" i="27"/>
  <c r="AQ105" i="27"/>
  <c r="AP105" i="27"/>
  <c r="AO105" i="27"/>
  <c r="AN105" i="27"/>
  <c r="AM105" i="27"/>
  <c r="AL105" i="27"/>
  <c r="AT105" i="27"/>
  <c r="AT70" i="27"/>
  <c r="AS70" i="27"/>
  <c r="AR70" i="27"/>
  <c r="AQ70" i="27"/>
  <c r="AP70" i="27"/>
  <c r="AO70" i="27"/>
  <c r="AN70" i="27"/>
  <c r="AM70" i="27"/>
  <c r="AL70" i="27"/>
  <c r="AT104" i="27"/>
  <c r="AS104" i="27"/>
  <c r="AR104" i="27"/>
  <c r="AQ104" i="27"/>
  <c r="AP104" i="27"/>
  <c r="AO104" i="27"/>
  <c r="AN104" i="27"/>
  <c r="AM104" i="27"/>
  <c r="AL104" i="27"/>
  <c r="AT71" i="27"/>
  <c r="AS71" i="27"/>
  <c r="AR71" i="27"/>
  <c r="AQ71" i="27"/>
  <c r="AP71" i="27"/>
  <c r="AO71" i="27"/>
  <c r="AN71" i="27"/>
  <c r="AM71" i="27"/>
  <c r="AL71" i="27"/>
  <c r="AT84" i="27"/>
  <c r="AS84" i="27"/>
  <c r="AR84" i="27"/>
  <c r="AQ84" i="27"/>
  <c r="AP84" i="27"/>
  <c r="AO84" i="27"/>
  <c r="AN84" i="27"/>
  <c r="AM84" i="27"/>
  <c r="AL84" i="27"/>
  <c r="U154" i="17"/>
  <c r="W154" i="17" s="1"/>
  <c r="Y154" i="17"/>
  <c r="K19" i="24"/>
  <c r="K19" i="22"/>
  <c r="AE260" i="24"/>
  <c r="AC260" i="24"/>
  <c r="AD260" i="24"/>
  <c r="AC261" i="24"/>
  <c r="AD261" i="24"/>
  <c r="AE261" i="24"/>
  <c r="Y142" i="17"/>
  <c r="U142" i="17"/>
  <c r="W142" i="17"/>
  <c r="AE124" i="24"/>
  <c r="AC124" i="24"/>
  <c r="AD124" i="24"/>
  <c r="U22" i="19"/>
  <c r="W22" i="19" s="1"/>
  <c r="Y22" i="19"/>
  <c r="AT142" i="22"/>
  <c r="AS142" i="22" s="1"/>
  <c r="AR142" i="22" s="1"/>
  <c r="AQ142" i="22" s="1"/>
  <c r="AP142" i="22" s="1"/>
  <c r="AO142" i="22" s="1"/>
  <c r="AN142" i="22" s="1"/>
  <c r="AM142" i="22" s="1"/>
  <c r="AL142" i="22" s="1"/>
  <c r="AJ142" i="22" s="1"/>
  <c r="BK49" i="22"/>
  <c r="BJ49" i="22" s="1"/>
  <c r="BI49" i="22" s="1"/>
  <c r="BH49" i="22" s="1"/>
  <c r="BG49" i="22" s="1"/>
  <c r="BF49" i="22" s="1"/>
  <c r="BE49" i="22" s="1"/>
  <c r="BD49" i="22" s="1"/>
  <c r="BC49" i="22" s="1"/>
  <c r="BB49" i="22" s="1"/>
  <c r="AT123" i="22"/>
  <c r="AS123" i="22" s="1"/>
  <c r="AR123" i="22" s="1"/>
  <c r="AQ123" i="22" s="1"/>
  <c r="AP123" i="22" s="1"/>
  <c r="AO123" i="22" s="1"/>
  <c r="AN123" i="22" s="1"/>
  <c r="AM123" i="22" s="1"/>
  <c r="AL123" i="22" s="1"/>
  <c r="AE166" i="24"/>
  <c r="AC166" i="24"/>
  <c r="AD166" i="24"/>
  <c r="U182" i="19"/>
  <c r="W182" i="19"/>
  <c r="Y182" i="19"/>
  <c r="I8" i="27"/>
  <c r="AE133" i="24"/>
  <c r="AA117" i="24"/>
  <c r="AB117" i="24"/>
  <c r="AE106" i="24"/>
  <c r="AC106" i="24"/>
  <c r="AD106" i="24"/>
  <c r="U87" i="17"/>
  <c r="W87" i="17" s="1"/>
  <c r="AT78" i="27"/>
  <c r="AS78" i="27"/>
  <c r="AR78" i="27"/>
  <c r="AQ78" i="27"/>
  <c r="AP78" i="27"/>
  <c r="AO78" i="27"/>
  <c r="AN78" i="27"/>
  <c r="AM78" i="27"/>
  <c r="AL78" i="27"/>
  <c r="AS159" i="27"/>
  <c r="AR159" i="27"/>
  <c r="AQ159" i="27"/>
  <c r="AP159" i="27"/>
  <c r="AO159" i="27"/>
  <c r="AN159" i="27"/>
  <c r="AM159" i="27"/>
  <c r="AL159" i="27"/>
  <c r="AT159" i="27"/>
  <c r="AT43" i="27"/>
  <c r="AS43" i="27"/>
  <c r="AR43" i="27"/>
  <c r="AQ43" i="27"/>
  <c r="AP43" i="27"/>
  <c r="AO43" i="27"/>
  <c r="AN43" i="27"/>
  <c r="AM43" i="27"/>
  <c r="AL43" i="27"/>
  <c r="BK25" i="27"/>
  <c r="BJ25" i="27"/>
  <c r="BI25" i="27"/>
  <c r="BH25" i="27"/>
  <c r="BG25" i="27"/>
  <c r="BF25" i="27"/>
  <c r="BE25" i="27"/>
  <c r="BD25" i="27"/>
  <c r="BC25" i="27"/>
  <c r="AT109" i="27"/>
  <c r="AS109" i="27"/>
  <c r="AR109" i="27"/>
  <c r="AQ109" i="27"/>
  <c r="AP109" i="27"/>
  <c r="AO109" i="27"/>
  <c r="AN109" i="27"/>
  <c r="AM109" i="27"/>
  <c r="AL109" i="27"/>
  <c r="AT113" i="27"/>
  <c r="AS113" i="27"/>
  <c r="AR113" i="27"/>
  <c r="AQ113" i="27"/>
  <c r="AP113" i="27"/>
  <c r="AO113" i="27"/>
  <c r="AN113" i="27"/>
  <c r="AM113" i="27"/>
  <c r="AL113" i="27"/>
  <c r="AT67" i="27"/>
  <c r="AS67" i="27"/>
  <c r="AR67" i="27"/>
  <c r="AQ67" i="27"/>
  <c r="AP67" i="27"/>
  <c r="AO67" i="27"/>
  <c r="AN67" i="27"/>
  <c r="AM67" i="27"/>
  <c r="AL67" i="27"/>
  <c r="AS244" i="27"/>
  <c r="AR244" i="27"/>
  <c r="AQ244" i="27"/>
  <c r="AP244" i="27"/>
  <c r="AO244" i="27"/>
  <c r="AN244" i="27"/>
  <c r="AM244" i="27"/>
  <c r="AL244" i="27"/>
  <c r="AT244" i="27"/>
  <c r="AT46" i="27"/>
  <c r="AS46" i="27"/>
  <c r="AR46" i="27"/>
  <c r="AQ46" i="27"/>
  <c r="AP46" i="27"/>
  <c r="AO46" i="27"/>
  <c r="AN46" i="27"/>
  <c r="AM46" i="27"/>
  <c r="AL46" i="27"/>
  <c r="AT183" i="27"/>
  <c r="AS183" i="27"/>
  <c r="AR183" i="27"/>
  <c r="AQ183" i="27"/>
  <c r="AP183" i="27"/>
  <c r="AO183" i="27"/>
  <c r="AN183" i="27"/>
  <c r="AM183" i="27"/>
  <c r="AL183" i="27"/>
  <c r="AT79" i="27"/>
  <c r="AS79" i="27"/>
  <c r="AR79" i="27"/>
  <c r="AQ79" i="27"/>
  <c r="AP79" i="27"/>
  <c r="AO79" i="27"/>
  <c r="AN79" i="27"/>
  <c r="AM79" i="27"/>
  <c r="AL79" i="27"/>
  <c r="AT174" i="27"/>
  <c r="AS174" i="27"/>
  <c r="AR174" i="27"/>
  <c r="AQ174" i="27"/>
  <c r="AP174" i="27"/>
  <c r="AO174" i="27"/>
  <c r="AN174" i="27"/>
  <c r="AM174" i="27"/>
  <c r="AL174" i="27"/>
  <c r="AT96" i="27"/>
  <c r="AS96" i="27"/>
  <c r="AR96" i="27"/>
  <c r="AQ96" i="27"/>
  <c r="AP96" i="27"/>
  <c r="AO96" i="27"/>
  <c r="AN96" i="27"/>
  <c r="AM96" i="27"/>
  <c r="AL96" i="27"/>
  <c r="AT187" i="27"/>
  <c r="AS187" i="27"/>
  <c r="AR187" i="27"/>
  <c r="AQ187" i="27"/>
  <c r="AP187" i="27"/>
  <c r="AO187" i="27"/>
  <c r="AN187" i="27"/>
  <c r="AM187" i="27"/>
  <c r="AL187" i="27"/>
  <c r="AT73" i="27"/>
  <c r="AS73" i="27"/>
  <c r="AR73" i="27"/>
  <c r="AQ73" i="27"/>
  <c r="AP73" i="27"/>
  <c r="AO73" i="27"/>
  <c r="AN73" i="27"/>
  <c r="AM73" i="27"/>
  <c r="AL73" i="27"/>
  <c r="AS145" i="27"/>
  <c r="AR145" i="27"/>
  <c r="AQ145" i="27"/>
  <c r="AP145" i="27"/>
  <c r="AO145" i="27"/>
  <c r="AN145" i="27"/>
  <c r="AM145" i="27"/>
  <c r="AL145" i="27"/>
  <c r="AT145" i="27"/>
  <c r="AS222" i="27"/>
  <c r="AR222" i="27"/>
  <c r="AQ222" i="27"/>
  <c r="AP222" i="27"/>
  <c r="AO222" i="27"/>
  <c r="AN222" i="27"/>
  <c r="AM222" i="27"/>
  <c r="AL222" i="27"/>
  <c r="AT222" i="27"/>
  <c r="AT263" i="27"/>
  <c r="AS263" i="27"/>
  <c r="AR263" i="27"/>
  <c r="AQ263" i="27"/>
  <c r="AP263" i="27"/>
  <c r="AO263" i="27"/>
  <c r="AN263" i="27"/>
  <c r="AM263" i="27"/>
  <c r="AL263" i="27"/>
  <c r="AT249" i="27"/>
  <c r="AS249" i="27"/>
  <c r="AR249" i="27"/>
  <c r="AQ249" i="27"/>
  <c r="AP249" i="27"/>
  <c r="AO249" i="27"/>
  <c r="AN249" i="27"/>
  <c r="AM249" i="27"/>
  <c r="AL249" i="27"/>
  <c r="AT279" i="27"/>
  <c r="AS279" i="27"/>
  <c r="AR279" i="27"/>
  <c r="AQ279" i="27"/>
  <c r="AP279" i="27"/>
  <c r="AO279" i="27"/>
  <c r="AN279" i="27"/>
  <c r="AM279" i="27"/>
  <c r="AL279" i="27"/>
  <c r="AT203" i="27"/>
  <c r="AS203" i="27"/>
  <c r="AR203" i="27"/>
  <c r="AQ203" i="27"/>
  <c r="AP203" i="27"/>
  <c r="AO203" i="27"/>
  <c r="AN203" i="27"/>
  <c r="AM203" i="27"/>
  <c r="AL203" i="27"/>
  <c r="AT264" i="27"/>
  <c r="AS264" i="27"/>
  <c r="AR264" i="27"/>
  <c r="AQ264" i="27"/>
  <c r="AP264" i="27"/>
  <c r="AO264" i="27"/>
  <c r="AN264" i="27"/>
  <c r="AM264" i="27"/>
  <c r="AL264" i="27"/>
  <c r="AT255" i="27"/>
  <c r="AS255" i="27"/>
  <c r="AR255" i="27"/>
  <c r="AQ255" i="27"/>
  <c r="AP255" i="27"/>
  <c r="AO255" i="27"/>
  <c r="AN255" i="27"/>
  <c r="AM255" i="27"/>
  <c r="AL255" i="27"/>
  <c r="AT180" i="27"/>
  <c r="AS180" i="27"/>
  <c r="AR180" i="27"/>
  <c r="AQ180" i="27"/>
  <c r="AP180" i="27"/>
  <c r="AO180" i="27"/>
  <c r="AN180" i="27"/>
  <c r="AM180" i="27"/>
  <c r="AL180" i="27"/>
  <c r="AT246" i="27"/>
  <c r="AS246" i="27"/>
  <c r="AR246" i="27"/>
  <c r="AQ246" i="27"/>
  <c r="AP246" i="27"/>
  <c r="AO246" i="27"/>
  <c r="AN246" i="27"/>
  <c r="AM246" i="27"/>
  <c r="AL246" i="27"/>
  <c r="AT273" i="27"/>
  <c r="AS273" i="27"/>
  <c r="AR273" i="27"/>
  <c r="AQ273" i="27"/>
  <c r="AP273" i="27"/>
  <c r="AO273" i="27"/>
  <c r="AN273" i="27"/>
  <c r="AM273" i="27"/>
  <c r="AL273" i="27"/>
  <c r="AT130" i="27"/>
  <c r="AS130" i="27"/>
  <c r="AR130" i="27"/>
  <c r="AQ130" i="27"/>
  <c r="AP130" i="27"/>
  <c r="AO130" i="27"/>
  <c r="AN130" i="27"/>
  <c r="AM130" i="27"/>
  <c r="AL130" i="27"/>
  <c r="AT204" i="27"/>
  <c r="AS204" i="27"/>
  <c r="AR204" i="27"/>
  <c r="AQ204" i="27"/>
  <c r="AP204" i="27"/>
  <c r="AO204" i="27"/>
  <c r="AN204" i="27"/>
  <c r="AM204" i="27"/>
  <c r="AL204" i="27"/>
  <c r="BK93" i="27"/>
  <c r="BJ93" i="27"/>
  <c r="BI93" i="27"/>
  <c r="BH93" i="27"/>
  <c r="BG93" i="27"/>
  <c r="BF93" i="27"/>
  <c r="BE93" i="27"/>
  <c r="BD93" i="27"/>
  <c r="BC93" i="27"/>
  <c r="AT94" i="27"/>
  <c r="AS94" i="27"/>
  <c r="AR94" i="27"/>
  <c r="AQ94" i="27"/>
  <c r="AP94" i="27"/>
  <c r="AO94" i="27"/>
  <c r="AN94" i="27"/>
  <c r="AM94" i="27"/>
  <c r="AL94" i="27"/>
  <c r="AT44" i="27"/>
  <c r="AS44" i="27"/>
  <c r="AR44" i="27"/>
  <c r="AQ44" i="27"/>
  <c r="AP44" i="27"/>
  <c r="AO44" i="27"/>
  <c r="AN44" i="27"/>
  <c r="AM44" i="27"/>
  <c r="AL44" i="27"/>
  <c r="BK102" i="27"/>
  <c r="BJ102" i="27"/>
  <c r="BI102" i="27"/>
  <c r="BH102" i="27"/>
  <c r="BG102" i="27"/>
  <c r="BF102" i="27"/>
  <c r="BE102" i="27"/>
  <c r="BD102" i="27"/>
  <c r="BC102" i="27"/>
  <c r="AT212" i="27"/>
  <c r="AS212" i="27"/>
  <c r="AR212" i="27"/>
  <c r="AQ212" i="27"/>
  <c r="AP212" i="27"/>
  <c r="AO212" i="27"/>
  <c r="AN212" i="27"/>
  <c r="AM212" i="27"/>
  <c r="AL212" i="27"/>
  <c r="BK89" i="27"/>
  <c r="BJ89" i="27"/>
  <c r="BI89" i="27"/>
  <c r="BH89" i="27"/>
  <c r="BG89" i="27"/>
  <c r="BF89" i="27"/>
  <c r="BE89" i="27"/>
  <c r="BD89" i="27"/>
  <c r="BC89" i="27"/>
  <c r="AT149" i="27"/>
  <c r="AS149" i="27"/>
  <c r="AR149" i="27"/>
  <c r="AQ149" i="27"/>
  <c r="AP149" i="27"/>
  <c r="AO149" i="27"/>
  <c r="AN149" i="27"/>
  <c r="AM149" i="27"/>
  <c r="AL149" i="27"/>
  <c r="BK47" i="27"/>
  <c r="BJ47" i="27"/>
  <c r="BI47" i="27"/>
  <c r="BH47" i="27"/>
  <c r="BG47" i="27"/>
  <c r="BF47" i="27"/>
  <c r="BE47" i="27"/>
  <c r="BD47" i="27"/>
  <c r="BC47" i="27"/>
  <c r="BK88" i="27"/>
  <c r="BJ88" i="27"/>
  <c r="BI88" i="27"/>
  <c r="BH88" i="27"/>
  <c r="BG88" i="27"/>
  <c r="BF88" i="27"/>
  <c r="BE88" i="27"/>
  <c r="BD88" i="27"/>
  <c r="BC88" i="27"/>
  <c r="BK45" i="27"/>
  <c r="BJ45" i="27"/>
  <c r="BI45" i="27"/>
  <c r="BH45" i="27"/>
  <c r="BG45" i="27"/>
  <c r="BF45" i="27"/>
  <c r="BE45" i="27"/>
  <c r="BD45" i="27"/>
  <c r="BC45" i="27"/>
  <c r="BK98" i="27"/>
  <c r="BJ98" i="27"/>
  <c r="BI98" i="27"/>
  <c r="BH98" i="27"/>
  <c r="BG98" i="27"/>
  <c r="BF98" i="27"/>
  <c r="BE98" i="27"/>
  <c r="BD98" i="27"/>
  <c r="BC98" i="27"/>
  <c r="BI59" i="27"/>
  <c r="BH59" i="27"/>
  <c r="BG59" i="27"/>
  <c r="BF59" i="27"/>
  <c r="BE59" i="27"/>
  <c r="BD59" i="27"/>
  <c r="BC59" i="27"/>
  <c r="BK59" i="27"/>
  <c r="BJ59" i="27"/>
  <c r="BJ68" i="27"/>
  <c r="BI68" i="27"/>
  <c r="BH68" i="27"/>
  <c r="BG68" i="27"/>
  <c r="BF68" i="27"/>
  <c r="BE68" i="27"/>
  <c r="BD68" i="27"/>
  <c r="BC68" i="27"/>
  <c r="BK68" i="27"/>
  <c r="BK26" i="27"/>
  <c r="BJ26" i="27"/>
  <c r="BI26" i="27"/>
  <c r="BH26" i="27"/>
  <c r="BG26" i="27"/>
  <c r="BF26" i="27"/>
  <c r="BE26" i="27"/>
  <c r="BD26" i="27"/>
  <c r="BC26" i="27"/>
  <c r="BK28" i="27"/>
  <c r="BJ28" i="27"/>
  <c r="BI28" i="27"/>
  <c r="BH28" i="27"/>
  <c r="BG28" i="27"/>
  <c r="BF28" i="27"/>
  <c r="BE28" i="27"/>
  <c r="BD28" i="27"/>
  <c r="BC28" i="27"/>
  <c r="BK72" i="27"/>
  <c r="BJ72" i="27"/>
  <c r="BI72" i="27"/>
  <c r="BH72" i="27"/>
  <c r="BG72" i="27"/>
  <c r="BF72" i="27"/>
  <c r="BE72" i="27"/>
  <c r="BD72" i="27"/>
  <c r="BC72" i="27"/>
  <c r="BK17" i="27"/>
  <c r="BJ17" i="27"/>
  <c r="BI17" i="27"/>
  <c r="BH17" i="27"/>
  <c r="BG17" i="27"/>
  <c r="BF17" i="27"/>
  <c r="BE17" i="27"/>
  <c r="BD17" i="27"/>
  <c r="BC17" i="27"/>
  <c r="BK22" i="27"/>
  <c r="BJ22" i="27"/>
  <c r="BI22" i="27"/>
  <c r="BH22" i="27"/>
  <c r="BG22" i="27"/>
  <c r="BF22" i="27"/>
  <c r="BE22" i="27"/>
  <c r="BD22" i="27"/>
  <c r="BC22" i="27"/>
  <c r="AC165" i="24"/>
  <c r="AD165" i="24"/>
  <c r="AE165" i="24"/>
  <c r="U64" i="19"/>
  <c r="W64" i="19" s="1"/>
  <c r="Y64" i="19"/>
  <c r="AH254" i="24"/>
  <c r="Y188" i="19"/>
  <c r="AG134" i="20"/>
  <c r="AF134" i="20"/>
  <c r="AZ92" i="20"/>
  <c r="AX92" i="20"/>
  <c r="AA230" i="24"/>
  <c r="AB230" i="24"/>
  <c r="AD89" i="24"/>
  <c r="AE89" i="24"/>
  <c r="AC89" i="24"/>
  <c r="AC234" i="24"/>
  <c r="AE234" i="24"/>
  <c r="AD234" i="24"/>
  <c r="U69" i="17"/>
  <c r="W69" i="17" s="1"/>
  <c r="Y69" i="17"/>
  <c r="E14" i="27"/>
  <c r="I19" i="22"/>
  <c r="I14" i="22"/>
  <c r="U142" i="19"/>
  <c r="W142" i="19" s="1"/>
  <c r="Y142" i="19"/>
  <c r="AE248" i="24"/>
  <c r="AC248" i="24"/>
  <c r="AD248" i="24"/>
  <c r="AE32" i="24"/>
  <c r="AC32" i="24"/>
  <c r="AD32" i="24"/>
  <c r="AT25" i="22"/>
  <c r="AS25" i="22" s="1"/>
  <c r="AR25" i="22" s="1"/>
  <c r="AQ25" i="22" s="1"/>
  <c r="AP25" i="22" s="1"/>
  <c r="AO25" i="22" s="1"/>
  <c r="AN25" i="22" s="1"/>
  <c r="AM25" i="22" s="1"/>
  <c r="AL25" i="22" s="1"/>
  <c r="AJ25" i="22" s="1"/>
  <c r="U220" i="19"/>
  <c r="W220" i="19" s="1"/>
  <c r="Y220" i="19"/>
  <c r="AT90" i="27"/>
  <c r="AS90" i="27"/>
  <c r="AR90" i="27"/>
  <c r="AQ90" i="27"/>
  <c r="AP90" i="27"/>
  <c r="AO90" i="27"/>
  <c r="AN90" i="27"/>
  <c r="AM90" i="27"/>
  <c r="AL90" i="27"/>
  <c r="AT112" i="27"/>
  <c r="AS112" i="27"/>
  <c r="AR112" i="27"/>
  <c r="AQ112" i="27"/>
  <c r="AP112" i="27"/>
  <c r="AO112" i="27"/>
  <c r="AN112" i="27"/>
  <c r="AM112" i="27"/>
  <c r="AL112" i="27"/>
  <c r="AT191" i="27"/>
  <c r="AS191" i="27"/>
  <c r="AR191" i="27"/>
  <c r="AQ191" i="27"/>
  <c r="AP191" i="27"/>
  <c r="AO191" i="27"/>
  <c r="AN191" i="27"/>
  <c r="AM191" i="27"/>
  <c r="AL191" i="27"/>
  <c r="BK6" i="27"/>
  <c r="BJ6" i="27"/>
  <c r="BI6" i="27"/>
  <c r="BH6" i="27"/>
  <c r="BG6" i="27"/>
  <c r="BF6" i="27"/>
  <c r="BE6" i="27"/>
  <c r="BD6" i="27"/>
  <c r="BC6" i="27"/>
  <c r="AT171" i="27"/>
  <c r="AS171" i="27"/>
  <c r="AR171" i="27"/>
  <c r="AQ171" i="27"/>
  <c r="AP171" i="27"/>
  <c r="AO171" i="27"/>
  <c r="AN171" i="27"/>
  <c r="AM171" i="27"/>
  <c r="AL171" i="27"/>
  <c r="AT95" i="27"/>
  <c r="AS95" i="27"/>
  <c r="AR95" i="27"/>
  <c r="AQ95" i="27"/>
  <c r="AP95" i="27"/>
  <c r="AO95" i="27"/>
  <c r="AN95" i="27"/>
  <c r="AM95" i="27"/>
  <c r="AL95" i="27"/>
  <c r="AT158" i="27"/>
  <c r="AS158" i="27"/>
  <c r="AR158" i="27"/>
  <c r="AQ158" i="27"/>
  <c r="AP158" i="27"/>
  <c r="AO158" i="27"/>
  <c r="AN158" i="27"/>
  <c r="AM158" i="27"/>
  <c r="AL158" i="27"/>
  <c r="AT178" i="27"/>
  <c r="AS178" i="27"/>
  <c r="AR178" i="27"/>
  <c r="AQ178" i="27"/>
  <c r="AP178" i="27"/>
  <c r="AO178" i="27"/>
  <c r="AN178" i="27"/>
  <c r="AM178" i="27"/>
  <c r="AL178" i="27"/>
  <c r="AT192" i="27"/>
  <c r="AS192" i="27"/>
  <c r="AR192" i="27"/>
  <c r="AQ192" i="27"/>
  <c r="AP192" i="27"/>
  <c r="AO192" i="27"/>
  <c r="AN192" i="27"/>
  <c r="AM192" i="27"/>
  <c r="AL192" i="27"/>
  <c r="BK12" i="27"/>
  <c r="BJ12" i="27"/>
  <c r="BI12" i="27"/>
  <c r="BH12" i="27"/>
  <c r="BG12" i="27"/>
  <c r="BF12" i="27"/>
  <c r="BE12" i="27"/>
  <c r="BD12" i="27"/>
  <c r="BC12" i="27"/>
  <c r="AT120" i="27"/>
  <c r="AS120" i="27"/>
  <c r="AR120" i="27"/>
  <c r="AQ120" i="27"/>
  <c r="AP120" i="27"/>
  <c r="AO120" i="27"/>
  <c r="AN120" i="27"/>
  <c r="AM120" i="27"/>
  <c r="AL120" i="27"/>
  <c r="AT161" i="27"/>
  <c r="AS161" i="27"/>
  <c r="AR161" i="27"/>
  <c r="AQ161" i="27"/>
  <c r="AP161" i="27"/>
  <c r="AO161" i="27"/>
  <c r="AN161" i="27"/>
  <c r="AM161" i="27"/>
  <c r="AL161" i="27"/>
  <c r="AT50" i="27"/>
  <c r="AS50" i="27"/>
  <c r="AR50" i="27"/>
  <c r="AQ50" i="27"/>
  <c r="AP50" i="27"/>
  <c r="AO50" i="27"/>
  <c r="AN50" i="27"/>
  <c r="AM50" i="27"/>
  <c r="AL50" i="27"/>
  <c r="AT134" i="27"/>
  <c r="AS134" i="27"/>
  <c r="AR134" i="27"/>
  <c r="AQ134" i="27"/>
  <c r="AP134" i="27"/>
  <c r="AO134" i="27"/>
  <c r="AN134" i="27"/>
  <c r="AM134" i="27"/>
  <c r="AL134" i="27"/>
  <c r="AT66" i="27"/>
  <c r="AS66" i="27"/>
  <c r="AR66" i="27"/>
  <c r="AQ66" i="27"/>
  <c r="AP66" i="27"/>
  <c r="AO66" i="27"/>
  <c r="AN66" i="27"/>
  <c r="AM66" i="27"/>
  <c r="AL66" i="27"/>
  <c r="AS123" i="27"/>
  <c r="AR123" i="27"/>
  <c r="AQ123" i="27"/>
  <c r="AP123" i="27"/>
  <c r="AO123" i="27"/>
  <c r="AN123" i="27"/>
  <c r="AM123" i="27"/>
  <c r="AL123" i="27"/>
  <c r="AT123" i="27"/>
  <c r="AT261" i="27"/>
  <c r="AS261" i="27"/>
  <c r="AR261" i="27"/>
  <c r="AQ261" i="27"/>
  <c r="AP261" i="27"/>
  <c r="AO261" i="27"/>
  <c r="AN261" i="27"/>
  <c r="AM261" i="27"/>
  <c r="AL261" i="27"/>
  <c r="AT154" i="27"/>
  <c r="AS154" i="27"/>
  <c r="AR154" i="27"/>
  <c r="AQ154" i="27"/>
  <c r="AP154" i="27"/>
  <c r="AO154" i="27"/>
  <c r="AN154" i="27"/>
  <c r="AM154" i="27"/>
  <c r="AL154" i="27"/>
  <c r="AT270" i="27"/>
  <c r="AS270" i="27"/>
  <c r="AR270" i="27"/>
  <c r="AQ270" i="27"/>
  <c r="AP270" i="27"/>
  <c r="AO270" i="27"/>
  <c r="AN270" i="27"/>
  <c r="AM270" i="27"/>
  <c r="AL270" i="27"/>
  <c r="AT216" i="27"/>
  <c r="AS216" i="27"/>
  <c r="AR216" i="27"/>
  <c r="AQ216" i="27"/>
  <c r="AP216" i="27"/>
  <c r="AO216" i="27"/>
  <c r="AN216" i="27"/>
  <c r="AM216" i="27"/>
  <c r="AL216" i="27"/>
  <c r="AT144" i="27"/>
  <c r="AS144" i="27"/>
  <c r="AR144" i="27"/>
  <c r="AQ144" i="27"/>
  <c r="AP144" i="27"/>
  <c r="AO144" i="27"/>
  <c r="AN144" i="27"/>
  <c r="AM144" i="27"/>
  <c r="AL144" i="27"/>
  <c r="AT277" i="27"/>
  <c r="AS277" i="27"/>
  <c r="AR277" i="27"/>
  <c r="AQ277" i="27"/>
  <c r="AP277" i="27"/>
  <c r="AO277" i="27"/>
  <c r="AN277" i="27"/>
  <c r="AM277" i="27"/>
  <c r="AL277" i="27"/>
  <c r="AT217" i="27"/>
  <c r="AS217" i="27"/>
  <c r="AR217" i="27"/>
  <c r="AQ217" i="27"/>
  <c r="AP217" i="27"/>
  <c r="AO217" i="27"/>
  <c r="AN217" i="27"/>
  <c r="AM217" i="27"/>
  <c r="AL217" i="27"/>
  <c r="AT202" i="27"/>
  <c r="AS202" i="27"/>
  <c r="AR202" i="27"/>
  <c r="AQ202" i="27"/>
  <c r="AP202" i="27"/>
  <c r="AO202" i="27"/>
  <c r="AN202" i="27"/>
  <c r="AM202" i="27"/>
  <c r="AL202" i="27"/>
  <c r="AT280" i="27"/>
  <c r="AS280" i="27"/>
  <c r="AR280" i="27"/>
  <c r="AQ280" i="27"/>
  <c r="AP280" i="27"/>
  <c r="AO280" i="27"/>
  <c r="AN280" i="27"/>
  <c r="AM280" i="27"/>
  <c r="AL280" i="27"/>
  <c r="AS227" i="27"/>
  <c r="AR227" i="27"/>
  <c r="AQ227" i="27"/>
  <c r="AP227" i="27"/>
  <c r="AO227" i="27"/>
  <c r="AN227" i="27"/>
  <c r="AM227" i="27"/>
  <c r="AL227" i="27"/>
  <c r="AT227" i="27"/>
  <c r="AT200" i="27"/>
  <c r="AS200" i="27"/>
  <c r="AR200" i="27"/>
  <c r="AQ200" i="27"/>
  <c r="AP200" i="27"/>
  <c r="AO200" i="27"/>
  <c r="AN200" i="27"/>
  <c r="AM200" i="27"/>
  <c r="AL200" i="27"/>
  <c r="AT233" i="27"/>
  <c r="AS233" i="27"/>
  <c r="AR233" i="27"/>
  <c r="AQ233" i="27"/>
  <c r="AP233" i="27"/>
  <c r="AO233" i="27"/>
  <c r="AN233" i="27"/>
  <c r="AM233" i="27"/>
  <c r="AL233" i="27"/>
  <c r="BK92" i="27"/>
  <c r="BJ92" i="27"/>
  <c r="BI92" i="27"/>
  <c r="BH92" i="27"/>
  <c r="BG92" i="27"/>
  <c r="BF92" i="27"/>
  <c r="BE92" i="27"/>
  <c r="BD92" i="27"/>
  <c r="BC92" i="27"/>
  <c r="AT167" i="27"/>
  <c r="AS167" i="27"/>
  <c r="AR167" i="27"/>
  <c r="AQ167" i="27"/>
  <c r="AP167" i="27"/>
  <c r="AO167" i="27"/>
  <c r="AN167" i="27"/>
  <c r="AM167" i="27"/>
  <c r="AL167" i="27"/>
  <c r="AT81" i="27"/>
  <c r="AS81" i="27"/>
  <c r="AR81" i="27"/>
  <c r="AQ81" i="27"/>
  <c r="AP81" i="27"/>
  <c r="AO81" i="27"/>
  <c r="AN81" i="27"/>
  <c r="AM81" i="27"/>
  <c r="AL81" i="27"/>
  <c r="AT176" i="27"/>
  <c r="AS176" i="27"/>
  <c r="AR176" i="27"/>
  <c r="AQ176" i="27"/>
  <c r="AP176" i="27"/>
  <c r="AO176" i="27"/>
  <c r="AN176" i="27"/>
  <c r="AM176" i="27"/>
  <c r="AL176" i="27"/>
  <c r="AT141" i="27"/>
  <c r="AS141" i="27"/>
  <c r="AR141" i="27"/>
  <c r="AQ141" i="27"/>
  <c r="AP141" i="27"/>
  <c r="AO141" i="27"/>
  <c r="AN141" i="27"/>
  <c r="AM141" i="27"/>
  <c r="AL141" i="27"/>
  <c r="AT102" i="27"/>
  <c r="AS102" i="27"/>
  <c r="AR102" i="27"/>
  <c r="AQ102" i="27"/>
  <c r="AP102" i="27"/>
  <c r="AO102" i="27"/>
  <c r="AN102" i="27"/>
  <c r="AM102" i="27"/>
  <c r="AL102" i="27"/>
  <c r="AT114" i="27"/>
  <c r="AS114" i="27"/>
  <c r="AR114" i="27"/>
  <c r="AQ114" i="27"/>
  <c r="AP114" i="27"/>
  <c r="AO114" i="27"/>
  <c r="AN114" i="27"/>
  <c r="AM114" i="27"/>
  <c r="AL114" i="27"/>
  <c r="AT160" i="27"/>
  <c r="AS160" i="27"/>
  <c r="AR160" i="27"/>
  <c r="AQ160" i="27"/>
  <c r="AP160" i="27"/>
  <c r="AO160" i="27"/>
  <c r="AN160" i="27"/>
  <c r="AM160" i="27"/>
  <c r="AL160" i="27"/>
  <c r="BK84" i="27"/>
  <c r="BJ84" i="27"/>
  <c r="BI84" i="27"/>
  <c r="BH84" i="27"/>
  <c r="BG84" i="27"/>
  <c r="BF84" i="27"/>
  <c r="BE84" i="27"/>
  <c r="BD84" i="27"/>
  <c r="BC84" i="27"/>
  <c r="BK41" i="27"/>
  <c r="BI41" i="27"/>
  <c r="BH41" i="27"/>
  <c r="BG41" i="27"/>
  <c r="BF41" i="27"/>
  <c r="BE41" i="27"/>
  <c r="BD41" i="27"/>
  <c r="BC41" i="27"/>
  <c r="BJ41" i="27"/>
  <c r="BK96" i="27"/>
  <c r="BJ96" i="27"/>
  <c r="BI96" i="27"/>
  <c r="BH96" i="27"/>
  <c r="BG96" i="27"/>
  <c r="BF96" i="27"/>
  <c r="BE96" i="27"/>
  <c r="BD96" i="27"/>
  <c r="BC96" i="27"/>
  <c r="BJ58" i="27"/>
  <c r="BI58" i="27"/>
  <c r="BH58" i="27"/>
  <c r="BG58" i="27"/>
  <c r="BF58" i="27"/>
  <c r="BE58" i="27"/>
  <c r="BD58" i="27"/>
  <c r="BC58" i="27"/>
  <c r="BK58" i="27"/>
  <c r="AS122" i="27"/>
  <c r="AR122" i="27"/>
  <c r="AQ122" i="27"/>
  <c r="AP122" i="27"/>
  <c r="AO122" i="27"/>
  <c r="AN122" i="27"/>
  <c r="AM122" i="27"/>
  <c r="AL122" i="27"/>
  <c r="AT122" i="27"/>
  <c r="BK32" i="27"/>
  <c r="BJ32" i="27"/>
  <c r="BI32" i="27"/>
  <c r="BH32" i="27"/>
  <c r="BG32" i="27"/>
  <c r="BF32" i="27"/>
  <c r="BE32" i="27"/>
  <c r="BD32" i="27"/>
  <c r="BC32" i="27"/>
  <c r="AT110" i="27"/>
  <c r="AS110" i="27"/>
  <c r="AR110" i="27"/>
  <c r="AQ110" i="27"/>
  <c r="AP110" i="27"/>
  <c r="AO110" i="27"/>
  <c r="AN110" i="27"/>
  <c r="AM110" i="27"/>
  <c r="AL110" i="27"/>
  <c r="BK56" i="27"/>
  <c r="BJ56" i="27"/>
  <c r="BI56" i="27"/>
  <c r="BH56" i="27"/>
  <c r="BG56" i="27"/>
  <c r="BF56" i="27"/>
  <c r="BE56" i="27"/>
  <c r="BD56" i="27"/>
  <c r="BC56" i="27"/>
  <c r="AT57" i="27"/>
  <c r="AS57" i="27"/>
  <c r="AR57" i="27"/>
  <c r="AQ57" i="27"/>
  <c r="AP57" i="27"/>
  <c r="AO57" i="27"/>
  <c r="AN57" i="27"/>
  <c r="AM57" i="27"/>
  <c r="AL57" i="27"/>
  <c r="BJ13" i="27"/>
  <c r="BI13" i="27"/>
  <c r="BH13" i="27"/>
  <c r="BG13" i="27"/>
  <c r="BF13" i="27"/>
  <c r="BE13" i="27"/>
  <c r="BD13" i="27"/>
  <c r="BC13" i="27"/>
  <c r="BK13" i="27"/>
  <c r="AB194" i="24"/>
  <c r="AA194" i="24"/>
  <c r="AB184" i="24"/>
  <c r="AA184" i="24"/>
  <c r="AC41" i="20"/>
  <c r="AA41" i="20"/>
  <c r="U204" i="19"/>
  <c r="W204" i="19" s="1"/>
  <c r="Y204" i="19"/>
  <c r="W25" i="17"/>
  <c r="AB127" i="24"/>
  <c r="AA127" i="24"/>
  <c r="AD219" i="24"/>
  <c r="AE219" i="24"/>
  <c r="AC219" i="24"/>
  <c r="AC259" i="24"/>
  <c r="AD259" i="24"/>
  <c r="AE259" i="24"/>
  <c r="AT27" i="22"/>
  <c r="AS27" i="22" s="1"/>
  <c r="AR27" i="22" s="1"/>
  <c r="AQ27" i="22" s="1"/>
  <c r="AP27" i="22" s="1"/>
  <c r="AO27" i="22" s="1"/>
  <c r="AN27" i="22" s="1"/>
  <c r="AM27" i="22" s="1"/>
  <c r="AL27" i="22" s="1"/>
  <c r="BK84" i="22"/>
  <c r="BJ84" i="22" s="1"/>
  <c r="BI84" i="22" s="1"/>
  <c r="BH84" i="22" s="1"/>
  <c r="BG84" i="22" s="1"/>
  <c r="BF84" i="22" s="1"/>
  <c r="BE84" i="22" s="1"/>
  <c r="BD84" i="22" s="1"/>
  <c r="BC84" i="22" s="1"/>
  <c r="BB84" i="22" s="1"/>
  <c r="BK10" i="22"/>
  <c r="BJ10" i="22" s="1"/>
  <c r="BI10" i="22" s="1"/>
  <c r="BH10" i="22" s="1"/>
  <c r="BG10" i="22" s="1"/>
  <c r="BF10" i="22" s="1"/>
  <c r="BE10" i="22" s="1"/>
  <c r="BD10" i="22" s="1"/>
  <c r="BC10" i="22" s="1"/>
  <c r="BB10" i="22" s="1"/>
  <c r="AT184" i="22"/>
  <c r="AS184" i="22" s="1"/>
  <c r="AR184" i="22" s="1"/>
  <c r="AQ184" i="22" s="1"/>
  <c r="AP184" i="22" s="1"/>
  <c r="AO184" i="22" s="1"/>
  <c r="AN184" i="22" s="1"/>
  <c r="AM184" i="22" s="1"/>
  <c r="AL184" i="22" s="1"/>
  <c r="AT98" i="22"/>
  <c r="AS98" i="22" s="1"/>
  <c r="AR98" i="22" s="1"/>
  <c r="AQ98" i="22" s="1"/>
  <c r="AP98" i="22" s="1"/>
  <c r="AO98" i="22" s="1"/>
  <c r="AN98" i="22" s="1"/>
  <c r="AM98" i="22" s="1"/>
  <c r="AL98" i="22" s="1"/>
  <c r="AI98" i="22" s="1"/>
  <c r="BK72" i="22"/>
  <c r="BJ72" i="22" s="1"/>
  <c r="BI72" i="22" s="1"/>
  <c r="BH72" i="22" s="1"/>
  <c r="BG72" i="22" s="1"/>
  <c r="BF72" i="22" s="1"/>
  <c r="BE72" i="22" s="1"/>
  <c r="BD72" i="22" s="1"/>
  <c r="BC72" i="22" s="1"/>
  <c r="BA72" i="22" s="1"/>
  <c r="BK16" i="22"/>
  <c r="BJ16" i="22" s="1"/>
  <c r="BI16" i="22" s="1"/>
  <c r="BH16" i="22" s="1"/>
  <c r="BG16" i="22" s="1"/>
  <c r="BF16" i="22" s="1"/>
  <c r="BE16" i="22" s="1"/>
  <c r="BD16" i="22" s="1"/>
  <c r="BC16" i="22" s="1"/>
  <c r="AT183" i="22"/>
  <c r="AS183" i="22" s="1"/>
  <c r="AR183" i="22" s="1"/>
  <c r="AQ183" i="22" s="1"/>
  <c r="AP183" i="22" s="1"/>
  <c r="AO183" i="22" s="1"/>
  <c r="AN183" i="22" s="1"/>
  <c r="AM183" i="22" s="1"/>
  <c r="AL183" i="22" s="1"/>
  <c r="AK183" i="22" s="1"/>
  <c r="AT101" i="22"/>
  <c r="AS101" i="22" s="1"/>
  <c r="AR101" i="22" s="1"/>
  <c r="AQ101" i="22" s="1"/>
  <c r="AP101" i="22" s="1"/>
  <c r="AO101" i="22" s="1"/>
  <c r="AN101" i="22" s="1"/>
  <c r="AM101" i="22" s="1"/>
  <c r="AL101" i="22" s="1"/>
  <c r="AJ101" i="22" s="1"/>
  <c r="BK104" i="22"/>
  <c r="BJ104" i="22" s="1"/>
  <c r="BI104" i="22" s="1"/>
  <c r="BH104" i="22" s="1"/>
  <c r="BG104" i="22" s="1"/>
  <c r="BF104" i="22" s="1"/>
  <c r="BE104" i="22" s="1"/>
  <c r="BD104" i="22" s="1"/>
  <c r="BC104" i="22" s="1"/>
  <c r="AT252" i="22"/>
  <c r="AS252" i="22" s="1"/>
  <c r="AR252" i="22" s="1"/>
  <c r="AQ252" i="22" s="1"/>
  <c r="AP252" i="22" s="1"/>
  <c r="AO252" i="22" s="1"/>
  <c r="AN252" i="22" s="1"/>
  <c r="AM252" i="22" s="1"/>
  <c r="AL252" i="22" s="1"/>
  <c r="AT250" i="22"/>
  <c r="AS250" i="22" s="1"/>
  <c r="AR250" i="22" s="1"/>
  <c r="AQ250" i="22" s="1"/>
  <c r="AP250" i="22" s="1"/>
  <c r="AO250" i="22" s="1"/>
  <c r="AN250" i="22" s="1"/>
  <c r="AM250" i="22" s="1"/>
  <c r="AL250" i="22" s="1"/>
  <c r="AI250" i="22" s="1"/>
  <c r="AT190" i="22"/>
  <c r="AS190" i="22" s="1"/>
  <c r="AR190" i="22" s="1"/>
  <c r="AQ190" i="22" s="1"/>
  <c r="AP190" i="22" s="1"/>
  <c r="AO190" i="22" s="1"/>
  <c r="AN190" i="22" s="1"/>
  <c r="AM190" i="22" s="1"/>
  <c r="AL190" i="22" s="1"/>
  <c r="AK190" i="22" s="1"/>
  <c r="AT37" i="22"/>
  <c r="AS37" i="22" s="1"/>
  <c r="AR37" i="22" s="1"/>
  <c r="AQ37" i="22" s="1"/>
  <c r="AP37" i="22" s="1"/>
  <c r="AO37" i="22" s="1"/>
  <c r="AN37" i="22" s="1"/>
  <c r="AM37" i="22" s="1"/>
  <c r="AL37" i="22" s="1"/>
  <c r="BK69" i="22"/>
  <c r="BJ69" i="22" s="1"/>
  <c r="BI69" i="22" s="1"/>
  <c r="BH69" i="22" s="1"/>
  <c r="BG69" i="22" s="1"/>
  <c r="BF69" i="22" s="1"/>
  <c r="BE69" i="22" s="1"/>
  <c r="BD69" i="22" s="1"/>
  <c r="BC69" i="22" s="1"/>
  <c r="BA69" i="22" s="1"/>
  <c r="AT245" i="22"/>
  <c r="AS245" i="22" s="1"/>
  <c r="AR245" i="22" s="1"/>
  <c r="AQ245" i="22" s="1"/>
  <c r="AP245" i="22" s="1"/>
  <c r="AO245" i="22" s="1"/>
  <c r="AN245" i="22" s="1"/>
  <c r="AM245" i="22" s="1"/>
  <c r="AL245" i="22" s="1"/>
  <c r="AK245" i="22" s="1"/>
  <c r="AT198" i="22"/>
  <c r="AS198" i="22" s="1"/>
  <c r="AR198" i="22" s="1"/>
  <c r="AQ198" i="22" s="1"/>
  <c r="AP198" i="22" s="1"/>
  <c r="AO198" i="22" s="1"/>
  <c r="AN198" i="22" s="1"/>
  <c r="AM198" i="22" s="1"/>
  <c r="AL198" i="22" s="1"/>
  <c r="AT159" i="22"/>
  <c r="AS159" i="22" s="1"/>
  <c r="AR159" i="22" s="1"/>
  <c r="AQ159" i="22" s="1"/>
  <c r="AP159" i="22" s="1"/>
  <c r="AO159" i="22" s="1"/>
  <c r="AN159" i="22" s="1"/>
  <c r="AM159" i="22" s="1"/>
  <c r="AL159" i="22" s="1"/>
  <c r="AJ159" i="22" s="1"/>
  <c r="BK82" i="22"/>
  <c r="BJ82" i="22" s="1"/>
  <c r="BI82" i="22" s="1"/>
  <c r="BH82" i="22" s="1"/>
  <c r="BG82" i="22" s="1"/>
  <c r="BF82" i="22" s="1"/>
  <c r="BE82" i="22" s="1"/>
  <c r="BD82" i="22" s="1"/>
  <c r="BC82" i="22" s="1"/>
  <c r="BK14" i="22"/>
  <c r="BJ14" i="22" s="1"/>
  <c r="BI14" i="22" s="1"/>
  <c r="BH14" i="22" s="1"/>
  <c r="BG14" i="22" s="1"/>
  <c r="BF14" i="22" s="1"/>
  <c r="BE14" i="22" s="1"/>
  <c r="BD14" i="22" s="1"/>
  <c r="BC14" i="22" s="1"/>
  <c r="BA14" i="22" s="1"/>
  <c r="AT257" i="22"/>
  <c r="AS257" i="22" s="1"/>
  <c r="AR257" i="22" s="1"/>
  <c r="AQ257" i="22" s="1"/>
  <c r="AP257" i="22" s="1"/>
  <c r="AO257" i="22" s="1"/>
  <c r="AN257" i="22" s="1"/>
  <c r="AM257" i="22" s="1"/>
  <c r="AL257" i="22" s="1"/>
  <c r="AK257" i="22" s="1"/>
  <c r="AT164" i="22"/>
  <c r="AS164" i="22" s="1"/>
  <c r="AR164" i="22" s="1"/>
  <c r="AQ164" i="22" s="1"/>
  <c r="AP164" i="22" s="1"/>
  <c r="AO164" i="22" s="1"/>
  <c r="AN164" i="22" s="1"/>
  <c r="AM164" i="22" s="1"/>
  <c r="AL164" i="22" s="1"/>
  <c r="AK164" i="22" s="1"/>
  <c r="AT105" i="22"/>
  <c r="AS105" i="22" s="1"/>
  <c r="AR105" i="22" s="1"/>
  <c r="AQ105" i="22" s="1"/>
  <c r="AP105" i="22" s="1"/>
  <c r="AO105" i="22" s="1"/>
  <c r="AN105" i="22" s="1"/>
  <c r="AM105" i="22" s="1"/>
  <c r="AL105" i="22" s="1"/>
  <c r="AI105" i="22" s="1"/>
  <c r="AT236" i="22"/>
  <c r="AS236" i="22" s="1"/>
  <c r="AR236" i="22" s="1"/>
  <c r="AQ236" i="22" s="1"/>
  <c r="AP236" i="22" s="1"/>
  <c r="AO236" i="22" s="1"/>
  <c r="AN236" i="22" s="1"/>
  <c r="AM236" i="22" s="1"/>
  <c r="AL236" i="22" s="1"/>
  <c r="AT229" i="22"/>
  <c r="AS229" i="22" s="1"/>
  <c r="AR229" i="22" s="1"/>
  <c r="AQ229" i="22" s="1"/>
  <c r="AP229" i="22" s="1"/>
  <c r="AO229" i="22" s="1"/>
  <c r="AN229" i="22" s="1"/>
  <c r="AM229" i="22" s="1"/>
  <c r="AL229" i="22" s="1"/>
  <c r="AK229" i="22" s="1"/>
  <c r="AT207" i="22"/>
  <c r="AS207" i="22" s="1"/>
  <c r="AR207" i="22" s="1"/>
  <c r="AQ207" i="22" s="1"/>
  <c r="AP207" i="22" s="1"/>
  <c r="AO207" i="22" s="1"/>
  <c r="AN207" i="22" s="1"/>
  <c r="AM207" i="22" s="1"/>
  <c r="AL207" i="22" s="1"/>
  <c r="AT141" i="22"/>
  <c r="AS141" i="22" s="1"/>
  <c r="AR141" i="22" s="1"/>
  <c r="AQ141" i="22" s="1"/>
  <c r="AP141" i="22" s="1"/>
  <c r="AO141" i="22" s="1"/>
  <c r="AN141" i="22" s="1"/>
  <c r="AM141" i="22" s="1"/>
  <c r="AL141" i="22" s="1"/>
  <c r="AJ141" i="22" s="1"/>
  <c r="BK99" i="22"/>
  <c r="BJ99" i="22" s="1"/>
  <c r="BI99" i="22" s="1"/>
  <c r="BH99" i="22" s="1"/>
  <c r="BG99" i="22" s="1"/>
  <c r="BF99" i="22" s="1"/>
  <c r="BE99" i="22" s="1"/>
  <c r="BD99" i="22" s="1"/>
  <c r="BC99" i="22" s="1"/>
  <c r="BB99" i="22" s="1"/>
  <c r="BK39" i="22"/>
  <c r="BJ39" i="22" s="1"/>
  <c r="BI39" i="22" s="1"/>
  <c r="BH39" i="22" s="1"/>
  <c r="BG39" i="22" s="1"/>
  <c r="BF39" i="22" s="1"/>
  <c r="BE39" i="22" s="1"/>
  <c r="BD39" i="22" s="1"/>
  <c r="BC39" i="22" s="1"/>
  <c r="AT218" i="22"/>
  <c r="AS218" i="22" s="1"/>
  <c r="AR218" i="22" s="1"/>
  <c r="AQ218" i="22" s="1"/>
  <c r="AP218" i="22" s="1"/>
  <c r="AO218" i="22" s="1"/>
  <c r="AN218" i="22" s="1"/>
  <c r="AM218" i="22" s="1"/>
  <c r="AL218" i="22" s="1"/>
  <c r="AI218" i="22" s="1"/>
  <c r="AT126" i="22"/>
  <c r="AS126" i="22" s="1"/>
  <c r="AR126" i="22" s="1"/>
  <c r="AQ126" i="22" s="1"/>
  <c r="AP126" i="22" s="1"/>
  <c r="AO126" i="22" s="1"/>
  <c r="AN126" i="22" s="1"/>
  <c r="AM126" i="22" s="1"/>
  <c r="AL126" i="22" s="1"/>
  <c r="AT28" i="22"/>
  <c r="AS28" i="22" s="1"/>
  <c r="AR28" i="22" s="1"/>
  <c r="AQ28" i="22" s="1"/>
  <c r="AP28" i="22" s="1"/>
  <c r="AO28" i="22" s="1"/>
  <c r="AN28" i="22" s="1"/>
  <c r="AM28" i="22" s="1"/>
  <c r="AL28" i="22" s="1"/>
  <c r="AI28" i="22" s="1"/>
  <c r="BK21" i="22"/>
  <c r="BJ21" i="22" s="1"/>
  <c r="BI21" i="22" s="1"/>
  <c r="BH21" i="22" s="1"/>
  <c r="BG21" i="22" s="1"/>
  <c r="BF21" i="22" s="1"/>
  <c r="BE21" i="22" s="1"/>
  <c r="BD21" i="22" s="1"/>
  <c r="BC21" i="22" s="1"/>
  <c r="AT240" i="22"/>
  <c r="AS240" i="22" s="1"/>
  <c r="AR240" i="22" s="1"/>
  <c r="AQ240" i="22" s="1"/>
  <c r="AP240" i="22" s="1"/>
  <c r="AO240" i="22" s="1"/>
  <c r="AN240" i="22" s="1"/>
  <c r="AM240" i="22" s="1"/>
  <c r="AL240" i="22" s="1"/>
  <c r="AK240" i="22" s="1"/>
  <c r="AT163" i="22"/>
  <c r="AS163" i="22" s="1"/>
  <c r="AR163" i="22" s="1"/>
  <c r="AQ163" i="22" s="1"/>
  <c r="AP163" i="22" s="1"/>
  <c r="AO163" i="22" s="1"/>
  <c r="AN163" i="22" s="1"/>
  <c r="AM163" i="22" s="1"/>
  <c r="AL163" i="22" s="1"/>
  <c r="AK163" i="22" s="1"/>
  <c r="AT85" i="22"/>
  <c r="AS85" i="22" s="1"/>
  <c r="AR85" i="22" s="1"/>
  <c r="AQ85" i="22" s="1"/>
  <c r="AP85" i="22" s="1"/>
  <c r="AO85" i="22" s="1"/>
  <c r="AN85" i="22" s="1"/>
  <c r="AM85" i="22" s="1"/>
  <c r="AL85" i="22" s="1"/>
  <c r="AJ85" i="22" s="1"/>
  <c r="AT97" i="22"/>
  <c r="AS97" i="22" s="1"/>
  <c r="AR97" i="22" s="1"/>
  <c r="AQ97" i="22" s="1"/>
  <c r="AP97" i="22" s="1"/>
  <c r="AO97" i="22" s="1"/>
  <c r="AN97" i="22" s="1"/>
  <c r="AM97" i="22" s="1"/>
  <c r="AL97" i="22" s="1"/>
  <c r="AT60" i="22"/>
  <c r="AS60" i="22" s="1"/>
  <c r="AR60" i="22" s="1"/>
  <c r="AQ60" i="22" s="1"/>
  <c r="AP60" i="22" s="1"/>
  <c r="AO60" i="22" s="1"/>
  <c r="AN60" i="22" s="1"/>
  <c r="AM60" i="22" s="1"/>
  <c r="AL60" i="22" s="1"/>
  <c r="AT66" i="22"/>
  <c r="AS66" i="22" s="1"/>
  <c r="AR66" i="22" s="1"/>
  <c r="AQ66" i="22" s="1"/>
  <c r="AP66" i="22" s="1"/>
  <c r="AO66" i="22" s="1"/>
  <c r="AN66" i="22" s="1"/>
  <c r="AM66" i="22" s="1"/>
  <c r="AL66" i="22" s="1"/>
  <c r="AI66" i="22" s="1"/>
  <c r="AT21" i="22"/>
  <c r="AS21" i="22" s="1"/>
  <c r="AR21" i="22" s="1"/>
  <c r="AQ21" i="22" s="1"/>
  <c r="AP21" i="22" s="1"/>
  <c r="AO21" i="22" s="1"/>
  <c r="AN21" i="22" s="1"/>
  <c r="AM21" i="22" s="1"/>
  <c r="AL21" i="22" s="1"/>
  <c r="AK21" i="22" s="1"/>
  <c r="AT61" i="22"/>
  <c r="AS61" i="22" s="1"/>
  <c r="AR61" i="22" s="1"/>
  <c r="AQ61" i="22" s="1"/>
  <c r="AP61" i="22" s="1"/>
  <c r="AO61" i="22" s="1"/>
  <c r="AN61" i="22" s="1"/>
  <c r="AM61" i="22" s="1"/>
  <c r="AL61" i="22" s="1"/>
  <c r="AT53" i="22"/>
  <c r="AS53" i="22" s="1"/>
  <c r="AR53" i="22" s="1"/>
  <c r="AQ53" i="22" s="1"/>
  <c r="AP53" i="22" s="1"/>
  <c r="AO53" i="22" s="1"/>
  <c r="AN53" i="22" s="1"/>
  <c r="AM53" i="22" s="1"/>
  <c r="AL53" i="22" s="1"/>
  <c r="AI53" i="22" s="1"/>
  <c r="AC42" i="24"/>
  <c r="AE42" i="24"/>
  <c r="AD42" i="24"/>
  <c r="U270" i="19"/>
  <c r="W270" i="19" s="1"/>
  <c r="Y270" i="19"/>
  <c r="AA217" i="24"/>
  <c r="AB217" i="24"/>
  <c r="AA71" i="20"/>
  <c r="AF71" i="20" s="1"/>
  <c r="AC71" i="20"/>
  <c r="AC83" i="24"/>
  <c r="AD83" i="24"/>
  <c r="AE83" i="24"/>
  <c r="AE277" i="24"/>
  <c r="AC277" i="24"/>
  <c r="AD277" i="24"/>
  <c r="AA119" i="20"/>
  <c r="AC119" i="20"/>
  <c r="U55" i="17"/>
  <c r="W55" i="17"/>
  <c r="U104" i="19"/>
  <c r="W104" i="19" s="1"/>
  <c r="AT89" i="27"/>
  <c r="AS89" i="27"/>
  <c r="AR89" i="27"/>
  <c r="AQ89" i="27"/>
  <c r="AP89" i="27"/>
  <c r="AO89" i="27"/>
  <c r="AN89" i="27"/>
  <c r="AM89" i="27"/>
  <c r="AL89" i="27"/>
  <c r="AT151" i="27"/>
  <c r="AS151" i="27"/>
  <c r="AR151" i="27"/>
  <c r="AQ151" i="27"/>
  <c r="AP151" i="27"/>
  <c r="AO151" i="27"/>
  <c r="AN151" i="27"/>
  <c r="AM151" i="27"/>
  <c r="AL151" i="27"/>
  <c r="AT35" i="27"/>
  <c r="AS35" i="27"/>
  <c r="AR35" i="27"/>
  <c r="AQ35" i="27"/>
  <c r="AP35" i="27"/>
  <c r="AO35" i="27"/>
  <c r="AN35" i="27"/>
  <c r="AM35" i="27"/>
  <c r="AL35" i="27"/>
  <c r="BJ5" i="27"/>
  <c r="BI5" i="27"/>
  <c r="BH5" i="27"/>
  <c r="BG5" i="27"/>
  <c r="BF5" i="27"/>
  <c r="BE5" i="27"/>
  <c r="BD5" i="27"/>
  <c r="BC5" i="27"/>
  <c r="BK5" i="27"/>
  <c r="AT92" i="27"/>
  <c r="AS92" i="27"/>
  <c r="AR92" i="27"/>
  <c r="AQ92" i="27"/>
  <c r="AP92" i="27"/>
  <c r="AO92" i="27"/>
  <c r="AN92" i="27"/>
  <c r="AM92" i="27"/>
  <c r="AL92" i="27"/>
  <c r="AT219" i="27"/>
  <c r="AS219" i="27"/>
  <c r="AR219" i="27"/>
  <c r="AQ219" i="27"/>
  <c r="AP219" i="27"/>
  <c r="AO219" i="27"/>
  <c r="AN219" i="27"/>
  <c r="AM219" i="27"/>
  <c r="AL219" i="27"/>
  <c r="AT140" i="27"/>
  <c r="AS140" i="27"/>
  <c r="AR140" i="27"/>
  <c r="AQ140" i="27"/>
  <c r="AP140" i="27"/>
  <c r="AO140" i="27"/>
  <c r="AN140" i="27"/>
  <c r="AM140" i="27"/>
  <c r="AL140" i="27"/>
  <c r="BK23" i="27"/>
  <c r="BJ23" i="27"/>
  <c r="BI23" i="27"/>
  <c r="BH23" i="27"/>
  <c r="BG23" i="27"/>
  <c r="BF23" i="27"/>
  <c r="BE23" i="27"/>
  <c r="BD23" i="27"/>
  <c r="BC23" i="27"/>
  <c r="AT138" i="27"/>
  <c r="AS138" i="27"/>
  <c r="AR138" i="27"/>
  <c r="AQ138" i="27"/>
  <c r="AP138" i="27"/>
  <c r="AO138" i="27"/>
  <c r="AN138" i="27"/>
  <c r="AM138" i="27"/>
  <c r="AL138" i="27"/>
  <c r="BK2" i="27"/>
  <c r="BJ2" i="27"/>
  <c r="BI2" i="27"/>
  <c r="BH2" i="27"/>
  <c r="BG2" i="27"/>
  <c r="BF2" i="27"/>
  <c r="BE2" i="27"/>
  <c r="BD2" i="27"/>
  <c r="BC2" i="27"/>
  <c r="AT65" i="27"/>
  <c r="AS65" i="27"/>
  <c r="AR65" i="27"/>
  <c r="AQ65" i="27"/>
  <c r="AP65" i="27"/>
  <c r="AO65" i="27"/>
  <c r="AN65" i="27"/>
  <c r="AM65" i="27"/>
  <c r="AL65" i="27"/>
  <c r="BK19" i="27"/>
  <c r="BJ19" i="27"/>
  <c r="BI19" i="27"/>
  <c r="BH19" i="27"/>
  <c r="BG19" i="27"/>
  <c r="BF19" i="27"/>
  <c r="BE19" i="27"/>
  <c r="BD19" i="27"/>
  <c r="BC19" i="27"/>
  <c r="AT165" i="27"/>
  <c r="AS165" i="27"/>
  <c r="AR165" i="27"/>
  <c r="AQ165" i="27"/>
  <c r="AP165" i="27"/>
  <c r="AO165" i="27"/>
  <c r="AN165" i="27"/>
  <c r="AM165" i="27"/>
  <c r="AL165" i="27"/>
  <c r="AT150" i="27"/>
  <c r="AS150" i="27"/>
  <c r="AR150" i="27"/>
  <c r="AQ150" i="27"/>
  <c r="AP150" i="27"/>
  <c r="AO150" i="27"/>
  <c r="AN150" i="27"/>
  <c r="AM150" i="27"/>
  <c r="AL150" i="27"/>
  <c r="AT54" i="27"/>
  <c r="AS54" i="27"/>
  <c r="AR54" i="27"/>
  <c r="AQ54" i="27"/>
  <c r="AP54" i="27"/>
  <c r="AO54" i="27"/>
  <c r="AN54" i="27"/>
  <c r="AM54" i="27"/>
  <c r="AL54" i="27"/>
  <c r="AT209" i="27"/>
  <c r="AS209" i="27"/>
  <c r="AR209" i="27"/>
  <c r="AQ209" i="27"/>
  <c r="AP209" i="27"/>
  <c r="AO209" i="27"/>
  <c r="AN209" i="27"/>
  <c r="AM209" i="27"/>
  <c r="AL209" i="27"/>
  <c r="AT259" i="27"/>
  <c r="AS259" i="27"/>
  <c r="AR259" i="27"/>
  <c r="AQ259" i="27"/>
  <c r="AP259" i="27"/>
  <c r="AO259" i="27"/>
  <c r="AN259" i="27"/>
  <c r="AM259" i="27"/>
  <c r="AL259" i="27"/>
  <c r="AT276" i="27"/>
  <c r="AS276" i="27"/>
  <c r="AR276" i="27"/>
  <c r="AQ276" i="27"/>
  <c r="AP276" i="27"/>
  <c r="AO276" i="27"/>
  <c r="AN276" i="27"/>
  <c r="AM276" i="27"/>
  <c r="AL276" i="27"/>
  <c r="AT179" i="27"/>
  <c r="AS179" i="27"/>
  <c r="AR179" i="27"/>
  <c r="AQ179" i="27"/>
  <c r="AP179" i="27"/>
  <c r="AO179" i="27"/>
  <c r="AN179" i="27"/>
  <c r="AM179" i="27"/>
  <c r="AL179" i="27"/>
  <c r="AT268" i="27"/>
  <c r="AS268" i="27"/>
  <c r="AR268" i="27"/>
  <c r="AQ268" i="27"/>
  <c r="AP268" i="27"/>
  <c r="AO268" i="27"/>
  <c r="AN268" i="27"/>
  <c r="AM268" i="27"/>
  <c r="AL268" i="27"/>
  <c r="AT164" i="27"/>
  <c r="AS164" i="27"/>
  <c r="AR164" i="27"/>
  <c r="AQ164" i="27"/>
  <c r="AP164" i="27"/>
  <c r="AO164" i="27"/>
  <c r="AN164" i="27"/>
  <c r="AM164" i="27"/>
  <c r="AL164" i="27"/>
  <c r="AT266" i="27"/>
  <c r="AS266" i="27"/>
  <c r="AR266" i="27"/>
  <c r="AQ266" i="27"/>
  <c r="AP266" i="27"/>
  <c r="AO266" i="27"/>
  <c r="AN266" i="27"/>
  <c r="AM266" i="27"/>
  <c r="AL266" i="27"/>
  <c r="AT260" i="27"/>
  <c r="AS260" i="27"/>
  <c r="AR260" i="27"/>
  <c r="AQ260" i="27"/>
  <c r="AP260" i="27"/>
  <c r="AO260" i="27"/>
  <c r="AN260" i="27"/>
  <c r="AM260" i="27"/>
  <c r="AL260" i="27"/>
  <c r="AT188" i="27"/>
  <c r="AS188" i="27"/>
  <c r="AR188" i="27"/>
  <c r="AQ188" i="27"/>
  <c r="AP188" i="27"/>
  <c r="AO188" i="27"/>
  <c r="AN188" i="27"/>
  <c r="AM188" i="27"/>
  <c r="AL188" i="27"/>
  <c r="AT221" i="27"/>
  <c r="AS221" i="27"/>
  <c r="AR221" i="27"/>
  <c r="AQ221" i="27"/>
  <c r="AP221" i="27"/>
  <c r="AO221" i="27"/>
  <c r="AN221" i="27"/>
  <c r="AM221" i="27"/>
  <c r="AL221" i="27"/>
  <c r="AT185" i="27"/>
  <c r="AS185" i="27"/>
  <c r="AR185" i="27"/>
  <c r="AQ185" i="27"/>
  <c r="AP185" i="27"/>
  <c r="AO185" i="27"/>
  <c r="AN185" i="27"/>
  <c r="AM185" i="27"/>
  <c r="AL185" i="27"/>
  <c r="AT201" i="27"/>
  <c r="AS201" i="27"/>
  <c r="AR201" i="27"/>
  <c r="AQ201" i="27"/>
  <c r="AP201" i="27"/>
  <c r="AO201" i="27"/>
  <c r="AN201" i="27"/>
  <c r="AM201" i="27"/>
  <c r="AL201" i="27"/>
  <c r="AT220" i="27"/>
  <c r="AS220" i="27"/>
  <c r="AR220" i="27"/>
  <c r="AQ220" i="27"/>
  <c r="AP220" i="27"/>
  <c r="AO220" i="27"/>
  <c r="AN220" i="27"/>
  <c r="AM220" i="27"/>
  <c r="AL220" i="27"/>
  <c r="BK90" i="27"/>
  <c r="BJ90" i="27"/>
  <c r="BI90" i="27"/>
  <c r="BH90" i="27"/>
  <c r="BG90" i="27"/>
  <c r="BF90" i="27"/>
  <c r="BE90" i="27"/>
  <c r="BD90" i="27"/>
  <c r="BC90" i="27"/>
  <c r="AT162" i="27"/>
  <c r="AS162" i="27"/>
  <c r="AR162" i="27"/>
  <c r="AQ162" i="27"/>
  <c r="AP162" i="27"/>
  <c r="AO162" i="27"/>
  <c r="AN162" i="27"/>
  <c r="AM162" i="27"/>
  <c r="AL162" i="27"/>
  <c r="BK20" i="27"/>
  <c r="BJ20" i="27"/>
  <c r="BI20" i="27"/>
  <c r="BH20" i="27"/>
  <c r="BG20" i="27"/>
  <c r="BF20" i="27"/>
  <c r="BE20" i="27"/>
  <c r="BD20" i="27"/>
  <c r="BC20" i="27"/>
  <c r="BK85" i="27"/>
  <c r="BJ85" i="27"/>
  <c r="BI85" i="27"/>
  <c r="BH85" i="27"/>
  <c r="BG85" i="27"/>
  <c r="BF85" i="27"/>
  <c r="BE85" i="27"/>
  <c r="BD85" i="27"/>
  <c r="BC85" i="27"/>
  <c r="AT175" i="27"/>
  <c r="AS175" i="27"/>
  <c r="AR175" i="27"/>
  <c r="AQ175" i="27"/>
  <c r="AP175" i="27"/>
  <c r="AO175" i="27"/>
  <c r="AN175" i="27"/>
  <c r="AM175" i="27"/>
  <c r="AL175" i="27"/>
  <c r="BK82" i="27"/>
  <c r="BJ82" i="27"/>
  <c r="BI82" i="27"/>
  <c r="BH82" i="27"/>
  <c r="BG82" i="27"/>
  <c r="BF82" i="27"/>
  <c r="BE82" i="27"/>
  <c r="BD82" i="27"/>
  <c r="BC82" i="27"/>
  <c r="BK97" i="27"/>
  <c r="BJ97" i="27"/>
  <c r="BI97" i="27"/>
  <c r="BH97" i="27"/>
  <c r="BG97" i="27"/>
  <c r="BF97" i="27"/>
  <c r="BE97" i="27"/>
  <c r="BD97" i="27"/>
  <c r="BC97" i="27"/>
  <c r="AT126" i="27"/>
  <c r="AS126" i="27"/>
  <c r="AR126" i="27"/>
  <c r="AQ126" i="27"/>
  <c r="AP126" i="27"/>
  <c r="AO126" i="27"/>
  <c r="AN126" i="27"/>
  <c r="AM126" i="27"/>
  <c r="AL126" i="27"/>
  <c r="BK83" i="27"/>
  <c r="BJ83" i="27"/>
  <c r="BI83" i="27"/>
  <c r="BH83" i="27"/>
  <c r="BG83" i="27"/>
  <c r="BF83" i="27"/>
  <c r="BE83" i="27"/>
  <c r="BD83" i="27"/>
  <c r="BC83" i="27"/>
  <c r="AT146" i="27"/>
  <c r="AS146" i="27"/>
  <c r="AR146" i="27"/>
  <c r="AQ146" i="27"/>
  <c r="AP146" i="27"/>
  <c r="AO146" i="27"/>
  <c r="AN146" i="27"/>
  <c r="AM146" i="27"/>
  <c r="AL146" i="27"/>
  <c r="BK94" i="27"/>
  <c r="BJ94" i="27"/>
  <c r="BI94" i="27"/>
  <c r="BH94" i="27"/>
  <c r="BG94" i="27"/>
  <c r="BF94" i="27"/>
  <c r="BE94" i="27"/>
  <c r="BD94" i="27"/>
  <c r="BC94" i="27"/>
  <c r="BJ40" i="27"/>
  <c r="BI40" i="27"/>
  <c r="BH40" i="27"/>
  <c r="BG40" i="27"/>
  <c r="BF40" i="27"/>
  <c r="BE40" i="27"/>
  <c r="BD40" i="27"/>
  <c r="BC40" i="27"/>
  <c r="BK40" i="27"/>
  <c r="BK65" i="27"/>
  <c r="BJ65" i="27"/>
  <c r="BI65" i="27"/>
  <c r="BH65" i="27"/>
  <c r="BG65" i="27"/>
  <c r="BF65" i="27"/>
  <c r="BE65" i="27"/>
  <c r="BD65" i="27"/>
  <c r="BC65" i="27"/>
  <c r="BK16" i="27"/>
  <c r="BJ16" i="27"/>
  <c r="BI16" i="27"/>
  <c r="BH16" i="27"/>
  <c r="BG16" i="27"/>
  <c r="BF16" i="27"/>
  <c r="BE16" i="27"/>
  <c r="BD16" i="27"/>
  <c r="BC16" i="27"/>
  <c r="BJ9" i="27"/>
  <c r="BI9" i="27"/>
  <c r="BH9" i="27"/>
  <c r="BG9" i="27"/>
  <c r="BF9" i="27"/>
  <c r="BE9" i="27"/>
  <c r="BD9" i="27"/>
  <c r="BC9" i="27"/>
  <c r="BK9" i="27"/>
  <c r="AT82" i="27"/>
  <c r="AS82" i="27"/>
  <c r="AR82" i="27"/>
  <c r="AQ82" i="27"/>
  <c r="AP82" i="27"/>
  <c r="AO82" i="27"/>
  <c r="AN82" i="27"/>
  <c r="AM82" i="27"/>
  <c r="AL82" i="27"/>
  <c r="BK49" i="27"/>
  <c r="BJ49" i="27"/>
  <c r="BI49" i="27"/>
  <c r="BH49" i="27"/>
  <c r="BG49" i="27"/>
  <c r="BF49" i="27"/>
  <c r="BE49" i="27"/>
  <c r="BD49" i="27"/>
  <c r="BC49" i="27"/>
  <c r="J16" i="27"/>
  <c r="J18" i="27"/>
  <c r="J19" i="27"/>
  <c r="AA246" i="24"/>
  <c r="AB246" i="24"/>
  <c r="AA236" i="24"/>
  <c r="AB236" i="24"/>
  <c r="Y261" i="17"/>
  <c r="AD247" i="24"/>
  <c r="AE247" i="24"/>
  <c r="AC247" i="24"/>
  <c r="AD249" i="24"/>
  <c r="AE249" i="24"/>
  <c r="AC249" i="24"/>
  <c r="AF129" i="20"/>
  <c r="AG129" i="20"/>
  <c r="AT38" i="22"/>
  <c r="AS38" i="22" s="1"/>
  <c r="AR38" i="22" s="1"/>
  <c r="AQ38" i="22" s="1"/>
  <c r="AP38" i="22" s="1"/>
  <c r="AO38" i="22" s="1"/>
  <c r="AN38" i="22" s="1"/>
  <c r="AM38" i="22" s="1"/>
  <c r="AL38" i="22" s="1"/>
  <c r="AI38" i="22" s="1"/>
  <c r="BK83" i="22"/>
  <c r="BJ83" i="22" s="1"/>
  <c r="BI83" i="22" s="1"/>
  <c r="BH83" i="22" s="1"/>
  <c r="BG83" i="22" s="1"/>
  <c r="BF83" i="22" s="1"/>
  <c r="BE83" i="22" s="1"/>
  <c r="BD83" i="22" s="1"/>
  <c r="BC83" i="22" s="1"/>
  <c r="AT239" i="22"/>
  <c r="AS239" i="22" s="1"/>
  <c r="AR239" i="22" s="1"/>
  <c r="AQ239" i="22" s="1"/>
  <c r="AP239" i="22" s="1"/>
  <c r="AO239" i="22" s="1"/>
  <c r="AN239" i="22" s="1"/>
  <c r="AM239" i="22" s="1"/>
  <c r="AL239" i="22" s="1"/>
  <c r="AT153" i="22"/>
  <c r="AS153" i="22" s="1"/>
  <c r="AR153" i="22" s="1"/>
  <c r="AQ153" i="22" s="1"/>
  <c r="AP153" i="22" s="1"/>
  <c r="AO153" i="22" s="1"/>
  <c r="AN153" i="22" s="1"/>
  <c r="AM153" i="22" s="1"/>
  <c r="AL153" i="22" s="1"/>
  <c r="AK153" i="22" s="1"/>
  <c r="AT118" i="22"/>
  <c r="AS118" i="22" s="1"/>
  <c r="AR118" i="22" s="1"/>
  <c r="AQ118" i="22" s="1"/>
  <c r="AP118" i="22" s="1"/>
  <c r="AO118" i="22" s="1"/>
  <c r="AN118" i="22" s="1"/>
  <c r="AM118" i="22" s="1"/>
  <c r="AL118" i="22" s="1"/>
  <c r="AK118" i="22" s="1"/>
  <c r="BK56" i="22"/>
  <c r="BJ56" i="22" s="1"/>
  <c r="BI56" i="22" s="1"/>
  <c r="BH56" i="22" s="1"/>
  <c r="BG56" i="22" s="1"/>
  <c r="BF56" i="22" s="1"/>
  <c r="BE56" i="22" s="1"/>
  <c r="BD56" i="22" s="1"/>
  <c r="BC56" i="22" s="1"/>
  <c r="AT93" i="22"/>
  <c r="AS93" i="22" s="1"/>
  <c r="AR93" i="22" s="1"/>
  <c r="AQ93" i="22" s="1"/>
  <c r="AP93" i="22" s="1"/>
  <c r="AO93" i="22" s="1"/>
  <c r="AN93" i="22" s="1"/>
  <c r="AM93" i="22" s="1"/>
  <c r="AL93" i="22" s="1"/>
  <c r="AJ93" i="22" s="1"/>
  <c r="AT214" i="22"/>
  <c r="AS214" i="22" s="1"/>
  <c r="AR214" i="22" s="1"/>
  <c r="AQ214" i="22" s="1"/>
  <c r="AP214" i="22" s="1"/>
  <c r="AO214" i="22" s="1"/>
  <c r="AN214" i="22" s="1"/>
  <c r="AM214" i="22" s="1"/>
  <c r="AL214" i="22" s="1"/>
  <c r="AT132" i="22"/>
  <c r="AS132" i="22" s="1"/>
  <c r="AR132" i="22" s="1"/>
  <c r="AQ132" i="22" s="1"/>
  <c r="AP132" i="22" s="1"/>
  <c r="AO132" i="22" s="1"/>
  <c r="AN132" i="22" s="1"/>
  <c r="AM132" i="22" s="1"/>
  <c r="AL132" i="22" s="1"/>
  <c r="BK95" i="22"/>
  <c r="BJ95" i="22" s="1"/>
  <c r="BI95" i="22" s="1"/>
  <c r="BH95" i="22" s="1"/>
  <c r="BG95" i="22" s="1"/>
  <c r="BF95" i="22" s="1"/>
  <c r="BE95" i="22" s="1"/>
  <c r="BD95" i="22" s="1"/>
  <c r="BC95" i="22" s="1"/>
  <c r="AT216" i="22"/>
  <c r="AS216" i="22" s="1"/>
  <c r="AR216" i="22" s="1"/>
  <c r="AQ216" i="22" s="1"/>
  <c r="AP216" i="22" s="1"/>
  <c r="AO216" i="22" s="1"/>
  <c r="AN216" i="22" s="1"/>
  <c r="AM216" i="22" s="1"/>
  <c r="AL216" i="22" s="1"/>
  <c r="AI216" i="22" s="1"/>
  <c r="AT217" i="22"/>
  <c r="AS217" i="22" s="1"/>
  <c r="AR217" i="22" s="1"/>
  <c r="AQ217" i="22" s="1"/>
  <c r="AP217" i="22" s="1"/>
  <c r="AO217" i="22" s="1"/>
  <c r="AN217" i="22" s="1"/>
  <c r="AM217" i="22" s="1"/>
  <c r="AL217" i="22" s="1"/>
  <c r="AT107" i="22"/>
  <c r="AS107" i="22" s="1"/>
  <c r="AR107" i="22" s="1"/>
  <c r="AQ107" i="22" s="1"/>
  <c r="AP107" i="22" s="1"/>
  <c r="AO107" i="22" s="1"/>
  <c r="AN107" i="22" s="1"/>
  <c r="AM107" i="22" s="1"/>
  <c r="AL107" i="22" s="1"/>
  <c r="AK107" i="22" s="1"/>
  <c r="BK5" i="22"/>
  <c r="BJ5" i="22" s="1"/>
  <c r="BI5" i="22" s="1"/>
  <c r="BH5" i="22" s="1"/>
  <c r="BG5" i="22" s="1"/>
  <c r="BF5" i="22" s="1"/>
  <c r="BE5" i="22" s="1"/>
  <c r="BD5" i="22" s="1"/>
  <c r="BC5" i="22" s="1"/>
  <c r="BB5" i="22" s="1"/>
  <c r="BK43" i="22"/>
  <c r="BJ43" i="22" s="1"/>
  <c r="BI43" i="22" s="1"/>
  <c r="BH43" i="22" s="1"/>
  <c r="BG43" i="22" s="1"/>
  <c r="BF43" i="22" s="1"/>
  <c r="BE43" i="22" s="1"/>
  <c r="BD43" i="22" s="1"/>
  <c r="BC43" i="22" s="1"/>
  <c r="AT238" i="22"/>
  <c r="AS238" i="22" s="1"/>
  <c r="AR238" i="22" s="1"/>
  <c r="AQ238" i="22" s="1"/>
  <c r="AP238" i="22" s="1"/>
  <c r="AO238" i="22" s="1"/>
  <c r="AN238" i="22" s="1"/>
  <c r="AM238" i="22" s="1"/>
  <c r="AL238" i="22" s="1"/>
  <c r="AJ238" i="22" s="1"/>
  <c r="AT161" i="22"/>
  <c r="AS161" i="22" s="1"/>
  <c r="AR161" i="22" s="1"/>
  <c r="AQ161" i="22" s="1"/>
  <c r="AP161" i="22" s="1"/>
  <c r="AO161" i="22" s="1"/>
  <c r="AN161" i="22" s="1"/>
  <c r="AM161" i="22" s="1"/>
  <c r="AL161" i="22" s="1"/>
  <c r="AJ161" i="22" s="1"/>
  <c r="AT124" i="22"/>
  <c r="AS124" i="22" s="1"/>
  <c r="AR124" i="22" s="1"/>
  <c r="AQ124" i="22" s="1"/>
  <c r="AP124" i="22" s="1"/>
  <c r="AO124" i="22" s="1"/>
  <c r="AN124" i="22" s="1"/>
  <c r="AM124" i="22" s="1"/>
  <c r="AL124" i="22" s="1"/>
  <c r="AJ124" i="22" s="1"/>
  <c r="BK106" i="22"/>
  <c r="BJ106" i="22" s="1"/>
  <c r="BI106" i="22" s="1"/>
  <c r="BH106" i="22" s="1"/>
  <c r="BG106" i="22" s="1"/>
  <c r="BF106" i="22" s="1"/>
  <c r="BE106" i="22" s="1"/>
  <c r="BD106" i="22" s="1"/>
  <c r="BC106" i="22" s="1"/>
  <c r="BA106" i="22" s="1"/>
  <c r="BK48" i="22"/>
  <c r="BJ48" i="22"/>
  <c r="BI48" i="22" s="1"/>
  <c r="BH48" i="22" s="1"/>
  <c r="BG48" i="22" s="1"/>
  <c r="BF48" i="22" s="1"/>
  <c r="BE48" i="22" s="1"/>
  <c r="BD48" i="22" s="1"/>
  <c r="BC48" i="22" s="1"/>
  <c r="BA48" i="22" s="1"/>
  <c r="AT234" i="22"/>
  <c r="AS234" i="22" s="1"/>
  <c r="AR234" i="22" s="1"/>
  <c r="AQ234" i="22" s="1"/>
  <c r="AP234" i="22" s="1"/>
  <c r="AO234" i="22" s="1"/>
  <c r="AN234" i="22" s="1"/>
  <c r="AM234" i="22" s="1"/>
  <c r="AL234" i="22" s="1"/>
  <c r="AI234" i="22" s="1"/>
  <c r="AT174" i="22"/>
  <c r="AS174" i="22" s="1"/>
  <c r="AR174" i="22" s="1"/>
  <c r="AQ174" i="22" s="1"/>
  <c r="AP174" i="22" s="1"/>
  <c r="AO174" i="22" s="1"/>
  <c r="AN174" i="22" s="1"/>
  <c r="AM174" i="22" s="1"/>
  <c r="AL174" i="22" s="1"/>
  <c r="AI174" i="22" s="1"/>
  <c r="AT83" i="22"/>
  <c r="AS83" i="22" s="1"/>
  <c r="AR83" i="22" s="1"/>
  <c r="AQ83" i="22" s="1"/>
  <c r="AP83" i="22" s="1"/>
  <c r="AO83" i="22" s="1"/>
  <c r="AN83" i="22" s="1"/>
  <c r="AM83" i="22" s="1"/>
  <c r="AL83" i="22" s="1"/>
  <c r="BK103" i="22"/>
  <c r="BJ103" i="22" s="1"/>
  <c r="BI103" i="22" s="1"/>
  <c r="BH103" i="22" s="1"/>
  <c r="BG103" i="22" s="1"/>
  <c r="BF103" i="22" s="1"/>
  <c r="BE103" i="22" s="1"/>
  <c r="BD103" i="22" s="1"/>
  <c r="BC103" i="22" s="1"/>
  <c r="AT227" i="22"/>
  <c r="AS227" i="22" s="1"/>
  <c r="AR227" i="22" s="1"/>
  <c r="AQ227" i="22" s="1"/>
  <c r="AP227" i="22" s="1"/>
  <c r="AO227" i="22" s="1"/>
  <c r="AN227" i="22" s="1"/>
  <c r="AM227" i="22" s="1"/>
  <c r="AL227" i="22" s="1"/>
  <c r="AJ227" i="22" s="1"/>
  <c r="AT185" i="22"/>
  <c r="AS185" i="22" s="1"/>
  <c r="AR185" i="22" s="1"/>
  <c r="AQ185" i="22" s="1"/>
  <c r="AP185" i="22" s="1"/>
  <c r="AO185" i="22" s="1"/>
  <c r="AN185" i="22" s="1"/>
  <c r="AM185" i="22" s="1"/>
  <c r="AL185" i="22" s="1"/>
  <c r="AT108" i="22"/>
  <c r="AS108" i="22" s="1"/>
  <c r="AR108" i="22" s="1"/>
  <c r="AQ108" i="22" s="1"/>
  <c r="AP108" i="22" s="1"/>
  <c r="AO108" i="22" s="1"/>
  <c r="AN108" i="22" s="1"/>
  <c r="AM108" i="22" s="1"/>
  <c r="AL108" i="22" s="1"/>
  <c r="BK98" i="22"/>
  <c r="BJ98" i="22" s="1"/>
  <c r="BI98" i="22" s="1"/>
  <c r="BH98" i="22" s="1"/>
  <c r="BG98" i="22" s="1"/>
  <c r="BF98" i="22" s="1"/>
  <c r="BE98" i="22" s="1"/>
  <c r="BD98" i="22" s="1"/>
  <c r="BC98" i="22" s="1"/>
  <c r="BK22" i="22"/>
  <c r="BJ22" i="22" s="1"/>
  <c r="BI22" i="22" s="1"/>
  <c r="BH22" i="22" s="1"/>
  <c r="BG22" i="22" s="1"/>
  <c r="BF22" i="22" s="1"/>
  <c r="BE22" i="22" s="1"/>
  <c r="BD22" i="22" s="1"/>
  <c r="BC22" i="22" s="1"/>
  <c r="AT212" i="22"/>
  <c r="AS212" i="22" s="1"/>
  <c r="AR212" i="22" s="1"/>
  <c r="AQ212" i="22" s="1"/>
  <c r="AP212" i="22" s="1"/>
  <c r="AO212" i="22" s="1"/>
  <c r="AN212" i="22" s="1"/>
  <c r="AM212" i="22" s="1"/>
  <c r="AL212" i="22" s="1"/>
  <c r="AJ212" i="22" s="1"/>
  <c r="AT128" i="22"/>
  <c r="AS128" i="22" s="1"/>
  <c r="AR128" i="22" s="1"/>
  <c r="AQ128" i="22" s="1"/>
  <c r="AP128" i="22" s="1"/>
  <c r="AO128" i="22" s="1"/>
  <c r="AN128" i="22" s="1"/>
  <c r="AM128" i="22" s="1"/>
  <c r="AL128" i="22" s="1"/>
  <c r="AK128" i="22" s="1"/>
  <c r="BK29" i="22"/>
  <c r="BJ29" i="22" s="1"/>
  <c r="BI29" i="22" s="1"/>
  <c r="BH29" i="22" s="1"/>
  <c r="BG29" i="22" s="1"/>
  <c r="BF29" i="22" s="1"/>
  <c r="BE29" i="22" s="1"/>
  <c r="BD29" i="22" s="1"/>
  <c r="BC29" i="22" s="1"/>
  <c r="BK41" i="22"/>
  <c r="BJ41" i="22" s="1"/>
  <c r="BI41" i="22" s="1"/>
  <c r="BH41" i="22" s="1"/>
  <c r="BG41" i="22" s="1"/>
  <c r="BF41" i="22" s="1"/>
  <c r="BE41" i="22" s="1"/>
  <c r="BD41" i="22" s="1"/>
  <c r="BC41" i="22" s="1"/>
  <c r="AT233" i="22"/>
  <c r="AS233" i="22" s="1"/>
  <c r="AR233" i="22" s="1"/>
  <c r="AQ233" i="22" s="1"/>
  <c r="AP233" i="22" s="1"/>
  <c r="AO233" i="22" s="1"/>
  <c r="AN233" i="22" s="1"/>
  <c r="AM233" i="22" s="1"/>
  <c r="AL233" i="22" s="1"/>
  <c r="AK233" i="22" s="1"/>
  <c r="AT173" i="22"/>
  <c r="AS173" i="22" s="1"/>
  <c r="AR173" i="22" s="1"/>
  <c r="AQ173" i="22" s="1"/>
  <c r="AP173" i="22" s="1"/>
  <c r="AO173" i="22" s="1"/>
  <c r="AN173" i="22" s="1"/>
  <c r="AM173" i="22" s="1"/>
  <c r="AL173" i="22" s="1"/>
  <c r="AT48" i="22"/>
  <c r="AS48" i="22" s="1"/>
  <c r="AR48" i="22" s="1"/>
  <c r="AQ48" i="22" s="1"/>
  <c r="AP48" i="22" s="1"/>
  <c r="AO48" i="22" s="1"/>
  <c r="AN48" i="22" s="1"/>
  <c r="AM48" i="22" s="1"/>
  <c r="AL48" i="22" s="1"/>
  <c r="AJ48" i="22" s="1"/>
  <c r="AT100" i="22"/>
  <c r="AS100" i="22" s="1"/>
  <c r="AR100" i="22" s="1"/>
  <c r="AQ100" i="22" s="1"/>
  <c r="AP100" i="22" s="1"/>
  <c r="AO100" i="22" s="1"/>
  <c r="AN100" i="22" s="1"/>
  <c r="AM100" i="22" s="1"/>
  <c r="AL100" i="22" s="1"/>
  <c r="AT35" i="22"/>
  <c r="AS35" i="22" s="1"/>
  <c r="AR35" i="22" s="1"/>
  <c r="AQ35" i="22" s="1"/>
  <c r="AP35" i="22" s="1"/>
  <c r="AO35" i="22" s="1"/>
  <c r="AN35" i="22" s="1"/>
  <c r="AM35" i="22" s="1"/>
  <c r="AL35" i="22" s="1"/>
  <c r="AI35" i="22" s="1"/>
  <c r="AT59" i="22"/>
  <c r="AS59" i="22" s="1"/>
  <c r="AR59" i="22" s="1"/>
  <c r="AQ59" i="22" s="1"/>
  <c r="AP59" i="22" s="1"/>
  <c r="AO59" i="22" s="1"/>
  <c r="AN59" i="22" s="1"/>
  <c r="AM59" i="22" s="1"/>
  <c r="AL59" i="22" s="1"/>
  <c r="AT110" i="22"/>
  <c r="AS110" i="22" s="1"/>
  <c r="AR110" i="22" s="1"/>
  <c r="AQ110" i="22" s="1"/>
  <c r="AP110" i="22" s="1"/>
  <c r="AO110" i="22" s="1"/>
  <c r="AN110" i="22" s="1"/>
  <c r="AM110" i="22" s="1"/>
  <c r="AL110" i="22" s="1"/>
  <c r="AT80" i="22"/>
  <c r="AS80" i="22" s="1"/>
  <c r="AR80" i="22" s="1"/>
  <c r="AQ80" i="22" s="1"/>
  <c r="AP80" i="22" s="1"/>
  <c r="AO80" i="22" s="1"/>
  <c r="AN80" i="22" s="1"/>
  <c r="AM80" i="22" s="1"/>
  <c r="AL80" i="22" s="1"/>
  <c r="AI80" i="22" s="1"/>
  <c r="AT29" i="22"/>
  <c r="AS29" i="22" s="1"/>
  <c r="AR29" i="22" s="1"/>
  <c r="AQ29" i="22" s="1"/>
  <c r="AP29" i="22" s="1"/>
  <c r="AO29" i="22" s="1"/>
  <c r="AN29" i="22" s="1"/>
  <c r="AM29" i="22" s="1"/>
  <c r="AL29" i="22" s="1"/>
  <c r="AA267" i="24"/>
  <c r="AB267" i="24"/>
  <c r="AF176" i="20"/>
  <c r="AG176" i="20"/>
  <c r="U175" i="19"/>
  <c r="W175" i="19"/>
  <c r="Y175" i="19"/>
  <c r="Y120" i="19"/>
  <c r="E14" i="18"/>
  <c r="I9" i="18"/>
  <c r="Y73" i="19"/>
  <c r="BK33" i="27"/>
  <c r="BJ33" i="27"/>
  <c r="BI33" i="27"/>
  <c r="BH33" i="27"/>
  <c r="BG33" i="27"/>
  <c r="BF33" i="27"/>
  <c r="BE33" i="27"/>
  <c r="BD33" i="27"/>
  <c r="BC33" i="27"/>
  <c r="AT98" i="27"/>
  <c r="AS98" i="27"/>
  <c r="AR98" i="27"/>
  <c r="AQ98" i="27"/>
  <c r="AP98" i="27"/>
  <c r="AO98" i="27"/>
  <c r="AN98" i="27"/>
  <c r="AM98" i="27"/>
  <c r="AL98" i="27"/>
  <c r="AT76" i="27"/>
  <c r="AS76" i="27"/>
  <c r="AR76" i="27"/>
  <c r="AQ76" i="27"/>
  <c r="AP76" i="27"/>
  <c r="AO76" i="27"/>
  <c r="AN76" i="27"/>
  <c r="AM76" i="27"/>
  <c r="AL76" i="27"/>
  <c r="AT106" i="27"/>
  <c r="AS106" i="27"/>
  <c r="AR106" i="27"/>
  <c r="AQ106" i="27"/>
  <c r="AP106" i="27"/>
  <c r="AO106" i="27"/>
  <c r="AN106" i="27"/>
  <c r="AM106" i="27"/>
  <c r="AL106" i="27"/>
  <c r="AT62" i="27"/>
  <c r="AS62" i="27"/>
  <c r="AR62" i="27"/>
  <c r="AQ62" i="27"/>
  <c r="AP62" i="27"/>
  <c r="AO62" i="27"/>
  <c r="AN62" i="27"/>
  <c r="AM62" i="27"/>
  <c r="AL62" i="27"/>
  <c r="AT148" i="27"/>
  <c r="AS148" i="27"/>
  <c r="AR148" i="27"/>
  <c r="AQ148" i="27"/>
  <c r="AP148" i="27"/>
  <c r="AO148" i="27"/>
  <c r="AN148" i="27"/>
  <c r="AM148" i="27"/>
  <c r="AL148" i="27"/>
  <c r="AT53" i="27"/>
  <c r="AS53" i="27"/>
  <c r="AR53" i="27"/>
  <c r="AQ53" i="27"/>
  <c r="AP53" i="27"/>
  <c r="AO53" i="27"/>
  <c r="AN53" i="27"/>
  <c r="AM53" i="27"/>
  <c r="AL53" i="27"/>
  <c r="AT36" i="27"/>
  <c r="AS36" i="27"/>
  <c r="AR36" i="27"/>
  <c r="AQ36" i="27"/>
  <c r="AP36" i="27"/>
  <c r="AO36" i="27"/>
  <c r="AN36" i="27"/>
  <c r="AM36" i="27"/>
  <c r="AL36" i="27"/>
  <c r="BJ30" i="27"/>
  <c r="BI30" i="27"/>
  <c r="BH30" i="27"/>
  <c r="BG30" i="27"/>
  <c r="BF30" i="27"/>
  <c r="BE30" i="27"/>
  <c r="BD30" i="27"/>
  <c r="BC30" i="27"/>
  <c r="BK30" i="27"/>
  <c r="AT118" i="27"/>
  <c r="AS118" i="27"/>
  <c r="AR118" i="27"/>
  <c r="AQ118" i="27"/>
  <c r="AP118" i="27"/>
  <c r="AO118" i="27"/>
  <c r="AN118" i="27"/>
  <c r="AM118" i="27"/>
  <c r="AL118" i="27"/>
  <c r="BK18" i="27"/>
  <c r="BJ18" i="27"/>
  <c r="BI18" i="27"/>
  <c r="BH18" i="27"/>
  <c r="BG18" i="27"/>
  <c r="BF18" i="27"/>
  <c r="BE18" i="27"/>
  <c r="BD18" i="27"/>
  <c r="BC18" i="27"/>
  <c r="AT177" i="27"/>
  <c r="AS177" i="27"/>
  <c r="AR177" i="27"/>
  <c r="AQ177" i="27"/>
  <c r="AP177" i="27"/>
  <c r="AO177" i="27"/>
  <c r="AN177" i="27"/>
  <c r="AM177" i="27"/>
  <c r="AL177" i="27"/>
  <c r="AT121" i="27"/>
  <c r="AS121" i="27"/>
  <c r="AR121" i="27"/>
  <c r="AQ121" i="27"/>
  <c r="AP121" i="27"/>
  <c r="AO121" i="27"/>
  <c r="AN121" i="27"/>
  <c r="AM121" i="27"/>
  <c r="AL121" i="27"/>
  <c r="AT196" i="27"/>
  <c r="AS196" i="27"/>
  <c r="AR196" i="27"/>
  <c r="AQ196" i="27"/>
  <c r="AP196" i="27"/>
  <c r="AO196" i="27"/>
  <c r="AN196" i="27"/>
  <c r="AM196" i="27"/>
  <c r="AL196" i="27"/>
  <c r="AS100" i="27"/>
  <c r="AR100" i="27"/>
  <c r="AQ100" i="27"/>
  <c r="AP100" i="27"/>
  <c r="AO100" i="27"/>
  <c r="AN100" i="27"/>
  <c r="AM100" i="27"/>
  <c r="AL100" i="27"/>
  <c r="AT100" i="27"/>
  <c r="AT156" i="27"/>
  <c r="AS156" i="27"/>
  <c r="AR156" i="27"/>
  <c r="AQ156" i="27"/>
  <c r="AP156" i="27"/>
  <c r="AO156" i="27"/>
  <c r="AN156" i="27"/>
  <c r="AM156" i="27"/>
  <c r="AL156" i="27"/>
  <c r="AS129" i="27"/>
  <c r="AR129" i="27"/>
  <c r="AQ129" i="27"/>
  <c r="AP129" i="27"/>
  <c r="AO129" i="27"/>
  <c r="AN129" i="27"/>
  <c r="AM129" i="27"/>
  <c r="AL129" i="27"/>
  <c r="AT129" i="27"/>
  <c r="AT275" i="27"/>
  <c r="AS275" i="27"/>
  <c r="AR275" i="27"/>
  <c r="AQ275" i="27"/>
  <c r="AP275" i="27"/>
  <c r="AO275" i="27"/>
  <c r="AN275" i="27"/>
  <c r="AM275" i="27"/>
  <c r="AL275" i="27"/>
  <c r="AT250" i="27"/>
  <c r="AS250" i="27"/>
  <c r="AR250" i="27"/>
  <c r="AQ250" i="27"/>
  <c r="AP250" i="27"/>
  <c r="AO250" i="27"/>
  <c r="AN250" i="27"/>
  <c r="AM250" i="27"/>
  <c r="AL250" i="27"/>
  <c r="AT93" i="27"/>
  <c r="AS93" i="27"/>
  <c r="AR93" i="27"/>
  <c r="AQ93" i="27"/>
  <c r="AP93" i="27"/>
  <c r="AO93" i="27"/>
  <c r="AN93" i="27"/>
  <c r="AM93" i="27"/>
  <c r="AL93" i="27"/>
  <c r="AT232" i="27"/>
  <c r="AS232" i="27"/>
  <c r="AR232" i="27"/>
  <c r="AQ232" i="27"/>
  <c r="AP232" i="27"/>
  <c r="AO232" i="27"/>
  <c r="AN232" i="27"/>
  <c r="AM232" i="27"/>
  <c r="AL232" i="27"/>
  <c r="AT210" i="27"/>
  <c r="AS210" i="27"/>
  <c r="AR210" i="27"/>
  <c r="AQ210" i="27"/>
  <c r="AP210" i="27"/>
  <c r="AO210" i="27"/>
  <c r="AN210" i="27"/>
  <c r="AM210" i="27"/>
  <c r="AL210" i="27"/>
  <c r="AT274" i="27"/>
  <c r="AS274" i="27"/>
  <c r="AR274" i="27"/>
  <c r="AQ274" i="27"/>
  <c r="AP274" i="27"/>
  <c r="AO274" i="27"/>
  <c r="AN274" i="27"/>
  <c r="AM274" i="27"/>
  <c r="AL274" i="27"/>
  <c r="AT251" i="27"/>
  <c r="AS251" i="27"/>
  <c r="AR251" i="27"/>
  <c r="AQ251" i="27"/>
  <c r="AP251" i="27"/>
  <c r="AO251" i="27"/>
  <c r="AN251" i="27"/>
  <c r="AM251" i="27"/>
  <c r="AL251" i="27"/>
  <c r="AT240" i="27"/>
  <c r="AS240" i="27"/>
  <c r="AR240" i="27"/>
  <c r="AQ240" i="27"/>
  <c r="AP240" i="27"/>
  <c r="AO240" i="27"/>
  <c r="AN240" i="27"/>
  <c r="AM240" i="27"/>
  <c r="AL240" i="27"/>
  <c r="AT271" i="27"/>
  <c r="AS271" i="27"/>
  <c r="AR271" i="27"/>
  <c r="AQ271" i="27"/>
  <c r="AP271" i="27"/>
  <c r="AO271" i="27"/>
  <c r="AN271" i="27"/>
  <c r="AM271" i="27"/>
  <c r="AL271" i="27"/>
  <c r="AT235" i="27"/>
  <c r="AS235" i="27"/>
  <c r="AR235" i="27"/>
  <c r="AQ235" i="27"/>
  <c r="AP235" i="27"/>
  <c r="AO235" i="27"/>
  <c r="AN235" i="27"/>
  <c r="AM235" i="27"/>
  <c r="AL235" i="27"/>
  <c r="AT247" i="27"/>
  <c r="AS247" i="27"/>
  <c r="AR247" i="27"/>
  <c r="AQ247" i="27"/>
  <c r="AP247" i="27"/>
  <c r="AO247" i="27"/>
  <c r="AN247" i="27"/>
  <c r="AM247" i="27"/>
  <c r="AL247" i="27"/>
  <c r="AT229" i="27"/>
  <c r="AS229" i="27"/>
  <c r="AR229" i="27"/>
  <c r="AQ229" i="27"/>
  <c r="AP229" i="27"/>
  <c r="AO229" i="27"/>
  <c r="AN229" i="27"/>
  <c r="AM229" i="27"/>
  <c r="AL229" i="27"/>
  <c r="AT170" i="27"/>
  <c r="AS170" i="27"/>
  <c r="AR170" i="27"/>
  <c r="AQ170" i="27"/>
  <c r="AP170" i="27"/>
  <c r="AO170" i="27"/>
  <c r="AN170" i="27"/>
  <c r="AM170" i="27"/>
  <c r="AL170" i="27"/>
  <c r="AT63" i="27"/>
  <c r="AS63" i="27"/>
  <c r="AR63" i="27"/>
  <c r="AQ63" i="27"/>
  <c r="AP63" i="27"/>
  <c r="AO63" i="27"/>
  <c r="AN63" i="27"/>
  <c r="AM63" i="27"/>
  <c r="AL63" i="27"/>
  <c r="AT38" i="27"/>
  <c r="AS38" i="27"/>
  <c r="AR38" i="27"/>
  <c r="AQ38" i="27"/>
  <c r="AP38" i="27"/>
  <c r="AO38" i="27"/>
  <c r="AN38" i="27"/>
  <c r="AM38" i="27"/>
  <c r="AL38" i="27"/>
  <c r="AT163" i="27"/>
  <c r="AS163" i="27"/>
  <c r="AR163" i="27"/>
  <c r="AQ163" i="27"/>
  <c r="AP163" i="27"/>
  <c r="AO163" i="27"/>
  <c r="AN163" i="27"/>
  <c r="AM163" i="27"/>
  <c r="AL163" i="27"/>
  <c r="AT182" i="27"/>
  <c r="AS182" i="27"/>
  <c r="AR182" i="27"/>
  <c r="AQ182" i="27"/>
  <c r="AP182" i="27"/>
  <c r="AO182" i="27"/>
  <c r="AN182" i="27"/>
  <c r="AM182" i="27"/>
  <c r="AL182" i="27"/>
  <c r="BK81" i="27"/>
  <c r="BJ81" i="27"/>
  <c r="BI81" i="27"/>
  <c r="BH81" i="27"/>
  <c r="BG81" i="27"/>
  <c r="BF81" i="27"/>
  <c r="BE81" i="27"/>
  <c r="BD81" i="27"/>
  <c r="BC81" i="27"/>
  <c r="AS128" i="27"/>
  <c r="AR128" i="27"/>
  <c r="AQ128" i="27"/>
  <c r="AP128" i="27"/>
  <c r="AO128" i="27"/>
  <c r="AN128" i="27"/>
  <c r="AM128" i="27"/>
  <c r="AL128" i="27"/>
  <c r="AT128" i="27"/>
  <c r="AT40" i="27"/>
  <c r="AS40" i="27"/>
  <c r="AR40" i="27"/>
  <c r="AQ40" i="27"/>
  <c r="AP40" i="27"/>
  <c r="AO40" i="27"/>
  <c r="AN40" i="27"/>
  <c r="AM40" i="27"/>
  <c r="AL40" i="27"/>
  <c r="AT33" i="27"/>
  <c r="AS33" i="27"/>
  <c r="AR33" i="27"/>
  <c r="AQ33" i="27"/>
  <c r="AP33" i="27"/>
  <c r="AO33" i="27"/>
  <c r="AN33" i="27"/>
  <c r="AM33" i="27"/>
  <c r="AL33" i="27"/>
  <c r="AT206" i="27"/>
  <c r="AS206" i="27"/>
  <c r="AR206" i="27"/>
  <c r="AQ206" i="27"/>
  <c r="AP206" i="27"/>
  <c r="AO206" i="27"/>
  <c r="AN206" i="27"/>
  <c r="AM206" i="27"/>
  <c r="AL206" i="27"/>
  <c r="BK77" i="27"/>
  <c r="BJ77" i="27"/>
  <c r="BI77" i="27"/>
  <c r="BH77" i="27"/>
  <c r="BG77" i="27"/>
  <c r="BF77" i="27"/>
  <c r="BE77" i="27"/>
  <c r="BD77" i="27"/>
  <c r="BC77" i="27"/>
  <c r="AT142" i="27"/>
  <c r="AS142" i="27"/>
  <c r="AR142" i="27"/>
  <c r="AQ142" i="27"/>
  <c r="AP142" i="27"/>
  <c r="AO142" i="27"/>
  <c r="AN142" i="27"/>
  <c r="AM142" i="27"/>
  <c r="AL142" i="27"/>
  <c r="BK55" i="27"/>
  <c r="BJ55" i="27"/>
  <c r="BI55" i="27"/>
  <c r="BH55" i="27"/>
  <c r="BG55" i="27"/>
  <c r="BF55" i="27"/>
  <c r="BE55" i="27"/>
  <c r="BD55" i="27"/>
  <c r="BC55" i="27"/>
  <c r="BK51" i="27"/>
  <c r="BJ51" i="27"/>
  <c r="BI51" i="27"/>
  <c r="BH51" i="27"/>
  <c r="BG51" i="27"/>
  <c r="BF51" i="27"/>
  <c r="BE51" i="27"/>
  <c r="BD51" i="27"/>
  <c r="BC51" i="27"/>
  <c r="BJ11" i="27"/>
  <c r="BI11" i="27"/>
  <c r="BH11" i="27"/>
  <c r="BG11" i="27"/>
  <c r="BF11" i="27"/>
  <c r="BE11" i="27"/>
  <c r="BD11" i="27"/>
  <c r="BC11" i="27"/>
  <c r="BK11" i="27"/>
  <c r="BK43" i="27"/>
  <c r="BJ43" i="27"/>
  <c r="BI43" i="27"/>
  <c r="BH43" i="27"/>
  <c r="BG43" i="27"/>
  <c r="BF43" i="27"/>
  <c r="BE43" i="27"/>
  <c r="BD43" i="27"/>
  <c r="BC43" i="27"/>
  <c r="BK36" i="27"/>
  <c r="BJ36" i="27"/>
  <c r="BI36" i="27"/>
  <c r="BH36" i="27"/>
  <c r="BG36" i="27"/>
  <c r="BF36" i="27"/>
  <c r="BE36" i="27"/>
  <c r="BD36" i="27"/>
  <c r="BC36" i="27"/>
  <c r="AB123" i="24"/>
  <c r="AA123" i="24"/>
  <c r="J19" i="22"/>
  <c r="AF102" i="20"/>
  <c r="AG102" i="20"/>
  <c r="AE235" i="24"/>
  <c r="AC235" i="24"/>
  <c r="AD235" i="24"/>
  <c r="AD138" i="24"/>
  <c r="AE138" i="24"/>
  <c r="AC138" i="24"/>
  <c r="AT42" i="22"/>
  <c r="AS42" i="22" s="1"/>
  <c r="AR42" i="22" s="1"/>
  <c r="AQ42" i="22" s="1"/>
  <c r="AP42" i="22" s="1"/>
  <c r="AO42" i="22" s="1"/>
  <c r="AN42" i="22" s="1"/>
  <c r="AM42" i="22" s="1"/>
  <c r="AL42" i="22" s="1"/>
  <c r="AJ42" i="22" s="1"/>
  <c r="AT49" i="22"/>
  <c r="AS49" i="22" s="1"/>
  <c r="AR49" i="22" s="1"/>
  <c r="AQ49" i="22" s="1"/>
  <c r="AP49" i="22" s="1"/>
  <c r="AO49" i="22" s="1"/>
  <c r="AN49" i="22" s="1"/>
  <c r="AM49" i="22" s="1"/>
  <c r="AL49" i="22" s="1"/>
  <c r="BK50" i="22"/>
  <c r="BJ50" i="22" s="1"/>
  <c r="BI50" i="22" s="1"/>
  <c r="BH50" i="22" s="1"/>
  <c r="BG50" i="22" s="1"/>
  <c r="BF50" i="22" s="1"/>
  <c r="BE50" i="22" s="1"/>
  <c r="BD50" i="22" s="1"/>
  <c r="BC50" i="22" s="1"/>
  <c r="AT232" i="22"/>
  <c r="AS232" i="22" s="1"/>
  <c r="AR232" i="22" s="1"/>
  <c r="AQ232" i="22" s="1"/>
  <c r="AP232" i="22" s="1"/>
  <c r="AO232" i="22" s="1"/>
  <c r="AN232" i="22" s="1"/>
  <c r="AM232" i="22" s="1"/>
  <c r="AL232" i="22" s="1"/>
  <c r="AJ232" i="22" s="1"/>
  <c r="AT196" i="22"/>
  <c r="AS196" i="22" s="1"/>
  <c r="AR196" i="22" s="1"/>
  <c r="AQ196" i="22" s="1"/>
  <c r="AP196" i="22" s="1"/>
  <c r="AO196" i="22" s="1"/>
  <c r="AN196" i="22" s="1"/>
  <c r="AM196" i="22" s="1"/>
  <c r="AL196" i="22" s="1"/>
  <c r="AT120" i="22"/>
  <c r="AS120" i="22" s="1"/>
  <c r="AR120" i="22" s="1"/>
  <c r="AQ120" i="22" s="1"/>
  <c r="AP120" i="22" s="1"/>
  <c r="AO120" i="22" s="1"/>
  <c r="AN120" i="22" s="1"/>
  <c r="AM120" i="22" s="1"/>
  <c r="AL120" i="22" s="1"/>
  <c r="BK76" i="22"/>
  <c r="BJ76" i="22" s="1"/>
  <c r="BI76" i="22" s="1"/>
  <c r="BH76" i="22" s="1"/>
  <c r="BG76" i="22" s="1"/>
  <c r="BF76" i="22" s="1"/>
  <c r="BE76" i="22" s="1"/>
  <c r="BD76" i="22" s="1"/>
  <c r="BC76" i="22" s="1"/>
  <c r="AT254" i="22"/>
  <c r="AS254" i="22" s="1"/>
  <c r="AR254" i="22" s="1"/>
  <c r="AQ254" i="22" s="1"/>
  <c r="AP254" i="22" s="1"/>
  <c r="AO254" i="22" s="1"/>
  <c r="AN254" i="22" s="1"/>
  <c r="AM254" i="22" s="1"/>
  <c r="AL254" i="22" s="1"/>
  <c r="AJ254" i="22" s="1"/>
  <c r="AT176" i="22"/>
  <c r="AS176" i="22" s="1"/>
  <c r="AR176" i="22" s="1"/>
  <c r="AQ176" i="22" s="1"/>
  <c r="AP176" i="22" s="1"/>
  <c r="AO176" i="22" s="1"/>
  <c r="AN176" i="22" s="1"/>
  <c r="AM176" i="22" s="1"/>
  <c r="AL176" i="22" s="1"/>
  <c r="AJ176" i="22" s="1"/>
  <c r="AT89" i="22"/>
  <c r="AS89" i="22" s="1"/>
  <c r="AR89" i="22" s="1"/>
  <c r="AQ89" i="22" s="1"/>
  <c r="AP89" i="22" s="1"/>
  <c r="AO89" i="22" s="1"/>
  <c r="AN89" i="22" s="1"/>
  <c r="AM89" i="22" s="1"/>
  <c r="AL89" i="22" s="1"/>
  <c r="BK73" i="22"/>
  <c r="BJ73" i="22" s="1"/>
  <c r="BI73" i="22" s="1"/>
  <c r="BH73" i="22" s="1"/>
  <c r="BG73" i="22" s="1"/>
  <c r="BF73" i="22" s="1"/>
  <c r="BE73" i="22" s="1"/>
  <c r="BD73" i="22" s="1"/>
  <c r="BC73" i="22" s="1"/>
  <c r="BK54" i="22"/>
  <c r="BJ54" i="22" s="1"/>
  <c r="BI54" i="22" s="1"/>
  <c r="BH54" i="22" s="1"/>
  <c r="BG54" i="22" s="1"/>
  <c r="BF54" i="22" s="1"/>
  <c r="BE54" i="22" s="1"/>
  <c r="BD54" i="22" s="1"/>
  <c r="BC54" i="22" s="1"/>
  <c r="AT175" i="22"/>
  <c r="AS175" i="22" s="1"/>
  <c r="AR175" i="22" s="1"/>
  <c r="AQ175" i="22" s="1"/>
  <c r="AP175" i="22" s="1"/>
  <c r="AO175" i="22" s="1"/>
  <c r="AN175" i="22" s="1"/>
  <c r="AM175" i="22" s="1"/>
  <c r="AL175" i="22" s="1"/>
  <c r="AJ175" i="22" s="1"/>
  <c r="AT127" i="22"/>
  <c r="AS127" i="22" s="1"/>
  <c r="AR127" i="22" s="1"/>
  <c r="AQ127" i="22" s="1"/>
  <c r="AP127" i="22" s="1"/>
  <c r="AO127" i="22" s="1"/>
  <c r="AN127" i="22" s="1"/>
  <c r="AM127" i="22" s="1"/>
  <c r="AL127" i="22" s="1"/>
  <c r="AT50" i="22"/>
  <c r="AS50" i="22" s="1"/>
  <c r="AR50" i="22" s="1"/>
  <c r="AQ50" i="22" s="1"/>
  <c r="AP50" i="22" s="1"/>
  <c r="AO50" i="22" s="1"/>
  <c r="AN50" i="22" s="1"/>
  <c r="AM50" i="22" s="1"/>
  <c r="AL50" i="22" s="1"/>
  <c r="AJ50" i="22" s="1"/>
  <c r="BK62" i="22"/>
  <c r="BJ62" i="22" s="1"/>
  <c r="BI62" i="22" s="1"/>
  <c r="BH62" i="22" s="1"/>
  <c r="BG62" i="22" s="1"/>
  <c r="BF62" i="22" s="1"/>
  <c r="BE62" i="22" s="1"/>
  <c r="BD62" i="22" s="1"/>
  <c r="BC62" i="22" s="1"/>
  <c r="BA62" i="22" s="1"/>
  <c r="AT211" i="22"/>
  <c r="AS211" i="22" s="1"/>
  <c r="AR211" i="22" s="1"/>
  <c r="AQ211" i="22" s="1"/>
  <c r="AP211" i="22" s="1"/>
  <c r="AO211" i="22" s="1"/>
  <c r="AN211" i="22" s="1"/>
  <c r="AM211" i="22" s="1"/>
  <c r="AL211" i="22" s="1"/>
  <c r="AT195" i="22"/>
  <c r="AS195" i="22" s="1"/>
  <c r="AR195" i="22" s="1"/>
  <c r="AQ195" i="22" s="1"/>
  <c r="AP195" i="22" s="1"/>
  <c r="AO195" i="22" s="1"/>
  <c r="AN195" i="22" s="1"/>
  <c r="AM195" i="22" s="1"/>
  <c r="AL195" i="22" s="1"/>
  <c r="AT84" i="22"/>
  <c r="AS84" i="22" s="1"/>
  <c r="AR84" i="22" s="1"/>
  <c r="AQ84" i="22" s="1"/>
  <c r="AP84" i="22" s="1"/>
  <c r="AO84" i="22" s="1"/>
  <c r="AN84" i="22" s="1"/>
  <c r="AM84" i="22" s="1"/>
  <c r="AL84" i="22" s="1"/>
  <c r="BK77" i="22"/>
  <c r="BJ77" i="22" s="1"/>
  <c r="BI77" i="22" s="1"/>
  <c r="BH77" i="22" s="1"/>
  <c r="BG77" i="22" s="1"/>
  <c r="BF77" i="22" s="1"/>
  <c r="BE77" i="22" s="1"/>
  <c r="BD77" i="22" s="1"/>
  <c r="BC77" i="22" s="1"/>
  <c r="BK55" i="22"/>
  <c r="BJ55" i="22" s="1"/>
  <c r="BI55" i="22" s="1"/>
  <c r="BH55" i="22" s="1"/>
  <c r="BG55" i="22" s="1"/>
  <c r="BF55" i="22" s="1"/>
  <c r="BE55" i="22" s="1"/>
  <c r="BD55" i="22" s="1"/>
  <c r="BC55" i="22" s="1"/>
  <c r="BA55" i="22" s="1"/>
  <c r="AT201" i="22"/>
  <c r="AS201" i="22" s="1"/>
  <c r="AR201" i="22" s="1"/>
  <c r="AQ201" i="22" s="1"/>
  <c r="AP201" i="22" s="1"/>
  <c r="AO201" i="22" s="1"/>
  <c r="AN201" i="22" s="1"/>
  <c r="AM201" i="22" s="1"/>
  <c r="AL201" i="22" s="1"/>
  <c r="AJ201" i="22" s="1"/>
  <c r="AT152" i="22"/>
  <c r="AS152" i="22" s="1"/>
  <c r="AR152" i="22" s="1"/>
  <c r="AQ152" i="22" s="1"/>
  <c r="AP152" i="22" s="1"/>
  <c r="AO152" i="22" s="1"/>
  <c r="AN152" i="22" s="1"/>
  <c r="AM152" i="22" s="1"/>
  <c r="AL152" i="22" s="1"/>
  <c r="AK152" i="22" s="1"/>
  <c r="AT41" i="22"/>
  <c r="AS41" i="22" s="1"/>
  <c r="AR41" i="22" s="1"/>
  <c r="AQ41" i="22" s="1"/>
  <c r="AP41" i="22" s="1"/>
  <c r="AO41" i="22" s="1"/>
  <c r="AN41" i="22" s="1"/>
  <c r="AM41" i="22" s="1"/>
  <c r="AL41" i="22" s="1"/>
  <c r="BK57" i="22"/>
  <c r="BJ57" i="22" s="1"/>
  <c r="BI57" i="22" s="1"/>
  <c r="BH57" i="22" s="1"/>
  <c r="BG57" i="22" s="1"/>
  <c r="BF57" i="22" s="1"/>
  <c r="BE57" i="22" s="1"/>
  <c r="BD57" i="22" s="1"/>
  <c r="BC57" i="22" s="1"/>
  <c r="AT256" i="22"/>
  <c r="AS256" i="22" s="1"/>
  <c r="AR256" i="22" s="1"/>
  <c r="AQ256" i="22" s="1"/>
  <c r="AP256" i="22" s="1"/>
  <c r="AO256" i="22" s="1"/>
  <c r="AN256" i="22" s="1"/>
  <c r="AM256" i="22" s="1"/>
  <c r="AL256" i="22" s="1"/>
  <c r="AI256" i="22" s="1"/>
  <c r="AT179" i="22"/>
  <c r="AS179" i="22" s="1"/>
  <c r="AR179" i="22" s="1"/>
  <c r="AQ179" i="22" s="1"/>
  <c r="AP179" i="22" s="1"/>
  <c r="AO179" i="22" s="1"/>
  <c r="AN179" i="22" s="1"/>
  <c r="AM179" i="22" s="1"/>
  <c r="AL179" i="22" s="1"/>
  <c r="AK179" i="22" s="1"/>
  <c r="AT111" i="22"/>
  <c r="AS111" i="22" s="1"/>
  <c r="AR111" i="22" s="1"/>
  <c r="AQ111" i="22" s="1"/>
  <c r="AP111" i="22" s="1"/>
  <c r="AO111" i="22" s="1"/>
  <c r="AN111" i="22" s="1"/>
  <c r="AM111" i="22" s="1"/>
  <c r="AL111" i="22" s="1"/>
  <c r="BK86" i="22"/>
  <c r="BJ86" i="22" s="1"/>
  <c r="BI86" i="22" s="1"/>
  <c r="BH86" i="22" s="1"/>
  <c r="BG86" i="22" s="1"/>
  <c r="BF86" i="22" s="1"/>
  <c r="BE86" i="22" s="1"/>
  <c r="BD86" i="22" s="1"/>
  <c r="BC86" i="22" s="1"/>
  <c r="BB86" i="22" s="1"/>
  <c r="BK28" i="22"/>
  <c r="BJ28" i="22" s="1"/>
  <c r="BI28" i="22" s="1"/>
  <c r="BH28" i="22" s="1"/>
  <c r="BG28" i="22" s="1"/>
  <c r="BF28" i="22" s="1"/>
  <c r="BE28" i="22" s="1"/>
  <c r="BD28" i="22" s="1"/>
  <c r="BC28" i="22" s="1"/>
  <c r="AT194" i="22"/>
  <c r="AS194" i="22" s="1"/>
  <c r="AR194" i="22" s="1"/>
  <c r="AQ194" i="22" s="1"/>
  <c r="AP194" i="22" s="1"/>
  <c r="AO194" i="22" s="1"/>
  <c r="AN194" i="22" s="1"/>
  <c r="AM194" i="22" s="1"/>
  <c r="AL194" i="22" s="1"/>
  <c r="AT158" i="22"/>
  <c r="AS158" i="22" s="1"/>
  <c r="AR158" i="22" s="1"/>
  <c r="AQ158" i="22" s="1"/>
  <c r="AP158" i="22" s="1"/>
  <c r="AO158" i="22" s="1"/>
  <c r="AN158" i="22" s="1"/>
  <c r="AM158" i="22" s="1"/>
  <c r="AL158" i="22" s="1"/>
  <c r="BK87" i="22"/>
  <c r="BJ87" i="22" s="1"/>
  <c r="BI87" i="22" s="1"/>
  <c r="BH87" i="22" s="1"/>
  <c r="BG87" i="22" s="1"/>
  <c r="BF87" i="22" s="1"/>
  <c r="BE87" i="22" s="1"/>
  <c r="BD87" i="22" s="1"/>
  <c r="BC87" i="22" s="1"/>
  <c r="BK24" i="22"/>
  <c r="BJ24" i="22" s="1"/>
  <c r="BI24" i="22" s="1"/>
  <c r="BH24" i="22" s="1"/>
  <c r="BG24" i="22" s="1"/>
  <c r="BF24" i="22" s="1"/>
  <c r="BE24" i="22" s="1"/>
  <c r="BD24" i="22" s="1"/>
  <c r="BC24" i="22" s="1"/>
  <c r="AT251" i="22"/>
  <c r="AS251" i="22" s="1"/>
  <c r="AR251" i="22" s="1"/>
  <c r="AQ251" i="22" s="1"/>
  <c r="AP251" i="22" s="1"/>
  <c r="AO251" i="22" s="1"/>
  <c r="AN251" i="22" s="1"/>
  <c r="AM251" i="22" s="1"/>
  <c r="AL251" i="22" s="1"/>
  <c r="AT143" i="22"/>
  <c r="AS143" i="22" s="1"/>
  <c r="AR143" i="22" s="1"/>
  <c r="AQ143" i="22" s="1"/>
  <c r="AP143" i="22" s="1"/>
  <c r="AO143" i="22" s="1"/>
  <c r="AN143" i="22" s="1"/>
  <c r="AM143" i="22" s="1"/>
  <c r="AL143" i="22" s="1"/>
  <c r="AI143" i="22" s="1"/>
  <c r="AT69" i="22"/>
  <c r="AS69" i="22" s="1"/>
  <c r="AR69" i="22" s="1"/>
  <c r="AQ69" i="22" s="1"/>
  <c r="AP69" i="22" s="1"/>
  <c r="AO69" i="22" s="1"/>
  <c r="AN69" i="22" s="1"/>
  <c r="AM69" i="22" s="1"/>
  <c r="AL69" i="22" s="1"/>
  <c r="AT47" i="22"/>
  <c r="AS47" i="22" s="1"/>
  <c r="AR47" i="22" s="1"/>
  <c r="AQ47" i="22" s="1"/>
  <c r="AP47" i="22" s="1"/>
  <c r="AO47" i="22" s="1"/>
  <c r="AN47" i="22" s="1"/>
  <c r="AM47" i="22" s="1"/>
  <c r="AL47" i="22" s="1"/>
  <c r="AK47" i="22" s="1"/>
  <c r="AT74" i="22"/>
  <c r="AS74" i="22" s="1"/>
  <c r="AR74" i="22" s="1"/>
  <c r="AQ74" i="22" s="1"/>
  <c r="AP74" i="22" s="1"/>
  <c r="AO74" i="22" s="1"/>
  <c r="AN74" i="22" s="1"/>
  <c r="AM74" i="22" s="1"/>
  <c r="AL74" i="22" s="1"/>
  <c r="AK74" i="22" s="1"/>
  <c r="AT77" i="22"/>
  <c r="AS77" i="22" s="1"/>
  <c r="AR77" i="22" s="1"/>
  <c r="AQ77" i="22" s="1"/>
  <c r="AP77" i="22" s="1"/>
  <c r="AO77" i="22" s="1"/>
  <c r="AN77" i="22" s="1"/>
  <c r="AM77" i="22" s="1"/>
  <c r="AL77" i="22" s="1"/>
  <c r="AT94" i="22"/>
  <c r="AS94" i="22" s="1"/>
  <c r="AR94" i="22" s="1"/>
  <c r="AQ94" i="22" s="1"/>
  <c r="AP94" i="22" s="1"/>
  <c r="AO94" i="22" s="1"/>
  <c r="AN94" i="22" s="1"/>
  <c r="AM94" i="22" s="1"/>
  <c r="AL94" i="22" s="1"/>
  <c r="AK94" i="22" s="1"/>
  <c r="AT57" i="22"/>
  <c r="AS57" i="22" s="1"/>
  <c r="AR57" i="22" s="1"/>
  <c r="AQ57" i="22" s="1"/>
  <c r="AP57" i="22" s="1"/>
  <c r="AO57" i="22" s="1"/>
  <c r="AN57" i="22" s="1"/>
  <c r="AM57" i="22" s="1"/>
  <c r="AL57" i="22" s="1"/>
  <c r="AJ57" i="22" s="1"/>
  <c r="AT76" i="22"/>
  <c r="AS76" i="22" s="1"/>
  <c r="AR76" i="22" s="1"/>
  <c r="AQ76" i="22" s="1"/>
  <c r="AP76" i="22" s="1"/>
  <c r="AO76" i="22" s="1"/>
  <c r="AN76" i="22" s="1"/>
  <c r="AM76" i="22" s="1"/>
  <c r="AL76" i="22" s="1"/>
  <c r="AB187" i="24"/>
  <c r="AA187" i="24"/>
  <c r="AC222" i="24"/>
  <c r="AD222" i="24"/>
  <c r="AE222" i="24"/>
  <c r="U252" i="19"/>
  <c r="W252" i="19"/>
  <c r="Y252" i="19"/>
  <c r="AA97" i="24"/>
  <c r="AB97" i="24"/>
  <c r="AT59" i="27"/>
  <c r="AS59" i="27"/>
  <c r="AR59" i="27"/>
  <c r="AQ59" i="27"/>
  <c r="AP59" i="27"/>
  <c r="AO59" i="27"/>
  <c r="AN59" i="27"/>
  <c r="AM59" i="27"/>
  <c r="AL59" i="27"/>
  <c r="AT195" i="27"/>
  <c r="AS195" i="27"/>
  <c r="AR195" i="27"/>
  <c r="AQ195" i="27"/>
  <c r="AP195" i="27"/>
  <c r="AO195" i="27"/>
  <c r="AN195" i="27"/>
  <c r="AM195" i="27"/>
  <c r="AL195" i="27"/>
  <c r="BK4" i="27"/>
  <c r="BJ4" i="27"/>
  <c r="BI4" i="27"/>
  <c r="BH4" i="27"/>
  <c r="BG4" i="27"/>
  <c r="BF4" i="27"/>
  <c r="BE4" i="27"/>
  <c r="BD4" i="27"/>
  <c r="BC4" i="27"/>
  <c r="AT48" i="27"/>
  <c r="AS48" i="27"/>
  <c r="AR48" i="27"/>
  <c r="AQ48" i="27"/>
  <c r="AP48" i="27"/>
  <c r="AO48" i="27"/>
  <c r="AN48" i="27"/>
  <c r="AM48" i="27"/>
  <c r="AL48" i="27"/>
  <c r="AT26" i="27"/>
  <c r="AS26" i="27"/>
  <c r="AR26" i="27"/>
  <c r="AQ26" i="27"/>
  <c r="AP26" i="27"/>
  <c r="AO26" i="27"/>
  <c r="AN26" i="27"/>
  <c r="AM26" i="27"/>
  <c r="AL26" i="27"/>
  <c r="AT116" i="27"/>
  <c r="AS116" i="27"/>
  <c r="AR116" i="27"/>
  <c r="AQ116" i="27"/>
  <c r="AP116" i="27"/>
  <c r="AO116" i="27"/>
  <c r="AN116" i="27"/>
  <c r="AM116" i="27"/>
  <c r="AL116" i="27"/>
  <c r="BK10" i="27"/>
  <c r="BJ10" i="27"/>
  <c r="BI10" i="27"/>
  <c r="BH10" i="27"/>
  <c r="BG10" i="27"/>
  <c r="BF10" i="27"/>
  <c r="BE10" i="27"/>
  <c r="BD10" i="27"/>
  <c r="BC10" i="27"/>
  <c r="AT77" i="27"/>
  <c r="AS77" i="27"/>
  <c r="AR77" i="27"/>
  <c r="AQ77" i="27"/>
  <c r="AP77" i="27"/>
  <c r="AO77" i="27"/>
  <c r="AN77" i="27"/>
  <c r="AM77" i="27"/>
  <c r="AL77" i="27"/>
  <c r="AT24" i="27"/>
  <c r="AS24" i="27"/>
  <c r="AR24" i="27"/>
  <c r="AQ24" i="27"/>
  <c r="AP24" i="27"/>
  <c r="AO24" i="27"/>
  <c r="AN24" i="27"/>
  <c r="AM24" i="27"/>
  <c r="AL24" i="27"/>
  <c r="AT51" i="27"/>
  <c r="AS51" i="27"/>
  <c r="AR51" i="27"/>
  <c r="AQ51" i="27"/>
  <c r="AP51" i="27"/>
  <c r="AO51" i="27"/>
  <c r="AN51" i="27"/>
  <c r="AM51" i="27"/>
  <c r="AL51" i="27"/>
  <c r="AT25" i="27"/>
  <c r="AS25" i="27"/>
  <c r="AR25" i="27"/>
  <c r="AQ25" i="27"/>
  <c r="AP25" i="27"/>
  <c r="AO25" i="27"/>
  <c r="AN25" i="27"/>
  <c r="AM25" i="27"/>
  <c r="AL25" i="27"/>
  <c r="AT198" i="27"/>
  <c r="AS198" i="27"/>
  <c r="AR198" i="27"/>
  <c r="AQ198" i="27"/>
  <c r="AP198" i="27"/>
  <c r="AO198" i="27"/>
  <c r="AN198" i="27"/>
  <c r="AM198" i="27"/>
  <c r="AL198" i="27"/>
  <c r="BJ14" i="27"/>
  <c r="BI14" i="27"/>
  <c r="BH14" i="27"/>
  <c r="BG14" i="27"/>
  <c r="BF14" i="27"/>
  <c r="BE14" i="27"/>
  <c r="BD14" i="27"/>
  <c r="BC14" i="27"/>
  <c r="BK14" i="27"/>
  <c r="AT49" i="27"/>
  <c r="AS49" i="27"/>
  <c r="AR49" i="27"/>
  <c r="AQ49" i="27"/>
  <c r="AP49" i="27"/>
  <c r="AO49" i="27"/>
  <c r="AN49" i="27"/>
  <c r="AM49" i="27"/>
  <c r="AL49" i="27"/>
  <c r="AT153" i="27"/>
  <c r="AS153" i="27"/>
  <c r="AR153" i="27"/>
  <c r="AQ153" i="27"/>
  <c r="AP153" i="27"/>
  <c r="AO153" i="27"/>
  <c r="AN153" i="27"/>
  <c r="AM153" i="27"/>
  <c r="AL153" i="27"/>
  <c r="AT119" i="27"/>
  <c r="AS119" i="27"/>
  <c r="AR119" i="27"/>
  <c r="AQ119" i="27"/>
  <c r="AP119" i="27"/>
  <c r="AO119" i="27"/>
  <c r="AN119" i="27"/>
  <c r="AM119" i="27"/>
  <c r="AL119" i="27"/>
  <c r="AT228" i="27"/>
  <c r="AS228" i="27"/>
  <c r="AR228" i="27"/>
  <c r="AQ228" i="27"/>
  <c r="AP228" i="27"/>
  <c r="AO228" i="27"/>
  <c r="AN228" i="27"/>
  <c r="AM228" i="27"/>
  <c r="AL228" i="27"/>
  <c r="AT214" i="27"/>
  <c r="AS214" i="27"/>
  <c r="AR214" i="27"/>
  <c r="AQ214" i="27"/>
  <c r="AP214" i="27"/>
  <c r="AO214" i="27"/>
  <c r="AN214" i="27"/>
  <c r="AM214" i="27"/>
  <c r="AL214" i="27"/>
  <c r="AT269" i="27"/>
  <c r="AS269" i="27"/>
  <c r="AR269" i="27"/>
  <c r="AQ269" i="27"/>
  <c r="AP269" i="27"/>
  <c r="AO269" i="27"/>
  <c r="AN269" i="27"/>
  <c r="AM269" i="27"/>
  <c r="AL269" i="27"/>
  <c r="AT172" i="27"/>
  <c r="AS172" i="27"/>
  <c r="AR172" i="27"/>
  <c r="AQ172" i="27"/>
  <c r="AP172" i="27"/>
  <c r="AO172" i="27"/>
  <c r="AN172" i="27"/>
  <c r="AM172" i="27"/>
  <c r="AL172" i="27"/>
  <c r="AT242" i="27"/>
  <c r="AS242" i="27"/>
  <c r="AR242" i="27"/>
  <c r="AQ242" i="27"/>
  <c r="AP242" i="27"/>
  <c r="AO242" i="27"/>
  <c r="AN242" i="27"/>
  <c r="AM242" i="27"/>
  <c r="AL242" i="27"/>
  <c r="AT173" i="27"/>
  <c r="AS173" i="27"/>
  <c r="AR173" i="27"/>
  <c r="AQ173" i="27"/>
  <c r="AP173" i="27"/>
  <c r="AO173" i="27"/>
  <c r="AN173" i="27"/>
  <c r="AM173" i="27"/>
  <c r="AL173" i="27"/>
  <c r="AT237" i="27"/>
  <c r="AS237" i="27"/>
  <c r="AR237" i="27"/>
  <c r="AQ237" i="27"/>
  <c r="AP237" i="27"/>
  <c r="AO237" i="27"/>
  <c r="AN237" i="27"/>
  <c r="AM237" i="27"/>
  <c r="AL237" i="27"/>
  <c r="AT265" i="27"/>
  <c r="AS265" i="27"/>
  <c r="AR265" i="27"/>
  <c r="AQ265" i="27"/>
  <c r="AP265" i="27"/>
  <c r="AO265" i="27"/>
  <c r="AN265" i="27"/>
  <c r="AM265" i="27"/>
  <c r="AL265" i="27"/>
  <c r="AS143" i="27"/>
  <c r="AR143" i="27"/>
  <c r="AQ143" i="27"/>
  <c r="AP143" i="27"/>
  <c r="AO143" i="27"/>
  <c r="AN143" i="27"/>
  <c r="AM143" i="27"/>
  <c r="AL143" i="27"/>
  <c r="AT143" i="27"/>
  <c r="AT152" i="27"/>
  <c r="AS152" i="27"/>
  <c r="AR152" i="27"/>
  <c r="AQ152" i="27"/>
  <c r="AP152" i="27"/>
  <c r="AO152" i="27"/>
  <c r="AN152" i="27"/>
  <c r="AM152" i="27"/>
  <c r="AL152" i="27"/>
  <c r="AT241" i="27"/>
  <c r="AS241" i="27"/>
  <c r="AR241" i="27"/>
  <c r="AQ241" i="27"/>
  <c r="AP241" i="27"/>
  <c r="AO241" i="27"/>
  <c r="AN241" i="27"/>
  <c r="AM241" i="27"/>
  <c r="AL241" i="27"/>
  <c r="AT31" i="27"/>
  <c r="AR31" i="27"/>
  <c r="AQ31" i="27"/>
  <c r="AP31" i="27"/>
  <c r="AO31" i="27"/>
  <c r="AN31" i="27"/>
  <c r="AM31" i="27"/>
  <c r="AL31" i="27"/>
  <c r="AS31" i="27"/>
  <c r="AT238" i="27"/>
  <c r="AS238" i="27"/>
  <c r="AR238" i="27"/>
  <c r="AQ238" i="27"/>
  <c r="AP238" i="27"/>
  <c r="AO238" i="27"/>
  <c r="AN238" i="27"/>
  <c r="AM238" i="27"/>
  <c r="AL238" i="27"/>
  <c r="BK87" i="27"/>
  <c r="BJ87" i="27"/>
  <c r="BI87" i="27"/>
  <c r="BH87" i="27"/>
  <c r="BG87" i="27"/>
  <c r="BF87" i="27"/>
  <c r="BE87" i="27"/>
  <c r="BD87" i="27"/>
  <c r="BC87" i="27"/>
  <c r="AT101" i="27"/>
  <c r="AS101" i="27"/>
  <c r="AR101" i="27"/>
  <c r="AQ101" i="27"/>
  <c r="AP101" i="27"/>
  <c r="AO101" i="27"/>
  <c r="AN101" i="27"/>
  <c r="AM101" i="27"/>
  <c r="AL101" i="27"/>
  <c r="AT136" i="27"/>
  <c r="AS136" i="27"/>
  <c r="AR136" i="27"/>
  <c r="AQ136" i="27"/>
  <c r="AP136" i="27"/>
  <c r="AO136" i="27"/>
  <c r="AN136" i="27"/>
  <c r="AM136" i="27"/>
  <c r="AL136" i="27"/>
  <c r="BK69" i="27"/>
  <c r="BJ69" i="27"/>
  <c r="BI69" i="27"/>
  <c r="BH69" i="27"/>
  <c r="BG69" i="27"/>
  <c r="BF69" i="27"/>
  <c r="BE69" i="27"/>
  <c r="BD69" i="27"/>
  <c r="BC69" i="27"/>
  <c r="AT32" i="27"/>
  <c r="AS32" i="27"/>
  <c r="AR32" i="27"/>
  <c r="AQ32" i="27"/>
  <c r="AP32" i="27"/>
  <c r="AO32" i="27"/>
  <c r="AN32" i="27"/>
  <c r="AM32" i="27"/>
  <c r="AL32" i="27"/>
  <c r="BK80" i="27"/>
  <c r="BJ80" i="27"/>
  <c r="BI80" i="27"/>
  <c r="BH80" i="27"/>
  <c r="BG80" i="27"/>
  <c r="BF80" i="27"/>
  <c r="BE80" i="27"/>
  <c r="BD80" i="27"/>
  <c r="BC80" i="27"/>
  <c r="BK79" i="27"/>
  <c r="BJ79" i="27"/>
  <c r="BI79" i="27"/>
  <c r="BH79" i="27"/>
  <c r="BG79" i="27"/>
  <c r="BF79" i="27"/>
  <c r="BE79" i="27"/>
  <c r="BD79" i="27"/>
  <c r="BC79" i="27"/>
  <c r="BK106" i="27"/>
  <c r="BJ106" i="27"/>
  <c r="BI106" i="27"/>
  <c r="BH106" i="27"/>
  <c r="BG106" i="27"/>
  <c r="BF106" i="27"/>
  <c r="BE106" i="27"/>
  <c r="BD106" i="27"/>
  <c r="BC106" i="27"/>
  <c r="BK73" i="27"/>
  <c r="BJ73" i="27"/>
  <c r="BI73" i="27"/>
  <c r="BH73" i="27"/>
  <c r="BG73" i="27"/>
  <c r="BF73" i="27"/>
  <c r="BE73" i="27"/>
  <c r="BD73" i="27"/>
  <c r="BC73" i="27"/>
  <c r="AT115" i="27"/>
  <c r="AS115" i="27"/>
  <c r="AR115" i="27"/>
  <c r="AQ115" i="27"/>
  <c r="AP115" i="27"/>
  <c r="AO115" i="27"/>
  <c r="AN115" i="27"/>
  <c r="AM115" i="27"/>
  <c r="AL115" i="27"/>
  <c r="AT127" i="27"/>
  <c r="AS127" i="27"/>
  <c r="AR127" i="27"/>
  <c r="AQ127" i="27"/>
  <c r="AP127" i="27"/>
  <c r="AO127" i="27"/>
  <c r="AN127" i="27"/>
  <c r="AM127" i="27"/>
  <c r="AL127" i="27"/>
  <c r="BK75" i="27"/>
  <c r="BJ75" i="27"/>
  <c r="BI75" i="27"/>
  <c r="BH75" i="27"/>
  <c r="BG75" i="27"/>
  <c r="BF75" i="27"/>
  <c r="BE75" i="27"/>
  <c r="BD75" i="27"/>
  <c r="BC75" i="27"/>
  <c r="BI54" i="27"/>
  <c r="BH54" i="27"/>
  <c r="BG54" i="27"/>
  <c r="BF54" i="27"/>
  <c r="BE54" i="27"/>
  <c r="BD54" i="27"/>
  <c r="BC54" i="27"/>
  <c r="BJ54" i="27"/>
  <c r="BK54" i="27"/>
  <c r="BK50" i="27"/>
  <c r="BJ50" i="27"/>
  <c r="BI50" i="27"/>
  <c r="BH50" i="27"/>
  <c r="BG50" i="27"/>
  <c r="BF50" i="27"/>
  <c r="BE50" i="27"/>
  <c r="BD50" i="27"/>
  <c r="BC50" i="27"/>
  <c r="BK78" i="27"/>
  <c r="BJ78" i="27"/>
  <c r="BI78" i="27"/>
  <c r="BH78" i="27"/>
  <c r="BG78" i="27"/>
  <c r="BF78" i="27"/>
  <c r="BE78" i="27"/>
  <c r="BD78" i="27"/>
  <c r="BC78" i="27"/>
  <c r="BJ42" i="27"/>
  <c r="BI42" i="27"/>
  <c r="BH42" i="27"/>
  <c r="BG42" i="27"/>
  <c r="BF42" i="27"/>
  <c r="BE42" i="27"/>
  <c r="BD42" i="27"/>
  <c r="BC42" i="27"/>
  <c r="BK42" i="27"/>
  <c r="BJ34" i="27"/>
  <c r="BI34" i="27"/>
  <c r="BH34" i="27"/>
  <c r="BG34" i="27"/>
  <c r="BF34" i="27"/>
  <c r="BE34" i="27"/>
  <c r="BD34" i="27"/>
  <c r="BC34" i="27"/>
  <c r="BK34" i="27"/>
  <c r="I19" i="24"/>
  <c r="I14" i="24"/>
  <c r="AC111" i="20"/>
  <c r="AA111" i="20"/>
  <c r="I16" i="27"/>
  <c r="I18" i="27"/>
  <c r="I19" i="27"/>
  <c r="AH292" i="20"/>
  <c r="AG74" i="20"/>
  <c r="AF74" i="20"/>
  <c r="AH216" i="20"/>
  <c r="AH44" i="20"/>
  <c r="AG55" i="20"/>
  <c r="AF55" i="20"/>
  <c r="AA173" i="20"/>
  <c r="AD173" i="20"/>
  <c r="AA228" i="20"/>
  <c r="AE228" i="20"/>
  <c r="AH150" i="20"/>
  <c r="AA150" i="20" s="1"/>
  <c r="AG138" i="20"/>
  <c r="AF58" i="20"/>
  <c r="AG58" i="20"/>
  <c r="AH52" i="20"/>
  <c r="AA52" i="20" s="1"/>
  <c r="AH98" i="20"/>
  <c r="AC98" i="20" s="1"/>
  <c r="AH181" i="20"/>
  <c r="AA56" i="20"/>
  <c r="AC56" i="20"/>
  <c r="AD191" i="20"/>
  <c r="AA191" i="20"/>
  <c r="BB106" i="27"/>
  <c r="BA106" i="27"/>
  <c r="AI242" i="27"/>
  <c r="AJ242" i="27"/>
  <c r="AK242" i="27"/>
  <c r="AJ119" i="27"/>
  <c r="AI119" i="27"/>
  <c r="AK119" i="27"/>
  <c r="BA54" i="27"/>
  <c r="BB54" i="27"/>
  <c r="BB80" i="27"/>
  <c r="BA80" i="27"/>
  <c r="AZ80" i="27"/>
  <c r="AX80" i="27"/>
  <c r="BA87" i="27"/>
  <c r="BB87" i="27"/>
  <c r="AK25" i="27"/>
  <c r="AI25" i="27"/>
  <c r="AJ25" i="27"/>
  <c r="AI195" i="27"/>
  <c r="AJ195" i="27"/>
  <c r="AK195" i="27"/>
  <c r="AI271" i="27"/>
  <c r="AJ271" i="27"/>
  <c r="AK271" i="27"/>
  <c r="AI210" i="27"/>
  <c r="AK210" i="27"/>
  <c r="AJ210" i="27"/>
  <c r="AK129" i="27"/>
  <c r="AI129" i="27"/>
  <c r="AJ129" i="27"/>
  <c r="BB18" i="27"/>
  <c r="BA18" i="27"/>
  <c r="AZ18" i="27"/>
  <c r="AX18" i="27"/>
  <c r="AK76" i="27"/>
  <c r="AI76" i="27"/>
  <c r="AJ76" i="27"/>
  <c r="BA83" i="27"/>
  <c r="BB83" i="27"/>
  <c r="AJ150" i="27"/>
  <c r="AK150" i="27"/>
  <c r="AI150" i="27"/>
  <c r="AI219" i="27"/>
  <c r="AH219" i="27"/>
  <c r="AK219" i="27"/>
  <c r="AJ219" i="27"/>
  <c r="BA56" i="27"/>
  <c r="BB56" i="27"/>
  <c r="BA84" i="27"/>
  <c r="AZ84" i="27"/>
  <c r="AX84" i="27"/>
  <c r="BB84" i="27"/>
  <c r="AK81" i="27"/>
  <c r="AI81" i="27"/>
  <c r="AJ81" i="27"/>
  <c r="AI134" i="27"/>
  <c r="AK134" i="27"/>
  <c r="AJ134" i="27"/>
  <c r="AK158" i="27"/>
  <c r="AJ158" i="27"/>
  <c r="AI158" i="27"/>
  <c r="AH158" i="27"/>
  <c r="AJ112" i="27"/>
  <c r="AK112" i="27"/>
  <c r="AI112" i="27"/>
  <c r="BA28" i="27"/>
  <c r="BB28" i="27"/>
  <c r="BA102" i="27"/>
  <c r="BB102" i="27"/>
  <c r="AK130" i="27"/>
  <c r="AI130" i="27"/>
  <c r="AJ130" i="27"/>
  <c r="AJ180" i="27"/>
  <c r="AK180" i="27"/>
  <c r="AI180" i="27"/>
  <c r="AI263" i="27"/>
  <c r="AJ263" i="27"/>
  <c r="AK263" i="27"/>
  <c r="AK73" i="27"/>
  <c r="AI73" i="27"/>
  <c r="AJ73" i="27"/>
  <c r="AI84" i="27"/>
  <c r="AJ84" i="27"/>
  <c r="AK84" i="27"/>
  <c r="AI262" i="27"/>
  <c r="AK262" i="27"/>
  <c r="AJ262" i="27"/>
  <c r="AK208" i="27"/>
  <c r="AJ208" i="27"/>
  <c r="AI208" i="27"/>
  <c r="AH208" i="27"/>
  <c r="AI99" i="27"/>
  <c r="AJ99" i="27"/>
  <c r="AK99" i="27"/>
  <c r="AJ256" i="27"/>
  <c r="AI256" i="27"/>
  <c r="AK256" i="27"/>
  <c r="AI22" i="27"/>
  <c r="AJ22" i="27"/>
  <c r="AK22" i="27"/>
  <c r="AI215" i="27"/>
  <c r="AH215" i="27"/>
  <c r="AJ215" i="27"/>
  <c r="AK215" i="27"/>
  <c r="AI213" i="27"/>
  <c r="AJ213" i="27"/>
  <c r="AK213" i="27"/>
  <c r="AJ218" i="27"/>
  <c r="AK218" i="27"/>
  <c r="AI218" i="27"/>
  <c r="AK72" i="27"/>
  <c r="AJ72" i="27"/>
  <c r="AI72" i="27"/>
  <c r="AJ168" i="27"/>
  <c r="AK168" i="27"/>
  <c r="AI168" i="27"/>
  <c r="AH168" i="27"/>
  <c r="AI166" i="22"/>
  <c r="AJ205" i="22"/>
  <c r="AK74" i="27"/>
  <c r="AJ74" i="27"/>
  <c r="AI74" i="27"/>
  <c r="BA66" i="27"/>
  <c r="BB66" i="27"/>
  <c r="AK29" i="27"/>
  <c r="AJ29" i="27"/>
  <c r="AI29" i="27"/>
  <c r="AH29" i="27"/>
  <c r="AJ245" i="27"/>
  <c r="AK245" i="27"/>
  <c r="AI245" i="27"/>
  <c r="AK42" i="27"/>
  <c r="AI42" i="27"/>
  <c r="AJ42" i="27"/>
  <c r="AJ124" i="27"/>
  <c r="AK124" i="27"/>
  <c r="AI124" i="27"/>
  <c r="AH124" i="27"/>
  <c r="AI102" i="22"/>
  <c r="AJ102" i="22"/>
  <c r="AK152" i="27"/>
  <c r="AJ152" i="27"/>
  <c r="AI152" i="27"/>
  <c r="AH152" i="27"/>
  <c r="BB34" i="27"/>
  <c r="BA34" i="27"/>
  <c r="BB42" i="27"/>
  <c r="BA42" i="27"/>
  <c r="BB75" i="27"/>
  <c r="BA75" i="27"/>
  <c r="AI238" i="27"/>
  <c r="AK238" i="27"/>
  <c r="AJ238" i="27"/>
  <c r="AI143" i="27"/>
  <c r="AJ143" i="27"/>
  <c r="AK143" i="27"/>
  <c r="AK172" i="27"/>
  <c r="AJ172" i="27"/>
  <c r="AI172" i="27"/>
  <c r="AI116" i="27"/>
  <c r="AJ116" i="27"/>
  <c r="AK116" i="27"/>
  <c r="AJ206" i="27"/>
  <c r="AK206" i="27"/>
  <c r="AI206" i="27"/>
  <c r="AI240" i="27"/>
  <c r="AJ240" i="27"/>
  <c r="AK240" i="27"/>
  <c r="AI232" i="27"/>
  <c r="AJ232" i="27"/>
  <c r="AK232" i="27"/>
  <c r="AI156" i="27"/>
  <c r="AJ156" i="27"/>
  <c r="AK156" i="27"/>
  <c r="AK118" i="27"/>
  <c r="AJ118" i="27"/>
  <c r="AI118" i="27"/>
  <c r="AH118" i="27"/>
  <c r="AK148" i="27"/>
  <c r="AI148" i="27"/>
  <c r="AH148" i="27"/>
  <c r="AJ148" i="27"/>
  <c r="AI98" i="27"/>
  <c r="AJ98" i="27"/>
  <c r="AK98" i="27"/>
  <c r="BB9" i="27"/>
  <c r="BA9" i="27"/>
  <c r="AZ9" i="27"/>
  <c r="AX9" i="27"/>
  <c r="AI126" i="27"/>
  <c r="AJ126" i="27"/>
  <c r="AK126" i="27"/>
  <c r="AI185" i="27"/>
  <c r="AK185" i="27"/>
  <c r="AJ185" i="27"/>
  <c r="AI276" i="27"/>
  <c r="AJ276" i="27"/>
  <c r="AK276" i="27"/>
  <c r="AI165" i="27"/>
  <c r="AK165" i="27"/>
  <c r="AJ165" i="27"/>
  <c r="AK151" i="27"/>
  <c r="AI151" i="27"/>
  <c r="AJ151" i="27"/>
  <c r="BB58" i="27"/>
  <c r="BA58" i="27"/>
  <c r="AZ58" i="27"/>
  <c r="AX58" i="27"/>
  <c r="AI160" i="27"/>
  <c r="AJ160" i="27"/>
  <c r="AK160" i="27"/>
  <c r="AK167" i="27"/>
  <c r="AJ167" i="27"/>
  <c r="AI167" i="27"/>
  <c r="AK202" i="27"/>
  <c r="AI202" i="27"/>
  <c r="AJ202" i="27"/>
  <c r="AJ95" i="27"/>
  <c r="AK95" i="27"/>
  <c r="AI95" i="27"/>
  <c r="BA88" i="27"/>
  <c r="AZ88" i="27"/>
  <c r="AX88" i="27"/>
  <c r="BB88" i="27"/>
  <c r="AI43" i="27"/>
  <c r="AH43" i="27"/>
  <c r="AJ43" i="27"/>
  <c r="AK43" i="27"/>
  <c r="AI107" i="27"/>
  <c r="AJ107" i="27"/>
  <c r="AK107" i="27"/>
  <c r="AI248" i="27"/>
  <c r="AJ248" i="27"/>
  <c r="AK248" i="27"/>
  <c r="AI252" i="27"/>
  <c r="AJ252" i="27"/>
  <c r="AK252" i="27"/>
  <c r="AJ166" i="27"/>
  <c r="AI166" i="27"/>
  <c r="AK166" i="27"/>
  <c r="AJ86" i="27"/>
  <c r="AK86" i="27"/>
  <c r="AI86" i="27"/>
  <c r="AI194" i="27"/>
  <c r="AJ194" i="27"/>
  <c r="AK194" i="27"/>
  <c r="AJ75" i="27"/>
  <c r="AI75" i="27"/>
  <c r="AH75" i="27"/>
  <c r="AK75" i="27"/>
  <c r="AI197" i="27"/>
  <c r="AH197" i="27"/>
  <c r="AJ197" i="27"/>
  <c r="AK197" i="27"/>
  <c r="AI282" i="27"/>
  <c r="AJ282" i="27"/>
  <c r="AK282" i="27"/>
  <c r="AK169" i="27"/>
  <c r="AI169" i="27"/>
  <c r="AJ169" i="27"/>
  <c r="AI108" i="27"/>
  <c r="AH108" i="27"/>
  <c r="AK108" i="27"/>
  <c r="AJ108" i="27"/>
  <c r="AJ139" i="27"/>
  <c r="AK139" i="27"/>
  <c r="AI139" i="27"/>
  <c r="AH139" i="27"/>
  <c r="AK125" i="22"/>
  <c r="AJ27" i="27"/>
  <c r="AI27" i="27"/>
  <c r="AH27" i="27"/>
  <c r="AK27" i="27"/>
  <c r="AI207" i="27"/>
  <c r="AH207" i="27"/>
  <c r="AK207" i="27"/>
  <c r="AJ207" i="27"/>
  <c r="AI125" i="27"/>
  <c r="AJ125" i="27"/>
  <c r="AK125" i="27"/>
  <c r="AJ91" i="22"/>
  <c r="AK91" i="22"/>
  <c r="AI91" i="22"/>
  <c r="AJ189" i="22"/>
  <c r="BB26" i="22"/>
  <c r="BB78" i="27"/>
  <c r="BA78" i="27"/>
  <c r="AK265" i="27"/>
  <c r="AJ265" i="27"/>
  <c r="AI265" i="27"/>
  <c r="AJ153" i="27"/>
  <c r="AK153" i="27"/>
  <c r="AI153" i="27"/>
  <c r="AJ51" i="27"/>
  <c r="AI51" i="27"/>
  <c r="AK51" i="27"/>
  <c r="BA36" i="27"/>
  <c r="AZ36" i="27"/>
  <c r="AX36" i="27"/>
  <c r="BB36" i="27"/>
  <c r="BB55" i="27"/>
  <c r="BA55" i="27"/>
  <c r="AI33" i="27"/>
  <c r="AJ33" i="27"/>
  <c r="AK33" i="27"/>
  <c r="AI170" i="27"/>
  <c r="AJ170" i="27"/>
  <c r="AK170" i="27"/>
  <c r="AJ251" i="27"/>
  <c r="AI251" i="27"/>
  <c r="AK251" i="27"/>
  <c r="AJ93" i="27"/>
  <c r="AK93" i="27"/>
  <c r="AI93" i="27"/>
  <c r="BB33" i="27"/>
  <c r="BA33" i="27"/>
  <c r="AJ100" i="22"/>
  <c r="BA16" i="27"/>
  <c r="AZ16" i="27"/>
  <c r="AX16" i="27"/>
  <c r="BB16" i="27"/>
  <c r="AI162" i="27"/>
  <c r="AJ162" i="27"/>
  <c r="AK162" i="27"/>
  <c r="AI259" i="27"/>
  <c r="AJ259" i="27"/>
  <c r="AK259" i="27"/>
  <c r="BB19" i="27"/>
  <c r="BA19" i="27"/>
  <c r="AK92" i="27"/>
  <c r="AI92" i="27"/>
  <c r="AJ92" i="27"/>
  <c r="AK207" i="22"/>
  <c r="AI110" i="27"/>
  <c r="AJ110" i="27"/>
  <c r="AK110" i="27"/>
  <c r="BB96" i="27"/>
  <c r="BA96" i="27"/>
  <c r="AI114" i="27"/>
  <c r="AH114" i="27"/>
  <c r="AJ114" i="27"/>
  <c r="AK114" i="27"/>
  <c r="BB92" i="27"/>
  <c r="BA92" i="27"/>
  <c r="AZ92" i="27"/>
  <c r="AX92" i="27"/>
  <c r="AI144" i="27"/>
  <c r="AH144" i="27"/>
  <c r="AK144" i="27"/>
  <c r="AJ144" i="27"/>
  <c r="AI261" i="27"/>
  <c r="AH261" i="27"/>
  <c r="AJ261" i="27"/>
  <c r="AK261" i="27"/>
  <c r="BB12" i="27"/>
  <c r="BA12" i="27"/>
  <c r="AZ12" i="27"/>
  <c r="AX12" i="27"/>
  <c r="AI171" i="27"/>
  <c r="AH171" i="27"/>
  <c r="AK171" i="27"/>
  <c r="AJ171" i="27"/>
  <c r="AJ90" i="27"/>
  <c r="AI90" i="27"/>
  <c r="AK90" i="27"/>
  <c r="BB59" i="27"/>
  <c r="BA59" i="27"/>
  <c r="AZ59" i="27"/>
  <c r="AX59" i="27"/>
  <c r="AI273" i="27"/>
  <c r="AJ273" i="27"/>
  <c r="AK273" i="27"/>
  <c r="AI255" i="27"/>
  <c r="AK255" i="27"/>
  <c r="AJ255" i="27"/>
  <c r="AJ244" i="27"/>
  <c r="AK244" i="27"/>
  <c r="AI244" i="27"/>
  <c r="BA99" i="27"/>
  <c r="BB99" i="27"/>
  <c r="AI211" i="27"/>
  <c r="AJ211" i="27"/>
  <c r="AK211" i="27"/>
  <c r="AI230" i="27"/>
  <c r="AJ230" i="27"/>
  <c r="AK230" i="27"/>
  <c r="AI111" i="27"/>
  <c r="AH111" i="27"/>
  <c r="AK111" i="27"/>
  <c r="AJ111" i="27"/>
  <c r="BB63" i="27"/>
  <c r="BA63" i="27"/>
  <c r="AZ63" i="27"/>
  <c r="AX63" i="27"/>
  <c r="BB95" i="27"/>
  <c r="BA95" i="27"/>
  <c r="AZ95" i="27"/>
  <c r="AX95" i="27"/>
  <c r="AK41" i="27"/>
  <c r="AJ41" i="27"/>
  <c r="AI41" i="27"/>
  <c r="AJ236" i="27"/>
  <c r="AK236" i="27"/>
  <c r="AI236" i="27"/>
  <c r="AH236" i="27"/>
  <c r="AI106" i="22"/>
  <c r="AJ106" i="22"/>
  <c r="AK106" i="22"/>
  <c r="AI188" i="22"/>
  <c r="AH188" i="22" s="1"/>
  <c r="AB188" i="22" s="1"/>
  <c r="AK188" i="22"/>
  <c r="BA11" i="22"/>
  <c r="AZ11" i="22" s="1"/>
  <c r="AX11" i="22" s="1"/>
  <c r="BB39" i="27"/>
  <c r="BA39" i="27"/>
  <c r="AI223" i="27"/>
  <c r="AH223" i="27"/>
  <c r="AJ223" i="27"/>
  <c r="AK223" i="27"/>
  <c r="AK267" i="27"/>
  <c r="AJ267" i="27"/>
  <c r="AI267" i="27"/>
  <c r="AJ52" i="27"/>
  <c r="AK52" i="27"/>
  <c r="AI52" i="27"/>
  <c r="AK21" i="27"/>
  <c r="AI21" i="27"/>
  <c r="AJ21" i="27"/>
  <c r="AK67" i="22"/>
  <c r="AI210" i="22"/>
  <c r="AK210" i="22"/>
  <c r="AJ210" i="22"/>
  <c r="AJ32" i="27"/>
  <c r="AK32" i="27"/>
  <c r="AI32" i="27"/>
  <c r="AI31" i="27"/>
  <c r="AH31" i="27"/>
  <c r="AJ31" i="27"/>
  <c r="AK31" i="27"/>
  <c r="AJ269" i="27"/>
  <c r="AK269" i="27"/>
  <c r="AI269" i="27"/>
  <c r="AH269" i="27"/>
  <c r="AK49" i="27"/>
  <c r="AI49" i="27"/>
  <c r="AJ49" i="27"/>
  <c r="AJ24" i="27"/>
  <c r="AK24" i="27"/>
  <c r="AI24" i="27"/>
  <c r="BA43" i="27"/>
  <c r="BB43" i="27"/>
  <c r="AK142" i="27"/>
  <c r="AJ142" i="27"/>
  <c r="AI142" i="27"/>
  <c r="AI40" i="27"/>
  <c r="AK40" i="27"/>
  <c r="AJ40" i="27"/>
  <c r="AI250" i="27"/>
  <c r="AK250" i="27"/>
  <c r="AJ250" i="27"/>
  <c r="AK100" i="27"/>
  <c r="AI100" i="27"/>
  <c r="AJ100" i="27"/>
  <c r="BA103" i="22"/>
  <c r="BB103" i="22"/>
  <c r="BB65" i="27"/>
  <c r="BA65" i="27"/>
  <c r="AZ65" i="27"/>
  <c r="AX65" i="27"/>
  <c r="BB97" i="27"/>
  <c r="BA97" i="27"/>
  <c r="AZ97" i="27"/>
  <c r="AX97" i="27"/>
  <c r="AI221" i="27"/>
  <c r="AJ221" i="27"/>
  <c r="AK221" i="27"/>
  <c r="AI164" i="27"/>
  <c r="AK164" i="27"/>
  <c r="AJ164" i="27"/>
  <c r="AJ209" i="27"/>
  <c r="AI209" i="27"/>
  <c r="AH209" i="27"/>
  <c r="AK209" i="27"/>
  <c r="AJ65" i="27"/>
  <c r="AK65" i="27"/>
  <c r="AI65" i="27"/>
  <c r="AI89" i="27"/>
  <c r="AJ89" i="27"/>
  <c r="AK89" i="27"/>
  <c r="BB32" i="27"/>
  <c r="BA32" i="27"/>
  <c r="AJ233" i="27"/>
  <c r="AK233" i="27"/>
  <c r="AI233" i="27"/>
  <c r="AI217" i="27"/>
  <c r="AJ217" i="27"/>
  <c r="AK217" i="27"/>
  <c r="AJ216" i="27"/>
  <c r="AK216" i="27"/>
  <c r="AI216" i="27"/>
  <c r="AI50" i="27"/>
  <c r="AJ50" i="27"/>
  <c r="AK50" i="27"/>
  <c r="AJ192" i="27"/>
  <c r="AK192" i="27"/>
  <c r="AI192" i="27"/>
  <c r="AH192" i="27"/>
  <c r="BB22" i="27"/>
  <c r="BA22" i="27"/>
  <c r="AZ22" i="27"/>
  <c r="AX22" i="27"/>
  <c r="BA26" i="27"/>
  <c r="BB26" i="27"/>
  <c r="BA98" i="27"/>
  <c r="BB98" i="27"/>
  <c r="BB47" i="27"/>
  <c r="BA47" i="27"/>
  <c r="AZ47" i="27"/>
  <c r="AX47" i="27"/>
  <c r="AI44" i="27"/>
  <c r="AK44" i="27"/>
  <c r="AJ44" i="27"/>
  <c r="AI264" i="27"/>
  <c r="AH264" i="27"/>
  <c r="AJ264" i="27"/>
  <c r="AK264" i="27"/>
  <c r="AI187" i="27"/>
  <c r="AJ187" i="27"/>
  <c r="AK187" i="27"/>
  <c r="AI79" i="27"/>
  <c r="AH79" i="27"/>
  <c r="AJ79" i="27"/>
  <c r="AK79" i="27"/>
  <c r="AI67" i="27"/>
  <c r="AJ67" i="27"/>
  <c r="AK67" i="27"/>
  <c r="AJ159" i="27"/>
  <c r="AK159" i="27"/>
  <c r="AI159" i="27"/>
  <c r="AH159" i="27"/>
  <c r="AI105" i="27"/>
  <c r="AK105" i="27"/>
  <c r="AJ105" i="27"/>
  <c r="BA61" i="27"/>
  <c r="AZ61" i="27"/>
  <c r="AX61" i="27"/>
  <c r="BB61" i="27"/>
  <c r="BA21" i="27"/>
  <c r="AZ21" i="27"/>
  <c r="AX21" i="27"/>
  <c r="BB21" i="27"/>
  <c r="BB38" i="27"/>
  <c r="BA38" i="27"/>
  <c r="AK131" i="27"/>
  <c r="AI131" i="27"/>
  <c r="AJ131" i="27"/>
  <c r="AJ137" i="27"/>
  <c r="AK137" i="27"/>
  <c r="AI137" i="27"/>
  <c r="AH137" i="27"/>
  <c r="BA44" i="27"/>
  <c r="AZ44" i="27"/>
  <c r="AX44" i="27"/>
  <c r="BB44" i="27"/>
  <c r="BA101" i="27"/>
  <c r="AZ101" i="27"/>
  <c r="AX101" i="27"/>
  <c r="BB101" i="27"/>
  <c r="BB27" i="27"/>
  <c r="BA27" i="27"/>
  <c r="AI257" i="27"/>
  <c r="AH257" i="27"/>
  <c r="AJ257" i="27"/>
  <c r="AK257" i="27"/>
  <c r="AK181" i="27"/>
  <c r="AJ181" i="27"/>
  <c r="AI181" i="27"/>
  <c r="AI91" i="27"/>
  <c r="AJ91" i="27"/>
  <c r="AK91" i="27"/>
  <c r="AK56" i="27"/>
  <c r="AI56" i="27"/>
  <c r="AH56" i="27"/>
  <c r="AJ56" i="27"/>
  <c r="BB104" i="27"/>
  <c r="BA104" i="27"/>
  <c r="AZ104" i="27"/>
  <c r="AX104" i="27"/>
  <c r="AI39" i="27"/>
  <c r="AJ39" i="27"/>
  <c r="AK39" i="27"/>
  <c r="AK258" i="27"/>
  <c r="AJ258" i="27"/>
  <c r="AI258" i="27"/>
  <c r="AH258" i="27"/>
  <c r="AK55" i="27"/>
  <c r="AI55" i="27"/>
  <c r="AJ55" i="27"/>
  <c r="AJ47" i="27"/>
  <c r="AK47" i="27"/>
  <c r="AI47" i="27"/>
  <c r="AJ97" i="27"/>
  <c r="AK97" i="27"/>
  <c r="AI97" i="27"/>
  <c r="AI249" i="22"/>
  <c r="BA38" i="22"/>
  <c r="AJ127" i="27"/>
  <c r="AK127" i="27"/>
  <c r="AI127" i="27"/>
  <c r="AK237" i="27"/>
  <c r="AJ237" i="27"/>
  <c r="AI237" i="27"/>
  <c r="AI115" i="27"/>
  <c r="AH115" i="27"/>
  <c r="AJ115" i="27"/>
  <c r="AK115" i="27"/>
  <c r="BA69" i="27"/>
  <c r="BB69" i="27"/>
  <c r="AI77" i="27"/>
  <c r="AJ77" i="27"/>
  <c r="AK77" i="27"/>
  <c r="AK26" i="27"/>
  <c r="AI26" i="27"/>
  <c r="AJ26" i="27"/>
  <c r="AJ59" i="27"/>
  <c r="AK59" i="27"/>
  <c r="AI59" i="27"/>
  <c r="AI120" i="22"/>
  <c r="AK163" i="27"/>
  <c r="AI163" i="27"/>
  <c r="AH163" i="27"/>
  <c r="AJ163" i="27"/>
  <c r="AJ229" i="27"/>
  <c r="AI229" i="27"/>
  <c r="AK229" i="27"/>
  <c r="AI275" i="27"/>
  <c r="AK275" i="27"/>
  <c r="AJ275" i="27"/>
  <c r="AI196" i="27"/>
  <c r="AH196" i="27"/>
  <c r="AJ196" i="27"/>
  <c r="AK196" i="27"/>
  <c r="BB30" i="27"/>
  <c r="BA30" i="27"/>
  <c r="AZ30" i="27"/>
  <c r="AX30" i="27"/>
  <c r="BA29" i="22"/>
  <c r="BB29" i="22"/>
  <c r="BB82" i="27"/>
  <c r="BA82" i="27"/>
  <c r="BA90" i="27"/>
  <c r="AZ90" i="27"/>
  <c r="AX90" i="27"/>
  <c r="BB90" i="27"/>
  <c r="AJ188" i="27"/>
  <c r="AK188" i="27"/>
  <c r="AI188" i="27"/>
  <c r="AH188" i="27"/>
  <c r="AK54" i="27"/>
  <c r="AI54" i="27"/>
  <c r="AH54" i="27"/>
  <c r="AJ54" i="27"/>
  <c r="BB2" i="27"/>
  <c r="BA2" i="27"/>
  <c r="AK200" i="27"/>
  <c r="AI200" i="27"/>
  <c r="AH200" i="27"/>
  <c r="AJ200" i="27"/>
  <c r="AI270" i="27"/>
  <c r="AK270" i="27"/>
  <c r="AJ270" i="27"/>
  <c r="AJ161" i="27"/>
  <c r="AI161" i="27"/>
  <c r="AK161" i="27"/>
  <c r="BB6" i="27"/>
  <c r="BA6" i="27"/>
  <c r="AJ149" i="27"/>
  <c r="AK149" i="27"/>
  <c r="AI149" i="27"/>
  <c r="AK94" i="27"/>
  <c r="AI94" i="27"/>
  <c r="AJ94" i="27"/>
  <c r="AI203" i="27"/>
  <c r="AH203" i="27"/>
  <c r="AJ203" i="27"/>
  <c r="AK203" i="27"/>
  <c r="AI183" i="27"/>
  <c r="AJ183" i="27"/>
  <c r="AK183" i="27"/>
  <c r="AI113" i="27"/>
  <c r="AJ113" i="27"/>
  <c r="AK113" i="27"/>
  <c r="AI71" i="27"/>
  <c r="AJ71" i="27"/>
  <c r="AK71" i="27"/>
  <c r="BB24" i="27"/>
  <c r="BA24" i="27"/>
  <c r="BA100" i="27"/>
  <c r="AZ100" i="27"/>
  <c r="AX100" i="27"/>
  <c r="BB100" i="27"/>
  <c r="BB103" i="27"/>
  <c r="BA103" i="27"/>
  <c r="AI88" i="27"/>
  <c r="AH88" i="27"/>
  <c r="AJ88" i="27"/>
  <c r="AK88" i="27"/>
  <c r="AI225" i="27"/>
  <c r="AJ225" i="27"/>
  <c r="AK225" i="27"/>
  <c r="AJ60" i="27"/>
  <c r="AI60" i="27"/>
  <c r="AK60" i="27"/>
  <c r="AI30" i="27"/>
  <c r="AJ30" i="27"/>
  <c r="AK30" i="27"/>
  <c r="AI37" i="27"/>
  <c r="AH37" i="27"/>
  <c r="AJ37" i="27"/>
  <c r="AK37" i="27"/>
  <c r="BA29" i="27"/>
  <c r="AZ29" i="27"/>
  <c r="AX29" i="27"/>
  <c r="BB29" i="27"/>
  <c r="AI58" i="27"/>
  <c r="AJ58" i="27"/>
  <c r="AK58" i="27"/>
  <c r="BA60" i="27"/>
  <c r="BB60" i="27"/>
  <c r="BA57" i="27"/>
  <c r="BB57" i="27"/>
  <c r="AJ231" i="27"/>
  <c r="AK231" i="27"/>
  <c r="AI231" i="27"/>
  <c r="AJ133" i="27"/>
  <c r="AI133" i="27"/>
  <c r="AK133" i="27"/>
  <c r="AK157" i="27"/>
  <c r="AJ157" i="27"/>
  <c r="AI157" i="27"/>
  <c r="BB18" i="22"/>
  <c r="AJ255" i="22"/>
  <c r="AK255" i="22"/>
  <c r="AI255" i="22"/>
  <c r="AJ200" i="22"/>
  <c r="BB31" i="27"/>
  <c r="BA31" i="27"/>
  <c r="AZ31" i="27"/>
  <c r="AX31" i="27"/>
  <c r="BB48" i="27"/>
  <c r="BA48" i="27"/>
  <c r="AZ48" i="27"/>
  <c r="AX48" i="27"/>
  <c r="AI64" i="27"/>
  <c r="AK64" i="27"/>
  <c r="AJ64" i="27"/>
  <c r="BA91" i="27"/>
  <c r="AZ91" i="27"/>
  <c r="AX91" i="27"/>
  <c r="BB91" i="27"/>
  <c r="AK243" i="27"/>
  <c r="AI243" i="27"/>
  <c r="AJ243" i="27"/>
  <c r="AJ155" i="27"/>
  <c r="AI155" i="27"/>
  <c r="AK155" i="27"/>
  <c r="AI239" i="27"/>
  <c r="AH239" i="27"/>
  <c r="AJ239" i="27"/>
  <c r="AK239" i="27"/>
  <c r="BB8" i="27"/>
  <c r="BA8" i="27"/>
  <c r="AZ8" i="27"/>
  <c r="AX8" i="27"/>
  <c r="AJ39" i="22"/>
  <c r="AI39" i="22"/>
  <c r="BA31" i="22"/>
  <c r="BB31" i="22"/>
  <c r="BA50" i="27"/>
  <c r="BB50" i="27"/>
  <c r="BA73" i="27"/>
  <c r="BB73" i="27"/>
  <c r="AI136" i="27"/>
  <c r="AJ136" i="27"/>
  <c r="AK136" i="27"/>
  <c r="AJ241" i="27"/>
  <c r="AK241" i="27"/>
  <c r="AI241" i="27"/>
  <c r="AI173" i="27"/>
  <c r="AK173" i="27"/>
  <c r="AJ173" i="27"/>
  <c r="AI214" i="27"/>
  <c r="AH214" i="27"/>
  <c r="AK214" i="27"/>
  <c r="AJ214" i="27"/>
  <c r="BB14" i="27"/>
  <c r="BA14" i="27"/>
  <c r="AZ14" i="27"/>
  <c r="AX14" i="27"/>
  <c r="AK48" i="27"/>
  <c r="AJ48" i="27"/>
  <c r="AI48" i="27"/>
  <c r="BA11" i="27"/>
  <c r="BB11" i="27"/>
  <c r="AK128" i="27"/>
  <c r="AI128" i="27"/>
  <c r="AH128" i="27"/>
  <c r="AJ128" i="27"/>
  <c r="AI247" i="27"/>
  <c r="AJ247" i="27"/>
  <c r="AK247" i="27"/>
  <c r="AI274" i="27"/>
  <c r="AJ274" i="27"/>
  <c r="AK274" i="27"/>
  <c r="AI36" i="27"/>
  <c r="AH36" i="27"/>
  <c r="AJ36" i="27"/>
  <c r="AK36" i="27"/>
  <c r="AJ62" i="27"/>
  <c r="AI62" i="27"/>
  <c r="AK62" i="27"/>
  <c r="BB40" i="27"/>
  <c r="BA40" i="27"/>
  <c r="AK175" i="27"/>
  <c r="AJ175" i="27"/>
  <c r="AI175" i="27"/>
  <c r="AH175" i="27"/>
  <c r="AI220" i="27"/>
  <c r="AH220" i="27"/>
  <c r="AK220" i="27"/>
  <c r="AJ220" i="27"/>
  <c r="AI260" i="27"/>
  <c r="AH260" i="27"/>
  <c r="AJ260" i="27"/>
  <c r="AK260" i="27"/>
  <c r="AI138" i="27"/>
  <c r="AJ138" i="27"/>
  <c r="AK138" i="27"/>
  <c r="BB13" i="27"/>
  <c r="BA13" i="27"/>
  <c r="AZ13" i="27"/>
  <c r="AX13" i="27"/>
  <c r="AK102" i="27"/>
  <c r="AI102" i="27"/>
  <c r="AH102" i="27"/>
  <c r="AJ102" i="27"/>
  <c r="AJ178" i="27"/>
  <c r="AI178" i="27"/>
  <c r="AK178" i="27"/>
  <c r="BB17" i="27"/>
  <c r="BA17" i="27"/>
  <c r="AZ17" i="27"/>
  <c r="AX17" i="27"/>
  <c r="BA89" i="27"/>
  <c r="BB89" i="27"/>
  <c r="BA93" i="27"/>
  <c r="BB93" i="27"/>
  <c r="AK279" i="27"/>
  <c r="AI279" i="27"/>
  <c r="AH279" i="27"/>
  <c r="AJ279" i="27"/>
  <c r="AI222" i="27"/>
  <c r="AH222" i="27"/>
  <c r="AJ222" i="27"/>
  <c r="AK222" i="27"/>
  <c r="AK96" i="27"/>
  <c r="AJ96" i="27"/>
  <c r="AI96" i="27"/>
  <c r="AI109" i="27"/>
  <c r="AH109" i="27"/>
  <c r="AJ109" i="27"/>
  <c r="AK109" i="27"/>
  <c r="AK78" i="27"/>
  <c r="AI78" i="27"/>
  <c r="AH78" i="27"/>
  <c r="AJ78" i="27"/>
  <c r="AI104" i="27"/>
  <c r="AH104" i="27"/>
  <c r="AJ104" i="27"/>
  <c r="AK104" i="27"/>
  <c r="AI234" i="27"/>
  <c r="AJ234" i="27"/>
  <c r="AK234" i="27"/>
  <c r="AK224" i="27"/>
  <c r="AI224" i="27"/>
  <c r="AJ224" i="27"/>
  <c r="AJ147" i="27"/>
  <c r="AI147" i="27"/>
  <c r="AH147" i="27"/>
  <c r="AK147" i="27"/>
  <c r="BA7" i="27"/>
  <c r="AZ7" i="27"/>
  <c r="AX7" i="27"/>
  <c r="BB7" i="27"/>
  <c r="BA35" i="27"/>
  <c r="BB35" i="27"/>
  <c r="BA64" i="27"/>
  <c r="BB64" i="27"/>
  <c r="AI278" i="27"/>
  <c r="AK278" i="27"/>
  <c r="AJ278" i="27"/>
  <c r="AJ226" i="27"/>
  <c r="AK226" i="27"/>
  <c r="AI226" i="27"/>
  <c r="BA3" i="27"/>
  <c r="BB3" i="27"/>
  <c r="BA102" i="22"/>
  <c r="BA52" i="27"/>
  <c r="AZ52" i="27"/>
  <c r="AX52" i="27"/>
  <c r="BB52" i="27"/>
  <c r="AI80" i="27"/>
  <c r="AH80" i="27"/>
  <c r="AJ80" i="27"/>
  <c r="AK80" i="27"/>
  <c r="AJ186" i="27"/>
  <c r="AI186" i="27"/>
  <c r="AH186" i="27"/>
  <c r="AK186" i="27"/>
  <c r="AK244" i="22"/>
  <c r="AK121" i="22"/>
  <c r="AI121" i="22"/>
  <c r="AJ121" i="22"/>
  <c r="BA12" i="22"/>
  <c r="AI101" i="27"/>
  <c r="AH101" i="27"/>
  <c r="AJ101" i="27"/>
  <c r="AK101" i="27"/>
  <c r="AI228" i="27"/>
  <c r="AJ228" i="27"/>
  <c r="AK228" i="27"/>
  <c r="AJ198" i="27"/>
  <c r="AK198" i="27"/>
  <c r="AI198" i="27"/>
  <c r="BA4" i="27"/>
  <c r="BB4" i="27"/>
  <c r="BA77" i="27"/>
  <c r="AZ77" i="27"/>
  <c r="AX77" i="27"/>
  <c r="BB77" i="27"/>
  <c r="BA81" i="27"/>
  <c r="AZ81" i="27"/>
  <c r="AX81" i="27"/>
  <c r="BB81" i="27"/>
  <c r="AK38" i="27"/>
  <c r="AI38" i="27"/>
  <c r="AJ38" i="27"/>
  <c r="AI121" i="27"/>
  <c r="AJ121" i="27"/>
  <c r="AK121" i="27"/>
  <c r="AJ53" i="27"/>
  <c r="AI53" i="27"/>
  <c r="AK53" i="27"/>
  <c r="AI106" i="27"/>
  <c r="AJ106" i="27"/>
  <c r="AK106" i="27"/>
  <c r="BB56" i="22"/>
  <c r="BA56" i="22"/>
  <c r="BA49" i="27"/>
  <c r="BB49" i="27"/>
  <c r="BA94" i="27"/>
  <c r="BB94" i="27"/>
  <c r="BA85" i="27"/>
  <c r="BB85" i="27"/>
  <c r="AK201" i="27"/>
  <c r="AI201" i="27"/>
  <c r="AH201" i="27"/>
  <c r="AJ201" i="27"/>
  <c r="AI266" i="27"/>
  <c r="AK266" i="27"/>
  <c r="AJ266" i="27"/>
  <c r="AI268" i="27"/>
  <c r="AJ268" i="27"/>
  <c r="AK268" i="27"/>
  <c r="BA23" i="27"/>
  <c r="AZ23" i="27"/>
  <c r="AX23" i="27"/>
  <c r="BB23" i="27"/>
  <c r="BB5" i="27"/>
  <c r="BA5" i="27"/>
  <c r="AI183" i="22"/>
  <c r="AI57" i="27"/>
  <c r="AJ57" i="27"/>
  <c r="AK57" i="27"/>
  <c r="BA41" i="27"/>
  <c r="AZ41" i="27"/>
  <c r="AX41" i="27"/>
  <c r="BB41" i="27"/>
  <c r="AJ141" i="27"/>
  <c r="AK141" i="27"/>
  <c r="AI141" i="27"/>
  <c r="AK227" i="27"/>
  <c r="AJ227" i="27"/>
  <c r="AI227" i="27"/>
  <c r="AI277" i="27"/>
  <c r="AK277" i="27"/>
  <c r="AJ277" i="27"/>
  <c r="AK123" i="27"/>
  <c r="AI123" i="27"/>
  <c r="AH123" i="27"/>
  <c r="AJ123" i="27"/>
  <c r="AI204" i="27"/>
  <c r="AH204" i="27"/>
  <c r="AJ204" i="27"/>
  <c r="AK204" i="27"/>
  <c r="AI246" i="27"/>
  <c r="AJ246" i="27"/>
  <c r="AK246" i="27"/>
  <c r="AK249" i="27"/>
  <c r="AJ249" i="27"/>
  <c r="AI249" i="27"/>
  <c r="AI46" i="27"/>
  <c r="AK46" i="27"/>
  <c r="AJ46" i="27"/>
  <c r="BB62" i="27"/>
  <c r="BA62" i="27"/>
  <c r="BA53" i="27"/>
  <c r="AZ53" i="27"/>
  <c r="AX53" i="27"/>
  <c r="BB53" i="27"/>
  <c r="AK272" i="27"/>
  <c r="AI272" i="27"/>
  <c r="AJ272" i="27"/>
  <c r="AK87" i="27"/>
  <c r="AI87" i="27"/>
  <c r="AH87" i="27"/>
  <c r="AJ87" i="27"/>
  <c r="BB46" i="27"/>
  <c r="BA46" i="27"/>
  <c r="AZ46" i="27"/>
  <c r="AX46" i="27"/>
  <c r="AI132" i="27"/>
  <c r="AJ132" i="27"/>
  <c r="AK132" i="27"/>
  <c r="AI103" i="27"/>
  <c r="AK103" i="27"/>
  <c r="AJ103" i="27"/>
  <c r="AI184" i="27"/>
  <c r="AJ184" i="27"/>
  <c r="AK184" i="27"/>
  <c r="AK85" i="27"/>
  <c r="AJ85" i="27"/>
  <c r="AI85" i="27"/>
  <c r="AH85" i="27"/>
  <c r="AI83" i="27"/>
  <c r="AK83" i="27"/>
  <c r="AJ83" i="27"/>
  <c r="AI131" i="22"/>
  <c r="AJ131" i="22"/>
  <c r="AK131" i="22"/>
  <c r="AK52" i="22"/>
  <c r="AJ52" i="22"/>
  <c r="AI52" i="22"/>
  <c r="AJ33" i="22"/>
  <c r="BA37" i="27"/>
  <c r="BB37" i="27"/>
  <c r="BB67" i="27"/>
  <c r="BA67" i="27"/>
  <c r="AZ67" i="27"/>
  <c r="AX67" i="27"/>
  <c r="AI253" i="27"/>
  <c r="AJ253" i="27"/>
  <c r="AK253" i="27"/>
  <c r="AI193" i="27"/>
  <c r="AK193" i="27"/>
  <c r="AJ193" i="27"/>
  <c r="BA15" i="27"/>
  <c r="BB15" i="27"/>
  <c r="AJ61" i="27"/>
  <c r="AK61" i="27"/>
  <c r="AI61" i="27"/>
  <c r="AK87" i="22"/>
  <c r="AI87" i="22"/>
  <c r="AJ87" i="22"/>
  <c r="AK172" i="22"/>
  <c r="AJ172" i="22"/>
  <c r="AI172" i="22"/>
  <c r="BB64" i="22"/>
  <c r="BA64" i="22"/>
  <c r="BA79" i="27"/>
  <c r="AZ79" i="27"/>
  <c r="AX79" i="27"/>
  <c r="BB79" i="27"/>
  <c r="BB10" i="27"/>
  <c r="BA10" i="27"/>
  <c r="BB51" i="27"/>
  <c r="BA51" i="27"/>
  <c r="AK182" i="27"/>
  <c r="AI182" i="27"/>
  <c r="AJ182" i="27"/>
  <c r="AI63" i="27"/>
  <c r="AK63" i="27"/>
  <c r="AJ63" i="27"/>
  <c r="AI235" i="27"/>
  <c r="AH235" i="27"/>
  <c r="AJ235" i="27"/>
  <c r="AK235" i="27"/>
  <c r="AJ177" i="27"/>
  <c r="AI177" i="27"/>
  <c r="AK177" i="27"/>
  <c r="AK82" i="27"/>
  <c r="AJ82" i="27"/>
  <c r="AI82" i="27"/>
  <c r="AJ146" i="27"/>
  <c r="AI146" i="27"/>
  <c r="AK146" i="27"/>
  <c r="BB20" i="27"/>
  <c r="BA20" i="27"/>
  <c r="AZ20" i="27"/>
  <c r="AX20" i="27"/>
  <c r="AI179" i="27"/>
  <c r="AJ179" i="27"/>
  <c r="AK179" i="27"/>
  <c r="AJ140" i="27"/>
  <c r="AI140" i="27"/>
  <c r="AK140" i="27"/>
  <c r="AJ35" i="27"/>
  <c r="AK35" i="27"/>
  <c r="AI35" i="27"/>
  <c r="AI245" i="22"/>
  <c r="AJ245" i="22"/>
  <c r="AJ122" i="27"/>
  <c r="AK122" i="27"/>
  <c r="AI122" i="27"/>
  <c r="AJ176" i="27"/>
  <c r="AI176" i="27"/>
  <c r="AK176" i="27"/>
  <c r="AI280" i="27"/>
  <c r="AJ280" i="27"/>
  <c r="AK280" i="27"/>
  <c r="AK154" i="27"/>
  <c r="AJ154" i="27"/>
  <c r="AI154" i="27"/>
  <c r="AI66" i="27"/>
  <c r="AJ66" i="27"/>
  <c r="AK66" i="27"/>
  <c r="AK120" i="27"/>
  <c r="AI120" i="27"/>
  <c r="AJ120" i="27"/>
  <c r="AI191" i="27"/>
  <c r="AJ191" i="27"/>
  <c r="AK191" i="27"/>
  <c r="BA72" i="27"/>
  <c r="BB72" i="27"/>
  <c r="BA68" i="27"/>
  <c r="BB68" i="27"/>
  <c r="BA45" i="27"/>
  <c r="BB45" i="27"/>
  <c r="AK212" i="27"/>
  <c r="AI212" i="27"/>
  <c r="AH212" i="27"/>
  <c r="AJ212" i="27"/>
  <c r="AK145" i="27"/>
  <c r="AI145" i="27"/>
  <c r="AJ145" i="27"/>
  <c r="AJ174" i="27"/>
  <c r="AI174" i="27"/>
  <c r="AH174" i="27"/>
  <c r="AK174" i="27"/>
  <c r="BA25" i="27"/>
  <c r="AZ25" i="27"/>
  <c r="AX25" i="27"/>
  <c r="BB25" i="27"/>
  <c r="AJ70" i="27"/>
  <c r="AI70" i="27"/>
  <c r="AK70" i="27"/>
  <c r="AK69" i="27"/>
  <c r="AJ69" i="27"/>
  <c r="AI69" i="27"/>
  <c r="AH69" i="27"/>
  <c r="BA71" i="27"/>
  <c r="BB71" i="27"/>
  <c r="AK205" i="27"/>
  <c r="AJ205" i="27"/>
  <c r="AI205" i="27"/>
  <c r="AI34" i="27"/>
  <c r="AH34" i="27"/>
  <c r="AJ34" i="27"/>
  <c r="AK34" i="27"/>
  <c r="AJ23" i="27"/>
  <c r="AK23" i="27"/>
  <c r="AI23" i="27"/>
  <c r="AH23" i="27"/>
  <c r="BA74" i="27"/>
  <c r="AZ74" i="27"/>
  <c r="AX74" i="27"/>
  <c r="BB74" i="27"/>
  <c r="AI135" i="27"/>
  <c r="AK135" i="27"/>
  <c r="AJ135" i="27"/>
  <c r="BA105" i="27"/>
  <c r="BB105" i="27"/>
  <c r="AI281" i="27"/>
  <c r="AK281" i="27"/>
  <c r="AJ281" i="27"/>
  <c r="AK254" i="27"/>
  <c r="AI254" i="27"/>
  <c r="AJ254" i="27"/>
  <c r="AK68" i="27"/>
  <c r="AJ68" i="27"/>
  <c r="AI68" i="27"/>
  <c r="AI242" i="22"/>
  <c r="BB76" i="27"/>
  <c r="BA76" i="27"/>
  <c r="AI28" i="27"/>
  <c r="AH28" i="27"/>
  <c r="AJ28" i="27"/>
  <c r="AK28" i="27"/>
  <c r="BB70" i="27"/>
  <c r="BA70" i="27"/>
  <c r="AZ70" i="27"/>
  <c r="AX70" i="27"/>
  <c r="BB86" i="27"/>
  <c r="BA86" i="27"/>
  <c r="AZ86" i="27"/>
  <c r="AX86" i="27"/>
  <c r="AK199" i="27"/>
  <c r="AI199" i="27"/>
  <c r="AH199" i="27"/>
  <c r="AJ199" i="27"/>
  <c r="AJ117" i="27"/>
  <c r="AK117" i="27"/>
  <c r="AI117" i="27"/>
  <c r="AK45" i="27"/>
  <c r="AI45" i="27"/>
  <c r="AH45" i="27"/>
  <c r="AJ45" i="27"/>
  <c r="AJ189" i="27"/>
  <c r="AI189" i="27"/>
  <c r="AK189" i="27"/>
  <c r="AI190" i="27"/>
  <c r="AJ190" i="27"/>
  <c r="AK190" i="27"/>
  <c r="AF119" i="20"/>
  <c r="AG119" i="20"/>
  <c r="AC230" i="24"/>
  <c r="AD230" i="24"/>
  <c r="AE230" i="24"/>
  <c r="AZ7" i="24"/>
  <c r="AX7" i="24"/>
  <c r="AZ4" i="24"/>
  <c r="AX4" i="24"/>
  <c r="AE187" i="24"/>
  <c r="AC187" i="24"/>
  <c r="AD187" i="24"/>
  <c r="AG41" i="20"/>
  <c r="AF41" i="20"/>
  <c r="AD117" i="24"/>
  <c r="AE117" i="24"/>
  <c r="AC117" i="24"/>
  <c r="AE267" i="24"/>
  <c r="AD267" i="24"/>
  <c r="AC267" i="24"/>
  <c r="AG71" i="20"/>
  <c r="AE251" i="24"/>
  <c r="AC251" i="24"/>
  <c r="AD251" i="24"/>
  <c r="AH251" i="20"/>
  <c r="J14" i="22"/>
  <c r="J12" i="22"/>
  <c r="J13" i="22"/>
  <c r="I15" i="22"/>
  <c r="AA254" i="24"/>
  <c r="AB254" i="24"/>
  <c r="AG187" i="20"/>
  <c r="AF187" i="20"/>
  <c r="AE236" i="24"/>
  <c r="AC236" i="24"/>
  <c r="AD236" i="24"/>
  <c r="AC217" i="24"/>
  <c r="AD217" i="24"/>
  <c r="AE217" i="24"/>
  <c r="AC221" i="24"/>
  <c r="AE221" i="24"/>
  <c r="AD221" i="24"/>
  <c r="AC262" i="24"/>
  <c r="AD262" i="24"/>
  <c r="AE262" i="24"/>
  <c r="AG111" i="20"/>
  <c r="AF111" i="20"/>
  <c r="AE97" i="24"/>
  <c r="AC97" i="24"/>
  <c r="AD97" i="24"/>
  <c r="AC184" i="24"/>
  <c r="AD184" i="24"/>
  <c r="AE184" i="24"/>
  <c r="AG136" i="20"/>
  <c r="AF136" i="20"/>
  <c r="AE246" i="24"/>
  <c r="AC246" i="24"/>
  <c r="AD246" i="24"/>
  <c r="AD127" i="24"/>
  <c r="AE127" i="24"/>
  <c r="AC127" i="24"/>
  <c r="AC115" i="24"/>
  <c r="AD115" i="24"/>
  <c r="AE115" i="24"/>
  <c r="J12" i="24"/>
  <c r="J13" i="24"/>
  <c r="I15" i="24"/>
  <c r="J14" i="24"/>
  <c r="AE123" i="24"/>
  <c r="AD123" i="24"/>
  <c r="AC123" i="24"/>
  <c r="AC194" i="24"/>
  <c r="AD194" i="24"/>
  <c r="AE194" i="24"/>
  <c r="AD128" i="24"/>
  <c r="AC128" i="24"/>
  <c r="AE128" i="24"/>
  <c r="AH135" i="27"/>
  <c r="AH103" i="27"/>
  <c r="AH35" i="27"/>
  <c r="AH63" i="27"/>
  <c r="AH61" i="27"/>
  <c r="AH46" i="27"/>
  <c r="AH44" i="27"/>
  <c r="AH93" i="27"/>
  <c r="AH86" i="27"/>
  <c r="AH256" i="27"/>
  <c r="AH193" i="27"/>
  <c r="AH154" i="27"/>
  <c r="AH177" i="27"/>
  <c r="AH249" i="27"/>
  <c r="AH62" i="27"/>
  <c r="AH155" i="27"/>
  <c r="AH265" i="27"/>
  <c r="AH167" i="27"/>
  <c r="AH172" i="27"/>
  <c r="AH119" i="27"/>
  <c r="AH70" i="27"/>
  <c r="AH247" i="27"/>
  <c r="AH241" i="27"/>
  <c r="AH58" i="27"/>
  <c r="AH113" i="27"/>
  <c r="AH94" i="27"/>
  <c r="AC94" i="27"/>
  <c r="AH161" i="27"/>
  <c r="AH91" i="27"/>
  <c r="AH233" i="27"/>
  <c r="AH33" i="27"/>
  <c r="AH248" i="27"/>
  <c r="AH95" i="27"/>
  <c r="AH151" i="27"/>
  <c r="AH98" i="27"/>
  <c r="AH206" i="27"/>
  <c r="AH195" i="27"/>
  <c r="AH55" i="27"/>
  <c r="AH270" i="27"/>
  <c r="AH21" i="27"/>
  <c r="AH230" i="27"/>
  <c r="AH255" i="27"/>
  <c r="AA255" i="27"/>
  <c r="AH162" i="27"/>
  <c r="AH194" i="27"/>
  <c r="AD194" i="27"/>
  <c r="AH202" i="27"/>
  <c r="AH165" i="27"/>
  <c r="AH232" i="27"/>
  <c r="AA292" i="20"/>
  <c r="AE292" i="20"/>
  <c r="AC150" i="20"/>
  <c r="AG191" i="20"/>
  <c r="AF191" i="20"/>
  <c r="AA181" i="20"/>
  <c r="AD181" i="20"/>
  <c r="AG173" i="20"/>
  <c r="AF173" i="20"/>
  <c r="AA44" i="20"/>
  <c r="AC44" i="20"/>
  <c r="AF228" i="20"/>
  <c r="AG228" i="20"/>
  <c r="AC52" i="20"/>
  <c r="AA216" i="20"/>
  <c r="AE216" i="20"/>
  <c r="AG56" i="20"/>
  <c r="AF56" i="20"/>
  <c r="AA98" i="20"/>
  <c r="AG98" i="20" s="1"/>
  <c r="AC28" i="27"/>
  <c r="AA28" i="27"/>
  <c r="AZ76" i="27"/>
  <c r="AX76" i="27"/>
  <c r="AH68" i="27"/>
  <c r="AH281" i="27"/>
  <c r="AH205" i="27"/>
  <c r="AZ72" i="27"/>
  <c r="AX72" i="27"/>
  <c r="AH191" i="27"/>
  <c r="AH122" i="27"/>
  <c r="AH182" i="27"/>
  <c r="AH253" i="27"/>
  <c r="AH132" i="27"/>
  <c r="AH227" i="27"/>
  <c r="AZ49" i="27"/>
  <c r="AX49" i="27"/>
  <c r="AH53" i="27"/>
  <c r="AH278" i="27"/>
  <c r="AH224" i="27"/>
  <c r="AZ89" i="27"/>
  <c r="AX89" i="27"/>
  <c r="AH173" i="27"/>
  <c r="AZ73" i="27"/>
  <c r="AX73" i="27"/>
  <c r="AH64" i="27"/>
  <c r="AH231" i="27"/>
  <c r="AH225" i="27"/>
  <c r="AZ24" i="27"/>
  <c r="AX24" i="27"/>
  <c r="AZ2" i="27"/>
  <c r="AX2" i="27"/>
  <c r="AH275" i="27"/>
  <c r="AH59" i="27"/>
  <c r="AH77" i="27"/>
  <c r="AZ27" i="27"/>
  <c r="AX27" i="27"/>
  <c r="AZ38" i="27"/>
  <c r="AX38" i="27"/>
  <c r="AH105" i="27"/>
  <c r="AH187" i="27"/>
  <c r="AH217" i="27"/>
  <c r="AH100" i="27"/>
  <c r="AH142" i="27"/>
  <c r="AH24" i="27"/>
  <c r="AH110" i="27"/>
  <c r="AH92" i="27"/>
  <c r="AZ33" i="27"/>
  <c r="AX33" i="27"/>
  <c r="AH153" i="27"/>
  <c r="AH169" i="27"/>
  <c r="AH107" i="27"/>
  <c r="AH160" i="27"/>
  <c r="AH143" i="27"/>
  <c r="AZ34" i="27"/>
  <c r="AX34" i="27"/>
  <c r="AH22" i="27"/>
  <c r="AH210" i="27"/>
  <c r="AZ106" i="27"/>
  <c r="AX106" i="27"/>
  <c r="AC45" i="27"/>
  <c r="AA45" i="27"/>
  <c r="AC70" i="27"/>
  <c r="AA70" i="27"/>
  <c r="AA212" i="27"/>
  <c r="AE212" i="27"/>
  <c r="AD201" i="27"/>
  <c r="AA201" i="27"/>
  <c r="AA222" i="27"/>
  <c r="AE222" i="27"/>
  <c r="AE247" i="27"/>
  <c r="AA247" i="27"/>
  <c r="AA241" i="27"/>
  <c r="AE241" i="27"/>
  <c r="AC58" i="27"/>
  <c r="AA58" i="27"/>
  <c r="AA113" i="27"/>
  <c r="AC113" i="27"/>
  <c r="AD161" i="27"/>
  <c r="AA161" i="27"/>
  <c r="AH127" i="27"/>
  <c r="AA91" i="27"/>
  <c r="AC91" i="27"/>
  <c r="AE233" i="27"/>
  <c r="AA233" i="27"/>
  <c r="AB21" i="27"/>
  <c r="AA21" i="27"/>
  <c r="AA236" i="27"/>
  <c r="AE236" i="27"/>
  <c r="AA230" i="27"/>
  <c r="AE230" i="27"/>
  <c r="AA162" i="27"/>
  <c r="AD162" i="27"/>
  <c r="AA139" i="27"/>
  <c r="AC139" i="27"/>
  <c r="AC75" i="27"/>
  <c r="AA75" i="27"/>
  <c r="AD202" i="27"/>
  <c r="AA202" i="27"/>
  <c r="AD165" i="27"/>
  <c r="AA165" i="27"/>
  <c r="AA118" i="27"/>
  <c r="AC118" i="27"/>
  <c r="AA232" i="27"/>
  <c r="AE232" i="27"/>
  <c r="AA168" i="27"/>
  <c r="AD168" i="27"/>
  <c r="AZ105" i="27"/>
  <c r="AX105" i="27"/>
  <c r="AB23" i="27"/>
  <c r="AA23" i="27"/>
  <c r="AH120" i="27"/>
  <c r="AH140" i="27"/>
  <c r="AH146" i="27"/>
  <c r="AZ51" i="27"/>
  <c r="AX51" i="27"/>
  <c r="AZ10" i="27"/>
  <c r="AX10" i="27"/>
  <c r="AZ15" i="27"/>
  <c r="AX15" i="27"/>
  <c r="AH184" i="27"/>
  <c r="AZ62" i="27"/>
  <c r="AX62" i="27"/>
  <c r="AH57" i="27"/>
  <c r="AZ3" i="27"/>
  <c r="AX3" i="27"/>
  <c r="AZ64" i="27"/>
  <c r="AX64" i="27"/>
  <c r="AH178" i="27"/>
  <c r="AE220" i="27"/>
  <c r="AA220" i="27"/>
  <c r="AZ50" i="27"/>
  <c r="AX50" i="27"/>
  <c r="AH243" i="27"/>
  <c r="AH157" i="27"/>
  <c r="AH30" i="27"/>
  <c r="AZ82" i="27"/>
  <c r="AX82" i="27"/>
  <c r="AH229" i="27"/>
  <c r="AZ69" i="27"/>
  <c r="AX69" i="27"/>
  <c r="AH39" i="27"/>
  <c r="AH181" i="27"/>
  <c r="AC137" i="27"/>
  <c r="AA137" i="27"/>
  <c r="AH67" i="27"/>
  <c r="AZ98" i="27"/>
  <c r="AX98" i="27"/>
  <c r="AH50" i="27"/>
  <c r="AH89" i="27"/>
  <c r="AH90" i="27"/>
  <c r="AZ19" i="27"/>
  <c r="AX19" i="27"/>
  <c r="AC93" i="27"/>
  <c r="AA93" i="27"/>
  <c r="AH170" i="27"/>
  <c r="AH125" i="27"/>
  <c r="AC86" i="27"/>
  <c r="AA86" i="27"/>
  <c r="AH252" i="27"/>
  <c r="AH126" i="27"/>
  <c r="AH116" i="27"/>
  <c r="AA152" i="27"/>
  <c r="AC152" i="27"/>
  <c r="AH42" i="27"/>
  <c r="AA256" i="27"/>
  <c r="AE256" i="27"/>
  <c r="AH263" i="27"/>
  <c r="AZ102" i="27"/>
  <c r="AX102" i="27"/>
  <c r="AZ87" i="27"/>
  <c r="AX87" i="27"/>
  <c r="AE254" i="24"/>
  <c r="AC11" i="24"/>
  <c r="AC254" i="24"/>
  <c r="AD254" i="24"/>
  <c r="AH117" i="27"/>
  <c r="AD174" i="27"/>
  <c r="AA174" i="27"/>
  <c r="AE235" i="27"/>
  <c r="AA235" i="27"/>
  <c r="AA87" i="27"/>
  <c r="AC87" i="27"/>
  <c r="AA123" i="27"/>
  <c r="AC123" i="27"/>
  <c r="AH141" i="27"/>
  <c r="AA186" i="27"/>
  <c r="AD186" i="27"/>
  <c r="AH226" i="27"/>
  <c r="AC109" i="27"/>
  <c r="AA109" i="27"/>
  <c r="AA279" i="27"/>
  <c r="AE279" i="27"/>
  <c r="AA175" i="27"/>
  <c r="AD175" i="27"/>
  <c r="AC36" i="27"/>
  <c r="AA36" i="27"/>
  <c r="AA128" i="27"/>
  <c r="AC128" i="27"/>
  <c r="AC88" i="27"/>
  <c r="AA88" i="27"/>
  <c r="AH149" i="27"/>
  <c r="AA54" i="27"/>
  <c r="AC54" i="27"/>
  <c r="AC55" i="27"/>
  <c r="AA55" i="27"/>
  <c r="AA264" i="27"/>
  <c r="AE264" i="27"/>
  <c r="AH216" i="27"/>
  <c r="AH65" i="27"/>
  <c r="AH164" i="27"/>
  <c r="AC31" i="27"/>
  <c r="AA31" i="27"/>
  <c r="AH52" i="27"/>
  <c r="AE223" i="27"/>
  <c r="AA223" i="27"/>
  <c r="AA261" i="27"/>
  <c r="AE261" i="27"/>
  <c r="AC114" i="27"/>
  <c r="AA114" i="27"/>
  <c r="AE265" i="27"/>
  <c r="AA265" i="27"/>
  <c r="AA43" i="27"/>
  <c r="AC43" i="27"/>
  <c r="AD167" i="27"/>
  <c r="AA167" i="27"/>
  <c r="AD172" i="27"/>
  <c r="AA172" i="27"/>
  <c r="AH238" i="27"/>
  <c r="AZ66" i="27"/>
  <c r="AX66" i="27"/>
  <c r="AH180" i="27"/>
  <c r="AZ56" i="27"/>
  <c r="AX56" i="27"/>
  <c r="AZ83" i="27"/>
  <c r="AX83" i="27"/>
  <c r="AH271" i="27"/>
  <c r="AC119" i="27"/>
  <c r="AA119" i="27"/>
  <c r="J15" i="22"/>
  <c r="K14" i="22"/>
  <c r="K15" i="22"/>
  <c r="K12" i="22"/>
  <c r="K13" i="22"/>
  <c r="AH190" i="27"/>
  <c r="AH254" i="27"/>
  <c r="AZ71" i="27"/>
  <c r="AX71" i="27"/>
  <c r="AZ45" i="27"/>
  <c r="AX45" i="27"/>
  <c r="AH280" i="27"/>
  <c r="AH82" i="27"/>
  <c r="AZ37" i="27"/>
  <c r="AX37" i="27"/>
  <c r="AH83" i="27"/>
  <c r="AH246" i="27"/>
  <c r="AH268" i="27"/>
  <c r="AZ85" i="27"/>
  <c r="AX85" i="27"/>
  <c r="AH121" i="27"/>
  <c r="AH228" i="27"/>
  <c r="AZ35" i="27"/>
  <c r="AX35" i="27"/>
  <c r="AH234" i="27"/>
  <c r="AH96" i="27"/>
  <c r="AH138" i="27"/>
  <c r="AZ57" i="27"/>
  <c r="AX57" i="27"/>
  <c r="AH60" i="27"/>
  <c r="AZ103" i="27"/>
  <c r="AX103" i="27"/>
  <c r="AH71" i="27"/>
  <c r="AH183" i="27"/>
  <c r="AH26" i="27"/>
  <c r="AH97" i="27"/>
  <c r="AZ26" i="27"/>
  <c r="AX26" i="27"/>
  <c r="AZ32" i="27"/>
  <c r="AX32" i="27"/>
  <c r="AH250" i="27"/>
  <c r="AZ43" i="27"/>
  <c r="AX43" i="27"/>
  <c r="AH49" i="27"/>
  <c r="AH32" i="27"/>
  <c r="AZ39" i="27"/>
  <c r="AX39" i="27"/>
  <c r="AH41" i="27"/>
  <c r="AH211" i="27"/>
  <c r="AH244" i="27"/>
  <c r="AH273" i="27"/>
  <c r="AZ96" i="27"/>
  <c r="AX96" i="27"/>
  <c r="AH282" i="27"/>
  <c r="AH276" i="27"/>
  <c r="AH240" i="27"/>
  <c r="AZ75" i="27"/>
  <c r="AX75" i="27"/>
  <c r="AH245" i="27"/>
  <c r="AH74" i="27"/>
  <c r="AH72" i="27"/>
  <c r="AH213" i="27"/>
  <c r="AH262" i="27"/>
  <c r="AZ28" i="27"/>
  <c r="AX28" i="27"/>
  <c r="AH112" i="27"/>
  <c r="AH134" i="27"/>
  <c r="AH129" i="27"/>
  <c r="AA135" i="27"/>
  <c r="AC135" i="27"/>
  <c r="AC69" i="27"/>
  <c r="AA69" i="27"/>
  <c r="AA193" i="27"/>
  <c r="AD193" i="27"/>
  <c r="AA85" i="27"/>
  <c r="AC85" i="27"/>
  <c r="AC103" i="27"/>
  <c r="AA103" i="27"/>
  <c r="AC147" i="27"/>
  <c r="AA147" i="27"/>
  <c r="AC102" i="27"/>
  <c r="AA102" i="27"/>
  <c r="AA214" i="27"/>
  <c r="AE214" i="27"/>
  <c r="AE239" i="27"/>
  <c r="AA239" i="27"/>
  <c r="AE270" i="27"/>
  <c r="AA270" i="27"/>
  <c r="AA188" i="27"/>
  <c r="AD188" i="27"/>
  <c r="AA196" i="27"/>
  <c r="AD196" i="27"/>
  <c r="AD163" i="27"/>
  <c r="AA163" i="27"/>
  <c r="AC115" i="27"/>
  <c r="AA115" i="27"/>
  <c r="AE258" i="27"/>
  <c r="AA258" i="27"/>
  <c r="AC56" i="27"/>
  <c r="AA56" i="27"/>
  <c r="AD159" i="27"/>
  <c r="AA159" i="27"/>
  <c r="AA79" i="27"/>
  <c r="AC79" i="27"/>
  <c r="AD192" i="27"/>
  <c r="AA192" i="27"/>
  <c r="AC33" i="27"/>
  <c r="AA33" i="27"/>
  <c r="AD207" i="27"/>
  <c r="AA207" i="27"/>
  <c r="AA248" i="27"/>
  <c r="AE248" i="27"/>
  <c r="AA95" i="27"/>
  <c r="AC95" i="27"/>
  <c r="AC151" i="27"/>
  <c r="AA151" i="27"/>
  <c r="AA98" i="27"/>
  <c r="AC98" i="27"/>
  <c r="AD206" i="27"/>
  <c r="AA206" i="27"/>
  <c r="AD195" i="27"/>
  <c r="AA195" i="27"/>
  <c r="AE251" i="20"/>
  <c r="AA251" i="20"/>
  <c r="AF251" i="20" s="1"/>
  <c r="AH189" i="27"/>
  <c r="AH145" i="27"/>
  <c r="AZ68" i="27"/>
  <c r="AX68" i="27"/>
  <c r="AH66" i="27"/>
  <c r="AH176" i="27"/>
  <c r="AC35" i="27"/>
  <c r="AA35" i="27"/>
  <c r="AH179" i="27"/>
  <c r="AA63" i="27"/>
  <c r="AC63" i="27"/>
  <c r="AA61" i="27"/>
  <c r="AC61" i="27"/>
  <c r="AH272" i="27"/>
  <c r="AC46" i="27"/>
  <c r="AA46" i="27"/>
  <c r="AZ5" i="27"/>
  <c r="AX5" i="27"/>
  <c r="AZ94" i="27"/>
  <c r="AX94" i="27"/>
  <c r="AH106" i="27"/>
  <c r="AH38" i="27"/>
  <c r="AZ4" i="27"/>
  <c r="AX4" i="27"/>
  <c r="AZ93" i="27"/>
  <c r="AX93" i="27"/>
  <c r="AZ40" i="27"/>
  <c r="AX40" i="27"/>
  <c r="AH274" i="27"/>
  <c r="AZ11" i="27"/>
  <c r="AX11" i="27"/>
  <c r="AH48" i="27"/>
  <c r="AH136" i="27"/>
  <c r="AH133" i="27"/>
  <c r="AZ60" i="27"/>
  <c r="AX60" i="27"/>
  <c r="AZ6" i="27"/>
  <c r="AX6" i="27"/>
  <c r="AH237" i="27"/>
  <c r="AH249" i="22"/>
  <c r="AA249" i="22" s="1"/>
  <c r="AC249" i="22" s="1"/>
  <c r="AH131" i="27"/>
  <c r="AC44" i="27"/>
  <c r="AA44" i="27"/>
  <c r="AH221" i="27"/>
  <c r="AA269" i="27"/>
  <c r="AE269" i="27"/>
  <c r="AH267" i="27"/>
  <c r="AC111" i="27"/>
  <c r="AA111" i="27"/>
  <c r="AZ99" i="27"/>
  <c r="AX99" i="27"/>
  <c r="AD171" i="27"/>
  <c r="AA171" i="27"/>
  <c r="AA144" i="27"/>
  <c r="AC144" i="27"/>
  <c r="AH259" i="27"/>
  <c r="AH251" i="27"/>
  <c r="AZ55" i="27"/>
  <c r="AX55" i="27"/>
  <c r="AH51" i="27"/>
  <c r="AZ78" i="27"/>
  <c r="AX78" i="27"/>
  <c r="AC108" i="27"/>
  <c r="AA108" i="27"/>
  <c r="AH166" i="27"/>
  <c r="AH156" i="27"/>
  <c r="AZ42" i="27"/>
  <c r="AX42" i="27"/>
  <c r="AC124" i="27"/>
  <c r="AA124" i="27"/>
  <c r="AH99" i="27"/>
  <c r="AH73" i="27"/>
  <c r="AH81" i="27"/>
  <c r="AA219" i="27"/>
  <c r="AE219" i="27"/>
  <c r="AZ54" i="27"/>
  <c r="AX54" i="27"/>
  <c r="J15" i="24"/>
  <c r="K14" i="24"/>
  <c r="K15" i="24"/>
  <c r="K12" i="24"/>
  <c r="K13" i="24"/>
  <c r="AA199" i="27"/>
  <c r="AD199" i="27"/>
  <c r="AA34" i="27"/>
  <c r="AC34" i="27"/>
  <c r="AD154" i="27"/>
  <c r="AA154" i="27"/>
  <c r="AA177" i="27"/>
  <c r="AD177" i="27"/>
  <c r="AE249" i="27"/>
  <c r="AA249" i="27"/>
  <c r="AA204" i="27"/>
  <c r="AD204" i="27"/>
  <c r="AH277" i="27"/>
  <c r="AH266" i="27"/>
  <c r="AH198" i="27"/>
  <c r="AC101" i="27"/>
  <c r="AA101" i="27"/>
  <c r="AC80" i="27"/>
  <c r="AA80" i="27"/>
  <c r="AC104" i="27"/>
  <c r="AA104" i="27"/>
  <c r="AA78" i="27"/>
  <c r="AC78" i="27"/>
  <c r="AA260" i="27"/>
  <c r="AE260" i="27"/>
  <c r="AA62" i="27"/>
  <c r="AC62" i="27"/>
  <c r="AD155" i="27"/>
  <c r="AA155" i="27"/>
  <c r="AA37" i="27"/>
  <c r="AC37" i="27"/>
  <c r="AD203" i="27"/>
  <c r="AA203" i="27"/>
  <c r="AA200" i="27"/>
  <c r="AD200" i="27"/>
  <c r="AH47" i="27"/>
  <c r="AE257" i="27"/>
  <c r="AA257" i="27"/>
  <c r="AA209" i="27"/>
  <c r="AE209" i="27"/>
  <c r="AH40" i="27"/>
  <c r="AA27" i="27"/>
  <c r="AC27" i="27"/>
  <c r="AA197" i="27"/>
  <c r="AD197" i="27"/>
  <c r="AH185" i="27"/>
  <c r="AC148" i="27"/>
  <c r="AA148" i="27"/>
  <c r="AC29" i="27"/>
  <c r="AA29" i="27"/>
  <c r="AH218" i="27"/>
  <c r="AA215" i="27"/>
  <c r="AE215" i="27"/>
  <c r="AD208" i="27"/>
  <c r="AA208" i="27"/>
  <c r="AH84" i="27"/>
  <c r="AH130" i="27"/>
  <c r="AA158" i="27"/>
  <c r="AD158" i="27"/>
  <c r="AH150" i="27"/>
  <c r="AH76" i="27"/>
  <c r="AH25" i="27"/>
  <c r="AH242" i="27"/>
  <c r="AA194" i="27"/>
  <c r="AE255" i="27"/>
  <c r="AA94" i="27"/>
  <c r="AG292" i="20"/>
  <c r="AF292" i="20"/>
  <c r="AG216" i="20"/>
  <c r="AF216" i="20"/>
  <c r="AG44" i="20"/>
  <c r="AF44" i="20"/>
  <c r="AG181" i="20"/>
  <c r="AF181" i="20"/>
  <c r="AF208" i="27"/>
  <c r="AG208" i="27"/>
  <c r="AA133" i="27"/>
  <c r="AC133" i="27"/>
  <c r="AC145" i="27"/>
  <c r="AA145" i="27"/>
  <c r="AF270" i="27"/>
  <c r="AG270" i="27"/>
  <c r="AC150" i="27"/>
  <c r="AA150" i="27"/>
  <c r="AG209" i="27"/>
  <c r="AF209" i="27"/>
  <c r="AF177" i="27"/>
  <c r="AG177" i="27"/>
  <c r="AG199" i="27"/>
  <c r="AF199" i="27"/>
  <c r="AC73" i="27"/>
  <c r="AA73" i="27"/>
  <c r="AG111" i="27"/>
  <c r="AF111" i="27"/>
  <c r="AG44" i="27"/>
  <c r="AF44" i="27"/>
  <c r="AC38" i="27"/>
  <c r="AA38" i="27"/>
  <c r="AA272" i="27"/>
  <c r="AE272" i="27"/>
  <c r="AA179" i="27"/>
  <c r="AD179" i="27"/>
  <c r="AF214" i="27"/>
  <c r="AG214" i="27"/>
  <c r="AF85" i="27"/>
  <c r="AG85" i="27"/>
  <c r="AG135" i="27"/>
  <c r="AF135" i="27"/>
  <c r="AE245" i="27"/>
  <c r="AA245" i="27"/>
  <c r="AE282" i="27"/>
  <c r="AA282" i="27"/>
  <c r="AE250" i="27"/>
  <c r="AA250" i="27"/>
  <c r="AA60" i="27"/>
  <c r="AC60" i="27"/>
  <c r="AA228" i="27"/>
  <c r="AE228" i="27"/>
  <c r="AC82" i="27"/>
  <c r="AA82" i="27"/>
  <c r="AA190" i="27"/>
  <c r="AD190" i="27"/>
  <c r="AG114" i="27"/>
  <c r="AF114" i="27"/>
  <c r="AG55" i="27"/>
  <c r="AF55" i="27"/>
  <c r="AF36" i="27"/>
  <c r="AG36" i="27"/>
  <c r="AF279" i="27"/>
  <c r="AG279" i="27"/>
  <c r="AG123" i="27"/>
  <c r="AF123" i="27"/>
  <c r="AF256" i="27"/>
  <c r="AG256" i="27"/>
  <c r="AC30" i="27"/>
  <c r="AA30" i="27"/>
  <c r="AF220" i="27"/>
  <c r="AG220" i="27"/>
  <c r="AF202" i="27"/>
  <c r="AG202" i="27"/>
  <c r="AG91" i="27"/>
  <c r="AF91" i="27"/>
  <c r="AF45" i="27"/>
  <c r="AG45" i="27"/>
  <c r="AB22" i="27"/>
  <c r="AA22" i="27"/>
  <c r="AE278" i="27"/>
  <c r="AA278" i="27"/>
  <c r="AA122" i="27"/>
  <c r="AC122" i="27"/>
  <c r="AD185" i="27"/>
  <c r="AA185" i="27"/>
  <c r="AF200" i="27"/>
  <c r="AG200" i="27"/>
  <c r="AD198" i="27"/>
  <c r="AA198" i="27"/>
  <c r="AA277" i="27"/>
  <c r="AE277" i="27"/>
  <c r="AA99" i="27"/>
  <c r="AC99" i="27"/>
  <c r="AE259" i="27"/>
  <c r="AA259" i="27"/>
  <c r="AA221" i="27"/>
  <c r="AE221" i="27"/>
  <c r="AC136" i="27"/>
  <c r="AA136" i="27"/>
  <c r="AC106" i="27"/>
  <c r="AA106" i="27"/>
  <c r="AG35" i="27"/>
  <c r="AF35" i="27"/>
  <c r="AG251" i="20"/>
  <c r="AF98" i="27"/>
  <c r="AG98" i="27"/>
  <c r="AF192" i="27"/>
  <c r="AG192" i="27"/>
  <c r="AF163" i="27"/>
  <c r="AG163" i="27"/>
  <c r="AF102" i="27"/>
  <c r="AG102" i="27"/>
  <c r="AE262" i="27"/>
  <c r="AA262" i="27"/>
  <c r="AA41" i="27"/>
  <c r="AC41" i="27"/>
  <c r="AA246" i="27"/>
  <c r="AE246" i="27"/>
  <c r="AE271" i="27"/>
  <c r="AA271" i="27"/>
  <c r="AD180" i="27"/>
  <c r="AA180" i="27"/>
  <c r="AD164" i="27"/>
  <c r="AA164" i="27"/>
  <c r="AA216" i="27"/>
  <c r="AE216" i="27"/>
  <c r="AA149" i="27"/>
  <c r="AC149" i="27"/>
  <c r="AG109" i="27"/>
  <c r="AF109" i="27"/>
  <c r="AF235" i="27"/>
  <c r="AG235" i="27"/>
  <c r="AC126" i="27"/>
  <c r="AA126" i="27"/>
  <c r="AD170" i="27"/>
  <c r="AA170" i="27"/>
  <c r="AD157" i="27"/>
  <c r="AA157" i="27"/>
  <c r="AA57" i="27"/>
  <c r="AC57" i="27"/>
  <c r="AA146" i="27"/>
  <c r="AC146" i="27"/>
  <c r="AF139" i="27"/>
  <c r="AG139" i="27"/>
  <c r="AF236" i="27"/>
  <c r="AG236" i="27"/>
  <c r="AG241" i="27"/>
  <c r="AF241" i="27"/>
  <c r="AA107" i="27"/>
  <c r="AC107" i="27"/>
  <c r="AD173" i="27"/>
  <c r="AA173" i="27"/>
  <c r="AA191" i="27"/>
  <c r="AD191" i="27"/>
  <c r="AA47" i="27"/>
  <c r="AC47" i="27"/>
  <c r="AG37" i="27"/>
  <c r="AF37" i="27"/>
  <c r="AG104" i="27"/>
  <c r="AF104" i="27"/>
  <c r="AE242" i="27"/>
  <c r="AA242" i="27"/>
  <c r="AF215" i="27"/>
  <c r="AG215" i="27"/>
  <c r="AF203" i="27"/>
  <c r="AG203" i="27"/>
  <c r="AG62" i="27"/>
  <c r="AF62" i="27"/>
  <c r="AF124" i="27"/>
  <c r="AG124" i="27"/>
  <c r="AC131" i="27"/>
  <c r="AA131" i="27"/>
  <c r="AC48" i="27"/>
  <c r="AA48" i="27"/>
  <c r="AF61" i="27"/>
  <c r="AG61" i="27"/>
  <c r="AD189" i="27"/>
  <c r="AA189" i="27"/>
  <c r="AG151" i="27"/>
  <c r="AF151" i="27"/>
  <c r="AF207" i="27"/>
  <c r="AG207" i="27"/>
  <c r="AC97" i="27"/>
  <c r="AA97" i="27"/>
  <c r="AC96" i="27"/>
  <c r="AA96" i="27"/>
  <c r="AE280" i="27"/>
  <c r="AA280" i="27"/>
  <c r="AG167" i="27"/>
  <c r="AF167" i="27"/>
  <c r="AF265" i="27"/>
  <c r="AG265" i="27"/>
  <c r="AG223" i="27"/>
  <c r="AF223" i="27"/>
  <c r="AC65" i="27"/>
  <c r="AA65" i="27"/>
  <c r="AF88" i="27"/>
  <c r="AG88" i="27"/>
  <c r="AF93" i="27"/>
  <c r="AG93" i="27"/>
  <c r="AC50" i="27"/>
  <c r="AA50" i="27"/>
  <c r="AD181" i="27"/>
  <c r="AA181" i="27"/>
  <c r="AD178" i="27"/>
  <c r="AA178" i="27"/>
  <c r="AC140" i="27"/>
  <c r="AA140" i="27"/>
  <c r="AG194" i="27"/>
  <c r="AF194" i="27"/>
  <c r="AG21" i="27"/>
  <c r="AF21" i="27"/>
  <c r="AF94" i="27"/>
  <c r="AG94" i="27"/>
  <c r="AD169" i="27"/>
  <c r="AA169" i="27"/>
  <c r="AC132" i="27"/>
  <c r="AA132" i="27"/>
  <c r="AE218" i="27"/>
  <c r="AA218" i="27"/>
  <c r="AG154" i="27"/>
  <c r="AF154" i="27"/>
  <c r="AA166" i="27"/>
  <c r="AD166" i="27"/>
  <c r="AF144" i="27"/>
  <c r="AG144" i="27"/>
  <c r="AC129" i="27"/>
  <c r="AA129" i="27"/>
  <c r="AE240" i="27"/>
  <c r="AA240" i="27"/>
  <c r="AB26" i="27"/>
  <c r="AA26" i="27"/>
  <c r="AF261" i="27"/>
  <c r="AG261" i="27"/>
  <c r="AA226" i="27"/>
  <c r="AE226" i="27"/>
  <c r="AF174" i="27"/>
  <c r="AG174" i="27"/>
  <c r="AA42" i="27"/>
  <c r="AC42" i="27"/>
  <c r="AA252" i="27"/>
  <c r="AE252" i="27"/>
  <c r="AA39" i="27"/>
  <c r="AC39" i="27"/>
  <c r="AF168" i="27"/>
  <c r="AG168" i="27"/>
  <c r="AF255" i="27"/>
  <c r="AG255" i="27"/>
  <c r="AG212" i="27"/>
  <c r="AF212" i="27"/>
  <c r="AA24" i="27"/>
  <c r="AB24" i="27"/>
  <c r="AE225" i="27"/>
  <c r="AA225" i="27"/>
  <c r="AC53" i="27"/>
  <c r="AA53" i="27"/>
  <c r="AA205" i="27"/>
  <c r="AD205" i="27"/>
  <c r="AF158" i="27"/>
  <c r="AG158" i="27"/>
  <c r="AF197" i="27"/>
  <c r="AG197" i="27"/>
  <c r="AG155" i="27"/>
  <c r="AF155" i="27"/>
  <c r="AE267" i="27"/>
  <c r="AA267" i="27"/>
  <c r="AF56" i="27"/>
  <c r="AG56" i="27"/>
  <c r="AA130" i="27"/>
  <c r="AC130" i="27"/>
  <c r="AG260" i="27"/>
  <c r="AF260" i="27"/>
  <c r="AF204" i="27"/>
  <c r="AG204" i="27"/>
  <c r="AC51" i="27"/>
  <c r="AA51" i="27"/>
  <c r="AF171" i="27"/>
  <c r="AG171" i="27"/>
  <c r="AD176" i="27"/>
  <c r="AA176" i="27"/>
  <c r="AF195" i="27"/>
  <c r="AG195" i="27"/>
  <c r="AF79" i="27"/>
  <c r="AG79" i="27"/>
  <c r="AG196" i="27"/>
  <c r="AF196" i="27"/>
  <c r="AG193" i="27"/>
  <c r="AF193" i="27"/>
  <c r="AA213" i="27"/>
  <c r="AE213" i="27"/>
  <c r="AE276" i="27"/>
  <c r="AA276" i="27"/>
  <c r="AA121" i="27"/>
  <c r="AC121" i="27"/>
  <c r="AC83" i="27"/>
  <c r="AA83" i="27"/>
  <c r="AA52" i="27"/>
  <c r="AC52" i="27"/>
  <c r="AF175" i="27"/>
  <c r="AG175" i="27"/>
  <c r="AF86" i="27"/>
  <c r="AG86" i="27"/>
  <c r="AA67" i="27"/>
  <c r="AC67" i="27"/>
  <c r="AA243" i="27"/>
  <c r="AE243" i="27"/>
  <c r="AC120" i="27"/>
  <c r="AA120" i="27"/>
  <c r="AF165" i="27"/>
  <c r="AG165" i="27"/>
  <c r="AG58" i="27"/>
  <c r="AF58" i="27"/>
  <c r="AF247" i="27"/>
  <c r="AG247" i="27"/>
  <c r="AF201" i="27"/>
  <c r="AG201" i="27"/>
  <c r="AG70" i="27"/>
  <c r="AF70" i="27"/>
  <c r="AE210" i="27"/>
  <c r="AA210" i="27"/>
  <c r="AC143" i="27"/>
  <c r="AA143" i="27"/>
  <c r="AD153" i="27"/>
  <c r="AA153" i="27"/>
  <c r="AE217" i="27"/>
  <c r="AA217" i="27"/>
  <c r="AC77" i="27"/>
  <c r="AA77" i="27"/>
  <c r="AA281" i="27"/>
  <c r="AE281" i="27"/>
  <c r="AA25" i="27"/>
  <c r="AB25" i="27"/>
  <c r="AF80" i="27"/>
  <c r="AG80" i="27"/>
  <c r="AG249" i="27"/>
  <c r="AF249" i="27"/>
  <c r="AF219" i="27"/>
  <c r="AG219" i="27"/>
  <c r="AE237" i="27"/>
  <c r="AA237" i="27"/>
  <c r="AE274" i="27"/>
  <c r="AA274" i="27"/>
  <c r="AG46" i="27"/>
  <c r="AF46" i="27"/>
  <c r="AC66" i="27"/>
  <c r="AA66" i="27"/>
  <c r="AG95" i="27"/>
  <c r="AF95" i="27"/>
  <c r="AF159" i="27"/>
  <c r="AG159" i="27"/>
  <c r="AF258" i="27"/>
  <c r="AG258" i="27"/>
  <c r="AF239" i="27"/>
  <c r="AG239" i="27"/>
  <c r="AG147" i="27"/>
  <c r="AF147" i="27"/>
  <c r="AF103" i="27"/>
  <c r="AG103" i="27"/>
  <c r="AF69" i="27"/>
  <c r="AG69" i="27"/>
  <c r="AC134" i="27"/>
  <c r="AA134" i="27"/>
  <c r="AC72" i="27"/>
  <c r="AA72" i="27"/>
  <c r="AE273" i="27"/>
  <c r="AA273" i="27"/>
  <c r="AC32" i="27"/>
  <c r="AA32" i="27"/>
  <c r="AA183" i="27"/>
  <c r="AD183" i="27"/>
  <c r="AG119" i="27"/>
  <c r="AF119" i="27"/>
  <c r="AA238" i="27"/>
  <c r="AE238" i="27"/>
  <c r="AF31" i="27"/>
  <c r="AG31" i="27"/>
  <c r="AF264" i="27"/>
  <c r="AG264" i="27"/>
  <c r="AG54" i="27"/>
  <c r="AF54" i="27"/>
  <c r="AA117" i="27"/>
  <c r="AC117" i="27"/>
  <c r="AC89" i="27"/>
  <c r="AA89" i="27"/>
  <c r="AE229" i="27"/>
  <c r="AA229" i="27"/>
  <c r="AA184" i="27"/>
  <c r="AD184" i="27"/>
  <c r="AG232" i="27"/>
  <c r="AF232" i="27"/>
  <c r="AF230" i="27"/>
  <c r="AG230" i="27"/>
  <c r="AF113" i="27"/>
  <c r="AG113" i="27"/>
  <c r="AC142" i="27"/>
  <c r="AA142" i="27"/>
  <c r="AA187" i="27"/>
  <c r="AD187" i="27"/>
  <c r="AA59" i="27"/>
  <c r="AC59" i="27"/>
  <c r="AA231" i="27"/>
  <c r="AE231" i="27"/>
  <c r="AE227" i="27"/>
  <c r="AA227" i="27"/>
  <c r="AA253" i="27"/>
  <c r="AE253" i="27"/>
  <c r="AC68" i="27"/>
  <c r="AA68" i="27"/>
  <c r="AF28" i="27"/>
  <c r="AG28" i="27"/>
  <c r="AF148" i="27"/>
  <c r="AG148" i="27"/>
  <c r="AG27" i="27"/>
  <c r="AF27" i="27"/>
  <c r="AA76" i="27"/>
  <c r="AC76" i="27"/>
  <c r="AA84" i="27"/>
  <c r="AC84" i="27"/>
  <c r="AC40" i="27"/>
  <c r="AA40" i="27"/>
  <c r="AG78" i="27"/>
  <c r="AF78" i="27"/>
  <c r="AE266" i="27"/>
  <c r="AA266" i="27"/>
  <c r="AG34" i="27"/>
  <c r="AF34" i="27"/>
  <c r="AA156" i="27"/>
  <c r="AD156" i="27"/>
  <c r="AF108" i="27"/>
  <c r="AG108" i="27"/>
  <c r="AG269" i="27"/>
  <c r="AF269" i="27"/>
  <c r="AG206" i="27"/>
  <c r="AF206" i="27"/>
  <c r="AF33" i="27"/>
  <c r="AG33" i="27"/>
  <c r="AG188" i="27"/>
  <c r="AF188" i="27"/>
  <c r="AC112" i="27"/>
  <c r="AA112" i="27"/>
  <c r="AA244" i="27"/>
  <c r="AE244" i="27"/>
  <c r="AA49" i="27"/>
  <c r="AC49" i="27"/>
  <c r="AA71" i="27"/>
  <c r="AC71" i="27"/>
  <c r="AA138" i="27"/>
  <c r="AC138" i="27"/>
  <c r="AE234" i="27"/>
  <c r="AA234" i="27"/>
  <c r="AE268" i="27"/>
  <c r="AA268" i="27"/>
  <c r="AA254" i="27"/>
  <c r="AE254" i="27"/>
  <c r="AG172" i="27"/>
  <c r="AF172" i="27"/>
  <c r="AA141" i="27"/>
  <c r="AC141" i="27"/>
  <c r="AF87" i="27"/>
  <c r="AG87" i="27"/>
  <c r="AA263" i="27"/>
  <c r="AE263" i="27"/>
  <c r="AG152" i="27"/>
  <c r="AF152" i="27"/>
  <c r="AC125" i="27"/>
  <c r="AA125" i="27"/>
  <c r="AC90" i="27"/>
  <c r="AA90" i="27"/>
  <c r="AG23" i="27"/>
  <c r="AF23" i="27"/>
  <c r="AG75" i="27"/>
  <c r="AF75" i="27"/>
  <c r="AG161" i="27"/>
  <c r="AF161" i="27"/>
  <c r="AD160" i="27"/>
  <c r="AA160" i="27"/>
  <c r="AA92" i="27"/>
  <c r="AC92" i="27"/>
  <c r="AA100" i="27"/>
  <c r="AC100" i="27"/>
  <c r="AD182" i="27"/>
  <c r="AA182" i="27"/>
  <c r="AG29" i="27"/>
  <c r="AF29" i="27"/>
  <c r="AG257" i="27"/>
  <c r="AF257" i="27"/>
  <c r="AF101" i="27"/>
  <c r="AG101" i="27"/>
  <c r="AC81" i="27"/>
  <c r="AA81" i="27"/>
  <c r="AE251" i="27"/>
  <c r="AA251" i="27"/>
  <c r="AG63" i="27"/>
  <c r="AF63" i="27"/>
  <c r="AG248" i="27"/>
  <c r="AF248" i="27"/>
  <c r="AG115" i="27"/>
  <c r="AF115" i="27"/>
  <c r="AC74" i="27"/>
  <c r="AA74" i="27"/>
  <c r="AE211" i="27"/>
  <c r="AA211" i="27"/>
  <c r="AG43" i="27"/>
  <c r="AF43" i="27"/>
  <c r="AG128" i="27"/>
  <c r="AF128" i="27"/>
  <c r="AF186" i="27"/>
  <c r="AG186" i="27"/>
  <c r="AC116" i="27"/>
  <c r="AA116" i="27"/>
  <c r="AF137" i="27"/>
  <c r="AG137" i="27"/>
  <c r="AF118" i="27"/>
  <c r="AG118" i="27"/>
  <c r="AG162" i="27"/>
  <c r="AF162" i="27"/>
  <c r="AF233" i="27"/>
  <c r="AG233" i="27"/>
  <c r="AA127" i="27"/>
  <c r="AC127" i="27"/>
  <c r="AF222" i="27"/>
  <c r="AG222" i="27"/>
  <c r="AC110" i="27"/>
  <c r="AA110" i="27"/>
  <c r="AC105" i="27"/>
  <c r="AA105" i="27"/>
  <c r="AE275" i="27"/>
  <c r="AA275" i="27"/>
  <c r="AC64" i="27"/>
  <c r="AA64" i="27"/>
  <c r="AE224" i="27"/>
  <c r="AA224" i="27"/>
  <c r="AG234" i="27"/>
  <c r="AF234" i="27"/>
  <c r="AF64" i="27"/>
  <c r="AG64" i="27"/>
  <c r="AF110" i="27"/>
  <c r="AG110" i="27"/>
  <c r="AG74" i="27"/>
  <c r="AF74" i="27"/>
  <c r="AG81" i="27"/>
  <c r="AF81" i="27"/>
  <c r="AG182" i="27"/>
  <c r="AF182" i="27"/>
  <c r="AG49" i="27"/>
  <c r="AF49" i="27"/>
  <c r="AG40" i="27"/>
  <c r="AF40" i="27"/>
  <c r="AF84" i="27"/>
  <c r="AG84" i="27"/>
  <c r="AG227" i="27"/>
  <c r="AF227" i="27"/>
  <c r="AG142" i="27"/>
  <c r="AF142" i="27"/>
  <c r="AG274" i="27"/>
  <c r="AF274" i="27"/>
  <c r="AF153" i="27"/>
  <c r="AG153" i="27"/>
  <c r="AG130" i="27"/>
  <c r="AF130" i="27"/>
  <c r="AG24" i="27"/>
  <c r="AF24" i="27"/>
  <c r="AG39" i="27"/>
  <c r="AF39" i="27"/>
  <c r="AF26" i="27"/>
  <c r="AG26" i="27"/>
  <c r="AF166" i="27"/>
  <c r="AG166" i="27"/>
  <c r="AF218" i="27"/>
  <c r="AG218" i="27"/>
  <c r="AF96" i="27"/>
  <c r="AG96" i="27"/>
  <c r="AF242" i="27"/>
  <c r="AG242" i="27"/>
  <c r="AF191" i="27"/>
  <c r="AG191" i="27"/>
  <c r="AG157" i="27"/>
  <c r="AF157" i="27"/>
  <c r="AF170" i="27"/>
  <c r="AG170" i="27"/>
  <c r="AF164" i="27"/>
  <c r="AG164" i="27"/>
  <c r="AG259" i="27"/>
  <c r="AF259" i="27"/>
  <c r="AF99" i="27"/>
  <c r="AG99" i="27"/>
  <c r="AF250" i="27"/>
  <c r="AG250" i="27"/>
  <c r="AG100" i="27"/>
  <c r="AF100" i="27"/>
  <c r="AF125" i="27"/>
  <c r="AG125" i="27"/>
  <c r="AF134" i="27"/>
  <c r="AG134" i="27"/>
  <c r="AG25" i="27"/>
  <c r="AF25" i="27"/>
  <c r="AF140" i="27"/>
  <c r="AG140" i="27"/>
  <c r="AF50" i="27"/>
  <c r="AG50" i="27"/>
  <c r="AG48" i="27"/>
  <c r="AF48" i="27"/>
  <c r="AG185" i="27"/>
  <c r="AF185" i="27"/>
  <c r="AF278" i="27"/>
  <c r="AG278" i="27"/>
  <c r="AG141" i="27"/>
  <c r="AF141" i="27"/>
  <c r="AG254" i="27"/>
  <c r="AF254" i="27"/>
  <c r="AG138" i="27"/>
  <c r="AF138" i="27"/>
  <c r="AF244" i="27"/>
  <c r="AG244" i="27"/>
  <c r="AF76" i="27"/>
  <c r="AG76" i="27"/>
  <c r="AF229" i="27"/>
  <c r="AG229" i="27"/>
  <c r="AG238" i="27"/>
  <c r="AF238" i="27"/>
  <c r="AF66" i="27"/>
  <c r="AG66" i="27"/>
  <c r="AG143" i="27"/>
  <c r="AF143" i="27"/>
  <c r="AG243" i="27"/>
  <c r="AF243" i="27"/>
  <c r="AF276" i="27"/>
  <c r="AG276" i="27"/>
  <c r="AF51" i="27"/>
  <c r="AG51" i="27"/>
  <c r="AG240" i="27"/>
  <c r="AF240" i="27"/>
  <c r="AF132" i="27"/>
  <c r="AG132" i="27"/>
  <c r="AF169" i="27"/>
  <c r="AG169" i="27"/>
  <c r="AG65" i="27"/>
  <c r="AF65" i="27"/>
  <c r="AF97" i="27"/>
  <c r="AG97" i="27"/>
  <c r="AF126" i="27"/>
  <c r="AG126" i="27"/>
  <c r="AG136" i="27"/>
  <c r="AF136" i="27"/>
  <c r="AG282" i="27"/>
  <c r="AF282" i="27"/>
  <c r="AF145" i="27"/>
  <c r="AG145" i="27"/>
  <c r="AF231" i="27"/>
  <c r="AG231" i="27"/>
  <c r="AG32" i="27"/>
  <c r="AF32" i="27"/>
  <c r="AF225" i="27"/>
  <c r="AG225" i="27"/>
  <c r="AF226" i="27"/>
  <c r="AG226" i="27"/>
  <c r="AG189" i="27"/>
  <c r="AF189" i="27"/>
  <c r="AF131" i="27"/>
  <c r="AG131" i="27"/>
  <c r="AF173" i="27"/>
  <c r="AG173" i="27"/>
  <c r="AF149" i="27"/>
  <c r="AG149" i="27"/>
  <c r="AF246" i="27"/>
  <c r="AG246" i="27"/>
  <c r="AF22" i="27"/>
  <c r="AG22" i="27"/>
  <c r="AG228" i="27"/>
  <c r="AF228" i="27"/>
  <c r="AG73" i="27"/>
  <c r="AF73" i="27"/>
  <c r="AG275" i="27"/>
  <c r="AF275" i="27"/>
  <c r="AF92" i="27"/>
  <c r="AG92" i="27"/>
  <c r="AF105" i="27"/>
  <c r="AG105" i="27"/>
  <c r="AF116" i="27"/>
  <c r="AG116" i="27"/>
  <c r="AG211" i="27"/>
  <c r="AF211" i="27"/>
  <c r="AG160" i="27"/>
  <c r="AF160" i="27"/>
  <c r="AG71" i="27"/>
  <c r="AF71" i="27"/>
  <c r="AG68" i="27"/>
  <c r="AF68" i="27"/>
  <c r="AF237" i="27"/>
  <c r="AG237" i="27"/>
  <c r="AG77" i="27"/>
  <c r="AF77" i="27"/>
  <c r="AG210" i="27"/>
  <c r="AF210" i="27"/>
  <c r="AG67" i="27"/>
  <c r="AF67" i="27"/>
  <c r="AG83" i="27"/>
  <c r="AF83" i="27"/>
  <c r="AF252" i="27"/>
  <c r="AG252" i="27"/>
  <c r="AF129" i="27"/>
  <c r="AG129" i="27"/>
  <c r="AG280" i="27"/>
  <c r="AF280" i="27"/>
  <c r="AG47" i="27"/>
  <c r="AF47" i="27"/>
  <c r="AG107" i="27"/>
  <c r="AF107" i="27"/>
  <c r="AG262" i="27"/>
  <c r="AF262" i="27"/>
  <c r="AG277" i="27"/>
  <c r="AF277" i="27"/>
  <c r="AG245" i="27"/>
  <c r="AF245" i="27"/>
  <c r="AF179" i="27"/>
  <c r="AG179" i="27"/>
  <c r="AG268" i="27"/>
  <c r="AF268" i="27"/>
  <c r="AG156" i="27"/>
  <c r="AF156" i="27"/>
  <c r="AG59" i="27"/>
  <c r="AF59" i="27"/>
  <c r="AF273" i="27"/>
  <c r="AG273" i="27"/>
  <c r="AG281" i="27"/>
  <c r="AF281" i="27"/>
  <c r="AF120" i="27"/>
  <c r="AG120" i="27"/>
  <c r="AF213" i="27"/>
  <c r="AG213" i="27"/>
  <c r="AG267" i="27"/>
  <c r="AF267" i="27"/>
  <c r="AG178" i="27"/>
  <c r="AF178" i="27"/>
  <c r="AG146" i="27"/>
  <c r="AF146" i="27"/>
  <c r="AF216" i="27"/>
  <c r="AG216" i="27"/>
  <c r="AG180" i="27"/>
  <c r="AF180" i="27"/>
  <c r="AG198" i="27"/>
  <c r="AF198" i="27"/>
  <c r="AF30" i="27"/>
  <c r="AG30" i="27"/>
  <c r="AF190" i="27"/>
  <c r="AG190" i="27"/>
  <c r="AG150" i="27"/>
  <c r="AF150" i="27"/>
  <c r="AF251" i="27"/>
  <c r="AG251" i="27"/>
  <c r="AF263" i="27"/>
  <c r="AG263" i="27"/>
  <c r="AG266" i="27"/>
  <c r="AF266" i="27"/>
  <c r="AF89" i="27"/>
  <c r="AG89" i="27"/>
  <c r="AG183" i="27"/>
  <c r="AF183" i="27"/>
  <c r="AF217" i="27"/>
  <c r="AG217" i="27"/>
  <c r="AF52" i="27"/>
  <c r="AG52" i="27"/>
  <c r="AG176" i="27"/>
  <c r="AF176" i="27"/>
  <c r="AG205" i="27"/>
  <c r="AF205" i="27"/>
  <c r="AF42" i="27"/>
  <c r="AG42" i="27"/>
  <c r="AF106" i="27"/>
  <c r="AG106" i="27"/>
  <c r="AF122" i="27"/>
  <c r="AG122" i="27"/>
  <c r="AG82" i="27"/>
  <c r="AF82" i="27"/>
  <c r="AF272" i="27"/>
  <c r="AG272" i="27"/>
  <c r="AG224" i="27"/>
  <c r="AF224" i="27"/>
  <c r="AG127" i="27"/>
  <c r="AF127" i="27"/>
  <c r="AG90" i="27"/>
  <c r="AF90" i="27"/>
  <c r="AF112" i="27"/>
  <c r="AG112" i="27"/>
  <c r="AF253" i="27"/>
  <c r="AG253" i="27"/>
  <c r="AF187" i="27"/>
  <c r="AG187" i="27"/>
  <c r="AF184" i="27"/>
  <c r="AG184" i="27"/>
  <c r="AF117" i="27"/>
  <c r="AG117" i="27"/>
  <c r="AG72" i="27"/>
  <c r="AF72" i="27"/>
  <c r="AF121" i="27"/>
  <c r="AG121" i="27"/>
  <c r="AG53" i="27"/>
  <c r="AF53" i="27"/>
  <c r="AF181" i="27"/>
  <c r="AG181" i="27"/>
  <c r="AG57" i="27"/>
  <c r="AF57" i="27"/>
  <c r="AG271" i="27"/>
  <c r="AF271" i="27"/>
  <c r="AG41" i="27"/>
  <c r="AF41" i="27"/>
  <c r="AF221" i="27"/>
  <c r="AG221" i="27"/>
  <c r="AG60" i="27"/>
  <c r="AF60" i="27"/>
  <c r="AF38" i="27"/>
  <c r="AG38" i="27"/>
  <c r="AF133" i="27"/>
  <c r="AG133" i="27"/>
  <c r="AC11" i="27"/>
  <c r="C12" i="10"/>
  <c r="C11" i="10"/>
  <c r="J18" i="24"/>
  <c r="C11" i="1"/>
  <c r="C11" i="27"/>
  <c r="C11" i="18"/>
  <c r="K18" i="24"/>
  <c r="H18" i="24"/>
  <c r="C12" i="27"/>
  <c r="C12" i="18"/>
  <c r="I18" i="24"/>
  <c r="C12" i="1"/>
  <c r="BA53" i="22" l="1"/>
  <c r="BB62" i="22"/>
  <c r="AZ62" i="22" s="1"/>
  <c r="AX62" i="22" s="1"/>
  <c r="I63" i="21"/>
  <c r="K56" i="21"/>
  <c r="K61" i="15"/>
  <c r="L77" i="15"/>
  <c r="F51" i="3"/>
  <c r="I33" i="21"/>
  <c r="J63" i="21"/>
  <c r="H61" i="15"/>
  <c r="F77" i="15"/>
  <c r="I61" i="15"/>
  <c r="J51" i="3"/>
  <c r="AI244" i="22"/>
  <c r="AH244" i="22" s="1"/>
  <c r="AB244" i="22" s="1"/>
  <c r="AI145" i="22"/>
  <c r="AI248" i="22"/>
  <c r="AH248" i="22" s="1"/>
  <c r="J53" i="15"/>
  <c r="I77" i="15"/>
  <c r="L53" i="15"/>
  <c r="AK248" i="22"/>
  <c r="BA101" i="22"/>
  <c r="AZ101" i="22" s="1"/>
  <c r="AX101" i="22" s="1"/>
  <c r="F61" i="15"/>
  <c r="H77" i="15"/>
  <c r="BB93" i="22"/>
  <c r="AZ93" i="22" s="1"/>
  <c r="AX93" i="22" s="1"/>
  <c r="L51" i="3"/>
  <c r="H21" i="15"/>
  <c r="K36" i="21"/>
  <c r="I43" i="21"/>
  <c r="H36" i="21"/>
  <c r="AI199" i="22"/>
  <c r="AI101" i="22"/>
  <c r="BB23" i="22"/>
  <c r="AZ23" i="22" s="1"/>
  <c r="AX23" i="22" s="1"/>
  <c r="F63" i="21"/>
  <c r="K40" i="21"/>
  <c r="I53" i="15"/>
  <c r="AK199" i="22"/>
  <c r="BB90" i="22"/>
  <c r="AZ90" i="22" s="1"/>
  <c r="AX90" i="22" s="1"/>
  <c r="J71" i="21"/>
  <c r="K53" i="15"/>
  <c r="L27" i="3"/>
  <c r="K48" i="21"/>
  <c r="H53" i="15"/>
  <c r="L61" i="15"/>
  <c r="I51" i="3"/>
  <c r="I79" i="15"/>
  <c r="F63" i="15"/>
  <c r="L26" i="3"/>
  <c r="K33" i="21"/>
  <c r="I48" i="15"/>
  <c r="G34" i="3"/>
  <c r="F47" i="21"/>
  <c r="I55" i="21"/>
  <c r="J47" i="21"/>
  <c r="H33" i="21"/>
  <c r="AK133" i="22"/>
  <c r="BA10" i="22"/>
  <c r="AZ10" i="22" s="1"/>
  <c r="AX10" i="22" s="1"/>
  <c r="AK203" i="22"/>
  <c r="BB14" i="22"/>
  <c r="AZ14" i="22" s="1"/>
  <c r="AX14" i="22" s="1"/>
  <c r="L64" i="3"/>
  <c r="L47" i="21"/>
  <c r="AK250" i="22"/>
  <c r="AI161" i="22"/>
  <c r="AH161" i="22" s="1"/>
  <c r="AB161" i="22" s="1"/>
  <c r="AJ133" i="22"/>
  <c r="AJ203" i="22"/>
  <c r="AH203" i="22" s="1"/>
  <c r="K47" i="21"/>
  <c r="L32" i="15"/>
  <c r="J32" i="3"/>
  <c r="L57" i="3"/>
  <c r="L32" i="3"/>
  <c r="I40" i="3"/>
  <c r="J32" i="15"/>
  <c r="AJ250" i="22"/>
  <c r="AH250" i="22" s="1"/>
  <c r="AK104" i="22"/>
  <c r="AI146" i="22"/>
  <c r="L40" i="15"/>
  <c r="J40" i="3"/>
  <c r="K40" i="3"/>
  <c r="K57" i="3"/>
  <c r="K65" i="3"/>
  <c r="I32" i="3"/>
  <c r="K67" i="15"/>
  <c r="F75" i="15"/>
  <c r="AK99" i="22"/>
  <c r="L48" i="15"/>
  <c r="F48" i="15"/>
  <c r="AZ18" i="22"/>
  <c r="AX18" i="22" s="1"/>
  <c r="F33" i="21"/>
  <c r="J33" i="21"/>
  <c r="J79" i="15"/>
  <c r="H63" i="15"/>
  <c r="L55" i="21"/>
  <c r="I32" i="15"/>
  <c r="F40" i="15"/>
  <c r="I40" i="15"/>
  <c r="J64" i="3"/>
  <c r="L65" i="3"/>
  <c r="F32" i="15"/>
  <c r="K55" i="21"/>
  <c r="J40" i="15"/>
  <c r="H40" i="15"/>
  <c r="F55" i="21"/>
  <c r="AI117" i="22"/>
  <c r="AK117" i="22"/>
  <c r="AI140" i="22"/>
  <c r="AK140" i="22"/>
  <c r="AH255" i="22"/>
  <c r="AA255" i="22" s="1"/>
  <c r="AE255" i="22" s="1"/>
  <c r="AK215" i="22"/>
  <c r="AZ26" i="22"/>
  <c r="AX26" i="22" s="1"/>
  <c r="L63" i="21"/>
  <c r="I41" i="15"/>
  <c r="K26" i="21"/>
  <c r="F40" i="21"/>
  <c r="I67" i="21"/>
  <c r="I40" i="21"/>
  <c r="AQ186" i="22"/>
  <c r="AP186" i="22" s="1"/>
  <c r="AO186" i="22" s="1"/>
  <c r="AN186" i="22" s="1"/>
  <c r="AM186" i="22" s="1"/>
  <c r="AL186" i="22" s="1"/>
  <c r="AK186" i="22" s="1"/>
  <c r="AS72" i="22"/>
  <c r="AR72" i="22" s="1"/>
  <c r="AQ72" i="22" s="1"/>
  <c r="AP72" i="22" s="1"/>
  <c r="AO72" i="22" s="1"/>
  <c r="AN72" i="22" s="1"/>
  <c r="AM72" i="22" s="1"/>
  <c r="AL72" i="22" s="1"/>
  <c r="AJ72" i="22" s="1"/>
  <c r="K63" i="21"/>
  <c r="K49" i="15"/>
  <c r="L63" i="15"/>
  <c r="F29" i="3"/>
  <c r="J29" i="3"/>
  <c r="F67" i="21"/>
  <c r="F35" i="21"/>
  <c r="BB74" i="22"/>
  <c r="AZ74" i="22" s="1"/>
  <c r="AX74" i="22" s="1"/>
  <c r="AJ215" i="22"/>
  <c r="AH215" i="22" s="1"/>
  <c r="AI168" i="22"/>
  <c r="L71" i="21"/>
  <c r="K63" i="15"/>
  <c r="L79" i="15"/>
  <c r="J21" i="3"/>
  <c r="I22" i="21"/>
  <c r="AH87" i="22"/>
  <c r="AA87" i="22" s="1"/>
  <c r="AH52" i="22"/>
  <c r="AA52" i="22" s="1"/>
  <c r="AK167" i="22"/>
  <c r="BB35" i="22"/>
  <c r="L26" i="21"/>
  <c r="K71" i="21"/>
  <c r="L40" i="21"/>
  <c r="J41" i="15"/>
  <c r="J25" i="15"/>
  <c r="K79" i="15"/>
  <c r="I53" i="3"/>
  <c r="AI99" i="22"/>
  <c r="L25" i="15"/>
  <c r="H25" i="15"/>
  <c r="L61" i="3"/>
  <c r="K53" i="3"/>
  <c r="K41" i="15"/>
  <c r="I63" i="15"/>
  <c r="F48" i="21"/>
  <c r="AK243" i="22"/>
  <c r="BB55" i="22"/>
  <c r="AZ55" i="22" s="1"/>
  <c r="AX55" i="22" s="1"/>
  <c r="AZ64" i="22"/>
  <c r="AX64" i="22" s="1"/>
  <c r="BA63" i="22"/>
  <c r="AZ63" i="22" s="1"/>
  <c r="AX63" i="22" s="1"/>
  <c r="AZ103" i="22"/>
  <c r="AX103" i="22" s="1"/>
  <c r="AJ243" i="22"/>
  <c r="AH243" i="22" s="1"/>
  <c r="AB243" i="22" s="1"/>
  <c r="AJ216" i="22"/>
  <c r="L48" i="21"/>
  <c r="J49" i="15"/>
  <c r="K21" i="3"/>
  <c r="L21" i="3"/>
  <c r="K29" i="3"/>
  <c r="L75" i="21"/>
  <c r="F26" i="21"/>
  <c r="J67" i="21"/>
  <c r="L41" i="15"/>
  <c r="L49" i="15"/>
  <c r="L22" i="21"/>
  <c r="I44" i="21"/>
  <c r="G338" i="4"/>
  <c r="L338" i="4" s="1"/>
  <c r="P338" i="4"/>
  <c r="S338" i="4" s="1"/>
  <c r="U338" i="4" s="1"/>
  <c r="G320" i="20"/>
  <c r="Z320" i="20"/>
  <c r="P320" i="20"/>
  <c r="R320" i="20" s="1"/>
  <c r="U320" i="20" s="1"/>
  <c r="W320" i="20" s="1"/>
  <c r="Q320" i="20"/>
  <c r="AU320" i="20"/>
  <c r="G334" i="26"/>
  <c r="L334" i="26" s="1"/>
  <c r="P334" i="26"/>
  <c r="Q334" i="26"/>
  <c r="G332" i="17"/>
  <c r="P332" i="17"/>
  <c r="R332" i="17" s="1"/>
  <c r="Q332" i="17"/>
  <c r="L332" i="19"/>
  <c r="X332" i="19"/>
  <c r="Y332" i="19"/>
  <c r="Q332" i="19"/>
  <c r="R332" i="19" s="1"/>
  <c r="U332" i="19" s="1"/>
  <c r="W332" i="19" s="1"/>
  <c r="AJ222" i="22"/>
  <c r="AK222" i="22"/>
  <c r="AI222" i="22"/>
  <c r="AJ61" i="22"/>
  <c r="AK61" i="22"/>
  <c r="AI61" i="22"/>
  <c r="AJ56" i="22"/>
  <c r="AK56" i="22"/>
  <c r="AI56" i="22"/>
  <c r="BA7" i="22"/>
  <c r="BB7" i="22"/>
  <c r="BB19" i="22"/>
  <c r="BA19" i="22"/>
  <c r="BA34" i="22"/>
  <c r="AZ34" i="22" s="1"/>
  <c r="AX34" i="22" s="1"/>
  <c r="BB34" i="22"/>
  <c r="AJ95" i="22"/>
  <c r="AI95" i="22"/>
  <c r="AH95" i="22" s="1"/>
  <c r="BA96" i="22"/>
  <c r="BB96" i="22"/>
  <c r="BB36" i="22"/>
  <c r="BA36" i="22"/>
  <c r="BA32" i="22"/>
  <c r="AZ32" i="22" s="1"/>
  <c r="AX32" i="22" s="1"/>
  <c r="BB32" i="22"/>
  <c r="AI208" i="22"/>
  <c r="AJ208" i="22"/>
  <c r="AH208" i="22" s="1"/>
  <c r="AK208" i="22"/>
  <c r="AJ169" i="22"/>
  <c r="AK169" i="22"/>
  <c r="AK70" i="22"/>
  <c r="AJ70" i="22"/>
  <c r="AJ81" i="22"/>
  <c r="AI81" i="22"/>
  <c r="AK81" i="22"/>
  <c r="AK72" i="22"/>
  <c r="BA9" i="22"/>
  <c r="AK79" i="22"/>
  <c r="AI200" i="22"/>
  <c r="AK28" i="22"/>
  <c r="AJ140" i="22"/>
  <c r="AJ146" i="22"/>
  <c r="AH146" i="22" s="1"/>
  <c r="H84" i="21"/>
  <c r="L47" i="3"/>
  <c r="F44" i="3"/>
  <c r="I60" i="21"/>
  <c r="AK242" i="22"/>
  <c r="BA84" i="22"/>
  <c r="AZ84" i="22" s="1"/>
  <c r="AX84" i="22" s="1"/>
  <c r="BB106" i="22"/>
  <c r="AZ106" i="22" s="1"/>
  <c r="AX106" i="22" s="1"/>
  <c r="AJ28" i="22"/>
  <c r="AH28" i="22" s="1"/>
  <c r="AI104" i="22"/>
  <c r="BB3" i="22"/>
  <c r="AN22" i="22"/>
  <c r="AM22" i="22" s="1"/>
  <c r="AL22" i="22" s="1"/>
  <c r="L68" i="21"/>
  <c r="L21" i="15"/>
  <c r="L66" i="15"/>
  <c r="L55" i="3"/>
  <c r="K47" i="3"/>
  <c r="H64" i="3"/>
  <c r="I21" i="15"/>
  <c r="K28" i="21"/>
  <c r="F65" i="21"/>
  <c r="I31" i="21"/>
  <c r="J60" i="21"/>
  <c r="AB52" i="22"/>
  <c r="AA188" i="22"/>
  <c r="AD188" i="22" s="1"/>
  <c r="AK33" i="22"/>
  <c r="AI107" i="22"/>
  <c r="AK223" i="22"/>
  <c r="BB69" i="22"/>
  <c r="AZ69" i="22" s="1"/>
  <c r="AX69" i="22" s="1"/>
  <c r="BJ52" i="22"/>
  <c r="BI52" i="22" s="1"/>
  <c r="BH52" i="22" s="1"/>
  <c r="BG52" i="22" s="1"/>
  <c r="BF52" i="22" s="1"/>
  <c r="BE52" i="22" s="1"/>
  <c r="BD52" i="22" s="1"/>
  <c r="BC52" i="22" s="1"/>
  <c r="K21" i="15"/>
  <c r="K68" i="21"/>
  <c r="L44" i="3"/>
  <c r="AI118" i="22"/>
  <c r="AK101" i="22"/>
  <c r="AJ107" i="22"/>
  <c r="I37" i="21"/>
  <c r="F37" i="21"/>
  <c r="K84" i="21"/>
  <c r="K37" i="21"/>
  <c r="K28" i="3"/>
  <c r="F60" i="21"/>
  <c r="I76" i="21"/>
  <c r="AH200" i="22"/>
  <c r="AA200" i="22" s="1"/>
  <c r="AC200" i="22" s="1"/>
  <c r="AJ183" i="22"/>
  <c r="AJ67" i="22"/>
  <c r="L84" i="21"/>
  <c r="L37" i="21"/>
  <c r="L31" i="21"/>
  <c r="K44" i="3"/>
  <c r="I66" i="15"/>
  <c r="J21" i="15"/>
  <c r="F81" i="21"/>
  <c r="I68" i="21"/>
  <c r="J81" i="21"/>
  <c r="AJ167" i="22"/>
  <c r="AH167" i="22" s="1"/>
  <c r="AB167" i="22" s="1"/>
  <c r="F84" i="21"/>
  <c r="K31" i="21"/>
  <c r="K76" i="21"/>
  <c r="I28" i="3"/>
  <c r="K58" i="15"/>
  <c r="F31" i="21"/>
  <c r="J31" i="21"/>
  <c r="AK105" i="22"/>
  <c r="AK216" i="22"/>
  <c r="J37" i="21"/>
  <c r="L60" i="21"/>
  <c r="K60" i="21"/>
  <c r="L76" i="21"/>
  <c r="I44" i="3"/>
  <c r="F76" i="21"/>
  <c r="F28" i="21"/>
  <c r="I65" i="21"/>
  <c r="J76" i="21"/>
  <c r="AB200" i="22"/>
  <c r="BB73" i="22"/>
  <c r="BA73" i="22"/>
  <c r="AK177" i="22"/>
  <c r="AI177" i="22"/>
  <c r="AJ177" i="22"/>
  <c r="AI134" i="22"/>
  <c r="AJ134" i="22"/>
  <c r="AK134" i="22"/>
  <c r="AI114" i="22"/>
  <c r="AK114" i="22"/>
  <c r="BA95" i="22"/>
  <c r="BB95" i="22"/>
  <c r="BA83" i="22"/>
  <c r="BB83" i="22"/>
  <c r="AK197" i="22"/>
  <c r="AJ197" i="22"/>
  <c r="AK97" i="22"/>
  <c r="AJ97" i="22"/>
  <c r="BA39" i="22"/>
  <c r="BB39" i="22"/>
  <c r="BA70" i="22"/>
  <c r="BB70" i="22"/>
  <c r="AI135" i="22"/>
  <c r="AK135" i="22"/>
  <c r="AJ135" i="22"/>
  <c r="BA43" i="22"/>
  <c r="BB43" i="22"/>
  <c r="AK123" i="22"/>
  <c r="AI123" i="22"/>
  <c r="AJ123" i="22"/>
  <c r="AK144" i="22"/>
  <c r="AJ144" i="22"/>
  <c r="AI144" i="22"/>
  <c r="BA79" i="22"/>
  <c r="BB79" i="22"/>
  <c r="BA54" i="22"/>
  <c r="BB54" i="22"/>
  <c r="AI236" i="22"/>
  <c r="AJ236" i="22"/>
  <c r="AK236" i="22"/>
  <c r="AK90" i="22"/>
  <c r="AJ90" i="22"/>
  <c r="AI90" i="22"/>
  <c r="BA40" i="22"/>
  <c r="BB40" i="22"/>
  <c r="AJ46" i="22"/>
  <c r="AK46" i="22"/>
  <c r="AI46" i="22"/>
  <c r="BA80" i="22"/>
  <c r="BB80" i="22"/>
  <c r="BA17" i="22"/>
  <c r="BB17" i="22"/>
  <c r="AI193" i="22"/>
  <c r="AK193" i="22"/>
  <c r="AJ193" i="22"/>
  <c r="AJ122" i="22"/>
  <c r="AK122" i="22"/>
  <c r="AI122" i="22"/>
  <c r="BA105" i="22"/>
  <c r="BB105" i="22"/>
  <c r="AI225" i="22"/>
  <c r="AJ225" i="22"/>
  <c r="AK225" i="22"/>
  <c r="AJ235" i="22"/>
  <c r="AI235" i="22"/>
  <c r="AK235" i="22"/>
  <c r="BB67" i="22"/>
  <c r="BA67" i="22"/>
  <c r="BB65" i="22"/>
  <c r="BA65" i="22"/>
  <c r="AK78" i="22"/>
  <c r="AI78" i="22"/>
  <c r="AJ78" i="22"/>
  <c r="AK154" i="22"/>
  <c r="AI154" i="22"/>
  <c r="AJ154" i="22"/>
  <c r="AJ230" i="22"/>
  <c r="AI230" i="22"/>
  <c r="AK230" i="22"/>
  <c r="BB100" i="22"/>
  <c r="BA100" i="22"/>
  <c r="AI220" i="22"/>
  <c r="AJ220" i="22"/>
  <c r="AK220" i="22"/>
  <c r="BA71" i="22"/>
  <c r="BB71" i="22"/>
  <c r="AJ241" i="22"/>
  <c r="AK241" i="22"/>
  <c r="AI241" i="22"/>
  <c r="BA92" i="22"/>
  <c r="BB92" i="22"/>
  <c r="AI162" i="22"/>
  <c r="AJ162" i="22"/>
  <c r="AK162" i="22"/>
  <c r="AJ178" i="22"/>
  <c r="AI178" i="22"/>
  <c r="AK178" i="22"/>
  <c r="AJ82" i="22"/>
  <c r="AI82" i="22"/>
  <c r="AK82" i="22"/>
  <c r="AI156" i="22"/>
  <c r="AK156" i="22"/>
  <c r="AJ156" i="22"/>
  <c r="AK95" i="22"/>
  <c r="AI30" i="22"/>
  <c r="BA58" i="22"/>
  <c r="AZ58" i="22" s="1"/>
  <c r="AX58" i="22" s="1"/>
  <c r="AH39" i="22"/>
  <c r="AJ223" i="22"/>
  <c r="AH223" i="22" s="1"/>
  <c r="AR139" i="22"/>
  <c r="AQ139" i="22" s="1"/>
  <c r="AP139" i="22" s="1"/>
  <c r="AO139" i="22" s="1"/>
  <c r="AN139" i="22" s="1"/>
  <c r="AM139" i="22" s="1"/>
  <c r="AL139" i="22" s="1"/>
  <c r="AS44" i="22"/>
  <c r="AR44" i="22" s="1"/>
  <c r="AQ44" i="22" s="1"/>
  <c r="AP44" i="22" s="1"/>
  <c r="AO44" i="22" s="1"/>
  <c r="AN44" i="22" s="1"/>
  <c r="AM44" i="22" s="1"/>
  <c r="AL44" i="22" s="1"/>
  <c r="H38" i="15"/>
  <c r="L22" i="15"/>
  <c r="K45" i="15"/>
  <c r="L40" i="3"/>
  <c r="F22" i="15"/>
  <c r="I22" i="15"/>
  <c r="K52" i="21"/>
  <c r="F22" i="21"/>
  <c r="J64" i="21"/>
  <c r="J36" i="21"/>
  <c r="H52" i="21"/>
  <c r="AZ38" i="22"/>
  <c r="AX38" i="22" s="1"/>
  <c r="AI257" i="22"/>
  <c r="AJ79" i="22"/>
  <c r="AJ117" i="22"/>
  <c r="AJ98" i="22"/>
  <c r="AH98" i="22" s="1"/>
  <c r="I41" i="3"/>
  <c r="L74" i="15"/>
  <c r="L53" i="3"/>
  <c r="G53" i="3"/>
  <c r="J33" i="3"/>
  <c r="J30" i="21"/>
  <c r="AA244" i="22"/>
  <c r="AI40" i="22"/>
  <c r="AJ257" i="22"/>
  <c r="AJ247" i="22"/>
  <c r="AJ43" i="22"/>
  <c r="AI192" i="22"/>
  <c r="AH192" i="22" s="1"/>
  <c r="BB94" i="22"/>
  <c r="AK98" i="22"/>
  <c r="AK88" i="22"/>
  <c r="L80" i="21"/>
  <c r="H74" i="15"/>
  <c r="L82" i="15"/>
  <c r="L59" i="15"/>
  <c r="K59" i="15"/>
  <c r="F82" i="15"/>
  <c r="I59" i="15"/>
  <c r="J59" i="15"/>
  <c r="F80" i="21"/>
  <c r="F44" i="21"/>
  <c r="I80" i="21"/>
  <c r="AJ40" i="22"/>
  <c r="AJ253" i="22"/>
  <c r="AI247" i="22"/>
  <c r="AI43" i="22"/>
  <c r="AK192" i="22"/>
  <c r="AJ88" i="22"/>
  <c r="AH88" i="22" s="1"/>
  <c r="K82" i="15"/>
  <c r="K22" i="15"/>
  <c r="F33" i="3"/>
  <c r="G38" i="3"/>
  <c r="J58" i="21"/>
  <c r="K80" i="21"/>
  <c r="J74" i="15"/>
  <c r="H66" i="15"/>
  <c r="K38" i="15"/>
  <c r="K31" i="3"/>
  <c r="K35" i="3"/>
  <c r="L28" i="3"/>
  <c r="J25" i="3"/>
  <c r="J45" i="15"/>
  <c r="L30" i="21"/>
  <c r="F43" i="21"/>
  <c r="F30" i="21"/>
  <c r="I77" i="21"/>
  <c r="I36" i="21"/>
  <c r="J22" i="21"/>
  <c r="AZ53" i="22"/>
  <c r="AX53" i="22" s="1"/>
  <c r="BA99" i="22"/>
  <c r="AZ99" i="22" s="1"/>
  <c r="AX99" i="22" s="1"/>
  <c r="AI253" i="22"/>
  <c r="AH106" i="22"/>
  <c r="AA106" i="22" s="1"/>
  <c r="BG30" i="22"/>
  <c r="BF30" i="22" s="1"/>
  <c r="BE30" i="22" s="1"/>
  <c r="BD30" i="22" s="1"/>
  <c r="BC30" i="22" s="1"/>
  <c r="K38" i="3"/>
  <c r="F58" i="21"/>
  <c r="L52" i="21"/>
  <c r="I82" i="15"/>
  <c r="J22" i="15"/>
  <c r="J66" i="15"/>
  <c r="L45" i="15"/>
  <c r="F59" i="15"/>
  <c r="I45" i="15"/>
  <c r="L44" i="21"/>
  <c r="J44" i="21"/>
  <c r="AJ163" i="22"/>
  <c r="AK30" i="22"/>
  <c r="AJ155" i="22"/>
  <c r="AI169" i="22"/>
  <c r="AH169" i="22" s="1"/>
  <c r="BB72" i="22"/>
  <c r="AZ72" i="22" s="1"/>
  <c r="AX72" i="22" s="1"/>
  <c r="L38" i="15"/>
  <c r="K66" i="15"/>
  <c r="I58" i="21"/>
  <c r="K22" i="21"/>
  <c r="L58" i="21"/>
  <c r="H82" i="15"/>
  <c r="I25" i="3"/>
  <c r="F52" i="21"/>
  <c r="I71" i="21"/>
  <c r="I51" i="21"/>
  <c r="J43" i="21"/>
  <c r="BA49" i="22"/>
  <c r="AZ49" i="22" s="1"/>
  <c r="AX49" i="22" s="1"/>
  <c r="AI163" i="22"/>
  <c r="AZ31" i="22"/>
  <c r="AX31" i="22" s="1"/>
  <c r="AI155" i="22"/>
  <c r="AH155" i="22" s="1"/>
  <c r="K74" i="15"/>
  <c r="H58" i="21"/>
  <c r="K44" i="21"/>
  <c r="K30" i="21"/>
  <c r="J38" i="15"/>
  <c r="G61" i="3"/>
  <c r="F41" i="3"/>
  <c r="F51" i="21"/>
  <c r="I30" i="21"/>
  <c r="J65" i="21"/>
  <c r="J40" i="21"/>
  <c r="P336" i="4"/>
  <c r="G336" i="4"/>
  <c r="L336" i="4" s="1"/>
  <c r="G335" i="4"/>
  <c r="L335" i="4" s="1"/>
  <c r="P335" i="4"/>
  <c r="G334" i="4"/>
  <c r="L334" i="4" s="1"/>
  <c r="P334" i="4"/>
  <c r="S334" i="4" s="1"/>
  <c r="U334" i="4" s="1"/>
  <c r="P337" i="4"/>
  <c r="S337" i="4" s="1"/>
  <c r="U337" i="4" s="1"/>
  <c r="G337" i="4"/>
  <c r="L337" i="4" s="1"/>
  <c r="G333" i="4"/>
  <c r="L333" i="4" s="1"/>
  <c r="P333" i="4"/>
  <c r="S333" i="4" s="1"/>
  <c r="U333" i="4" s="1"/>
  <c r="AK236" i="20"/>
  <c r="AJ236" i="20"/>
  <c r="AI236" i="20"/>
  <c r="AJ272" i="20"/>
  <c r="AK272" i="20"/>
  <c r="AI272" i="20"/>
  <c r="AI30" i="20"/>
  <c r="AJ30" i="20"/>
  <c r="AK30" i="20"/>
  <c r="AJ162" i="20"/>
  <c r="AK162" i="20"/>
  <c r="AI162" i="20"/>
  <c r="AH162" i="20" s="1"/>
  <c r="AK36" i="20"/>
  <c r="AI36" i="20"/>
  <c r="AJ36" i="20"/>
  <c r="AI266" i="20"/>
  <c r="AH266" i="20" s="1"/>
  <c r="AJ266" i="20"/>
  <c r="AK266" i="20"/>
  <c r="AE245" i="20"/>
  <c r="AA245" i="20"/>
  <c r="AC49" i="20"/>
  <c r="AA49" i="20"/>
  <c r="AJ254" i="20"/>
  <c r="AK254" i="20"/>
  <c r="AI254" i="20"/>
  <c r="AH254" i="20" s="1"/>
  <c r="AJ132" i="20"/>
  <c r="AK132" i="20"/>
  <c r="AI132" i="20"/>
  <c r="AH132" i="20" s="1"/>
  <c r="AJ243" i="20"/>
  <c r="AK243" i="20"/>
  <c r="AI243" i="20"/>
  <c r="AJ278" i="20"/>
  <c r="AK278" i="20"/>
  <c r="AI278" i="20"/>
  <c r="AJ280" i="20"/>
  <c r="AK280" i="20"/>
  <c r="AI280" i="20"/>
  <c r="AH280" i="20" s="1"/>
  <c r="AI63" i="20"/>
  <c r="AK63" i="20"/>
  <c r="AJ63" i="20"/>
  <c r="AG150" i="20"/>
  <c r="AF150" i="20"/>
  <c r="AE227" i="20"/>
  <c r="AA227" i="20"/>
  <c r="AJ124" i="20"/>
  <c r="AK124" i="20"/>
  <c r="AI124" i="20"/>
  <c r="AJ237" i="20"/>
  <c r="AK237" i="20"/>
  <c r="AI237" i="20"/>
  <c r="AJ122" i="20"/>
  <c r="AI122" i="20"/>
  <c r="AH122" i="20" s="1"/>
  <c r="AK122" i="20"/>
  <c r="AJ270" i="20"/>
  <c r="AK270" i="20"/>
  <c r="AI270" i="20"/>
  <c r="AH270" i="20" s="1"/>
  <c r="AJ106" i="20"/>
  <c r="AK106" i="20"/>
  <c r="AI106" i="20"/>
  <c r="AJ268" i="20"/>
  <c r="AK268" i="20"/>
  <c r="AI268" i="20"/>
  <c r="AI198" i="20"/>
  <c r="AK198" i="20"/>
  <c r="AJ198" i="20"/>
  <c r="AA242" i="20"/>
  <c r="AE242" i="20"/>
  <c r="AJ234" i="20"/>
  <c r="AK234" i="20"/>
  <c r="AI234" i="20"/>
  <c r="AJ60" i="20"/>
  <c r="AK60" i="20"/>
  <c r="AI60" i="20"/>
  <c r="AH60" i="20" s="1"/>
  <c r="AI282" i="20"/>
  <c r="AK282" i="20"/>
  <c r="AJ282" i="20"/>
  <c r="AI146" i="20"/>
  <c r="AH146" i="20" s="1"/>
  <c r="AK146" i="20"/>
  <c r="AJ146" i="20"/>
  <c r="AG84" i="20"/>
  <c r="AF84" i="20"/>
  <c r="AK172" i="20"/>
  <c r="AI172" i="20"/>
  <c r="AJ172" i="20"/>
  <c r="AK195" i="20"/>
  <c r="AI195" i="20"/>
  <c r="AH195" i="20" s="1"/>
  <c r="AJ195" i="20"/>
  <c r="AJ274" i="20"/>
  <c r="AK274" i="20"/>
  <c r="AI274" i="20"/>
  <c r="AJ186" i="20"/>
  <c r="AK186" i="20"/>
  <c r="AI186" i="20"/>
  <c r="AH186" i="20" s="1"/>
  <c r="AG52" i="20"/>
  <c r="AF52" i="20"/>
  <c r="AI256" i="20"/>
  <c r="AJ256" i="20"/>
  <c r="AK256" i="20"/>
  <c r="AI261" i="20"/>
  <c r="AH261" i="20" s="1"/>
  <c r="AK261" i="20"/>
  <c r="AJ261" i="20"/>
  <c r="AK269" i="20"/>
  <c r="AJ269" i="20"/>
  <c r="AI269" i="20"/>
  <c r="AJ249" i="20"/>
  <c r="AI249" i="20"/>
  <c r="AK249" i="20"/>
  <c r="AJ283" i="20"/>
  <c r="AK283" i="20"/>
  <c r="AI283" i="20"/>
  <c r="AG260" i="20"/>
  <c r="AF260" i="20"/>
  <c r="AF294" i="20"/>
  <c r="AG294" i="20"/>
  <c r="AJ220" i="20"/>
  <c r="AI220" i="20"/>
  <c r="AK220" i="20"/>
  <c r="AK276" i="20"/>
  <c r="AI276" i="20"/>
  <c r="AJ276" i="20"/>
  <c r="AJ232" i="20"/>
  <c r="AK232" i="20"/>
  <c r="AI232" i="20"/>
  <c r="AH232" i="20" s="1"/>
  <c r="AI203" i="20"/>
  <c r="AH203" i="20" s="1"/>
  <c r="AJ66" i="20"/>
  <c r="AK66" i="20"/>
  <c r="AI66" i="20"/>
  <c r="AH66" i="20" s="1"/>
  <c r="AI264" i="20"/>
  <c r="AH264" i="20" s="1"/>
  <c r="AK264" i="20"/>
  <c r="AK148" i="20"/>
  <c r="AJ148" i="20"/>
  <c r="AI168" i="20"/>
  <c r="AK168" i="20"/>
  <c r="AJ250" i="20"/>
  <c r="AK250" i="20"/>
  <c r="AI250" i="20"/>
  <c r="AK103" i="20"/>
  <c r="AJ103" i="20"/>
  <c r="AJ192" i="20"/>
  <c r="AK192" i="20"/>
  <c r="AJ284" i="20"/>
  <c r="AK284" i="20"/>
  <c r="AI284" i="20"/>
  <c r="AH284" i="20" s="1"/>
  <c r="AK225" i="20"/>
  <c r="AJ225" i="20"/>
  <c r="AI225" i="20"/>
  <c r="AH225" i="20" s="1"/>
  <c r="AJ92" i="20"/>
  <c r="AI92" i="20"/>
  <c r="AK203" i="20"/>
  <c r="AK245" i="20"/>
  <c r="AA169" i="20"/>
  <c r="AD169" i="20"/>
  <c r="AI103" i="20"/>
  <c r="AH289" i="20"/>
  <c r="AE289" i="20" s="1"/>
  <c r="AH160" i="20"/>
  <c r="AK279" i="20"/>
  <c r="AI279" i="20"/>
  <c r="AJ279" i="20"/>
  <c r="AJ219" i="20"/>
  <c r="AK219" i="20"/>
  <c r="AI219" i="20"/>
  <c r="AJ140" i="20"/>
  <c r="AK140" i="20"/>
  <c r="AK214" i="20"/>
  <c r="AI214" i="20"/>
  <c r="AK194" i="20"/>
  <c r="AI194" i="20"/>
  <c r="AJ194" i="20"/>
  <c r="AI291" i="20"/>
  <c r="AJ291" i="20"/>
  <c r="AK291" i="20"/>
  <c r="AC136" i="20"/>
  <c r="AI221" i="20"/>
  <c r="AH221" i="20" s="1"/>
  <c r="AI148" i="20"/>
  <c r="AH148" i="20" s="1"/>
  <c r="AA286" i="20"/>
  <c r="AE286" i="20"/>
  <c r="AJ293" i="20"/>
  <c r="AH293" i="20" s="1"/>
  <c r="AI258" i="20"/>
  <c r="AH258" i="20" s="1"/>
  <c r="AJ258" i="20"/>
  <c r="AK258" i="20"/>
  <c r="AE260" i="20"/>
  <c r="AK221" i="20"/>
  <c r="AH165" i="20"/>
  <c r="AI192" i="20"/>
  <c r="AH192" i="20" s="1"/>
  <c r="AJ165" i="20"/>
  <c r="AK165" i="20"/>
  <c r="AI252" i="20"/>
  <c r="AH252" i="20" s="1"/>
  <c r="AJ252" i="20"/>
  <c r="AJ37" i="20"/>
  <c r="AK37" i="20"/>
  <c r="AI37" i="20"/>
  <c r="AH37" i="20" s="1"/>
  <c r="AJ188" i="20"/>
  <c r="AK188" i="20"/>
  <c r="AK90" i="20"/>
  <c r="AJ90" i="20"/>
  <c r="AI90" i="20"/>
  <c r="AK153" i="20"/>
  <c r="AJ153" i="20"/>
  <c r="AH153" i="20" s="1"/>
  <c r="AC84" i="20"/>
  <c r="AJ264" i="20"/>
  <c r="AI188" i="20"/>
  <c r="AH188" i="20" s="1"/>
  <c r="AH218" i="20"/>
  <c r="AA182" i="20"/>
  <c r="AD182" i="20"/>
  <c r="AJ257" i="20"/>
  <c r="AI257" i="20"/>
  <c r="AK257" i="20"/>
  <c r="AJ68" i="20"/>
  <c r="AI68" i="20"/>
  <c r="AH68" i="20" s="1"/>
  <c r="AK68" i="20"/>
  <c r="AJ211" i="20"/>
  <c r="AI211" i="20"/>
  <c r="AK211" i="20"/>
  <c r="AK287" i="20"/>
  <c r="AI287" i="20"/>
  <c r="AH287" i="20" s="1"/>
  <c r="AT40" i="20"/>
  <c r="AS40" i="20" s="1"/>
  <c r="AR40" i="20" s="1"/>
  <c r="AQ40" i="20" s="1"/>
  <c r="AP40" i="20" s="1"/>
  <c r="AO40" i="20" s="1"/>
  <c r="AN40" i="20" s="1"/>
  <c r="AM40" i="20" s="1"/>
  <c r="AL40" i="20" s="1"/>
  <c r="AQ156" i="20"/>
  <c r="AP156" i="20" s="1"/>
  <c r="AO156" i="20" s="1"/>
  <c r="AN156" i="20" s="1"/>
  <c r="AM156" i="20" s="1"/>
  <c r="AL156" i="20" s="1"/>
  <c r="AR156" i="20"/>
  <c r="AE294" i="20"/>
  <c r="AH42" i="20"/>
  <c r="AJ277" i="20"/>
  <c r="AI277" i="20"/>
  <c r="AH277" i="20" s="1"/>
  <c r="AK277" i="20"/>
  <c r="AI96" i="20"/>
  <c r="AH96" i="20" s="1"/>
  <c r="AJ96" i="20"/>
  <c r="AJ100" i="20"/>
  <c r="AH100" i="20" s="1"/>
  <c r="AK100" i="20"/>
  <c r="AR154" i="20"/>
  <c r="AQ154" i="20" s="1"/>
  <c r="AP154" i="20" s="1"/>
  <c r="AO154" i="20" s="1"/>
  <c r="AN154" i="20" s="1"/>
  <c r="AM154" i="20" s="1"/>
  <c r="AL154" i="20" s="1"/>
  <c r="J180" i="20"/>
  <c r="AJ86" i="20"/>
  <c r="AK86" i="20"/>
  <c r="AI86" i="20"/>
  <c r="AJ142" i="20"/>
  <c r="AI142" i="20"/>
  <c r="AH142" i="20" s="1"/>
  <c r="AK142" i="20"/>
  <c r="AK157" i="20"/>
  <c r="AI157" i="20"/>
  <c r="AJ157" i="20"/>
  <c r="AF98" i="20"/>
  <c r="AJ168" i="20"/>
  <c r="AK92" i="20"/>
  <c r="AA27" i="20"/>
  <c r="AC27" i="20"/>
  <c r="AJ214" i="20"/>
  <c r="AA296" i="20"/>
  <c r="AE296" i="20"/>
  <c r="AI189" i="20"/>
  <c r="AH189" i="20" s="1"/>
  <c r="AK189" i="20"/>
  <c r="AK223" i="20"/>
  <c r="AI223" i="20"/>
  <c r="AH223" i="20" s="1"/>
  <c r="AJ223" i="20"/>
  <c r="AI177" i="20"/>
  <c r="AH177" i="20" s="1"/>
  <c r="AJ177" i="20"/>
  <c r="AJ290" i="20"/>
  <c r="AH290" i="20" s="1"/>
  <c r="AK290" i="20"/>
  <c r="AJ94" i="20"/>
  <c r="AI94" i="20"/>
  <c r="AH94" i="20" s="1"/>
  <c r="AK94" i="20"/>
  <c r="AK227" i="20"/>
  <c r="AI140" i="20"/>
  <c r="AJ273" i="20"/>
  <c r="AI273" i="20"/>
  <c r="AK273" i="20"/>
  <c r="AI265" i="20"/>
  <c r="AK265" i="20"/>
  <c r="AJ265" i="20"/>
  <c r="AI25" i="20"/>
  <c r="AH25" i="20" s="1"/>
  <c r="AK25" i="20"/>
  <c r="AI126" i="20"/>
  <c r="AH126" i="20" s="1"/>
  <c r="AJ126" i="20"/>
  <c r="AJ288" i="20"/>
  <c r="AI288" i="20"/>
  <c r="AK288" i="20"/>
  <c r="AK295" i="20"/>
  <c r="AI295" i="20"/>
  <c r="AH295" i="20" s="1"/>
  <c r="AT204" i="20"/>
  <c r="AS204" i="20" s="1"/>
  <c r="AR204" i="20" s="1"/>
  <c r="AQ204" i="20" s="1"/>
  <c r="AP204" i="20" s="1"/>
  <c r="AO204" i="20" s="1"/>
  <c r="AN204" i="20" s="1"/>
  <c r="AM204" i="20" s="1"/>
  <c r="AL204" i="20" s="1"/>
  <c r="AI233" i="20"/>
  <c r="AH233" i="20" s="1"/>
  <c r="AJ233" i="20"/>
  <c r="AK233" i="20"/>
  <c r="AT247" i="20"/>
  <c r="AS247" i="20" s="1"/>
  <c r="AR247" i="20" s="1"/>
  <c r="AQ247" i="20" s="1"/>
  <c r="AP247" i="20" s="1"/>
  <c r="AO247" i="20" s="1"/>
  <c r="AN247" i="20" s="1"/>
  <c r="AM247" i="20" s="1"/>
  <c r="AL247" i="20" s="1"/>
  <c r="AK109" i="20"/>
  <c r="AJ109" i="20"/>
  <c r="AI109" i="20"/>
  <c r="AH109" i="20" s="1"/>
  <c r="AJ54" i="20"/>
  <c r="AI54" i="20"/>
  <c r="AH54" i="20" s="1"/>
  <c r="AC54" i="20" s="1"/>
  <c r="AK54" i="20"/>
  <c r="AK104" i="20"/>
  <c r="AI104" i="20"/>
  <c r="AJ104" i="20"/>
  <c r="AK174" i="20"/>
  <c r="AI174" i="20"/>
  <c r="AH174" i="20" s="1"/>
  <c r="AJ174" i="20"/>
  <c r="AK64" i="20"/>
  <c r="AJ64" i="20"/>
  <c r="AI91" i="20"/>
  <c r="AH91" i="20" s="1"/>
  <c r="AJ91" i="20"/>
  <c r="AK91" i="20"/>
  <c r="AJ65" i="20"/>
  <c r="AK65" i="20"/>
  <c r="AI65" i="20"/>
  <c r="AK128" i="20"/>
  <c r="AI128" i="20"/>
  <c r="AH128" i="20" s="1"/>
  <c r="AJ128" i="20"/>
  <c r="AI64" i="20"/>
  <c r="AS33" i="20"/>
  <c r="AR33" i="20" s="1"/>
  <c r="AQ33" i="20" s="1"/>
  <c r="AP33" i="20" s="1"/>
  <c r="AO33" i="20" s="1"/>
  <c r="AN33" i="20" s="1"/>
  <c r="AM33" i="20" s="1"/>
  <c r="AL33" i="20" s="1"/>
  <c r="AT33" i="20"/>
  <c r="AT107" i="20"/>
  <c r="AS107" i="20" s="1"/>
  <c r="AR107" i="20" s="1"/>
  <c r="AQ107" i="20" s="1"/>
  <c r="AP107" i="20" s="1"/>
  <c r="AO107" i="20" s="1"/>
  <c r="AN107" i="20" s="1"/>
  <c r="AM107" i="20" s="1"/>
  <c r="AL107" i="20" s="1"/>
  <c r="I89" i="20"/>
  <c r="AJ32" i="20"/>
  <c r="AI32" i="20"/>
  <c r="AK32" i="20"/>
  <c r="AJ171" i="20"/>
  <c r="AK171" i="20"/>
  <c r="AI171" i="20"/>
  <c r="AH171" i="20" s="1"/>
  <c r="AA110" i="20"/>
  <c r="AC110" i="20"/>
  <c r="AT197" i="20"/>
  <c r="AS197" i="20" s="1"/>
  <c r="AR197" i="20"/>
  <c r="AQ197" i="20" s="1"/>
  <c r="AP197" i="20" s="1"/>
  <c r="AO197" i="20" s="1"/>
  <c r="AN197" i="20" s="1"/>
  <c r="AM197" i="20" s="1"/>
  <c r="AL197" i="20" s="1"/>
  <c r="AT99" i="20"/>
  <c r="AS99" i="20" s="1"/>
  <c r="AR99" i="20" s="1"/>
  <c r="AQ99" i="20" s="1"/>
  <c r="AP99" i="20" s="1"/>
  <c r="AO99" i="20" s="1"/>
  <c r="AN99" i="20" s="1"/>
  <c r="AM99" i="20" s="1"/>
  <c r="AL99" i="20" s="1"/>
  <c r="AS178" i="20"/>
  <c r="AR178" i="20" s="1"/>
  <c r="AQ178" i="20" s="1"/>
  <c r="AP178" i="20" s="1"/>
  <c r="AO178" i="20" s="1"/>
  <c r="AN178" i="20" s="1"/>
  <c r="AM178" i="20" s="1"/>
  <c r="AL178" i="20" s="1"/>
  <c r="R228" i="20"/>
  <c r="U228" i="20" s="1"/>
  <c r="W228" i="20" s="1"/>
  <c r="AT298" i="20"/>
  <c r="AS298" i="20" s="1"/>
  <c r="AR298" i="20" s="1"/>
  <c r="AQ298" i="20" s="1"/>
  <c r="AP298" i="20" s="1"/>
  <c r="AO298" i="20" s="1"/>
  <c r="AN298" i="20" s="1"/>
  <c r="AM298" i="20" s="1"/>
  <c r="AL298" i="20" s="1"/>
  <c r="K292" i="20"/>
  <c r="U292" i="20"/>
  <c r="W292" i="20" s="1"/>
  <c r="AJ224" i="20"/>
  <c r="AK224" i="20"/>
  <c r="AI224" i="20"/>
  <c r="R172" i="20"/>
  <c r="U172" i="20" s="1"/>
  <c r="W172" i="20" s="1"/>
  <c r="U223" i="20"/>
  <c r="W223" i="20" s="1"/>
  <c r="K223" i="20"/>
  <c r="AA179" i="20"/>
  <c r="AD179" i="20"/>
  <c r="AH78" i="20"/>
  <c r="AI161" i="20"/>
  <c r="AH161" i="20" s="1"/>
  <c r="AK161" i="20"/>
  <c r="AI135" i="20"/>
  <c r="AJ135" i="20"/>
  <c r="AK135" i="20"/>
  <c r="R276" i="20"/>
  <c r="U276" i="20" s="1"/>
  <c r="W276" i="20" s="1"/>
  <c r="AK238" i="20"/>
  <c r="AJ238" i="20"/>
  <c r="AH238" i="20" s="1"/>
  <c r="AT285" i="20"/>
  <c r="AS285" i="20" s="1"/>
  <c r="AR285" i="20" s="1"/>
  <c r="AQ285" i="20" s="1"/>
  <c r="AP285" i="20" s="1"/>
  <c r="AO285" i="20" s="1"/>
  <c r="AN285" i="20" s="1"/>
  <c r="AM285" i="20" s="1"/>
  <c r="AL285" i="20" s="1"/>
  <c r="AJ201" i="20"/>
  <c r="AK201" i="20"/>
  <c r="AI201" i="20"/>
  <c r="AK117" i="20"/>
  <c r="AJ117" i="20"/>
  <c r="AI117" i="20"/>
  <c r="AJ62" i="20"/>
  <c r="AH62" i="20" s="1"/>
  <c r="AK62" i="20"/>
  <c r="U180" i="20"/>
  <c r="W180" i="20" s="1"/>
  <c r="R164" i="20"/>
  <c r="AT202" i="20"/>
  <c r="AS202" i="20" s="1"/>
  <c r="AR202" i="20" s="1"/>
  <c r="AQ202" i="20" s="1"/>
  <c r="AP202" i="20" s="1"/>
  <c r="AO202" i="20" s="1"/>
  <c r="AN202" i="20" s="1"/>
  <c r="AM202" i="20" s="1"/>
  <c r="AL202" i="20" s="1"/>
  <c r="AT82" i="20"/>
  <c r="AS82" i="20" s="1"/>
  <c r="AR82" i="20" s="1"/>
  <c r="AQ82" i="20" s="1"/>
  <c r="AP82" i="20" s="1"/>
  <c r="AO82" i="20" s="1"/>
  <c r="AN82" i="20" s="1"/>
  <c r="AM82" i="20" s="1"/>
  <c r="AL82" i="20" s="1"/>
  <c r="AT69" i="20"/>
  <c r="AS69" i="20" s="1"/>
  <c r="AR69" i="20" s="1"/>
  <c r="AQ69" i="20" s="1"/>
  <c r="AP69" i="20" s="1"/>
  <c r="AO69" i="20" s="1"/>
  <c r="AN69" i="20" s="1"/>
  <c r="AM69" i="20" s="1"/>
  <c r="AL69" i="20" s="1"/>
  <c r="AJ139" i="20"/>
  <c r="AI139" i="20"/>
  <c r="AK75" i="20"/>
  <c r="AI75" i="20"/>
  <c r="AH75" i="20" s="1"/>
  <c r="AI123" i="20"/>
  <c r="AH123" i="20" s="1"/>
  <c r="AJ123" i="20"/>
  <c r="AK123" i="20"/>
  <c r="AH147" i="20"/>
  <c r="AH29" i="20"/>
  <c r="AK239" i="20"/>
  <c r="AI239" i="20"/>
  <c r="AH239" i="20" s="1"/>
  <c r="AJ59" i="20"/>
  <c r="AI59" i="20"/>
  <c r="AK59" i="20"/>
  <c r="AK151" i="20"/>
  <c r="AJ151" i="20"/>
  <c r="AI151" i="20"/>
  <c r="AH151" i="20" s="1"/>
  <c r="AK158" i="20"/>
  <c r="AJ158" i="20"/>
  <c r="AI158" i="20"/>
  <c r="AI112" i="20"/>
  <c r="AH112" i="20" s="1"/>
  <c r="AK112" i="20"/>
  <c r="AJ144" i="20"/>
  <c r="AI144" i="20"/>
  <c r="AK144" i="20"/>
  <c r="AI159" i="20"/>
  <c r="AH159" i="20" s="1"/>
  <c r="AK159" i="20"/>
  <c r="AJ159" i="20"/>
  <c r="AP222" i="20"/>
  <c r="AO222" i="20" s="1"/>
  <c r="AN222" i="20" s="1"/>
  <c r="AM222" i="20" s="1"/>
  <c r="AL222" i="20" s="1"/>
  <c r="AF244" i="20"/>
  <c r="AG244" i="20"/>
  <c r="AJ87" i="20"/>
  <c r="AH87" i="20" s="1"/>
  <c r="AK87" i="20"/>
  <c r="AH48" i="20"/>
  <c r="AH88" i="20"/>
  <c r="AQ263" i="20"/>
  <c r="AP263" i="20" s="1"/>
  <c r="AO263" i="20" s="1"/>
  <c r="AN263" i="20" s="1"/>
  <c r="AM263" i="20" s="1"/>
  <c r="AL263" i="20" s="1"/>
  <c r="AT263" i="20"/>
  <c r="AS263" i="20" s="1"/>
  <c r="AR263" i="20" s="1"/>
  <c r="AK35" i="20"/>
  <c r="AI35" i="20"/>
  <c r="AH35" i="20" s="1"/>
  <c r="AJ35" i="20"/>
  <c r="AK131" i="20"/>
  <c r="AI131" i="20"/>
  <c r="AH131" i="20" s="1"/>
  <c r="AJ131" i="20"/>
  <c r="AJ105" i="20"/>
  <c r="AI105" i="20"/>
  <c r="AK105" i="20"/>
  <c r="R294" i="20"/>
  <c r="U294" i="20" s="1"/>
  <c r="W294" i="20" s="1"/>
  <c r="AH113" i="20"/>
  <c r="AI207" i="20"/>
  <c r="AJ207" i="20"/>
  <c r="AK207" i="20"/>
  <c r="AK50" i="20"/>
  <c r="AJ50" i="20"/>
  <c r="AH50" i="20" s="1"/>
  <c r="U207" i="20"/>
  <c r="W207" i="20" s="1"/>
  <c r="AT81" i="20"/>
  <c r="AS81" i="20" s="1"/>
  <c r="AR81" i="20" s="1"/>
  <c r="AQ81" i="20" s="1"/>
  <c r="AP81" i="20" s="1"/>
  <c r="AO81" i="20" s="1"/>
  <c r="AN81" i="20" s="1"/>
  <c r="AM81" i="20" s="1"/>
  <c r="AL81" i="20" s="1"/>
  <c r="AT61" i="20"/>
  <c r="AS61" i="20" s="1"/>
  <c r="AR61" i="20" s="1"/>
  <c r="AQ61" i="20" s="1"/>
  <c r="AP61" i="20" s="1"/>
  <c r="AO61" i="20" s="1"/>
  <c r="AN61" i="20" s="1"/>
  <c r="AM61" i="20" s="1"/>
  <c r="AL61" i="20" s="1"/>
  <c r="R250" i="20"/>
  <c r="U250" i="20" s="1"/>
  <c r="W250" i="20" s="1"/>
  <c r="AK229" i="20"/>
  <c r="AJ229" i="20"/>
  <c r="AI229" i="20"/>
  <c r="AH229" i="20" s="1"/>
  <c r="AC143" i="20"/>
  <c r="AA143" i="20"/>
  <c r="AJ145" i="20"/>
  <c r="AI145" i="20"/>
  <c r="AK118" i="20"/>
  <c r="AJ118" i="20"/>
  <c r="AI118" i="20"/>
  <c r="AH118" i="20" s="1"/>
  <c r="AK70" i="20"/>
  <c r="AJ70" i="20"/>
  <c r="AH70" i="20" s="1"/>
  <c r="AI209" i="20"/>
  <c r="AJ209" i="20"/>
  <c r="AK209" i="20"/>
  <c r="AQ199" i="20"/>
  <c r="AP199" i="20" s="1"/>
  <c r="AO199" i="20" s="1"/>
  <c r="AN199" i="20" s="1"/>
  <c r="AM199" i="20" s="1"/>
  <c r="AL199" i="20" s="1"/>
  <c r="AR183" i="20"/>
  <c r="AQ183" i="20" s="1"/>
  <c r="AP183" i="20" s="1"/>
  <c r="AO183" i="20" s="1"/>
  <c r="AN183" i="20" s="1"/>
  <c r="AM183" i="20" s="1"/>
  <c r="AL183" i="20" s="1"/>
  <c r="AH127" i="20"/>
  <c r="AH31" i="20"/>
  <c r="AH246" i="20"/>
  <c r="AT45" i="20"/>
  <c r="AS45" i="20" s="1"/>
  <c r="AR45" i="20" s="1"/>
  <c r="AQ45" i="20" s="1"/>
  <c r="AP45" i="20" s="1"/>
  <c r="AO45" i="20" s="1"/>
  <c r="AN45" i="20" s="1"/>
  <c r="AM45" i="20" s="1"/>
  <c r="AL45" i="20" s="1"/>
  <c r="AH205" i="20"/>
  <c r="AR212" i="20"/>
  <c r="AQ212" i="20" s="1"/>
  <c r="AP212" i="20" s="1"/>
  <c r="AO212" i="20" s="1"/>
  <c r="AN212" i="20" s="1"/>
  <c r="AM212" i="20" s="1"/>
  <c r="AL212" i="20" s="1"/>
  <c r="AI80" i="20"/>
  <c r="AH80" i="20" s="1"/>
  <c r="AC80" i="20" s="1"/>
  <c r="K262" i="20"/>
  <c r="AK73" i="20"/>
  <c r="AJ73" i="20"/>
  <c r="AI73" i="20"/>
  <c r="AH73" i="20" s="1"/>
  <c r="AC73" i="20" s="1"/>
  <c r="AI67" i="20"/>
  <c r="AJ67" i="20"/>
  <c r="AK241" i="20"/>
  <c r="AJ241" i="20"/>
  <c r="AI241" i="20"/>
  <c r="AK246" i="20"/>
  <c r="AJ246" i="20"/>
  <c r="AA80" i="20"/>
  <c r="AP101" i="20"/>
  <c r="AO101" i="20" s="1"/>
  <c r="AN101" i="20" s="1"/>
  <c r="AM101" i="20" s="1"/>
  <c r="AL101" i="20" s="1"/>
  <c r="AP89" i="20"/>
  <c r="AO89" i="20" s="1"/>
  <c r="AN89" i="20" s="1"/>
  <c r="AM89" i="20" s="1"/>
  <c r="AL89" i="20" s="1"/>
  <c r="R298" i="20"/>
  <c r="U298" i="20" s="1"/>
  <c r="W298" i="20" s="1"/>
  <c r="AK67" i="20"/>
  <c r="AI215" i="20"/>
  <c r="AJ215" i="20"/>
  <c r="AJ95" i="20"/>
  <c r="AI95" i="20"/>
  <c r="AJ72" i="20"/>
  <c r="AI72" i="20"/>
  <c r="AK72" i="20"/>
  <c r="AH180" i="20"/>
  <c r="AA180" i="20" s="1"/>
  <c r="AF180" i="20" s="1"/>
  <c r="AJ77" i="20"/>
  <c r="AI77" i="20"/>
  <c r="AH77" i="20" s="1"/>
  <c r="AK77" i="20"/>
  <c r="J193" i="20"/>
  <c r="AS120" i="20"/>
  <c r="AR120" i="20" s="1"/>
  <c r="AQ120" i="20" s="1"/>
  <c r="AP120" i="20" s="1"/>
  <c r="AO120" i="20" s="1"/>
  <c r="AN120" i="20" s="1"/>
  <c r="AM120" i="20" s="1"/>
  <c r="AL120" i="20" s="1"/>
  <c r="AK93" i="20"/>
  <c r="AI93" i="20"/>
  <c r="AH93" i="20" s="1"/>
  <c r="AJ230" i="20"/>
  <c r="AK230" i="20"/>
  <c r="AI230" i="20"/>
  <c r="AJ53" i="20"/>
  <c r="AK53" i="20"/>
  <c r="AI53" i="20"/>
  <c r="AT152" i="20"/>
  <c r="AS152" i="20"/>
  <c r="AR152" i="20"/>
  <c r="AQ152" i="20" s="1"/>
  <c r="AP152" i="20" s="1"/>
  <c r="AO152" i="20" s="1"/>
  <c r="AN152" i="20" s="1"/>
  <c r="AM152" i="20" s="1"/>
  <c r="AL152" i="20" s="1"/>
  <c r="AK275" i="20"/>
  <c r="AI275" i="20"/>
  <c r="AH275" i="20" s="1"/>
  <c r="AE275" i="20" s="1"/>
  <c r="AK206" i="20"/>
  <c r="AI206" i="20"/>
  <c r="AH206" i="20" s="1"/>
  <c r="AJ125" i="20"/>
  <c r="AK125" i="20"/>
  <c r="AI125" i="20"/>
  <c r="AJ255" i="20"/>
  <c r="AK255" i="20"/>
  <c r="AI255" i="20"/>
  <c r="AT166" i="20"/>
  <c r="AS166" i="20"/>
  <c r="AR166" i="20" s="1"/>
  <c r="AQ166" i="20" s="1"/>
  <c r="AP166" i="20" s="1"/>
  <c r="AO166" i="20" s="1"/>
  <c r="AN166" i="20" s="1"/>
  <c r="AM166" i="20" s="1"/>
  <c r="AL166" i="20" s="1"/>
  <c r="AI133" i="20"/>
  <c r="AH133" i="20" s="1"/>
  <c r="AJ133" i="20"/>
  <c r="AK133" i="20"/>
  <c r="Q297" i="20"/>
  <c r="P297" i="20"/>
  <c r="Z297" i="20"/>
  <c r="AA297" i="20" s="1"/>
  <c r="U28" i="20"/>
  <c r="W28" i="20" s="1"/>
  <c r="G24" i="20"/>
  <c r="Z24" i="20"/>
  <c r="AU24" i="20"/>
  <c r="Q253" i="20"/>
  <c r="AU253" i="20"/>
  <c r="G253" i="20"/>
  <c r="P253" i="20"/>
  <c r="AU200" i="20"/>
  <c r="G200" i="20"/>
  <c r="U200" i="20" s="1"/>
  <c r="W200" i="20" s="1"/>
  <c r="Z200" i="20"/>
  <c r="Z190" i="20"/>
  <c r="AU190" i="20"/>
  <c r="G190" i="20"/>
  <c r="P190" i="20"/>
  <c r="R190" i="20" s="1"/>
  <c r="P184" i="20"/>
  <c r="G184" i="20"/>
  <c r="AU184" i="20"/>
  <c r="Q184" i="20"/>
  <c r="AU155" i="20"/>
  <c r="P155" i="20"/>
  <c r="R155" i="20" s="1"/>
  <c r="U155" i="20" s="1"/>
  <c r="W155" i="20" s="1"/>
  <c r="Q155" i="20"/>
  <c r="Q137" i="20"/>
  <c r="R137" i="20" s="1"/>
  <c r="G137" i="20"/>
  <c r="Z137" i="20"/>
  <c r="AU137" i="20"/>
  <c r="AU121" i="20"/>
  <c r="Q121" i="20"/>
  <c r="P121" i="20"/>
  <c r="R121" i="20" s="1"/>
  <c r="U121" i="20" s="1"/>
  <c r="W121" i="20" s="1"/>
  <c r="G121" i="20"/>
  <c r="P114" i="20"/>
  <c r="R114" i="20" s="1"/>
  <c r="U114" i="20" s="1"/>
  <c r="W114" i="20" s="1"/>
  <c r="Z114" i="20"/>
  <c r="AU114" i="20"/>
  <c r="Z43" i="20"/>
  <c r="AU43" i="20"/>
  <c r="Q43" i="20"/>
  <c r="P43" i="20"/>
  <c r="R43" i="20" s="1"/>
  <c r="U43" i="20" s="1"/>
  <c r="W43" i="20" s="1"/>
  <c r="Q36" i="20"/>
  <c r="P36" i="20"/>
  <c r="R24" i="20"/>
  <c r="R30" i="20"/>
  <c r="U30" i="20" s="1"/>
  <c r="W30" i="20" s="1"/>
  <c r="G267" i="20"/>
  <c r="Z267" i="20"/>
  <c r="AU267" i="20"/>
  <c r="AT248" i="20"/>
  <c r="AS248" i="20" s="1"/>
  <c r="AR248" i="20" s="1"/>
  <c r="AQ248" i="20" s="1"/>
  <c r="AP248" i="20" s="1"/>
  <c r="AO248" i="20" s="1"/>
  <c r="AN248" i="20" s="1"/>
  <c r="AM248" i="20" s="1"/>
  <c r="AL248" i="20" s="1"/>
  <c r="AU208" i="20"/>
  <c r="P208" i="20"/>
  <c r="R208" i="20" s="1"/>
  <c r="U208" i="20" s="1"/>
  <c r="W208" i="20" s="1"/>
  <c r="Z141" i="20"/>
  <c r="AU141" i="20"/>
  <c r="G131" i="20"/>
  <c r="Z131" i="20"/>
  <c r="G23" i="20"/>
  <c r="AU23" i="20"/>
  <c r="Z302" i="20"/>
  <c r="G302" i="20"/>
  <c r="K302" i="20" s="1"/>
  <c r="P302" i="20"/>
  <c r="Q302" i="20"/>
  <c r="Q271" i="20"/>
  <c r="AU271" i="20"/>
  <c r="G271" i="20"/>
  <c r="P271" i="20"/>
  <c r="Q213" i="20"/>
  <c r="R213" i="20" s="1"/>
  <c r="U213" i="20" s="1"/>
  <c r="W213" i="20" s="1"/>
  <c r="Z213" i="20"/>
  <c r="AU213" i="20"/>
  <c r="G147" i="20"/>
  <c r="U147" i="20" s="1"/>
  <c r="W147" i="20" s="1"/>
  <c r="Z147" i="20"/>
  <c r="Q130" i="20"/>
  <c r="R130" i="20" s="1"/>
  <c r="U130" i="20" s="1"/>
  <c r="W130" i="20" s="1"/>
  <c r="Z130" i="20"/>
  <c r="AU130" i="20"/>
  <c r="G108" i="20"/>
  <c r="Z108" i="20"/>
  <c r="AU108" i="20"/>
  <c r="Q97" i="20"/>
  <c r="R97" i="20" s="1"/>
  <c r="U97" i="20" s="1"/>
  <c r="W97" i="20" s="1"/>
  <c r="AU97" i="20"/>
  <c r="Z85" i="20"/>
  <c r="AU85" i="20"/>
  <c r="P289" i="20"/>
  <c r="Z289" i="20"/>
  <c r="AA289" i="20" s="1"/>
  <c r="Q289" i="20"/>
  <c r="P247" i="20"/>
  <c r="R247" i="20" s="1"/>
  <c r="U247" i="20" s="1"/>
  <c r="W247" i="20" s="1"/>
  <c r="Z247" i="20"/>
  <c r="Z217" i="20"/>
  <c r="AA217" i="20" s="1"/>
  <c r="P217" i="20"/>
  <c r="R217" i="20" s="1"/>
  <c r="U217" i="20" s="1"/>
  <c r="W217" i="20" s="1"/>
  <c r="P193" i="20"/>
  <c r="R193" i="20" s="1"/>
  <c r="U193" i="20" s="1"/>
  <c r="W193" i="20" s="1"/>
  <c r="AU193" i="20"/>
  <c r="Z54" i="20"/>
  <c r="AA54" i="20" s="1"/>
  <c r="Q54" i="20"/>
  <c r="R54" i="20" s="1"/>
  <c r="U54" i="20" s="1"/>
  <c r="W54" i="20" s="1"/>
  <c r="Z47" i="20"/>
  <c r="AU47" i="20"/>
  <c r="Z34" i="20"/>
  <c r="AU34" i="20"/>
  <c r="Q34" i="20"/>
  <c r="R34" i="20" s="1"/>
  <c r="U34" i="20" s="1"/>
  <c r="W34" i="20" s="1"/>
  <c r="G34" i="20"/>
  <c r="Z28" i="20"/>
  <c r="AU28" i="20"/>
  <c r="G28" i="20"/>
  <c r="Z22" i="20"/>
  <c r="G22" i="20"/>
  <c r="AU22" i="20"/>
  <c r="G306" i="20"/>
  <c r="AU306" i="20"/>
  <c r="Q306" i="20"/>
  <c r="AT185" i="20"/>
  <c r="AS185" i="20" s="1"/>
  <c r="AR185" i="20" s="1"/>
  <c r="AQ185" i="20" s="1"/>
  <c r="AP185" i="20" s="1"/>
  <c r="AO185" i="20" s="1"/>
  <c r="AN185" i="20" s="1"/>
  <c r="AM185" i="20" s="1"/>
  <c r="AL185" i="20" s="1"/>
  <c r="G164" i="20"/>
  <c r="Z164" i="20"/>
  <c r="AU164" i="20"/>
  <c r="P129" i="20"/>
  <c r="R129" i="20" s="1"/>
  <c r="U129" i="20" s="1"/>
  <c r="W129" i="20" s="1"/>
  <c r="Q129" i="20"/>
  <c r="G83" i="20"/>
  <c r="Z83" i="20"/>
  <c r="AA83" i="20" s="1"/>
  <c r="Z76" i="20"/>
  <c r="AU76" i="20"/>
  <c r="Q76" i="20"/>
  <c r="R76" i="20" s="1"/>
  <c r="U76" i="20" s="1"/>
  <c r="W76" i="20" s="1"/>
  <c r="G46" i="20"/>
  <c r="Z46" i="20"/>
  <c r="AU46" i="20"/>
  <c r="Z21" i="20"/>
  <c r="G21" i="20"/>
  <c r="AU21" i="20"/>
  <c r="AS167" i="20"/>
  <c r="AR167" i="20" s="1"/>
  <c r="AQ167" i="20" s="1"/>
  <c r="AP167" i="20" s="1"/>
  <c r="AO167" i="20" s="1"/>
  <c r="AN167" i="20" s="1"/>
  <c r="AM167" i="20" s="1"/>
  <c r="AL167" i="20" s="1"/>
  <c r="P281" i="20"/>
  <c r="Q281" i="20"/>
  <c r="Z281" i="20"/>
  <c r="AU281" i="20"/>
  <c r="G281" i="20"/>
  <c r="G259" i="20"/>
  <c r="U259" i="20" s="1"/>
  <c r="W259" i="20" s="1"/>
  <c r="Z259" i="20"/>
  <c r="AU259" i="20"/>
  <c r="Q231" i="20"/>
  <c r="G231" i="20"/>
  <c r="AU231" i="20"/>
  <c r="P231" i="20"/>
  <c r="AU175" i="20"/>
  <c r="G175" i="20"/>
  <c r="P175" i="20"/>
  <c r="R175" i="20" s="1"/>
  <c r="Z175" i="20"/>
  <c r="Z170" i="20"/>
  <c r="Q170" i="20"/>
  <c r="R170" i="20" s="1"/>
  <c r="U170" i="20" s="1"/>
  <c r="W170" i="20" s="1"/>
  <c r="AU170" i="20"/>
  <c r="P117" i="20"/>
  <c r="R117" i="20" s="1"/>
  <c r="Q117" i="20"/>
  <c r="G117" i="20"/>
  <c r="Z117" i="20"/>
  <c r="G39" i="20"/>
  <c r="P39" i="20"/>
  <c r="R39" i="20" s="1"/>
  <c r="AU39" i="20"/>
  <c r="Z39" i="20"/>
  <c r="P288" i="20"/>
  <c r="R288" i="20" s="1"/>
  <c r="U288" i="20" s="1"/>
  <c r="W288" i="20" s="1"/>
  <c r="Z288" i="20"/>
  <c r="Z235" i="20"/>
  <c r="G235" i="20"/>
  <c r="AU235" i="20"/>
  <c r="Z226" i="20"/>
  <c r="AU226" i="20"/>
  <c r="P226" i="20"/>
  <c r="R226" i="20" s="1"/>
  <c r="U226" i="20" s="1"/>
  <c r="W226" i="20" s="1"/>
  <c r="P210" i="20"/>
  <c r="R210" i="20" s="1"/>
  <c r="U210" i="20" s="1"/>
  <c r="W210" i="20" s="1"/>
  <c r="Z210" i="20"/>
  <c r="AU210" i="20"/>
  <c r="Z163" i="20"/>
  <c r="AA163" i="20" s="1"/>
  <c r="G163" i="20"/>
  <c r="U163" i="20" s="1"/>
  <c r="W163" i="20" s="1"/>
  <c r="Z116" i="20"/>
  <c r="G116" i="20"/>
  <c r="AU116" i="20"/>
  <c r="Q116" i="20"/>
  <c r="R116" i="20" s="1"/>
  <c r="U116" i="20" s="1"/>
  <c r="W116" i="20" s="1"/>
  <c r="AU57" i="20"/>
  <c r="G57" i="20"/>
  <c r="U57" i="20" s="1"/>
  <c r="W57" i="20" s="1"/>
  <c r="Z51" i="20"/>
  <c r="G51" i="20"/>
  <c r="AU51" i="20"/>
  <c r="AU38" i="20"/>
  <c r="G38" i="20"/>
  <c r="Z26" i="20"/>
  <c r="AU26" i="20"/>
  <c r="AU302" i="20"/>
  <c r="AT302" i="20" s="1"/>
  <c r="AU240" i="20"/>
  <c r="P240" i="20"/>
  <c r="R240" i="20" s="1"/>
  <c r="U240" i="20" s="1"/>
  <c r="W240" i="20" s="1"/>
  <c r="AR196" i="20"/>
  <c r="AQ196" i="20" s="1"/>
  <c r="AP196" i="20" s="1"/>
  <c r="AO196" i="20" s="1"/>
  <c r="AN196" i="20" s="1"/>
  <c r="AM196" i="20" s="1"/>
  <c r="AL196" i="20" s="1"/>
  <c r="AT196" i="20"/>
  <c r="AS196" i="20" s="1"/>
  <c r="G149" i="20"/>
  <c r="U149" i="20" s="1"/>
  <c r="W149" i="20" s="1"/>
  <c r="AU149" i="20"/>
  <c r="Z115" i="20"/>
  <c r="P115" i="20"/>
  <c r="R115" i="20" s="1"/>
  <c r="U115" i="20" s="1"/>
  <c r="W115" i="20" s="1"/>
  <c r="Q115" i="20"/>
  <c r="AU115" i="20"/>
  <c r="Z310" i="20"/>
  <c r="AU310" i="20"/>
  <c r="AT310" i="20" s="1"/>
  <c r="G310" i="20"/>
  <c r="K310" i="20" s="1"/>
  <c r="P310" i="20"/>
  <c r="R310" i="20" s="1"/>
  <c r="U310" i="20" s="1"/>
  <c r="W310" i="20" s="1"/>
  <c r="AU318" i="20"/>
  <c r="AU262" i="20"/>
  <c r="Q318" i="20"/>
  <c r="G315" i="20"/>
  <c r="Z315" i="20"/>
  <c r="P315" i="20"/>
  <c r="Q315" i="20"/>
  <c r="AU315" i="20"/>
  <c r="G314" i="20"/>
  <c r="Z314" i="20"/>
  <c r="P314" i="20"/>
  <c r="Q314" i="20"/>
  <c r="AU314" i="20"/>
  <c r="AU313" i="20"/>
  <c r="G313" i="20"/>
  <c r="Z313" i="20"/>
  <c r="P313" i="20"/>
  <c r="R313" i="20" s="1"/>
  <c r="Q313" i="20"/>
  <c r="K319" i="20"/>
  <c r="G316" i="20"/>
  <c r="AU316" i="20"/>
  <c r="Q316" i="20"/>
  <c r="AU319" i="20"/>
  <c r="Q319" i="20"/>
  <c r="P316" i="20"/>
  <c r="S19" i="20"/>
  <c r="P319" i="20"/>
  <c r="R319" i="20" s="1"/>
  <c r="U319" i="20" s="1"/>
  <c r="W319" i="20" s="1"/>
  <c r="Q234" i="26"/>
  <c r="P234" i="26"/>
  <c r="G234" i="26"/>
  <c r="L234" i="26" s="1"/>
  <c r="G155" i="26"/>
  <c r="J155" i="26" s="1"/>
  <c r="P155" i="26"/>
  <c r="Q155" i="26"/>
  <c r="R22" i="26"/>
  <c r="U22" i="26" s="1"/>
  <c r="U45" i="26"/>
  <c r="I123" i="26"/>
  <c r="U123" i="26"/>
  <c r="U200" i="26"/>
  <c r="R147" i="26"/>
  <c r="U147" i="26" s="1"/>
  <c r="G293" i="26"/>
  <c r="L293" i="26" s="1"/>
  <c r="Q293" i="26"/>
  <c r="P287" i="26"/>
  <c r="R287" i="26" s="1"/>
  <c r="Q287" i="26"/>
  <c r="G287" i="26"/>
  <c r="L287" i="26" s="1"/>
  <c r="G219" i="26"/>
  <c r="L219" i="26" s="1"/>
  <c r="P219" i="26"/>
  <c r="Q219" i="26"/>
  <c r="P290" i="26"/>
  <c r="Q290" i="26"/>
  <c r="G290" i="26"/>
  <c r="L290" i="26" s="1"/>
  <c r="G216" i="26"/>
  <c r="L216" i="26" s="1"/>
  <c r="P216" i="26"/>
  <c r="R216" i="26" s="1"/>
  <c r="U216" i="26" s="1"/>
  <c r="Q216" i="26"/>
  <c r="G165" i="26"/>
  <c r="J165" i="26" s="1"/>
  <c r="P165" i="26"/>
  <c r="R165" i="26" s="1"/>
  <c r="U165" i="26" s="1"/>
  <c r="U108" i="26"/>
  <c r="Q247" i="26"/>
  <c r="G247" i="26"/>
  <c r="L247" i="26" s="1"/>
  <c r="P247" i="26"/>
  <c r="R247" i="26" s="1"/>
  <c r="G222" i="26"/>
  <c r="L222" i="26" s="1"/>
  <c r="Q222" i="26"/>
  <c r="P222" i="26"/>
  <c r="P179" i="26"/>
  <c r="Q179" i="26"/>
  <c r="J161" i="26"/>
  <c r="U161" i="26"/>
  <c r="U248" i="26"/>
  <c r="R293" i="26"/>
  <c r="U293" i="26" s="1"/>
  <c r="G253" i="26"/>
  <c r="L253" i="26" s="1"/>
  <c r="P253" i="26"/>
  <c r="R253" i="26" s="1"/>
  <c r="R62" i="26"/>
  <c r="U62" i="26" s="1"/>
  <c r="I124" i="26"/>
  <c r="U124" i="26"/>
  <c r="R255" i="26"/>
  <c r="U255" i="26" s="1"/>
  <c r="Q258" i="26"/>
  <c r="P258" i="26"/>
  <c r="R258" i="26" s="1"/>
  <c r="G258" i="26"/>
  <c r="L258" i="26" s="1"/>
  <c r="Q255" i="26"/>
  <c r="G255" i="26"/>
  <c r="L255" i="26" s="1"/>
  <c r="G224" i="26"/>
  <c r="L224" i="26" s="1"/>
  <c r="P224" i="26"/>
  <c r="Q224" i="26"/>
  <c r="G196" i="26"/>
  <c r="J196" i="26" s="1"/>
  <c r="P196" i="26"/>
  <c r="Q196" i="26"/>
  <c r="Q272" i="26"/>
  <c r="P272" i="26"/>
  <c r="R272" i="26" s="1"/>
  <c r="G272" i="26"/>
  <c r="L272" i="26" s="1"/>
  <c r="G261" i="26"/>
  <c r="L261" i="26" s="1"/>
  <c r="Q261" i="26"/>
  <c r="P261" i="26"/>
  <c r="G229" i="26"/>
  <c r="L229" i="26" s="1"/>
  <c r="P229" i="26"/>
  <c r="R229" i="26" s="1"/>
  <c r="U229" i="26" s="1"/>
  <c r="Q229" i="26"/>
  <c r="P204" i="26"/>
  <c r="Q204" i="26"/>
  <c r="G90" i="26"/>
  <c r="I90" i="26" s="1"/>
  <c r="P90" i="26"/>
  <c r="R90" i="26" s="1"/>
  <c r="U90" i="26" s="1"/>
  <c r="G86" i="26"/>
  <c r="I86" i="26" s="1"/>
  <c r="P86" i="26"/>
  <c r="R86" i="26" s="1"/>
  <c r="U86" i="26" s="1"/>
  <c r="G83" i="26"/>
  <c r="I83" i="26" s="1"/>
  <c r="P83" i="26"/>
  <c r="Q83" i="26"/>
  <c r="Q165" i="26"/>
  <c r="R37" i="26"/>
  <c r="U37" i="26" s="1"/>
  <c r="U283" i="26"/>
  <c r="G294" i="26"/>
  <c r="L294" i="26" s="1"/>
  <c r="Q294" i="26"/>
  <c r="P294" i="26"/>
  <c r="U285" i="26"/>
  <c r="P231" i="26"/>
  <c r="R231" i="26" s="1"/>
  <c r="U231" i="26" s="1"/>
  <c r="Q231" i="26"/>
  <c r="Q147" i="26"/>
  <c r="G147" i="26"/>
  <c r="J147" i="26" s="1"/>
  <c r="Q298" i="26"/>
  <c r="P298" i="26"/>
  <c r="R298" i="26" s="1"/>
  <c r="U298" i="26" s="1"/>
  <c r="G190" i="26"/>
  <c r="I190" i="26" s="1"/>
  <c r="P190" i="26"/>
  <c r="R190" i="26" s="1"/>
  <c r="U190" i="26" s="1"/>
  <c r="Q37" i="26"/>
  <c r="G37" i="26"/>
  <c r="I37" i="26" s="1"/>
  <c r="Q307" i="26"/>
  <c r="G307" i="26"/>
  <c r="L307" i="26" s="1"/>
  <c r="P307" i="26"/>
  <c r="G331" i="26"/>
  <c r="L331" i="26" s="1"/>
  <c r="Q246" i="26"/>
  <c r="R246" i="26" s="1"/>
  <c r="U246" i="26" s="1"/>
  <c r="G246" i="26"/>
  <c r="L246" i="26" s="1"/>
  <c r="G133" i="26"/>
  <c r="H133" i="26" s="1"/>
  <c r="Q133" i="26"/>
  <c r="R133" i="26" s="1"/>
  <c r="U133" i="26" s="1"/>
  <c r="Q230" i="26"/>
  <c r="R230" i="26" s="1"/>
  <c r="U230" i="26" s="1"/>
  <c r="G230" i="26"/>
  <c r="L230" i="26" s="1"/>
  <c r="G309" i="26"/>
  <c r="L309" i="26" s="1"/>
  <c r="Q309" i="26"/>
  <c r="R309" i="26" s="1"/>
  <c r="U309" i="26" s="1"/>
  <c r="P319" i="26"/>
  <c r="G319" i="26"/>
  <c r="L319" i="26" s="1"/>
  <c r="P315" i="26"/>
  <c r="G315" i="26"/>
  <c r="L315" i="26" s="1"/>
  <c r="Q303" i="26"/>
  <c r="G303" i="26"/>
  <c r="L303" i="26" s="1"/>
  <c r="P303" i="26"/>
  <c r="Q328" i="26"/>
  <c r="R328" i="26" s="1"/>
  <c r="P328" i="26"/>
  <c r="Q299" i="26"/>
  <c r="G299" i="26"/>
  <c r="L299" i="26" s="1"/>
  <c r="P299" i="26"/>
  <c r="P245" i="26"/>
  <c r="R245" i="26" s="1"/>
  <c r="U245" i="26" s="1"/>
  <c r="G245" i="26"/>
  <c r="L245" i="26" s="1"/>
  <c r="Q227" i="26"/>
  <c r="P227" i="26"/>
  <c r="R227" i="26" s="1"/>
  <c r="U227" i="26" s="1"/>
  <c r="Q214" i="26"/>
  <c r="G214" i="26"/>
  <c r="L214" i="26" s="1"/>
  <c r="P214" i="26"/>
  <c r="R214" i="26" s="1"/>
  <c r="U214" i="26" s="1"/>
  <c r="Q173" i="26"/>
  <c r="P173" i="26"/>
  <c r="R173" i="26" s="1"/>
  <c r="U173" i="26" s="1"/>
  <c r="Q102" i="26"/>
  <c r="P102" i="26"/>
  <c r="R102" i="26" s="1"/>
  <c r="G102" i="26"/>
  <c r="I102" i="26" s="1"/>
  <c r="Q305" i="26"/>
  <c r="R305" i="26" s="1"/>
  <c r="U305" i="26" s="1"/>
  <c r="G305" i="26"/>
  <c r="L305" i="26" s="1"/>
  <c r="Q302" i="26"/>
  <c r="P302" i="26"/>
  <c r="P126" i="26"/>
  <c r="R126" i="26" s="1"/>
  <c r="U126" i="26" s="1"/>
  <c r="G109" i="26"/>
  <c r="I109" i="26" s="1"/>
  <c r="G45" i="26"/>
  <c r="I45" i="26" s="1"/>
  <c r="P150" i="26"/>
  <c r="R150" i="26" s="1"/>
  <c r="U150" i="26" s="1"/>
  <c r="P118" i="26"/>
  <c r="R118" i="26" s="1"/>
  <c r="G311" i="26"/>
  <c r="L311" i="26" s="1"/>
  <c r="G323" i="26"/>
  <c r="L323" i="26" s="1"/>
  <c r="P74" i="26"/>
  <c r="R74" i="26" s="1"/>
  <c r="U74" i="26" s="1"/>
  <c r="S19" i="26"/>
  <c r="G150" i="26"/>
  <c r="J150" i="26" s="1"/>
  <c r="G118" i="26"/>
  <c r="I118" i="26" s="1"/>
  <c r="P329" i="26"/>
  <c r="Q329" i="26"/>
  <c r="G329" i="26"/>
  <c r="L329" i="26" s="1"/>
  <c r="G333" i="26"/>
  <c r="L333" i="26" s="1"/>
  <c r="P333" i="26"/>
  <c r="R333" i="26" s="1"/>
  <c r="Q333" i="26"/>
  <c r="G327" i="26"/>
  <c r="L327" i="26" s="1"/>
  <c r="P327" i="26"/>
  <c r="Q327" i="26"/>
  <c r="Q330" i="26"/>
  <c r="G328" i="26"/>
  <c r="L328" i="26" s="1"/>
  <c r="P330" i="26"/>
  <c r="R330" i="26" s="1"/>
  <c r="U330" i="26" s="1"/>
  <c r="Y90" i="17"/>
  <c r="U90" i="17"/>
  <c r="W90" i="17" s="1"/>
  <c r="Y146" i="17"/>
  <c r="U146" i="17"/>
  <c r="W146" i="17" s="1"/>
  <c r="Y308" i="17"/>
  <c r="U308" i="17"/>
  <c r="W308" i="17" s="1"/>
  <c r="U307" i="17"/>
  <c r="W307" i="17" s="1"/>
  <c r="Y307" i="17"/>
  <c r="Y264" i="17"/>
  <c r="U264" i="17"/>
  <c r="W264" i="17" s="1"/>
  <c r="K294" i="17"/>
  <c r="K291" i="17"/>
  <c r="U52" i="17"/>
  <c r="W52" i="17" s="1"/>
  <c r="Y52" i="17"/>
  <c r="Y309" i="17"/>
  <c r="U309" i="17"/>
  <c r="W309" i="17" s="1"/>
  <c r="Y310" i="17"/>
  <c r="U310" i="17"/>
  <c r="W310" i="17" s="1"/>
  <c r="U113" i="17"/>
  <c r="W113" i="17" s="1"/>
  <c r="Y113" i="17"/>
  <c r="U281" i="17"/>
  <c r="W281" i="17" s="1"/>
  <c r="Y281" i="17"/>
  <c r="U285" i="17"/>
  <c r="W285" i="17" s="1"/>
  <c r="Y285" i="17"/>
  <c r="Y277" i="17"/>
  <c r="U277" i="17"/>
  <c r="W277" i="17" s="1"/>
  <c r="Y275" i="17"/>
  <c r="U275" i="17"/>
  <c r="W275" i="17" s="1"/>
  <c r="Y109" i="17"/>
  <c r="U109" i="17"/>
  <c r="W109" i="17" s="1"/>
  <c r="Y38" i="17"/>
  <c r="U38" i="17"/>
  <c r="W38" i="17" s="1"/>
  <c r="Y53" i="17"/>
  <c r="U53" i="17"/>
  <c r="W53" i="17" s="1"/>
  <c r="Y290" i="17"/>
  <c r="U290" i="17"/>
  <c r="W290" i="17" s="1"/>
  <c r="U68" i="17"/>
  <c r="W68" i="17" s="1"/>
  <c r="Y68" i="17"/>
  <c r="U267" i="17"/>
  <c r="W267" i="17" s="1"/>
  <c r="Y267" i="17"/>
  <c r="Y78" i="17"/>
  <c r="U78" i="17"/>
  <c r="W78" i="17" s="1"/>
  <c r="Y302" i="17"/>
  <c r="U302" i="17"/>
  <c r="W302" i="17" s="1"/>
  <c r="Y293" i="17"/>
  <c r="U293" i="17"/>
  <c r="W293" i="17" s="1"/>
  <c r="Y101" i="17"/>
  <c r="U101" i="17"/>
  <c r="W101" i="17" s="1"/>
  <c r="U46" i="17"/>
  <c r="W46" i="17" s="1"/>
  <c r="Y46" i="17"/>
  <c r="U129" i="17"/>
  <c r="W129" i="17" s="1"/>
  <c r="Y129" i="17"/>
  <c r="U84" i="17"/>
  <c r="W84" i="17" s="1"/>
  <c r="Y84" i="17"/>
  <c r="U292" i="17"/>
  <c r="W292" i="17" s="1"/>
  <c r="Y292" i="17"/>
  <c r="Y289" i="17"/>
  <c r="U289" i="17"/>
  <c r="W289" i="17" s="1"/>
  <c r="Y105" i="17"/>
  <c r="U105" i="17"/>
  <c r="W105" i="17" s="1"/>
  <c r="U81" i="17"/>
  <c r="W81" i="17" s="1"/>
  <c r="Y81" i="17"/>
  <c r="Y183" i="17"/>
  <c r="U183" i="17"/>
  <c r="W183" i="17" s="1"/>
  <c r="Y300" i="17"/>
  <c r="U300" i="17"/>
  <c r="W300" i="17" s="1"/>
  <c r="U297" i="17"/>
  <c r="W297" i="17" s="1"/>
  <c r="Y297" i="17"/>
  <c r="Y92" i="17"/>
  <c r="U92" i="17"/>
  <c r="W92" i="17" s="1"/>
  <c r="Y134" i="17"/>
  <c r="U134" i="17"/>
  <c r="W134" i="17" s="1"/>
  <c r="U120" i="17"/>
  <c r="W120" i="17" s="1"/>
  <c r="Y120" i="17"/>
  <c r="R108" i="17"/>
  <c r="X108" i="17"/>
  <c r="U34" i="17"/>
  <c r="W34" i="17" s="1"/>
  <c r="Y34" i="17"/>
  <c r="R162" i="17"/>
  <c r="X162" i="17"/>
  <c r="Y89" i="17"/>
  <c r="U89" i="17"/>
  <c r="W89" i="17" s="1"/>
  <c r="G324" i="17"/>
  <c r="P324" i="17"/>
  <c r="R324" i="17" s="1"/>
  <c r="U324" i="17" s="1"/>
  <c r="W324" i="17" s="1"/>
  <c r="Q324" i="17"/>
  <c r="Y283" i="17"/>
  <c r="Y182" i="17"/>
  <c r="U198" i="17"/>
  <c r="W198" i="17" s="1"/>
  <c r="U152" i="17"/>
  <c r="W152" i="17" s="1"/>
  <c r="K214" i="17"/>
  <c r="Y48" i="17"/>
  <c r="K287" i="17"/>
  <c r="X283" i="17"/>
  <c r="Y298" i="17"/>
  <c r="Q294" i="17"/>
  <c r="Y185" i="17"/>
  <c r="U31" i="17"/>
  <c r="W31" i="17" s="1"/>
  <c r="R132" i="17"/>
  <c r="X132" i="17"/>
  <c r="U118" i="17"/>
  <c r="W118" i="17" s="1"/>
  <c r="Y106" i="17"/>
  <c r="U106" i="17"/>
  <c r="W106" i="17" s="1"/>
  <c r="U41" i="17"/>
  <c r="W41" i="17" s="1"/>
  <c r="U143" i="17"/>
  <c r="W143" i="17" s="1"/>
  <c r="Y143" i="17"/>
  <c r="U103" i="17"/>
  <c r="W103" i="17" s="1"/>
  <c r="Y103" i="17"/>
  <c r="U63" i="17"/>
  <c r="W63" i="17" s="1"/>
  <c r="Y63" i="17"/>
  <c r="Y181" i="17"/>
  <c r="U181" i="17"/>
  <c r="W181" i="17" s="1"/>
  <c r="R252" i="17"/>
  <c r="X252" i="17"/>
  <c r="Q304" i="17"/>
  <c r="G304" i="17"/>
  <c r="P304" i="17"/>
  <c r="Y160" i="17"/>
  <c r="Y85" i="17"/>
  <c r="X81" i="17"/>
  <c r="X298" i="17"/>
  <c r="R303" i="17"/>
  <c r="G284" i="17"/>
  <c r="R76" i="17"/>
  <c r="X76" i="17"/>
  <c r="R60" i="17"/>
  <c r="X60" i="17"/>
  <c r="Y130" i="17"/>
  <c r="U130" i="17"/>
  <c r="W130" i="17" s="1"/>
  <c r="R104" i="17"/>
  <c r="X104" i="17"/>
  <c r="R161" i="17"/>
  <c r="X161" i="17"/>
  <c r="U243" i="17"/>
  <c r="W243" i="17" s="1"/>
  <c r="Y243" i="17"/>
  <c r="R156" i="17"/>
  <c r="X156" i="17"/>
  <c r="U225" i="17"/>
  <c r="W225" i="17" s="1"/>
  <c r="Y225" i="17"/>
  <c r="R227" i="17"/>
  <c r="U21" i="17"/>
  <c r="I21" i="17"/>
  <c r="Y279" i="17"/>
  <c r="K298" i="17"/>
  <c r="Y173" i="17"/>
  <c r="U44" i="17"/>
  <c r="W44" i="17" s="1"/>
  <c r="R128" i="17"/>
  <c r="X128" i="17"/>
  <c r="U116" i="17"/>
  <c r="W116" i="17" s="1"/>
  <c r="Y116" i="17"/>
  <c r="U102" i="17"/>
  <c r="W102" i="17" s="1"/>
  <c r="Y102" i="17"/>
  <c r="U147" i="17"/>
  <c r="W147" i="17" s="1"/>
  <c r="Y147" i="17"/>
  <c r="Y111" i="17"/>
  <c r="U111" i="17"/>
  <c r="W111" i="17" s="1"/>
  <c r="U30" i="17"/>
  <c r="W30" i="17" s="1"/>
  <c r="Y30" i="17"/>
  <c r="U171" i="17"/>
  <c r="W171" i="17" s="1"/>
  <c r="Y171" i="17"/>
  <c r="U258" i="17"/>
  <c r="W258" i="17" s="1"/>
  <c r="R191" i="17"/>
  <c r="X191" i="17"/>
  <c r="U172" i="17"/>
  <c r="W172" i="17" s="1"/>
  <c r="Y172" i="17"/>
  <c r="G29" i="17"/>
  <c r="P29" i="17"/>
  <c r="R29" i="17" s="1"/>
  <c r="U29" i="17" s="1"/>
  <c r="W29" i="17" s="1"/>
  <c r="Q29" i="17"/>
  <c r="X231" i="17"/>
  <c r="X183" i="17"/>
  <c r="K215" i="17"/>
  <c r="U301" i="17"/>
  <c r="W301" i="17" s="1"/>
  <c r="X307" i="17"/>
  <c r="Y241" i="17"/>
  <c r="U241" i="17"/>
  <c r="W241" i="17" s="1"/>
  <c r="U72" i="17"/>
  <c r="W72" i="17" s="1"/>
  <c r="Y72" i="17"/>
  <c r="U100" i="17"/>
  <c r="W100" i="17" s="1"/>
  <c r="Y100" i="17"/>
  <c r="U26" i="17"/>
  <c r="W26" i="17" s="1"/>
  <c r="Y26" i="17"/>
  <c r="R219" i="17"/>
  <c r="X219" i="17"/>
  <c r="X177" i="17"/>
  <c r="R177" i="17"/>
  <c r="U260" i="17"/>
  <c r="W260" i="17" s="1"/>
  <c r="Y260" i="17"/>
  <c r="R217" i="17"/>
  <c r="X217" i="17"/>
  <c r="U190" i="17"/>
  <c r="W190" i="17" s="1"/>
  <c r="Y190" i="17"/>
  <c r="J175" i="17"/>
  <c r="Y175" i="17"/>
  <c r="X175" i="17"/>
  <c r="P199" i="17"/>
  <c r="R199" i="17" s="1"/>
  <c r="U199" i="17" s="1"/>
  <c r="W199" i="17" s="1"/>
  <c r="G199" i="17"/>
  <c r="G144" i="17"/>
  <c r="Q144" i="17"/>
  <c r="P144" i="17"/>
  <c r="R144" i="17" s="1"/>
  <c r="U144" i="17" s="1"/>
  <c r="W144" i="17" s="1"/>
  <c r="Y119" i="17"/>
  <c r="I119" i="17"/>
  <c r="X119" i="17"/>
  <c r="G114" i="17"/>
  <c r="Q114" i="17"/>
  <c r="P114" i="17"/>
  <c r="R114" i="17" s="1"/>
  <c r="U114" i="17" s="1"/>
  <c r="W114" i="17" s="1"/>
  <c r="G98" i="17"/>
  <c r="P98" i="17"/>
  <c r="R98" i="17" s="1"/>
  <c r="U98" i="17" s="1"/>
  <c r="W98" i="17" s="1"/>
  <c r="Q98" i="17"/>
  <c r="Y59" i="17"/>
  <c r="Y286" i="17"/>
  <c r="Y231" i="17"/>
  <c r="Y266" i="17"/>
  <c r="X133" i="17"/>
  <c r="Y168" i="17"/>
  <c r="Y305" i="17"/>
  <c r="R64" i="17"/>
  <c r="P294" i="17"/>
  <c r="R294" i="17" s="1"/>
  <c r="U294" i="17" s="1"/>
  <c r="W294" i="17" s="1"/>
  <c r="Q291" i="17"/>
  <c r="Y151" i="17"/>
  <c r="R23" i="17"/>
  <c r="X23" i="17"/>
  <c r="Y86" i="17"/>
  <c r="U86" i="17"/>
  <c r="W86" i="17" s="1"/>
  <c r="Y70" i="17"/>
  <c r="U70" i="17"/>
  <c r="W70" i="17" s="1"/>
  <c r="Y124" i="17"/>
  <c r="U124" i="17"/>
  <c r="W124" i="17" s="1"/>
  <c r="U96" i="17"/>
  <c r="W96" i="17" s="1"/>
  <c r="Y96" i="17"/>
  <c r="R37" i="17"/>
  <c r="X37" i="17"/>
  <c r="U155" i="17"/>
  <c r="W155" i="17" s="1"/>
  <c r="Y155" i="17"/>
  <c r="U97" i="17"/>
  <c r="W97" i="17" s="1"/>
  <c r="Y97" i="17"/>
  <c r="U218" i="17"/>
  <c r="W218" i="17" s="1"/>
  <c r="Y218" i="17"/>
  <c r="U47" i="17"/>
  <c r="W47" i="17" s="1"/>
  <c r="Y47" i="17"/>
  <c r="U269" i="17"/>
  <c r="W269" i="17" s="1"/>
  <c r="Y269" i="17"/>
  <c r="P271" i="17"/>
  <c r="R271" i="17" s="1"/>
  <c r="Q271" i="17"/>
  <c r="G271" i="17"/>
  <c r="G262" i="17"/>
  <c r="P262" i="17"/>
  <c r="R262" i="17" s="1"/>
  <c r="U262" i="17" s="1"/>
  <c r="W262" i="17" s="1"/>
  <c r="Q262" i="17"/>
  <c r="K235" i="17"/>
  <c r="X235" i="17"/>
  <c r="Y235" i="17"/>
  <c r="G224" i="17"/>
  <c r="Q224" i="17"/>
  <c r="P224" i="17"/>
  <c r="G211" i="17"/>
  <c r="P211" i="17"/>
  <c r="R211" i="17" s="1"/>
  <c r="Q211" i="17"/>
  <c r="X208" i="17"/>
  <c r="J208" i="17"/>
  <c r="Y208" i="17"/>
  <c r="U71" i="17"/>
  <c r="W71" i="17" s="1"/>
  <c r="J133" i="17"/>
  <c r="U133" i="17"/>
  <c r="W133" i="17" s="1"/>
  <c r="X285" i="17"/>
  <c r="P291" i="17"/>
  <c r="X291" i="17" s="1"/>
  <c r="U187" i="17"/>
  <c r="W187" i="17" s="1"/>
  <c r="Y187" i="17"/>
  <c r="U193" i="17"/>
  <c r="W193" i="17" s="1"/>
  <c r="Y193" i="17"/>
  <c r="Q284" i="17"/>
  <c r="R284" i="17" s="1"/>
  <c r="U284" i="17" s="1"/>
  <c r="W284" i="17" s="1"/>
  <c r="Y110" i="17"/>
  <c r="U110" i="17"/>
  <c r="W110" i="17" s="1"/>
  <c r="U139" i="17"/>
  <c r="W139" i="17" s="1"/>
  <c r="Y139" i="17"/>
  <c r="X242" i="17"/>
  <c r="R242" i="17"/>
  <c r="Y56" i="17"/>
  <c r="U56" i="17"/>
  <c r="W56" i="17" s="1"/>
  <c r="X118" i="17"/>
  <c r="U65" i="17"/>
  <c r="W65" i="17" s="1"/>
  <c r="P250" i="17"/>
  <c r="Q250" i="17"/>
  <c r="G250" i="17"/>
  <c r="P75" i="17"/>
  <c r="R75" i="17" s="1"/>
  <c r="G75" i="17"/>
  <c r="G280" i="17"/>
  <c r="P280" i="17"/>
  <c r="R280" i="17" s="1"/>
  <c r="U280" i="17" s="1"/>
  <c r="W280" i="17" s="1"/>
  <c r="Q280" i="17"/>
  <c r="G273" i="17"/>
  <c r="Q273" i="17"/>
  <c r="R273" i="17" s="1"/>
  <c r="U273" i="17" s="1"/>
  <c r="W273" i="17" s="1"/>
  <c r="P238" i="17"/>
  <c r="Q238" i="17"/>
  <c r="G223" i="17"/>
  <c r="P223" i="17"/>
  <c r="Q223" i="17"/>
  <c r="G226" i="17"/>
  <c r="P226" i="17"/>
  <c r="Q226" i="17"/>
  <c r="G201" i="17"/>
  <c r="P201" i="17"/>
  <c r="Q201" i="17"/>
  <c r="Q195" i="17"/>
  <c r="P195" i="17"/>
  <c r="Q180" i="17"/>
  <c r="G180" i="17"/>
  <c r="P180" i="17"/>
  <c r="R180" i="17" s="1"/>
  <c r="U180" i="17" s="1"/>
  <c r="W180" i="17" s="1"/>
  <c r="G167" i="17"/>
  <c r="Q167" i="17"/>
  <c r="G316" i="17"/>
  <c r="P316" i="17"/>
  <c r="Q316" i="17"/>
  <c r="P312" i="17"/>
  <c r="G312" i="17"/>
  <c r="K312" i="17" s="1"/>
  <c r="G204" i="17"/>
  <c r="P204" i="17"/>
  <c r="R204" i="17" s="1"/>
  <c r="Q204" i="17"/>
  <c r="Q296" i="17"/>
  <c r="G296" i="17"/>
  <c r="P296" i="17"/>
  <c r="R296" i="17" s="1"/>
  <c r="U296" i="17" s="1"/>
  <c r="W296" i="17" s="1"/>
  <c r="R112" i="17"/>
  <c r="G200" i="17"/>
  <c r="P200" i="17"/>
  <c r="R200" i="17" s="1"/>
  <c r="U200" i="17" s="1"/>
  <c r="W200" i="17" s="1"/>
  <c r="Q179" i="17"/>
  <c r="P179" i="17"/>
  <c r="G62" i="17"/>
  <c r="Q62" i="17"/>
  <c r="R62" i="17" s="1"/>
  <c r="U62" i="17" s="1"/>
  <c r="W62" i="17" s="1"/>
  <c r="Q257" i="17"/>
  <c r="R257" i="17" s="1"/>
  <c r="U257" i="17" s="1"/>
  <c r="W257" i="17" s="1"/>
  <c r="G257" i="17"/>
  <c r="R167" i="17"/>
  <c r="R188" i="17"/>
  <c r="G251" i="17"/>
  <c r="P251" i="17"/>
  <c r="Q251" i="17"/>
  <c r="G165" i="17"/>
  <c r="Q165" i="17"/>
  <c r="R165" i="17" s="1"/>
  <c r="U165" i="17" s="1"/>
  <c r="W165" i="17" s="1"/>
  <c r="Q288" i="17"/>
  <c r="P288" i="17"/>
  <c r="G246" i="17"/>
  <c r="G230" i="17"/>
  <c r="U230" i="17" s="1"/>
  <c r="W230" i="17" s="1"/>
  <c r="Q121" i="17"/>
  <c r="R121" i="17" s="1"/>
  <c r="G331" i="17"/>
  <c r="K331" i="17" s="1"/>
  <c r="G328" i="17"/>
  <c r="P328" i="17"/>
  <c r="R328" i="17" s="1"/>
  <c r="U328" i="17" s="1"/>
  <c r="W328" i="17" s="1"/>
  <c r="Q328" i="17"/>
  <c r="Q327" i="17"/>
  <c r="G327" i="17"/>
  <c r="P327" i="17"/>
  <c r="R327" i="17" s="1"/>
  <c r="G325" i="17"/>
  <c r="P325" i="17"/>
  <c r="Q325" i="17"/>
  <c r="X331" i="17"/>
  <c r="G326" i="17"/>
  <c r="Q326" i="17"/>
  <c r="R326" i="17" s="1"/>
  <c r="U326" i="17" s="1"/>
  <c r="W326" i="17" s="1"/>
  <c r="Q331" i="17"/>
  <c r="R331" i="17" s="1"/>
  <c r="U24" i="19"/>
  <c r="W24" i="19" s="1"/>
  <c r="Y24" i="19"/>
  <c r="U32" i="19"/>
  <c r="W32" i="19" s="1"/>
  <c r="Y32" i="19"/>
  <c r="Y39" i="19"/>
  <c r="U39" i="19"/>
  <c r="W39" i="19" s="1"/>
  <c r="Y133" i="19"/>
  <c r="U133" i="19"/>
  <c r="W133" i="19" s="1"/>
  <c r="U89" i="19"/>
  <c r="W89" i="19" s="1"/>
  <c r="Y89" i="19"/>
  <c r="U57" i="19"/>
  <c r="W57" i="19" s="1"/>
  <c r="Y57" i="19"/>
  <c r="Y307" i="19"/>
  <c r="U307" i="19"/>
  <c r="W307" i="19" s="1"/>
  <c r="U25" i="19"/>
  <c r="W25" i="19" s="1"/>
  <c r="Y25" i="19"/>
  <c r="Y69" i="19"/>
  <c r="U69" i="19"/>
  <c r="W69" i="19" s="1"/>
  <c r="U91" i="19"/>
  <c r="W91" i="19" s="1"/>
  <c r="Y91" i="19"/>
  <c r="Y159" i="19"/>
  <c r="U159" i="19"/>
  <c r="W159" i="19" s="1"/>
  <c r="U59" i="19"/>
  <c r="W59" i="19" s="1"/>
  <c r="Y59" i="19"/>
  <c r="U48" i="19"/>
  <c r="W48" i="19" s="1"/>
  <c r="Y48" i="19"/>
  <c r="Y296" i="19"/>
  <c r="U296" i="19"/>
  <c r="W296" i="19" s="1"/>
  <c r="U291" i="19"/>
  <c r="W291" i="19" s="1"/>
  <c r="Y291" i="19"/>
  <c r="Y26" i="19"/>
  <c r="U26" i="19"/>
  <c r="W26" i="19" s="1"/>
  <c r="Y34" i="19"/>
  <c r="U34" i="19"/>
  <c r="W34" i="19" s="1"/>
  <c r="U214" i="19"/>
  <c r="W214" i="19" s="1"/>
  <c r="Y214" i="19"/>
  <c r="U97" i="19"/>
  <c r="W97" i="19" s="1"/>
  <c r="Y97" i="19"/>
  <c r="U42" i="19"/>
  <c r="W42" i="19" s="1"/>
  <c r="Y42" i="19"/>
  <c r="Y273" i="19"/>
  <c r="U273" i="19"/>
  <c r="W273" i="19" s="1"/>
  <c r="U75" i="19"/>
  <c r="W75" i="19" s="1"/>
  <c r="Y75" i="19"/>
  <c r="U27" i="19"/>
  <c r="W27" i="19" s="1"/>
  <c r="Y27" i="19"/>
  <c r="U35" i="19"/>
  <c r="W35" i="19" s="1"/>
  <c r="Y35" i="19"/>
  <c r="U257" i="19"/>
  <c r="W257" i="19" s="1"/>
  <c r="Y257" i="19"/>
  <c r="U177" i="19"/>
  <c r="W177" i="19" s="1"/>
  <c r="Y177" i="19"/>
  <c r="Y292" i="19"/>
  <c r="U292" i="19"/>
  <c r="W292" i="19" s="1"/>
  <c r="Y301" i="19"/>
  <c r="U293" i="19"/>
  <c r="W293" i="19" s="1"/>
  <c r="Y293" i="19"/>
  <c r="U28" i="19"/>
  <c r="W28" i="19" s="1"/>
  <c r="Y28" i="19"/>
  <c r="U36" i="19"/>
  <c r="W36" i="19" s="1"/>
  <c r="Y36" i="19"/>
  <c r="Y81" i="19"/>
  <c r="U81" i="19"/>
  <c r="W81" i="19" s="1"/>
  <c r="U277" i="19"/>
  <c r="W277" i="19" s="1"/>
  <c r="Y277" i="19"/>
  <c r="Y96" i="19"/>
  <c r="U96" i="19"/>
  <c r="W96" i="19" s="1"/>
  <c r="U29" i="19"/>
  <c r="W29" i="19" s="1"/>
  <c r="Y29" i="19"/>
  <c r="Y37" i="19"/>
  <c r="U37" i="19"/>
  <c r="W37" i="19" s="1"/>
  <c r="U265" i="19"/>
  <c r="W265" i="19" s="1"/>
  <c r="Y265" i="19"/>
  <c r="Y101" i="19"/>
  <c r="U101" i="19"/>
  <c r="W101" i="19" s="1"/>
  <c r="U94" i="19"/>
  <c r="W94" i="19" s="1"/>
  <c r="Y94" i="19"/>
  <c r="U290" i="19"/>
  <c r="W290" i="19" s="1"/>
  <c r="Y290" i="19"/>
  <c r="U285" i="19"/>
  <c r="W285" i="19" s="1"/>
  <c r="Y285" i="19"/>
  <c r="U30" i="19"/>
  <c r="W30" i="19" s="1"/>
  <c r="Y30" i="19"/>
  <c r="Y268" i="19"/>
  <c r="U268" i="19"/>
  <c r="W268" i="19" s="1"/>
  <c r="U134" i="19"/>
  <c r="W134" i="19" s="1"/>
  <c r="Y134" i="19"/>
  <c r="Y149" i="19"/>
  <c r="U149" i="19"/>
  <c r="W149" i="19" s="1"/>
  <c r="U298" i="19"/>
  <c r="W298" i="19" s="1"/>
  <c r="Y298" i="19"/>
  <c r="Y289" i="19"/>
  <c r="U289" i="19"/>
  <c r="W289" i="19" s="1"/>
  <c r="U283" i="19"/>
  <c r="W283" i="19" s="1"/>
  <c r="Y283" i="19"/>
  <c r="U23" i="19"/>
  <c r="W23" i="19" s="1"/>
  <c r="Y23" i="19"/>
  <c r="Y31" i="19"/>
  <c r="U31" i="19"/>
  <c r="W31" i="19" s="1"/>
  <c r="Y21" i="19"/>
  <c r="U21" i="19"/>
  <c r="Y256" i="19"/>
  <c r="U256" i="19"/>
  <c r="W256" i="19" s="1"/>
  <c r="U118" i="19"/>
  <c r="W118" i="19" s="1"/>
  <c r="Y118" i="19"/>
  <c r="U306" i="19"/>
  <c r="W306" i="19" s="1"/>
  <c r="Y306" i="19"/>
  <c r="U286" i="19"/>
  <c r="W286" i="19" s="1"/>
  <c r="Y286" i="19"/>
  <c r="U300" i="19"/>
  <c r="W300" i="19" s="1"/>
  <c r="Y300" i="19"/>
  <c r="U70" i="19"/>
  <c r="W70" i="19" s="1"/>
  <c r="Y70" i="19"/>
  <c r="U60" i="19"/>
  <c r="W60" i="19" s="1"/>
  <c r="Y60" i="19"/>
  <c r="X108" i="19"/>
  <c r="I108" i="19"/>
  <c r="Y108" i="19"/>
  <c r="X168" i="19"/>
  <c r="R168" i="19"/>
  <c r="Y244" i="19"/>
  <c r="U244" i="19"/>
  <c r="W244" i="19" s="1"/>
  <c r="Q261" i="19"/>
  <c r="G261" i="19"/>
  <c r="P261" i="19"/>
  <c r="R261" i="19" s="1"/>
  <c r="U261" i="19" s="1"/>
  <c r="W261" i="19" s="1"/>
  <c r="G255" i="19"/>
  <c r="P255" i="19"/>
  <c r="Q255" i="19"/>
  <c r="G249" i="19"/>
  <c r="Q249" i="19"/>
  <c r="G246" i="19"/>
  <c r="Q246" i="19"/>
  <c r="R246" i="19" s="1"/>
  <c r="U246" i="19" s="1"/>
  <c r="W246" i="19" s="1"/>
  <c r="G243" i="19"/>
  <c r="P243" i="19"/>
  <c r="Q243" i="19"/>
  <c r="G230" i="19"/>
  <c r="Q230" i="19"/>
  <c r="R230" i="19" s="1"/>
  <c r="U230" i="19" s="1"/>
  <c r="W230" i="19" s="1"/>
  <c r="R192" i="19"/>
  <c r="X192" i="19"/>
  <c r="G189" i="19"/>
  <c r="P189" i="19"/>
  <c r="R189" i="19" s="1"/>
  <c r="U189" i="19" s="1"/>
  <c r="W189" i="19" s="1"/>
  <c r="Q189" i="19"/>
  <c r="X173" i="19"/>
  <c r="R173" i="19"/>
  <c r="Q155" i="19"/>
  <c r="G155" i="19"/>
  <c r="P155" i="19"/>
  <c r="G151" i="19"/>
  <c r="Q151" i="19"/>
  <c r="R151" i="19" s="1"/>
  <c r="U151" i="19" s="1"/>
  <c r="W151" i="19" s="1"/>
  <c r="G141" i="19"/>
  <c r="P141" i="19"/>
  <c r="Q141" i="19"/>
  <c r="Y169" i="19"/>
  <c r="X42" i="19"/>
  <c r="X277" i="19"/>
  <c r="X291" i="19"/>
  <c r="L275" i="19"/>
  <c r="X293" i="19"/>
  <c r="Y284" i="19"/>
  <c r="U187" i="19"/>
  <c r="W187" i="19" s="1"/>
  <c r="U109" i="19"/>
  <c r="W109" i="19" s="1"/>
  <c r="Y122" i="19"/>
  <c r="U80" i="19"/>
  <c r="W80" i="19" s="1"/>
  <c r="Y80" i="19"/>
  <c r="Y62" i="19"/>
  <c r="U115" i="19"/>
  <c r="W115" i="19" s="1"/>
  <c r="Y115" i="19"/>
  <c r="Y238" i="19"/>
  <c r="U238" i="19"/>
  <c r="W238" i="19" s="1"/>
  <c r="U183" i="19"/>
  <c r="W183" i="19" s="1"/>
  <c r="Y183" i="19"/>
  <c r="X214" i="19"/>
  <c r="Y67" i="19"/>
  <c r="U278" i="19"/>
  <c r="W278" i="19" s="1"/>
  <c r="Y308" i="19"/>
  <c r="R310" i="19"/>
  <c r="X284" i="19"/>
  <c r="Y251" i="19"/>
  <c r="U128" i="19"/>
  <c r="W128" i="19" s="1"/>
  <c r="Y128" i="19"/>
  <c r="U66" i="19"/>
  <c r="W66" i="19" s="1"/>
  <c r="Y66" i="19"/>
  <c r="Y38" i="19"/>
  <c r="U38" i="19"/>
  <c r="W38" i="19" s="1"/>
  <c r="X164" i="19"/>
  <c r="N164" i="19"/>
  <c r="X201" i="19"/>
  <c r="R201" i="19"/>
  <c r="X68" i="19"/>
  <c r="Y68" i="19"/>
  <c r="I68" i="19"/>
  <c r="Y103" i="19"/>
  <c r="Y83" i="19"/>
  <c r="I67" i="19"/>
  <c r="Y309" i="19"/>
  <c r="U98" i="19"/>
  <c r="W98" i="19" s="1"/>
  <c r="Y58" i="19"/>
  <c r="U58" i="19"/>
  <c r="W58" i="19" s="1"/>
  <c r="Y212" i="19"/>
  <c r="R43" i="19"/>
  <c r="U43" i="19" s="1"/>
  <c r="W43" i="19" s="1"/>
  <c r="X177" i="19"/>
  <c r="Y158" i="19"/>
  <c r="Y264" i="19"/>
  <c r="X309" i="19"/>
  <c r="U211" i="19"/>
  <c r="W211" i="19" s="1"/>
  <c r="Y211" i="19"/>
  <c r="P249" i="19"/>
  <c r="R249" i="19" s="1"/>
  <c r="U249" i="19" s="1"/>
  <c r="W249" i="19" s="1"/>
  <c r="X231" i="19"/>
  <c r="R231" i="19"/>
  <c r="U138" i="19"/>
  <c r="W138" i="19" s="1"/>
  <c r="Y138" i="19"/>
  <c r="Y202" i="19"/>
  <c r="U202" i="19"/>
  <c r="W202" i="19" s="1"/>
  <c r="P287" i="19"/>
  <c r="R287" i="19" s="1"/>
  <c r="G287" i="19"/>
  <c r="Y236" i="19"/>
  <c r="U126" i="19"/>
  <c r="W126" i="19" s="1"/>
  <c r="K158" i="19"/>
  <c r="Y135" i="19"/>
  <c r="Y299" i="19"/>
  <c r="Y61" i="19"/>
  <c r="Y78" i="19"/>
  <c r="U239" i="19"/>
  <c r="W239" i="19" s="1"/>
  <c r="Y239" i="19"/>
  <c r="U209" i="19"/>
  <c r="W209" i="19" s="1"/>
  <c r="Y209" i="19"/>
  <c r="Y152" i="19"/>
  <c r="U152" i="19"/>
  <c r="W152" i="19" s="1"/>
  <c r="X228" i="19"/>
  <c r="K228" i="19"/>
  <c r="Y228" i="19"/>
  <c r="P304" i="19"/>
  <c r="R304" i="19" s="1"/>
  <c r="U304" i="19" s="1"/>
  <c r="W304" i="19" s="1"/>
  <c r="G304" i="19"/>
  <c r="Y126" i="19"/>
  <c r="X135" i="19"/>
  <c r="X283" i="19"/>
  <c r="U193" i="19"/>
  <c r="W193" i="19" s="1"/>
  <c r="Y193" i="19"/>
  <c r="U223" i="19"/>
  <c r="W223" i="19" s="1"/>
  <c r="Y223" i="19"/>
  <c r="U44" i="19"/>
  <c r="W44" i="19" s="1"/>
  <c r="Y44" i="19"/>
  <c r="U145" i="19"/>
  <c r="W145" i="19" s="1"/>
  <c r="Y145" i="19"/>
  <c r="X195" i="19"/>
  <c r="R195" i="19"/>
  <c r="X137" i="19"/>
  <c r="R137" i="19"/>
  <c r="X176" i="19"/>
  <c r="R176" i="19"/>
  <c r="Y219" i="19"/>
  <c r="U219" i="19"/>
  <c r="W219" i="19" s="1"/>
  <c r="X233" i="19"/>
  <c r="K233" i="19"/>
  <c r="Y233" i="19"/>
  <c r="U199" i="19"/>
  <c r="W199" i="19" s="1"/>
  <c r="Y199" i="19"/>
  <c r="X90" i="19"/>
  <c r="Y90" i="19"/>
  <c r="I90" i="19"/>
  <c r="U218" i="19"/>
  <c r="W218" i="19" s="1"/>
  <c r="Y218" i="19"/>
  <c r="Q93" i="19"/>
  <c r="T93" i="19"/>
  <c r="P93" i="19"/>
  <c r="I43" i="19"/>
  <c r="X43" i="19"/>
  <c r="G40" i="19"/>
  <c r="P40" i="19"/>
  <c r="R40" i="19" s="1"/>
  <c r="U40" i="19" s="1"/>
  <c r="W40" i="19" s="1"/>
  <c r="X35" i="19"/>
  <c r="G33" i="19"/>
  <c r="P33" i="19"/>
  <c r="R33" i="19" s="1"/>
  <c r="X26" i="19"/>
  <c r="I26" i="19"/>
  <c r="X24" i="19"/>
  <c r="I24" i="19"/>
  <c r="Y160" i="19"/>
  <c r="P267" i="19"/>
  <c r="Q267" i="19"/>
  <c r="P234" i="19"/>
  <c r="Q234" i="19"/>
  <c r="P105" i="19"/>
  <c r="R105" i="19" s="1"/>
  <c r="G105" i="19"/>
  <c r="Q105" i="19"/>
  <c r="G47" i="19"/>
  <c r="Q47" i="19"/>
  <c r="P47" i="19"/>
  <c r="R47" i="19" s="1"/>
  <c r="U47" i="19" s="1"/>
  <c r="W47" i="19" s="1"/>
  <c r="U180" i="19"/>
  <c r="W180" i="19" s="1"/>
  <c r="U258" i="19"/>
  <c r="W258" i="19" s="1"/>
  <c r="Q269" i="19"/>
  <c r="P269" i="19"/>
  <c r="R269" i="19" s="1"/>
  <c r="U269" i="19" s="1"/>
  <c r="W269" i="19" s="1"/>
  <c r="G269" i="19"/>
  <c r="Q226" i="19"/>
  <c r="P226" i="19"/>
  <c r="G179" i="19"/>
  <c r="P179" i="19"/>
  <c r="R179" i="19" s="1"/>
  <c r="G125" i="19"/>
  <c r="P125" i="19"/>
  <c r="Q125" i="19"/>
  <c r="G117" i="19"/>
  <c r="P117" i="19"/>
  <c r="R117" i="19" s="1"/>
  <c r="U117" i="19" s="1"/>
  <c r="W117" i="19" s="1"/>
  <c r="P111" i="19"/>
  <c r="G86" i="19"/>
  <c r="P86" i="19"/>
  <c r="R86" i="19" s="1"/>
  <c r="G76" i="19"/>
  <c r="P76" i="19"/>
  <c r="R76" i="19" s="1"/>
  <c r="U76" i="19" s="1"/>
  <c r="W76" i="19" s="1"/>
  <c r="P280" i="19"/>
  <c r="P272" i="19"/>
  <c r="Q272" i="19"/>
  <c r="G248" i="19"/>
  <c r="Q248" i="19"/>
  <c r="P248" i="19"/>
  <c r="R248" i="19" s="1"/>
  <c r="G229" i="19"/>
  <c r="P229" i="19"/>
  <c r="R229" i="19" s="1"/>
  <c r="U229" i="19" s="1"/>
  <c r="W229" i="19" s="1"/>
  <c r="Q229" i="19"/>
  <c r="P208" i="19"/>
  <c r="G208" i="19"/>
  <c r="Q208" i="19"/>
  <c r="P167" i="19"/>
  <c r="R167" i="19" s="1"/>
  <c r="G167" i="19"/>
  <c r="I119" i="19"/>
  <c r="X119" i="19"/>
  <c r="G95" i="19"/>
  <c r="P95" i="19"/>
  <c r="R95" i="19" s="1"/>
  <c r="U95" i="19" s="1"/>
  <c r="W95" i="19" s="1"/>
  <c r="G79" i="19"/>
  <c r="Q79" i="19"/>
  <c r="P79" i="19"/>
  <c r="G49" i="19"/>
  <c r="P49" i="19"/>
  <c r="R49" i="19" s="1"/>
  <c r="U49" i="19" s="1"/>
  <c r="W49" i="19" s="1"/>
  <c r="P303" i="19"/>
  <c r="R303" i="19" s="1"/>
  <c r="U303" i="19" s="1"/>
  <c r="W303" i="19" s="1"/>
  <c r="G303" i="19"/>
  <c r="P330" i="19"/>
  <c r="G330" i="19"/>
  <c r="L330" i="19" s="1"/>
  <c r="G316" i="19"/>
  <c r="P316" i="19"/>
  <c r="Q316" i="19"/>
  <c r="Q263" i="19"/>
  <c r="R263" i="19" s="1"/>
  <c r="U263" i="19" s="1"/>
  <c r="W263" i="19" s="1"/>
  <c r="G263" i="19"/>
  <c r="G242" i="19"/>
  <c r="Q242" i="19"/>
  <c r="P242" i="19"/>
  <c r="R242" i="19" s="1"/>
  <c r="U242" i="19" s="1"/>
  <c r="W242" i="19" s="1"/>
  <c r="P232" i="19"/>
  <c r="R232" i="19" s="1"/>
  <c r="U232" i="19" s="1"/>
  <c r="W232" i="19" s="1"/>
  <c r="G232" i="19"/>
  <c r="P194" i="19"/>
  <c r="R194" i="19" s="1"/>
  <c r="G194" i="19"/>
  <c r="Q107" i="19"/>
  <c r="G107" i="19"/>
  <c r="P107" i="19"/>
  <c r="G85" i="19"/>
  <c r="P85" i="19"/>
  <c r="R85" i="19" s="1"/>
  <c r="U85" i="19" s="1"/>
  <c r="W85" i="19" s="1"/>
  <c r="G282" i="19"/>
  <c r="P323" i="19"/>
  <c r="G323" i="19"/>
  <c r="L323" i="19" s="1"/>
  <c r="G210" i="19"/>
  <c r="P210" i="19"/>
  <c r="R210" i="19" s="1"/>
  <c r="P200" i="19"/>
  <c r="Q200" i="19"/>
  <c r="G153" i="19"/>
  <c r="Q153" i="19"/>
  <c r="P153" i="19"/>
  <c r="R153" i="19" s="1"/>
  <c r="P279" i="19"/>
  <c r="R279" i="19" s="1"/>
  <c r="G279" i="19"/>
  <c r="P315" i="19"/>
  <c r="G315" i="19"/>
  <c r="G253" i="19"/>
  <c r="P253" i="19"/>
  <c r="R253" i="19" s="1"/>
  <c r="U253" i="19" s="1"/>
  <c r="W253" i="19" s="1"/>
  <c r="G216" i="19"/>
  <c r="P216" i="19"/>
  <c r="Q216" i="19"/>
  <c r="G184" i="19"/>
  <c r="Q184" i="19"/>
  <c r="P184" i="19"/>
  <c r="R184" i="19" s="1"/>
  <c r="P181" i="19"/>
  <c r="R181" i="19" s="1"/>
  <c r="G181" i="19"/>
  <c r="Q100" i="19"/>
  <c r="G100" i="19"/>
  <c r="P100" i="19"/>
  <c r="R100" i="19" s="1"/>
  <c r="U100" i="19" s="1"/>
  <c r="W100" i="19" s="1"/>
  <c r="P295" i="19"/>
  <c r="R295" i="19" s="1"/>
  <c r="U295" i="19" s="1"/>
  <c r="W295" i="19" s="1"/>
  <c r="G295" i="19"/>
  <c r="G288" i="19"/>
  <c r="U288" i="19" s="1"/>
  <c r="W288" i="19" s="1"/>
  <c r="Q162" i="19"/>
  <c r="R162" i="19" s="1"/>
  <c r="U162" i="19" s="1"/>
  <c r="W162" i="19" s="1"/>
  <c r="G162" i="19"/>
  <c r="G156" i="19"/>
  <c r="Q156" i="19"/>
  <c r="R156" i="19" s="1"/>
  <c r="U156" i="19" s="1"/>
  <c r="W156" i="19" s="1"/>
  <c r="P65" i="19"/>
  <c r="R65" i="19" s="1"/>
  <c r="G65" i="19"/>
  <c r="P331" i="19"/>
  <c r="G331" i="19"/>
  <c r="L331" i="19" s="1"/>
  <c r="P143" i="19"/>
  <c r="R324" i="19"/>
  <c r="U324" i="19" s="1"/>
  <c r="W324" i="19" s="1"/>
  <c r="P119" i="19"/>
  <c r="R119" i="19" s="1"/>
  <c r="G318" i="19"/>
  <c r="L318" i="19" s="1"/>
  <c r="G328" i="19"/>
  <c r="P328" i="19"/>
  <c r="Q328" i="19"/>
  <c r="Q327" i="19"/>
  <c r="G327" i="19"/>
  <c r="P327" i="19"/>
  <c r="R327" i="19" s="1"/>
  <c r="U327" i="19" s="1"/>
  <c r="W327" i="19" s="1"/>
  <c r="G325" i="19"/>
  <c r="Q325" i="19"/>
  <c r="P325" i="19"/>
  <c r="X331" i="19"/>
  <c r="G326" i="19"/>
  <c r="Q326" i="19"/>
  <c r="R326" i="19" s="1"/>
  <c r="U326" i="19" s="1"/>
  <c r="W326" i="19" s="1"/>
  <c r="Q331" i="19"/>
  <c r="R331" i="19" s="1"/>
  <c r="BA25" i="22"/>
  <c r="BB25" i="22"/>
  <c r="AJ45" i="22"/>
  <c r="AK45" i="22"/>
  <c r="AI45" i="22"/>
  <c r="AI186" i="22"/>
  <c r="BK6" i="22"/>
  <c r="BJ6" i="22" s="1"/>
  <c r="BI6" i="22" s="1"/>
  <c r="BH6" i="22" s="1"/>
  <c r="BG6" i="22" s="1"/>
  <c r="BF6" i="22" s="1"/>
  <c r="BE6" i="22" s="1"/>
  <c r="BD6" i="22" s="1"/>
  <c r="BC6" i="22" s="1"/>
  <c r="AI202" i="22"/>
  <c r="AJ202" i="22"/>
  <c r="AT219" i="22"/>
  <c r="AS219" i="22" s="1"/>
  <c r="AR219" i="22" s="1"/>
  <c r="AQ219" i="22" s="1"/>
  <c r="AP219" i="22" s="1"/>
  <c r="AO219" i="22" s="1"/>
  <c r="AN219" i="22" s="1"/>
  <c r="AM219" i="22" s="1"/>
  <c r="AL219" i="22" s="1"/>
  <c r="AT160" i="22"/>
  <c r="AS160" i="22" s="1"/>
  <c r="AR160" i="22" s="1"/>
  <c r="AQ160" i="22" s="1"/>
  <c r="AP160" i="22" s="1"/>
  <c r="AO160" i="22" s="1"/>
  <c r="AN160" i="22" s="1"/>
  <c r="AM160" i="22" s="1"/>
  <c r="AL160" i="22" s="1"/>
  <c r="AJ73" i="22"/>
  <c r="AI73" i="22"/>
  <c r="BK68" i="22"/>
  <c r="BJ68" i="22" s="1"/>
  <c r="BI68" i="22" s="1"/>
  <c r="BH68" i="22" s="1"/>
  <c r="BG68" i="22" s="1"/>
  <c r="BF68" i="22" s="1"/>
  <c r="BE68" i="22" s="1"/>
  <c r="BD68" i="22" s="1"/>
  <c r="BC68" i="22" s="1"/>
  <c r="AT62" i="22"/>
  <c r="AS62" i="22" s="1"/>
  <c r="AR62" i="22" s="1"/>
  <c r="AQ62" i="22" s="1"/>
  <c r="AP62" i="22" s="1"/>
  <c r="AO62" i="22" s="1"/>
  <c r="AN62" i="22" s="1"/>
  <c r="AM62" i="22" s="1"/>
  <c r="AL62" i="22" s="1"/>
  <c r="BK61" i="22"/>
  <c r="BJ61" i="22" s="1"/>
  <c r="BI61" i="22" s="1"/>
  <c r="BH61" i="22" s="1"/>
  <c r="BG61" i="22" s="1"/>
  <c r="BF61" i="22" s="1"/>
  <c r="BE61" i="22" s="1"/>
  <c r="BD61" i="22" s="1"/>
  <c r="BC61" i="22" s="1"/>
  <c r="AT237" i="22"/>
  <c r="AS237" i="22" s="1"/>
  <c r="AR237" i="22" s="1"/>
  <c r="AQ237" i="22" s="1"/>
  <c r="AP237" i="22" s="1"/>
  <c r="AO237" i="22" s="1"/>
  <c r="AN237" i="22" s="1"/>
  <c r="AM237" i="22" s="1"/>
  <c r="AL237" i="22" s="1"/>
  <c r="BK60" i="22"/>
  <c r="BJ60" i="22" s="1"/>
  <c r="BI60" i="22" s="1"/>
  <c r="BH60" i="22" s="1"/>
  <c r="BG60" i="22" s="1"/>
  <c r="BF60" i="22" s="1"/>
  <c r="BE60" i="22" s="1"/>
  <c r="BD60" i="22" s="1"/>
  <c r="BC60" i="22" s="1"/>
  <c r="AT136" i="22"/>
  <c r="AS136" i="22" s="1"/>
  <c r="AR136" i="22" s="1"/>
  <c r="AQ136" i="22" s="1"/>
  <c r="AP136" i="22" s="1"/>
  <c r="AO136" i="22" s="1"/>
  <c r="AN136" i="22" s="1"/>
  <c r="AM136" i="22" s="1"/>
  <c r="AL136" i="22" s="1"/>
  <c r="AJ54" i="22"/>
  <c r="AK54" i="22"/>
  <c r="AR171" i="22"/>
  <c r="AQ171" i="22" s="1"/>
  <c r="AP171" i="22" s="1"/>
  <c r="AO171" i="22" s="1"/>
  <c r="AN171" i="22" s="1"/>
  <c r="AM171" i="22" s="1"/>
  <c r="AL171" i="22" s="1"/>
  <c r="AT103" i="22"/>
  <c r="AS103" i="22" s="1"/>
  <c r="AR103" i="22" s="1"/>
  <c r="AQ103" i="22" s="1"/>
  <c r="AP103" i="22" s="1"/>
  <c r="AO103" i="22" s="1"/>
  <c r="AN103" i="22" s="1"/>
  <c r="AM103" i="22" s="1"/>
  <c r="AL103" i="22" s="1"/>
  <c r="AK103" i="22" s="1"/>
  <c r="BA78" i="22"/>
  <c r="BB78" i="22"/>
  <c r="AT115" i="22"/>
  <c r="AS115" i="22" s="1"/>
  <c r="AR115" i="22" s="1"/>
  <c r="AQ115" i="22" s="1"/>
  <c r="AP115" i="22" s="1"/>
  <c r="AO115" i="22" s="1"/>
  <c r="AN115" i="22" s="1"/>
  <c r="AM115" i="22" s="1"/>
  <c r="AL115" i="22" s="1"/>
  <c r="H45" i="3"/>
  <c r="F45" i="3"/>
  <c r="H37" i="3"/>
  <c r="L37" i="3"/>
  <c r="J25" i="21"/>
  <c r="I25" i="21"/>
  <c r="K25" i="21"/>
  <c r="L25" i="21"/>
  <c r="AD249" i="22"/>
  <c r="AB249" i="22"/>
  <c r="AJ113" i="22"/>
  <c r="AH245" i="22"/>
  <c r="AB245" i="22" s="1"/>
  <c r="AJ170" i="22"/>
  <c r="AH170" i="22" s="1"/>
  <c r="AJ164" i="22"/>
  <c r="AK182" i="22"/>
  <c r="AJ221" i="22"/>
  <c r="AI58" i="22"/>
  <c r="AH58" i="22" s="1"/>
  <c r="AJ168" i="22"/>
  <c r="AH168" i="22" s="1"/>
  <c r="AK73" i="22"/>
  <c r="F59" i="3"/>
  <c r="I59" i="3"/>
  <c r="H59" i="3"/>
  <c r="L37" i="15"/>
  <c r="H37" i="15"/>
  <c r="K37" i="15"/>
  <c r="F37" i="15"/>
  <c r="F29" i="15"/>
  <c r="K29" i="15"/>
  <c r="I29" i="15"/>
  <c r="H29" i="15"/>
  <c r="H38" i="21"/>
  <c r="I38" i="21"/>
  <c r="K38" i="21"/>
  <c r="F38" i="21"/>
  <c r="J38" i="21"/>
  <c r="L38" i="21"/>
  <c r="H32" i="21"/>
  <c r="I32" i="21"/>
  <c r="L32" i="21"/>
  <c r="F23" i="15"/>
  <c r="H23" i="15"/>
  <c r="I23" i="15"/>
  <c r="K23" i="15"/>
  <c r="L23" i="15"/>
  <c r="AE249" i="22"/>
  <c r="AB255" i="22"/>
  <c r="AI113" i="22"/>
  <c r="BB13" i="22"/>
  <c r="AZ13" i="22" s="1"/>
  <c r="AX13" i="22" s="1"/>
  <c r="BA91" i="22"/>
  <c r="AZ91" i="22" s="1"/>
  <c r="AX91" i="22" s="1"/>
  <c r="AK232" i="22"/>
  <c r="AI170" i="22"/>
  <c r="AI164" i="22"/>
  <c r="AZ56" i="22"/>
  <c r="AX56" i="22" s="1"/>
  <c r="AJ182" i="22"/>
  <c r="AH182" i="22" s="1"/>
  <c r="AK221" i="22"/>
  <c r="AK58" i="22"/>
  <c r="AK23" i="22"/>
  <c r="AJ180" i="22"/>
  <c r="AJ207" i="22"/>
  <c r="AI207" i="22"/>
  <c r="AJ31" i="22"/>
  <c r="AH31" i="22" s="1"/>
  <c r="AK31" i="22"/>
  <c r="AT209" i="22"/>
  <c r="AS209" i="22" s="1"/>
  <c r="AR209" i="22" s="1"/>
  <c r="AQ209" i="22" s="1"/>
  <c r="AP209" i="22" s="1"/>
  <c r="AO209" i="22" s="1"/>
  <c r="AN209" i="22" s="1"/>
  <c r="AM209" i="22" s="1"/>
  <c r="AL209" i="22" s="1"/>
  <c r="AK204" i="22"/>
  <c r="AJ204" i="22"/>
  <c r="AH204" i="22" s="1"/>
  <c r="J64" i="15"/>
  <c r="H64" i="15"/>
  <c r="I64" i="15"/>
  <c r="K57" i="15"/>
  <c r="L57" i="15"/>
  <c r="H57" i="15"/>
  <c r="J57" i="15"/>
  <c r="I57" i="15"/>
  <c r="I43" i="15"/>
  <c r="H43" i="15"/>
  <c r="F59" i="21"/>
  <c r="H59" i="21"/>
  <c r="I59" i="21"/>
  <c r="J59" i="21"/>
  <c r="K59" i="21"/>
  <c r="AI232" i="22"/>
  <c r="AH232" i="22" s="1"/>
  <c r="AB232" i="22" s="1"/>
  <c r="BA85" i="22"/>
  <c r="AZ85" i="22" s="1"/>
  <c r="AX85" i="22" s="1"/>
  <c r="AJ51" i="22"/>
  <c r="BB4" i="22"/>
  <c r="AZ4" i="22" s="1"/>
  <c r="AX4" i="22" s="1"/>
  <c r="AJ116" i="22"/>
  <c r="AH116" i="22" s="1"/>
  <c r="AJ23" i="22"/>
  <c r="AH23" i="22" s="1"/>
  <c r="AA23" i="22" s="1"/>
  <c r="AI180" i="22"/>
  <c r="AK26" i="22"/>
  <c r="AT246" i="22"/>
  <c r="AS246" i="22" s="1"/>
  <c r="AR246" i="22" s="1"/>
  <c r="AQ246" i="22" s="1"/>
  <c r="AP246" i="22" s="1"/>
  <c r="AO246" i="22" s="1"/>
  <c r="AN246" i="22" s="1"/>
  <c r="AM246" i="22" s="1"/>
  <c r="AL246" i="22" s="1"/>
  <c r="G39" i="3"/>
  <c r="K39" i="3"/>
  <c r="G32" i="3"/>
  <c r="K32" i="3"/>
  <c r="G25" i="3"/>
  <c r="L25" i="3"/>
  <c r="K25" i="3"/>
  <c r="I71" i="15"/>
  <c r="H71" i="15"/>
  <c r="K71" i="15"/>
  <c r="L71" i="15"/>
  <c r="F71" i="15"/>
  <c r="J71" i="15"/>
  <c r="H73" i="21"/>
  <c r="J73" i="21"/>
  <c r="K73" i="21"/>
  <c r="L73" i="21"/>
  <c r="F73" i="21"/>
  <c r="BB28" i="22"/>
  <c r="BA28" i="22"/>
  <c r="AA161" i="22"/>
  <c r="AI51" i="22"/>
  <c r="AH51" i="22" s="1"/>
  <c r="AK116" i="22"/>
  <c r="AZ9" i="22"/>
  <c r="AX9" i="22" s="1"/>
  <c r="AZ102" i="22"/>
  <c r="AX102" i="22" s="1"/>
  <c r="AJ21" i="22"/>
  <c r="AJ157" i="22"/>
  <c r="AH157" i="22" s="1"/>
  <c r="AI54" i="22"/>
  <c r="AI26" i="22"/>
  <c r="AH26" i="22" s="1"/>
  <c r="AI187" i="22"/>
  <c r="AH187" i="22" s="1"/>
  <c r="AK187" i="22"/>
  <c r="AJ63" i="22"/>
  <c r="AH63" i="22" s="1"/>
  <c r="AK63" i="22"/>
  <c r="AK205" i="22"/>
  <c r="AI205" i="22"/>
  <c r="AH205" i="22" s="1"/>
  <c r="BB42" i="22"/>
  <c r="BA42" i="22"/>
  <c r="L45" i="3"/>
  <c r="G45" i="3"/>
  <c r="K45" i="3"/>
  <c r="J23" i="15"/>
  <c r="H79" i="21"/>
  <c r="L79" i="21"/>
  <c r="I79" i="21"/>
  <c r="J79" i="21"/>
  <c r="K79" i="21"/>
  <c r="BA37" i="22"/>
  <c r="AZ37" i="22" s="1"/>
  <c r="AX37" i="22" s="1"/>
  <c r="AJ118" i="22"/>
  <c r="AH118" i="22" s="1"/>
  <c r="BA47" i="22"/>
  <c r="AZ47" i="22" s="1"/>
  <c r="AX47" i="22" s="1"/>
  <c r="BB89" i="22"/>
  <c r="AZ89" i="22" s="1"/>
  <c r="AX89" i="22" s="1"/>
  <c r="AJ86" i="22"/>
  <c r="AK157" i="22"/>
  <c r="AJ130" i="22"/>
  <c r="AH130" i="22" s="1"/>
  <c r="AI129" i="22"/>
  <c r="AH129" i="22" s="1"/>
  <c r="AK129" i="22"/>
  <c r="AJ71" i="22"/>
  <c r="AH71" i="22" s="1"/>
  <c r="AK71" i="22"/>
  <c r="AK228" i="22"/>
  <c r="AJ228" i="22"/>
  <c r="AH228" i="22" s="1"/>
  <c r="AI65" i="22"/>
  <c r="AH65" i="22" s="1"/>
  <c r="AK65" i="22"/>
  <c r="AH199" i="22"/>
  <c r="BA20" i="22"/>
  <c r="AZ20" i="22" s="1"/>
  <c r="AX20" i="22" s="1"/>
  <c r="AH172" i="22"/>
  <c r="AI86" i="22"/>
  <c r="BA15" i="22"/>
  <c r="AZ15" i="22" s="1"/>
  <c r="AX15" i="22" s="1"/>
  <c r="AI21" i="22"/>
  <c r="AI197" i="22"/>
  <c r="AH197" i="22" s="1"/>
  <c r="AK202" i="22"/>
  <c r="AK189" i="22"/>
  <c r="AK145" i="22"/>
  <c r="AK130" i="22"/>
  <c r="AI191" i="22"/>
  <c r="AJ191" i="22"/>
  <c r="AT148" i="22"/>
  <c r="AS148" i="22" s="1"/>
  <c r="AR148" i="22" s="1"/>
  <c r="AQ148" i="22" s="1"/>
  <c r="AP148" i="22" s="1"/>
  <c r="AO148" i="22" s="1"/>
  <c r="AN148" i="22" s="1"/>
  <c r="AM148" i="22" s="1"/>
  <c r="AL148" i="22" s="1"/>
  <c r="AZ35" i="22"/>
  <c r="AX35" i="22" s="1"/>
  <c r="AH107" i="22"/>
  <c r="AA107" i="22" s="1"/>
  <c r="AC107" i="22" s="1"/>
  <c r="AH117" i="22"/>
  <c r="AH102" i="22"/>
  <c r="L31" i="3"/>
  <c r="I75" i="15"/>
  <c r="J27" i="15"/>
  <c r="I48" i="21"/>
  <c r="J28" i="21"/>
  <c r="AH101" i="22"/>
  <c r="AB101" i="22" s="1"/>
  <c r="L59" i="3"/>
  <c r="J28" i="15"/>
  <c r="J41" i="21"/>
  <c r="K48" i="15"/>
  <c r="J55" i="21"/>
  <c r="H27" i="3"/>
  <c r="F75" i="21"/>
  <c r="I41" i="21"/>
  <c r="I28" i="21"/>
  <c r="J75" i="21"/>
  <c r="J48" i="21"/>
  <c r="AZ36" i="22"/>
  <c r="AX36" i="22" s="1"/>
  <c r="K41" i="3"/>
  <c r="F27" i="15"/>
  <c r="F73" i="15"/>
  <c r="K27" i="15"/>
  <c r="AB58" i="22"/>
  <c r="AA58" i="22"/>
  <c r="AI74" i="22"/>
  <c r="AJ74" i="22"/>
  <c r="AJ174" i="22"/>
  <c r="AH174" i="22" s="1"/>
  <c r="AK174" i="22"/>
  <c r="AH193" i="22"/>
  <c r="AJ214" i="22"/>
  <c r="AK214" i="22"/>
  <c r="AI214" i="22"/>
  <c r="BB88" i="22"/>
  <c r="BA88" i="22"/>
  <c r="AJ206" i="22"/>
  <c r="AI206" i="22"/>
  <c r="AK206" i="22"/>
  <c r="AB23" i="22"/>
  <c r="AH99" i="22"/>
  <c r="AA99" i="22" s="1"/>
  <c r="AE99" i="22" s="1"/>
  <c r="AH242" i="22"/>
  <c r="AZ65" i="22"/>
  <c r="AX65" i="22" s="1"/>
  <c r="AH236" i="22"/>
  <c r="AZ94" i="22"/>
  <c r="AX94" i="22" s="1"/>
  <c r="BA5" i="22"/>
  <c r="AZ5" i="22" s="1"/>
  <c r="AX5" i="22" s="1"/>
  <c r="AK137" i="22"/>
  <c r="AI137" i="22"/>
  <c r="AH137" i="22" s="1"/>
  <c r="AH235" i="22"/>
  <c r="AA235" i="22" s="1"/>
  <c r="AH91" i="22"/>
  <c r="AI173" i="22"/>
  <c r="AJ173" i="22"/>
  <c r="AK173" i="22"/>
  <c r="BA82" i="22"/>
  <c r="BB82" i="22"/>
  <c r="BA81" i="22"/>
  <c r="BB81" i="22"/>
  <c r="AI119" i="22"/>
  <c r="AK119" i="22"/>
  <c r="AJ119" i="22"/>
  <c r="BA51" i="22"/>
  <c r="BB51" i="22"/>
  <c r="AJ125" i="22"/>
  <c r="AI125" i="22"/>
  <c r="AH40" i="22"/>
  <c r="AA40" i="22" s="1"/>
  <c r="AH257" i="22"/>
  <c r="AH33" i="22"/>
  <c r="AZ100" i="22"/>
  <c r="AX100" i="22" s="1"/>
  <c r="BB76" i="22"/>
  <c r="BA76" i="22"/>
  <c r="AI110" i="22"/>
  <c r="AJ110" i="22"/>
  <c r="AK110" i="22"/>
  <c r="BA41" i="22"/>
  <c r="BB41" i="22"/>
  <c r="AK53" i="22"/>
  <c r="AJ53" i="22"/>
  <c r="AH53" i="22" s="1"/>
  <c r="AB53" i="22" s="1"/>
  <c r="AK181" i="22"/>
  <c r="AJ181" i="22"/>
  <c r="AH181" i="22" s="1"/>
  <c r="AI138" i="22"/>
  <c r="AH138" i="22" s="1"/>
  <c r="AB138" i="22" s="1"/>
  <c r="AK138" i="22"/>
  <c r="AK142" i="22"/>
  <c r="AI142" i="22"/>
  <c r="AH142" i="22" s="1"/>
  <c r="AK59" i="22"/>
  <c r="AJ59" i="22"/>
  <c r="BB98" i="22"/>
  <c r="BA98" i="22"/>
  <c r="AJ132" i="22"/>
  <c r="AI132" i="22"/>
  <c r="AK132" i="22"/>
  <c r="AK198" i="22"/>
  <c r="AI198" i="22"/>
  <c r="AJ198" i="22"/>
  <c r="BB104" i="22"/>
  <c r="BA104" i="22"/>
  <c r="AJ149" i="22"/>
  <c r="AI149" i="22"/>
  <c r="AK149" i="22"/>
  <c r="P32" i="1"/>
  <c r="T14" i="1"/>
  <c r="T13" i="1"/>
  <c r="P95" i="1"/>
  <c r="R95" i="1" s="1"/>
  <c r="P106" i="1"/>
  <c r="R106" i="1" s="1"/>
  <c r="P27" i="1"/>
  <c r="P25" i="1"/>
  <c r="T9" i="1"/>
  <c r="P102" i="1"/>
  <c r="R102" i="1" s="1"/>
  <c r="P55" i="1"/>
  <c r="R55" i="1" s="1"/>
  <c r="P133" i="1"/>
  <c r="R133" i="1" s="1"/>
  <c r="P53" i="1"/>
  <c r="R53" i="1" s="1"/>
  <c r="T16" i="1"/>
  <c r="P26" i="1"/>
  <c r="P64" i="1"/>
  <c r="R64" i="1" s="1"/>
  <c r="P47" i="1"/>
  <c r="P76" i="1"/>
  <c r="R76" i="1" s="1"/>
  <c r="P128" i="1"/>
  <c r="R128" i="1" s="1"/>
  <c r="P100" i="1"/>
  <c r="R100" i="1" s="1"/>
  <c r="T4" i="1"/>
  <c r="T8" i="1"/>
  <c r="P21" i="1"/>
  <c r="P125" i="1"/>
  <c r="R125" i="1" s="1"/>
  <c r="P23" i="1"/>
  <c r="P86" i="1"/>
  <c r="R86" i="1" s="1"/>
  <c r="P105" i="1"/>
  <c r="R105" i="1" s="1"/>
  <c r="P119" i="1"/>
  <c r="R119" i="1" s="1"/>
  <c r="P66" i="1"/>
  <c r="R66" i="1" s="1"/>
  <c r="P129" i="1"/>
  <c r="R129" i="1" s="1"/>
  <c r="P36" i="1"/>
  <c r="P104" i="1"/>
  <c r="R104" i="1" s="1"/>
  <c r="P120" i="1"/>
  <c r="R120" i="1" s="1"/>
  <c r="P112" i="1"/>
  <c r="R112" i="1" s="1"/>
  <c r="P115" i="1"/>
  <c r="R115" i="1" s="1"/>
  <c r="P40" i="1"/>
  <c r="T12" i="1"/>
  <c r="P79" i="1"/>
  <c r="R79" i="1" s="1"/>
  <c r="P90" i="1"/>
  <c r="R90" i="1" s="1"/>
  <c r="P38" i="1"/>
  <c r="P123" i="1"/>
  <c r="R123" i="1" s="1"/>
  <c r="P89" i="1"/>
  <c r="R89" i="1" s="1"/>
  <c r="P130" i="1"/>
  <c r="R130" i="1" s="1"/>
  <c r="P117" i="1"/>
  <c r="R117" i="1" s="1"/>
  <c r="P34" i="1"/>
  <c r="P113" i="1"/>
  <c r="R113" i="1" s="1"/>
  <c r="P108" i="1"/>
  <c r="R108" i="1" s="1"/>
  <c r="P56" i="1"/>
  <c r="R56" i="1" s="1"/>
  <c r="P68" i="1"/>
  <c r="R68" i="1" s="1"/>
  <c r="P59" i="1"/>
  <c r="R59" i="1" s="1"/>
  <c r="P24" i="1"/>
  <c r="P31" i="1"/>
  <c r="T7" i="1"/>
  <c r="T2" i="1"/>
  <c r="P109" i="1"/>
  <c r="R109" i="1" s="1"/>
  <c r="P107" i="1"/>
  <c r="R107" i="1" s="1"/>
  <c r="P70" i="1"/>
  <c r="R70" i="1" s="1"/>
  <c r="P73" i="1"/>
  <c r="R73" i="1" s="1"/>
  <c r="P103" i="1"/>
  <c r="R103" i="1" s="1"/>
  <c r="P50" i="1"/>
  <c r="R50" i="1" s="1"/>
  <c r="P101" i="1"/>
  <c r="R101" i="1" s="1"/>
  <c r="P124" i="1"/>
  <c r="R124" i="1" s="1"/>
  <c r="P97" i="1"/>
  <c r="R97" i="1" s="1"/>
  <c r="P72" i="1"/>
  <c r="R72" i="1" s="1"/>
  <c r="P67" i="1"/>
  <c r="R67" i="1" s="1"/>
  <c r="P45" i="1"/>
  <c r="P83" i="1"/>
  <c r="R83" i="1" s="1"/>
  <c r="P127" i="1"/>
  <c r="R127" i="1" s="1"/>
  <c r="P63" i="1"/>
  <c r="R63" i="1" s="1"/>
  <c r="P74" i="1"/>
  <c r="R74" i="1" s="1"/>
  <c r="P43" i="1"/>
  <c r="P93" i="1"/>
  <c r="R93" i="1" s="1"/>
  <c r="P91" i="1"/>
  <c r="R91" i="1" s="1"/>
  <c r="P54" i="1"/>
  <c r="R54" i="1" s="1"/>
  <c r="P57" i="1"/>
  <c r="R57" i="1" s="1"/>
  <c r="P114" i="1"/>
  <c r="R114" i="1" s="1"/>
  <c r="P33" i="1"/>
  <c r="P92" i="1"/>
  <c r="R92" i="1" s="1"/>
  <c r="P116" i="1"/>
  <c r="R116" i="1" s="1"/>
  <c r="P39" i="1"/>
  <c r="P96" i="1"/>
  <c r="R96" i="1" s="1"/>
  <c r="P52" i="1"/>
  <c r="R52" i="1" s="1"/>
  <c r="P80" i="1"/>
  <c r="R80" i="1" s="1"/>
  <c r="T11" i="1"/>
  <c r="P111" i="1"/>
  <c r="R111" i="1" s="1"/>
  <c r="P122" i="1"/>
  <c r="R122" i="1" s="1"/>
  <c r="P58" i="1"/>
  <c r="R58" i="1" s="1"/>
  <c r="P37" i="1"/>
  <c r="P61" i="1"/>
  <c r="R61" i="1" s="1"/>
  <c r="P134" i="1"/>
  <c r="R134" i="1" s="1"/>
  <c r="P35" i="1"/>
  <c r="T10" i="1"/>
  <c r="P71" i="1"/>
  <c r="R71" i="1" s="1"/>
  <c r="P41" i="1"/>
  <c r="P65" i="1"/>
  <c r="R65" i="1" s="1"/>
  <c r="P132" i="1"/>
  <c r="R132" i="1" s="1"/>
  <c r="P29" i="1"/>
  <c r="P75" i="1"/>
  <c r="R75" i="1" s="1"/>
  <c r="P78" i="1"/>
  <c r="R78" i="1" s="1"/>
  <c r="P48" i="1"/>
  <c r="T3" i="1"/>
  <c r="T15" i="1"/>
  <c r="P118" i="1"/>
  <c r="R118" i="1" s="1"/>
  <c r="P121" i="1"/>
  <c r="R121" i="1" s="1"/>
  <c r="P135" i="1"/>
  <c r="R135" i="1" s="1"/>
  <c r="P82" i="1"/>
  <c r="R82" i="1" s="1"/>
  <c r="P42" i="1"/>
  <c r="P69" i="1"/>
  <c r="R69" i="1" s="1"/>
  <c r="P46" i="1"/>
  <c r="P49" i="1"/>
  <c r="R49" i="1" s="1"/>
  <c r="P84" i="1"/>
  <c r="R84" i="1" s="1"/>
  <c r="P98" i="1"/>
  <c r="R98" i="1" s="1"/>
  <c r="T17" i="1"/>
  <c r="P51" i="1"/>
  <c r="R51" i="1" s="1"/>
  <c r="P22" i="1"/>
  <c r="T6" i="1"/>
  <c r="P85" i="1"/>
  <c r="R85" i="1" s="1"/>
  <c r="P77" i="1"/>
  <c r="R77" i="1" s="1"/>
  <c r="P60" i="1"/>
  <c r="R60" i="1" s="1"/>
  <c r="P81" i="1"/>
  <c r="R81" i="1" s="1"/>
  <c r="P28" i="1"/>
  <c r="P44" i="1"/>
  <c r="P88" i="1"/>
  <c r="R88" i="1" s="1"/>
  <c r="P87" i="1"/>
  <c r="R87" i="1" s="1"/>
  <c r="H24" i="3"/>
  <c r="F24" i="3"/>
  <c r="J24" i="3"/>
  <c r="H44" i="15"/>
  <c r="I44" i="15"/>
  <c r="L44" i="15"/>
  <c r="F44" i="15"/>
  <c r="J44" i="15"/>
  <c r="K44" i="15"/>
  <c r="F30" i="15"/>
  <c r="I30" i="15"/>
  <c r="L30" i="15"/>
  <c r="K30" i="15"/>
  <c r="J30" i="15"/>
  <c r="H30" i="15"/>
  <c r="H39" i="21"/>
  <c r="L39" i="21"/>
  <c r="K39" i="21"/>
  <c r="I39" i="21"/>
  <c r="F39" i="21"/>
  <c r="J39" i="21"/>
  <c r="AH145" i="22"/>
  <c r="AJ126" i="22"/>
  <c r="AK126" i="22"/>
  <c r="AK147" i="22"/>
  <c r="AI147" i="22"/>
  <c r="AI22" i="22"/>
  <c r="AJ22" i="22"/>
  <c r="AK22" i="22"/>
  <c r="BB46" i="22"/>
  <c r="BA46" i="22"/>
  <c r="AJ24" i="22"/>
  <c r="AI24" i="22"/>
  <c r="AJ166" i="22"/>
  <c r="AH166" i="22" s="1"/>
  <c r="AK166" i="22"/>
  <c r="AH30" i="22"/>
  <c r="BA2" i="22"/>
  <c r="AZ2" i="22" s="1"/>
  <c r="AX2" i="22" s="1"/>
  <c r="AH79" i="22"/>
  <c r="AZ29" i="22"/>
  <c r="AX29" i="22" s="1"/>
  <c r="AH67" i="22"/>
  <c r="AI238" i="22"/>
  <c r="AK238" i="22"/>
  <c r="AK25" i="22"/>
  <c r="AI25" i="22"/>
  <c r="AH25" i="22" s="1"/>
  <c r="AJ213" i="22"/>
  <c r="AI213" i="22"/>
  <c r="AJ55" i="22"/>
  <c r="AH55" i="22" s="1"/>
  <c r="AK55" i="22"/>
  <c r="AJ92" i="22"/>
  <c r="AI92" i="22"/>
  <c r="BA44" i="22"/>
  <c r="BB44" i="22"/>
  <c r="AJ112" i="22"/>
  <c r="AI112" i="22"/>
  <c r="AH156" i="22"/>
  <c r="AJ147" i="22"/>
  <c r="BA97" i="22"/>
  <c r="AZ97" i="22" s="1"/>
  <c r="AX97" i="22" s="1"/>
  <c r="AI126" i="22"/>
  <c r="AI75" i="22"/>
  <c r="AH75" i="22" s="1"/>
  <c r="AK75" i="22"/>
  <c r="AJ32" i="22"/>
  <c r="AH32" i="22" s="1"/>
  <c r="AK32" i="22"/>
  <c r="BB59" i="22"/>
  <c r="AZ59" i="22" s="1"/>
  <c r="AX59" i="22" s="1"/>
  <c r="AK249" i="22"/>
  <c r="AK254" i="22"/>
  <c r="AI254" i="22"/>
  <c r="AH254" i="22" s="1"/>
  <c r="AJ29" i="22"/>
  <c r="AI29" i="22"/>
  <c r="AK29" i="22"/>
  <c r="AJ128" i="22"/>
  <c r="AI128" i="22"/>
  <c r="BB27" i="22"/>
  <c r="BA27" i="22"/>
  <c r="AJ114" i="22"/>
  <c r="AH114" i="22" s="1"/>
  <c r="AK161" i="22"/>
  <c r="AH183" i="22"/>
  <c r="AZ12" i="22"/>
  <c r="AX12" i="22" s="1"/>
  <c r="AJ105" i="22"/>
  <c r="AH105" i="22" s="1"/>
  <c r="AH46" i="22"/>
  <c r="AH210" i="22"/>
  <c r="AJ256" i="22"/>
  <c r="AH256" i="22" s="1"/>
  <c r="AK256" i="22"/>
  <c r="AI212" i="22"/>
  <c r="AH212" i="22" s="1"/>
  <c r="AK212" i="22"/>
  <c r="AJ240" i="22"/>
  <c r="AI240" i="22"/>
  <c r="AJ34" i="22"/>
  <c r="AH34" i="22" s="1"/>
  <c r="AK34" i="22"/>
  <c r="BA45" i="22"/>
  <c r="BB45" i="22"/>
  <c r="AK143" i="22"/>
  <c r="AJ143" i="22"/>
  <c r="AH143" i="22" s="1"/>
  <c r="AI124" i="22"/>
  <c r="AK124" i="22"/>
  <c r="AI27" i="22"/>
  <c r="AJ27" i="22"/>
  <c r="AK27" i="22"/>
  <c r="AI224" i="22"/>
  <c r="AJ224" i="22"/>
  <c r="AK252" i="22"/>
  <c r="AI252" i="22"/>
  <c r="AJ252" i="22"/>
  <c r="AI68" i="22"/>
  <c r="AJ68" i="22"/>
  <c r="AH135" i="22"/>
  <c r="AH133" i="22"/>
  <c r="AH121" i="22"/>
  <c r="AH221" i="22"/>
  <c r="AH104" i="22"/>
  <c r="I30" i="3"/>
  <c r="J30" i="3"/>
  <c r="K30" i="3"/>
  <c r="F30" i="3"/>
  <c r="L30" i="3"/>
  <c r="J51" i="15"/>
  <c r="H51" i="15"/>
  <c r="K51" i="15"/>
  <c r="F51" i="15"/>
  <c r="J45" i="21"/>
  <c r="F45" i="21"/>
  <c r="I45" i="21"/>
  <c r="H45" i="21"/>
  <c r="K45" i="21"/>
  <c r="H36" i="3"/>
  <c r="J36" i="3"/>
  <c r="L36" i="3"/>
  <c r="F36" i="3"/>
  <c r="K36" i="3"/>
  <c r="I36" i="3"/>
  <c r="K56" i="15"/>
  <c r="L56" i="15"/>
  <c r="H56" i="15"/>
  <c r="J56" i="15"/>
  <c r="I56" i="15"/>
  <c r="F56" i="15"/>
  <c r="J78" i="21"/>
  <c r="L78" i="21"/>
  <c r="H78" i="21"/>
  <c r="F78" i="21"/>
  <c r="I78" i="21"/>
  <c r="H72" i="21"/>
  <c r="K72" i="21"/>
  <c r="F72" i="21"/>
  <c r="L72" i="21"/>
  <c r="I72" i="21"/>
  <c r="J72" i="21"/>
  <c r="AH189" i="22"/>
  <c r="P131" i="4"/>
  <c r="P204" i="4"/>
  <c r="P251" i="4"/>
  <c r="S251" i="4" s="1"/>
  <c r="U251" i="4" s="1"/>
  <c r="P274" i="4"/>
  <c r="S274" i="4" s="1"/>
  <c r="P270" i="4"/>
  <c r="S270" i="4" s="1"/>
  <c r="P237" i="4"/>
  <c r="S237" i="4" s="1"/>
  <c r="U237" i="4" s="1"/>
  <c r="AC16" i="4"/>
  <c r="P218" i="4"/>
  <c r="S218" i="4" s="1"/>
  <c r="U218" i="4" s="1"/>
  <c r="P138" i="4"/>
  <c r="S138" i="4" s="1"/>
  <c r="U138" i="4" s="1"/>
  <c r="P177" i="4"/>
  <c r="S177" i="4" s="1"/>
  <c r="U177" i="4" s="1"/>
  <c r="P166" i="4"/>
  <c r="S166" i="4" s="1"/>
  <c r="U166" i="4" s="1"/>
  <c r="P246" i="4"/>
  <c r="S246" i="4" s="1"/>
  <c r="U246" i="4" s="1"/>
  <c r="P256" i="4"/>
  <c r="S256" i="4" s="1"/>
  <c r="U256" i="4" s="1"/>
  <c r="P203" i="4"/>
  <c r="S203" i="4" s="1"/>
  <c r="U203" i="4" s="1"/>
  <c r="P137" i="4"/>
  <c r="P167" i="4"/>
  <c r="P184" i="4"/>
  <c r="P209" i="4"/>
  <c r="P219" i="4"/>
  <c r="S219" i="4" s="1"/>
  <c r="U219" i="4" s="1"/>
  <c r="P260" i="4"/>
  <c r="S260" i="4" s="1"/>
  <c r="P155" i="4"/>
  <c r="S155" i="4" s="1"/>
  <c r="U155" i="4" s="1"/>
  <c r="P221" i="4"/>
  <c r="S221" i="4" s="1"/>
  <c r="U221" i="4" s="1"/>
  <c r="P250" i="4"/>
  <c r="S250" i="4" s="1"/>
  <c r="U250" i="4" s="1"/>
  <c r="P158" i="4"/>
  <c r="S158" i="4" s="1"/>
  <c r="U158" i="4" s="1"/>
  <c r="P225" i="4"/>
  <c r="S225" i="4" s="1"/>
  <c r="U225" i="4" s="1"/>
  <c r="P238" i="4"/>
  <c r="S238" i="4" s="1"/>
  <c r="U238" i="4" s="1"/>
  <c r="P191" i="4"/>
  <c r="S191" i="4" s="1"/>
  <c r="U191" i="4" s="1"/>
  <c r="P193" i="4"/>
  <c r="S193" i="4" s="1"/>
  <c r="U193" i="4" s="1"/>
  <c r="P139" i="4"/>
  <c r="S139" i="4" s="1"/>
  <c r="U139" i="4" s="1"/>
  <c r="P240" i="4"/>
  <c r="S240" i="4" s="1"/>
  <c r="U240" i="4" s="1"/>
  <c r="P273" i="4"/>
  <c r="S273" i="4" s="1"/>
  <c r="P141" i="4"/>
  <c r="S141" i="4" s="1"/>
  <c r="U141" i="4" s="1"/>
  <c r="P153" i="4"/>
  <c r="P206" i="4"/>
  <c r="P235" i="4"/>
  <c r="S235" i="4" s="1"/>
  <c r="U235" i="4" s="1"/>
  <c r="P268" i="4"/>
  <c r="S268" i="4" s="1"/>
  <c r="P207" i="4"/>
  <c r="S207" i="4" s="1"/>
  <c r="P150" i="4"/>
  <c r="S150" i="4" s="1"/>
  <c r="U150" i="4" s="1"/>
  <c r="P213" i="4"/>
  <c r="S213" i="4" s="1"/>
  <c r="U213" i="4" s="1"/>
  <c r="P210" i="4"/>
  <c r="S210" i="4" s="1"/>
  <c r="U210" i="4" s="1"/>
  <c r="AC5" i="4"/>
  <c r="P223" i="4"/>
  <c r="S223" i="4" s="1"/>
  <c r="U223" i="4" s="1"/>
  <c r="P228" i="4"/>
  <c r="S228" i="4" s="1"/>
  <c r="U228" i="4" s="1"/>
  <c r="P230" i="4"/>
  <c r="S230" i="4" s="1"/>
  <c r="U230" i="4" s="1"/>
  <c r="P248" i="4"/>
  <c r="S248" i="4" s="1"/>
  <c r="U248" i="4" s="1"/>
  <c r="P179" i="4"/>
  <c r="S179" i="4" s="1"/>
  <c r="U179" i="4" s="1"/>
  <c r="AC4" i="4"/>
  <c r="AC7" i="4"/>
  <c r="P259" i="4"/>
  <c r="S259" i="4" s="1"/>
  <c r="P175" i="4"/>
  <c r="P183" i="4"/>
  <c r="P199" i="4"/>
  <c r="S199" i="4" s="1"/>
  <c r="U199" i="4" s="1"/>
  <c r="P266" i="4"/>
  <c r="S266" i="4" s="1"/>
  <c r="P271" i="4"/>
  <c r="S271" i="4" s="1"/>
  <c r="P190" i="4"/>
  <c r="S190" i="4" s="1"/>
  <c r="U190" i="4" s="1"/>
  <c r="P242" i="4"/>
  <c r="S242" i="4" s="1"/>
  <c r="U242" i="4" s="1"/>
  <c r="P195" i="4"/>
  <c r="S195" i="4" s="1"/>
  <c r="U195" i="4" s="1"/>
  <c r="P215" i="4"/>
  <c r="S215" i="4" s="1"/>
  <c r="U215" i="4" s="1"/>
  <c r="P220" i="4"/>
  <c r="S220" i="4" s="1"/>
  <c r="U220" i="4" s="1"/>
  <c r="P152" i="4"/>
  <c r="S152" i="4" s="1"/>
  <c r="U152" i="4" s="1"/>
  <c r="P208" i="4"/>
  <c r="S208" i="4" s="1"/>
  <c r="U208" i="4" s="1"/>
  <c r="P172" i="4"/>
  <c r="S172" i="4" s="1"/>
  <c r="U172" i="4" s="1"/>
  <c r="P232" i="4"/>
  <c r="S232" i="4" s="1"/>
  <c r="U232" i="4" s="1"/>
  <c r="AC11" i="4"/>
  <c r="P217" i="4"/>
  <c r="S217" i="4" s="1"/>
  <c r="U217" i="4" s="1"/>
  <c r="P267" i="4"/>
  <c r="S267" i="4" s="1"/>
  <c r="P229" i="4"/>
  <c r="S229" i="4" s="1"/>
  <c r="U229" i="4" s="1"/>
  <c r="P211" i="4"/>
  <c r="S211" i="4" s="1"/>
  <c r="U211" i="4" s="1"/>
  <c r="P262" i="4"/>
  <c r="S262" i="4" s="1"/>
  <c r="P265" i="4"/>
  <c r="S265" i="4" s="1"/>
  <c r="P197" i="4"/>
  <c r="S197" i="4" s="1"/>
  <c r="U197" i="4" s="1"/>
  <c r="P133" i="4"/>
  <c r="S133" i="4" s="1"/>
  <c r="U133" i="4" s="1"/>
  <c r="P136" i="4"/>
  <c r="S136" i="4" s="1"/>
  <c r="U136" i="4" s="1"/>
  <c r="P263" i="4"/>
  <c r="S263" i="4" s="1"/>
  <c r="P234" i="4"/>
  <c r="S234" i="4" s="1"/>
  <c r="U234" i="4" s="1"/>
  <c r="P187" i="4"/>
  <c r="S187" i="4" s="1"/>
  <c r="U187" i="4" s="1"/>
  <c r="P202" i="4"/>
  <c r="S202" i="4" s="1"/>
  <c r="U202" i="4" s="1"/>
  <c r="P212" i="4"/>
  <c r="S212" i="4" s="1"/>
  <c r="U212" i="4" s="1"/>
  <c r="P140" i="4"/>
  <c r="S140" i="4" s="1"/>
  <c r="U140" i="4" s="1"/>
  <c r="P161" i="4"/>
  <c r="S161" i="4" s="1"/>
  <c r="U161" i="4" s="1"/>
  <c r="P156" i="4"/>
  <c r="S156" i="4" s="1"/>
  <c r="U156" i="4" s="1"/>
  <c r="P224" i="4"/>
  <c r="S224" i="4" s="1"/>
  <c r="U224" i="4" s="1"/>
  <c r="P159" i="4"/>
  <c r="S159" i="4" s="1"/>
  <c r="U159" i="4" s="1"/>
  <c r="AC10" i="4"/>
  <c r="P134" i="4"/>
  <c r="P196" i="4"/>
  <c r="P243" i="4"/>
  <c r="S243" i="4" s="1"/>
  <c r="U243" i="4" s="1"/>
  <c r="P253" i="4"/>
  <c r="S253" i="4" s="1"/>
  <c r="U253" i="4" s="1"/>
  <c r="P148" i="4"/>
  <c r="S148" i="4" s="1"/>
  <c r="U148" i="4" s="1"/>
  <c r="P247" i="4"/>
  <c r="S247" i="4" s="1"/>
  <c r="U247" i="4" s="1"/>
  <c r="P192" i="4"/>
  <c r="S192" i="4" s="1"/>
  <c r="U192" i="4" s="1"/>
  <c r="P269" i="4"/>
  <c r="S269" i="4" s="1"/>
  <c r="P252" i="4"/>
  <c r="S252" i="4" s="1"/>
  <c r="U252" i="4" s="1"/>
  <c r="P198" i="4"/>
  <c r="S198" i="4" s="1"/>
  <c r="U198" i="4" s="1"/>
  <c r="P241" i="4"/>
  <c r="S241" i="4" s="1"/>
  <c r="U241" i="4" s="1"/>
  <c r="AC15" i="4"/>
  <c r="P214" i="4"/>
  <c r="S214" i="4" s="1"/>
  <c r="U214" i="4" s="1"/>
  <c r="AC3" i="4"/>
  <c r="P144" i="4"/>
  <c r="S144" i="4" s="1"/>
  <c r="U144" i="4" s="1"/>
  <c r="AC13" i="4"/>
  <c r="P194" i="4"/>
  <c r="S194" i="4" s="1"/>
  <c r="U194" i="4" s="1"/>
  <c r="P272" i="4"/>
  <c r="S272" i="4" s="1"/>
  <c r="P170" i="4"/>
  <c r="S170" i="4" s="1"/>
  <c r="U170" i="4" s="1"/>
  <c r="P168" i="4"/>
  <c r="P181" i="4"/>
  <c r="P185" i="4"/>
  <c r="P188" i="4"/>
  <c r="S188" i="4" s="1"/>
  <c r="U188" i="4" s="1"/>
  <c r="P227" i="4"/>
  <c r="S227" i="4" s="1"/>
  <c r="U227" i="4" s="1"/>
  <c r="P264" i="4"/>
  <c r="S264" i="4" s="1"/>
  <c r="P258" i="4"/>
  <c r="S258" i="4" s="1"/>
  <c r="P245" i="4"/>
  <c r="S245" i="4" s="1"/>
  <c r="U245" i="4" s="1"/>
  <c r="P226" i="4"/>
  <c r="S226" i="4" s="1"/>
  <c r="U226" i="4" s="1"/>
  <c r="P261" i="4"/>
  <c r="S261" i="4" s="1"/>
  <c r="P239" i="4"/>
  <c r="S239" i="4" s="1"/>
  <c r="U239" i="4" s="1"/>
  <c r="P236" i="4"/>
  <c r="S236" i="4" s="1"/>
  <c r="U236" i="4" s="1"/>
  <c r="P189" i="4"/>
  <c r="S189" i="4" s="1"/>
  <c r="U189" i="4" s="1"/>
  <c r="P233" i="4"/>
  <c r="S233" i="4" s="1"/>
  <c r="U233" i="4" s="1"/>
  <c r="P254" i="4"/>
  <c r="S254" i="4" s="1"/>
  <c r="U254" i="4" s="1"/>
  <c r="P200" i="4"/>
  <c r="S200" i="4" s="1"/>
  <c r="U200" i="4" s="1"/>
  <c r="P135" i="4"/>
  <c r="S135" i="4" s="1"/>
  <c r="U135" i="4" s="1"/>
  <c r="P244" i="4"/>
  <c r="S244" i="4" s="1"/>
  <c r="U244" i="4" s="1"/>
  <c r="P249" i="4"/>
  <c r="S249" i="4" s="1"/>
  <c r="U249" i="4" s="1"/>
  <c r="L58" i="3"/>
  <c r="K58" i="3"/>
  <c r="G58" i="3"/>
  <c r="J43" i="3"/>
  <c r="H43" i="3"/>
  <c r="H23" i="21"/>
  <c r="I23" i="21"/>
  <c r="J23" i="21"/>
  <c r="K23" i="21"/>
  <c r="F23" i="21"/>
  <c r="I68" i="15"/>
  <c r="J68" i="15"/>
  <c r="F68" i="15"/>
  <c r="L68" i="15"/>
  <c r="H68" i="15"/>
  <c r="H83" i="21"/>
  <c r="F83" i="21"/>
  <c r="J83" i="21"/>
  <c r="K83" i="21"/>
  <c r="H50" i="21"/>
  <c r="F50" i="21"/>
  <c r="I50" i="21"/>
  <c r="K50" i="21"/>
  <c r="J50" i="21"/>
  <c r="L50" i="21"/>
  <c r="J29" i="21"/>
  <c r="H29" i="21"/>
  <c r="L29" i="21"/>
  <c r="K29" i="21"/>
  <c r="J49" i="3"/>
  <c r="L49" i="3"/>
  <c r="I49" i="3"/>
  <c r="K49" i="3"/>
  <c r="F49" i="3"/>
  <c r="J56" i="21"/>
  <c r="F56" i="21"/>
  <c r="H56" i="21"/>
  <c r="L56" i="21"/>
  <c r="K63" i="3"/>
  <c r="G63" i="3"/>
  <c r="J61" i="3"/>
  <c r="F61" i="3"/>
  <c r="I61" i="3"/>
  <c r="J34" i="21"/>
  <c r="K34" i="21"/>
  <c r="L34" i="21"/>
  <c r="H34" i="21"/>
  <c r="I34" i="21"/>
  <c r="D13" i="21"/>
  <c r="M13" i="21"/>
  <c r="E13" i="21"/>
  <c r="J13" i="21"/>
  <c r="N13" i="21"/>
  <c r="H13" i="21"/>
  <c r="B15" i="21"/>
  <c r="F13" i="21"/>
  <c r="C13" i="21"/>
  <c r="Q13" i="21"/>
  <c r="O13" i="21"/>
  <c r="I13" i="21"/>
  <c r="L13" i="21"/>
  <c r="G13" i="21"/>
  <c r="K80" i="15"/>
  <c r="L80" i="15"/>
  <c r="J80" i="15"/>
  <c r="F80" i="15"/>
  <c r="I80" i="15"/>
  <c r="J61" i="21"/>
  <c r="I61" i="21"/>
  <c r="L61" i="21"/>
  <c r="K61" i="21"/>
  <c r="H61" i="21"/>
  <c r="F61" i="21"/>
  <c r="K59" i="3"/>
  <c r="G41" i="3"/>
  <c r="I26" i="3"/>
  <c r="H31" i="3"/>
  <c r="F25" i="3"/>
  <c r="F38" i="15"/>
  <c r="J37" i="15"/>
  <c r="F57" i="15"/>
  <c r="I75" i="21"/>
  <c r="J52" i="21"/>
  <c r="AC6" i="4"/>
  <c r="H60" i="3"/>
  <c r="J80" i="21"/>
  <c r="J32" i="21"/>
  <c r="H49" i="21"/>
  <c r="K62" i="3"/>
  <c r="L50" i="3"/>
  <c r="F37" i="3"/>
  <c r="I45" i="3"/>
  <c r="K23" i="3"/>
  <c r="K83" i="15"/>
  <c r="L29" i="15"/>
  <c r="J76" i="15"/>
  <c r="AC12" i="4"/>
  <c r="G55" i="3"/>
  <c r="F32" i="3"/>
  <c r="J45" i="3"/>
  <c r="K34" i="3"/>
  <c r="K70" i="15"/>
  <c r="I74" i="15"/>
  <c r="K61" i="3"/>
  <c r="I37" i="3"/>
  <c r="J37" i="3"/>
  <c r="K31" i="15"/>
  <c r="I27" i="15"/>
  <c r="J83" i="15"/>
  <c r="L39" i="3"/>
  <c r="H25" i="21"/>
  <c r="L324" i="19"/>
  <c r="X324" i="19"/>
  <c r="Y324" i="19"/>
  <c r="G314" i="19"/>
  <c r="P314" i="19"/>
  <c r="Q314" i="19"/>
  <c r="Q313" i="19"/>
  <c r="G313" i="19"/>
  <c r="P313" i="19"/>
  <c r="R313" i="19" s="1"/>
  <c r="G329" i="19"/>
  <c r="P329" i="19"/>
  <c r="Q329" i="19"/>
  <c r="Q321" i="19"/>
  <c r="G321" i="19"/>
  <c r="P321" i="19"/>
  <c r="G317" i="19"/>
  <c r="P317" i="19"/>
  <c r="Q317" i="19"/>
  <c r="Q319" i="19"/>
  <c r="G319" i="19"/>
  <c r="P319" i="19"/>
  <c r="L316" i="19"/>
  <c r="X316" i="19"/>
  <c r="G322" i="19"/>
  <c r="P322" i="19"/>
  <c r="Q322" i="19"/>
  <c r="G311" i="19"/>
  <c r="P311" i="19"/>
  <c r="Q311" i="19"/>
  <c r="X323" i="19"/>
  <c r="G320" i="19"/>
  <c r="X315" i="19"/>
  <c r="L315" i="19"/>
  <c r="G312" i="19"/>
  <c r="Q320" i="19"/>
  <c r="R320" i="19" s="1"/>
  <c r="U320" i="19" s="1"/>
  <c r="W320" i="19" s="1"/>
  <c r="Q312" i="19"/>
  <c r="R312" i="19" s="1"/>
  <c r="U312" i="19" s="1"/>
  <c r="W312" i="19" s="1"/>
  <c r="Q323" i="19"/>
  <c r="R323" i="19" s="1"/>
  <c r="Q315" i="19"/>
  <c r="R315" i="19" s="1"/>
  <c r="Q330" i="19"/>
  <c r="R330" i="19" s="1"/>
  <c r="Q318" i="19"/>
  <c r="R318" i="19" s="1"/>
  <c r="G322" i="17"/>
  <c r="P322" i="17"/>
  <c r="R322" i="17" s="1"/>
  <c r="Q322" i="17"/>
  <c r="G319" i="17"/>
  <c r="P319" i="17"/>
  <c r="R319" i="17" s="1"/>
  <c r="Q319" i="17"/>
  <c r="Q313" i="17"/>
  <c r="G313" i="17"/>
  <c r="P313" i="17"/>
  <c r="R313" i="17" s="1"/>
  <c r="Q321" i="17"/>
  <c r="G321" i="17"/>
  <c r="P321" i="17"/>
  <c r="K316" i="17"/>
  <c r="X316" i="17"/>
  <c r="K324" i="17"/>
  <c r="X324" i="17"/>
  <c r="Y324" i="17"/>
  <c r="K317" i="17"/>
  <c r="P315" i="17"/>
  <c r="R315" i="17" s="1"/>
  <c r="Q315" i="17"/>
  <c r="G315" i="17"/>
  <c r="K329" i="17"/>
  <c r="P323" i="17"/>
  <c r="R323" i="17" s="1"/>
  <c r="U323" i="17" s="1"/>
  <c r="W323" i="17" s="1"/>
  <c r="Q323" i="17"/>
  <c r="G323" i="17"/>
  <c r="G314" i="17"/>
  <c r="P314" i="17"/>
  <c r="R314" i="17" s="1"/>
  <c r="U314" i="17" s="1"/>
  <c r="W314" i="17" s="1"/>
  <c r="Q314" i="17"/>
  <c r="G311" i="17"/>
  <c r="P311" i="17"/>
  <c r="Q311" i="17"/>
  <c r="G330" i="17"/>
  <c r="G318" i="17"/>
  <c r="Q329" i="17"/>
  <c r="Q317" i="17"/>
  <c r="P329" i="17"/>
  <c r="R329" i="17" s="1"/>
  <c r="U329" i="17" s="1"/>
  <c r="W329" i="17" s="1"/>
  <c r="Q320" i="17"/>
  <c r="R320" i="17" s="1"/>
  <c r="P317" i="17"/>
  <c r="X317" i="17" s="1"/>
  <c r="Q312" i="17"/>
  <c r="R312" i="17" s="1"/>
  <c r="Q330" i="17"/>
  <c r="R330" i="17" s="1"/>
  <c r="U330" i="17" s="1"/>
  <c r="W330" i="17" s="1"/>
  <c r="Q318" i="17"/>
  <c r="R318" i="17" s="1"/>
  <c r="X320" i="17"/>
  <c r="X312" i="17"/>
  <c r="G332" i="26"/>
  <c r="L332" i="26" s="1"/>
  <c r="P332" i="26"/>
  <c r="Q332" i="26"/>
  <c r="G325" i="26"/>
  <c r="L325" i="26" s="1"/>
  <c r="P325" i="26"/>
  <c r="Q325" i="26"/>
  <c r="Q322" i="26"/>
  <c r="G322" i="26"/>
  <c r="L322" i="26" s="1"/>
  <c r="P322" i="26"/>
  <c r="G324" i="26"/>
  <c r="L324" i="26" s="1"/>
  <c r="P324" i="26"/>
  <c r="Q324" i="26"/>
  <c r="G321" i="26"/>
  <c r="L321" i="26" s="1"/>
  <c r="P321" i="26"/>
  <c r="Q321" i="26"/>
  <c r="Q318" i="26"/>
  <c r="G318" i="26"/>
  <c r="L318" i="26" s="1"/>
  <c r="P318" i="26"/>
  <c r="R318" i="26" s="1"/>
  <c r="G320" i="26"/>
  <c r="L320" i="26" s="1"/>
  <c r="P320" i="26"/>
  <c r="R320" i="26" s="1"/>
  <c r="U320" i="26" s="1"/>
  <c r="Q320" i="26"/>
  <c r="G317" i="26"/>
  <c r="L317" i="26" s="1"/>
  <c r="P317" i="26"/>
  <c r="Q317" i="26"/>
  <c r="G314" i="26"/>
  <c r="L314" i="26" s="1"/>
  <c r="Q314" i="26"/>
  <c r="P314" i="26"/>
  <c r="R314" i="26" s="1"/>
  <c r="R323" i="26"/>
  <c r="U323" i="26" s="1"/>
  <c r="Q326" i="26"/>
  <c r="G326" i="26"/>
  <c r="L326" i="26" s="1"/>
  <c r="P326" i="26"/>
  <c r="P316" i="26"/>
  <c r="Q316" i="26"/>
  <c r="G316" i="26"/>
  <c r="L316" i="26" s="1"/>
  <c r="G313" i="26"/>
  <c r="P313" i="26"/>
  <c r="R313" i="26" s="1"/>
  <c r="U313" i="26" s="1"/>
  <c r="Q313" i="26"/>
  <c r="Q331" i="26"/>
  <c r="R331" i="26" s="1"/>
  <c r="U331" i="26" s="1"/>
  <c r="Q323" i="26"/>
  <c r="Q319" i="26"/>
  <c r="R319" i="26" s="1"/>
  <c r="U319" i="26" s="1"/>
  <c r="Q315" i="26"/>
  <c r="R315" i="26" s="1"/>
  <c r="U315" i="26" s="1"/>
  <c r="G326" i="4"/>
  <c r="L326" i="4" s="1"/>
  <c r="P326" i="4"/>
  <c r="G331" i="4"/>
  <c r="L331" i="4" s="1"/>
  <c r="P331" i="4"/>
  <c r="S331" i="4" s="1"/>
  <c r="U331" i="4" s="1"/>
  <c r="P328" i="4"/>
  <c r="S328" i="4" s="1"/>
  <c r="U328" i="4" s="1"/>
  <c r="G328" i="4"/>
  <c r="L328" i="4" s="1"/>
  <c r="G325" i="4"/>
  <c r="L325" i="4" s="1"/>
  <c r="P325" i="4"/>
  <c r="S327" i="4"/>
  <c r="U327" i="4" s="1"/>
  <c r="G324" i="4"/>
  <c r="L324" i="4" s="1"/>
  <c r="P324" i="4"/>
  <c r="S324" i="4" s="1"/>
  <c r="U324" i="4" s="1"/>
  <c r="G318" i="4"/>
  <c r="L318" i="4" s="1"/>
  <c r="P318" i="4"/>
  <c r="G323" i="4"/>
  <c r="L323" i="4" s="1"/>
  <c r="P323" i="4"/>
  <c r="G332" i="4"/>
  <c r="L332" i="4" s="1"/>
  <c r="P332" i="4"/>
  <c r="P320" i="4"/>
  <c r="G320" i="4"/>
  <c r="L320" i="4" s="1"/>
  <c r="G317" i="4"/>
  <c r="D16" i="4"/>
  <c r="D19" i="4" s="1"/>
  <c r="D15" i="4"/>
  <c r="C19" i="4" s="1"/>
  <c r="P317" i="4"/>
  <c r="S317" i="4" s="1"/>
  <c r="U317" i="4" s="1"/>
  <c r="G330" i="4"/>
  <c r="L330" i="4" s="1"/>
  <c r="G322" i="4"/>
  <c r="L322" i="4" s="1"/>
  <c r="K301" i="20"/>
  <c r="K318" i="20"/>
  <c r="R312" i="20"/>
  <c r="U312" i="20" s="1"/>
  <c r="W312" i="20" s="1"/>
  <c r="G307" i="20"/>
  <c r="Z307" i="20"/>
  <c r="P307" i="20"/>
  <c r="Q307" i="20"/>
  <c r="AU307" i="20"/>
  <c r="K309" i="20"/>
  <c r="Q305" i="20"/>
  <c r="AU305" i="20"/>
  <c r="G305" i="20"/>
  <c r="P305" i="20"/>
  <c r="R305" i="20" s="1"/>
  <c r="Z305" i="20"/>
  <c r="Z303" i="20"/>
  <c r="P303" i="20"/>
  <c r="Q303" i="20"/>
  <c r="AU303" i="20"/>
  <c r="G303" i="20"/>
  <c r="G300" i="20"/>
  <c r="Z300" i="20"/>
  <c r="P300" i="20"/>
  <c r="Q300" i="20"/>
  <c r="AU300" i="20"/>
  <c r="Q317" i="20"/>
  <c r="AU317" i="20"/>
  <c r="P317" i="20"/>
  <c r="G317" i="20"/>
  <c r="Z317" i="20"/>
  <c r="Z311" i="20"/>
  <c r="P311" i="20"/>
  <c r="Q311" i="20"/>
  <c r="AU311" i="20"/>
  <c r="G311" i="20"/>
  <c r="G308" i="20"/>
  <c r="Z308" i="20"/>
  <c r="P308" i="20"/>
  <c r="Q308" i="20"/>
  <c r="AU308" i="20"/>
  <c r="K306" i="20"/>
  <c r="G299" i="20"/>
  <c r="Z299" i="20"/>
  <c r="P299" i="20"/>
  <c r="R299" i="20" s="1"/>
  <c r="Q299" i="20"/>
  <c r="AU299" i="20"/>
  <c r="AT318" i="20"/>
  <c r="AS318" i="20" s="1"/>
  <c r="AR318" i="20" s="1"/>
  <c r="AQ318" i="20" s="1"/>
  <c r="AP318" i="20" s="1"/>
  <c r="AO318" i="20" s="1"/>
  <c r="AN318" i="20" s="1"/>
  <c r="AM318" i="20" s="1"/>
  <c r="AL318" i="20" s="1"/>
  <c r="P318" i="20"/>
  <c r="R318" i="20" s="1"/>
  <c r="U318" i="20" s="1"/>
  <c r="W318" i="20" s="1"/>
  <c r="AT306" i="20"/>
  <c r="AS306" i="20" s="1"/>
  <c r="AR306" i="20" s="1"/>
  <c r="AQ306" i="20" s="1"/>
  <c r="AP306" i="20" s="1"/>
  <c r="AO306" i="20" s="1"/>
  <c r="AN306" i="20" s="1"/>
  <c r="AM306" i="20" s="1"/>
  <c r="AL306" i="20" s="1"/>
  <c r="P306" i="20"/>
  <c r="R306" i="20" s="1"/>
  <c r="U306" i="20" s="1"/>
  <c r="W306" i="20" s="1"/>
  <c r="Z318" i="20"/>
  <c r="G312" i="20"/>
  <c r="Z306" i="20"/>
  <c r="G304" i="20"/>
  <c r="AU309" i="20"/>
  <c r="Q309" i="20"/>
  <c r="AU301" i="20"/>
  <c r="Q301" i="20"/>
  <c r="P309" i="20"/>
  <c r="P301" i="20"/>
  <c r="Z309" i="20"/>
  <c r="Z301" i="20"/>
  <c r="AU312" i="20"/>
  <c r="Q312" i="20"/>
  <c r="AS310" i="20"/>
  <c r="AR310" i="20" s="1"/>
  <c r="AQ310" i="20" s="1"/>
  <c r="AP310" i="20" s="1"/>
  <c r="AO310" i="20" s="1"/>
  <c r="AN310" i="20" s="1"/>
  <c r="AM310" i="20" s="1"/>
  <c r="AL310" i="20" s="1"/>
  <c r="AU304" i="20"/>
  <c r="Q304" i="20"/>
  <c r="R304" i="20" s="1"/>
  <c r="AS302" i="20"/>
  <c r="AR302" i="20" s="1"/>
  <c r="AQ302" i="20" s="1"/>
  <c r="AP302" i="20" s="1"/>
  <c r="AO302" i="20" s="1"/>
  <c r="AN302" i="20" s="1"/>
  <c r="AM302" i="20" s="1"/>
  <c r="AL302" i="20" s="1"/>
  <c r="K10" i="24"/>
  <c r="J10" i="24"/>
  <c r="I10" i="24"/>
  <c r="O104" i="1"/>
  <c r="O95" i="1"/>
  <c r="O131" i="1"/>
  <c r="O66" i="1"/>
  <c r="O122" i="1"/>
  <c r="O120" i="1"/>
  <c r="O51" i="1"/>
  <c r="O37" i="1"/>
  <c r="O91" i="1"/>
  <c r="O86" i="1"/>
  <c r="O73" i="1"/>
  <c r="O128" i="1"/>
  <c r="O81" i="1"/>
  <c r="O61" i="1"/>
  <c r="O119" i="1"/>
  <c r="O105" i="1"/>
  <c r="O50" i="1"/>
  <c r="O58" i="1"/>
  <c r="O125" i="1"/>
  <c r="O71" i="1"/>
  <c r="O40" i="1"/>
  <c r="O67" i="1"/>
  <c r="O106" i="1"/>
  <c r="O48" i="1"/>
  <c r="O130" i="1"/>
  <c r="O78" i="1"/>
  <c r="O132" i="1"/>
  <c r="O84" i="1"/>
  <c r="O60" i="1"/>
  <c r="O79" i="1"/>
  <c r="O70" i="1"/>
  <c r="O64" i="1"/>
  <c r="O114" i="1"/>
  <c r="O117" i="1"/>
  <c r="O43" i="1"/>
  <c r="O82" i="1"/>
  <c r="O38" i="1"/>
  <c r="O90" i="1"/>
  <c r="O42" i="1"/>
  <c r="O74" i="1"/>
  <c r="O56" i="1"/>
  <c r="O129" i="1"/>
  <c r="O134" i="1"/>
  <c r="O87" i="1"/>
  <c r="O55" i="1"/>
  <c r="O118" i="1"/>
  <c r="O89" i="1"/>
  <c r="O59" i="1"/>
  <c r="O94" i="1"/>
  <c r="O92" i="1"/>
  <c r="O115" i="1"/>
  <c r="O83" i="1"/>
  <c r="O135" i="1"/>
  <c r="O108" i="1"/>
  <c r="O88" i="1"/>
  <c r="C15" i="1"/>
  <c r="O107" i="1"/>
  <c r="O75" i="1"/>
  <c r="O47" i="1"/>
  <c r="O113" i="1"/>
  <c r="O110" i="1"/>
  <c r="O46" i="1"/>
  <c r="O112" i="1"/>
  <c r="O109" i="1"/>
  <c r="O69" i="1"/>
  <c r="O111" i="1"/>
  <c r="O133" i="1"/>
  <c r="O93" i="1"/>
  <c r="O68" i="1"/>
  <c r="O77" i="1"/>
  <c r="O124" i="1"/>
  <c r="O126" i="1"/>
  <c r="O101" i="1"/>
  <c r="O39" i="1"/>
  <c r="O99" i="1"/>
  <c r="O80" i="1"/>
  <c r="O76" i="1"/>
  <c r="O36" i="1"/>
  <c r="O52" i="1"/>
  <c r="O54" i="1"/>
  <c r="O116" i="1"/>
  <c r="O123" i="1"/>
  <c r="O57" i="1"/>
  <c r="O100" i="1"/>
  <c r="O85" i="1"/>
  <c r="O127" i="1"/>
  <c r="O63" i="1"/>
  <c r="O102" i="1"/>
  <c r="O65" i="1"/>
  <c r="O62" i="1"/>
  <c r="O53" i="1"/>
  <c r="O121" i="1"/>
  <c r="O23" i="1"/>
  <c r="O103" i="1"/>
  <c r="O96" i="1"/>
  <c r="O72" i="1"/>
  <c r="O98" i="1"/>
  <c r="O97" i="1"/>
  <c r="O41" i="1"/>
  <c r="O45" i="1"/>
  <c r="O49" i="1"/>
  <c r="O44" i="1"/>
  <c r="C15" i="18"/>
  <c r="C16" i="18"/>
  <c r="D18" i="18" s="1"/>
  <c r="C16" i="10"/>
  <c r="D18" i="10" s="1"/>
  <c r="O224" i="10"/>
  <c r="O254" i="10"/>
  <c r="O184" i="10"/>
  <c r="O185" i="10"/>
  <c r="O202" i="10"/>
  <c r="O262" i="10"/>
  <c r="O214" i="10"/>
  <c r="O206" i="10"/>
  <c r="O278" i="10"/>
  <c r="O249" i="10"/>
  <c r="O183" i="10"/>
  <c r="O191" i="10"/>
  <c r="O234" i="10"/>
  <c r="O225" i="10"/>
  <c r="O149" i="10"/>
  <c r="O196" i="10"/>
  <c r="O94" i="10"/>
  <c r="O154" i="10"/>
  <c r="O220" i="10"/>
  <c r="O217" i="10"/>
  <c r="O160" i="10"/>
  <c r="O181" i="10"/>
  <c r="O228" i="10"/>
  <c r="O176" i="10"/>
  <c r="O182" i="10"/>
  <c r="O192" i="10"/>
  <c r="O267" i="10"/>
  <c r="O167" i="10"/>
  <c r="O187" i="10"/>
  <c r="O157" i="10"/>
  <c r="O288" i="10"/>
  <c r="O253" i="10"/>
  <c r="O188" i="10"/>
  <c r="O240" i="10"/>
  <c r="O272" i="10"/>
  <c r="O223" i="10"/>
  <c r="O271" i="10"/>
  <c r="O282" i="10"/>
  <c r="O279" i="10"/>
  <c r="O242" i="10"/>
  <c r="O275" i="10"/>
  <c r="O257" i="10"/>
  <c r="O244" i="10"/>
  <c r="O145" i="10"/>
  <c r="O284" i="10"/>
  <c r="O241" i="10"/>
  <c r="O238" i="10"/>
  <c r="O215" i="10"/>
  <c r="O212" i="10"/>
  <c r="O211" i="10"/>
  <c r="C15" i="10"/>
  <c r="O260" i="10"/>
  <c r="O207" i="10"/>
  <c r="O218" i="10"/>
  <c r="O255" i="10"/>
  <c r="O99" i="10"/>
  <c r="O264" i="10"/>
  <c r="O171" i="10"/>
  <c r="O200" i="10"/>
  <c r="O235" i="10"/>
  <c r="O266" i="10"/>
  <c r="O263" i="10"/>
  <c r="O197" i="10"/>
  <c r="O219" i="10"/>
  <c r="O180" i="10"/>
  <c r="O230" i="10"/>
  <c r="O93" i="10"/>
  <c r="O280" i="10"/>
  <c r="O166" i="10"/>
  <c r="O247" i="10"/>
  <c r="O162" i="10"/>
  <c r="O268" i="10"/>
  <c r="O269" i="10"/>
  <c r="O210" i="10"/>
  <c r="O248" i="10"/>
  <c r="O178" i="10"/>
  <c r="O239" i="10"/>
  <c r="O250" i="10"/>
  <c r="O204" i="10"/>
  <c r="O175" i="10"/>
  <c r="O189" i="10"/>
  <c r="O245" i="10"/>
  <c r="O227" i="10"/>
  <c r="O173" i="10"/>
  <c r="O190" i="10"/>
  <c r="O169" i="10"/>
  <c r="O274" i="10"/>
  <c r="O203" i="10"/>
  <c r="O259" i="10"/>
  <c r="O193" i="10"/>
  <c r="O270" i="10"/>
  <c r="O213" i="10"/>
  <c r="O151" i="10"/>
  <c r="O199" i="10"/>
  <c r="O286" i="10"/>
  <c r="O265" i="10"/>
  <c r="O205" i="10"/>
  <c r="O277" i="10"/>
  <c r="O289" i="10"/>
  <c r="O256" i="10"/>
  <c r="O168" i="10"/>
  <c r="O233" i="10"/>
  <c r="O209" i="10"/>
  <c r="O222" i="10"/>
  <c r="O252" i="10"/>
  <c r="O281" i="10"/>
  <c r="O194" i="10"/>
  <c r="O164" i="10"/>
  <c r="O273" i="10"/>
  <c r="O221" i="10"/>
  <c r="O232" i="10"/>
  <c r="O226" i="10"/>
  <c r="O285" i="10"/>
  <c r="O174" i="10"/>
  <c r="O236" i="10"/>
  <c r="O195" i="10"/>
  <c r="O208" i="10"/>
  <c r="O229" i="10"/>
  <c r="O243" i="10"/>
  <c r="O198" i="10"/>
  <c r="O258" i="10"/>
  <c r="O147" i="10"/>
  <c r="O276" i="10"/>
  <c r="O246" i="10"/>
  <c r="O251" i="10"/>
  <c r="O231" i="10"/>
  <c r="O216" i="10"/>
  <c r="O261" i="10"/>
  <c r="O283" i="10"/>
  <c r="O186" i="10"/>
  <c r="O237" i="10"/>
  <c r="O287" i="10"/>
  <c r="C16" i="27"/>
  <c r="D18" i="27" s="1"/>
  <c r="O287" i="27"/>
  <c r="O292" i="27"/>
  <c r="C15" i="27"/>
  <c r="O272" i="27"/>
  <c r="O266" i="27"/>
  <c r="O277" i="27"/>
  <c r="O248" i="27"/>
  <c r="O286" i="27"/>
  <c r="O291" i="27"/>
  <c r="O282" i="27"/>
  <c r="O244" i="27"/>
  <c r="O262" i="27"/>
  <c r="O247" i="27"/>
  <c r="O246" i="27"/>
  <c r="O275" i="27"/>
  <c r="O294" i="27"/>
  <c r="O290" i="27"/>
  <c r="O265" i="27"/>
  <c r="O259" i="27"/>
  <c r="O276" i="27"/>
  <c r="O249" i="27"/>
  <c r="O264" i="27"/>
  <c r="O245" i="27"/>
  <c r="O285" i="27"/>
  <c r="O298" i="27"/>
  <c r="O274" i="27"/>
  <c r="O251" i="27"/>
  <c r="O253" i="27"/>
  <c r="O279" i="27"/>
  <c r="O271" i="27"/>
  <c r="O280" i="27"/>
  <c r="O293" i="27"/>
  <c r="O289" i="27"/>
  <c r="O255" i="27"/>
  <c r="O250" i="27"/>
  <c r="O242" i="27"/>
  <c r="O263" i="27"/>
  <c r="O273" i="27"/>
  <c r="O288" i="27"/>
  <c r="O243" i="27"/>
  <c r="O269" i="27"/>
  <c r="O268" i="27"/>
  <c r="O295" i="27"/>
  <c r="O258" i="27"/>
  <c r="O241" i="27"/>
  <c r="O284" i="27"/>
  <c r="O252" i="27"/>
  <c r="O260" i="27"/>
  <c r="O283" i="27"/>
  <c r="O270" i="27"/>
  <c r="O256" i="27"/>
  <c r="O281" i="27"/>
  <c r="O254" i="27"/>
  <c r="O261" i="27"/>
  <c r="O257" i="27"/>
  <c r="O296" i="27"/>
  <c r="O297" i="27"/>
  <c r="O267" i="27"/>
  <c r="O278" i="27"/>
  <c r="C16" i="1"/>
  <c r="D18" i="1" s="1"/>
  <c r="H10" i="24"/>
  <c r="AE52" i="22"/>
  <c r="AD52" i="22"/>
  <c r="AC52" i="22"/>
  <c r="AE244" i="22"/>
  <c r="AC244" i="22"/>
  <c r="AD244" i="22"/>
  <c r="AC40" i="22"/>
  <c r="AE40" i="22"/>
  <c r="AJ194" i="22"/>
  <c r="AI194" i="22"/>
  <c r="AK194" i="22"/>
  <c r="AI211" i="22"/>
  <c r="AK211" i="22"/>
  <c r="AJ211" i="22"/>
  <c r="AD255" i="22"/>
  <c r="AA114" i="22"/>
  <c r="AB114" i="22"/>
  <c r="AI217" i="22"/>
  <c r="AK217" i="22"/>
  <c r="AJ217" i="22"/>
  <c r="BA21" i="22"/>
  <c r="BB21" i="22"/>
  <c r="AC255" i="22"/>
  <c r="AB40" i="22"/>
  <c r="AJ69" i="22"/>
  <c r="AK69" i="22"/>
  <c r="AI69" i="22"/>
  <c r="BA50" i="22"/>
  <c r="BB50" i="22"/>
  <c r="AA138" i="22"/>
  <c r="AD40" i="22"/>
  <c r="BA87" i="22"/>
  <c r="BB87" i="22"/>
  <c r="AI84" i="22"/>
  <c r="AK84" i="22"/>
  <c r="AJ84" i="22"/>
  <c r="BA22" i="22"/>
  <c r="BB22" i="22"/>
  <c r="AJ66" i="22"/>
  <c r="AH66" i="22" s="1"/>
  <c r="AK66" i="22"/>
  <c r="AI158" i="22"/>
  <c r="AJ158" i="22"/>
  <c r="AK158" i="22"/>
  <c r="BB57" i="22"/>
  <c r="BA57" i="22"/>
  <c r="AK201" i="22"/>
  <c r="AI201" i="22"/>
  <c r="AH201" i="22" s="1"/>
  <c r="AI195" i="22"/>
  <c r="AJ195" i="22"/>
  <c r="AK195" i="22"/>
  <c r="AJ120" i="22"/>
  <c r="AH120" i="22" s="1"/>
  <c r="AK120" i="22"/>
  <c r="AK49" i="22"/>
  <c r="AI49" i="22"/>
  <c r="AJ49" i="22"/>
  <c r="AK185" i="22"/>
  <c r="AI185" i="22"/>
  <c r="AJ185" i="22"/>
  <c r="AJ41" i="22"/>
  <c r="AK41" i="22"/>
  <c r="AI41" i="22"/>
  <c r="AJ196" i="22"/>
  <c r="AI196" i="22"/>
  <c r="AK196" i="22"/>
  <c r="AK48" i="22"/>
  <c r="AI48" i="22"/>
  <c r="AH48" i="22" s="1"/>
  <c r="AJ83" i="22"/>
  <c r="AK83" i="22"/>
  <c r="AI83" i="22"/>
  <c r="AJ239" i="22"/>
  <c r="AK239" i="22"/>
  <c r="AI239" i="22"/>
  <c r="AZ3" i="22"/>
  <c r="AX3" i="22" s="1"/>
  <c r="AI251" i="22"/>
  <c r="AJ251" i="22"/>
  <c r="AK251" i="22"/>
  <c r="AI111" i="22"/>
  <c r="AJ111" i="22"/>
  <c r="AK111" i="22"/>
  <c r="AK127" i="22"/>
  <c r="AJ127" i="22"/>
  <c r="AI127" i="22"/>
  <c r="AB242" i="22"/>
  <c r="AA242" i="22"/>
  <c r="AJ94" i="22"/>
  <c r="AI94" i="22"/>
  <c r="AI47" i="22"/>
  <c r="AJ47" i="22"/>
  <c r="BB24" i="22"/>
  <c r="BA24" i="22"/>
  <c r="BB77" i="22"/>
  <c r="BA77" i="22"/>
  <c r="AK89" i="22"/>
  <c r="AI89" i="22"/>
  <c r="AJ89" i="22"/>
  <c r="AB87" i="22"/>
  <c r="AJ77" i="22"/>
  <c r="AI77" i="22"/>
  <c r="AK77" i="22"/>
  <c r="AJ218" i="22"/>
  <c r="AH218" i="22" s="1"/>
  <c r="AK218" i="22"/>
  <c r="AI159" i="22"/>
  <c r="AH159" i="22" s="1"/>
  <c r="AK159" i="22"/>
  <c r="AK37" i="22"/>
  <c r="AJ37" i="22"/>
  <c r="AI37" i="22"/>
  <c r="AH78" i="22"/>
  <c r="AI100" i="22"/>
  <c r="AH100" i="22" s="1"/>
  <c r="AK100" i="22"/>
  <c r="AI233" i="22"/>
  <c r="AJ233" i="22"/>
  <c r="AJ234" i="22"/>
  <c r="AH234" i="22" s="1"/>
  <c r="AK234" i="22"/>
  <c r="AI93" i="22"/>
  <c r="AH93" i="22" s="1"/>
  <c r="AA93" i="22" s="1"/>
  <c r="AE93" i="22" s="1"/>
  <c r="AK93" i="22"/>
  <c r="AI153" i="22"/>
  <c r="AJ153" i="22"/>
  <c r="AJ38" i="22"/>
  <c r="AH38" i="22" s="1"/>
  <c r="AK38" i="22"/>
  <c r="AK141" i="22"/>
  <c r="AI141" i="22"/>
  <c r="AH141" i="22" s="1"/>
  <c r="AJ184" i="22"/>
  <c r="AK184" i="22"/>
  <c r="AI184" i="22"/>
  <c r="BA86" i="22"/>
  <c r="AZ86" i="22" s="1"/>
  <c r="AX86" i="22" s="1"/>
  <c r="AJ152" i="22"/>
  <c r="AJ179" i="22"/>
  <c r="AI179" i="22"/>
  <c r="AK175" i="22"/>
  <c r="AI175" i="22"/>
  <c r="AH175" i="22" s="1"/>
  <c r="AJ190" i="22"/>
  <c r="AI190" i="22"/>
  <c r="AJ96" i="22"/>
  <c r="AH96" i="22" s="1"/>
  <c r="AK96" i="22"/>
  <c r="AI152" i="22"/>
  <c r="AJ80" i="22"/>
  <c r="AH80" i="22" s="1"/>
  <c r="AK80" i="22"/>
  <c r="AK76" i="22"/>
  <c r="AI76" i="22"/>
  <c r="AK50" i="22"/>
  <c r="AI50" i="22"/>
  <c r="AH50" i="22" s="1"/>
  <c r="AK35" i="22"/>
  <c r="AJ35" i="22"/>
  <c r="AH35" i="22" s="1"/>
  <c r="AK227" i="22"/>
  <c r="AI227" i="22"/>
  <c r="AH227" i="22" s="1"/>
  <c r="AJ60" i="22"/>
  <c r="AI60" i="22"/>
  <c r="AI85" i="22"/>
  <c r="AH85" i="22" s="1"/>
  <c r="AK85" i="22"/>
  <c r="AK60" i="22"/>
  <c r="AK176" i="22"/>
  <c r="AI176" i="22"/>
  <c r="AH176" i="22" s="1"/>
  <c r="AI42" i="22"/>
  <c r="AH42" i="22" s="1"/>
  <c r="AK42" i="22"/>
  <c r="AK108" i="22"/>
  <c r="AJ108" i="22"/>
  <c r="AI108" i="22"/>
  <c r="AH216" i="22"/>
  <c r="AH131" i="22"/>
  <c r="AZ71" i="22"/>
  <c r="AX71" i="22" s="1"/>
  <c r="BB48" i="22"/>
  <c r="AZ48" i="22" s="1"/>
  <c r="AX48" i="22" s="1"/>
  <c r="AH238" i="22"/>
  <c r="AI229" i="22"/>
  <c r="AJ229" i="22"/>
  <c r="BB16" i="22"/>
  <c r="BA16" i="22"/>
  <c r="AH124" i="22"/>
  <c r="AJ76" i="22"/>
  <c r="AI57" i="22"/>
  <c r="AH57" i="22" s="1"/>
  <c r="AK57" i="22"/>
  <c r="AJ109" i="22"/>
  <c r="AH109" i="22" s="1"/>
  <c r="AK109" i="22"/>
  <c r="AI151" i="22"/>
  <c r="AJ151" i="22"/>
  <c r="AI97" i="22"/>
  <c r="AH97" i="22" s="1"/>
  <c r="AI70" i="22"/>
  <c r="AI59" i="22"/>
  <c r="AH59" i="22" s="1"/>
  <c r="AK36" i="22"/>
  <c r="AI36" i="22"/>
  <c r="AJ36" i="22"/>
  <c r="K37" i="3"/>
  <c r="G37" i="3"/>
  <c r="H52" i="3"/>
  <c r="K52" i="3"/>
  <c r="L52" i="3"/>
  <c r="I52" i="3"/>
  <c r="J52" i="3"/>
  <c r="F52" i="3"/>
  <c r="K78" i="15"/>
  <c r="H78" i="15"/>
  <c r="I78" i="15"/>
  <c r="J78" i="15"/>
  <c r="F78" i="15"/>
  <c r="L78" i="15"/>
  <c r="J60" i="15"/>
  <c r="H60" i="15"/>
  <c r="I60" i="15"/>
  <c r="K60" i="15"/>
  <c r="F60" i="15"/>
  <c r="L60" i="15"/>
  <c r="H21" i="21"/>
  <c r="J21" i="21"/>
  <c r="I21" i="21"/>
  <c r="F21" i="21"/>
  <c r="L21" i="21"/>
  <c r="K21" i="21"/>
  <c r="BI8" i="22"/>
  <c r="BH8" i="22" s="1"/>
  <c r="BG8" i="22" s="1"/>
  <c r="BF8" i="22" s="1"/>
  <c r="BE8" i="22" s="1"/>
  <c r="BD8" i="22" s="1"/>
  <c r="BC8" i="22" s="1"/>
  <c r="BK33" i="22"/>
  <c r="BJ33" i="22" s="1"/>
  <c r="BI33" i="22" s="1"/>
  <c r="BH33" i="22" s="1"/>
  <c r="BG33" i="22" s="1"/>
  <c r="BF33" i="22" s="1"/>
  <c r="BE33" i="22" s="1"/>
  <c r="BD33" i="22" s="1"/>
  <c r="BC33" i="22" s="1"/>
  <c r="AN165" i="22"/>
  <c r="AM165" i="22" s="1"/>
  <c r="AL165" i="22" s="1"/>
  <c r="AN64" i="22"/>
  <c r="AM64" i="22" s="1"/>
  <c r="AL64" i="22" s="1"/>
  <c r="BG75" i="22"/>
  <c r="BF75" i="22" s="1"/>
  <c r="BE75" i="22" s="1"/>
  <c r="BD75" i="22" s="1"/>
  <c r="BC75" i="22" s="1"/>
  <c r="AQ231" i="22"/>
  <c r="AP231" i="22" s="1"/>
  <c r="AO231" i="22" s="1"/>
  <c r="AN231" i="22" s="1"/>
  <c r="AM231" i="22" s="1"/>
  <c r="AL231" i="22" s="1"/>
  <c r="AQ150" i="22"/>
  <c r="AP150" i="22" s="1"/>
  <c r="AO150" i="22" s="1"/>
  <c r="AN150" i="22" s="1"/>
  <c r="AM150" i="22" s="1"/>
  <c r="AL150" i="22" s="1"/>
  <c r="BK66" i="22"/>
  <c r="BJ66" i="22" s="1"/>
  <c r="BI66" i="22" s="1"/>
  <c r="BH66" i="22" s="1"/>
  <c r="BG66" i="22" s="1"/>
  <c r="BF66" i="22" s="1"/>
  <c r="BE66" i="22" s="1"/>
  <c r="BD66" i="22" s="1"/>
  <c r="BC66" i="22" s="1"/>
  <c r="AS226" i="22"/>
  <c r="AR226" i="22" s="1"/>
  <c r="AQ226" i="22" s="1"/>
  <c r="AP226" i="22" s="1"/>
  <c r="AO226" i="22" s="1"/>
  <c r="AN226" i="22" s="1"/>
  <c r="AM226" i="22" s="1"/>
  <c r="AL226" i="22" s="1"/>
  <c r="L60" i="3"/>
  <c r="K60" i="3"/>
  <c r="G60" i="3"/>
  <c r="O13" i="3"/>
  <c r="C13" i="3"/>
  <c r="N13" i="3"/>
  <c r="E13" i="3"/>
  <c r="M13" i="3"/>
  <c r="J13" i="3"/>
  <c r="K13" i="3"/>
  <c r="G13" i="3"/>
  <c r="D13" i="3"/>
  <c r="I13" i="3"/>
  <c r="L13" i="3"/>
  <c r="Q13" i="3"/>
  <c r="H13" i="3"/>
  <c r="P13" i="3"/>
  <c r="F13" i="3"/>
  <c r="B15" i="3"/>
  <c r="H70" i="21"/>
  <c r="F70" i="21"/>
  <c r="I70" i="21"/>
  <c r="J70" i="21"/>
  <c r="L70" i="21"/>
  <c r="K70" i="21"/>
  <c r="H53" i="21"/>
  <c r="J53" i="21"/>
  <c r="L53" i="21"/>
  <c r="K53" i="21"/>
  <c r="F53" i="21"/>
  <c r="I53" i="21"/>
  <c r="G24" i="3"/>
  <c r="L24" i="3"/>
  <c r="K24" i="3"/>
  <c r="F65" i="15"/>
  <c r="J65" i="15"/>
  <c r="L65" i="15"/>
  <c r="I47" i="15"/>
  <c r="K47" i="15"/>
  <c r="I34" i="15"/>
  <c r="J34" i="15"/>
  <c r="F34" i="15"/>
  <c r="H34" i="15"/>
  <c r="K34" i="15"/>
  <c r="L34" i="15"/>
  <c r="J42" i="21"/>
  <c r="H42" i="21"/>
  <c r="L42" i="21"/>
  <c r="I42" i="21"/>
  <c r="F42" i="21"/>
  <c r="K42" i="21"/>
  <c r="H56" i="3"/>
  <c r="K56" i="3"/>
  <c r="I56" i="3"/>
  <c r="F56" i="3"/>
  <c r="K13" i="15"/>
  <c r="O13" i="15"/>
  <c r="E13" i="15"/>
  <c r="N13" i="15"/>
  <c r="L13" i="15"/>
  <c r="C13" i="15"/>
  <c r="G13" i="15"/>
  <c r="D13" i="15"/>
  <c r="P13" i="15"/>
  <c r="B15" i="15"/>
  <c r="J13" i="15"/>
  <c r="F69" i="15"/>
  <c r="L69" i="15"/>
  <c r="H69" i="15"/>
  <c r="K69" i="15"/>
  <c r="I69" i="15"/>
  <c r="J69" i="15"/>
  <c r="H62" i="21"/>
  <c r="F62" i="21"/>
  <c r="I62" i="21"/>
  <c r="L62" i="21"/>
  <c r="K62" i="21"/>
  <c r="J62" i="21"/>
  <c r="K51" i="3"/>
  <c r="G51" i="3"/>
  <c r="H48" i="3"/>
  <c r="J48" i="3"/>
  <c r="I48" i="3"/>
  <c r="F48" i="3"/>
  <c r="L48" i="3"/>
  <c r="K48" i="3"/>
  <c r="H35" i="3"/>
  <c r="J35" i="3"/>
  <c r="I35" i="3"/>
  <c r="F35" i="3"/>
  <c r="G33" i="3"/>
  <c r="L33" i="3"/>
  <c r="K33" i="3"/>
  <c r="K24" i="15"/>
  <c r="J24" i="15"/>
  <c r="I24" i="15"/>
  <c r="H24" i="15"/>
  <c r="L24" i="15"/>
  <c r="F24" i="15"/>
  <c r="H66" i="21"/>
  <c r="J66" i="21"/>
  <c r="F66" i="21"/>
  <c r="K66" i="21"/>
  <c r="I66" i="21"/>
  <c r="L66" i="21"/>
  <c r="F55" i="15"/>
  <c r="K55" i="15"/>
  <c r="L55" i="15"/>
  <c r="J55" i="15"/>
  <c r="I55" i="15"/>
  <c r="H55" i="15"/>
  <c r="J43" i="15"/>
  <c r="F43" i="15"/>
  <c r="L43" i="15"/>
  <c r="K43" i="15"/>
  <c r="I37" i="15"/>
  <c r="L64" i="15"/>
  <c r="J39" i="3"/>
  <c r="L63" i="3"/>
  <c r="F27" i="3"/>
  <c r="P94" i="1"/>
  <c r="R94" i="1" s="1"/>
  <c r="P131" i="1"/>
  <c r="R131" i="1" s="1"/>
  <c r="AC8" i="4"/>
  <c r="K27" i="3"/>
  <c r="F64" i="15"/>
  <c r="J75" i="15"/>
  <c r="H45" i="15"/>
  <c r="F25" i="21"/>
  <c r="J49" i="21"/>
  <c r="K64" i="15"/>
  <c r="F23" i="3"/>
  <c r="F60" i="3"/>
  <c r="L41" i="3"/>
  <c r="L56" i="3"/>
  <c r="J28" i="3"/>
  <c r="H41" i="3"/>
  <c r="H33" i="3"/>
  <c r="H29" i="3"/>
  <c r="H21" i="3"/>
  <c r="J29" i="15"/>
  <c r="H49" i="15"/>
  <c r="H35" i="15"/>
  <c r="L51" i="15"/>
  <c r="F31" i="3"/>
  <c r="F43" i="3"/>
  <c r="G28" i="3"/>
  <c r="T5" i="1"/>
  <c r="P110" i="1"/>
  <c r="R110" i="1" s="1"/>
  <c r="AC14" i="4"/>
  <c r="I24" i="3"/>
  <c r="H53" i="3"/>
  <c r="H49" i="3"/>
  <c r="I23" i="3"/>
  <c r="F39" i="3"/>
  <c r="L23" i="3"/>
  <c r="I27" i="3"/>
  <c r="K43" i="3"/>
  <c r="J44" i="3"/>
  <c r="H61" i="3"/>
  <c r="K42" i="15"/>
  <c r="I51" i="15"/>
  <c r="I31" i="3"/>
  <c r="I60" i="3"/>
  <c r="K64" i="3"/>
  <c r="P62" i="1"/>
  <c r="R62" i="1" s="1"/>
  <c r="P126" i="1"/>
  <c r="R126" i="1" s="1"/>
  <c r="P99" i="1"/>
  <c r="R99" i="1" s="1"/>
  <c r="L43" i="3"/>
  <c r="F65" i="3"/>
  <c r="I65" i="3"/>
  <c r="J65" i="3"/>
  <c r="F29" i="21"/>
  <c r="I29" i="21"/>
  <c r="I39" i="3"/>
  <c r="I43" i="3"/>
  <c r="P30" i="1"/>
  <c r="F64" i="3"/>
  <c r="F18" i="21"/>
  <c r="H18" i="21"/>
  <c r="C12" i="19"/>
  <c r="E18" i="21"/>
  <c r="C18" i="21"/>
  <c r="L18" i="3"/>
  <c r="F18" i="15"/>
  <c r="F18" i="3"/>
  <c r="D18" i="3"/>
  <c r="J18" i="21"/>
  <c r="C12" i="4"/>
  <c r="C11" i="20"/>
  <c r="I18" i="15"/>
  <c r="C18" i="3"/>
  <c r="I18" i="21"/>
  <c r="H18" i="15"/>
  <c r="C12" i="17"/>
  <c r="L18" i="21"/>
  <c r="D18" i="21"/>
  <c r="J18" i="3"/>
  <c r="C12" i="26"/>
  <c r="G18" i="3"/>
  <c r="I18" i="3"/>
  <c r="C11" i="26"/>
  <c r="D18" i="15"/>
  <c r="C11" i="17"/>
  <c r="K18" i="21"/>
  <c r="J18" i="15"/>
  <c r="C11" i="19"/>
  <c r="G18" i="15"/>
  <c r="G18" i="21"/>
  <c r="C18" i="15"/>
  <c r="K18" i="3"/>
  <c r="C11" i="4"/>
  <c r="C12" i="20"/>
  <c r="K18" i="15"/>
  <c r="H18" i="3"/>
  <c r="L18" i="15"/>
  <c r="AB248" i="22" l="1"/>
  <c r="AA248" i="22"/>
  <c r="AH253" i="22"/>
  <c r="AH154" i="22"/>
  <c r="AZ105" i="22"/>
  <c r="AX105" i="22" s="1"/>
  <c r="AZ17" i="22"/>
  <c r="AX17" i="22" s="1"/>
  <c r="AZ45" i="22"/>
  <c r="AX45" i="22" s="1"/>
  <c r="AH70" i="22"/>
  <c r="AB70" i="22" s="1"/>
  <c r="AZ25" i="22"/>
  <c r="AX25" i="22" s="1"/>
  <c r="AH140" i="22"/>
  <c r="AB154" i="22"/>
  <c r="AA154" i="22"/>
  <c r="AH233" i="22"/>
  <c r="AZ88" i="22"/>
  <c r="AX88" i="22" s="1"/>
  <c r="AH220" i="22"/>
  <c r="AH122" i="22"/>
  <c r="AA122" i="22" s="1"/>
  <c r="AE122" i="22" s="1"/>
  <c r="AH90" i="22"/>
  <c r="AA90" i="22" s="1"/>
  <c r="AZ79" i="22"/>
  <c r="AX79" i="22" s="1"/>
  <c r="AH177" i="22"/>
  <c r="AH222" i="22"/>
  <c r="AB235" i="22"/>
  <c r="AH241" i="22"/>
  <c r="AA243" i="22"/>
  <c r="AC188" i="22"/>
  <c r="AH86" i="22"/>
  <c r="AA86" i="22" s="1"/>
  <c r="AC86" i="22" s="1"/>
  <c r="AI72" i="22"/>
  <c r="AH72" i="22" s="1"/>
  <c r="AZ19" i="22"/>
  <c r="AX19" i="22" s="1"/>
  <c r="AE188" i="22"/>
  <c r="AZ67" i="22"/>
  <c r="AX67" i="22" s="1"/>
  <c r="AZ96" i="22"/>
  <c r="AX96" i="22" s="1"/>
  <c r="AA215" i="22"/>
  <c r="AB215" i="22"/>
  <c r="AB208" i="22"/>
  <c r="AA208" i="22"/>
  <c r="AA245" i="22"/>
  <c r="AH123" i="22"/>
  <c r="AZ70" i="22"/>
  <c r="AX70" i="22" s="1"/>
  <c r="AZ83" i="22"/>
  <c r="AX83" i="22" s="1"/>
  <c r="AA101" i="22"/>
  <c r="AC101" i="22" s="1"/>
  <c r="AJ186" i="22"/>
  <c r="AH186" i="22" s="1"/>
  <c r="AZ80" i="22"/>
  <c r="AX80" i="22" s="1"/>
  <c r="AZ81" i="22"/>
  <c r="AX81" i="22" s="1"/>
  <c r="AA167" i="22"/>
  <c r="AB106" i="22"/>
  <c r="AH164" i="22"/>
  <c r="AA164" i="22" s="1"/>
  <c r="AB107" i="22"/>
  <c r="AH247" i="22"/>
  <c r="O338" i="4"/>
  <c r="O320" i="20"/>
  <c r="AT320" i="20"/>
  <c r="AS320" i="20" s="1"/>
  <c r="AR320" i="20" s="1"/>
  <c r="AQ320" i="20" s="1"/>
  <c r="AP320" i="20" s="1"/>
  <c r="AO320" i="20" s="1"/>
  <c r="AN320" i="20" s="1"/>
  <c r="AM320" i="20" s="1"/>
  <c r="AL320" i="20" s="1"/>
  <c r="K320" i="20"/>
  <c r="O334" i="26"/>
  <c r="R334" i="26"/>
  <c r="U334" i="26" s="1"/>
  <c r="O332" i="17"/>
  <c r="U332" i="17"/>
  <c r="W332" i="17" s="1"/>
  <c r="K332" i="17"/>
  <c r="X332" i="17"/>
  <c r="Y332" i="17"/>
  <c r="O332" i="19"/>
  <c r="AA174" i="22"/>
  <c r="AB174" i="22"/>
  <c r="AB146" i="22"/>
  <c r="AA146" i="22"/>
  <c r="AE146" i="22" s="1"/>
  <c r="BA52" i="22"/>
  <c r="BB52" i="22"/>
  <c r="AH81" i="22"/>
  <c r="AH162" i="22"/>
  <c r="AB162" i="22" s="1"/>
  <c r="AH225" i="22"/>
  <c r="AZ40" i="22"/>
  <c r="AX40" i="22" s="1"/>
  <c r="AH61" i="22"/>
  <c r="AH191" i="22"/>
  <c r="AA191" i="22" s="1"/>
  <c r="AH43" i="22"/>
  <c r="AB43" i="22" s="1"/>
  <c r="AH202" i="22"/>
  <c r="AA202" i="22" s="1"/>
  <c r="AH163" i="22"/>
  <c r="AH134" i="22"/>
  <c r="AB28" i="22"/>
  <c r="AA28" i="22"/>
  <c r="AZ7" i="22"/>
  <c r="AX7" i="22" s="1"/>
  <c r="AH56" i="22"/>
  <c r="AH112" i="22"/>
  <c r="AH119" i="22"/>
  <c r="AA119" i="22" s="1"/>
  <c r="AH206" i="22"/>
  <c r="AB206" i="22" s="1"/>
  <c r="AZ39" i="22"/>
  <c r="AX39" i="22" s="1"/>
  <c r="AA130" i="22"/>
  <c r="AE130" i="22" s="1"/>
  <c r="AB130" i="22"/>
  <c r="AA118" i="22"/>
  <c r="AB118" i="22"/>
  <c r="AI160" i="22"/>
  <c r="AJ160" i="22"/>
  <c r="AK160" i="22"/>
  <c r="AA169" i="22"/>
  <c r="AB169" i="22"/>
  <c r="AB223" i="22"/>
  <c r="AA223" i="22"/>
  <c r="AD223" i="22" s="1"/>
  <c r="AB88" i="22"/>
  <c r="AA88" i="22"/>
  <c r="AH179" i="22"/>
  <c r="AH49" i="22"/>
  <c r="AZ78" i="22"/>
  <c r="AX78" i="22" s="1"/>
  <c r="BB30" i="22"/>
  <c r="BA30" i="22"/>
  <c r="AB192" i="22"/>
  <c r="AA192" i="22"/>
  <c r="AI44" i="22"/>
  <c r="AK44" i="22"/>
  <c r="AJ44" i="22"/>
  <c r="AH230" i="22"/>
  <c r="AK139" i="22"/>
  <c r="AJ139" i="22"/>
  <c r="AI139" i="22"/>
  <c r="AB225" i="22"/>
  <c r="AA225" i="22"/>
  <c r="AH113" i="22"/>
  <c r="AZ43" i="22"/>
  <c r="AX43" i="22" s="1"/>
  <c r="AZ95" i="22"/>
  <c r="AX95" i="22" s="1"/>
  <c r="AJ103" i="22"/>
  <c r="AB39" i="22"/>
  <c r="AA39" i="22"/>
  <c r="AH82" i="22"/>
  <c r="AZ92" i="22"/>
  <c r="AX92" i="22" s="1"/>
  <c r="AZ54" i="22"/>
  <c r="AX54" i="22" s="1"/>
  <c r="AH144" i="22"/>
  <c r="AI103" i="22"/>
  <c r="AH153" i="22"/>
  <c r="AA153" i="22" s="1"/>
  <c r="AZ73" i="22"/>
  <c r="AX73" i="22" s="1"/>
  <c r="AA98" i="22"/>
  <c r="AB98" i="22"/>
  <c r="AH178" i="22"/>
  <c r="AH217" i="22"/>
  <c r="AB123" i="22"/>
  <c r="AA123" i="22"/>
  <c r="AA134" i="22"/>
  <c r="AB134" i="22"/>
  <c r="AD200" i="22"/>
  <c r="AE200" i="22"/>
  <c r="O337" i="4"/>
  <c r="O335" i="4"/>
  <c r="O333" i="4"/>
  <c r="O334" i="4"/>
  <c r="O336" i="4"/>
  <c r="S335" i="4"/>
  <c r="U335" i="4" s="1"/>
  <c r="S336" i="4"/>
  <c r="U336" i="4" s="1"/>
  <c r="AK166" i="20"/>
  <c r="AI166" i="20"/>
  <c r="AJ166" i="20"/>
  <c r="AA70" i="20"/>
  <c r="AC70" i="20"/>
  <c r="AC50" i="20"/>
  <c r="AA50" i="20"/>
  <c r="AJ178" i="20"/>
  <c r="AK178" i="20"/>
  <c r="AI178" i="20"/>
  <c r="AK247" i="20"/>
  <c r="AJ247" i="20"/>
  <c r="AI247" i="20"/>
  <c r="AH247" i="20" s="1"/>
  <c r="AE247" i="20" s="1"/>
  <c r="AJ40" i="20"/>
  <c r="AI40" i="20"/>
  <c r="AH40" i="20" s="1"/>
  <c r="AK40" i="20"/>
  <c r="AJ196" i="20"/>
  <c r="AK196" i="20"/>
  <c r="AI196" i="20"/>
  <c r="AJ263" i="20"/>
  <c r="AK263" i="20"/>
  <c r="AI263" i="20"/>
  <c r="AH263" i="20" s="1"/>
  <c r="AK99" i="20"/>
  <c r="AI99" i="20"/>
  <c r="AJ99" i="20"/>
  <c r="AK167" i="20"/>
  <c r="AI167" i="20"/>
  <c r="AJ167" i="20"/>
  <c r="AI285" i="20"/>
  <c r="AH285" i="20" s="1"/>
  <c r="AJ285" i="20"/>
  <c r="AK285" i="20"/>
  <c r="AE290" i="20"/>
  <c r="AA290" i="20"/>
  <c r="AA153" i="20"/>
  <c r="AD153" i="20"/>
  <c r="AK185" i="20"/>
  <c r="AI185" i="20"/>
  <c r="AH185" i="20" s="1"/>
  <c r="AJ185" i="20"/>
  <c r="AI152" i="20"/>
  <c r="AH152" i="20" s="1"/>
  <c r="AK152" i="20"/>
  <c r="AJ152" i="20"/>
  <c r="AI199" i="20"/>
  <c r="AJ199" i="20"/>
  <c r="AK199" i="20"/>
  <c r="AK204" i="20"/>
  <c r="AJ204" i="20"/>
  <c r="AI204" i="20"/>
  <c r="AH204" i="20" s="1"/>
  <c r="AI154" i="20"/>
  <c r="AJ154" i="20"/>
  <c r="AK154" i="20"/>
  <c r="AI248" i="20"/>
  <c r="AJ248" i="20"/>
  <c r="AK248" i="20"/>
  <c r="AJ212" i="20"/>
  <c r="AI212" i="20"/>
  <c r="AH212" i="20" s="1"/>
  <c r="AK212" i="20"/>
  <c r="AI61" i="20"/>
  <c r="AH61" i="20" s="1"/>
  <c r="AK61" i="20"/>
  <c r="AJ61" i="20"/>
  <c r="AA87" i="20"/>
  <c r="AC87" i="20"/>
  <c r="AJ69" i="20"/>
  <c r="AK69" i="20"/>
  <c r="AI69" i="20"/>
  <c r="AH69" i="20" s="1"/>
  <c r="AJ107" i="20"/>
  <c r="AK107" i="20"/>
  <c r="AI107" i="20"/>
  <c r="AK81" i="20"/>
  <c r="AJ81" i="20"/>
  <c r="AI81" i="20"/>
  <c r="AJ82" i="20"/>
  <c r="AI82" i="20"/>
  <c r="AK82" i="20"/>
  <c r="AI298" i="20"/>
  <c r="AJ298" i="20"/>
  <c r="AK298" i="20"/>
  <c r="AK120" i="20"/>
  <c r="AJ120" i="20"/>
  <c r="AI120" i="20"/>
  <c r="AH120" i="20" s="1"/>
  <c r="AJ45" i="20"/>
  <c r="AK45" i="20"/>
  <c r="AI45" i="20"/>
  <c r="AI202" i="20"/>
  <c r="AJ202" i="20"/>
  <c r="AK202" i="20"/>
  <c r="AJ33" i="20"/>
  <c r="AK33" i="20"/>
  <c r="AI33" i="20"/>
  <c r="AH33" i="20" s="1"/>
  <c r="AI156" i="20"/>
  <c r="AH156" i="20" s="1"/>
  <c r="AK156" i="20"/>
  <c r="AJ156" i="20"/>
  <c r="AT57" i="20"/>
  <c r="AS57" i="20" s="1"/>
  <c r="AR57" i="20" s="1"/>
  <c r="AQ57" i="20" s="1"/>
  <c r="AP57" i="20" s="1"/>
  <c r="AO57" i="20" s="1"/>
  <c r="AN57" i="20" s="1"/>
  <c r="AM57" i="20" s="1"/>
  <c r="AL57" i="20" s="1"/>
  <c r="J184" i="20"/>
  <c r="AT115" i="20"/>
  <c r="AS115" i="20" s="1"/>
  <c r="AR115" i="20" s="1"/>
  <c r="AQ115" i="20" s="1"/>
  <c r="AP115" i="20" s="1"/>
  <c r="AO115" i="20" s="1"/>
  <c r="AN115" i="20" s="1"/>
  <c r="AM115" i="20" s="1"/>
  <c r="AL115" i="20" s="1"/>
  <c r="AR175" i="20"/>
  <c r="AQ175" i="20" s="1"/>
  <c r="AP175" i="20" s="1"/>
  <c r="AO175" i="20" s="1"/>
  <c r="AN175" i="20" s="1"/>
  <c r="AM175" i="20" s="1"/>
  <c r="AL175" i="20" s="1"/>
  <c r="AT175" i="20"/>
  <c r="AS175" i="20"/>
  <c r="K281" i="20"/>
  <c r="I83" i="20"/>
  <c r="U83" i="20"/>
  <c r="W83" i="20" s="1"/>
  <c r="AC83" i="20"/>
  <c r="AF83" i="20"/>
  <c r="AG83" i="20"/>
  <c r="AG54" i="20"/>
  <c r="AF54" i="20"/>
  <c r="AF289" i="20"/>
  <c r="AG289" i="20"/>
  <c r="I108" i="20"/>
  <c r="R302" i="20"/>
  <c r="U302" i="20" s="1"/>
  <c r="W302" i="20" s="1"/>
  <c r="U24" i="20"/>
  <c r="W24" i="20" s="1"/>
  <c r="I137" i="20"/>
  <c r="R184" i="20"/>
  <c r="U184" i="20" s="1"/>
  <c r="W184" i="20" s="1"/>
  <c r="R253" i="20"/>
  <c r="U253" i="20" s="1"/>
  <c r="W253" i="20" s="1"/>
  <c r="AF297" i="20"/>
  <c r="AG297" i="20"/>
  <c r="AA206" i="20"/>
  <c r="AD206" i="20"/>
  <c r="AA93" i="20"/>
  <c r="AC93" i="20"/>
  <c r="AA205" i="20"/>
  <c r="AD205" i="20"/>
  <c r="AA31" i="20"/>
  <c r="AC31" i="20"/>
  <c r="AH209" i="20"/>
  <c r="AG143" i="20"/>
  <c r="AF143" i="20"/>
  <c r="AH207" i="20"/>
  <c r="AC88" i="20"/>
  <c r="AA88" i="20"/>
  <c r="AK222" i="20"/>
  <c r="AI222" i="20"/>
  <c r="AJ222" i="20"/>
  <c r="U108" i="20"/>
  <c r="W108" i="20" s="1"/>
  <c r="AA238" i="20"/>
  <c r="AE238" i="20"/>
  <c r="AD161" i="20"/>
  <c r="AA161" i="20"/>
  <c r="AF110" i="20"/>
  <c r="AG110" i="20"/>
  <c r="AH64" i="20"/>
  <c r="AH104" i="20"/>
  <c r="AH140" i="20"/>
  <c r="AF296" i="20"/>
  <c r="AG296" i="20"/>
  <c r="AH157" i="20"/>
  <c r="AG180" i="20"/>
  <c r="AH211" i="20"/>
  <c r="AE221" i="20"/>
  <c r="AA221" i="20"/>
  <c r="AH214" i="20"/>
  <c r="AH279" i="20"/>
  <c r="AH283" i="20"/>
  <c r="AH198" i="20"/>
  <c r="AH124" i="20"/>
  <c r="AH243" i="20"/>
  <c r="AH30" i="20"/>
  <c r="AC77" i="20"/>
  <c r="AA77" i="20"/>
  <c r="AA148" i="20"/>
  <c r="AC148" i="20"/>
  <c r="R308" i="20"/>
  <c r="R311" i="20"/>
  <c r="U311" i="20" s="1"/>
  <c r="W311" i="20" s="1"/>
  <c r="R316" i="20"/>
  <c r="U316" i="20" s="1"/>
  <c r="W316" i="20" s="1"/>
  <c r="U313" i="20"/>
  <c r="W313" i="20" s="1"/>
  <c r="I38" i="20"/>
  <c r="AT116" i="20"/>
  <c r="AS116" i="20"/>
  <c r="AR116" i="20" s="1"/>
  <c r="AQ116" i="20" s="1"/>
  <c r="AP116" i="20" s="1"/>
  <c r="AO116" i="20" s="1"/>
  <c r="AN116" i="20" s="1"/>
  <c r="AM116" i="20" s="1"/>
  <c r="AL116" i="20" s="1"/>
  <c r="U117" i="20"/>
  <c r="W117" i="20" s="1"/>
  <c r="R231" i="20"/>
  <c r="U231" i="20" s="1"/>
  <c r="W231" i="20" s="1"/>
  <c r="AT281" i="20"/>
  <c r="AS281" i="20" s="1"/>
  <c r="AR281" i="20" s="1"/>
  <c r="AQ281" i="20" s="1"/>
  <c r="AP281" i="20" s="1"/>
  <c r="AO281" i="20" s="1"/>
  <c r="AN281" i="20" s="1"/>
  <c r="AM281" i="20" s="1"/>
  <c r="AL281" i="20" s="1"/>
  <c r="AT46" i="20"/>
  <c r="AS46" i="20"/>
  <c r="AR46" i="20"/>
  <c r="AQ46" i="20" s="1"/>
  <c r="AP46" i="20" s="1"/>
  <c r="AO46" i="20" s="1"/>
  <c r="AN46" i="20" s="1"/>
  <c r="AM46" i="20" s="1"/>
  <c r="AL46" i="20" s="1"/>
  <c r="I34" i="20"/>
  <c r="AT193" i="20"/>
  <c r="AS193" i="20" s="1"/>
  <c r="AR193" i="20" s="1"/>
  <c r="AQ193" i="20" s="1"/>
  <c r="AP193" i="20" s="1"/>
  <c r="AO193" i="20" s="1"/>
  <c r="AN193" i="20" s="1"/>
  <c r="AM193" i="20" s="1"/>
  <c r="AL193" i="20" s="1"/>
  <c r="R289" i="20"/>
  <c r="U289" i="20" s="1"/>
  <c r="W289" i="20" s="1"/>
  <c r="AT130" i="20"/>
  <c r="AS130" i="20" s="1"/>
  <c r="AR130" i="20" s="1"/>
  <c r="AQ130" i="20" s="1"/>
  <c r="AP130" i="20" s="1"/>
  <c r="AO130" i="20" s="1"/>
  <c r="AN130" i="20" s="1"/>
  <c r="AM130" i="20" s="1"/>
  <c r="AL130" i="20" s="1"/>
  <c r="R271" i="20"/>
  <c r="U271" i="20" s="1"/>
  <c r="W271" i="20" s="1"/>
  <c r="R36" i="20"/>
  <c r="U36" i="20" s="1"/>
  <c r="W36" i="20" s="1"/>
  <c r="U137" i="20"/>
  <c r="W137" i="20" s="1"/>
  <c r="U190" i="20"/>
  <c r="W190" i="20" s="1"/>
  <c r="K253" i="20"/>
  <c r="R297" i="20"/>
  <c r="U297" i="20" s="1"/>
  <c r="W297" i="20" s="1"/>
  <c r="AH215" i="20"/>
  <c r="AC127" i="20"/>
  <c r="AA127" i="20"/>
  <c r="AC113" i="20"/>
  <c r="AA113" i="20"/>
  <c r="AA48" i="20"/>
  <c r="AC48" i="20"/>
  <c r="AA112" i="20"/>
  <c r="AC112" i="20"/>
  <c r="AH59" i="20"/>
  <c r="AH201" i="20"/>
  <c r="AA78" i="20"/>
  <c r="AC78" i="20"/>
  <c r="AH224" i="20"/>
  <c r="AC91" i="20"/>
  <c r="AA91" i="20"/>
  <c r="AA233" i="20"/>
  <c r="AE233" i="20"/>
  <c r="AE295" i="20"/>
  <c r="AA295" i="20"/>
  <c r="AA25" i="20"/>
  <c r="AB25" i="20"/>
  <c r="AA177" i="20"/>
  <c r="AD177" i="20"/>
  <c r="AA42" i="20"/>
  <c r="AC42" i="20"/>
  <c r="AG182" i="20"/>
  <c r="AF182" i="20"/>
  <c r="AH90" i="20"/>
  <c r="AH92" i="20"/>
  <c r="AH168" i="20"/>
  <c r="AD203" i="20"/>
  <c r="AA203" i="20"/>
  <c r="AH220" i="20"/>
  <c r="AD195" i="20"/>
  <c r="AA195" i="20"/>
  <c r="AH234" i="20"/>
  <c r="AH268" i="20"/>
  <c r="AH63" i="20"/>
  <c r="AF49" i="20"/>
  <c r="AG49" i="20"/>
  <c r="AH36" i="20"/>
  <c r="AH272" i="20"/>
  <c r="I117" i="20"/>
  <c r="AF117" i="20"/>
  <c r="H21" i="20"/>
  <c r="U21" i="20"/>
  <c r="AT114" i="20"/>
  <c r="AS114" i="20" s="1"/>
  <c r="AR114" i="20" s="1"/>
  <c r="AQ114" i="20" s="1"/>
  <c r="AP114" i="20" s="1"/>
  <c r="AO114" i="20" s="1"/>
  <c r="AN114" i="20" s="1"/>
  <c r="AM114" i="20" s="1"/>
  <c r="AL114" i="20" s="1"/>
  <c r="AF80" i="20"/>
  <c r="AG80" i="20"/>
  <c r="AA126" i="20"/>
  <c r="AC126" i="20"/>
  <c r="AS262" i="20"/>
  <c r="AR262" i="20" s="1"/>
  <c r="AQ262" i="20" s="1"/>
  <c r="AP262" i="20" s="1"/>
  <c r="AO262" i="20" s="1"/>
  <c r="AN262" i="20" s="1"/>
  <c r="AM262" i="20" s="1"/>
  <c r="AL262" i="20" s="1"/>
  <c r="AT262" i="20"/>
  <c r="AT38" i="20"/>
  <c r="AS38" i="20"/>
  <c r="AR38" i="20" s="1"/>
  <c r="AQ38" i="20" s="1"/>
  <c r="AP38" i="20" s="1"/>
  <c r="AO38" i="20" s="1"/>
  <c r="AN38" i="20" s="1"/>
  <c r="AM38" i="20" s="1"/>
  <c r="AL38" i="20" s="1"/>
  <c r="I116" i="20"/>
  <c r="AT226" i="20"/>
  <c r="AS226" i="20" s="1"/>
  <c r="AR226" i="20" s="1"/>
  <c r="AQ226" i="20" s="1"/>
  <c r="AP226" i="20" s="1"/>
  <c r="AO226" i="20" s="1"/>
  <c r="AN226" i="20" s="1"/>
  <c r="AM226" i="20" s="1"/>
  <c r="AL226" i="20" s="1"/>
  <c r="AT170" i="20"/>
  <c r="AS170" i="20" s="1"/>
  <c r="AR170" i="20" s="1"/>
  <c r="AQ170" i="20" s="1"/>
  <c r="AP170" i="20" s="1"/>
  <c r="AO170" i="20" s="1"/>
  <c r="AN170" i="20" s="1"/>
  <c r="AM170" i="20" s="1"/>
  <c r="AL170" i="20" s="1"/>
  <c r="AT231" i="20"/>
  <c r="AS231" i="20" s="1"/>
  <c r="AR231" i="20" s="1"/>
  <c r="AQ231" i="20" s="1"/>
  <c r="AP231" i="20" s="1"/>
  <c r="AO231" i="20" s="1"/>
  <c r="AN231" i="20" s="1"/>
  <c r="AM231" i="20" s="1"/>
  <c r="AL231" i="20" s="1"/>
  <c r="AT85" i="20"/>
  <c r="AS85" i="20"/>
  <c r="AR85" i="20" s="1"/>
  <c r="AQ85" i="20" s="1"/>
  <c r="AP85" i="20" s="1"/>
  <c r="AO85" i="20" s="1"/>
  <c r="AN85" i="20" s="1"/>
  <c r="AM85" i="20" s="1"/>
  <c r="AL85" i="20" s="1"/>
  <c r="K271" i="20"/>
  <c r="AT208" i="20"/>
  <c r="AS208" i="20" s="1"/>
  <c r="AR208" i="20" s="1"/>
  <c r="AQ208" i="20" s="1"/>
  <c r="AP208" i="20" s="1"/>
  <c r="AO208" i="20" s="1"/>
  <c r="AN208" i="20" s="1"/>
  <c r="AM208" i="20" s="1"/>
  <c r="AL208" i="20" s="1"/>
  <c r="AT267" i="20"/>
  <c r="AS267" i="20" s="1"/>
  <c r="AR267" i="20" s="1"/>
  <c r="AQ267" i="20" s="1"/>
  <c r="AP267" i="20" s="1"/>
  <c r="AO267" i="20" s="1"/>
  <c r="AN267" i="20" s="1"/>
  <c r="AM267" i="20" s="1"/>
  <c r="AL267" i="20" s="1"/>
  <c r="I121" i="20"/>
  <c r="I190" i="20"/>
  <c r="AT253" i="20"/>
  <c r="AS253" i="20" s="1"/>
  <c r="AR253" i="20" s="1"/>
  <c r="AQ253" i="20" s="1"/>
  <c r="AP253" i="20" s="1"/>
  <c r="AO253" i="20" s="1"/>
  <c r="AN253" i="20" s="1"/>
  <c r="AM253" i="20" s="1"/>
  <c r="AL253" i="20" s="1"/>
  <c r="AH255" i="20"/>
  <c r="AH53" i="20"/>
  <c r="AH241" i="20"/>
  <c r="AK183" i="20"/>
  <c r="AI183" i="20"/>
  <c r="AJ183" i="20"/>
  <c r="AA275" i="20"/>
  <c r="AA35" i="20"/>
  <c r="AC35" i="20"/>
  <c r="AH158" i="20"/>
  <c r="U164" i="20"/>
  <c r="W164" i="20" s="1"/>
  <c r="AD171" i="20"/>
  <c r="AA171" i="20"/>
  <c r="AC128" i="20"/>
  <c r="AA128" i="20"/>
  <c r="AD180" i="20"/>
  <c r="AE218" i="20"/>
  <c r="AA218" i="20"/>
  <c r="AE252" i="20"/>
  <c r="AA252" i="20"/>
  <c r="AD160" i="20"/>
  <c r="AA160" i="20"/>
  <c r="AE232" i="20"/>
  <c r="AA232" i="20"/>
  <c r="AD186" i="20"/>
  <c r="AA186" i="20"/>
  <c r="AC146" i="20"/>
  <c r="AA146" i="20"/>
  <c r="AE280" i="20"/>
  <c r="AA280" i="20"/>
  <c r="K259" i="20"/>
  <c r="AT200" i="20"/>
  <c r="AS200" i="20"/>
  <c r="AR200" i="20" s="1"/>
  <c r="AQ200" i="20" s="1"/>
  <c r="AP200" i="20" s="1"/>
  <c r="AO200" i="20" s="1"/>
  <c r="AN200" i="20" s="1"/>
  <c r="AM200" i="20" s="1"/>
  <c r="AL200" i="20" s="1"/>
  <c r="AE277" i="20"/>
  <c r="AA277" i="20"/>
  <c r="AE266" i="20"/>
  <c r="AA266" i="20"/>
  <c r="U304" i="20"/>
  <c r="W304" i="20" s="1"/>
  <c r="U305" i="20"/>
  <c r="W305" i="20" s="1"/>
  <c r="AT51" i="20"/>
  <c r="AS51" i="20"/>
  <c r="AR51" i="20" s="1"/>
  <c r="AQ51" i="20" s="1"/>
  <c r="AP51" i="20" s="1"/>
  <c r="AO51" i="20" s="1"/>
  <c r="AN51" i="20" s="1"/>
  <c r="AM51" i="20" s="1"/>
  <c r="AL51" i="20" s="1"/>
  <c r="AT39" i="20"/>
  <c r="AS39" i="20"/>
  <c r="AR39" i="20" s="1"/>
  <c r="AQ39" i="20" s="1"/>
  <c r="AP39" i="20" s="1"/>
  <c r="AO39" i="20" s="1"/>
  <c r="AN39" i="20" s="1"/>
  <c r="AM39" i="20" s="1"/>
  <c r="AL39" i="20" s="1"/>
  <c r="J231" i="20"/>
  <c r="I46" i="20"/>
  <c r="AT164" i="20"/>
  <c r="AS164" i="20"/>
  <c r="AR164" i="20"/>
  <c r="AQ164" i="20" s="1"/>
  <c r="AP164" i="20" s="1"/>
  <c r="AO164" i="20" s="1"/>
  <c r="AN164" i="20" s="1"/>
  <c r="AM164" i="20" s="1"/>
  <c r="AL164" i="20" s="1"/>
  <c r="AT22" i="20"/>
  <c r="AS22" i="20"/>
  <c r="AR22" i="20"/>
  <c r="AQ22" i="20" s="1"/>
  <c r="AP22" i="20" s="1"/>
  <c r="AO22" i="20" s="1"/>
  <c r="AN22" i="20" s="1"/>
  <c r="AM22" i="20" s="1"/>
  <c r="AL22" i="20" s="1"/>
  <c r="AT34" i="20"/>
  <c r="AS34" i="20"/>
  <c r="AR34" i="20" s="1"/>
  <c r="AQ34" i="20" s="1"/>
  <c r="AP34" i="20" s="1"/>
  <c r="AO34" i="20" s="1"/>
  <c r="AN34" i="20" s="1"/>
  <c r="AM34" i="20" s="1"/>
  <c r="AL34" i="20" s="1"/>
  <c r="AT271" i="20"/>
  <c r="AS271" i="20"/>
  <c r="AR271" i="20" s="1"/>
  <c r="AQ271" i="20" s="1"/>
  <c r="AP271" i="20" s="1"/>
  <c r="AO271" i="20" s="1"/>
  <c r="AN271" i="20" s="1"/>
  <c r="AM271" i="20" s="1"/>
  <c r="AL271" i="20" s="1"/>
  <c r="AT23" i="20"/>
  <c r="AS23" i="20"/>
  <c r="AR23" i="20" s="1"/>
  <c r="AQ23" i="20" s="1"/>
  <c r="AP23" i="20" s="1"/>
  <c r="AO23" i="20" s="1"/>
  <c r="AN23" i="20" s="1"/>
  <c r="AM23" i="20" s="1"/>
  <c r="AL23" i="20" s="1"/>
  <c r="AT190" i="20"/>
  <c r="AS190" i="20" s="1"/>
  <c r="AR190" i="20" s="1"/>
  <c r="AQ190" i="20" s="1"/>
  <c r="AP190" i="20" s="1"/>
  <c r="AO190" i="20" s="1"/>
  <c r="AN190" i="20" s="1"/>
  <c r="AM190" i="20" s="1"/>
  <c r="AL190" i="20" s="1"/>
  <c r="AC118" i="20"/>
  <c r="AA118" i="20"/>
  <c r="AE229" i="20"/>
  <c r="AA229" i="20"/>
  <c r="AE239" i="20"/>
  <c r="AA239" i="20"/>
  <c r="AA123" i="20"/>
  <c r="AC123" i="20"/>
  <c r="AC94" i="20"/>
  <c r="AA94" i="20"/>
  <c r="AA223" i="20"/>
  <c r="AE223" i="20"/>
  <c r="AF27" i="20"/>
  <c r="AG27" i="20"/>
  <c r="AA142" i="20"/>
  <c r="AC142" i="20"/>
  <c r="AC100" i="20"/>
  <c r="AA100" i="20"/>
  <c r="AC68" i="20"/>
  <c r="AA68" i="20"/>
  <c r="AD188" i="20"/>
  <c r="AA188" i="20"/>
  <c r="AE258" i="20"/>
  <c r="AA258" i="20"/>
  <c r="AE225" i="20"/>
  <c r="AA225" i="20"/>
  <c r="AE261" i="20"/>
  <c r="AA261" i="20"/>
  <c r="AC122" i="20"/>
  <c r="AA122" i="20"/>
  <c r="AG227" i="20"/>
  <c r="AF227" i="20"/>
  <c r="AC132" i="20"/>
  <c r="AA132" i="20"/>
  <c r="AF245" i="20"/>
  <c r="AG245" i="20"/>
  <c r="AD162" i="20"/>
  <c r="AA162" i="20"/>
  <c r="AE270" i="20"/>
  <c r="AA270" i="20"/>
  <c r="AT149" i="20"/>
  <c r="AS149" i="20"/>
  <c r="AR149" i="20" s="1"/>
  <c r="AQ149" i="20" s="1"/>
  <c r="AP149" i="20" s="1"/>
  <c r="AO149" i="20" s="1"/>
  <c r="AN149" i="20" s="1"/>
  <c r="AM149" i="20" s="1"/>
  <c r="AL149" i="20" s="1"/>
  <c r="I51" i="20"/>
  <c r="U51" i="20"/>
  <c r="W51" i="20" s="1"/>
  <c r="I163" i="20"/>
  <c r="AG163" i="20"/>
  <c r="AD163" i="20"/>
  <c r="AF163" i="20"/>
  <c r="AT235" i="20"/>
  <c r="AS235" i="20"/>
  <c r="AR235" i="20" s="1"/>
  <c r="AQ235" i="20" s="1"/>
  <c r="AP235" i="20" s="1"/>
  <c r="AO235" i="20" s="1"/>
  <c r="AN235" i="20" s="1"/>
  <c r="AM235" i="20" s="1"/>
  <c r="AL235" i="20" s="1"/>
  <c r="U39" i="20"/>
  <c r="W39" i="20" s="1"/>
  <c r="R281" i="20"/>
  <c r="U281" i="20" s="1"/>
  <c r="W281" i="20" s="1"/>
  <c r="H22" i="20"/>
  <c r="AG217" i="20"/>
  <c r="AF217" i="20"/>
  <c r="AT97" i="20"/>
  <c r="AS97" i="20" s="1"/>
  <c r="AR97" i="20" s="1"/>
  <c r="AQ97" i="20" s="1"/>
  <c r="AP97" i="20" s="1"/>
  <c r="AO97" i="20" s="1"/>
  <c r="AN97" i="20" s="1"/>
  <c r="AM97" i="20" s="1"/>
  <c r="AL97" i="20" s="1"/>
  <c r="AA147" i="20"/>
  <c r="AF147" i="20" s="1"/>
  <c r="H23" i="20"/>
  <c r="U23" i="20"/>
  <c r="W23" i="20" s="1"/>
  <c r="K267" i="20"/>
  <c r="AT155" i="20"/>
  <c r="AS155" i="20"/>
  <c r="AR155" i="20" s="1"/>
  <c r="AQ155" i="20" s="1"/>
  <c r="AP155" i="20" s="1"/>
  <c r="AO155" i="20" s="1"/>
  <c r="AN155" i="20" s="1"/>
  <c r="AM155" i="20" s="1"/>
  <c r="AL155" i="20" s="1"/>
  <c r="AT24" i="20"/>
  <c r="AS24" i="20"/>
  <c r="AR24" i="20"/>
  <c r="AQ24" i="20" s="1"/>
  <c r="AP24" i="20" s="1"/>
  <c r="AO24" i="20" s="1"/>
  <c r="AN24" i="20" s="1"/>
  <c r="AM24" i="20" s="1"/>
  <c r="AL24" i="20" s="1"/>
  <c r="AH72" i="20"/>
  <c r="AH105" i="20"/>
  <c r="AD159" i="20"/>
  <c r="AA159" i="20"/>
  <c r="AC75" i="20"/>
  <c r="AA75" i="20"/>
  <c r="AF179" i="20"/>
  <c r="AG179" i="20"/>
  <c r="AH65" i="20"/>
  <c r="AH288" i="20"/>
  <c r="AE288" i="20" s="1"/>
  <c r="AH265" i="20"/>
  <c r="AE293" i="20"/>
  <c r="AA293" i="20"/>
  <c r="AH291" i="20"/>
  <c r="AH219" i="20"/>
  <c r="AH103" i="20"/>
  <c r="AH249" i="20"/>
  <c r="AH172" i="20"/>
  <c r="AH106" i="20"/>
  <c r="AH236" i="20"/>
  <c r="AE246" i="20"/>
  <c r="AA246" i="20"/>
  <c r="I149" i="20"/>
  <c r="AT240" i="20"/>
  <c r="AS240" i="20" s="1"/>
  <c r="AR240" i="20" s="1"/>
  <c r="AQ240" i="20" s="1"/>
  <c r="AP240" i="20" s="1"/>
  <c r="AO240" i="20" s="1"/>
  <c r="AN240" i="20" s="1"/>
  <c r="AM240" i="20" s="1"/>
  <c r="AL240" i="20" s="1"/>
  <c r="K235" i="20"/>
  <c r="U235" i="20"/>
  <c r="W235" i="20" s="1"/>
  <c r="I39" i="20"/>
  <c r="AT259" i="20"/>
  <c r="AS259" i="20" s="1"/>
  <c r="AR259" i="20" s="1"/>
  <c r="AQ259" i="20" s="1"/>
  <c r="AP259" i="20" s="1"/>
  <c r="AO259" i="20" s="1"/>
  <c r="AN259" i="20" s="1"/>
  <c r="AM259" i="20" s="1"/>
  <c r="AL259" i="20" s="1"/>
  <c r="AT76" i="20"/>
  <c r="AS76" i="20" s="1"/>
  <c r="AR76" i="20" s="1"/>
  <c r="AQ76" i="20" s="1"/>
  <c r="AP76" i="20" s="1"/>
  <c r="AO76" i="20" s="1"/>
  <c r="AN76" i="20" s="1"/>
  <c r="AM76" i="20" s="1"/>
  <c r="AL76" i="20" s="1"/>
  <c r="J164" i="20"/>
  <c r="AS47" i="20"/>
  <c r="AR47" i="20"/>
  <c r="AQ47" i="20" s="1"/>
  <c r="AP47" i="20" s="1"/>
  <c r="AO47" i="20" s="1"/>
  <c r="AN47" i="20" s="1"/>
  <c r="AM47" i="20" s="1"/>
  <c r="AL47" i="20" s="1"/>
  <c r="AT47" i="20"/>
  <c r="AA247" i="20"/>
  <c r="J147" i="20"/>
  <c r="AC147" i="20"/>
  <c r="AG147" i="20"/>
  <c r="AA131" i="20"/>
  <c r="AT43" i="20"/>
  <c r="AS43" i="20"/>
  <c r="AR43" i="20" s="1"/>
  <c r="AQ43" i="20" s="1"/>
  <c r="AP43" i="20" s="1"/>
  <c r="AO43" i="20" s="1"/>
  <c r="AN43" i="20" s="1"/>
  <c r="AM43" i="20" s="1"/>
  <c r="AL43" i="20" s="1"/>
  <c r="AT121" i="20"/>
  <c r="AS121" i="20" s="1"/>
  <c r="AR121" i="20" s="1"/>
  <c r="AQ121" i="20" s="1"/>
  <c r="AP121" i="20" s="1"/>
  <c r="AO121" i="20" s="1"/>
  <c r="AN121" i="20" s="1"/>
  <c r="AM121" i="20" s="1"/>
  <c r="AL121" i="20" s="1"/>
  <c r="AA133" i="20"/>
  <c r="AC133" i="20"/>
  <c r="AH125" i="20"/>
  <c r="AH230" i="20"/>
  <c r="AI89" i="20"/>
  <c r="AH89" i="20" s="1"/>
  <c r="AJ89" i="20"/>
  <c r="AK89" i="20"/>
  <c r="AC151" i="20"/>
  <c r="AA151" i="20"/>
  <c r="AA29" i="20"/>
  <c r="AC29" i="20"/>
  <c r="AC62" i="20"/>
  <c r="AA62" i="20"/>
  <c r="U46" i="20"/>
  <c r="W46" i="20" s="1"/>
  <c r="AJ197" i="20"/>
  <c r="AI197" i="20"/>
  <c r="AK197" i="20"/>
  <c r="AA174" i="20"/>
  <c r="AD174" i="20"/>
  <c r="AC109" i="20"/>
  <c r="AA109" i="20"/>
  <c r="AH86" i="20"/>
  <c r="AA96" i="20"/>
  <c r="AC96" i="20"/>
  <c r="AE287" i="20"/>
  <c r="AA287" i="20"/>
  <c r="AA192" i="20"/>
  <c r="AD192" i="20"/>
  <c r="AH250" i="20"/>
  <c r="AE264" i="20"/>
  <c r="AA264" i="20"/>
  <c r="AH274" i="20"/>
  <c r="AH282" i="20"/>
  <c r="AG242" i="20"/>
  <c r="AF242" i="20"/>
  <c r="AH237" i="20"/>
  <c r="AH278" i="20"/>
  <c r="AT26" i="20"/>
  <c r="AS26" i="20"/>
  <c r="AR26" i="20" s="1"/>
  <c r="AQ26" i="20" s="1"/>
  <c r="AP26" i="20" s="1"/>
  <c r="AO26" i="20" s="1"/>
  <c r="AN26" i="20" s="1"/>
  <c r="AM26" i="20" s="1"/>
  <c r="AL26" i="20" s="1"/>
  <c r="J175" i="20"/>
  <c r="AT28" i="20"/>
  <c r="AS28" i="20" s="1"/>
  <c r="AR28" i="20" s="1"/>
  <c r="AQ28" i="20" s="1"/>
  <c r="AP28" i="20" s="1"/>
  <c r="AO28" i="20" s="1"/>
  <c r="AN28" i="20" s="1"/>
  <c r="AM28" i="20" s="1"/>
  <c r="AL28" i="20" s="1"/>
  <c r="AT141" i="20"/>
  <c r="AS141" i="20"/>
  <c r="AR141" i="20" s="1"/>
  <c r="AQ141" i="20" s="1"/>
  <c r="AP141" i="20" s="1"/>
  <c r="AO141" i="20" s="1"/>
  <c r="AN141" i="20" s="1"/>
  <c r="AM141" i="20" s="1"/>
  <c r="AL141" i="20" s="1"/>
  <c r="I57" i="20"/>
  <c r="AS210" i="20"/>
  <c r="AR210" i="20" s="1"/>
  <c r="AQ210" i="20" s="1"/>
  <c r="AP210" i="20" s="1"/>
  <c r="AO210" i="20" s="1"/>
  <c r="AN210" i="20" s="1"/>
  <c r="AM210" i="20" s="1"/>
  <c r="AL210" i="20" s="1"/>
  <c r="AT210" i="20"/>
  <c r="AA117" i="20"/>
  <c r="AG117" i="20" s="1"/>
  <c r="U175" i="20"/>
  <c r="W175" i="20" s="1"/>
  <c r="AT21" i="20"/>
  <c r="AS21" i="20"/>
  <c r="AR21" i="20" s="1"/>
  <c r="AQ21" i="20" s="1"/>
  <c r="AP21" i="20" s="1"/>
  <c r="AO21" i="20" s="1"/>
  <c r="AN21" i="20" s="1"/>
  <c r="AM21" i="20" s="1"/>
  <c r="AL21" i="20" s="1"/>
  <c r="I28" i="20"/>
  <c r="AS108" i="20"/>
  <c r="AR108" i="20" s="1"/>
  <c r="AQ108" i="20" s="1"/>
  <c r="AP108" i="20" s="1"/>
  <c r="AO108" i="20" s="1"/>
  <c r="AN108" i="20" s="1"/>
  <c r="AM108" i="20" s="1"/>
  <c r="AL108" i="20" s="1"/>
  <c r="AT108" i="20"/>
  <c r="AT213" i="20"/>
  <c r="AS213" i="20" s="1"/>
  <c r="AR213" i="20" s="1"/>
  <c r="AQ213" i="20" s="1"/>
  <c r="AP213" i="20" s="1"/>
  <c r="AO213" i="20" s="1"/>
  <c r="AN213" i="20" s="1"/>
  <c r="AM213" i="20" s="1"/>
  <c r="AL213" i="20" s="1"/>
  <c r="I131" i="20"/>
  <c r="U131" i="20"/>
  <c r="W131" i="20" s="1"/>
  <c r="AF131" i="20"/>
  <c r="AG131" i="20"/>
  <c r="AC131" i="20"/>
  <c r="AS137" i="20"/>
  <c r="AR137" i="20" s="1"/>
  <c r="AQ137" i="20" s="1"/>
  <c r="AP137" i="20" s="1"/>
  <c r="AO137" i="20" s="1"/>
  <c r="AN137" i="20" s="1"/>
  <c r="AM137" i="20" s="1"/>
  <c r="AL137" i="20" s="1"/>
  <c r="AT137" i="20"/>
  <c r="AT184" i="20"/>
  <c r="AS184" i="20" s="1"/>
  <c r="AR184" i="20" s="1"/>
  <c r="AQ184" i="20" s="1"/>
  <c r="AP184" i="20" s="1"/>
  <c r="AO184" i="20" s="1"/>
  <c r="AN184" i="20" s="1"/>
  <c r="AM184" i="20" s="1"/>
  <c r="AL184" i="20" s="1"/>
  <c r="J200" i="20"/>
  <c r="H24" i="20"/>
  <c r="AH95" i="20"/>
  <c r="AI101" i="20"/>
  <c r="AJ101" i="20"/>
  <c r="AK101" i="20"/>
  <c r="AH67" i="20"/>
  <c r="U267" i="20"/>
  <c r="W267" i="20" s="1"/>
  <c r="AH145" i="20"/>
  <c r="AA73" i="20"/>
  <c r="AH144" i="20"/>
  <c r="U22" i="20"/>
  <c r="W22" i="20" s="1"/>
  <c r="AH139" i="20"/>
  <c r="AH117" i="20"/>
  <c r="AC117" i="20" s="1"/>
  <c r="AH135" i="20"/>
  <c r="AH32" i="20"/>
  <c r="AH273" i="20"/>
  <c r="AA189" i="20"/>
  <c r="AD189" i="20"/>
  <c r="AH257" i="20"/>
  <c r="U38" i="20"/>
  <c r="W38" i="20" s="1"/>
  <c r="AC37" i="20"/>
  <c r="AA37" i="20"/>
  <c r="AA165" i="20"/>
  <c r="AD165" i="20"/>
  <c r="AF286" i="20"/>
  <c r="AG286" i="20"/>
  <c r="AH194" i="20"/>
  <c r="AF169" i="20"/>
  <c r="AG169" i="20"/>
  <c r="AA284" i="20"/>
  <c r="AE284" i="20"/>
  <c r="AC66" i="20"/>
  <c r="AA66" i="20"/>
  <c r="AH276" i="20"/>
  <c r="AH269" i="20"/>
  <c r="AH256" i="20"/>
  <c r="AA60" i="20"/>
  <c r="AC60" i="20"/>
  <c r="AE254" i="20"/>
  <c r="AA254" i="20"/>
  <c r="O319" i="20"/>
  <c r="O316" i="20"/>
  <c r="O315" i="20"/>
  <c r="O314" i="20"/>
  <c r="O313" i="20"/>
  <c r="AT319" i="20"/>
  <c r="AS319" i="20" s="1"/>
  <c r="AR319" i="20" s="1"/>
  <c r="AQ319" i="20" s="1"/>
  <c r="AP319" i="20" s="1"/>
  <c r="AO319" i="20" s="1"/>
  <c r="AN319" i="20" s="1"/>
  <c r="AM319" i="20" s="1"/>
  <c r="AL319" i="20" s="1"/>
  <c r="AT314" i="20"/>
  <c r="AS314" i="20" s="1"/>
  <c r="AR314" i="20" s="1"/>
  <c r="AQ314" i="20" s="1"/>
  <c r="AP314" i="20" s="1"/>
  <c r="AO314" i="20" s="1"/>
  <c r="AN314" i="20" s="1"/>
  <c r="AM314" i="20" s="1"/>
  <c r="AL314" i="20" s="1"/>
  <c r="AS315" i="20"/>
  <c r="AR315" i="20" s="1"/>
  <c r="AQ315" i="20" s="1"/>
  <c r="AP315" i="20" s="1"/>
  <c r="AO315" i="20" s="1"/>
  <c r="AN315" i="20" s="1"/>
  <c r="AM315" i="20" s="1"/>
  <c r="AL315" i="20" s="1"/>
  <c r="AT315" i="20"/>
  <c r="AT316" i="20"/>
  <c r="AS316" i="20" s="1"/>
  <c r="AR316" i="20" s="1"/>
  <c r="AQ316" i="20" s="1"/>
  <c r="AP316" i="20" s="1"/>
  <c r="AO316" i="20" s="1"/>
  <c r="AN316" i="20" s="1"/>
  <c r="AM316" i="20" s="1"/>
  <c r="AL316" i="20" s="1"/>
  <c r="K313" i="20"/>
  <c r="R314" i="20"/>
  <c r="U314" i="20" s="1"/>
  <c r="W314" i="20" s="1"/>
  <c r="R315" i="20"/>
  <c r="U315" i="20" s="1"/>
  <c r="W315" i="20" s="1"/>
  <c r="AT313" i="20"/>
  <c r="AS313" i="20" s="1"/>
  <c r="AR313" i="20" s="1"/>
  <c r="AQ313" i="20" s="1"/>
  <c r="AP313" i="20" s="1"/>
  <c r="AO313" i="20" s="1"/>
  <c r="AN313" i="20" s="1"/>
  <c r="AM313" i="20" s="1"/>
  <c r="AL313" i="20" s="1"/>
  <c r="K314" i="20"/>
  <c r="K315" i="20"/>
  <c r="K316" i="20"/>
  <c r="R316" i="26"/>
  <c r="U316" i="26" s="1"/>
  <c r="R332" i="26"/>
  <c r="U332" i="26" s="1"/>
  <c r="U102" i="26"/>
  <c r="R303" i="26"/>
  <c r="U303" i="26" s="1"/>
  <c r="R307" i="26"/>
  <c r="U307" i="26" s="1"/>
  <c r="R196" i="26"/>
  <c r="U196" i="26" s="1"/>
  <c r="U258" i="26"/>
  <c r="R219" i="26"/>
  <c r="U219" i="26" s="1"/>
  <c r="R155" i="26"/>
  <c r="U155" i="26" s="1"/>
  <c r="R261" i="26"/>
  <c r="U261" i="26" s="1"/>
  <c r="U247" i="26"/>
  <c r="R321" i="26"/>
  <c r="R302" i="26"/>
  <c r="U302" i="26" s="1"/>
  <c r="R299" i="26"/>
  <c r="U299" i="26" s="1"/>
  <c r="U311" i="26"/>
  <c r="R224" i="26"/>
  <c r="U224" i="26" s="1"/>
  <c r="R234" i="26"/>
  <c r="U234" i="26" s="1"/>
  <c r="U287" i="26"/>
  <c r="U314" i="26"/>
  <c r="R204" i="26"/>
  <c r="U204" i="26" s="1"/>
  <c r="U272" i="26"/>
  <c r="R179" i="26"/>
  <c r="U179" i="26" s="1"/>
  <c r="U109" i="26"/>
  <c r="I8" i="26" s="1"/>
  <c r="U118" i="26"/>
  <c r="R294" i="26"/>
  <c r="U294" i="26" s="1"/>
  <c r="R83" i="26"/>
  <c r="U83" i="26" s="1"/>
  <c r="U253" i="26"/>
  <c r="R222" i="26"/>
  <c r="U222" i="26" s="1"/>
  <c r="R290" i="26"/>
  <c r="U290" i="26" s="1"/>
  <c r="O329" i="26"/>
  <c r="O330" i="26"/>
  <c r="O327" i="26"/>
  <c r="O333" i="26"/>
  <c r="O328" i="26"/>
  <c r="U333" i="26"/>
  <c r="U328" i="26"/>
  <c r="R327" i="26"/>
  <c r="U327" i="26" s="1"/>
  <c r="R329" i="26"/>
  <c r="U329" i="26" s="1"/>
  <c r="U121" i="17"/>
  <c r="W121" i="17" s="1"/>
  <c r="Y121" i="17"/>
  <c r="Y257" i="17"/>
  <c r="X257" i="17"/>
  <c r="K257" i="17"/>
  <c r="U112" i="17"/>
  <c r="W112" i="17" s="1"/>
  <c r="Y112" i="17"/>
  <c r="X226" i="17"/>
  <c r="K226" i="17"/>
  <c r="U211" i="17"/>
  <c r="W211" i="17" s="1"/>
  <c r="U64" i="17"/>
  <c r="W64" i="17" s="1"/>
  <c r="Y64" i="17"/>
  <c r="U252" i="17"/>
  <c r="W252" i="17" s="1"/>
  <c r="Y252" i="17"/>
  <c r="U108" i="17"/>
  <c r="W108" i="17" s="1"/>
  <c r="Y108" i="17"/>
  <c r="X195" i="17"/>
  <c r="R195" i="17"/>
  <c r="K211" i="17"/>
  <c r="Y211" i="17"/>
  <c r="X211" i="17"/>
  <c r="U156" i="17"/>
  <c r="W156" i="17" s="1"/>
  <c r="Y156" i="17"/>
  <c r="K165" i="17"/>
  <c r="Y165" i="17"/>
  <c r="X165" i="17"/>
  <c r="X296" i="17"/>
  <c r="Y296" i="17"/>
  <c r="K296" i="17"/>
  <c r="R316" i="17"/>
  <c r="R223" i="17"/>
  <c r="U223" i="17" s="1"/>
  <c r="W223" i="17" s="1"/>
  <c r="Y280" i="17"/>
  <c r="K280" i="17"/>
  <c r="X280" i="17"/>
  <c r="R224" i="17"/>
  <c r="U224" i="17" s="1"/>
  <c r="W224" i="17" s="1"/>
  <c r="K262" i="17"/>
  <c r="X262" i="17"/>
  <c r="Y262" i="17"/>
  <c r="U37" i="17"/>
  <c r="W37" i="17" s="1"/>
  <c r="Y37" i="17"/>
  <c r="X98" i="17"/>
  <c r="I98" i="17"/>
  <c r="Y98" i="17"/>
  <c r="U219" i="17"/>
  <c r="W219" i="17" s="1"/>
  <c r="Y219" i="17"/>
  <c r="X29" i="17"/>
  <c r="Y29" i="17"/>
  <c r="I29" i="17"/>
  <c r="R321" i="17"/>
  <c r="U321" i="17" s="1"/>
  <c r="W321" i="17" s="1"/>
  <c r="I62" i="17"/>
  <c r="X62" i="17"/>
  <c r="Y62" i="17"/>
  <c r="X223" i="17"/>
  <c r="K223" i="17"/>
  <c r="Y223" i="17"/>
  <c r="I75" i="17"/>
  <c r="X75" i="17"/>
  <c r="Y75" i="17"/>
  <c r="X271" i="17"/>
  <c r="Y271" i="17"/>
  <c r="N271" i="17"/>
  <c r="K144" i="17"/>
  <c r="Y144" i="17"/>
  <c r="X144" i="17"/>
  <c r="U60" i="17"/>
  <c r="W60" i="17" s="1"/>
  <c r="Y60" i="17"/>
  <c r="R251" i="17"/>
  <c r="U251" i="17" s="1"/>
  <c r="W251" i="17" s="1"/>
  <c r="R179" i="17"/>
  <c r="X179" i="17"/>
  <c r="R201" i="17"/>
  <c r="U201" i="17" s="1"/>
  <c r="W201" i="17" s="1"/>
  <c r="U75" i="17"/>
  <c r="W75" i="17" s="1"/>
  <c r="Y242" i="17"/>
  <c r="U242" i="17"/>
  <c r="W242" i="17" s="1"/>
  <c r="X224" i="17"/>
  <c r="K224" i="17"/>
  <c r="Y224" i="17"/>
  <c r="Y23" i="17"/>
  <c r="U23" i="17"/>
  <c r="W23" i="17" s="1"/>
  <c r="K199" i="17"/>
  <c r="X199" i="17"/>
  <c r="Y199" i="17"/>
  <c r="Y217" i="17"/>
  <c r="U217" i="17"/>
  <c r="W217" i="17" s="1"/>
  <c r="W21" i="17"/>
  <c r="R304" i="17"/>
  <c r="U304" i="17" s="1"/>
  <c r="W304" i="17" s="1"/>
  <c r="U162" i="17"/>
  <c r="W162" i="17" s="1"/>
  <c r="Y162" i="17"/>
  <c r="Y294" i="17"/>
  <c r="U327" i="17"/>
  <c r="W327" i="17" s="1"/>
  <c r="Y230" i="17"/>
  <c r="X230" i="17"/>
  <c r="K230" i="17"/>
  <c r="Y251" i="17"/>
  <c r="K251" i="17"/>
  <c r="X251" i="17"/>
  <c r="U204" i="17"/>
  <c r="W204" i="17" s="1"/>
  <c r="J167" i="17"/>
  <c r="Y167" i="17"/>
  <c r="X167" i="17"/>
  <c r="K201" i="17"/>
  <c r="Y201" i="17"/>
  <c r="X201" i="17"/>
  <c r="R238" i="17"/>
  <c r="X238" i="17"/>
  <c r="X250" i="17"/>
  <c r="K250" i="17"/>
  <c r="U271" i="17"/>
  <c r="W271" i="17" s="1"/>
  <c r="I114" i="17"/>
  <c r="Y114" i="17"/>
  <c r="X114" i="17"/>
  <c r="U227" i="17"/>
  <c r="W227" i="17" s="1"/>
  <c r="Y227" i="17"/>
  <c r="U161" i="17"/>
  <c r="W161" i="17" s="1"/>
  <c r="Y161" i="17"/>
  <c r="Y76" i="17"/>
  <c r="U76" i="17"/>
  <c r="W76" i="17" s="1"/>
  <c r="X304" i="17"/>
  <c r="Y304" i="17"/>
  <c r="K304" i="17"/>
  <c r="X294" i="17"/>
  <c r="K246" i="17"/>
  <c r="Y246" i="17"/>
  <c r="U246" i="17"/>
  <c r="W246" i="17" s="1"/>
  <c r="X246" i="17"/>
  <c r="U188" i="17"/>
  <c r="W188" i="17" s="1"/>
  <c r="Y188" i="17"/>
  <c r="X204" i="17"/>
  <c r="J204" i="17"/>
  <c r="Y204" i="17"/>
  <c r="U191" i="17"/>
  <c r="W191" i="17" s="1"/>
  <c r="Y191" i="17"/>
  <c r="U128" i="17"/>
  <c r="W128" i="17" s="1"/>
  <c r="Y128" i="17"/>
  <c r="K284" i="17"/>
  <c r="X284" i="17"/>
  <c r="Y284" i="17"/>
  <c r="R288" i="17"/>
  <c r="X288" i="17"/>
  <c r="U167" i="17"/>
  <c r="W167" i="17" s="1"/>
  <c r="X200" i="17"/>
  <c r="K200" i="17"/>
  <c r="Y200" i="17"/>
  <c r="X180" i="17"/>
  <c r="N180" i="17"/>
  <c r="Y180" i="17"/>
  <c r="R226" i="17"/>
  <c r="U226" i="17" s="1"/>
  <c r="W226" i="17" s="1"/>
  <c r="Y273" i="17"/>
  <c r="X273" i="17"/>
  <c r="K273" i="17"/>
  <c r="R250" i="17"/>
  <c r="U250" i="17" s="1"/>
  <c r="W250" i="17" s="1"/>
  <c r="R291" i="17"/>
  <c r="U177" i="17"/>
  <c r="W177" i="17" s="1"/>
  <c r="Y177" i="17"/>
  <c r="U104" i="17"/>
  <c r="W104" i="17" s="1"/>
  <c r="Y104" i="17"/>
  <c r="U303" i="17"/>
  <c r="W303" i="17" s="1"/>
  <c r="Y303" i="17"/>
  <c r="U132" i="17"/>
  <c r="W132" i="17" s="1"/>
  <c r="Y132" i="17"/>
  <c r="O331" i="17"/>
  <c r="O326" i="17"/>
  <c r="O327" i="17"/>
  <c r="O328" i="17"/>
  <c r="O325" i="17"/>
  <c r="U331" i="17"/>
  <c r="W331" i="17" s="1"/>
  <c r="Y331" i="17"/>
  <c r="K326" i="17"/>
  <c r="X326" i="17"/>
  <c r="Y326" i="17"/>
  <c r="Y327" i="17"/>
  <c r="K327" i="17"/>
  <c r="X327" i="17"/>
  <c r="R325" i="17"/>
  <c r="U325" i="17" s="1"/>
  <c r="W325" i="17" s="1"/>
  <c r="K325" i="17"/>
  <c r="X325" i="17"/>
  <c r="K328" i="17"/>
  <c r="X328" i="17"/>
  <c r="Y328" i="17"/>
  <c r="R317" i="19"/>
  <c r="U317" i="19" s="1"/>
  <c r="W317" i="19" s="1"/>
  <c r="X318" i="19"/>
  <c r="Y295" i="19"/>
  <c r="L295" i="19"/>
  <c r="X295" i="19"/>
  <c r="U210" i="19"/>
  <c r="W210" i="19" s="1"/>
  <c r="I107" i="19"/>
  <c r="X107" i="19"/>
  <c r="X242" i="19"/>
  <c r="K242" i="19"/>
  <c r="Y242" i="19"/>
  <c r="L303" i="19"/>
  <c r="X303" i="19"/>
  <c r="Y303" i="19"/>
  <c r="I95" i="19"/>
  <c r="Y95" i="19"/>
  <c r="X95" i="19"/>
  <c r="I117" i="19"/>
  <c r="Y117" i="19"/>
  <c r="X117" i="19"/>
  <c r="Y269" i="19"/>
  <c r="K269" i="19"/>
  <c r="X269" i="19"/>
  <c r="X40" i="19"/>
  <c r="I40" i="19"/>
  <c r="Y40" i="19"/>
  <c r="X141" i="19"/>
  <c r="K141" i="19"/>
  <c r="R243" i="19"/>
  <c r="U243" i="19" s="1"/>
  <c r="W243" i="19" s="1"/>
  <c r="K255" i="19"/>
  <c r="X255" i="19"/>
  <c r="X65" i="19"/>
  <c r="I65" i="19"/>
  <c r="Y65" i="19"/>
  <c r="X184" i="19"/>
  <c r="J184" i="19"/>
  <c r="Y184" i="19"/>
  <c r="L279" i="19"/>
  <c r="Y279" i="19"/>
  <c r="X279" i="19"/>
  <c r="K210" i="19"/>
  <c r="Y210" i="19"/>
  <c r="X210" i="19"/>
  <c r="K263" i="19"/>
  <c r="X263" i="19"/>
  <c r="Y263" i="19"/>
  <c r="R280" i="19"/>
  <c r="X280" i="19"/>
  <c r="X105" i="19"/>
  <c r="I105" i="19"/>
  <c r="Y105" i="19"/>
  <c r="Y201" i="19"/>
  <c r="U201" i="19"/>
  <c r="W201" i="19" s="1"/>
  <c r="X243" i="19"/>
  <c r="K243" i="19"/>
  <c r="Y243" i="19"/>
  <c r="W21" i="19"/>
  <c r="U65" i="19"/>
  <c r="W65" i="19" s="1"/>
  <c r="U279" i="19"/>
  <c r="W279" i="19" s="1"/>
  <c r="X194" i="19"/>
  <c r="Y194" i="19"/>
  <c r="K194" i="19"/>
  <c r="Y229" i="19"/>
  <c r="X229" i="19"/>
  <c r="K229" i="19"/>
  <c r="R125" i="19"/>
  <c r="U125" i="19" s="1"/>
  <c r="W125" i="19" s="1"/>
  <c r="U105" i="19"/>
  <c r="W105" i="19" s="1"/>
  <c r="N151" i="19"/>
  <c r="X151" i="19"/>
  <c r="Y151" i="19"/>
  <c r="X189" i="19"/>
  <c r="K189" i="19"/>
  <c r="Y189" i="19"/>
  <c r="K261" i="19"/>
  <c r="X261" i="19"/>
  <c r="Y261" i="19"/>
  <c r="R311" i="19"/>
  <c r="U311" i="19" s="1"/>
  <c r="W311" i="19" s="1"/>
  <c r="Y100" i="19"/>
  <c r="X100" i="19"/>
  <c r="I100" i="19"/>
  <c r="R216" i="19"/>
  <c r="U216" i="19" s="1"/>
  <c r="W216" i="19" s="1"/>
  <c r="U153" i="19"/>
  <c r="W153" i="19" s="1"/>
  <c r="U194" i="19"/>
  <c r="W194" i="19" s="1"/>
  <c r="X49" i="19"/>
  <c r="Y49" i="19"/>
  <c r="I49" i="19"/>
  <c r="J167" i="19"/>
  <c r="X167" i="19"/>
  <c r="Y167" i="19"/>
  <c r="U248" i="19"/>
  <c r="W248" i="19" s="1"/>
  <c r="Y76" i="19"/>
  <c r="I76" i="19"/>
  <c r="X76" i="19"/>
  <c r="I125" i="19"/>
  <c r="Y125" i="19"/>
  <c r="X125" i="19"/>
  <c r="Y43" i="19"/>
  <c r="Y176" i="19"/>
  <c r="U176" i="19"/>
  <c r="W176" i="19" s="1"/>
  <c r="R155" i="19"/>
  <c r="U155" i="19" s="1"/>
  <c r="W155" i="19" s="1"/>
  <c r="K246" i="19"/>
  <c r="X246" i="19"/>
  <c r="Y246" i="19"/>
  <c r="R319" i="19"/>
  <c r="X330" i="19"/>
  <c r="U119" i="19"/>
  <c r="W119" i="19" s="1"/>
  <c r="Y119" i="19"/>
  <c r="X156" i="19"/>
  <c r="J156" i="19"/>
  <c r="Y156" i="19"/>
  <c r="X216" i="19"/>
  <c r="K216" i="19"/>
  <c r="Y216" i="19"/>
  <c r="X282" i="19"/>
  <c r="L282" i="19"/>
  <c r="Y282" i="19"/>
  <c r="X232" i="19"/>
  <c r="K232" i="19"/>
  <c r="Y232" i="19"/>
  <c r="R316" i="19"/>
  <c r="R79" i="19"/>
  <c r="U79" i="19" s="1"/>
  <c r="W79" i="19" s="1"/>
  <c r="U167" i="19"/>
  <c r="W167" i="19" s="1"/>
  <c r="U86" i="19"/>
  <c r="W86" i="19" s="1"/>
  <c r="U179" i="19"/>
  <c r="W179" i="19" s="1"/>
  <c r="X234" i="19"/>
  <c r="R234" i="19"/>
  <c r="U33" i="19"/>
  <c r="W33" i="19" s="1"/>
  <c r="R93" i="19"/>
  <c r="Y304" i="19"/>
  <c r="L304" i="19"/>
  <c r="X304" i="19"/>
  <c r="U231" i="19"/>
  <c r="W231" i="19" s="1"/>
  <c r="Y231" i="19"/>
  <c r="K155" i="19"/>
  <c r="X155" i="19"/>
  <c r="U192" i="19"/>
  <c r="W192" i="19" s="1"/>
  <c r="Y192" i="19"/>
  <c r="N162" i="19"/>
  <c r="Y162" i="19"/>
  <c r="X162" i="19"/>
  <c r="J181" i="19"/>
  <c r="X181" i="19"/>
  <c r="Y181" i="19"/>
  <c r="J153" i="19"/>
  <c r="X153" i="19"/>
  <c r="Y153" i="19"/>
  <c r="X248" i="19"/>
  <c r="K248" i="19"/>
  <c r="Y248" i="19"/>
  <c r="X86" i="19"/>
  <c r="Y86" i="19"/>
  <c r="I86" i="19"/>
  <c r="Y179" i="19"/>
  <c r="X179" i="19"/>
  <c r="K179" i="19"/>
  <c r="I33" i="19"/>
  <c r="X33" i="19"/>
  <c r="Y33" i="19"/>
  <c r="U137" i="19"/>
  <c r="W137" i="19" s="1"/>
  <c r="Y137" i="19"/>
  <c r="Y310" i="19"/>
  <c r="U310" i="19"/>
  <c r="W310" i="19" s="1"/>
  <c r="X249" i="19"/>
  <c r="K249" i="19"/>
  <c r="Y249" i="19"/>
  <c r="R143" i="19"/>
  <c r="X143" i="19"/>
  <c r="U181" i="19"/>
  <c r="W181" i="19" s="1"/>
  <c r="Y253" i="19"/>
  <c r="K253" i="19"/>
  <c r="X253" i="19"/>
  <c r="I85" i="19"/>
  <c r="X85" i="19"/>
  <c r="Y85" i="19"/>
  <c r="X79" i="19"/>
  <c r="I79" i="19"/>
  <c r="Y79" i="19"/>
  <c r="X208" i="19"/>
  <c r="J208" i="19"/>
  <c r="R111" i="19"/>
  <c r="X111" i="19"/>
  <c r="R226" i="19"/>
  <c r="X226" i="19"/>
  <c r="R267" i="19"/>
  <c r="X267" i="19"/>
  <c r="Y287" i="19"/>
  <c r="L287" i="19"/>
  <c r="X287" i="19"/>
  <c r="U173" i="19"/>
  <c r="W173" i="19" s="1"/>
  <c r="Y173" i="19"/>
  <c r="K230" i="19"/>
  <c r="X230" i="19"/>
  <c r="Y230" i="19"/>
  <c r="U168" i="19"/>
  <c r="W168" i="19" s="1"/>
  <c r="Y168" i="19"/>
  <c r="L288" i="19"/>
  <c r="X288" i="19"/>
  <c r="Y288" i="19"/>
  <c r="U184" i="19"/>
  <c r="W184" i="19" s="1"/>
  <c r="R200" i="19"/>
  <c r="X200" i="19"/>
  <c r="R107" i="19"/>
  <c r="U107" i="19" s="1"/>
  <c r="W107" i="19" s="1"/>
  <c r="R208" i="19"/>
  <c r="U208" i="19" s="1"/>
  <c r="W208" i="19" s="1"/>
  <c r="R272" i="19"/>
  <c r="X272" i="19"/>
  <c r="Y47" i="19"/>
  <c r="X47" i="19"/>
  <c r="I47" i="19"/>
  <c r="Y195" i="19"/>
  <c r="U195" i="19"/>
  <c r="W195" i="19" s="1"/>
  <c r="U287" i="19"/>
  <c r="W287" i="19" s="1"/>
  <c r="R141" i="19"/>
  <c r="U141" i="19" s="1"/>
  <c r="W141" i="19" s="1"/>
  <c r="R255" i="19"/>
  <c r="U255" i="19" s="1"/>
  <c r="W255" i="19" s="1"/>
  <c r="U282" i="19"/>
  <c r="W282" i="19" s="1"/>
  <c r="O331" i="19"/>
  <c r="O326" i="19"/>
  <c r="O328" i="19"/>
  <c r="O325" i="19"/>
  <c r="O327" i="19"/>
  <c r="U331" i="19"/>
  <c r="W331" i="19" s="1"/>
  <c r="Y331" i="19"/>
  <c r="L326" i="19"/>
  <c r="X326" i="19"/>
  <c r="Y326" i="19"/>
  <c r="Y327" i="19"/>
  <c r="L327" i="19"/>
  <c r="X327" i="19"/>
  <c r="R325" i="19"/>
  <c r="U325" i="19" s="1"/>
  <c r="W325" i="19" s="1"/>
  <c r="L325" i="19"/>
  <c r="X325" i="19"/>
  <c r="R328" i="19"/>
  <c r="U328" i="19" s="1"/>
  <c r="W328" i="19" s="1"/>
  <c r="L328" i="19"/>
  <c r="X328" i="19"/>
  <c r="AB71" i="22"/>
  <c r="AA71" i="22"/>
  <c r="AI209" i="22"/>
  <c r="AK209" i="22"/>
  <c r="AJ209" i="22"/>
  <c r="AI115" i="22"/>
  <c r="AK115" i="22"/>
  <c r="AJ115" i="22"/>
  <c r="AK219" i="22"/>
  <c r="AI219" i="22"/>
  <c r="AJ219" i="22"/>
  <c r="AK148" i="22"/>
  <c r="AJ148" i="22"/>
  <c r="AI148" i="22"/>
  <c r="AB116" i="22"/>
  <c r="AA116" i="22"/>
  <c r="AD116" i="22" s="1"/>
  <c r="AB129" i="22"/>
  <c r="AA129" i="22"/>
  <c r="AA187" i="22"/>
  <c r="AB187" i="22"/>
  <c r="AA31" i="22"/>
  <c r="AB31" i="22"/>
  <c r="BA6" i="22"/>
  <c r="BB6" i="22"/>
  <c r="AA65" i="22"/>
  <c r="AB65" i="22"/>
  <c r="AJ246" i="22"/>
  <c r="AK246" i="22"/>
  <c r="AI246" i="22"/>
  <c r="BA60" i="22"/>
  <c r="BB60" i="22"/>
  <c r="AK237" i="22"/>
  <c r="AJ237" i="22"/>
  <c r="AI237" i="22"/>
  <c r="AZ27" i="22"/>
  <c r="AX27" i="22" s="1"/>
  <c r="AH213" i="22"/>
  <c r="AH24" i="22"/>
  <c r="AH147" i="22"/>
  <c r="AH149" i="22"/>
  <c r="AB149" i="22" s="1"/>
  <c r="AH132" i="22"/>
  <c r="AA132" i="22" s="1"/>
  <c r="AZ76" i="22"/>
  <c r="AX76" i="22" s="1"/>
  <c r="AZ42" i="22"/>
  <c r="AX42" i="22" s="1"/>
  <c r="AH126" i="22"/>
  <c r="AD107" i="22"/>
  <c r="AA232" i="22"/>
  <c r="AD232" i="22" s="1"/>
  <c r="AH54" i="22"/>
  <c r="AA51" i="22"/>
  <c r="AB51" i="22"/>
  <c r="AH207" i="22"/>
  <c r="AZ24" i="22"/>
  <c r="AX24" i="22" s="1"/>
  <c r="AH127" i="22"/>
  <c r="AZ104" i="22"/>
  <c r="AX104" i="22" s="1"/>
  <c r="AH125" i="22"/>
  <c r="AA125" i="22" s="1"/>
  <c r="AE107" i="22"/>
  <c r="AA102" i="22"/>
  <c r="AB102" i="22"/>
  <c r="AA172" i="22"/>
  <c r="AB172" i="22"/>
  <c r="AK171" i="22"/>
  <c r="AJ171" i="22"/>
  <c r="AI171" i="22"/>
  <c r="AH45" i="22"/>
  <c r="AH128" i="22"/>
  <c r="AZ46" i="22"/>
  <c r="AX46" i="22" s="1"/>
  <c r="AB117" i="22"/>
  <c r="AA117" i="22"/>
  <c r="AA157" i="22"/>
  <c r="AB157" i="22"/>
  <c r="AE161" i="22"/>
  <c r="AD161" i="22"/>
  <c r="AC161" i="22"/>
  <c r="AZ16" i="22"/>
  <c r="AX16" i="22" s="1"/>
  <c r="AA199" i="22"/>
  <c r="AB199" i="22"/>
  <c r="AA63" i="22"/>
  <c r="AB63" i="22"/>
  <c r="AB204" i="22"/>
  <c r="AA204" i="22"/>
  <c r="AB155" i="22"/>
  <c r="AA155" i="22"/>
  <c r="BB61" i="22"/>
  <c r="BA61" i="22"/>
  <c r="BA68" i="22"/>
  <c r="BB68" i="22"/>
  <c r="AB202" i="22"/>
  <c r="AC167" i="22"/>
  <c r="AD167" i="22"/>
  <c r="AE167" i="22"/>
  <c r="AB182" i="22"/>
  <c r="AA182" i="22"/>
  <c r="AH252" i="22"/>
  <c r="AB252" i="22" s="1"/>
  <c r="AH27" i="22"/>
  <c r="AA27" i="22" s="1"/>
  <c r="AH198" i="22"/>
  <c r="AB198" i="22" s="1"/>
  <c r="AB203" i="22"/>
  <c r="AA203" i="22"/>
  <c r="AZ28" i="22"/>
  <c r="AX28" i="22" s="1"/>
  <c r="AH180" i="22"/>
  <c r="AH73" i="22"/>
  <c r="AB197" i="22"/>
  <c r="AA197" i="22"/>
  <c r="AA72" i="22"/>
  <c r="AB72" i="22"/>
  <c r="AK136" i="22"/>
  <c r="AI136" i="22"/>
  <c r="AJ136" i="22"/>
  <c r="AC248" i="22"/>
  <c r="AE248" i="22"/>
  <c r="AD248" i="22"/>
  <c r="AH21" i="22"/>
  <c r="AI62" i="22"/>
  <c r="AK62" i="22"/>
  <c r="AJ62" i="22"/>
  <c r="AB34" i="22"/>
  <c r="AA34" i="22"/>
  <c r="AB181" i="22"/>
  <c r="AA181" i="22"/>
  <c r="AA143" i="22"/>
  <c r="AB143" i="22"/>
  <c r="AA75" i="22"/>
  <c r="AB75" i="22"/>
  <c r="AA256" i="22"/>
  <c r="AB256" i="22"/>
  <c r="AB26" i="22"/>
  <c r="AA26" i="22"/>
  <c r="AB135" i="22"/>
  <c r="AA135" i="22"/>
  <c r="AA212" i="22"/>
  <c r="AB212" i="22"/>
  <c r="AA254" i="22"/>
  <c r="AB254" i="22"/>
  <c r="AB112" i="22"/>
  <c r="AA112" i="22"/>
  <c r="AA55" i="22"/>
  <c r="AB55" i="22"/>
  <c r="AB67" i="22"/>
  <c r="AA67" i="22"/>
  <c r="AB166" i="22"/>
  <c r="AA166" i="22"/>
  <c r="AH22" i="22"/>
  <c r="AH110" i="22"/>
  <c r="AA257" i="22"/>
  <c r="AB257" i="22"/>
  <c r="AB119" i="22"/>
  <c r="AB90" i="22"/>
  <c r="AA137" i="22"/>
  <c r="AB137" i="22"/>
  <c r="AB33" i="22"/>
  <c r="AA33" i="22"/>
  <c r="AH158" i="22"/>
  <c r="AB158" i="22" s="1"/>
  <c r="AH251" i="22"/>
  <c r="AH195" i="22"/>
  <c r="AB195" i="22" s="1"/>
  <c r="AZ87" i="22"/>
  <c r="AX87" i="22" s="1"/>
  <c r="AA104" i="22"/>
  <c r="AB104" i="22"/>
  <c r="AH224" i="22"/>
  <c r="AB183" i="22"/>
  <c r="AA183" i="22"/>
  <c r="AB126" i="22"/>
  <c r="AA126" i="22"/>
  <c r="AB213" i="22"/>
  <c r="AA213" i="22"/>
  <c r="AB177" i="22"/>
  <c r="AA177" i="22"/>
  <c r="AB250" i="22"/>
  <c r="AA250" i="22"/>
  <c r="AZ82" i="22"/>
  <c r="AX82" i="22" s="1"/>
  <c r="AA140" i="22"/>
  <c r="AB140" i="22"/>
  <c r="AD58" i="22"/>
  <c r="AC58" i="22"/>
  <c r="AE58" i="22"/>
  <c r="AH185" i="22"/>
  <c r="AA185" i="22" s="1"/>
  <c r="AA53" i="22"/>
  <c r="AE53" i="22" s="1"/>
  <c r="AH69" i="22"/>
  <c r="AA189" i="22"/>
  <c r="AB189" i="22"/>
  <c r="AB221" i="22"/>
  <c r="AA221" i="22"/>
  <c r="AH68" i="22"/>
  <c r="AB236" i="22"/>
  <c r="AA236" i="22"/>
  <c r="AD146" i="22"/>
  <c r="AE187" i="22"/>
  <c r="AC187" i="22"/>
  <c r="AD187" i="22"/>
  <c r="AE86" i="22"/>
  <c r="AA193" i="22"/>
  <c r="AB193" i="22"/>
  <c r="AB253" i="22"/>
  <c r="AA253" i="22"/>
  <c r="AB168" i="22"/>
  <c r="AA168" i="22"/>
  <c r="AA128" i="22"/>
  <c r="AB128" i="22"/>
  <c r="AZ44" i="22"/>
  <c r="AX44" i="22" s="1"/>
  <c r="AA25" i="22"/>
  <c r="AB25" i="22"/>
  <c r="AB79" i="22"/>
  <c r="AA79" i="22"/>
  <c r="AB222" i="22"/>
  <c r="AA222" i="22"/>
  <c r="AE106" i="22"/>
  <c r="AC106" i="22"/>
  <c r="AD106" i="22"/>
  <c r="E14" i="1"/>
  <c r="AH184" i="22"/>
  <c r="AB184" i="22" s="1"/>
  <c r="AH239" i="22"/>
  <c r="AB239" i="22" s="1"/>
  <c r="AB121" i="22"/>
  <c r="AA121" i="22"/>
  <c r="AA252" i="22"/>
  <c r="AB210" i="22"/>
  <c r="AA210" i="22"/>
  <c r="AB156" i="22"/>
  <c r="AA156" i="22"/>
  <c r="AZ98" i="22"/>
  <c r="AX98" i="22" s="1"/>
  <c r="AA142" i="22"/>
  <c r="AB142" i="22"/>
  <c r="AZ41" i="22"/>
  <c r="AX41" i="22" s="1"/>
  <c r="AH173" i="22"/>
  <c r="AD23" i="22"/>
  <c r="AC23" i="22"/>
  <c r="AE23" i="22"/>
  <c r="AB105" i="22"/>
  <c r="AA105" i="22"/>
  <c r="AD101" i="22"/>
  <c r="AE101" i="22"/>
  <c r="AH36" i="22"/>
  <c r="AH89" i="22"/>
  <c r="AA89" i="22" s="1"/>
  <c r="AH94" i="22"/>
  <c r="AB94" i="22" s="1"/>
  <c r="AH196" i="22"/>
  <c r="AB133" i="22"/>
  <c r="AA133" i="22"/>
  <c r="AH240" i="22"/>
  <c r="AC154" i="22"/>
  <c r="AD154" i="22"/>
  <c r="AE154" i="22"/>
  <c r="AA32" i="22"/>
  <c r="AB32" i="22"/>
  <c r="AH92" i="22"/>
  <c r="AB30" i="22"/>
  <c r="AA30" i="22"/>
  <c r="AB145" i="22"/>
  <c r="AA145" i="22"/>
  <c r="AZ51" i="22"/>
  <c r="AX51" i="22" s="1"/>
  <c r="AA91" i="22"/>
  <c r="AB91" i="22"/>
  <c r="AH74" i="22"/>
  <c r="AC232" i="22"/>
  <c r="AH37" i="22"/>
  <c r="AH77" i="22"/>
  <c r="AA77" i="22" s="1"/>
  <c r="AB220" i="22"/>
  <c r="AA220" i="22"/>
  <c r="AD130" i="22"/>
  <c r="AA46" i="22"/>
  <c r="AB46" i="22"/>
  <c r="AH29" i="22"/>
  <c r="AB95" i="22"/>
  <c r="AA95" i="22"/>
  <c r="AE208" i="22"/>
  <c r="AD208" i="22"/>
  <c r="AC208" i="22"/>
  <c r="AB228" i="22"/>
  <c r="AA228" i="22"/>
  <c r="AA113" i="22"/>
  <c r="AB113" i="22"/>
  <c r="AH214" i="22"/>
  <c r="C16" i="19"/>
  <c r="D18" i="19" s="1"/>
  <c r="O315" i="19"/>
  <c r="O323" i="19"/>
  <c r="O312" i="19"/>
  <c r="O320" i="19"/>
  <c r="O317" i="19"/>
  <c r="O329" i="19"/>
  <c r="O321" i="19"/>
  <c r="O314" i="19"/>
  <c r="O322" i="19"/>
  <c r="O313" i="19"/>
  <c r="O311" i="19"/>
  <c r="O319" i="19"/>
  <c r="O316" i="19"/>
  <c r="O324" i="19"/>
  <c r="O318" i="19"/>
  <c r="O330" i="19"/>
  <c r="O302" i="19"/>
  <c r="O310" i="19"/>
  <c r="O304" i="19"/>
  <c r="O261" i="19"/>
  <c r="O294" i="19"/>
  <c r="O269" i="19"/>
  <c r="O272" i="19"/>
  <c r="O276" i="19"/>
  <c r="O288" i="19"/>
  <c r="O296" i="19"/>
  <c r="O285" i="19"/>
  <c r="O300" i="19"/>
  <c r="O264" i="19"/>
  <c r="O267" i="19"/>
  <c r="O291" i="19"/>
  <c r="O277" i="19"/>
  <c r="O292" i="19"/>
  <c r="O301" i="19"/>
  <c r="O293" i="19"/>
  <c r="O303" i="19"/>
  <c r="O298" i="19"/>
  <c r="O257" i="19"/>
  <c r="O271" i="19"/>
  <c r="O290" i="19"/>
  <c r="O309" i="19"/>
  <c r="O286" i="19"/>
  <c r="O263" i="19"/>
  <c r="O265" i="19"/>
  <c r="O297" i="19"/>
  <c r="C15" i="19"/>
  <c r="O299" i="19"/>
  <c r="O260" i="19"/>
  <c r="O256" i="19"/>
  <c r="O307" i="19"/>
  <c r="O262" i="19"/>
  <c r="O266" i="19"/>
  <c r="O283" i="19"/>
  <c r="O274" i="19"/>
  <c r="O259" i="19"/>
  <c r="O284" i="19"/>
  <c r="O279" i="19"/>
  <c r="O306" i="19"/>
  <c r="O268" i="19"/>
  <c r="O295" i="19"/>
  <c r="O282" i="19"/>
  <c r="O305" i="19"/>
  <c r="O270" i="19"/>
  <c r="O278" i="19"/>
  <c r="O287" i="19"/>
  <c r="O308" i="19"/>
  <c r="O281" i="19"/>
  <c r="O275" i="19"/>
  <c r="O258" i="19"/>
  <c r="O255" i="19"/>
  <c r="O280" i="19"/>
  <c r="O273" i="19"/>
  <c r="O289" i="19"/>
  <c r="U318" i="19"/>
  <c r="W318" i="19" s="1"/>
  <c r="Y318" i="19"/>
  <c r="U330" i="19"/>
  <c r="W330" i="19" s="1"/>
  <c r="Y330" i="19"/>
  <c r="U315" i="19"/>
  <c r="W315" i="19" s="1"/>
  <c r="Y315" i="19"/>
  <c r="U323" i="19"/>
  <c r="W323" i="19" s="1"/>
  <c r="Y323" i="19"/>
  <c r="L312" i="19"/>
  <c r="X312" i="19"/>
  <c r="Y312" i="19"/>
  <c r="L311" i="19"/>
  <c r="X311" i="19"/>
  <c r="Y311" i="19"/>
  <c r="U319" i="19"/>
  <c r="W319" i="19" s="1"/>
  <c r="L321" i="19"/>
  <c r="X321" i="19"/>
  <c r="L319" i="19"/>
  <c r="X319" i="19"/>
  <c r="Y319" i="19"/>
  <c r="R322" i="19"/>
  <c r="U322" i="19" s="1"/>
  <c r="W322" i="19" s="1"/>
  <c r="R314" i="19"/>
  <c r="U314" i="19" s="1"/>
  <c r="W314" i="19" s="1"/>
  <c r="L320" i="19"/>
  <c r="X320" i="19"/>
  <c r="Y320" i="19"/>
  <c r="L322" i="19"/>
  <c r="X322" i="19"/>
  <c r="L314" i="19"/>
  <c r="X314" i="19"/>
  <c r="U313" i="19"/>
  <c r="W313" i="19" s="1"/>
  <c r="L313" i="19"/>
  <c r="X313" i="19"/>
  <c r="Y313" i="19"/>
  <c r="L317" i="19"/>
  <c r="X317" i="19"/>
  <c r="Y317" i="19"/>
  <c r="R329" i="19"/>
  <c r="U329" i="19" s="1"/>
  <c r="W329" i="19" s="1"/>
  <c r="R321" i="19"/>
  <c r="U321" i="19" s="1"/>
  <c r="W321" i="19" s="1"/>
  <c r="L329" i="19"/>
  <c r="X329" i="19"/>
  <c r="O315" i="17"/>
  <c r="O323" i="17"/>
  <c r="O312" i="17"/>
  <c r="O320" i="17"/>
  <c r="O317" i="17"/>
  <c r="O329" i="17"/>
  <c r="O314" i="17"/>
  <c r="O322" i="17"/>
  <c r="O311" i="17"/>
  <c r="O319" i="17"/>
  <c r="O316" i="17"/>
  <c r="O324" i="17"/>
  <c r="O318" i="17"/>
  <c r="O313" i="17"/>
  <c r="O321" i="17"/>
  <c r="O330" i="17"/>
  <c r="O300" i="17"/>
  <c r="O298" i="17"/>
  <c r="O306" i="17"/>
  <c r="O277" i="17"/>
  <c r="O309" i="17"/>
  <c r="O272" i="17"/>
  <c r="O261" i="17"/>
  <c r="O270" i="17"/>
  <c r="O294" i="17"/>
  <c r="O260" i="17"/>
  <c r="O268" i="17"/>
  <c r="O276" i="17"/>
  <c r="O269" i="17"/>
  <c r="O257" i="17"/>
  <c r="C15" i="17"/>
  <c r="C18" i="17" s="1"/>
  <c r="O280" i="17"/>
  <c r="O267" i="17"/>
  <c r="O259" i="17"/>
  <c r="O305" i="17"/>
  <c r="O258" i="17"/>
  <c r="O279" i="17"/>
  <c r="O292" i="17"/>
  <c r="O282" i="17"/>
  <c r="O256" i="17"/>
  <c r="O262" i="17"/>
  <c r="O291" i="17"/>
  <c r="O278" i="17"/>
  <c r="O307" i="17"/>
  <c r="O286" i="17"/>
  <c r="O287" i="17"/>
  <c r="O295" i="17"/>
  <c r="O303" i="17"/>
  <c r="O293" i="17"/>
  <c r="O290" i="17"/>
  <c r="O266" i="17"/>
  <c r="O299" i="17"/>
  <c r="O281" i="17"/>
  <c r="O289" i="17"/>
  <c r="O297" i="17"/>
  <c r="O255" i="17"/>
  <c r="O273" i="17"/>
  <c r="O284" i="17"/>
  <c r="O271" i="17"/>
  <c r="O310" i="17"/>
  <c r="O275" i="17"/>
  <c r="O283" i="17"/>
  <c r="O265" i="17"/>
  <c r="O274" i="17"/>
  <c r="O288" i="17"/>
  <c r="O263" i="17"/>
  <c r="O296" i="17"/>
  <c r="O304" i="17"/>
  <c r="O285" i="17"/>
  <c r="O308" i="17"/>
  <c r="O302" i="17"/>
  <c r="O264" i="17"/>
  <c r="O301" i="17"/>
  <c r="C16" i="17"/>
  <c r="D18" i="17" s="1"/>
  <c r="U320" i="17"/>
  <c r="W320" i="17" s="1"/>
  <c r="Y320" i="17"/>
  <c r="U312" i="17"/>
  <c r="W312" i="17" s="1"/>
  <c r="Y312" i="17"/>
  <c r="K313" i="17"/>
  <c r="X313" i="17"/>
  <c r="Y313" i="17"/>
  <c r="R317" i="17"/>
  <c r="R311" i="17"/>
  <c r="U311" i="17" s="1"/>
  <c r="W311" i="17" s="1"/>
  <c r="Y329" i="17"/>
  <c r="K311" i="17"/>
  <c r="X311" i="17"/>
  <c r="Y311" i="17"/>
  <c r="X329" i="17"/>
  <c r="U318" i="17"/>
  <c r="W318" i="17" s="1"/>
  <c r="U319" i="17"/>
  <c r="W319" i="17" s="1"/>
  <c r="Y315" i="17"/>
  <c r="X315" i="17"/>
  <c r="K315" i="17"/>
  <c r="K319" i="17"/>
  <c r="X319" i="17"/>
  <c r="Y319" i="17"/>
  <c r="K314" i="17"/>
  <c r="X314" i="17"/>
  <c r="Y314" i="17"/>
  <c r="K321" i="17"/>
  <c r="X321" i="17"/>
  <c r="Y321" i="17"/>
  <c r="Y318" i="17"/>
  <c r="K318" i="17"/>
  <c r="X318" i="17"/>
  <c r="Y323" i="17"/>
  <c r="X323" i="17"/>
  <c r="K323" i="17"/>
  <c r="U315" i="17"/>
  <c r="W315" i="17" s="1"/>
  <c r="U322" i="17"/>
  <c r="W322" i="17" s="1"/>
  <c r="K330" i="17"/>
  <c r="X330" i="17"/>
  <c r="Y330" i="17"/>
  <c r="U313" i="17"/>
  <c r="W313" i="17" s="1"/>
  <c r="K322" i="17"/>
  <c r="X322" i="17"/>
  <c r="Y322" i="17"/>
  <c r="O319" i="26"/>
  <c r="O323" i="26"/>
  <c r="O331" i="26"/>
  <c r="O315" i="26"/>
  <c r="O316" i="26"/>
  <c r="O320" i="26"/>
  <c r="O324" i="26"/>
  <c r="O332" i="26"/>
  <c r="O313" i="26"/>
  <c r="O317" i="26"/>
  <c r="O321" i="26"/>
  <c r="O325" i="26"/>
  <c r="O314" i="26"/>
  <c r="O318" i="26"/>
  <c r="O322" i="26"/>
  <c r="O326" i="26"/>
  <c r="O312" i="26"/>
  <c r="O300" i="26"/>
  <c r="O297" i="26"/>
  <c r="O275" i="26"/>
  <c r="O258" i="26"/>
  <c r="O264" i="26"/>
  <c r="O278" i="26"/>
  <c r="O287" i="26"/>
  <c r="O310" i="26"/>
  <c r="O298" i="26"/>
  <c r="O281" i="26"/>
  <c r="O267" i="26"/>
  <c r="O268" i="26"/>
  <c r="O274" i="26"/>
  <c r="O302" i="26"/>
  <c r="C15" i="26"/>
  <c r="C18" i="26" s="1"/>
  <c r="O303" i="26"/>
  <c r="O308" i="26"/>
  <c r="O289" i="26"/>
  <c r="O273" i="26"/>
  <c r="O299" i="26"/>
  <c r="O257" i="26"/>
  <c r="O256" i="26"/>
  <c r="O260" i="26"/>
  <c r="O301" i="26"/>
  <c r="O266" i="26"/>
  <c r="O265" i="26"/>
  <c r="O270" i="26"/>
  <c r="O272" i="26"/>
  <c r="O262" i="26"/>
  <c r="O295" i="26"/>
  <c r="O307" i="26"/>
  <c r="O282" i="26"/>
  <c r="O294" i="26"/>
  <c r="O285" i="26"/>
  <c r="O255" i="26"/>
  <c r="O296" i="26"/>
  <c r="O292" i="26"/>
  <c r="O279" i="26"/>
  <c r="O305" i="26"/>
  <c r="O277" i="26"/>
  <c r="O261" i="26"/>
  <c r="O286" i="26"/>
  <c r="O271" i="26"/>
  <c r="O263" i="26"/>
  <c r="O290" i="26"/>
  <c r="O293" i="26"/>
  <c r="O304" i="26"/>
  <c r="O311" i="26"/>
  <c r="O306" i="26"/>
  <c r="O284" i="26"/>
  <c r="O280" i="26"/>
  <c r="O309" i="26"/>
  <c r="O259" i="26"/>
  <c r="O291" i="26"/>
  <c r="O288" i="26"/>
  <c r="O283" i="26"/>
  <c r="O269" i="26"/>
  <c r="O276" i="26"/>
  <c r="C16" i="26"/>
  <c r="D18" i="26" s="1"/>
  <c r="U321" i="26"/>
  <c r="L313" i="26"/>
  <c r="R325" i="26"/>
  <c r="U325" i="26" s="1"/>
  <c r="R324" i="26"/>
  <c r="U324" i="26" s="1"/>
  <c r="U318" i="26"/>
  <c r="R326" i="26"/>
  <c r="U326" i="26" s="1"/>
  <c r="R317" i="26"/>
  <c r="U317" i="26" s="1"/>
  <c r="R322" i="26"/>
  <c r="U322" i="26" s="1"/>
  <c r="O321" i="4"/>
  <c r="O329" i="4"/>
  <c r="O322" i="4"/>
  <c r="O330" i="4"/>
  <c r="O323" i="4"/>
  <c r="O331" i="4"/>
  <c r="O324" i="4"/>
  <c r="O332" i="4"/>
  <c r="O319" i="4"/>
  <c r="O327" i="4"/>
  <c r="O317" i="4"/>
  <c r="O325" i="4"/>
  <c r="O318" i="4"/>
  <c r="O326" i="4"/>
  <c r="O320" i="4"/>
  <c r="O328" i="4"/>
  <c r="O303" i="4"/>
  <c r="O196" i="4"/>
  <c r="O277" i="4"/>
  <c r="O158" i="4"/>
  <c r="O177" i="4"/>
  <c r="O316" i="4"/>
  <c r="O306" i="4"/>
  <c r="O241" i="4"/>
  <c r="O195" i="4"/>
  <c r="O247" i="4"/>
  <c r="O228" i="4"/>
  <c r="O210" i="4"/>
  <c r="O94" i="4"/>
  <c r="O144" i="4"/>
  <c r="O268" i="4"/>
  <c r="O295" i="4"/>
  <c r="O237" i="4"/>
  <c r="O197" i="4"/>
  <c r="O141" i="4"/>
  <c r="O266" i="4"/>
  <c r="O311" i="4"/>
  <c r="O175" i="4"/>
  <c r="O203" i="4"/>
  <c r="O297" i="4"/>
  <c r="O205" i="4"/>
  <c r="O244" i="4"/>
  <c r="O212" i="4"/>
  <c r="O151" i="4"/>
  <c r="O310" i="4"/>
  <c r="O204" i="4"/>
  <c r="O180" i="4"/>
  <c r="O170" i="4"/>
  <c r="O163" i="4"/>
  <c r="O192" i="4"/>
  <c r="O238" i="4"/>
  <c r="O242" i="4"/>
  <c r="O287" i="4"/>
  <c r="O167" i="4"/>
  <c r="O255" i="4"/>
  <c r="O166" i="4"/>
  <c r="O225" i="4"/>
  <c r="O143" i="4"/>
  <c r="O216" i="4"/>
  <c r="O278" i="4"/>
  <c r="O235" i="4"/>
  <c r="O309" i="4"/>
  <c r="O290" i="4"/>
  <c r="O296" i="4"/>
  <c r="O304" i="4"/>
  <c r="O208" i="4"/>
  <c r="O262" i="4"/>
  <c r="O273" i="4"/>
  <c r="O222" i="4"/>
  <c r="O131" i="4"/>
  <c r="O300" i="4"/>
  <c r="O99" i="4"/>
  <c r="O223" i="4"/>
  <c r="O226" i="4"/>
  <c r="O230" i="4"/>
  <c r="O288" i="4"/>
  <c r="O162" i="4"/>
  <c r="O256" i="4"/>
  <c r="O174" i="4"/>
  <c r="O187" i="4"/>
  <c r="O234" i="4"/>
  <c r="O301" i="4"/>
  <c r="O200" i="4"/>
  <c r="O305" i="4"/>
  <c r="O199" i="4"/>
  <c r="O233" i="4"/>
  <c r="O165" i="4"/>
  <c r="O219" i="4"/>
  <c r="O232" i="4"/>
  <c r="O286" i="4"/>
  <c r="O178" i="4"/>
  <c r="O213" i="4"/>
  <c r="O215" i="4"/>
  <c r="O173" i="4"/>
  <c r="O312" i="4"/>
  <c r="O181" i="4"/>
  <c r="O169" i="4"/>
  <c r="O168" i="4"/>
  <c r="O294" i="4"/>
  <c r="O172" i="4"/>
  <c r="O283" i="4"/>
  <c r="O155" i="4"/>
  <c r="O257" i="4"/>
  <c r="O298" i="4"/>
  <c r="O276" i="4"/>
  <c r="O182" i="4"/>
  <c r="O229" i="4"/>
  <c r="O179" i="4"/>
  <c r="O150" i="4"/>
  <c r="O314" i="4"/>
  <c r="O188" i="4"/>
  <c r="O274" i="4"/>
  <c r="O160" i="4"/>
  <c r="O149" i="4"/>
  <c r="O246" i="4"/>
  <c r="O145" i="4"/>
  <c r="O198" i="4"/>
  <c r="O186" i="4"/>
  <c r="O267" i="4"/>
  <c r="O248" i="4"/>
  <c r="O282" i="4"/>
  <c r="O220" i="4"/>
  <c r="O260" i="4"/>
  <c r="O285" i="4"/>
  <c r="O176" i="4"/>
  <c r="C15" i="4"/>
  <c r="C18" i="4" s="1"/>
  <c r="O231" i="4"/>
  <c r="O249" i="4"/>
  <c r="O263" i="4"/>
  <c r="O221" i="4"/>
  <c r="O275" i="4"/>
  <c r="O183" i="4"/>
  <c r="O270" i="4"/>
  <c r="O142" i="4"/>
  <c r="O93" i="4"/>
  <c r="O291" i="4"/>
  <c r="O261" i="4"/>
  <c r="O250" i="4"/>
  <c r="O253" i="4"/>
  <c r="O236" i="4"/>
  <c r="O206" i="4"/>
  <c r="O254" i="4"/>
  <c r="O245" i="4"/>
  <c r="O313" i="4"/>
  <c r="O281" i="4"/>
  <c r="O227" i="4"/>
  <c r="O308" i="4"/>
  <c r="O191" i="4"/>
  <c r="O156" i="4"/>
  <c r="O299" i="4"/>
  <c r="O265" i="4"/>
  <c r="O239" i="4"/>
  <c r="O214" i="4"/>
  <c r="O292" i="4"/>
  <c r="O258" i="4"/>
  <c r="O190" i="4"/>
  <c r="O243" i="4"/>
  <c r="O271" i="4"/>
  <c r="O202" i="4"/>
  <c r="O161" i="4"/>
  <c r="O259" i="4"/>
  <c r="O164" i="4"/>
  <c r="O293" i="4"/>
  <c r="O211" i="4"/>
  <c r="O184" i="4"/>
  <c r="O157" i="4"/>
  <c r="O302" i="4"/>
  <c r="O159" i="4"/>
  <c r="O218" i="4"/>
  <c r="O284" i="4"/>
  <c r="O154" i="4"/>
  <c r="O193" i="4"/>
  <c r="O280" i="4"/>
  <c r="O189" i="4"/>
  <c r="O185" i="4"/>
  <c r="O279" i="4"/>
  <c r="O148" i="4"/>
  <c r="O315" i="4"/>
  <c r="O194" i="4"/>
  <c r="O217" i="4"/>
  <c r="O146" i="4"/>
  <c r="O272" i="4"/>
  <c r="O252" i="4"/>
  <c r="O171" i="4"/>
  <c r="O264" i="4"/>
  <c r="O207" i="4"/>
  <c r="O240" i="4"/>
  <c r="O307" i="4"/>
  <c r="O269" i="4"/>
  <c r="O147" i="4"/>
  <c r="O289" i="4"/>
  <c r="O133" i="4"/>
  <c r="O209" i="4"/>
  <c r="O251" i="4"/>
  <c r="O224" i="4"/>
  <c r="C16" i="4"/>
  <c r="D18" i="4" s="1"/>
  <c r="S318" i="4"/>
  <c r="U318" i="4" s="1"/>
  <c r="L317" i="4"/>
  <c r="S320" i="4"/>
  <c r="U320" i="4" s="1"/>
  <c r="S332" i="4"/>
  <c r="U332" i="4" s="1"/>
  <c r="S322" i="4"/>
  <c r="U322" i="4" s="1"/>
  <c r="S330" i="4"/>
  <c r="U330" i="4" s="1"/>
  <c r="S326" i="4"/>
  <c r="U326" i="4" s="1"/>
  <c r="S323" i="4"/>
  <c r="U323" i="4" s="1"/>
  <c r="S325" i="4"/>
  <c r="U325" i="4" s="1"/>
  <c r="C16" i="20"/>
  <c r="D18" i="20" s="1"/>
  <c r="O303" i="20"/>
  <c r="O311" i="20"/>
  <c r="O302" i="20"/>
  <c r="O310" i="20"/>
  <c r="O301" i="20"/>
  <c r="O309" i="20"/>
  <c r="O312" i="20"/>
  <c r="O300" i="20"/>
  <c r="O308" i="20"/>
  <c r="O299" i="20"/>
  <c r="O307" i="20"/>
  <c r="O304" i="20"/>
  <c r="O306" i="20"/>
  <c r="O318" i="20"/>
  <c r="O305" i="20"/>
  <c r="O317" i="20"/>
  <c r="O249" i="20"/>
  <c r="O257" i="20"/>
  <c r="O251" i="20"/>
  <c r="O246" i="20"/>
  <c r="O279" i="20"/>
  <c r="O247" i="20"/>
  <c r="O295" i="20"/>
  <c r="O262" i="20"/>
  <c r="O252" i="20"/>
  <c r="O270" i="20"/>
  <c r="O280" i="20"/>
  <c r="O290" i="20"/>
  <c r="O275" i="20"/>
  <c r="O242" i="20"/>
  <c r="O263" i="20"/>
  <c r="O254" i="20"/>
  <c r="O261" i="20"/>
  <c r="O284" i="20"/>
  <c r="O243" i="20"/>
  <c r="O271" i="20"/>
  <c r="O245" i="20"/>
  <c r="O265" i="20"/>
  <c r="O282" i="20"/>
  <c r="O258" i="20"/>
  <c r="O264" i="20"/>
  <c r="O281" i="20"/>
  <c r="O241" i="20"/>
  <c r="O256" i="20"/>
  <c r="O266" i="20"/>
  <c r="O285" i="20"/>
  <c r="O259" i="20"/>
  <c r="O294" i="20"/>
  <c r="O289" i="20"/>
  <c r="O296" i="20"/>
  <c r="O276" i="20"/>
  <c r="C15" i="20"/>
  <c r="C18" i="20" s="1"/>
  <c r="O260" i="20"/>
  <c r="O267" i="20"/>
  <c r="O274" i="20"/>
  <c r="O272" i="20"/>
  <c r="O253" i="20"/>
  <c r="O277" i="20"/>
  <c r="O297" i="20"/>
  <c r="O287" i="20"/>
  <c r="O291" i="20"/>
  <c r="O255" i="20"/>
  <c r="O268" i="20"/>
  <c r="O278" i="20"/>
  <c r="O250" i="20"/>
  <c r="O293" i="20"/>
  <c r="O288" i="20"/>
  <c r="O292" i="20"/>
  <c r="O248" i="20"/>
  <c r="O286" i="20"/>
  <c r="O244" i="20"/>
  <c r="O273" i="20"/>
  <c r="O283" i="20"/>
  <c r="O269" i="20"/>
  <c r="O298" i="20"/>
  <c r="AJ302" i="20"/>
  <c r="AK302" i="20"/>
  <c r="AI302" i="20"/>
  <c r="AI306" i="20"/>
  <c r="AJ306" i="20"/>
  <c r="AK306" i="20"/>
  <c r="AI318" i="20"/>
  <c r="AJ318" i="20"/>
  <c r="AK318" i="20"/>
  <c r="AJ310" i="20"/>
  <c r="AK310" i="20"/>
  <c r="AI310" i="20"/>
  <c r="AR301" i="20"/>
  <c r="AQ301" i="20" s="1"/>
  <c r="AP301" i="20" s="1"/>
  <c r="AO301" i="20" s="1"/>
  <c r="AN301" i="20" s="1"/>
  <c r="AM301" i="20" s="1"/>
  <c r="AL301" i="20" s="1"/>
  <c r="AS301" i="20"/>
  <c r="AT301" i="20"/>
  <c r="K317" i="20"/>
  <c r="AS300" i="20"/>
  <c r="AR300" i="20" s="1"/>
  <c r="AQ300" i="20" s="1"/>
  <c r="AP300" i="20" s="1"/>
  <c r="AO300" i="20" s="1"/>
  <c r="AN300" i="20" s="1"/>
  <c r="AM300" i="20" s="1"/>
  <c r="AL300" i="20" s="1"/>
  <c r="AT300" i="20"/>
  <c r="K305" i="20"/>
  <c r="AT307" i="20"/>
  <c r="AS307" i="20" s="1"/>
  <c r="AR307" i="20" s="1"/>
  <c r="AQ307" i="20" s="1"/>
  <c r="AP307" i="20" s="1"/>
  <c r="AO307" i="20" s="1"/>
  <c r="AN307" i="20" s="1"/>
  <c r="AM307" i="20" s="1"/>
  <c r="AL307" i="20" s="1"/>
  <c r="R301" i="20"/>
  <c r="U301" i="20" s="1"/>
  <c r="W301" i="20" s="1"/>
  <c r="K304" i="20"/>
  <c r="U299" i="20"/>
  <c r="W299" i="20" s="1"/>
  <c r="AS308" i="20"/>
  <c r="AR308" i="20" s="1"/>
  <c r="AQ308" i="20" s="1"/>
  <c r="AP308" i="20" s="1"/>
  <c r="AO308" i="20" s="1"/>
  <c r="AN308" i="20" s="1"/>
  <c r="AM308" i="20" s="1"/>
  <c r="AL308" i="20" s="1"/>
  <c r="AT308" i="20"/>
  <c r="R317" i="20"/>
  <c r="U317" i="20" s="1"/>
  <c r="W317" i="20" s="1"/>
  <c r="K303" i="20"/>
  <c r="AT305" i="20"/>
  <c r="AS305" i="20" s="1"/>
  <c r="AR305" i="20" s="1"/>
  <c r="AQ305" i="20" s="1"/>
  <c r="AP305" i="20" s="1"/>
  <c r="AO305" i="20" s="1"/>
  <c r="AN305" i="20" s="1"/>
  <c r="AM305" i="20" s="1"/>
  <c r="AL305" i="20" s="1"/>
  <c r="K311" i="20"/>
  <c r="AT317" i="20"/>
  <c r="AS317" i="20" s="1"/>
  <c r="AR317" i="20" s="1"/>
  <c r="AQ317" i="20" s="1"/>
  <c r="AP317" i="20" s="1"/>
  <c r="AO317" i="20" s="1"/>
  <c r="AN317" i="20" s="1"/>
  <c r="AM317" i="20" s="1"/>
  <c r="AL317" i="20" s="1"/>
  <c r="R300" i="20"/>
  <c r="U300" i="20" s="1"/>
  <c r="W300" i="20" s="1"/>
  <c r="AT303" i="20"/>
  <c r="AS303" i="20" s="1"/>
  <c r="AR303" i="20" s="1"/>
  <c r="AQ303" i="20" s="1"/>
  <c r="AP303" i="20" s="1"/>
  <c r="AO303" i="20" s="1"/>
  <c r="AN303" i="20" s="1"/>
  <c r="AM303" i="20" s="1"/>
  <c r="AL303" i="20" s="1"/>
  <c r="R307" i="20"/>
  <c r="U307" i="20" s="1"/>
  <c r="W307" i="20" s="1"/>
  <c r="AS299" i="20"/>
  <c r="AR299" i="20" s="1"/>
  <c r="AQ299" i="20" s="1"/>
  <c r="AP299" i="20" s="1"/>
  <c r="AO299" i="20" s="1"/>
  <c r="AN299" i="20" s="1"/>
  <c r="AM299" i="20" s="1"/>
  <c r="AL299" i="20" s="1"/>
  <c r="AT299" i="20"/>
  <c r="AT312" i="20"/>
  <c r="AS312" i="20" s="1"/>
  <c r="AR312" i="20" s="1"/>
  <c r="AQ312" i="20" s="1"/>
  <c r="AP312" i="20" s="1"/>
  <c r="AO312" i="20" s="1"/>
  <c r="AN312" i="20" s="1"/>
  <c r="AM312" i="20" s="1"/>
  <c r="AL312" i="20" s="1"/>
  <c r="K299" i="20"/>
  <c r="U308" i="20"/>
  <c r="W308" i="20" s="1"/>
  <c r="AT311" i="20"/>
  <c r="AS311" i="20" s="1"/>
  <c r="AR311" i="20" s="1"/>
  <c r="AQ311" i="20" s="1"/>
  <c r="AP311" i="20" s="1"/>
  <c r="AO311" i="20" s="1"/>
  <c r="AN311" i="20" s="1"/>
  <c r="AM311" i="20" s="1"/>
  <c r="AL311" i="20" s="1"/>
  <c r="AT304" i="20"/>
  <c r="AS304" i="20" s="1"/>
  <c r="AR304" i="20" s="1"/>
  <c r="AQ304" i="20" s="1"/>
  <c r="AP304" i="20" s="1"/>
  <c r="AO304" i="20" s="1"/>
  <c r="AN304" i="20" s="1"/>
  <c r="AM304" i="20" s="1"/>
  <c r="AL304" i="20" s="1"/>
  <c r="R309" i="20"/>
  <c r="U309" i="20" s="1"/>
  <c r="W309" i="20" s="1"/>
  <c r="AT309" i="20"/>
  <c r="AS309" i="20" s="1"/>
  <c r="AR309" i="20" s="1"/>
  <c r="AQ309" i="20" s="1"/>
  <c r="AP309" i="20" s="1"/>
  <c r="AO309" i="20" s="1"/>
  <c r="AN309" i="20" s="1"/>
  <c r="AM309" i="20" s="1"/>
  <c r="AL309" i="20" s="1"/>
  <c r="K300" i="20"/>
  <c r="R303" i="20"/>
  <c r="U303" i="20" s="1"/>
  <c r="W303" i="20" s="1"/>
  <c r="K307" i="20"/>
  <c r="K308" i="20"/>
  <c r="K312" i="20"/>
  <c r="O5" i="15"/>
  <c r="O6" i="15"/>
  <c r="O4" i="15"/>
  <c r="O5" i="3"/>
  <c r="O4" i="3"/>
  <c r="O6" i="3"/>
  <c r="O2" i="21"/>
  <c r="O3" i="21"/>
  <c r="O2" i="15"/>
  <c r="O3" i="15"/>
  <c r="O5" i="21"/>
  <c r="O2" i="3"/>
  <c r="O3" i="3"/>
  <c r="O4" i="21"/>
  <c r="O1" i="15"/>
  <c r="O1" i="21"/>
  <c r="O6" i="21"/>
  <c r="O1" i="3"/>
  <c r="BB33" i="22"/>
  <c r="BA33" i="22"/>
  <c r="AA80" i="22"/>
  <c r="AB80" i="22"/>
  <c r="AA35" i="22"/>
  <c r="AB35" i="22"/>
  <c r="AB218" i="22"/>
  <c r="AA218" i="22"/>
  <c r="AB38" i="22"/>
  <c r="AA38" i="22"/>
  <c r="AJ226" i="22"/>
  <c r="AK226" i="22"/>
  <c r="AI226" i="22"/>
  <c r="AH226" i="22" s="1"/>
  <c r="AB59" i="22"/>
  <c r="AA59" i="22"/>
  <c r="AA57" i="22"/>
  <c r="AB57" i="22"/>
  <c r="AA205" i="22"/>
  <c r="AB205" i="22"/>
  <c r="AB85" i="22"/>
  <c r="AA85" i="22"/>
  <c r="AB179" i="22"/>
  <c r="AA179" i="22"/>
  <c r="AB141" i="22"/>
  <c r="AA141" i="22"/>
  <c r="AH111" i="22"/>
  <c r="AC245" i="22"/>
  <c r="AE245" i="22"/>
  <c r="AD245" i="22"/>
  <c r="AZ21" i="22"/>
  <c r="AX21" i="22" s="1"/>
  <c r="AH211" i="22"/>
  <c r="AJ64" i="22"/>
  <c r="AI64" i="22"/>
  <c r="AK64" i="22"/>
  <c r="AA234" i="22"/>
  <c r="AB234" i="22"/>
  <c r="AH60" i="22"/>
  <c r="AH76" i="22"/>
  <c r="AZ77" i="22"/>
  <c r="AX77" i="22" s="1"/>
  <c r="AD242" i="22"/>
  <c r="AC242" i="22"/>
  <c r="AE242" i="22"/>
  <c r="AH83" i="22"/>
  <c r="AH41" i="22"/>
  <c r="AH84" i="22"/>
  <c r="AJ165" i="22"/>
  <c r="AK165" i="22"/>
  <c r="AI165" i="22"/>
  <c r="AB97" i="22"/>
  <c r="AA97" i="22"/>
  <c r="AB124" i="22"/>
  <c r="AA124" i="22"/>
  <c r="AA42" i="22"/>
  <c r="AB42" i="22"/>
  <c r="AA158" i="22"/>
  <c r="AD138" i="22"/>
  <c r="AE138" i="22"/>
  <c r="AC138" i="22"/>
  <c r="AH194" i="22"/>
  <c r="AI150" i="22"/>
  <c r="AJ150" i="22"/>
  <c r="AK150" i="22"/>
  <c r="AB176" i="22"/>
  <c r="AA176" i="22"/>
  <c r="AB227" i="22"/>
  <c r="AA227" i="22"/>
  <c r="AA96" i="22"/>
  <c r="AB96" i="22"/>
  <c r="AA233" i="22"/>
  <c r="AB233" i="22"/>
  <c r="AB159" i="22"/>
  <c r="AA159" i="22"/>
  <c r="AA127" i="22"/>
  <c r="AB127" i="22"/>
  <c r="AA251" i="22"/>
  <c r="AB251" i="22"/>
  <c r="AB217" i="22"/>
  <c r="AA217" i="22"/>
  <c r="AH151" i="22"/>
  <c r="AB131" i="22"/>
  <c r="AA131" i="22"/>
  <c r="AH190" i="22"/>
  <c r="AC87" i="22"/>
  <c r="AE87" i="22"/>
  <c r="AD87" i="22"/>
  <c r="AA48" i="22"/>
  <c r="AB48" i="22"/>
  <c r="AB201" i="22"/>
  <c r="AA201" i="22"/>
  <c r="AB66" i="22"/>
  <c r="AA66" i="22"/>
  <c r="AZ50" i="22"/>
  <c r="AX50" i="22" s="1"/>
  <c r="AE235" i="22"/>
  <c r="AD235" i="22"/>
  <c r="AC235" i="22"/>
  <c r="AJ231" i="22"/>
  <c r="AI231" i="22"/>
  <c r="AK231" i="22"/>
  <c r="BA66" i="22"/>
  <c r="BB66" i="22"/>
  <c r="AB36" i="22"/>
  <c r="AA36" i="22"/>
  <c r="AA216" i="22"/>
  <c r="AB216" i="22"/>
  <c r="AA100" i="22"/>
  <c r="AB100" i="22"/>
  <c r="AA49" i="22"/>
  <c r="AB49" i="22"/>
  <c r="AB69" i="22"/>
  <c r="AA69" i="22"/>
  <c r="AE114" i="22"/>
  <c r="AD114" i="22"/>
  <c r="AC114" i="22"/>
  <c r="C18" i="27"/>
  <c r="F18" i="27"/>
  <c r="F19" i="27" s="1"/>
  <c r="C18" i="1"/>
  <c r="E16" i="1"/>
  <c r="E17" i="1" s="1"/>
  <c r="AA109" i="22"/>
  <c r="AB109" i="22"/>
  <c r="AH229" i="22"/>
  <c r="AH108" i="22"/>
  <c r="AA170" i="22"/>
  <c r="AB170" i="22"/>
  <c r="AH152" i="22"/>
  <c r="AB175" i="22"/>
  <c r="AA175" i="22"/>
  <c r="AA78" i="22"/>
  <c r="AB78" i="22"/>
  <c r="AH47" i="22"/>
  <c r="AB120" i="22"/>
  <c r="AA120" i="22"/>
  <c r="AZ57" i="22"/>
  <c r="AX57" i="22" s="1"/>
  <c r="AZ22" i="22"/>
  <c r="AX22" i="22" s="1"/>
  <c r="AE174" i="22"/>
  <c r="AD174" i="22"/>
  <c r="AC174" i="22"/>
  <c r="F18" i="10"/>
  <c r="F19" i="10" s="1"/>
  <c r="C18" i="10"/>
  <c r="C18" i="18"/>
  <c r="F18" i="18"/>
  <c r="F19" i="18" s="1"/>
  <c r="BA8" i="22"/>
  <c r="BB8" i="22"/>
  <c r="BA75" i="22"/>
  <c r="BB75" i="22"/>
  <c r="AA238" i="22"/>
  <c r="AB238" i="22"/>
  <c r="AB50" i="22"/>
  <c r="AA50" i="22"/>
  <c r="AA37" i="22"/>
  <c r="AB37" i="22"/>
  <c r="AA196" i="22"/>
  <c r="AB196" i="22"/>
  <c r="E18" i="15"/>
  <c r="E18" i="3"/>
  <c r="AC146" i="22" l="1"/>
  <c r="AA70" i="22"/>
  <c r="AD122" i="22"/>
  <c r="AB191" i="22"/>
  <c r="AH160" i="22"/>
  <c r="AB186" i="22"/>
  <c r="AA186" i="22"/>
  <c r="AA239" i="22"/>
  <c r="AD239" i="22" s="1"/>
  <c r="AA94" i="22"/>
  <c r="AB153" i="22"/>
  <c r="AC130" i="22"/>
  <c r="AD86" i="22"/>
  <c r="AZ30" i="22"/>
  <c r="AX30" i="22" s="1"/>
  <c r="AH148" i="22"/>
  <c r="AH103" i="22"/>
  <c r="AC243" i="22"/>
  <c r="AD243" i="22"/>
  <c r="AE243" i="22"/>
  <c r="AB27" i="22"/>
  <c r="AB241" i="22"/>
  <c r="AA241" i="22"/>
  <c r="AB86" i="22"/>
  <c r="AB164" i="22"/>
  <c r="AZ52" i="22"/>
  <c r="AX52" i="22" s="1"/>
  <c r="AC122" i="22"/>
  <c r="AB122" i="22"/>
  <c r="AH115" i="22"/>
  <c r="AB115" i="22" s="1"/>
  <c r="AH139" i="22"/>
  <c r="AA139" i="22" s="1"/>
  <c r="AC53" i="22"/>
  <c r="AD53" i="22"/>
  <c r="AB77" i="22"/>
  <c r="AB247" i="22"/>
  <c r="AA247" i="22"/>
  <c r="AH136" i="22"/>
  <c r="AZ61" i="22"/>
  <c r="AX61" i="22" s="1"/>
  <c r="AA43" i="22"/>
  <c r="AD215" i="22"/>
  <c r="AE215" i="22"/>
  <c r="AC215" i="22"/>
  <c r="AI320" i="20"/>
  <c r="AH320" i="20" s="1"/>
  <c r="AJ320" i="20"/>
  <c r="AK320" i="20"/>
  <c r="AA81" i="22"/>
  <c r="AB81" i="22"/>
  <c r="AB163" i="22"/>
  <c r="AA163" i="22"/>
  <c r="AH231" i="22"/>
  <c r="AA206" i="22"/>
  <c r="AC206" i="22" s="1"/>
  <c r="AA56" i="22"/>
  <c r="AB56" i="22"/>
  <c r="AB185" i="22"/>
  <c r="AC28" i="22"/>
  <c r="AE28" i="22"/>
  <c r="AD28" i="22"/>
  <c r="AB61" i="22"/>
  <c r="AA61" i="22"/>
  <c r="AA162" i="22"/>
  <c r="AZ75" i="22"/>
  <c r="AX75" i="22" s="1"/>
  <c r="AE116" i="22"/>
  <c r="AB82" i="22"/>
  <c r="AA82" i="22"/>
  <c r="AE192" i="22"/>
  <c r="AD192" i="22"/>
  <c r="AC192" i="22"/>
  <c r="AE98" i="22"/>
  <c r="AD98" i="22"/>
  <c r="AC98" i="22"/>
  <c r="AE39" i="22"/>
  <c r="AD39" i="22"/>
  <c r="AC39" i="22"/>
  <c r="AH150" i="22"/>
  <c r="AH64" i="22"/>
  <c r="AA64" i="22" s="1"/>
  <c r="AZ6" i="22"/>
  <c r="AX6" i="22" s="1"/>
  <c r="AA115" i="22"/>
  <c r="AC115" i="22" s="1"/>
  <c r="AC223" i="22"/>
  <c r="AE134" i="22"/>
  <c r="AC134" i="22"/>
  <c r="AD134" i="22"/>
  <c r="AE223" i="22"/>
  <c r="AH246" i="22"/>
  <c r="AC123" i="22"/>
  <c r="AE123" i="22"/>
  <c r="AD123" i="22"/>
  <c r="AB230" i="22"/>
  <c r="AA230" i="22"/>
  <c r="AB132" i="22"/>
  <c r="AB144" i="22"/>
  <c r="AA144" i="22"/>
  <c r="AE118" i="22"/>
  <c r="AC118" i="22"/>
  <c r="AD118" i="22"/>
  <c r="AC116" i="22"/>
  <c r="AC169" i="22"/>
  <c r="AD169" i="22"/>
  <c r="AE169" i="22"/>
  <c r="AA178" i="22"/>
  <c r="AB178" i="22"/>
  <c r="AE225" i="22"/>
  <c r="AD225" i="22"/>
  <c r="AC225" i="22"/>
  <c r="AH44" i="22"/>
  <c r="AC88" i="22"/>
  <c r="AD88" i="22"/>
  <c r="AE88" i="22"/>
  <c r="AJ28" i="20"/>
  <c r="AK28" i="20"/>
  <c r="AI28" i="20"/>
  <c r="AJ34" i="20"/>
  <c r="AK34" i="20"/>
  <c r="AI34" i="20"/>
  <c r="AK267" i="20"/>
  <c r="AI267" i="20"/>
  <c r="AJ267" i="20"/>
  <c r="AJ121" i="20"/>
  <c r="AI121" i="20"/>
  <c r="AK121" i="20"/>
  <c r="AK235" i="20"/>
  <c r="AJ235" i="20"/>
  <c r="AI235" i="20"/>
  <c r="AJ149" i="20"/>
  <c r="AK149" i="20"/>
  <c r="AI149" i="20"/>
  <c r="AH149" i="20" s="1"/>
  <c r="AJ208" i="20"/>
  <c r="AK208" i="20"/>
  <c r="AI208" i="20"/>
  <c r="AH208" i="20" s="1"/>
  <c r="AJ38" i="20"/>
  <c r="AK38" i="20"/>
  <c r="AI38" i="20"/>
  <c r="AK114" i="20"/>
  <c r="AI114" i="20"/>
  <c r="AH114" i="20" s="1"/>
  <c r="AJ114" i="20"/>
  <c r="AK193" i="20"/>
  <c r="AJ193" i="20"/>
  <c r="AI193" i="20"/>
  <c r="AI116" i="20"/>
  <c r="AH116" i="20" s="1"/>
  <c r="AJ116" i="20"/>
  <c r="AK116" i="20"/>
  <c r="AK175" i="20"/>
  <c r="AI175" i="20"/>
  <c r="AJ175" i="20"/>
  <c r="AJ26" i="20"/>
  <c r="AI26" i="20"/>
  <c r="AK26" i="20"/>
  <c r="AI43" i="20"/>
  <c r="AK43" i="20"/>
  <c r="AJ43" i="20"/>
  <c r="AI47" i="20"/>
  <c r="AK47" i="20"/>
  <c r="AJ47" i="20"/>
  <c r="AJ240" i="20"/>
  <c r="AI240" i="20"/>
  <c r="AH240" i="20" s="1"/>
  <c r="AK240" i="20"/>
  <c r="AJ24" i="20"/>
  <c r="AI24" i="20"/>
  <c r="AK24" i="20"/>
  <c r="AJ22" i="20"/>
  <c r="AI22" i="20"/>
  <c r="AK22" i="20"/>
  <c r="AJ39" i="20"/>
  <c r="AI39" i="20"/>
  <c r="AK39" i="20"/>
  <c r="AJ115" i="20"/>
  <c r="AK115" i="20"/>
  <c r="AI115" i="20"/>
  <c r="AH115" i="20" s="1"/>
  <c r="AJ184" i="20"/>
  <c r="AK184" i="20"/>
  <c r="AI184" i="20"/>
  <c r="AJ213" i="20"/>
  <c r="AK213" i="20"/>
  <c r="AI213" i="20"/>
  <c r="AH213" i="20" s="1"/>
  <c r="AI97" i="20"/>
  <c r="AK97" i="20"/>
  <c r="AJ97" i="20"/>
  <c r="AJ190" i="20"/>
  <c r="AK190" i="20"/>
  <c r="AI190" i="20"/>
  <c r="AJ85" i="20"/>
  <c r="AK85" i="20"/>
  <c r="AI85" i="20"/>
  <c r="AJ46" i="20"/>
  <c r="AK46" i="20"/>
  <c r="AI46" i="20"/>
  <c r="AK210" i="20"/>
  <c r="AI210" i="20"/>
  <c r="AJ210" i="20"/>
  <c r="AI23" i="20"/>
  <c r="AK23" i="20"/>
  <c r="AJ23" i="20"/>
  <c r="AJ51" i="20"/>
  <c r="AK51" i="20"/>
  <c r="AI51" i="20"/>
  <c r="AI200" i="20"/>
  <c r="AJ200" i="20"/>
  <c r="AK200" i="20"/>
  <c r="AJ262" i="20"/>
  <c r="AK262" i="20"/>
  <c r="AI262" i="20"/>
  <c r="AH262" i="20" s="1"/>
  <c r="AK57" i="20"/>
  <c r="AJ57" i="20"/>
  <c r="AI57" i="20"/>
  <c r="AK137" i="20"/>
  <c r="AJ137" i="20"/>
  <c r="AI137" i="20"/>
  <c r="AK108" i="20"/>
  <c r="AI108" i="20"/>
  <c r="AH108" i="20" s="1"/>
  <c r="AJ108" i="20"/>
  <c r="AI76" i="20"/>
  <c r="AK76" i="20"/>
  <c r="AJ76" i="20"/>
  <c r="AJ155" i="20"/>
  <c r="AI155" i="20"/>
  <c r="AK155" i="20"/>
  <c r="AK164" i="20"/>
  <c r="AJ164" i="20"/>
  <c r="AI164" i="20"/>
  <c r="AH164" i="20" s="1"/>
  <c r="AI253" i="20"/>
  <c r="AK253" i="20"/>
  <c r="AJ253" i="20"/>
  <c r="AI231" i="20"/>
  <c r="AJ231" i="20"/>
  <c r="AK231" i="20"/>
  <c r="AI141" i="20"/>
  <c r="AJ141" i="20"/>
  <c r="AK141" i="20"/>
  <c r="AK259" i="20"/>
  <c r="AJ259" i="20"/>
  <c r="AI259" i="20"/>
  <c r="AJ271" i="20"/>
  <c r="AI271" i="20"/>
  <c r="AK271" i="20"/>
  <c r="AI170" i="20"/>
  <c r="AK170" i="20"/>
  <c r="AJ170" i="20"/>
  <c r="AI281" i="20"/>
  <c r="AK281" i="20"/>
  <c r="AJ281" i="20"/>
  <c r="AJ21" i="20"/>
  <c r="AK21" i="20"/>
  <c r="AI21" i="20"/>
  <c r="AJ226" i="20"/>
  <c r="AI226" i="20"/>
  <c r="AH226" i="20" s="1"/>
  <c r="AK226" i="20"/>
  <c r="AJ130" i="20"/>
  <c r="AK130" i="20"/>
  <c r="AI130" i="20"/>
  <c r="AH130" i="20" s="1"/>
  <c r="AG254" i="20"/>
  <c r="AF254" i="20"/>
  <c r="AA273" i="20"/>
  <c r="AE273" i="20"/>
  <c r="AC145" i="20"/>
  <c r="AA145" i="20"/>
  <c r="AF192" i="20"/>
  <c r="AG192" i="20"/>
  <c r="AA125" i="20"/>
  <c r="AC125" i="20"/>
  <c r="AG247" i="20"/>
  <c r="AF247" i="20"/>
  <c r="AA219" i="20"/>
  <c r="AE219" i="20"/>
  <c r="AF266" i="20"/>
  <c r="AG266" i="20"/>
  <c r="AG171" i="20"/>
  <c r="AF171" i="20"/>
  <c r="AH183" i="20"/>
  <c r="AF91" i="20"/>
  <c r="AG91" i="20"/>
  <c r="AG112" i="20"/>
  <c r="AF112" i="20"/>
  <c r="AF221" i="20"/>
  <c r="AG221" i="20"/>
  <c r="AA104" i="20"/>
  <c r="AC104" i="20"/>
  <c r="AA288" i="20"/>
  <c r="AA33" i="20"/>
  <c r="AC33" i="20"/>
  <c r="AH82" i="20"/>
  <c r="AA69" i="20"/>
  <c r="AC69" i="20"/>
  <c r="AH154" i="20"/>
  <c r="AH99" i="20"/>
  <c r="AF174" i="20"/>
  <c r="AG174" i="20"/>
  <c r="AF75" i="20"/>
  <c r="AG75" i="20"/>
  <c r="AG258" i="20"/>
  <c r="AF258" i="20"/>
  <c r="AG146" i="20"/>
  <c r="AF146" i="20"/>
  <c r="AG126" i="20"/>
  <c r="AF126" i="20"/>
  <c r="AA63" i="20"/>
  <c r="AC63" i="20"/>
  <c r="AC30" i="20"/>
  <c r="AA30" i="20"/>
  <c r="AF206" i="20"/>
  <c r="AG206" i="20"/>
  <c r="AA120" i="20"/>
  <c r="AC120" i="20"/>
  <c r="AA204" i="20"/>
  <c r="AD204" i="20"/>
  <c r="AC40" i="20"/>
  <c r="AA40" i="20"/>
  <c r="AH318" i="20"/>
  <c r="AG284" i="20"/>
  <c r="AF284" i="20"/>
  <c r="AG37" i="20"/>
  <c r="AF37" i="20"/>
  <c r="AA135" i="20"/>
  <c r="AC135" i="20"/>
  <c r="AC67" i="20"/>
  <c r="AA67" i="20"/>
  <c r="AE282" i="20"/>
  <c r="AA282" i="20"/>
  <c r="AG151" i="20"/>
  <c r="AF151" i="20"/>
  <c r="AF133" i="20"/>
  <c r="AG133" i="20"/>
  <c r="AF293" i="20"/>
  <c r="AG293" i="20"/>
  <c r="AF142" i="20"/>
  <c r="AG142" i="20"/>
  <c r="AF123" i="20"/>
  <c r="AG123" i="20"/>
  <c r="AG277" i="20"/>
  <c r="AF277" i="20"/>
  <c r="AE241" i="20"/>
  <c r="AA241" i="20"/>
  <c r="AA268" i="20"/>
  <c r="AE268" i="20"/>
  <c r="AA92" i="20"/>
  <c r="AC92" i="20"/>
  <c r="AA224" i="20"/>
  <c r="AE224" i="20"/>
  <c r="AF48" i="20"/>
  <c r="AG48" i="20"/>
  <c r="AE243" i="20"/>
  <c r="AA243" i="20"/>
  <c r="AA211" i="20"/>
  <c r="AE211" i="20"/>
  <c r="AH222" i="20"/>
  <c r="AH81" i="20"/>
  <c r="AE263" i="20"/>
  <c r="AA263" i="20"/>
  <c r="AG165" i="20"/>
  <c r="AF165" i="20"/>
  <c r="AF287" i="20"/>
  <c r="AG287" i="20"/>
  <c r="AF246" i="20"/>
  <c r="AG246" i="20"/>
  <c r="AA291" i="20"/>
  <c r="AE291" i="20"/>
  <c r="AG270" i="20"/>
  <c r="AF270" i="20"/>
  <c r="AF252" i="20"/>
  <c r="AG252" i="20"/>
  <c r="AF177" i="20"/>
  <c r="AG177" i="20"/>
  <c r="AE209" i="20"/>
  <c r="AA209" i="20"/>
  <c r="AE212" i="20"/>
  <c r="AA212" i="20"/>
  <c r="AC152" i="20"/>
  <c r="AA152" i="20"/>
  <c r="AF50" i="20"/>
  <c r="AG50" i="20"/>
  <c r="AF60" i="20"/>
  <c r="AG60" i="20"/>
  <c r="AE274" i="20"/>
  <c r="AA274" i="20"/>
  <c r="AH197" i="20"/>
  <c r="AE236" i="20"/>
  <c r="AA236" i="20"/>
  <c r="AF159" i="20"/>
  <c r="AG159" i="20"/>
  <c r="AF162" i="20"/>
  <c r="AG162" i="20"/>
  <c r="AF122" i="20"/>
  <c r="AG122" i="20"/>
  <c r="AF188" i="20"/>
  <c r="AG188" i="20"/>
  <c r="AG239" i="20"/>
  <c r="AF239" i="20"/>
  <c r="AG186" i="20"/>
  <c r="AF186" i="20"/>
  <c r="AG218" i="20"/>
  <c r="AF218" i="20"/>
  <c r="AD158" i="20"/>
  <c r="AA158" i="20"/>
  <c r="AA53" i="20"/>
  <c r="AC53" i="20"/>
  <c r="AE234" i="20"/>
  <c r="AA234" i="20"/>
  <c r="AC90" i="20"/>
  <c r="AA90" i="20"/>
  <c r="AG25" i="20"/>
  <c r="AF25" i="20"/>
  <c r="AG113" i="20"/>
  <c r="AF113" i="20"/>
  <c r="AC124" i="20"/>
  <c r="AA124" i="20"/>
  <c r="AG31" i="20"/>
  <c r="AF31" i="20"/>
  <c r="AD185" i="20"/>
  <c r="AA185" i="20"/>
  <c r="AA285" i="20"/>
  <c r="AE285" i="20"/>
  <c r="AA32" i="20"/>
  <c r="AC32" i="20"/>
  <c r="AF29" i="20"/>
  <c r="AG29" i="20"/>
  <c r="AE256" i="20"/>
  <c r="AA256" i="20"/>
  <c r="AC139" i="20"/>
  <c r="AA139" i="20"/>
  <c r="AG264" i="20"/>
  <c r="AF264" i="20"/>
  <c r="AF96" i="20"/>
  <c r="AG96" i="20"/>
  <c r="AA106" i="20"/>
  <c r="AC106" i="20"/>
  <c r="AE265" i="20"/>
  <c r="AA265" i="20"/>
  <c r="AE255" i="20"/>
  <c r="AA255" i="20"/>
  <c r="I8" i="20"/>
  <c r="W21" i="20"/>
  <c r="AG195" i="20"/>
  <c r="AF195" i="20"/>
  <c r="AF295" i="20"/>
  <c r="AG295" i="20"/>
  <c r="AF78" i="20"/>
  <c r="AG78" i="20"/>
  <c r="AG148" i="20"/>
  <c r="AF148" i="20"/>
  <c r="AD198" i="20"/>
  <c r="AA198" i="20"/>
  <c r="AA157" i="20"/>
  <c r="AD157" i="20"/>
  <c r="AF161" i="20"/>
  <c r="AG161" i="20"/>
  <c r="AG88" i="20"/>
  <c r="AF88" i="20"/>
  <c r="AF87" i="20"/>
  <c r="AG87" i="20"/>
  <c r="AG70" i="20"/>
  <c r="AF70" i="20"/>
  <c r="AC64" i="20"/>
  <c r="AA64" i="20"/>
  <c r="AH310" i="20"/>
  <c r="AH306" i="20"/>
  <c r="AE306" i="20" s="1"/>
  <c r="AE269" i="20"/>
  <c r="AA269" i="20"/>
  <c r="AD194" i="20"/>
  <c r="AA194" i="20"/>
  <c r="AA257" i="20"/>
  <c r="AE257" i="20"/>
  <c r="AH101" i="20"/>
  <c r="AA86" i="20"/>
  <c r="AC86" i="20"/>
  <c r="AA172" i="20"/>
  <c r="AD172" i="20"/>
  <c r="AC105" i="20"/>
  <c r="AA105" i="20"/>
  <c r="AF261" i="20"/>
  <c r="AG261" i="20"/>
  <c r="AF68" i="20"/>
  <c r="AG68" i="20"/>
  <c r="AF229" i="20"/>
  <c r="AG229" i="20"/>
  <c r="AF232" i="20"/>
  <c r="AG232" i="20"/>
  <c r="AG35" i="20"/>
  <c r="AF35" i="20"/>
  <c r="AE272" i="20"/>
  <c r="AA272" i="20"/>
  <c r="AA201" i="20"/>
  <c r="AD201" i="20"/>
  <c r="AG127" i="20"/>
  <c r="AF127" i="20"/>
  <c r="AG77" i="20"/>
  <c r="AF77" i="20"/>
  <c r="AA283" i="20"/>
  <c r="AE283" i="20"/>
  <c r="AF205" i="20"/>
  <c r="AG205" i="20"/>
  <c r="AH202" i="20"/>
  <c r="AH107" i="20"/>
  <c r="AH248" i="20"/>
  <c r="AH167" i="20"/>
  <c r="AH196" i="20"/>
  <c r="AD168" i="20"/>
  <c r="AA168" i="20"/>
  <c r="AA276" i="20"/>
  <c r="AE276" i="20"/>
  <c r="AC144" i="20"/>
  <c r="AA144" i="20"/>
  <c r="AA95" i="20"/>
  <c r="AC95" i="20"/>
  <c r="AA278" i="20"/>
  <c r="AE278" i="20"/>
  <c r="AE250" i="20"/>
  <c r="AA250" i="20"/>
  <c r="AF109" i="20"/>
  <c r="AG109" i="20"/>
  <c r="AF62" i="20"/>
  <c r="AG62" i="20"/>
  <c r="AA89" i="20"/>
  <c r="AC89" i="20"/>
  <c r="AA249" i="20"/>
  <c r="AE249" i="20"/>
  <c r="AA65" i="20"/>
  <c r="AC65" i="20"/>
  <c r="AA72" i="20"/>
  <c r="AC72" i="20"/>
  <c r="AF223" i="20"/>
  <c r="AG223" i="20"/>
  <c r="AG128" i="20"/>
  <c r="AF128" i="20"/>
  <c r="AG275" i="20"/>
  <c r="AF275" i="20"/>
  <c r="AC36" i="20"/>
  <c r="AA36" i="20"/>
  <c r="AA220" i="20"/>
  <c r="AE220" i="20"/>
  <c r="AA59" i="20"/>
  <c r="AC59" i="20"/>
  <c r="AA279" i="20"/>
  <c r="AE279" i="20"/>
  <c r="AA207" i="20"/>
  <c r="AD207" i="20"/>
  <c r="AH45" i="20"/>
  <c r="AH298" i="20"/>
  <c r="AH199" i="20"/>
  <c r="AF153" i="20"/>
  <c r="AG153" i="20"/>
  <c r="AH178" i="20"/>
  <c r="AH166" i="20"/>
  <c r="AF66" i="20"/>
  <c r="AG66" i="20"/>
  <c r="AF189" i="20"/>
  <c r="AG189" i="20"/>
  <c r="AG73" i="20"/>
  <c r="AF73" i="20"/>
  <c r="AE237" i="20"/>
  <c r="AA237" i="20"/>
  <c r="AE230" i="20"/>
  <c r="AA230" i="20"/>
  <c r="AC103" i="20"/>
  <c r="AA103" i="20"/>
  <c r="AG132" i="20"/>
  <c r="AF132" i="20"/>
  <c r="AF225" i="20"/>
  <c r="AG225" i="20"/>
  <c r="AG100" i="20"/>
  <c r="AF100" i="20"/>
  <c r="AF94" i="20"/>
  <c r="AG94" i="20"/>
  <c r="AF118" i="20"/>
  <c r="AG118" i="20"/>
  <c r="AF280" i="20"/>
  <c r="AG280" i="20"/>
  <c r="AG160" i="20"/>
  <c r="AF160" i="20"/>
  <c r="AG203" i="20"/>
  <c r="AF203" i="20"/>
  <c r="AG42" i="20"/>
  <c r="AF42" i="20"/>
  <c r="AG233" i="20"/>
  <c r="AF233" i="20"/>
  <c r="AE215" i="20"/>
  <c r="AA215" i="20"/>
  <c r="AE214" i="20"/>
  <c r="AA214" i="20"/>
  <c r="AA140" i="20"/>
  <c r="AC140" i="20"/>
  <c r="AG238" i="20"/>
  <c r="AF238" i="20"/>
  <c r="AF93" i="20"/>
  <c r="AG93" i="20"/>
  <c r="AD156" i="20"/>
  <c r="AA156" i="20"/>
  <c r="AA61" i="20"/>
  <c r="AC61" i="20"/>
  <c r="AF290" i="20"/>
  <c r="AG290" i="20"/>
  <c r="AI315" i="20"/>
  <c r="AJ315" i="20"/>
  <c r="AK315" i="20"/>
  <c r="AI314" i="20"/>
  <c r="AH314" i="20" s="1"/>
  <c r="AJ314" i="20"/>
  <c r="AK314" i="20"/>
  <c r="AK319" i="20"/>
  <c r="AI319" i="20"/>
  <c r="AJ319" i="20"/>
  <c r="AI313" i="20"/>
  <c r="AJ313" i="20"/>
  <c r="AK313" i="20"/>
  <c r="AJ316" i="20"/>
  <c r="AK316" i="20"/>
  <c r="AI316" i="20"/>
  <c r="U316" i="17"/>
  <c r="W316" i="17" s="1"/>
  <c r="Y316" i="17"/>
  <c r="Y250" i="17"/>
  <c r="U179" i="17"/>
  <c r="W179" i="17" s="1"/>
  <c r="Y179" i="17"/>
  <c r="U288" i="17"/>
  <c r="W288" i="17" s="1"/>
  <c r="Y288" i="17"/>
  <c r="U195" i="17"/>
  <c r="W195" i="17" s="1"/>
  <c r="Y195" i="17"/>
  <c r="U291" i="17"/>
  <c r="W291" i="17" s="1"/>
  <c r="Y291" i="17"/>
  <c r="Y226" i="17"/>
  <c r="U238" i="17"/>
  <c r="W238" i="17" s="1"/>
  <c r="E14" i="17" s="1"/>
  <c r="Y238" i="17"/>
  <c r="Y325" i="17"/>
  <c r="Y328" i="19"/>
  <c r="Y107" i="19"/>
  <c r="Y200" i="19"/>
  <c r="U200" i="19"/>
  <c r="W200" i="19" s="1"/>
  <c r="U267" i="19"/>
  <c r="W267" i="19" s="1"/>
  <c r="Y267" i="19"/>
  <c r="Y141" i="19"/>
  <c r="Y329" i="19"/>
  <c r="U226" i="19"/>
  <c r="W226" i="19" s="1"/>
  <c r="Y226" i="19"/>
  <c r="Y155" i="19"/>
  <c r="Y316" i="19"/>
  <c r="U316" i="19"/>
  <c r="W316" i="19" s="1"/>
  <c r="U143" i="19"/>
  <c r="W143" i="19" s="1"/>
  <c r="Y143" i="19"/>
  <c r="Y272" i="19"/>
  <c r="U272" i="19"/>
  <c r="W272" i="19" s="1"/>
  <c r="U111" i="19"/>
  <c r="W111" i="19" s="1"/>
  <c r="Y111" i="19"/>
  <c r="U234" i="19"/>
  <c r="W234" i="19" s="1"/>
  <c r="Y234" i="19"/>
  <c r="Y280" i="19"/>
  <c r="U280" i="19"/>
  <c r="W280" i="19" s="1"/>
  <c r="Y255" i="19"/>
  <c r="Y208" i="19"/>
  <c r="E14" i="19"/>
  <c r="Y325" i="19"/>
  <c r="F18" i="19"/>
  <c r="F19" i="19" s="1"/>
  <c r="AH171" i="22"/>
  <c r="AB54" i="22"/>
  <c r="AA54" i="22"/>
  <c r="AE232" i="22"/>
  <c r="AE197" i="22"/>
  <c r="AD197" i="22"/>
  <c r="AC197" i="22"/>
  <c r="AC202" i="22"/>
  <c r="AE202" i="22"/>
  <c r="AD202" i="22"/>
  <c r="AB147" i="22"/>
  <c r="AA147" i="22"/>
  <c r="AZ60" i="22"/>
  <c r="AX60" i="22" s="1"/>
  <c r="AC164" i="22"/>
  <c r="AD164" i="22"/>
  <c r="AE164" i="22"/>
  <c r="AA149" i="22"/>
  <c r="AC149" i="22" s="1"/>
  <c r="AB45" i="22"/>
  <c r="AA45" i="22"/>
  <c r="AA24" i="22"/>
  <c r="AB24" i="22"/>
  <c r="AD31" i="22"/>
  <c r="AC31" i="22"/>
  <c r="AE31" i="22"/>
  <c r="AE186" i="22"/>
  <c r="AD186" i="22"/>
  <c r="AC186" i="22"/>
  <c r="AA184" i="22"/>
  <c r="AB125" i="22"/>
  <c r="AB73" i="22"/>
  <c r="AA73" i="22"/>
  <c r="AE182" i="22"/>
  <c r="AD182" i="22"/>
  <c r="AC182" i="22"/>
  <c r="AZ68" i="22"/>
  <c r="AX68" i="22" s="1"/>
  <c r="AD63" i="22"/>
  <c r="AC63" i="22"/>
  <c r="AE63" i="22"/>
  <c r="AC204" i="22"/>
  <c r="AD204" i="22"/>
  <c r="AE204" i="22"/>
  <c r="AH62" i="22"/>
  <c r="AA136" i="22"/>
  <c r="AB136" i="22"/>
  <c r="AB180" i="22"/>
  <c r="AA180" i="22"/>
  <c r="AE172" i="22"/>
  <c r="AC172" i="22"/>
  <c r="AD172" i="22"/>
  <c r="AA207" i="22"/>
  <c r="AB207" i="22"/>
  <c r="AH209" i="22"/>
  <c r="AA198" i="22"/>
  <c r="AD198" i="22" s="1"/>
  <c r="AA21" i="22"/>
  <c r="AB21" i="22"/>
  <c r="AD199" i="22"/>
  <c r="AE199" i="22"/>
  <c r="AC199" i="22"/>
  <c r="AE157" i="22"/>
  <c r="AC157" i="22"/>
  <c r="AD157" i="22"/>
  <c r="AH237" i="22"/>
  <c r="AD129" i="22"/>
  <c r="AE129" i="22"/>
  <c r="AC129" i="22"/>
  <c r="AH219" i="22"/>
  <c r="AD71" i="22"/>
  <c r="AC71" i="22"/>
  <c r="AE71" i="22"/>
  <c r="AD72" i="22"/>
  <c r="AC72" i="22"/>
  <c r="AE72" i="22"/>
  <c r="AE203" i="22"/>
  <c r="AC203" i="22"/>
  <c r="AD203" i="22"/>
  <c r="AE155" i="22"/>
  <c r="AC155" i="22"/>
  <c r="AD155" i="22"/>
  <c r="AE117" i="22"/>
  <c r="AC117" i="22"/>
  <c r="AD117" i="22"/>
  <c r="AD102" i="22"/>
  <c r="AE102" i="22"/>
  <c r="AC102" i="22"/>
  <c r="AC51" i="22"/>
  <c r="AD51" i="22"/>
  <c r="AE51" i="22"/>
  <c r="AD65" i="22"/>
  <c r="AE65" i="22"/>
  <c r="AC65" i="22"/>
  <c r="AB160" i="22"/>
  <c r="AA160" i="22"/>
  <c r="AD30" i="22"/>
  <c r="AE30" i="22"/>
  <c r="AC30" i="22"/>
  <c r="AD142" i="22"/>
  <c r="AE142" i="22"/>
  <c r="AC142" i="22"/>
  <c r="AC193" i="22"/>
  <c r="AD193" i="22"/>
  <c r="AE193" i="22"/>
  <c r="AE236" i="22"/>
  <c r="AC236" i="22"/>
  <c r="AD236" i="22"/>
  <c r="AE189" i="22"/>
  <c r="AD189" i="22"/>
  <c r="AC189" i="22"/>
  <c r="AC140" i="22"/>
  <c r="AD140" i="22"/>
  <c r="AE140" i="22"/>
  <c r="AC132" i="22"/>
  <c r="AD132" i="22"/>
  <c r="AE132" i="22"/>
  <c r="AD135" i="22"/>
  <c r="AE135" i="22"/>
  <c r="AC135" i="22"/>
  <c r="AE25" i="22"/>
  <c r="AD25" i="22"/>
  <c r="AC25" i="22"/>
  <c r="AD75" i="22"/>
  <c r="AE75" i="22"/>
  <c r="AC75" i="22"/>
  <c r="AB89" i="22"/>
  <c r="AA214" i="22"/>
  <c r="AB214" i="22"/>
  <c r="AD27" i="22"/>
  <c r="AC27" i="22"/>
  <c r="AE27" i="22"/>
  <c r="AD149" i="22"/>
  <c r="AE149" i="22"/>
  <c r="AD183" i="22"/>
  <c r="AC183" i="22"/>
  <c r="AE183" i="22"/>
  <c r="AE257" i="22"/>
  <c r="AD257" i="22"/>
  <c r="AC257" i="22"/>
  <c r="AE55" i="22"/>
  <c r="AD55" i="22"/>
  <c r="AC55" i="22"/>
  <c r="AE143" i="22"/>
  <c r="AD143" i="22"/>
  <c r="AC143" i="22"/>
  <c r="AC212" i="22"/>
  <c r="AD212" i="22"/>
  <c r="AE212" i="22"/>
  <c r="AA195" i="22"/>
  <c r="AZ33" i="22"/>
  <c r="AX33" i="22" s="1"/>
  <c r="AB74" i="22"/>
  <c r="AA74" i="22"/>
  <c r="AB92" i="22"/>
  <c r="AA92" i="22"/>
  <c r="AA240" i="22"/>
  <c r="AB240" i="22"/>
  <c r="AB173" i="22"/>
  <c r="AA173" i="22"/>
  <c r="AD252" i="22"/>
  <c r="AE252" i="22"/>
  <c r="AC252" i="22"/>
  <c r="AC128" i="22"/>
  <c r="AD128" i="22"/>
  <c r="AE128" i="22"/>
  <c r="AD33" i="22"/>
  <c r="AE33" i="22"/>
  <c r="AC33" i="22"/>
  <c r="AB110" i="22"/>
  <c r="AA110" i="22"/>
  <c r="AE112" i="22"/>
  <c r="AD112" i="22"/>
  <c r="AC112" i="22"/>
  <c r="AD26" i="22"/>
  <c r="AE26" i="22"/>
  <c r="AC26" i="22"/>
  <c r="AE181" i="22"/>
  <c r="AD181" i="22"/>
  <c r="AC181" i="22"/>
  <c r="AE126" i="22"/>
  <c r="AC126" i="22"/>
  <c r="AD126" i="22"/>
  <c r="AE113" i="22"/>
  <c r="AC113" i="22"/>
  <c r="AD113" i="22"/>
  <c r="AE95" i="22"/>
  <c r="AC95" i="22"/>
  <c r="AD95" i="22"/>
  <c r="AE220" i="22"/>
  <c r="AD220" i="22"/>
  <c r="AC220" i="22"/>
  <c r="AD133" i="22"/>
  <c r="AE133" i="22"/>
  <c r="AC133" i="22"/>
  <c r="AC105" i="22"/>
  <c r="AD105" i="22"/>
  <c r="AE105" i="22"/>
  <c r="AC125" i="22"/>
  <c r="AE125" i="22"/>
  <c r="AD125" i="22"/>
  <c r="AD168" i="22"/>
  <c r="AE168" i="22"/>
  <c r="AC168" i="22"/>
  <c r="AE191" i="22"/>
  <c r="AC191" i="22"/>
  <c r="AD191" i="22"/>
  <c r="AD177" i="22"/>
  <c r="AE177" i="22"/>
  <c r="AC177" i="22"/>
  <c r="AA224" i="22"/>
  <c r="AB224" i="22"/>
  <c r="AA22" i="22"/>
  <c r="AB22" i="22"/>
  <c r="AC91" i="22"/>
  <c r="AE91" i="22"/>
  <c r="AD91" i="22"/>
  <c r="AC32" i="22"/>
  <c r="AE32" i="22"/>
  <c r="AD32" i="22"/>
  <c r="AC156" i="22"/>
  <c r="AE156" i="22"/>
  <c r="AD156" i="22"/>
  <c r="AD121" i="22"/>
  <c r="AE121" i="22"/>
  <c r="AC121" i="22"/>
  <c r="AD222" i="22"/>
  <c r="AC222" i="22"/>
  <c r="AE222" i="22"/>
  <c r="AC79" i="22"/>
  <c r="AE79" i="22"/>
  <c r="AD79" i="22"/>
  <c r="AB68" i="22"/>
  <c r="AA68" i="22"/>
  <c r="AD166" i="22"/>
  <c r="AE166" i="22"/>
  <c r="AC166" i="22"/>
  <c r="AD34" i="22"/>
  <c r="AE34" i="22"/>
  <c r="AC34" i="22"/>
  <c r="AD46" i="22"/>
  <c r="AE46" i="22"/>
  <c r="AC46" i="22"/>
  <c r="AA29" i="22"/>
  <c r="AB29" i="22"/>
  <c r="AC253" i="22"/>
  <c r="AD253" i="22"/>
  <c r="AE253" i="22"/>
  <c r="AC221" i="22"/>
  <c r="AD221" i="22"/>
  <c r="AE221" i="22"/>
  <c r="AD250" i="22"/>
  <c r="AE250" i="22"/>
  <c r="AC250" i="22"/>
  <c r="AC213" i="22"/>
  <c r="AE213" i="22"/>
  <c r="AD213" i="22"/>
  <c r="AD104" i="22"/>
  <c r="AC104" i="22"/>
  <c r="AE104" i="22"/>
  <c r="AD137" i="22"/>
  <c r="AE137" i="22"/>
  <c r="AC137" i="22"/>
  <c r="AC119" i="22"/>
  <c r="AD119" i="22"/>
  <c r="AE119" i="22"/>
  <c r="AD254" i="22"/>
  <c r="AC254" i="22"/>
  <c r="AE254" i="22"/>
  <c r="AD256" i="22"/>
  <c r="AE256" i="22"/>
  <c r="AC256" i="22"/>
  <c r="AE228" i="22"/>
  <c r="AC228" i="22"/>
  <c r="AD228" i="22"/>
  <c r="AD145" i="22"/>
  <c r="AE145" i="22"/>
  <c r="AC145" i="22"/>
  <c r="AE210" i="22"/>
  <c r="AC210" i="22"/>
  <c r="AD210" i="22"/>
  <c r="AE90" i="22"/>
  <c r="AD90" i="22"/>
  <c r="AC90" i="22"/>
  <c r="AC67" i="22"/>
  <c r="AD67" i="22"/>
  <c r="AE67" i="22"/>
  <c r="F18" i="17"/>
  <c r="F19" i="17" s="1"/>
  <c r="C18" i="19"/>
  <c r="Y322" i="19"/>
  <c r="F18" i="26"/>
  <c r="F19" i="26" s="1"/>
  <c r="Y314" i="19"/>
  <c r="Y321" i="19"/>
  <c r="U317" i="17"/>
  <c r="W317" i="17" s="1"/>
  <c r="Y317" i="17"/>
  <c r="E14" i="4"/>
  <c r="F18" i="4"/>
  <c r="F19" i="4" s="1"/>
  <c r="F18" i="20"/>
  <c r="F19" i="20" s="1"/>
  <c r="AI307" i="20"/>
  <c r="AJ307" i="20"/>
  <c r="AK307" i="20"/>
  <c r="AK304" i="20"/>
  <c r="AI304" i="20"/>
  <c r="AJ304" i="20"/>
  <c r="AK311" i="20"/>
  <c r="AJ311" i="20"/>
  <c r="AI311" i="20"/>
  <c r="AH311" i="20" s="1"/>
  <c r="AK303" i="20"/>
  <c r="AJ303" i="20"/>
  <c r="AI303" i="20"/>
  <c r="AI300" i="20"/>
  <c r="AJ300" i="20"/>
  <c r="AK300" i="20"/>
  <c r="AI317" i="20"/>
  <c r="AJ317" i="20"/>
  <c r="AK317" i="20"/>
  <c r="AI308" i="20"/>
  <c r="AJ308" i="20"/>
  <c r="AK308" i="20"/>
  <c r="AK312" i="20"/>
  <c r="AI312" i="20"/>
  <c r="AH312" i="20" s="1"/>
  <c r="AJ312" i="20"/>
  <c r="AI309" i="20"/>
  <c r="AJ309" i="20"/>
  <c r="AK309" i="20"/>
  <c r="AI299" i="20"/>
  <c r="AJ299" i="20"/>
  <c r="AK299" i="20"/>
  <c r="AI305" i="20"/>
  <c r="AH305" i="20" s="1"/>
  <c r="AJ305" i="20"/>
  <c r="AK305" i="20"/>
  <c r="AI301" i="20"/>
  <c r="AJ301" i="20"/>
  <c r="AK301" i="20"/>
  <c r="AA306" i="20"/>
  <c r="AA310" i="20"/>
  <c r="AE310" i="20"/>
  <c r="AH302" i="20"/>
  <c r="E14" i="20"/>
  <c r="O7" i="3"/>
  <c r="E6" i="3" s="1"/>
  <c r="E9" i="3" s="1"/>
  <c r="E10" i="3" s="1"/>
  <c r="AE89" i="22"/>
  <c r="AC89" i="22"/>
  <c r="AD89" i="22"/>
  <c r="AC238" i="22"/>
  <c r="AE238" i="22"/>
  <c r="AD238" i="22"/>
  <c r="AD120" i="22"/>
  <c r="AE120" i="22"/>
  <c r="AC120" i="22"/>
  <c r="AZ66" i="22"/>
  <c r="AX66" i="22" s="1"/>
  <c r="AD217" i="22"/>
  <c r="AE217" i="22"/>
  <c r="AC217" i="22"/>
  <c r="AD96" i="22"/>
  <c r="AE96" i="22"/>
  <c r="AC96" i="22"/>
  <c r="AA194" i="22"/>
  <c r="AB194" i="22"/>
  <c r="AB64" i="22"/>
  <c r="O261" i="21"/>
  <c r="O33" i="21"/>
  <c r="O269" i="21"/>
  <c r="O27" i="21"/>
  <c r="O152" i="21"/>
  <c r="O60" i="21"/>
  <c r="O161" i="21"/>
  <c r="O59" i="21"/>
  <c r="O226" i="21"/>
  <c r="O55" i="21"/>
  <c r="O188" i="21"/>
  <c r="O115" i="21"/>
  <c r="O43" i="21"/>
  <c r="O135" i="21"/>
  <c r="O22" i="21"/>
  <c r="O108" i="21"/>
  <c r="O107" i="21"/>
  <c r="O223" i="21"/>
  <c r="O102" i="21"/>
  <c r="O70" i="21"/>
  <c r="O171" i="21"/>
  <c r="O56" i="21"/>
  <c r="O190" i="21"/>
  <c r="O173" i="21"/>
  <c r="O235" i="21"/>
  <c r="O136" i="21"/>
  <c r="O45" i="21"/>
  <c r="O106" i="21"/>
  <c r="O52" i="21"/>
  <c r="O224" i="21"/>
  <c r="O189" i="21"/>
  <c r="O99" i="21"/>
  <c r="O88" i="21"/>
  <c r="O116" i="21"/>
  <c r="O57" i="21"/>
  <c r="O85" i="21"/>
  <c r="O68" i="21"/>
  <c r="O21" i="21"/>
  <c r="O84" i="21"/>
  <c r="O39" i="21"/>
  <c r="O240" i="21"/>
  <c r="O193" i="21"/>
  <c r="O63" i="21"/>
  <c r="O79" i="21"/>
  <c r="O49" i="21"/>
  <c r="O26" i="21"/>
  <c r="O143" i="21"/>
  <c r="O40" i="21"/>
  <c r="O113" i="21"/>
  <c r="O114" i="21"/>
  <c r="O231" i="21"/>
  <c r="O264" i="21"/>
  <c r="O177" i="21"/>
  <c r="O202" i="21"/>
  <c r="O64" i="21"/>
  <c r="O257" i="21"/>
  <c r="O241" i="21"/>
  <c r="O35" i="21"/>
  <c r="O144" i="21"/>
  <c r="O218" i="21"/>
  <c r="O58" i="21"/>
  <c r="O123" i="21"/>
  <c r="O232" i="21"/>
  <c r="O203" i="21"/>
  <c r="O140" i="21"/>
  <c r="O243" i="21"/>
  <c r="O196" i="21"/>
  <c r="O162" i="21"/>
  <c r="O93" i="21"/>
  <c r="O212" i="21"/>
  <c r="O244" i="21"/>
  <c r="O233" i="21"/>
  <c r="O236" i="21"/>
  <c r="O54" i="21"/>
  <c r="O74" i="21"/>
  <c r="O214" i="21"/>
  <c r="O118" i="21"/>
  <c r="O154" i="21"/>
  <c r="O149" i="21"/>
  <c r="O182" i="21"/>
  <c r="O242" i="21"/>
  <c r="O167" i="21"/>
  <c r="O246" i="21"/>
  <c r="O83" i="21"/>
  <c r="O128" i="21"/>
  <c r="O53" i="21"/>
  <c r="O163" i="21"/>
  <c r="O97" i="21"/>
  <c r="O98" i="21"/>
  <c r="O205" i="21"/>
  <c r="O227" i="21"/>
  <c r="O180" i="21"/>
  <c r="O145" i="21"/>
  <c r="O28" i="21"/>
  <c r="O29" i="21"/>
  <c r="O172" i="21"/>
  <c r="O36" i="21"/>
  <c r="O103" i="21"/>
  <c r="O260" i="21"/>
  <c r="O30" i="21"/>
  <c r="O191" i="21"/>
  <c r="O94" i="21"/>
  <c r="O238" i="21"/>
  <c r="O271" i="21"/>
  <c r="O174" i="21"/>
  <c r="O37" i="21"/>
  <c r="O104" i="21"/>
  <c r="O262" i="21"/>
  <c r="O207" i="21"/>
  <c r="O192" i="21"/>
  <c r="O125" i="21"/>
  <c r="O184" i="21"/>
  <c r="O69" i="21"/>
  <c r="O65" i="21"/>
  <c r="O90" i="21"/>
  <c r="O105" i="21"/>
  <c r="O92" i="21"/>
  <c r="O138" i="21"/>
  <c r="O132" i="21"/>
  <c r="O71" i="21"/>
  <c r="O109" i="21"/>
  <c r="O220" i="21"/>
  <c r="O159" i="21"/>
  <c r="O183" i="21"/>
  <c r="O46" i="21"/>
  <c r="O247" i="21"/>
  <c r="O229" i="21"/>
  <c r="O134" i="21"/>
  <c r="O72" i="21"/>
  <c r="O168" i="21"/>
  <c r="O222" i="21"/>
  <c r="O160" i="21"/>
  <c r="O129" i="21"/>
  <c r="O237" i="21"/>
  <c r="O248" i="21"/>
  <c r="O272" i="21"/>
  <c r="O251" i="21"/>
  <c r="O169" i="21"/>
  <c r="O44" i="21"/>
  <c r="O157" i="21"/>
  <c r="O38" i="21"/>
  <c r="O31" i="21"/>
  <c r="O249" i="21"/>
  <c r="O47" i="21"/>
  <c r="O119" i="21"/>
  <c r="O82" i="21"/>
  <c r="O111" i="21"/>
  <c r="O199" i="21"/>
  <c r="O170" i="21"/>
  <c r="O175" i="21"/>
  <c r="O32" i="21"/>
  <c r="O258" i="21"/>
  <c r="O239" i="21"/>
  <c r="O120" i="21"/>
  <c r="O91" i="21"/>
  <c r="O48" i="21"/>
  <c r="O200" i="21"/>
  <c r="O179" i="21"/>
  <c r="O112" i="21"/>
  <c r="O219" i="21"/>
  <c r="O181" i="21"/>
  <c r="O204" i="21"/>
  <c r="O165" i="21"/>
  <c r="O253" i="21"/>
  <c r="O221" i="21"/>
  <c r="O225" i="21"/>
  <c r="O133" i="21"/>
  <c r="O23" i="21"/>
  <c r="O66" i="21"/>
  <c r="O95" i="21"/>
  <c r="O87" i="21"/>
  <c r="O146" i="21"/>
  <c r="O80" i="21"/>
  <c r="O151" i="21"/>
  <c r="O234" i="21"/>
  <c r="O41" i="21"/>
  <c r="O215" i="21"/>
  <c r="O75" i="21"/>
  <c r="O265" i="21"/>
  <c r="O24" i="21"/>
  <c r="O155" i="21"/>
  <c r="O266" i="21"/>
  <c r="O176" i="21"/>
  <c r="O158" i="21"/>
  <c r="O263" i="21"/>
  <c r="O185" i="21"/>
  <c r="O86" i="21"/>
  <c r="O150" i="21"/>
  <c r="O51" i="21"/>
  <c r="O34" i="21"/>
  <c r="O122" i="21"/>
  <c r="O186" i="21"/>
  <c r="O250" i="21"/>
  <c r="O198" i="21"/>
  <c r="O256" i="21"/>
  <c r="O178" i="21"/>
  <c r="O166" i="21"/>
  <c r="O230" i="21"/>
  <c r="O139" i="21"/>
  <c r="O211" i="21"/>
  <c r="O213" i="21"/>
  <c r="O268" i="21"/>
  <c r="O67" i="21"/>
  <c r="O141" i="21"/>
  <c r="O209" i="21"/>
  <c r="O147" i="21"/>
  <c r="O254" i="21"/>
  <c r="O117" i="21"/>
  <c r="O197" i="21"/>
  <c r="O101" i="21"/>
  <c r="O216" i="21"/>
  <c r="O78" i="21"/>
  <c r="O77" i="21"/>
  <c r="O121" i="21"/>
  <c r="O201" i="21"/>
  <c r="O25" i="21"/>
  <c r="O142" i="21"/>
  <c r="O195" i="21"/>
  <c r="O96" i="21"/>
  <c r="O187" i="21"/>
  <c r="O110" i="21"/>
  <c r="O73" i="21"/>
  <c r="O137" i="21"/>
  <c r="O148" i="21"/>
  <c r="O42" i="21"/>
  <c r="O89" i="21"/>
  <c r="O206" i="21"/>
  <c r="O259" i="21"/>
  <c r="O81" i="21"/>
  <c r="O156" i="21"/>
  <c r="O126" i="21"/>
  <c r="O255" i="21"/>
  <c r="O208" i="21"/>
  <c r="O252" i="21"/>
  <c r="O62" i="21"/>
  <c r="O210" i="21"/>
  <c r="O217" i="21"/>
  <c r="O245" i="21"/>
  <c r="O100" i="21"/>
  <c r="O270" i="21"/>
  <c r="O164" i="21"/>
  <c r="O124" i="21"/>
  <c r="O228" i="21"/>
  <c r="O76" i="21"/>
  <c r="O130" i="21"/>
  <c r="O50" i="21"/>
  <c r="O127" i="21"/>
  <c r="O267" i="21"/>
  <c r="O194" i="21"/>
  <c r="O131" i="21"/>
  <c r="O153" i="21"/>
  <c r="O61" i="21"/>
  <c r="O7" i="21"/>
  <c r="E4" i="21" s="1"/>
  <c r="AE77" i="22"/>
  <c r="AD77" i="22"/>
  <c r="AC77" i="22"/>
  <c r="AB152" i="22"/>
  <c r="AA152" i="22"/>
  <c r="AB151" i="22"/>
  <c r="AA151" i="22"/>
  <c r="AE227" i="22"/>
  <c r="AD227" i="22"/>
  <c r="AC227" i="22"/>
  <c r="AD42" i="22"/>
  <c r="AE42" i="22"/>
  <c r="AC42" i="22"/>
  <c r="AA84" i="22"/>
  <c r="AB84" i="22"/>
  <c r="AA76" i="22"/>
  <c r="AB76" i="22"/>
  <c r="AD35" i="22"/>
  <c r="AE35" i="22"/>
  <c r="AC35" i="22"/>
  <c r="O91" i="15"/>
  <c r="O121" i="15"/>
  <c r="O82" i="15"/>
  <c r="O279" i="15"/>
  <c r="O137" i="15"/>
  <c r="O253" i="15"/>
  <c r="O300" i="15"/>
  <c r="O231" i="15"/>
  <c r="O113" i="15"/>
  <c r="O51" i="15"/>
  <c r="O142" i="15"/>
  <c r="O30" i="15"/>
  <c r="O186" i="15"/>
  <c r="O320" i="15"/>
  <c r="O32" i="15"/>
  <c r="O60" i="15"/>
  <c r="O100" i="15"/>
  <c r="O218" i="15"/>
  <c r="O36" i="15"/>
  <c r="O314" i="15"/>
  <c r="O232" i="15"/>
  <c r="O80" i="15"/>
  <c r="O201" i="15"/>
  <c r="O62" i="15"/>
  <c r="O315" i="15"/>
  <c r="O301" i="15"/>
  <c r="O202" i="15"/>
  <c r="O139" i="15"/>
  <c r="O110" i="15"/>
  <c r="O41" i="15"/>
  <c r="O287" i="15"/>
  <c r="O298" i="15"/>
  <c r="O171" i="15"/>
  <c r="O184" i="15"/>
  <c r="O46" i="15"/>
  <c r="O65" i="15"/>
  <c r="O257" i="15"/>
  <c r="O115" i="15"/>
  <c r="O172" i="15"/>
  <c r="O267" i="15"/>
  <c r="O211" i="15"/>
  <c r="O238" i="15"/>
  <c r="O66" i="15"/>
  <c r="O161" i="15"/>
  <c r="O29" i="15"/>
  <c r="O176" i="15"/>
  <c r="O79" i="15"/>
  <c r="O31" i="15"/>
  <c r="O229" i="15"/>
  <c r="O160" i="15"/>
  <c r="O49" i="15"/>
  <c r="O162" i="15"/>
  <c r="O166" i="15"/>
  <c r="O192" i="15"/>
  <c r="O61" i="15"/>
  <c r="O215" i="15"/>
  <c r="O103" i="15"/>
  <c r="O275" i="15"/>
  <c r="O317" i="15"/>
  <c r="O163" i="15"/>
  <c r="O258" i="15"/>
  <c r="O312" i="15"/>
  <c r="O50" i="15"/>
  <c r="O129" i="15"/>
  <c r="O109" i="15"/>
  <c r="O169" i="15"/>
  <c r="O307" i="15"/>
  <c r="O99" i="15"/>
  <c r="O164" i="15"/>
  <c r="O70" i="15"/>
  <c r="O240" i="15"/>
  <c r="O265" i="15"/>
  <c r="O147" i="15"/>
  <c r="O92" i="15"/>
  <c r="O43" i="15"/>
  <c r="O37" i="15"/>
  <c r="O120" i="15"/>
  <c r="O241" i="15"/>
  <c r="O116" i="15"/>
  <c r="O56" i="15"/>
  <c r="O148" i="15"/>
  <c r="O87" i="15"/>
  <c r="O222" i="15"/>
  <c r="O102" i="15"/>
  <c r="O183" i="15"/>
  <c r="O234" i="15"/>
  <c r="O90" i="15"/>
  <c r="O47" i="15"/>
  <c r="O185" i="15"/>
  <c r="O277" i="15"/>
  <c r="O159" i="15"/>
  <c r="O239" i="15"/>
  <c r="O105" i="15"/>
  <c r="O58" i="15"/>
  <c r="O83" i="15"/>
  <c r="O290" i="15"/>
  <c r="O68" i="15"/>
  <c r="O76" i="15"/>
  <c r="O119" i="15"/>
  <c r="O132" i="15"/>
  <c r="O57" i="15"/>
  <c r="O221" i="15"/>
  <c r="O233" i="15"/>
  <c r="O273" i="15"/>
  <c r="O179" i="15"/>
  <c r="O228" i="15"/>
  <c r="O198" i="15"/>
  <c r="O150" i="15"/>
  <c r="O107" i="15"/>
  <c r="O178" i="15"/>
  <c r="O235" i="15"/>
  <c r="O180" i="15"/>
  <c r="O140" i="15"/>
  <c r="O210" i="15"/>
  <c r="O71" i="15"/>
  <c r="O294" i="15"/>
  <c r="O297" i="15"/>
  <c r="O118" i="15"/>
  <c r="O33" i="15"/>
  <c r="O141" i="15"/>
  <c r="O21" i="15"/>
  <c r="O63" i="15"/>
  <c r="O45" i="15"/>
  <c r="O136" i="15"/>
  <c r="O319" i="15"/>
  <c r="O255" i="15"/>
  <c r="O251" i="15"/>
  <c r="O197" i="15"/>
  <c r="O213" i="15"/>
  <c r="O306" i="15"/>
  <c r="O97" i="15"/>
  <c r="O134" i="15"/>
  <c r="O125" i="15"/>
  <c r="O106" i="15"/>
  <c r="O243" i="15"/>
  <c r="O104" i="15"/>
  <c r="O196" i="15"/>
  <c r="O145" i="15"/>
  <c r="O177" i="15"/>
  <c r="O114" i="15"/>
  <c r="O280" i="15"/>
  <c r="O274" i="15"/>
  <c r="O131" i="15"/>
  <c r="O88" i="15"/>
  <c r="O262" i="15"/>
  <c r="O214" i="15"/>
  <c r="O204" i="15"/>
  <c r="O96" i="15"/>
  <c r="O208" i="15"/>
  <c r="O74" i="15"/>
  <c r="O165" i="15"/>
  <c r="O128" i="15"/>
  <c r="O236" i="15"/>
  <c r="O151" i="15"/>
  <c r="O39" i="15"/>
  <c r="O111" i="15"/>
  <c r="O247" i="15"/>
  <c r="O75" i="15"/>
  <c r="O170" i="15"/>
  <c r="O309" i="15"/>
  <c r="O26" i="15"/>
  <c r="O292" i="15"/>
  <c r="O223" i="15"/>
  <c r="O305" i="15"/>
  <c r="O73" i="15"/>
  <c r="O194" i="15"/>
  <c r="O261" i="15"/>
  <c r="O89" i="15"/>
  <c r="O308" i="15"/>
  <c r="O278" i="15"/>
  <c r="O266" i="15"/>
  <c r="O254" i="15"/>
  <c r="O282" i="15"/>
  <c r="O200" i="15"/>
  <c r="O188" i="15"/>
  <c r="O212" i="15"/>
  <c r="O302" i="15"/>
  <c r="O187" i="15"/>
  <c r="O149" i="15"/>
  <c r="O219" i="15"/>
  <c r="O144" i="15"/>
  <c r="O303" i="15"/>
  <c r="O283" i="15"/>
  <c r="O226" i="15"/>
  <c r="O22" i="15"/>
  <c r="O313" i="15"/>
  <c r="O34" i="15"/>
  <c r="O206" i="15"/>
  <c r="O28" i="15"/>
  <c r="O252" i="15"/>
  <c r="O53" i="15"/>
  <c r="O311" i="15"/>
  <c r="O245" i="15"/>
  <c r="O244" i="15"/>
  <c r="O182" i="15"/>
  <c r="O263" i="15"/>
  <c r="O310" i="15"/>
  <c r="O42" i="15"/>
  <c r="O157" i="15"/>
  <c r="O126" i="15"/>
  <c r="O133" i="15"/>
  <c r="O293" i="15"/>
  <c r="O272" i="15"/>
  <c r="O98" i="15"/>
  <c r="O281" i="15"/>
  <c r="O52" i="15"/>
  <c r="O23" i="15"/>
  <c r="O101" i="15"/>
  <c r="O154" i="15"/>
  <c r="O38" i="15"/>
  <c r="O207" i="15"/>
  <c r="O230" i="15"/>
  <c r="O217" i="15"/>
  <c r="O175" i="15"/>
  <c r="O189" i="15"/>
  <c r="O167" i="15"/>
  <c r="O64" i="15"/>
  <c r="O237" i="15"/>
  <c r="O168" i="15"/>
  <c r="O84" i="15"/>
  <c r="O260" i="15"/>
  <c r="O81" i="15"/>
  <c r="O203" i="15"/>
  <c r="O289" i="15"/>
  <c r="O242" i="15"/>
  <c r="O268" i="15"/>
  <c r="O27" i="15"/>
  <c r="O271" i="15"/>
  <c r="O127" i="15"/>
  <c r="O205" i="15"/>
  <c r="O276" i="15"/>
  <c r="O216" i="15"/>
  <c r="O321" i="15"/>
  <c r="O130" i="15"/>
  <c r="O259" i="15"/>
  <c r="O94" i="15"/>
  <c r="O108" i="15"/>
  <c r="O296" i="15"/>
  <c r="O85" i="15"/>
  <c r="O48" i="15"/>
  <c r="O269" i="15"/>
  <c r="O44" i="15"/>
  <c r="O78" i="15"/>
  <c r="O193" i="15"/>
  <c r="O195" i="15"/>
  <c r="O220" i="15"/>
  <c r="O181" i="15"/>
  <c r="O304" i="15"/>
  <c r="O93" i="15"/>
  <c r="O72" i="15"/>
  <c r="O299" i="15"/>
  <c r="O152" i="15"/>
  <c r="O122" i="15"/>
  <c r="O146" i="15"/>
  <c r="O117" i="15"/>
  <c r="O54" i="15"/>
  <c r="O246" i="15"/>
  <c r="O191" i="15"/>
  <c r="O295" i="15"/>
  <c r="O40" i="15"/>
  <c r="O25" i="15"/>
  <c r="O190" i="15"/>
  <c r="O227" i="15"/>
  <c r="O55" i="15"/>
  <c r="O264" i="15"/>
  <c r="O224" i="15"/>
  <c r="O256" i="15"/>
  <c r="O318" i="15"/>
  <c r="O135" i="15"/>
  <c r="O35" i="15"/>
  <c r="O225" i="15"/>
  <c r="O286" i="15"/>
  <c r="O156" i="15"/>
  <c r="O199" i="15"/>
  <c r="O209" i="15"/>
  <c r="O173" i="15"/>
  <c r="O86" i="15"/>
  <c r="O77" i="15"/>
  <c r="O291" i="15"/>
  <c r="O174" i="15"/>
  <c r="O249" i="15"/>
  <c r="O284" i="15"/>
  <c r="O153" i="15"/>
  <c r="O123" i="15"/>
  <c r="O285" i="15"/>
  <c r="O59" i="15"/>
  <c r="O316" i="15"/>
  <c r="O24" i="15"/>
  <c r="O270" i="15"/>
  <c r="O143" i="15"/>
  <c r="O112" i="15"/>
  <c r="O95" i="15"/>
  <c r="O138" i="15"/>
  <c r="O288" i="15"/>
  <c r="O155" i="15"/>
  <c r="O248" i="15"/>
  <c r="O158" i="15"/>
  <c r="O69" i="15"/>
  <c r="O67" i="15"/>
  <c r="O124" i="15"/>
  <c r="O250" i="15"/>
  <c r="Q167" i="15"/>
  <c r="Q46" i="15"/>
  <c r="Q252" i="15"/>
  <c r="Q297" i="15"/>
  <c r="Q21" i="15"/>
  <c r="Q146" i="15"/>
  <c r="Q276" i="15"/>
  <c r="Q193" i="15"/>
  <c r="Q160" i="15"/>
  <c r="Q217" i="15"/>
  <c r="Q230" i="15"/>
  <c r="Q181" i="15"/>
  <c r="Q251" i="15"/>
  <c r="Q275" i="15"/>
  <c r="Q92" i="15"/>
  <c r="Q218" i="15"/>
  <c r="Q286" i="15"/>
  <c r="Q88" i="15"/>
  <c r="Q203" i="15"/>
  <c r="Q208" i="15"/>
  <c r="Q177" i="15"/>
  <c r="Q263" i="15"/>
  <c r="Q194" i="15"/>
  <c r="Q271" i="15"/>
  <c r="Q64" i="15"/>
  <c r="Q254" i="15"/>
  <c r="Q259" i="15"/>
  <c r="Q31" i="15"/>
  <c r="Q164" i="15"/>
  <c r="Q107" i="15"/>
  <c r="Q304" i="15"/>
  <c r="Q280" i="15"/>
  <c r="Q281" i="15"/>
  <c r="Q105" i="15"/>
  <c r="Q191" i="15"/>
  <c r="Q261" i="15"/>
  <c r="Q315" i="15"/>
  <c r="Q94" i="15"/>
  <c r="Q236" i="15"/>
  <c r="Q179" i="15"/>
  <c r="Q301" i="15"/>
  <c r="Q213" i="15"/>
  <c r="Q91" i="15"/>
  <c r="Q34" i="15"/>
  <c r="Q294" i="15"/>
  <c r="Q224" i="15"/>
  <c r="Q202" i="15"/>
  <c r="Q279" i="15"/>
  <c r="Q136" i="15"/>
  <c r="Q198" i="15"/>
  <c r="Q289" i="15"/>
  <c r="Q39" i="15"/>
  <c r="Q173" i="15"/>
  <c r="Q124" i="15"/>
  <c r="Q314" i="15"/>
  <c r="Q148" i="15"/>
  <c r="Q305" i="15"/>
  <c r="Q278" i="15"/>
  <c r="Q65" i="15"/>
  <c r="Q313" i="15"/>
  <c r="Q216" i="15"/>
  <c r="Q120" i="15"/>
  <c r="Q63" i="15"/>
  <c r="Q133" i="15"/>
  <c r="Q320" i="15"/>
  <c r="Q221" i="15"/>
  <c r="Q108" i="15"/>
  <c r="Q51" i="15"/>
  <c r="Q311" i="15"/>
  <c r="Q75" i="15"/>
  <c r="Q192" i="15"/>
  <c r="Q49" i="15"/>
  <c r="Q135" i="15"/>
  <c r="Q140" i="15"/>
  <c r="Q159" i="15"/>
  <c r="Q37" i="15"/>
  <c r="Q235" i="15"/>
  <c r="Q50" i="15"/>
  <c r="Q23" i="15"/>
  <c r="Q156" i="15"/>
  <c r="Q35" i="15"/>
  <c r="Q285" i="15"/>
  <c r="Q152" i="15"/>
  <c r="Q267" i="15"/>
  <c r="Q274" i="15"/>
  <c r="Q241" i="15"/>
  <c r="Q80" i="15"/>
  <c r="Q310" i="15"/>
  <c r="Q104" i="15"/>
  <c r="Q229" i="15"/>
  <c r="Q180" i="15"/>
  <c r="Q242" i="15"/>
  <c r="Q288" i="15"/>
  <c r="Q83" i="15"/>
  <c r="Q256" i="15"/>
  <c r="Q121" i="15"/>
  <c r="Q79" i="15"/>
  <c r="Q273" i="15"/>
  <c r="Q157" i="15"/>
  <c r="Q53" i="15"/>
  <c r="Q142" i="15"/>
  <c r="Q231" i="15"/>
  <c r="Q127" i="15"/>
  <c r="Q76" i="15"/>
  <c r="Q48" i="15"/>
  <c r="Q295" i="15"/>
  <c r="Q264" i="15"/>
  <c r="Q200" i="15"/>
  <c r="Q255" i="15"/>
  <c r="Q168" i="15"/>
  <c r="Q101" i="15"/>
  <c r="Q243" i="15"/>
  <c r="Q145" i="15"/>
  <c r="Q97" i="15"/>
  <c r="Q116" i="15"/>
  <c r="Q73" i="15"/>
  <c r="Q86" i="15"/>
  <c r="Q270" i="15"/>
  <c r="Q126" i="15"/>
  <c r="Q206" i="15"/>
  <c r="Q103" i="15"/>
  <c r="Q226" i="15"/>
  <c r="Q69" i="15"/>
  <c r="Q82" i="15"/>
  <c r="Q185" i="15"/>
  <c r="Q284" i="15"/>
  <c r="Q248" i="15"/>
  <c r="Q249" i="15"/>
  <c r="Q209" i="15"/>
  <c r="Q210" i="15"/>
  <c r="Q115" i="15"/>
  <c r="Q268" i="15"/>
  <c r="Q27" i="15"/>
  <c r="Q189" i="15"/>
  <c r="Q296" i="15"/>
  <c r="Q111" i="15"/>
  <c r="Q253" i="15"/>
  <c r="Q141" i="15"/>
  <c r="Q155" i="15"/>
  <c r="Q118" i="15"/>
  <c r="Q307" i="15"/>
  <c r="Q317" i="15"/>
  <c r="Q163" i="15"/>
  <c r="Q144" i="15"/>
  <c r="Q176" i="15"/>
  <c r="Q225" i="15"/>
  <c r="Q244" i="15"/>
  <c r="Q201" i="15"/>
  <c r="Q214" i="15"/>
  <c r="Q44" i="15"/>
  <c r="Q123" i="15"/>
  <c r="Q153" i="15"/>
  <c r="Q110" i="15"/>
  <c r="Q197" i="15"/>
  <c r="Q95" i="15"/>
  <c r="Q174" i="15"/>
  <c r="Q24" i="15"/>
  <c r="Q240" i="15"/>
  <c r="Q113" i="15"/>
  <c r="Q70" i="15"/>
  <c r="Q138" i="15"/>
  <c r="Q52" i="15"/>
  <c r="Q300" i="15"/>
  <c r="Q318" i="15"/>
  <c r="Q109" i="15"/>
  <c r="Q293" i="15"/>
  <c r="Q151" i="15"/>
  <c r="Q272" i="15"/>
  <c r="Q182" i="15"/>
  <c r="Q137" i="15"/>
  <c r="Q25" i="15"/>
  <c r="Q227" i="15"/>
  <c r="Q190" i="15"/>
  <c r="Q77" i="15"/>
  <c r="Q89" i="15"/>
  <c r="Q277" i="15"/>
  <c r="Q143" i="15"/>
  <c r="Q232" i="15"/>
  <c r="Q128" i="15"/>
  <c r="Q207" i="15"/>
  <c r="Q28" i="15"/>
  <c r="Q283" i="15"/>
  <c r="Q302" i="15"/>
  <c r="Q74" i="15"/>
  <c r="Q290" i="15"/>
  <c r="Q186" i="15"/>
  <c r="Q158" i="15"/>
  <c r="Q54" i="15"/>
  <c r="Q250" i="15"/>
  <c r="Q220" i="15"/>
  <c r="Q119" i="15"/>
  <c r="Q178" i="15"/>
  <c r="Q66" i="15"/>
  <c r="Q219" i="15"/>
  <c r="Q57" i="15"/>
  <c r="Q131" i="15"/>
  <c r="Q316" i="15"/>
  <c r="Q237" i="15"/>
  <c r="Q299" i="15"/>
  <c r="Q291" i="15"/>
  <c r="Q100" i="15"/>
  <c r="Q87" i="15"/>
  <c r="Q61" i="15"/>
  <c r="Q228" i="15"/>
  <c r="Q319" i="15"/>
  <c r="Q199" i="15"/>
  <c r="Q233" i="15"/>
  <c r="Q205" i="15"/>
  <c r="Q42" i="15"/>
  <c r="Q266" i="15"/>
  <c r="Q292" i="15"/>
  <c r="Q36" i="15"/>
  <c r="Q312" i="15"/>
  <c r="Q129" i="15"/>
  <c r="Q41" i="15"/>
  <c r="Q96" i="15"/>
  <c r="Q257" i="15"/>
  <c r="Q169" i="15"/>
  <c r="Q223" i="15"/>
  <c r="Q132" i="15"/>
  <c r="Q175" i="15"/>
  <c r="Q204" i="15"/>
  <c r="Q287" i="15"/>
  <c r="Q130" i="15"/>
  <c r="Q170" i="15"/>
  <c r="Q147" i="15"/>
  <c r="Q258" i="15"/>
  <c r="Q309" i="15"/>
  <c r="Q122" i="15"/>
  <c r="Q68" i="15"/>
  <c r="Q114" i="15"/>
  <c r="Q98" i="15"/>
  <c r="Q161" i="15"/>
  <c r="Q78" i="15"/>
  <c r="Q59" i="15"/>
  <c r="Q102" i="15"/>
  <c r="Q211" i="15"/>
  <c r="Q85" i="15"/>
  <c r="Q139" i="15"/>
  <c r="Q269" i="15"/>
  <c r="Q134" i="15"/>
  <c r="Q60" i="15"/>
  <c r="Q239" i="15"/>
  <c r="Q150" i="15"/>
  <c r="Q195" i="15"/>
  <c r="Q26" i="15"/>
  <c r="Q166" i="15"/>
  <c r="Q30" i="15"/>
  <c r="Q149" i="15"/>
  <c r="Q298" i="15"/>
  <c r="Q32" i="15"/>
  <c r="Q62" i="15"/>
  <c r="Q183" i="15"/>
  <c r="Q93" i="15"/>
  <c r="Q81" i="15"/>
  <c r="Q306" i="15"/>
  <c r="Q71" i="15"/>
  <c r="Q171" i="15"/>
  <c r="Q238" i="15"/>
  <c r="Q45" i="15"/>
  <c r="Q222" i="15"/>
  <c r="Q308" i="15"/>
  <c r="Q260" i="15"/>
  <c r="Q247" i="15"/>
  <c r="Q265" i="15"/>
  <c r="Q187" i="15"/>
  <c r="Q125" i="15"/>
  <c r="Q245" i="15"/>
  <c r="Q55" i="15"/>
  <c r="Q165" i="15"/>
  <c r="Q84" i="15"/>
  <c r="Q262" i="15"/>
  <c r="Q246" i="15"/>
  <c r="Q154" i="15"/>
  <c r="Q72" i="15"/>
  <c r="Q106" i="15"/>
  <c r="Q215" i="15"/>
  <c r="Q47" i="15"/>
  <c r="Q196" i="15"/>
  <c r="Q188" i="15"/>
  <c r="Q90" i="15"/>
  <c r="Q303" i="15"/>
  <c r="Q67" i="15"/>
  <c r="Q117" i="15"/>
  <c r="Q184" i="15"/>
  <c r="Q29" i="15"/>
  <c r="Q58" i="15"/>
  <c r="Q162" i="15"/>
  <c r="Q172" i="15"/>
  <c r="Q282" i="15"/>
  <c r="Q321" i="15"/>
  <c r="Q38" i="15"/>
  <c r="Q112" i="15"/>
  <c r="Q56" i="15"/>
  <c r="Q33" i="15"/>
  <c r="Q212" i="15"/>
  <c r="Q22" i="15"/>
  <c r="Q99" i="15"/>
  <c r="Q43" i="15"/>
  <c r="Q234" i="15"/>
  <c r="Q40" i="15"/>
  <c r="O7" i="15"/>
  <c r="E4" i="15" s="1"/>
  <c r="AC49" i="22"/>
  <c r="AD49" i="22"/>
  <c r="AE49" i="22"/>
  <c r="AB231" i="22"/>
  <c r="AA231" i="22"/>
  <c r="AD66" i="22"/>
  <c r="AE66" i="22"/>
  <c r="AC66" i="22"/>
  <c r="AD48" i="22"/>
  <c r="AE48" i="22"/>
  <c r="AC48" i="22"/>
  <c r="AD195" i="22"/>
  <c r="AC195" i="22"/>
  <c r="AE195" i="22"/>
  <c r="AD124" i="22"/>
  <c r="AC124" i="22"/>
  <c r="AE124" i="22"/>
  <c r="AA41" i="22"/>
  <c r="AB41" i="22"/>
  <c r="AB60" i="22"/>
  <c r="AA60" i="22"/>
  <c r="AA211" i="22"/>
  <c r="AB211" i="22"/>
  <c r="AA111" i="22"/>
  <c r="AB111" i="22"/>
  <c r="AC205" i="22"/>
  <c r="AD205" i="22"/>
  <c r="AE205" i="22"/>
  <c r="P287" i="15"/>
  <c r="P87" i="15"/>
  <c r="P92" i="15"/>
  <c r="P209" i="15"/>
  <c r="P136" i="15"/>
  <c r="P260" i="15"/>
  <c r="P249" i="15"/>
  <c r="P176" i="15"/>
  <c r="P46" i="15"/>
  <c r="P188" i="15"/>
  <c r="P177" i="15"/>
  <c r="P104" i="15"/>
  <c r="P165" i="15"/>
  <c r="P226" i="15"/>
  <c r="P105" i="15"/>
  <c r="P32" i="15"/>
  <c r="P29" i="15"/>
  <c r="P154" i="15"/>
  <c r="P277" i="15"/>
  <c r="P197" i="15"/>
  <c r="P194" i="15"/>
  <c r="P317" i="15"/>
  <c r="P238" i="15"/>
  <c r="P115" i="15"/>
  <c r="P289" i="15"/>
  <c r="P31" i="15"/>
  <c r="P100" i="15"/>
  <c r="P153" i="15"/>
  <c r="P199" i="15"/>
  <c r="P204" i="15"/>
  <c r="P193" i="15"/>
  <c r="P42" i="15"/>
  <c r="P216" i="15"/>
  <c r="P213" i="15"/>
  <c r="P27" i="15"/>
  <c r="P314" i="15"/>
  <c r="P126" i="15"/>
  <c r="P131" i="15"/>
  <c r="P305" i="15"/>
  <c r="P111" i="15"/>
  <c r="P180" i="15"/>
  <c r="P59" i="15"/>
  <c r="P282" i="15"/>
  <c r="P222" i="15"/>
  <c r="P108" i="15"/>
  <c r="P234" i="15"/>
  <c r="P308" i="15"/>
  <c r="P150" i="15"/>
  <c r="P219" i="15"/>
  <c r="P25" i="15"/>
  <c r="P71" i="15"/>
  <c r="P76" i="15"/>
  <c r="P65" i="15"/>
  <c r="P56" i="15"/>
  <c r="P117" i="15"/>
  <c r="P233" i="15"/>
  <c r="P160" i="15"/>
  <c r="P157" i="15"/>
  <c r="P35" i="15"/>
  <c r="P307" i="15"/>
  <c r="P70" i="15"/>
  <c r="P75" i="15"/>
  <c r="P298" i="15"/>
  <c r="P196" i="15"/>
  <c r="P198" i="15"/>
  <c r="P290" i="15"/>
  <c r="P227" i="15"/>
  <c r="P124" i="15"/>
  <c r="P151" i="15"/>
  <c r="P73" i="15"/>
  <c r="P162" i="15"/>
  <c r="P79" i="15"/>
  <c r="P311" i="15"/>
  <c r="P90" i="15"/>
  <c r="P254" i="15"/>
  <c r="P297" i="15"/>
  <c r="P201" i="15"/>
  <c r="P53" i="15"/>
  <c r="P207" i="15"/>
  <c r="P232" i="15"/>
  <c r="P218" i="15"/>
  <c r="P125" i="15"/>
  <c r="P142" i="15"/>
  <c r="P283" i="15"/>
  <c r="P171" i="15"/>
  <c r="P68" i="15"/>
  <c r="P62" i="15"/>
  <c r="P301" i="15"/>
  <c r="P319" i="15"/>
  <c r="P116" i="15"/>
  <c r="P262" i="15"/>
  <c r="P40" i="15"/>
  <c r="P26" i="15"/>
  <c r="P190" i="15"/>
  <c r="P215" i="15"/>
  <c r="P137" i="15"/>
  <c r="P244" i="15"/>
  <c r="P143" i="15"/>
  <c r="P296" i="15"/>
  <c r="P172" i="15"/>
  <c r="P61" i="15"/>
  <c r="P96" i="15"/>
  <c r="P265" i="15"/>
  <c r="P107" i="15"/>
  <c r="P261" i="15"/>
  <c r="P294" i="15"/>
  <c r="P280" i="15"/>
  <c r="P179" i="15"/>
  <c r="P80" i="15"/>
  <c r="P185" i="15"/>
  <c r="P203" i="15"/>
  <c r="P237" i="15"/>
  <c r="P242" i="15"/>
  <c r="P156" i="15"/>
  <c r="P182" i="15"/>
  <c r="P205" i="15"/>
  <c r="P175" i="15"/>
  <c r="P270" i="15"/>
  <c r="P168" i="15"/>
  <c r="P192" i="15"/>
  <c r="P274" i="15"/>
  <c r="P103" i="15"/>
  <c r="P292" i="15"/>
  <c r="P320" i="15"/>
  <c r="P120" i="15"/>
  <c r="P315" i="15"/>
  <c r="P85" i="15"/>
  <c r="P166" i="15"/>
  <c r="P235" i="15"/>
  <c r="P281" i="15"/>
  <c r="P23" i="15"/>
  <c r="P28" i="15"/>
  <c r="P145" i="15"/>
  <c r="P72" i="15"/>
  <c r="P49" i="15"/>
  <c r="P37" i="15"/>
  <c r="P106" i="15"/>
  <c r="P267" i="15"/>
  <c r="P44" i="15"/>
  <c r="P69" i="15"/>
  <c r="P220" i="15"/>
  <c r="P246" i="15"/>
  <c r="P269" i="15"/>
  <c r="P239" i="15"/>
  <c r="P285" i="15"/>
  <c r="P214" i="15"/>
  <c r="P256" i="15"/>
  <c r="P24" i="15"/>
  <c r="P167" i="15"/>
  <c r="P191" i="15"/>
  <c r="P206" i="15"/>
  <c r="P231" i="15"/>
  <c r="P119" i="15"/>
  <c r="P243" i="15"/>
  <c r="P272" i="15"/>
  <c r="P159" i="15"/>
  <c r="P228" i="15"/>
  <c r="P34" i="15"/>
  <c r="P77" i="15"/>
  <c r="P98" i="15"/>
  <c r="P316" i="15"/>
  <c r="P271" i="15"/>
  <c r="P84" i="15"/>
  <c r="P304" i="15"/>
  <c r="P148" i="15"/>
  <c r="P63" i="15"/>
  <c r="P212" i="15"/>
  <c r="P127" i="15"/>
  <c r="P21" i="15"/>
  <c r="P181" i="15"/>
  <c r="P57" i="15"/>
  <c r="P81" i="15"/>
  <c r="P225" i="15"/>
  <c r="P268" i="15"/>
  <c r="P48" i="15"/>
  <c r="P299" i="15"/>
  <c r="P223" i="15"/>
  <c r="P118" i="15"/>
  <c r="P74" i="15"/>
  <c r="P288" i="15"/>
  <c r="P138" i="15"/>
  <c r="P170" i="15"/>
  <c r="P202" i="15"/>
  <c r="P252" i="15"/>
  <c r="P39" i="15"/>
  <c r="P51" i="15"/>
  <c r="P93" i="15"/>
  <c r="P135" i="15"/>
  <c r="P147" i="15"/>
  <c r="P189" i="15"/>
  <c r="P309" i="15"/>
  <c r="P109" i="15"/>
  <c r="P263" i="15"/>
  <c r="P121" i="15"/>
  <c r="P210" i="15"/>
  <c r="P54" i="15"/>
  <c r="P60" i="15"/>
  <c r="P47" i="15"/>
  <c r="P278" i="15"/>
  <c r="P101" i="15"/>
  <c r="P293" i="15"/>
  <c r="P291" i="15"/>
  <c r="P241" i="15"/>
  <c r="P306" i="15"/>
  <c r="P58" i="15"/>
  <c r="P321" i="15"/>
  <c r="P122" i="15"/>
  <c r="P45" i="15"/>
  <c r="P295" i="15"/>
  <c r="P146" i="15"/>
  <c r="P245" i="15"/>
  <c r="P134" i="15"/>
  <c r="P275" i="15"/>
  <c r="P163" i="15"/>
  <c r="P178" i="15"/>
  <c r="P310" i="15"/>
  <c r="P113" i="15"/>
  <c r="P276" i="15"/>
  <c r="P195" i="15"/>
  <c r="P110" i="15"/>
  <c r="P259" i="15"/>
  <c r="P174" i="15"/>
  <c r="P78" i="15"/>
  <c r="P236" i="15"/>
  <c r="P140" i="15"/>
  <c r="P55" i="15"/>
  <c r="P186" i="15"/>
  <c r="P164" i="15"/>
  <c r="P255" i="15"/>
  <c r="P152" i="15"/>
  <c r="P257" i="15"/>
  <c r="P173" i="15"/>
  <c r="P22" i="15"/>
  <c r="P86" i="15"/>
  <c r="P266" i="15"/>
  <c r="P83" i="15"/>
  <c r="P129" i="15"/>
  <c r="P95" i="15"/>
  <c r="P253" i="15"/>
  <c r="P313" i="15"/>
  <c r="P247" i="15"/>
  <c r="P200" i="15"/>
  <c r="P264" i="15"/>
  <c r="P33" i="15"/>
  <c r="P97" i="15"/>
  <c r="P161" i="15"/>
  <c r="P99" i="15"/>
  <c r="P286" i="15"/>
  <c r="P52" i="15"/>
  <c r="P144" i="15"/>
  <c r="P208" i="15"/>
  <c r="P123" i="15"/>
  <c r="P169" i="15"/>
  <c r="P300" i="15"/>
  <c r="P50" i="15"/>
  <c r="P284" i="15"/>
  <c r="P139" i="15"/>
  <c r="P279" i="15"/>
  <c r="P312" i="15"/>
  <c r="P41" i="15"/>
  <c r="P133" i="15"/>
  <c r="P187" i="15"/>
  <c r="P251" i="15"/>
  <c r="P88" i="15"/>
  <c r="P217" i="15"/>
  <c r="P149" i="15"/>
  <c r="P141" i="15"/>
  <c r="P130" i="15"/>
  <c r="P258" i="15"/>
  <c r="P273" i="15"/>
  <c r="P158" i="15"/>
  <c r="P302" i="15"/>
  <c r="P82" i="15"/>
  <c r="P114" i="15"/>
  <c r="P91" i="15"/>
  <c r="P229" i="15"/>
  <c r="P102" i="15"/>
  <c r="P132" i="15"/>
  <c r="P64" i="15"/>
  <c r="P43" i="15"/>
  <c r="P318" i="15"/>
  <c r="P250" i="15"/>
  <c r="P66" i="15"/>
  <c r="P303" i="15"/>
  <c r="P224" i="15"/>
  <c r="P30" i="15"/>
  <c r="P67" i="15"/>
  <c r="P240" i="15"/>
  <c r="P36" i="15"/>
  <c r="P211" i="15"/>
  <c r="P230" i="15"/>
  <c r="P184" i="15"/>
  <c r="P94" i="15"/>
  <c r="P248" i="15"/>
  <c r="P112" i="15"/>
  <c r="P183" i="15"/>
  <c r="P155" i="15"/>
  <c r="P128" i="15"/>
  <c r="P38" i="15"/>
  <c r="P89" i="15"/>
  <c r="P221" i="15"/>
  <c r="AC239" i="22"/>
  <c r="AD170" i="22"/>
  <c r="AC170" i="22"/>
  <c r="AE170" i="22"/>
  <c r="AC159" i="22"/>
  <c r="AE159" i="22"/>
  <c r="AD159" i="22"/>
  <c r="AE176" i="22"/>
  <c r="AD176" i="22"/>
  <c r="AC176" i="22"/>
  <c r="AB83" i="22"/>
  <c r="AA83" i="22"/>
  <c r="AD141" i="22"/>
  <c r="AC141" i="22"/>
  <c r="AE141" i="22"/>
  <c r="AD80" i="22"/>
  <c r="AE80" i="22"/>
  <c r="AC80" i="22"/>
  <c r="Q91" i="3"/>
  <c r="Q316" i="3"/>
  <c r="Q212" i="3"/>
  <c r="Q297" i="3"/>
  <c r="Q190" i="3"/>
  <c r="Q139" i="3"/>
  <c r="Q294" i="3"/>
  <c r="Q205" i="3"/>
  <c r="Q110" i="3"/>
  <c r="Q189" i="3"/>
  <c r="Q42" i="3"/>
  <c r="Q293" i="3"/>
  <c r="Q233" i="3"/>
  <c r="Q204" i="3"/>
  <c r="Q288" i="3"/>
  <c r="Q274" i="3"/>
  <c r="Q146" i="3"/>
  <c r="Q98" i="3"/>
  <c r="Q33" i="3"/>
  <c r="Q213" i="3"/>
  <c r="Q101" i="3"/>
  <c r="Q130" i="3"/>
  <c r="Q150" i="3"/>
  <c r="Q315" i="3"/>
  <c r="Q199" i="3"/>
  <c r="Q301" i="3"/>
  <c r="Q119" i="3"/>
  <c r="Q35" i="3"/>
  <c r="Q176" i="3"/>
  <c r="Q76" i="3"/>
  <c r="Q222" i="3"/>
  <c r="Q49" i="3"/>
  <c r="Q151" i="3"/>
  <c r="Q291" i="3"/>
  <c r="Q89" i="3"/>
  <c r="Q269" i="3"/>
  <c r="Q317" i="3"/>
  <c r="Q147" i="3"/>
  <c r="Q275" i="3"/>
  <c r="Q272" i="3"/>
  <c r="Q258" i="3"/>
  <c r="Q260" i="3"/>
  <c r="Q46" i="3"/>
  <c r="Q284" i="3"/>
  <c r="Q88" i="3"/>
  <c r="Q178" i="3"/>
  <c r="Q43" i="3"/>
  <c r="Q225" i="3"/>
  <c r="Q195" i="3"/>
  <c r="Q127" i="3"/>
  <c r="Q161" i="3"/>
  <c r="Q68" i="3"/>
  <c r="Q129" i="3"/>
  <c r="Q312" i="3"/>
  <c r="Q219" i="3"/>
  <c r="Q63" i="3"/>
  <c r="Q242" i="3"/>
  <c r="Q311" i="3"/>
  <c r="Q92" i="3"/>
  <c r="Q27" i="3"/>
  <c r="Q256" i="3"/>
  <c r="Q318" i="3"/>
  <c r="Q210" i="3"/>
  <c r="Q276" i="3"/>
  <c r="Q247" i="3"/>
  <c r="Q262" i="3"/>
  <c r="Q32" i="3"/>
  <c r="Q268" i="3"/>
  <c r="Q231" i="3"/>
  <c r="Q106" i="3"/>
  <c r="Q287" i="3"/>
  <c r="Q144" i="3"/>
  <c r="Q39" i="3"/>
  <c r="Q137" i="3"/>
  <c r="Q240" i="3"/>
  <c r="Q173" i="3"/>
  <c r="Q156" i="3"/>
  <c r="Q23" i="3"/>
  <c r="Q72" i="3"/>
  <c r="Q26" i="3"/>
  <c r="Q282" i="3"/>
  <c r="Q279" i="3"/>
  <c r="Q183" i="3"/>
  <c r="Q54" i="3"/>
  <c r="Q48" i="3"/>
  <c r="Q172" i="3"/>
  <c r="Q136" i="3"/>
  <c r="Q85" i="3"/>
  <c r="Q66" i="3"/>
  <c r="Q234" i="3"/>
  <c r="Q281" i="3"/>
  <c r="Q286" i="3"/>
  <c r="Q280" i="3"/>
  <c r="Q140" i="3"/>
  <c r="Q168" i="3"/>
  <c r="Q94" i="3"/>
  <c r="Q41" i="3"/>
  <c r="Q283" i="3"/>
  <c r="Q162" i="3"/>
  <c r="Q209" i="3"/>
  <c r="Q174" i="3"/>
  <c r="Q227" i="3"/>
  <c r="Q229" i="3"/>
  <c r="Q270" i="3"/>
  <c r="Q95" i="3"/>
  <c r="Q180" i="3"/>
  <c r="Q246" i="3"/>
  <c r="Q192" i="3"/>
  <c r="Q197" i="3"/>
  <c r="Q58" i="3"/>
  <c r="Q241" i="3"/>
  <c r="Q82" i="3"/>
  <c r="Q123" i="3"/>
  <c r="Q118" i="3"/>
  <c r="Q263" i="3"/>
  <c r="Q153" i="3"/>
  <c r="Q166" i="3"/>
  <c r="Q248" i="3"/>
  <c r="Q132" i="3"/>
  <c r="Q307" i="3"/>
  <c r="Q309" i="3"/>
  <c r="Q105" i="3"/>
  <c r="Q292" i="3"/>
  <c r="Q86" i="3"/>
  <c r="Q295" i="3"/>
  <c r="Q22" i="3"/>
  <c r="Q122" i="3"/>
  <c r="Q83" i="3"/>
  <c r="Q109" i="3"/>
  <c r="Q244" i="3"/>
  <c r="Q181" i="3"/>
  <c r="Q185" i="3"/>
  <c r="Q198" i="3"/>
  <c r="Q155" i="3"/>
  <c r="Q237" i="3"/>
  <c r="Q184" i="3"/>
  <c r="Q80" i="3"/>
  <c r="Q223" i="3"/>
  <c r="Q304" i="3"/>
  <c r="Q186" i="3"/>
  <c r="Q70" i="3"/>
  <c r="Q154" i="3"/>
  <c r="Q265" i="3"/>
  <c r="Q99" i="3"/>
  <c r="Q193" i="3"/>
  <c r="Q36" i="3"/>
  <c r="Q135" i="3"/>
  <c r="Q221" i="3"/>
  <c r="Q131" i="3"/>
  <c r="Q203" i="3"/>
  <c r="Q319" i="3"/>
  <c r="Q321" i="3"/>
  <c r="Q107" i="3"/>
  <c r="Q65" i="3"/>
  <c r="Q188" i="3"/>
  <c r="Q206" i="3"/>
  <c r="Q29" i="3"/>
  <c r="Q55" i="3"/>
  <c r="Q264" i="3"/>
  <c r="Q169" i="3"/>
  <c r="Q78" i="3"/>
  <c r="Q170" i="3"/>
  <c r="Q112" i="3"/>
  <c r="Q224" i="3"/>
  <c r="Q235" i="3"/>
  <c r="Q232" i="3"/>
  <c r="Q303" i="3"/>
  <c r="Q77" i="3"/>
  <c r="Q177" i="3"/>
  <c r="Q196" i="3"/>
  <c r="Q141" i="3"/>
  <c r="Q60" i="3"/>
  <c r="Q30" i="3"/>
  <c r="Q249" i="3"/>
  <c r="Q50" i="3"/>
  <c r="Q201" i="3"/>
  <c r="Q259" i="3"/>
  <c r="Q28" i="3"/>
  <c r="Q220" i="3"/>
  <c r="Q211" i="3"/>
  <c r="Q164" i="3"/>
  <c r="Q47" i="3"/>
  <c r="Q57" i="3"/>
  <c r="Q313" i="3"/>
  <c r="Q251" i="3"/>
  <c r="Q93" i="3"/>
  <c r="Q37" i="3"/>
  <c r="Q64" i="3"/>
  <c r="Q67" i="3"/>
  <c r="Q278" i="3"/>
  <c r="Q138" i="3"/>
  <c r="Q21" i="3"/>
  <c r="Q40" i="3"/>
  <c r="Q74" i="3"/>
  <c r="Q148" i="3"/>
  <c r="Q250" i="3"/>
  <c r="Q273" i="3"/>
  <c r="Q81" i="3"/>
  <c r="Q215" i="3"/>
  <c r="Q62" i="3"/>
  <c r="Q126" i="3"/>
  <c r="Q96" i="3"/>
  <c r="Q56" i="3"/>
  <c r="Q310" i="3"/>
  <c r="Q261" i="3"/>
  <c r="Q113" i="3"/>
  <c r="Q179" i="3"/>
  <c r="Q104" i="3"/>
  <c r="Q230" i="3"/>
  <c r="Q254" i="3"/>
  <c r="Q121" i="3"/>
  <c r="Q120" i="3"/>
  <c r="Q182" i="3"/>
  <c r="Q25" i="3"/>
  <c r="Q298" i="3"/>
  <c r="Q277" i="3"/>
  <c r="Q202" i="3"/>
  <c r="Q187" i="3"/>
  <c r="Q167" i="3"/>
  <c r="Q290" i="3"/>
  <c r="Q314" i="3"/>
  <c r="Q216" i="3"/>
  <c r="Q255" i="3"/>
  <c r="Q38" i="3"/>
  <c r="Q73" i="3"/>
  <c r="Q305" i="3"/>
  <c r="Q200" i="3"/>
  <c r="Q160" i="3"/>
  <c r="Q236" i="3"/>
  <c r="Q157" i="3"/>
  <c r="Q299" i="3"/>
  <c r="Q114" i="3"/>
  <c r="Q100" i="3"/>
  <c r="Q165" i="3"/>
  <c r="Q31" i="3"/>
  <c r="Q116" i="3"/>
  <c r="Q117" i="3"/>
  <c r="Q97" i="3"/>
  <c r="Q52" i="3"/>
  <c r="Q61" i="3"/>
  <c r="Q218" i="3"/>
  <c r="Q152" i="3"/>
  <c r="Q87" i="3"/>
  <c r="Q90" i="3"/>
  <c r="Q163" i="3"/>
  <c r="Q149" i="3"/>
  <c r="Q171" i="3"/>
  <c r="Q191" i="3"/>
  <c r="Q79" i="3"/>
  <c r="Q285" i="3"/>
  <c r="Q51" i="3"/>
  <c r="Q143" i="3"/>
  <c r="Q124" i="3"/>
  <c r="Q59" i="3"/>
  <c r="Q128" i="3"/>
  <c r="Q267" i="3"/>
  <c r="Q308" i="3"/>
  <c r="Q320" i="3"/>
  <c r="Q84" i="3"/>
  <c r="Q142" i="3"/>
  <c r="Q245" i="3"/>
  <c r="Q228" i="3"/>
  <c r="Q207" i="3"/>
  <c r="Q125" i="3"/>
  <c r="Q208" i="3"/>
  <c r="Q175" i="3"/>
  <c r="Q53" i="3"/>
  <c r="Q159" i="3"/>
  <c r="Q34" i="3"/>
  <c r="Q102" i="3"/>
  <c r="Q214" i="3"/>
  <c r="Q226" i="3"/>
  <c r="Q300" i="3"/>
  <c r="Q75" i="3"/>
  <c r="Q71" i="3"/>
  <c r="Q266" i="3"/>
  <c r="Q302" i="3"/>
  <c r="Q69" i="3"/>
  <c r="Q239" i="3"/>
  <c r="Q253" i="3"/>
  <c r="Q24" i="3"/>
  <c r="Q306" i="3"/>
  <c r="Q45" i="3"/>
  <c r="Q296" i="3"/>
  <c r="Q257" i="3"/>
  <c r="Q108" i="3"/>
  <c r="Q103" i="3"/>
  <c r="Q133" i="3"/>
  <c r="Q158" i="3"/>
  <c r="Q271" i="3"/>
  <c r="Q289" i="3"/>
  <c r="Q238" i="3"/>
  <c r="Q44" i="3"/>
  <c r="Q194" i="3"/>
  <c r="Q145" i="3"/>
  <c r="Q115" i="3"/>
  <c r="Q134" i="3"/>
  <c r="Q111" i="3"/>
  <c r="Q252" i="3"/>
  <c r="Q243" i="3"/>
  <c r="Q217" i="3"/>
  <c r="Q215" i="21"/>
  <c r="Q231" i="21"/>
  <c r="Q271" i="21"/>
  <c r="Q211" i="21"/>
  <c r="Q216" i="21"/>
  <c r="Q232" i="21"/>
  <c r="Q272" i="21"/>
  <c r="Q41" i="21"/>
  <c r="Q244" i="21"/>
  <c r="Q209" i="21"/>
  <c r="Q62" i="21"/>
  <c r="Q96" i="21"/>
  <c r="Q101" i="21"/>
  <c r="Q130" i="21"/>
  <c r="Q253" i="21"/>
  <c r="Q208" i="21"/>
  <c r="Q203" i="21"/>
  <c r="Q51" i="21"/>
  <c r="Q82" i="21"/>
  <c r="Q46" i="21"/>
  <c r="Q179" i="21"/>
  <c r="Q146" i="21"/>
  <c r="Q175" i="21"/>
  <c r="Q243" i="21"/>
  <c r="Q210" i="21"/>
  <c r="Q229" i="21"/>
  <c r="Q60" i="21"/>
  <c r="Q169" i="21"/>
  <c r="Q81" i="21"/>
  <c r="Q188" i="21"/>
  <c r="Q237" i="21"/>
  <c r="Q59" i="21"/>
  <c r="Q223" i="21"/>
  <c r="Q247" i="21"/>
  <c r="Q199" i="21"/>
  <c r="Q258" i="21"/>
  <c r="Q224" i="21"/>
  <c r="Q248" i="21"/>
  <c r="Q173" i="21"/>
  <c r="Q73" i="21"/>
  <c r="Q40" i="21"/>
  <c r="Q264" i="21"/>
  <c r="Q45" i="21"/>
  <c r="Q153" i="21"/>
  <c r="Q50" i="21"/>
  <c r="Q152" i="21"/>
  <c r="Q54" i="21"/>
  <c r="Q66" i="21"/>
  <c r="Q26" i="21"/>
  <c r="Q118" i="21"/>
  <c r="Q242" i="21"/>
  <c r="Q90" i="21"/>
  <c r="Q182" i="21"/>
  <c r="Q257" i="21"/>
  <c r="Q154" i="21"/>
  <c r="Q55" i="21"/>
  <c r="Q139" i="21"/>
  <c r="Q97" i="21"/>
  <c r="Q119" i="21"/>
  <c r="Q68" i="21"/>
  <c r="Q201" i="21"/>
  <c r="Q183" i="21"/>
  <c r="Q149" i="21"/>
  <c r="Q226" i="21"/>
  <c r="Q250" i="21"/>
  <c r="Q212" i="21"/>
  <c r="Q135" i="21"/>
  <c r="Q213" i="21"/>
  <c r="Q137" i="21"/>
  <c r="Q239" i="21"/>
  <c r="Q236" i="21"/>
  <c r="Q121" i="21"/>
  <c r="Q128" i="21"/>
  <c r="Q88" i="21"/>
  <c r="Q77" i="21"/>
  <c r="Q136" i="21"/>
  <c r="Q189" i="21"/>
  <c r="Q184" i="21"/>
  <c r="Q147" i="21"/>
  <c r="Q43" i="21"/>
  <c r="Q58" i="21"/>
  <c r="Q84" i="21"/>
  <c r="Q171" i="21"/>
  <c r="Q122" i="21"/>
  <c r="Q260" i="21"/>
  <c r="Q99" i="21"/>
  <c r="Q115" i="21"/>
  <c r="Q155" i="21"/>
  <c r="Q205" i="21"/>
  <c r="Q108" i="21"/>
  <c r="Q124" i="21"/>
  <c r="Q164" i="21"/>
  <c r="Q220" i="21"/>
  <c r="Q24" i="21"/>
  <c r="Q268" i="21"/>
  <c r="Q63" i="21"/>
  <c r="Q25" i="21"/>
  <c r="Q120" i="21"/>
  <c r="Q71" i="21"/>
  <c r="Q30" i="21"/>
  <c r="Q27" i="21"/>
  <c r="Q74" i="21"/>
  <c r="Q94" i="21"/>
  <c r="Q91" i="21"/>
  <c r="Q92" i="21"/>
  <c r="Q158" i="21"/>
  <c r="Q219" i="21"/>
  <c r="Q70" i="21"/>
  <c r="Q141" i="21"/>
  <c r="Q65" i="21"/>
  <c r="Q246" i="21"/>
  <c r="Q256" i="21"/>
  <c r="Q129" i="21"/>
  <c r="Q104" i="21"/>
  <c r="Q22" i="21"/>
  <c r="Q202" i="21"/>
  <c r="Q67" i="21"/>
  <c r="Q150" i="21"/>
  <c r="Q123" i="21"/>
  <c r="Q39" i="21"/>
  <c r="Q28" i="21"/>
  <c r="Q95" i="21"/>
  <c r="Q262" i="21"/>
  <c r="Q151" i="21"/>
  <c r="Q228" i="21"/>
  <c r="Q200" i="21"/>
  <c r="Q218" i="21"/>
  <c r="Q33" i="21"/>
  <c r="Q181" i="21"/>
  <c r="Q249" i="21"/>
  <c r="Q32" i="21"/>
  <c r="Q198" i="21"/>
  <c r="Q144" i="21"/>
  <c r="Q38" i="21"/>
  <c r="Q29" i="21"/>
  <c r="Q251" i="21"/>
  <c r="Q166" i="21"/>
  <c r="Q185" i="21"/>
  <c r="Q259" i="21"/>
  <c r="Q64" i="21"/>
  <c r="Q103" i="21"/>
  <c r="Q133" i="21"/>
  <c r="Q159" i="21"/>
  <c r="Q112" i="21"/>
  <c r="Q107" i="21"/>
  <c r="Q156" i="21"/>
  <c r="Q116" i="21"/>
  <c r="Q191" i="21"/>
  <c r="Q57" i="21"/>
  <c r="Q192" i="21"/>
  <c r="Q145" i="21"/>
  <c r="Q168" i="21"/>
  <c r="Q35" i="21"/>
  <c r="Q83" i="21"/>
  <c r="Q106" i="21"/>
  <c r="Q227" i="21"/>
  <c r="Q186" i="21"/>
  <c r="Q138" i="21"/>
  <c r="Q197" i="21"/>
  <c r="Q111" i="21"/>
  <c r="Q233" i="21"/>
  <c r="Q47" i="21"/>
  <c r="Q125" i="21"/>
  <c r="Q255" i="21"/>
  <c r="Q230" i="21"/>
  <c r="Q157" i="21"/>
  <c r="Q56" i="21"/>
  <c r="Q53" i="21"/>
  <c r="Q48" i="21"/>
  <c r="Q78" i="21"/>
  <c r="Q34" i="21"/>
  <c r="Q148" i="21"/>
  <c r="Q206" i="21"/>
  <c r="Q235" i="21"/>
  <c r="Q79" i="21"/>
  <c r="Q44" i="21"/>
  <c r="Q261" i="21"/>
  <c r="Q241" i="21"/>
  <c r="Q265" i="21"/>
  <c r="Q263" i="21"/>
  <c r="Q234" i="21"/>
  <c r="Q245" i="21"/>
  <c r="Q37" i="21"/>
  <c r="Q178" i="21"/>
  <c r="Q102" i="21"/>
  <c r="Q85" i="21"/>
  <c r="Q110" i="21"/>
  <c r="Q100" i="21"/>
  <c r="Q204" i="21"/>
  <c r="Q165" i="21"/>
  <c r="Q270" i="21"/>
  <c r="Q174" i="21"/>
  <c r="Q160" i="21"/>
  <c r="Q142" i="21"/>
  <c r="Q176" i="21"/>
  <c r="Q190" i="21"/>
  <c r="Q126" i="21"/>
  <c r="Q207" i="21"/>
  <c r="Q49" i="21"/>
  <c r="Q196" i="21"/>
  <c r="Q187" i="21"/>
  <c r="Q221" i="21"/>
  <c r="Q193" i="21"/>
  <c r="Q23" i="21"/>
  <c r="Q127" i="21"/>
  <c r="Q105" i="21"/>
  <c r="Q134" i="21"/>
  <c r="Q238" i="21"/>
  <c r="Q21" i="21"/>
  <c r="Q61" i="21"/>
  <c r="Q217" i="21"/>
  <c r="Q163" i="21"/>
  <c r="Q162" i="21"/>
  <c r="Q52" i="21"/>
  <c r="Q172" i="21"/>
  <c r="Q254" i="21"/>
  <c r="Q109" i="21"/>
  <c r="Q214" i="21"/>
  <c r="Q269" i="21"/>
  <c r="Q225" i="21"/>
  <c r="Q177" i="21"/>
  <c r="Q98" i="21"/>
  <c r="Q170" i="21"/>
  <c r="Q161" i="21"/>
  <c r="Q180" i="21"/>
  <c r="Q140" i="21"/>
  <c r="Q86" i="21"/>
  <c r="Q87" i="21"/>
  <c r="Q72" i="21"/>
  <c r="Q42" i="21"/>
  <c r="Q76" i="21"/>
  <c r="Q252" i="21"/>
  <c r="Q69" i="21"/>
  <c r="Q143" i="21"/>
  <c r="Q80" i="21"/>
  <c r="Q195" i="21"/>
  <c r="Q240" i="21"/>
  <c r="Q117" i="21"/>
  <c r="Q89" i="21"/>
  <c r="Q267" i="21"/>
  <c r="Q167" i="21"/>
  <c r="Q131" i="21"/>
  <c r="Q194" i="21"/>
  <c r="Q31" i="21"/>
  <c r="Q113" i="21"/>
  <c r="Q114" i="21"/>
  <c r="Q266" i="21"/>
  <c r="Q36" i="21"/>
  <c r="Q132" i="21"/>
  <c r="Q75" i="21"/>
  <c r="Q93" i="21"/>
  <c r="Q222" i="21"/>
  <c r="AE196" i="22"/>
  <c r="AD196" i="22"/>
  <c r="AC196" i="22"/>
  <c r="AC37" i="22"/>
  <c r="AD37" i="22"/>
  <c r="AE37" i="22"/>
  <c r="AZ8" i="22"/>
  <c r="AX8" i="22" s="1"/>
  <c r="AB47" i="22"/>
  <c r="AA47" i="22"/>
  <c r="AA108" i="22"/>
  <c r="AB108" i="22"/>
  <c r="AD100" i="22"/>
  <c r="AC100" i="22"/>
  <c r="AE100" i="22"/>
  <c r="AD216" i="22"/>
  <c r="AE216" i="22"/>
  <c r="AC216" i="22"/>
  <c r="AE201" i="22"/>
  <c r="AC201" i="22"/>
  <c r="AD201" i="22"/>
  <c r="AD97" i="22"/>
  <c r="AC97" i="22"/>
  <c r="AE97" i="22"/>
  <c r="AC234" i="22"/>
  <c r="AE234" i="22"/>
  <c r="AD234" i="22"/>
  <c r="AD57" i="22"/>
  <c r="AC57" i="22"/>
  <c r="AE57" i="22"/>
  <c r="AC38" i="22"/>
  <c r="AD38" i="22"/>
  <c r="AE38" i="22"/>
  <c r="P65" i="3"/>
  <c r="P181" i="3"/>
  <c r="P93" i="3"/>
  <c r="P320" i="3"/>
  <c r="P150" i="3"/>
  <c r="P172" i="3"/>
  <c r="P140" i="3"/>
  <c r="P250" i="3"/>
  <c r="P36" i="3"/>
  <c r="P318" i="3"/>
  <c r="P156" i="3"/>
  <c r="P317" i="3"/>
  <c r="P239" i="3"/>
  <c r="P62" i="3"/>
  <c r="P189" i="3"/>
  <c r="P285" i="3"/>
  <c r="P124" i="3"/>
  <c r="P107" i="3"/>
  <c r="P219" i="3"/>
  <c r="P40" i="3"/>
  <c r="P264" i="3"/>
  <c r="P171" i="3"/>
  <c r="P115" i="3"/>
  <c r="P98" i="3"/>
  <c r="P60" i="3"/>
  <c r="P198" i="3"/>
  <c r="P274" i="3"/>
  <c r="P136" i="3"/>
  <c r="P205" i="3"/>
  <c r="P292" i="3"/>
  <c r="P215" i="3"/>
  <c r="P193" i="3"/>
  <c r="P175" i="3"/>
  <c r="P220" i="3"/>
  <c r="P57" i="3"/>
  <c r="P75" i="3"/>
  <c r="P141" i="3"/>
  <c r="P228" i="3"/>
  <c r="P259" i="3"/>
  <c r="P148" i="3"/>
  <c r="P84" i="3"/>
  <c r="P283" i="3"/>
  <c r="P159" i="3"/>
  <c r="P261" i="3"/>
  <c r="P147" i="3"/>
  <c r="P185" i="3"/>
  <c r="P295" i="3"/>
  <c r="P87" i="3"/>
  <c r="P186" i="3"/>
  <c r="P164" i="3"/>
  <c r="P236" i="3"/>
  <c r="P315" i="3"/>
  <c r="P192" i="3"/>
  <c r="P74" i="3"/>
  <c r="P130" i="3"/>
  <c r="P166" i="3"/>
  <c r="P273" i="3"/>
  <c r="P260" i="3"/>
  <c r="P221" i="3"/>
  <c r="P225" i="3"/>
  <c r="P218" i="3"/>
  <c r="P258" i="3"/>
  <c r="P33" i="3"/>
  <c r="P165" i="3"/>
  <c r="P271" i="3"/>
  <c r="P104" i="3"/>
  <c r="P287" i="3"/>
  <c r="P289" i="3"/>
  <c r="P119" i="3"/>
  <c r="P309" i="3"/>
  <c r="P122" i="3"/>
  <c r="P233" i="3"/>
  <c r="P270" i="3"/>
  <c r="P195" i="3"/>
  <c r="P53" i="3"/>
  <c r="P177" i="3"/>
  <c r="P22" i="3"/>
  <c r="P70" i="3"/>
  <c r="P179" i="3"/>
  <c r="P216" i="3"/>
  <c r="P255" i="3"/>
  <c r="P24" i="3"/>
  <c r="P123" i="3"/>
  <c r="P301" i="3"/>
  <c r="P242" i="3"/>
  <c r="P137" i="3"/>
  <c r="P183" i="3"/>
  <c r="P278" i="3"/>
  <c r="P253" i="3"/>
  <c r="P312" i="3"/>
  <c r="P267" i="3"/>
  <c r="P265" i="3"/>
  <c r="P202" i="3"/>
  <c r="P187" i="3"/>
  <c r="P196" i="3"/>
  <c r="P284" i="3"/>
  <c r="P69" i="3"/>
  <c r="P61" i="3"/>
  <c r="P302" i="3"/>
  <c r="P290" i="3"/>
  <c r="P105" i="3"/>
  <c r="P300" i="3"/>
  <c r="P139" i="3"/>
  <c r="P223" i="3"/>
  <c r="P45" i="3"/>
  <c r="P83" i="3"/>
  <c r="P209" i="3"/>
  <c r="P217" i="3"/>
  <c r="P79" i="3"/>
  <c r="P277" i="3"/>
  <c r="P151" i="3"/>
  <c r="P257" i="3"/>
  <c r="P168" i="3"/>
  <c r="P29" i="3"/>
  <c r="P275" i="3"/>
  <c r="P268" i="3"/>
  <c r="P66" i="3"/>
  <c r="P191" i="3"/>
  <c r="P103" i="3"/>
  <c r="P110" i="3"/>
  <c r="P55" i="3"/>
  <c r="P201" i="3"/>
  <c r="P154" i="3"/>
  <c r="P77" i="3"/>
  <c r="P214" i="3"/>
  <c r="P49" i="3"/>
  <c r="P41" i="3"/>
  <c r="P237" i="3"/>
  <c r="P208" i="3"/>
  <c r="P58" i="3"/>
  <c r="P279" i="3"/>
  <c r="P27" i="3"/>
  <c r="P73" i="3"/>
  <c r="P298" i="3"/>
  <c r="P157" i="3"/>
  <c r="P128" i="3"/>
  <c r="P64" i="3"/>
  <c r="P182" i="3"/>
  <c r="P230" i="3"/>
  <c r="P158" i="3"/>
  <c r="P138" i="3"/>
  <c r="P163" i="3"/>
  <c r="P38" i="3"/>
  <c r="P149" i="3"/>
  <c r="P30" i="3"/>
  <c r="P88" i="3"/>
  <c r="P213" i="3"/>
  <c r="P184" i="3"/>
  <c r="P127" i="3"/>
  <c r="P207" i="3"/>
  <c r="P291" i="3"/>
  <c r="P90" i="3"/>
  <c r="P133" i="3"/>
  <c r="P153" i="3"/>
  <c r="P146" i="3"/>
  <c r="P306" i="3"/>
  <c r="P269" i="3"/>
  <c r="P194" i="3"/>
  <c r="P282" i="3"/>
  <c r="P121" i="3"/>
  <c r="P89" i="3"/>
  <c r="P262" i="3"/>
  <c r="P145" i="3"/>
  <c r="P200" i="3"/>
  <c r="P299" i="3"/>
  <c r="P143" i="3"/>
  <c r="P26" i="3"/>
  <c r="P78" i="3"/>
  <c r="P47" i="3"/>
  <c r="P28" i="3"/>
  <c r="P190" i="3"/>
  <c r="P54" i="3"/>
  <c r="P63" i="3"/>
  <c r="P67" i="3"/>
  <c r="P311" i="3"/>
  <c r="P152" i="3"/>
  <c r="P248" i="3"/>
  <c r="P100" i="3"/>
  <c r="P81" i="3"/>
  <c r="P51" i="3"/>
  <c r="P276" i="3"/>
  <c r="P125" i="3"/>
  <c r="P80" i="3"/>
  <c r="P310" i="3"/>
  <c r="P297" i="3"/>
  <c r="P39" i="3"/>
  <c r="P296" i="3"/>
  <c r="P113" i="3"/>
  <c r="P120" i="3"/>
  <c r="P245" i="3"/>
  <c r="P25" i="3"/>
  <c r="P134" i="3"/>
  <c r="P129" i="3"/>
  <c r="P116" i="3"/>
  <c r="P256" i="3"/>
  <c r="P232" i="3"/>
  <c r="P288" i="3"/>
  <c r="P99" i="3"/>
  <c r="P52" i="3"/>
  <c r="P34" i="3"/>
  <c r="P144" i="3"/>
  <c r="P272" i="3"/>
  <c r="P206" i="3"/>
  <c r="P293" i="3"/>
  <c r="P106" i="3"/>
  <c r="P180" i="3"/>
  <c r="P294" i="3"/>
  <c r="P224" i="3"/>
  <c r="P176" i="3"/>
  <c r="P231" i="3"/>
  <c r="P46" i="3"/>
  <c r="P319" i="3"/>
  <c r="P173" i="3"/>
  <c r="P102" i="3"/>
  <c r="P111" i="3"/>
  <c r="P314" i="3"/>
  <c r="P203" i="3"/>
  <c r="P307" i="3"/>
  <c r="P252" i="3"/>
  <c r="P71" i="3"/>
  <c r="P280" i="3"/>
  <c r="P95" i="3"/>
  <c r="P59" i="3"/>
  <c r="P263" i="3"/>
  <c r="P114" i="3"/>
  <c r="P37" i="3"/>
  <c r="P97" i="3"/>
  <c r="P222" i="3"/>
  <c r="P132" i="3"/>
  <c r="P91" i="3"/>
  <c r="P246" i="3"/>
  <c r="P204" i="3"/>
  <c r="P160" i="3"/>
  <c r="P108" i="3"/>
  <c r="P238" i="3"/>
  <c r="P167" i="3"/>
  <c r="P92" i="3"/>
  <c r="P142" i="3"/>
  <c r="P304" i="3"/>
  <c r="P254" i="3"/>
  <c r="P43" i="3"/>
  <c r="P109" i="3"/>
  <c r="P101" i="3"/>
  <c r="P131" i="3"/>
  <c r="P68" i="3"/>
  <c r="P235" i="3"/>
  <c r="P305" i="3"/>
  <c r="P112" i="3"/>
  <c r="P35" i="3"/>
  <c r="P308" i="3"/>
  <c r="P170" i="3"/>
  <c r="P118" i="3"/>
  <c r="P174" i="3"/>
  <c r="P117" i="3"/>
  <c r="P48" i="3"/>
  <c r="P76" i="3"/>
  <c r="P188" i="3"/>
  <c r="P229" i="3"/>
  <c r="P50" i="3"/>
  <c r="P161" i="3"/>
  <c r="P178" i="3"/>
  <c r="P249" i="3"/>
  <c r="P56" i="3"/>
  <c r="P162" i="3"/>
  <c r="P42" i="3"/>
  <c r="P86" i="3"/>
  <c r="P85" i="3"/>
  <c r="P226" i="3"/>
  <c r="P266" i="3"/>
  <c r="P210" i="3"/>
  <c r="P286" i="3"/>
  <c r="P234" i="3"/>
  <c r="P169" i="3"/>
  <c r="P281" i="3"/>
  <c r="P32" i="3"/>
  <c r="P211" i="3"/>
  <c r="P199" i="3"/>
  <c r="P247" i="3"/>
  <c r="P241" i="3"/>
  <c r="P72" i="3"/>
  <c r="P135" i="3"/>
  <c r="P321" i="3"/>
  <c r="P21" i="3"/>
  <c r="P243" i="3"/>
  <c r="P251" i="3"/>
  <c r="P227" i="3"/>
  <c r="P94" i="3"/>
  <c r="P31" i="3"/>
  <c r="P126" i="3"/>
  <c r="P44" i="3"/>
  <c r="P316" i="3"/>
  <c r="P82" i="3"/>
  <c r="P155" i="3"/>
  <c r="P212" i="3"/>
  <c r="P96" i="3"/>
  <c r="P303" i="3"/>
  <c r="P240" i="3"/>
  <c r="P313" i="3"/>
  <c r="P244" i="3"/>
  <c r="P197" i="3"/>
  <c r="P23" i="3"/>
  <c r="P234" i="21"/>
  <c r="P135" i="21"/>
  <c r="P83" i="21"/>
  <c r="P203" i="21"/>
  <c r="P21" i="21"/>
  <c r="P146" i="21"/>
  <c r="P247" i="21"/>
  <c r="P190" i="21"/>
  <c r="P111" i="21"/>
  <c r="P219" i="21"/>
  <c r="P90" i="21"/>
  <c r="P256" i="21"/>
  <c r="P122" i="21"/>
  <c r="P231" i="21"/>
  <c r="P181" i="21"/>
  <c r="P27" i="21"/>
  <c r="P119" i="21"/>
  <c r="P211" i="21"/>
  <c r="P194" i="21"/>
  <c r="P31" i="21"/>
  <c r="P130" i="21"/>
  <c r="P239" i="21"/>
  <c r="P186" i="21"/>
  <c r="P95" i="21"/>
  <c r="P218" i="21"/>
  <c r="P72" i="21"/>
  <c r="P173" i="21"/>
  <c r="P159" i="21"/>
  <c r="P60" i="21"/>
  <c r="P152" i="21"/>
  <c r="P88" i="21"/>
  <c r="P223" i="21"/>
  <c r="P140" i="21"/>
  <c r="P240" i="21"/>
  <c r="P28" i="21"/>
  <c r="P32" i="21"/>
  <c r="P228" i="21"/>
  <c r="P73" i="21"/>
  <c r="P261" i="21"/>
  <c r="P96" i="21"/>
  <c r="P107" i="21"/>
  <c r="P153" i="21"/>
  <c r="P176" i="21"/>
  <c r="P170" i="21"/>
  <c r="P47" i="21"/>
  <c r="P259" i="21"/>
  <c r="P265" i="21"/>
  <c r="P222" i="21"/>
  <c r="P50" i="21"/>
  <c r="P151" i="21"/>
  <c r="P263" i="21"/>
  <c r="P33" i="21"/>
  <c r="P45" i="21"/>
  <c r="P162" i="21"/>
  <c r="P264" i="21"/>
  <c r="P97" i="21"/>
  <c r="P133" i="21"/>
  <c r="P250" i="21"/>
  <c r="P196" i="21"/>
  <c r="P161" i="21"/>
  <c r="P213" i="21"/>
  <c r="P92" i="21"/>
  <c r="P174" i="21"/>
  <c r="P225" i="21"/>
  <c r="P46" i="21"/>
  <c r="P172" i="21"/>
  <c r="P89" i="21"/>
  <c r="P42" i="21"/>
  <c r="P134" i="21"/>
  <c r="P260" i="21"/>
  <c r="P99" i="21"/>
  <c r="P106" i="21"/>
  <c r="P214" i="21"/>
  <c r="P115" i="21"/>
  <c r="P87" i="21"/>
  <c r="P75" i="21"/>
  <c r="P217" i="21"/>
  <c r="P79" i="21"/>
  <c r="P155" i="21"/>
  <c r="P86" i="21"/>
  <c r="P215" i="21"/>
  <c r="P262" i="21"/>
  <c r="P24" i="21"/>
  <c r="P242" i="21"/>
  <c r="P175" i="21"/>
  <c r="P112" i="21"/>
  <c r="P76" i="21"/>
  <c r="P177" i="21"/>
  <c r="P200" i="21"/>
  <c r="P164" i="21"/>
  <c r="P98" i="21"/>
  <c r="P25" i="21"/>
  <c r="P252" i="21"/>
  <c r="P243" i="21"/>
  <c r="P113" i="21"/>
  <c r="P235" i="21"/>
  <c r="P126" i="21"/>
  <c r="P187" i="21"/>
  <c r="P71" i="21"/>
  <c r="P224" i="21"/>
  <c r="P82" i="21"/>
  <c r="P52" i="21"/>
  <c r="P77" i="21"/>
  <c r="P84" i="21"/>
  <c r="P48" i="21"/>
  <c r="P258" i="21"/>
  <c r="P148" i="21"/>
  <c r="P136" i="21"/>
  <c r="P100" i="21"/>
  <c r="P212" i="21"/>
  <c r="P216" i="21"/>
  <c r="P188" i="21"/>
  <c r="P35" i="21"/>
  <c r="P49" i="21"/>
  <c r="P268" i="21"/>
  <c r="P51" i="21"/>
  <c r="P137" i="21"/>
  <c r="P179" i="21"/>
  <c r="P158" i="21"/>
  <c r="P131" i="21"/>
  <c r="P183" i="21"/>
  <c r="P147" i="21"/>
  <c r="P167" i="21"/>
  <c r="P199" i="21"/>
  <c r="P178" i="21"/>
  <c r="P93" i="21"/>
  <c r="P226" i="21"/>
  <c r="P269" i="21"/>
  <c r="P157" i="21"/>
  <c r="P68" i="21"/>
  <c r="P102" i="21"/>
  <c r="P221" i="21"/>
  <c r="P156" i="21"/>
  <c r="P182" i="21"/>
  <c r="P30" i="21"/>
  <c r="P236" i="21"/>
  <c r="P270" i="21"/>
  <c r="P94" i="21"/>
  <c r="P171" i="21"/>
  <c r="P103" i="21"/>
  <c r="P160" i="21"/>
  <c r="P55" i="21"/>
  <c r="P114" i="21"/>
  <c r="P34" i="21"/>
  <c r="P101" i="21"/>
  <c r="P37" i="21"/>
  <c r="P104" i="21"/>
  <c r="P116" i="21"/>
  <c r="P141" i="21"/>
  <c r="P184" i="21"/>
  <c r="P180" i="21"/>
  <c r="P229" i="21"/>
  <c r="P272" i="21"/>
  <c r="P244" i="21"/>
  <c r="P54" i="21"/>
  <c r="P105" i="21"/>
  <c r="P43" i="21"/>
  <c r="P142" i="21"/>
  <c r="P185" i="21"/>
  <c r="P59" i="21"/>
  <c r="P230" i="21"/>
  <c r="P26" i="21"/>
  <c r="P23" i="21"/>
  <c r="P233" i="21"/>
  <c r="P85" i="21"/>
  <c r="P202" i="21"/>
  <c r="P29" i="21"/>
  <c r="P65" i="21"/>
  <c r="P80" i="21"/>
  <c r="P120" i="21"/>
  <c r="P193" i="21"/>
  <c r="P248" i="21"/>
  <c r="P41" i="21"/>
  <c r="P74" i="21"/>
  <c r="P169" i="21"/>
  <c r="P251" i="21"/>
  <c r="P91" i="21"/>
  <c r="P207" i="21"/>
  <c r="P109" i="21"/>
  <c r="P124" i="21"/>
  <c r="P144" i="21"/>
  <c r="P22" i="21"/>
  <c r="P163" i="21"/>
  <c r="P57" i="21"/>
  <c r="P198" i="21"/>
  <c r="P267" i="21"/>
  <c r="P195" i="21"/>
  <c r="P58" i="21"/>
  <c r="P53" i="21"/>
  <c r="P210" i="21"/>
  <c r="P125" i="21"/>
  <c r="P237" i="21"/>
  <c r="P132" i="21"/>
  <c r="P253" i="21"/>
  <c r="P150" i="21"/>
  <c r="P227" i="21"/>
  <c r="P128" i="21"/>
  <c r="P241" i="21"/>
  <c r="P143" i="21"/>
  <c r="P154" i="21"/>
  <c r="P117" i="21"/>
  <c r="P127" i="21"/>
  <c r="P245" i="21"/>
  <c r="P38" i="21"/>
  <c r="P255" i="21"/>
  <c r="P166" i="21"/>
  <c r="P206" i="21"/>
  <c r="P138" i="21"/>
  <c r="P249" i="21"/>
  <c r="P271" i="21"/>
  <c r="P36" i="21"/>
  <c r="P56" i="21"/>
  <c r="P197" i="21"/>
  <c r="P204" i="21"/>
  <c r="P232" i="21"/>
  <c r="P110" i="21"/>
  <c r="P123" i="21"/>
  <c r="P145" i="21"/>
  <c r="P201" i="21"/>
  <c r="P108" i="21"/>
  <c r="P69" i="21"/>
  <c r="P205" i="21"/>
  <c r="P220" i="21"/>
  <c r="P67" i="21"/>
  <c r="P61" i="21"/>
  <c r="P168" i="21"/>
  <c r="P118" i="21"/>
  <c r="P39" i="21"/>
  <c r="P63" i="21"/>
  <c r="P189" i="21"/>
  <c r="P81" i="21"/>
  <c r="P209" i="21"/>
  <c r="P40" i="21"/>
  <c r="P191" i="21"/>
  <c r="P62" i="21"/>
  <c r="P139" i="21"/>
  <c r="P192" i="21"/>
  <c r="P149" i="21"/>
  <c r="P208" i="21"/>
  <c r="P64" i="21"/>
  <c r="P66" i="21"/>
  <c r="P165" i="21"/>
  <c r="P70" i="21"/>
  <c r="P121" i="21"/>
  <c r="P254" i="21"/>
  <c r="P129" i="21"/>
  <c r="P78" i="21"/>
  <c r="P238" i="21"/>
  <c r="P257" i="21"/>
  <c r="P246" i="21"/>
  <c r="P266" i="21"/>
  <c r="P44" i="21"/>
  <c r="AD50" i="22"/>
  <c r="AE50" i="22"/>
  <c r="AC50" i="22"/>
  <c r="AB229" i="22"/>
  <c r="AA229" i="22"/>
  <c r="AD153" i="22"/>
  <c r="AE153" i="22"/>
  <c r="AC153" i="22"/>
  <c r="AC36" i="22"/>
  <c r="AD36" i="22"/>
  <c r="AE36" i="22"/>
  <c r="AC251" i="22"/>
  <c r="AE251" i="22"/>
  <c r="AD251" i="22"/>
  <c r="AD158" i="22"/>
  <c r="AE158" i="22"/>
  <c r="AC158" i="22"/>
  <c r="AD70" i="22"/>
  <c r="AC70" i="22"/>
  <c r="AE70" i="22"/>
  <c r="AD179" i="22"/>
  <c r="AE179" i="22"/>
  <c r="AC179" i="22"/>
  <c r="AD59" i="22"/>
  <c r="AE59" i="22"/>
  <c r="AC59" i="22"/>
  <c r="AD94" i="22"/>
  <c r="AE94" i="22"/>
  <c r="AC94" i="22"/>
  <c r="AD78" i="22"/>
  <c r="AE78" i="22"/>
  <c r="AC78" i="22"/>
  <c r="AB190" i="22"/>
  <c r="AA190" i="22"/>
  <c r="AD233" i="22"/>
  <c r="AC233" i="22"/>
  <c r="AE233" i="22"/>
  <c r="AH165" i="22"/>
  <c r="AD218" i="22"/>
  <c r="AE218" i="22"/>
  <c r="AC218" i="22"/>
  <c r="O242" i="3"/>
  <c r="O99" i="3"/>
  <c r="O318" i="3"/>
  <c r="O313" i="3"/>
  <c r="O244" i="3"/>
  <c r="O181" i="3"/>
  <c r="O101" i="3"/>
  <c r="O171" i="3"/>
  <c r="O161" i="3"/>
  <c r="O199" i="3"/>
  <c r="O211" i="3"/>
  <c r="O121" i="3"/>
  <c r="O136" i="3"/>
  <c r="O290" i="3"/>
  <c r="O122" i="3"/>
  <c r="O174" i="3"/>
  <c r="O169" i="3"/>
  <c r="O149" i="3"/>
  <c r="O229" i="3"/>
  <c r="O40" i="3"/>
  <c r="O258" i="3"/>
  <c r="O140" i="3"/>
  <c r="O162" i="3"/>
  <c r="O37" i="3"/>
  <c r="O186" i="3"/>
  <c r="O107" i="3"/>
  <c r="O22" i="3"/>
  <c r="O257" i="3"/>
  <c r="O108" i="3"/>
  <c r="O128" i="3"/>
  <c r="O120" i="3"/>
  <c r="O112" i="3"/>
  <c r="O103" i="3"/>
  <c r="O232" i="3"/>
  <c r="O158" i="3"/>
  <c r="O29" i="3"/>
  <c r="O137" i="3"/>
  <c r="O239" i="3"/>
  <c r="O143" i="3"/>
  <c r="O97" i="3"/>
  <c r="O279" i="3"/>
  <c r="O266" i="3"/>
  <c r="O84" i="3"/>
  <c r="O64" i="3"/>
  <c r="O131" i="3"/>
  <c r="O124" i="3"/>
  <c r="O205" i="3"/>
  <c r="O208" i="3"/>
  <c r="O147" i="3"/>
  <c r="O309" i="3"/>
  <c r="O248" i="3"/>
  <c r="O299" i="3"/>
  <c r="O42" i="3"/>
  <c r="O21" i="3"/>
  <c r="O176" i="3"/>
  <c r="O164" i="3"/>
  <c r="O73" i="3"/>
  <c r="O255" i="3"/>
  <c r="O56" i="3"/>
  <c r="O268" i="3"/>
  <c r="O145" i="3"/>
  <c r="O183" i="3"/>
  <c r="O30" i="3"/>
  <c r="O41" i="3"/>
  <c r="O223" i="3"/>
  <c r="O274" i="3"/>
  <c r="O28" i="3"/>
  <c r="O286" i="3"/>
  <c r="O314" i="3"/>
  <c r="O132" i="3"/>
  <c r="O296" i="3"/>
  <c r="O85" i="3"/>
  <c r="O123" i="3"/>
  <c r="O298" i="3"/>
  <c r="O217" i="3"/>
  <c r="O138" i="3"/>
  <c r="O172" i="3"/>
  <c r="O316" i="3"/>
  <c r="O184" i="3"/>
  <c r="O87" i="3"/>
  <c r="O114" i="3"/>
  <c r="O275" i="3"/>
  <c r="O231" i="3"/>
  <c r="O45" i="3"/>
  <c r="O203" i="3"/>
  <c r="O312" i="3"/>
  <c r="O262" i="3"/>
  <c r="O36" i="3"/>
  <c r="O240" i="3"/>
  <c r="O104" i="3"/>
  <c r="O67" i="3"/>
  <c r="O53" i="3"/>
  <c r="O157" i="3"/>
  <c r="O159" i="3"/>
  <c r="O46" i="3"/>
  <c r="O260" i="3"/>
  <c r="O192" i="3"/>
  <c r="O179" i="3"/>
  <c r="O25" i="3"/>
  <c r="O109" i="3"/>
  <c r="O126" i="3"/>
  <c r="O243" i="3"/>
  <c r="O102" i="3"/>
  <c r="O317" i="3"/>
  <c r="O51" i="3"/>
  <c r="O226" i="3"/>
  <c r="O207" i="3"/>
  <c r="O246" i="3"/>
  <c r="O148" i="3"/>
  <c r="O201" i="3"/>
  <c r="O78" i="3"/>
  <c r="O269" i="3"/>
  <c r="O300" i="3"/>
  <c r="O273" i="3"/>
  <c r="O134" i="3"/>
  <c r="O228" i="3"/>
  <c r="O259" i="3"/>
  <c r="O302" i="3"/>
  <c r="O130" i="3"/>
  <c r="O187" i="3"/>
  <c r="O168" i="3"/>
  <c r="O261" i="3"/>
  <c r="O98" i="3"/>
  <c r="O170" i="3"/>
  <c r="O150" i="3"/>
  <c r="O254" i="3"/>
  <c r="O249" i="3"/>
  <c r="O180" i="3"/>
  <c r="O135" i="3"/>
  <c r="O256" i="3"/>
  <c r="O95" i="3"/>
  <c r="O252" i="3"/>
  <c r="O283" i="3"/>
  <c r="O253" i="3"/>
  <c r="O93" i="3"/>
  <c r="O216" i="3"/>
  <c r="O144" i="3"/>
  <c r="O57" i="3"/>
  <c r="O307" i="3"/>
  <c r="O125" i="3"/>
  <c r="O62" i="3"/>
  <c r="O115" i="3"/>
  <c r="O236" i="3"/>
  <c r="O209" i="3"/>
  <c r="O310" i="3"/>
  <c r="O153" i="3"/>
  <c r="O195" i="3"/>
  <c r="O238" i="3"/>
  <c r="O79" i="3"/>
  <c r="O141" i="3"/>
  <c r="O166" i="3"/>
  <c r="O197" i="3"/>
  <c r="O292" i="3"/>
  <c r="O163" i="3"/>
  <c r="O304" i="3"/>
  <c r="O65" i="3"/>
  <c r="O251" i="3"/>
  <c r="O178" i="3"/>
  <c r="O287" i="3"/>
  <c r="O175" i="3"/>
  <c r="O315" i="3"/>
  <c r="O66" i="3"/>
  <c r="O142" i="3"/>
  <c r="O60" i="3"/>
  <c r="O206" i="3"/>
  <c r="O281" i="3"/>
  <c r="O139" i="3"/>
  <c r="O271" i="3"/>
  <c r="O127" i="3"/>
  <c r="O83" i="3"/>
  <c r="O295" i="3"/>
  <c r="O156" i="3"/>
  <c r="O227" i="3"/>
  <c r="O39" i="3"/>
  <c r="O48" i="3"/>
  <c r="O285" i="3"/>
  <c r="O189" i="3"/>
  <c r="O213" i="3"/>
  <c r="O288" i="3"/>
  <c r="O215" i="3"/>
  <c r="O24" i="3"/>
  <c r="O182" i="3"/>
  <c r="O280" i="3"/>
  <c r="O63" i="3"/>
  <c r="O270" i="3"/>
  <c r="O52" i="3"/>
  <c r="O198" i="3"/>
  <c r="O55" i="3"/>
  <c r="O133" i="3"/>
  <c r="O44" i="3"/>
  <c r="O297" i="3"/>
  <c r="O100" i="3"/>
  <c r="O68" i="3"/>
  <c r="O321" i="3"/>
  <c r="O35" i="3"/>
  <c r="O59" i="3"/>
  <c r="O86" i="3"/>
  <c r="O90" i="3"/>
  <c r="O306" i="3"/>
  <c r="O303" i="3"/>
  <c r="O58" i="3"/>
  <c r="O167" i="3"/>
  <c r="O263" i="3"/>
  <c r="O82" i="3"/>
  <c r="O191" i="3"/>
  <c r="O204" i="3"/>
  <c r="O106" i="3"/>
  <c r="O113" i="3"/>
  <c r="O96" i="3"/>
  <c r="O196" i="3"/>
  <c r="O38" i="3"/>
  <c r="O69" i="3"/>
  <c r="O26" i="3"/>
  <c r="O160" i="3"/>
  <c r="O33" i="3"/>
  <c r="O177" i="3"/>
  <c r="O27" i="3"/>
  <c r="O23" i="3"/>
  <c r="O245" i="3"/>
  <c r="O235" i="3"/>
  <c r="O301" i="3"/>
  <c r="O70" i="3"/>
  <c r="O75" i="3"/>
  <c r="O43" i="3"/>
  <c r="O193" i="3"/>
  <c r="O32" i="3"/>
  <c r="O221" i="3"/>
  <c r="O250" i="3"/>
  <c r="O185" i="3"/>
  <c r="O294" i="3"/>
  <c r="O284" i="3"/>
  <c r="O214" i="3"/>
  <c r="O219" i="3"/>
  <c r="O212" i="3"/>
  <c r="O94" i="3"/>
  <c r="O129" i="3"/>
  <c r="O116" i="3"/>
  <c r="O267" i="3"/>
  <c r="O222" i="3"/>
  <c r="O146" i="3"/>
  <c r="O311" i="3"/>
  <c r="O89" i="3"/>
  <c r="O308" i="3"/>
  <c r="O80" i="3"/>
  <c r="O272" i="3"/>
  <c r="O282" i="3"/>
  <c r="O264" i="3"/>
  <c r="O190" i="3"/>
  <c r="O71" i="3"/>
  <c r="O155" i="3"/>
  <c r="O54" i="3"/>
  <c r="O218" i="3"/>
  <c r="O293" i="3"/>
  <c r="O230" i="3"/>
  <c r="O225" i="3"/>
  <c r="O320" i="3"/>
  <c r="O305" i="3"/>
  <c r="O118" i="3"/>
  <c r="O119" i="3"/>
  <c r="O74" i="3"/>
  <c r="O117" i="3"/>
  <c r="O188" i="3"/>
  <c r="O241" i="3"/>
  <c r="O81" i="3"/>
  <c r="O265" i="3"/>
  <c r="O88" i="3"/>
  <c r="O291" i="3"/>
  <c r="O77" i="3"/>
  <c r="O277" i="3"/>
  <c r="O237" i="3"/>
  <c r="O110" i="3"/>
  <c r="O233" i="3"/>
  <c r="O34" i="3"/>
  <c r="O224" i="3"/>
  <c r="O234" i="3"/>
  <c r="O278" i="3"/>
  <c r="O91" i="3"/>
  <c r="O194" i="3"/>
  <c r="O200" i="3"/>
  <c r="O319" i="3"/>
  <c r="O111" i="3"/>
  <c r="O152" i="3"/>
  <c r="O61" i="3"/>
  <c r="O92" i="3"/>
  <c r="O151" i="3"/>
  <c r="O220" i="3"/>
  <c r="O289" i="3"/>
  <c r="O76" i="3"/>
  <c r="O247" i="3"/>
  <c r="O202" i="3"/>
  <c r="O72" i="3"/>
  <c r="O105" i="3"/>
  <c r="O49" i="3"/>
  <c r="O154" i="3"/>
  <c r="O210" i="3"/>
  <c r="O47" i="3"/>
  <c r="O173" i="3"/>
  <c r="O31" i="3"/>
  <c r="O50" i="3"/>
  <c r="O276" i="3"/>
  <c r="O165" i="3"/>
  <c r="AE175" i="22"/>
  <c r="AC175" i="22"/>
  <c r="AD175" i="22"/>
  <c r="AE109" i="22"/>
  <c r="AD109" i="22"/>
  <c r="AC109" i="22"/>
  <c r="AE69" i="22"/>
  <c r="AD69" i="22"/>
  <c r="AC69" i="22"/>
  <c r="AE184" i="22"/>
  <c r="AC184" i="22"/>
  <c r="AD184" i="22"/>
  <c r="AE131" i="22"/>
  <c r="AC131" i="22"/>
  <c r="AD131" i="22"/>
  <c r="AC127" i="22"/>
  <c r="AD127" i="22"/>
  <c r="AE127" i="22"/>
  <c r="AA150" i="22"/>
  <c r="AB150" i="22"/>
  <c r="AC185" i="22"/>
  <c r="AD185" i="22"/>
  <c r="AE185" i="22"/>
  <c r="AD85" i="22"/>
  <c r="AC85" i="22"/>
  <c r="AE85" i="22"/>
  <c r="AB226" i="22"/>
  <c r="AA226" i="22"/>
  <c r="O18" i="21"/>
  <c r="Q18" i="21"/>
  <c r="O18" i="15"/>
  <c r="P18" i="21"/>
  <c r="Q18" i="15"/>
  <c r="P18" i="3"/>
  <c r="P18" i="15"/>
  <c r="O18" i="3"/>
  <c r="Q18" i="3"/>
  <c r="AD206" i="22" l="1"/>
  <c r="AE239" i="22"/>
  <c r="AE206" i="22"/>
  <c r="AE241" i="22"/>
  <c r="AD241" i="22"/>
  <c r="AC241" i="22"/>
  <c r="AB139" i="22"/>
  <c r="AA103" i="22"/>
  <c r="AB103" i="22"/>
  <c r="AB148" i="22"/>
  <c r="AA148" i="22"/>
  <c r="AC43" i="22"/>
  <c r="AE43" i="22"/>
  <c r="AD43" i="22"/>
  <c r="AC247" i="22"/>
  <c r="AD247" i="22"/>
  <c r="AE247" i="22"/>
  <c r="AE115" i="22"/>
  <c r="AD115" i="22"/>
  <c r="AA320" i="20"/>
  <c r="AE320" i="20"/>
  <c r="AD162" i="22"/>
  <c r="AC162" i="22"/>
  <c r="AE162" i="22"/>
  <c r="AE56" i="22"/>
  <c r="AD56" i="22"/>
  <c r="AC56" i="22"/>
  <c r="AC61" i="22"/>
  <c r="AD61" i="22"/>
  <c r="AE61" i="22"/>
  <c r="AC163" i="22"/>
  <c r="AE163" i="22"/>
  <c r="AD163" i="22"/>
  <c r="AE198" i="22"/>
  <c r="AE81" i="22"/>
  <c r="AC81" i="22"/>
  <c r="AD81" i="22"/>
  <c r="AC178" i="22"/>
  <c r="AE178" i="22"/>
  <c r="AD178" i="22"/>
  <c r="AE144" i="22"/>
  <c r="AC144" i="22"/>
  <c r="AD144" i="22"/>
  <c r="AA246" i="22"/>
  <c r="AB246" i="22"/>
  <c r="AB44" i="22"/>
  <c r="AA44" i="22"/>
  <c r="AD230" i="22"/>
  <c r="AC230" i="22"/>
  <c r="AE230" i="22"/>
  <c r="AD139" i="22"/>
  <c r="AC139" i="22"/>
  <c r="AE139" i="22"/>
  <c r="AD82" i="22"/>
  <c r="AC82" i="22"/>
  <c r="AE82" i="22"/>
  <c r="AH316" i="20"/>
  <c r="AA178" i="20"/>
  <c r="AD178" i="20"/>
  <c r="AF144" i="20"/>
  <c r="AG144" i="20"/>
  <c r="AA248" i="20"/>
  <c r="AE248" i="20"/>
  <c r="AG64" i="20"/>
  <c r="AF64" i="20"/>
  <c r="AG255" i="20"/>
  <c r="AF255" i="20"/>
  <c r="AF124" i="20"/>
  <c r="AG124" i="20"/>
  <c r="AF234" i="20"/>
  <c r="AG234" i="20"/>
  <c r="AG268" i="20"/>
  <c r="AF268" i="20"/>
  <c r="AC99" i="20"/>
  <c r="AA99" i="20"/>
  <c r="AA183" i="20"/>
  <c r="AD183" i="20"/>
  <c r="AF273" i="20"/>
  <c r="AG273" i="20"/>
  <c r="AH253" i="20"/>
  <c r="AH57" i="20"/>
  <c r="AH200" i="20"/>
  <c r="AH210" i="20"/>
  <c r="AH190" i="20"/>
  <c r="AH39" i="20"/>
  <c r="AH43" i="20"/>
  <c r="AH38" i="20"/>
  <c r="AH267" i="20"/>
  <c r="AG279" i="20"/>
  <c r="AF279" i="20"/>
  <c r="AG65" i="20"/>
  <c r="AF65" i="20"/>
  <c r="AC107" i="20"/>
  <c r="AA107" i="20"/>
  <c r="AG105" i="20"/>
  <c r="AF105" i="20"/>
  <c r="AG257" i="20"/>
  <c r="AF257" i="20"/>
  <c r="AF32" i="20"/>
  <c r="AG32" i="20"/>
  <c r="AG209" i="20"/>
  <c r="AF209" i="20"/>
  <c r="AG263" i="20"/>
  <c r="AF263" i="20"/>
  <c r="AG241" i="20"/>
  <c r="AF241" i="20"/>
  <c r="AG67" i="20"/>
  <c r="AF67" i="20"/>
  <c r="AE318" i="20"/>
  <c r="AA318" i="20"/>
  <c r="AD154" i="20"/>
  <c r="AA154" i="20"/>
  <c r="AG104" i="20"/>
  <c r="AF104" i="20"/>
  <c r="AH21" i="20"/>
  <c r="AH170" i="20"/>
  <c r="AA164" i="20"/>
  <c r="AD164" i="20"/>
  <c r="AH76" i="20"/>
  <c r="AH51" i="20"/>
  <c r="AH184" i="20"/>
  <c r="AA240" i="20"/>
  <c r="AE240" i="20"/>
  <c r="AA116" i="20"/>
  <c r="AC116" i="20"/>
  <c r="AH235" i="20"/>
  <c r="AG61" i="20"/>
  <c r="AF61" i="20"/>
  <c r="AF140" i="20"/>
  <c r="AG140" i="20"/>
  <c r="AF250" i="20"/>
  <c r="AG250" i="20"/>
  <c r="AA202" i="20"/>
  <c r="AD202" i="20"/>
  <c r="AF194" i="20"/>
  <c r="AG194" i="20"/>
  <c r="AG265" i="20"/>
  <c r="AF265" i="20"/>
  <c r="AG139" i="20"/>
  <c r="AF139" i="20"/>
  <c r="AG291" i="20"/>
  <c r="AF291" i="20"/>
  <c r="AG40" i="20"/>
  <c r="AF40" i="20"/>
  <c r="AF30" i="20"/>
  <c r="AG30" i="20"/>
  <c r="AF125" i="20"/>
  <c r="AG125" i="20"/>
  <c r="AH141" i="20"/>
  <c r="AH46" i="20"/>
  <c r="AH26" i="20"/>
  <c r="AH193" i="20"/>
  <c r="AH34" i="20"/>
  <c r="AF156" i="20"/>
  <c r="AG156" i="20"/>
  <c r="AF214" i="20"/>
  <c r="AG214" i="20"/>
  <c r="AG103" i="20"/>
  <c r="AF103" i="20"/>
  <c r="AD199" i="20"/>
  <c r="AA199" i="20"/>
  <c r="AG59" i="20"/>
  <c r="AF59" i="20"/>
  <c r="AG249" i="20"/>
  <c r="AF249" i="20"/>
  <c r="AF276" i="20"/>
  <c r="AG276" i="20"/>
  <c r="AF157" i="20"/>
  <c r="AG157" i="20"/>
  <c r="AF285" i="20"/>
  <c r="AG285" i="20"/>
  <c r="AG53" i="20"/>
  <c r="AF53" i="20"/>
  <c r="AC81" i="20"/>
  <c r="AA81" i="20"/>
  <c r="AF69" i="20"/>
  <c r="AG69" i="20"/>
  <c r="AC130" i="20"/>
  <c r="AA130" i="20"/>
  <c r="AH271" i="20"/>
  <c r="AA108" i="20"/>
  <c r="AC108" i="20"/>
  <c r="AA262" i="20"/>
  <c r="AE262" i="20"/>
  <c r="AH22" i="20"/>
  <c r="AA208" i="20"/>
  <c r="AD208" i="20"/>
  <c r="AA298" i="20"/>
  <c r="AE298" i="20"/>
  <c r="AF168" i="20"/>
  <c r="AG168" i="20"/>
  <c r="AG201" i="20"/>
  <c r="AF201" i="20"/>
  <c r="AF172" i="20"/>
  <c r="AG172" i="20"/>
  <c r="AG269" i="20"/>
  <c r="AF269" i="20"/>
  <c r="AG198" i="20"/>
  <c r="AF198" i="20"/>
  <c r="AG256" i="20"/>
  <c r="AF256" i="20"/>
  <c r="AF185" i="20"/>
  <c r="AG185" i="20"/>
  <c r="AG158" i="20"/>
  <c r="AF158" i="20"/>
  <c r="AG236" i="20"/>
  <c r="AF236" i="20"/>
  <c r="AA222" i="20"/>
  <c r="AE222" i="20"/>
  <c r="AG224" i="20"/>
  <c r="AF224" i="20"/>
  <c r="AG135" i="20"/>
  <c r="AF135" i="20"/>
  <c r="AC82" i="20"/>
  <c r="AA82" i="20"/>
  <c r="AC115" i="20"/>
  <c r="AA115" i="20"/>
  <c r="AH308" i="20"/>
  <c r="AG215" i="20"/>
  <c r="AF215" i="20"/>
  <c r="AG230" i="20"/>
  <c r="AF230" i="20"/>
  <c r="AA45" i="20"/>
  <c r="AC45" i="20"/>
  <c r="AG220" i="20"/>
  <c r="AF220" i="20"/>
  <c r="AF89" i="20"/>
  <c r="AG89" i="20"/>
  <c r="AG278" i="20"/>
  <c r="AF278" i="20"/>
  <c r="AG272" i="20"/>
  <c r="AF272" i="20"/>
  <c r="AF106" i="20"/>
  <c r="AG106" i="20"/>
  <c r="AF152" i="20"/>
  <c r="AG152" i="20"/>
  <c r="AG204" i="20"/>
  <c r="AF204" i="20"/>
  <c r="AF63" i="20"/>
  <c r="AG63" i="20"/>
  <c r="AG145" i="20"/>
  <c r="AF145" i="20"/>
  <c r="AH259" i="20"/>
  <c r="AH231" i="20"/>
  <c r="AH155" i="20"/>
  <c r="AH137" i="20"/>
  <c r="AH85" i="20"/>
  <c r="AH97" i="20"/>
  <c r="AH47" i="20"/>
  <c r="AH175" i="20"/>
  <c r="AH121" i="20"/>
  <c r="AH28" i="20"/>
  <c r="AF36" i="20"/>
  <c r="AG36" i="20"/>
  <c r="AD196" i="20"/>
  <c r="AA196" i="20"/>
  <c r="AG283" i="20"/>
  <c r="AF283" i="20"/>
  <c r="AF86" i="20"/>
  <c r="AG86" i="20"/>
  <c r="AF90" i="20"/>
  <c r="AG90" i="20"/>
  <c r="AA197" i="20"/>
  <c r="AD197" i="20"/>
  <c r="AG211" i="20"/>
  <c r="AF211" i="20"/>
  <c r="AF92" i="20"/>
  <c r="AG92" i="20"/>
  <c r="AG33" i="20"/>
  <c r="AF33" i="20"/>
  <c r="AG219" i="20"/>
  <c r="AF219" i="20"/>
  <c r="AH281" i="20"/>
  <c r="AH23" i="20"/>
  <c r="AE213" i="20"/>
  <c r="AA213" i="20"/>
  <c r="AH24" i="20"/>
  <c r="AC114" i="20"/>
  <c r="AA114" i="20"/>
  <c r="AA149" i="20"/>
  <c r="AC149" i="20"/>
  <c r="AG237" i="20"/>
  <c r="AF237" i="20"/>
  <c r="AA166" i="20"/>
  <c r="AD166" i="20"/>
  <c r="AG207" i="20"/>
  <c r="AF207" i="20"/>
  <c r="AG72" i="20"/>
  <c r="AF72" i="20"/>
  <c r="AG95" i="20"/>
  <c r="AF95" i="20"/>
  <c r="AD167" i="20"/>
  <c r="AA167" i="20"/>
  <c r="AC101" i="20"/>
  <c r="AA101" i="20"/>
  <c r="AG274" i="20"/>
  <c r="AF274" i="20"/>
  <c r="AG212" i="20"/>
  <c r="AF212" i="20"/>
  <c r="AF243" i="20"/>
  <c r="AG243" i="20"/>
  <c r="AG282" i="20"/>
  <c r="AF282" i="20"/>
  <c r="AG120" i="20"/>
  <c r="AF120" i="20"/>
  <c r="AF288" i="20"/>
  <c r="AG288" i="20"/>
  <c r="AE226" i="20"/>
  <c r="AA226" i="20"/>
  <c r="AH319" i="20"/>
  <c r="AA316" i="20"/>
  <c r="AE316" i="20"/>
  <c r="AE314" i="20"/>
  <c r="AA314" i="20"/>
  <c r="AH313" i="20"/>
  <c r="AH315" i="20"/>
  <c r="I8" i="17"/>
  <c r="I8" i="19"/>
  <c r="AC198" i="22"/>
  <c r="AC73" i="22"/>
  <c r="AD73" i="22"/>
  <c r="AE73" i="22"/>
  <c r="AB237" i="22"/>
  <c r="AA237" i="22"/>
  <c r="AE21" i="22"/>
  <c r="AC21" i="22"/>
  <c r="AD21" i="22"/>
  <c r="AC180" i="22"/>
  <c r="AD180" i="22"/>
  <c r="AE180" i="22"/>
  <c r="AA209" i="22"/>
  <c r="AB209" i="22"/>
  <c r="AE24" i="22"/>
  <c r="AD24" i="22"/>
  <c r="AC24" i="22"/>
  <c r="AC147" i="22"/>
  <c r="AD147" i="22"/>
  <c r="AE147" i="22"/>
  <c r="AC136" i="22"/>
  <c r="AE136" i="22"/>
  <c r="AD136" i="22"/>
  <c r="AC45" i="22"/>
  <c r="AE45" i="22"/>
  <c r="AD45" i="22"/>
  <c r="AC54" i="22"/>
  <c r="AE54" i="22"/>
  <c r="AD54" i="22"/>
  <c r="AA219" i="22"/>
  <c r="AB219" i="22"/>
  <c r="AC207" i="22"/>
  <c r="AD207" i="22"/>
  <c r="AE207" i="22"/>
  <c r="AA62" i="22"/>
  <c r="AB62" i="22"/>
  <c r="AB171" i="22"/>
  <c r="AA171" i="22"/>
  <c r="AD240" i="22"/>
  <c r="AE240" i="22"/>
  <c r="AC240" i="22"/>
  <c r="AE92" i="22"/>
  <c r="AC92" i="22"/>
  <c r="AD92" i="22"/>
  <c r="AC29" i="22"/>
  <c r="AD29" i="22"/>
  <c r="AE29" i="22"/>
  <c r="AC74" i="22"/>
  <c r="AD74" i="22"/>
  <c r="AE74" i="22"/>
  <c r="AD214" i="22"/>
  <c r="AE214" i="22"/>
  <c r="AC214" i="22"/>
  <c r="AE68" i="22"/>
  <c r="AC68" i="22"/>
  <c r="AD68" i="22"/>
  <c r="AC22" i="22"/>
  <c r="AE22" i="22"/>
  <c r="AD22" i="22"/>
  <c r="AE173" i="22"/>
  <c r="AD173" i="22"/>
  <c r="AC173" i="22"/>
  <c r="AD160" i="22"/>
  <c r="AE160" i="22"/>
  <c r="AC160" i="22"/>
  <c r="AE224" i="22"/>
  <c r="AD224" i="22"/>
  <c r="AC224" i="22"/>
  <c r="AD110" i="22"/>
  <c r="AC110" i="22"/>
  <c r="AE110" i="22"/>
  <c r="E5" i="21"/>
  <c r="E6" i="21"/>
  <c r="E9" i="21" s="1"/>
  <c r="E10" i="21" s="1"/>
  <c r="E5" i="15"/>
  <c r="E6" i="15"/>
  <c r="E9" i="15" s="1"/>
  <c r="E10" i="15" s="1"/>
  <c r="E5" i="3"/>
  <c r="E4" i="3"/>
  <c r="AA302" i="20"/>
  <c r="AE302" i="20"/>
  <c r="AH317" i="20"/>
  <c r="AE305" i="20"/>
  <c r="AA305" i="20"/>
  <c r="AA312" i="20"/>
  <c r="AE312" i="20"/>
  <c r="AF310" i="20"/>
  <c r="AG310" i="20"/>
  <c r="AG306" i="20"/>
  <c r="AF306" i="20"/>
  <c r="AH300" i="20"/>
  <c r="AH304" i="20"/>
  <c r="AH299" i="20"/>
  <c r="AH303" i="20"/>
  <c r="AA308" i="20"/>
  <c r="AE308" i="20"/>
  <c r="AH301" i="20"/>
  <c r="AH309" i="20"/>
  <c r="AE311" i="20"/>
  <c r="AA311" i="20"/>
  <c r="AH307" i="20"/>
  <c r="AC152" i="22"/>
  <c r="AD152" i="22"/>
  <c r="AE152" i="22"/>
  <c r="AC41" i="22"/>
  <c r="AD41" i="22"/>
  <c r="AE41" i="22"/>
  <c r="AC108" i="22"/>
  <c r="AD108" i="22"/>
  <c r="AE108" i="22"/>
  <c r="AB165" i="22"/>
  <c r="AA165" i="22"/>
  <c r="AE47" i="22"/>
  <c r="AD47" i="22"/>
  <c r="AC47" i="22"/>
  <c r="AC111" i="22"/>
  <c r="AD111" i="22"/>
  <c r="AE111" i="22"/>
  <c r="AC83" i="22"/>
  <c r="AE83" i="22"/>
  <c r="AD83" i="22"/>
  <c r="AC64" i="22"/>
  <c r="AE64" i="22"/>
  <c r="AD64" i="22"/>
  <c r="AC226" i="22"/>
  <c r="AD226" i="22"/>
  <c r="AE226" i="22"/>
  <c r="AC229" i="22"/>
  <c r="AD229" i="22"/>
  <c r="AE229" i="22"/>
  <c r="AC211" i="22"/>
  <c r="AD211" i="22"/>
  <c r="AE211" i="22"/>
  <c r="AC76" i="22"/>
  <c r="AD76" i="22"/>
  <c r="AE76" i="22"/>
  <c r="AE150" i="22"/>
  <c r="AC150" i="22"/>
  <c r="AD150" i="22"/>
  <c r="AC60" i="22"/>
  <c r="AE60" i="22"/>
  <c r="AD60" i="22"/>
  <c r="AE231" i="22"/>
  <c r="AC231" i="22"/>
  <c r="AD231" i="22"/>
  <c r="AD151" i="22"/>
  <c r="AC151" i="22"/>
  <c r="AE151" i="22"/>
  <c r="AC194" i="22"/>
  <c r="AE194" i="22"/>
  <c r="AD194" i="22"/>
  <c r="AC190" i="22"/>
  <c r="AD190" i="22"/>
  <c r="AE190" i="22"/>
  <c r="AE84" i="22"/>
  <c r="AD84" i="22"/>
  <c r="AC84" i="22"/>
  <c r="H18" i="22"/>
  <c r="AE148" i="22" l="1"/>
  <c r="AC148" i="22"/>
  <c r="AD148" i="22"/>
  <c r="AD103" i="22"/>
  <c r="AE103" i="22"/>
  <c r="AC103" i="22"/>
  <c r="AG320" i="20"/>
  <c r="AF320" i="20"/>
  <c r="AC246" i="22"/>
  <c r="AD246" i="22"/>
  <c r="AE246" i="22"/>
  <c r="AC44" i="22"/>
  <c r="AD44" i="22"/>
  <c r="AE44" i="22"/>
  <c r="AF196" i="20"/>
  <c r="AG196" i="20"/>
  <c r="AA193" i="20"/>
  <c r="AD193" i="20"/>
  <c r="AC51" i="20"/>
  <c r="AA51" i="20"/>
  <c r="AG154" i="20"/>
  <c r="AF154" i="20"/>
  <c r="AA267" i="20"/>
  <c r="AE267" i="20"/>
  <c r="AA253" i="20"/>
  <c r="AE253" i="20"/>
  <c r="AG149" i="20"/>
  <c r="AF149" i="20"/>
  <c r="AC97" i="20"/>
  <c r="AA97" i="20"/>
  <c r="AG222" i="20"/>
  <c r="AF222" i="20"/>
  <c r="AF101" i="20"/>
  <c r="AG101" i="20"/>
  <c r="AG114" i="20"/>
  <c r="AF114" i="20"/>
  <c r="AF197" i="20"/>
  <c r="AG197" i="20"/>
  <c r="AC85" i="20"/>
  <c r="AA85" i="20"/>
  <c r="AF45" i="20"/>
  <c r="AG45" i="20"/>
  <c r="AG82" i="20"/>
  <c r="AF82" i="20"/>
  <c r="AG262" i="20"/>
  <c r="AF262" i="20"/>
  <c r="AF81" i="20"/>
  <c r="AG81" i="20"/>
  <c r="AB26" i="20"/>
  <c r="AA26" i="20"/>
  <c r="AC76" i="20"/>
  <c r="AA76" i="20"/>
  <c r="AA38" i="20"/>
  <c r="AC38" i="20"/>
  <c r="AC46" i="20"/>
  <c r="AA46" i="20"/>
  <c r="AA235" i="20"/>
  <c r="AE235" i="20"/>
  <c r="AF318" i="20"/>
  <c r="AG318" i="20"/>
  <c r="AG107" i="20"/>
  <c r="AF107" i="20"/>
  <c r="AC43" i="20"/>
  <c r="AA43" i="20"/>
  <c r="AG248" i="20"/>
  <c r="AF248" i="20"/>
  <c r="AA137" i="20"/>
  <c r="AC137" i="20"/>
  <c r="AG226" i="20"/>
  <c r="AF226" i="20"/>
  <c r="AG167" i="20"/>
  <c r="AF167" i="20"/>
  <c r="AA24" i="20"/>
  <c r="AB24" i="20"/>
  <c r="AD155" i="20"/>
  <c r="AA155" i="20"/>
  <c r="AF108" i="20"/>
  <c r="AG108" i="20"/>
  <c r="AC141" i="20"/>
  <c r="AA141" i="20"/>
  <c r="AG202" i="20"/>
  <c r="AF202" i="20"/>
  <c r="AF164" i="20"/>
  <c r="AG164" i="20"/>
  <c r="AA39" i="20"/>
  <c r="AC39" i="20"/>
  <c r="AG166" i="20"/>
  <c r="AF166" i="20"/>
  <c r="AG213" i="20"/>
  <c r="AF213" i="20"/>
  <c r="AA28" i="20"/>
  <c r="AC28" i="20"/>
  <c r="AA231" i="20"/>
  <c r="AE231" i="20"/>
  <c r="AF298" i="20"/>
  <c r="AG298" i="20"/>
  <c r="AA271" i="20"/>
  <c r="AE271" i="20"/>
  <c r="AG116" i="20"/>
  <c r="AF116" i="20"/>
  <c r="AD170" i="20"/>
  <c r="AA170" i="20"/>
  <c r="AA190" i="20"/>
  <c r="AD190" i="20"/>
  <c r="AG183" i="20"/>
  <c r="AF183" i="20"/>
  <c r="AA259" i="20"/>
  <c r="AE259" i="20"/>
  <c r="AF130" i="20"/>
  <c r="AG130" i="20"/>
  <c r="AB21" i="20"/>
  <c r="AA21" i="20"/>
  <c r="AE210" i="20"/>
  <c r="AA210" i="20"/>
  <c r="AF99" i="20"/>
  <c r="AG99" i="20"/>
  <c r="AA121" i="20"/>
  <c r="AC121" i="20"/>
  <c r="AA23" i="20"/>
  <c r="AB23" i="20"/>
  <c r="AD175" i="20"/>
  <c r="AA175" i="20"/>
  <c r="AF208" i="20"/>
  <c r="AG208" i="20"/>
  <c r="AF240" i="20"/>
  <c r="AG240" i="20"/>
  <c r="AA200" i="20"/>
  <c r="AD200" i="20"/>
  <c r="AG178" i="20"/>
  <c r="AF178" i="20"/>
  <c r="AA281" i="20"/>
  <c r="AE281" i="20"/>
  <c r="AC47" i="20"/>
  <c r="AA47" i="20"/>
  <c r="AG115" i="20"/>
  <c r="AF115" i="20"/>
  <c r="AB22" i="20"/>
  <c r="AA22" i="20"/>
  <c r="AF199" i="20"/>
  <c r="AG199" i="20"/>
  <c r="AC34" i="20"/>
  <c r="AA34" i="20"/>
  <c r="AA184" i="20"/>
  <c r="AD184" i="20"/>
  <c r="AA57" i="20"/>
  <c r="AC57" i="20"/>
  <c r="AF316" i="20"/>
  <c r="AG316" i="20"/>
  <c r="AA319" i="20"/>
  <c r="AE319" i="20"/>
  <c r="AA315" i="20"/>
  <c r="AE315" i="20"/>
  <c r="AA313" i="20"/>
  <c r="AE313" i="20"/>
  <c r="AG314" i="20"/>
  <c r="AF314" i="20"/>
  <c r="V15" i="3"/>
  <c r="M118" i="21"/>
  <c r="N118" i="21" s="1"/>
  <c r="M287" i="3"/>
  <c r="N287" i="3" s="1"/>
  <c r="M264" i="3"/>
  <c r="N264" i="3" s="1"/>
  <c r="M29" i="21"/>
  <c r="M132" i="3"/>
  <c r="M183" i="15"/>
  <c r="R183" i="15" s="1"/>
  <c r="H10" i="22"/>
  <c r="M217" i="21"/>
  <c r="N217" i="21" s="1"/>
  <c r="M131" i="3"/>
  <c r="R131" i="3" s="1"/>
  <c r="M223" i="15"/>
  <c r="R223" i="15" s="1"/>
  <c r="M158" i="21"/>
  <c r="N158" i="21" s="1"/>
  <c r="M152" i="21"/>
  <c r="M234" i="21"/>
  <c r="M41" i="3"/>
  <c r="N41" i="3" s="1"/>
  <c r="M203" i="15"/>
  <c r="N203" i="15" s="1"/>
  <c r="M38" i="21"/>
  <c r="R38" i="21" s="1"/>
  <c r="M66" i="21"/>
  <c r="N66" i="21" s="1"/>
  <c r="M68" i="15"/>
  <c r="R68" i="15" s="1"/>
  <c r="M119" i="21"/>
  <c r="R119" i="21" s="1"/>
  <c r="M239" i="3"/>
  <c r="M258" i="15"/>
  <c r="M233" i="21"/>
  <c r="N233" i="21" s="1"/>
  <c r="M178" i="21"/>
  <c r="R178" i="21" s="1"/>
  <c r="AE171" i="22"/>
  <c r="AD171" i="22"/>
  <c r="AC171" i="22"/>
  <c r="AC219" i="22"/>
  <c r="AE219" i="22"/>
  <c r="AD219" i="22"/>
  <c r="AD237" i="22"/>
  <c r="AC237" i="22"/>
  <c r="AE237" i="22"/>
  <c r="M220" i="15"/>
  <c r="N220" i="15" s="1"/>
  <c r="M162" i="15"/>
  <c r="R162" i="15" s="1"/>
  <c r="V43" i="21"/>
  <c r="M67" i="21"/>
  <c r="AC209" i="22"/>
  <c r="AD209" i="22"/>
  <c r="AE209" i="22"/>
  <c r="M126" i="15"/>
  <c r="R126" i="15" s="1"/>
  <c r="V49" i="15"/>
  <c r="V10" i="21"/>
  <c r="M237" i="15"/>
  <c r="N237" i="15" s="1"/>
  <c r="M229" i="21"/>
  <c r="M304" i="15"/>
  <c r="V17" i="21"/>
  <c r="AD62" i="22"/>
  <c r="AE62" i="22"/>
  <c r="AC62" i="22"/>
  <c r="M98" i="21"/>
  <c r="R98" i="21" s="1"/>
  <c r="M209" i="21"/>
  <c r="R209" i="21" s="1"/>
  <c r="M251" i="21"/>
  <c r="M107" i="21"/>
  <c r="M136" i="21"/>
  <c r="N136" i="21" s="1"/>
  <c r="M187" i="21"/>
  <c r="N187" i="21" s="1"/>
  <c r="M269" i="21"/>
  <c r="N269" i="21" s="1"/>
  <c r="M123" i="21"/>
  <c r="R123" i="21" s="1"/>
  <c r="M27" i="21"/>
  <c r="N27" i="21" s="1"/>
  <c r="M36" i="21"/>
  <c r="N36" i="21" s="1"/>
  <c r="M171" i="21"/>
  <c r="M92" i="21"/>
  <c r="M103" i="21"/>
  <c r="N103" i="21" s="1"/>
  <c r="M115" i="21"/>
  <c r="N115" i="21" s="1"/>
  <c r="V6" i="21"/>
  <c r="M48" i="21"/>
  <c r="R48" i="21" s="1"/>
  <c r="V22" i="21"/>
  <c r="M154" i="21"/>
  <c r="N154" i="21" s="1"/>
  <c r="M70" i="21"/>
  <c r="M216" i="21"/>
  <c r="M124" i="21"/>
  <c r="N124" i="21" s="1"/>
  <c r="M90" i="21"/>
  <c r="N90" i="21" s="1"/>
  <c r="M263" i="21"/>
  <c r="R263" i="21" s="1"/>
  <c r="M93" i="21"/>
  <c r="R93" i="21" s="1"/>
  <c r="M210" i="21"/>
  <c r="N210" i="21" s="1"/>
  <c r="M143" i="21"/>
  <c r="N143" i="21" s="1"/>
  <c r="M212" i="21"/>
  <c r="M63" i="3"/>
  <c r="M104" i="3"/>
  <c r="M225" i="15"/>
  <c r="N225" i="15" s="1"/>
  <c r="M193" i="15"/>
  <c r="N193" i="15" s="1"/>
  <c r="V4" i="21"/>
  <c r="M121" i="21"/>
  <c r="N121" i="21" s="1"/>
  <c r="M114" i="21"/>
  <c r="N114" i="21" s="1"/>
  <c r="M205" i="21"/>
  <c r="R205" i="21" s="1"/>
  <c r="M82" i="21"/>
  <c r="V3" i="21"/>
  <c r="M60" i="21"/>
  <c r="N60" i="21" s="1"/>
  <c r="M131" i="21"/>
  <c r="R131" i="21" s="1"/>
  <c r="M128" i="21"/>
  <c r="N128" i="21" s="1"/>
  <c r="M117" i="21"/>
  <c r="N117" i="21" s="1"/>
  <c r="V26" i="21"/>
  <c r="M230" i="15"/>
  <c r="N230" i="15" s="1"/>
  <c r="M80" i="15"/>
  <c r="M188" i="15"/>
  <c r="M159" i="21"/>
  <c r="N159" i="21" s="1"/>
  <c r="M41" i="21"/>
  <c r="N41" i="21" s="1"/>
  <c r="M53" i="21"/>
  <c r="R53" i="21" s="1"/>
  <c r="V15" i="21"/>
  <c r="M257" i="21"/>
  <c r="R257" i="21" s="1"/>
  <c r="M24" i="21"/>
  <c r="R24" i="21" s="1"/>
  <c r="M190" i="21"/>
  <c r="M81" i="21"/>
  <c r="R81" i="21" s="1"/>
  <c r="V46" i="21"/>
  <c r="M271" i="21"/>
  <c r="R271" i="21" s="1"/>
  <c r="M236" i="21"/>
  <c r="N236" i="21" s="1"/>
  <c r="M261" i="3"/>
  <c r="N261" i="3" s="1"/>
  <c r="M54" i="15"/>
  <c r="R54" i="15" s="1"/>
  <c r="M41" i="15"/>
  <c r="R41" i="15" s="1"/>
  <c r="M313" i="15"/>
  <c r="V48" i="21"/>
  <c r="M186" i="21"/>
  <c r="N186" i="21" s="1"/>
  <c r="M142" i="21"/>
  <c r="R142" i="21" s="1"/>
  <c r="M56" i="21"/>
  <c r="R56" i="21" s="1"/>
  <c r="M101" i="21"/>
  <c r="R101" i="21" s="1"/>
  <c r="M89" i="21"/>
  <c r="R89" i="21" s="1"/>
  <c r="M211" i="21"/>
  <c r="N211" i="21" s="1"/>
  <c r="M64" i="21"/>
  <c r="M132" i="21"/>
  <c r="R132" i="21" s="1"/>
  <c r="M260" i="15"/>
  <c r="N260" i="15" s="1"/>
  <c r="V35" i="21"/>
  <c r="M203" i="21"/>
  <c r="R203" i="21" s="1"/>
  <c r="M112" i="21"/>
  <c r="N112" i="21" s="1"/>
  <c r="M167" i="21"/>
  <c r="R167" i="21" s="1"/>
  <c r="M170" i="21"/>
  <c r="N170" i="21" s="1"/>
  <c r="M42" i="21"/>
  <c r="M59" i="21"/>
  <c r="N59" i="21" s="1"/>
  <c r="M161" i="21"/>
  <c r="N161" i="21" s="1"/>
  <c r="M144" i="21"/>
  <c r="N144" i="21" s="1"/>
  <c r="M201" i="21"/>
  <c r="R201" i="21" s="1"/>
  <c r="V47" i="21"/>
  <c r="M199" i="3"/>
  <c r="R199" i="3" s="1"/>
  <c r="M86" i="15"/>
  <c r="R86" i="15" s="1"/>
  <c r="M299" i="15"/>
  <c r="M151" i="15"/>
  <c r="N151" i="15" s="1"/>
  <c r="M251" i="15"/>
  <c r="N251" i="15" s="1"/>
  <c r="M125" i="21"/>
  <c r="R125" i="21" s="1"/>
  <c r="M35" i="21"/>
  <c r="R35" i="21" s="1"/>
  <c r="M73" i="21"/>
  <c r="N73" i="21" s="1"/>
  <c r="M193" i="21"/>
  <c r="N193" i="21" s="1"/>
  <c r="M166" i="21"/>
  <c r="N166" i="21" s="1"/>
  <c r="M182" i="21"/>
  <c r="V5" i="21"/>
  <c r="M50" i="21"/>
  <c r="N50" i="21" s="1"/>
  <c r="M145" i="21"/>
  <c r="N145" i="21" s="1"/>
  <c r="M194" i="21"/>
  <c r="R194" i="21" s="1"/>
  <c r="M198" i="21"/>
  <c r="N198" i="21" s="1"/>
  <c r="M228" i="21"/>
  <c r="R228" i="21" s="1"/>
  <c r="M261" i="21"/>
  <c r="R261" i="21" s="1"/>
  <c r="M254" i="21"/>
  <c r="M218" i="21"/>
  <c r="M192" i="21"/>
  <c r="N192" i="21" s="1"/>
  <c r="M246" i="21"/>
  <c r="R246" i="21" s="1"/>
  <c r="M88" i="21"/>
  <c r="R88" i="21" s="1"/>
  <c r="M91" i="21"/>
  <c r="N91" i="21" s="1"/>
  <c r="M127" i="21"/>
  <c r="N127" i="21" s="1"/>
  <c r="V44" i="21"/>
  <c r="M74" i="21"/>
  <c r="M204" i="21"/>
  <c r="N204" i="21" s="1"/>
  <c r="M99" i="21"/>
  <c r="R99" i="21" s="1"/>
  <c r="M47" i="21"/>
  <c r="R47" i="21" s="1"/>
  <c r="M263" i="15"/>
  <c r="R263" i="15" s="1"/>
  <c r="V16" i="15"/>
  <c r="M278" i="15"/>
  <c r="N278" i="15" s="1"/>
  <c r="M200" i="15"/>
  <c r="R200" i="15" s="1"/>
  <c r="M51" i="21"/>
  <c r="M77" i="21"/>
  <c r="V36" i="21"/>
  <c r="M109" i="21"/>
  <c r="R109" i="21" s="1"/>
  <c r="M163" i="21"/>
  <c r="R163" i="21" s="1"/>
  <c r="M25" i="21"/>
  <c r="N25" i="21" s="1"/>
  <c r="V54" i="21"/>
  <c r="M232" i="21"/>
  <c r="R232" i="21" s="1"/>
  <c r="M265" i="21"/>
  <c r="V16" i="21"/>
  <c r="M43" i="21"/>
  <c r="N43" i="21" s="1"/>
  <c r="V41" i="21"/>
  <c r="M243" i="21"/>
  <c r="R243" i="21" s="1"/>
  <c r="M197" i="21"/>
  <c r="R197" i="21" s="1"/>
  <c r="M255" i="21"/>
  <c r="R255" i="21" s="1"/>
  <c r="M135" i="21"/>
  <c r="R135" i="21" s="1"/>
  <c r="V51" i="21"/>
  <c r="M230" i="21"/>
  <c r="V13" i="21"/>
  <c r="M86" i="21"/>
  <c r="N86" i="21" s="1"/>
  <c r="M149" i="21"/>
  <c r="R149" i="21" s="1"/>
  <c r="V9" i="21"/>
  <c r="M37" i="21"/>
  <c r="R37" i="21" s="1"/>
  <c r="V56" i="21"/>
  <c r="M106" i="21"/>
  <c r="M71" i="21"/>
  <c r="N71" i="21" s="1"/>
  <c r="M151" i="21"/>
  <c r="R151" i="21" s="1"/>
  <c r="M179" i="21"/>
  <c r="N179" i="21" s="1"/>
  <c r="M33" i="21"/>
  <c r="N33" i="21" s="1"/>
  <c r="M252" i="21"/>
  <c r="N252" i="21" s="1"/>
  <c r="M164" i="21"/>
  <c r="N164" i="21" s="1"/>
  <c r="M253" i="21"/>
  <c r="R253" i="21" s="1"/>
  <c r="M174" i="21"/>
  <c r="M147" i="21"/>
  <c r="N147" i="21" s="1"/>
  <c r="V21" i="21"/>
  <c r="M97" i="21"/>
  <c r="N97" i="21" s="1"/>
  <c r="M84" i="21"/>
  <c r="N84" i="21" s="1"/>
  <c r="M122" i="21"/>
  <c r="N122" i="21" s="1"/>
  <c r="M85" i="21"/>
  <c r="R85" i="21" s="1"/>
  <c r="M219" i="21"/>
  <c r="N219" i="21" s="1"/>
  <c r="V53" i="21"/>
  <c r="M160" i="21"/>
  <c r="N160" i="21" s="1"/>
  <c r="M270" i="21"/>
  <c r="N270" i="21" s="1"/>
  <c r="M55" i="21"/>
  <c r="N55" i="21" s="1"/>
  <c r="V33" i="21"/>
  <c r="M76" i="21"/>
  <c r="N76" i="21" s="1"/>
  <c r="M63" i="21"/>
  <c r="N63" i="21" s="1"/>
  <c r="M195" i="3"/>
  <c r="N195" i="3" s="1"/>
  <c r="M270" i="3"/>
  <c r="M284" i="15"/>
  <c r="N284" i="15" s="1"/>
  <c r="M85" i="15"/>
  <c r="N85" i="15" s="1"/>
  <c r="M169" i="15"/>
  <c r="N169" i="15" s="1"/>
  <c r="M42" i="15"/>
  <c r="N42" i="15" s="1"/>
  <c r="M72" i="21"/>
  <c r="R72" i="21" s="1"/>
  <c r="M96" i="21"/>
  <c r="R96" i="21" s="1"/>
  <c r="M54" i="21"/>
  <c r="R54" i="21" s="1"/>
  <c r="M94" i="21"/>
  <c r="M45" i="21"/>
  <c r="V55" i="21"/>
  <c r="M28" i="21"/>
  <c r="N28" i="21" s="1"/>
  <c r="M239" i="21"/>
  <c r="R239" i="21" s="1"/>
  <c r="M157" i="21"/>
  <c r="R157" i="21" s="1"/>
  <c r="M126" i="21"/>
  <c r="N126" i="21" s="1"/>
  <c r="V52" i="21"/>
  <c r="M133" i="21"/>
  <c r="M162" i="21"/>
  <c r="V25" i="21"/>
  <c r="V34" i="21"/>
  <c r="M139" i="21"/>
  <c r="N139" i="21" s="1"/>
  <c r="M129" i="21"/>
  <c r="N129" i="21" s="1"/>
  <c r="M224" i="21"/>
  <c r="R224" i="21" s="1"/>
  <c r="M200" i="21"/>
  <c r="N200" i="21" s="1"/>
  <c r="M250" i="21"/>
  <c r="M220" i="21"/>
  <c r="R220" i="21" s="1"/>
  <c r="M260" i="21"/>
  <c r="N260" i="21" s="1"/>
  <c r="M207" i="21"/>
  <c r="N207" i="21" s="1"/>
  <c r="M172" i="21"/>
  <c r="R172" i="21" s="1"/>
  <c r="M150" i="21"/>
  <c r="R150" i="21" s="1"/>
  <c r="M32" i="21"/>
  <c r="N32" i="21" s="1"/>
  <c r="M140" i="21"/>
  <c r="N140" i="21" s="1"/>
  <c r="M138" i="21"/>
  <c r="M120" i="21"/>
  <c r="M238" i="21"/>
  <c r="R238" i="21" s="1"/>
  <c r="M181" i="21"/>
  <c r="N181" i="21" s="1"/>
  <c r="M215" i="21"/>
  <c r="N215" i="21" s="1"/>
  <c r="M191" i="21"/>
  <c r="R191" i="21" s="1"/>
  <c r="M108" i="21"/>
  <c r="N108" i="21" s="1"/>
  <c r="M202" i="21"/>
  <c r="N202" i="21" s="1"/>
  <c r="M177" i="21"/>
  <c r="M176" i="21"/>
  <c r="R176" i="21" s="1"/>
  <c r="M46" i="21"/>
  <c r="R46" i="21" s="1"/>
  <c r="V28" i="21"/>
  <c r="V30" i="21"/>
  <c r="M68" i="21"/>
  <c r="R68" i="21" s="1"/>
  <c r="M22" i="21"/>
  <c r="R22" i="21" s="1"/>
  <c r="M226" i="21"/>
  <c r="N226" i="21" s="1"/>
  <c r="M62" i="21"/>
  <c r="M111" i="21"/>
  <c r="N111" i="21" s="1"/>
  <c r="M250" i="3"/>
  <c r="N250" i="3" s="1"/>
  <c r="M238" i="3"/>
  <c r="R238" i="3" s="1"/>
  <c r="M110" i="3"/>
  <c r="N110" i="3" s="1"/>
  <c r="V6" i="3"/>
  <c r="M60" i="3"/>
  <c r="N60" i="3" s="1"/>
  <c r="M37" i="3"/>
  <c r="R37" i="3" s="1"/>
  <c r="M65" i="3"/>
  <c r="M84" i="3"/>
  <c r="M313" i="3"/>
  <c r="N313" i="3" s="1"/>
  <c r="M115" i="3"/>
  <c r="R115" i="3" s="1"/>
  <c r="M198" i="3"/>
  <c r="N198" i="3" s="1"/>
  <c r="V3" i="3"/>
  <c r="M276" i="3"/>
  <c r="R276" i="3" s="1"/>
  <c r="M26" i="3"/>
  <c r="R26" i="3" s="1"/>
  <c r="V7" i="21"/>
  <c r="M224" i="3"/>
  <c r="R224" i="3" s="1"/>
  <c r="M314" i="3"/>
  <c r="R314" i="3" s="1"/>
  <c r="M95" i="3"/>
  <c r="R95" i="3" s="1"/>
  <c r="M229" i="3"/>
  <c r="R229" i="3" s="1"/>
  <c r="M174" i="3"/>
  <c r="N174" i="3" s="1"/>
  <c r="M165" i="3"/>
  <c r="N165" i="3" s="1"/>
  <c r="V9" i="3"/>
  <c r="M151" i="3"/>
  <c r="V11" i="21"/>
  <c r="M256" i="15"/>
  <c r="N256" i="15" s="1"/>
  <c r="M244" i="21"/>
  <c r="R244" i="21" s="1"/>
  <c r="M175" i="3"/>
  <c r="R175" i="3" s="1"/>
  <c r="M173" i="3"/>
  <c r="R173" i="3" s="1"/>
  <c r="M299" i="3"/>
  <c r="R299" i="3" s="1"/>
  <c r="M98" i="3"/>
  <c r="N98" i="3" s="1"/>
  <c r="M82" i="3"/>
  <c r="N82" i="3" s="1"/>
  <c r="M29" i="3"/>
  <c r="N29" i="3" s="1"/>
  <c r="M108" i="15"/>
  <c r="N108" i="15" s="1"/>
  <c r="M21" i="15"/>
  <c r="N21" i="15" s="1"/>
  <c r="M125" i="15"/>
  <c r="N125" i="15" s="1"/>
  <c r="V35" i="15"/>
  <c r="M244" i="15"/>
  <c r="N244" i="15" s="1"/>
  <c r="M173" i="21"/>
  <c r="N173" i="21" s="1"/>
  <c r="M169" i="21"/>
  <c r="R169" i="21" s="1"/>
  <c r="V12" i="21"/>
  <c r="M26" i="21"/>
  <c r="R26" i="21" s="1"/>
  <c r="V20" i="21"/>
  <c r="M21" i="21"/>
  <c r="N21" i="21" s="1"/>
  <c r="M110" i="21"/>
  <c r="R110" i="21" s="1"/>
  <c r="M30" i="21"/>
  <c r="R30" i="21" s="1"/>
  <c r="M247" i="21"/>
  <c r="R247" i="21" s="1"/>
  <c r="M156" i="21"/>
  <c r="R156" i="21" s="1"/>
  <c r="M245" i="21"/>
  <c r="M130" i="21"/>
  <c r="R130" i="21" s="1"/>
  <c r="M175" i="21"/>
  <c r="N175" i="21" s="1"/>
  <c r="M34" i="21"/>
  <c r="N34" i="21" s="1"/>
  <c r="M183" i="21"/>
  <c r="N183" i="21" s="1"/>
  <c r="V14" i="21"/>
  <c r="M40" i="21"/>
  <c r="N40" i="21" s="1"/>
  <c r="M184" i="21"/>
  <c r="R184" i="21" s="1"/>
  <c r="V8" i="21"/>
  <c r="M39" i="21"/>
  <c r="N39" i="21" s="1"/>
  <c r="M221" i="21"/>
  <c r="N221" i="21" s="1"/>
  <c r="M272" i="21"/>
  <c r="R272" i="21" s="1"/>
  <c r="M208" i="21"/>
  <c r="N208" i="21" s="1"/>
  <c r="M259" i="21"/>
  <c r="R259" i="21" s="1"/>
  <c r="M58" i="21"/>
  <c r="N58" i="21" s="1"/>
  <c r="V24" i="21"/>
  <c r="M231" i="21"/>
  <c r="N231" i="21" s="1"/>
  <c r="V29" i="21"/>
  <c r="M223" i="21"/>
  <c r="R223" i="21" s="1"/>
  <c r="M222" i="21"/>
  <c r="N222" i="21" s="1"/>
  <c r="M75" i="21"/>
  <c r="N75" i="21" s="1"/>
  <c r="V40" i="21"/>
  <c r="M268" i="21"/>
  <c r="N268" i="21" s="1"/>
  <c r="M235" i="21"/>
  <c r="N235" i="21" s="1"/>
  <c r="V42" i="21"/>
  <c r="V38" i="21"/>
  <c r="M258" i="21"/>
  <c r="R258" i="21" s="1"/>
  <c r="M83" i="21"/>
  <c r="R83" i="21" s="1"/>
  <c r="M69" i="21"/>
  <c r="R69" i="21" s="1"/>
  <c r="M196" i="21"/>
  <c r="N196" i="21" s="1"/>
  <c r="M100" i="21"/>
  <c r="R100" i="21" s="1"/>
  <c r="M189" i="21"/>
  <c r="R189" i="21" s="1"/>
  <c r="V50" i="21"/>
  <c r="M248" i="21"/>
  <c r="R248" i="21" s="1"/>
  <c r="M61" i="21"/>
  <c r="N61" i="21" s="1"/>
  <c r="V19" i="21"/>
  <c r="M188" i="21"/>
  <c r="R188" i="21" s="1"/>
  <c r="M116" i="21"/>
  <c r="R116" i="21" s="1"/>
  <c r="M165" i="21"/>
  <c r="R165" i="21" s="1"/>
  <c r="V31" i="21"/>
  <c r="M256" i="21"/>
  <c r="N256" i="21" s="1"/>
  <c r="M237" i="21"/>
  <c r="N237" i="21" s="1"/>
  <c r="M120" i="3"/>
  <c r="R120" i="3" s="1"/>
  <c r="M219" i="3"/>
  <c r="N219" i="3" s="1"/>
  <c r="V2" i="3"/>
  <c r="M28" i="3"/>
  <c r="N28" i="3" s="1"/>
  <c r="M310" i="3"/>
  <c r="N310" i="3" s="1"/>
  <c r="M97" i="3"/>
  <c r="R97" i="3" s="1"/>
  <c r="M300" i="15"/>
  <c r="N300" i="15" s="1"/>
  <c r="M82" i="15"/>
  <c r="R82" i="15" s="1"/>
  <c r="M196" i="15"/>
  <c r="N196" i="15" s="1"/>
  <c r="M46" i="15"/>
  <c r="R46" i="15" s="1"/>
  <c r="M62" i="15"/>
  <c r="R62" i="15" s="1"/>
  <c r="M104" i="21"/>
  <c r="N104" i="21" s="1"/>
  <c r="M214" i="21"/>
  <c r="N214" i="21" s="1"/>
  <c r="V27" i="21"/>
  <c r="M31" i="21"/>
  <c r="N31" i="21" s="1"/>
  <c r="M148" i="21"/>
  <c r="R148" i="21" s="1"/>
  <c r="M249" i="21"/>
  <c r="N249" i="21" s="1"/>
  <c r="M134" i="21"/>
  <c r="N134" i="21" s="1"/>
  <c r="M213" i="21"/>
  <c r="N213" i="21" s="1"/>
  <c r="M227" i="21"/>
  <c r="R227" i="21" s="1"/>
  <c r="M57" i="21"/>
  <c r="R57" i="21" s="1"/>
  <c r="V49" i="21"/>
  <c r="M195" i="21"/>
  <c r="N195" i="21" s="1"/>
  <c r="V18" i="21"/>
  <c r="M146" i="21"/>
  <c r="N146" i="21" s="1"/>
  <c r="V32" i="21"/>
  <c r="M44" i="21"/>
  <c r="N44" i="21" s="1"/>
  <c r="M180" i="21"/>
  <c r="R180" i="21" s="1"/>
  <c r="M241" i="21"/>
  <c r="R241" i="21" s="1"/>
  <c r="M102" i="21"/>
  <c r="N102" i="21" s="1"/>
  <c r="M199" i="21"/>
  <c r="N199" i="21" s="1"/>
  <c r="V39" i="21"/>
  <c r="M168" i="21"/>
  <c r="R168" i="21" s="1"/>
  <c r="M79" i="21"/>
  <c r="R79" i="21" s="1"/>
  <c r="M23" i="21"/>
  <c r="R23" i="21" s="1"/>
  <c r="M105" i="21"/>
  <c r="N105" i="21" s="1"/>
  <c r="M52" i="21"/>
  <c r="R52" i="21" s="1"/>
  <c r="M153" i="21"/>
  <c r="N153" i="21" s="1"/>
  <c r="V2" i="21"/>
  <c r="M137" i="21"/>
  <c r="R137" i="21" s="1"/>
  <c r="M264" i="21"/>
  <c r="R264" i="21" s="1"/>
  <c r="M240" i="21"/>
  <c r="N240" i="21" s="1"/>
  <c r="M49" i="21"/>
  <c r="R49" i="21" s="1"/>
  <c r="M242" i="21"/>
  <c r="N242" i="21" s="1"/>
  <c r="M78" i="21"/>
  <c r="N78" i="21" s="1"/>
  <c r="M95" i="21"/>
  <c r="N95" i="21" s="1"/>
  <c r="M141" i="21"/>
  <c r="R141" i="21" s="1"/>
  <c r="M225" i="21"/>
  <c r="R225" i="21" s="1"/>
  <c r="M80" i="21"/>
  <c r="N80" i="21" s="1"/>
  <c r="M267" i="21"/>
  <c r="R267" i="21" s="1"/>
  <c r="V45" i="21"/>
  <c r="M206" i="21"/>
  <c r="R206" i="21" s="1"/>
  <c r="M262" i="21"/>
  <c r="R262" i="21" s="1"/>
  <c r="M87" i="21"/>
  <c r="N87" i="21" s="1"/>
  <c r="V37" i="21"/>
  <c r="M185" i="21"/>
  <c r="N185" i="21" s="1"/>
  <c r="V23" i="21"/>
  <c r="M155" i="21"/>
  <c r="R155" i="21" s="1"/>
  <c r="M113" i="21"/>
  <c r="R113" i="21" s="1"/>
  <c r="M266" i="21"/>
  <c r="N266" i="21" s="1"/>
  <c r="M65" i="21"/>
  <c r="N65" i="21" s="1"/>
  <c r="V17" i="3"/>
  <c r="M122" i="3"/>
  <c r="R122" i="3" s="1"/>
  <c r="M302" i="3"/>
  <c r="R302" i="3" s="1"/>
  <c r="M251" i="3"/>
  <c r="R251" i="3" s="1"/>
  <c r="M216" i="3"/>
  <c r="N216" i="3" s="1"/>
  <c r="M247" i="3"/>
  <c r="N247" i="3" s="1"/>
  <c r="M141" i="3"/>
  <c r="N141" i="3" s="1"/>
  <c r="M105" i="15"/>
  <c r="N105" i="15" s="1"/>
  <c r="M144" i="15"/>
  <c r="N144" i="15" s="1"/>
  <c r="M239" i="15"/>
  <c r="R239" i="15" s="1"/>
  <c r="M130" i="15"/>
  <c r="N130" i="15" s="1"/>
  <c r="M254" i="15"/>
  <c r="R254" i="15" s="1"/>
  <c r="M246" i="15"/>
  <c r="N246" i="15" s="1"/>
  <c r="M312" i="15"/>
  <c r="N312" i="15" s="1"/>
  <c r="V47" i="15"/>
  <c r="M21" i="3"/>
  <c r="N21" i="3" s="1"/>
  <c r="M245" i="3"/>
  <c r="R245" i="3" s="1"/>
  <c r="M226" i="3"/>
  <c r="R226" i="3" s="1"/>
  <c r="M23" i="3"/>
  <c r="R23" i="3" s="1"/>
  <c r="M168" i="3"/>
  <c r="N168" i="3" s="1"/>
  <c r="V12" i="3"/>
  <c r="M70" i="3"/>
  <c r="N70" i="3" s="1"/>
  <c r="M133" i="15"/>
  <c r="R133" i="15" s="1"/>
  <c r="V54" i="15"/>
  <c r="M281" i="15"/>
  <c r="R281" i="15" s="1"/>
  <c r="M40" i="15"/>
  <c r="N40" i="15" s="1"/>
  <c r="M308" i="15"/>
  <c r="N308" i="15" s="1"/>
  <c r="M198" i="15"/>
  <c r="R198" i="15" s="1"/>
  <c r="M177" i="15"/>
  <c r="R177" i="15" s="1"/>
  <c r="M208" i="15"/>
  <c r="N208" i="15" s="1"/>
  <c r="M46" i="3"/>
  <c r="N46" i="3" s="1"/>
  <c r="M271" i="3"/>
  <c r="N271" i="3" s="1"/>
  <c r="M94" i="3"/>
  <c r="R94" i="3" s="1"/>
  <c r="M73" i="3"/>
  <c r="N73" i="3" s="1"/>
  <c r="M263" i="3"/>
  <c r="R263" i="3" s="1"/>
  <c r="M143" i="3"/>
  <c r="R143" i="3" s="1"/>
  <c r="M111" i="3"/>
  <c r="N111" i="3" s="1"/>
  <c r="M241" i="3"/>
  <c r="R241" i="3" s="1"/>
  <c r="M242" i="3"/>
  <c r="N242" i="3" s="1"/>
  <c r="M321" i="3"/>
  <c r="N321" i="3" s="1"/>
  <c r="M211" i="3"/>
  <c r="N211" i="3" s="1"/>
  <c r="M109" i="15"/>
  <c r="R109" i="15" s="1"/>
  <c r="M37" i="15"/>
  <c r="N37" i="15" s="1"/>
  <c r="M234" i="15"/>
  <c r="R234" i="15" s="1"/>
  <c r="M310" i="15"/>
  <c r="N310" i="15" s="1"/>
  <c r="M266" i="15"/>
  <c r="N266" i="15" s="1"/>
  <c r="V26" i="15"/>
  <c r="M73" i="15"/>
  <c r="N73" i="15" s="1"/>
  <c r="M57" i="15"/>
  <c r="N57" i="15" s="1"/>
  <c r="M303" i="15"/>
  <c r="N303" i="15" s="1"/>
  <c r="M206" i="15"/>
  <c r="N206" i="15" s="1"/>
  <c r="M300" i="3"/>
  <c r="N300" i="3" s="1"/>
  <c r="M75" i="3"/>
  <c r="N75" i="3" s="1"/>
  <c r="M106" i="3"/>
  <c r="N106" i="3" s="1"/>
  <c r="M312" i="3"/>
  <c r="R312" i="3" s="1"/>
  <c r="M305" i="3"/>
  <c r="R305" i="3" s="1"/>
  <c r="M64" i="3"/>
  <c r="N64" i="3" s="1"/>
  <c r="M32" i="3"/>
  <c r="R32" i="3" s="1"/>
  <c r="V10" i="3"/>
  <c r="M214" i="3"/>
  <c r="R214" i="3" s="1"/>
  <c r="M92" i="3"/>
  <c r="N92" i="3" s="1"/>
  <c r="M285" i="15"/>
  <c r="N285" i="15" s="1"/>
  <c r="M52" i="15"/>
  <c r="N52" i="15" s="1"/>
  <c r="V25" i="15"/>
  <c r="M306" i="15"/>
  <c r="N306" i="15" s="1"/>
  <c r="M305" i="15"/>
  <c r="M240" i="15"/>
  <c r="N240" i="15" s="1"/>
  <c r="M166" i="15"/>
  <c r="R166" i="15" s="1"/>
  <c r="M141" i="15"/>
  <c r="R141" i="15" s="1"/>
  <c r="M243" i="15"/>
  <c r="N243" i="15" s="1"/>
  <c r="M173" i="15"/>
  <c r="N173" i="15" s="1"/>
  <c r="M160" i="15"/>
  <c r="R160" i="15" s="1"/>
  <c r="M321" i="15"/>
  <c r="N321" i="15" s="1"/>
  <c r="V17" i="15"/>
  <c r="M211" i="15"/>
  <c r="N211" i="15" s="1"/>
  <c r="M59" i="15"/>
  <c r="N59" i="15" s="1"/>
  <c r="M171" i="15"/>
  <c r="N171" i="15" s="1"/>
  <c r="M131" i="15"/>
  <c r="N131" i="15" s="1"/>
  <c r="M179" i="15"/>
  <c r="N179" i="15" s="1"/>
  <c r="M60" i="15"/>
  <c r="R60" i="15" s="1"/>
  <c r="M53" i="15"/>
  <c r="R53" i="15" s="1"/>
  <c r="V19" i="15"/>
  <c r="M283" i="15"/>
  <c r="N283" i="15" s="1"/>
  <c r="M50" i="15"/>
  <c r="N50" i="15" s="1"/>
  <c r="M23" i="15"/>
  <c r="R23" i="15" s="1"/>
  <c r="M63" i="15"/>
  <c r="N63" i="15" s="1"/>
  <c r="M89" i="15"/>
  <c r="R89" i="15" s="1"/>
  <c r="M190" i="15"/>
  <c r="R190" i="15" s="1"/>
  <c r="M119" i="15"/>
  <c r="N119" i="15" s="1"/>
  <c r="M32" i="15"/>
  <c r="R32" i="15" s="1"/>
  <c r="M199" i="15"/>
  <c r="R199" i="15" s="1"/>
  <c r="M170" i="15"/>
  <c r="N170" i="15" s="1"/>
  <c r="M66" i="15"/>
  <c r="N66" i="15" s="1"/>
  <c r="M319" i="15"/>
  <c r="R319" i="15" s="1"/>
  <c r="M209" i="15"/>
  <c r="N209" i="15" s="1"/>
  <c r="M250" i="15"/>
  <c r="N250" i="15" s="1"/>
  <c r="M70" i="15"/>
  <c r="N70" i="15" s="1"/>
  <c r="M187" i="15"/>
  <c r="R187" i="15" s="1"/>
  <c r="M259" i="15"/>
  <c r="N259" i="15" s="1"/>
  <c r="V10" i="15"/>
  <c r="M31" i="15"/>
  <c r="N31" i="15" s="1"/>
  <c r="M317" i="15"/>
  <c r="R317" i="15" s="1"/>
  <c r="M94" i="15"/>
  <c r="R94" i="15" s="1"/>
  <c r="M132" i="15"/>
  <c r="N132" i="15" s="1"/>
  <c r="M232" i="15"/>
  <c r="R232" i="15" s="1"/>
  <c r="M79" i="15"/>
  <c r="N79" i="15" s="1"/>
  <c r="M161" i="15"/>
  <c r="R161" i="15" s="1"/>
  <c r="V46" i="15"/>
  <c r="V30" i="15"/>
  <c r="M165" i="15"/>
  <c r="N165" i="15" s="1"/>
  <c r="V11" i="15"/>
  <c r="M210" i="15"/>
  <c r="N210" i="15" s="1"/>
  <c r="V21" i="15"/>
  <c r="M238" i="15"/>
  <c r="N238" i="15" s="1"/>
  <c r="M72" i="15"/>
  <c r="N72" i="15" s="1"/>
  <c r="V13" i="15"/>
  <c r="M288" i="15"/>
  <c r="R288" i="15" s="1"/>
  <c r="M134" i="15"/>
  <c r="R134" i="15" s="1"/>
  <c r="M249" i="15"/>
  <c r="N249" i="15" s="1"/>
  <c r="M186" i="15"/>
  <c r="N186" i="15" s="1"/>
  <c r="M307" i="15"/>
  <c r="R307" i="15" s="1"/>
  <c r="M30" i="15"/>
  <c r="R30" i="15" s="1"/>
  <c r="V14" i="15"/>
  <c r="V53" i="15"/>
  <c r="M147" i="15"/>
  <c r="R147" i="15" s="1"/>
  <c r="V56" i="15"/>
  <c r="V18" i="15"/>
  <c r="M98" i="15"/>
  <c r="N98" i="15" s="1"/>
  <c r="M265" i="15"/>
  <c r="N265" i="15" s="1"/>
  <c r="M138" i="15"/>
  <c r="R138" i="15" s="1"/>
  <c r="M110" i="15"/>
  <c r="N110" i="15" s="1"/>
  <c r="M113" i="15"/>
  <c r="N113" i="15" s="1"/>
  <c r="M148" i="15"/>
  <c r="N148" i="15" s="1"/>
  <c r="M100" i="15"/>
  <c r="R100" i="15" s="1"/>
  <c r="M159" i="15"/>
  <c r="N159" i="15" s="1"/>
  <c r="M65" i="15"/>
  <c r="R65" i="15" s="1"/>
  <c r="M192" i="15"/>
  <c r="N192" i="15" s="1"/>
  <c r="M253" i="15"/>
  <c r="N253" i="15" s="1"/>
  <c r="V6" i="15"/>
  <c r="M229" i="15"/>
  <c r="R229" i="15" s="1"/>
  <c r="M242" i="15"/>
  <c r="R242" i="15" s="1"/>
  <c r="M27" i="15"/>
  <c r="R27" i="15" s="1"/>
  <c r="M204" i="15"/>
  <c r="N204" i="15" s="1"/>
  <c r="V52" i="15"/>
  <c r="M93" i="15"/>
  <c r="N93" i="15" s="1"/>
  <c r="M26" i="15"/>
  <c r="R26" i="15" s="1"/>
  <c r="M286" i="15"/>
  <c r="R286" i="15" s="1"/>
  <c r="M91" i="15"/>
  <c r="N91" i="15" s="1"/>
  <c r="M114" i="15"/>
  <c r="N114" i="15" s="1"/>
  <c r="M241" i="15"/>
  <c r="N241" i="15" s="1"/>
  <c r="M182" i="15"/>
  <c r="N182" i="15" s="1"/>
  <c r="M290" i="15"/>
  <c r="R290" i="15" s="1"/>
  <c r="M167" i="15"/>
  <c r="R167" i="15" s="1"/>
  <c r="M262" i="15"/>
  <c r="N262" i="15" s="1"/>
  <c r="M282" i="15"/>
  <c r="R282" i="15" s="1"/>
  <c r="M271" i="15"/>
  <c r="N271" i="15" s="1"/>
  <c r="M150" i="15"/>
  <c r="R150" i="15" s="1"/>
  <c r="M236" i="15"/>
  <c r="R236" i="15" s="1"/>
  <c r="V32" i="15"/>
  <c r="M274" i="15"/>
  <c r="N274" i="15" s="1"/>
  <c r="M181" i="15"/>
  <c r="R181" i="15" s="1"/>
  <c r="V41" i="15"/>
  <c r="V7" i="15"/>
  <c r="V33" i="15"/>
  <c r="V51" i="15"/>
  <c r="M228" i="15"/>
  <c r="N228" i="15" s="1"/>
  <c r="M25" i="15"/>
  <c r="N25" i="15" s="1"/>
  <c r="V15" i="15"/>
  <c r="M163" i="15"/>
  <c r="N163" i="15" s="1"/>
  <c r="M248" i="15"/>
  <c r="R248" i="15" s="1"/>
  <c r="M38" i="15"/>
  <c r="N38" i="15" s="1"/>
  <c r="M106" i="15"/>
  <c r="R106" i="15" s="1"/>
  <c r="M104" i="15"/>
  <c r="R104" i="15" s="1"/>
  <c r="M74" i="15"/>
  <c r="N74" i="15" s="1"/>
  <c r="V27" i="15"/>
  <c r="M155" i="15"/>
  <c r="N155" i="15" s="1"/>
  <c r="M174" i="15"/>
  <c r="R174" i="15" s="1"/>
  <c r="M257" i="15"/>
  <c r="R257" i="15" s="1"/>
  <c r="M43" i="15"/>
  <c r="N43" i="15" s="1"/>
  <c r="M221" i="15"/>
  <c r="N221" i="15" s="1"/>
  <c r="M231" i="15"/>
  <c r="R231" i="15" s="1"/>
  <c r="V38" i="15"/>
  <c r="M157" i="15"/>
  <c r="R157" i="15" s="1"/>
  <c r="M92" i="15"/>
  <c r="N92" i="15" s="1"/>
  <c r="V48" i="15"/>
  <c r="M48" i="15"/>
  <c r="R48" i="15" s="1"/>
  <c r="M96" i="15"/>
  <c r="R96" i="15" s="1"/>
  <c r="M71" i="15"/>
  <c r="R71" i="15" s="1"/>
  <c r="M142" i="15"/>
  <c r="R142" i="15" s="1"/>
  <c r="M115" i="15"/>
  <c r="R115" i="15" s="1"/>
  <c r="M149" i="15"/>
  <c r="R149" i="15" s="1"/>
  <c r="M178" i="15"/>
  <c r="R178" i="15" s="1"/>
  <c r="V4" i="15"/>
  <c r="M216" i="15"/>
  <c r="R216" i="15" s="1"/>
  <c r="M137" i="15"/>
  <c r="R137" i="15" s="1"/>
  <c r="V9" i="15"/>
  <c r="M172" i="15"/>
  <c r="N172" i="15" s="1"/>
  <c r="M297" i="15"/>
  <c r="R297" i="15" s="1"/>
  <c r="M90" i="15"/>
  <c r="R90" i="15" s="1"/>
  <c r="V45" i="15"/>
  <c r="M76" i="15"/>
  <c r="N76" i="15" s="1"/>
  <c r="M55" i="15"/>
  <c r="N55" i="15" s="1"/>
  <c r="M224" i="15"/>
  <c r="R224" i="15" s="1"/>
  <c r="V40" i="15"/>
  <c r="M289" i="15"/>
  <c r="R289" i="15" s="1"/>
  <c r="M164" i="15"/>
  <c r="R164" i="15" s="1"/>
  <c r="M34" i="15"/>
  <c r="N34" i="15" s="1"/>
  <c r="M78" i="15"/>
  <c r="R78" i="15" s="1"/>
  <c r="M320" i="15"/>
  <c r="R320" i="15" s="1"/>
  <c r="M56" i="15"/>
  <c r="R56" i="15" s="1"/>
  <c r="M49" i="15"/>
  <c r="N49" i="15" s="1"/>
  <c r="M84" i="15"/>
  <c r="N84" i="15" s="1"/>
  <c r="M154" i="15"/>
  <c r="R154" i="15" s="1"/>
  <c r="M197" i="15"/>
  <c r="N197" i="15" s="1"/>
  <c r="M255" i="15"/>
  <c r="R255" i="15" s="1"/>
  <c r="M316" i="15"/>
  <c r="N316" i="15" s="1"/>
  <c r="M184" i="15"/>
  <c r="R184" i="15" s="1"/>
  <c r="M88" i="15"/>
  <c r="R88" i="15" s="1"/>
  <c r="M222" i="15"/>
  <c r="N222" i="15" s="1"/>
  <c r="M202" i="15"/>
  <c r="R202" i="15" s="1"/>
  <c r="M194" i="15"/>
  <c r="N194" i="15" s="1"/>
  <c r="V43" i="15"/>
  <c r="M99" i="15"/>
  <c r="R99" i="15" s="1"/>
  <c r="V5" i="15"/>
  <c r="V39" i="15"/>
  <c r="M261" i="15"/>
  <c r="R261" i="15" s="1"/>
  <c r="M294" i="15"/>
  <c r="R294" i="15" s="1"/>
  <c r="M273" i="15"/>
  <c r="N273" i="15" s="1"/>
  <c r="M191" i="15"/>
  <c r="N191" i="15" s="1"/>
  <c r="M121" i="15"/>
  <c r="R121" i="15" s="1"/>
  <c r="M233" i="15"/>
  <c r="N233" i="15" s="1"/>
  <c r="M264" i="15"/>
  <c r="N264" i="15" s="1"/>
  <c r="M168" i="15"/>
  <c r="R168" i="15" s="1"/>
  <c r="V20" i="15"/>
  <c r="M302" i="15"/>
  <c r="N302" i="15" s="1"/>
  <c r="M33" i="15"/>
  <c r="R33" i="15" s="1"/>
  <c r="M272" i="15"/>
  <c r="N272" i="15" s="1"/>
  <c r="M201" i="15"/>
  <c r="R201" i="15" s="1"/>
  <c r="M298" i="15"/>
  <c r="R298" i="15" s="1"/>
  <c r="M279" i="15"/>
  <c r="R279" i="15" s="1"/>
  <c r="M81" i="15"/>
  <c r="R81" i="15" s="1"/>
  <c r="M280" i="15"/>
  <c r="R280" i="15" s="1"/>
  <c r="V42" i="15"/>
  <c r="M318" i="15"/>
  <c r="N318" i="15" s="1"/>
  <c r="M75" i="15"/>
  <c r="R75" i="15" s="1"/>
  <c r="M295" i="15"/>
  <c r="R295" i="15" s="1"/>
  <c r="V55" i="15"/>
  <c r="M87" i="15"/>
  <c r="R87" i="15" s="1"/>
  <c r="M127" i="15"/>
  <c r="N127" i="15" s="1"/>
  <c r="M156" i="15"/>
  <c r="N156" i="15" s="1"/>
  <c r="M36" i="15"/>
  <c r="R36" i="15" s="1"/>
  <c r="M311" i="15"/>
  <c r="R311" i="15" s="1"/>
  <c r="M39" i="15"/>
  <c r="R39" i="15" s="1"/>
  <c r="M175" i="15"/>
  <c r="N175" i="15" s="1"/>
  <c r="M145" i="15"/>
  <c r="R145" i="15" s="1"/>
  <c r="M128" i="15"/>
  <c r="N128" i="15" s="1"/>
  <c r="V8" i="15"/>
  <c r="M227" i="15"/>
  <c r="N227" i="15" s="1"/>
  <c r="M139" i="15"/>
  <c r="N139" i="15" s="1"/>
  <c r="M185" i="15"/>
  <c r="R185" i="15" s="1"/>
  <c r="M176" i="15"/>
  <c r="R176" i="15" s="1"/>
  <c r="V36" i="15"/>
  <c r="M217" i="15"/>
  <c r="N217" i="15" s="1"/>
  <c r="M29" i="15"/>
  <c r="N29" i="15" s="1"/>
  <c r="M97" i="15"/>
  <c r="R97" i="15" s="1"/>
  <c r="M287" i="15"/>
  <c r="R287" i="15" s="1"/>
  <c r="M124" i="15"/>
  <c r="R124" i="15" s="1"/>
  <c r="M135" i="15"/>
  <c r="R135" i="15" s="1"/>
  <c r="M103" i="15"/>
  <c r="N103" i="15" s="1"/>
  <c r="M107" i="15"/>
  <c r="N107" i="15" s="1"/>
  <c r="M140" i="15"/>
  <c r="N140" i="15" s="1"/>
  <c r="M58" i="15"/>
  <c r="R58" i="15" s="1"/>
  <c r="M218" i="15"/>
  <c r="R218" i="15" s="1"/>
  <c r="M180" i="15"/>
  <c r="N180" i="15" s="1"/>
  <c r="M24" i="15"/>
  <c r="N24" i="15" s="1"/>
  <c r="M214" i="15"/>
  <c r="R214" i="15" s="1"/>
  <c r="M45" i="15"/>
  <c r="N45" i="15" s="1"/>
  <c r="M207" i="15"/>
  <c r="R207" i="15" s="1"/>
  <c r="M102" i="15"/>
  <c r="R102" i="15" s="1"/>
  <c r="M112" i="15"/>
  <c r="N112" i="15" s="1"/>
  <c r="M314" i="15"/>
  <c r="N314" i="15" s="1"/>
  <c r="M215" i="15"/>
  <c r="N215" i="15" s="1"/>
  <c r="V2" i="15"/>
  <c r="M67" i="15"/>
  <c r="N67" i="15" s="1"/>
  <c r="M219" i="15"/>
  <c r="R219" i="15" s="1"/>
  <c r="V23" i="15"/>
  <c r="M69" i="15"/>
  <c r="N69" i="15" s="1"/>
  <c r="M83" i="15"/>
  <c r="N83" i="15" s="1"/>
  <c r="M146" i="15"/>
  <c r="N146" i="15" s="1"/>
  <c r="M61" i="15"/>
  <c r="N61" i="15" s="1"/>
  <c r="M296" i="15"/>
  <c r="R296" i="15" s="1"/>
  <c r="M117" i="15"/>
  <c r="N117" i="15" s="1"/>
  <c r="M189" i="15"/>
  <c r="R189" i="15" s="1"/>
  <c r="M51" i="15"/>
  <c r="N51" i="15" s="1"/>
  <c r="M120" i="15"/>
  <c r="R120" i="15" s="1"/>
  <c r="M252" i="15"/>
  <c r="R252" i="15" s="1"/>
  <c r="M205" i="15"/>
  <c r="N205" i="15" s="1"/>
  <c r="M123" i="15"/>
  <c r="N123" i="15" s="1"/>
  <c r="M64" i="15"/>
  <c r="N64" i="15" s="1"/>
  <c r="M293" i="15"/>
  <c r="R293" i="15" s="1"/>
  <c r="M247" i="15"/>
  <c r="R247" i="15" s="1"/>
  <c r="M153" i="15"/>
  <c r="R153" i="15" s="1"/>
  <c r="M213" i="15"/>
  <c r="R213" i="15" s="1"/>
  <c r="V44" i="15"/>
  <c r="M275" i="15"/>
  <c r="R275" i="15" s="1"/>
  <c r="M111" i="15"/>
  <c r="R111" i="15" s="1"/>
  <c r="M291" i="15"/>
  <c r="N291" i="15" s="1"/>
  <c r="V3" i="15"/>
  <c r="M95" i="15"/>
  <c r="N95" i="15" s="1"/>
  <c r="V28" i="15"/>
  <c r="M195" i="15"/>
  <c r="N195" i="15" s="1"/>
  <c r="M22" i="15"/>
  <c r="R22" i="15" s="1"/>
  <c r="M301" i="15"/>
  <c r="N301" i="15" s="1"/>
  <c r="M47" i="15"/>
  <c r="N47" i="15" s="1"/>
  <c r="M226" i="15"/>
  <c r="N226" i="15" s="1"/>
  <c r="M309" i="15"/>
  <c r="N309" i="15" s="1"/>
  <c r="M116" i="15"/>
  <c r="R116" i="15" s="1"/>
  <c r="M270" i="15"/>
  <c r="N270" i="15" s="1"/>
  <c r="M267" i="15"/>
  <c r="N267" i="15" s="1"/>
  <c r="V37" i="15"/>
  <c r="V24" i="15"/>
  <c r="V31" i="15"/>
  <c r="M101" i="15"/>
  <c r="N101" i="15" s="1"/>
  <c r="M77" i="15"/>
  <c r="R77" i="15" s="1"/>
  <c r="M152" i="15"/>
  <c r="N152" i="15" s="1"/>
  <c r="M143" i="15"/>
  <c r="R143" i="15" s="1"/>
  <c r="M235" i="15"/>
  <c r="N235" i="15" s="1"/>
  <c r="V50" i="15"/>
  <c r="M268" i="15"/>
  <c r="R268" i="15" s="1"/>
  <c r="M269" i="15"/>
  <c r="N269" i="15" s="1"/>
  <c r="M129" i="15"/>
  <c r="R129" i="15" s="1"/>
  <c r="M212" i="15"/>
  <c r="N212" i="15" s="1"/>
  <c r="M309" i="3"/>
  <c r="N309" i="3" s="1"/>
  <c r="V29" i="15"/>
  <c r="V34" i="15"/>
  <c r="M28" i="15"/>
  <c r="R28" i="15" s="1"/>
  <c r="V12" i="15"/>
  <c r="M292" i="15"/>
  <c r="R292" i="15" s="1"/>
  <c r="V22" i="15"/>
  <c r="M315" i="15"/>
  <c r="R315" i="15" s="1"/>
  <c r="M118" i="15"/>
  <c r="N118" i="15" s="1"/>
  <c r="M122" i="15"/>
  <c r="N122" i="15" s="1"/>
  <c r="M276" i="15"/>
  <c r="N276" i="15" s="1"/>
  <c r="M44" i="15"/>
  <c r="R44" i="15" s="1"/>
  <c r="M245" i="15"/>
  <c r="R245" i="15" s="1"/>
  <c r="M136" i="15"/>
  <c r="R136" i="15" s="1"/>
  <c r="M158" i="15"/>
  <c r="R158" i="15" s="1"/>
  <c r="M35" i="15"/>
  <c r="R35" i="15" s="1"/>
  <c r="M277" i="15"/>
  <c r="R277" i="15" s="1"/>
  <c r="M59" i="3"/>
  <c r="N59" i="3" s="1"/>
  <c r="V26" i="3"/>
  <c r="M278" i="3"/>
  <c r="R278" i="3" s="1"/>
  <c r="M166" i="3"/>
  <c r="R166" i="3" s="1"/>
  <c r="M145" i="3"/>
  <c r="N145" i="3" s="1"/>
  <c r="M99" i="3"/>
  <c r="R99" i="3" s="1"/>
  <c r="M91" i="3"/>
  <c r="R91" i="3" s="1"/>
  <c r="M127" i="3"/>
  <c r="N127" i="3" s="1"/>
  <c r="M88" i="3"/>
  <c r="N88" i="3" s="1"/>
  <c r="M254" i="3"/>
  <c r="N254" i="3" s="1"/>
  <c r="M50" i="3"/>
  <c r="N50" i="3" s="1"/>
  <c r="M139" i="3"/>
  <c r="N139" i="3" s="1"/>
  <c r="M188" i="3"/>
  <c r="R188" i="3" s="1"/>
  <c r="M246" i="3"/>
  <c r="N246" i="3" s="1"/>
  <c r="M77" i="3"/>
  <c r="N77" i="3" s="1"/>
  <c r="M66" i="3"/>
  <c r="N66" i="3" s="1"/>
  <c r="M223" i="3"/>
  <c r="R223" i="3" s="1"/>
  <c r="M311" i="3"/>
  <c r="N311" i="3" s="1"/>
  <c r="M25" i="3"/>
  <c r="R25" i="3" s="1"/>
  <c r="M319" i="3"/>
  <c r="N319" i="3" s="1"/>
  <c r="M179" i="3"/>
  <c r="N179" i="3" s="1"/>
  <c r="M293" i="3"/>
  <c r="N293" i="3" s="1"/>
  <c r="M280" i="3"/>
  <c r="R280" i="3" s="1"/>
  <c r="M192" i="3"/>
  <c r="N192" i="3" s="1"/>
  <c r="M273" i="3"/>
  <c r="R273" i="3" s="1"/>
  <c r="M30" i="3"/>
  <c r="N30" i="3" s="1"/>
  <c r="M126" i="3"/>
  <c r="N126" i="3" s="1"/>
  <c r="M36" i="3"/>
  <c r="R36" i="3" s="1"/>
  <c r="M74" i="3"/>
  <c r="N74" i="3" s="1"/>
  <c r="M83" i="3"/>
  <c r="N83" i="3" s="1"/>
  <c r="M56" i="3"/>
  <c r="R56" i="3" s="1"/>
  <c r="M109" i="3"/>
  <c r="N109" i="3" s="1"/>
  <c r="M292" i="3"/>
  <c r="R292" i="3" s="1"/>
  <c r="M202" i="3"/>
  <c r="R202" i="3" s="1"/>
  <c r="M265" i="3"/>
  <c r="R265" i="3" s="1"/>
  <c r="M61" i="3"/>
  <c r="R61" i="3" s="1"/>
  <c r="M79" i="3"/>
  <c r="N79" i="3" s="1"/>
  <c r="M228" i="3"/>
  <c r="N228" i="3" s="1"/>
  <c r="M234" i="3"/>
  <c r="R234" i="3" s="1"/>
  <c r="M253" i="3"/>
  <c r="N253" i="3" s="1"/>
  <c r="M184" i="3"/>
  <c r="N184" i="3" s="1"/>
  <c r="M205" i="3"/>
  <c r="R205" i="3" s="1"/>
  <c r="M318" i="3"/>
  <c r="R318" i="3" s="1"/>
  <c r="M258" i="3"/>
  <c r="R258" i="3" s="1"/>
  <c r="M67" i="3"/>
  <c r="R67" i="3" s="1"/>
  <c r="M189" i="3"/>
  <c r="N189" i="3" s="1"/>
  <c r="M180" i="3"/>
  <c r="R180" i="3" s="1"/>
  <c r="M215" i="3"/>
  <c r="N215" i="3" s="1"/>
  <c r="M147" i="3"/>
  <c r="R147" i="3" s="1"/>
  <c r="M282" i="3"/>
  <c r="N282" i="3" s="1"/>
  <c r="V23" i="3"/>
  <c r="M295" i="3"/>
  <c r="N295" i="3" s="1"/>
  <c r="M90" i="3"/>
  <c r="N90" i="3" s="1"/>
  <c r="M150" i="3"/>
  <c r="N150" i="3" s="1"/>
  <c r="M40" i="3"/>
  <c r="N40" i="3" s="1"/>
  <c r="V16" i="3"/>
  <c r="M288" i="3"/>
  <c r="N288" i="3" s="1"/>
  <c r="M107" i="3"/>
  <c r="R107" i="3" s="1"/>
  <c r="M96" i="3"/>
  <c r="N96" i="3" s="1"/>
  <c r="M47" i="3"/>
  <c r="N47" i="3" s="1"/>
  <c r="M160" i="3"/>
  <c r="N160" i="3" s="1"/>
  <c r="M182" i="3"/>
  <c r="R182" i="3" s="1"/>
  <c r="M108" i="3"/>
  <c r="R108" i="3" s="1"/>
  <c r="M102" i="3"/>
  <c r="R102" i="3" s="1"/>
  <c r="M294" i="3"/>
  <c r="R294" i="3" s="1"/>
  <c r="M317" i="3"/>
  <c r="N317" i="3" s="1"/>
  <c r="M137" i="3"/>
  <c r="R137" i="3" s="1"/>
  <c r="M257" i="3"/>
  <c r="R257" i="3" s="1"/>
  <c r="M119" i="3"/>
  <c r="N119" i="3" s="1"/>
  <c r="M128" i="3"/>
  <c r="R128" i="3" s="1"/>
  <c r="M121" i="3"/>
  <c r="R121" i="3" s="1"/>
  <c r="M157" i="3"/>
  <c r="N157" i="3" s="1"/>
  <c r="V7" i="3"/>
  <c r="M227" i="3"/>
  <c r="N227" i="3" s="1"/>
  <c r="V20" i="3"/>
  <c r="M212" i="3"/>
  <c r="R212" i="3" s="1"/>
  <c r="M191" i="3"/>
  <c r="N191" i="3" s="1"/>
  <c r="M285" i="3"/>
  <c r="R285" i="3" s="1"/>
  <c r="M38" i="3"/>
  <c r="N38" i="3" s="1"/>
  <c r="M307" i="3"/>
  <c r="N307" i="3" s="1"/>
  <c r="M249" i="3"/>
  <c r="R249" i="3" s="1"/>
  <c r="M152" i="3"/>
  <c r="R152" i="3" s="1"/>
  <c r="M259" i="3"/>
  <c r="R259" i="3" s="1"/>
  <c r="M164" i="3"/>
  <c r="R164" i="3" s="1"/>
  <c r="M89" i="3"/>
  <c r="R89" i="3" s="1"/>
  <c r="M117" i="3"/>
  <c r="N117" i="3" s="1"/>
  <c r="M201" i="3"/>
  <c r="N201" i="3" s="1"/>
  <c r="M146" i="3"/>
  <c r="R146" i="3" s="1"/>
  <c r="M45" i="3"/>
  <c r="N45" i="3" s="1"/>
  <c r="M31" i="3"/>
  <c r="N31" i="3" s="1"/>
  <c r="M210" i="3"/>
  <c r="N210" i="3" s="1"/>
  <c r="M281" i="3"/>
  <c r="R281" i="3" s="1"/>
  <c r="M158" i="3"/>
  <c r="R158" i="3" s="1"/>
  <c r="M148" i="3"/>
  <c r="N148" i="3" s="1"/>
  <c r="M193" i="3"/>
  <c r="R193" i="3" s="1"/>
  <c r="M178" i="3"/>
  <c r="R178" i="3" s="1"/>
  <c r="M217" i="3"/>
  <c r="R217" i="3" s="1"/>
  <c r="M118" i="3"/>
  <c r="R118" i="3" s="1"/>
  <c r="M81" i="3"/>
  <c r="N81" i="3" s="1"/>
  <c r="M260" i="3"/>
  <c r="N260" i="3" s="1"/>
  <c r="M231" i="3"/>
  <c r="R231" i="3" s="1"/>
  <c r="M186" i="3"/>
  <c r="N186" i="3" s="1"/>
  <c r="V14" i="3"/>
  <c r="M222" i="3"/>
  <c r="R222" i="3" s="1"/>
  <c r="V11" i="3"/>
  <c r="M243" i="3"/>
  <c r="N243" i="3" s="1"/>
  <c r="M52" i="3"/>
  <c r="N52" i="3" s="1"/>
  <c r="M51" i="3"/>
  <c r="R51" i="3" s="1"/>
  <c r="M301" i="3"/>
  <c r="R301" i="3" s="1"/>
  <c r="M289" i="3"/>
  <c r="R289" i="3" s="1"/>
  <c r="V21" i="3"/>
  <c r="M315" i="3"/>
  <c r="R315" i="3" s="1"/>
  <c r="M43" i="3"/>
  <c r="N43" i="3" s="1"/>
  <c r="M316" i="3"/>
  <c r="R316" i="3" s="1"/>
  <c r="M272" i="3"/>
  <c r="N272" i="3" s="1"/>
  <c r="M279" i="3"/>
  <c r="N279" i="3" s="1"/>
  <c r="V25" i="3"/>
  <c r="M130" i="3"/>
  <c r="N130" i="3" s="1"/>
  <c r="M48" i="3"/>
  <c r="N48" i="3" s="1"/>
  <c r="M86" i="3"/>
  <c r="N86" i="3" s="1"/>
  <c r="M142" i="3"/>
  <c r="R142" i="3" s="1"/>
  <c r="M116" i="3"/>
  <c r="N116" i="3" s="1"/>
  <c r="M200" i="3"/>
  <c r="N200" i="3" s="1"/>
  <c r="M113" i="3"/>
  <c r="N113" i="3" s="1"/>
  <c r="M170" i="3"/>
  <c r="N170" i="3" s="1"/>
  <c r="M308" i="3"/>
  <c r="R308" i="3" s="1"/>
  <c r="M101" i="3"/>
  <c r="N101" i="3" s="1"/>
  <c r="M248" i="3"/>
  <c r="N248" i="3" s="1"/>
  <c r="M304" i="3"/>
  <c r="R304" i="3" s="1"/>
  <c r="M187" i="3"/>
  <c r="R187" i="3" s="1"/>
  <c r="M44" i="3"/>
  <c r="N44" i="3" s="1"/>
  <c r="M169" i="3"/>
  <c r="R169" i="3" s="1"/>
  <c r="M85" i="3"/>
  <c r="N85" i="3" s="1"/>
  <c r="M54" i="3"/>
  <c r="N54" i="3" s="1"/>
  <c r="M283" i="3"/>
  <c r="N283" i="3" s="1"/>
  <c r="M268" i="3"/>
  <c r="N268" i="3" s="1"/>
  <c r="M167" i="3"/>
  <c r="N167" i="3" s="1"/>
  <c r="M235" i="3"/>
  <c r="N235" i="3" s="1"/>
  <c r="V24" i="3"/>
  <c r="M133" i="3"/>
  <c r="R133" i="3" s="1"/>
  <c r="M72" i="3"/>
  <c r="N72" i="3" s="1"/>
  <c r="M153" i="3"/>
  <c r="R153" i="3" s="1"/>
  <c r="M80" i="3"/>
  <c r="R80" i="3" s="1"/>
  <c r="M156" i="3"/>
  <c r="R156" i="3" s="1"/>
  <c r="M255" i="3"/>
  <c r="R255" i="3" s="1"/>
  <c r="M203" i="3"/>
  <c r="R203" i="3" s="1"/>
  <c r="M240" i="3"/>
  <c r="N240" i="3" s="1"/>
  <c r="M237" i="3"/>
  <c r="N237" i="3" s="1"/>
  <c r="M149" i="3"/>
  <c r="N149" i="3" s="1"/>
  <c r="M277" i="3"/>
  <c r="N277" i="3" s="1"/>
  <c r="M62" i="3"/>
  <c r="N62" i="3" s="1"/>
  <c r="M197" i="3"/>
  <c r="N197" i="3" s="1"/>
  <c r="M306" i="3"/>
  <c r="N306" i="3" s="1"/>
  <c r="M266" i="3"/>
  <c r="N266" i="3" s="1"/>
  <c r="M190" i="3"/>
  <c r="R190" i="3" s="1"/>
  <c r="M34" i="3"/>
  <c r="N34" i="3" s="1"/>
  <c r="M22" i="3"/>
  <c r="R22" i="3" s="1"/>
  <c r="M42" i="3"/>
  <c r="R42" i="3" s="1"/>
  <c r="M71" i="3"/>
  <c r="N71" i="3" s="1"/>
  <c r="M252" i="3"/>
  <c r="N252" i="3" s="1"/>
  <c r="M69" i="3"/>
  <c r="N69" i="3" s="1"/>
  <c r="V13" i="3"/>
  <c r="M208" i="3"/>
  <c r="R208" i="3" s="1"/>
  <c r="V4" i="3"/>
  <c r="M112" i="3"/>
  <c r="N112" i="3" s="1"/>
  <c r="M27" i="3"/>
  <c r="N27" i="3" s="1"/>
  <c r="M124" i="3"/>
  <c r="R124" i="3" s="1"/>
  <c r="M262" i="3"/>
  <c r="R262" i="3" s="1"/>
  <c r="M57" i="3"/>
  <c r="N57" i="3" s="1"/>
  <c r="M138" i="3"/>
  <c r="R138" i="3" s="1"/>
  <c r="M177" i="3"/>
  <c r="R177" i="3" s="1"/>
  <c r="M114" i="3"/>
  <c r="N114" i="3" s="1"/>
  <c r="M221" i="3"/>
  <c r="N221" i="3" s="1"/>
  <c r="M35" i="3"/>
  <c r="N35" i="3" s="1"/>
  <c r="M275" i="3"/>
  <c r="N275" i="3" s="1"/>
  <c r="M134" i="3"/>
  <c r="N134" i="3" s="1"/>
  <c r="M159" i="3"/>
  <c r="N159" i="3" s="1"/>
  <c r="M171" i="3"/>
  <c r="N171" i="3" s="1"/>
  <c r="M218" i="3"/>
  <c r="N218" i="3" s="1"/>
  <c r="M183" i="3"/>
  <c r="R183" i="3" s="1"/>
  <c r="M213" i="3"/>
  <c r="N213" i="3" s="1"/>
  <c r="M172" i="3"/>
  <c r="R172" i="3" s="1"/>
  <c r="M207" i="3"/>
  <c r="N207" i="3" s="1"/>
  <c r="M206" i="3"/>
  <c r="N206" i="3" s="1"/>
  <c r="M78" i="3"/>
  <c r="N78" i="3" s="1"/>
  <c r="M33" i="3"/>
  <c r="R33" i="3" s="1"/>
  <c r="M87" i="3"/>
  <c r="N87" i="3" s="1"/>
  <c r="V18" i="3"/>
  <c r="M125" i="3"/>
  <c r="R125" i="3" s="1"/>
  <c r="M55" i="3"/>
  <c r="R55" i="3" s="1"/>
  <c r="M244" i="3"/>
  <c r="R244" i="3" s="1"/>
  <c r="M232" i="3"/>
  <c r="N232" i="3" s="1"/>
  <c r="M123" i="3"/>
  <c r="N123" i="3" s="1"/>
  <c r="M39" i="3"/>
  <c r="R39" i="3" s="1"/>
  <c r="M161" i="3"/>
  <c r="R161" i="3" s="1"/>
  <c r="M154" i="3"/>
  <c r="N154" i="3" s="1"/>
  <c r="M291" i="3"/>
  <c r="R291" i="3" s="1"/>
  <c r="M49" i="3"/>
  <c r="R49" i="3" s="1"/>
  <c r="M129" i="3"/>
  <c r="R129" i="3" s="1"/>
  <c r="M320" i="3"/>
  <c r="R320" i="3" s="1"/>
  <c r="M256" i="3"/>
  <c r="N256" i="3" s="1"/>
  <c r="M155" i="3"/>
  <c r="R155" i="3" s="1"/>
  <c r="M185" i="3"/>
  <c r="N185" i="3" s="1"/>
  <c r="V19" i="3"/>
  <c r="M220" i="3"/>
  <c r="N220" i="3" s="1"/>
  <c r="M284" i="3"/>
  <c r="R284" i="3" s="1"/>
  <c r="M93" i="3"/>
  <c r="N93" i="3" s="1"/>
  <c r="M233" i="3"/>
  <c r="N233" i="3" s="1"/>
  <c r="M144" i="3"/>
  <c r="R144" i="3" s="1"/>
  <c r="M298" i="3"/>
  <c r="N298" i="3" s="1"/>
  <c r="M296" i="3"/>
  <c r="R296" i="3" s="1"/>
  <c r="M297" i="3"/>
  <c r="N297" i="3" s="1"/>
  <c r="M24" i="3"/>
  <c r="N24" i="3" s="1"/>
  <c r="M176" i="3"/>
  <c r="R176" i="3" s="1"/>
  <c r="M236" i="3"/>
  <c r="N236" i="3" s="1"/>
  <c r="M274" i="3"/>
  <c r="R274" i="3" s="1"/>
  <c r="M225" i="3"/>
  <c r="N225" i="3" s="1"/>
  <c r="M163" i="3"/>
  <c r="N163" i="3" s="1"/>
  <c r="M230" i="3"/>
  <c r="N230" i="3" s="1"/>
  <c r="M105" i="3"/>
  <c r="R105" i="3" s="1"/>
  <c r="M135" i="3"/>
  <c r="N135" i="3" s="1"/>
  <c r="M194" i="3"/>
  <c r="R194" i="3" s="1"/>
  <c r="V8" i="3"/>
  <c r="M181" i="3"/>
  <c r="N181" i="3" s="1"/>
  <c r="M103" i="3"/>
  <c r="R103" i="3" s="1"/>
  <c r="M286" i="3"/>
  <c r="R286" i="3" s="1"/>
  <c r="M100" i="3"/>
  <c r="N100" i="3" s="1"/>
  <c r="M162" i="3"/>
  <c r="N162" i="3" s="1"/>
  <c r="M76" i="3"/>
  <c r="N76" i="3" s="1"/>
  <c r="M204" i="3"/>
  <c r="N204" i="3" s="1"/>
  <c r="M209" i="3"/>
  <c r="R209" i="3" s="1"/>
  <c r="M290" i="3"/>
  <c r="R290" i="3" s="1"/>
  <c r="M140" i="3"/>
  <c r="N140" i="3" s="1"/>
  <c r="M58" i="3"/>
  <c r="N58" i="3" s="1"/>
  <c r="M196" i="3"/>
  <c r="R196" i="3" s="1"/>
  <c r="M267" i="3"/>
  <c r="R267" i="3" s="1"/>
  <c r="M136" i="3"/>
  <c r="N136" i="3" s="1"/>
  <c r="V5" i="3"/>
  <c r="M303" i="3"/>
  <c r="R303" i="3" s="1"/>
  <c r="M269" i="3"/>
  <c r="R269" i="3" s="1"/>
  <c r="M53" i="3"/>
  <c r="N53" i="3" s="1"/>
  <c r="V22" i="3"/>
  <c r="M68" i="3"/>
  <c r="N68" i="3" s="1"/>
  <c r="AF308" i="20"/>
  <c r="AG308" i="20"/>
  <c r="AA303" i="20"/>
  <c r="AE303" i="20"/>
  <c r="AA307" i="20"/>
  <c r="AE307" i="20"/>
  <c r="AA299" i="20"/>
  <c r="AE299" i="20"/>
  <c r="AF312" i="20"/>
  <c r="AG312" i="20"/>
  <c r="AF311" i="20"/>
  <c r="AG311" i="20"/>
  <c r="AA304" i="20"/>
  <c r="AE304" i="20"/>
  <c r="AF305" i="20"/>
  <c r="AG305" i="20"/>
  <c r="AE300" i="20"/>
  <c r="AA300" i="20"/>
  <c r="AE309" i="20"/>
  <c r="AA309" i="20"/>
  <c r="AA317" i="20"/>
  <c r="AE317" i="20"/>
  <c r="AE301" i="20"/>
  <c r="AA301" i="20"/>
  <c r="AG302" i="20"/>
  <c r="AF302" i="20"/>
  <c r="N203" i="21"/>
  <c r="N138" i="21"/>
  <c r="R138" i="21"/>
  <c r="R133" i="21"/>
  <c r="N133" i="21"/>
  <c r="R147" i="21"/>
  <c r="R250" i="21"/>
  <c r="N250" i="21"/>
  <c r="N220" i="21"/>
  <c r="N74" i="21"/>
  <c r="R74" i="21"/>
  <c r="N187" i="15"/>
  <c r="N29" i="21"/>
  <c r="R29" i="21"/>
  <c r="N229" i="21"/>
  <c r="R229" i="21"/>
  <c r="N307" i="15"/>
  <c r="R253" i="15"/>
  <c r="N167" i="15"/>
  <c r="N57" i="21"/>
  <c r="R195" i="21"/>
  <c r="R102" i="21"/>
  <c r="R199" i="21"/>
  <c r="N52" i="21"/>
  <c r="N32" i="15"/>
  <c r="N258" i="15"/>
  <c r="R258" i="15"/>
  <c r="N232" i="21"/>
  <c r="R300" i="15"/>
  <c r="N239" i="15"/>
  <c r="N41" i="15"/>
  <c r="N183" i="15"/>
  <c r="R188" i="15"/>
  <c r="N188" i="15"/>
  <c r="N313" i="15"/>
  <c r="R313" i="15"/>
  <c r="N168" i="15"/>
  <c r="N263" i="21"/>
  <c r="N94" i="21"/>
  <c r="R94" i="21"/>
  <c r="R166" i="21"/>
  <c r="R120" i="21"/>
  <c r="N120" i="21"/>
  <c r="R162" i="21"/>
  <c r="N162" i="21"/>
  <c r="R254" i="21"/>
  <c r="N254" i="21"/>
  <c r="R202" i="21"/>
  <c r="N234" i="21"/>
  <c r="R234" i="21"/>
  <c r="N201" i="21"/>
  <c r="N106" i="21"/>
  <c r="R106" i="21"/>
  <c r="N92" i="21"/>
  <c r="R92" i="21"/>
  <c r="R70" i="15"/>
  <c r="N77" i="21"/>
  <c r="R77" i="21"/>
  <c r="N82" i="21"/>
  <c r="R82" i="21"/>
  <c r="R124" i="21"/>
  <c r="R256" i="21"/>
  <c r="N37" i="3"/>
  <c r="R73" i="3"/>
  <c r="R270" i="3"/>
  <c r="N270" i="3"/>
  <c r="R41" i="3"/>
  <c r="R163" i="15"/>
  <c r="R93" i="15"/>
  <c r="R262" i="15"/>
  <c r="R233" i="21"/>
  <c r="R265" i="21"/>
  <c r="N265" i="21"/>
  <c r="R59" i="21"/>
  <c r="R230" i="21"/>
  <c r="N230" i="21"/>
  <c r="R55" i="21"/>
  <c r="R62" i="21"/>
  <c r="N62" i="21"/>
  <c r="N200" i="15"/>
  <c r="N45" i="21"/>
  <c r="R45" i="21"/>
  <c r="R182" i="21"/>
  <c r="N182" i="21"/>
  <c r="R174" i="21"/>
  <c r="N174" i="21"/>
  <c r="R218" i="21"/>
  <c r="N218" i="21"/>
  <c r="R177" i="21"/>
  <c r="N177" i="21"/>
  <c r="R65" i="21"/>
  <c r="N280" i="15"/>
  <c r="R156" i="15"/>
  <c r="N26" i="15"/>
  <c r="N156" i="21"/>
  <c r="N245" i="21"/>
  <c r="R245" i="21"/>
  <c r="R58" i="21"/>
  <c r="R231" i="21"/>
  <c r="R195" i="3"/>
  <c r="R132" i="3"/>
  <c r="N132" i="3"/>
  <c r="N63" i="3"/>
  <c r="R63" i="3"/>
  <c r="R65" i="3"/>
  <c r="N65" i="3"/>
  <c r="R64" i="3"/>
  <c r="N151" i="3"/>
  <c r="R151" i="3"/>
  <c r="N84" i="3"/>
  <c r="R84" i="3"/>
  <c r="R104" i="3"/>
  <c r="N104" i="3"/>
  <c r="N239" i="3"/>
  <c r="R239" i="3"/>
  <c r="AE165" i="22"/>
  <c r="AC11" i="22" s="1"/>
  <c r="AC165" i="22"/>
  <c r="AD165" i="22"/>
  <c r="R230" i="15"/>
  <c r="R284" i="15"/>
  <c r="N299" i="15"/>
  <c r="R299" i="15"/>
  <c r="N304" i="15"/>
  <c r="R304" i="15"/>
  <c r="R40" i="15"/>
  <c r="N80" i="15"/>
  <c r="R80" i="15"/>
  <c r="N305" i="15"/>
  <c r="R305" i="15"/>
  <c r="N51" i="21"/>
  <c r="R51" i="21"/>
  <c r="N70" i="21"/>
  <c r="R70" i="21"/>
  <c r="N251" i="21"/>
  <c r="R251" i="21"/>
  <c r="R216" i="21"/>
  <c r="N216" i="21"/>
  <c r="N42" i="21"/>
  <c r="R42" i="21"/>
  <c r="R107" i="21"/>
  <c r="N107" i="21"/>
  <c r="R190" i="21"/>
  <c r="N190" i="21"/>
  <c r="N135" i="21"/>
  <c r="R152" i="21"/>
  <c r="N152" i="21"/>
  <c r="N64" i="21"/>
  <c r="R64" i="21"/>
  <c r="N171" i="21"/>
  <c r="R171" i="21"/>
  <c r="N132" i="21"/>
  <c r="N67" i="21"/>
  <c r="R67" i="21"/>
  <c r="N212" i="21"/>
  <c r="R212" i="21"/>
  <c r="R71" i="21"/>
  <c r="I18" i="22"/>
  <c r="J18" i="22"/>
  <c r="K18" i="22"/>
  <c r="N97" i="15" l="1"/>
  <c r="R76" i="15"/>
  <c r="N166" i="15"/>
  <c r="R145" i="21"/>
  <c r="N125" i="21"/>
  <c r="N56" i="3"/>
  <c r="N72" i="21"/>
  <c r="R129" i="21"/>
  <c r="R285" i="15"/>
  <c r="N49" i="21"/>
  <c r="J10" i="22"/>
  <c r="R117" i="21"/>
  <c r="N191" i="21"/>
  <c r="R70" i="3"/>
  <c r="R247" i="3"/>
  <c r="R25" i="21"/>
  <c r="N134" i="15"/>
  <c r="R107" i="15"/>
  <c r="R208" i="15"/>
  <c r="N101" i="21"/>
  <c r="N143" i="15"/>
  <c r="N223" i="15"/>
  <c r="R73" i="21"/>
  <c r="R210" i="21"/>
  <c r="R184" i="3"/>
  <c r="R222" i="21"/>
  <c r="N93" i="21"/>
  <c r="R220" i="15"/>
  <c r="R198" i="3"/>
  <c r="N176" i="15"/>
  <c r="N239" i="21"/>
  <c r="N202" i="15"/>
  <c r="R128" i="21"/>
  <c r="R215" i="21"/>
  <c r="N35" i="21"/>
  <c r="R170" i="15"/>
  <c r="R84" i="21"/>
  <c r="R148" i="15"/>
  <c r="N109" i="21"/>
  <c r="R34" i="21"/>
  <c r="N289" i="15"/>
  <c r="N23" i="15"/>
  <c r="R86" i="21"/>
  <c r="N172" i="21"/>
  <c r="N95" i="3"/>
  <c r="R318" i="15"/>
  <c r="R139" i="21"/>
  <c r="R125" i="15"/>
  <c r="R207" i="21"/>
  <c r="N56" i="21"/>
  <c r="R144" i="21"/>
  <c r="R97" i="21"/>
  <c r="R38" i="3"/>
  <c r="N251" i="3"/>
  <c r="R28" i="21"/>
  <c r="R66" i="15"/>
  <c r="N141" i="15"/>
  <c r="N214" i="3"/>
  <c r="N163" i="21"/>
  <c r="N131" i="3"/>
  <c r="N229" i="3"/>
  <c r="N79" i="21"/>
  <c r="R300" i="3"/>
  <c r="N33" i="15"/>
  <c r="N108" i="3"/>
  <c r="N48" i="21"/>
  <c r="R169" i="15"/>
  <c r="N83" i="21"/>
  <c r="N135" i="15"/>
  <c r="N123" i="21"/>
  <c r="R219" i="3"/>
  <c r="N229" i="15"/>
  <c r="N209" i="21"/>
  <c r="N142" i="3"/>
  <c r="N154" i="15"/>
  <c r="R310" i="15"/>
  <c r="R33" i="21"/>
  <c r="R236" i="21"/>
  <c r="R246" i="15"/>
  <c r="N243" i="21"/>
  <c r="R152" i="15"/>
  <c r="N75" i="15"/>
  <c r="N155" i="21"/>
  <c r="N177" i="15"/>
  <c r="R66" i="21"/>
  <c r="R118" i="21"/>
  <c r="R42" i="15"/>
  <c r="N149" i="21"/>
  <c r="R240" i="21"/>
  <c r="R134" i="21"/>
  <c r="N288" i="15"/>
  <c r="N194" i="21"/>
  <c r="R92" i="3"/>
  <c r="R21" i="21"/>
  <c r="N206" i="21"/>
  <c r="N53" i="21"/>
  <c r="N263" i="15"/>
  <c r="R110" i="3"/>
  <c r="N272" i="21"/>
  <c r="N88" i="21"/>
  <c r="N46" i="15"/>
  <c r="R216" i="3"/>
  <c r="N175" i="3"/>
  <c r="R157" i="3"/>
  <c r="R278" i="15"/>
  <c r="N199" i="3"/>
  <c r="R272" i="15"/>
  <c r="R194" i="15"/>
  <c r="N294" i="3"/>
  <c r="N61" i="3"/>
  <c r="N257" i="21"/>
  <c r="R154" i="21"/>
  <c r="R105" i="21"/>
  <c r="R238" i="15"/>
  <c r="R306" i="3"/>
  <c r="N116" i="21"/>
  <c r="R28" i="3"/>
  <c r="R114" i="21"/>
  <c r="R244" i="15"/>
  <c r="N30" i="21"/>
  <c r="N224" i="21"/>
  <c r="R196" i="21"/>
  <c r="N30" i="15"/>
  <c r="R275" i="3"/>
  <c r="R32" i="21"/>
  <c r="R264" i="3"/>
  <c r="N96" i="21"/>
  <c r="N255" i="15"/>
  <c r="N255" i="21"/>
  <c r="R158" i="21"/>
  <c r="R143" i="21"/>
  <c r="R126" i="21"/>
  <c r="R237" i="15"/>
  <c r="R36" i="21"/>
  <c r="N227" i="21"/>
  <c r="R164" i="21"/>
  <c r="R60" i="3"/>
  <c r="R266" i="21"/>
  <c r="N85" i="21"/>
  <c r="R242" i="21"/>
  <c r="R63" i="21"/>
  <c r="R127" i="21"/>
  <c r="R108" i="21"/>
  <c r="N37" i="21"/>
  <c r="N167" i="21"/>
  <c r="N276" i="3"/>
  <c r="R165" i="3"/>
  <c r="N228" i="21"/>
  <c r="N22" i="21"/>
  <c r="N119" i="21"/>
  <c r="N299" i="3"/>
  <c r="R46" i="3"/>
  <c r="N54" i="15"/>
  <c r="N259" i="21"/>
  <c r="R204" i="15"/>
  <c r="N89" i="21"/>
  <c r="R173" i="15"/>
  <c r="N180" i="21"/>
  <c r="R104" i="21"/>
  <c r="R193" i="21"/>
  <c r="R52" i="15"/>
  <c r="N157" i="15"/>
  <c r="R261" i="3"/>
  <c r="R183" i="21"/>
  <c r="N295" i="15"/>
  <c r="R45" i="3"/>
  <c r="R252" i="21"/>
  <c r="N68" i="21"/>
  <c r="N319" i="15"/>
  <c r="N110" i="21"/>
  <c r="N62" i="15"/>
  <c r="R76" i="21"/>
  <c r="N104" i="15"/>
  <c r="R198" i="21"/>
  <c r="N121" i="15"/>
  <c r="N23" i="21"/>
  <c r="R44" i="21"/>
  <c r="N153" i="15"/>
  <c r="N197" i="21"/>
  <c r="R51" i="15"/>
  <c r="N157" i="21"/>
  <c r="N188" i="21"/>
  <c r="R174" i="3"/>
  <c r="R75" i="3"/>
  <c r="R75" i="21"/>
  <c r="R208" i="21"/>
  <c r="R114" i="15"/>
  <c r="R175" i="15"/>
  <c r="N201" i="15"/>
  <c r="R43" i="3"/>
  <c r="N267" i="21"/>
  <c r="R197" i="15"/>
  <c r="N297" i="15"/>
  <c r="R288" i="3"/>
  <c r="R228" i="15"/>
  <c r="N241" i="3"/>
  <c r="R111" i="3"/>
  <c r="N173" i="3"/>
  <c r="R312" i="15"/>
  <c r="R165" i="15"/>
  <c r="N68" i="15"/>
  <c r="N292" i="3"/>
  <c r="R112" i="21"/>
  <c r="N100" i="15"/>
  <c r="R27" i="21"/>
  <c r="R91" i="21"/>
  <c r="R270" i="15"/>
  <c r="N142" i="15"/>
  <c r="N217" i="3"/>
  <c r="N317" i="15"/>
  <c r="N249" i="3"/>
  <c r="N27" i="15"/>
  <c r="N236" i="15"/>
  <c r="R57" i="3"/>
  <c r="R122" i="21"/>
  <c r="R131" i="15"/>
  <c r="R241" i="15"/>
  <c r="R121" i="21"/>
  <c r="R243" i="15"/>
  <c r="N147" i="3"/>
  <c r="R287" i="3"/>
  <c r="N162" i="15"/>
  <c r="N98" i="21"/>
  <c r="N69" i="21"/>
  <c r="N113" i="21"/>
  <c r="R266" i="15"/>
  <c r="R88" i="3"/>
  <c r="R213" i="21"/>
  <c r="R63" i="15"/>
  <c r="N116" i="15"/>
  <c r="R106" i="3"/>
  <c r="N164" i="15"/>
  <c r="R74" i="15"/>
  <c r="N115" i="15"/>
  <c r="N150" i="21"/>
  <c r="N180" i="3"/>
  <c r="N77" i="15"/>
  <c r="N38" i="21"/>
  <c r="R212" i="15"/>
  <c r="N115" i="3"/>
  <c r="N185" i="15"/>
  <c r="R217" i="21"/>
  <c r="R273" i="15"/>
  <c r="R84" i="15"/>
  <c r="N106" i="15"/>
  <c r="R59" i="15"/>
  <c r="R21" i="15"/>
  <c r="R61" i="21"/>
  <c r="N238" i="3"/>
  <c r="N280" i="3"/>
  <c r="R207" i="3"/>
  <c r="N315" i="15"/>
  <c r="N131" i="21"/>
  <c r="R309" i="15"/>
  <c r="N47" i="21"/>
  <c r="R221" i="15"/>
  <c r="N271" i="21"/>
  <c r="R41" i="21"/>
  <c r="N126" i="15"/>
  <c r="R168" i="3"/>
  <c r="N223" i="21"/>
  <c r="R175" i="21"/>
  <c r="N311" i="15"/>
  <c r="N193" i="3"/>
  <c r="R91" i="15"/>
  <c r="N246" i="21"/>
  <c r="N254" i="15"/>
  <c r="N244" i="21"/>
  <c r="N264" i="21"/>
  <c r="N198" i="15"/>
  <c r="R48" i="3"/>
  <c r="N121" i="3"/>
  <c r="R40" i="3"/>
  <c r="R196" i="15"/>
  <c r="N234" i="15"/>
  <c r="R77" i="3"/>
  <c r="N168" i="21"/>
  <c r="R146" i="21"/>
  <c r="R181" i="21"/>
  <c r="N258" i="21"/>
  <c r="R221" i="21"/>
  <c r="R80" i="21"/>
  <c r="N71" i="15"/>
  <c r="N142" i="21"/>
  <c r="N214" i="15"/>
  <c r="R269" i="21"/>
  <c r="N120" i="3"/>
  <c r="R113" i="15"/>
  <c r="R179" i="21"/>
  <c r="R193" i="15"/>
  <c r="R201" i="3"/>
  <c r="R271" i="15"/>
  <c r="N143" i="3"/>
  <c r="N91" i="3"/>
  <c r="R50" i="15"/>
  <c r="R249" i="21"/>
  <c r="N234" i="3"/>
  <c r="R122" i="15"/>
  <c r="N273" i="3"/>
  <c r="R59" i="3"/>
  <c r="R117" i="15"/>
  <c r="AG34" i="20"/>
  <c r="AF34" i="20"/>
  <c r="AF47" i="20"/>
  <c r="AG47" i="20"/>
  <c r="AF170" i="20"/>
  <c r="AG170" i="20"/>
  <c r="AG97" i="20"/>
  <c r="AF97" i="20"/>
  <c r="R159" i="3"/>
  <c r="AG121" i="20"/>
  <c r="AF121" i="20"/>
  <c r="AF231" i="20"/>
  <c r="AG231" i="20"/>
  <c r="AG39" i="20"/>
  <c r="AF39" i="20"/>
  <c r="AF38" i="20"/>
  <c r="AG38" i="20"/>
  <c r="AG155" i="20"/>
  <c r="AF155" i="20"/>
  <c r="AG76" i="20"/>
  <c r="AF76" i="20"/>
  <c r="AG51" i="20"/>
  <c r="AF51" i="20"/>
  <c r="AF281" i="20"/>
  <c r="AG281" i="20"/>
  <c r="AF259" i="20"/>
  <c r="AG259" i="20"/>
  <c r="AG28" i="20"/>
  <c r="AF28" i="20"/>
  <c r="AG137" i="20"/>
  <c r="AF137" i="20"/>
  <c r="AF22" i="20"/>
  <c r="AG22" i="20"/>
  <c r="AG175" i="20"/>
  <c r="AF175" i="20"/>
  <c r="AG210" i="20"/>
  <c r="AF210" i="20"/>
  <c r="AF26" i="20"/>
  <c r="AG26" i="20"/>
  <c r="AG57" i="20"/>
  <c r="AF57" i="20"/>
  <c r="AF271" i="20"/>
  <c r="AG271" i="20"/>
  <c r="AG24" i="20"/>
  <c r="AF24" i="20"/>
  <c r="AG235" i="20"/>
  <c r="AF235" i="20"/>
  <c r="AF253" i="20"/>
  <c r="AG253" i="20"/>
  <c r="AG193" i="20"/>
  <c r="AF193" i="20"/>
  <c r="AG21" i="20"/>
  <c r="AF21" i="20"/>
  <c r="AF141" i="20"/>
  <c r="AG141" i="20"/>
  <c r="AG43" i="20"/>
  <c r="AF43" i="20"/>
  <c r="AG46" i="20"/>
  <c r="AF46" i="20"/>
  <c r="AF85" i="20"/>
  <c r="AG85" i="20"/>
  <c r="AF184" i="20"/>
  <c r="AG184" i="20"/>
  <c r="AG200" i="20"/>
  <c r="AF200" i="20"/>
  <c r="AG23" i="20"/>
  <c r="AF23" i="20"/>
  <c r="AF190" i="20"/>
  <c r="AG190" i="20"/>
  <c r="AG267" i="20"/>
  <c r="AF267" i="20"/>
  <c r="N124" i="3"/>
  <c r="R67" i="15"/>
  <c r="AG313" i="20"/>
  <c r="AF313" i="20"/>
  <c r="AF315" i="20"/>
  <c r="AG315" i="20"/>
  <c r="R78" i="3"/>
  <c r="N223" i="3"/>
  <c r="N293" i="15"/>
  <c r="AG319" i="20"/>
  <c r="AF319" i="20"/>
  <c r="R191" i="15"/>
  <c r="N35" i="15"/>
  <c r="N219" i="15"/>
  <c r="N244" i="3"/>
  <c r="R71" i="3"/>
  <c r="R222" i="15"/>
  <c r="R64" i="15"/>
  <c r="R101" i="15"/>
  <c r="R130" i="3"/>
  <c r="N285" i="3"/>
  <c r="R38" i="15"/>
  <c r="R228" i="3"/>
  <c r="N148" i="21"/>
  <c r="R72" i="15"/>
  <c r="R256" i="15"/>
  <c r="N129" i="3"/>
  <c r="R50" i="21"/>
  <c r="N82" i="15"/>
  <c r="N129" i="15"/>
  <c r="R43" i="15"/>
  <c r="R101" i="3"/>
  <c r="N238" i="21"/>
  <c r="N161" i="15"/>
  <c r="R161" i="21"/>
  <c r="N137" i="21"/>
  <c r="N99" i="21"/>
  <c r="R192" i="21"/>
  <c r="N296" i="15"/>
  <c r="N88" i="15"/>
  <c r="N56" i="15"/>
  <c r="R29" i="3"/>
  <c r="R303" i="15"/>
  <c r="R31" i="21"/>
  <c r="N138" i="15"/>
  <c r="N81" i="21"/>
  <c r="R215" i="15"/>
  <c r="R83" i="3"/>
  <c r="R221" i="3"/>
  <c r="N287" i="15"/>
  <c r="R47" i="15"/>
  <c r="R269" i="15"/>
  <c r="R55" i="15"/>
  <c r="R90" i="3"/>
  <c r="R79" i="3"/>
  <c r="R151" i="15"/>
  <c r="N226" i="3"/>
  <c r="R180" i="15"/>
  <c r="N48" i="15"/>
  <c r="R227" i="15"/>
  <c r="R233" i="15"/>
  <c r="R160" i="21"/>
  <c r="N216" i="15"/>
  <c r="N122" i="3"/>
  <c r="N224" i="3"/>
  <c r="R103" i="21"/>
  <c r="N109" i="15"/>
  <c r="R204" i="21"/>
  <c r="N176" i="21"/>
  <c r="R123" i="15"/>
  <c r="R61" i="15"/>
  <c r="R111" i="21"/>
  <c r="R136" i="21"/>
  <c r="N32" i="3"/>
  <c r="R140" i="15"/>
  <c r="N111" i="15"/>
  <c r="N257" i="15"/>
  <c r="N248" i="15"/>
  <c r="N172" i="3"/>
  <c r="R79" i="15"/>
  <c r="N141" i="21"/>
  <c r="N261" i="15"/>
  <c r="R226" i="15"/>
  <c r="N90" i="15"/>
  <c r="R191" i="3"/>
  <c r="N107" i="3"/>
  <c r="N149" i="15"/>
  <c r="R145" i="3"/>
  <c r="R123" i="3"/>
  <c r="N255" i="3"/>
  <c r="N144" i="3"/>
  <c r="N207" i="15"/>
  <c r="R256" i="3"/>
  <c r="R69" i="3"/>
  <c r="R167" i="3"/>
  <c r="R240" i="15"/>
  <c r="R260" i="15"/>
  <c r="N23" i="3"/>
  <c r="R185" i="21"/>
  <c r="R186" i="3"/>
  <c r="N124" i="15"/>
  <c r="N263" i="3"/>
  <c r="N199" i="15"/>
  <c r="N248" i="21"/>
  <c r="N96" i="15"/>
  <c r="R237" i="21"/>
  <c r="R251" i="15"/>
  <c r="R283" i="15"/>
  <c r="R139" i="15"/>
  <c r="N151" i="21"/>
  <c r="N224" i="15"/>
  <c r="N137" i="15"/>
  <c r="R189" i="3"/>
  <c r="R60" i="21"/>
  <c r="R115" i="21"/>
  <c r="R43" i="21"/>
  <c r="R203" i="15"/>
  <c r="R37" i="15"/>
  <c r="R108" i="15"/>
  <c r="N99" i="3"/>
  <c r="R186" i="21"/>
  <c r="R260" i="21"/>
  <c r="R308" i="15"/>
  <c r="R250" i="3"/>
  <c r="N130" i="21"/>
  <c r="N36" i="15"/>
  <c r="R187" i="21"/>
  <c r="R225" i="15"/>
  <c r="R39" i="21"/>
  <c r="R302" i="15"/>
  <c r="R117" i="3"/>
  <c r="R49" i="15"/>
  <c r="N302" i="3"/>
  <c r="R130" i="15"/>
  <c r="N158" i="15"/>
  <c r="N314" i="3"/>
  <c r="R150" i="3"/>
  <c r="N182" i="3"/>
  <c r="N282" i="15"/>
  <c r="N178" i="21"/>
  <c r="N46" i="21"/>
  <c r="R246" i="3"/>
  <c r="R259" i="15"/>
  <c r="R24" i="15"/>
  <c r="N304" i="3"/>
  <c r="N26" i="21"/>
  <c r="N289" i="3"/>
  <c r="R148" i="3"/>
  <c r="N294" i="15"/>
  <c r="R211" i="15"/>
  <c r="N225" i="21"/>
  <c r="N286" i="15"/>
  <c r="R159" i="21"/>
  <c r="N128" i="3"/>
  <c r="R270" i="21"/>
  <c r="R313" i="3"/>
  <c r="R27" i="3"/>
  <c r="R90" i="21"/>
  <c r="R206" i="15"/>
  <c r="R85" i="15"/>
  <c r="R293" i="3"/>
  <c r="R110" i="15"/>
  <c r="N308" i="3"/>
  <c r="R291" i="15"/>
  <c r="N49" i="3"/>
  <c r="N125" i="3"/>
  <c r="R154" i="3"/>
  <c r="I10" i="22"/>
  <c r="R236" i="3"/>
  <c r="R62" i="3"/>
  <c r="R93" i="3"/>
  <c r="N80" i="3"/>
  <c r="N242" i="15"/>
  <c r="N153" i="3"/>
  <c r="R309" i="3"/>
  <c r="N247" i="15"/>
  <c r="R204" i="3"/>
  <c r="N262" i="21"/>
  <c r="R274" i="15"/>
  <c r="R211" i="21"/>
  <c r="N205" i="21"/>
  <c r="N26" i="3"/>
  <c r="N247" i="21"/>
  <c r="R52" i="3"/>
  <c r="N253" i="21"/>
  <c r="R68" i="3"/>
  <c r="N55" i="3"/>
  <c r="R219" i="21"/>
  <c r="R21" i="3"/>
  <c r="R173" i="21"/>
  <c r="R140" i="21"/>
  <c r="N165" i="21"/>
  <c r="R226" i="21"/>
  <c r="R170" i="21"/>
  <c r="R29" i="15"/>
  <c r="R311" i="3"/>
  <c r="N24" i="21"/>
  <c r="R40" i="21"/>
  <c r="R272" i="3"/>
  <c r="R210" i="3"/>
  <c r="R155" i="15"/>
  <c r="R78" i="21"/>
  <c r="R230" i="3"/>
  <c r="N87" i="15"/>
  <c r="N22" i="15"/>
  <c r="R98" i="3"/>
  <c r="R264" i="15"/>
  <c r="N86" i="15"/>
  <c r="N100" i="21"/>
  <c r="N241" i="21"/>
  <c r="R214" i="21"/>
  <c r="N160" i="15"/>
  <c r="R268" i="21"/>
  <c r="R31" i="3"/>
  <c r="R310" i="3"/>
  <c r="N39" i="3"/>
  <c r="R200" i="21"/>
  <c r="N261" i="21"/>
  <c r="N54" i="21"/>
  <c r="R54" i="3"/>
  <c r="N190" i="15"/>
  <c r="N178" i="15"/>
  <c r="N176" i="3"/>
  <c r="N209" i="3"/>
  <c r="N42" i="3"/>
  <c r="N284" i="3"/>
  <c r="R277" i="3"/>
  <c r="N290" i="3"/>
  <c r="R235" i="3"/>
  <c r="R306" i="15"/>
  <c r="N320" i="15"/>
  <c r="R295" i="3"/>
  <c r="N258" i="3"/>
  <c r="N97" i="3"/>
  <c r="R144" i="15"/>
  <c r="N36" i="3"/>
  <c r="N105" i="3"/>
  <c r="R235" i="21"/>
  <c r="N184" i="21"/>
  <c r="R301" i="15"/>
  <c r="R260" i="3"/>
  <c r="N281" i="3"/>
  <c r="R87" i="21"/>
  <c r="N232" i="15"/>
  <c r="R119" i="15"/>
  <c r="N281" i="15"/>
  <c r="N245" i="3"/>
  <c r="R127" i="15"/>
  <c r="N184" i="15"/>
  <c r="N218" i="15"/>
  <c r="R153" i="21"/>
  <c r="N245" i="15"/>
  <c r="N169" i="21"/>
  <c r="N164" i="3"/>
  <c r="R57" i="15"/>
  <c r="N174" i="15"/>
  <c r="N181" i="15"/>
  <c r="R321" i="15"/>
  <c r="N53" i="15"/>
  <c r="N275" i="15"/>
  <c r="R192" i="15"/>
  <c r="N189" i="21"/>
  <c r="N51" i="3"/>
  <c r="N257" i="3"/>
  <c r="R47" i="3"/>
  <c r="R211" i="3"/>
  <c r="R82" i="3"/>
  <c r="R95" i="21"/>
  <c r="R205" i="15"/>
  <c r="N81" i="15"/>
  <c r="R279" i="3"/>
  <c r="N212" i="3"/>
  <c r="N94" i="3"/>
  <c r="R114" i="3"/>
  <c r="R139" i="3"/>
  <c r="R265" i="15"/>
  <c r="N268" i="15"/>
  <c r="N166" i="3"/>
  <c r="N103" i="3"/>
  <c r="R53" i="3"/>
  <c r="R140" i="3"/>
  <c r="R225" i="3"/>
  <c r="R128" i="15"/>
  <c r="N259" i="3"/>
  <c r="R227" i="3"/>
  <c r="N137" i="3"/>
  <c r="N318" i="3"/>
  <c r="R321" i="3"/>
  <c r="R242" i="3"/>
  <c r="R271" i="3"/>
  <c r="R179" i="15"/>
  <c r="N265" i="3"/>
  <c r="R50" i="3"/>
  <c r="R250" i="15"/>
  <c r="N161" i="3"/>
  <c r="R103" i="15"/>
  <c r="R92" i="15"/>
  <c r="N303" i="3"/>
  <c r="R45" i="15"/>
  <c r="N177" i="3"/>
  <c r="N279" i="15"/>
  <c r="N202" i="3"/>
  <c r="R100" i="3"/>
  <c r="N44" i="15"/>
  <c r="N252" i="15"/>
  <c r="R240" i="3"/>
  <c r="N305" i="3"/>
  <c r="N78" i="15"/>
  <c r="R95" i="15"/>
  <c r="N231" i="15"/>
  <c r="N150" i="15"/>
  <c r="R141" i="3"/>
  <c r="R31" i="15"/>
  <c r="R126" i="3"/>
  <c r="R319" i="3"/>
  <c r="N278" i="3"/>
  <c r="R210" i="15"/>
  <c r="N58" i="15"/>
  <c r="R98" i="15"/>
  <c r="R186" i="15"/>
  <c r="N267" i="3"/>
  <c r="N60" i="15"/>
  <c r="N277" i="15"/>
  <c r="R276" i="15"/>
  <c r="N203" i="3"/>
  <c r="N312" i="3"/>
  <c r="N290" i="15"/>
  <c r="R267" i="15"/>
  <c r="N133" i="15"/>
  <c r="N39" i="15"/>
  <c r="R200" i="3"/>
  <c r="R81" i="3"/>
  <c r="R316" i="15"/>
  <c r="R172" i="15"/>
  <c r="R96" i="3"/>
  <c r="N183" i="3"/>
  <c r="N196" i="3"/>
  <c r="N296" i="3"/>
  <c r="R171" i="15"/>
  <c r="R87" i="3"/>
  <c r="R146" i="15"/>
  <c r="R314" i="15"/>
  <c r="N190" i="3"/>
  <c r="N169" i="3"/>
  <c r="N28" i="15"/>
  <c r="R34" i="15"/>
  <c r="N102" i="3"/>
  <c r="R171" i="3"/>
  <c r="R132" i="15"/>
  <c r="R73" i="15"/>
  <c r="R105" i="15"/>
  <c r="N25" i="3"/>
  <c r="N99" i="15"/>
  <c r="N65" i="15"/>
  <c r="N147" i="15"/>
  <c r="R218" i="3"/>
  <c r="R118" i="15"/>
  <c r="N189" i="15"/>
  <c r="R83" i="15"/>
  <c r="R185" i="3"/>
  <c r="R112" i="15"/>
  <c r="N208" i="3"/>
  <c r="R58" i="3"/>
  <c r="R206" i="3"/>
  <c r="N156" i="3"/>
  <c r="R283" i="3"/>
  <c r="R237" i="3"/>
  <c r="R44" i="3"/>
  <c r="N194" i="3"/>
  <c r="R297" i="3"/>
  <c r="R35" i="3"/>
  <c r="R34" i="3"/>
  <c r="N133" i="3"/>
  <c r="R162" i="3"/>
  <c r="N145" i="15"/>
  <c r="R116" i="3"/>
  <c r="N205" i="3"/>
  <c r="R182" i="15"/>
  <c r="R25" i="15"/>
  <c r="R76" i="3"/>
  <c r="R298" i="3"/>
  <c r="N138" i="3"/>
  <c r="N102" i="15"/>
  <c r="N298" i="15"/>
  <c r="N316" i="3"/>
  <c r="R317" i="3"/>
  <c r="R282" i="3"/>
  <c r="N213" i="15"/>
  <c r="N94" i="15"/>
  <c r="N89" i="15"/>
  <c r="N187" i="3"/>
  <c r="R235" i="15"/>
  <c r="R30" i="3"/>
  <c r="R254" i="3"/>
  <c r="N33" i="3"/>
  <c r="R195" i="15"/>
  <c r="R159" i="15"/>
  <c r="R249" i="15"/>
  <c r="N286" i="3"/>
  <c r="R243" i="3"/>
  <c r="N118" i="3"/>
  <c r="N152" i="3"/>
  <c r="N155" i="3"/>
  <c r="R163" i="3"/>
  <c r="R217" i="15"/>
  <c r="R209" i="15"/>
  <c r="N120" i="15"/>
  <c r="R69" i="15"/>
  <c r="R266" i="3"/>
  <c r="N231" i="3"/>
  <c r="R74" i="3"/>
  <c r="R24" i="3"/>
  <c r="N22" i="3"/>
  <c r="R85" i="3"/>
  <c r="N292" i="15"/>
  <c r="N89" i="3"/>
  <c r="R160" i="3"/>
  <c r="N188" i="3"/>
  <c r="R220" i="3"/>
  <c r="R149" i="3"/>
  <c r="R170" i="3"/>
  <c r="R119" i="3"/>
  <c r="R135" i="3"/>
  <c r="R112" i="3"/>
  <c r="N301" i="3"/>
  <c r="N158" i="3"/>
  <c r="N67" i="3"/>
  <c r="N291" i="3"/>
  <c r="R179" i="3"/>
  <c r="R136" i="3"/>
  <c r="R213" i="3"/>
  <c r="N136" i="15"/>
  <c r="R72" i="3"/>
  <c r="R197" i="3"/>
  <c r="R113" i="3"/>
  <c r="R181" i="3"/>
  <c r="R252" i="3"/>
  <c r="N315" i="3"/>
  <c r="N320" i="3"/>
  <c r="R232" i="3"/>
  <c r="N269" i="3"/>
  <c r="R86" i="3"/>
  <c r="N178" i="3"/>
  <c r="N146" i="3"/>
  <c r="R307" i="3"/>
  <c r="R215" i="3"/>
  <c r="R253" i="3"/>
  <c r="R109" i="3"/>
  <c r="R192" i="3"/>
  <c r="R66" i="3"/>
  <c r="R127" i="3"/>
  <c r="R134" i="3"/>
  <c r="N262" i="3"/>
  <c r="N222" i="3"/>
  <c r="N274" i="3"/>
  <c r="R233" i="3"/>
  <c r="R268" i="3"/>
  <c r="R248" i="3"/>
  <c r="AF301" i="20"/>
  <c r="AG301" i="20"/>
  <c r="AF317" i="20"/>
  <c r="AG317" i="20"/>
  <c r="AG304" i="20"/>
  <c r="AF304" i="20"/>
  <c r="AF307" i="20"/>
  <c r="AG307" i="20"/>
  <c r="AF309" i="20"/>
  <c r="AG309" i="20"/>
  <c r="AF303" i="20"/>
  <c r="AG303" i="20"/>
  <c r="AG299" i="20"/>
  <c r="AC11" i="20" s="1"/>
  <c r="AF299" i="20"/>
  <c r="AG300" i="20"/>
  <c r="AF300" i="20"/>
  <c r="K10" i="22"/>
  <c r="N18" i="21"/>
  <c r="N18" i="3"/>
  <c r="N18" i="15"/>
  <c r="E7" i="21" l="1"/>
  <c r="F4" i="21" s="1"/>
  <c r="H4" i="21" s="1"/>
  <c r="E7" i="15"/>
  <c r="F5" i="15" s="1"/>
  <c r="H5" i="15" s="1"/>
  <c r="E7" i="3"/>
  <c r="F4" i="3" s="1"/>
  <c r="H4" i="3" s="1"/>
  <c r="F8" i="21"/>
  <c r="F5" i="21" l="1"/>
  <c r="H5" i="21" s="1"/>
  <c r="F6" i="21"/>
  <c r="H6" i="21" s="1"/>
  <c r="F9" i="21" s="1"/>
  <c r="F10" i="21" s="1"/>
  <c r="F4" i="15"/>
  <c r="H4" i="15" s="1"/>
  <c r="F6" i="3"/>
  <c r="H6" i="3" s="1"/>
  <c r="F9" i="3" s="1"/>
  <c r="F5" i="3"/>
  <c r="H5" i="3" s="1"/>
  <c r="F6" i="15"/>
  <c r="H6" i="15" s="1"/>
  <c r="F9" i="15" s="1"/>
  <c r="F10" i="15" s="1"/>
  <c r="G9" i="21"/>
  <c r="F8" i="3"/>
  <c r="F8" i="15"/>
  <c r="G9" i="3" l="1"/>
  <c r="G9" i="15"/>
</calcChain>
</file>

<file path=xl/sharedStrings.xml><?xml version="1.0" encoding="utf-8"?>
<sst xmlns="http://schemas.openxmlformats.org/spreadsheetml/2006/main" count="10906" uniqueCount="1791">
  <si>
    <t>VSB-063</t>
  </si>
  <si>
    <t>IBVS 6244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</si>
  <si>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</si>
  <si>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</si>
  <si>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</si>
  <si>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</si>
  <si>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</si>
  <si>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</si>
  <si>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</si>
  <si>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</si>
  <si>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</si>
  <si>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</si>
  <si>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</si>
  <si>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</si>
  <si>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</si>
  <si>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</si>
  <si>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</si>
  <si>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</si>
  <si>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</si>
  <si>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</si>
  <si>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</si>
  <si>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</si>
  <si>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</si>
  <si>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</si>
  <si>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</si>
  <si>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</si>
  <si>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</si>
  <si>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S5</t>
  </si>
  <si>
    <t>Misc</t>
  </si>
  <si>
    <t>IBVS 5399</t>
  </si>
  <si>
    <t>II</t>
  </si>
  <si>
    <t>IBVS 4711</t>
  </si>
  <si>
    <t>I</t>
  </si>
  <si>
    <t>IBVS 4562</t>
  </si>
  <si>
    <t>IBVS 4472</t>
  </si>
  <si>
    <t>Diethelm R</t>
  </si>
  <si>
    <t>BBSAG Bull.8</t>
  </si>
  <si>
    <t>B</t>
  </si>
  <si>
    <t>Troispoux G</t>
  </si>
  <si>
    <t>BBSAG Bull.44</t>
  </si>
  <si>
    <t>v</t>
  </si>
  <si>
    <t>BAV-M 32</t>
  </si>
  <si>
    <t>K</t>
  </si>
  <si>
    <t>Germann R</t>
  </si>
  <si>
    <t>BBSAG Bull.59</t>
  </si>
  <si>
    <t>phe</t>
  </si>
  <si>
    <t>BAV-M 34</t>
  </si>
  <si>
    <t>IBVS 3302</t>
  </si>
  <si>
    <t>V</t>
  </si>
  <si>
    <t>BAAVSS 61,14</t>
  </si>
  <si>
    <t>Krobusek B</t>
  </si>
  <si>
    <t>BBSAG Bull.72</t>
  </si>
  <si>
    <t>BAV-M 39</t>
  </si>
  <si>
    <t>Paschke A</t>
  </si>
  <si>
    <t>BBSAG Bull.84</t>
  </si>
  <si>
    <t>Kohl M</t>
  </si>
  <si>
    <t>BBSAG Bull.85</t>
  </si>
  <si>
    <t>Mavrofridis G</t>
  </si>
  <si>
    <t>BBSAG Bull.88</t>
  </si>
  <si>
    <t>BBSAG Bull.92</t>
  </si>
  <si>
    <t>IBVS 3938</t>
  </si>
  <si>
    <t>pg</t>
  </si>
  <si>
    <t>BAV-M 56</t>
  </si>
  <si>
    <t>Blaettler E</t>
  </si>
  <si>
    <t>BBSAG Bull.99</t>
  </si>
  <si>
    <t>IBVS 4383</t>
  </si>
  <si>
    <t>Dalmazio D</t>
  </si>
  <si>
    <t>BBSAG Bull.115</t>
  </si>
  <si>
    <t>ccd</t>
  </si>
  <si>
    <t>BAV-M 102</t>
  </si>
  <si>
    <t>BAV</t>
  </si>
  <si>
    <t>BBSAG</t>
  </si>
  <si>
    <t>IBVS</t>
  </si>
  <si>
    <t>Nelson</t>
  </si>
  <si>
    <t>EW/KW</t>
  </si>
  <si>
    <t>IBVS 5602</t>
  </si>
  <si>
    <t>IBVS 1190</t>
  </si>
  <si>
    <t>IBVS 5623</t>
  </si>
  <si>
    <t>AP Leo / GSC 00268-01012</t>
  </si>
  <si>
    <t>IBVS 5649</t>
  </si>
  <si>
    <t>IBVS 5657</t>
  </si>
  <si>
    <t>IBVS 5676</t>
  </si>
  <si>
    <t># of data points:</t>
  </si>
  <si>
    <t>My time zone &gt;&gt;&gt;&gt;&gt;</t>
  </si>
  <si>
    <t>(PST=8, PDT=MDT=7, MDT=CST=6, etc.)</t>
  </si>
  <si>
    <t>JD today</t>
  </si>
  <si>
    <t>New Cycle</t>
  </si>
  <si>
    <t>Next ToM</t>
  </si>
  <si>
    <t>Local time</t>
  </si>
  <si>
    <t>IBVS 5741</t>
  </si>
  <si>
    <t>IBVS 5753</t>
  </si>
  <si>
    <t>IBVS 5795</t>
  </si>
  <si>
    <t>IBVS 5802</t>
  </si>
  <si>
    <t>IBVS 5814</t>
  </si>
  <si>
    <t>Start of linear fit &gt;&gt;&gt;&gt;&gt;&gt;&gt;&gt;&gt;&gt;&gt;&gt;&gt;&gt;&gt;&gt;&gt;&gt;&gt;&gt;&gt;</t>
  </si>
  <si>
    <t>IBVS 5843</t>
  </si>
  <si>
    <t>IBVS 5887</t>
  </si>
  <si>
    <t>IBVS 5894</t>
  </si>
  <si>
    <t>OEJV 0074</t>
  </si>
  <si>
    <t>CCD+R</t>
  </si>
  <si>
    <t>OEJV 0107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</si>
  <si>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</si>
  <si>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</si>
  <si>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</si>
  <si>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</si>
  <si>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</si>
  <si>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</si>
  <si>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</si>
  <si>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</si>
  <si>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</si>
  <si>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</si>
  <si>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</si>
  <si>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</si>
  <si>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</si>
  <si>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</si>
  <si>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</si>
  <si>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</si>
  <si>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</si>
  <si>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</si>
  <si>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</si>
  <si>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</si>
  <si>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</si>
  <si>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</si>
  <si>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</si>
  <si>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</si>
  <si>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</si>
  <si>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</si>
  <si>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</si>
  <si>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</si>
  <si>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</si>
  <si>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</si>
  <si>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</si>
  <si>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</si>
  <si>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</si>
  <si>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</si>
  <si>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</si>
  <si>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 xml:space="preserve">Correlation = 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</si>
  <si>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</si>
  <si>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</si>
  <si>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</si>
  <si>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</si>
  <si>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</si>
  <si>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</si>
  <si>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</si>
  <si>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</si>
  <si>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</si>
  <si>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</si>
  <si>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</si>
  <si>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</si>
  <si>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</si>
  <si>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</si>
  <si>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</si>
  <si>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</si>
  <si>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</si>
  <si>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</si>
  <si>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</si>
  <si>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</si>
  <si>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</si>
  <si>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</si>
  <si>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</si>
  <si>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</si>
  <si>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</si>
  <si>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</si>
  <si>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</si>
  <si>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</si>
  <si>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</si>
  <si>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</si>
  <si>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</si>
  <si>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W</t>
  </si>
  <si>
    <t>Z</t>
  </si>
  <si>
    <t>Q.fit</t>
  </si>
  <si>
    <t>BAD</t>
  </si>
  <si>
    <t>It is problematic which points to include in the quad. fit.</t>
  </si>
  <si>
    <t>Including the earlier, less precise points lowers the quad coefficient.</t>
  </si>
  <si>
    <t>Qian 2007AJ....133..357</t>
  </si>
  <si>
    <t>Qian et al 2007AJH....133..357</t>
  </si>
  <si>
    <t xml:space="preserve">dP/dt = </t>
  </si>
  <si>
    <t>IBVS 5945</t>
  </si>
  <si>
    <t>(Hobart 1999)</t>
  </si>
  <si>
    <t>Kreiner 2000</t>
  </si>
  <si>
    <t>Analysis of Qian, et al 2007 AJ....133..357</t>
  </si>
  <si>
    <t>1899-03-23</t>
  </si>
  <si>
    <t>1899-11-28</t>
  </si>
  <si>
    <r>
      <t>Diff</t>
    </r>
    <r>
      <rPr>
        <b/>
        <vertAlign val="superscript"/>
        <sz val="10"/>
        <rFont val="Arial"/>
        <family val="2"/>
      </rPr>
      <t>2</t>
    </r>
  </si>
  <si>
    <r>
      <t>Wt*Diff</t>
    </r>
    <r>
      <rPr>
        <b/>
        <vertAlign val="superscript"/>
        <sz val="10"/>
        <rFont val="Arial"/>
        <family val="2"/>
      </rPr>
      <t>2</t>
    </r>
  </si>
  <si>
    <t>Wt</t>
  </si>
  <si>
    <t>OEJV</t>
  </si>
  <si>
    <t>pe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</si>
  <si>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</si>
  <si>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</si>
  <si>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</si>
  <si>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</si>
  <si>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</si>
  <si>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</si>
  <si>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</si>
  <si>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</si>
  <si>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</si>
  <si>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</si>
  <si>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</si>
  <si>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</si>
  <si>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</si>
  <si>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</si>
  <si>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</si>
  <si>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</si>
  <si>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NOTE</t>
  </si>
  <si>
    <t>Start of linear fit (row #)</t>
  </si>
  <si>
    <t>Add cycle</t>
  </si>
  <si>
    <t>Old Cycle</t>
  </si>
  <si>
    <t>Quad. Ephemeris =</t>
  </si>
  <si>
    <t>OEJV 0137</t>
  </si>
  <si>
    <t>IBVS 5959</t>
  </si>
  <si>
    <t>IBVS 5992</t>
  </si>
  <si>
    <t>OEJV 116</t>
  </si>
  <si>
    <t>JAVSO..38...85</t>
  </si>
  <si>
    <t>—</t>
  </si>
  <si>
    <t>JAVSO..40....1</t>
  </si>
  <si>
    <t>Quad</t>
  </si>
  <si>
    <t>Const</t>
  </si>
  <si>
    <t>Sin Ampl</t>
  </si>
  <si>
    <t>Ang.freq</t>
  </si>
  <si>
    <t>Ph.Cnst</t>
  </si>
  <si>
    <t>Q+sin.fit</t>
  </si>
  <si>
    <r>
      <t>diff</t>
    </r>
    <r>
      <rPr>
        <b/>
        <vertAlign val="superscript"/>
        <sz val="10"/>
        <rFont val="Arial"/>
        <family val="2"/>
      </rPr>
      <t>2</t>
    </r>
  </si>
  <si>
    <r>
      <t>wt.diff</t>
    </r>
    <r>
      <rPr>
        <b/>
        <vertAlign val="superscript"/>
        <sz val="10"/>
        <rFont val="Arial"/>
        <family val="2"/>
      </rPr>
      <t>2</t>
    </r>
  </si>
  <si>
    <t>wt</t>
  </si>
  <si>
    <t>dP/dt =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</si>
  <si>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</si>
  <si>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days</t>
  </si>
  <si>
    <t>=</t>
  </si>
  <si>
    <t>years</t>
  </si>
  <si>
    <t>vis</t>
  </si>
  <si>
    <t>DOES NOT FIT LATEST DATA</t>
  </si>
  <si>
    <t>CCD</t>
  </si>
  <si>
    <t>S4</t>
  </si>
  <si>
    <t>(Zhang 1992ChA+A..16..407</t>
  </si>
  <si>
    <t>IBVS 6029</t>
  </si>
  <si>
    <t>RHN 2013</t>
  </si>
  <si>
    <t>Ps =</t>
  </si>
  <si>
    <t>cycles</t>
  </si>
  <si>
    <t>Sin.fit</t>
  </si>
  <si>
    <t>O-C'</t>
  </si>
  <si>
    <t>Sin fit</t>
  </si>
  <si>
    <t>Q fit</t>
  </si>
  <si>
    <t>Q+Sin.fit</t>
  </si>
  <si>
    <t>2012JAVSO..40..975</t>
  </si>
  <si>
    <t>IBVS 6048</t>
  </si>
  <si>
    <t>2013JAVSO..41..122</t>
  </si>
  <si>
    <t>Lin.Fit</t>
  </si>
  <si>
    <t>RHN 2014</t>
  </si>
  <si>
    <t>Qian et al 2007</t>
  </si>
  <si>
    <t>Residuals</t>
  </si>
  <si>
    <t>Sine fit</t>
  </si>
  <si>
    <t>Sine cnst</t>
  </si>
  <si>
    <t>s/y</t>
  </si>
  <si>
    <t>Constants for the Residuals</t>
  </si>
  <si>
    <t>Sine fit 2</t>
  </si>
  <si>
    <t>P4 =</t>
  </si>
  <si>
    <t>SINE ONLY</t>
  </si>
  <si>
    <t xml:space="preserve">P3 = </t>
  </si>
  <si>
    <t>Sine + Quad fit</t>
  </si>
  <si>
    <t>Multiplier</t>
  </si>
  <si>
    <t>Power of 10</t>
  </si>
  <si>
    <t>Q.+Sine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</si>
  <si>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</si>
  <si>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</si>
  <si>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</si>
  <si>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</si>
  <si>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</si>
  <si>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</si>
  <si>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</si>
  <si>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</si>
  <si>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</si>
  <si>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</si>
  <si>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</si>
  <si>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</si>
  <si>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</si>
  <si>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</si>
  <si>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</si>
  <si>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</si>
  <si>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1-e^2</t>
  </si>
  <si>
    <t>e sin nu_o</t>
  </si>
  <si>
    <t>a12 sin I =</t>
  </si>
  <si>
    <t>S Resid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</si>
  <si>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</si>
  <si>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</si>
  <si>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</si>
  <si>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</si>
  <si>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</si>
  <si>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</si>
  <si>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</si>
  <si>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</si>
  <si>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</si>
  <si>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</si>
  <si>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</si>
  <si>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</si>
  <si>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</si>
  <si>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</si>
  <si>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a</t>
    </r>
    <r>
      <rPr>
        <vertAlign val="subscript"/>
        <sz val="10"/>
        <rFont val="Arial"/>
        <family val="2"/>
      </rPr>
      <t>13</t>
    </r>
    <r>
      <rPr>
        <sz val="10"/>
        <rFont val="Arial"/>
        <family val="2"/>
      </rPr>
      <t xml:space="preserve"> sin I =</t>
    </r>
  </si>
  <si>
    <t>ERRORS</t>
  </si>
  <si>
    <t>rms dev'n</t>
  </si>
  <si>
    <t>start row</t>
  </si>
  <si>
    <t>cell</t>
  </si>
  <si>
    <t>end row</t>
  </si>
  <si>
    <r>
      <t>Σ diff</t>
    </r>
    <r>
      <rPr>
        <vertAlign val="superscript"/>
        <sz val="10"/>
        <rFont val="Arial"/>
        <family val="2"/>
      </rPr>
      <t>2</t>
    </r>
  </si>
  <si>
    <t># points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</si>
  <si>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</si>
  <si>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</si>
  <si>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</si>
  <si>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</si>
  <si>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t>AU</t>
  </si>
  <si>
    <t>error &gt;&gt;&gt;&gt;&gt;&gt;&gt;&gt;&gt;</t>
  </si>
  <si>
    <t>% error &gt;&gt;&gt;&gt;</t>
  </si>
  <si>
    <t>GO TO ROW &gt;&gt;&gt;&gt;&gt;&gt;</t>
  </si>
  <si>
    <t>IN / OUT</t>
  </si>
  <si>
    <t>PE</t>
  </si>
  <si>
    <t>Minima from the Lichtenknecker Database of the BAV</t>
  </si>
  <si>
    <t>http://www.bav-astro.de/LkDB/index.php?lang=en&amp;sprache_dial=en</t>
  </si>
  <si>
    <t> 0.013 </t>
  </si>
  <si>
    <t>V </t>
  </si>
  <si>
    <t> 0.004 </t>
  </si>
  <si>
    <t> -0.003 </t>
  </si>
  <si>
    <t> 0.005 </t>
  </si>
  <si>
    <t> 0.010 </t>
  </si>
  <si>
    <t> -0.004 </t>
  </si>
  <si>
    <t> 0.006 </t>
  </si>
  <si>
    <t>2414736.624 </t>
  </si>
  <si>
    <t> 23.03.1899 02:58 </t>
  </si>
  <si>
    <t> 0.084 </t>
  </si>
  <si>
    <t>P </t>
  </si>
  <si>
    <t> H.Bauernfeind </t>
  </si>
  <si>
    <t> VB 7.72 </t>
  </si>
  <si>
    <t>2414986.853 </t>
  </si>
  <si>
    <t> 28.11.1899 08:28 </t>
  </si>
  <si>
    <t> 0.060 </t>
  </si>
  <si>
    <t>2415096.835 </t>
  </si>
  <si>
    <t> 18.03.1900 08:02 </t>
  </si>
  <si>
    <t> 0.086 </t>
  </si>
  <si>
    <t>2415515.542 </t>
  </si>
  <si>
    <t> 11.05.1901 01:00 </t>
  </si>
  <si>
    <t> 0.055 </t>
  </si>
  <si>
    <t>2415875.544 </t>
  </si>
  <si>
    <t> 06.05.1902 01:03 </t>
  </si>
  <si>
    <t> 0.063 </t>
  </si>
  <si>
    <t>2416087.872 </t>
  </si>
  <si>
    <t> 04.12.1902 08:55 </t>
  </si>
  <si>
    <t> 0.009 </t>
  </si>
  <si>
    <t>2416092.866 </t>
  </si>
  <si>
    <t> 09.12.1902 08:47 </t>
  </si>
  <si>
    <t> 0.054 </t>
  </si>
  <si>
    <t>2416169.676 </t>
  </si>
  <si>
    <t> 24.02.1903 04:13 </t>
  </si>
  <si>
    <t> 0.045 </t>
  </si>
  <si>
    <t>2416241.550 </t>
  </si>
  <si>
    <t> 07.05.1903 01:12 </t>
  </si>
  <si>
    <t> 0.050 </t>
  </si>
  <si>
    <t>2416563.675 </t>
  </si>
  <si>
    <t> 24.03.1904 04:12 </t>
  </si>
  <si>
    <t> 0.052 </t>
  </si>
  <si>
    <t>2416601.595 </t>
  </si>
  <si>
    <t> 01.05.1904 02:16 </t>
  </si>
  <si>
    <t> 0.101 </t>
  </si>
  <si>
    <t>2416604.565 </t>
  </si>
  <si>
    <t> 04.05.1904 01:33 </t>
  </si>
  <si>
    <t> 0.058 </t>
  </si>
  <si>
    <t>2416816.901 </t>
  </si>
  <si>
    <t> 02.12.1904 09:37 </t>
  </si>
  <si>
    <t>2416871.792 </t>
  </si>
  <si>
    <t> 26.01.1905 07:00 </t>
  </si>
  <si>
    <t> 0.033 </t>
  </si>
  <si>
    <t>2416874.779 </t>
  </si>
  <si>
    <t> 29.01.1905 06:41 </t>
  </si>
  <si>
    <t> 0.008 </t>
  </si>
  <si>
    <t>2416887.722 </t>
  </si>
  <si>
    <t> 11.02.1905 05:19 </t>
  </si>
  <si>
    <t> 0.040 </t>
  </si>
  <si>
    <t>2416918.682 </t>
  </si>
  <si>
    <t> 14.03.1905 04:22 </t>
  </si>
  <si>
    <t> 0.014 </t>
  </si>
  <si>
    <t>2416922.595 </t>
  </si>
  <si>
    <t> 18.03.1905 02:16 </t>
  </si>
  <si>
    <t>2416973.568 </t>
  </si>
  <si>
    <t> 08.05.1905 01:37 </t>
  </si>
  <si>
    <t> 0.029 </t>
  </si>
  <si>
    <t>2417195.856 </t>
  </si>
  <si>
    <t> 16.12.1905 08:32 </t>
  </si>
  <si>
    <t> 0.038 </t>
  </si>
  <si>
    <t>2417235.856 </t>
  </si>
  <si>
    <t> 25.01.1906 08:32 </t>
  </si>
  <si>
    <t>2417236.736 </t>
  </si>
  <si>
    <t> 26.01.1906 05:39 </t>
  </si>
  <si>
    <t> 0.034 </t>
  </si>
  <si>
    <t>2417328.578 </t>
  </si>
  <si>
    <t> 28.04.1906 01:52 </t>
  </si>
  <si>
    <t> -0.006 </t>
  </si>
  <si>
    <t>2417530.852 </t>
  </si>
  <si>
    <t> 16.11.1906 08:26 </t>
  </si>
  <si>
    <t> 0.000 </t>
  </si>
  <si>
    <t>2417619.738 </t>
  </si>
  <si>
    <t> 13.02.1907 05:42 </t>
  </si>
  <si>
    <t> 0.017 </t>
  </si>
  <si>
    <t>2417724.511 </t>
  </si>
  <si>
    <t> 29.05.1907 00:15 </t>
  </si>
  <si>
    <t> -0.002 </t>
  </si>
  <si>
    <t>2417974.790 </t>
  </si>
  <si>
    <t> 03.02.1908 06:57 </t>
  </si>
  <si>
    <t> 0.024 </t>
  </si>
  <si>
    <t>2418026.680 </t>
  </si>
  <si>
    <t> 26.03.1908 04:19 </t>
  </si>
  <si>
    <t> 0.056 </t>
  </si>
  <si>
    <t>2418070.567 </t>
  </si>
  <si>
    <t> 09.05.1908 01:36 </t>
  </si>
  <si>
    <t> 0.047 </t>
  </si>
  <si>
    <t>2418129.504 </t>
  </si>
  <si>
    <t> 07.07.1908 00:05 </t>
  </si>
  <si>
    <t> 0.025 </t>
  </si>
  <si>
    <t>2418154.500 </t>
  </si>
  <si>
    <t> 01.08.1908 00:00 </t>
  </si>
  <si>
    <t>2418428.583 </t>
  </si>
  <si>
    <t> 02.05.1909 01:59 </t>
  </si>
  <si>
    <t>2418456.504 </t>
  </si>
  <si>
    <t> 30.05.1909 00:05 </t>
  </si>
  <si>
    <t> -0.047 </t>
  </si>
  <si>
    <t>2418665.892 </t>
  </si>
  <si>
    <t> 25.12.1909 09:24 </t>
  </si>
  <si>
    <t> -0.028 </t>
  </si>
  <si>
    <t>2419514.560 </t>
  </si>
  <si>
    <t> 22.04.1912 01:26 </t>
  </si>
  <si>
    <t> -0.025 </t>
  </si>
  <si>
    <t>2419556.539 </t>
  </si>
  <si>
    <t> 03.06.1912 00:56 </t>
  </si>
  <si>
    <t>2419811.737 </t>
  </si>
  <si>
    <t> 13.02.1913 05:41 </t>
  </si>
  <si>
    <t> -0.010 </t>
  </si>
  <si>
    <t>2419833.670 </t>
  </si>
  <si>
    <t> 07.03.1913 04:04 </t>
  </si>
  <si>
    <t>2420191.729 </t>
  </si>
  <si>
    <t> 28.02.1914 05:29 </t>
  </si>
  <si>
    <t> -0.024 </t>
  </si>
  <si>
    <t>2420488.888 </t>
  </si>
  <si>
    <t> 22.12.1914 09:18 </t>
  </si>
  <si>
    <t> -0.027 </t>
  </si>
  <si>
    <t>2420604.669 </t>
  </si>
  <si>
    <t> 17.04.1915 04:03 </t>
  </si>
  <si>
    <t> -0.012 </t>
  </si>
  <si>
    <t>2420828.900 </t>
  </si>
  <si>
    <t> 27.11.1915 09:36 </t>
  </si>
  <si>
    <t> 0.003 </t>
  </si>
  <si>
    <t>2421230.875 </t>
  </si>
  <si>
    <t> 02.01.1917 09:00 </t>
  </si>
  <si>
    <t>2421247.854 </t>
  </si>
  <si>
    <t> 19.01.1917 08:29 </t>
  </si>
  <si>
    <t>2421318.635 </t>
  </si>
  <si>
    <t> 31.03.1917 03:14 </t>
  </si>
  <si>
    <t> -0.009 </t>
  </si>
  <si>
    <t>2421360.592 </t>
  </si>
  <si>
    <t> 12.05.1917 02:12 </t>
  </si>
  <si>
    <t>2421613.861 </t>
  </si>
  <si>
    <t> 20.01.1918 08:39 </t>
  </si>
  <si>
    <t> -0.008 </t>
  </si>
  <si>
    <t>2421692.635 </t>
  </si>
  <si>
    <t> 09.04.1918 03:14 </t>
  </si>
  <si>
    <t>2422002.733 </t>
  </si>
  <si>
    <t> 13.02.1919 05:35 </t>
  </si>
  <si>
    <t> 0.036 </t>
  </si>
  <si>
    <t>2422042.686 </t>
  </si>
  <si>
    <t> 25.03.1919 04:27 </t>
  </si>
  <si>
    <t> -0.035 </t>
  </si>
  <si>
    <t>2422092.601 </t>
  </si>
  <si>
    <t> 14.05.1919 02:25 </t>
  </si>
  <si>
    <t> -0.041 </t>
  </si>
  <si>
    <t>2422355.828 </t>
  </si>
  <si>
    <t> 01.02.1920 07:52 </t>
  </si>
  <si>
    <t> 0.022 </t>
  </si>
  <si>
    <t>2422366.741 </t>
  </si>
  <si>
    <t> 12.02.1920 05:47 </t>
  </si>
  <si>
    <t> -0.039 </t>
  </si>
  <si>
    <t>2422391.726 </t>
  </si>
  <si>
    <t> 08.03.1920 05:25 </t>
  </si>
  <si>
    <t> -0.015 </t>
  </si>
  <si>
    <t>2422405.698 </t>
  </si>
  <si>
    <t> 22.03.1920 04:45 </t>
  </si>
  <si>
    <t> -0.029 </t>
  </si>
  <si>
    <t>2422673.863 </t>
  </si>
  <si>
    <t> 15.12.1920 08:42 </t>
  </si>
  <si>
    <t> 0.023 </t>
  </si>
  <si>
    <t>2422696.833 </t>
  </si>
  <si>
    <t> 07.01.1921 07:59 </t>
  </si>
  <si>
    <t> -0.031 </t>
  </si>
  <si>
    <t>2422705.877 </t>
  </si>
  <si>
    <t> 16.01.1921 09:02 </t>
  </si>
  <si>
    <t>2422738.806 </t>
  </si>
  <si>
    <t> 18.02.1921 07:20 </t>
  </si>
  <si>
    <t> -0.018 </t>
  </si>
  <si>
    <t>2422767.684 </t>
  </si>
  <si>
    <t> 19.03.1921 04:24 </t>
  </si>
  <si>
    <t> 0.026 </t>
  </si>
  <si>
    <t>2422837.583 </t>
  </si>
  <si>
    <t> 28.05.1921 01:59 </t>
  </si>
  <si>
    <t>2423394.894 </t>
  </si>
  <si>
    <t> 06.12.1922 09:27 </t>
  </si>
  <si>
    <t>2423528.546 </t>
  </si>
  <si>
    <t> 19.04.1923 01:06 </t>
  </si>
  <si>
    <t> 0.016 </t>
  </si>
  <si>
    <t>2423788.831 </t>
  </si>
  <si>
    <t> 04.01.1924 07:56 </t>
  </si>
  <si>
    <t> -0.066 </t>
  </si>
  <si>
    <t>2424236.634 </t>
  </si>
  <si>
    <t> 27.03.1925 03:12 </t>
  </si>
  <si>
    <t> -0.050 </t>
  </si>
  <si>
    <t>2424241.644 </t>
  </si>
  <si>
    <t> 01.04.1925 03:27 </t>
  </si>
  <si>
    <t> 0.011 </t>
  </si>
  <si>
    <t>2424483.932 </t>
  </si>
  <si>
    <t> 29.11.1925 10:22 </t>
  </si>
  <si>
    <t>2424513.853 </t>
  </si>
  <si>
    <t> 29.12.1925 08:28 </t>
  </si>
  <si>
    <t> 0.019 </t>
  </si>
  <si>
    <t>2424538.782 </t>
  </si>
  <si>
    <t> 23.01.1926 06:46 </t>
  </si>
  <si>
    <t> -0.013 </t>
  </si>
  <si>
    <t>2424554.712 </t>
  </si>
  <si>
    <t> 08.02.1926 05:05 </t>
  </si>
  <si>
    <t>2424616.542 </t>
  </si>
  <si>
    <t> 11.04.1926 01:00 </t>
  </si>
  <si>
    <t> 0.068 </t>
  </si>
  <si>
    <t>2424616.582 </t>
  </si>
  <si>
    <t> 11.04.1926 01:58 </t>
  </si>
  <si>
    <t> 0.108 </t>
  </si>
  <si>
    <t>2424616.626 </t>
  </si>
  <si>
    <t> 11.04.1926 03:01 </t>
  </si>
  <si>
    <t> 0.152 </t>
  </si>
  <si>
    <t>2424618.631 </t>
  </si>
  <si>
    <t> 13.04.1926 03:08 </t>
  </si>
  <si>
    <t> 0.220 </t>
  </si>
  <si>
    <t>2424876.890 </t>
  </si>
  <si>
    <t> 27.12.1926 09:21 </t>
  </si>
  <si>
    <t> 0.264 </t>
  </si>
  <si>
    <t>2424948.694 </t>
  </si>
  <si>
    <t> 09.03.1927 04:39 </t>
  </si>
  <si>
    <t> 0.199 </t>
  </si>
  <si>
    <t>2425000.586 </t>
  </si>
  <si>
    <t> 30.04.1927 02:03 </t>
  </si>
  <si>
    <t> 0.233 </t>
  </si>
  <si>
    <t>2425261.549 </t>
  </si>
  <si>
    <t> 16.01.1928 01:10 </t>
  </si>
  <si>
    <t> 0.399 </t>
  </si>
  <si>
    <t>2425602.601 </t>
  </si>
  <si>
    <t> 22.12.1928 02:25 </t>
  </si>
  <si>
    <t> 0.177 </t>
  </si>
  <si>
    <t>2425689.652 </t>
  </si>
  <si>
    <t> 19.03.1929 03:38 </t>
  </si>
  <si>
    <t> 0.296 </t>
  </si>
  <si>
    <t>2426414.536 </t>
  </si>
  <si>
    <t> 14.03.1931 00:51 </t>
  </si>
  <si>
    <t> 0.243 </t>
  </si>
  <si>
    <t> W.Strohmeier </t>
  </si>
  <si>
    <t> VB 5.13 </t>
  </si>
  <si>
    <t>2426422.696 </t>
  </si>
  <si>
    <t> 22.03.1931 04:42 </t>
  </si>
  <si>
    <t> 0.226 </t>
  </si>
  <si>
    <t>2426440.554 </t>
  </si>
  <si>
    <t> 09.04.1931 01:17 </t>
  </si>
  <si>
    <t> 0.224 </t>
  </si>
  <si>
    <t>2426466.582 </t>
  </si>
  <si>
    <t> 05.05.1931 01:58 </t>
  </si>
  <si>
    <t> 0.215 </t>
  </si>
  <si>
    <t>2426743.522 </t>
  </si>
  <si>
    <t> 06.02.1932 00:31 </t>
  </si>
  <si>
    <t>2426769.539 </t>
  </si>
  <si>
    <t> 03.03.1932 00:56 </t>
  </si>
  <si>
    <t> 0.201 </t>
  </si>
  <si>
    <t>2426770.433 </t>
  </si>
  <si>
    <t> 03.03.1932 22:23 </t>
  </si>
  <si>
    <t> 0.234 </t>
  </si>
  <si>
    <t>2426798.404 </t>
  </si>
  <si>
    <t> 31.03.1932 21:41 </t>
  </si>
  <si>
    <t> 0.232 </t>
  </si>
  <si>
    <t>2426801.547 </t>
  </si>
  <si>
    <t> 04.04.1932 01:07 </t>
  </si>
  <si>
    <t> 0.147 </t>
  </si>
  <si>
    <t>2426808.325 </t>
  </si>
  <si>
    <t> 10.04.1932 19:48 </t>
  </si>
  <si>
    <t> 0.255 </t>
  </si>
  <si>
    <t>2427102.497 </t>
  </si>
  <si>
    <t> 29.01.1933 23:55 </t>
  </si>
  <si>
    <t> 0.277 </t>
  </si>
  <si>
    <t>2427125.690 </t>
  </si>
  <si>
    <t> 22.02.1933 04:33 </t>
  </si>
  <si>
    <t> 0.231 </t>
  </si>
  <si>
    <t>2427133.420 </t>
  </si>
  <si>
    <t> 01.03.1933 22:04 </t>
  </si>
  <si>
    <t> 0.214 </t>
  </si>
  <si>
    <t>2427133.442 </t>
  </si>
  <si>
    <t> 01.03.1933 22:36 </t>
  </si>
  <si>
    <t> 0.236 </t>
  </si>
  <si>
    <t>2427147.417 </t>
  </si>
  <si>
    <t> 15.03.1933 22:00 </t>
  </si>
  <si>
    <t> 0.225 </t>
  </si>
  <si>
    <t>2427147.636 </t>
  </si>
  <si>
    <t> 16.03.1933 03:15 </t>
  </si>
  <si>
    <t> 0.229 </t>
  </si>
  <si>
    <t>2427156.444 </t>
  </si>
  <si>
    <t> 24.03.1933 22:39 </t>
  </si>
  <si>
    <t>2427182.473 </t>
  </si>
  <si>
    <t> 19.04.1933 23:21 </t>
  </si>
  <si>
    <t> 0.207 </t>
  </si>
  <si>
    <t>2427449.551 </t>
  </si>
  <si>
    <t> 12.01.1934 01:13 </t>
  </si>
  <si>
    <t> 0.248 </t>
  </si>
  <si>
    <t>2427459.641 </t>
  </si>
  <si>
    <t> 22.01.1934 03:23 </t>
  </si>
  <si>
    <t>2427479.481 </t>
  </si>
  <si>
    <t> 10.02.1934 23:32 </t>
  </si>
  <si>
    <t> 0.268 </t>
  </si>
  <si>
    <t>2427482.469 </t>
  </si>
  <si>
    <t> 13.02.1934 23:15 </t>
  </si>
  <si>
    <t>2427532.373 </t>
  </si>
  <si>
    <t> 04.04.1934 20:57 </t>
  </si>
  <si>
    <t>2427532.394 </t>
  </si>
  <si>
    <t> 04.04.1934 21:27 </t>
  </si>
  <si>
    <t> 0.247 </t>
  </si>
  <si>
    <t>2427535.381 </t>
  </si>
  <si>
    <t> 07.04.1934 21:08 </t>
  </si>
  <si>
    <t> 0.221 </t>
  </si>
  <si>
    <t>2428165.895 </t>
  </si>
  <si>
    <t> 29.12.1935 09:28 </t>
  </si>
  <si>
    <t> 0.262 </t>
  </si>
  <si>
    <t>2428227.666 </t>
  </si>
  <si>
    <t> 29.02.1936 03:59 </t>
  </si>
  <si>
    <t> 0.276 </t>
  </si>
  <si>
    <t>2428249.468 </t>
  </si>
  <si>
    <t> 21.03.1936 23:13 </t>
  </si>
  <si>
    <t> 0.345 </t>
  </si>
  <si>
    <t>2428250.438 </t>
  </si>
  <si>
    <t> 22.03.1936 22:30 </t>
  </si>
  <si>
    <t> 0.239 </t>
  </si>
  <si>
    <t>2428335.219 </t>
  </si>
  <si>
    <t> 15.06.1936 17:15 </t>
  </si>
  <si>
    <t> 0.240 </t>
  </si>
  <si>
    <t>2428517.905 </t>
  </si>
  <si>
    <t> 15.12.1936 09:43 </t>
  </si>
  <si>
    <t>2428582.717 </t>
  </si>
  <si>
    <t> 18.02.1937 05:12 </t>
  </si>
  <si>
    <t> 0.282 </t>
  </si>
  <si>
    <t>2428603.526 </t>
  </si>
  <si>
    <t> 11.03.1937 00:37 </t>
  </si>
  <si>
    <t> 0.219 </t>
  </si>
  <si>
    <t>2428655.410 </t>
  </si>
  <si>
    <t> 01.05.1937 21:50 </t>
  </si>
  <si>
    <t> 0.245 </t>
  </si>
  <si>
    <t>2428950.436 </t>
  </si>
  <si>
    <t> 20.02.1938 22:27 </t>
  </si>
  <si>
    <t> 0.261 </t>
  </si>
  <si>
    <t>2429306.746 </t>
  </si>
  <si>
    <t> 12.02.1939 05:54 </t>
  </si>
  <si>
    <t> 0.235 </t>
  </si>
  <si>
    <t>2429375.616 </t>
  </si>
  <si>
    <t> 22.04.1939 02:47 </t>
  </si>
  <si>
    <t>2429826.208 </t>
  </si>
  <si>
    <t> 15.07.1940 16:59 </t>
  </si>
  <si>
    <t>2430071.676 </t>
  </si>
  <si>
    <t> 18.03.1941 04:13 </t>
  </si>
  <si>
    <t> 0.204 </t>
  </si>
  <si>
    <t>2430106.357 </t>
  </si>
  <si>
    <t> 21.04.1941 20:34 </t>
  </si>
  <si>
    <t> 0.241 </t>
  </si>
  <si>
    <t>2430376.846 </t>
  </si>
  <si>
    <t> 17.01.1942 08:18 </t>
  </si>
  <si>
    <t> 0.250 </t>
  </si>
  <si>
    <t>2431226.348 </t>
  </si>
  <si>
    <t> 15.05.1944 20:21 </t>
  </si>
  <si>
    <t>2431238.340 </t>
  </si>
  <si>
    <t> 27.05.1944 20:09 </t>
  </si>
  <si>
    <t> 0.168 </t>
  </si>
  <si>
    <t>2431451.833 </t>
  </si>
  <si>
    <t> 27.12.1944 07:59 </t>
  </si>
  <si>
    <t>2431911.254 </t>
  </si>
  <si>
    <t> 31.03.1946 18:05 </t>
  </si>
  <si>
    <t> 0.218 </t>
  </si>
  <si>
    <t>2431918.607 </t>
  </si>
  <si>
    <t> 08.04.1946 02:34 </t>
  </si>
  <si>
    <t>2431943.351 </t>
  </si>
  <si>
    <t> 02.05.1946 20:25 </t>
  </si>
  <si>
    <t> 0.254 </t>
  </si>
  <si>
    <t>2433026.592 </t>
  </si>
  <si>
    <t> 20.04.1949 02:12 </t>
  </si>
  <si>
    <t> 0.285 </t>
  </si>
  <si>
    <t>2433038.349 </t>
  </si>
  <si>
    <t> 01.05.1949 20:22 </t>
  </si>
  <si>
    <t>2433382.650 </t>
  </si>
  <si>
    <t> 11.04.1950 03:36 </t>
  </si>
  <si>
    <t> 0.222 </t>
  </si>
  <si>
    <t>2433407.219 </t>
  </si>
  <si>
    <t> 05.05.1950 17:15 </t>
  </si>
  <si>
    <t> 0.260 </t>
  </si>
  <si>
    <t>2433769.584 </t>
  </si>
  <si>
    <t> 03.05.1951 02:00 </t>
  </si>
  <si>
    <t>2434095.317 </t>
  </si>
  <si>
    <t> 23.03.1952 19:36 </t>
  </si>
  <si>
    <t> 0.216 </t>
  </si>
  <si>
    <t>2434398.490 </t>
  </si>
  <si>
    <t> 20.01.1953 23:45 </t>
  </si>
  <si>
    <t> 0.203 </t>
  </si>
  <si>
    <t>2434454.461 </t>
  </si>
  <si>
    <t> 17.03.1953 23:03 </t>
  </si>
  <si>
    <t> 0.227 </t>
  </si>
  <si>
    <t>2437019.444 </t>
  </si>
  <si>
    <t> 25.03.1960 22:39 </t>
  </si>
  <si>
    <t> 0.064 </t>
  </si>
  <si>
    <t>2437317.615 </t>
  </si>
  <si>
    <t> 18.01.1961 02:45 </t>
  </si>
  <si>
    <t>2437317.660 </t>
  </si>
  <si>
    <t> 18.01.1961 03:50 </t>
  </si>
  <si>
    <t> 0.042 </t>
  </si>
  <si>
    <t>2437399.391 </t>
  </si>
  <si>
    <t> 09.04.1961 21:23 </t>
  </si>
  <si>
    <t>2437399.438 </t>
  </si>
  <si>
    <t> 09.04.1961 22:30 </t>
  </si>
  <si>
    <t>2437779.408 </t>
  </si>
  <si>
    <t> 24.04.1962 21:47 </t>
  </si>
  <si>
    <t>2439536.542 </t>
  </si>
  <si>
    <t> 15.02.1967 01:00 </t>
  </si>
  <si>
    <t>E </t>
  </si>
  <si>
    <t>?</t>
  </si>
  <si>
    <t> H.Mauder </t>
  </si>
  <si>
    <t> VB 7.61 </t>
  </si>
  <si>
    <t>2441753.318 </t>
  </si>
  <si>
    <t> 11.03.1973 19:37 </t>
  </si>
  <si>
    <t> R.Diethelm </t>
  </si>
  <si>
    <t> BBS 8 </t>
  </si>
  <si>
    <t>2442871.408 </t>
  </si>
  <si>
    <t> 02.04.1976 21:47 </t>
  </si>
  <si>
    <t>F </t>
  </si>
  <si>
    <t> P.Ahnert </t>
  </si>
  <si>
    <t>IBVS 1190 </t>
  </si>
  <si>
    <t>2443606.434 </t>
  </si>
  <si>
    <t> 07.04.1978 22:24 </t>
  </si>
  <si>
    <t> D.Lichtenknecker </t>
  </si>
  <si>
    <t>BAVM 31 </t>
  </si>
  <si>
    <t>2444022.402 </t>
  </si>
  <si>
    <t> 28.05.1979 21:38 </t>
  </si>
  <si>
    <t> 0.028 </t>
  </si>
  <si>
    <t> G.Troispoux </t>
  </si>
  <si>
    <t> BBS 44 </t>
  </si>
  <si>
    <t>2444662.326 </t>
  </si>
  <si>
    <t> 26.02.1981 19:49 </t>
  </si>
  <si>
    <t> P.Frank </t>
  </si>
  <si>
    <t>BAVM 32 </t>
  </si>
  <si>
    <t>2444662.535 </t>
  </si>
  <si>
    <t> 27.02.1981 00:50 </t>
  </si>
  <si>
    <t>2445044.293 </t>
  </si>
  <si>
    <t> 15.03.1982 19:01 </t>
  </si>
  <si>
    <t> R.Germann </t>
  </si>
  <si>
    <t> BBS 59 </t>
  </si>
  <si>
    <t>2445061.4760 </t>
  </si>
  <si>
    <t> 01.04.1982 23:25 </t>
  </si>
  <si>
    <t> 0.0031 </t>
  </si>
  <si>
    <t> M.Fernandes </t>
  </si>
  <si>
    <t>BAVM 34 </t>
  </si>
  <si>
    <t>2445074.390 </t>
  </si>
  <si>
    <t> 14.04.1982 21:21 </t>
  </si>
  <si>
    <t> W.Quester </t>
  </si>
  <si>
    <t>2445077.406 </t>
  </si>
  <si>
    <t> 17.04.1982 21:44 </t>
  </si>
  <si>
    <t>2445441.0544 </t>
  </si>
  <si>
    <t> 16.04.1983 13:18 </t>
  </si>
  <si>
    <t> 0.0061 </t>
  </si>
  <si>
    <t> Zhang Ji-Tong </t>
  </si>
  <si>
    <t>IBVS 3302 </t>
  </si>
  <si>
    <t>2445444.0668 </t>
  </si>
  <si>
    <t> 19.04.1983 13:36 </t>
  </si>
  <si>
    <t> 0.0060 </t>
  </si>
  <si>
    <t>2445470.0991 </t>
  </si>
  <si>
    <t> 15.05.1983 14:22 </t>
  </si>
  <si>
    <t> 0.0017 </t>
  </si>
  <si>
    <t>2445756.2888 </t>
  </si>
  <si>
    <t> 25.02.1984 18:55 </t>
  </si>
  <si>
    <t> 0.0036 </t>
  </si>
  <si>
    <t>2445787.0595 </t>
  </si>
  <si>
    <t> 27.03.1984 13:25 </t>
  </si>
  <si>
    <t> 0.0037 </t>
  </si>
  <si>
    <t>2445787.2734 </t>
  </si>
  <si>
    <t> 27.03.1984 18:33 </t>
  </si>
  <si>
    <t> 0.0024 </t>
  </si>
  <si>
    <t>2445794.382 </t>
  </si>
  <si>
    <t> 03.04.1984 21:10 </t>
  </si>
  <si>
    <t> T.Brelstaff </t>
  </si>
  <si>
    <t> VSSC 61.18 </t>
  </si>
  <si>
    <t>2445817.619 </t>
  </si>
  <si>
    <t> 27.04.1984 02:51 </t>
  </si>
  <si>
    <t> B.A.Krobusek </t>
  </si>
  <si>
    <t> BBS 72 </t>
  </si>
  <si>
    <t>2446092.1801 </t>
  </si>
  <si>
    <t> 26.01.1985 16:19 </t>
  </si>
  <si>
    <t> 0.0008 </t>
  </si>
  <si>
    <t>2446095.620 </t>
  </si>
  <si>
    <t> 30.01.1985 02:52 </t>
  </si>
  <si>
    <t> J.Isles </t>
  </si>
  <si>
    <t> VSSC 64.24 </t>
  </si>
  <si>
    <t>2446139.0901 </t>
  </si>
  <si>
    <t> 14.03.1985 14:09 </t>
  </si>
  <si>
    <t> 0.0018 </t>
  </si>
  <si>
    <t>2446139.3034 </t>
  </si>
  <si>
    <t> 14.03.1985 19:16 </t>
  </si>
  <si>
    <t> -0.0001 </t>
  </si>
  <si>
    <t>2446143.1766 </t>
  </si>
  <si>
    <t> 18.03.1985 16:14 </t>
  </si>
  <si>
    <t>2446146.1883 </t>
  </si>
  <si>
    <t> 21.03.1985 16:31 </t>
  </si>
  <si>
    <t> -0.0009 </t>
  </si>
  <si>
    <t>2446153.2895 </t>
  </si>
  <si>
    <t> 28.03.1985 18:56 </t>
  </si>
  <si>
    <t> -0.0006 </t>
  </si>
  <si>
    <t>2446180.4026 </t>
  </si>
  <si>
    <t> 24.04.1985 21:39 </t>
  </si>
  <si>
    <t> -0.0000 </t>
  </si>
  <si>
    <t> F.Agerer </t>
  </si>
  <si>
    <t>BAVM 39 </t>
  </si>
  <si>
    <t>2446892.43 </t>
  </si>
  <si>
    <t> 06.04.1987 22:19 </t>
  </si>
  <si>
    <t> 0.00 </t>
  </si>
  <si>
    <t> A.Paschke </t>
  </si>
  <si>
    <t> BBS 84 </t>
  </si>
  <si>
    <t>2446903.402 </t>
  </si>
  <si>
    <t> 17.04.1987 21:38 </t>
  </si>
  <si>
    <t> -0.001 </t>
  </si>
  <si>
    <t>2446914.377 </t>
  </si>
  <si>
    <t> 28.04.1987 21:02 </t>
  </si>
  <si>
    <t> M.Kohl </t>
  </si>
  <si>
    <t> BBS 85 </t>
  </si>
  <si>
    <t>2447236.0636 </t>
  </si>
  <si>
    <t> 15.03.1988 13:31 </t>
  </si>
  <si>
    <t> -0.0062 </t>
  </si>
  <si>
    <t>2447236.2760 </t>
  </si>
  <si>
    <t> 15.03.1988 18:37 </t>
  </si>
  <si>
    <t> -0.0090 </t>
  </si>
  <si>
    <t>2447262.322 </t>
  </si>
  <si>
    <t> 10.04.1988 19:43 </t>
  </si>
  <si>
    <t> G.Mavrofridis </t>
  </si>
  <si>
    <t> BBS 88 </t>
  </si>
  <si>
    <t>2447263.380 </t>
  </si>
  <si>
    <t> 11.04.1988 21:07 </t>
  </si>
  <si>
    <t>2447266.1869 </t>
  </si>
  <si>
    <t> 14.04.1988 16:29 </t>
  </si>
  <si>
    <t> -0.0080 </t>
  </si>
  <si>
    <t>2447266.400 </t>
  </si>
  <si>
    <t> 14.04.1988 21:36 </t>
  </si>
  <si>
    <t>2447267.0478 </t>
  </si>
  <si>
    <t> 15.04.1988 13:08 </t>
  </si>
  <si>
    <t> -0.0078 </t>
  </si>
  <si>
    <t>2447617.370 </t>
  </si>
  <si>
    <t> 31.03.1989 20:52 </t>
  </si>
  <si>
    <t> BBS 92 </t>
  </si>
  <si>
    <t>2447617.375 </t>
  </si>
  <si>
    <t> 31.03.1989 21:00 </t>
  </si>
  <si>
    <t>2447640.378 </t>
  </si>
  <si>
    <t> 23.04.1989 21:04 </t>
  </si>
  <si>
    <t>2447649.420 </t>
  </si>
  <si>
    <t> 02.05.1989 22:04 </t>
  </si>
  <si>
    <t>2447654.373 </t>
  </si>
  <si>
    <t> 07.05.1989 20:57 </t>
  </si>
  <si>
    <t>2447925.2716 </t>
  </si>
  <si>
    <t> 02.02.1990 18:31 </t>
  </si>
  <si>
    <t> -0.0159 </t>
  </si>
  <si>
    <t> Zhang &amp; Zhang </t>
  </si>
  <si>
    <t>IBVS 3938 </t>
  </si>
  <si>
    <t>2447928.2856 </t>
  </si>
  <si>
    <t> 05.02.1990 18:51 </t>
  </si>
  <si>
    <t> -0.0144 </t>
  </si>
  <si>
    <t>2447943.572 </t>
  </si>
  <si>
    <t> 21.02.1990 01:43 </t>
  </si>
  <si>
    <t> Moschner&amp;Kleikamp </t>
  </si>
  <si>
    <t>BAVM 56 </t>
  </si>
  <si>
    <t>2448012.419 </t>
  </si>
  <si>
    <t> 30.04.1990 22:03 </t>
  </si>
  <si>
    <t> -0.016 </t>
  </si>
  <si>
    <t>B;V</t>
  </si>
  <si>
    <t>2448310.2278 </t>
  </si>
  <si>
    <t> 22.02.1991 17:28 </t>
  </si>
  <si>
    <t> -0.0146 </t>
  </si>
  <si>
    <t>2448311.3031 </t>
  </si>
  <si>
    <t> 23.02.1991 19:16 </t>
  </si>
  <si>
    <t> -0.0152 </t>
  </si>
  <si>
    <t>2448621.5897 </t>
  </si>
  <si>
    <t> 31.12.1991 02:09 </t>
  </si>
  <si>
    <t> -0.0164 </t>
  </si>
  <si>
    <t> E.Blättler </t>
  </si>
  <si>
    <t> BBS 99 </t>
  </si>
  <si>
    <t>2449037.0988 </t>
  </si>
  <si>
    <t> 18.02.1993 14:22 </t>
  </si>
  <si>
    <t> -0.0176 </t>
  </si>
  <si>
    <t>2449037.3107 </t>
  </si>
  <si>
    <t> 18.02.1993 19:27 </t>
  </si>
  <si>
    <t> -0.0209 </t>
  </si>
  <si>
    <t>2449832.3942 </t>
  </si>
  <si>
    <t> 24.04.1995 21:27 </t>
  </si>
  <si>
    <t> -0.0230 </t>
  </si>
  <si>
    <t>o</t>
  </si>
  <si>
    <t> W.Kleikamp </t>
  </si>
  <si>
    <t>BAVM 91 </t>
  </si>
  <si>
    <t>2450178.3981 </t>
  </si>
  <si>
    <t> 04.04.1996 21:33 </t>
  </si>
  <si>
    <t> -0.0266 </t>
  </si>
  <si>
    <t>BAVM 99 </t>
  </si>
  <si>
    <t>2450512.350 </t>
  </si>
  <si>
    <t> 04.03.1997 20:24 </t>
  </si>
  <si>
    <t> -0.032 </t>
  </si>
  <si>
    <t> D.Dalmazio </t>
  </si>
  <si>
    <t> BBS 115 </t>
  </si>
  <si>
    <t>2450515.360 </t>
  </si>
  <si>
    <t> 07.03.1997 20:38 </t>
  </si>
  <si>
    <t>2450520.310 </t>
  </si>
  <si>
    <t> 12.03.1997 19:26 </t>
  </si>
  <si>
    <t> -0.034 </t>
  </si>
  <si>
    <t>2450538.602 </t>
  </si>
  <si>
    <t> 31.03.1997 02:26 </t>
  </si>
  <si>
    <t>C </t>
  </si>
  <si>
    <t>ns</t>
  </si>
  <si>
    <t> S.Cook </t>
  </si>
  <si>
    <t> JAAVSO 38;85 </t>
  </si>
  <si>
    <t>2450546.3526 </t>
  </si>
  <si>
    <t> 07.04.1997 20:27 </t>
  </si>
  <si>
    <t> -0.0279 </t>
  </si>
  <si>
    <t>BAVM 102 </t>
  </si>
  <si>
    <t>2450549.355 </t>
  </si>
  <si>
    <t> 10.04.1997 20:31 </t>
  </si>
  <si>
    <t> -0.038 </t>
  </si>
  <si>
    <t>2450906.992 </t>
  </si>
  <si>
    <t> 03.04.1998 11:48 </t>
  </si>
  <si>
    <t> K.Nagai </t>
  </si>
  <si>
    <t>VSB 47 </t>
  </si>
  <si>
    <t>2450926.3561 </t>
  </si>
  <si>
    <t> 22.04.1998 20:32 </t>
  </si>
  <si>
    <t> -0.0301 </t>
  </si>
  <si>
    <t>BAVM 117 </t>
  </si>
  <si>
    <t>2451174.241 </t>
  </si>
  <si>
    <t> 26.12.1998 17:47 </t>
  </si>
  <si>
    <t> S.Kiyota </t>
  </si>
  <si>
    <t>2451260.096 </t>
  </si>
  <si>
    <t> 22.03.1999 14:18 </t>
  </si>
  <si>
    <t> -0.033 </t>
  </si>
  <si>
    <t>2451610.619 </t>
  </si>
  <si>
    <t> 07.03.2000 02:51 </t>
  </si>
  <si>
    <t> -0.036 </t>
  </si>
  <si>
    <t>2451611.0524 </t>
  </si>
  <si>
    <t> 07.03.2000 13:15 </t>
  </si>
  <si>
    <t> -0.0328 </t>
  </si>
  <si>
    <t>VSB 38 </t>
  </si>
  <si>
    <t>2451629.1223 </t>
  </si>
  <si>
    <t> 25.03.2000 14:56 </t>
  </si>
  <si>
    <t> -0.0379 </t>
  </si>
  <si>
    <t>2452000.9538 </t>
  </si>
  <si>
    <t> 01.04.2001 10:53 </t>
  </si>
  <si>
    <t> -0.0354 </t>
  </si>
  <si>
    <t>VSB 39 </t>
  </si>
  <si>
    <t>2452003.5352 </t>
  </si>
  <si>
    <t> 04.04.2001 00:50 </t>
  </si>
  <si>
    <t> -0.0361 </t>
  </si>
  <si>
    <t> M.Drozdz et al. </t>
  </si>
  <si>
    <t>IBVS 5623 </t>
  </si>
  <si>
    <t>2452008.0527 </t>
  </si>
  <si>
    <t> 08.04.2001 13:15 </t>
  </si>
  <si>
    <t> -0.0374 </t>
  </si>
  <si>
    <t>2452296.1798 </t>
  </si>
  <si>
    <t> 21.01.2002 16:18 </t>
  </si>
  <si>
    <t> -0.0347 </t>
  </si>
  <si>
    <t> Nakajima </t>
  </si>
  <si>
    <t>VSB 40 </t>
  </si>
  <si>
    <t>2452321.5705 </t>
  </si>
  <si>
    <t> 16.02.2002 01:41 </t>
  </si>
  <si>
    <t> -0.0351 </t>
  </si>
  <si>
    <t>2452344.3796 </t>
  </si>
  <si>
    <t> 10.03.2002 21:06 </t>
  </si>
  <si>
    <t> -0.0349 </t>
  </si>
  <si>
    <t>2452344.5932 </t>
  </si>
  <si>
    <t> 11.03.2002 02:14 </t>
  </si>
  <si>
    <t> -0.0365 </t>
  </si>
  <si>
    <t>2452345.4540 </t>
  </si>
  <si>
    <t> 11.03.2002 22:53 </t>
  </si>
  <si>
    <t> -0.0364 </t>
  </si>
  <si>
    <t>2452347.3933 </t>
  </si>
  <si>
    <t> 13.03.2002 21:26 </t>
  </si>
  <si>
    <t> -0.0337 </t>
  </si>
  <si>
    <t>2452347.6042 </t>
  </si>
  <si>
    <t> 14.03.2002 02:30 </t>
  </si>
  <si>
    <t> -0.0380 </t>
  </si>
  <si>
    <t>2452351.4795 </t>
  </si>
  <si>
    <t> 17.03.2002 23:30 </t>
  </si>
  <si>
    <t> -0.0359 </t>
  </si>
  <si>
    <t>2452354.0611 </t>
  </si>
  <si>
    <t> 20.03.2002 13:27 </t>
  </si>
  <si>
    <t>2452364.3906 </t>
  </si>
  <si>
    <t> 30.03.2002 21:22 </t>
  </si>
  <si>
    <t> -0.0356 </t>
  </si>
  <si>
    <t>2452644.7667 </t>
  </si>
  <si>
    <t> 05.01.2003 06:24 </t>
  </si>
  <si>
    <t> S.Dvorak </t>
  </si>
  <si>
    <t>2452677.043 </t>
  </si>
  <si>
    <t> 06.02.2003 13:01 </t>
  </si>
  <si>
    <t> K.Kanai </t>
  </si>
  <si>
    <t>VSB 42 </t>
  </si>
  <si>
    <t>2452698.991 </t>
  </si>
  <si>
    <t> 28.02.2003 11:47 </t>
  </si>
  <si>
    <t>2452705.4478 </t>
  </si>
  <si>
    <t> 06.03.2003 22:44 </t>
  </si>
  <si>
    <t> -0.0368 </t>
  </si>
  <si>
    <t> L.Kotková &amp; M.Wolf </t>
  </si>
  <si>
    <t>IBVS 5676 </t>
  </si>
  <si>
    <t>2452711.042 </t>
  </si>
  <si>
    <t> 12.03.2003 13:00 </t>
  </si>
  <si>
    <t> -0.037 </t>
  </si>
  <si>
    <t>2452713.4024 </t>
  </si>
  <si>
    <t> 14.03.2003 21:39 </t>
  </si>
  <si>
    <t> -0.0438 </t>
  </si>
  <si>
    <t> V.Bakis et al. </t>
  </si>
  <si>
    <t>IBVS 5399 </t>
  </si>
  <si>
    <t>2453028.215 </t>
  </si>
  <si>
    <t> 23.01.2004 17:09 </t>
  </si>
  <si>
    <t>VSB 43 </t>
  </si>
  <si>
    <t>2453036.1756 </t>
  </si>
  <si>
    <t> 31.01.2004 16:12 </t>
  </si>
  <si>
    <t> -0.0388 </t>
  </si>
  <si>
    <t>2453069.095 </t>
  </si>
  <si>
    <t> 04.03.2004 14:16 </t>
  </si>
  <si>
    <t> -0.042 </t>
  </si>
  <si>
    <t>2453092.7672 </t>
  </si>
  <si>
    <t> 28.03.2004 06:24 </t>
  </si>
  <si>
    <t> -0.0392 </t>
  </si>
  <si>
    <t> R.Nelson </t>
  </si>
  <si>
    <t>IBVS 5602 </t>
  </si>
  <si>
    <t>2453111.7045 </t>
  </si>
  <si>
    <t> 16.04.2004 04:54 </t>
  </si>
  <si>
    <t> -0.0376 </t>
  </si>
  <si>
    <t>2453112.994 </t>
  </si>
  <si>
    <t> 17.04.2004 11:51 </t>
  </si>
  <si>
    <t>2453116.003 </t>
  </si>
  <si>
    <t> 20.04.2004 12:04 </t>
  </si>
  <si>
    <t> -0.043 </t>
  </si>
  <si>
    <t>2453340.217 </t>
  </si>
  <si>
    <t> 30.11.2004 17:12 </t>
  </si>
  <si>
    <t> -0.045 </t>
  </si>
  <si>
    <t>2453358.291 </t>
  </si>
  <si>
    <t> 18.12.2004 18:59 </t>
  </si>
  <si>
    <t> -0.046 </t>
  </si>
  <si>
    <t>2453380.244 </t>
  </si>
  <si>
    <t> 09.01.2005 17:51 </t>
  </si>
  <si>
    <t>VSB 44 </t>
  </si>
  <si>
    <t>2453407.5726 </t>
  </si>
  <si>
    <t> 06.02.2005 01:44 </t>
  </si>
  <si>
    <t> -0.0404 </t>
  </si>
  <si>
    <t> H.V. Senavci et al. </t>
  </si>
  <si>
    <t>IBVS 5754 </t>
  </si>
  <si>
    <t>2453410.5865 </t>
  </si>
  <si>
    <t> 09.02.2005 02:04 </t>
  </si>
  <si>
    <t> -0.0390 </t>
  </si>
  <si>
    <t> M.Zejda et al. </t>
  </si>
  <si>
    <t>IBVS 5741 </t>
  </si>
  <si>
    <t>2453414.6745 </t>
  </si>
  <si>
    <t> 13.02.2005 04:11 </t>
  </si>
  <si>
    <t> -0.0394 </t>
  </si>
  <si>
    <t>-I</t>
  </si>
  <si>
    <t> W.Ogloza et al. </t>
  </si>
  <si>
    <t>IBVS 5843 </t>
  </si>
  <si>
    <t>2453430.8136 </t>
  </si>
  <si>
    <t> 01.03.2005 07:31 </t>
  </si>
  <si>
    <t>32285.5</t>
  </si>
  <si>
    <t> -0.0387 </t>
  </si>
  <si>
    <t>2453431.6711 </t>
  </si>
  <si>
    <t> 02.03.2005 04:06 </t>
  </si>
  <si>
    <t>32287.5</t>
  </si>
  <si>
    <t> -0.0419 </t>
  </si>
  <si>
    <t>2453432.7515 </t>
  </si>
  <si>
    <t> 03.03.2005 06:02 </t>
  </si>
  <si>
    <t>32290</t>
  </si>
  <si>
    <t>2453433.6096 </t>
  </si>
  <si>
    <t> 04.03.2005 02:37 </t>
  </si>
  <si>
    <t>32292</t>
  </si>
  <si>
    <t> -0.0400 </t>
  </si>
  <si>
    <t>2453433.8242 </t>
  </si>
  <si>
    <t> 04.03.2005 07:46 </t>
  </si>
  <si>
    <t>32292.5</t>
  </si>
  <si>
    <t> -0.0406 </t>
  </si>
  <si>
    <t>2453434.6886 </t>
  </si>
  <si>
    <t> 05.03.2005 04:31 </t>
  </si>
  <si>
    <t>32294.5</t>
  </si>
  <si>
    <t> -0.0369 </t>
  </si>
  <si>
    <t>2453436.6247 </t>
  </si>
  <si>
    <t> 07.03.2005 02:59 </t>
  </si>
  <si>
    <t>32299</t>
  </si>
  <si>
    <t>2453438.7776 </t>
  </si>
  <si>
    <t> 09.03.2005 06:39 </t>
  </si>
  <si>
    <t>32304</t>
  </si>
  <si>
    <t> -0.0363 </t>
  </si>
  <si>
    <t>2453439.6361 </t>
  </si>
  <si>
    <t> 10.03.2005 03:15 </t>
  </si>
  <si>
    <t>32306</t>
  </si>
  <si>
    <t> -0.0385 </t>
  </si>
  <si>
    <t>2453444.5849 </t>
  </si>
  <si>
    <t> 15.03.2005 02:02 </t>
  </si>
  <si>
    <t>32317.5</t>
  </si>
  <si>
    <t>2453444.7978 </t>
  </si>
  <si>
    <t> 15.03.2005 07:08 </t>
  </si>
  <si>
    <t>32318</t>
  </si>
  <si>
    <t> -0.0411 </t>
  </si>
  <si>
    <t>2453445.6625 </t>
  </si>
  <si>
    <t> 16.03.2005 03:54 </t>
  </si>
  <si>
    <t>32320</t>
  </si>
  <si>
    <t> -0.0371 </t>
  </si>
  <si>
    <t>2453446.7374 </t>
  </si>
  <si>
    <t> 17.03.2005 05:41 </t>
  </si>
  <si>
    <t>32322.5</t>
  </si>
  <si>
    <t> -0.0381 </t>
  </si>
  <si>
    <t>2453447.5982 </t>
  </si>
  <si>
    <t> 18.03.2005 02:21 </t>
  </si>
  <si>
    <t>32324.5</t>
  </si>
  <si>
    <t>2453448.6735 </t>
  </si>
  <si>
    <t> 19.03.2005 04:09 </t>
  </si>
  <si>
    <t>32327</t>
  </si>
  <si>
    <t> -0.0386 </t>
  </si>
  <si>
    <t>2453449.7477 </t>
  </si>
  <si>
    <t> 20.03.2005 05:56 </t>
  </si>
  <si>
    <t>32329.5</t>
  </si>
  <si>
    <t> -0.0403 </t>
  </si>
  <si>
    <t>2453453.4048 </t>
  </si>
  <si>
    <t> 23.03.2005 21:42 </t>
  </si>
  <si>
    <t>32338</t>
  </si>
  <si>
    <t> -0.0413 </t>
  </si>
  <si>
    <t> B.Albayrak et al. </t>
  </si>
  <si>
    <t>IBVS 5649 </t>
  </si>
  <si>
    <t>2453458.5710 </t>
  </si>
  <si>
    <t> 29.03.2005 01:42 </t>
  </si>
  <si>
    <t>32350</t>
  </si>
  <si>
    <t>2453459.6493 </t>
  </si>
  <si>
    <t> 30.03.2005 03:34 </t>
  </si>
  <si>
    <t>32352.5</t>
  </si>
  <si>
    <t> -0.0370 </t>
  </si>
  <si>
    <t>2453462.4452 </t>
  </si>
  <si>
    <t> 01.04.2005 22:41 </t>
  </si>
  <si>
    <t>32359</t>
  </si>
  <si>
    <t> -0.0384 </t>
  </si>
  <si>
    <t> v.Poschinger </t>
  </si>
  <si>
    <t>BAVM 173 </t>
  </si>
  <si>
    <t>2453462.6609 </t>
  </si>
  <si>
    <t> 02.04.2005 03:51 </t>
  </si>
  <si>
    <t>32359.5</t>
  </si>
  <si>
    <t>2453465.4572 </t>
  </si>
  <si>
    <t> 04.04.2005 22:58 </t>
  </si>
  <si>
    <t>32366</t>
  </si>
  <si>
    <t> -0.0389 </t>
  </si>
  <si>
    <t>2453469.9784 </t>
  </si>
  <si>
    <t> 09.04.2005 11:28 </t>
  </si>
  <si>
    <t>32376.5</t>
  </si>
  <si>
    <t> Nagai </t>
  </si>
  <si>
    <t>2453476.6465 </t>
  </si>
  <si>
    <t> 16.04.2005 03:30 </t>
  </si>
  <si>
    <t>32392</t>
  </si>
  <si>
    <t>2453484.3928 </t>
  </si>
  <si>
    <t> 23.04.2005 21:25 </t>
  </si>
  <si>
    <t>32410</t>
  </si>
  <si>
    <t>2453489.5578 </t>
  </si>
  <si>
    <t> 29.04.2005 01:23 </t>
  </si>
  <si>
    <t>32422</t>
  </si>
  <si>
    <t> -0.0383 </t>
  </si>
  <si>
    <t>2453683.64988 </t>
  </si>
  <si>
    <t> 09.11.2005 03:35 </t>
  </si>
  <si>
    <t>32873</t>
  </si>
  <si>
    <t> -0.03750 </t>
  </si>
  <si>
    <t> L.Brát </t>
  </si>
  <si>
    <t>OEJV 0074 </t>
  </si>
  <si>
    <t>2453744.3284 </t>
  </si>
  <si>
    <t> 08.01.2006 19:52 </t>
  </si>
  <si>
    <t>33014</t>
  </si>
  <si>
    <t> K.Nagai et al. </t>
  </si>
  <si>
    <t>VSB 45 </t>
  </si>
  <si>
    <t>2453768.2125 </t>
  </si>
  <si>
    <t> 01.02.2006 17:06 </t>
  </si>
  <si>
    <t>33069.5</t>
  </si>
  <si>
    <t> -0.0402 </t>
  </si>
  <si>
    <t> S.Qian et al. </t>
  </si>
  <si>
    <t> AJ, 133, 357ff </t>
  </si>
  <si>
    <t>2453768.2131 </t>
  </si>
  <si>
    <t> -0.0396 </t>
  </si>
  <si>
    <t>2453768.2142 </t>
  </si>
  <si>
    <t> 01.02.2006 17:08 </t>
  </si>
  <si>
    <t>2453769.2894 </t>
  </si>
  <si>
    <t> 02.02.2006 18:56 </t>
  </si>
  <si>
    <t>33072</t>
  </si>
  <si>
    <t> -0.0391 </t>
  </si>
  <si>
    <t>2453769.2897 </t>
  </si>
  <si>
    <t> 02.02.2006 18:57 </t>
  </si>
  <si>
    <t>2453769.2902 </t>
  </si>
  <si>
    <t>2454072.259 </t>
  </si>
  <si>
    <t> 02.12.2006 18:12 </t>
  </si>
  <si>
    <t>33776</t>
  </si>
  <si>
    <t>2454092.269 </t>
  </si>
  <si>
    <t> 22.12.2006 18:27 </t>
  </si>
  <si>
    <t>33822.5</t>
  </si>
  <si>
    <t>2454099.1590 </t>
  </si>
  <si>
    <t> 29.12.2006 15:48 </t>
  </si>
  <si>
    <t>33838.5</t>
  </si>
  <si>
    <t>2454172.1071 </t>
  </si>
  <si>
    <t> 12.03.2007 14:34 </t>
  </si>
  <si>
    <t>34008</t>
  </si>
  <si>
    <t> -0.0362 </t>
  </si>
  <si>
    <t>Ic</t>
  </si>
  <si>
    <t>VSB 46 </t>
  </si>
  <si>
    <t>2454173.3974 </t>
  </si>
  <si>
    <t> 13.03.2007 21:32 </t>
  </si>
  <si>
    <t>34011</t>
  </si>
  <si>
    <t>BAVM 186 </t>
  </si>
  <si>
    <t>2454195.34493 </t>
  </si>
  <si>
    <t> 04.04.2007 20:16 </t>
  </si>
  <si>
    <t>34062</t>
  </si>
  <si>
    <t> -0.03764 </t>
  </si>
  <si>
    <t> R.Ehrenberger </t>
  </si>
  <si>
    <t>2454211.4842 </t>
  </si>
  <si>
    <t> 20.04.2007 23:37 </t>
  </si>
  <si>
    <t>34099.5</t>
  </si>
  <si>
    <t> S.Dogru et al. </t>
  </si>
  <si>
    <t>IBVS 5795 </t>
  </si>
  <si>
    <t>2454219.6596 </t>
  </si>
  <si>
    <t> 29.04.2007 03:49 </t>
  </si>
  <si>
    <t>34118.5</t>
  </si>
  <si>
    <t> -0.0382 </t>
  </si>
  <si>
    <t>IBVS 5814 </t>
  </si>
  <si>
    <t>2454468.190 </t>
  </si>
  <si>
    <t> 02.01.2008 16:33 </t>
  </si>
  <si>
    <t>34696</t>
  </si>
  <si>
    <t>VSB 48 </t>
  </si>
  <si>
    <t>2454469.257 </t>
  </si>
  <si>
    <t> 03.01.2008 18:10 </t>
  </si>
  <si>
    <t>34698.5</t>
  </si>
  <si>
    <t> -0.048 </t>
  </si>
  <si>
    <t>2454501.5440 </t>
  </si>
  <si>
    <t> 05.02.2008 01:03 </t>
  </si>
  <si>
    <t>34773.5</t>
  </si>
  <si>
    <t> T.Kiliçoglu &amp; D.Bilgiç </t>
  </si>
  <si>
    <t>IBVS 5887 </t>
  </si>
  <si>
    <t>2454557.0621 </t>
  </si>
  <si>
    <t> 31.03.2008 13:29 </t>
  </si>
  <si>
    <t>34902.5</t>
  </si>
  <si>
    <t> -0.0360 </t>
  </si>
  <si>
    <t>Rc</t>
  </si>
  <si>
    <t>2454804.303 </t>
  </si>
  <si>
    <t> 03.12.2008 19:16 </t>
  </si>
  <si>
    <t>35477</t>
  </si>
  <si>
    <t>2454830.3389 </t>
  </si>
  <si>
    <t> 29.12.2008 20:08 </t>
  </si>
  <si>
    <t>35537.5</t>
  </si>
  <si>
    <t> H.Itoh </t>
  </si>
  <si>
    <t>2454835.719 </t>
  </si>
  <si>
    <t> 04.01.2009 05:15 </t>
  </si>
  <si>
    <t>35550</t>
  </si>
  <si>
    <t>OEJV 0116 </t>
  </si>
  <si>
    <t>2454848.179 </t>
  </si>
  <si>
    <t> 16.01.2009 16:17 </t>
  </si>
  <si>
    <t>35579</t>
  </si>
  <si>
    <t> -0.056 </t>
  </si>
  <si>
    <t>VSB 50 </t>
  </si>
  <si>
    <t>2454851.204 </t>
  </si>
  <si>
    <t> 19.01.2009 16:53 </t>
  </si>
  <si>
    <t>35586</t>
  </si>
  <si>
    <t> -0.044 </t>
  </si>
  <si>
    <t>2454857.242 </t>
  </si>
  <si>
    <t> 25.01.2009 17:48 </t>
  </si>
  <si>
    <t>35600</t>
  </si>
  <si>
    <t>2454863.91 </t>
  </si>
  <si>
    <t> 01.02.2009 09:50 </t>
  </si>
  <si>
    <t>35615.5</t>
  </si>
  <si>
    <t> -0.03 </t>
  </si>
  <si>
    <t>IBVS 5894 </t>
  </si>
  <si>
    <t>2454864.115 </t>
  </si>
  <si>
    <t> 01.02.2009 14:45 </t>
  </si>
  <si>
    <t>35616</t>
  </si>
  <si>
    <t>2454866.279 </t>
  </si>
  <si>
    <t> 03.02.2009 18:41 </t>
  </si>
  <si>
    <t>35621</t>
  </si>
  <si>
    <t>2454868.218 </t>
  </si>
  <si>
    <t> 05.02.2009 17:13 </t>
  </si>
  <si>
    <t>35625.5</t>
  </si>
  <si>
    <t>2454879.186 </t>
  </si>
  <si>
    <t> 16.02.2009 16:27 </t>
  </si>
  <si>
    <t>35651</t>
  </si>
  <si>
    <t>2454884.133 </t>
  </si>
  <si>
    <t> 21.02.2009 15:11 </t>
  </si>
  <si>
    <t>35662.5</t>
  </si>
  <si>
    <t>2454897.0458 </t>
  </si>
  <si>
    <t> 06.03.2009 13:05 </t>
  </si>
  <si>
    <t>35692.5</t>
  </si>
  <si>
    <t> -0.0348 </t>
  </si>
  <si>
    <t>2454924.3738 </t>
  </si>
  <si>
    <t> 02.04.2009 20:58 </t>
  </si>
  <si>
    <t>35756</t>
  </si>
  <si>
    <t> -0.0345 </t>
  </si>
  <si>
    <t>-U;-I</t>
  </si>
  <si>
    <t> M.Rätz &amp; K.Rätz </t>
  </si>
  <si>
    <t>BAVM 214 </t>
  </si>
  <si>
    <t>2454940.2878 </t>
  </si>
  <si>
    <t> 18.04.2009 18:54 </t>
  </si>
  <si>
    <t>35793</t>
  </si>
  <si>
    <t> Y.Ogmen </t>
  </si>
  <si>
    <t>2454946.3220 </t>
  </si>
  <si>
    <t> 24.04.2009 19:43 </t>
  </si>
  <si>
    <t>35807</t>
  </si>
  <si>
    <t> -0.0346 </t>
  </si>
  <si>
    <t> S.Poddaný </t>
  </si>
  <si>
    <t>OEJV 0107 </t>
  </si>
  <si>
    <t>2454946.3221 </t>
  </si>
  <si>
    <t>2454946.3225 </t>
  </si>
  <si>
    <t> 24.04.2009 19:44 </t>
  </si>
  <si>
    <t> -0.0341 </t>
  </si>
  <si>
    <t>2455243.7034 </t>
  </si>
  <si>
    <t> 16.02.2010 04:52 </t>
  </si>
  <si>
    <t>36498</t>
  </si>
  <si>
    <t> -0.0303 </t>
  </si>
  <si>
    <t>IBVS 5945 </t>
  </si>
  <si>
    <t>2455248.215 </t>
  </si>
  <si>
    <t> 20.02.2010 17:09 </t>
  </si>
  <si>
    <t>36508.5</t>
  </si>
  <si>
    <t>VSB 51 </t>
  </si>
  <si>
    <t>2455290.3943 </t>
  </si>
  <si>
    <t> 03.04.2010 21:27 </t>
  </si>
  <si>
    <t>36606.5</t>
  </si>
  <si>
    <t> -0.0332 </t>
  </si>
  <si>
    <t> M.Mašek </t>
  </si>
  <si>
    <t>OEJV 0137 </t>
  </si>
  <si>
    <t>2455317.5072 </t>
  </si>
  <si>
    <t> 01.05.2010 00:10 </t>
  </si>
  <si>
    <t>36669.5</t>
  </si>
  <si>
    <t> G.Corfini </t>
  </si>
  <si>
    <t>2455591.8622 </t>
  </si>
  <si>
    <t> 30.01.2011 08:41 </t>
  </si>
  <si>
    <t>37307</t>
  </si>
  <si>
    <t> -0.0308 </t>
  </si>
  <si>
    <t>IBVS 5992 </t>
  </si>
  <si>
    <t>2455651.0359 </t>
  </si>
  <si>
    <t> 30.03.2011 12:51 </t>
  </si>
  <si>
    <t>37444.5</t>
  </si>
  <si>
    <t> -0.0313 </t>
  </si>
  <si>
    <t>VSB 53 </t>
  </si>
  <si>
    <t>2455653.4048 </t>
  </si>
  <si>
    <t> 01.04.2011 21:42 </t>
  </si>
  <si>
    <t>37450</t>
  </si>
  <si>
    <t> -0.0293 </t>
  </si>
  <si>
    <t> L.Corp </t>
  </si>
  <si>
    <t> JAAVSO 40;975 </t>
  </si>
  <si>
    <t>2455659.4298 </t>
  </si>
  <si>
    <t> 07.04.2011 22:18 </t>
  </si>
  <si>
    <t>37464</t>
  </si>
  <si>
    <t>2455671.6946 </t>
  </si>
  <si>
    <t> 20.04.2011 04:40 </t>
  </si>
  <si>
    <t>37492.5</t>
  </si>
  <si>
    <t> -0.0297 </t>
  </si>
  <si>
    <t>2455960.9007 </t>
  </si>
  <si>
    <t> 03.02.2012 09:37 </t>
  </si>
  <si>
    <t>38164.5</t>
  </si>
  <si>
    <t> -0.0239 </t>
  </si>
  <si>
    <t>IBVS 6029 </t>
  </si>
  <si>
    <t>2455977.2529 </t>
  </si>
  <si>
    <t> 19.02.2012 18:04 </t>
  </si>
  <si>
    <t>38202.5</t>
  </si>
  <si>
    <t> -0.0253 </t>
  </si>
  <si>
    <t>VSB 55 </t>
  </si>
  <si>
    <t>2455981.1264 </t>
  </si>
  <si>
    <t> 23.02.2012 15:02 </t>
  </si>
  <si>
    <t>38211.5</t>
  </si>
  <si>
    <t> -0.0250 </t>
  </si>
  <si>
    <t> K.Shiokawa </t>
  </si>
  <si>
    <t>2455984.9999 </t>
  </si>
  <si>
    <t> 27.02.2012 11:59 </t>
  </si>
  <si>
    <t>38220.5</t>
  </si>
  <si>
    <t> -0.0248 </t>
  </si>
  <si>
    <t>2455985.2150 </t>
  </si>
  <si>
    <t> 27.02.2012 17:09 </t>
  </si>
  <si>
    <t>38221</t>
  </si>
  <si>
    <t>2455988.4418 </t>
  </si>
  <si>
    <t> 01.03.2012 22:36 </t>
  </si>
  <si>
    <t>38228.5</t>
  </si>
  <si>
    <t> -0.0257 </t>
  </si>
  <si>
    <t>BAVM 228 </t>
  </si>
  <si>
    <t>2456010.3915 </t>
  </si>
  <si>
    <t> 23.03.2012 21:23 </t>
  </si>
  <si>
    <t>38279.5</t>
  </si>
  <si>
    <t> -0.0242 </t>
  </si>
  <si>
    <t>2456011.0320 </t>
  </si>
  <si>
    <t> 24.03.2012 12:46 </t>
  </si>
  <si>
    <t>38281</t>
  </si>
  <si>
    <t>2456011.4663 </t>
  </si>
  <si>
    <t> 24.03.2012 23:11 </t>
  </si>
  <si>
    <t>38282</t>
  </si>
  <si>
    <t> JAAVSO 41;122 </t>
  </si>
  <si>
    <t>2456013.1878 </t>
  </si>
  <si>
    <t> 26.03.2012 16:30 </t>
  </si>
  <si>
    <t>38286</t>
  </si>
  <si>
    <t>2456034.7053 </t>
  </si>
  <si>
    <t> 17.04.2012 04:55 </t>
  </si>
  <si>
    <t>38336</t>
  </si>
  <si>
    <t>2456356.8352 </t>
  </si>
  <si>
    <t> 05.03.2013 08:02 </t>
  </si>
  <si>
    <t>39084.5</t>
  </si>
  <si>
    <t> -0.0184 </t>
  </si>
  <si>
    <t>IBVS 6092 </t>
  </si>
  <si>
    <t>vis?</t>
  </si>
  <si>
    <t>PE?</t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</si>
  <si>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</si>
  <si>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t>IBVS 6092</t>
  </si>
  <si>
    <t>IBVS 6125</t>
  </si>
  <si>
    <t>JAVSO..42..426</t>
  </si>
  <si>
    <t>Interval (days)</t>
  </si>
  <si>
    <r>
      <t>1-e</t>
    </r>
    <r>
      <rPr>
        <vertAlign val="superscript"/>
        <sz val="10"/>
        <rFont val="Arial"/>
        <family val="2"/>
      </rPr>
      <t>2</t>
    </r>
  </si>
  <si>
    <r>
      <t>a</t>
    </r>
    <r>
      <rPr>
        <vertAlign val="subscript"/>
        <sz val="10"/>
        <color indexed="20"/>
        <rFont val="Arial"/>
        <family val="2"/>
      </rPr>
      <t>3</t>
    </r>
    <r>
      <rPr>
        <sz val="10"/>
        <color indexed="20"/>
        <rFont val="Arial"/>
        <family val="2"/>
      </rPr>
      <t xml:space="preserve"> sin i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</si>
  <si>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</si>
  <si>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IBVS 6131</t>
  </si>
  <si>
    <t>IBVS 6149</t>
  </si>
  <si>
    <t>IBVS 6157</t>
  </si>
  <si>
    <t>IBVS 6196</t>
  </si>
  <si>
    <t>VSB 060</t>
  </si>
  <si>
    <t>Third star</t>
  </si>
  <si>
    <t>IBVS 6234</t>
  </si>
  <si>
    <t>JAVSO..45..215</t>
  </si>
  <si>
    <t>RHN 2019</t>
  </si>
  <si>
    <t>a12 sin i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</si>
  <si>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</si>
  <si>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14736.624</t>
  </si>
  <si>
    <t>14986.853</t>
  </si>
  <si>
    <t>15096.835</t>
  </si>
  <si>
    <t>15515.542</t>
  </si>
  <si>
    <t>15875.544</t>
  </si>
  <si>
    <t>16087.872</t>
  </si>
  <si>
    <t>16092.866</t>
  </si>
  <si>
    <t>16169.676</t>
  </si>
  <si>
    <t>16241.550</t>
  </si>
  <si>
    <t>16563.675</t>
  </si>
  <si>
    <t>16601.595</t>
  </si>
  <si>
    <t>16604.565</t>
  </si>
  <si>
    <t>16816.901</t>
  </si>
  <si>
    <t>16871.792</t>
  </si>
  <si>
    <t>16874.779</t>
  </si>
  <si>
    <t>16887.722</t>
  </si>
  <si>
    <t>16918.682</t>
  </si>
  <si>
    <t>16922.595</t>
  </si>
  <si>
    <t>16973.568</t>
  </si>
  <si>
    <t>17195.856</t>
  </si>
  <si>
    <t>17235.856</t>
  </si>
  <si>
    <t>17236.736</t>
  </si>
  <si>
    <t>17328.578</t>
  </si>
  <si>
    <t>17530.852</t>
  </si>
  <si>
    <t>17619.738</t>
  </si>
  <si>
    <t>17724.511</t>
  </si>
  <si>
    <t>17974.790</t>
  </si>
  <si>
    <t>18026.680</t>
  </si>
  <si>
    <t>18070.567</t>
  </si>
  <si>
    <t>18129.504</t>
  </si>
  <si>
    <t>18154.500</t>
  </si>
  <si>
    <t>18428.583</t>
  </si>
  <si>
    <t>18456.504</t>
  </si>
  <si>
    <t>18665.892</t>
  </si>
  <si>
    <t>19514.560</t>
  </si>
  <si>
    <t>19556.539</t>
  </si>
  <si>
    <t>19811.737</t>
  </si>
  <si>
    <t>19833.670</t>
  </si>
  <si>
    <t>20191.729</t>
  </si>
  <si>
    <t>20488.888</t>
  </si>
  <si>
    <t>20604.669</t>
  </si>
  <si>
    <t>20828.900</t>
  </si>
  <si>
    <t>21230.875</t>
  </si>
  <si>
    <t>21247.854</t>
  </si>
  <si>
    <t>21318.635</t>
  </si>
  <si>
    <t>21360.592</t>
  </si>
  <si>
    <t>21613.861</t>
  </si>
  <si>
    <t>21692.635</t>
  </si>
  <si>
    <t>22002.733</t>
  </si>
  <si>
    <t>22042.686</t>
  </si>
  <si>
    <t>22092.601</t>
  </si>
  <si>
    <t>22355.828</t>
  </si>
  <si>
    <t>22366.741</t>
  </si>
  <si>
    <t>22391.726</t>
  </si>
  <si>
    <t>22405.698</t>
  </si>
  <si>
    <t>22673.863</t>
  </si>
  <si>
    <t>22696.833</t>
  </si>
  <si>
    <t>22705.877</t>
  </si>
  <si>
    <t>22738.806</t>
  </si>
  <si>
    <t>22767.684</t>
  </si>
  <si>
    <t>22837.583</t>
  </si>
  <si>
    <t>23394.894</t>
  </si>
  <si>
    <t>23528.546</t>
  </si>
  <si>
    <t>23788.831</t>
  </si>
  <si>
    <t>24236.634</t>
  </si>
  <si>
    <t>24241.644</t>
  </si>
  <si>
    <t>24483.932</t>
  </si>
  <si>
    <t>24513.853</t>
  </si>
  <si>
    <t>24538.782</t>
  </si>
  <si>
    <t>24554.712</t>
  </si>
  <si>
    <t>24616.542</t>
  </si>
  <si>
    <t>24616.582</t>
  </si>
  <si>
    <t>24616.626</t>
  </si>
  <si>
    <t>24618.631</t>
  </si>
  <si>
    <t>24876.890</t>
  </si>
  <si>
    <t>24948.694</t>
  </si>
  <si>
    <t>25000.586</t>
  </si>
  <si>
    <t>25261.549</t>
  </si>
  <si>
    <t>25602.601</t>
  </si>
  <si>
    <t>25689.652</t>
  </si>
  <si>
    <t>26414.536</t>
  </si>
  <si>
    <t>26422.696</t>
  </si>
  <si>
    <t>26440.554</t>
  </si>
  <si>
    <t>26466.582</t>
  </si>
  <si>
    <t>26743.522</t>
  </si>
  <si>
    <t>26769.539</t>
  </si>
  <si>
    <t>26770.433</t>
  </si>
  <si>
    <t>26798.404</t>
  </si>
  <si>
    <t>26801.547</t>
  </si>
  <si>
    <t>26808.325</t>
  </si>
  <si>
    <t>27102.497</t>
  </si>
  <si>
    <t>27125.690</t>
  </si>
  <si>
    <t>27133.420</t>
  </si>
  <si>
    <t>27133.442</t>
  </si>
  <si>
    <t>27147.417</t>
  </si>
  <si>
    <t>27147.636</t>
  </si>
  <si>
    <t>27156.444</t>
  </si>
  <si>
    <t>27182.473</t>
  </si>
  <si>
    <t>27449.551</t>
  </si>
  <si>
    <t>27459.641</t>
  </si>
  <si>
    <t>27479.481</t>
  </si>
  <si>
    <t>27482.469</t>
  </si>
  <si>
    <t>27532.373</t>
  </si>
  <si>
    <t>27532.394</t>
  </si>
  <si>
    <t>27535.381</t>
  </si>
  <si>
    <t>28165.895</t>
  </si>
  <si>
    <t>28227.666</t>
  </si>
  <si>
    <t>28249.468</t>
  </si>
  <si>
    <t>28250.438</t>
  </si>
  <si>
    <t>28335.219</t>
  </si>
  <si>
    <t>28517.905</t>
  </si>
  <si>
    <t>28582.717</t>
  </si>
  <si>
    <t>28603.526</t>
  </si>
  <si>
    <t>28655.410</t>
  </si>
  <si>
    <t>28950.436</t>
  </si>
  <si>
    <t>29306.746</t>
  </si>
  <si>
    <t>29375.616</t>
  </si>
  <si>
    <t>29826.208</t>
  </si>
  <si>
    <t>30071.676</t>
  </si>
  <si>
    <t>30106.357</t>
  </si>
  <si>
    <t>30376.846</t>
  </si>
  <si>
    <t>31226.348</t>
  </si>
  <si>
    <t>31238.340</t>
  </si>
  <si>
    <t>31451.833</t>
  </si>
  <si>
    <t>31911.254</t>
  </si>
  <si>
    <t>31918.607</t>
  </si>
  <si>
    <t>31943.351</t>
  </si>
  <si>
    <t>33026.592</t>
  </si>
  <si>
    <t>33038.349</t>
  </si>
  <si>
    <t>33382.650</t>
  </si>
  <si>
    <t>33407.219</t>
  </si>
  <si>
    <t>33769.584</t>
  </si>
  <si>
    <t>34095.317</t>
  </si>
  <si>
    <t>34398.490</t>
  </si>
  <si>
    <t>34454.461</t>
  </si>
  <si>
    <t>37019.444</t>
  </si>
  <si>
    <t>37317.615</t>
  </si>
  <si>
    <t>37317.660</t>
  </si>
  <si>
    <t>37399.391</t>
  </si>
  <si>
    <t>37399.438</t>
  </si>
  <si>
    <t>37779.408</t>
  </si>
  <si>
    <t>39536.542</t>
  </si>
  <si>
    <t>41753.318</t>
  </si>
  <si>
    <t>42871.408</t>
  </si>
  <si>
    <t>43606.434</t>
  </si>
  <si>
    <t>44022.402</t>
  </si>
  <si>
    <t>44662.326</t>
  </si>
  <si>
    <t>44662.535</t>
  </si>
  <si>
    <t>45044.293</t>
  </si>
  <si>
    <t>45061.4760</t>
  </si>
  <si>
    <t>45074.390</t>
  </si>
  <si>
    <t>45077.406</t>
  </si>
  <si>
    <t>45441.0544</t>
  </si>
  <si>
    <t>45444.0668</t>
  </si>
  <si>
    <t>45470.0991</t>
  </si>
  <si>
    <t>45756.2888</t>
  </si>
  <si>
    <t>45787.0595</t>
  </si>
  <si>
    <t>45787.2734</t>
  </si>
  <si>
    <t>45794.382</t>
  </si>
  <si>
    <t>45817.619</t>
  </si>
  <si>
    <t>46092.1801</t>
  </si>
  <si>
    <t>46095.620</t>
  </si>
  <si>
    <t>46139.0901</t>
  </si>
  <si>
    <t>46139.3034</t>
  </si>
  <si>
    <t>46143.1766</t>
  </si>
  <si>
    <t>46146.1883</t>
  </si>
  <si>
    <t>46153.2895</t>
  </si>
  <si>
    <t>46180.4026</t>
  </si>
  <si>
    <t>46892.43</t>
  </si>
  <si>
    <t>46903.402</t>
  </si>
  <si>
    <t>46914.377</t>
  </si>
  <si>
    <t>47236.0636</t>
  </si>
  <si>
    <t>47236.2760</t>
  </si>
  <si>
    <t>47262.322</t>
  </si>
  <si>
    <t>47263.380</t>
  </si>
  <si>
    <t>47266.1869</t>
  </si>
  <si>
    <t>47266.400</t>
  </si>
  <si>
    <t>47267.0478</t>
  </si>
  <si>
    <t>47617.370</t>
  </si>
  <si>
    <t>47617.375</t>
  </si>
  <si>
    <t>47640.378</t>
  </si>
  <si>
    <t>47649.420</t>
  </si>
  <si>
    <t>47654.373</t>
  </si>
  <si>
    <t>47925.2716</t>
  </si>
  <si>
    <t>47928.2856</t>
  </si>
  <si>
    <t>47943.572</t>
  </si>
  <si>
    <t>48012.419</t>
  </si>
  <si>
    <t>48310.2278</t>
  </si>
  <si>
    <t>48311.3031</t>
  </si>
  <si>
    <t>48621.5897</t>
  </si>
  <si>
    <t>49037.0988</t>
  </si>
  <si>
    <t>49037.3107</t>
  </si>
  <si>
    <t>49832.3942</t>
  </si>
  <si>
    <t>50178.3981</t>
  </si>
  <si>
    <t>50512.350</t>
  </si>
  <si>
    <t>50515.360</t>
  </si>
  <si>
    <t>50520.310</t>
  </si>
  <si>
    <t>50538.602</t>
  </si>
  <si>
    <t>50546.3526</t>
  </si>
  <si>
    <t>50549.355</t>
  </si>
  <si>
    <t>50906.992</t>
  </si>
  <si>
    <t>50926.3561</t>
  </si>
  <si>
    <t>51174.241</t>
  </si>
  <si>
    <t>51260.096</t>
  </si>
  <si>
    <t>51610.619</t>
  </si>
  <si>
    <t>51611.0524</t>
  </si>
  <si>
    <t>51629.1223</t>
  </si>
  <si>
    <t>52000.9538</t>
  </si>
  <si>
    <t>52003.5352</t>
  </si>
  <si>
    <t>52008.0527</t>
  </si>
  <si>
    <t>52296.1798</t>
  </si>
  <si>
    <t>52321.5705</t>
  </si>
  <si>
    <t>52344.3796</t>
  </si>
  <si>
    <t>52344.5932</t>
  </si>
  <si>
    <t>52345.4540</t>
  </si>
  <si>
    <t>52347.3933</t>
  </si>
  <si>
    <t>52347.6042</t>
  </si>
  <si>
    <t>52351.4795</t>
  </si>
  <si>
    <t>52354.0611</t>
  </si>
  <si>
    <t>52364.3906</t>
  </si>
  <si>
    <t>52644.7667</t>
  </si>
  <si>
    <t>52677.043</t>
  </si>
  <si>
    <t>52698.991</t>
  </si>
  <si>
    <t>52705.4478</t>
  </si>
  <si>
    <t>52711.042</t>
  </si>
  <si>
    <t>52713.4024</t>
  </si>
  <si>
    <t>53028.215</t>
  </si>
  <si>
    <t>53036.1756</t>
  </si>
  <si>
    <t>53069.095</t>
  </si>
  <si>
    <t>53092.7672</t>
  </si>
  <si>
    <t>53111.7045</t>
  </si>
  <si>
    <t>53112.994</t>
  </si>
  <si>
    <t>53116.003</t>
  </si>
  <si>
    <t>53340.217</t>
  </si>
  <si>
    <t>53358.291</t>
  </si>
  <si>
    <t>53380.244</t>
  </si>
  <si>
    <t>53407.5726</t>
  </si>
  <si>
    <t>53410.5865</t>
  </si>
  <si>
    <t>53414.6745</t>
  </si>
  <si>
    <t>53430.8136</t>
  </si>
  <si>
    <t>53431.6711</t>
  </si>
  <si>
    <t>53432.7515</t>
  </si>
  <si>
    <t>53433.6096</t>
  </si>
  <si>
    <t>53433.8242</t>
  </si>
  <si>
    <t>53434.6886</t>
  </si>
  <si>
    <t>53436.6247</t>
  </si>
  <si>
    <t>53438.7776</t>
  </si>
  <si>
    <t>53439.6361</t>
  </si>
  <si>
    <t>53444.5849</t>
  </si>
  <si>
    <t>53444.7978</t>
  </si>
  <si>
    <t>53445.6625</t>
  </si>
  <si>
    <t>53446.7374</t>
  </si>
  <si>
    <t>53447.5982</t>
  </si>
  <si>
    <t>53448.6735</t>
  </si>
  <si>
    <t>53449.7477</t>
  </si>
  <si>
    <t>53453.4048</t>
  </si>
  <si>
    <t>53458.5710</t>
  </si>
  <si>
    <t>53459.6493</t>
  </si>
  <si>
    <t>53462.4452</t>
  </si>
  <si>
    <t>53462.6609</t>
  </si>
  <si>
    <t>53465.4572</t>
  </si>
  <si>
    <t>53469.9784</t>
  </si>
  <si>
    <t>53476.6465</t>
  </si>
  <si>
    <t>53484.3928</t>
  </si>
  <si>
    <t>53489.5578</t>
  </si>
  <si>
    <t>53683.64988</t>
  </si>
  <si>
    <t>53744.3284</t>
  </si>
  <si>
    <t>53768.2125</t>
  </si>
  <si>
    <t>53768.2131</t>
  </si>
  <si>
    <t>53768.2142</t>
  </si>
  <si>
    <t>53769.2894</t>
  </si>
  <si>
    <t>53769.2897</t>
  </si>
  <si>
    <t>53769.2902</t>
  </si>
  <si>
    <t>54072.259</t>
  </si>
  <si>
    <t>54092.269</t>
  </si>
  <si>
    <t>54099.1590</t>
  </si>
  <si>
    <t>54172.1071</t>
  </si>
  <si>
    <t>54173.3974</t>
  </si>
  <si>
    <t>54195.34493</t>
  </si>
  <si>
    <t>54211.4842</t>
  </si>
  <si>
    <t>54219.6596</t>
  </si>
  <si>
    <t>54468.190</t>
  </si>
  <si>
    <t>54469.257</t>
  </si>
  <si>
    <t>54501.5440</t>
  </si>
  <si>
    <t>54557.0621</t>
  </si>
  <si>
    <t>54804.303</t>
  </si>
  <si>
    <t>54830.3389</t>
  </si>
  <si>
    <t>54835.719</t>
  </si>
  <si>
    <t>54848.179</t>
  </si>
  <si>
    <t>54851.204</t>
  </si>
  <si>
    <t>54857.242</t>
  </si>
  <si>
    <t>54863.91</t>
  </si>
  <si>
    <t>54864.115</t>
  </si>
  <si>
    <t>54866.279</t>
  </si>
  <si>
    <t>54868.218</t>
  </si>
  <si>
    <t>54879.186</t>
  </si>
  <si>
    <t>54884.133</t>
  </si>
  <si>
    <t>54897.0458</t>
  </si>
  <si>
    <t>54924.3738</t>
  </si>
  <si>
    <t>54940.2878</t>
  </si>
  <si>
    <t>54946.3220</t>
  </si>
  <si>
    <t>54946.3221</t>
  </si>
  <si>
    <t>54946.3225</t>
  </si>
  <si>
    <t>55243.7034</t>
  </si>
  <si>
    <t>55248.215</t>
  </si>
  <si>
    <t>55290.3943</t>
  </si>
  <si>
    <t>55317.5072</t>
  </si>
  <si>
    <t>55591.8622</t>
  </si>
  <si>
    <t>55651.0359</t>
  </si>
  <si>
    <t>55653.4048</t>
  </si>
  <si>
    <t>55659.4298</t>
  </si>
  <si>
    <t>55671.6946</t>
  </si>
  <si>
    <t>55960.9007</t>
  </si>
  <si>
    <t>55977.2529</t>
  </si>
  <si>
    <t>55981.1264</t>
  </si>
  <si>
    <t>55984.9999</t>
  </si>
  <si>
    <t>55985.2150</t>
  </si>
  <si>
    <t>55988.4418</t>
  </si>
  <si>
    <t>56010.3915</t>
  </si>
  <si>
    <t>56011.0320</t>
  </si>
  <si>
    <t>56011.4663</t>
  </si>
  <si>
    <t>56013.1878</t>
  </si>
  <si>
    <t>56034.7053</t>
  </si>
  <si>
    <t>56356.8352</t>
  </si>
  <si>
    <t>COPY THIS &gt;&gt;&gt;</t>
  </si>
  <si>
    <t>Done</t>
  </si>
  <si>
    <t>Check</t>
  </si>
  <si>
    <t>poor fit</t>
  </si>
  <si>
    <t>GOOD fit</t>
  </si>
  <si>
    <t>Last point</t>
  </si>
  <si>
    <t>new fit</t>
  </si>
  <si>
    <t>2019-12-04</t>
  </si>
  <si>
    <t>another new</t>
  </si>
  <si>
    <t>Fit of Zhang et al. 1992</t>
  </si>
  <si>
    <t>Zhang et al. 1992ChA&amp;A..16..407</t>
  </si>
  <si>
    <t>New</t>
  </si>
  <si>
    <t>Q+Sin fit</t>
  </si>
  <si>
    <t>n/10000</t>
  </si>
  <si>
    <t>NOTHING MAKES SENSE HERE</t>
  </si>
  <si>
    <t>mean</t>
  </si>
  <si>
    <t>stdev</t>
  </si>
  <si>
    <t>With new</t>
  </si>
  <si>
    <t>weights</t>
  </si>
  <si>
    <t>vis=0.01</t>
  </si>
  <si>
    <t>vis=-.0.02</t>
  </si>
  <si>
    <t>vis= 0.05</t>
  </si>
  <si>
    <t>vis = 0.1 ----------------------------------------------------------------------</t>
  </si>
  <si>
    <t>count</t>
  </si>
  <si>
    <t>sum diff^2</t>
  </si>
  <si>
    <t>rms dev</t>
  </si>
  <si>
    <t>1/e^2</t>
  </si>
  <si>
    <t>vis=0.005</t>
  </si>
  <si>
    <t>vis=0.006</t>
  </si>
  <si>
    <t>^^ Use this</t>
  </si>
  <si>
    <t>BEST WT</t>
  </si>
  <si>
    <t>JAVSO..47..263</t>
  </si>
  <si>
    <t>OEJV 0211</t>
  </si>
  <si>
    <t>VSB 069</t>
  </si>
  <si>
    <t>cG</t>
  </si>
  <si>
    <t>VSB 067</t>
  </si>
  <si>
    <t>VSB, 91</t>
  </si>
  <si>
    <t>JBAV, 55</t>
  </si>
  <si>
    <t>JBAV, 60</t>
  </si>
  <si>
    <t>JAAVSO, 50, 255</t>
  </si>
  <si>
    <t>VSB, 108</t>
  </si>
  <si>
    <t>JAAVSO, 51, 250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</si>
  <si>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</si>
  <si>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Nelson pers 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</si>
</sst>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_);\(&quot;$&quot;#,##0\)"/>
    <numFmt numFmtId="165" formatCode="0.E+00"/>
    <numFmt numFmtId="166" formatCode="0.0%"/>
    <numFmt numFmtId="167" formatCode="0.000"/>
    <numFmt numFmtId="168" formatCode="0.0000"/>
    <numFmt numFmtId="169" formatCode="0.00000"/>
    <numFmt numFmtId="170" formatCode="0.000E+00"/>
  </numFmts>
  <fonts count="68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sz val="10"/>
      <color indexed="17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14"/>
      <name val="Arial"/>
      <family val="2"/>
    </font>
    <font>
      <u/>
      <sz val="10"/>
      <color indexed="12"/>
      <name val="Arial"/>
      <family val="2"/>
    </font>
    <font>
      <sz val="10"/>
      <color indexed="14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i/>
      <sz val="10"/>
      <color indexed="20"/>
      <name val="Arial"/>
      <family val="2"/>
    </font>
    <font>
      <b/>
      <sz val="10"/>
      <color indexed="14"/>
      <name val="Arial"/>
      <family val="2"/>
    </font>
    <font>
      <vertAlign val="subscript"/>
      <sz val="10"/>
      <name val="Arial"/>
      <family val="2"/>
    </font>
    <font>
      <sz val="10"/>
      <color indexed="2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b/>
      <sz val="10"/>
      <color indexed="13"/>
      <name val="Arial"/>
      <family val="2"/>
    </font>
    <font>
      <sz val="10"/>
      <color indexed="13"/>
      <name val="Arial"/>
      <family val="2"/>
    </font>
    <font>
      <b/>
      <sz val="10"/>
      <color indexed="17"/>
      <name val="Arial"/>
      <family val="2"/>
    </font>
    <font>
      <sz val="10"/>
      <color indexed="12"/>
      <name val="Arial"/>
      <family val="2"/>
    </font>
    <font>
      <vertAlign val="superscript"/>
      <sz val="1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vertAlign val="subscript"/>
      <sz val="10"/>
      <color indexed="2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indexed="14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i/>
      <sz val="10"/>
      <name val="Arial"/>
      <family val="2"/>
    </font>
    <font>
      <sz val="10"/>
      <color indexed="20"/>
      <name val="Arial"/>
      <family val="2"/>
    </font>
    <font>
      <sz val="10"/>
      <color rgb="FF00B05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8"/>
        <bgColor indexed="8"/>
      </patternFill>
    </fill>
    <fill>
      <patternFill patternType="solid">
        <fgColor indexed="8"/>
        <bgColor indexed="25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4"/>
      </patternFill>
    </fill>
    <fill>
      <patternFill patternType="solid">
        <fgColor indexed="41"/>
        <bgColor indexed="8"/>
      </patternFill>
    </fill>
    <fill>
      <patternFill patternType="solid">
        <fgColor indexed="42"/>
        <bgColor indexed="25"/>
      </patternFill>
    </fill>
    <fill>
      <patternFill patternType="solid">
        <fgColor indexed="42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9">
    <xf numFmtId="0" fontId="0" fillId="0" borderId="0">
      <alignment vertical="top"/>
    </xf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3" borderId="0" applyNumberFormat="0" applyBorder="0" applyAlignment="0" applyProtection="0"/>
    <xf numFmtId="0" fontId="47" fillId="20" borderId="1" applyNumberFormat="0" applyAlignment="0" applyProtection="0"/>
    <xf numFmtId="0" fontId="48" fillId="21" borderId="2" applyNumberFormat="0" applyAlignment="0" applyProtection="0"/>
    <xf numFmtId="3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2" fontId="58" fillId="0" borderId="0" applyFont="0" applyFill="0" applyBorder="0" applyAlignment="0" applyProtection="0"/>
    <xf numFmtId="0" fontId="50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2" fillId="7" borderId="1" applyNumberFormat="0" applyAlignment="0" applyProtection="0"/>
    <xf numFmtId="0" fontId="53" fillId="0" borderId="4" applyNumberFormat="0" applyFill="0" applyAlignment="0" applyProtection="0"/>
    <xf numFmtId="0" fontId="54" fillId="22" borderId="0" applyNumberFormat="0" applyBorder="0" applyAlignment="0" applyProtection="0"/>
    <xf numFmtId="0" fontId="44" fillId="0" borderId="0"/>
    <xf numFmtId="0" fontId="6" fillId="0" borderId="0"/>
    <xf numFmtId="0" fontId="44" fillId="23" borderId="5" applyNumberFormat="0" applyFont="0" applyAlignment="0" applyProtection="0"/>
    <xf numFmtId="0" fontId="55" fillId="20" borderId="6" applyNumberFormat="0" applyAlignment="0" applyProtection="0"/>
    <xf numFmtId="0" fontId="56" fillId="0" borderId="0" applyNumberFormat="0" applyFill="0" applyBorder="0" applyAlignment="0" applyProtection="0"/>
    <xf numFmtId="0" fontId="58" fillId="0" borderId="7" applyNumberFormat="0" applyFont="0" applyFill="0" applyAlignment="0" applyProtection="0"/>
    <xf numFmtId="0" fontId="57" fillId="0" borderId="0" applyNumberFormat="0" applyFill="0" applyBorder="0" applyAlignment="0" applyProtection="0"/>
  </cellStyleXfs>
  <cellXfs count="387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0" borderId="5" xfId="0" applyFont="1" applyBorder="1" applyAlignment="1">
      <alignment horizontal="left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/>
    <xf numFmtId="0" fontId="5" fillId="0" borderId="0" xfId="0" applyFont="1" applyAlignment="1">
      <alignment horizontal="left"/>
    </xf>
    <xf numFmtId="0" fontId="11" fillId="0" borderId="0" xfId="0" applyFont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wrapText="1"/>
    </xf>
    <xf numFmtId="0" fontId="14" fillId="0" borderId="0" xfId="0" applyFont="1">
      <alignment vertical="top"/>
    </xf>
    <xf numFmtId="0" fontId="0" fillId="0" borderId="0" xfId="0">
      <alignment vertical="top"/>
    </xf>
    <xf numFmtId="0" fontId="15" fillId="0" borderId="0" xfId="0" applyFont="1">
      <alignment vertical="top"/>
    </xf>
    <xf numFmtId="0" fontId="4" fillId="0" borderId="0" xfId="0" applyFont="1">
      <alignment vertical="top"/>
    </xf>
    <xf numFmtId="0" fontId="12" fillId="0" borderId="0" xfId="0" applyFont="1" applyAlignment="1">
      <alignment horizontal="center"/>
    </xf>
    <xf numFmtId="0" fontId="13" fillId="0" borderId="0" xfId="0" applyFont="1">
      <alignment vertical="top"/>
    </xf>
    <xf numFmtId="0" fontId="10" fillId="0" borderId="0" xfId="0" applyFont="1">
      <alignment vertical="top"/>
    </xf>
    <xf numFmtId="0" fontId="7" fillId="0" borderId="0" xfId="0" applyFont="1">
      <alignment vertical="top"/>
    </xf>
    <xf numFmtId="0" fontId="10" fillId="0" borderId="0" xfId="0" applyFont="1" applyAlignment="1">
      <alignment horizontal="center"/>
    </xf>
    <xf numFmtId="22" fontId="12" fillId="0" borderId="0" xfId="0" applyNumberFormat="1" applyFont="1">
      <alignment vertical="top"/>
    </xf>
    <xf numFmtId="0" fontId="0" fillId="0" borderId="8" xfId="0" applyBorder="1">
      <alignment vertical="top"/>
    </xf>
    <xf numFmtId="0" fontId="0" fillId="0" borderId="9" xfId="0" applyBorder="1">
      <alignment vertical="top"/>
    </xf>
    <xf numFmtId="0" fontId="12" fillId="0" borderId="0" xfId="0" applyFont="1" applyAlignment="1">
      <alignment horizontal="right"/>
    </xf>
    <xf numFmtId="0" fontId="5" fillId="0" borderId="0" xfId="0" applyFont="1">
      <alignment vertical="top"/>
    </xf>
    <xf numFmtId="0" fontId="5" fillId="0" borderId="0" xfId="0" applyFont="1" applyAlignment="1">
      <alignment wrapText="1"/>
    </xf>
    <xf numFmtId="0" fontId="12" fillId="0" borderId="0" xfId="0" applyFont="1">
      <alignment vertical="top"/>
    </xf>
    <xf numFmtId="0" fontId="12" fillId="0" borderId="0" xfId="0" applyFont="1" applyAlignment="1">
      <alignment horizontal="left" vertical="top"/>
    </xf>
    <xf numFmtId="0" fontId="12" fillId="0" borderId="0" xfId="0" applyFont="1" applyAlignment="1"/>
    <xf numFmtId="0" fontId="16" fillId="0" borderId="0" xfId="0" applyFont="1">
      <alignment vertical="top"/>
    </xf>
    <xf numFmtId="0" fontId="1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18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>
      <alignment vertical="top"/>
    </xf>
    <xf numFmtId="0" fontId="19" fillId="0" borderId="0" xfId="0" applyFont="1">
      <alignment vertical="top"/>
    </xf>
    <xf numFmtId="0" fontId="21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1" xfId="0" applyFont="1" applyBorder="1">
      <alignment vertical="top"/>
    </xf>
    <xf numFmtId="0" fontId="22" fillId="0" borderId="12" xfId="0" applyFont="1" applyBorder="1">
      <alignment vertical="top"/>
    </xf>
    <xf numFmtId="0" fontId="12" fillId="0" borderId="13" xfId="0" applyFont="1" applyBorder="1">
      <alignment vertical="top"/>
    </xf>
    <xf numFmtId="165" fontId="12" fillId="0" borderId="13" xfId="0" applyNumberFormat="1" applyFont="1" applyBorder="1" applyAlignment="1">
      <alignment horizontal="center"/>
    </xf>
    <xf numFmtId="166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14" xfId="0" applyFont="1" applyBorder="1">
      <alignment vertical="top"/>
    </xf>
    <xf numFmtId="0" fontId="22" fillId="0" borderId="15" xfId="0" applyFont="1" applyBorder="1">
      <alignment vertical="top"/>
    </xf>
    <xf numFmtId="0" fontId="12" fillId="0" borderId="16" xfId="0" applyFont="1" applyBorder="1">
      <alignment vertical="top"/>
    </xf>
    <xf numFmtId="165" fontId="12" fillId="0" borderId="16" xfId="0" applyNumberFormat="1" applyFont="1" applyBorder="1" applyAlignment="1">
      <alignment horizontal="center"/>
    </xf>
    <xf numFmtId="0" fontId="7" fillId="0" borderId="17" xfId="0" applyFont="1" applyBorder="1">
      <alignment vertical="top"/>
    </xf>
    <xf numFmtId="0" fontId="22" fillId="0" borderId="18" xfId="0" applyFont="1" applyBorder="1">
      <alignment vertical="top"/>
    </xf>
    <xf numFmtId="0" fontId="12" fillId="0" borderId="19" xfId="0" applyFont="1" applyBorder="1">
      <alignment vertical="top"/>
    </xf>
    <xf numFmtId="165" fontId="12" fillId="0" borderId="19" xfId="0" applyNumberFormat="1" applyFont="1" applyBorder="1" applyAlignment="1">
      <alignment horizontal="center"/>
    </xf>
    <xf numFmtId="0" fontId="21" fillId="0" borderId="10" xfId="0" applyFont="1" applyBorder="1">
      <alignment vertical="top"/>
    </xf>
    <xf numFmtId="0" fontId="0" fillId="0" borderId="10" xfId="0" applyBorder="1">
      <alignment vertical="top"/>
    </xf>
    <xf numFmtId="0" fontId="22" fillId="0" borderId="0" xfId="0" applyFont="1">
      <alignment vertical="top"/>
    </xf>
    <xf numFmtId="165" fontId="12" fillId="0" borderId="0" xfId="0" applyNumberFormat="1" applyFont="1" applyAlignment="1">
      <alignment horizontal="center"/>
    </xf>
    <xf numFmtId="0" fontId="11" fillId="0" borderId="0" xfId="0" applyFont="1">
      <alignment vertical="top"/>
    </xf>
    <xf numFmtId="166" fontId="11" fillId="0" borderId="0" xfId="0" applyNumberFormat="1" applyFont="1">
      <alignment vertical="top"/>
    </xf>
    <xf numFmtId="10" fontId="11" fillId="0" borderId="0" xfId="0" applyNumberFormat="1" applyFont="1">
      <alignment vertical="top"/>
    </xf>
    <xf numFmtId="0" fontId="15" fillId="0" borderId="0" xfId="0" applyFont="1" applyAlignment="1">
      <alignment horizontal="center"/>
    </xf>
    <xf numFmtId="0" fontId="23" fillId="0" borderId="0" xfId="0" applyFont="1">
      <alignment vertical="top"/>
    </xf>
    <xf numFmtId="0" fontId="24" fillId="0" borderId="0" xfId="0" applyFont="1" applyAlignment="1">
      <alignment horizontal="center"/>
    </xf>
    <xf numFmtId="0" fontId="9" fillId="0" borderId="0" xfId="0" applyFont="1">
      <alignment vertical="top"/>
    </xf>
    <xf numFmtId="0" fontId="14" fillId="0" borderId="10" xfId="0" applyFont="1" applyBorder="1" applyAlignment="1">
      <alignment horizontal="center"/>
    </xf>
    <xf numFmtId="0" fontId="15" fillId="24" borderId="5" xfId="0" applyFont="1" applyFill="1" applyBorder="1">
      <alignment vertical="top"/>
    </xf>
    <xf numFmtId="0" fontId="12" fillId="0" borderId="20" xfId="0" applyFont="1" applyBorder="1">
      <alignment vertical="top"/>
    </xf>
    <xf numFmtId="0" fontId="0" fillId="0" borderId="13" xfId="0" applyBorder="1">
      <alignment vertical="top"/>
    </xf>
    <xf numFmtId="0" fontId="0" fillId="0" borderId="16" xfId="0" applyBorder="1">
      <alignment vertical="top"/>
    </xf>
    <xf numFmtId="0" fontId="0" fillId="0" borderId="19" xfId="0" applyBorder="1">
      <alignment vertical="top"/>
    </xf>
    <xf numFmtId="0" fontId="22" fillId="0" borderId="10" xfId="0" applyFont="1" applyBorder="1" applyAlignment="1">
      <alignment horizontal="center"/>
    </xf>
    <xf numFmtId="0" fontId="23" fillId="0" borderId="0" xfId="0" applyFont="1" applyAlignment="1"/>
    <xf numFmtId="0" fontId="25" fillId="0" borderId="0" xfId="0" applyFont="1">
      <alignment vertical="top"/>
    </xf>
    <xf numFmtId="0" fontId="25" fillId="0" borderId="0" xfId="0" applyFont="1" applyAlignment="1"/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167" fontId="27" fillId="0" borderId="0" xfId="0" applyNumberFormat="1" applyFont="1" applyAlignment="1">
      <alignment horizontal="left" vertical="top"/>
    </xf>
    <xf numFmtId="168" fontId="27" fillId="0" borderId="0" xfId="0" applyNumberFormat="1" applyFont="1" applyAlignment="1">
      <alignment horizontal="left" vertical="top"/>
    </xf>
    <xf numFmtId="0" fontId="28" fillId="0" borderId="0" xfId="0" applyFont="1">
      <alignment vertical="top"/>
    </xf>
    <xf numFmtId="0" fontId="28" fillId="0" borderId="0" xfId="0" applyFont="1" applyAlignment="1"/>
    <xf numFmtId="0" fontId="27" fillId="0" borderId="0" xfId="0" applyFont="1" applyAlignme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top"/>
    </xf>
    <xf numFmtId="0" fontId="22" fillId="0" borderId="0" xfId="0" applyFont="1" applyAlignment="1"/>
    <xf numFmtId="14" fontId="0" fillId="25" borderId="0" xfId="0" applyNumberFormat="1" applyFill="1" applyAlignment="1">
      <alignment horizontal="right"/>
    </xf>
    <xf numFmtId="0" fontId="10" fillId="0" borderId="0" xfId="0" applyFont="1" applyAlignment="1">
      <alignment horizontal="left" vertical="center"/>
    </xf>
    <xf numFmtId="0" fontId="15" fillId="0" borderId="0" xfId="0" applyFont="1" applyAlignment="1" applyProtection="1">
      <alignment horizontal="left"/>
      <protection locked="0"/>
    </xf>
    <xf numFmtId="10" fontId="7" fillId="0" borderId="0" xfId="0" applyNumberFormat="1" applyFont="1">
      <alignment vertical="top"/>
    </xf>
    <xf numFmtId="0" fontId="30" fillId="0" borderId="0" xfId="0" applyFont="1">
      <alignment vertical="top"/>
    </xf>
    <xf numFmtId="0" fontId="12" fillId="0" borderId="0" xfId="0" applyFont="1" applyAlignment="1">
      <alignment horizontal="left"/>
    </xf>
    <xf numFmtId="0" fontId="23" fillId="0" borderId="0" xfId="0" applyFont="1" applyAlignment="1" applyProtection="1">
      <alignment horizontal="left"/>
      <protection locked="0"/>
    </xf>
    <xf numFmtId="0" fontId="14" fillId="0" borderId="0" xfId="0" applyFont="1" applyAlignment="1"/>
    <xf numFmtId="0" fontId="15" fillId="0" borderId="0" xfId="0" applyFont="1" applyAlignment="1"/>
    <xf numFmtId="0" fontId="13" fillId="0" borderId="0" xfId="0" applyFont="1" applyAlignment="1"/>
    <xf numFmtId="0" fontId="0" fillId="0" borderId="21" xfId="0" applyBorder="1" applyAlignment="1"/>
    <xf numFmtId="0" fontId="0" fillId="0" borderId="22" xfId="0" applyBorder="1" applyAlignment="1"/>
    <xf numFmtId="0" fontId="0" fillId="0" borderId="10" xfId="0" applyBorder="1" applyAlignment="1"/>
    <xf numFmtId="0" fontId="28" fillId="0" borderId="0" xfId="0" applyFont="1" applyAlignment="1">
      <alignment horizontal="left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wrapText="1"/>
    </xf>
    <xf numFmtId="0" fontId="28" fillId="0" borderId="0" xfId="0" applyFont="1" applyAlignment="1">
      <alignment horizontal="left" wrapText="1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11" fontId="0" fillId="0" borderId="0" xfId="0" applyNumberFormat="1" applyAlignment="1"/>
    <xf numFmtId="0" fontId="0" fillId="0" borderId="13" xfId="0" applyBorder="1" applyAlignment="1"/>
    <xf numFmtId="0" fontId="0" fillId="0" borderId="16" xfId="0" applyBorder="1" applyAlignment="1"/>
    <xf numFmtId="0" fontId="0" fillId="0" borderId="19" xfId="0" applyBorder="1" applyAlignment="1"/>
    <xf numFmtId="0" fontId="31" fillId="0" borderId="10" xfId="0" applyFont="1" applyBorder="1" applyAlignment="1">
      <alignment horizontal="center"/>
    </xf>
    <xf numFmtId="0" fontId="0" fillId="0" borderId="0" xfId="0" applyAlignment="1">
      <alignment horizontal="right"/>
    </xf>
    <xf numFmtId="0" fontId="33" fillId="0" borderId="0" xfId="0" applyFont="1">
      <alignment vertical="top"/>
    </xf>
    <xf numFmtId="0" fontId="33" fillId="0" borderId="0" xfId="0" applyFont="1" applyAlignment="1">
      <alignment horizontal="left"/>
    </xf>
    <xf numFmtId="167" fontId="17" fillId="0" borderId="0" xfId="0" applyNumberFormat="1" applyFont="1" applyAlignment="1">
      <alignment horizontal="left" vertical="top"/>
    </xf>
    <xf numFmtId="167" fontId="34" fillId="0" borderId="0" xfId="0" applyNumberFormat="1" applyFont="1" applyAlignment="1">
      <alignment horizontal="left" vertical="top"/>
    </xf>
    <xf numFmtId="168" fontId="17" fillId="0" borderId="0" xfId="0" applyNumberFormat="1" applyFont="1" applyAlignment="1">
      <alignment horizontal="left" vertical="top"/>
    </xf>
    <xf numFmtId="0" fontId="18" fillId="0" borderId="0" xfId="0" applyFont="1" applyAlignment="1"/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12" fillId="0" borderId="10" xfId="0" applyFont="1" applyBorder="1" applyAlignment="1"/>
    <xf numFmtId="0" fontId="35" fillId="0" borderId="10" xfId="0" applyFont="1" applyBorder="1" applyAlignment="1"/>
    <xf numFmtId="0" fontId="36" fillId="26" borderId="0" xfId="0" applyFont="1" applyFill="1" applyAlignment="1"/>
    <xf numFmtId="0" fontId="37" fillId="26" borderId="0" xfId="0" applyFont="1" applyFill="1" applyAlignment="1"/>
    <xf numFmtId="0" fontId="0" fillId="27" borderId="0" xfId="0" applyFill="1" applyAlignment="1"/>
    <xf numFmtId="0" fontId="7" fillId="0" borderId="21" xfId="0" applyFont="1" applyBorder="1" applyAlignment="1"/>
    <xf numFmtId="0" fontId="0" fillId="0" borderId="23" xfId="0" applyBorder="1" applyAlignment="1"/>
    <xf numFmtId="0" fontId="7" fillId="0" borderId="23" xfId="0" applyFont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15" fillId="0" borderId="10" xfId="0" applyFont="1" applyBorder="1" applyAlignment="1">
      <alignment horizontal="center"/>
    </xf>
    <xf numFmtId="0" fontId="38" fillId="0" borderId="10" xfId="0" applyFont="1" applyBorder="1" applyAlignment="1">
      <alignment horizontal="center"/>
    </xf>
    <xf numFmtId="0" fontId="0" fillId="0" borderId="11" xfId="0" applyBorder="1" applyAlignment="1"/>
    <xf numFmtId="0" fontId="12" fillId="0" borderId="24" xfId="0" applyFont="1" applyBorder="1" applyAlignment="1"/>
    <xf numFmtId="0" fontId="0" fillId="0" borderId="24" xfId="0" applyBorder="1" applyAlignment="1">
      <alignment horizontal="right"/>
    </xf>
    <xf numFmtId="0" fontId="0" fillId="0" borderId="12" xfId="0" applyBorder="1" applyAlignment="1"/>
    <xf numFmtId="0" fontId="9" fillId="0" borderId="0" xfId="0" applyFont="1" applyAlignment="1"/>
    <xf numFmtId="0" fontId="0" fillId="25" borderId="11" xfId="0" applyFill="1" applyBorder="1" applyAlignment="1"/>
    <xf numFmtId="0" fontId="9" fillId="25" borderId="12" xfId="0" applyFont="1" applyFill="1" applyBorder="1" applyAlignment="1"/>
    <xf numFmtId="0" fontId="39" fillId="0" borderId="13" xfId="0" applyFont="1" applyBorder="1" applyAlignment="1"/>
    <xf numFmtId="0" fontId="0" fillId="0" borderId="15" xfId="0" applyBorder="1" applyAlignment="1"/>
    <xf numFmtId="0" fontId="0" fillId="25" borderId="14" xfId="0" applyFill="1" applyBorder="1" applyAlignment="1"/>
    <xf numFmtId="0" fontId="9" fillId="25" borderId="15" xfId="0" applyFont="1" applyFill="1" applyBorder="1" applyAlignment="1"/>
    <xf numFmtId="0" fontId="39" fillId="0" borderId="16" xfId="0" applyFont="1" applyBorder="1" applyAlignment="1"/>
    <xf numFmtId="0" fontId="0" fillId="28" borderId="14" xfId="0" applyFill="1" applyBorder="1" applyAlignment="1"/>
    <xf numFmtId="0" fontId="9" fillId="29" borderId="15" xfId="0" applyFont="1" applyFill="1" applyBorder="1" applyAlignment="1"/>
    <xf numFmtId="0" fontId="34" fillId="0" borderId="16" xfId="0" applyFont="1" applyBorder="1" applyAlignment="1"/>
    <xf numFmtId="0" fontId="9" fillId="28" borderId="14" xfId="0" applyFont="1" applyFill="1" applyBorder="1" applyAlignment="1"/>
    <xf numFmtId="0" fontId="0" fillId="25" borderId="17" xfId="0" applyFill="1" applyBorder="1" applyAlignment="1"/>
    <xf numFmtId="0" fontId="9" fillId="25" borderId="18" xfId="0" applyFont="1" applyFill="1" applyBorder="1" applyAlignment="1"/>
    <xf numFmtId="0" fontId="39" fillId="0" borderId="19" xfId="0" applyFont="1" applyBorder="1" applyAlignment="1"/>
    <xf numFmtId="0" fontId="0" fillId="0" borderId="14" xfId="0" applyBorder="1" applyAlignment="1"/>
    <xf numFmtId="0" fontId="0" fillId="0" borderId="14" xfId="0" applyBorder="1" applyAlignment="1">
      <alignment horizontal="left"/>
    </xf>
    <xf numFmtId="0" fontId="13" fillId="0" borderId="14" xfId="0" applyFont="1" applyBorder="1" applyAlignment="1"/>
    <xf numFmtId="0" fontId="9" fillId="0" borderId="17" xfId="0" applyFont="1" applyBorder="1" applyAlignment="1"/>
    <xf numFmtId="0" fontId="41" fillId="29" borderId="10" xfId="0" applyFont="1" applyFill="1" applyBorder="1" applyAlignment="1"/>
    <xf numFmtId="0" fontId="0" fillId="0" borderId="18" xfId="0" applyBorder="1" applyAlignment="1"/>
    <xf numFmtId="0" fontId="42" fillId="0" borderId="0" xfId="0" applyFont="1" applyAlignment="1">
      <alignment horizontal="left"/>
    </xf>
    <xf numFmtId="14" fontId="9" fillId="0" borderId="0" xfId="0" applyNumberFormat="1" applyFont="1" applyAlignment="1"/>
    <xf numFmtId="0" fontId="9" fillId="0" borderId="0" xfId="0" applyFont="1" applyAlignment="1">
      <alignment horizontal="center"/>
    </xf>
    <xf numFmtId="0" fontId="0" fillId="25" borderId="0" xfId="0" applyFill="1" applyAlignment="1"/>
    <xf numFmtId="0" fontId="28" fillId="30" borderId="0" xfId="0" applyFont="1" applyFill="1" applyAlignment="1">
      <alignment horizontal="center"/>
    </xf>
    <xf numFmtId="0" fontId="14" fillId="0" borderId="21" xfId="0" applyFont="1" applyBorder="1" applyAlignment="1">
      <alignment horizontal="left"/>
    </xf>
    <xf numFmtId="0" fontId="14" fillId="0" borderId="23" xfId="0" applyFont="1" applyBorder="1" applyAlignment="1"/>
    <xf numFmtId="0" fontId="14" fillId="0" borderId="22" xfId="0" applyFont="1" applyBorder="1" applyAlignment="1"/>
    <xf numFmtId="0" fontId="9" fillId="31" borderId="21" xfId="0" applyFont="1" applyFill="1" applyBorder="1" applyAlignment="1">
      <alignment horizontal="left" vertical="center"/>
    </xf>
    <xf numFmtId="0" fontId="0" fillId="31" borderId="23" xfId="0" applyFill="1" applyBorder="1" applyAlignment="1"/>
    <xf numFmtId="0" fontId="0" fillId="31" borderId="22" xfId="0" applyFill="1" applyBorder="1" applyAlignment="1"/>
    <xf numFmtId="0" fontId="13" fillId="25" borderId="21" xfId="0" applyFont="1" applyFill="1" applyBorder="1" applyAlignment="1">
      <alignment horizontal="left"/>
    </xf>
    <xf numFmtId="0" fontId="13" fillId="25" borderId="23" xfId="0" applyFont="1" applyFill="1" applyBorder="1" applyAlignment="1">
      <alignment horizontal="center"/>
    </xf>
    <xf numFmtId="0" fontId="13" fillId="25" borderId="22" xfId="0" applyFont="1" applyFill="1" applyBorder="1" applyAlignment="1">
      <alignment horizontal="center"/>
    </xf>
    <xf numFmtId="0" fontId="0" fillId="25" borderId="17" xfId="0" applyFill="1" applyBorder="1" applyAlignment="1">
      <alignment horizontal="center"/>
    </xf>
    <xf numFmtId="0" fontId="0" fillId="25" borderId="10" xfId="0" applyFill="1" applyBorder="1" applyAlignment="1">
      <alignment horizontal="center"/>
    </xf>
    <xf numFmtId="0" fontId="0" fillId="29" borderId="10" xfId="0" applyFill="1" applyBorder="1" applyAlignment="1">
      <alignment horizontal="center"/>
    </xf>
    <xf numFmtId="0" fontId="9" fillId="25" borderId="10" xfId="0" applyFont="1" applyFill="1" applyBorder="1" applyAlignment="1">
      <alignment horizontal="center"/>
    </xf>
    <xf numFmtId="2" fontId="7" fillId="0" borderId="0" xfId="0" applyNumberFormat="1" applyFont="1" applyAlignment="1">
      <alignment horizontal="left"/>
    </xf>
    <xf numFmtId="10" fontId="0" fillId="0" borderId="0" xfId="0" applyNumberFormat="1" applyAlignment="1"/>
    <xf numFmtId="0" fontId="22" fillId="0" borderId="21" xfId="0" applyFont="1" applyBorder="1" applyAlignment="1">
      <alignment horizontal="left"/>
    </xf>
    <xf numFmtId="0" fontId="22" fillId="0" borderId="23" xfId="0" applyFont="1" applyBorder="1" applyAlignment="1"/>
    <xf numFmtId="1" fontId="22" fillId="0" borderId="22" xfId="0" applyNumberFormat="1" applyFont="1" applyBorder="1" applyAlignment="1">
      <alignment horizontal="center"/>
    </xf>
    <xf numFmtId="0" fontId="0" fillId="32" borderId="5" xfId="0" applyFill="1" applyBorder="1" applyAlignment="1"/>
    <xf numFmtId="0" fontId="0" fillId="32" borderId="20" xfId="0" applyFill="1" applyBorder="1" applyAlignment="1"/>
    <xf numFmtId="0" fontId="22" fillId="33" borderId="25" xfId="0" applyFont="1" applyFill="1" applyBorder="1" applyAlignment="1">
      <alignment horizontal="center"/>
    </xf>
    <xf numFmtId="0" fontId="26" fillId="0" borderId="0" xfId="38" applyAlignment="1" applyProtection="1">
      <alignment horizontal="left"/>
    </xf>
    <xf numFmtId="0" fontId="0" fillId="0" borderId="0" xfId="0" quotePrefix="1" applyAlignment="1"/>
    <xf numFmtId="0" fontId="29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7" xfId="0" applyBorder="1" applyAlignment="1">
      <alignment horizontal="center"/>
    </xf>
    <xf numFmtId="0" fontId="5" fillId="34" borderId="26" xfId="0" applyFont="1" applyFill="1" applyBorder="1" applyAlignment="1">
      <alignment horizontal="left" vertical="top" wrapText="1" indent="1"/>
    </xf>
    <xf numFmtId="0" fontId="5" fillId="34" borderId="26" xfId="0" applyFont="1" applyFill="1" applyBorder="1" applyAlignment="1">
      <alignment horizontal="center" vertical="top" wrapText="1"/>
    </xf>
    <xf numFmtId="0" fontId="5" fillId="34" borderId="26" xfId="0" applyFont="1" applyFill="1" applyBorder="1" applyAlignment="1">
      <alignment horizontal="right" vertical="top" wrapText="1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13" fillId="0" borderId="27" xfId="0" applyFont="1" applyBorder="1">
      <alignment vertical="top"/>
    </xf>
    <xf numFmtId="0" fontId="0" fillId="0" borderId="25" xfId="0" applyBorder="1">
      <alignment vertical="top"/>
    </xf>
    <xf numFmtId="0" fontId="59" fillId="0" borderId="0" xfId="42" applyFont="1" applyAlignment="1">
      <alignment horizontal="left"/>
    </xf>
    <xf numFmtId="0" fontId="59" fillId="0" borderId="0" xfId="42" applyFont="1" applyAlignment="1">
      <alignment horizontal="center"/>
    </xf>
    <xf numFmtId="0" fontId="59" fillId="0" borderId="0" xfId="0" applyFont="1" applyAlignment="1">
      <alignment horizontal="left"/>
    </xf>
    <xf numFmtId="0" fontId="59" fillId="0" borderId="0" xfId="0" applyFont="1" applyAlignment="1">
      <alignment horizontal="center"/>
    </xf>
    <xf numFmtId="0" fontId="59" fillId="0" borderId="0" xfId="42" applyFont="1" applyAlignment="1">
      <alignment wrapText="1"/>
    </xf>
    <xf numFmtId="0" fontId="59" fillId="0" borderId="0" xfId="42" applyFont="1" applyAlignment="1">
      <alignment horizontal="center" wrapText="1"/>
    </xf>
    <xf numFmtId="0" fontId="59" fillId="0" borderId="0" xfId="42" applyFont="1" applyAlignment="1">
      <alignment horizontal="left" wrapText="1"/>
    </xf>
    <xf numFmtId="0" fontId="60" fillId="0" borderId="0" xfId="0" applyFont="1" applyAlignment="1"/>
    <xf numFmtId="0" fontId="59" fillId="0" borderId="0" xfId="0" applyFont="1" applyAlignment="1"/>
    <xf numFmtId="0" fontId="61" fillId="0" borderId="0" xfId="42" applyFont="1" applyAlignment="1">
      <alignment horizontal="left" vertical="center"/>
    </xf>
    <xf numFmtId="0" fontId="61" fillId="0" borderId="0" xfId="42" applyFont="1" applyAlignment="1">
      <alignment horizontal="center" vertical="center"/>
    </xf>
    <xf numFmtId="0" fontId="61" fillId="0" borderId="0" xfId="42" applyFont="1" applyAlignment="1">
      <alignment horizontal="left"/>
    </xf>
    <xf numFmtId="0" fontId="10" fillId="0" borderId="0" xfId="0" applyFont="1" applyAlignment="1"/>
    <xf numFmtId="0" fontId="4" fillId="0" borderId="21" xfId="0" applyFont="1" applyBorder="1" applyAlignment="1"/>
    <xf numFmtId="0" fontId="4" fillId="0" borderId="23" xfId="0" applyFont="1" applyBorder="1" applyAlignment="1">
      <alignment horizontal="center"/>
    </xf>
    <xf numFmtId="0" fontId="4" fillId="0" borderId="23" xfId="0" applyFont="1" applyBorder="1" applyAlignment="1">
      <alignment horizontal="left"/>
    </xf>
    <xf numFmtId="0" fontId="6" fillId="25" borderId="10" xfId="0" applyFont="1" applyFill="1" applyBorder="1" applyAlignment="1">
      <alignment horizontal="center"/>
    </xf>
    <xf numFmtId="0" fontId="10" fillId="0" borderId="24" xfId="0" applyFont="1" applyBorder="1" applyAlignment="1"/>
    <xf numFmtId="0" fontId="6" fillId="0" borderId="0" xfId="0" applyFont="1" applyAlignment="1"/>
    <xf numFmtId="0" fontId="6" fillId="25" borderId="12" xfId="0" applyFont="1" applyFill="1" applyBorder="1" applyAlignment="1"/>
    <xf numFmtId="0" fontId="34" fillId="0" borderId="13" xfId="0" applyFont="1" applyBorder="1" applyAlignment="1"/>
    <xf numFmtId="0" fontId="4" fillId="0" borderId="0" xfId="0" applyFont="1" applyAlignment="1"/>
    <xf numFmtId="0" fontId="6" fillId="25" borderId="15" xfId="0" applyFont="1" applyFill="1" applyBorder="1" applyAlignment="1"/>
    <xf numFmtId="0" fontId="6" fillId="29" borderId="15" xfId="0" applyFont="1" applyFill="1" applyBorder="1" applyAlignment="1"/>
    <xf numFmtId="0" fontId="10" fillId="0" borderId="0" xfId="0" applyFont="1" applyAlignment="1">
      <alignment horizontal="left" vertical="top"/>
    </xf>
    <xf numFmtId="0" fontId="6" fillId="28" borderId="14" xfId="0" applyFont="1" applyFill="1" applyBorder="1" applyAlignment="1"/>
    <xf numFmtId="0" fontId="6" fillId="25" borderId="18" xfId="0" applyFont="1" applyFill="1" applyBorder="1" applyAlignment="1"/>
    <xf numFmtId="0" fontId="34" fillId="0" borderId="19" xfId="0" applyFont="1" applyBorder="1" applyAlignment="1"/>
    <xf numFmtId="0" fontId="5" fillId="30" borderId="0" xfId="0" applyFont="1" applyFill="1" applyAlignment="1">
      <alignment horizontal="center"/>
    </xf>
    <xf numFmtId="2" fontId="4" fillId="0" borderId="0" xfId="0" applyNumberFormat="1" applyFont="1" applyAlignment="1">
      <alignment horizontal="left"/>
    </xf>
    <xf numFmtId="0" fontId="6" fillId="31" borderId="21" xfId="0" applyFont="1" applyFill="1" applyBorder="1" applyAlignment="1">
      <alignment horizontal="left" vertical="center"/>
    </xf>
    <xf numFmtId="0" fontId="6" fillId="0" borderId="17" xfId="0" applyFont="1" applyBorder="1" applyAlignment="1"/>
    <xf numFmtId="0" fontId="37" fillId="0" borderId="0" xfId="0" applyFont="1" applyAlignment="1">
      <alignment horizontal="left"/>
    </xf>
    <xf numFmtId="167" fontId="25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/>
    </xf>
    <xf numFmtId="14" fontId="6" fillId="0" borderId="0" xfId="0" applyNumberFormat="1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/>
    <xf numFmtId="168" fontId="25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 wrapText="1"/>
    </xf>
    <xf numFmtId="0" fontId="17" fillId="0" borderId="0" xfId="0" applyFont="1">
      <alignment vertical="top"/>
    </xf>
    <xf numFmtId="0" fontId="4" fillId="0" borderId="0" xfId="0" applyFont="1" applyAlignment="1">
      <alignment horizontal="center"/>
    </xf>
    <xf numFmtId="0" fontId="0" fillId="32" borderId="20" xfId="0" applyFill="1" applyBorder="1" applyAlignment="1">
      <alignment horizontal="center"/>
    </xf>
    <xf numFmtId="0" fontId="0" fillId="32" borderId="5" xfId="0" applyFill="1" applyBorder="1" applyAlignment="1">
      <alignment horizontal="center"/>
    </xf>
    <xf numFmtId="0" fontId="62" fillId="0" borderId="0" xfId="0" applyFont="1" applyAlignment="1"/>
    <xf numFmtId="0" fontId="17" fillId="0" borderId="0" xfId="43" applyFont="1" applyAlignment="1">
      <alignment horizontal="left"/>
    </xf>
    <xf numFmtId="0" fontId="17" fillId="0" borderId="0" xfId="43" applyFont="1" applyAlignment="1">
      <alignment horizontal="center"/>
    </xf>
    <xf numFmtId="0" fontId="17" fillId="0" borderId="0" xfId="43" applyFont="1" applyAlignment="1">
      <alignment horizontal="center" wrapText="1"/>
    </xf>
    <xf numFmtId="0" fontId="17" fillId="0" borderId="0" xfId="43" applyFont="1" applyAlignment="1">
      <alignment horizontal="left" wrapText="1"/>
    </xf>
    <xf numFmtId="0" fontId="63" fillId="0" borderId="13" xfId="0" applyFont="1" applyBorder="1" applyAlignment="1"/>
    <xf numFmtId="0" fontId="63" fillId="0" borderId="16" xfId="0" applyFont="1" applyBorder="1" applyAlignment="1"/>
    <xf numFmtId="0" fontId="63" fillId="0" borderId="19" xfId="0" applyFont="1" applyBorder="1" applyAlignment="1"/>
    <xf numFmtId="0" fontId="64" fillId="0" borderId="0" xfId="0" applyFont="1" applyAlignment="1"/>
    <xf numFmtId="22" fontId="10" fillId="0" borderId="0" xfId="0" applyNumberFormat="1" applyFont="1">
      <alignment vertical="top"/>
    </xf>
    <xf numFmtId="0" fontId="10" fillId="0" borderId="28" xfId="0" applyFont="1" applyBorder="1">
      <alignment vertical="top"/>
    </xf>
    <xf numFmtId="0" fontId="23" fillId="0" borderId="10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5" fillId="0" borderId="0" xfId="42" applyFont="1" applyAlignment="1">
      <alignment horizontal="left"/>
    </xf>
    <xf numFmtId="0" fontId="5" fillId="0" borderId="0" xfId="42" applyFont="1" applyAlignment="1">
      <alignment horizontal="center"/>
    </xf>
    <xf numFmtId="0" fontId="5" fillId="0" borderId="0" xfId="42" applyFont="1" applyAlignment="1">
      <alignment wrapText="1"/>
    </xf>
    <xf numFmtId="0" fontId="5" fillId="0" borderId="0" xfId="42" applyFont="1" applyAlignment="1">
      <alignment horizontal="center" wrapText="1"/>
    </xf>
    <xf numFmtId="0" fontId="5" fillId="0" borderId="0" xfId="42" applyFont="1" applyAlignment="1">
      <alignment horizontal="left" wrapText="1"/>
    </xf>
    <xf numFmtId="0" fontId="63" fillId="0" borderId="0" xfId="0" applyFont="1" applyAlignment="1"/>
    <xf numFmtId="11" fontId="5" fillId="30" borderId="0" xfId="0" applyNumberFormat="1" applyFont="1" applyFill="1" applyAlignment="1">
      <alignment horizontal="center"/>
    </xf>
    <xf numFmtId="0" fontId="65" fillId="0" borderId="0" xfId="0" applyFont="1" applyAlignment="1"/>
    <xf numFmtId="0" fontId="0" fillId="35" borderId="0" xfId="0" applyFill="1" applyAlignment="1"/>
    <xf numFmtId="0" fontId="66" fillId="0" borderId="0" xfId="0" applyFont="1" applyAlignment="1"/>
    <xf numFmtId="2" fontId="10" fillId="0" borderId="0" xfId="0" applyNumberFormat="1" applyFont="1" applyAlignment="1"/>
    <xf numFmtId="1" fontId="10" fillId="0" borderId="0" xfId="0" applyNumberFormat="1" applyFont="1" applyAlignment="1"/>
    <xf numFmtId="170" fontId="10" fillId="0" borderId="0" xfId="0" applyNumberFormat="1" applyFont="1" applyAlignment="1"/>
    <xf numFmtId="0" fontId="17" fillId="0" borderId="0" xfId="42" applyFont="1"/>
    <xf numFmtId="0" fontId="17" fillId="0" borderId="0" xfId="42" applyFont="1" applyAlignment="1">
      <alignment horizontal="center"/>
    </xf>
    <xf numFmtId="0" fontId="17" fillId="0" borderId="0" xfId="42" applyFont="1" applyAlignment="1">
      <alignment horizontal="left"/>
    </xf>
    <xf numFmtId="0" fontId="67" fillId="0" borderId="0" xfId="0" applyFont="1" applyAlignment="1">
      <alignment vertical="center" wrapText="1"/>
    </xf>
    <xf numFmtId="0" fontId="67" fillId="0" borderId="0" xfId="0" applyFont="1" applyAlignment="1">
      <alignment horizontal="center" vertical="center" wrapText="1"/>
    </xf>
    <xf numFmtId="0" fontId="67" fillId="0" borderId="0" xfId="0" applyFont="1" applyAlignment="1" applyProtection="1">
      <alignment horizontal="left"/>
      <protection locked="0"/>
    </xf>
    <xf numFmtId="0" fontId="67" fillId="0" borderId="0" xfId="0" applyFont="1" applyAlignment="1" applyProtection="1">
      <alignment horizontal="center"/>
      <protection locked="0"/>
    </xf>
    <xf numFmtId="0" fontId="67" fillId="0" borderId="0" xfId="0" applyFont="1" applyAlignment="1" applyProtection="1">
      <protection locked="0"/>
    </xf>
    <xf numFmtId="0" fontId="67" fillId="0" borderId="0" xfId="0" applyFont="1" applyAlignment="1">
      <alignment horizontal="left" vertical="center" wrapText="1"/>
    </xf>
    <xf numFmtId="169" fontId="67" fillId="0" borderId="0" xfId="0" applyNumberFormat="1" applyFont="1" applyAlignment="1">
      <alignment horizontal="left" vertical="center" wrapText="1"/>
    </xf>
    <xf numFmtId="169" fontId="67" fillId="0" borderId="0" xfId="0" applyNumberFormat="1" applyFont="1" applyAlignment="1" applyProtection="1">
      <alignment horizontal="left" vertical="center" wrapText="1"/>
      <protection locked="0"/>
    </xf>
    <xf numFmtId="0" fontId="6" fillId="0" borderId="0" xfId="0" applyFont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2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6" fillId="26" borderId="0" xfId="0" applyFont="1" applyFill="1" applyAlignment="1">
      <alignment vertical="center"/>
    </xf>
    <xf numFmtId="0" fontId="15" fillId="0" borderId="13" xfId="0" applyFont="1" applyBorder="1" applyAlignment="1">
      <alignment vertical="center"/>
    </xf>
    <xf numFmtId="0" fontId="15" fillId="0" borderId="16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4" fillId="0" borderId="16" xfId="0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19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13" fillId="0" borderId="14" xfId="0" applyFont="1" applyBorder="1" applyAlignment="1">
      <alignment vertical="center"/>
    </xf>
    <xf numFmtId="0" fontId="65" fillId="0" borderId="0" xfId="0" applyFont="1" applyAlignment="1">
      <alignment vertical="center"/>
    </xf>
    <xf numFmtId="11" fontId="4" fillId="35" borderId="0" xfId="0" applyNumberFormat="1" applyFont="1" applyFill="1" applyAlignment="1">
      <alignment vertical="center"/>
    </xf>
    <xf numFmtId="0" fontId="13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1" fillId="29" borderId="10" xfId="0" applyFont="1" applyFill="1" applyBorder="1" applyAlignment="1">
      <alignment vertical="center"/>
    </xf>
    <xf numFmtId="0" fontId="13" fillId="0" borderId="27" xfId="0" applyFont="1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167" fontId="17" fillId="0" borderId="0" xfId="0" applyNumberFormat="1" applyFont="1" applyAlignment="1">
      <alignment horizontal="left" vertical="center"/>
    </xf>
    <xf numFmtId="168" fontId="17" fillId="0" borderId="0" xfId="0" applyNumberFormat="1" applyFont="1" applyAlignment="1">
      <alignment horizontal="left" vertical="center"/>
    </xf>
    <xf numFmtId="0" fontId="11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17" fillId="0" borderId="0" xfId="43" applyFont="1" applyAlignment="1">
      <alignment horizontal="left" vertical="center"/>
    </xf>
    <xf numFmtId="0" fontId="17" fillId="0" borderId="0" xfId="43" applyFont="1" applyAlignment="1">
      <alignment horizontal="center" vertical="center"/>
    </xf>
    <xf numFmtId="0" fontId="17" fillId="0" borderId="0" xfId="43" applyFont="1" applyAlignment="1">
      <alignment horizontal="center" vertical="center" wrapText="1"/>
    </xf>
    <xf numFmtId="0" fontId="17" fillId="0" borderId="0" xfId="43" applyFont="1" applyAlignment="1">
      <alignment horizontal="left" vertical="center" wrapText="1"/>
    </xf>
    <xf numFmtId="0" fontId="17" fillId="0" borderId="0" xfId="0" applyFont="1" applyAlignment="1">
      <alignment vertical="center"/>
    </xf>
    <xf numFmtId="0" fontId="17" fillId="0" borderId="0" xfId="42" applyFont="1" applyAlignment="1">
      <alignment vertical="center"/>
    </xf>
    <xf numFmtId="0" fontId="17" fillId="0" borderId="0" xfId="42" applyFont="1" applyAlignment="1">
      <alignment horizontal="center" vertical="center"/>
    </xf>
    <xf numFmtId="0" fontId="17" fillId="0" borderId="0" xfId="42" applyFont="1" applyAlignment="1">
      <alignment horizontal="left" vertical="center"/>
    </xf>
    <xf numFmtId="0" fontId="67" fillId="0" borderId="0" xfId="0" applyFont="1" applyAlignment="1" applyProtection="1">
      <alignment horizontal="left" vertical="center"/>
      <protection locked="0"/>
    </xf>
    <xf numFmtId="0" fontId="67" fillId="0" borderId="0" xfId="0" applyFont="1" applyAlignment="1" applyProtection="1">
      <alignment horizontal="center" vertical="center"/>
      <protection locked="0"/>
    </xf>
    <xf numFmtId="0" fontId="67" fillId="0" borderId="0" xfId="0" applyFont="1" applyAlignment="1" applyProtection="1">
      <alignment vertical="center"/>
      <protection locked="0"/>
    </xf>
    <xf numFmtId="0" fontId="6" fillId="0" borderId="13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6" fillId="0" borderId="24" xfId="0" applyFont="1" applyBorder="1" applyAlignment="1">
      <alignment horizontal="right" vertical="center"/>
    </xf>
    <xf numFmtId="0" fontId="6" fillId="0" borderId="12" xfId="0" applyFont="1" applyBorder="1" applyAlignment="1">
      <alignment vertical="center"/>
    </xf>
    <xf numFmtId="0" fontId="6" fillId="0" borderId="0" xfId="0" quotePrefix="1" applyFont="1" applyAlignment="1">
      <alignment vertical="center"/>
    </xf>
    <xf numFmtId="0" fontId="6" fillId="27" borderId="0" xfId="0" applyFont="1" applyFill="1" applyAlignment="1">
      <alignment vertical="center"/>
    </xf>
    <xf numFmtId="0" fontId="6" fillId="0" borderId="16" xfId="0" applyFont="1" applyBorder="1" applyAlignment="1">
      <alignment vertical="center"/>
    </xf>
    <xf numFmtId="11" fontId="6" fillId="0" borderId="0" xfId="0" applyNumberFormat="1" applyFont="1" applyAlignment="1">
      <alignment vertical="center"/>
    </xf>
    <xf numFmtId="0" fontId="6" fillId="25" borderId="11" xfId="0" applyFont="1" applyFill="1" applyBorder="1" applyAlignment="1">
      <alignment vertical="center"/>
    </xf>
    <xf numFmtId="0" fontId="6" fillId="25" borderId="12" xfId="0" applyFont="1" applyFill="1" applyBorder="1" applyAlignment="1">
      <alignment vertical="center"/>
    </xf>
    <xf numFmtId="0" fontId="34" fillId="0" borderId="13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25" borderId="14" xfId="0" applyFont="1" applyFill="1" applyBorder="1" applyAlignment="1">
      <alignment vertical="center"/>
    </xf>
    <xf numFmtId="0" fontId="6" fillId="25" borderId="15" xfId="0" applyFont="1" applyFill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6" fillId="28" borderId="14" xfId="0" applyFont="1" applyFill="1" applyBorder="1" applyAlignment="1">
      <alignment vertical="center"/>
    </xf>
    <xf numFmtId="0" fontId="6" fillId="29" borderId="15" xfId="0" applyFont="1" applyFill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0" fontId="6" fillId="25" borderId="17" xfId="0" applyFont="1" applyFill="1" applyBorder="1" applyAlignment="1">
      <alignment vertical="center"/>
    </xf>
    <xf numFmtId="0" fontId="6" fillId="25" borderId="18" xfId="0" applyFont="1" applyFill="1" applyBorder="1" applyAlignment="1">
      <alignment vertical="center"/>
    </xf>
    <xf numFmtId="0" fontId="34" fillId="0" borderId="19" xfId="0" applyFont="1" applyBorder="1" applyAlignment="1">
      <alignment vertical="center"/>
    </xf>
    <xf numFmtId="0" fontId="5" fillId="30" borderId="0" xfId="0" applyFont="1" applyFill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6" fillId="0" borderId="14" xfId="0" applyFont="1" applyBorder="1" applyAlignment="1">
      <alignment vertical="center"/>
    </xf>
    <xf numFmtId="0" fontId="6" fillId="0" borderId="14" xfId="0" applyFont="1" applyBorder="1" applyAlignment="1">
      <alignment horizontal="left" vertical="center"/>
    </xf>
    <xf numFmtId="2" fontId="10" fillId="0" borderId="0" xfId="0" applyNumberFormat="1" applyFont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6" fillId="0" borderId="22" xfId="0" applyFont="1" applyBorder="1" applyAlignment="1">
      <alignment vertical="center"/>
    </xf>
    <xf numFmtId="0" fontId="6" fillId="35" borderId="0" xfId="0" applyFont="1" applyFill="1" applyAlignment="1">
      <alignment vertical="center"/>
    </xf>
    <xf numFmtId="1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0" fontId="6" fillId="0" borderId="17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22" fontId="10" fillId="0" borderId="0" xfId="0" applyNumberFormat="1" applyFont="1" applyAlignment="1">
      <alignment vertical="center"/>
    </xf>
    <xf numFmtId="0" fontId="6" fillId="0" borderId="25" xfId="0" applyFont="1" applyBorder="1" applyAlignment="1">
      <alignment vertical="center"/>
    </xf>
    <xf numFmtId="0" fontId="10" fillId="0" borderId="28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167" fontId="25" fillId="0" borderId="0" xfId="0" applyNumberFormat="1" applyFont="1" applyAlignment="1">
      <alignment horizontal="left" vertical="center"/>
    </xf>
    <xf numFmtId="14" fontId="6" fillId="25" borderId="0" xfId="0" applyNumberFormat="1" applyFont="1" applyFill="1" applyAlignment="1">
      <alignment horizontal="right" vertical="center"/>
    </xf>
    <xf numFmtId="14" fontId="6" fillId="0" borderId="0" xfId="0" applyNumberFormat="1" applyFont="1" applyAlignment="1">
      <alignment vertical="center"/>
    </xf>
    <xf numFmtId="0" fontId="4" fillId="0" borderId="0" xfId="0" applyFont="1" applyAlignment="1">
      <alignment horizontal="left" vertical="center"/>
    </xf>
    <xf numFmtId="168" fontId="2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42" applyFont="1" applyAlignment="1">
      <alignment horizontal="left" vertical="center"/>
    </xf>
    <xf numFmtId="0" fontId="5" fillId="0" borderId="0" xfId="42" applyFont="1" applyAlignment="1">
      <alignment horizontal="center" vertical="center"/>
    </xf>
    <xf numFmtId="0" fontId="5" fillId="0" borderId="0" xfId="42" applyFont="1" applyAlignment="1">
      <alignment vertical="center" wrapText="1"/>
    </xf>
    <xf numFmtId="0" fontId="5" fillId="0" borderId="0" xfId="42" applyFont="1" applyAlignment="1">
      <alignment horizontal="center" vertical="center" wrapText="1"/>
    </xf>
    <xf numFmtId="0" fontId="5" fillId="0" borderId="0" xfId="42" applyFont="1" applyAlignment="1">
      <alignment horizontal="left" vertical="center" wrapText="1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A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O-C Diagr.</a:t>
            </a:r>
          </a:p>
        </c:rich>
      </c:tx>
      <c:layout>
        <c:manualLayout>
          <c:xMode val="edge"/>
          <c:yMode val="edge"/>
          <c:x val="0.37859424920127793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57507987220447"/>
          <c:y val="0.14634168126798494"/>
          <c:w val="0.80670926517571884"/>
          <c:h val="0.66158635073234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1'!$F$21:$F$500</c:f>
              <c:numCache>
                <c:formatCode>General</c:formatCode>
                <c:ptCount val="480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  <c:pt idx="292">
                  <c:v>45171.5</c:v>
                </c:pt>
                <c:pt idx="293">
                  <c:v>45705.5</c:v>
                </c:pt>
                <c:pt idx="294">
                  <c:v>45705.5</c:v>
                </c:pt>
                <c:pt idx="295">
                  <c:v>45705.5</c:v>
                </c:pt>
                <c:pt idx="296">
                  <c:v>45731</c:v>
                </c:pt>
                <c:pt idx="297">
                  <c:v>45731</c:v>
                </c:pt>
                <c:pt idx="298">
                  <c:v>45731</c:v>
                </c:pt>
                <c:pt idx="299">
                  <c:v>45770.5</c:v>
                </c:pt>
                <c:pt idx="300">
                  <c:v>45829</c:v>
                </c:pt>
                <c:pt idx="301">
                  <c:v>45903.5</c:v>
                </c:pt>
                <c:pt idx="302">
                  <c:v>45919.5</c:v>
                </c:pt>
                <c:pt idx="303">
                  <c:v>45920</c:v>
                </c:pt>
                <c:pt idx="304">
                  <c:v>45953.5</c:v>
                </c:pt>
                <c:pt idx="305">
                  <c:v>45953.5</c:v>
                </c:pt>
                <c:pt idx="306">
                  <c:v>45953.5</c:v>
                </c:pt>
                <c:pt idx="307">
                  <c:v>45984.5</c:v>
                </c:pt>
                <c:pt idx="308">
                  <c:v>45991.5</c:v>
                </c:pt>
                <c:pt idx="309">
                  <c:v>46024</c:v>
                </c:pt>
                <c:pt idx="310">
                  <c:v>46707.5</c:v>
                </c:pt>
                <c:pt idx="311">
                  <c:v>46870</c:v>
                </c:pt>
                <c:pt idx="312">
                  <c:v>46634.5</c:v>
                </c:pt>
                <c:pt idx="313">
                  <c:v>46658</c:v>
                </c:pt>
                <c:pt idx="314">
                  <c:v>46660.5</c:v>
                </c:pt>
                <c:pt idx="315">
                  <c:v>46685.5</c:v>
                </c:pt>
                <c:pt idx="316">
                  <c:v>47404</c:v>
                </c:pt>
                <c:pt idx="317">
                  <c:v>47692.5</c:v>
                </c:pt>
              </c:numCache>
            </c:numRef>
          </c:xVal>
          <c:yVal>
            <c:numRef>
              <c:f>'Active 1'!$H$21:$H$500</c:f>
              <c:numCache>
                <c:formatCode>General</c:formatCode>
                <c:ptCount val="4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87-4F99-90FE-28D5943FAF34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BAV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1'!$D$21:$D$312</c:f>
                <c:numCache>
                  <c:formatCode>General</c:formatCode>
                  <c:ptCount val="292"/>
                  <c:pt idx="110">
                    <c:v>0</c:v>
                  </c:pt>
                  <c:pt idx="112">
                    <c:v>0</c:v>
                  </c:pt>
                  <c:pt idx="121">
                    <c:v>8.0000000000000004E-4</c:v>
                  </c:pt>
                  <c:pt idx="122">
                    <c:v>2.9999999999999997E-4</c:v>
                  </c:pt>
                  <c:pt idx="123">
                    <c:v>5.0000000000000001E-4</c:v>
                  </c:pt>
                  <c:pt idx="125">
                    <c:v>1E-4</c:v>
                  </c:pt>
                  <c:pt idx="127">
                    <c:v>1E-3</c:v>
                  </c:pt>
                  <c:pt idx="129">
                    <c:v>8.9999999999999998E-4</c:v>
                  </c:pt>
                  <c:pt idx="134">
                    <c:v>4.0000000000000002E-4</c:v>
                  </c:pt>
                  <c:pt idx="137">
                    <c:v>1.6999999999999999E-3</c:v>
                  </c:pt>
                  <c:pt idx="138">
                    <c:v>2.0000000000000001E-4</c:v>
                  </c:pt>
                  <c:pt idx="140">
                    <c:v>5.0000000000000001E-4</c:v>
                  </c:pt>
                  <c:pt idx="142">
                    <c:v>8.0000000000000004E-4</c:v>
                  </c:pt>
                  <c:pt idx="144">
                    <c:v>2.9999999999999997E-4</c:v>
                  </c:pt>
                  <c:pt idx="149">
                    <c:v>2.9999999999999997E-4</c:v>
                  </c:pt>
                  <c:pt idx="151">
                    <c:v>1E-3</c:v>
                  </c:pt>
                  <c:pt idx="156">
                    <c:v>4.0000000000000002E-4</c:v>
                  </c:pt>
                  <c:pt idx="158">
                    <c:v>2.9999999999999997E-4</c:v>
                  </c:pt>
                  <c:pt idx="165">
                    <c:v>2E-3</c:v>
                  </c:pt>
                  <c:pt idx="166">
                    <c:v>1.6999999999999999E-3</c:v>
                  </c:pt>
                  <c:pt idx="167">
                    <c:v>5.9999999999999995E-4</c:v>
                  </c:pt>
                  <c:pt idx="168">
                    <c:v>5.0000000000000001E-4</c:v>
                  </c:pt>
                  <c:pt idx="171">
                    <c:v>5.0000000000000001E-4</c:v>
                  </c:pt>
                  <c:pt idx="172">
                    <c:v>4.0000000000000002E-4</c:v>
                  </c:pt>
                  <c:pt idx="173">
                    <c:v>2.9999999999999997E-4</c:v>
                  </c:pt>
                  <c:pt idx="174">
                    <c:v>5.0000000000000001E-4</c:v>
                  </c:pt>
                  <c:pt idx="176">
                    <c:v>6.9999999999999999E-4</c:v>
                  </c:pt>
                  <c:pt idx="177">
                    <c:v>5.0000000000000001E-4</c:v>
                  </c:pt>
                  <c:pt idx="178">
                    <c:v>2.0000000000000001E-4</c:v>
                  </c:pt>
                  <c:pt idx="179">
                    <c:v>4.0000000000000002E-4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0</c:v>
                  </c:pt>
                  <c:pt idx="187">
                    <c:v>2.9999999999999997E-4</c:v>
                  </c:pt>
                  <c:pt idx="188">
                    <c:v>6.0000000000000001E-3</c:v>
                  </c:pt>
                  <c:pt idx="189">
                    <c:v>2.9999999999999997E-4</c:v>
                  </c:pt>
                  <c:pt idx="190">
                    <c:v>0</c:v>
                  </c:pt>
                  <c:pt idx="191">
                    <c:v>4.0000000000000002E-4</c:v>
                  </c:pt>
                  <c:pt idx="192">
                    <c:v>2.0000000000000001E-4</c:v>
                  </c:pt>
                  <c:pt idx="193">
                    <c:v>5.0000000000000001E-4</c:v>
                  </c:pt>
                  <c:pt idx="194">
                    <c:v>5.0000000000000001E-4</c:v>
                  </c:pt>
                  <c:pt idx="195">
                    <c:v>2.9999999999999997E-4</c:v>
                  </c:pt>
                  <c:pt idx="196">
                    <c:v>2.9999999999999997E-4</c:v>
                  </c:pt>
                  <c:pt idx="197">
                    <c:v>4.0000000000000002E-4</c:v>
                  </c:pt>
                  <c:pt idx="198">
                    <c:v>2.9999999999999997E-4</c:v>
                  </c:pt>
                  <c:pt idx="199">
                    <c:v>2.9999999999999997E-4</c:v>
                  </c:pt>
                  <c:pt idx="200">
                    <c:v>2.0000000000000001E-4</c:v>
                  </c:pt>
                  <c:pt idx="201">
                    <c:v>1E-4</c:v>
                  </c:pt>
                  <c:pt idx="202">
                    <c:v>1E-4</c:v>
                  </c:pt>
                  <c:pt idx="203">
                    <c:v>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6.9999999999999999E-4</c:v>
                  </c:pt>
                  <c:pt idx="207">
                    <c:v>5.0000000000000001E-4</c:v>
                  </c:pt>
                  <c:pt idx="208">
                    <c:v>5.9999999999999995E-4</c:v>
                  </c:pt>
                  <c:pt idx="209">
                    <c:v>5.9999999999999995E-4</c:v>
                  </c:pt>
                  <c:pt idx="210">
                    <c:v>6.9999999999999999E-4</c:v>
                  </c:pt>
                  <c:pt idx="211">
                    <c:v>5.0000000000000001E-4</c:v>
                  </c:pt>
                  <c:pt idx="212">
                    <c:v>5.9999999999999995E-4</c:v>
                  </c:pt>
                  <c:pt idx="213">
                    <c:v>2.9999999999999997E-4</c:v>
                  </c:pt>
                  <c:pt idx="214">
                    <c:v>6.9999999999999999E-4</c:v>
                  </c:pt>
                  <c:pt idx="215">
                    <c:v>4.0000000000000002E-4</c:v>
                  </c:pt>
                  <c:pt idx="216">
                    <c:v>5.0000000000000001E-4</c:v>
                  </c:pt>
                  <c:pt idx="217">
                    <c:v>2.9999999999999997E-4</c:v>
                  </c:pt>
                  <c:pt idx="218">
                    <c:v>1.2999999999999999E-3</c:v>
                  </c:pt>
                  <c:pt idx="219">
                    <c:v>5.0000000000000001E-4</c:v>
                  </c:pt>
                  <c:pt idx="220">
                    <c:v>1E-3</c:v>
                  </c:pt>
                  <c:pt idx="221">
                    <c:v>8.0000000000000004E-4</c:v>
                  </c:pt>
                  <c:pt idx="222">
                    <c:v>6.9999999999999999E-4</c:v>
                  </c:pt>
                  <c:pt idx="223">
                    <c:v>5.9999999999999995E-4</c:v>
                  </c:pt>
                  <c:pt idx="224">
                    <c:v>8.9999999999999998E-4</c:v>
                  </c:pt>
                  <c:pt idx="225">
                    <c:v>6.9999999999999999E-4</c:v>
                  </c:pt>
                  <c:pt idx="226">
                    <c:v>5.0000000000000001E-4</c:v>
                  </c:pt>
                  <c:pt idx="227">
                    <c:v>2.5999999999999999E-3</c:v>
                  </c:pt>
                  <c:pt idx="228">
                    <c:v>4.0000000000000002E-4</c:v>
                  </c:pt>
                  <c:pt idx="229">
                    <c:v>1E-4</c:v>
                  </c:pt>
                  <c:pt idx="230">
                    <c:v>5.9999999999999995E-4</c:v>
                  </c:pt>
                  <c:pt idx="231">
                    <c:v>2.0000000000000001E-4</c:v>
                  </c:pt>
                  <c:pt idx="232">
                    <c:v>5.9999999999999995E-4</c:v>
                  </c:pt>
                  <c:pt idx="233">
                    <c:v>2.9999999999999997E-4</c:v>
                  </c:pt>
                  <c:pt idx="236">
                    <c:v>6.9999999999999999E-4</c:v>
                  </c:pt>
                  <c:pt idx="237">
                    <c:v>0</c:v>
                  </c:pt>
                  <c:pt idx="238">
                    <c:v>4.0000000000000002E-4</c:v>
                  </c:pt>
                  <c:pt idx="239">
                    <c:v>1E-4</c:v>
                  </c:pt>
                  <c:pt idx="240">
                    <c:v>8.9999999999999998E-4</c:v>
                  </c:pt>
                  <c:pt idx="241">
                    <c:v>6.0000000000000001E-3</c:v>
                  </c:pt>
                  <c:pt idx="242">
                    <c:v>6.9999999999999999E-4</c:v>
                  </c:pt>
                  <c:pt idx="243">
                    <c:v>1E-4</c:v>
                  </c:pt>
                  <c:pt idx="244">
                    <c:v>1E-4</c:v>
                  </c:pt>
                  <c:pt idx="245">
                    <c:v>1E-4</c:v>
                  </c:pt>
                  <c:pt idx="246">
                    <c:v>2.9999999999999997E-4</c:v>
                  </c:pt>
                  <c:pt idx="247">
                    <c:v>2.9999999999999997E-4</c:v>
                  </c:pt>
                  <c:pt idx="248">
                    <c:v>2.9999999999999997E-4</c:v>
                  </c:pt>
                  <c:pt idx="249">
                    <c:v>1E-4</c:v>
                  </c:pt>
                  <c:pt idx="250">
                    <c:v>1.4E-3</c:v>
                  </c:pt>
                  <c:pt idx="251">
                    <c:v>4.0000000000000002E-4</c:v>
                  </c:pt>
                  <c:pt idx="252">
                    <c:v>2.9999999999999997E-4</c:v>
                  </c:pt>
                  <c:pt idx="253">
                    <c:v>4.0000000000000002E-4</c:v>
                  </c:pt>
                  <c:pt idx="254">
                    <c:v>5.9999999999999995E-4</c:v>
                  </c:pt>
                  <c:pt idx="255">
                    <c:v>2.9999999999999997E-4</c:v>
                  </c:pt>
                  <c:pt idx="256">
                    <c:v>5.0000000000000001E-4</c:v>
                  </c:pt>
                  <c:pt idx="257">
                    <c:v>1E-4</c:v>
                  </c:pt>
                  <c:pt idx="258">
                    <c:v>8.0000000000000007E-5</c:v>
                  </c:pt>
                  <c:pt idx="259">
                    <c:v>0</c:v>
                  </c:pt>
                  <c:pt idx="260">
                    <c:v>3.5999999999999999E-3</c:v>
                  </c:pt>
                  <c:pt idx="261">
                    <c:v>1E-4</c:v>
                  </c:pt>
                  <c:pt idx="262">
                    <c:v>4.0000000000000002E-4</c:v>
                  </c:pt>
                  <c:pt idx="263">
                    <c:v>1.2999999999999999E-3</c:v>
                  </c:pt>
                  <c:pt idx="265">
                    <c:v>1E-3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2.3999999999999998E-3</c:v>
                  </c:pt>
                  <c:pt idx="273">
                    <c:v>3.3999999999999998E-3</c:v>
                  </c:pt>
                  <c:pt idx="274">
                    <c:v>2.9999999999999997E-4</c:v>
                  </c:pt>
                  <c:pt idx="275">
                    <c:v>1.6000000000000001E-3</c:v>
                  </c:pt>
                  <c:pt idx="276">
                    <c:v>1.1999999999999999E-3</c:v>
                  </c:pt>
                  <c:pt idx="277">
                    <c:v>1E-4</c:v>
                  </c:pt>
                  <c:pt idx="278">
                    <c:v>2.0000000000000001E-4</c:v>
                  </c:pt>
                  <c:pt idx="279">
                    <c:v>4.0000000000000002E-4</c:v>
                  </c:pt>
                  <c:pt idx="280">
                    <c:v>2.0000000000000001E-4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</c:numCache>
              </c:numRef>
            </c:plus>
            <c:minus>
              <c:numRef>
                <c:f>'Active 1'!$D$21:$D$312</c:f>
                <c:numCache>
                  <c:formatCode>General</c:formatCode>
                  <c:ptCount val="292"/>
                  <c:pt idx="110">
                    <c:v>0</c:v>
                  </c:pt>
                  <c:pt idx="112">
                    <c:v>0</c:v>
                  </c:pt>
                  <c:pt idx="121">
                    <c:v>8.0000000000000004E-4</c:v>
                  </c:pt>
                  <c:pt idx="122">
                    <c:v>2.9999999999999997E-4</c:v>
                  </c:pt>
                  <c:pt idx="123">
                    <c:v>5.0000000000000001E-4</c:v>
                  </c:pt>
                  <c:pt idx="125">
                    <c:v>1E-4</c:v>
                  </c:pt>
                  <c:pt idx="127">
                    <c:v>1E-3</c:v>
                  </c:pt>
                  <c:pt idx="129">
                    <c:v>8.9999999999999998E-4</c:v>
                  </c:pt>
                  <c:pt idx="134">
                    <c:v>4.0000000000000002E-4</c:v>
                  </c:pt>
                  <c:pt idx="137">
                    <c:v>1.6999999999999999E-3</c:v>
                  </c:pt>
                  <c:pt idx="138">
                    <c:v>2.0000000000000001E-4</c:v>
                  </c:pt>
                  <c:pt idx="140">
                    <c:v>5.0000000000000001E-4</c:v>
                  </c:pt>
                  <c:pt idx="142">
                    <c:v>8.0000000000000004E-4</c:v>
                  </c:pt>
                  <c:pt idx="144">
                    <c:v>2.9999999999999997E-4</c:v>
                  </c:pt>
                  <c:pt idx="149">
                    <c:v>2.9999999999999997E-4</c:v>
                  </c:pt>
                  <c:pt idx="151">
                    <c:v>1E-3</c:v>
                  </c:pt>
                  <c:pt idx="156">
                    <c:v>4.0000000000000002E-4</c:v>
                  </c:pt>
                  <c:pt idx="158">
                    <c:v>2.9999999999999997E-4</c:v>
                  </c:pt>
                  <c:pt idx="165">
                    <c:v>2E-3</c:v>
                  </c:pt>
                  <c:pt idx="166">
                    <c:v>1.6999999999999999E-3</c:v>
                  </c:pt>
                  <c:pt idx="167">
                    <c:v>5.9999999999999995E-4</c:v>
                  </c:pt>
                  <c:pt idx="168">
                    <c:v>5.0000000000000001E-4</c:v>
                  </c:pt>
                  <c:pt idx="171">
                    <c:v>5.0000000000000001E-4</c:v>
                  </c:pt>
                  <c:pt idx="172">
                    <c:v>4.0000000000000002E-4</c:v>
                  </c:pt>
                  <c:pt idx="173">
                    <c:v>2.9999999999999997E-4</c:v>
                  </c:pt>
                  <c:pt idx="174">
                    <c:v>5.0000000000000001E-4</c:v>
                  </c:pt>
                  <c:pt idx="176">
                    <c:v>6.9999999999999999E-4</c:v>
                  </c:pt>
                  <c:pt idx="177">
                    <c:v>5.0000000000000001E-4</c:v>
                  </c:pt>
                  <c:pt idx="178">
                    <c:v>2.0000000000000001E-4</c:v>
                  </c:pt>
                  <c:pt idx="179">
                    <c:v>4.0000000000000002E-4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0</c:v>
                  </c:pt>
                  <c:pt idx="187">
                    <c:v>2.9999999999999997E-4</c:v>
                  </c:pt>
                  <c:pt idx="188">
                    <c:v>6.0000000000000001E-3</c:v>
                  </c:pt>
                  <c:pt idx="189">
                    <c:v>2.9999999999999997E-4</c:v>
                  </c:pt>
                  <c:pt idx="190">
                    <c:v>0</c:v>
                  </c:pt>
                  <c:pt idx="191">
                    <c:v>4.0000000000000002E-4</c:v>
                  </c:pt>
                  <c:pt idx="192">
                    <c:v>2.0000000000000001E-4</c:v>
                  </c:pt>
                  <c:pt idx="193">
                    <c:v>5.0000000000000001E-4</c:v>
                  </c:pt>
                  <c:pt idx="194">
                    <c:v>5.0000000000000001E-4</c:v>
                  </c:pt>
                  <c:pt idx="195">
                    <c:v>2.9999999999999997E-4</c:v>
                  </c:pt>
                  <c:pt idx="196">
                    <c:v>2.9999999999999997E-4</c:v>
                  </c:pt>
                  <c:pt idx="197">
                    <c:v>4.0000000000000002E-4</c:v>
                  </c:pt>
                  <c:pt idx="198">
                    <c:v>2.9999999999999997E-4</c:v>
                  </c:pt>
                  <c:pt idx="199">
                    <c:v>2.9999999999999997E-4</c:v>
                  </c:pt>
                  <c:pt idx="200">
                    <c:v>2.0000000000000001E-4</c:v>
                  </c:pt>
                  <c:pt idx="201">
                    <c:v>1E-4</c:v>
                  </c:pt>
                  <c:pt idx="202">
                    <c:v>1E-4</c:v>
                  </c:pt>
                  <c:pt idx="203">
                    <c:v>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6.9999999999999999E-4</c:v>
                  </c:pt>
                  <c:pt idx="207">
                    <c:v>5.0000000000000001E-4</c:v>
                  </c:pt>
                  <c:pt idx="208">
                    <c:v>5.9999999999999995E-4</c:v>
                  </c:pt>
                  <c:pt idx="209">
                    <c:v>5.9999999999999995E-4</c:v>
                  </c:pt>
                  <c:pt idx="210">
                    <c:v>6.9999999999999999E-4</c:v>
                  </c:pt>
                  <c:pt idx="211">
                    <c:v>5.0000000000000001E-4</c:v>
                  </c:pt>
                  <c:pt idx="212">
                    <c:v>5.9999999999999995E-4</c:v>
                  </c:pt>
                  <c:pt idx="213">
                    <c:v>2.9999999999999997E-4</c:v>
                  </c:pt>
                  <c:pt idx="214">
                    <c:v>6.9999999999999999E-4</c:v>
                  </c:pt>
                  <c:pt idx="215">
                    <c:v>4.0000000000000002E-4</c:v>
                  </c:pt>
                  <c:pt idx="216">
                    <c:v>5.0000000000000001E-4</c:v>
                  </c:pt>
                  <c:pt idx="217">
                    <c:v>2.9999999999999997E-4</c:v>
                  </c:pt>
                  <c:pt idx="218">
                    <c:v>1.2999999999999999E-3</c:v>
                  </c:pt>
                  <c:pt idx="219">
                    <c:v>5.0000000000000001E-4</c:v>
                  </c:pt>
                  <c:pt idx="220">
                    <c:v>1E-3</c:v>
                  </c:pt>
                  <c:pt idx="221">
                    <c:v>8.0000000000000004E-4</c:v>
                  </c:pt>
                  <c:pt idx="222">
                    <c:v>6.9999999999999999E-4</c:v>
                  </c:pt>
                  <c:pt idx="223">
                    <c:v>5.9999999999999995E-4</c:v>
                  </c:pt>
                  <c:pt idx="224">
                    <c:v>8.9999999999999998E-4</c:v>
                  </c:pt>
                  <c:pt idx="225">
                    <c:v>6.9999999999999999E-4</c:v>
                  </c:pt>
                  <c:pt idx="226">
                    <c:v>5.0000000000000001E-4</c:v>
                  </c:pt>
                  <c:pt idx="227">
                    <c:v>2.5999999999999999E-3</c:v>
                  </c:pt>
                  <c:pt idx="228">
                    <c:v>4.0000000000000002E-4</c:v>
                  </c:pt>
                  <c:pt idx="229">
                    <c:v>1E-4</c:v>
                  </c:pt>
                  <c:pt idx="230">
                    <c:v>5.9999999999999995E-4</c:v>
                  </c:pt>
                  <c:pt idx="231">
                    <c:v>2.0000000000000001E-4</c:v>
                  </c:pt>
                  <c:pt idx="232">
                    <c:v>5.9999999999999995E-4</c:v>
                  </c:pt>
                  <c:pt idx="233">
                    <c:v>2.9999999999999997E-4</c:v>
                  </c:pt>
                  <c:pt idx="236">
                    <c:v>6.9999999999999999E-4</c:v>
                  </c:pt>
                  <c:pt idx="237">
                    <c:v>0</c:v>
                  </c:pt>
                  <c:pt idx="238">
                    <c:v>4.0000000000000002E-4</c:v>
                  </c:pt>
                  <c:pt idx="239">
                    <c:v>1E-4</c:v>
                  </c:pt>
                  <c:pt idx="240">
                    <c:v>8.9999999999999998E-4</c:v>
                  </c:pt>
                  <c:pt idx="241">
                    <c:v>6.0000000000000001E-3</c:v>
                  </c:pt>
                  <c:pt idx="242">
                    <c:v>6.9999999999999999E-4</c:v>
                  </c:pt>
                  <c:pt idx="243">
                    <c:v>1E-4</c:v>
                  </c:pt>
                  <c:pt idx="244">
                    <c:v>1E-4</c:v>
                  </c:pt>
                  <c:pt idx="245">
                    <c:v>1E-4</c:v>
                  </c:pt>
                  <c:pt idx="246">
                    <c:v>2.9999999999999997E-4</c:v>
                  </c:pt>
                  <c:pt idx="247">
                    <c:v>2.9999999999999997E-4</c:v>
                  </c:pt>
                  <c:pt idx="248">
                    <c:v>2.9999999999999997E-4</c:v>
                  </c:pt>
                  <c:pt idx="249">
                    <c:v>1E-4</c:v>
                  </c:pt>
                  <c:pt idx="250">
                    <c:v>1.4E-3</c:v>
                  </c:pt>
                  <c:pt idx="251">
                    <c:v>4.0000000000000002E-4</c:v>
                  </c:pt>
                  <c:pt idx="252">
                    <c:v>2.9999999999999997E-4</c:v>
                  </c:pt>
                  <c:pt idx="253">
                    <c:v>4.0000000000000002E-4</c:v>
                  </c:pt>
                  <c:pt idx="254">
                    <c:v>5.9999999999999995E-4</c:v>
                  </c:pt>
                  <c:pt idx="255">
                    <c:v>2.9999999999999997E-4</c:v>
                  </c:pt>
                  <c:pt idx="256">
                    <c:v>5.0000000000000001E-4</c:v>
                  </c:pt>
                  <c:pt idx="257">
                    <c:v>1E-4</c:v>
                  </c:pt>
                  <c:pt idx="258">
                    <c:v>8.0000000000000007E-5</c:v>
                  </c:pt>
                  <c:pt idx="259">
                    <c:v>0</c:v>
                  </c:pt>
                  <c:pt idx="260">
                    <c:v>3.5999999999999999E-3</c:v>
                  </c:pt>
                  <c:pt idx="261">
                    <c:v>1E-4</c:v>
                  </c:pt>
                  <c:pt idx="262">
                    <c:v>4.0000000000000002E-4</c:v>
                  </c:pt>
                  <c:pt idx="263">
                    <c:v>1.2999999999999999E-3</c:v>
                  </c:pt>
                  <c:pt idx="265">
                    <c:v>1E-3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2.3999999999999998E-3</c:v>
                  </c:pt>
                  <c:pt idx="273">
                    <c:v>3.3999999999999998E-3</c:v>
                  </c:pt>
                  <c:pt idx="274">
                    <c:v>2.9999999999999997E-4</c:v>
                  </c:pt>
                  <c:pt idx="275">
                    <c:v>1.6000000000000001E-3</c:v>
                  </c:pt>
                  <c:pt idx="276">
                    <c:v>1.1999999999999999E-3</c:v>
                  </c:pt>
                  <c:pt idx="277">
                    <c:v>1E-4</c:v>
                  </c:pt>
                  <c:pt idx="278">
                    <c:v>2.0000000000000001E-4</c:v>
                  </c:pt>
                  <c:pt idx="279">
                    <c:v>4.0000000000000002E-4</c:v>
                  </c:pt>
                  <c:pt idx="280">
                    <c:v>2.0000000000000001E-4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1'!$F$21:$F$312</c:f>
              <c:numCache>
                <c:formatCode>General</c:formatCode>
                <c:ptCount val="292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</c:numCache>
            </c:numRef>
          </c:xVal>
          <c:yVal>
            <c:numRef>
              <c:f>'Active 1'!$I$21:$I$312</c:f>
              <c:numCache>
                <c:formatCode>General</c:formatCode>
                <c:ptCount val="292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  <c:pt idx="114">
                  <c:v>1.4145820001431275E-2</c:v>
                </c:pt>
                <c:pt idx="115">
                  <c:v>7.9672400024719536E-3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45">
                  <c:v>5.8639199996832758E-3</c:v>
                </c:pt>
                <c:pt idx="169">
                  <c:v>1.9793999963440001E-3</c:v>
                </c:pt>
                <c:pt idx="170">
                  <c:v>-8.1662000011419877E-3</c:v>
                </c:pt>
                <c:pt idx="187">
                  <c:v>-1.7524280003271997E-2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87-4F99-90FE-28D5943FAF34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'Active 1'!$D$21:$D$41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1'!$F$21:$F$312</c:f>
              <c:numCache>
                <c:formatCode>General</c:formatCode>
                <c:ptCount val="292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</c:numCache>
            </c:numRef>
          </c:xVal>
          <c:yVal>
            <c:numRef>
              <c:f>'Active 1'!$J$21:$J$312</c:f>
              <c:numCache>
                <c:formatCode>General</c:formatCode>
                <c:ptCount val="292"/>
                <c:pt idx="113">
                  <c:v>2.7556400003959425E-2</c:v>
                </c:pt>
                <c:pt idx="116">
                  <c:v>3.4435199995641597E-2</c:v>
                </c:pt>
                <c:pt idx="132">
                  <c:v>7.8279999943333678E-3</c:v>
                </c:pt>
                <c:pt idx="146">
                  <c:v>7.2199999704025686E-4</c:v>
                </c:pt>
                <c:pt idx="147">
                  <c:v>-1.3967999984743074E-3</c:v>
                </c:pt>
                <c:pt idx="148">
                  <c:v>-5.1560000429162756E-4</c:v>
                </c:pt>
                <c:pt idx="153">
                  <c:v>3.6479999835137278E-4</c:v>
                </c:pt>
                <c:pt idx="154">
                  <c:v>-1.7529200005810708E-2</c:v>
                </c:pt>
                <c:pt idx="157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387-4F99-90FE-28D5943FAF34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1'!$D$21:$D$72</c:f>
                <c:numCache>
                  <c:formatCode>General</c:formatCode>
                  <c:ptCount val="52"/>
                </c:numCache>
              </c:numRef>
            </c:plus>
            <c:minus>
              <c:numRef>
                <c:f>'Active 1'!$D$21:$D$72</c:f>
                <c:numCache>
                  <c:formatCode>General</c:formatCode>
                  <c:ptCount val="52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1'!$F$21:$F$499</c:f>
              <c:numCache>
                <c:formatCode>General</c:formatCode>
                <c:ptCount val="47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  <c:pt idx="292">
                  <c:v>45171.5</c:v>
                </c:pt>
                <c:pt idx="293">
                  <c:v>45705.5</c:v>
                </c:pt>
                <c:pt idx="294">
                  <c:v>45705.5</c:v>
                </c:pt>
                <c:pt idx="295">
                  <c:v>45705.5</c:v>
                </c:pt>
                <c:pt idx="296">
                  <c:v>45731</c:v>
                </c:pt>
                <c:pt idx="297">
                  <c:v>45731</c:v>
                </c:pt>
                <c:pt idx="298">
                  <c:v>45731</c:v>
                </c:pt>
                <c:pt idx="299">
                  <c:v>45770.5</c:v>
                </c:pt>
                <c:pt idx="300">
                  <c:v>45829</c:v>
                </c:pt>
                <c:pt idx="301">
                  <c:v>45903.5</c:v>
                </c:pt>
                <c:pt idx="302">
                  <c:v>45919.5</c:v>
                </c:pt>
                <c:pt idx="303">
                  <c:v>45920</c:v>
                </c:pt>
                <c:pt idx="304">
                  <c:v>45953.5</c:v>
                </c:pt>
                <c:pt idx="305">
                  <c:v>45953.5</c:v>
                </c:pt>
                <c:pt idx="306">
                  <c:v>45953.5</c:v>
                </c:pt>
                <c:pt idx="307">
                  <c:v>45984.5</c:v>
                </c:pt>
                <c:pt idx="308">
                  <c:v>45991.5</c:v>
                </c:pt>
                <c:pt idx="309">
                  <c:v>46024</c:v>
                </c:pt>
                <c:pt idx="310">
                  <c:v>46707.5</c:v>
                </c:pt>
                <c:pt idx="311">
                  <c:v>46870</c:v>
                </c:pt>
                <c:pt idx="312">
                  <c:v>46634.5</c:v>
                </c:pt>
                <c:pt idx="313">
                  <c:v>46658</c:v>
                </c:pt>
                <c:pt idx="314">
                  <c:v>46660.5</c:v>
                </c:pt>
                <c:pt idx="315">
                  <c:v>46685.5</c:v>
                </c:pt>
                <c:pt idx="316">
                  <c:v>47404</c:v>
                </c:pt>
                <c:pt idx="317">
                  <c:v>47692.5</c:v>
                </c:pt>
              </c:numCache>
            </c:numRef>
          </c:xVal>
          <c:yVal>
            <c:numRef>
              <c:f>'Active 1'!$K$21:$K$499</c:f>
              <c:numCache>
                <c:formatCode>General</c:formatCode>
                <c:ptCount val="479"/>
                <c:pt idx="112">
                  <c:v>2.7467160005471669E-2</c:v>
                </c:pt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6.8564999965019524E-3</c:v>
                </c:pt>
                <c:pt idx="125">
                  <c:v>9.0450999996392056E-3</c:v>
                </c:pt>
                <c:pt idx="127">
                  <c:v>9.2081600014353171E-3</c:v>
                </c:pt>
                <c:pt idx="129">
                  <c:v>7.9295799951069057E-3</c:v>
                </c:pt>
                <c:pt idx="134">
                  <c:v>6.581719993846491E-3</c:v>
                </c:pt>
                <c:pt idx="137">
                  <c:v>7.6512800005730242E-3</c:v>
                </c:pt>
                <c:pt idx="138">
                  <c:v>5.7726999948499724E-3</c:v>
                </c:pt>
                <c:pt idx="140">
                  <c:v>5.7582599984016269E-3</c:v>
                </c:pt>
                <c:pt idx="142">
                  <c:v>4.9581400016904809E-3</c:v>
                </c:pt>
                <c:pt idx="144">
                  <c:v>5.2649999997811392E-3</c:v>
                </c:pt>
                <c:pt idx="149">
                  <c:v>7.5043999822810292E-4</c:v>
                </c:pt>
                <c:pt idx="151">
                  <c:v>-2.0281400065869093E-3</c:v>
                </c:pt>
                <c:pt idx="156">
                  <c:v>-9.5075999706750736E-4</c:v>
                </c:pt>
                <c:pt idx="158">
                  <c:v>-7.6508000347530469E-4</c:v>
                </c:pt>
                <c:pt idx="165">
                  <c:v>-8.2412999981897883E-3</c:v>
                </c:pt>
                <c:pt idx="166">
                  <c:v>-7.5413000013213605E-3</c:v>
                </c:pt>
                <c:pt idx="167">
                  <c:v>-6.7414200020721182E-3</c:v>
                </c:pt>
                <c:pt idx="168">
                  <c:v>-5.6414200080325827E-3</c:v>
                </c:pt>
                <c:pt idx="171">
                  <c:v>-6.520920003822539E-3</c:v>
                </c:pt>
                <c:pt idx="172">
                  <c:v>-5.9209200044278987E-3</c:v>
                </c:pt>
                <c:pt idx="173">
                  <c:v>-7.1138200073619373E-3</c:v>
                </c:pt>
                <c:pt idx="174">
                  <c:v>-6.9138200051384047E-3</c:v>
                </c:pt>
                <c:pt idx="176">
                  <c:v>-9.5641600055387244E-3</c:v>
                </c:pt>
                <c:pt idx="177">
                  <c:v>-8.7641600039205514E-3</c:v>
                </c:pt>
                <c:pt idx="178">
                  <c:v>-1.2042739996104501E-2</c:v>
                </c:pt>
                <c:pt idx="179">
                  <c:v>-1.1042739999538753E-2</c:v>
                </c:pt>
                <c:pt idx="181">
                  <c:v>-1.3395839996519499E-2</c:v>
                </c:pt>
                <c:pt idx="182">
                  <c:v>-1.6652480000630021E-2</c:v>
                </c:pt>
                <c:pt idx="186">
                  <c:v>-2.1695400006137788E-2</c:v>
                </c:pt>
                <c:pt idx="189">
                  <c:v>-1.9396560004679486E-2</c:v>
                </c:pt>
                <c:pt idx="190">
                  <c:v>-2.4380959999689367E-2</c:v>
                </c:pt>
                <c:pt idx="191">
                  <c:v>-2.426804000424454E-2</c:v>
                </c:pt>
                <c:pt idx="192">
                  <c:v>-2.2909280000021681E-2</c:v>
                </c:pt>
                <c:pt idx="193">
                  <c:v>-2.2738760002539493E-2</c:v>
                </c:pt>
                <c:pt idx="194">
                  <c:v>-2.4317339994013309E-2</c:v>
                </c:pt>
                <c:pt idx="195">
                  <c:v>-2.4231660005170852E-2</c:v>
                </c:pt>
                <c:pt idx="196">
                  <c:v>-2.1538879998843186E-2</c:v>
                </c:pt>
                <c:pt idx="197">
                  <c:v>-2.5817460002144799E-2</c:v>
                </c:pt>
                <c:pt idx="198">
                  <c:v>-2.3731900000711903E-2</c:v>
                </c:pt>
                <c:pt idx="199">
                  <c:v>-2.3346699999819975E-2</c:v>
                </c:pt>
                <c:pt idx="200">
                  <c:v>-2.4936440000601579E-2</c:v>
                </c:pt>
                <c:pt idx="201">
                  <c:v>-2.4195999998482876E-2</c:v>
                </c:pt>
                <c:pt idx="202">
                  <c:v>-3.1203459999233019E-2</c:v>
                </c:pt>
                <c:pt idx="205">
                  <c:v>-2.7102539999759756E-2</c:v>
                </c:pt>
                <c:pt idx="206">
                  <c:v>-2.5702660001115873E-2</c:v>
                </c:pt>
                <c:pt idx="207">
                  <c:v>-2.6095679997524712E-2</c:v>
                </c:pt>
                <c:pt idx="208">
                  <c:v>-2.5389180002093781E-2</c:v>
                </c:pt>
                <c:pt idx="209">
                  <c:v>-2.8603500002645887E-2</c:v>
                </c:pt>
                <c:pt idx="210">
                  <c:v>-2.4096400004054885E-2</c:v>
                </c:pt>
                <c:pt idx="211">
                  <c:v>-2.6710719997936394E-2</c:v>
                </c:pt>
                <c:pt idx="212">
                  <c:v>-2.728930000012042E-2</c:v>
                </c:pt>
                <c:pt idx="213">
                  <c:v>-2.3603620000358205E-2</c:v>
                </c:pt>
                <c:pt idx="214">
                  <c:v>-2.4110840000503231E-2</c:v>
                </c:pt>
                <c:pt idx="215">
                  <c:v>-2.2996640000201296E-2</c:v>
                </c:pt>
                <c:pt idx="216">
                  <c:v>-2.5210959996911697E-2</c:v>
                </c:pt>
                <c:pt idx="217">
                  <c:v>-2.5518299997202121E-2</c:v>
                </c:pt>
                <c:pt idx="218">
                  <c:v>-2.779688000009628E-2</c:v>
                </c:pt>
                <c:pt idx="219">
                  <c:v>-2.3811200000636745E-2</c:v>
                </c:pt>
                <c:pt idx="220">
                  <c:v>-2.4804100001347251E-2</c:v>
                </c:pt>
                <c:pt idx="221">
                  <c:v>-2.4718419997952878E-2</c:v>
                </c:pt>
                <c:pt idx="222">
                  <c:v>-2.5311320001492277E-2</c:v>
                </c:pt>
                <c:pt idx="223">
                  <c:v>-2.7004219999071211E-2</c:v>
                </c:pt>
                <c:pt idx="224">
                  <c:v>-2.7940080006374046E-2</c:v>
                </c:pt>
                <c:pt idx="225">
                  <c:v>-2.6025999999546912E-2</c:v>
                </c:pt>
                <c:pt idx="226">
                  <c:v>-2.3618900006113108E-2</c:v>
                </c:pt>
                <c:pt idx="227">
                  <c:v>-2.5040439999429509E-2</c:v>
                </c:pt>
                <c:pt idx="228">
                  <c:v>-2.4519020000298042E-2</c:v>
                </c:pt>
                <c:pt idx="229">
                  <c:v>-2.5540560003719293E-2</c:v>
                </c:pt>
                <c:pt idx="230">
                  <c:v>-2.5526719997287728E-2</c:v>
                </c:pt>
                <c:pt idx="231">
                  <c:v>-2.5655599994934164E-2</c:v>
                </c:pt>
                <c:pt idx="232">
                  <c:v>-2.4941520001448225E-2</c:v>
                </c:pt>
                <c:pt idx="233">
                  <c:v>-2.3940680002851877E-2</c:v>
                </c:pt>
                <c:pt idx="236">
                  <c:v>-2.2868760002893396E-2</c:v>
                </c:pt>
                <c:pt idx="237">
                  <c:v>-2.3553920000267681E-2</c:v>
                </c:pt>
                <c:pt idx="238">
                  <c:v>-2.2677420005493332E-2</c:v>
                </c:pt>
                <c:pt idx="239">
                  <c:v>-2.4063460004981607E-2</c:v>
                </c:pt>
                <c:pt idx="240">
                  <c:v>-2.3603260000527371E-2</c:v>
                </c:pt>
                <c:pt idx="241">
                  <c:v>-2.093800000147894E-2</c:v>
                </c:pt>
                <c:pt idx="242">
                  <c:v>-1.833197999803815E-2</c:v>
                </c:pt>
                <c:pt idx="243">
                  <c:v>-1.9712959998287261E-2</c:v>
                </c:pt>
                <c:pt idx="244">
                  <c:v>-2.8927880004630424E-2</c:v>
                </c:pt>
                <c:pt idx="245">
                  <c:v>-1.967811999929836E-2</c:v>
                </c:pt>
                <c:pt idx="246">
                  <c:v>-1.959812000131933E-2</c:v>
                </c:pt>
                <c:pt idx="247">
                  <c:v>-1.9178120004653465E-2</c:v>
                </c:pt>
                <c:pt idx="248">
                  <c:v>-1.5125680001801811E-2</c:v>
                </c:pt>
                <c:pt idx="249">
                  <c:v>-1.789754000492394E-2</c:v>
                </c:pt>
                <c:pt idx="250">
                  <c:v>-1.7578620005224366E-2</c:v>
                </c:pt>
                <c:pt idx="251">
                  <c:v>-1.5268119997926988E-2</c:v>
                </c:pt>
                <c:pt idx="252">
                  <c:v>-1.3742000002821442E-2</c:v>
                </c:pt>
                <c:pt idx="253">
                  <c:v>-1.3742240000283346E-2</c:v>
                </c:pt>
                <c:pt idx="254">
                  <c:v>-1.4121300002443604E-2</c:v>
                </c:pt>
                <c:pt idx="255">
                  <c:v>-8.0328199983341619E-3</c:v>
                </c:pt>
                <c:pt idx="256">
                  <c:v>-9.6857600001385435E-3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387-4F99-90FE-28D5943FAF34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1'!$D$21:$D$72</c:f>
                <c:numCache>
                  <c:formatCode>General</c:formatCode>
                  <c:ptCount val="52"/>
                </c:numCache>
              </c:numRef>
            </c:plus>
            <c:minus>
              <c:numRef>
                <c:f>'Active 1'!$D$21:$D$72</c:f>
                <c:numCache>
                  <c:formatCode>General</c:formatCode>
                  <c:ptCount val="52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1'!$F$21:$F$517</c:f>
              <c:numCache>
                <c:formatCode>General</c:formatCode>
                <c:ptCount val="497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  <c:pt idx="292">
                  <c:v>45171.5</c:v>
                </c:pt>
                <c:pt idx="293">
                  <c:v>45705.5</c:v>
                </c:pt>
                <c:pt idx="294">
                  <c:v>45705.5</c:v>
                </c:pt>
                <c:pt idx="295">
                  <c:v>45705.5</c:v>
                </c:pt>
                <c:pt idx="296">
                  <c:v>45731</c:v>
                </c:pt>
                <c:pt idx="297">
                  <c:v>45731</c:v>
                </c:pt>
                <c:pt idx="298">
                  <c:v>45731</c:v>
                </c:pt>
                <c:pt idx="299">
                  <c:v>45770.5</c:v>
                </c:pt>
                <c:pt idx="300">
                  <c:v>45829</c:v>
                </c:pt>
                <c:pt idx="301">
                  <c:v>45903.5</c:v>
                </c:pt>
                <c:pt idx="302">
                  <c:v>45919.5</c:v>
                </c:pt>
                <c:pt idx="303">
                  <c:v>45920</c:v>
                </c:pt>
                <c:pt idx="304">
                  <c:v>45953.5</c:v>
                </c:pt>
                <c:pt idx="305">
                  <c:v>45953.5</c:v>
                </c:pt>
                <c:pt idx="306">
                  <c:v>45953.5</c:v>
                </c:pt>
                <c:pt idx="307">
                  <c:v>45984.5</c:v>
                </c:pt>
                <c:pt idx="308">
                  <c:v>45991.5</c:v>
                </c:pt>
                <c:pt idx="309">
                  <c:v>46024</c:v>
                </c:pt>
                <c:pt idx="310">
                  <c:v>46707.5</c:v>
                </c:pt>
                <c:pt idx="311">
                  <c:v>46870</c:v>
                </c:pt>
                <c:pt idx="312">
                  <c:v>46634.5</c:v>
                </c:pt>
                <c:pt idx="313">
                  <c:v>46658</c:v>
                </c:pt>
                <c:pt idx="314">
                  <c:v>46660.5</c:v>
                </c:pt>
                <c:pt idx="315">
                  <c:v>46685.5</c:v>
                </c:pt>
                <c:pt idx="316">
                  <c:v>47404</c:v>
                </c:pt>
                <c:pt idx="317">
                  <c:v>47692.5</c:v>
                </c:pt>
              </c:numCache>
            </c:numRef>
          </c:xVal>
          <c:yVal>
            <c:numRef>
              <c:f>'Active 1'!$L$21:$L$517</c:f>
              <c:numCache>
                <c:formatCode>General</c:formatCode>
                <c:ptCount val="497"/>
                <c:pt idx="203">
                  <c:v>-2.6239999999233987E-2</c:v>
                </c:pt>
                <c:pt idx="204">
                  <c:v>-2.4629281397210434E-2</c:v>
                </c:pt>
                <c:pt idx="257">
                  <c:v>-2.12001999898348E-3</c:v>
                </c:pt>
                <c:pt idx="258">
                  <c:v>1.8625199954840355E-3</c:v>
                </c:pt>
                <c:pt idx="259">
                  <c:v>1.8307999998796731E-3</c:v>
                </c:pt>
                <c:pt idx="260">
                  <c:v>2.979659999255091E-3</c:v>
                </c:pt>
                <c:pt idx="261">
                  <c:v>2.2724399968865328E-3</c:v>
                </c:pt>
                <c:pt idx="262">
                  <c:v>2.3723199992673472E-3</c:v>
                </c:pt>
                <c:pt idx="263">
                  <c:v>4.3648599967127666E-3</c:v>
                </c:pt>
                <c:pt idx="264">
                  <c:v>6.0031599568901584E-3</c:v>
                </c:pt>
                <c:pt idx="265">
                  <c:v>8.2002799972542562E-3</c:v>
                </c:pt>
                <c:pt idx="266">
                  <c:v>8.457199961412698E-3</c:v>
                </c:pt>
                <c:pt idx="267">
                  <c:v>1.2508499996329192E-2</c:v>
                </c:pt>
                <c:pt idx="268">
                  <c:v>1.1315600000671111E-2</c:v>
                </c:pt>
                <c:pt idx="269">
                  <c:v>1.3492979996954091E-2</c:v>
                </c:pt>
                <c:pt idx="270">
                  <c:v>1.3492979996954091E-2</c:v>
                </c:pt>
                <c:pt idx="271">
                  <c:v>1.3892980001401156E-2</c:v>
                </c:pt>
                <c:pt idx="272">
                  <c:v>1.4821500000834931E-2</c:v>
                </c:pt>
                <c:pt idx="273">
                  <c:v>1.2442919993191026E-2</c:v>
                </c:pt>
                <c:pt idx="274">
                  <c:v>2.001503999781562E-2</c:v>
                </c:pt>
                <c:pt idx="275">
                  <c:v>1.8757040001219139E-2</c:v>
                </c:pt>
                <c:pt idx="276">
                  <c:v>2.0178459999442566E-2</c:v>
                </c:pt>
                <c:pt idx="277">
                  <c:v>1.987016000202857E-2</c:v>
                </c:pt>
                <c:pt idx="278">
                  <c:v>2.0755600002303254E-2</c:v>
                </c:pt>
                <c:pt idx="279">
                  <c:v>3.2593579999229405E-2</c:v>
                </c:pt>
                <c:pt idx="280">
                  <c:v>3.4227640004246496E-2</c:v>
                </c:pt>
                <c:pt idx="281">
                  <c:v>3.6884319997625425E-2</c:v>
                </c:pt>
                <c:pt idx="282">
                  <c:v>3.9880619995528832E-2</c:v>
                </c:pt>
                <c:pt idx="283">
                  <c:v>4.0080619997752365E-2</c:v>
                </c:pt>
                <c:pt idx="284">
                  <c:v>4.0180619995226152E-2</c:v>
                </c:pt>
                <c:pt idx="285">
                  <c:v>4.1920219999155961E-2</c:v>
                </c:pt>
                <c:pt idx="286">
                  <c:v>4.2020220003905706E-2</c:v>
                </c:pt>
                <c:pt idx="287">
                  <c:v>4.3020220000471454E-2</c:v>
                </c:pt>
                <c:pt idx="288">
                  <c:v>4.2112999995879363E-2</c:v>
                </c:pt>
                <c:pt idx="289">
                  <c:v>4.2112999995879363E-2</c:v>
                </c:pt>
                <c:pt idx="290">
                  <c:v>4.1048140003113076E-2</c:v>
                </c:pt>
                <c:pt idx="291">
                  <c:v>4.3555240001296625E-2</c:v>
                </c:pt>
                <c:pt idx="292">
                  <c:v>4.2447059997357428E-2</c:v>
                </c:pt>
                <c:pt idx="293">
                  <c:v>4.7723619994940236E-2</c:v>
                </c:pt>
                <c:pt idx="294">
                  <c:v>4.7923619997163769E-2</c:v>
                </c:pt>
                <c:pt idx="295">
                  <c:v>4.8023620001913514E-2</c:v>
                </c:pt>
                <c:pt idx="296">
                  <c:v>4.8716040051658638E-2</c:v>
                </c:pt>
                <c:pt idx="297">
                  <c:v>4.9916039875824936E-2</c:v>
                </c:pt>
                <c:pt idx="298">
                  <c:v>5.0416039957781322E-2</c:v>
                </c:pt>
                <c:pt idx="299">
                  <c:v>4.6708219859283417E-2</c:v>
                </c:pt>
                <c:pt idx="300">
                  <c:v>4.3814359814859927E-2</c:v>
                </c:pt>
                <c:pt idx="301">
                  <c:v>5.1205939947976731E-2</c:v>
                </c:pt>
                <c:pt idx="302">
                  <c:v>5.0191379996249452E-2</c:v>
                </c:pt>
                <c:pt idx="303">
                  <c:v>5.181280000397237E-2</c:v>
                </c:pt>
                <c:pt idx="304">
                  <c:v>4.9447940065874718E-2</c:v>
                </c:pt>
                <c:pt idx="305">
                  <c:v>4.964794019178953E-2</c:v>
                </c:pt>
                <c:pt idx="306">
                  <c:v>5.2047939840122126E-2</c:v>
                </c:pt>
                <c:pt idx="307">
                  <c:v>5.207598015840631E-2</c:v>
                </c:pt>
                <c:pt idx="308">
                  <c:v>5.1475859960191883E-2</c:v>
                </c:pt>
                <c:pt idx="309">
                  <c:v>5.0568160040711518E-2</c:v>
                </c:pt>
                <c:pt idx="310">
                  <c:v>5.9349299997847993E-2</c:v>
                </c:pt>
                <c:pt idx="311">
                  <c:v>6.0910799998964649E-2</c:v>
                </c:pt>
                <c:pt idx="312">
                  <c:v>5.852197996864561E-2</c:v>
                </c:pt>
                <c:pt idx="313">
                  <c:v>5.9728719934355468E-2</c:v>
                </c:pt>
                <c:pt idx="314">
                  <c:v>5.7835819956380874E-2</c:v>
                </c:pt>
                <c:pt idx="315">
                  <c:v>6.0206819849554449E-2</c:v>
                </c:pt>
                <c:pt idx="316">
                  <c:v>6.6787359857698902E-2</c:v>
                </c:pt>
                <c:pt idx="317">
                  <c:v>6.9846700003836304E-2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387-4F99-90FE-28D5943FAF34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1'!$D$21:$D$72</c:f>
                <c:numCache>
                  <c:formatCode>General</c:formatCode>
                  <c:ptCount val="52"/>
                </c:numCache>
              </c:numRef>
            </c:plus>
            <c:minus>
              <c:numRef>
                <c:f>'Active 1'!$D$21:$D$72</c:f>
                <c:numCache>
                  <c:formatCode>General</c:formatCode>
                  <c:ptCount val="52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1'!$F$21:$F$312</c:f>
              <c:numCache>
                <c:formatCode>General</c:formatCode>
                <c:ptCount val="292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</c:numCache>
            </c:numRef>
          </c:xVal>
          <c:yVal>
            <c:numRef>
              <c:f>'Active 1'!$M$21:$M$312</c:f>
              <c:numCache>
                <c:formatCode>General</c:formatCode>
                <c:ptCount val="29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387-4F99-90FE-28D5943FAF34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1'!$D$21:$D$72</c:f>
                <c:numCache>
                  <c:formatCode>General</c:formatCode>
                  <c:ptCount val="52"/>
                </c:numCache>
              </c:numRef>
            </c:plus>
            <c:minus>
              <c:numRef>
                <c:f>'Active 1'!$D$21:$D$72</c:f>
                <c:numCache>
                  <c:formatCode>General</c:formatCode>
                  <c:ptCount val="52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1'!$F$21:$F$312</c:f>
              <c:numCache>
                <c:formatCode>General</c:formatCode>
                <c:ptCount val="292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</c:numCache>
            </c:numRef>
          </c:xVal>
          <c:yVal>
            <c:numRef>
              <c:f>'Active 1'!$N$21:$N$312</c:f>
              <c:numCache>
                <c:formatCode>General</c:formatCode>
                <c:ptCount val="292"/>
                <c:pt idx="73">
                  <c:v>-1.1305759999231668E-2</c:v>
                </c:pt>
                <c:pt idx="78">
                  <c:v>-5.2952100002585212E-2</c:v>
                </c:pt>
                <c:pt idx="124">
                  <c:v>8.3564999949885532E-3</c:v>
                </c:pt>
                <c:pt idx="126">
                  <c:v>1.0045099996204954E-2</c:v>
                </c:pt>
                <c:pt idx="128">
                  <c:v>9.6081599986064248E-3</c:v>
                </c:pt>
                <c:pt idx="130">
                  <c:v>8.0295799998566508E-3</c:v>
                </c:pt>
                <c:pt idx="131">
                  <c:v>1.5636439995432738E-2</c:v>
                </c:pt>
                <c:pt idx="133">
                  <c:v>5.0817199953598902E-3</c:v>
                </c:pt>
                <c:pt idx="135">
                  <c:v>3.6244400034775026E-3</c:v>
                </c:pt>
                <c:pt idx="136">
                  <c:v>6.551279999257531E-3</c:v>
                </c:pt>
                <c:pt idx="139">
                  <c:v>6.3726999942446128E-3</c:v>
                </c:pt>
                <c:pt idx="141">
                  <c:v>6.9582599971909076E-3</c:v>
                </c:pt>
                <c:pt idx="143">
                  <c:v>4.8650000026100315E-3</c:v>
                </c:pt>
                <c:pt idx="150">
                  <c:v>1.3504399976227432E-3</c:v>
                </c:pt>
                <c:pt idx="152">
                  <c:v>-1.428140007192269E-3</c:v>
                </c:pt>
                <c:pt idx="155">
                  <c:v>-1.7507599986856803E-3</c:v>
                </c:pt>
                <c:pt idx="159">
                  <c:v>-6.6508000600151718E-4</c:v>
                </c:pt>
                <c:pt idx="180">
                  <c:v>-1.7479759997513611E-2</c:v>
                </c:pt>
                <c:pt idx="234">
                  <c:v>-2.5702619997900911E-2</c:v>
                </c:pt>
                <c:pt idx="235">
                  <c:v>-2.5095520002651028E-2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387-4F99-90FE-28D5943FAF34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1'!$F$21:$F$312</c:f>
              <c:numCache>
                <c:formatCode>General</c:formatCode>
                <c:ptCount val="292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</c:numCache>
            </c:numRef>
          </c:xVal>
          <c:yVal>
            <c:numRef>
              <c:f>'Active 1'!$O$21:$O$312</c:f>
              <c:numCache>
                <c:formatCode>General</c:formatCode>
                <c:ptCount val="292"/>
                <c:pt idx="72">
                  <c:v>-2.2377475044925352E-2</c:v>
                </c:pt>
                <c:pt idx="73">
                  <c:v>-2.2375608995760129E-2</c:v>
                </c:pt>
                <c:pt idx="78">
                  <c:v>-2.1427448681030227E-2</c:v>
                </c:pt>
                <c:pt idx="110">
                  <c:v>-8.0012249372439278E-3</c:v>
                </c:pt>
                <c:pt idx="112">
                  <c:v>-4.787888274728291E-3</c:v>
                </c:pt>
                <c:pt idx="120">
                  <c:v>-2.3118483712722491E-3</c:v>
                </c:pt>
                <c:pt idx="121">
                  <c:v>-2.3118483712722491E-3</c:v>
                </c:pt>
                <c:pt idx="122">
                  <c:v>-2.308945628126345E-3</c:v>
                </c:pt>
                <c:pt idx="123">
                  <c:v>-2.2838576337938891E-3</c:v>
                </c:pt>
                <c:pt idx="124">
                  <c:v>-2.2838576337938891E-3</c:v>
                </c:pt>
                <c:pt idx="125">
                  <c:v>-2.0080970349330178E-3</c:v>
                </c:pt>
                <c:pt idx="126">
                  <c:v>-2.0080970349330178E-3</c:v>
                </c:pt>
                <c:pt idx="127">
                  <c:v>-1.9784475870855706E-3</c:v>
                </c:pt>
                <c:pt idx="128">
                  <c:v>-1.9784475870855706E-3</c:v>
                </c:pt>
                <c:pt idx="129">
                  <c:v>-1.9782402482894342E-3</c:v>
                </c:pt>
                <c:pt idx="130">
                  <c:v>-1.9782402482894342E-3</c:v>
                </c:pt>
                <c:pt idx="133">
                  <c:v>-1.6844411741647304E-3</c:v>
                </c:pt>
                <c:pt idx="134">
                  <c:v>-1.6844411741647304E-3</c:v>
                </c:pt>
                <c:pt idx="135">
                  <c:v>-1.6811237534265543E-3</c:v>
                </c:pt>
                <c:pt idx="136">
                  <c:v>-1.6392413166070839E-3</c:v>
                </c:pt>
                <c:pt idx="137">
                  <c:v>-1.6392413166070839E-3</c:v>
                </c:pt>
                <c:pt idx="138">
                  <c:v>-1.6390339778109475E-3</c:v>
                </c:pt>
                <c:pt idx="139">
                  <c:v>-1.6390339778109475E-3</c:v>
                </c:pt>
                <c:pt idx="140">
                  <c:v>-1.6353018794805002E-3</c:v>
                </c:pt>
                <c:pt idx="141">
                  <c:v>-1.6353018794805002E-3</c:v>
                </c:pt>
                <c:pt idx="142">
                  <c:v>-1.632399136334596E-3</c:v>
                </c:pt>
                <c:pt idx="143">
                  <c:v>-1.6255569560621082E-3</c:v>
                </c:pt>
                <c:pt idx="144">
                  <c:v>-1.6255569560621082E-3</c:v>
                </c:pt>
                <c:pt idx="145">
                  <c:v>-1.5994322677489728E-3</c:v>
                </c:pt>
                <c:pt idx="146">
                  <c:v>-9.1334819133496829E-4</c:v>
                </c:pt>
                <c:pt idx="147">
                  <c:v>-9.0277391273203226E-4</c:v>
                </c:pt>
                <c:pt idx="148">
                  <c:v>-8.9219963412909709E-4</c:v>
                </c:pt>
                <c:pt idx="149">
                  <c:v>-5.822281339057855E-4</c:v>
                </c:pt>
                <c:pt idx="150">
                  <c:v>-5.822281339057855E-4</c:v>
                </c:pt>
                <c:pt idx="151">
                  <c:v>-5.8202079510964993E-4</c:v>
                </c:pt>
                <c:pt idx="152">
                  <c:v>-5.8202079510964993E-4</c:v>
                </c:pt>
                <c:pt idx="153">
                  <c:v>-5.5693280077719412E-4</c:v>
                </c:pt>
                <c:pt idx="154">
                  <c:v>-5.5589610679651451E-4</c:v>
                </c:pt>
                <c:pt idx="155">
                  <c:v>-5.5320070244674682E-4</c:v>
                </c:pt>
                <c:pt idx="156">
                  <c:v>-5.5320070244674682E-4</c:v>
                </c:pt>
                <c:pt idx="157">
                  <c:v>-5.5299336365061038E-4</c:v>
                </c:pt>
                <c:pt idx="158">
                  <c:v>-5.5237134726220279E-4</c:v>
                </c:pt>
                <c:pt idx="159">
                  <c:v>-5.5237134726220279E-4</c:v>
                </c:pt>
                <c:pt idx="160">
                  <c:v>-2.1482378715280415E-4</c:v>
                </c:pt>
                <c:pt idx="161">
                  <c:v>-2.1482378715280415E-4</c:v>
                </c:pt>
                <c:pt idx="162">
                  <c:v>-1.9263853596625247E-4</c:v>
                </c:pt>
                <c:pt idx="163">
                  <c:v>-1.8393030652854095E-4</c:v>
                </c:pt>
                <c:pt idx="164">
                  <c:v>-1.791615142174123E-4</c:v>
                </c:pt>
                <c:pt idx="165">
                  <c:v>8.1878030117802855E-5</c:v>
                </c:pt>
                <c:pt idx="166">
                  <c:v>8.1878030117802855E-5</c:v>
                </c:pt>
                <c:pt idx="167">
                  <c:v>8.4780773263707851E-5</c:v>
                </c:pt>
                <c:pt idx="168">
                  <c:v>8.4780773263707851E-5</c:v>
                </c:pt>
                <c:pt idx="169">
                  <c:v>9.9501827789363201E-5</c:v>
                </c:pt>
                <c:pt idx="170">
                  <c:v>1.6585024255288093E-4</c:v>
                </c:pt>
                <c:pt idx="171">
                  <c:v>4.528071364050968E-4</c:v>
                </c:pt>
                <c:pt idx="172">
                  <c:v>4.528071364050968E-4</c:v>
                </c:pt>
                <c:pt idx="173">
                  <c:v>4.5384383038577641E-4</c:v>
                </c:pt>
                <c:pt idx="174">
                  <c:v>4.5384383038577641E-4</c:v>
                </c:pt>
                <c:pt idx="175">
                  <c:v>7.5282637441387995E-4</c:v>
                </c:pt>
                <c:pt idx="176">
                  <c:v>1.1531975897524846E-3</c:v>
                </c:pt>
                <c:pt idx="177">
                  <c:v>1.1531975897524846E-3</c:v>
                </c:pt>
                <c:pt idx="178">
                  <c:v>1.1534049285486219E-3</c:v>
                </c:pt>
                <c:pt idx="179">
                  <c:v>1.1534049285486219E-3</c:v>
                </c:pt>
                <c:pt idx="181">
                  <c:v>1.919521780271119E-3</c:v>
                </c:pt>
                <c:pt idx="182">
                  <c:v>2.2529225644577974E-3</c:v>
                </c:pt>
                <c:pt idx="183">
                  <c:v>2.5747123760608611E-3</c:v>
                </c:pt>
                <c:pt idx="184">
                  <c:v>2.5776151192067644E-3</c:v>
                </c:pt>
                <c:pt idx="185">
                  <c:v>2.582383911517893E-3</c:v>
                </c:pt>
                <c:pt idx="186">
                  <c:v>2.6000077091894516E-3</c:v>
                </c:pt>
                <c:pt idx="187">
                  <c:v>2.607471905850348E-3</c:v>
                </c:pt>
                <c:pt idx="188">
                  <c:v>2.6103746489962512E-3</c:v>
                </c:pt>
                <c:pt idx="189">
                  <c:v>2.9736322198265133E-3</c:v>
                </c:pt>
                <c:pt idx="190">
                  <c:v>3.6329695915389756E-3</c:v>
                </c:pt>
                <c:pt idx="191">
                  <c:v>4.0115702332832997E-3</c:v>
                </c:pt>
                <c:pt idx="192">
                  <c:v>4.3180169739722996E-3</c:v>
                </c:pt>
                <c:pt idx="193">
                  <c:v>4.3399948863627157E-3</c:v>
                </c:pt>
                <c:pt idx="194">
                  <c:v>4.3402022251588512E-3</c:v>
                </c:pt>
                <c:pt idx="195">
                  <c:v>4.3410315803433953E-3</c:v>
                </c:pt>
                <c:pt idx="196">
                  <c:v>4.3428976295086189E-3</c:v>
                </c:pt>
                <c:pt idx="197">
                  <c:v>4.3431049683047545E-3</c:v>
                </c:pt>
                <c:pt idx="198">
                  <c:v>4.3468370666352035E-3</c:v>
                </c:pt>
                <c:pt idx="199">
                  <c:v>4.3592773944033623E-3</c:v>
                </c:pt>
                <c:pt idx="200">
                  <c:v>4.6294398457685636E-3</c:v>
                </c:pt>
                <c:pt idx="201">
                  <c:v>4.6879093862789139E-3</c:v>
                </c:pt>
                <c:pt idx="202">
                  <c:v>4.6955809217359458E-3</c:v>
                </c:pt>
                <c:pt idx="203">
                  <c:v>5.0611192193237026E-3</c:v>
                </c:pt>
                <c:pt idx="204">
                  <c:v>5.0793650333836697E-3</c:v>
                </c:pt>
                <c:pt idx="205">
                  <c:v>5.3644558780706619E-3</c:v>
                </c:pt>
                <c:pt idx="206">
                  <c:v>5.3673586212165652E-3</c:v>
                </c:pt>
                <c:pt idx="207">
                  <c:v>5.3712980583431498E-3</c:v>
                </c:pt>
                <c:pt idx="208">
                  <c:v>5.3868484680533492E-3</c:v>
                </c:pt>
                <c:pt idx="209">
                  <c:v>5.3876778232378932E-3</c:v>
                </c:pt>
                <c:pt idx="210">
                  <c:v>5.3887145172185728E-3</c:v>
                </c:pt>
                <c:pt idx="211">
                  <c:v>5.3895438724031169E-3</c:v>
                </c:pt>
                <c:pt idx="212">
                  <c:v>5.3897512111992524E-3</c:v>
                </c:pt>
                <c:pt idx="213">
                  <c:v>5.3905805663837965E-3</c:v>
                </c:pt>
                <c:pt idx="214">
                  <c:v>5.3924466155490219E-3</c:v>
                </c:pt>
                <c:pt idx="215">
                  <c:v>5.3945200035103811E-3</c:v>
                </c:pt>
                <c:pt idx="216">
                  <c:v>5.3953493586949251E-3</c:v>
                </c:pt>
                <c:pt idx="217">
                  <c:v>5.4001181510060538E-3</c:v>
                </c:pt>
                <c:pt idx="218">
                  <c:v>5.4003254898021893E-3</c:v>
                </c:pt>
                <c:pt idx="219">
                  <c:v>5.4011548449867334E-3</c:v>
                </c:pt>
                <c:pt idx="220">
                  <c:v>5.402191538967413E-3</c:v>
                </c:pt>
                <c:pt idx="221">
                  <c:v>5.403020894151957E-3</c:v>
                </c:pt>
                <c:pt idx="222">
                  <c:v>5.4040575881326366E-3</c:v>
                </c:pt>
                <c:pt idx="223">
                  <c:v>5.4050942821133163E-3</c:v>
                </c:pt>
                <c:pt idx="224">
                  <c:v>5.408619041647628E-3</c:v>
                </c:pt>
                <c:pt idx="225">
                  <c:v>5.4135951727548922E-3</c:v>
                </c:pt>
                <c:pt idx="226">
                  <c:v>5.4146318667355718E-3</c:v>
                </c:pt>
                <c:pt idx="227">
                  <c:v>5.4173272710853412E-3</c:v>
                </c:pt>
                <c:pt idx="228">
                  <c:v>5.4175346098814768E-3</c:v>
                </c:pt>
                <c:pt idx="229">
                  <c:v>5.4202300142312445E-3</c:v>
                </c:pt>
                <c:pt idx="230">
                  <c:v>5.431011631630317E-3</c:v>
                </c:pt>
                <c:pt idx="231">
                  <c:v>5.4384758282912116E-3</c:v>
                </c:pt>
                <c:pt idx="232">
                  <c:v>5.4434519593984758E-3</c:v>
                </c:pt>
                <c:pt idx="233">
                  <c:v>5.630471553513143E-3</c:v>
                </c:pt>
                <c:pt idx="234">
                  <c:v>5.711955700394589E-3</c:v>
                </c:pt>
                <c:pt idx="235">
                  <c:v>5.7129923943752686E-3</c:v>
                </c:pt>
                <c:pt idx="236">
                  <c:v>6.1023746535186652E-3</c:v>
                </c:pt>
                <c:pt idx="237">
                  <c:v>6.1235232107245373E-3</c:v>
                </c:pt>
                <c:pt idx="238">
                  <c:v>6.1390736204347367E-3</c:v>
                </c:pt>
                <c:pt idx="239">
                  <c:v>6.1469524946879042E-3</c:v>
                </c:pt>
                <c:pt idx="240">
                  <c:v>6.4185663176260562E-3</c:v>
                </c:pt>
                <c:pt idx="241">
                  <c:v>6.7405634680252555E-3</c:v>
                </c:pt>
                <c:pt idx="242">
                  <c:v>6.7677248503190696E-3</c:v>
                </c:pt>
                <c:pt idx="243">
                  <c:v>6.8259870520332843E-3</c:v>
                </c:pt>
                <c:pt idx="244">
                  <c:v>6.8413301229473481E-3</c:v>
                </c:pt>
                <c:pt idx="245">
                  <c:v>6.8471356092391564E-3</c:v>
                </c:pt>
                <c:pt idx="246">
                  <c:v>6.8471356092391564E-3</c:v>
                </c:pt>
                <c:pt idx="247">
                  <c:v>6.8471356092391564E-3</c:v>
                </c:pt>
                <c:pt idx="248">
                  <c:v>7.1336778254990994E-3</c:v>
                </c:pt>
                <c:pt idx="249">
                  <c:v>7.1786703442606112E-3</c:v>
                </c:pt>
                <c:pt idx="250">
                  <c:v>7.2047950325737457E-3</c:v>
                </c:pt>
                <c:pt idx="251">
                  <c:v>7.4691519976471388E-3</c:v>
                </c:pt>
                <c:pt idx="252">
                  <c:v>7.5284508933420331E-3</c:v>
                </c:pt>
                <c:pt idx="253">
                  <c:v>7.5342563796338413E-3</c:v>
                </c:pt>
                <c:pt idx="254">
                  <c:v>7.5460746910135917E-3</c:v>
                </c:pt>
                <c:pt idx="255">
                  <c:v>7.8247380330203672E-3</c:v>
                </c:pt>
                <c:pt idx="256">
                  <c:v>7.8958552400950153E-3</c:v>
                </c:pt>
                <c:pt idx="257">
                  <c:v>8.2062414179105963E-3</c:v>
                </c:pt>
                <c:pt idx="258">
                  <c:v>8.5249211475716211E-3</c:v>
                </c:pt>
                <c:pt idx="259">
                  <c:v>8.5319706666402446E-3</c:v>
                </c:pt>
                <c:pt idx="260">
                  <c:v>8.5595467265263316E-3</c:v>
                </c:pt>
                <c:pt idx="261">
                  <c:v>8.5614127756915553E-3</c:v>
                </c:pt>
                <c:pt idx="262">
                  <c:v>8.5643155188374603E-3</c:v>
                </c:pt>
                <c:pt idx="263">
                  <c:v>8.5719870542944904E-3</c:v>
                </c:pt>
                <c:pt idx="264">
                  <c:v>8.8550045110201234E-3</c:v>
                </c:pt>
                <c:pt idx="265">
                  <c:v>8.9246703465218156E-3</c:v>
                </c:pt>
                <c:pt idx="266">
                  <c:v>8.9300611552213544E-3</c:v>
                </c:pt>
                <c:pt idx="267">
                  <c:v>9.2441794313673827E-3</c:v>
                </c:pt>
                <c:pt idx="268">
                  <c:v>9.2452161253480641E-3</c:v>
                </c:pt>
                <c:pt idx="269">
                  <c:v>9.274036218010968E-3</c:v>
                </c:pt>
                <c:pt idx="270">
                  <c:v>9.274036218010968E-3</c:v>
                </c:pt>
                <c:pt idx="271">
                  <c:v>9.274036218010968E-3</c:v>
                </c:pt>
                <c:pt idx="272">
                  <c:v>9.275280250787785E-3</c:v>
                </c:pt>
                <c:pt idx="273">
                  <c:v>9.2754875895839205E-3</c:v>
                </c:pt>
                <c:pt idx="274">
                  <c:v>9.6043269202556059E-3</c:v>
                </c:pt>
                <c:pt idx="275">
                  <c:v>9.6250607998692051E-3</c:v>
                </c:pt>
                <c:pt idx="276">
                  <c:v>9.6252681386653407E-3</c:v>
                </c:pt>
                <c:pt idx="277">
                  <c:v>9.6532588761437024E-3</c:v>
                </c:pt>
                <c:pt idx="278">
                  <c:v>9.6598937176200512E-3</c:v>
                </c:pt>
                <c:pt idx="279">
                  <c:v>1.029621648296142E-2</c:v>
                </c:pt>
                <c:pt idx="280">
                  <c:v>1.0336232870615665E-2</c:v>
                </c:pt>
                <c:pt idx="281">
                  <c:v>1.0347429165607011E-2</c:v>
                </c:pt>
                <c:pt idx="282">
                  <c:v>1.0609712742719041E-2</c:v>
                </c:pt>
                <c:pt idx="283">
                  <c:v>1.0609712742719041E-2</c:v>
                </c:pt>
                <c:pt idx="284">
                  <c:v>1.0609712742719041E-2</c:v>
                </c:pt>
                <c:pt idx="285">
                  <c:v>1.0688501485250719E-2</c:v>
                </c:pt>
                <c:pt idx="286">
                  <c:v>1.0688501485250719E-2</c:v>
                </c:pt>
                <c:pt idx="287">
                  <c:v>1.0688501485250719E-2</c:v>
                </c:pt>
                <c:pt idx="288">
                  <c:v>1.0690367534415943E-2</c:v>
                </c:pt>
                <c:pt idx="289">
                  <c:v>1.0690367534415943E-2</c:v>
                </c:pt>
                <c:pt idx="290">
                  <c:v>1.0704259233757054E-2</c:v>
                </c:pt>
                <c:pt idx="291">
                  <c:v>1.0705295927737736E-2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387-4F99-90FE-28D5943FAF34}"/>
            </c:ext>
          </c:extLst>
        </c:ser>
        <c:ser>
          <c:idx val="8"/>
          <c:order val="8"/>
          <c:tx>
            <c:strRef>
              <c:f>'Active 1'!$AC$1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1'!$AB$2:$AB$17</c:f>
              <c:numCache>
                <c:formatCode>General</c:formatCode>
                <c:ptCount val="16"/>
                <c:pt idx="0">
                  <c:v>4000</c:v>
                </c:pt>
                <c:pt idx="1">
                  <c:v>6000</c:v>
                </c:pt>
                <c:pt idx="2">
                  <c:v>8000</c:v>
                </c:pt>
                <c:pt idx="3">
                  <c:v>10000</c:v>
                </c:pt>
                <c:pt idx="4">
                  <c:v>12000</c:v>
                </c:pt>
                <c:pt idx="5">
                  <c:v>14000</c:v>
                </c:pt>
                <c:pt idx="6">
                  <c:v>16000</c:v>
                </c:pt>
                <c:pt idx="7">
                  <c:v>18000</c:v>
                </c:pt>
                <c:pt idx="8">
                  <c:v>20000</c:v>
                </c:pt>
                <c:pt idx="9">
                  <c:v>22000</c:v>
                </c:pt>
                <c:pt idx="10">
                  <c:v>24000</c:v>
                </c:pt>
                <c:pt idx="11">
                  <c:v>26000</c:v>
                </c:pt>
                <c:pt idx="12">
                  <c:v>28000</c:v>
                </c:pt>
                <c:pt idx="13">
                  <c:v>30000</c:v>
                </c:pt>
                <c:pt idx="14">
                  <c:v>32000</c:v>
                </c:pt>
                <c:pt idx="15">
                  <c:v>34000</c:v>
                </c:pt>
              </c:numCache>
            </c:numRef>
          </c:xVal>
          <c:yVal>
            <c:numRef>
              <c:f>'Active 1'!$AC$2:$AC$17</c:f>
              <c:numCache>
                <c:formatCode>General</c:formatCode>
                <c:ptCount val="16"/>
                <c:pt idx="0">
                  <c:v>4.7786579448731895E-2</c:v>
                </c:pt>
                <c:pt idx="1">
                  <c:v>3.912258361896339E-2</c:v>
                </c:pt>
                <c:pt idx="2">
                  <c:v>3.098711333922767E-2</c:v>
                </c:pt>
                <c:pt idx="3">
                  <c:v>2.3380168609524733E-2</c:v>
                </c:pt>
                <c:pt idx="4">
                  <c:v>1.6301749429854573E-2</c:v>
                </c:pt>
                <c:pt idx="5">
                  <c:v>9.7518558002171896E-3</c:v>
                </c:pt>
                <c:pt idx="6">
                  <c:v>3.7304877206125811E-3</c:v>
                </c:pt>
                <c:pt idx="7">
                  <c:v>-1.7623548089592336E-3</c:v>
                </c:pt>
                <c:pt idx="8">
                  <c:v>-6.7266717884982841E-3</c:v>
                </c:pt>
                <c:pt idx="9">
                  <c:v>-1.1162463218004542E-2</c:v>
                </c:pt>
                <c:pt idx="10">
                  <c:v>-1.5069729097478037E-2</c:v>
                </c:pt>
                <c:pt idx="11">
                  <c:v>-1.8448469426918732E-2</c:v>
                </c:pt>
                <c:pt idx="12">
                  <c:v>-2.1298684206326669E-2</c:v>
                </c:pt>
                <c:pt idx="13">
                  <c:v>-2.3620373435701822E-2</c:v>
                </c:pt>
                <c:pt idx="14">
                  <c:v>-2.5413537115044196E-2</c:v>
                </c:pt>
                <c:pt idx="15">
                  <c:v>-2.6678175244353758E-2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387-4F99-90FE-28D5943FAF34}"/>
            </c:ext>
          </c:extLst>
        </c:ser>
        <c:ser>
          <c:idx val="9"/>
          <c:order val="9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1'!$F$21:$F$312</c:f>
              <c:numCache>
                <c:formatCode>General</c:formatCode>
                <c:ptCount val="292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</c:numCache>
            </c:numRef>
          </c:xVal>
          <c:yVal>
            <c:numRef>
              <c:f>'Active 1'!$R$21:$R$312</c:f>
              <c:numCache>
                <c:formatCode>General</c:formatCode>
                <c:ptCount val="292"/>
                <c:pt idx="70">
                  <c:v>5.148004000147921E-2</c:v>
                </c:pt>
                <c:pt idx="71">
                  <c:v>9.1480039998714346E-2</c:v>
                </c:pt>
                <c:pt idx="72">
                  <c:v>-7.9698539997480111E-2</c:v>
                </c:pt>
                <c:pt idx="79">
                  <c:v>6.5901580001082039E-2</c:v>
                </c:pt>
                <c:pt idx="84">
                  <c:v>-8.199986000181525E-2</c:v>
                </c:pt>
                <c:pt idx="89">
                  <c:v>-9.7664679997251369E-2</c:v>
                </c:pt>
                <c:pt idx="100">
                  <c:v>-5.614088000220363E-2</c:v>
                </c:pt>
                <c:pt idx="110">
                  <c:v>-8.9999999909196049E-4</c:v>
                </c:pt>
                <c:pt idx="111">
                  <c:v>4.0023999972618185E-3</c:v>
                </c:pt>
                <c:pt idx="113">
                  <c:v>2.7556400003959425E-2</c:v>
                </c:pt>
                <c:pt idx="116">
                  <c:v>3.4435199995641597E-2</c:v>
                </c:pt>
                <c:pt idx="132">
                  <c:v>7.8279999943333678E-3</c:v>
                </c:pt>
                <c:pt idx="146">
                  <c:v>7.2199999704025686E-4</c:v>
                </c:pt>
                <c:pt idx="147">
                  <c:v>-1.3967999984743074E-3</c:v>
                </c:pt>
                <c:pt idx="148">
                  <c:v>-5.1560000429162756E-4</c:v>
                </c:pt>
                <c:pt idx="153">
                  <c:v>3.6479999835137278E-4</c:v>
                </c:pt>
                <c:pt idx="154">
                  <c:v>-1.7529200005810708E-2</c:v>
                </c:pt>
                <c:pt idx="157">
                  <c:v>-1.0032400001364294E-2</c:v>
                </c:pt>
                <c:pt idx="160">
                  <c:v>3.3448000031057745E-3</c:v>
                </c:pt>
                <c:pt idx="161">
                  <c:v>8.3448000004864298E-3</c:v>
                </c:pt>
                <c:pt idx="162">
                  <c:v>-1.2786800005414989E-2</c:v>
                </c:pt>
                <c:pt idx="163">
                  <c:v>-8.296400003018789E-3</c:v>
                </c:pt>
                <c:pt idx="164">
                  <c:v>-4.4087999995099381E-3</c:v>
                </c:pt>
                <c:pt idx="175">
                  <c:v>-1.6414800003985874E-2</c:v>
                </c:pt>
                <c:pt idx="183">
                  <c:v>-3.2230400007392745E-2</c:v>
                </c:pt>
                <c:pt idx="184">
                  <c:v>-3.4733599997707643E-2</c:v>
                </c:pt>
                <c:pt idx="185">
                  <c:v>-2.3516100001870655E-2</c:v>
                </c:pt>
                <c:pt idx="188">
                  <c:v>-3.7984000002325047E-2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387-4F99-90FE-28D5943FA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090376"/>
        <c:axId val="1"/>
      </c:scatterChart>
      <c:valAx>
        <c:axId val="745090376"/>
        <c:scaling>
          <c:orientation val="minMax"/>
          <c:max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6421725239612"/>
              <c:y val="0.868903719352154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18210862619806E-2"/>
              <c:y val="0.38414698162729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50903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1182108626198083E-2"/>
          <c:y val="0.92073170731707321"/>
          <c:w val="0.98242811501597449"/>
          <c:h val="6.0975609756097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ET Diagram with LiTE fit</a:t>
            </a:r>
          </a:p>
        </c:rich>
      </c:tx>
      <c:layout>
        <c:manualLayout>
          <c:xMode val="edge"/>
          <c:yMode val="edge"/>
          <c:x val="0.17735091461097174"/>
          <c:y val="2.1052537924284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364565587734247E-2"/>
          <c:y val="0.11581952854522132"/>
          <c:w val="0.87904599659284499"/>
          <c:h val="0.785312900867598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2'!$H$21:$H$939</c:f>
              <c:numCache>
                <c:formatCode>General</c:formatCode>
                <c:ptCount val="919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112">
                  <c:v>2.7467160005471669E-2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95-4C87-BF72-0314A308BA52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1E-3</c:v>
                  </c:pt>
                  <c:pt idx="283">
                    <c:v>4.0000000000000001E-3</c:v>
                  </c:pt>
                  <c:pt idx="284">
                    <c:v>8.0000000000000004E-4</c:v>
                  </c:pt>
                  <c:pt idx="285">
                    <c:v>1.1000000000000001E-3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6">
                    <c:v>5.0000000000000001E-4</c:v>
                  </c:pt>
                  <c:pt idx="297">
                    <c:v>1E-4</c:v>
                  </c:pt>
                  <c:pt idx="299">
                    <c:v>2.0000000000000001E-4</c:v>
                  </c:pt>
                </c:numCache>
              </c:numRef>
            </c:plus>
            <c:minus>
              <c:numRef>
                <c:f>'Active 2'!$D$21:$D$939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1E-3</c:v>
                  </c:pt>
                  <c:pt idx="283">
                    <c:v>4.0000000000000001E-3</c:v>
                  </c:pt>
                  <c:pt idx="284">
                    <c:v>8.0000000000000004E-4</c:v>
                  </c:pt>
                  <c:pt idx="285">
                    <c:v>1.1000000000000001E-3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6">
                    <c:v>5.0000000000000001E-4</c:v>
                  </c:pt>
                  <c:pt idx="297">
                    <c:v>1E-4</c:v>
                  </c:pt>
                  <c:pt idx="299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2'!$I$21:$I$939</c:f>
              <c:numCache>
                <c:formatCode>General</c:formatCode>
                <c:ptCount val="919"/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0">
                  <c:v>5.148004000147921E-2</c:v>
                </c:pt>
                <c:pt idx="71">
                  <c:v>9.1480039998714346E-2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79">
                  <c:v>6.5901580001082039E-2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4">
                  <c:v>-8.199986000181525E-2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89">
                  <c:v>-9.7664679997251369E-2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0">
                  <c:v>-5.614088000220363E-2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  <c:pt idx="110">
                  <c:v>-8.9999999909196049E-4</c:v>
                </c:pt>
                <c:pt idx="111">
                  <c:v>5.3688400003011338E-3</c:v>
                </c:pt>
                <c:pt idx="113">
                  <c:v>3.1242739998560864E-2</c:v>
                </c:pt>
                <c:pt idx="114">
                  <c:v>1.4145820001431275E-2</c:v>
                </c:pt>
                <c:pt idx="115">
                  <c:v>7.9672400024719536E-3</c:v>
                </c:pt>
                <c:pt idx="116">
                  <c:v>3.9166319998912513E-2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27">
                  <c:v>1.5636439995432738E-2</c:v>
                </c:pt>
                <c:pt idx="128">
                  <c:v>1.3349799999559764E-2</c:v>
                </c:pt>
                <c:pt idx="130">
                  <c:v>3.6244400034775026E-3</c:v>
                </c:pt>
                <c:pt idx="135">
                  <c:v>5.8639199996832758E-3</c:v>
                </c:pt>
                <c:pt idx="136">
                  <c:v>7.3427000024821609E-3</c:v>
                </c:pt>
                <c:pt idx="137">
                  <c:v>5.2351199992699549E-3</c:v>
                </c:pt>
                <c:pt idx="138">
                  <c:v>6.127540000306908E-3</c:v>
                </c:pt>
                <c:pt idx="141">
                  <c:v>7.3636800007079728E-3</c:v>
                </c:pt>
                <c:pt idx="142">
                  <c:v>-1.0529220002354123E-2</c:v>
                </c:pt>
                <c:pt idx="144">
                  <c:v>-3.0293399977381341E-3</c:v>
                </c:pt>
                <c:pt idx="146">
                  <c:v>1.0706680004659574E-2</c:v>
                </c:pt>
                <c:pt idx="147">
                  <c:v>1.570668000204023E-2</c:v>
                </c:pt>
                <c:pt idx="148">
                  <c:v>-5.4013800036045723E-3</c:v>
                </c:pt>
                <c:pt idx="149">
                  <c:v>-9.0174000069964677E-4</c:v>
                </c:pt>
                <c:pt idx="150">
                  <c:v>2.9909200020483695E-3</c:v>
                </c:pt>
                <c:pt idx="155">
                  <c:v>1.9793999963440001E-3</c:v>
                </c:pt>
                <c:pt idx="156">
                  <c:v>-8.1662000011419877E-3</c:v>
                </c:pt>
                <c:pt idx="169">
                  <c:v>-2.1908640002948232E-2</c:v>
                </c:pt>
                <c:pt idx="170">
                  <c:v>-2.4408760000369512E-2</c:v>
                </c:pt>
                <c:pt idx="171">
                  <c:v>-2.3516100001870655E-2</c:v>
                </c:pt>
                <c:pt idx="173">
                  <c:v>-2.7624399997876026E-2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95-4C87-BF72-0314A308BA52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'Active 2'!$D$21:$D$33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2'!$J$21:$J$939</c:f>
              <c:numCache>
                <c:formatCode>General</c:formatCode>
                <c:ptCount val="919"/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8.3564999949885532E-3</c:v>
                </c:pt>
                <c:pt idx="124">
                  <c:v>1.0045099996204954E-2</c:v>
                </c:pt>
                <c:pt idx="125">
                  <c:v>9.6081599986064248E-3</c:v>
                </c:pt>
                <c:pt idx="126">
                  <c:v>8.0295799998566508E-3</c:v>
                </c:pt>
                <c:pt idx="129">
                  <c:v>5.0817199953598902E-3</c:v>
                </c:pt>
                <c:pt idx="131">
                  <c:v>6.551279999257531E-3</c:v>
                </c:pt>
                <c:pt idx="132">
                  <c:v>6.3726999942446128E-3</c:v>
                </c:pt>
                <c:pt idx="133">
                  <c:v>6.9582599971909076E-3</c:v>
                </c:pt>
                <c:pt idx="134">
                  <c:v>4.8650000026100315E-3</c:v>
                </c:pt>
                <c:pt idx="139">
                  <c:v>1.3504399976227432E-3</c:v>
                </c:pt>
                <c:pt idx="140">
                  <c:v>-1.428140007192269E-3</c:v>
                </c:pt>
                <c:pt idx="143">
                  <c:v>-1.7507599986856803E-3</c:v>
                </c:pt>
                <c:pt idx="145">
                  <c:v>-6.6508000600151718E-4</c:v>
                </c:pt>
                <c:pt idx="151">
                  <c:v>-8.2412999981897883E-3</c:v>
                </c:pt>
                <c:pt idx="152">
                  <c:v>-7.5413000013213605E-3</c:v>
                </c:pt>
                <c:pt idx="153">
                  <c:v>-6.7414200020721182E-3</c:v>
                </c:pt>
                <c:pt idx="154">
                  <c:v>-5.6414200080325827E-3</c:v>
                </c:pt>
                <c:pt idx="157">
                  <c:v>-6.520920003822539E-3</c:v>
                </c:pt>
                <c:pt idx="158">
                  <c:v>-5.9209200044278987E-3</c:v>
                </c:pt>
                <c:pt idx="159">
                  <c:v>-7.1138200073619373E-3</c:v>
                </c:pt>
                <c:pt idx="160">
                  <c:v>-6.9138200051384047E-3</c:v>
                </c:pt>
                <c:pt idx="161">
                  <c:v>-8.0261800030712038E-3</c:v>
                </c:pt>
                <c:pt idx="162">
                  <c:v>-9.5641600055387244E-3</c:v>
                </c:pt>
                <c:pt idx="163">
                  <c:v>-8.7641600039205514E-3</c:v>
                </c:pt>
                <c:pt idx="164">
                  <c:v>-1.2042739996104501E-2</c:v>
                </c:pt>
                <c:pt idx="165">
                  <c:v>-1.1042739999538753E-2</c:v>
                </c:pt>
                <c:pt idx="166">
                  <c:v>-1.7479759997513611E-2</c:v>
                </c:pt>
                <c:pt idx="167">
                  <c:v>-1.3395839996519499E-2</c:v>
                </c:pt>
                <c:pt idx="168">
                  <c:v>-1.6652480000630021E-2</c:v>
                </c:pt>
                <c:pt idx="172">
                  <c:v>-1.7524280003271997E-2</c:v>
                </c:pt>
                <c:pt idx="174">
                  <c:v>-1.9396560004679486E-2</c:v>
                </c:pt>
                <c:pt idx="175">
                  <c:v>-2.426804000424454E-2</c:v>
                </c:pt>
                <c:pt idx="176">
                  <c:v>-2.2909280000021681E-2</c:v>
                </c:pt>
                <c:pt idx="177">
                  <c:v>-2.2738760002539493E-2</c:v>
                </c:pt>
                <c:pt idx="178">
                  <c:v>-2.4317339994013309E-2</c:v>
                </c:pt>
                <c:pt idx="179">
                  <c:v>-2.4231660005170852E-2</c:v>
                </c:pt>
                <c:pt idx="180">
                  <c:v>-2.1538879998843186E-2</c:v>
                </c:pt>
                <c:pt idx="181">
                  <c:v>-2.5817460002144799E-2</c:v>
                </c:pt>
                <c:pt idx="182">
                  <c:v>-2.3731900000711903E-2</c:v>
                </c:pt>
                <c:pt idx="183">
                  <c:v>-2.3346699999819975E-2</c:v>
                </c:pt>
                <c:pt idx="185">
                  <c:v>-3.1203459999233019E-2</c:v>
                </c:pt>
                <c:pt idx="207">
                  <c:v>-2.7940080006374046E-2</c:v>
                </c:pt>
                <c:pt idx="210">
                  <c:v>-2.5040439999429509E-2</c:v>
                </c:pt>
                <c:pt idx="219">
                  <c:v>-2.2868760002893396E-2</c:v>
                </c:pt>
                <c:pt idx="223">
                  <c:v>-2.3603260000527371E-2</c:v>
                </c:pt>
                <c:pt idx="234">
                  <c:v>-9.7910600015893579E-3</c:v>
                </c:pt>
                <c:pt idx="235">
                  <c:v>-8.3062199992127717E-3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95-4C87-BF72-0314A308BA52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2'!$K$21:$K$939</c:f>
              <c:numCache>
                <c:formatCode>General</c:formatCode>
                <c:ptCount val="919"/>
                <c:pt idx="184">
                  <c:v>-2.4195999998482876E-2</c:v>
                </c:pt>
                <c:pt idx="186">
                  <c:v>-2.6239999999233987E-2</c:v>
                </c:pt>
                <c:pt idx="187">
                  <c:v>-2.4629281397210434E-2</c:v>
                </c:pt>
                <c:pt idx="188">
                  <c:v>-2.7102539999759756E-2</c:v>
                </c:pt>
                <c:pt idx="189">
                  <c:v>-2.5702660001115873E-2</c:v>
                </c:pt>
                <c:pt idx="190">
                  <c:v>-2.6095679997524712E-2</c:v>
                </c:pt>
                <c:pt idx="191">
                  <c:v>-2.5389180002093781E-2</c:v>
                </c:pt>
                <c:pt idx="192">
                  <c:v>-2.8603500002645887E-2</c:v>
                </c:pt>
                <c:pt idx="193">
                  <c:v>-2.4096400004054885E-2</c:v>
                </c:pt>
                <c:pt idx="194">
                  <c:v>-2.6710719997936394E-2</c:v>
                </c:pt>
                <c:pt idx="195">
                  <c:v>-2.728930000012042E-2</c:v>
                </c:pt>
                <c:pt idx="196">
                  <c:v>-2.3603620000358205E-2</c:v>
                </c:pt>
                <c:pt idx="197">
                  <c:v>-2.4110840000503231E-2</c:v>
                </c:pt>
                <c:pt idx="198">
                  <c:v>-2.2996640000201296E-2</c:v>
                </c:pt>
                <c:pt idx="199">
                  <c:v>-2.5210959996911697E-2</c:v>
                </c:pt>
                <c:pt idx="200">
                  <c:v>-2.5518299997202121E-2</c:v>
                </c:pt>
                <c:pt idx="201">
                  <c:v>-2.779688000009628E-2</c:v>
                </c:pt>
                <c:pt idx="202">
                  <c:v>-2.3811200000636745E-2</c:v>
                </c:pt>
                <c:pt idx="203">
                  <c:v>-2.4804100001347251E-2</c:v>
                </c:pt>
                <c:pt idx="204">
                  <c:v>-2.4718419997952878E-2</c:v>
                </c:pt>
                <c:pt idx="205">
                  <c:v>-2.5311320001492277E-2</c:v>
                </c:pt>
                <c:pt idx="206">
                  <c:v>-2.7004219999071211E-2</c:v>
                </c:pt>
                <c:pt idx="208">
                  <c:v>-2.6025999999546912E-2</c:v>
                </c:pt>
                <c:pt idx="209">
                  <c:v>-2.3618900006113108E-2</c:v>
                </c:pt>
                <c:pt idx="211">
                  <c:v>-2.4519020000298042E-2</c:v>
                </c:pt>
                <c:pt idx="212">
                  <c:v>-2.5540560003719293E-2</c:v>
                </c:pt>
                <c:pt idx="213">
                  <c:v>-2.5526719997287728E-2</c:v>
                </c:pt>
                <c:pt idx="214">
                  <c:v>-2.5655599994934164E-2</c:v>
                </c:pt>
                <c:pt idx="215">
                  <c:v>-2.4941520001448225E-2</c:v>
                </c:pt>
                <c:pt idx="216">
                  <c:v>-2.3940680002851877E-2</c:v>
                </c:pt>
                <c:pt idx="217">
                  <c:v>-2.5702619997900911E-2</c:v>
                </c:pt>
                <c:pt idx="218">
                  <c:v>-2.5095520002651028E-2</c:v>
                </c:pt>
                <c:pt idx="220">
                  <c:v>-2.3553920000267681E-2</c:v>
                </c:pt>
                <c:pt idx="221">
                  <c:v>-2.2677420005493332E-2</c:v>
                </c:pt>
                <c:pt idx="222">
                  <c:v>-2.4063460004981607E-2</c:v>
                </c:pt>
                <c:pt idx="224">
                  <c:v>-1.833197999803815E-2</c:v>
                </c:pt>
                <c:pt idx="225">
                  <c:v>-1.967811999929836E-2</c:v>
                </c:pt>
                <c:pt idx="226">
                  <c:v>-1.959812000131933E-2</c:v>
                </c:pt>
                <c:pt idx="227">
                  <c:v>-1.9178120004653465E-2</c:v>
                </c:pt>
                <c:pt idx="228">
                  <c:v>-1.5125680001801811E-2</c:v>
                </c:pt>
                <c:pt idx="229">
                  <c:v>-1.789754000492394E-2</c:v>
                </c:pt>
                <c:pt idx="230">
                  <c:v>-1.7578620005224366E-2</c:v>
                </c:pt>
                <c:pt idx="231">
                  <c:v>-1.3742000002821442E-2</c:v>
                </c:pt>
                <c:pt idx="232">
                  <c:v>-1.3742240000283346E-2</c:v>
                </c:pt>
                <c:pt idx="233">
                  <c:v>-8.0328199983341619E-3</c:v>
                </c:pt>
                <c:pt idx="236">
                  <c:v>-9.2991199999232776E-3</c:v>
                </c:pt>
                <c:pt idx="237">
                  <c:v>-9.6857600001385435E-3</c:v>
                </c:pt>
                <c:pt idx="238">
                  <c:v>-2.12001999898348E-3</c:v>
                </c:pt>
                <c:pt idx="239">
                  <c:v>-2.12001999898348E-3</c:v>
                </c:pt>
                <c:pt idx="240">
                  <c:v>1.8625199954840355E-3</c:v>
                </c:pt>
                <c:pt idx="241">
                  <c:v>1.8307999998796731E-3</c:v>
                </c:pt>
                <c:pt idx="242">
                  <c:v>2.979659999255091E-3</c:v>
                </c:pt>
                <c:pt idx="243">
                  <c:v>2.2724399968865328E-3</c:v>
                </c:pt>
                <c:pt idx="244">
                  <c:v>2.3723199992673472E-3</c:v>
                </c:pt>
                <c:pt idx="245">
                  <c:v>4.3648599967127666E-3</c:v>
                </c:pt>
                <c:pt idx="246">
                  <c:v>6.0031599568901584E-3</c:v>
                </c:pt>
                <c:pt idx="247">
                  <c:v>8.2002799972542562E-3</c:v>
                </c:pt>
                <c:pt idx="248">
                  <c:v>8.457199961412698E-3</c:v>
                </c:pt>
                <c:pt idx="249">
                  <c:v>1.2508499996329192E-2</c:v>
                </c:pt>
                <c:pt idx="250">
                  <c:v>1.1315600000671111E-2</c:v>
                </c:pt>
                <c:pt idx="251">
                  <c:v>1.3492979996954091E-2</c:v>
                </c:pt>
                <c:pt idx="252">
                  <c:v>1.3492979996954091E-2</c:v>
                </c:pt>
                <c:pt idx="253">
                  <c:v>1.3892980001401156E-2</c:v>
                </c:pt>
                <c:pt idx="254">
                  <c:v>1.4821500000834931E-2</c:v>
                </c:pt>
                <c:pt idx="255">
                  <c:v>1.2442919993191026E-2</c:v>
                </c:pt>
                <c:pt idx="256">
                  <c:v>2.001503999781562E-2</c:v>
                </c:pt>
                <c:pt idx="257">
                  <c:v>1.8757040001219139E-2</c:v>
                </c:pt>
                <c:pt idx="258">
                  <c:v>2.0178459999442566E-2</c:v>
                </c:pt>
                <c:pt idx="259">
                  <c:v>1.987016000202857E-2</c:v>
                </c:pt>
                <c:pt idx="260">
                  <c:v>2.0755600002303254E-2</c:v>
                </c:pt>
                <c:pt idx="261">
                  <c:v>3.2593579999229405E-2</c:v>
                </c:pt>
                <c:pt idx="262">
                  <c:v>3.4227640004246496E-2</c:v>
                </c:pt>
                <c:pt idx="263">
                  <c:v>3.6884319997625425E-2</c:v>
                </c:pt>
                <c:pt idx="264">
                  <c:v>3.9880619995528832E-2</c:v>
                </c:pt>
                <c:pt idx="265">
                  <c:v>4.0080619997752365E-2</c:v>
                </c:pt>
                <c:pt idx="266">
                  <c:v>4.0180619995226152E-2</c:v>
                </c:pt>
                <c:pt idx="267">
                  <c:v>4.1920219999155961E-2</c:v>
                </c:pt>
                <c:pt idx="268">
                  <c:v>4.2020220003905706E-2</c:v>
                </c:pt>
                <c:pt idx="269">
                  <c:v>4.3020220000471454E-2</c:v>
                </c:pt>
                <c:pt idx="270">
                  <c:v>4.2112999995879363E-2</c:v>
                </c:pt>
                <c:pt idx="271">
                  <c:v>4.2112999995879363E-2</c:v>
                </c:pt>
                <c:pt idx="272">
                  <c:v>4.1048140003113076E-2</c:v>
                </c:pt>
                <c:pt idx="273">
                  <c:v>4.3555240001296625E-2</c:v>
                </c:pt>
                <c:pt idx="274">
                  <c:v>4.2447059997357428E-2</c:v>
                </c:pt>
                <c:pt idx="275">
                  <c:v>4.7723619994940236E-2</c:v>
                </c:pt>
                <c:pt idx="276">
                  <c:v>4.7923619997163769E-2</c:v>
                </c:pt>
                <c:pt idx="277">
                  <c:v>4.8023620001913514E-2</c:v>
                </c:pt>
                <c:pt idx="278">
                  <c:v>4.8716040051658638E-2</c:v>
                </c:pt>
                <c:pt idx="279">
                  <c:v>4.9916039875824936E-2</c:v>
                </c:pt>
                <c:pt idx="280">
                  <c:v>5.0416039957781322E-2</c:v>
                </c:pt>
                <c:pt idx="281">
                  <c:v>4.6708219859283417E-2</c:v>
                </c:pt>
                <c:pt idx="282">
                  <c:v>4.3814359814859927E-2</c:v>
                </c:pt>
                <c:pt idx="283">
                  <c:v>5.1205939947976731E-2</c:v>
                </c:pt>
                <c:pt idx="284">
                  <c:v>5.0191379996249452E-2</c:v>
                </c:pt>
                <c:pt idx="285">
                  <c:v>5.181280000397237E-2</c:v>
                </c:pt>
                <c:pt idx="286">
                  <c:v>4.9447940065874718E-2</c:v>
                </c:pt>
                <c:pt idx="287">
                  <c:v>4.964794019178953E-2</c:v>
                </c:pt>
                <c:pt idx="288">
                  <c:v>5.2047939840122126E-2</c:v>
                </c:pt>
                <c:pt idx="289">
                  <c:v>5.207598015840631E-2</c:v>
                </c:pt>
                <c:pt idx="290">
                  <c:v>5.1475859960191883E-2</c:v>
                </c:pt>
                <c:pt idx="291">
                  <c:v>5.0568160040711518E-2</c:v>
                </c:pt>
                <c:pt idx="292">
                  <c:v>5.852197996864561E-2</c:v>
                </c:pt>
                <c:pt idx="293">
                  <c:v>5.9728719934355468E-2</c:v>
                </c:pt>
                <c:pt idx="294">
                  <c:v>5.7835819956380874E-2</c:v>
                </c:pt>
                <c:pt idx="295">
                  <c:v>6.0206819849554449E-2</c:v>
                </c:pt>
                <c:pt idx="296">
                  <c:v>5.9349299997847993E-2</c:v>
                </c:pt>
                <c:pt idx="297">
                  <c:v>6.0910799998964649E-2</c:v>
                </c:pt>
                <c:pt idx="298">
                  <c:v>6.6787359857698902E-2</c:v>
                </c:pt>
                <c:pt idx="299">
                  <c:v>6.9846700003836304E-2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E95-4C87-BF72-0314A308BA52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2'!$L$21:$L$939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E95-4C87-BF72-0314A308BA52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2'!$M$21:$M$939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E95-4C87-BF72-0314A308BA52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2'!$N$21:$N$939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E95-4C87-BF72-0314A308BA52}"/>
            </c:ext>
          </c:extLst>
        </c:ser>
        <c:ser>
          <c:idx val="9"/>
          <c:order val="7"/>
          <c:tx>
            <c:strRef>
              <c:f>'Active 2'!$AX$1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2'!$AW$2:$AW$106</c:f>
              <c:numCache>
                <c:formatCode>General</c:formatCode>
                <c:ptCount val="10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</c:numCache>
            </c:numRef>
          </c:xVal>
          <c:yVal>
            <c:numRef>
              <c:f>'Active 2'!$AX$2:$AX$106</c:f>
              <c:numCache>
                <c:formatCode>General</c:formatCode>
                <c:ptCount val="105"/>
                <c:pt idx="0">
                  <c:v>7.6696644456129587E-2</c:v>
                </c:pt>
                <c:pt idx="1">
                  <c:v>6.7073718579239355E-2</c:v>
                </c:pt>
                <c:pt idx="2">
                  <c:v>5.7594556248187503E-2</c:v>
                </c:pt>
                <c:pt idx="3">
                  <c:v>4.830601623702542E-2</c:v>
                </c:pt>
                <c:pt idx="4">
                  <c:v>3.9261407635198663E-2</c:v>
                </c:pt>
                <c:pt idx="5">
                  <c:v>3.0520526057265601E-2</c:v>
                </c:pt>
                <c:pt idx="6">
                  <c:v>2.2149225902561243E-2</c:v>
                </c:pt>
                <c:pt idx="7">
                  <c:v>1.4218334549509729E-2</c:v>
                </c:pt>
                <c:pt idx="8">
                  <c:v>6.801718309947892E-3</c:v>
                </c:pt>
                <c:pt idx="9">
                  <c:v>-2.662838358130637E-5</c:v>
                </c:pt>
                <c:pt idx="10">
                  <c:v>-6.1964575796525367E-3</c:v>
                </c:pt>
                <c:pt idx="11">
                  <c:v>-1.1645871643955578E-2</c:v>
                </c:pt>
                <c:pt idx="12">
                  <c:v>-1.6326160260005954E-2</c:v>
                </c:pt>
                <c:pt idx="13">
                  <c:v>-2.0206157691762587E-2</c:v>
                </c:pt>
                <c:pt idx="14">
                  <c:v>-2.327533948400301E-2</c:v>
                </c:pt>
                <c:pt idx="15">
                  <c:v>-2.5545030237869457E-2</c:v>
                </c:pt>
                <c:pt idx="16">
                  <c:v>-2.7047453433034704E-2</c:v>
                </c:pt>
                <c:pt idx="17">
                  <c:v>-2.7832810185702037E-2</c:v>
                </c:pt>
                <c:pt idx="18">
                  <c:v>-2.7964966654706075E-2</c:v>
                </c:pt>
                <c:pt idx="19">
                  <c:v>-2.7516531053256986E-2</c:v>
                </c:pt>
                <c:pt idx="20">
                  <c:v>-2.6564073616416967E-2</c:v>
                </c:pt>
                <c:pt idx="21">
                  <c:v>-2.518404305788715E-2</c:v>
                </c:pt>
                <c:pt idx="22">
                  <c:v>-2.3449665121283068E-2</c:v>
                </c:pt>
                <c:pt idx="23">
                  <c:v>-2.1428867468812597E-2</c:v>
                </c:pt>
                <c:pt idx="24">
                  <c:v>-1.9183112233136408E-2</c:v>
                </c:pt>
                <c:pt idx="25">
                  <c:v>-1.6766940365375814E-2</c:v>
                </c:pt>
                <c:pt idx="26">
                  <c:v>-1.422802031951095E-2</c:v>
                </c:pt>
                <c:pt idx="27">
                  <c:v>-1.1607519676735035E-2</c:v>
                </c:pt>
                <c:pt idx="28">
                  <c:v>-8.940658755265769E-3</c:v>
                </c:pt>
                <c:pt idx="29">
                  <c:v>-6.2573456593587422E-3</c:v>
                </c:pt>
                <c:pt idx="30">
                  <c:v>-3.582826016845001E-3</c:v>
                </c:pt>
                <c:pt idx="31">
                  <c:v>-9.383062462618311E-4</c:v>
                </c:pt>
                <c:pt idx="32">
                  <c:v>1.6584726148424298E-3</c:v>
                </c:pt>
                <c:pt idx="33">
                  <c:v>4.1927211515416368E-3</c:v>
                </c:pt>
                <c:pt idx="34">
                  <c:v>6.6521505218715728E-3</c:v>
                </c:pt>
                <c:pt idx="35">
                  <c:v>9.0265818878456222E-3</c:v>
                </c:pt>
                <c:pt idx="36">
                  <c:v>1.1307611431123837E-2</c:v>
                </c:pt>
                <c:pt idx="37">
                  <c:v>1.3488324888028452E-2</c:v>
                </c:pt>
                <c:pt idx="38">
                  <c:v>1.5563055334180918E-2</c:v>
                </c:pt>
                <c:pt idx="39">
                  <c:v>1.7527178304951364E-2</c:v>
                </c:pt>
                <c:pt idx="40">
                  <c:v>1.9376938959124484E-2</c:v>
                </c:pt>
                <c:pt idx="41">
                  <c:v>2.1109306680978736E-2</c:v>
                </c:pt>
                <c:pt idx="42">
                  <c:v>2.2721853154056327E-2</c:v>
                </c:pt>
                <c:pt idx="43">
                  <c:v>2.4212650477531513E-2</c:v>
                </c:pt>
                <c:pt idx="44">
                  <c:v>2.5580186328878086E-2</c:v>
                </c:pt>
                <c:pt idx="45">
                  <c:v>2.6823293527371707E-2</c:v>
                </c:pt>
                <c:pt idx="46">
                  <c:v>2.7941091655309627E-2</c:v>
                </c:pt>
                <c:pt idx="47">
                  <c:v>2.8932938679117955E-2</c:v>
                </c:pt>
                <c:pt idx="48">
                  <c:v>2.9798390802290287E-2</c:v>
                </c:pt>
                <c:pt idx="49">
                  <c:v>3.0537169084722017E-2</c:v>
                </c:pt>
                <c:pt idx="50">
                  <c:v>3.1149131674166282E-2</c:v>
                </c:pt>
                <c:pt idx="51">
                  <c:v>3.1634250801435657E-2</c:v>
                </c:pt>
                <c:pt idx="52">
                  <c:v>3.19925939729169E-2</c:v>
                </c:pt>
                <c:pt idx="53">
                  <c:v>3.2224309033294714E-2</c:v>
                </c:pt>
                <c:pt idx="54">
                  <c:v>3.2329612953817588E-2</c:v>
                </c:pt>
                <c:pt idx="55">
                  <c:v>3.2308784320177392E-2</c:v>
                </c:pt>
                <c:pt idx="56">
                  <c:v>3.2162159551341496E-2</c:v>
                </c:pt>
                <c:pt idx="57">
                  <c:v>3.1890132887626599E-2</c:v>
                </c:pt>
                <c:pt idx="58">
                  <c:v>3.1493160161456528E-2</c:v>
                </c:pt>
                <c:pt idx="59">
                  <c:v>3.0971766330751382E-2</c:v>
                </c:pt>
                <c:pt idx="60">
                  <c:v>3.0326556737124113E-2</c:v>
                </c:pt>
                <c:pt idx="61">
                  <c:v>2.9558232070992889E-2</c:v>
                </c:pt>
                <c:pt idx="62">
                  <c:v>2.8667607099693099E-2</c:v>
                </c:pt>
                <c:pt idx="63">
                  <c:v>2.7655633350993435E-2</c:v>
                </c:pt>
                <c:pt idx="64">
                  <c:v>2.6523426142197028E-2</c:v>
                </c:pt>
                <c:pt idx="65">
                  <c:v>2.5272296594569286E-2</c:v>
                </c:pt>
                <c:pt idx="66">
                  <c:v>2.3903789557727723E-2</c:v>
                </c:pt>
                <c:pt idx="67">
                  <c:v>2.2419728669110843E-2</c:v>
                </c:pt>
                <c:pt idx="68">
                  <c:v>2.0822270071205799E-2</c:v>
                </c:pt>
                <c:pt idx="69">
                  <c:v>1.9113966591428836E-2</c:v>
                </c:pt>
                <c:pt idx="70">
                  <c:v>1.7297844454319658E-2</c:v>
                </c:pt>
                <c:pt idx="71">
                  <c:v>1.5377494853696307E-2</c:v>
                </c:pt>
                <c:pt idx="72">
                  <c:v>1.3357182986579678E-2</c:v>
                </c:pt>
                <c:pt idx="73">
                  <c:v>1.1241977471792987E-2</c:v>
                </c:pt>
                <c:pt idx="74">
                  <c:v>9.0379034736704309E-3</c:v>
                </c:pt>
                <c:pt idx="75">
                  <c:v>6.7521233399139725E-3</c:v>
                </c:pt>
                <c:pt idx="76">
                  <c:v>4.3931491249166767E-3</c:v>
                </c:pt>
                <c:pt idx="77">
                  <c:v>1.9710919375255983E-3</c:v>
                </c:pt>
                <c:pt idx="78">
                  <c:v>-5.0204651211190054E-4</c:v>
                </c:pt>
                <c:pt idx="79">
                  <c:v>-3.0120347098480877E-3</c:v>
                </c:pt>
                <c:pt idx="80">
                  <c:v>-5.5420196112653738E-3</c:v>
                </c:pt>
                <c:pt idx="81">
                  <c:v>-8.0720792094510392E-3</c:v>
                </c:pt>
                <c:pt idx="82">
                  <c:v>-1.0578719547190913E-2</c:v>
                </c:pt>
                <c:pt idx="83">
                  <c:v>-1.3034322016399341E-2</c:v>
                </c:pt>
                <c:pt idx="84">
                  <c:v>-1.5406555766924627E-2</c:v>
                </c:pt>
                <c:pt idx="85">
                  <c:v>-1.7657783500891339E-2</c:v>
                </c:pt>
                <c:pt idx="86">
                  <c:v>-1.9744508253792713E-2</c:v>
                </c:pt>
                <c:pt idx="87">
                  <c:v>-2.1616935224500838E-2</c:v>
                </c:pt>
                <c:pt idx="88">
                  <c:v>-2.321875652836481E-2</c:v>
                </c:pt>
                <c:pt idx="89">
                  <c:v>-2.4487305298589161E-2</c:v>
                </c:pt>
                <c:pt idx="90">
                  <c:v>-2.5354260822057911E-2</c:v>
                </c:pt>
                <c:pt idx="91">
                  <c:v>-2.5747102436513285E-2</c:v>
                </c:pt>
                <c:pt idx="92">
                  <c:v>-2.5591482820571165E-2</c:v>
                </c:pt>
                <c:pt idx="93">
                  <c:v>-2.4814594879986759E-2</c:v>
                </c:pt>
                <c:pt idx="94">
                  <c:v>-2.3349426088779685E-2</c:v>
                </c:pt>
                <c:pt idx="95">
                  <c:v>-2.1139546366364004E-2</c:v>
                </c:pt>
                <c:pt idx="96">
                  <c:v>-1.814382192741984E-2</c:v>
                </c:pt>
                <c:pt idx="97">
                  <c:v>-1.4340286735249785E-2</c:v>
                </c:pt>
                <c:pt idx="98">
                  <c:v>-9.7284318217408378E-3</c:v>
                </c:pt>
                <c:pt idx="99">
                  <c:v>-4.3294281599578488E-3</c:v>
                </c:pt>
                <c:pt idx="100">
                  <c:v>1.8157791303983345E-3</c:v>
                </c:pt>
                <c:pt idx="101">
                  <c:v>8.6501206761630534E-3</c:v>
                </c:pt>
                <c:pt idx="102">
                  <c:v>1.6105096187696094E-2</c:v>
                </c:pt>
                <c:pt idx="103">
                  <c:v>2.4105716154671337E-2</c:v>
                </c:pt>
                <c:pt idx="104">
                  <c:v>3.2575014839828803E-2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E95-4C87-BF72-0314A308B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21280"/>
        <c:axId val="1"/>
      </c:scatterChart>
      <c:valAx>
        <c:axId val="867721280"/>
        <c:scaling>
          <c:orientation val="minMax"/>
          <c:max val="50000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1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72128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O-C Diagr.</a:t>
            </a:r>
          </a:p>
        </c:rich>
      </c:tx>
      <c:layout>
        <c:manualLayout>
          <c:xMode val="edge"/>
          <c:yMode val="edge"/>
          <c:x val="0.4023285899094437"/>
          <c:y val="3.4582071471835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01681759379043"/>
          <c:y val="0.15384663538735535"/>
          <c:w val="0.83829236739974122"/>
          <c:h val="0.64423278568455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6'!$H$21:$H$953</c:f>
              <c:numCache>
                <c:formatCode>General</c:formatCode>
                <c:ptCount val="933"/>
                <c:pt idx="0">
                  <c:v>5.6660499994904967E-2</c:v>
                </c:pt>
                <c:pt idx="1">
                  <c:v>3.3064999995986E-2</c:v>
                </c:pt>
                <c:pt idx="2">
                  <c:v>5.8851499994489131E-2</c:v>
                </c:pt>
                <c:pt idx="3">
                  <c:v>2.8490499995314167E-2</c:v>
                </c:pt>
                <c:pt idx="4">
                  <c:v>3.6859999994703685E-2</c:v>
                </c:pt>
                <c:pt idx="112">
                  <c:v>3.6607000001822598E-2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A5-4FEC-B9EC-EE5FA27D07F2}"/>
            </c:ext>
          </c:extLst>
        </c:ser>
        <c:ser>
          <c:idx val="1"/>
          <c:order val="1"/>
          <c:tx>
            <c:strRef>
              <c:f>'Active 6'!$I$20:$I$20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6'!$D$21:$D$953</c:f>
                <c:numCache>
                  <c:formatCode>General</c:formatCode>
                  <c:ptCount val="93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1E-4</c:v>
                  </c:pt>
                  <c:pt idx="254">
                    <c:v>8.0000000000000007E-5</c:v>
                  </c:pt>
                  <c:pt idx="255">
                    <c:v>0</c:v>
                  </c:pt>
                  <c:pt idx="256">
                    <c:v>3.5999999999999999E-3</c:v>
                  </c:pt>
                  <c:pt idx="257">
                    <c:v>1E-4</c:v>
                  </c:pt>
                  <c:pt idx="258">
                    <c:v>4.0000000000000002E-4</c:v>
                  </c:pt>
                  <c:pt idx="259">
                    <c:v>1.2999999999999999E-3</c:v>
                  </c:pt>
                  <c:pt idx="261">
                    <c:v>1E-3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2.3999999999999998E-3</c:v>
                  </c:pt>
                  <c:pt idx="269">
                    <c:v>3.3999999999999998E-3</c:v>
                  </c:pt>
                  <c:pt idx="270">
                    <c:v>2.9999999999999997E-4</c:v>
                  </c:pt>
                  <c:pt idx="271">
                    <c:v>1.6000000000000001E-3</c:v>
                  </c:pt>
                  <c:pt idx="272">
                    <c:v>1.1999999999999999E-3</c:v>
                  </c:pt>
                  <c:pt idx="273">
                    <c:v>1E-4</c:v>
                  </c:pt>
                  <c:pt idx="274">
                    <c:v>2.0000000000000001E-4</c:v>
                  </c:pt>
                  <c:pt idx="275">
                    <c:v>4.0000000000000002E-4</c:v>
                  </c:pt>
                  <c:pt idx="276">
                    <c:v>2.0000000000000001E-4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1E-3</c:v>
                  </c:pt>
                  <c:pt idx="297">
                    <c:v>4.0000000000000001E-3</c:v>
                  </c:pt>
                  <c:pt idx="298">
                    <c:v>8.0000000000000004E-4</c:v>
                  </c:pt>
                  <c:pt idx="299">
                    <c:v>1.1000000000000001E-3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10">
                    <c:v>5.0000000000000001E-4</c:v>
                  </c:pt>
                  <c:pt idx="311">
                    <c:v>1E-4</c:v>
                  </c:pt>
                  <c:pt idx="313">
                    <c:v>2.0000000000000001E-4</c:v>
                  </c:pt>
                </c:numCache>
              </c:numRef>
            </c:plus>
            <c:minus>
              <c:numRef>
                <c:f>'Active 6'!$D$21:$D$953</c:f>
                <c:numCache>
                  <c:formatCode>General</c:formatCode>
                  <c:ptCount val="93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1E-4</c:v>
                  </c:pt>
                  <c:pt idx="254">
                    <c:v>8.0000000000000007E-5</c:v>
                  </c:pt>
                  <c:pt idx="255">
                    <c:v>0</c:v>
                  </c:pt>
                  <c:pt idx="256">
                    <c:v>3.5999999999999999E-3</c:v>
                  </c:pt>
                  <c:pt idx="257">
                    <c:v>1E-4</c:v>
                  </c:pt>
                  <c:pt idx="258">
                    <c:v>4.0000000000000002E-4</c:v>
                  </c:pt>
                  <c:pt idx="259">
                    <c:v>1.2999999999999999E-3</c:v>
                  </c:pt>
                  <c:pt idx="261">
                    <c:v>1E-3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2.3999999999999998E-3</c:v>
                  </c:pt>
                  <c:pt idx="269">
                    <c:v>3.3999999999999998E-3</c:v>
                  </c:pt>
                  <c:pt idx="270">
                    <c:v>2.9999999999999997E-4</c:v>
                  </c:pt>
                  <c:pt idx="271">
                    <c:v>1.6000000000000001E-3</c:v>
                  </c:pt>
                  <c:pt idx="272">
                    <c:v>1.1999999999999999E-3</c:v>
                  </c:pt>
                  <c:pt idx="273">
                    <c:v>1E-4</c:v>
                  </c:pt>
                  <c:pt idx="274">
                    <c:v>2.0000000000000001E-4</c:v>
                  </c:pt>
                  <c:pt idx="275">
                    <c:v>4.0000000000000002E-4</c:v>
                  </c:pt>
                  <c:pt idx="276">
                    <c:v>2.0000000000000001E-4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1E-3</c:v>
                  </c:pt>
                  <c:pt idx="297">
                    <c:v>4.0000000000000001E-3</c:v>
                  </c:pt>
                  <c:pt idx="298">
                    <c:v>8.0000000000000004E-4</c:v>
                  </c:pt>
                  <c:pt idx="299">
                    <c:v>1.1000000000000001E-3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10">
                    <c:v>5.0000000000000001E-4</c:v>
                  </c:pt>
                  <c:pt idx="311">
                    <c:v>1E-4</c:v>
                  </c:pt>
                  <c:pt idx="31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6'!$I$21:$I$953</c:f>
              <c:numCache>
                <c:formatCode>General</c:formatCode>
                <c:ptCount val="933"/>
                <c:pt idx="5">
                  <c:v>-1.6319500005920418E-2</c:v>
                </c:pt>
                <c:pt idx="6">
                  <c:v>2.8574999994816608E-2</c:v>
                </c:pt>
                <c:pt idx="7">
                  <c:v>1.9850499997119186E-2</c:v>
                </c:pt>
                <c:pt idx="8">
                  <c:v>2.423149999594898E-2</c:v>
                </c:pt>
                <c:pt idx="9">
                  <c:v>2.7016999996703817E-2</c:v>
                </c:pt>
                <c:pt idx="10">
                  <c:v>7.5600999996822793E-2</c:v>
                </c:pt>
                <c:pt idx="11">
                  <c:v>3.3101999993959907E-2</c:v>
                </c:pt>
                <c:pt idx="12">
                  <c:v>-1.2077500003215391E-2</c:v>
                </c:pt>
                <c:pt idx="13">
                  <c:v>8.4049999968556222E-3</c:v>
                </c:pt>
                <c:pt idx="14">
                  <c:v>-1.7094000006181886E-2</c:v>
                </c:pt>
                <c:pt idx="15">
                  <c:v>1.5195999996649334E-2</c:v>
                </c:pt>
                <c:pt idx="16">
                  <c:v>-1.0508000003028428E-2</c:v>
                </c:pt>
                <c:pt idx="17">
                  <c:v>2.9278999998496147E-2</c:v>
                </c:pt>
                <c:pt idx="18">
                  <c:v>4.9744999960239511E-3</c:v>
                </c:pt>
                <c:pt idx="19">
                  <c:v>1.3583999996626517E-2</c:v>
                </c:pt>
                <c:pt idx="20">
                  <c:v>-9.6170000033453107E-3</c:v>
                </c:pt>
                <c:pt idx="21">
                  <c:v>9.6689999954833183E-3</c:v>
                </c:pt>
                <c:pt idx="22">
                  <c:v>-2.9550500003097113E-2</c:v>
                </c:pt>
                <c:pt idx="23">
                  <c:v>-2.334050000354182E-2</c:v>
                </c:pt>
                <c:pt idx="24">
                  <c:v>-6.061000003683148E-3</c:v>
                </c:pt>
                <c:pt idx="25">
                  <c:v>-2.4990500005515059E-2</c:v>
                </c:pt>
                <c:pt idx="26">
                  <c:v>1.4139999984763563E-3</c:v>
                </c:pt>
                <c:pt idx="27">
                  <c:v>3.3395499995094724E-2</c:v>
                </c:pt>
                <c:pt idx="28">
                  <c:v>2.3981499994988553E-2</c:v>
                </c:pt>
                <c:pt idx="29">
                  <c:v>2.0724999958474655E-3</c:v>
                </c:pt>
                <c:pt idx="30">
                  <c:v>3.7366499997006031E-2</c:v>
                </c:pt>
                <c:pt idx="31">
                  <c:v>-1.7042500006937189E-2</c:v>
                </c:pt>
                <c:pt idx="32">
                  <c:v>-6.9247500003257301E-2</c:v>
                </c:pt>
                <c:pt idx="33">
                  <c:v>-4.992800000400166E-2</c:v>
                </c:pt>
                <c:pt idx="34">
                  <c:v>-4.5932000000902917E-2</c:v>
                </c:pt>
                <c:pt idx="35">
                  <c:v>-2.6739500004623551E-2</c:v>
                </c:pt>
                <c:pt idx="36">
                  <c:v>-3.0440500002441695E-2</c:v>
                </c:pt>
                <c:pt idx="37">
                  <c:v>-4.5647500006452901E-2</c:v>
                </c:pt>
                <c:pt idx="38">
                  <c:v>-4.3671500003256369E-2</c:v>
                </c:pt>
                <c:pt idx="39">
                  <c:v>-4.6180000004824251E-2</c:v>
                </c:pt>
                <c:pt idx="40">
                  <c:v>-3.1213000002026092E-2</c:v>
                </c:pt>
                <c:pt idx="41">
                  <c:v>-1.6210000001592562E-2</c:v>
                </c:pt>
                <c:pt idx="42">
                  <c:v>5.3519999964919407E-3</c:v>
                </c:pt>
                <c:pt idx="43">
                  <c:v>-1.4749500005564187E-2</c:v>
                </c:pt>
                <c:pt idx="44">
                  <c:v>-2.7476000006572576E-2</c:v>
                </c:pt>
                <c:pt idx="45">
                  <c:v>-3.0283500003861263E-2</c:v>
                </c:pt>
                <c:pt idx="46">
                  <c:v>-2.6378000002296176E-2</c:v>
                </c:pt>
                <c:pt idx="47">
                  <c:v>-7.7090000049793161E-3</c:v>
                </c:pt>
                <c:pt idx="48">
                  <c:v>1.8072499995469116E-2</c:v>
                </c:pt>
                <c:pt idx="49">
                  <c:v>-5.2128500003163936E-2</c:v>
                </c:pt>
                <c:pt idx="50">
                  <c:v>-5.8540500005619833E-2</c:v>
                </c:pt>
                <c:pt idx="51">
                  <c:v>5.1539999985834584E-3</c:v>
                </c:pt>
                <c:pt idx="52">
                  <c:v>-5.5949500001588603E-2</c:v>
                </c:pt>
                <c:pt idx="53">
                  <c:v>-3.1655500006309012E-2</c:v>
                </c:pt>
                <c:pt idx="54">
                  <c:v>-4.6258000002126209E-2</c:v>
                </c:pt>
                <c:pt idx="55">
                  <c:v>6.3309999968623742E-3</c:v>
                </c:pt>
                <c:pt idx="56">
                  <c:v>-4.7768500004167436E-2</c:v>
                </c:pt>
                <c:pt idx="57">
                  <c:v>-4.1265500003646594E-2</c:v>
                </c:pt>
                <c:pt idx="58">
                  <c:v>-3.4576000001834473E-2</c:v>
                </c:pt>
                <c:pt idx="59">
                  <c:v>9.5049999981711153E-3</c:v>
                </c:pt>
                <c:pt idx="60">
                  <c:v>-2.4507500005711336E-2</c:v>
                </c:pt>
                <c:pt idx="61">
                  <c:v>-2.5822500003414461E-2</c:v>
                </c:pt>
                <c:pt idx="62">
                  <c:v>3.2899999496294186E-4</c:v>
                </c:pt>
                <c:pt idx="63">
                  <c:v>-8.0656000005546957E-2</c:v>
                </c:pt>
                <c:pt idx="64">
                  <c:v>-6.4114500004507136E-2</c:v>
                </c:pt>
                <c:pt idx="65">
                  <c:v>-3.2200000059674494E-3</c:v>
                </c:pt>
                <c:pt idx="66">
                  <c:v>-6.211000003531808E-3</c:v>
                </c:pt>
                <c:pt idx="67">
                  <c:v>4.9774999970395584E-3</c:v>
                </c:pt>
                <c:pt idx="68">
                  <c:v>-2.6728500004537636E-2</c:v>
                </c:pt>
                <c:pt idx="69">
                  <c:v>-1.9937500004743924E-2</c:v>
                </c:pt>
                <c:pt idx="70">
                  <c:v>5.3832999998121522E-2</c:v>
                </c:pt>
                <c:pt idx="71">
                  <c:v>9.3832999995356658E-2</c:v>
                </c:pt>
                <c:pt idx="74">
                  <c:v>3.5847999995894497E-2</c:v>
                </c:pt>
                <c:pt idx="75">
                  <c:v>-2.9771000004984671E-2</c:v>
                </c:pt>
                <c:pt idx="76">
                  <c:v>4.2104999956791289E-3</c:v>
                </c:pt>
                <c:pt idx="77">
                  <c:v>-4.43100000047707E-2</c:v>
                </c:pt>
                <c:pt idx="79">
                  <c:v>6.8653499994979938E-2</c:v>
                </c:pt>
                <c:pt idx="80">
                  <c:v>5.2869999999529682E-3</c:v>
                </c:pt>
                <c:pt idx="81">
                  <c:v>-4.9600000420468859E-4</c:v>
                </c:pt>
                <c:pt idx="82">
                  <c:v>-2.311500003997935E-3</c:v>
                </c:pt>
                <c:pt idx="83">
                  <c:v>-1.0910000004514586E-2</c:v>
                </c:pt>
                <c:pt idx="84">
                  <c:v>-7.8834500003722496E-2</c:v>
                </c:pt>
                <c:pt idx="85">
                  <c:v>5.3444999975909013E-3</c:v>
                </c:pt>
                <c:pt idx="86">
                  <c:v>3.1374999962281436E-3</c:v>
                </c:pt>
                <c:pt idx="87">
                  <c:v>3.747549999752664E-2</c:v>
                </c:pt>
                <c:pt idx="88">
                  <c:v>5.2245999995648162E-2</c:v>
                </c:pt>
                <c:pt idx="89">
                  <c:v>-9.3961000002309447E-2</c:v>
                </c:pt>
                <c:pt idx="90">
                  <c:v>1.5995999998267507E-2</c:v>
                </c:pt>
                <c:pt idx="91">
                  <c:v>1.5449499995156657E-2</c:v>
                </c:pt>
                <c:pt idx="92">
                  <c:v>5.872099999760394E-2</c:v>
                </c:pt>
                <c:pt idx="93">
                  <c:v>1.2068499992892612E-2</c:v>
                </c:pt>
                <c:pt idx="94">
                  <c:v>2.4948499998572515E-2</c:v>
                </c:pt>
                <c:pt idx="95">
                  <c:v>3.3169499994983198E-2</c:v>
                </c:pt>
                <c:pt idx="96">
                  <c:v>-1.7499000005045673E-2</c:v>
                </c:pt>
                <c:pt idx="97">
                  <c:v>1.976249999643187E-2</c:v>
                </c:pt>
                <c:pt idx="98">
                  <c:v>2.9387999999016756E-2</c:v>
                </c:pt>
                <c:pt idx="99">
                  <c:v>6.6699999988486525E-3</c:v>
                </c:pt>
                <c:pt idx="100">
                  <c:v>-5.1326000004337402E-2</c:v>
                </c:pt>
                <c:pt idx="101">
                  <c:v>-1.5398000003187917E-2</c:v>
                </c:pt>
                <c:pt idx="102">
                  <c:v>-4.9550000403542072E-4</c:v>
                </c:pt>
                <c:pt idx="103">
                  <c:v>3.6435499994695419E-2</c:v>
                </c:pt>
                <c:pt idx="104">
                  <c:v>3.4907999994175043E-2</c:v>
                </c:pt>
                <c:pt idx="105">
                  <c:v>6.7338999993808102E-2</c:v>
                </c:pt>
                <c:pt idx="106">
                  <c:v>-1.0478500000317581E-2</c:v>
                </c:pt>
                <c:pt idx="107">
                  <c:v>4.9214999962714501E-3</c:v>
                </c:pt>
                <c:pt idx="108">
                  <c:v>4.3572499991569202E-2</c:v>
                </c:pt>
                <c:pt idx="109">
                  <c:v>4.7978499998862389E-2</c:v>
                </c:pt>
                <c:pt idx="110">
                  <c:v>6.9999999977881089E-3</c:v>
                </c:pt>
                <c:pt idx="111">
                  <c:v>1.4092999997956213E-2</c:v>
                </c:pt>
                <c:pt idx="113">
                  <c:v>4.0810499995131977E-2</c:v>
                </c:pt>
                <c:pt idx="114">
                  <c:v>2.3951499999384396E-2</c:v>
                </c:pt>
                <c:pt idx="115">
                  <c:v>1.7772999999579042E-2</c:v>
                </c:pt>
                <c:pt idx="116">
                  <c:v>4.9113999994006008E-2</c:v>
                </c:pt>
                <c:pt idx="117">
                  <c:v>1.783399999840185E-2</c:v>
                </c:pt>
                <c:pt idx="118">
                  <c:v>2.1123999998962972E-2</c:v>
                </c:pt>
                <c:pt idx="119">
                  <c:v>2.4624999998195563E-2</c:v>
                </c:pt>
                <c:pt idx="131">
                  <c:v>2.5862999995297287E-2</c:v>
                </c:pt>
                <c:pt idx="132">
                  <c:v>2.3584999995364342E-2</c:v>
                </c:pt>
                <c:pt idx="135">
                  <c:v>1.396299999760231E-2</c:v>
                </c:pt>
                <c:pt idx="145">
                  <c:v>1.6233999995165505E-2</c:v>
                </c:pt>
                <c:pt idx="146">
                  <c:v>1.7977499999688007E-2</c:v>
                </c:pt>
                <c:pt idx="147">
                  <c:v>1.5873999996983912E-2</c:v>
                </c:pt>
                <c:pt idx="148">
                  <c:v>1.6770499998528976E-2</c:v>
                </c:pt>
                <c:pt idx="153">
                  <c:v>1.8135999998776242E-2</c:v>
                </c:pt>
                <c:pt idx="154">
                  <c:v>2.4349999148398638E-4</c:v>
                </c:pt>
                <c:pt idx="157">
                  <c:v>7.7444999988074414E-3</c:v>
                </c:pt>
                <c:pt idx="160">
                  <c:v>2.161099999648286E-2</c:v>
                </c:pt>
                <c:pt idx="161">
                  <c:v>2.6610999993863516E-2</c:v>
                </c:pt>
                <c:pt idx="162">
                  <c:v>5.5114999922807328E-3</c:v>
                </c:pt>
                <c:pt idx="163">
                  <c:v>1.00144999960321E-2</c:v>
                </c:pt>
                <c:pt idx="164">
                  <c:v>1.3908999993873294E-2</c:v>
                </c:pt>
                <c:pt idx="169">
                  <c:v>1.3005000000703149E-2</c:v>
                </c:pt>
                <c:pt idx="170">
                  <c:v>2.8850000016973354E-3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A5-4FEC-B9EC-EE5FA27D07F2}"/>
            </c:ext>
          </c:extLst>
        </c:ser>
        <c:ser>
          <c:idx val="3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'Active 6'!$D$21:$D$33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6'!$J$21:$J$953</c:f>
              <c:numCache>
                <c:formatCode>General</c:formatCode>
                <c:ptCount val="933"/>
                <c:pt idx="120">
                  <c:v>2.0259999997506384E-2</c:v>
                </c:pt>
                <c:pt idx="121">
                  <c:v>2.1359999998821877E-2</c:v>
                </c:pt>
                <c:pt idx="122">
                  <c:v>2.1260999994410668E-2</c:v>
                </c:pt>
                <c:pt idx="123">
                  <c:v>1.6962499998044223E-2</c:v>
                </c:pt>
                <c:pt idx="124">
                  <c:v>1.8462499996530823E-2</c:v>
                </c:pt>
                <c:pt idx="125">
                  <c:v>1.9257499996456318E-2</c:v>
                </c:pt>
                <c:pt idx="126">
                  <c:v>2.0257499993022066E-2</c:v>
                </c:pt>
                <c:pt idx="127">
                  <c:v>1.9432000000961125E-2</c:v>
                </c:pt>
                <c:pt idx="128">
                  <c:v>1.9831999998132233E-2</c:v>
                </c:pt>
                <c:pt idx="129">
                  <c:v>1.8153499993786681E-2</c:v>
                </c:pt>
                <c:pt idx="130">
                  <c:v>1.8253499998536427E-2</c:v>
                </c:pt>
                <c:pt idx="133">
                  <c:v>1.5418999995745253E-2</c:v>
                </c:pt>
                <c:pt idx="134">
                  <c:v>1.6918999994231854E-2</c:v>
                </c:pt>
                <c:pt idx="136">
                  <c:v>1.6905999997106846E-2</c:v>
                </c:pt>
                <c:pt idx="137">
                  <c:v>1.800599999842234E-2</c:v>
                </c:pt>
                <c:pt idx="138">
                  <c:v>1.6127499991853256E-2</c:v>
                </c:pt>
                <c:pt idx="139">
                  <c:v>1.6727499991247896E-2</c:v>
                </c:pt>
                <c:pt idx="140">
                  <c:v>1.6114499994728249E-2</c:v>
                </c:pt>
                <c:pt idx="141">
                  <c:v>1.7314499993517529E-2</c:v>
                </c:pt>
                <c:pt idx="142">
                  <c:v>1.5315500000724569E-2</c:v>
                </c:pt>
                <c:pt idx="143">
                  <c:v>1.5224999995552935E-2</c:v>
                </c:pt>
                <c:pt idx="144">
                  <c:v>1.5624999992724042E-2</c:v>
                </c:pt>
                <c:pt idx="149">
                  <c:v>1.1512999997648876E-2</c:v>
                </c:pt>
                <c:pt idx="150">
                  <c:v>1.2112999997043516E-2</c:v>
                </c:pt>
                <c:pt idx="151">
                  <c:v>8.7344999919878319E-3</c:v>
                </c:pt>
                <c:pt idx="152">
                  <c:v>9.3344999913824722E-3</c:v>
                </c:pt>
                <c:pt idx="155">
                  <c:v>9.0229999987059273E-3</c:v>
                </c:pt>
                <c:pt idx="156">
                  <c:v>9.8230000003241003E-3</c:v>
                </c:pt>
                <c:pt idx="158">
                  <c:v>1.0008999997808132E-2</c:v>
                </c:pt>
                <c:pt idx="159">
                  <c:v>1.010899999528192E-2</c:v>
                </c:pt>
                <c:pt idx="165">
                  <c:v>2.7774999980465509E-3</c:v>
                </c:pt>
                <c:pt idx="166">
                  <c:v>3.4774999949149787E-3</c:v>
                </c:pt>
                <c:pt idx="167">
                  <c:v>4.2784999968716875E-3</c:v>
                </c:pt>
                <c:pt idx="168">
                  <c:v>5.378499990911223E-3</c:v>
                </c:pt>
                <c:pt idx="171">
                  <c:v>4.6409999995375983E-3</c:v>
                </c:pt>
                <c:pt idx="172">
                  <c:v>5.2409999989322387E-3</c:v>
                </c:pt>
                <c:pt idx="173">
                  <c:v>4.0484999917680398E-3</c:v>
                </c:pt>
                <c:pt idx="174">
                  <c:v>4.2484999939915724E-3</c:v>
                </c:pt>
                <c:pt idx="175">
                  <c:v>3.2514999911654741E-3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A5-4FEC-B9EC-EE5FA27D07F2}"/>
            </c:ext>
          </c:extLst>
        </c:ser>
        <c:ser>
          <c:idx val="4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6'!$K$21:$K$953</c:f>
              <c:numCache>
                <c:formatCode>General</c:formatCode>
                <c:ptCount val="9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A5-4FEC-B9EC-EE5FA27D07F2}"/>
            </c:ext>
          </c:extLst>
        </c:ser>
        <c:ser>
          <c:idx val="5"/>
          <c:order val="4"/>
          <c:tx>
            <c:strRef>
              <c:f>'Active 6'!$M$20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6'!$M$21:$M$953</c:f>
              <c:numCache>
                <c:formatCode>General</c:formatCode>
                <c:ptCount val="9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0A5-4FEC-B9EC-EE5FA27D07F2}"/>
            </c:ext>
          </c:extLst>
        </c:ser>
        <c:ser>
          <c:idx val="6"/>
          <c:order val="5"/>
          <c:tx>
            <c:strRef>
              <c:f>'Active 6'!$N$20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6'!$N$21:$N$953</c:f>
              <c:numCache>
                <c:formatCode>General</c:formatCode>
                <c:ptCount val="9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A5-4FEC-B9EC-EE5FA27D07F2}"/>
            </c:ext>
          </c:extLst>
        </c:ser>
        <c:ser>
          <c:idx val="7"/>
          <c:order val="6"/>
          <c:tx>
            <c:strRef>
              <c:f>'Active 6'!$Z$1</c:f>
              <c:strCache>
                <c:ptCount val="1"/>
                <c:pt idx="0">
                  <c:v>Q+Sin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6'!$X$2:$X$54</c:f>
              <c:numCache>
                <c:formatCode>General</c:formatCode>
                <c:ptCount val="5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</c:numCache>
            </c:numRef>
          </c:xVal>
          <c:yVal>
            <c:numRef>
              <c:f>'Active 6'!$Z$2:$Z$54</c:f>
              <c:numCache>
                <c:formatCode>0.00E+00</c:formatCode>
                <c:ptCount val="53"/>
                <c:pt idx="0">
                  <c:v>5.1675983621413679E-2</c:v>
                </c:pt>
                <c:pt idx="1">
                  <c:v>4.1451840427061834E-2</c:v>
                </c:pt>
                <c:pt idx="2">
                  <c:v>2.6752200480577335E-2</c:v>
                </c:pt>
                <c:pt idx="3">
                  <c:v>9.4693677268956385E-3</c:v>
                </c:pt>
                <c:pt idx="4">
                  <c:v>-8.1680439069549745E-3</c:v>
                </c:pt>
                <c:pt idx="5">
                  <c:v>-2.3880832974889112E-2</c:v>
                </c:pt>
                <c:pt idx="6">
                  <c:v>-3.563141861610844E-2</c:v>
                </c:pt>
                <c:pt idx="7">
                  <c:v>-4.188507136548205E-2</c:v>
                </c:pt>
                <c:pt idx="8">
                  <c:v>-4.1806675220566344E-2</c:v>
                </c:pt>
                <c:pt idx="9">
                  <c:v>-3.5367794818313085E-2</c:v>
                </c:pt>
                <c:pt idx="10">
                  <c:v>-2.3350321029252004E-2</c:v>
                </c:pt>
                <c:pt idx="11">
                  <c:v>-7.2462275808141685E-3</c:v>
                </c:pt>
                <c:pt idx="12">
                  <c:v>1.0933709452502324E-2</c:v>
                </c:pt>
                <c:pt idx="13">
                  <c:v>2.8917705915628436E-2</c:v>
                </c:pt>
                <c:pt idx="14">
                  <c:v>4.4464226733439804E-2</c:v>
                </c:pt>
                <c:pt idx="15">
                  <c:v>5.5649364947062678E-2</c:v>
                </c:pt>
                <c:pt idx="16">
                  <c:v>6.1113498807897529E-2</c:v>
                </c:pt>
                <c:pt idx="17">
                  <c:v>6.0235603922982772E-2</c:v>
                </c:pt>
                <c:pt idx="18">
                  <c:v>5.3212872527319419E-2</c:v>
                </c:pt>
                <c:pt idx="19">
                  <c:v>4.1035432186651767E-2</c:v>
                </c:pt>
                <c:pt idx="20">
                  <c:v>2.5359405153610955E-2</c:v>
                </c:pt>
                <c:pt idx="21">
                  <c:v>8.2945829741722481E-3</c:v>
                </c:pt>
                <c:pt idx="22">
                  <c:v>-7.8660621912935956E-3</c:v>
                </c:pt>
                <c:pt idx="23">
                  <c:v>-2.0940351165416139E-2</c:v>
                </c:pt>
                <c:pt idx="24">
                  <c:v>-2.9136666986972301E-2</c:v>
                </c:pt>
                <c:pt idx="25">
                  <c:v>-3.1283651586819353E-2</c:v>
                </c:pt>
                <c:pt idx="26">
                  <c:v>-2.6980381333580595E-2</c:v>
                </c:pt>
                <c:pt idx="27">
                  <c:v>-1.6647767990112763E-2</c:v>
                </c:pt>
                <c:pt idx="28">
                  <c:v>-1.4745951516051854E-3</c:v>
                </c:pt>
                <c:pt idx="29">
                  <c:v>1.6734891363242653E-2</c:v>
                </c:pt>
                <c:pt idx="30">
                  <c:v>3.5792299287910015E-2</c:v>
                </c:pt>
                <c:pt idx="31">
                  <c:v>5.3405655698699858E-2</c:v>
                </c:pt>
                <c:pt idx="32">
                  <c:v>6.7473252503645664E-2</c:v>
                </c:pt>
                <c:pt idx="33">
                  <c:v>7.6353098771304584E-2</c:v>
                </c:pt>
                <c:pt idx="34">
                  <c:v>7.9073434399152959E-2</c:v>
                </c:pt>
                <c:pt idx="35">
                  <c:v>7.5457315931975522E-2</c:v>
                </c:pt>
                <c:pt idx="36">
                  <c:v>6.6145301836883039E-2</c:v>
                </c:pt>
                <c:pt idx="37">
                  <c:v>5.2513328838588794E-2</c:v>
                </c:pt>
                <c:pt idx="38">
                  <c:v>3.6496308090463732E-2</c:v>
                </c:pt>
                <c:pt idx="39">
                  <c:v>2.0340057272872508E-2</c:v>
                </c:pt>
                <c:pt idx="40">
                  <c:v>6.3133724996701848E-3</c:v>
                </c:pt>
                <c:pt idx="41">
                  <c:v>-3.5828457564483079E-3</c:v>
                </c:pt>
                <c:pt idx="42">
                  <c:v>-7.8721208155563133E-3</c:v>
                </c:pt>
                <c:pt idx="43">
                  <c:v>-5.7916934803927886E-3</c:v>
                </c:pt>
                <c:pt idx="44">
                  <c:v>2.609687389010823E-3</c:v>
                </c:pt>
                <c:pt idx="45">
                  <c:v>1.6478014788870596E-2</c:v>
                </c:pt>
                <c:pt idx="46">
                  <c:v>3.4263512694738686E-2</c:v>
                </c:pt>
                <c:pt idx="47">
                  <c:v>5.3919327193012345E-2</c:v>
                </c:pt>
                <c:pt idx="48">
                  <c:v>7.3163946155591963E-2</c:v>
                </c:pt>
                <c:pt idx="49">
                  <c:v>8.9773703588339235E-2</c:v>
                </c:pt>
                <c:pt idx="50">
                  <c:v>0.10186786773768344</c:v>
                </c:pt>
                <c:pt idx="51">
                  <c:v>0.10814976284904915</c:v>
                </c:pt>
                <c:pt idx="52">
                  <c:v>0.10807301123591227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0A5-4FEC-B9EC-EE5FA27D0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3748000"/>
        <c:axId val="1"/>
      </c:scatterChart>
      <c:valAx>
        <c:axId val="833748000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652867615351444"/>
              <c:y val="0.91025910222760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571798188874518E-2"/>
              <c:y val="0.391930816340265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37480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195342820181113"/>
          <c:y val="0.91025641025641024"/>
          <c:w val="0.72445019404915911"/>
          <c:h val="6.410256410256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17f.  AP Leo - [39536.5429, 0.43035716]</a:t>
            </a:r>
          </a:p>
        </c:rich>
      </c:tx>
      <c:layout>
        <c:manualLayout>
          <c:xMode val="edge"/>
          <c:yMode val="edge"/>
          <c:x val="0.18604651162790697"/>
          <c:y val="1.666666666666666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'Active 6'!$H$20:$H$20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6'!$H$21:$H$953</c:f>
              <c:numCache>
                <c:formatCode>General</c:formatCode>
                <c:ptCount val="933"/>
                <c:pt idx="0">
                  <c:v>5.6660499994904967E-2</c:v>
                </c:pt>
                <c:pt idx="1">
                  <c:v>3.3064999995986E-2</c:v>
                </c:pt>
                <c:pt idx="2">
                  <c:v>5.8851499994489131E-2</c:v>
                </c:pt>
                <c:pt idx="3">
                  <c:v>2.8490499995314167E-2</c:v>
                </c:pt>
                <c:pt idx="4">
                  <c:v>3.6859999994703685E-2</c:v>
                </c:pt>
                <c:pt idx="112">
                  <c:v>3.6607000001822598E-2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7C-4272-8310-387B1A3C4A23}"/>
            </c:ext>
          </c:extLst>
        </c:ser>
        <c:ser>
          <c:idx val="1"/>
          <c:order val="1"/>
          <c:tx>
            <c:strRef>
              <c:f>'Active 6'!$I$20:$I$20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6'!$D$21:$D$953</c:f>
                <c:numCache>
                  <c:formatCode>General</c:formatCode>
                  <c:ptCount val="93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1E-4</c:v>
                  </c:pt>
                  <c:pt idx="254">
                    <c:v>8.0000000000000007E-5</c:v>
                  </c:pt>
                  <c:pt idx="255">
                    <c:v>0</c:v>
                  </c:pt>
                  <c:pt idx="256">
                    <c:v>3.5999999999999999E-3</c:v>
                  </c:pt>
                  <c:pt idx="257">
                    <c:v>1E-4</c:v>
                  </c:pt>
                  <c:pt idx="258">
                    <c:v>4.0000000000000002E-4</c:v>
                  </c:pt>
                  <c:pt idx="259">
                    <c:v>1.2999999999999999E-3</c:v>
                  </c:pt>
                  <c:pt idx="261">
                    <c:v>1E-3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2.3999999999999998E-3</c:v>
                  </c:pt>
                  <c:pt idx="269">
                    <c:v>3.3999999999999998E-3</c:v>
                  </c:pt>
                  <c:pt idx="270">
                    <c:v>2.9999999999999997E-4</c:v>
                  </c:pt>
                  <c:pt idx="271">
                    <c:v>1.6000000000000001E-3</c:v>
                  </c:pt>
                  <c:pt idx="272">
                    <c:v>1.1999999999999999E-3</c:v>
                  </c:pt>
                  <c:pt idx="273">
                    <c:v>1E-4</c:v>
                  </c:pt>
                  <c:pt idx="274">
                    <c:v>2.0000000000000001E-4</c:v>
                  </c:pt>
                  <c:pt idx="275">
                    <c:v>4.0000000000000002E-4</c:v>
                  </c:pt>
                  <c:pt idx="276">
                    <c:v>2.0000000000000001E-4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1E-3</c:v>
                  </c:pt>
                  <c:pt idx="297">
                    <c:v>4.0000000000000001E-3</c:v>
                  </c:pt>
                  <c:pt idx="298">
                    <c:v>8.0000000000000004E-4</c:v>
                  </c:pt>
                  <c:pt idx="299">
                    <c:v>1.1000000000000001E-3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10">
                    <c:v>5.0000000000000001E-4</c:v>
                  </c:pt>
                  <c:pt idx="311">
                    <c:v>1E-4</c:v>
                  </c:pt>
                  <c:pt idx="313">
                    <c:v>2.0000000000000001E-4</c:v>
                  </c:pt>
                </c:numCache>
              </c:numRef>
            </c:plus>
            <c:minus>
              <c:numRef>
                <c:f>'Active 6'!$D$21:$D$953</c:f>
                <c:numCache>
                  <c:formatCode>General</c:formatCode>
                  <c:ptCount val="93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1E-4</c:v>
                  </c:pt>
                  <c:pt idx="254">
                    <c:v>8.0000000000000007E-5</c:v>
                  </c:pt>
                  <c:pt idx="255">
                    <c:v>0</c:v>
                  </c:pt>
                  <c:pt idx="256">
                    <c:v>3.5999999999999999E-3</c:v>
                  </c:pt>
                  <c:pt idx="257">
                    <c:v>1E-4</c:v>
                  </c:pt>
                  <c:pt idx="258">
                    <c:v>4.0000000000000002E-4</c:v>
                  </c:pt>
                  <c:pt idx="259">
                    <c:v>1.2999999999999999E-3</c:v>
                  </c:pt>
                  <c:pt idx="261">
                    <c:v>1E-3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2.3999999999999998E-3</c:v>
                  </c:pt>
                  <c:pt idx="269">
                    <c:v>3.3999999999999998E-3</c:v>
                  </c:pt>
                  <c:pt idx="270">
                    <c:v>2.9999999999999997E-4</c:v>
                  </c:pt>
                  <c:pt idx="271">
                    <c:v>1.6000000000000001E-3</c:v>
                  </c:pt>
                  <c:pt idx="272">
                    <c:v>1.1999999999999999E-3</c:v>
                  </c:pt>
                  <c:pt idx="273">
                    <c:v>1E-4</c:v>
                  </c:pt>
                  <c:pt idx="274">
                    <c:v>2.0000000000000001E-4</c:v>
                  </c:pt>
                  <c:pt idx="275">
                    <c:v>4.0000000000000002E-4</c:v>
                  </c:pt>
                  <c:pt idx="276">
                    <c:v>2.0000000000000001E-4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1E-3</c:v>
                  </c:pt>
                  <c:pt idx="297">
                    <c:v>4.0000000000000001E-3</c:v>
                  </c:pt>
                  <c:pt idx="298">
                    <c:v>8.0000000000000004E-4</c:v>
                  </c:pt>
                  <c:pt idx="299">
                    <c:v>1.1000000000000001E-3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10">
                    <c:v>5.0000000000000001E-4</c:v>
                  </c:pt>
                  <c:pt idx="311">
                    <c:v>1E-4</c:v>
                  </c:pt>
                  <c:pt idx="31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6'!$I$21:$I$953</c:f>
              <c:numCache>
                <c:formatCode>General</c:formatCode>
                <c:ptCount val="933"/>
                <c:pt idx="5">
                  <c:v>-1.6319500005920418E-2</c:v>
                </c:pt>
                <c:pt idx="6">
                  <c:v>2.8574999994816608E-2</c:v>
                </c:pt>
                <c:pt idx="7">
                  <c:v>1.9850499997119186E-2</c:v>
                </c:pt>
                <c:pt idx="8">
                  <c:v>2.423149999594898E-2</c:v>
                </c:pt>
                <c:pt idx="9">
                  <c:v>2.7016999996703817E-2</c:v>
                </c:pt>
                <c:pt idx="10">
                  <c:v>7.5600999996822793E-2</c:v>
                </c:pt>
                <c:pt idx="11">
                  <c:v>3.3101999993959907E-2</c:v>
                </c:pt>
                <c:pt idx="12">
                  <c:v>-1.2077500003215391E-2</c:v>
                </c:pt>
                <c:pt idx="13">
                  <c:v>8.4049999968556222E-3</c:v>
                </c:pt>
                <c:pt idx="14">
                  <c:v>-1.7094000006181886E-2</c:v>
                </c:pt>
                <c:pt idx="15">
                  <c:v>1.5195999996649334E-2</c:v>
                </c:pt>
                <c:pt idx="16">
                  <c:v>-1.0508000003028428E-2</c:v>
                </c:pt>
                <c:pt idx="17">
                  <c:v>2.9278999998496147E-2</c:v>
                </c:pt>
                <c:pt idx="18">
                  <c:v>4.9744999960239511E-3</c:v>
                </c:pt>
                <c:pt idx="19">
                  <c:v>1.3583999996626517E-2</c:v>
                </c:pt>
                <c:pt idx="20">
                  <c:v>-9.6170000033453107E-3</c:v>
                </c:pt>
                <c:pt idx="21">
                  <c:v>9.6689999954833183E-3</c:v>
                </c:pt>
                <c:pt idx="22">
                  <c:v>-2.9550500003097113E-2</c:v>
                </c:pt>
                <c:pt idx="23">
                  <c:v>-2.334050000354182E-2</c:v>
                </c:pt>
                <c:pt idx="24">
                  <c:v>-6.061000003683148E-3</c:v>
                </c:pt>
                <c:pt idx="25">
                  <c:v>-2.4990500005515059E-2</c:v>
                </c:pt>
                <c:pt idx="26">
                  <c:v>1.4139999984763563E-3</c:v>
                </c:pt>
                <c:pt idx="27">
                  <c:v>3.3395499995094724E-2</c:v>
                </c:pt>
                <c:pt idx="28">
                  <c:v>2.3981499994988553E-2</c:v>
                </c:pt>
                <c:pt idx="29">
                  <c:v>2.0724999958474655E-3</c:v>
                </c:pt>
                <c:pt idx="30">
                  <c:v>3.7366499997006031E-2</c:v>
                </c:pt>
                <c:pt idx="31">
                  <c:v>-1.7042500006937189E-2</c:v>
                </c:pt>
                <c:pt idx="32">
                  <c:v>-6.9247500003257301E-2</c:v>
                </c:pt>
                <c:pt idx="33">
                  <c:v>-4.992800000400166E-2</c:v>
                </c:pt>
                <c:pt idx="34">
                  <c:v>-4.5932000000902917E-2</c:v>
                </c:pt>
                <c:pt idx="35">
                  <c:v>-2.6739500004623551E-2</c:v>
                </c:pt>
                <c:pt idx="36">
                  <c:v>-3.0440500002441695E-2</c:v>
                </c:pt>
                <c:pt idx="37">
                  <c:v>-4.5647500006452901E-2</c:v>
                </c:pt>
                <c:pt idx="38">
                  <c:v>-4.3671500003256369E-2</c:v>
                </c:pt>
                <c:pt idx="39">
                  <c:v>-4.6180000004824251E-2</c:v>
                </c:pt>
                <c:pt idx="40">
                  <c:v>-3.1213000002026092E-2</c:v>
                </c:pt>
                <c:pt idx="41">
                  <c:v>-1.6210000001592562E-2</c:v>
                </c:pt>
                <c:pt idx="42">
                  <c:v>5.3519999964919407E-3</c:v>
                </c:pt>
                <c:pt idx="43">
                  <c:v>-1.4749500005564187E-2</c:v>
                </c:pt>
                <c:pt idx="44">
                  <c:v>-2.7476000006572576E-2</c:v>
                </c:pt>
                <c:pt idx="45">
                  <c:v>-3.0283500003861263E-2</c:v>
                </c:pt>
                <c:pt idx="46">
                  <c:v>-2.6378000002296176E-2</c:v>
                </c:pt>
                <c:pt idx="47">
                  <c:v>-7.7090000049793161E-3</c:v>
                </c:pt>
                <c:pt idx="48">
                  <c:v>1.8072499995469116E-2</c:v>
                </c:pt>
                <c:pt idx="49">
                  <c:v>-5.2128500003163936E-2</c:v>
                </c:pt>
                <c:pt idx="50">
                  <c:v>-5.8540500005619833E-2</c:v>
                </c:pt>
                <c:pt idx="51">
                  <c:v>5.1539999985834584E-3</c:v>
                </c:pt>
                <c:pt idx="52">
                  <c:v>-5.5949500001588603E-2</c:v>
                </c:pt>
                <c:pt idx="53">
                  <c:v>-3.1655500006309012E-2</c:v>
                </c:pt>
                <c:pt idx="54">
                  <c:v>-4.6258000002126209E-2</c:v>
                </c:pt>
                <c:pt idx="55">
                  <c:v>6.3309999968623742E-3</c:v>
                </c:pt>
                <c:pt idx="56">
                  <c:v>-4.7768500004167436E-2</c:v>
                </c:pt>
                <c:pt idx="57">
                  <c:v>-4.1265500003646594E-2</c:v>
                </c:pt>
                <c:pt idx="58">
                  <c:v>-3.4576000001834473E-2</c:v>
                </c:pt>
                <c:pt idx="59">
                  <c:v>9.5049999981711153E-3</c:v>
                </c:pt>
                <c:pt idx="60">
                  <c:v>-2.4507500005711336E-2</c:v>
                </c:pt>
                <c:pt idx="61">
                  <c:v>-2.5822500003414461E-2</c:v>
                </c:pt>
                <c:pt idx="62">
                  <c:v>3.2899999496294186E-4</c:v>
                </c:pt>
                <c:pt idx="63">
                  <c:v>-8.0656000005546957E-2</c:v>
                </c:pt>
                <c:pt idx="64">
                  <c:v>-6.4114500004507136E-2</c:v>
                </c:pt>
                <c:pt idx="65">
                  <c:v>-3.2200000059674494E-3</c:v>
                </c:pt>
                <c:pt idx="66">
                  <c:v>-6.211000003531808E-3</c:v>
                </c:pt>
                <c:pt idx="67">
                  <c:v>4.9774999970395584E-3</c:v>
                </c:pt>
                <c:pt idx="68">
                  <c:v>-2.6728500004537636E-2</c:v>
                </c:pt>
                <c:pt idx="69">
                  <c:v>-1.9937500004743924E-2</c:v>
                </c:pt>
                <c:pt idx="70">
                  <c:v>5.3832999998121522E-2</c:v>
                </c:pt>
                <c:pt idx="71">
                  <c:v>9.3832999995356658E-2</c:v>
                </c:pt>
                <c:pt idx="74">
                  <c:v>3.5847999995894497E-2</c:v>
                </c:pt>
                <c:pt idx="75">
                  <c:v>-2.9771000004984671E-2</c:v>
                </c:pt>
                <c:pt idx="76">
                  <c:v>4.2104999956791289E-3</c:v>
                </c:pt>
                <c:pt idx="77">
                  <c:v>-4.43100000047707E-2</c:v>
                </c:pt>
                <c:pt idx="79">
                  <c:v>6.8653499994979938E-2</c:v>
                </c:pt>
                <c:pt idx="80">
                  <c:v>5.2869999999529682E-3</c:v>
                </c:pt>
                <c:pt idx="81">
                  <c:v>-4.9600000420468859E-4</c:v>
                </c:pt>
                <c:pt idx="82">
                  <c:v>-2.311500003997935E-3</c:v>
                </c:pt>
                <c:pt idx="83">
                  <c:v>-1.0910000004514586E-2</c:v>
                </c:pt>
                <c:pt idx="84">
                  <c:v>-7.8834500003722496E-2</c:v>
                </c:pt>
                <c:pt idx="85">
                  <c:v>5.3444999975909013E-3</c:v>
                </c:pt>
                <c:pt idx="86">
                  <c:v>3.1374999962281436E-3</c:v>
                </c:pt>
                <c:pt idx="87">
                  <c:v>3.747549999752664E-2</c:v>
                </c:pt>
                <c:pt idx="88">
                  <c:v>5.2245999995648162E-2</c:v>
                </c:pt>
                <c:pt idx="89">
                  <c:v>-9.3961000002309447E-2</c:v>
                </c:pt>
                <c:pt idx="90">
                  <c:v>1.5995999998267507E-2</c:v>
                </c:pt>
                <c:pt idx="91">
                  <c:v>1.5449499995156657E-2</c:v>
                </c:pt>
                <c:pt idx="92">
                  <c:v>5.872099999760394E-2</c:v>
                </c:pt>
                <c:pt idx="93">
                  <c:v>1.2068499992892612E-2</c:v>
                </c:pt>
                <c:pt idx="94">
                  <c:v>2.4948499998572515E-2</c:v>
                </c:pt>
                <c:pt idx="95">
                  <c:v>3.3169499994983198E-2</c:v>
                </c:pt>
                <c:pt idx="96">
                  <c:v>-1.7499000005045673E-2</c:v>
                </c:pt>
                <c:pt idx="97">
                  <c:v>1.976249999643187E-2</c:v>
                </c:pt>
                <c:pt idx="98">
                  <c:v>2.9387999999016756E-2</c:v>
                </c:pt>
                <c:pt idx="99">
                  <c:v>6.6699999988486525E-3</c:v>
                </c:pt>
                <c:pt idx="100">
                  <c:v>-5.1326000004337402E-2</c:v>
                </c:pt>
                <c:pt idx="101">
                  <c:v>-1.5398000003187917E-2</c:v>
                </c:pt>
                <c:pt idx="102">
                  <c:v>-4.9550000403542072E-4</c:v>
                </c:pt>
                <c:pt idx="103">
                  <c:v>3.6435499994695419E-2</c:v>
                </c:pt>
                <c:pt idx="104">
                  <c:v>3.4907999994175043E-2</c:v>
                </c:pt>
                <c:pt idx="105">
                  <c:v>6.7338999993808102E-2</c:v>
                </c:pt>
                <c:pt idx="106">
                  <c:v>-1.0478500000317581E-2</c:v>
                </c:pt>
                <c:pt idx="107">
                  <c:v>4.9214999962714501E-3</c:v>
                </c:pt>
                <c:pt idx="108">
                  <c:v>4.3572499991569202E-2</c:v>
                </c:pt>
                <c:pt idx="109">
                  <c:v>4.7978499998862389E-2</c:v>
                </c:pt>
                <c:pt idx="110">
                  <c:v>6.9999999977881089E-3</c:v>
                </c:pt>
                <c:pt idx="111">
                  <c:v>1.4092999997956213E-2</c:v>
                </c:pt>
                <c:pt idx="113">
                  <c:v>4.0810499995131977E-2</c:v>
                </c:pt>
                <c:pt idx="114">
                  <c:v>2.3951499999384396E-2</c:v>
                </c:pt>
                <c:pt idx="115">
                  <c:v>1.7772999999579042E-2</c:v>
                </c:pt>
                <c:pt idx="116">
                  <c:v>4.9113999994006008E-2</c:v>
                </c:pt>
                <c:pt idx="117">
                  <c:v>1.783399999840185E-2</c:v>
                </c:pt>
                <c:pt idx="118">
                  <c:v>2.1123999998962972E-2</c:v>
                </c:pt>
                <c:pt idx="119">
                  <c:v>2.4624999998195563E-2</c:v>
                </c:pt>
                <c:pt idx="131">
                  <c:v>2.5862999995297287E-2</c:v>
                </c:pt>
                <c:pt idx="132">
                  <c:v>2.3584999995364342E-2</c:v>
                </c:pt>
                <c:pt idx="135">
                  <c:v>1.396299999760231E-2</c:v>
                </c:pt>
                <c:pt idx="145">
                  <c:v>1.6233999995165505E-2</c:v>
                </c:pt>
                <c:pt idx="146">
                  <c:v>1.7977499999688007E-2</c:v>
                </c:pt>
                <c:pt idx="147">
                  <c:v>1.5873999996983912E-2</c:v>
                </c:pt>
                <c:pt idx="148">
                  <c:v>1.6770499998528976E-2</c:v>
                </c:pt>
                <c:pt idx="153">
                  <c:v>1.8135999998776242E-2</c:v>
                </c:pt>
                <c:pt idx="154">
                  <c:v>2.4349999148398638E-4</c:v>
                </c:pt>
                <c:pt idx="157">
                  <c:v>7.7444999988074414E-3</c:v>
                </c:pt>
                <c:pt idx="160">
                  <c:v>2.161099999648286E-2</c:v>
                </c:pt>
                <c:pt idx="161">
                  <c:v>2.6610999993863516E-2</c:v>
                </c:pt>
                <c:pt idx="162">
                  <c:v>5.5114999922807328E-3</c:v>
                </c:pt>
                <c:pt idx="163">
                  <c:v>1.00144999960321E-2</c:v>
                </c:pt>
                <c:pt idx="164">
                  <c:v>1.3908999993873294E-2</c:v>
                </c:pt>
                <c:pt idx="169">
                  <c:v>1.3005000000703149E-2</c:v>
                </c:pt>
                <c:pt idx="170">
                  <c:v>2.8850000016973354E-3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7C-4272-8310-387B1A3C4A23}"/>
            </c:ext>
          </c:extLst>
        </c:ser>
        <c:ser>
          <c:idx val="3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'Active 6'!$D$21:$D$33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6'!$J$21:$J$953</c:f>
              <c:numCache>
                <c:formatCode>General</c:formatCode>
                <c:ptCount val="933"/>
                <c:pt idx="120">
                  <c:v>2.0259999997506384E-2</c:v>
                </c:pt>
                <c:pt idx="121">
                  <c:v>2.1359999998821877E-2</c:v>
                </c:pt>
                <c:pt idx="122">
                  <c:v>2.1260999994410668E-2</c:v>
                </c:pt>
                <c:pt idx="123">
                  <c:v>1.6962499998044223E-2</c:v>
                </c:pt>
                <c:pt idx="124">
                  <c:v>1.8462499996530823E-2</c:v>
                </c:pt>
                <c:pt idx="125">
                  <c:v>1.9257499996456318E-2</c:v>
                </c:pt>
                <c:pt idx="126">
                  <c:v>2.0257499993022066E-2</c:v>
                </c:pt>
                <c:pt idx="127">
                  <c:v>1.9432000000961125E-2</c:v>
                </c:pt>
                <c:pt idx="128">
                  <c:v>1.9831999998132233E-2</c:v>
                </c:pt>
                <c:pt idx="129">
                  <c:v>1.8153499993786681E-2</c:v>
                </c:pt>
                <c:pt idx="130">
                  <c:v>1.8253499998536427E-2</c:v>
                </c:pt>
                <c:pt idx="133">
                  <c:v>1.5418999995745253E-2</c:v>
                </c:pt>
                <c:pt idx="134">
                  <c:v>1.6918999994231854E-2</c:v>
                </c:pt>
                <c:pt idx="136">
                  <c:v>1.6905999997106846E-2</c:v>
                </c:pt>
                <c:pt idx="137">
                  <c:v>1.800599999842234E-2</c:v>
                </c:pt>
                <c:pt idx="138">
                  <c:v>1.6127499991853256E-2</c:v>
                </c:pt>
                <c:pt idx="139">
                  <c:v>1.6727499991247896E-2</c:v>
                </c:pt>
                <c:pt idx="140">
                  <c:v>1.6114499994728249E-2</c:v>
                </c:pt>
                <c:pt idx="141">
                  <c:v>1.7314499993517529E-2</c:v>
                </c:pt>
                <c:pt idx="142">
                  <c:v>1.5315500000724569E-2</c:v>
                </c:pt>
                <c:pt idx="143">
                  <c:v>1.5224999995552935E-2</c:v>
                </c:pt>
                <c:pt idx="144">
                  <c:v>1.5624999992724042E-2</c:v>
                </c:pt>
                <c:pt idx="149">
                  <c:v>1.1512999997648876E-2</c:v>
                </c:pt>
                <c:pt idx="150">
                  <c:v>1.2112999997043516E-2</c:v>
                </c:pt>
                <c:pt idx="151">
                  <c:v>8.7344999919878319E-3</c:v>
                </c:pt>
                <c:pt idx="152">
                  <c:v>9.3344999913824722E-3</c:v>
                </c:pt>
                <c:pt idx="155">
                  <c:v>9.0229999987059273E-3</c:v>
                </c:pt>
                <c:pt idx="156">
                  <c:v>9.8230000003241003E-3</c:v>
                </c:pt>
                <c:pt idx="158">
                  <c:v>1.0008999997808132E-2</c:v>
                </c:pt>
                <c:pt idx="159">
                  <c:v>1.010899999528192E-2</c:v>
                </c:pt>
                <c:pt idx="165">
                  <c:v>2.7774999980465509E-3</c:v>
                </c:pt>
                <c:pt idx="166">
                  <c:v>3.4774999949149787E-3</c:v>
                </c:pt>
                <c:pt idx="167">
                  <c:v>4.2784999968716875E-3</c:v>
                </c:pt>
                <c:pt idx="168">
                  <c:v>5.378499990911223E-3</c:v>
                </c:pt>
                <c:pt idx="171">
                  <c:v>4.6409999995375983E-3</c:v>
                </c:pt>
                <c:pt idx="172">
                  <c:v>5.2409999989322387E-3</c:v>
                </c:pt>
                <c:pt idx="173">
                  <c:v>4.0484999917680398E-3</c:v>
                </c:pt>
                <c:pt idx="174">
                  <c:v>4.2484999939915724E-3</c:v>
                </c:pt>
                <c:pt idx="175">
                  <c:v>3.2514999911654741E-3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7C-4272-8310-387B1A3C4A23}"/>
            </c:ext>
          </c:extLst>
        </c:ser>
        <c:ser>
          <c:idx val="4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6'!$K$21:$K$953</c:f>
              <c:numCache>
                <c:formatCode>General</c:formatCode>
                <c:ptCount val="9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7C-4272-8310-387B1A3C4A23}"/>
            </c:ext>
          </c:extLst>
        </c:ser>
        <c:ser>
          <c:idx val="2"/>
          <c:order val="4"/>
          <c:tx>
            <c:strRef>
              <c:f>'Active 6'!$L$20</c:f>
              <c:strCache>
                <c:ptCount val="1"/>
                <c:pt idx="0">
                  <c:v>New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6'!$L$21:$L$953</c:f>
              <c:numCache>
                <c:formatCode>General</c:formatCode>
                <c:ptCount val="933"/>
                <c:pt idx="176">
                  <c:v>1.8679999921005219E-3</c:v>
                </c:pt>
                <c:pt idx="177">
                  <c:v>2.6679999937186949E-3</c:v>
                </c:pt>
                <c:pt idx="178">
                  <c:v>-6.1049999931128696E-4</c:v>
                </c:pt>
                <c:pt idx="179">
                  <c:v>3.8949999725446105E-4</c:v>
                </c:pt>
                <c:pt idx="180">
                  <c:v>-5.9020000044256449E-3</c:v>
                </c:pt>
                <c:pt idx="181">
                  <c:v>-1.6680000044289045E-3</c:v>
                </c:pt>
                <c:pt idx="182">
                  <c:v>-4.7960000010789372E-3</c:v>
                </c:pt>
                <c:pt idx="183">
                  <c:v>-9.9280000067665242E-3</c:v>
                </c:pt>
                <c:pt idx="184">
                  <c:v>-1.2427000001480337E-2</c:v>
                </c:pt>
                <c:pt idx="185">
                  <c:v>-1.1532500007888302E-2</c:v>
                </c:pt>
                <c:pt idx="186">
                  <c:v>-5.5310000025201589E-3</c:v>
                </c:pt>
                <c:pt idx="187">
                  <c:v>-1.5630000001692679E-2</c:v>
                </c:pt>
                <c:pt idx="188">
                  <c:v>-7.2620000064489432E-3</c:v>
                </c:pt>
                <c:pt idx="189">
                  <c:v>-1.1733000006643124E-2</c:v>
                </c:pt>
                <c:pt idx="190">
                  <c:v>-1.025600000139093E-2</c:v>
                </c:pt>
                <c:pt idx="191">
                  <c:v>-1.0076999999000691E-2</c:v>
                </c:pt>
                <c:pt idx="192">
                  <c:v>-1.1655499998596497E-2</c:v>
                </c:pt>
                <c:pt idx="193">
                  <c:v>-1.156950000586221E-2</c:v>
                </c:pt>
                <c:pt idx="194">
                  <c:v>-8.8759999998728745E-3</c:v>
                </c:pt>
                <c:pt idx="195">
                  <c:v>-1.315450000402052E-2</c:v>
                </c:pt>
                <c:pt idx="196">
                  <c:v>-1.1067500003264286E-2</c:v>
                </c:pt>
                <c:pt idx="197">
                  <c:v>-1.0677500002202578E-2</c:v>
                </c:pt>
                <c:pt idx="198">
                  <c:v>-1.1400000003050081E-2</c:v>
                </c:pt>
                <c:pt idx="199">
                  <c:v>-1.840450000599958E-2</c:v>
                </c:pt>
                <c:pt idx="200">
                  <c:v>-1.329999999870779E-2</c:v>
                </c:pt>
                <c:pt idx="201">
                  <c:v>-1.1682241405651439E-2</c:v>
                </c:pt>
                <c:pt idx="202">
                  <c:v>-1.4045500007341616E-2</c:v>
                </c:pt>
                <c:pt idx="203">
                  <c:v>-1.2644500005990267E-2</c:v>
                </c:pt>
                <c:pt idx="204">
                  <c:v>-1.3036000003921799E-2</c:v>
                </c:pt>
                <c:pt idx="205">
                  <c:v>-1.2323499999183696E-2</c:v>
                </c:pt>
                <c:pt idx="206">
                  <c:v>-1.5537500003119931E-2</c:v>
                </c:pt>
                <c:pt idx="207">
                  <c:v>-1.1030000008759089E-2</c:v>
                </c:pt>
                <c:pt idx="208">
                  <c:v>-1.3643999998748768E-2</c:v>
                </c:pt>
                <c:pt idx="209">
                  <c:v>-1.4222500001778826E-2</c:v>
                </c:pt>
                <c:pt idx="210">
                  <c:v>-1.0536499998124782E-2</c:v>
                </c:pt>
                <c:pt idx="211">
                  <c:v>-1.1043000005884096E-2</c:v>
                </c:pt>
                <c:pt idx="212">
                  <c:v>-9.9279999994905666E-3</c:v>
                </c:pt>
                <c:pt idx="213">
                  <c:v>-1.2141999999585096E-2</c:v>
                </c:pt>
                <c:pt idx="214">
                  <c:v>-1.2447500004782341E-2</c:v>
                </c:pt>
                <c:pt idx="215">
                  <c:v>-1.4726000001246575E-2</c:v>
                </c:pt>
                <c:pt idx="216">
                  <c:v>-1.0740000005171169E-2</c:v>
                </c:pt>
                <c:pt idx="217">
                  <c:v>-1.1732500002835877E-2</c:v>
                </c:pt>
                <c:pt idx="218">
                  <c:v>-1.1646500002825633E-2</c:v>
                </c:pt>
                <c:pt idx="219">
                  <c:v>-1.2239000003319234E-2</c:v>
                </c:pt>
                <c:pt idx="220">
                  <c:v>-1.3931500005128328E-2</c:v>
                </c:pt>
                <c:pt idx="221">
                  <c:v>-1.4866000004985835E-2</c:v>
                </c:pt>
                <c:pt idx="222">
                  <c:v>-1.2949999996635597E-2</c:v>
                </c:pt>
                <c:pt idx="223">
                  <c:v>-1.0542500007431954E-2</c:v>
                </c:pt>
                <c:pt idx="224">
                  <c:v>-1.1962999997194856E-2</c:v>
                </c:pt>
                <c:pt idx="225">
                  <c:v>-1.1441499998909421E-2</c:v>
                </c:pt>
                <c:pt idx="226">
                  <c:v>-1.2462000006053131E-2</c:v>
                </c:pt>
                <c:pt idx="227">
                  <c:v>-1.2443999999959487E-2</c:v>
                </c:pt>
                <c:pt idx="228">
                  <c:v>-1.2570000006235205E-2</c:v>
                </c:pt>
                <c:pt idx="229">
                  <c:v>-1.1854000003950205E-2</c:v>
                </c:pt>
                <c:pt idx="230">
                  <c:v>-1.0781000004499219E-2</c:v>
                </c:pt>
                <c:pt idx="231">
                  <c:v>-1.2511499997344799E-2</c:v>
                </c:pt>
                <c:pt idx="232">
                  <c:v>-1.1904000006325077E-2</c:v>
                </c:pt>
                <c:pt idx="233">
                  <c:v>-9.5270000019809231E-3</c:v>
                </c:pt>
                <c:pt idx="234">
                  <c:v>-1.0204000005614944E-2</c:v>
                </c:pt>
                <c:pt idx="235">
                  <c:v>-9.3215000015334226E-3</c:v>
                </c:pt>
                <c:pt idx="236">
                  <c:v>-1.0704500004067086E-2</c:v>
                </c:pt>
                <c:pt idx="237">
                  <c:v>-1.0139500001969282E-2</c:v>
                </c:pt>
                <c:pt idx="238">
                  <c:v>-4.7334999981103465E-3</c:v>
                </c:pt>
                <c:pt idx="239">
                  <c:v>-6.0490000032586977E-3</c:v>
                </c:pt>
                <c:pt idx="240">
                  <c:v>-5.9690000052796677E-3</c:v>
                </c:pt>
                <c:pt idx="241">
                  <c:v>-5.5490000086138025E-3</c:v>
                </c:pt>
                <c:pt idx="242">
                  <c:v>-1.3860000035492703E-3</c:v>
                </c:pt>
                <c:pt idx="243">
                  <c:v>-4.1405000083614141E-3</c:v>
                </c:pt>
                <c:pt idx="244">
                  <c:v>-3.811499998846557E-3</c:v>
                </c:pt>
                <c:pt idx="245">
                  <c:v>1.4999999257270247E-4</c:v>
                </c:pt>
                <c:pt idx="246">
                  <c:v>1.5199999324977398E-4</c:v>
                </c:pt>
                <c:pt idx="247">
                  <c:v>5.9734999958891422E-3</c:v>
                </c:pt>
                <c:pt idx="248">
                  <c:v>4.2255000007571653E-3</c:v>
                </c:pt>
                <c:pt idx="249">
                  <c:v>5.7184999895980582E-3</c:v>
                </c:pt>
                <c:pt idx="250">
                  <c:v>4.7259999919333495E-3</c:v>
                </c:pt>
                <c:pt idx="251">
                  <c:v>4.3480000022100285E-3</c:v>
                </c:pt>
                <c:pt idx="252">
                  <c:v>1.2033499995595776E-2</c:v>
                </c:pt>
                <c:pt idx="253">
                  <c:v>1.2033499995595776E-2</c:v>
                </c:pt>
                <c:pt idx="254">
                  <c:v>1.6138999992108438E-2</c:v>
                </c:pt>
                <c:pt idx="255">
                  <c:v>1.6110000004118774E-2</c:v>
                </c:pt>
                <c:pt idx="256">
                  <c:v>1.7269499992835335E-2</c:v>
                </c:pt>
                <c:pt idx="257">
                  <c:v>1.6562999997404404E-2</c:v>
                </c:pt>
                <c:pt idx="258">
                  <c:v>1.6663999995216727E-2</c:v>
                </c:pt>
                <c:pt idx="259">
                  <c:v>1.8659499997738749E-2</c:v>
                </c:pt>
                <c:pt idx="260">
                  <c:v>2.0406999952683691E-2</c:v>
                </c:pt>
                <c:pt idx="261">
                  <c:v>2.2630999999819323E-2</c:v>
                </c:pt>
                <c:pt idx="262">
                  <c:v>2.2889999963808805E-2</c:v>
                </c:pt>
                <c:pt idx="263">
                  <c:v>2.7062499990279321E-2</c:v>
                </c:pt>
                <c:pt idx="264">
                  <c:v>2.5869999997667037E-2</c:v>
                </c:pt>
                <c:pt idx="265">
                  <c:v>2.8058500000042841E-2</c:v>
                </c:pt>
                <c:pt idx="266">
                  <c:v>2.8058500000042841E-2</c:v>
                </c:pt>
                <c:pt idx="267">
                  <c:v>2.8458500004489906E-2</c:v>
                </c:pt>
                <c:pt idx="268">
                  <c:v>2.9387499998847488E-2</c:v>
                </c:pt>
                <c:pt idx="269">
                  <c:v>2.7008999997633509E-2</c:v>
                </c:pt>
                <c:pt idx="270">
                  <c:v>3.4707999999227468E-2</c:v>
                </c:pt>
                <c:pt idx="271">
                  <c:v>3.3457999998063315E-2</c:v>
                </c:pt>
                <c:pt idx="272">
                  <c:v>3.487949999544071E-2</c:v>
                </c:pt>
                <c:pt idx="273">
                  <c:v>3.4581999992951751E-2</c:v>
                </c:pt>
                <c:pt idx="274">
                  <c:v>3.546999999525724E-2</c:v>
                </c:pt>
                <c:pt idx="275">
                  <c:v>4.7553500000503846E-2</c:v>
                </c:pt>
                <c:pt idx="276">
                  <c:v>4.9203000002307817E-2</c:v>
                </c:pt>
                <c:pt idx="277">
                  <c:v>5.1863999993656762E-2</c:v>
                </c:pt>
                <c:pt idx="278">
                  <c:v>5.4961499990895391E-2</c:v>
                </c:pt>
                <c:pt idx="279">
                  <c:v>5.5161499993118923E-2</c:v>
                </c:pt>
                <c:pt idx="280">
                  <c:v>5.5261499990592711E-2</c:v>
                </c:pt>
                <c:pt idx="281">
                  <c:v>5.7031499993172474E-2</c:v>
                </c:pt>
                <c:pt idx="282">
                  <c:v>5.7131499997922219E-2</c:v>
                </c:pt>
                <c:pt idx="283">
                  <c:v>5.8131499994487967E-2</c:v>
                </c:pt>
                <c:pt idx="284">
                  <c:v>5.7224999996833503E-2</c:v>
                </c:pt>
                <c:pt idx="285">
                  <c:v>5.7224999996833503E-2</c:v>
                </c:pt>
                <c:pt idx="286">
                  <c:v>5.6165499998314772E-2</c:v>
                </c:pt>
                <c:pt idx="287">
                  <c:v>5.867299999226816E-2</c:v>
                </c:pt>
                <c:pt idx="288">
                  <c:v>5.7574499995098449E-2</c:v>
                </c:pt>
                <c:pt idx="289">
                  <c:v>6.2936499998613726E-2</c:v>
                </c:pt>
                <c:pt idx="290">
                  <c:v>6.3136500000837259E-2</c:v>
                </c:pt>
                <c:pt idx="291">
                  <c:v>6.3236500005587004E-2</c:v>
                </c:pt>
                <c:pt idx="292">
                  <c:v>6.3933000055840239E-2</c:v>
                </c:pt>
                <c:pt idx="293">
                  <c:v>6.5132999880006537E-2</c:v>
                </c:pt>
                <c:pt idx="294">
                  <c:v>6.5632999961962923E-2</c:v>
                </c:pt>
                <c:pt idx="295">
                  <c:v>6.1931499862112105E-2</c:v>
                </c:pt>
                <c:pt idx="296">
                  <c:v>5.9046999813290313E-2</c:v>
                </c:pt>
                <c:pt idx="297">
                  <c:v>6.645049994403962E-2</c:v>
                </c:pt>
                <c:pt idx="298">
                  <c:v>6.5438499994343147E-2</c:v>
                </c:pt>
                <c:pt idx="299">
                  <c:v>6.7060000001220033E-2</c:v>
                </c:pt>
                <c:pt idx="300">
                  <c:v>6.4700500064645894E-2</c:v>
                </c:pt>
                <c:pt idx="301">
                  <c:v>6.4900500190560706E-2</c:v>
                </c:pt>
                <c:pt idx="302">
                  <c:v>6.7300499838893302E-2</c:v>
                </c:pt>
                <c:pt idx="303">
                  <c:v>6.7333500155655202E-2</c:v>
                </c:pt>
                <c:pt idx="304">
                  <c:v>6.6734499967424199E-2</c:v>
                </c:pt>
                <c:pt idx="305">
                  <c:v>6.5832000036607496E-2</c:v>
                </c:pt>
                <c:pt idx="306">
                  <c:v>7.3883499964722432E-2</c:v>
                </c:pt>
                <c:pt idx="307">
                  <c:v>7.5093999934324529E-2</c:v>
                </c:pt>
                <c:pt idx="308">
                  <c:v>7.3201499952119775E-2</c:v>
                </c:pt>
                <c:pt idx="309">
                  <c:v>7.5576499853923451E-2</c:v>
                </c:pt>
                <c:pt idx="310">
                  <c:v>7.4722499994095415E-2</c:v>
                </c:pt>
                <c:pt idx="311">
                  <c:v>7.6309999996738043E-2</c:v>
                </c:pt>
                <c:pt idx="312">
                  <c:v>8.2271999854128808E-2</c:v>
                </c:pt>
                <c:pt idx="313">
                  <c:v>8.5377499999594875E-2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F7C-4272-8310-387B1A3C4A23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6'!$M$21:$M$953</c:f>
              <c:numCache>
                <c:formatCode>General</c:formatCode>
                <c:ptCount val="9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7C-4272-8310-387B1A3C4A23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6'!$N$21:$N$953</c:f>
              <c:numCache>
                <c:formatCode>General</c:formatCode>
                <c:ptCount val="9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F7C-4272-8310-387B1A3C4A23}"/>
            </c:ext>
          </c:extLst>
        </c:ser>
        <c:ser>
          <c:idx val="9"/>
          <c:order val="7"/>
          <c:tx>
            <c:strRef>
              <c:f>'Active 6'!#REF!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'Active 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F7C-4272-8310-387B1A3C4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3725040"/>
        <c:axId val="1"/>
      </c:scatterChart>
      <c:valAx>
        <c:axId val="833725040"/>
        <c:scaling>
          <c:orientation val="minMax"/>
          <c:max val="60000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372504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O-C Diagr.</a:t>
            </a:r>
          </a:p>
        </c:rich>
      </c:tx>
      <c:layout>
        <c:manualLayout>
          <c:xMode val="edge"/>
          <c:yMode val="edge"/>
          <c:x val="0.40232856551845747"/>
          <c:y val="3.45822746597569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57120777213513"/>
          <c:y val="0.15335487182207191"/>
          <c:w val="0.83979434122953667"/>
          <c:h val="0.645368418917885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6'!$H$21:$H$953</c:f>
              <c:numCache>
                <c:formatCode>General</c:formatCode>
                <c:ptCount val="933"/>
                <c:pt idx="0">
                  <c:v>5.6660499994904967E-2</c:v>
                </c:pt>
                <c:pt idx="1">
                  <c:v>3.3064999995986E-2</c:v>
                </c:pt>
                <c:pt idx="2">
                  <c:v>5.8851499994489131E-2</c:v>
                </c:pt>
                <c:pt idx="3">
                  <c:v>2.8490499995314167E-2</c:v>
                </c:pt>
                <c:pt idx="4">
                  <c:v>3.6859999994703685E-2</c:v>
                </c:pt>
                <c:pt idx="112">
                  <c:v>3.6607000001822598E-2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E0-49BB-BA5B-12A1582CE9B6}"/>
            </c:ext>
          </c:extLst>
        </c:ser>
        <c:ser>
          <c:idx val="1"/>
          <c:order val="1"/>
          <c:tx>
            <c:strRef>
              <c:f>'Active 6'!$I$20:$I$20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6'!$D$21:$D$953</c:f>
                <c:numCache>
                  <c:formatCode>General</c:formatCode>
                  <c:ptCount val="93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1E-4</c:v>
                  </c:pt>
                  <c:pt idx="254">
                    <c:v>8.0000000000000007E-5</c:v>
                  </c:pt>
                  <c:pt idx="255">
                    <c:v>0</c:v>
                  </c:pt>
                  <c:pt idx="256">
                    <c:v>3.5999999999999999E-3</c:v>
                  </c:pt>
                  <c:pt idx="257">
                    <c:v>1E-4</c:v>
                  </c:pt>
                  <c:pt idx="258">
                    <c:v>4.0000000000000002E-4</c:v>
                  </c:pt>
                  <c:pt idx="259">
                    <c:v>1.2999999999999999E-3</c:v>
                  </c:pt>
                  <c:pt idx="261">
                    <c:v>1E-3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2.3999999999999998E-3</c:v>
                  </c:pt>
                  <c:pt idx="269">
                    <c:v>3.3999999999999998E-3</c:v>
                  </c:pt>
                  <c:pt idx="270">
                    <c:v>2.9999999999999997E-4</c:v>
                  </c:pt>
                  <c:pt idx="271">
                    <c:v>1.6000000000000001E-3</c:v>
                  </c:pt>
                  <c:pt idx="272">
                    <c:v>1.1999999999999999E-3</c:v>
                  </c:pt>
                  <c:pt idx="273">
                    <c:v>1E-4</c:v>
                  </c:pt>
                  <c:pt idx="274">
                    <c:v>2.0000000000000001E-4</c:v>
                  </c:pt>
                  <c:pt idx="275">
                    <c:v>4.0000000000000002E-4</c:v>
                  </c:pt>
                  <c:pt idx="276">
                    <c:v>2.0000000000000001E-4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1E-3</c:v>
                  </c:pt>
                  <c:pt idx="297">
                    <c:v>4.0000000000000001E-3</c:v>
                  </c:pt>
                  <c:pt idx="298">
                    <c:v>8.0000000000000004E-4</c:v>
                  </c:pt>
                  <c:pt idx="299">
                    <c:v>1.1000000000000001E-3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10">
                    <c:v>5.0000000000000001E-4</c:v>
                  </c:pt>
                  <c:pt idx="311">
                    <c:v>1E-4</c:v>
                  </c:pt>
                  <c:pt idx="313">
                    <c:v>2.0000000000000001E-4</c:v>
                  </c:pt>
                </c:numCache>
              </c:numRef>
            </c:plus>
            <c:minus>
              <c:numRef>
                <c:f>'Active 6'!$D$21:$D$953</c:f>
                <c:numCache>
                  <c:formatCode>General</c:formatCode>
                  <c:ptCount val="93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1E-4</c:v>
                  </c:pt>
                  <c:pt idx="254">
                    <c:v>8.0000000000000007E-5</c:v>
                  </c:pt>
                  <c:pt idx="255">
                    <c:v>0</c:v>
                  </c:pt>
                  <c:pt idx="256">
                    <c:v>3.5999999999999999E-3</c:v>
                  </c:pt>
                  <c:pt idx="257">
                    <c:v>1E-4</c:v>
                  </c:pt>
                  <c:pt idx="258">
                    <c:v>4.0000000000000002E-4</c:v>
                  </c:pt>
                  <c:pt idx="259">
                    <c:v>1.2999999999999999E-3</c:v>
                  </c:pt>
                  <c:pt idx="261">
                    <c:v>1E-3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2.3999999999999998E-3</c:v>
                  </c:pt>
                  <c:pt idx="269">
                    <c:v>3.3999999999999998E-3</c:v>
                  </c:pt>
                  <c:pt idx="270">
                    <c:v>2.9999999999999997E-4</c:v>
                  </c:pt>
                  <c:pt idx="271">
                    <c:v>1.6000000000000001E-3</c:v>
                  </c:pt>
                  <c:pt idx="272">
                    <c:v>1.1999999999999999E-3</c:v>
                  </c:pt>
                  <c:pt idx="273">
                    <c:v>1E-4</c:v>
                  </c:pt>
                  <c:pt idx="274">
                    <c:v>2.0000000000000001E-4</c:v>
                  </c:pt>
                  <c:pt idx="275">
                    <c:v>4.0000000000000002E-4</c:v>
                  </c:pt>
                  <c:pt idx="276">
                    <c:v>2.0000000000000001E-4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1E-3</c:v>
                  </c:pt>
                  <c:pt idx="297">
                    <c:v>4.0000000000000001E-3</c:v>
                  </c:pt>
                  <c:pt idx="298">
                    <c:v>8.0000000000000004E-4</c:v>
                  </c:pt>
                  <c:pt idx="299">
                    <c:v>1.1000000000000001E-3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10">
                    <c:v>5.0000000000000001E-4</c:v>
                  </c:pt>
                  <c:pt idx="311">
                    <c:v>1E-4</c:v>
                  </c:pt>
                  <c:pt idx="31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6'!$I$21:$I$953</c:f>
              <c:numCache>
                <c:formatCode>General</c:formatCode>
                <c:ptCount val="933"/>
                <c:pt idx="5">
                  <c:v>-1.6319500005920418E-2</c:v>
                </c:pt>
                <c:pt idx="6">
                  <c:v>2.8574999994816608E-2</c:v>
                </c:pt>
                <c:pt idx="7">
                  <c:v>1.9850499997119186E-2</c:v>
                </c:pt>
                <c:pt idx="8">
                  <c:v>2.423149999594898E-2</c:v>
                </c:pt>
                <c:pt idx="9">
                  <c:v>2.7016999996703817E-2</c:v>
                </c:pt>
                <c:pt idx="10">
                  <c:v>7.5600999996822793E-2</c:v>
                </c:pt>
                <c:pt idx="11">
                  <c:v>3.3101999993959907E-2</c:v>
                </c:pt>
                <c:pt idx="12">
                  <c:v>-1.2077500003215391E-2</c:v>
                </c:pt>
                <c:pt idx="13">
                  <c:v>8.4049999968556222E-3</c:v>
                </c:pt>
                <c:pt idx="14">
                  <c:v>-1.7094000006181886E-2</c:v>
                </c:pt>
                <c:pt idx="15">
                  <c:v>1.5195999996649334E-2</c:v>
                </c:pt>
                <c:pt idx="16">
                  <c:v>-1.0508000003028428E-2</c:v>
                </c:pt>
                <c:pt idx="17">
                  <c:v>2.9278999998496147E-2</c:v>
                </c:pt>
                <c:pt idx="18">
                  <c:v>4.9744999960239511E-3</c:v>
                </c:pt>
                <c:pt idx="19">
                  <c:v>1.3583999996626517E-2</c:v>
                </c:pt>
                <c:pt idx="20">
                  <c:v>-9.6170000033453107E-3</c:v>
                </c:pt>
                <c:pt idx="21">
                  <c:v>9.6689999954833183E-3</c:v>
                </c:pt>
                <c:pt idx="22">
                  <c:v>-2.9550500003097113E-2</c:v>
                </c:pt>
                <c:pt idx="23">
                  <c:v>-2.334050000354182E-2</c:v>
                </c:pt>
                <c:pt idx="24">
                  <c:v>-6.061000003683148E-3</c:v>
                </c:pt>
                <c:pt idx="25">
                  <c:v>-2.4990500005515059E-2</c:v>
                </c:pt>
                <c:pt idx="26">
                  <c:v>1.4139999984763563E-3</c:v>
                </c:pt>
                <c:pt idx="27">
                  <c:v>3.3395499995094724E-2</c:v>
                </c:pt>
                <c:pt idx="28">
                  <c:v>2.3981499994988553E-2</c:v>
                </c:pt>
                <c:pt idx="29">
                  <c:v>2.0724999958474655E-3</c:v>
                </c:pt>
                <c:pt idx="30">
                  <c:v>3.7366499997006031E-2</c:v>
                </c:pt>
                <c:pt idx="31">
                  <c:v>-1.7042500006937189E-2</c:v>
                </c:pt>
                <c:pt idx="32">
                  <c:v>-6.9247500003257301E-2</c:v>
                </c:pt>
                <c:pt idx="33">
                  <c:v>-4.992800000400166E-2</c:v>
                </c:pt>
                <c:pt idx="34">
                  <c:v>-4.5932000000902917E-2</c:v>
                </c:pt>
                <c:pt idx="35">
                  <c:v>-2.6739500004623551E-2</c:v>
                </c:pt>
                <c:pt idx="36">
                  <c:v>-3.0440500002441695E-2</c:v>
                </c:pt>
                <c:pt idx="37">
                  <c:v>-4.5647500006452901E-2</c:v>
                </c:pt>
                <c:pt idx="38">
                  <c:v>-4.3671500003256369E-2</c:v>
                </c:pt>
                <c:pt idx="39">
                  <c:v>-4.6180000004824251E-2</c:v>
                </c:pt>
                <c:pt idx="40">
                  <c:v>-3.1213000002026092E-2</c:v>
                </c:pt>
                <c:pt idx="41">
                  <c:v>-1.6210000001592562E-2</c:v>
                </c:pt>
                <c:pt idx="42">
                  <c:v>5.3519999964919407E-3</c:v>
                </c:pt>
                <c:pt idx="43">
                  <c:v>-1.4749500005564187E-2</c:v>
                </c:pt>
                <c:pt idx="44">
                  <c:v>-2.7476000006572576E-2</c:v>
                </c:pt>
                <c:pt idx="45">
                  <c:v>-3.0283500003861263E-2</c:v>
                </c:pt>
                <c:pt idx="46">
                  <c:v>-2.6378000002296176E-2</c:v>
                </c:pt>
                <c:pt idx="47">
                  <c:v>-7.7090000049793161E-3</c:v>
                </c:pt>
                <c:pt idx="48">
                  <c:v>1.8072499995469116E-2</c:v>
                </c:pt>
                <c:pt idx="49">
                  <c:v>-5.2128500003163936E-2</c:v>
                </c:pt>
                <c:pt idx="50">
                  <c:v>-5.8540500005619833E-2</c:v>
                </c:pt>
                <c:pt idx="51">
                  <c:v>5.1539999985834584E-3</c:v>
                </c:pt>
                <c:pt idx="52">
                  <c:v>-5.5949500001588603E-2</c:v>
                </c:pt>
                <c:pt idx="53">
                  <c:v>-3.1655500006309012E-2</c:v>
                </c:pt>
                <c:pt idx="54">
                  <c:v>-4.6258000002126209E-2</c:v>
                </c:pt>
                <c:pt idx="55">
                  <c:v>6.3309999968623742E-3</c:v>
                </c:pt>
                <c:pt idx="56">
                  <c:v>-4.7768500004167436E-2</c:v>
                </c:pt>
                <c:pt idx="57">
                  <c:v>-4.1265500003646594E-2</c:v>
                </c:pt>
                <c:pt idx="58">
                  <c:v>-3.4576000001834473E-2</c:v>
                </c:pt>
                <c:pt idx="59">
                  <c:v>9.5049999981711153E-3</c:v>
                </c:pt>
                <c:pt idx="60">
                  <c:v>-2.4507500005711336E-2</c:v>
                </c:pt>
                <c:pt idx="61">
                  <c:v>-2.5822500003414461E-2</c:v>
                </c:pt>
                <c:pt idx="62">
                  <c:v>3.2899999496294186E-4</c:v>
                </c:pt>
                <c:pt idx="63">
                  <c:v>-8.0656000005546957E-2</c:v>
                </c:pt>
                <c:pt idx="64">
                  <c:v>-6.4114500004507136E-2</c:v>
                </c:pt>
                <c:pt idx="65">
                  <c:v>-3.2200000059674494E-3</c:v>
                </c:pt>
                <c:pt idx="66">
                  <c:v>-6.211000003531808E-3</c:v>
                </c:pt>
                <c:pt idx="67">
                  <c:v>4.9774999970395584E-3</c:v>
                </c:pt>
                <c:pt idx="68">
                  <c:v>-2.6728500004537636E-2</c:v>
                </c:pt>
                <c:pt idx="69">
                  <c:v>-1.9937500004743924E-2</c:v>
                </c:pt>
                <c:pt idx="70">
                  <c:v>5.3832999998121522E-2</c:v>
                </c:pt>
                <c:pt idx="71">
                  <c:v>9.3832999995356658E-2</c:v>
                </c:pt>
                <c:pt idx="74">
                  <c:v>3.5847999995894497E-2</c:v>
                </c:pt>
                <c:pt idx="75">
                  <c:v>-2.9771000004984671E-2</c:v>
                </c:pt>
                <c:pt idx="76">
                  <c:v>4.2104999956791289E-3</c:v>
                </c:pt>
                <c:pt idx="77">
                  <c:v>-4.43100000047707E-2</c:v>
                </c:pt>
                <c:pt idx="79">
                  <c:v>6.8653499994979938E-2</c:v>
                </c:pt>
                <c:pt idx="80">
                  <c:v>5.2869999999529682E-3</c:v>
                </c:pt>
                <c:pt idx="81">
                  <c:v>-4.9600000420468859E-4</c:v>
                </c:pt>
                <c:pt idx="82">
                  <c:v>-2.311500003997935E-3</c:v>
                </c:pt>
                <c:pt idx="83">
                  <c:v>-1.0910000004514586E-2</c:v>
                </c:pt>
                <c:pt idx="84">
                  <c:v>-7.8834500003722496E-2</c:v>
                </c:pt>
                <c:pt idx="85">
                  <c:v>5.3444999975909013E-3</c:v>
                </c:pt>
                <c:pt idx="86">
                  <c:v>3.1374999962281436E-3</c:v>
                </c:pt>
                <c:pt idx="87">
                  <c:v>3.747549999752664E-2</c:v>
                </c:pt>
                <c:pt idx="88">
                  <c:v>5.2245999995648162E-2</c:v>
                </c:pt>
                <c:pt idx="89">
                  <c:v>-9.3961000002309447E-2</c:v>
                </c:pt>
                <c:pt idx="90">
                  <c:v>1.5995999998267507E-2</c:v>
                </c:pt>
                <c:pt idx="91">
                  <c:v>1.5449499995156657E-2</c:v>
                </c:pt>
                <c:pt idx="92">
                  <c:v>5.872099999760394E-2</c:v>
                </c:pt>
                <c:pt idx="93">
                  <c:v>1.2068499992892612E-2</c:v>
                </c:pt>
                <c:pt idx="94">
                  <c:v>2.4948499998572515E-2</c:v>
                </c:pt>
                <c:pt idx="95">
                  <c:v>3.3169499994983198E-2</c:v>
                </c:pt>
                <c:pt idx="96">
                  <c:v>-1.7499000005045673E-2</c:v>
                </c:pt>
                <c:pt idx="97">
                  <c:v>1.976249999643187E-2</c:v>
                </c:pt>
                <c:pt idx="98">
                  <c:v>2.9387999999016756E-2</c:v>
                </c:pt>
                <c:pt idx="99">
                  <c:v>6.6699999988486525E-3</c:v>
                </c:pt>
                <c:pt idx="100">
                  <c:v>-5.1326000004337402E-2</c:v>
                </c:pt>
                <c:pt idx="101">
                  <c:v>-1.5398000003187917E-2</c:v>
                </c:pt>
                <c:pt idx="102">
                  <c:v>-4.9550000403542072E-4</c:v>
                </c:pt>
                <c:pt idx="103">
                  <c:v>3.6435499994695419E-2</c:v>
                </c:pt>
                <c:pt idx="104">
                  <c:v>3.4907999994175043E-2</c:v>
                </c:pt>
                <c:pt idx="105">
                  <c:v>6.7338999993808102E-2</c:v>
                </c:pt>
                <c:pt idx="106">
                  <c:v>-1.0478500000317581E-2</c:v>
                </c:pt>
                <c:pt idx="107">
                  <c:v>4.9214999962714501E-3</c:v>
                </c:pt>
                <c:pt idx="108">
                  <c:v>4.3572499991569202E-2</c:v>
                </c:pt>
                <c:pt idx="109">
                  <c:v>4.7978499998862389E-2</c:v>
                </c:pt>
                <c:pt idx="110">
                  <c:v>6.9999999977881089E-3</c:v>
                </c:pt>
                <c:pt idx="111">
                  <c:v>1.4092999997956213E-2</c:v>
                </c:pt>
                <c:pt idx="113">
                  <c:v>4.0810499995131977E-2</c:v>
                </c:pt>
                <c:pt idx="114">
                  <c:v>2.3951499999384396E-2</c:v>
                </c:pt>
                <c:pt idx="115">
                  <c:v>1.7772999999579042E-2</c:v>
                </c:pt>
                <c:pt idx="116">
                  <c:v>4.9113999994006008E-2</c:v>
                </c:pt>
                <c:pt idx="117">
                  <c:v>1.783399999840185E-2</c:v>
                </c:pt>
                <c:pt idx="118">
                  <c:v>2.1123999998962972E-2</c:v>
                </c:pt>
                <c:pt idx="119">
                  <c:v>2.4624999998195563E-2</c:v>
                </c:pt>
                <c:pt idx="131">
                  <c:v>2.5862999995297287E-2</c:v>
                </c:pt>
                <c:pt idx="132">
                  <c:v>2.3584999995364342E-2</c:v>
                </c:pt>
                <c:pt idx="135">
                  <c:v>1.396299999760231E-2</c:v>
                </c:pt>
                <c:pt idx="145">
                  <c:v>1.6233999995165505E-2</c:v>
                </c:pt>
                <c:pt idx="146">
                  <c:v>1.7977499999688007E-2</c:v>
                </c:pt>
                <c:pt idx="147">
                  <c:v>1.5873999996983912E-2</c:v>
                </c:pt>
                <c:pt idx="148">
                  <c:v>1.6770499998528976E-2</c:v>
                </c:pt>
                <c:pt idx="153">
                  <c:v>1.8135999998776242E-2</c:v>
                </c:pt>
                <c:pt idx="154">
                  <c:v>2.4349999148398638E-4</c:v>
                </c:pt>
                <c:pt idx="157">
                  <c:v>7.7444999988074414E-3</c:v>
                </c:pt>
                <c:pt idx="160">
                  <c:v>2.161099999648286E-2</c:v>
                </c:pt>
                <c:pt idx="161">
                  <c:v>2.6610999993863516E-2</c:v>
                </c:pt>
                <c:pt idx="162">
                  <c:v>5.5114999922807328E-3</c:v>
                </c:pt>
                <c:pt idx="163">
                  <c:v>1.00144999960321E-2</c:v>
                </c:pt>
                <c:pt idx="164">
                  <c:v>1.3908999993873294E-2</c:v>
                </c:pt>
                <c:pt idx="169">
                  <c:v>1.3005000000703149E-2</c:v>
                </c:pt>
                <c:pt idx="170">
                  <c:v>2.8850000016973354E-3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E0-49BB-BA5B-12A1582CE9B6}"/>
            </c:ext>
          </c:extLst>
        </c:ser>
        <c:ser>
          <c:idx val="3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'Active 6'!$D$21:$D$33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6'!$J$21:$J$953</c:f>
              <c:numCache>
                <c:formatCode>General</c:formatCode>
                <c:ptCount val="933"/>
                <c:pt idx="120">
                  <c:v>2.0259999997506384E-2</c:v>
                </c:pt>
                <c:pt idx="121">
                  <c:v>2.1359999998821877E-2</c:v>
                </c:pt>
                <c:pt idx="122">
                  <c:v>2.1260999994410668E-2</c:v>
                </c:pt>
                <c:pt idx="123">
                  <c:v>1.6962499998044223E-2</c:v>
                </c:pt>
                <c:pt idx="124">
                  <c:v>1.8462499996530823E-2</c:v>
                </c:pt>
                <c:pt idx="125">
                  <c:v>1.9257499996456318E-2</c:v>
                </c:pt>
                <c:pt idx="126">
                  <c:v>2.0257499993022066E-2</c:v>
                </c:pt>
                <c:pt idx="127">
                  <c:v>1.9432000000961125E-2</c:v>
                </c:pt>
                <c:pt idx="128">
                  <c:v>1.9831999998132233E-2</c:v>
                </c:pt>
                <c:pt idx="129">
                  <c:v>1.8153499993786681E-2</c:v>
                </c:pt>
                <c:pt idx="130">
                  <c:v>1.8253499998536427E-2</c:v>
                </c:pt>
                <c:pt idx="133">
                  <c:v>1.5418999995745253E-2</c:v>
                </c:pt>
                <c:pt idx="134">
                  <c:v>1.6918999994231854E-2</c:v>
                </c:pt>
                <c:pt idx="136">
                  <c:v>1.6905999997106846E-2</c:v>
                </c:pt>
                <c:pt idx="137">
                  <c:v>1.800599999842234E-2</c:v>
                </c:pt>
                <c:pt idx="138">
                  <c:v>1.6127499991853256E-2</c:v>
                </c:pt>
                <c:pt idx="139">
                  <c:v>1.6727499991247896E-2</c:v>
                </c:pt>
                <c:pt idx="140">
                  <c:v>1.6114499994728249E-2</c:v>
                </c:pt>
                <c:pt idx="141">
                  <c:v>1.7314499993517529E-2</c:v>
                </c:pt>
                <c:pt idx="142">
                  <c:v>1.5315500000724569E-2</c:v>
                </c:pt>
                <c:pt idx="143">
                  <c:v>1.5224999995552935E-2</c:v>
                </c:pt>
                <c:pt idx="144">
                  <c:v>1.5624999992724042E-2</c:v>
                </c:pt>
                <c:pt idx="149">
                  <c:v>1.1512999997648876E-2</c:v>
                </c:pt>
                <c:pt idx="150">
                  <c:v>1.2112999997043516E-2</c:v>
                </c:pt>
                <c:pt idx="151">
                  <c:v>8.7344999919878319E-3</c:v>
                </c:pt>
                <c:pt idx="152">
                  <c:v>9.3344999913824722E-3</c:v>
                </c:pt>
                <c:pt idx="155">
                  <c:v>9.0229999987059273E-3</c:v>
                </c:pt>
                <c:pt idx="156">
                  <c:v>9.8230000003241003E-3</c:v>
                </c:pt>
                <c:pt idx="158">
                  <c:v>1.0008999997808132E-2</c:v>
                </c:pt>
                <c:pt idx="159">
                  <c:v>1.010899999528192E-2</c:v>
                </c:pt>
                <c:pt idx="165">
                  <c:v>2.7774999980465509E-3</c:v>
                </c:pt>
                <c:pt idx="166">
                  <c:v>3.4774999949149787E-3</c:v>
                </c:pt>
                <c:pt idx="167">
                  <c:v>4.2784999968716875E-3</c:v>
                </c:pt>
                <c:pt idx="168">
                  <c:v>5.378499990911223E-3</c:v>
                </c:pt>
                <c:pt idx="171">
                  <c:v>4.6409999995375983E-3</c:v>
                </c:pt>
                <c:pt idx="172">
                  <c:v>5.2409999989322387E-3</c:v>
                </c:pt>
                <c:pt idx="173">
                  <c:v>4.0484999917680398E-3</c:v>
                </c:pt>
                <c:pt idx="174">
                  <c:v>4.2484999939915724E-3</c:v>
                </c:pt>
                <c:pt idx="175">
                  <c:v>3.2514999911654741E-3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BE0-49BB-BA5B-12A1582CE9B6}"/>
            </c:ext>
          </c:extLst>
        </c:ser>
        <c:ser>
          <c:idx val="4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6'!$K$21:$K$953</c:f>
              <c:numCache>
                <c:formatCode>General</c:formatCode>
                <c:ptCount val="9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BE0-49BB-BA5B-12A1582CE9B6}"/>
            </c:ext>
          </c:extLst>
        </c:ser>
        <c:ser>
          <c:idx val="2"/>
          <c:order val="4"/>
          <c:tx>
            <c:strRef>
              <c:f>'Active 6'!$L$20</c:f>
              <c:strCache>
                <c:ptCount val="1"/>
                <c:pt idx="0">
                  <c:v>New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6'!$L$21:$L$953</c:f>
              <c:numCache>
                <c:formatCode>General</c:formatCode>
                <c:ptCount val="933"/>
                <c:pt idx="176">
                  <c:v>1.8679999921005219E-3</c:v>
                </c:pt>
                <c:pt idx="177">
                  <c:v>2.6679999937186949E-3</c:v>
                </c:pt>
                <c:pt idx="178">
                  <c:v>-6.1049999931128696E-4</c:v>
                </c:pt>
                <c:pt idx="179">
                  <c:v>3.8949999725446105E-4</c:v>
                </c:pt>
                <c:pt idx="180">
                  <c:v>-5.9020000044256449E-3</c:v>
                </c:pt>
                <c:pt idx="181">
                  <c:v>-1.6680000044289045E-3</c:v>
                </c:pt>
                <c:pt idx="182">
                  <c:v>-4.7960000010789372E-3</c:v>
                </c:pt>
                <c:pt idx="183">
                  <c:v>-9.9280000067665242E-3</c:v>
                </c:pt>
                <c:pt idx="184">
                  <c:v>-1.2427000001480337E-2</c:v>
                </c:pt>
                <c:pt idx="185">
                  <c:v>-1.1532500007888302E-2</c:v>
                </c:pt>
                <c:pt idx="186">
                  <c:v>-5.5310000025201589E-3</c:v>
                </c:pt>
                <c:pt idx="187">
                  <c:v>-1.5630000001692679E-2</c:v>
                </c:pt>
                <c:pt idx="188">
                  <c:v>-7.2620000064489432E-3</c:v>
                </c:pt>
                <c:pt idx="189">
                  <c:v>-1.1733000006643124E-2</c:v>
                </c:pt>
                <c:pt idx="190">
                  <c:v>-1.025600000139093E-2</c:v>
                </c:pt>
                <c:pt idx="191">
                  <c:v>-1.0076999999000691E-2</c:v>
                </c:pt>
                <c:pt idx="192">
                  <c:v>-1.1655499998596497E-2</c:v>
                </c:pt>
                <c:pt idx="193">
                  <c:v>-1.156950000586221E-2</c:v>
                </c:pt>
                <c:pt idx="194">
                  <c:v>-8.8759999998728745E-3</c:v>
                </c:pt>
                <c:pt idx="195">
                  <c:v>-1.315450000402052E-2</c:v>
                </c:pt>
                <c:pt idx="196">
                  <c:v>-1.1067500003264286E-2</c:v>
                </c:pt>
                <c:pt idx="197">
                  <c:v>-1.0677500002202578E-2</c:v>
                </c:pt>
                <c:pt idx="198">
                  <c:v>-1.1400000003050081E-2</c:v>
                </c:pt>
                <c:pt idx="199">
                  <c:v>-1.840450000599958E-2</c:v>
                </c:pt>
                <c:pt idx="200">
                  <c:v>-1.329999999870779E-2</c:v>
                </c:pt>
                <c:pt idx="201">
                  <c:v>-1.1682241405651439E-2</c:v>
                </c:pt>
                <c:pt idx="202">
                  <c:v>-1.4045500007341616E-2</c:v>
                </c:pt>
                <c:pt idx="203">
                  <c:v>-1.2644500005990267E-2</c:v>
                </c:pt>
                <c:pt idx="204">
                  <c:v>-1.3036000003921799E-2</c:v>
                </c:pt>
                <c:pt idx="205">
                  <c:v>-1.2323499999183696E-2</c:v>
                </c:pt>
                <c:pt idx="206">
                  <c:v>-1.5537500003119931E-2</c:v>
                </c:pt>
                <c:pt idx="207">
                  <c:v>-1.1030000008759089E-2</c:v>
                </c:pt>
                <c:pt idx="208">
                  <c:v>-1.3643999998748768E-2</c:v>
                </c:pt>
                <c:pt idx="209">
                  <c:v>-1.4222500001778826E-2</c:v>
                </c:pt>
                <c:pt idx="210">
                  <c:v>-1.0536499998124782E-2</c:v>
                </c:pt>
                <c:pt idx="211">
                  <c:v>-1.1043000005884096E-2</c:v>
                </c:pt>
                <c:pt idx="212">
                  <c:v>-9.9279999994905666E-3</c:v>
                </c:pt>
                <c:pt idx="213">
                  <c:v>-1.2141999999585096E-2</c:v>
                </c:pt>
                <c:pt idx="214">
                  <c:v>-1.2447500004782341E-2</c:v>
                </c:pt>
                <c:pt idx="215">
                  <c:v>-1.4726000001246575E-2</c:v>
                </c:pt>
                <c:pt idx="216">
                  <c:v>-1.0740000005171169E-2</c:v>
                </c:pt>
                <c:pt idx="217">
                  <c:v>-1.1732500002835877E-2</c:v>
                </c:pt>
                <c:pt idx="218">
                  <c:v>-1.1646500002825633E-2</c:v>
                </c:pt>
                <c:pt idx="219">
                  <c:v>-1.2239000003319234E-2</c:v>
                </c:pt>
                <c:pt idx="220">
                  <c:v>-1.3931500005128328E-2</c:v>
                </c:pt>
                <c:pt idx="221">
                  <c:v>-1.4866000004985835E-2</c:v>
                </c:pt>
                <c:pt idx="222">
                  <c:v>-1.2949999996635597E-2</c:v>
                </c:pt>
                <c:pt idx="223">
                  <c:v>-1.0542500007431954E-2</c:v>
                </c:pt>
                <c:pt idx="224">
                  <c:v>-1.1962999997194856E-2</c:v>
                </c:pt>
                <c:pt idx="225">
                  <c:v>-1.1441499998909421E-2</c:v>
                </c:pt>
                <c:pt idx="226">
                  <c:v>-1.2462000006053131E-2</c:v>
                </c:pt>
                <c:pt idx="227">
                  <c:v>-1.2443999999959487E-2</c:v>
                </c:pt>
                <c:pt idx="228">
                  <c:v>-1.2570000006235205E-2</c:v>
                </c:pt>
                <c:pt idx="229">
                  <c:v>-1.1854000003950205E-2</c:v>
                </c:pt>
                <c:pt idx="230">
                  <c:v>-1.0781000004499219E-2</c:v>
                </c:pt>
                <c:pt idx="231">
                  <c:v>-1.2511499997344799E-2</c:v>
                </c:pt>
                <c:pt idx="232">
                  <c:v>-1.1904000006325077E-2</c:v>
                </c:pt>
                <c:pt idx="233">
                  <c:v>-9.5270000019809231E-3</c:v>
                </c:pt>
                <c:pt idx="234">
                  <c:v>-1.0204000005614944E-2</c:v>
                </c:pt>
                <c:pt idx="235">
                  <c:v>-9.3215000015334226E-3</c:v>
                </c:pt>
                <c:pt idx="236">
                  <c:v>-1.0704500004067086E-2</c:v>
                </c:pt>
                <c:pt idx="237">
                  <c:v>-1.0139500001969282E-2</c:v>
                </c:pt>
                <c:pt idx="238">
                  <c:v>-4.7334999981103465E-3</c:v>
                </c:pt>
                <c:pt idx="239">
                  <c:v>-6.0490000032586977E-3</c:v>
                </c:pt>
                <c:pt idx="240">
                  <c:v>-5.9690000052796677E-3</c:v>
                </c:pt>
                <c:pt idx="241">
                  <c:v>-5.5490000086138025E-3</c:v>
                </c:pt>
                <c:pt idx="242">
                  <c:v>-1.3860000035492703E-3</c:v>
                </c:pt>
                <c:pt idx="243">
                  <c:v>-4.1405000083614141E-3</c:v>
                </c:pt>
                <c:pt idx="244">
                  <c:v>-3.811499998846557E-3</c:v>
                </c:pt>
                <c:pt idx="245">
                  <c:v>1.4999999257270247E-4</c:v>
                </c:pt>
                <c:pt idx="246">
                  <c:v>1.5199999324977398E-4</c:v>
                </c:pt>
                <c:pt idx="247">
                  <c:v>5.9734999958891422E-3</c:v>
                </c:pt>
                <c:pt idx="248">
                  <c:v>4.2255000007571653E-3</c:v>
                </c:pt>
                <c:pt idx="249">
                  <c:v>5.7184999895980582E-3</c:v>
                </c:pt>
                <c:pt idx="250">
                  <c:v>4.7259999919333495E-3</c:v>
                </c:pt>
                <c:pt idx="251">
                  <c:v>4.3480000022100285E-3</c:v>
                </c:pt>
                <c:pt idx="252">
                  <c:v>1.2033499995595776E-2</c:v>
                </c:pt>
                <c:pt idx="253">
                  <c:v>1.2033499995595776E-2</c:v>
                </c:pt>
                <c:pt idx="254">
                  <c:v>1.6138999992108438E-2</c:v>
                </c:pt>
                <c:pt idx="255">
                  <c:v>1.6110000004118774E-2</c:v>
                </c:pt>
                <c:pt idx="256">
                  <c:v>1.7269499992835335E-2</c:v>
                </c:pt>
                <c:pt idx="257">
                  <c:v>1.6562999997404404E-2</c:v>
                </c:pt>
                <c:pt idx="258">
                  <c:v>1.6663999995216727E-2</c:v>
                </c:pt>
                <c:pt idx="259">
                  <c:v>1.8659499997738749E-2</c:v>
                </c:pt>
                <c:pt idx="260">
                  <c:v>2.0406999952683691E-2</c:v>
                </c:pt>
                <c:pt idx="261">
                  <c:v>2.2630999999819323E-2</c:v>
                </c:pt>
                <c:pt idx="262">
                  <c:v>2.2889999963808805E-2</c:v>
                </c:pt>
                <c:pt idx="263">
                  <c:v>2.7062499990279321E-2</c:v>
                </c:pt>
                <c:pt idx="264">
                  <c:v>2.5869999997667037E-2</c:v>
                </c:pt>
                <c:pt idx="265">
                  <c:v>2.8058500000042841E-2</c:v>
                </c:pt>
                <c:pt idx="266">
                  <c:v>2.8058500000042841E-2</c:v>
                </c:pt>
                <c:pt idx="267">
                  <c:v>2.8458500004489906E-2</c:v>
                </c:pt>
                <c:pt idx="268">
                  <c:v>2.9387499998847488E-2</c:v>
                </c:pt>
                <c:pt idx="269">
                  <c:v>2.7008999997633509E-2</c:v>
                </c:pt>
                <c:pt idx="270">
                  <c:v>3.4707999999227468E-2</c:v>
                </c:pt>
                <c:pt idx="271">
                  <c:v>3.3457999998063315E-2</c:v>
                </c:pt>
                <c:pt idx="272">
                  <c:v>3.487949999544071E-2</c:v>
                </c:pt>
                <c:pt idx="273">
                  <c:v>3.4581999992951751E-2</c:v>
                </c:pt>
                <c:pt idx="274">
                  <c:v>3.546999999525724E-2</c:v>
                </c:pt>
                <c:pt idx="275">
                  <c:v>4.7553500000503846E-2</c:v>
                </c:pt>
                <c:pt idx="276">
                  <c:v>4.9203000002307817E-2</c:v>
                </c:pt>
                <c:pt idx="277">
                  <c:v>5.1863999993656762E-2</c:v>
                </c:pt>
                <c:pt idx="278">
                  <c:v>5.4961499990895391E-2</c:v>
                </c:pt>
                <c:pt idx="279">
                  <c:v>5.5161499993118923E-2</c:v>
                </c:pt>
                <c:pt idx="280">
                  <c:v>5.5261499990592711E-2</c:v>
                </c:pt>
                <c:pt idx="281">
                  <c:v>5.7031499993172474E-2</c:v>
                </c:pt>
                <c:pt idx="282">
                  <c:v>5.7131499997922219E-2</c:v>
                </c:pt>
                <c:pt idx="283">
                  <c:v>5.8131499994487967E-2</c:v>
                </c:pt>
                <c:pt idx="284">
                  <c:v>5.7224999996833503E-2</c:v>
                </c:pt>
                <c:pt idx="285">
                  <c:v>5.7224999996833503E-2</c:v>
                </c:pt>
                <c:pt idx="286">
                  <c:v>5.6165499998314772E-2</c:v>
                </c:pt>
                <c:pt idx="287">
                  <c:v>5.867299999226816E-2</c:v>
                </c:pt>
                <c:pt idx="288">
                  <c:v>5.7574499995098449E-2</c:v>
                </c:pt>
                <c:pt idx="289">
                  <c:v>6.2936499998613726E-2</c:v>
                </c:pt>
                <c:pt idx="290">
                  <c:v>6.3136500000837259E-2</c:v>
                </c:pt>
                <c:pt idx="291">
                  <c:v>6.3236500005587004E-2</c:v>
                </c:pt>
                <c:pt idx="292">
                  <c:v>6.3933000055840239E-2</c:v>
                </c:pt>
                <c:pt idx="293">
                  <c:v>6.5132999880006537E-2</c:v>
                </c:pt>
                <c:pt idx="294">
                  <c:v>6.5632999961962923E-2</c:v>
                </c:pt>
                <c:pt idx="295">
                  <c:v>6.1931499862112105E-2</c:v>
                </c:pt>
                <c:pt idx="296">
                  <c:v>5.9046999813290313E-2</c:v>
                </c:pt>
                <c:pt idx="297">
                  <c:v>6.645049994403962E-2</c:v>
                </c:pt>
                <c:pt idx="298">
                  <c:v>6.5438499994343147E-2</c:v>
                </c:pt>
                <c:pt idx="299">
                  <c:v>6.7060000001220033E-2</c:v>
                </c:pt>
                <c:pt idx="300">
                  <c:v>6.4700500064645894E-2</c:v>
                </c:pt>
                <c:pt idx="301">
                  <c:v>6.4900500190560706E-2</c:v>
                </c:pt>
                <c:pt idx="302">
                  <c:v>6.7300499838893302E-2</c:v>
                </c:pt>
                <c:pt idx="303">
                  <c:v>6.7333500155655202E-2</c:v>
                </c:pt>
                <c:pt idx="304">
                  <c:v>6.6734499967424199E-2</c:v>
                </c:pt>
                <c:pt idx="305">
                  <c:v>6.5832000036607496E-2</c:v>
                </c:pt>
                <c:pt idx="306">
                  <c:v>7.3883499964722432E-2</c:v>
                </c:pt>
                <c:pt idx="307">
                  <c:v>7.5093999934324529E-2</c:v>
                </c:pt>
                <c:pt idx="308">
                  <c:v>7.3201499952119775E-2</c:v>
                </c:pt>
                <c:pt idx="309">
                  <c:v>7.5576499853923451E-2</c:v>
                </c:pt>
                <c:pt idx="310">
                  <c:v>7.4722499994095415E-2</c:v>
                </c:pt>
                <c:pt idx="311">
                  <c:v>7.6309999996738043E-2</c:v>
                </c:pt>
                <c:pt idx="312">
                  <c:v>8.2271999854128808E-2</c:v>
                </c:pt>
                <c:pt idx="313">
                  <c:v>8.5377499999594875E-2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BE0-49BB-BA5B-12A1582CE9B6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6'!$M$21:$M$953</c:f>
              <c:numCache>
                <c:formatCode>General</c:formatCode>
                <c:ptCount val="9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BE0-49BB-BA5B-12A1582CE9B6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6'!$N$21:$N$953</c:f>
              <c:numCache>
                <c:formatCode>General</c:formatCode>
                <c:ptCount val="9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BE0-49BB-BA5B-12A1582CE9B6}"/>
            </c:ext>
          </c:extLst>
        </c:ser>
        <c:ser>
          <c:idx val="7"/>
          <c:order val="7"/>
          <c:tx>
            <c:strRef>
              <c:f>'Active 6'!$Z$1</c:f>
              <c:strCache>
                <c:ptCount val="1"/>
                <c:pt idx="0">
                  <c:v>Q+Sin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6'!$X$2:$X$54</c:f>
              <c:numCache>
                <c:formatCode>General</c:formatCode>
                <c:ptCount val="5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</c:numCache>
            </c:numRef>
          </c:xVal>
          <c:yVal>
            <c:numRef>
              <c:f>'Active 6'!$Z$2:$Z$54</c:f>
              <c:numCache>
                <c:formatCode>0.00E+00</c:formatCode>
                <c:ptCount val="53"/>
                <c:pt idx="0">
                  <c:v>5.1675983621413679E-2</c:v>
                </c:pt>
                <c:pt idx="1">
                  <c:v>4.1451840427061834E-2</c:v>
                </c:pt>
                <c:pt idx="2">
                  <c:v>2.6752200480577335E-2</c:v>
                </c:pt>
                <c:pt idx="3">
                  <c:v>9.4693677268956385E-3</c:v>
                </c:pt>
                <c:pt idx="4">
                  <c:v>-8.1680439069549745E-3</c:v>
                </c:pt>
                <c:pt idx="5">
                  <c:v>-2.3880832974889112E-2</c:v>
                </c:pt>
                <c:pt idx="6">
                  <c:v>-3.563141861610844E-2</c:v>
                </c:pt>
                <c:pt idx="7">
                  <c:v>-4.188507136548205E-2</c:v>
                </c:pt>
                <c:pt idx="8">
                  <c:v>-4.1806675220566344E-2</c:v>
                </c:pt>
                <c:pt idx="9">
                  <c:v>-3.5367794818313085E-2</c:v>
                </c:pt>
                <c:pt idx="10">
                  <c:v>-2.3350321029252004E-2</c:v>
                </c:pt>
                <c:pt idx="11">
                  <c:v>-7.2462275808141685E-3</c:v>
                </c:pt>
                <c:pt idx="12">
                  <c:v>1.0933709452502324E-2</c:v>
                </c:pt>
                <c:pt idx="13">
                  <c:v>2.8917705915628436E-2</c:v>
                </c:pt>
                <c:pt idx="14">
                  <c:v>4.4464226733439804E-2</c:v>
                </c:pt>
                <c:pt idx="15">
                  <c:v>5.5649364947062678E-2</c:v>
                </c:pt>
                <c:pt idx="16">
                  <c:v>6.1113498807897529E-2</c:v>
                </c:pt>
                <c:pt idx="17">
                  <c:v>6.0235603922982772E-2</c:v>
                </c:pt>
                <c:pt idx="18">
                  <c:v>5.3212872527319419E-2</c:v>
                </c:pt>
                <c:pt idx="19">
                  <c:v>4.1035432186651767E-2</c:v>
                </c:pt>
                <c:pt idx="20">
                  <c:v>2.5359405153610955E-2</c:v>
                </c:pt>
                <c:pt idx="21">
                  <c:v>8.2945829741722481E-3</c:v>
                </c:pt>
                <c:pt idx="22">
                  <c:v>-7.8660621912935956E-3</c:v>
                </c:pt>
                <c:pt idx="23">
                  <c:v>-2.0940351165416139E-2</c:v>
                </c:pt>
                <c:pt idx="24">
                  <c:v>-2.9136666986972301E-2</c:v>
                </c:pt>
                <c:pt idx="25">
                  <c:v>-3.1283651586819353E-2</c:v>
                </c:pt>
                <c:pt idx="26">
                  <c:v>-2.6980381333580595E-2</c:v>
                </c:pt>
                <c:pt idx="27">
                  <c:v>-1.6647767990112763E-2</c:v>
                </c:pt>
                <c:pt idx="28">
                  <c:v>-1.4745951516051854E-3</c:v>
                </c:pt>
                <c:pt idx="29">
                  <c:v>1.6734891363242653E-2</c:v>
                </c:pt>
                <c:pt idx="30">
                  <c:v>3.5792299287910015E-2</c:v>
                </c:pt>
                <c:pt idx="31">
                  <c:v>5.3405655698699858E-2</c:v>
                </c:pt>
                <c:pt idx="32">
                  <c:v>6.7473252503645664E-2</c:v>
                </c:pt>
                <c:pt idx="33">
                  <c:v>7.6353098771304584E-2</c:v>
                </c:pt>
                <c:pt idx="34">
                  <c:v>7.9073434399152959E-2</c:v>
                </c:pt>
                <c:pt idx="35">
                  <c:v>7.5457315931975522E-2</c:v>
                </c:pt>
                <c:pt idx="36">
                  <c:v>6.6145301836883039E-2</c:v>
                </c:pt>
                <c:pt idx="37">
                  <c:v>5.2513328838588794E-2</c:v>
                </c:pt>
                <c:pt idx="38">
                  <c:v>3.6496308090463732E-2</c:v>
                </c:pt>
                <c:pt idx="39">
                  <c:v>2.0340057272872508E-2</c:v>
                </c:pt>
                <c:pt idx="40">
                  <c:v>6.3133724996701848E-3</c:v>
                </c:pt>
                <c:pt idx="41">
                  <c:v>-3.5828457564483079E-3</c:v>
                </c:pt>
                <c:pt idx="42">
                  <c:v>-7.8721208155563133E-3</c:v>
                </c:pt>
                <c:pt idx="43">
                  <c:v>-5.7916934803927886E-3</c:v>
                </c:pt>
                <c:pt idx="44">
                  <c:v>2.609687389010823E-3</c:v>
                </c:pt>
                <c:pt idx="45">
                  <c:v>1.6478014788870596E-2</c:v>
                </c:pt>
                <c:pt idx="46">
                  <c:v>3.4263512694738686E-2</c:v>
                </c:pt>
                <c:pt idx="47">
                  <c:v>5.3919327193012345E-2</c:v>
                </c:pt>
                <c:pt idx="48">
                  <c:v>7.3163946155591963E-2</c:v>
                </c:pt>
                <c:pt idx="49">
                  <c:v>8.9773703588339235E-2</c:v>
                </c:pt>
                <c:pt idx="50">
                  <c:v>0.10186786773768344</c:v>
                </c:pt>
                <c:pt idx="51">
                  <c:v>0.10814976284904915</c:v>
                </c:pt>
                <c:pt idx="52">
                  <c:v>0.10807301123591227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BE0-49BB-BA5B-12A1582CE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3731928"/>
        <c:axId val="1"/>
      </c:scatterChart>
      <c:valAx>
        <c:axId val="833731928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659776055124889"/>
              <c:y val="0.910544472675739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571852936987526E-2"/>
              <c:y val="0.391930769037256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37319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178294573643412"/>
          <c:y val="0.91054313099041528"/>
          <c:w val="0.72351421188630494"/>
          <c:h val="6.3897763578274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O-C Diagr.</a:t>
            </a:r>
          </a:p>
        </c:rich>
      </c:tx>
      <c:layout>
        <c:manualLayout>
          <c:xMode val="edge"/>
          <c:yMode val="edge"/>
          <c:x val="0.40232854119041572"/>
          <c:y val="3.45821422003778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70975221128542"/>
          <c:y val="0.15286624203821655"/>
          <c:w val="0.828387618691796"/>
          <c:h val="0.646496815286624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6'!$C$21:$C$953</c:f>
              <c:numCache>
                <c:formatCode>0.000</c:formatCode>
                <c:ptCount val="933"/>
                <c:pt idx="0">
                  <c:v>14736.624</c:v>
                </c:pt>
                <c:pt idx="1">
                  <c:v>14986.852999999999</c:v>
                </c:pt>
                <c:pt idx="2">
                  <c:v>15096.834999999999</c:v>
                </c:pt>
                <c:pt idx="3">
                  <c:v>15515.541999999999</c:v>
                </c:pt>
                <c:pt idx="4">
                  <c:v>15875.544</c:v>
                </c:pt>
                <c:pt idx="5">
                  <c:v>16087.871999999999</c:v>
                </c:pt>
                <c:pt idx="6">
                  <c:v>16092.866</c:v>
                </c:pt>
                <c:pt idx="7">
                  <c:v>16169.675999999999</c:v>
                </c:pt>
                <c:pt idx="8">
                  <c:v>16241.55</c:v>
                </c:pt>
                <c:pt idx="9">
                  <c:v>16563.674999999999</c:v>
                </c:pt>
                <c:pt idx="10">
                  <c:v>16601.595000000001</c:v>
                </c:pt>
                <c:pt idx="11">
                  <c:v>16604.564999999999</c:v>
                </c:pt>
                <c:pt idx="12">
                  <c:v>16816.901000000002</c:v>
                </c:pt>
                <c:pt idx="13">
                  <c:v>16871.792000000001</c:v>
                </c:pt>
                <c:pt idx="14">
                  <c:v>16874.778999999999</c:v>
                </c:pt>
                <c:pt idx="15">
                  <c:v>16887.722000000002</c:v>
                </c:pt>
                <c:pt idx="16">
                  <c:v>16918.682000000001</c:v>
                </c:pt>
                <c:pt idx="17">
                  <c:v>16922.595000000001</c:v>
                </c:pt>
                <c:pt idx="18">
                  <c:v>16973.567999999999</c:v>
                </c:pt>
                <c:pt idx="19">
                  <c:v>17195.856</c:v>
                </c:pt>
                <c:pt idx="20">
                  <c:v>17235.856</c:v>
                </c:pt>
                <c:pt idx="21">
                  <c:v>17236.736000000001</c:v>
                </c:pt>
                <c:pt idx="22">
                  <c:v>17328.578000000001</c:v>
                </c:pt>
                <c:pt idx="23">
                  <c:v>17530.851999999999</c:v>
                </c:pt>
                <c:pt idx="24">
                  <c:v>17619.738000000001</c:v>
                </c:pt>
                <c:pt idx="25">
                  <c:v>17724.510999999999</c:v>
                </c:pt>
                <c:pt idx="26">
                  <c:v>17974.79</c:v>
                </c:pt>
                <c:pt idx="27">
                  <c:v>18026.68</c:v>
                </c:pt>
                <c:pt idx="28">
                  <c:v>18070.566999999999</c:v>
                </c:pt>
                <c:pt idx="29">
                  <c:v>18129.504000000001</c:v>
                </c:pt>
                <c:pt idx="30">
                  <c:v>18154.5</c:v>
                </c:pt>
                <c:pt idx="31">
                  <c:v>18428.582999999999</c:v>
                </c:pt>
                <c:pt idx="32">
                  <c:v>18456.504000000001</c:v>
                </c:pt>
                <c:pt idx="33">
                  <c:v>18665.892</c:v>
                </c:pt>
                <c:pt idx="34">
                  <c:v>19514.560000000001</c:v>
                </c:pt>
                <c:pt idx="35">
                  <c:v>19556.539000000001</c:v>
                </c:pt>
                <c:pt idx="36">
                  <c:v>19811.737000000001</c:v>
                </c:pt>
                <c:pt idx="37">
                  <c:v>19833.669999999998</c:v>
                </c:pt>
                <c:pt idx="38">
                  <c:v>20191.728999999999</c:v>
                </c:pt>
                <c:pt idx="39">
                  <c:v>20488.887999999999</c:v>
                </c:pt>
                <c:pt idx="40">
                  <c:v>20604.669000000002</c:v>
                </c:pt>
                <c:pt idx="41">
                  <c:v>20828.900000000001</c:v>
                </c:pt>
                <c:pt idx="42">
                  <c:v>21230.875</c:v>
                </c:pt>
                <c:pt idx="43">
                  <c:v>21247.853999999999</c:v>
                </c:pt>
                <c:pt idx="44">
                  <c:v>21318.634999999998</c:v>
                </c:pt>
                <c:pt idx="45">
                  <c:v>21360.592000000001</c:v>
                </c:pt>
                <c:pt idx="46">
                  <c:v>21613.861000000001</c:v>
                </c:pt>
                <c:pt idx="47">
                  <c:v>21692.634999999998</c:v>
                </c:pt>
                <c:pt idx="48">
                  <c:v>22002.733</c:v>
                </c:pt>
                <c:pt idx="49">
                  <c:v>22042.686000000002</c:v>
                </c:pt>
                <c:pt idx="50">
                  <c:v>22092.600999999999</c:v>
                </c:pt>
                <c:pt idx="51">
                  <c:v>22355.828000000001</c:v>
                </c:pt>
                <c:pt idx="52">
                  <c:v>22366.741000000002</c:v>
                </c:pt>
                <c:pt idx="53">
                  <c:v>22391.725999999999</c:v>
                </c:pt>
                <c:pt idx="54">
                  <c:v>22405.698</c:v>
                </c:pt>
                <c:pt idx="55">
                  <c:v>22673.863000000001</c:v>
                </c:pt>
                <c:pt idx="56">
                  <c:v>22696.832999999999</c:v>
                </c:pt>
                <c:pt idx="57">
                  <c:v>22705.877</c:v>
                </c:pt>
                <c:pt idx="58">
                  <c:v>22738.806</c:v>
                </c:pt>
                <c:pt idx="59">
                  <c:v>22767.684000000001</c:v>
                </c:pt>
                <c:pt idx="60">
                  <c:v>22837.582999999999</c:v>
                </c:pt>
                <c:pt idx="61">
                  <c:v>23394.894</c:v>
                </c:pt>
                <c:pt idx="62">
                  <c:v>23528.545999999998</c:v>
                </c:pt>
                <c:pt idx="63">
                  <c:v>23788.830999999998</c:v>
                </c:pt>
                <c:pt idx="64">
                  <c:v>24236.633999999998</c:v>
                </c:pt>
                <c:pt idx="65">
                  <c:v>24241.644</c:v>
                </c:pt>
                <c:pt idx="66">
                  <c:v>24483.932000000001</c:v>
                </c:pt>
                <c:pt idx="67">
                  <c:v>24513.852999999999</c:v>
                </c:pt>
                <c:pt idx="68">
                  <c:v>24538.781999999999</c:v>
                </c:pt>
                <c:pt idx="69">
                  <c:v>24554.712</c:v>
                </c:pt>
                <c:pt idx="70">
                  <c:v>24616.542000000001</c:v>
                </c:pt>
                <c:pt idx="71">
                  <c:v>24616.581999999999</c:v>
                </c:pt>
                <c:pt idx="72">
                  <c:v>24616.626</c:v>
                </c:pt>
                <c:pt idx="73">
                  <c:v>24618.631000000001</c:v>
                </c:pt>
                <c:pt idx="74">
                  <c:v>24876.89</c:v>
                </c:pt>
                <c:pt idx="75">
                  <c:v>24948.694</c:v>
                </c:pt>
                <c:pt idx="76">
                  <c:v>25000.585999999999</c:v>
                </c:pt>
                <c:pt idx="77">
                  <c:v>25261.548999999999</c:v>
                </c:pt>
                <c:pt idx="78">
                  <c:v>25602.600999999999</c:v>
                </c:pt>
                <c:pt idx="79">
                  <c:v>25689.651999999998</c:v>
                </c:pt>
                <c:pt idx="80">
                  <c:v>26414.525000000001</c:v>
                </c:pt>
                <c:pt idx="81">
                  <c:v>26422.696</c:v>
                </c:pt>
                <c:pt idx="82">
                  <c:v>26440.554</c:v>
                </c:pt>
                <c:pt idx="83">
                  <c:v>26466.581999999999</c:v>
                </c:pt>
                <c:pt idx="84">
                  <c:v>26801.546999999999</c:v>
                </c:pt>
                <c:pt idx="85">
                  <c:v>27125.69</c:v>
                </c:pt>
                <c:pt idx="86">
                  <c:v>27147.635999999999</c:v>
                </c:pt>
                <c:pt idx="87">
                  <c:v>28165.895</c:v>
                </c:pt>
                <c:pt idx="88">
                  <c:v>28227.666000000001</c:v>
                </c:pt>
                <c:pt idx="89">
                  <c:v>28249.468000000001</c:v>
                </c:pt>
                <c:pt idx="90">
                  <c:v>28335.219000000001</c:v>
                </c:pt>
                <c:pt idx="91">
                  <c:v>28517.904999999999</c:v>
                </c:pt>
                <c:pt idx="92">
                  <c:v>28582.717000000001</c:v>
                </c:pt>
                <c:pt idx="93">
                  <c:v>29306.745999999999</c:v>
                </c:pt>
                <c:pt idx="94">
                  <c:v>29375.616000000002</c:v>
                </c:pt>
                <c:pt idx="95">
                  <c:v>29826.207999999999</c:v>
                </c:pt>
                <c:pt idx="96">
                  <c:v>30071.675999999999</c:v>
                </c:pt>
                <c:pt idx="97">
                  <c:v>30106.357</c:v>
                </c:pt>
                <c:pt idx="98">
                  <c:v>30376.846000000001</c:v>
                </c:pt>
                <c:pt idx="99">
                  <c:v>31226.348000000002</c:v>
                </c:pt>
                <c:pt idx="100">
                  <c:v>31238.34</c:v>
                </c:pt>
                <c:pt idx="101">
                  <c:v>31451.832999999999</c:v>
                </c:pt>
                <c:pt idx="102">
                  <c:v>31911.254000000001</c:v>
                </c:pt>
                <c:pt idx="103">
                  <c:v>31918.607</c:v>
                </c:pt>
                <c:pt idx="104">
                  <c:v>31943.350999999999</c:v>
                </c:pt>
                <c:pt idx="105">
                  <c:v>33026.591999999997</c:v>
                </c:pt>
                <c:pt idx="106">
                  <c:v>33038.349000000002</c:v>
                </c:pt>
                <c:pt idx="107">
                  <c:v>33382.65</c:v>
                </c:pt>
                <c:pt idx="108">
                  <c:v>33407.218999999997</c:v>
                </c:pt>
                <c:pt idx="109">
                  <c:v>33769.584000000003</c:v>
                </c:pt>
                <c:pt idx="110" formatCode="General">
                  <c:v>39536.542000000001</c:v>
                </c:pt>
                <c:pt idx="111" formatCode="General">
                  <c:v>41753.317999999999</c:v>
                </c:pt>
                <c:pt idx="112" formatCode="General">
                  <c:v>42871.408000000003</c:v>
                </c:pt>
                <c:pt idx="113" formatCode="General">
                  <c:v>44022.402000000002</c:v>
                </c:pt>
                <c:pt idx="114" formatCode="General">
                  <c:v>44662.326000000001</c:v>
                </c:pt>
                <c:pt idx="115" formatCode="General">
                  <c:v>44662.535000000003</c:v>
                </c:pt>
                <c:pt idx="116" formatCode="General">
                  <c:v>45044.292999999998</c:v>
                </c:pt>
                <c:pt idx="117" formatCode="General">
                  <c:v>45061.476000000002</c:v>
                </c:pt>
                <c:pt idx="118" formatCode="General">
                  <c:v>45074.39</c:v>
                </c:pt>
                <c:pt idx="119" formatCode="General">
                  <c:v>45077.406000000003</c:v>
                </c:pt>
                <c:pt idx="120" formatCode="General">
                  <c:v>45441.0533</c:v>
                </c:pt>
                <c:pt idx="121" formatCode="General">
                  <c:v>45441.054400000001</c:v>
                </c:pt>
                <c:pt idx="122" formatCode="General">
                  <c:v>45444.066800000001</c:v>
                </c:pt>
                <c:pt idx="123" formatCode="0.0000">
                  <c:v>45470.099099999999</c:v>
                </c:pt>
                <c:pt idx="124" formatCode="0.0000">
                  <c:v>45470.100599999998</c:v>
                </c:pt>
                <c:pt idx="125" formatCode="0.0000">
                  <c:v>45756.288800000002</c:v>
                </c:pt>
                <c:pt idx="126" formatCode="0.0000">
                  <c:v>45756.289799999999</c:v>
                </c:pt>
                <c:pt idx="127" formatCode="0.0000">
                  <c:v>45787.059500000003</c:v>
                </c:pt>
                <c:pt idx="128" formatCode="0.0000">
                  <c:v>45787.0599</c:v>
                </c:pt>
                <c:pt idx="129" formatCode="0.0000">
                  <c:v>45787.273399999998</c:v>
                </c:pt>
                <c:pt idx="130" formatCode="0.0000">
                  <c:v>45787.273500000003</c:v>
                </c:pt>
                <c:pt idx="131" formatCode="General">
                  <c:v>45794.381999999998</c:v>
                </c:pt>
                <c:pt idx="132" formatCode="General">
                  <c:v>45817.618999999999</c:v>
                </c:pt>
                <c:pt idx="133" formatCode="0.0000">
                  <c:v>46092.178599999999</c:v>
                </c:pt>
                <c:pt idx="134" formatCode="0.0000">
                  <c:v>46092.180099999998</c:v>
                </c:pt>
                <c:pt idx="135" formatCode="General">
                  <c:v>46095.62</c:v>
                </c:pt>
                <c:pt idx="136" formatCode="0.0000">
                  <c:v>46139.089</c:v>
                </c:pt>
                <c:pt idx="137" formatCode="0.0000">
                  <c:v>46139.090100000001</c:v>
                </c:pt>
                <c:pt idx="138" formatCode="0.0000">
                  <c:v>46139.303399999997</c:v>
                </c:pt>
                <c:pt idx="139" formatCode="0.0000">
                  <c:v>46139.303999999996</c:v>
                </c:pt>
                <c:pt idx="140" formatCode="0.0000">
                  <c:v>46143.176599999999</c:v>
                </c:pt>
                <c:pt idx="141" formatCode="0.0000">
                  <c:v>46143.177799999998</c:v>
                </c:pt>
                <c:pt idx="142" formatCode="0.0000">
                  <c:v>46146.188300000002</c:v>
                </c:pt>
                <c:pt idx="143" formatCode="0.0000">
                  <c:v>46153.289100000002</c:v>
                </c:pt>
                <c:pt idx="144" formatCode="0.0000">
                  <c:v>46153.289499999999</c:v>
                </c:pt>
                <c:pt idx="145" formatCode="General">
                  <c:v>46180.402600000001</c:v>
                </c:pt>
                <c:pt idx="146" formatCode="General">
                  <c:v>46892.43</c:v>
                </c:pt>
                <c:pt idx="147" formatCode="General">
                  <c:v>46903.402000000002</c:v>
                </c:pt>
                <c:pt idx="148" formatCode="General">
                  <c:v>46914.377</c:v>
                </c:pt>
                <c:pt idx="149" formatCode="0.0000">
                  <c:v>47236.063600000001</c:v>
                </c:pt>
                <c:pt idx="150" formatCode="0.0000">
                  <c:v>47236.064200000001</c:v>
                </c:pt>
                <c:pt idx="151" formatCode="0.0000">
                  <c:v>47236.275999999998</c:v>
                </c:pt>
                <c:pt idx="152" formatCode="0.0000">
                  <c:v>47236.276599999997</c:v>
                </c:pt>
                <c:pt idx="153" formatCode="General">
                  <c:v>47262.322</c:v>
                </c:pt>
                <c:pt idx="154" formatCode="General">
                  <c:v>47263.38</c:v>
                </c:pt>
                <c:pt idx="155" formatCode="0.0000">
                  <c:v>47266.186099999999</c:v>
                </c:pt>
                <c:pt idx="156" formatCode="0.0000">
                  <c:v>47266.186900000001</c:v>
                </c:pt>
                <c:pt idx="157" formatCode="General">
                  <c:v>47266.400000000001</c:v>
                </c:pt>
                <c:pt idx="158" formatCode="0.0000">
                  <c:v>47267.0478</c:v>
                </c:pt>
                <c:pt idx="159" formatCode="0.0000">
                  <c:v>47267.047899999998</c:v>
                </c:pt>
                <c:pt idx="160" formatCode="General">
                  <c:v>47617.37</c:v>
                </c:pt>
                <c:pt idx="161" formatCode="General">
                  <c:v>47617.375</c:v>
                </c:pt>
                <c:pt idx="162" formatCode="General">
                  <c:v>47640.377999999997</c:v>
                </c:pt>
                <c:pt idx="163" formatCode="General">
                  <c:v>47649.42</c:v>
                </c:pt>
                <c:pt idx="164" formatCode="General">
                  <c:v>47654.373</c:v>
                </c:pt>
                <c:pt idx="165" formatCode="General">
                  <c:v>47925.2716</c:v>
                </c:pt>
                <c:pt idx="166" formatCode="General">
                  <c:v>47925.272299999997</c:v>
                </c:pt>
                <c:pt idx="167" formatCode="General">
                  <c:v>47928.285600000003</c:v>
                </c:pt>
                <c:pt idx="168" formatCode="General">
                  <c:v>47928.286699999997</c:v>
                </c:pt>
                <c:pt idx="169" formatCode="General">
                  <c:v>47943.572</c:v>
                </c:pt>
                <c:pt idx="170" formatCode="General">
                  <c:v>48012.419000000002</c:v>
                </c:pt>
                <c:pt idx="171" formatCode="General">
                  <c:v>48310.227800000001</c:v>
                </c:pt>
                <c:pt idx="172" formatCode="General">
                  <c:v>48310.2284</c:v>
                </c:pt>
                <c:pt idx="173" formatCode="General">
                  <c:v>48311.303099999997</c:v>
                </c:pt>
                <c:pt idx="174" formatCode="General">
                  <c:v>48311.3033</c:v>
                </c:pt>
                <c:pt idx="175" formatCode="General">
                  <c:v>48621.589699999997</c:v>
                </c:pt>
                <c:pt idx="176" formatCode="General">
                  <c:v>49037.097999999998</c:v>
                </c:pt>
                <c:pt idx="177" formatCode="General">
                  <c:v>49037.0988</c:v>
                </c:pt>
                <c:pt idx="178" formatCode="General">
                  <c:v>49037.310700000002</c:v>
                </c:pt>
                <c:pt idx="179" formatCode="General">
                  <c:v>49037.311699999998</c:v>
                </c:pt>
                <c:pt idx="180" formatCode="0.0000">
                  <c:v>49428.715100000001</c:v>
                </c:pt>
                <c:pt idx="181" formatCode="General">
                  <c:v>49832.394200000002</c:v>
                </c:pt>
                <c:pt idx="182" formatCode="General">
                  <c:v>50178.398099999999</c:v>
                </c:pt>
                <c:pt idx="183" formatCode="General">
                  <c:v>50512.35</c:v>
                </c:pt>
                <c:pt idx="184" formatCode="General">
                  <c:v>50515.360000000001</c:v>
                </c:pt>
                <c:pt idx="185" formatCode="General">
                  <c:v>50520.31</c:v>
                </c:pt>
                <c:pt idx="186" formatCode="General">
                  <c:v>50546.352599999998</c:v>
                </c:pt>
                <c:pt idx="187" formatCode="General">
                  <c:v>50549.355000000003</c:v>
                </c:pt>
                <c:pt idx="188" formatCode="General">
                  <c:v>50926.356099999997</c:v>
                </c:pt>
                <c:pt idx="189" formatCode="General">
                  <c:v>52003.535199999998</c:v>
                </c:pt>
                <c:pt idx="190" formatCode="General">
                  <c:v>52321.570500000002</c:v>
                </c:pt>
                <c:pt idx="191" formatCode="General">
                  <c:v>52344.3796</c:v>
                </c:pt>
                <c:pt idx="192" formatCode="General">
                  <c:v>52344.593200000003</c:v>
                </c:pt>
                <c:pt idx="193" formatCode="General">
                  <c:v>52345.453999999998</c:v>
                </c:pt>
                <c:pt idx="194" formatCode="General">
                  <c:v>52347.393300000003</c:v>
                </c:pt>
                <c:pt idx="195" formatCode="General">
                  <c:v>52347.604200000002</c:v>
                </c:pt>
                <c:pt idx="196" formatCode="General">
                  <c:v>52351.479500000001</c:v>
                </c:pt>
                <c:pt idx="197" formatCode="General">
                  <c:v>52364.390599999999</c:v>
                </c:pt>
                <c:pt idx="198" formatCode="General">
                  <c:v>52705.447800000002</c:v>
                </c:pt>
                <c:pt idx="199" formatCode="General">
                  <c:v>52713.402399999999</c:v>
                </c:pt>
                <c:pt idx="200" formatCode="General">
                  <c:v>53092.767200000002</c:v>
                </c:pt>
                <c:pt idx="201" formatCode="General">
                  <c:v>53111.7045257586</c:v>
                </c:pt>
                <c:pt idx="202" formatCode="General">
                  <c:v>53407.5726</c:v>
                </c:pt>
                <c:pt idx="203" formatCode="General">
                  <c:v>53410.586499999998</c:v>
                </c:pt>
                <c:pt idx="204" formatCode="General">
                  <c:v>53414.674500000001</c:v>
                </c:pt>
                <c:pt idx="205" formatCode="General">
                  <c:v>53430.813600000001</c:v>
                </c:pt>
                <c:pt idx="206" formatCode="General">
                  <c:v>53431.6711</c:v>
                </c:pt>
                <c:pt idx="207" formatCode="General">
                  <c:v>53432.751499999998</c:v>
                </c:pt>
                <c:pt idx="208" formatCode="General">
                  <c:v>53433.609600000003</c:v>
                </c:pt>
                <c:pt idx="209" formatCode="General">
                  <c:v>53433.824200000003</c:v>
                </c:pt>
                <c:pt idx="210" formatCode="General">
                  <c:v>53434.688600000001</c:v>
                </c:pt>
                <c:pt idx="211" formatCode="General">
                  <c:v>53436.6247</c:v>
                </c:pt>
                <c:pt idx="212" formatCode="General">
                  <c:v>53438.777600000001</c:v>
                </c:pt>
                <c:pt idx="213" formatCode="General">
                  <c:v>53439.636100000003</c:v>
                </c:pt>
                <c:pt idx="214" formatCode="General">
                  <c:v>53444.584900000002</c:v>
                </c:pt>
                <c:pt idx="215" formatCode="General">
                  <c:v>53444.7978</c:v>
                </c:pt>
                <c:pt idx="216" formatCode="General">
                  <c:v>53445.662499999999</c:v>
                </c:pt>
                <c:pt idx="217" formatCode="General">
                  <c:v>53446.737399999998</c:v>
                </c:pt>
                <c:pt idx="218" formatCode="General">
                  <c:v>53447.5982</c:v>
                </c:pt>
                <c:pt idx="219" formatCode="General">
                  <c:v>53448.673499999997</c:v>
                </c:pt>
                <c:pt idx="220" formatCode="General">
                  <c:v>53449.7477</c:v>
                </c:pt>
                <c:pt idx="221" formatCode="General">
                  <c:v>53453.404799999997</c:v>
                </c:pt>
                <c:pt idx="222" formatCode="General">
                  <c:v>53458.571000000004</c:v>
                </c:pt>
                <c:pt idx="223" formatCode="General">
                  <c:v>53459.649299999997</c:v>
                </c:pt>
                <c:pt idx="224" formatCode="General">
                  <c:v>53462.445200000002</c:v>
                </c:pt>
                <c:pt idx="225" formatCode="General">
                  <c:v>53462.660900000003</c:v>
                </c:pt>
                <c:pt idx="226" formatCode="General">
                  <c:v>53465.457199999997</c:v>
                </c:pt>
                <c:pt idx="227" formatCode="General">
                  <c:v>53476.646500000003</c:v>
                </c:pt>
                <c:pt idx="228" formatCode="General">
                  <c:v>53484.392800000001</c:v>
                </c:pt>
                <c:pt idx="229" formatCode="General">
                  <c:v>53489.557800000002</c:v>
                </c:pt>
                <c:pt idx="230" formatCode="General">
                  <c:v>53683.649879999997</c:v>
                </c:pt>
                <c:pt idx="231" formatCode="General">
                  <c:v>53768.213300000003</c:v>
                </c:pt>
                <c:pt idx="232" formatCode="General">
                  <c:v>53769.289799999999</c:v>
                </c:pt>
                <c:pt idx="233" formatCode="General">
                  <c:v>54173.397400000002</c:v>
                </c:pt>
                <c:pt idx="234" formatCode="General">
                  <c:v>54195.344929999999</c:v>
                </c:pt>
                <c:pt idx="235" formatCode="General">
                  <c:v>54211.484199999999</c:v>
                </c:pt>
                <c:pt idx="236" formatCode="General">
                  <c:v>54219.659599999999</c:v>
                </c:pt>
                <c:pt idx="237" formatCode="General">
                  <c:v>54501.544000000002</c:v>
                </c:pt>
                <c:pt idx="238" formatCode="General">
                  <c:v>54863.91</c:v>
                </c:pt>
                <c:pt idx="239" formatCode="General">
                  <c:v>54946.322050000002</c:v>
                </c:pt>
                <c:pt idx="240" formatCode="General">
                  <c:v>54946.32213</c:v>
                </c:pt>
                <c:pt idx="241" formatCode="General">
                  <c:v>54946.322549999997</c:v>
                </c:pt>
                <c:pt idx="242" formatCode="General">
                  <c:v>55243.703399999999</c:v>
                </c:pt>
                <c:pt idx="243" formatCode="General">
                  <c:v>55290.394379999998</c:v>
                </c:pt>
                <c:pt idx="244" formatCode="General">
                  <c:v>55317.5072</c:v>
                </c:pt>
                <c:pt idx="245" formatCode="General">
                  <c:v>55653.404799999997</c:v>
                </c:pt>
                <c:pt idx="246" formatCode="General">
                  <c:v>55659.429799999998</c:v>
                </c:pt>
                <c:pt idx="247" formatCode="General">
                  <c:v>55960.900699999998</c:v>
                </c:pt>
                <c:pt idx="248" formatCode="General">
                  <c:v>55988.441800000001</c:v>
                </c:pt>
                <c:pt idx="249" formatCode="General">
                  <c:v>56010.391499999998</c:v>
                </c:pt>
                <c:pt idx="250" formatCode="General">
                  <c:v>56011.466399999998</c:v>
                </c:pt>
                <c:pt idx="251" formatCode="General">
                  <c:v>56034.705300000001</c:v>
                </c:pt>
                <c:pt idx="252" formatCode="General">
                  <c:v>56356.835200000001</c:v>
                </c:pt>
                <c:pt idx="253" formatCode="General">
                  <c:v>56356.835200000001</c:v>
                </c:pt>
                <c:pt idx="254" formatCode="General">
                  <c:v>56687.568659999997</c:v>
                </c:pt>
                <c:pt idx="255" formatCode="General">
                  <c:v>56694.884700000002</c:v>
                </c:pt>
                <c:pt idx="256" formatCode="General">
                  <c:v>56723.5046</c:v>
                </c:pt>
                <c:pt idx="257" formatCode="General">
                  <c:v>56725.440499999997</c:v>
                </c:pt>
                <c:pt idx="258" formatCode="General">
                  <c:v>56728.453099999999</c:v>
                </c:pt>
                <c:pt idx="259" formatCode="General">
                  <c:v>56736.416700000002</c:v>
                </c:pt>
                <c:pt idx="260" formatCode="General">
                  <c:v>57030.137099999956</c:v>
                </c:pt>
                <c:pt idx="261" formatCode="General">
                  <c:v>57102.439299999998</c:v>
                </c:pt>
                <c:pt idx="262" formatCode="General">
                  <c:v>57108.034199999965</c:v>
                </c:pt>
                <c:pt idx="263" formatCode="General">
                  <c:v>57434.033799999997</c:v>
                </c:pt>
                <c:pt idx="264" formatCode="General">
                  <c:v>57435.108500000002</c:v>
                </c:pt>
                <c:pt idx="265" formatCode="General">
                  <c:v>57465.020499999999</c:v>
                </c:pt>
                <c:pt idx="266" formatCode="General">
                  <c:v>57465.020499999999</c:v>
                </c:pt>
                <c:pt idx="267" formatCode="General">
                  <c:v>57465.020900000003</c:v>
                </c:pt>
                <c:pt idx="268" formatCode="General">
                  <c:v>57466.312899999997</c:v>
                </c:pt>
                <c:pt idx="269" formatCode="General">
                  <c:v>57466.525699999998</c:v>
                </c:pt>
                <c:pt idx="270" formatCode="General">
                  <c:v>57807.806499999999</c:v>
                </c:pt>
                <c:pt idx="271" formatCode="General">
                  <c:v>57829.323100000001</c:v>
                </c:pt>
                <c:pt idx="272" formatCode="General">
                  <c:v>57829.539700000001</c:v>
                </c:pt>
                <c:pt idx="273" formatCode="General">
                  <c:v>57858.588499999998</c:v>
                </c:pt>
                <c:pt idx="274" formatCode="General">
                  <c:v>57865.475100000003</c:v>
                </c:pt>
                <c:pt idx="275" formatCode="General">
                  <c:v>58525.87</c:v>
                </c:pt>
                <c:pt idx="276" formatCode="General">
                  <c:v>58567.401100000003</c:v>
                </c:pt>
                <c:pt idx="277" formatCode="General">
                  <c:v>58579.023399999998</c:v>
                </c:pt>
                <c:pt idx="278" formatCode="General">
                  <c:v>58851.227299999999</c:v>
                </c:pt>
                <c:pt idx="279" formatCode="General">
                  <c:v>58851.227500000001</c:v>
                </c:pt>
                <c:pt idx="280" formatCode="General">
                  <c:v>58851.227599999998</c:v>
                </c:pt>
                <c:pt idx="281" formatCode="General">
                  <c:v>58932.997199999998</c:v>
                </c:pt>
                <c:pt idx="282" formatCode="General">
                  <c:v>58932.997300000003</c:v>
                </c:pt>
                <c:pt idx="283" formatCode="General">
                  <c:v>58932.998299999999</c:v>
                </c:pt>
                <c:pt idx="284" formatCode="General">
                  <c:v>58934.934000000001</c:v>
                </c:pt>
                <c:pt idx="285" formatCode="General">
                  <c:v>58934.934000000001</c:v>
                </c:pt>
                <c:pt idx="286" formatCode="General">
                  <c:v>58949.349900000001</c:v>
                </c:pt>
                <c:pt idx="287" formatCode="General">
                  <c:v>58950.4283</c:v>
                </c:pt>
                <c:pt idx="288" formatCode="General">
                  <c:v>58976.463799999998</c:v>
                </c:pt>
                <c:pt idx="289" formatCode="General">
                  <c:v>59206.279799999997</c:v>
                </c:pt>
                <c:pt idx="290" formatCode="General">
                  <c:v>59206.28</c:v>
                </c:pt>
                <c:pt idx="291" formatCode="General">
                  <c:v>59206.280100000004</c:v>
                </c:pt>
                <c:pt idx="292" formatCode="0.00000">
                  <c:v>59217.254900000058</c:v>
                </c:pt>
                <c:pt idx="293" formatCode="0.00000">
                  <c:v>59217.256099999882</c:v>
                </c:pt>
                <c:pt idx="294" formatCode="0.00000">
                  <c:v>59217.256599999964</c:v>
                </c:pt>
                <c:pt idx="295" formatCode="0.00000">
                  <c:v>59234.251999999862</c:v>
                </c:pt>
                <c:pt idx="296" formatCode="0.00000">
                  <c:v>59259.424999999814</c:v>
                </c:pt>
                <c:pt idx="297" formatCode="0.00000">
                  <c:v>59291.493999999948</c:v>
                </c:pt>
                <c:pt idx="298" formatCode="0.00000">
                  <c:v>59298.378700000001</c:v>
                </c:pt>
                <c:pt idx="299" formatCode="0.00000">
                  <c:v>59298.595500000003</c:v>
                </c:pt>
                <c:pt idx="300" formatCode="0.00000">
                  <c:v>59313.010100000072</c:v>
                </c:pt>
                <c:pt idx="301" formatCode="0.00000">
                  <c:v>59313.010300000198</c:v>
                </c:pt>
                <c:pt idx="302" formatCode="0.00000">
                  <c:v>59313.012699999847</c:v>
                </c:pt>
                <c:pt idx="303" formatCode="0.00000">
                  <c:v>59326.353800000157</c:v>
                </c:pt>
                <c:pt idx="304" formatCode="0.00000">
                  <c:v>59329.365699999966</c:v>
                </c:pt>
                <c:pt idx="305" formatCode="0.00000">
                  <c:v>59343.351400000043</c:v>
                </c:pt>
                <c:pt idx="306" formatCode="0.00000">
                  <c:v>59606.092399999965</c:v>
                </c:pt>
                <c:pt idx="307" formatCode="0.00000">
                  <c:v>59616.206999999937</c:v>
                </c:pt>
                <c:pt idx="308" formatCode="0.00000">
                  <c:v>59617.280999999959</c:v>
                </c:pt>
                <c:pt idx="309" formatCode="0.00000">
                  <c:v>59628.042299999855</c:v>
                </c:pt>
                <c:pt idx="310" formatCode="0.00000">
                  <c:v>59637.509299999998</c:v>
                </c:pt>
                <c:pt idx="311" formatCode="0.00000">
                  <c:v>59707.443899999998</c:v>
                </c:pt>
                <c:pt idx="312" formatCode="0.00000">
                  <c:v>59937.260499999858</c:v>
                </c:pt>
                <c:pt idx="313" formatCode="General">
                  <c:v>60061.421600000001</c:v>
                </c:pt>
              </c:numCache>
            </c:numRef>
          </c:xVal>
          <c:yVal>
            <c:numRef>
              <c:f>'Active 6'!$H$21:$H$953</c:f>
              <c:numCache>
                <c:formatCode>General</c:formatCode>
                <c:ptCount val="933"/>
                <c:pt idx="0">
                  <c:v>5.6660499994904967E-2</c:v>
                </c:pt>
                <c:pt idx="1">
                  <c:v>3.3064999995986E-2</c:v>
                </c:pt>
                <c:pt idx="2">
                  <c:v>5.8851499994489131E-2</c:v>
                </c:pt>
                <c:pt idx="3">
                  <c:v>2.8490499995314167E-2</c:v>
                </c:pt>
                <c:pt idx="4">
                  <c:v>3.6859999994703685E-2</c:v>
                </c:pt>
                <c:pt idx="112">
                  <c:v>3.6607000001822598E-2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04-4E98-9D86-28395A5D958E}"/>
            </c:ext>
          </c:extLst>
        </c:ser>
        <c:ser>
          <c:idx val="1"/>
          <c:order val="1"/>
          <c:tx>
            <c:strRef>
              <c:f>'Active 6'!$I$20:$I$20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6'!$D$21:$D$953</c:f>
                <c:numCache>
                  <c:formatCode>General</c:formatCode>
                  <c:ptCount val="93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1E-4</c:v>
                  </c:pt>
                  <c:pt idx="254">
                    <c:v>8.0000000000000007E-5</c:v>
                  </c:pt>
                  <c:pt idx="255">
                    <c:v>0</c:v>
                  </c:pt>
                  <c:pt idx="256">
                    <c:v>3.5999999999999999E-3</c:v>
                  </c:pt>
                  <c:pt idx="257">
                    <c:v>1E-4</c:v>
                  </c:pt>
                  <c:pt idx="258">
                    <c:v>4.0000000000000002E-4</c:v>
                  </c:pt>
                  <c:pt idx="259">
                    <c:v>1.2999999999999999E-3</c:v>
                  </c:pt>
                  <c:pt idx="261">
                    <c:v>1E-3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2.3999999999999998E-3</c:v>
                  </c:pt>
                  <c:pt idx="269">
                    <c:v>3.3999999999999998E-3</c:v>
                  </c:pt>
                  <c:pt idx="270">
                    <c:v>2.9999999999999997E-4</c:v>
                  </c:pt>
                  <c:pt idx="271">
                    <c:v>1.6000000000000001E-3</c:v>
                  </c:pt>
                  <c:pt idx="272">
                    <c:v>1.1999999999999999E-3</c:v>
                  </c:pt>
                  <c:pt idx="273">
                    <c:v>1E-4</c:v>
                  </c:pt>
                  <c:pt idx="274">
                    <c:v>2.0000000000000001E-4</c:v>
                  </c:pt>
                  <c:pt idx="275">
                    <c:v>4.0000000000000002E-4</c:v>
                  </c:pt>
                  <c:pt idx="276">
                    <c:v>2.0000000000000001E-4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1E-3</c:v>
                  </c:pt>
                  <c:pt idx="297">
                    <c:v>4.0000000000000001E-3</c:v>
                  </c:pt>
                  <c:pt idx="298">
                    <c:v>8.0000000000000004E-4</c:v>
                  </c:pt>
                  <c:pt idx="299">
                    <c:v>1.1000000000000001E-3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10">
                    <c:v>5.0000000000000001E-4</c:v>
                  </c:pt>
                  <c:pt idx="311">
                    <c:v>1E-4</c:v>
                  </c:pt>
                  <c:pt idx="313">
                    <c:v>2.0000000000000001E-4</c:v>
                  </c:pt>
                </c:numCache>
              </c:numRef>
            </c:plus>
            <c:minus>
              <c:numRef>
                <c:f>'Active 6'!$D$21:$D$953</c:f>
                <c:numCache>
                  <c:formatCode>General</c:formatCode>
                  <c:ptCount val="93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1E-4</c:v>
                  </c:pt>
                  <c:pt idx="254">
                    <c:v>8.0000000000000007E-5</c:v>
                  </c:pt>
                  <c:pt idx="255">
                    <c:v>0</c:v>
                  </c:pt>
                  <c:pt idx="256">
                    <c:v>3.5999999999999999E-3</c:v>
                  </c:pt>
                  <c:pt idx="257">
                    <c:v>1E-4</c:v>
                  </c:pt>
                  <c:pt idx="258">
                    <c:v>4.0000000000000002E-4</c:v>
                  </c:pt>
                  <c:pt idx="259">
                    <c:v>1.2999999999999999E-3</c:v>
                  </c:pt>
                  <c:pt idx="261">
                    <c:v>1E-3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2.3999999999999998E-3</c:v>
                  </c:pt>
                  <c:pt idx="269">
                    <c:v>3.3999999999999998E-3</c:v>
                  </c:pt>
                  <c:pt idx="270">
                    <c:v>2.9999999999999997E-4</c:v>
                  </c:pt>
                  <c:pt idx="271">
                    <c:v>1.6000000000000001E-3</c:v>
                  </c:pt>
                  <c:pt idx="272">
                    <c:v>1.1999999999999999E-3</c:v>
                  </c:pt>
                  <c:pt idx="273">
                    <c:v>1E-4</c:v>
                  </c:pt>
                  <c:pt idx="274">
                    <c:v>2.0000000000000001E-4</c:v>
                  </c:pt>
                  <c:pt idx="275">
                    <c:v>4.0000000000000002E-4</c:v>
                  </c:pt>
                  <c:pt idx="276">
                    <c:v>2.0000000000000001E-4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1E-3</c:v>
                  </c:pt>
                  <c:pt idx="297">
                    <c:v>4.0000000000000001E-3</c:v>
                  </c:pt>
                  <c:pt idx="298">
                    <c:v>8.0000000000000004E-4</c:v>
                  </c:pt>
                  <c:pt idx="299">
                    <c:v>1.1000000000000001E-3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10">
                    <c:v>5.0000000000000001E-4</c:v>
                  </c:pt>
                  <c:pt idx="311">
                    <c:v>1E-4</c:v>
                  </c:pt>
                  <c:pt idx="31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6'!$C$21:$C$953</c:f>
              <c:numCache>
                <c:formatCode>0.000</c:formatCode>
                <c:ptCount val="933"/>
                <c:pt idx="0">
                  <c:v>14736.624</c:v>
                </c:pt>
                <c:pt idx="1">
                  <c:v>14986.852999999999</c:v>
                </c:pt>
                <c:pt idx="2">
                  <c:v>15096.834999999999</c:v>
                </c:pt>
                <c:pt idx="3">
                  <c:v>15515.541999999999</c:v>
                </c:pt>
                <c:pt idx="4">
                  <c:v>15875.544</c:v>
                </c:pt>
                <c:pt idx="5">
                  <c:v>16087.871999999999</c:v>
                </c:pt>
                <c:pt idx="6">
                  <c:v>16092.866</c:v>
                </c:pt>
                <c:pt idx="7">
                  <c:v>16169.675999999999</c:v>
                </c:pt>
                <c:pt idx="8">
                  <c:v>16241.55</c:v>
                </c:pt>
                <c:pt idx="9">
                  <c:v>16563.674999999999</c:v>
                </c:pt>
                <c:pt idx="10">
                  <c:v>16601.595000000001</c:v>
                </c:pt>
                <c:pt idx="11">
                  <c:v>16604.564999999999</c:v>
                </c:pt>
                <c:pt idx="12">
                  <c:v>16816.901000000002</c:v>
                </c:pt>
                <c:pt idx="13">
                  <c:v>16871.792000000001</c:v>
                </c:pt>
                <c:pt idx="14">
                  <c:v>16874.778999999999</c:v>
                </c:pt>
                <c:pt idx="15">
                  <c:v>16887.722000000002</c:v>
                </c:pt>
                <c:pt idx="16">
                  <c:v>16918.682000000001</c:v>
                </c:pt>
                <c:pt idx="17">
                  <c:v>16922.595000000001</c:v>
                </c:pt>
                <c:pt idx="18">
                  <c:v>16973.567999999999</c:v>
                </c:pt>
                <c:pt idx="19">
                  <c:v>17195.856</c:v>
                </c:pt>
                <c:pt idx="20">
                  <c:v>17235.856</c:v>
                </c:pt>
                <c:pt idx="21">
                  <c:v>17236.736000000001</c:v>
                </c:pt>
                <c:pt idx="22">
                  <c:v>17328.578000000001</c:v>
                </c:pt>
                <c:pt idx="23">
                  <c:v>17530.851999999999</c:v>
                </c:pt>
                <c:pt idx="24">
                  <c:v>17619.738000000001</c:v>
                </c:pt>
                <c:pt idx="25">
                  <c:v>17724.510999999999</c:v>
                </c:pt>
                <c:pt idx="26">
                  <c:v>17974.79</c:v>
                </c:pt>
                <c:pt idx="27">
                  <c:v>18026.68</c:v>
                </c:pt>
                <c:pt idx="28">
                  <c:v>18070.566999999999</c:v>
                </c:pt>
                <c:pt idx="29">
                  <c:v>18129.504000000001</c:v>
                </c:pt>
                <c:pt idx="30">
                  <c:v>18154.5</c:v>
                </c:pt>
                <c:pt idx="31">
                  <c:v>18428.582999999999</c:v>
                </c:pt>
                <c:pt idx="32">
                  <c:v>18456.504000000001</c:v>
                </c:pt>
                <c:pt idx="33">
                  <c:v>18665.892</c:v>
                </c:pt>
                <c:pt idx="34">
                  <c:v>19514.560000000001</c:v>
                </c:pt>
                <c:pt idx="35">
                  <c:v>19556.539000000001</c:v>
                </c:pt>
                <c:pt idx="36">
                  <c:v>19811.737000000001</c:v>
                </c:pt>
                <c:pt idx="37">
                  <c:v>19833.669999999998</c:v>
                </c:pt>
                <c:pt idx="38">
                  <c:v>20191.728999999999</c:v>
                </c:pt>
                <c:pt idx="39">
                  <c:v>20488.887999999999</c:v>
                </c:pt>
                <c:pt idx="40">
                  <c:v>20604.669000000002</c:v>
                </c:pt>
                <c:pt idx="41">
                  <c:v>20828.900000000001</c:v>
                </c:pt>
                <c:pt idx="42">
                  <c:v>21230.875</c:v>
                </c:pt>
                <c:pt idx="43">
                  <c:v>21247.853999999999</c:v>
                </c:pt>
                <c:pt idx="44">
                  <c:v>21318.634999999998</c:v>
                </c:pt>
                <c:pt idx="45">
                  <c:v>21360.592000000001</c:v>
                </c:pt>
                <c:pt idx="46">
                  <c:v>21613.861000000001</c:v>
                </c:pt>
                <c:pt idx="47">
                  <c:v>21692.634999999998</c:v>
                </c:pt>
                <c:pt idx="48">
                  <c:v>22002.733</c:v>
                </c:pt>
                <c:pt idx="49">
                  <c:v>22042.686000000002</c:v>
                </c:pt>
                <c:pt idx="50">
                  <c:v>22092.600999999999</c:v>
                </c:pt>
                <c:pt idx="51">
                  <c:v>22355.828000000001</c:v>
                </c:pt>
                <c:pt idx="52">
                  <c:v>22366.741000000002</c:v>
                </c:pt>
                <c:pt idx="53">
                  <c:v>22391.725999999999</c:v>
                </c:pt>
                <c:pt idx="54">
                  <c:v>22405.698</c:v>
                </c:pt>
                <c:pt idx="55">
                  <c:v>22673.863000000001</c:v>
                </c:pt>
                <c:pt idx="56">
                  <c:v>22696.832999999999</c:v>
                </c:pt>
                <c:pt idx="57">
                  <c:v>22705.877</c:v>
                </c:pt>
                <c:pt idx="58">
                  <c:v>22738.806</c:v>
                </c:pt>
                <c:pt idx="59">
                  <c:v>22767.684000000001</c:v>
                </c:pt>
                <c:pt idx="60">
                  <c:v>22837.582999999999</c:v>
                </c:pt>
                <c:pt idx="61">
                  <c:v>23394.894</c:v>
                </c:pt>
                <c:pt idx="62">
                  <c:v>23528.545999999998</c:v>
                </c:pt>
                <c:pt idx="63">
                  <c:v>23788.830999999998</c:v>
                </c:pt>
                <c:pt idx="64">
                  <c:v>24236.633999999998</c:v>
                </c:pt>
                <c:pt idx="65">
                  <c:v>24241.644</c:v>
                </c:pt>
                <c:pt idx="66">
                  <c:v>24483.932000000001</c:v>
                </c:pt>
                <c:pt idx="67">
                  <c:v>24513.852999999999</c:v>
                </c:pt>
                <c:pt idx="68">
                  <c:v>24538.781999999999</c:v>
                </c:pt>
                <c:pt idx="69">
                  <c:v>24554.712</c:v>
                </c:pt>
                <c:pt idx="70">
                  <c:v>24616.542000000001</c:v>
                </c:pt>
                <c:pt idx="71">
                  <c:v>24616.581999999999</c:v>
                </c:pt>
                <c:pt idx="72">
                  <c:v>24616.626</c:v>
                </c:pt>
                <c:pt idx="73">
                  <c:v>24618.631000000001</c:v>
                </c:pt>
                <c:pt idx="74">
                  <c:v>24876.89</c:v>
                </c:pt>
                <c:pt idx="75">
                  <c:v>24948.694</c:v>
                </c:pt>
                <c:pt idx="76">
                  <c:v>25000.585999999999</c:v>
                </c:pt>
                <c:pt idx="77">
                  <c:v>25261.548999999999</c:v>
                </c:pt>
                <c:pt idx="78">
                  <c:v>25602.600999999999</c:v>
                </c:pt>
                <c:pt idx="79">
                  <c:v>25689.651999999998</c:v>
                </c:pt>
                <c:pt idx="80">
                  <c:v>26414.525000000001</c:v>
                </c:pt>
                <c:pt idx="81">
                  <c:v>26422.696</c:v>
                </c:pt>
                <c:pt idx="82">
                  <c:v>26440.554</c:v>
                </c:pt>
                <c:pt idx="83">
                  <c:v>26466.581999999999</c:v>
                </c:pt>
                <c:pt idx="84">
                  <c:v>26801.546999999999</c:v>
                </c:pt>
                <c:pt idx="85">
                  <c:v>27125.69</c:v>
                </c:pt>
                <c:pt idx="86">
                  <c:v>27147.635999999999</c:v>
                </c:pt>
                <c:pt idx="87">
                  <c:v>28165.895</c:v>
                </c:pt>
                <c:pt idx="88">
                  <c:v>28227.666000000001</c:v>
                </c:pt>
                <c:pt idx="89">
                  <c:v>28249.468000000001</c:v>
                </c:pt>
                <c:pt idx="90">
                  <c:v>28335.219000000001</c:v>
                </c:pt>
                <c:pt idx="91">
                  <c:v>28517.904999999999</c:v>
                </c:pt>
                <c:pt idx="92">
                  <c:v>28582.717000000001</c:v>
                </c:pt>
                <c:pt idx="93">
                  <c:v>29306.745999999999</c:v>
                </c:pt>
                <c:pt idx="94">
                  <c:v>29375.616000000002</c:v>
                </c:pt>
                <c:pt idx="95">
                  <c:v>29826.207999999999</c:v>
                </c:pt>
                <c:pt idx="96">
                  <c:v>30071.675999999999</c:v>
                </c:pt>
                <c:pt idx="97">
                  <c:v>30106.357</c:v>
                </c:pt>
                <c:pt idx="98">
                  <c:v>30376.846000000001</c:v>
                </c:pt>
                <c:pt idx="99">
                  <c:v>31226.348000000002</c:v>
                </c:pt>
                <c:pt idx="100">
                  <c:v>31238.34</c:v>
                </c:pt>
                <c:pt idx="101">
                  <c:v>31451.832999999999</c:v>
                </c:pt>
                <c:pt idx="102">
                  <c:v>31911.254000000001</c:v>
                </c:pt>
                <c:pt idx="103">
                  <c:v>31918.607</c:v>
                </c:pt>
                <c:pt idx="104">
                  <c:v>31943.350999999999</c:v>
                </c:pt>
                <c:pt idx="105">
                  <c:v>33026.591999999997</c:v>
                </c:pt>
                <c:pt idx="106">
                  <c:v>33038.349000000002</c:v>
                </c:pt>
                <c:pt idx="107">
                  <c:v>33382.65</c:v>
                </c:pt>
                <c:pt idx="108">
                  <c:v>33407.218999999997</c:v>
                </c:pt>
                <c:pt idx="109">
                  <c:v>33769.584000000003</c:v>
                </c:pt>
                <c:pt idx="110" formatCode="General">
                  <c:v>39536.542000000001</c:v>
                </c:pt>
                <c:pt idx="111" formatCode="General">
                  <c:v>41753.317999999999</c:v>
                </c:pt>
                <c:pt idx="112" formatCode="General">
                  <c:v>42871.408000000003</c:v>
                </c:pt>
                <c:pt idx="113" formatCode="General">
                  <c:v>44022.402000000002</c:v>
                </c:pt>
                <c:pt idx="114" formatCode="General">
                  <c:v>44662.326000000001</c:v>
                </c:pt>
                <c:pt idx="115" formatCode="General">
                  <c:v>44662.535000000003</c:v>
                </c:pt>
                <c:pt idx="116" formatCode="General">
                  <c:v>45044.292999999998</c:v>
                </c:pt>
                <c:pt idx="117" formatCode="General">
                  <c:v>45061.476000000002</c:v>
                </c:pt>
                <c:pt idx="118" formatCode="General">
                  <c:v>45074.39</c:v>
                </c:pt>
                <c:pt idx="119" formatCode="General">
                  <c:v>45077.406000000003</c:v>
                </c:pt>
                <c:pt idx="120" formatCode="General">
                  <c:v>45441.0533</c:v>
                </c:pt>
                <c:pt idx="121" formatCode="General">
                  <c:v>45441.054400000001</c:v>
                </c:pt>
                <c:pt idx="122" formatCode="General">
                  <c:v>45444.066800000001</c:v>
                </c:pt>
                <c:pt idx="123" formatCode="0.0000">
                  <c:v>45470.099099999999</c:v>
                </c:pt>
                <c:pt idx="124" formatCode="0.0000">
                  <c:v>45470.100599999998</c:v>
                </c:pt>
                <c:pt idx="125" formatCode="0.0000">
                  <c:v>45756.288800000002</c:v>
                </c:pt>
                <c:pt idx="126" formatCode="0.0000">
                  <c:v>45756.289799999999</c:v>
                </c:pt>
                <c:pt idx="127" formatCode="0.0000">
                  <c:v>45787.059500000003</c:v>
                </c:pt>
                <c:pt idx="128" formatCode="0.0000">
                  <c:v>45787.0599</c:v>
                </c:pt>
                <c:pt idx="129" formatCode="0.0000">
                  <c:v>45787.273399999998</c:v>
                </c:pt>
                <c:pt idx="130" formatCode="0.0000">
                  <c:v>45787.273500000003</c:v>
                </c:pt>
                <c:pt idx="131" formatCode="General">
                  <c:v>45794.381999999998</c:v>
                </c:pt>
                <c:pt idx="132" formatCode="General">
                  <c:v>45817.618999999999</c:v>
                </c:pt>
                <c:pt idx="133" formatCode="0.0000">
                  <c:v>46092.178599999999</c:v>
                </c:pt>
                <c:pt idx="134" formatCode="0.0000">
                  <c:v>46092.180099999998</c:v>
                </c:pt>
                <c:pt idx="135" formatCode="General">
                  <c:v>46095.62</c:v>
                </c:pt>
                <c:pt idx="136" formatCode="0.0000">
                  <c:v>46139.089</c:v>
                </c:pt>
                <c:pt idx="137" formatCode="0.0000">
                  <c:v>46139.090100000001</c:v>
                </c:pt>
                <c:pt idx="138" formatCode="0.0000">
                  <c:v>46139.303399999997</c:v>
                </c:pt>
                <c:pt idx="139" formatCode="0.0000">
                  <c:v>46139.303999999996</c:v>
                </c:pt>
                <c:pt idx="140" formatCode="0.0000">
                  <c:v>46143.176599999999</c:v>
                </c:pt>
                <c:pt idx="141" formatCode="0.0000">
                  <c:v>46143.177799999998</c:v>
                </c:pt>
                <c:pt idx="142" formatCode="0.0000">
                  <c:v>46146.188300000002</c:v>
                </c:pt>
                <c:pt idx="143" formatCode="0.0000">
                  <c:v>46153.289100000002</c:v>
                </c:pt>
                <c:pt idx="144" formatCode="0.0000">
                  <c:v>46153.289499999999</c:v>
                </c:pt>
                <c:pt idx="145" formatCode="General">
                  <c:v>46180.402600000001</c:v>
                </c:pt>
                <c:pt idx="146" formatCode="General">
                  <c:v>46892.43</c:v>
                </c:pt>
                <c:pt idx="147" formatCode="General">
                  <c:v>46903.402000000002</c:v>
                </c:pt>
                <c:pt idx="148" formatCode="General">
                  <c:v>46914.377</c:v>
                </c:pt>
                <c:pt idx="149" formatCode="0.0000">
                  <c:v>47236.063600000001</c:v>
                </c:pt>
                <c:pt idx="150" formatCode="0.0000">
                  <c:v>47236.064200000001</c:v>
                </c:pt>
                <c:pt idx="151" formatCode="0.0000">
                  <c:v>47236.275999999998</c:v>
                </c:pt>
                <c:pt idx="152" formatCode="0.0000">
                  <c:v>47236.276599999997</c:v>
                </c:pt>
                <c:pt idx="153" formatCode="General">
                  <c:v>47262.322</c:v>
                </c:pt>
                <c:pt idx="154" formatCode="General">
                  <c:v>47263.38</c:v>
                </c:pt>
                <c:pt idx="155" formatCode="0.0000">
                  <c:v>47266.186099999999</c:v>
                </c:pt>
                <c:pt idx="156" formatCode="0.0000">
                  <c:v>47266.186900000001</c:v>
                </c:pt>
                <c:pt idx="157" formatCode="General">
                  <c:v>47266.400000000001</c:v>
                </c:pt>
                <c:pt idx="158" formatCode="0.0000">
                  <c:v>47267.0478</c:v>
                </c:pt>
                <c:pt idx="159" formatCode="0.0000">
                  <c:v>47267.047899999998</c:v>
                </c:pt>
                <c:pt idx="160" formatCode="General">
                  <c:v>47617.37</c:v>
                </c:pt>
                <c:pt idx="161" formatCode="General">
                  <c:v>47617.375</c:v>
                </c:pt>
                <c:pt idx="162" formatCode="General">
                  <c:v>47640.377999999997</c:v>
                </c:pt>
                <c:pt idx="163" formatCode="General">
                  <c:v>47649.42</c:v>
                </c:pt>
                <c:pt idx="164" formatCode="General">
                  <c:v>47654.373</c:v>
                </c:pt>
                <c:pt idx="165" formatCode="General">
                  <c:v>47925.2716</c:v>
                </c:pt>
                <c:pt idx="166" formatCode="General">
                  <c:v>47925.272299999997</c:v>
                </c:pt>
                <c:pt idx="167" formatCode="General">
                  <c:v>47928.285600000003</c:v>
                </c:pt>
                <c:pt idx="168" formatCode="General">
                  <c:v>47928.286699999997</c:v>
                </c:pt>
                <c:pt idx="169" formatCode="General">
                  <c:v>47943.572</c:v>
                </c:pt>
                <c:pt idx="170" formatCode="General">
                  <c:v>48012.419000000002</c:v>
                </c:pt>
                <c:pt idx="171" formatCode="General">
                  <c:v>48310.227800000001</c:v>
                </c:pt>
                <c:pt idx="172" formatCode="General">
                  <c:v>48310.2284</c:v>
                </c:pt>
                <c:pt idx="173" formatCode="General">
                  <c:v>48311.303099999997</c:v>
                </c:pt>
                <c:pt idx="174" formatCode="General">
                  <c:v>48311.3033</c:v>
                </c:pt>
                <c:pt idx="175" formatCode="General">
                  <c:v>48621.589699999997</c:v>
                </c:pt>
                <c:pt idx="176" formatCode="General">
                  <c:v>49037.097999999998</c:v>
                </c:pt>
                <c:pt idx="177" formatCode="General">
                  <c:v>49037.0988</c:v>
                </c:pt>
                <c:pt idx="178" formatCode="General">
                  <c:v>49037.310700000002</c:v>
                </c:pt>
                <c:pt idx="179" formatCode="General">
                  <c:v>49037.311699999998</c:v>
                </c:pt>
                <c:pt idx="180" formatCode="0.0000">
                  <c:v>49428.715100000001</c:v>
                </c:pt>
                <c:pt idx="181" formatCode="General">
                  <c:v>49832.394200000002</c:v>
                </c:pt>
                <c:pt idx="182" formatCode="General">
                  <c:v>50178.398099999999</c:v>
                </c:pt>
                <c:pt idx="183" formatCode="General">
                  <c:v>50512.35</c:v>
                </c:pt>
                <c:pt idx="184" formatCode="General">
                  <c:v>50515.360000000001</c:v>
                </c:pt>
                <c:pt idx="185" formatCode="General">
                  <c:v>50520.31</c:v>
                </c:pt>
                <c:pt idx="186" formatCode="General">
                  <c:v>50546.352599999998</c:v>
                </c:pt>
                <c:pt idx="187" formatCode="General">
                  <c:v>50549.355000000003</c:v>
                </c:pt>
                <c:pt idx="188" formatCode="General">
                  <c:v>50926.356099999997</c:v>
                </c:pt>
                <c:pt idx="189" formatCode="General">
                  <c:v>52003.535199999998</c:v>
                </c:pt>
                <c:pt idx="190" formatCode="General">
                  <c:v>52321.570500000002</c:v>
                </c:pt>
                <c:pt idx="191" formatCode="General">
                  <c:v>52344.3796</c:v>
                </c:pt>
                <c:pt idx="192" formatCode="General">
                  <c:v>52344.593200000003</c:v>
                </c:pt>
                <c:pt idx="193" formatCode="General">
                  <c:v>52345.453999999998</c:v>
                </c:pt>
                <c:pt idx="194" formatCode="General">
                  <c:v>52347.393300000003</c:v>
                </c:pt>
                <c:pt idx="195" formatCode="General">
                  <c:v>52347.604200000002</c:v>
                </c:pt>
                <c:pt idx="196" formatCode="General">
                  <c:v>52351.479500000001</c:v>
                </c:pt>
                <c:pt idx="197" formatCode="General">
                  <c:v>52364.390599999999</c:v>
                </c:pt>
                <c:pt idx="198" formatCode="General">
                  <c:v>52705.447800000002</c:v>
                </c:pt>
                <c:pt idx="199" formatCode="General">
                  <c:v>52713.402399999999</c:v>
                </c:pt>
                <c:pt idx="200" formatCode="General">
                  <c:v>53092.767200000002</c:v>
                </c:pt>
                <c:pt idx="201" formatCode="General">
                  <c:v>53111.7045257586</c:v>
                </c:pt>
                <c:pt idx="202" formatCode="General">
                  <c:v>53407.5726</c:v>
                </c:pt>
                <c:pt idx="203" formatCode="General">
                  <c:v>53410.586499999998</c:v>
                </c:pt>
                <c:pt idx="204" formatCode="General">
                  <c:v>53414.674500000001</c:v>
                </c:pt>
                <c:pt idx="205" formatCode="General">
                  <c:v>53430.813600000001</c:v>
                </c:pt>
                <c:pt idx="206" formatCode="General">
                  <c:v>53431.6711</c:v>
                </c:pt>
                <c:pt idx="207" formatCode="General">
                  <c:v>53432.751499999998</c:v>
                </c:pt>
                <c:pt idx="208" formatCode="General">
                  <c:v>53433.609600000003</c:v>
                </c:pt>
                <c:pt idx="209" formatCode="General">
                  <c:v>53433.824200000003</c:v>
                </c:pt>
                <c:pt idx="210" formatCode="General">
                  <c:v>53434.688600000001</c:v>
                </c:pt>
                <c:pt idx="211" formatCode="General">
                  <c:v>53436.6247</c:v>
                </c:pt>
                <c:pt idx="212" formatCode="General">
                  <c:v>53438.777600000001</c:v>
                </c:pt>
                <c:pt idx="213" formatCode="General">
                  <c:v>53439.636100000003</c:v>
                </c:pt>
                <c:pt idx="214" formatCode="General">
                  <c:v>53444.584900000002</c:v>
                </c:pt>
                <c:pt idx="215" formatCode="General">
                  <c:v>53444.7978</c:v>
                </c:pt>
                <c:pt idx="216" formatCode="General">
                  <c:v>53445.662499999999</c:v>
                </c:pt>
                <c:pt idx="217" formatCode="General">
                  <c:v>53446.737399999998</c:v>
                </c:pt>
                <c:pt idx="218" formatCode="General">
                  <c:v>53447.5982</c:v>
                </c:pt>
                <c:pt idx="219" formatCode="General">
                  <c:v>53448.673499999997</c:v>
                </c:pt>
                <c:pt idx="220" formatCode="General">
                  <c:v>53449.7477</c:v>
                </c:pt>
                <c:pt idx="221" formatCode="General">
                  <c:v>53453.404799999997</c:v>
                </c:pt>
                <c:pt idx="222" formatCode="General">
                  <c:v>53458.571000000004</c:v>
                </c:pt>
                <c:pt idx="223" formatCode="General">
                  <c:v>53459.649299999997</c:v>
                </c:pt>
                <c:pt idx="224" formatCode="General">
                  <c:v>53462.445200000002</c:v>
                </c:pt>
                <c:pt idx="225" formatCode="General">
                  <c:v>53462.660900000003</c:v>
                </c:pt>
                <c:pt idx="226" formatCode="General">
                  <c:v>53465.457199999997</c:v>
                </c:pt>
                <c:pt idx="227" formatCode="General">
                  <c:v>53476.646500000003</c:v>
                </c:pt>
                <c:pt idx="228" formatCode="General">
                  <c:v>53484.392800000001</c:v>
                </c:pt>
                <c:pt idx="229" formatCode="General">
                  <c:v>53489.557800000002</c:v>
                </c:pt>
                <c:pt idx="230" formatCode="General">
                  <c:v>53683.649879999997</c:v>
                </c:pt>
                <c:pt idx="231" formatCode="General">
                  <c:v>53768.213300000003</c:v>
                </c:pt>
                <c:pt idx="232" formatCode="General">
                  <c:v>53769.289799999999</c:v>
                </c:pt>
                <c:pt idx="233" formatCode="General">
                  <c:v>54173.397400000002</c:v>
                </c:pt>
                <c:pt idx="234" formatCode="General">
                  <c:v>54195.344929999999</c:v>
                </c:pt>
                <c:pt idx="235" formatCode="General">
                  <c:v>54211.484199999999</c:v>
                </c:pt>
                <c:pt idx="236" formatCode="General">
                  <c:v>54219.659599999999</c:v>
                </c:pt>
                <c:pt idx="237" formatCode="General">
                  <c:v>54501.544000000002</c:v>
                </c:pt>
                <c:pt idx="238" formatCode="General">
                  <c:v>54863.91</c:v>
                </c:pt>
                <c:pt idx="239" formatCode="General">
                  <c:v>54946.322050000002</c:v>
                </c:pt>
                <c:pt idx="240" formatCode="General">
                  <c:v>54946.32213</c:v>
                </c:pt>
                <c:pt idx="241" formatCode="General">
                  <c:v>54946.322549999997</c:v>
                </c:pt>
                <c:pt idx="242" formatCode="General">
                  <c:v>55243.703399999999</c:v>
                </c:pt>
                <c:pt idx="243" formatCode="General">
                  <c:v>55290.394379999998</c:v>
                </c:pt>
                <c:pt idx="244" formatCode="General">
                  <c:v>55317.5072</c:v>
                </c:pt>
                <c:pt idx="245" formatCode="General">
                  <c:v>55653.404799999997</c:v>
                </c:pt>
                <c:pt idx="246" formatCode="General">
                  <c:v>55659.429799999998</c:v>
                </c:pt>
                <c:pt idx="247" formatCode="General">
                  <c:v>55960.900699999998</c:v>
                </c:pt>
                <c:pt idx="248" formatCode="General">
                  <c:v>55988.441800000001</c:v>
                </c:pt>
                <c:pt idx="249" formatCode="General">
                  <c:v>56010.391499999998</c:v>
                </c:pt>
                <c:pt idx="250" formatCode="General">
                  <c:v>56011.466399999998</c:v>
                </c:pt>
                <c:pt idx="251" formatCode="General">
                  <c:v>56034.705300000001</c:v>
                </c:pt>
                <c:pt idx="252" formatCode="General">
                  <c:v>56356.835200000001</c:v>
                </c:pt>
                <c:pt idx="253" formatCode="General">
                  <c:v>56356.835200000001</c:v>
                </c:pt>
                <c:pt idx="254" formatCode="General">
                  <c:v>56687.568659999997</c:v>
                </c:pt>
                <c:pt idx="255" formatCode="General">
                  <c:v>56694.884700000002</c:v>
                </c:pt>
                <c:pt idx="256" formatCode="General">
                  <c:v>56723.5046</c:v>
                </c:pt>
                <c:pt idx="257" formatCode="General">
                  <c:v>56725.440499999997</c:v>
                </c:pt>
                <c:pt idx="258" formatCode="General">
                  <c:v>56728.453099999999</c:v>
                </c:pt>
                <c:pt idx="259" formatCode="General">
                  <c:v>56736.416700000002</c:v>
                </c:pt>
                <c:pt idx="260" formatCode="General">
                  <c:v>57030.137099999956</c:v>
                </c:pt>
                <c:pt idx="261" formatCode="General">
                  <c:v>57102.439299999998</c:v>
                </c:pt>
                <c:pt idx="262" formatCode="General">
                  <c:v>57108.034199999965</c:v>
                </c:pt>
                <c:pt idx="263" formatCode="General">
                  <c:v>57434.033799999997</c:v>
                </c:pt>
                <c:pt idx="264" formatCode="General">
                  <c:v>57435.108500000002</c:v>
                </c:pt>
                <c:pt idx="265" formatCode="General">
                  <c:v>57465.020499999999</c:v>
                </c:pt>
                <c:pt idx="266" formatCode="General">
                  <c:v>57465.020499999999</c:v>
                </c:pt>
                <c:pt idx="267" formatCode="General">
                  <c:v>57465.020900000003</c:v>
                </c:pt>
                <c:pt idx="268" formatCode="General">
                  <c:v>57466.312899999997</c:v>
                </c:pt>
                <c:pt idx="269" formatCode="General">
                  <c:v>57466.525699999998</c:v>
                </c:pt>
                <c:pt idx="270" formatCode="General">
                  <c:v>57807.806499999999</c:v>
                </c:pt>
                <c:pt idx="271" formatCode="General">
                  <c:v>57829.323100000001</c:v>
                </c:pt>
                <c:pt idx="272" formatCode="General">
                  <c:v>57829.539700000001</c:v>
                </c:pt>
                <c:pt idx="273" formatCode="General">
                  <c:v>57858.588499999998</c:v>
                </c:pt>
                <c:pt idx="274" formatCode="General">
                  <c:v>57865.475100000003</c:v>
                </c:pt>
                <c:pt idx="275" formatCode="General">
                  <c:v>58525.87</c:v>
                </c:pt>
                <c:pt idx="276" formatCode="General">
                  <c:v>58567.401100000003</c:v>
                </c:pt>
                <c:pt idx="277" formatCode="General">
                  <c:v>58579.023399999998</c:v>
                </c:pt>
                <c:pt idx="278" formatCode="General">
                  <c:v>58851.227299999999</c:v>
                </c:pt>
                <c:pt idx="279" formatCode="General">
                  <c:v>58851.227500000001</c:v>
                </c:pt>
                <c:pt idx="280" formatCode="General">
                  <c:v>58851.227599999998</c:v>
                </c:pt>
                <c:pt idx="281" formatCode="General">
                  <c:v>58932.997199999998</c:v>
                </c:pt>
                <c:pt idx="282" formatCode="General">
                  <c:v>58932.997300000003</c:v>
                </c:pt>
                <c:pt idx="283" formatCode="General">
                  <c:v>58932.998299999999</c:v>
                </c:pt>
                <c:pt idx="284" formatCode="General">
                  <c:v>58934.934000000001</c:v>
                </c:pt>
                <c:pt idx="285" formatCode="General">
                  <c:v>58934.934000000001</c:v>
                </c:pt>
                <c:pt idx="286" formatCode="General">
                  <c:v>58949.349900000001</c:v>
                </c:pt>
                <c:pt idx="287" formatCode="General">
                  <c:v>58950.4283</c:v>
                </c:pt>
                <c:pt idx="288" formatCode="General">
                  <c:v>58976.463799999998</c:v>
                </c:pt>
                <c:pt idx="289" formatCode="General">
                  <c:v>59206.279799999997</c:v>
                </c:pt>
                <c:pt idx="290" formatCode="General">
                  <c:v>59206.28</c:v>
                </c:pt>
                <c:pt idx="291" formatCode="General">
                  <c:v>59206.280100000004</c:v>
                </c:pt>
                <c:pt idx="292" formatCode="0.00000">
                  <c:v>59217.254900000058</c:v>
                </c:pt>
                <c:pt idx="293" formatCode="0.00000">
                  <c:v>59217.256099999882</c:v>
                </c:pt>
                <c:pt idx="294" formatCode="0.00000">
                  <c:v>59217.256599999964</c:v>
                </c:pt>
                <c:pt idx="295" formatCode="0.00000">
                  <c:v>59234.251999999862</c:v>
                </c:pt>
                <c:pt idx="296" formatCode="0.00000">
                  <c:v>59259.424999999814</c:v>
                </c:pt>
                <c:pt idx="297" formatCode="0.00000">
                  <c:v>59291.493999999948</c:v>
                </c:pt>
                <c:pt idx="298" formatCode="0.00000">
                  <c:v>59298.378700000001</c:v>
                </c:pt>
                <c:pt idx="299" formatCode="0.00000">
                  <c:v>59298.595500000003</c:v>
                </c:pt>
                <c:pt idx="300" formatCode="0.00000">
                  <c:v>59313.010100000072</c:v>
                </c:pt>
                <c:pt idx="301" formatCode="0.00000">
                  <c:v>59313.010300000198</c:v>
                </c:pt>
                <c:pt idx="302" formatCode="0.00000">
                  <c:v>59313.012699999847</c:v>
                </c:pt>
                <c:pt idx="303" formatCode="0.00000">
                  <c:v>59326.353800000157</c:v>
                </c:pt>
                <c:pt idx="304" formatCode="0.00000">
                  <c:v>59329.365699999966</c:v>
                </c:pt>
                <c:pt idx="305" formatCode="0.00000">
                  <c:v>59343.351400000043</c:v>
                </c:pt>
                <c:pt idx="306" formatCode="0.00000">
                  <c:v>59606.092399999965</c:v>
                </c:pt>
                <c:pt idx="307" formatCode="0.00000">
                  <c:v>59616.206999999937</c:v>
                </c:pt>
                <c:pt idx="308" formatCode="0.00000">
                  <c:v>59617.280999999959</c:v>
                </c:pt>
                <c:pt idx="309" formatCode="0.00000">
                  <c:v>59628.042299999855</c:v>
                </c:pt>
                <c:pt idx="310" formatCode="0.00000">
                  <c:v>59637.509299999998</c:v>
                </c:pt>
                <c:pt idx="311" formatCode="0.00000">
                  <c:v>59707.443899999998</c:v>
                </c:pt>
                <c:pt idx="312" formatCode="0.00000">
                  <c:v>59937.260499999858</c:v>
                </c:pt>
                <c:pt idx="313" formatCode="General">
                  <c:v>60061.421600000001</c:v>
                </c:pt>
              </c:numCache>
            </c:numRef>
          </c:xVal>
          <c:yVal>
            <c:numRef>
              <c:f>'Active 6'!$I$21:$I$953</c:f>
              <c:numCache>
                <c:formatCode>General</c:formatCode>
                <c:ptCount val="933"/>
                <c:pt idx="5">
                  <c:v>-1.6319500005920418E-2</c:v>
                </c:pt>
                <c:pt idx="6">
                  <c:v>2.8574999994816608E-2</c:v>
                </c:pt>
                <c:pt idx="7">
                  <c:v>1.9850499997119186E-2</c:v>
                </c:pt>
                <c:pt idx="8">
                  <c:v>2.423149999594898E-2</c:v>
                </c:pt>
                <c:pt idx="9">
                  <c:v>2.7016999996703817E-2</c:v>
                </c:pt>
                <c:pt idx="10">
                  <c:v>7.5600999996822793E-2</c:v>
                </c:pt>
                <c:pt idx="11">
                  <c:v>3.3101999993959907E-2</c:v>
                </c:pt>
                <c:pt idx="12">
                  <c:v>-1.2077500003215391E-2</c:v>
                </c:pt>
                <c:pt idx="13">
                  <c:v>8.4049999968556222E-3</c:v>
                </c:pt>
                <c:pt idx="14">
                  <c:v>-1.7094000006181886E-2</c:v>
                </c:pt>
                <c:pt idx="15">
                  <c:v>1.5195999996649334E-2</c:v>
                </c:pt>
                <c:pt idx="16">
                  <c:v>-1.0508000003028428E-2</c:v>
                </c:pt>
                <c:pt idx="17">
                  <c:v>2.9278999998496147E-2</c:v>
                </c:pt>
                <c:pt idx="18">
                  <c:v>4.9744999960239511E-3</c:v>
                </c:pt>
                <c:pt idx="19">
                  <c:v>1.3583999996626517E-2</c:v>
                </c:pt>
                <c:pt idx="20">
                  <c:v>-9.6170000033453107E-3</c:v>
                </c:pt>
                <c:pt idx="21">
                  <c:v>9.6689999954833183E-3</c:v>
                </c:pt>
                <c:pt idx="22">
                  <c:v>-2.9550500003097113E-2</c:v>
                </c:pt>
                <c:pt idx="23">
                  <c:v>-2.334050000354182E-2</c:v>
                </c:pt>
                <c:pt idx="24">
                  <c:v>-6.061000003683148E-3</c:v>
                </c:pt>
                <c:pt idx="25">
                  <c:v>-2.4990500005515059E-2</c:v>
                </c:pt>
                <c:pt idx="26">
                  <c:v>1.4139999984763563E-3</c:v>
                </c:pt>
                <c:pt idx="27">
                  <c:v>3.3395499995094724E-2</c:v>
                </c:pt>
                <c:pt idx="28">
                  <c:v>2.3981499994988553E-2</c:v>
                </c:pt>
                <c:pt idx="29">
                  <c:v>2.0724999958474655E-3</c:v>
                </c:pt>
                <c:pt idx="30">
                  <c:v>3.7366499997006031E-2</c:v>
                </c:pt>
                <c:pt idx="31">
                  <c:v>-1.7042500006937189E-2</c:v>
                </c:pt>
                <c:pt idx="32">
                  <c:v>-6.9247500003257301E-2</c:v>
                </c:pt>
                <c:pt idx="33">
                  <c:v>-4.992800000400166E-2</c:v>
                </c:pt>
                <c:pt idx="34">
                  <c:v>-4.5932000000902917E-2</c:v>
                </c:pt>
                <c:pt idx="35">
                  <c:v>-2.6739500004623551E-2</c:v>
                </c:pt>
                <c:pt idx="36">
                  <c:v>-3.0440500002441695E-2</c:v>
                </c:pt>
                <c:pt idx="37">
                  <c:v>-4.5647500006452901E-2</c:v>
                </c:pt>
                <c:pt idx="38">
                  <c:v>-4.3671500003256369E-2</c:v>
                </c:pt>
                <c:pt idx="39">
                  <c:v>-4.6180000004824251E-2</c:v>
                </c:pt>
                <c:pt idx="40">
                  <c:v>-3.1213000002026092E-2</c:v>
                </c:pt>
                <c:pt idx="41">
                  <c:v>-1.6210000001592562E-2</c:v>
                </c:pt>
                <c:pt idx="42">
                  <c:v>5.3519999964919407E-3</c:v>
                </c:pt>
                <c:pt idx="43">
                  <c:v>-1.4749500005564187E-2</c:v>
                </c:pt>
                <c:pt idx="44">
                  <c:v>-2.7476000006572576E-2</c:v>
                </c:pt>
                <c:pt idx="45">
                  <c:v>-3.0283500003861263E-2</c:v>
                </c:pt>
                <c:pt idx="46">
                  <c:v>-2.6378000002296176E-2</c:v>
                </c:pt>
                <c:pt idx="47">
                  <c:v>-7.7090000049793161E-3</c:v>
                </c:pt>
                <c:pt idx="48">
                  <c:v>1.8072499995469116E-2</c:v>
                </c:pt>
                <c:pt idx="49">
                  <c:v>-5.2128500003163936E-2</c:v>
                </c:pt>
                <c:pt idx="50">
                  <c:v>-5.8540500005619833E-2</c:v>
                </c:pt>
                <c:pt idx="51">
                  <c:v>5.1539999985834584E-3</c:v>
                </c:pt>
                <c:pt idx="52">
                  <c:v>-5.5949500001588603E-2</c:v>
                </c:pt>
                <c:pt idx="53">
                  <c:v>-3.1655500006309012E-2</c:v>
                </c:pt>
                <c:pt idx="54">
                  <c:v>-4.6258000002126209E-2</c:v>
                </c:pt>
                <c:pt idx="55">
                  <c:v>6.3309999968623742E-3</c:v>
                </c:pt>
                <c:pt idx="56">
                  <c:v>-4.7768500004167436E-2</c:v>
                </c:pt>
                <c:pt idx="57">
                  <c:v>-4.1265500003646594E-2</c:v>
                </c:pt>
                <c:pt idx="58">
                  <c:v>-3.4576000001834473E-2</c:v>
                </c:pt>
                <c:pt idx="59">
                  <c:v>9.5049999981711153E-3</c:v>
                </c:pt>
                <c:pt idx="60">
                  <c:v>-2.4507500005711336E-2</c:v>
                </c:pt>
                <c:pt idx="61">
                  <c:v>-2.5822500003414461E-2</c:v>
                </c:pt>
                <c:pt idx="62">
                  <c:v>3.2899999496294186E-4</c:v>
                </c:pt>
                <c:pt idx="63">
                  <c:v>-8.0656000005546957E-2</c:v>
                </c:pt>
                <c:pt idx="64">
                  <c:v>-6.4114500004507136E-2</c:v>
                </c:pt>
                <c:pt idx="65">
                  <c:v>-3.2200000059674494E-3</c:v>
                </c:pt>
                <c:pt idx="66">
                  <c:v>-6.211000003531808E-3</c:v>
                </c:pt>
                <c:pt idx="67">
                  <c:v>4.9774999970395584E-3</c:v>
                </c:pt>
                <c:pt idx="68">
                  <c:v>-2.6728500004537636E-2</c:v>
                </c:pt>
                <c:pt idx="69">
                  <c:v>-1.9937500004743924E-2</c:v>
                </c:pt>
                <c:pt idx="70">
                  <c:v>5.3832999998121522E-2</c:v>
                </c:pt>
                <c:pt idx="71">
                  <c:v>9.3832999995356658E-2</c:v>
                </c:pt>
                <c:pt idx="74">
                  <c:v>3.5847999995894497E-2</c:v>
                </c:pt>
                <c:pt idx="75">
                  <c:v>-2.9771000004984671E-2</c:v>
                </c:pt>
                <c:pt idx="76">
                  <c:v>4.2104999956791289E-3</c:v>
                </c:pt>
                <c:pt idx="77">
                  <c:v>-4.43100000047707E-2</c:v>
                </c:pt>
                <c:pt idx="79">
                  <c:v>6.8653499994979938E-2</c:v>
                </c:pt>
                <c:pt idx="80">
                  <c:v>5.2869999999529682E-3</c:v>
                </c:pt>
                <c:pt idx="81">
                  <c:v>-4.9600000420468859E-4</c:v>
                </c:pt>
                <c:pt idx="82">
                  <c:v>-2.311500003997935E-3</c:v>
                </c:pt>
                <c:pt idx="83">
                  <c:v>-1.0910000004514586E-2</c:v>
                </c:pt>
                <c:pt idx="84">
                  <c:v>-7.8834500003722496E-2</c:v>
                </c:pt>
                <c:pt idx="85">
                  <c:v>5.3444999975909013E-3</c:v>
                </c:pt>
                <c:pt idx="86">
                  <c:v>3.1374999962281436E-3</c:v>
                </c:pt>
                <c:pt idx="87">
                  <c:v>3.747549999752664E-2</c:v>
                </c:pt>
                <c:pt idx="88">
                  <c:v>5.2245999995648162E-2</c:v>
                </c:pt>
                <c:pt idx="89">
                  <c:v>-9.3961000002309447E-2</c:v>
                </c:pt>
                <c:pt idx="90">
                  <c:v>1.5995999998267507E-2</c:v>
                </c:pt>
                <c:pt idx="91">
                  <c:v>1.5449499995156657E-2</c:v>
                </c:pt>
                <c:pt idx="92">
                  <c:v>5.872099999760394E-2</c:v>
                </c:pt>
                <c:pt idx="93">
                  <c:v>1.2068499992892612E-2</c:v>
                </c:pt>
                <c:pt idx="94">
                  <c:v>2.4948499998572515E-2</c:v>
                </c:pt>
                <c:pt idx="95">
                  <c:v>3.3169499994983198E-2</c:v>
                </c:pt>
                <c:pt idx="96">
                  <c:v>-1.7499000005045673E-2</c:v>
                </c:pt>
                <c:pt idx="97">
                  <c:v>1.976249999643187E-2</c:v>
                </c:pt>
                <c:pt idx="98">
                  <c:v>2.9387999999016756E-2</c:v>
                </c:pt>
                <c:pt idx="99">
                  <c:v>6.6699999988486525E-3</c:v>
                </c:pt>
                <c:pt idx="100">
                  <c:v>-5.1326000004337402E-2</c:v>
                </c:pt>
                <c:pt idx="101">
                  <c:v>-1.5398000003187917E-2</c:v>
                </c:pt>
                <c:pt idx="102">
                  <c:v>-4.9550000403542072E-4</c:v>
                </c:pt>
                <c:pt idx="103">
                  <c:v>3.6435499994695419E-2</c:v>
                </c:pt>
                <c:pt idx="104">
                  <c:v>3.4907999994175043E-2</c:v>
                </c:pt>
                <c:pt idx="105">
                  <c:v>6.7338999993808102E-2</c:v>
                </c:pt>
                <c:pt idx="106">
                  <c:v>-1.0478500000317581E-2</c:v>
                </c:pt>
                <c:pt idx="107">
                  <c:v>4.9214999962714501E-3</c:v>
                </c:pt>
                <c:pt idx="108">
                  <c:v>4.3572499991569202E-2</c:v>
                </c:pt>
                <c:pt idx="109">
                  <c:v>4.7978499998862389E-2</c:v>
                </c:pt>
                <c:pt idx="110">
                  <c:v>6.9999999977881089E-3</c:v>
                </c:pt>
                <c:pt idx="111">
                  <c:v>1.4092999997956213E-2</c:v>
                </c:pt>
                <c:pt idx="113">
                  <c:v>4.0810499995131977E-2</c:v>
                </c:pt>
                <c:pt idx="114">
                  <c:v>2.3951499999384396E-2</c:v>
                </c:pt>
                <c:pt idx="115">
                  <c:v>1.7772999999579042E-2</c:v>
                </c:pt>
                <c:pt idx="116">
                  <c:v>4.9113999994006008E-2</c:v>
                </c:pt>
                <c:pt idx="117">
                  <c:v>1.783399999840185E-2</c:v>
                </c:pt>
                <c:pt idx="118">
                  <c:v>2.1123999998962972E-2</c:v>
                </c:pt>
                <c:pt idx="119">
                  <c:v>2.4624999998195563E-2</c:v>
                </c:pt>
                <c:pt idx="131">
                  <c:v>2.5862999995297287E-2</c:v>
                </c:pt>
                <c:pt idx="132">
                  <c:v>2.3584999995364342E-2</c:v>
                </c:pt>
                <c:pt idx="135">
                  <c:v>1.396299999760231E-2</c:v>
                </c:pt>
                <c:pt idx="145">
                  <c:v>1.6233999995165505E-2</c:v>
                </c:pt>
                <c:pt idx="146">
                  <c:v>1.7977499999688007E-2</c:v>
                </c:pt>
                <c:pt idx="147">
                  <c:v>1.5873999996983912E-2</c:v>
                </c:pt>
                <c:pt idx="148">
                  <c:v>1.6770499998528976E-2</c:v>
                </c:pt>
                <c:pt idx="153">
                  <c:v>1.8135999998776242E-2</c:v>
                </c:pt>
                <c:pt idx="154">
                  <c:v>2.4349999148398638E-4</c:v>
                </c:pt>
                <c:pt idx="157">
                  <c:v>7.7444999988074414E-3</c:v>
                </c:pt>
                <c:pt idx="160">
                  <c:v>2.161099999648286E-2</c:v>
                </c:pt>
                <c:pt idx="161">
                  <c:v>2.6610999993863516E-2</c:v>
                </c:pt>
                <c:pt idx="162">
                  <c:v>5.5114999922807328E-3</c:v>
                </c:pt>
                <c:pt idx="163">
                  <c:v>1.00144999960321E-2</c:v>
                </c:pt>
                <c:pt idx="164">
                  <c:v>1.3908999993873294E-2</c:v>
                </c:pt>
                <c:pt idx="169">
                  <c:v>1.3005000000703149E-2</c:v>
                </c:pt>
                <c:pt idx="170">
                  <c:v>2.8850000016973354E-3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04-4E98-9D86-28395A5D958E}"/>
            </c:ext>
          </c:extLst>
        </c:ser>
        <c:ser>
          <c:idx val="3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'Active 6'!$D$21:$D$33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6'!$C$21:$C$953</c:f>
              <c:numCache>
                <c:formatCode>0.000</c:formatCode>
                <c:ptCount val="933"/>
                <c:pt idx="0">
                  <c:v>14736.624</c:v>
                </c:pt>
                <c:pt idx="1">
                  <c:v>14986.852999999999</c:v>
                </c:pt>
                <c:pt idx="2">
                  <c:v>15096.834999999999</c:v>
                </c:pt>
                <c:pt idx="3">
                  <c:v>15515.541999999999</c:v>
                </c:pt>
                <c:pt idx="4">
                  <c:v>15875.544</c:v>
                </c:pt>
                <c:pt idx="5">
                  <c:v>16087.871999999999</c:v>
                </c:pt>
                <c:pt idx="6">
                  <c:v>16092.866</c:v>
                </c:pt>
                <c:pt idx="7">
                  <c:v>16169.675999999999</c:v>
                </c:pt>
                <c:pt idx="8">
                  <c:v>16241.55</c:v>
                </c:pt>
                <c:pt idx="9">
                  <c:v>16563.674999999999</c:v>
                </c:pt>
                <c:pt idx="10">
                  <c:v>16601.595000000001</c:v>
                </c:pt>
                <c:pt idx="11">
                  <c:v>16604.564999999999</c:v>
                </c:pt>
                <c:pt idx="12">
                  <c:v>16816.901000000002</c:v>
                </c:pt>
                <c:pt idx="13">
                  <c:v>16871.792000000001</c:v>
                </c:pt>
                <c:pt idx="14">
                  <c:v>16874.778999999999</c:v>
                </c:pt>
                <c:pt idx="15">
                  <c:v>16887.722000000002</c:v>
                </c:pt>
                <c:pt idx="16">
                  <c:v>16918.682000000001</c:v>
                </c:pt>
                <c:pt idx="17">
                  <c:v>16922.595000000001</c:v>
                </c:pt>
                <c:pt idx="18">
                  <c:v>16973.567999999999</c:v>
                </c:pt>
                <c:pt idx="19">
                  <c:v>17195.856</c:v>
                </c:pt>
                <c:pt idx="20">
                  <c:v>17235.856</c:v>
                </c:pt>
                <c:pt idx="21">
                  <c:v>17236.736000000001</c:v>
                </c:pt>
                <c:pt idx="22">
                  <c:v>17328.578000000001</c:v>
                </c:pt>
                <c:pt idx="23">
                  <c:v>17530.851999999999</c:v>
                </c:pt>
                <c:pt idx="24">
                  <c:v>17619.738000000001</c:v>
                </c:pt>
                <c:pt idx="25">
                  <c:v>17724.510999999999</c:v>
                </c:pt>
                <c:pt idx="26">
                  <c:v>17974.79</c:v>
                </c:pt>
                <c:pt idx="27">
                  <c:v>18026.68</c:v>
                </c:pt>
                <c:pt idx="28">
                  <c:v>18070.566999999999</c:v>
                </c:pt>
                <c:pt idx="29">
                  <c:v>18129.504000000001</c:v>
                </c:pt>
                <c:pt idx="30">
                  <c:v>18154.5</c:v>
                </c:pt>
                <c:pt idx="31">
                  <c:v>18428.582999999999</c:v>
                </c:pt>
                <c:pt idx="32">
                  <c:v>18456.504000000001</c:v>
                </c:pt>
                <c:pt idx="33">
                  <c:v>18665.892</c:v>
                </c:pt>
                <c:pt idx="34">
                  <c:v>19514.560000000001</c:v>
                </c:pt>
                <c:pt idx="35">
                  <c:v>19556.539000000001</c:v>
                </c:pt>
                <c:pt idx="36">
                  <c:v>19811.737000000001</c:v>
                </c:pt>
                <c:pt idx="37">
                  <c:v>19833.669999999998</c:v>
                </c:pt>
                <c:pt idx="38">
                  <c:v>20191.728999999999</c:v>
                </c:pt>
                <c:pt idx="39">
                  <c:v>20488.887999999999</c:v>
                </c:pt>
                <c:pt idx="40">
                  <c:v>20604.669000000002</c:v>
                </c:pt>
                <c:pt idx="41">
                  <c:v>20828.900000000001</c:v>
                </c:pt>
                <c:pt idx="42">
                  <c:v>21230.875</c:v>
                </c:pt>
                <c:pt idx="43">
                  <c:v>21247.853999999999</c:v>
                </c:pt>
                <c:pt idx="44">
                  <c:v>21318.634999999998</c:v>
                </c:pt>
                <c:pt idx="45">
                  <c:v>21360.592000000001</c:v>
                </c:pt>
                <c:pt idx="46">
                  <c:v>21613.861000000001</c:v>
                </c:pt>
                <c:pt idx="47">
                  <c:v>21692.634999999998</c:v>
                </c:pt>
                <c:pt idx="48">
                  <c:v>22002.733</c:v>
                </c:pt>
                <c:pt idx="49">
                  <c:v>22042.686000000002</c:v>
                </c:pt>
                <c:pt idx="50">
                  <c:v>22092.600999999999</c:v>
                </c:pt>
                <c:pt idx="51">
                  <c:v>22355.828000000001</c:v>
                </c:pt>
                <c:pt idx="52">
                  <c:v>22366.741000000002</c:v>
                </c:pt>
                <c:pt idx="53">
                  <c:v>22391.725999999999</c:v>
                </c:pt>
                <c:pt idx="54">
                  <c:v>22405.698</c:v>
                </c:pt>
                <c:pt idx="55">
                  <c:v>22673.863000000001</c:v>
                </c:pt>
                <c:pt idx="56">
                  <c:v>22696.832999999999</c:v>
                </c:pt>
                <c:pt idx="57">
                  <c:v>22705.877</c:v>
                </c:pt>
                <c:pt idx="58">
                  <c:v>22738.806</c:v>
                </c:pt>
                <c:pt idx="59">
                  <c:v>22767.684000000001</c:v>
                </c:pt>
                <c:pt idx="60">
                  <c:v>22837.582999999999</c:v>
                </c:pt>
                <c:pt idx="61">
                  <c:v>23394.894</c:v>
                </c:pt>
                <c:pt idx="62">
                  <c:v>23528.545999999998</c:v>
                </c:pt>
                <c:pt idx="63">
                  <c:v>23788.830999999998</c:v>
                </c:pt>
                <c:pt idx="64">
                  <c:v>24236.633999999998</c:v>
                </c:pt>
                <c:pt idx="65">
                  <c:v>24241.644</c:v>
                </c:pt>
                <c:pt idx="66">
                  <c:v>24483.932000000001</c:v>
                </c:pt>
                <c:pt idx="67">
                  <c:v>24513.852999999999</c:v>
                </c:pt>
                <c:pt idx="68">
                  <c:v>24538.781999999999</c:v>
                </c:pt>
                <c:pt idx="69">
                  <c:v>24554.712</c:v>
                </c:pt>
                <c:pt idx="70">
                  <c:v>24616.542000000001</c:v>
                </c:pt>
                <c:pt idx="71">
                  <c:v>24616.581999999999</c:v>
                </c:pt>
                <c:pt idx="72">
                  <c:v>24616.626</c:v>
                </c:pt>
                <c:pt idx="73">
                  <c:v>24618.631000000001</c:v>
                </c:pt>
                <c:pt idx="74">
                  <c:v>24876.89</c:v>
                </c:pt>
                <c:pt idx="75">
                  <c:v>24948.694</c:v>
                </c:pt>
                <c:pt idx="76">
                  <c:v>25000.585999999999</c:v>
                </c:pt>
                <c:pt idx="77">
                  <c:v>25261.548999999999</c:v>
                </c:pt>
                <c:pt idx="78">
                  <c:v>25602.600999999999</c:v>
                </c:pt>
                <c:pt idx="79">
                  <c:v>25689.651999999998</c:v>
                </c:pt>
                <c:pt idx="80">
                  <c:v>26414.525000000001</c:v>
                </c:pt>
                <c:pt idx="81">
                  <c:v>26422.696</c:v>
                </c:pt>
                <c:pt idx="82">
                  <c:v>26440.554</c:v>
                </c:pt>
                <c:pt idx="83">
                  <c:v>26466.581999999999</c:v>
                </c:pt>
                <c:pt idx="84">
                  <c:v>26801.546999999999</c:v>
                </c:pt>
                <c:pt idx="85">
                  <c:v>27125.69</c:v>
                </c:pt>
                <c:pt idx="86">
                  <c:v>27147.635999999999</c:v>
                </c:pt>
                <c:pt idx="87">
                  <c:v>28165.895</c:v>
                </c:pt>
                <c:pt idx="88">
                  <c:v>28227.666000000001</c:v>
                </c:pt>
                <c:pt idx="89">
                  <c:v>28249.468000000001</c:v>
                </c:pt>
                <c:pt idx="90">
                  <c:v>28335.219000000001</c:v>
                </c:pt>
                <c:pt idx="91">
                  <c:v>28517.904999999999</c:v>
                </c:pt>
                <c:pt idx="92">
                  <c:v>28582.717000000001</c:v>
                </c:pt>
                <c:pt idx="93">
                  <c:v>29306.745999999999</c:v>
                </c:pt>
                <c:pt idx="94">
                  <c:v>29375.616000000002</c:v>
                </c:pt>
                <c:pt idx="95">
                  <c:v>29826.207999999999</c:v>
                </c:pt>
                <c:pt idx="96">
                  <c:v>30071.675999999999</c:v>
                </c:pt>
                <c:pt idx="97">
                  <c:v>30106.357</c:v>
                </c:pt>
                <c:pt idx="98">
                  <c:v>30376.846000000001</c:v>
                </c:pt>
                <c:pt idx="99">
                  <c:v>31226.348000000002</c:v>
                </c:pt>
                <c:pt idx="100">
                  <c:v>31238.34</c:v>
                </c:pt>
                <c:pt idx="101">
                  <c:v>31451.832999999999</c:v>
                </c:pt>
                <c:pt idx="102">
                  <c:v>31911.254000000001</c:v>
                </c:pt>
                <c:pt idx="103">
                  <c:v>31918.607</c:v>
                </c:pt>
                <c:pt idx="104">
                  <c:v>31943.350999999999</c:v>
                </c:pt>
                <c:pt idx="105">
                  <c:v>33026.591999999997</c:v>
                </c:pt>
                <c:pt idx="106">
                  <c:v>33038.349000000002</c:v>
                </c:pt>
                <c:pt idx="107">
                  <c:v>33382.65</c:v>
                </c:pt>
                <c:pt idx="108">
                  <c:v>33407.218999999997</c:v>
                </c:pt>
                <c:pt idx="109">
                  <c:v>33769.584000000003</c:v>
                </c:pt>
                <c:pt idx="110" formatCode="General">
                  <c:v>39536.542000000001</c:v>
                </c:pt>
                <c:pt idx="111" formatCode="General">
                  <c:v>41753.317999999999</c:v>
                </c:pt>
                <c:pt idx="112" formatCode="General">
                  <c:v>42871.408000000003</c:v>
                </c:pt>
                <c:pt idx="113" formatCode="General">
                  <c:v>44022.402000000002</c:v>
                </c:pt>
                <c:pt idx="114" formatCode="General">
                  <c:v>44662.326000000001</c:v>
                </c:pt>
                <c:pt idx="115" formatCode="General">
                  <c:v>44662.535000000003</c:v>
                </c:pt>
                <c:pt idx="116" formatCode="General">
                  <c:v>45044.292999999998</c:v>
                </c:pt>
                <c:pt idx="117" formatCode="General">
                  <c:v>45061.476000000002</c:v>
                </c:pt>
                <c:pt idx="118" formatCode="General">
                  <c:v>45074.39</c:v>
                </c:pt>
                <c:pt idx="119" formatCode="General">
                  <c:v>45077.406000000003</c:v>
                </c:pt>
                <c:pt idx="120" formatCode="General">
                  <c:v>45441.0533</c:v>
                </c:pt>
                <c:pt idx="121" formatCode="General">
                  <c:v>45441.054400000001</c:v>
                </c:pt>
                <c:pt idx="122" formatCode="General">
                  <c:v>45444.066800000001</c:v>
                </c:pt>
                <c:pt idx="123" formatCode="0.0000">
                  <c:v>45470.099099999999</c:v>
                </c:pt>
                <c:pt idx="124" formatCode="0.0000">
                  <c:v>45470.100599999998</c:v>
                </c:pt>
                <c:pt idx="125" formatCode="0.0000">
                  <c:v>45756.288800000002</c:v>
                </c:pt>
                <c:pt idx="126" formatCode="0.0000">
                  <c:v>45756.289799999999</c:v>
                </c:pt>
                <c:pt idx="127" formatCode="0.0000">
                  <c:v>45787.059500000003</c:v>
                </c:pt>
                <c:pt idx="128" formatCode="0.0000">
                  <c:v>45787.0599</c:v>
                </c:pt>
                <c:pt idx="129" formatCode="0.0000">
                  <c:v>45787.273399999998</c:v>
                </c:pt>
                <c:pt idx="130" formatCode="0.0000">
                  <c:v>45787.273500000003</c:v>
                </c:pt>
                <c:pt idx="131" formatCode="General">
                  <c:v>45794.381999999998</c:v>
                </c:pt>
                <c:pt idx="132" formatCode="General">
                  <c:v>45817.618999999999</c:v>
                </c:pt>
                <c:pt idx="133" formatCode="0.0000">
                  <c:v>46092.178599999999</c:v>
                </c:pt>
                <c:pt idx="134" formatCode="0.0000">
                  <c:v>46092.180099999998</c:v>
                </c:pt>
                <c:pt idx="135" formatCode="General">
                  <c:v>46095.62</c:v>
                </c:pt>
                <c:pt idx="136" formatCode="0.0000">
                  <c:v>46139.089</c:v>
                </c:pt>
                <c:pt idx="137" formatCode="0.0000">
                  <c:v>46139.090100000001</c:v>
                </c:pt>
                <c:pt idx="138" formatCode="0.0000">
                  <c:v>46139.303399999997</c:v>
                </c:pt>
                <c:pt idx="139" formatCode="0.0000">
                  <c:v>46139.303999999996</c:v>
                </c:pt>
                <c:pt idx="140" formatCode="0.0000">
                  <c:v>46143.176599999999</c:v>
                </c:pt>
                <c:pt idx="141" formatCode="0.0000">
                  <c:v>46143.177799999998</c:v>
                </c:pt>
                <c:pt idx="142" formatCode="0.0000">
                  <c:v>46146.188300000002</c:v>
                </c:pt>
                <c:pt idx="143" formatCode="0.0000">
                  <c:v>46153.289100000002</c:v>
                </c:pt>
                <c:pt idx="144" formatCode="0.0000">
                  <c:v>46153.289499999999</c:v>
                </c:pt>
                <c:pt idx="145" formatCode="General">
                  <c:v>46180.402600000001</c:v>
                </c:pt>
                <c:pt idx="146" formatCode="General">
                  <c:v>46892.43</c:v>
                </c:pt>
                <c:pt idx="147" formatCode="General">
                  <c:v>46903.402000000002</c:v>
                </c:pt>
                <c:pt idx="148" formatCode="General">
                  <c:v>46914.377</c:v>
                </c:pt>
                <c:pt idx="149" formatCode="0.0000">
                  <c:v>47236.063600000001</c:v>
                </c:pt>
                <c:pt idx="150" formatCode="0.0000">
                  <c:v>47236.064200000001</c:v>
                </c:pt>
                <c:pt idx="151" formatCode="0.0000">
                  <c:v>47236.275999999998</c:v>
                </c:pt>
                <c:pt idx="152" formatCode="0.0000">
                  <c:v>47236.276599999997</c:v>
                </c:pt>
                <c:pt idx="153" formatCode="General">
                  <c:v>47262.322</c:v>
                </c:pt>
                <c:pt idx="154" formatCode="General">
                  <c:v>47263.38</c:v>
                </c:pt>
                <c:pt idx="155" formatCode="0.0000">
                  <c:v>47266.186099999999</c:v>
                </c:pt>
                <c:pt idx="156" formatCode="0.0000">
                  <c:v>47266.186900000001</c:v>
                </c:pt>
                <c:pt idx="157" formatCode="General">
                  <c:v>47266.400000000001</c:v>
                </c:pt>
                <c:pt idx="158" formatCode="0.0000">
                  <c:v>47267.0478</c:v>
                </c:pt>
                <c:pt idx="159" formatCode="0.0000">
                  <c:v>47267.047899999998</c:v>
                </c:pt>
                <c:pt idx="160" formatCode="General">
                  <c:v>47617.37</c:v>
                </c:pt>
                <c:pt idx="161" formatCode="General">
                  <c:v>47617.375</c:v>
                </c:pt>
                <c:pt idx="162" formatCode="General">
                  <c:v>47640.377999999997</c:v>
                </c:pt>
                <c:pt idx="163" formatCode="General">
                  <c:v>47649.42</c:v>
                </c:pt>
                <c:pt idx="164" formatCode="General">
                  <c:v>47654.373</c:v>
                </c:pt>
                <c:pt idx="165" formatCode="General">
                  <c:v>47925.2716</c:v>
                </c:pt>
                <c:pt idx="166" formatCode="General">
                  <c:v>47925.272299999997</c:v>
                </c:pt>
                <c:pt idx="167" formatCode="General">
                  <c:v>47928.285600000003</c:v>
                </c:pt>
                <c:pt idx="168" formatCode="General">
                  <c:v>47928.286699999997</c:v>
                </c:pt>
                <c:pt idx="169" formatCode="General">
                  <c:v>47943.572</c:v>
                </c:pt>
                <c:pt idx="170" formatCode="General">
                  <c:v>48012.419000000002</c:v>
                </c:pt>
                <c:pt idx="171" formatCode="General">
                  <c:v>48310.227800000001</c:v>
                </c:pt>
                <c:pt idx="172" formatCode="General">
                  <c:v>48310.2284</c:v>
                </c:pt>
                <c:pt idx="173" formatCode="General">
                  <c:v>48311.303099999997</c:v>
                </c:pt>
                <c:pt idx="174" formatCode="General">
                  <c:v>48311.3033</c:v>
                </c:pt>
                <c:pt idx="175" formatCode="General">
                  <c:v>48621.589699999997</c:v>
                </c:pt>
                <c:pt idx="176" formatCode="General">
                  <c:v>49037.097999999998</c:v>
                </c:pt>
                <c:pt idx="177" formatCode="General">
                  <c:v>49037.0988</c:v>
                </c:pt>
                <c:pt idx="178" formatCode="General">
                  <c:v>49037.310700000002</c:v>
                </c:pt>
                <c:pt idx="179" formatCode="General">
                  <c:v>49037.311699999998</c:v>
                </c:pt>
                <c:pt idx="180" formatCode="0.0000">
                  <c:v>49428.715100000001</c:v>
                </c:pt>
                <c:pt idx="181" formatCode="General">
                  <c:v>49832.394200000002</c:v>
                </c:pt>
                <c:pt idx="182" formatCode="General">
                  <c:v>50178.398099999999</c:v>
                </c:pt>
                <c:pt idx="183" formatCode="General">
                  <c:v>50512.35</c:v>
                </c:pt>
                <c:pt idx="184" formatCode="General">
                  <c:v>50515.360000000001</c:v>
                </c:pt>
                <c:pt idx="185" formatCode="General">
                  <c:v>50520.31</c:v>
                </c:pt>
                <c:pt idx="186" formatCode="General">
                  <c:v>50546.352599999998</c:v>
                </c:pt>
                <c:pt idx="187" formatCode="General">
                  <c:v>50549.355000000003</c:v>
                </c:pt>
                <c:pt idx="188" formatCode="General">
                  <c:v>50926.356099999997</c:v>
                </c:pt>
                <c:pt idx="189" formatCode="General">
                  <c:v>52003.535199999998</c:v>
                </c:pt>
                <c:pt idx="190" formatCode="General">
                  <c:v>52321.570500000002</c:v>
                </c:pt>
                <c:pt idx="191" formatCode="General">
                  <c:v>52344.3796</c:v>
                </c:pt>
                <c:pt idx="192" formatCode="General">
                  <c:v>52344.593200000003</c:v>
                </c:pt>
                <c:pt idx="193" formatCode="General">
                  <c:v>52345.453999999998</c:v>
                </c:pt>
                <c:pt idx="194" formatCode="General">
                  <c:v>52347.393300000003</c:v>
                </c:pt>
                <c:pt idx="195" formatCode="General">
                  <c:v>52347.604200000002</c:v>
                </c:pt>
                <c:pt idx="196" formatCode="General">
                  <c:v>52351.479500000001</c:v>
                </c:pt>
                <c:pt idx="197" formatCode="General">
                  <c:v>52364.390599999999</c:v>
                </c:pt>
                <c:pt idx="198" formatCode="General">
                  <c:v>52705.447800000002</c:v>
                </c:pt>
                <c:pt idx="199" formatCode="General">
                  <c:v>52713.402399999999</c:v>
                </c:pt>
                <c:pt idx="200" formatCode="General">
                  <c:v>53092.767200000002</c:v>
                </c:pt>
                <c:pt idx="201" formatCode="General">
                  <c:v>53111.7045257586</c:v>
                </c:pt>
                <c:pt idx="202" formatCode="General">
                  <c:v>53407.5726</c:v>
                </c:pt>
                <c:pt idx="203" formatCode="General">
                  <c:v>53410.586499999998</c:v>
                </c:pt>
                <c:pt idx="204" formatCode="General">
                  <c:v>53414.674500000001</c:v>
                </c:pt>
                <c:pt idx="205" formatCode="General">
                  <c:v>53430.813600000001</c:v>
                </c:pt>
                <c:pt idx="206" formatCode="General">
                  <c:v>53431.6711</c:v>
                </c:pt>
                <c:pt idx="207" formatCode="General">
                  <c:v>53432.751499999998</c:v>
                </c:pt>
                <c:pt idx="208" formatCode="General">
                  <c:v>53433.609600000003</c:v>
                </c:pt>
                <c:pt idx="209" formatCode="General">
                  <c:v>53433.824200000003</c:v>
                </c:pt>
                <c:pt idx="210" formatCode="General">
                  <c:v>53434.688600000001</c:v>
                </c:pt>
                <c:pt idx="211" formatCode="General">
                  <c:v>53436.6247</c:v>
                </c:pt>
                <c:pt idx="212" formatCode="General">
                  <c:v>53438.777600000001</c:v>
                </c:pt>
                <c:pt idx="213" formatCode="General">
                  <c:v>53439.636100000003</c:v>
                </c:pt>
                <c:pt idx="214" formatCode="General">
                  <c:v>53444.584900000002</c:v>
                </c:pt>
                <c:pt idx="215" formatCode="General">
                  <c:v>53444.7978</c:v>
                </c:pt>
                <c:pt idx="216" formatCode="General">
                  <c:v>53445.662499999999</c:v>
                </c:pt>
                <c:pt idx="217" formatCode="General">
                  <c:v>53446.737399999998</c:v>
                </c:pt>
                <c:pt idx="218" formatCode="General">
                  <c:v>53447.5982</c:v>
                </c:pt>
                <c:pt idx="219" formatCode="General">
                  <c:v>53448.673499999997</c:v>
                </c:pt>
                <c:pt idx="220" formatCode="General">
                  <c:v>53449.7477</c:v>
                </c:pt>
                <c:pt idx="221" formatCode="General">
                  <c:v>53453.404799999997</c:v>
                </c:pt>
                <c:pt idx="222" formatCode="General">
                  <c:v>53458.571000000004</c:v>
                </c:pt>
                <c:pt idx="223" formatCode="General">
                  <c:v>53459.649299999997</c:v>
                </c:pt>
                <c:pt idx="224" formatCode="General">
                  <c:v>53462.445200000002</c:v>
                </c:pt>
                <c:pt idx="225" formatCode="General">
                  <c:v>53462.660900000003</c:v>
                </c:pt>
                <c:pt idx="226" formatCode="General">
                  <c:v>53465.457199999997</c:v>
                </c:pt>
                <c:pt idx="227" formatCode="General">
                  <c:v>53476.646500000003</c:v>
                </c:pt>
                <c:pt idx="228" formatCode="General">
                  <c:v>53484.392800000001</c:v>
                </c:pt>
                <c:pt idx="229" formatCode="General">
                  <c:v>53489.557800000002</c:v>
                </c:pt>
                <c:pt idx="230" formatCode="General">
                  <c:v>53683.649879999997</c:v>
                </c:pt>
                <c:pt idx="231" formatCode="General">
                  <c:v>53768.213300000003</c:v>
                </c:pt>
                <c:pt idx="232" formatCode="General">
                  <c:v>53769.289799999999</c:v>
                </c:pt>
                <c:pt idx="233" formatCode="General">
                  <c:v>54173.397400000002</c:v>
                </c:pt>
                <c:pt idx="234" formatCode="General">
                  <c:v>54195.344929999999</c:v>
                </c:pt>
                <c:pt idx="235" formatCode="General">
                  <c:v>54211.484199999999</c:v>
                </c:pt>
                <c:pt idx="236" formatCode="General">
                  <c:v>54219.659599999999</c:v>
                </c:pt>
                <c:pt idx="237" formatCode="General">
                  <c:v>54501.544000000002</c:v>
                </c:pt>
                <c:pt idx="238" formatCode="General">
                  <c:v>54863.91</c:v>
                </c:pt>
                <c:pt idx="239" formatCode="General">
                  <c:v>54946.322050000002</c:v>
                </c:pt>
                <c:pt idx="240" formatCode="General">
                  <c:v>54946.32213</c:v>
                </c:pt>
                <c:pt idx="241" formatCode="General">
                  <c:v>54946.322549999997</c:v>
                </c:pt>
                <c:pt idx="242" formatCode="General">
                  <c:v>55243.703399999999</c:v>
                </c:pt>
                <c:pt idx="243" formatCode="General">
                  <c:v>55290.394379999998</c:v>
                </c:pt>
                <c:pt idx="244" formatCode="General">
                  <c:v>55317.5072</c:v>
                </c:pt>
                <c:pt idx="245" formatCode="General">
                  <c:v>55653.404799999997</c:v>
                </c:pt>
                <c:pt idx="246" formatCode="General">
                  <c:v>55659.429799999998</c:v>
                </c:pt>
                <c:pt idx="247" formatCode="General">
                  <c:v>55960.900699999998</c:v>
                </c:pt>
                <c:pt idx="248" formatCode="General">
                  <c:v>55988.441800000001</c:v>
                </c:pt>
                <c:pt idx="249" formatCode="General">
                  <c:v>56010.391499999998</c:v>
                </c:pt>
                <c:pt idx="250" formatCode="General">
                  <c:v>56011.466399999998</c:v>
                </c:pt>
                <c:pt idx="251" formatCode="General">
                  <c:v>56034.705300000001</c:v>
                </c:pt>
                <c:pt idx="252" formatCode="General">
                  <c:v>56356.835200000001</c:v>
                </c:pt>
                <c:pt idx="253" formatCode="General">
                  <c:v>56356.835200000001</c:v>
                </c:pt>
                <c:pt idx="254" formatCode="General">
                  <c:v>56687.568659999997</c:v>
                </c:pt>
                <c:pt idx="255" formatCode="General">
                  <c:v>56694.884700000002</c:v>
                </c:pt>
                <c:pt idx="256" formatCode="General">
                  <c:v>56723.5046</c:v>
                </c:pt>
                <c:pt idx="257" formatCode="General">
                  <c:v>56725.440499999997</c:v>
                </c:pt>
                <c:pt idx="258" formatCode="General">
                  <c:v>56728.453099999999</c:v>
                </c:pt>
                <c:pt idx="259" formatCode="General">
                  <c:v>56736.416700000002</c:v>
                </c:pt>
                <c:pt idx="260" formatCode="General">
                  <c:v>57030.137099999956</c:v>
                </c:pt>
                <c:pt idx="261" formatCode="General">
                  <c:v>57102.439299999998</c:v>
                </c:pt>
                <c:pt idx="262" formatCode="General">
                  <c:v>57108.034199999965</c:v>
                </c:pt>
                <c:pt idx="263" formatCode="General">
                  <c:v>57434.033799999997</c:v>
                </c:pt>
                <c:pt idx="264" formatCode="General">
                  <c:v>57435.108500000002</c:v>
                </c:pt>
                <c:pt idx="265" formatCode="General">
                  <c:v>57465.020499999999</c:v>
                </c:pt>
                <c:pt idx="266" formatCode="General">
                  <c:v>57465.020499999999</c:v>
                </c:pt>
                <c:pt idx="267" formatCode="General">
                  <c:v>57465.020900000003</c:v>
                </c:pt>
                <c:pt idx="268" formatCode="General">
                  <c:v>57466.312899999997</c:v>
                </c:pt>
                <c:pt idx="269" formatCode="General">
                  <c:v>57466.525699999998</c:v>
                </c:pt>
                <c:pt idx="270" formatCode="General">
                  <c:v>57807.806499999999</c:v>
                </c:pt>
                <c:pt idx="271" formatCode="General">
                  <c:v>57829.323100000001</c:v>
                </c:pt>
                <c:pt idx="272" formatCode="General">
                  <c:v>57829.539700000001</c:v>
                </c:pt>
                <c:pt idx="273" formatCode="General">
                  <c:v>57858.588499999998</c:v>
                </c:pt>
                <c:pt idx="274" formatCode="General">
                  <c:v>57865.475100000003</c:v>
                </c:pt>
                <c:pt idx="275" formatCode="General">
                  <c:v>58525.87</c:v>
                </c:pt>
                <c:pt idx="276" formatCode="General">
                  <c:v>58567.401100000003</c:v>
                </c:pt>
                <c:pt idx="277" formatCode="General">
                  <c:v>58579.023399999998</c:v>
                </c:pt>
                <c:pt idx="278" formatCode="General">
                  <c:v>58851.227299999999</c:v>
                </c:pt>
                <c:pt idx="279" formatCode="General">
                  <c:v>58851.227500000001</c:v>
                </c:pt>
                <c:pt idx="280" formatCode="General">
                  <c:v>58851.227599999998</c:v>
                </c:pt>
                <c:pt idx="281" formatCode="General">
                  <c:v>58932.997199999998</c:v>
                </c:pt>
                <c:pt idx="282" formatCode="General">
                  <c:v>58932.997300000003</c:v>
                </c:pt>
                <c:pt idx="283" formatCode="General">
                  <c:v>58932.998299999999</c:v>
                </c:pt>
                <c:pt idx="284" formatCode="General">
                  <c:v>58934.934000000001</c:v>
                </c:pt>
                <c:pt idx="285" formatCode="General">
                  <c:v>58934.934000000001</c:v>
                </c:pt>
                <c:pt idx="286" formatCode="General">
                  <c:v>58949.349900000001</c:v>
                </c:pt>
                <c:pt idx="287" formatCode="General">
                  <c:v>58950.4283</c:v>
                </c:pt>
                <c:pt idx="288" formatCode="General">
                  <c:v>58976.463799999998</c:v>
                </c:pt>
                <c:pt idx="289" formatCode="General">
                  <c:v>59206.279799999997</c:v>
                </c:pt>
                <c:pt idx="290" formatCode="General">
                  <c:v>59206.28</c:v>
                </c:pt>
                <c:pt idx="291" formatCode="General">
                  <c:v>59206.280100000004</c:v>
                </c:pt>
                <c:pt idx="292" formatCode="0.00000">
                  <c:v>59217.254900000058</c:v>
                </c:pt>
                <c:pt idx="293" formatCode="0.00000">
                  <c:v>59217.256099999882</c:v>
                </c:pt>
                <c:pt idx="294" formatCode="0.00000">
                  <c:v>59217.256599999964</c:v>
                </c:pt>
                <c:pt idx="295" formatCode="0.00000">
                  <c:v>59234.251999999862</c:v>
                </c:pt>
                <c:pt idx="296" formatCode="0.00000">
                  <c:v>59259.424999999814</c:v>
                </c:pt>
                <c:pt idx="297" formatCode="0.00000">
                  <c:v>59291.493999999948</c:v>
                </c:pt>
                <c:pt idx="298" formatCode="0.00000">
                  <c:v>59298.378700000001</c:v>
                </c:pt>
                <c:pt idx="299" formatCode="0.00000">
                  <c:v>59298.595500000003</c:v>
                </c:pt>
                <c:pt idx="300" formatCode="0.00000">
                  <c:v>59313.010100000072</c:v>
                </c:pt>
                <c:pt idx="301" formatCode="0.00000">
                  <c:v>59313.010300000198</c:v>
                </c:pt>
                <c:pt idx="302" formatCode="0.00000">
                  <c:v>59313.012699999847</c:v>
                </c:pt>
                <c:pt idx="303" formatCode="0.00000">
                  <c:v>59326.353800000157</c:v>
                </c:pt>
                <c:pt idx="304" formatCode="0.00000">
                  <c:v>59329.365699999966</c:v>
                </c:pt>
                <c:pt idx="305" formatCode="0.00000">
                  <c:v>59343.351400000043</c:v>
                </c:pt>
                <c:pt idx="306" formatCode="0.00000">
                  <c:v>59606.092399999965</c:v>
                </c:pt>
                <c:pt idx="307" formatCode="0.00000">
                  <c:v>59616.206999999937</c:v>
                </c:pt>
                <c:pt idx="308" formatCode="0.00000">
                  <c:v>59617.280999999959</c:v>
                </c:pt>
                <c:pt idx="309" formatCode="0.00000">
                  <c:v>59628.042299999855</c:v>
                </c:pt>
                <c:pt idx="310" formatCode="0.00000">
                  <c:v>59637.509299999998</c:v>
                </c:pt>
                <c:pt idx="311" formatCode="0.00000">
                  <c:v>59707.443899999998</c:v>
                </c:pt>
                <c:pt idx="312" formatCode="0.00000">
                  <c:v>59937.260499999858</c:v>
                </c:pt>
                <c:pt idx="313" formatCode="General">
                  <c:v>60061.421600000001</c:v>
                </c:pt>
              </c:numCache>
            </c:numRef>
          </c:xVal>
          <c:yVal>
            <c:numRef>
              <c:f>'Active 6'!$J$21:$J$953</c:f>
              <c:numCache>
                <c:formatCode>General</c:formatCode>
                <c:ptCount val="933"/>
                <c:pt idx="120">
                  <c:v>2.0259999997506384E-2</c:v>
                </c:pt>
                <c:pt idx="121">
                  <c:v>2.1359999998821877E-2</c:v>
                </c:pt>
                <c:pt idx="122">
                  <c:v>2.1260999994410668E-2</c:v>
                </c:pt>
                <c:pt idx="123">
                  <c:v>1.6962499998044223E-2</c:v>
                </c:pt>
                <c:pt idx="124">
                  <c:v>1.8462499996530823E-2</c:v>
                </c:pt>
                <c:pt idx="125">
                  <c:v>1.9257499996456318E-2</c:v>
                </c:pt>
                <c:pt idx="126">
                  <c:v>2.0257499993022066E-2</c:v>
                </c:pt>
                <c:pt idx="127">
                  <c:v>1.9432000000961125E-2</c:v>
                </c:pt>
                <c:pt idx="128">
                  <c:v>1.9831999998132233E-2</c:v>
                </c:pt>
                <c:pt idx="129">
                  <c:v>1.8153499993786681E-2</c:v>
                </c:pt>
                <c:pt idx="130">
                  <c:v>1.8253499998536427E-2</c:v>
                </c:pt>
                <c:pt idx="133">
                  <c:v>1.5418999995745253E-2</c:v>
                </c:pt>
                <c:pt idx="134">
                  <c:v>1.6918999994231854E-2</c:v>
                </c:pt>
                <c:pt idx="136">
                  <c:v>1.6905999997106846E-2</c:v>
                </c:pt>
                <c:pt idx="137">
                  <c:v>1.800599999842234E-2</c:v>
                </c:pt>
                <c:pt idx="138">
                  <c:v>1.6127499991853256E-2</c:v>
                </c:pt>
                <c:pt idx="139">
                  <c:v>1.6727499991247896E-2</c:v>
                </c:pt>
                <c:pt idx="140">
                  <c:v>1.6114499994728249E-2</c:v>
                </c:pt>
                <c:pt idx="141">
                  <c:v>1.7314499993517529E-2</c:v>
                </c:pt>
                <c:pt idx="142">
                  <c:v>1.5315500000724569E-2</c:v>
                </c:pt>
                <c:pt idx="143">
                  <c:v>1.5224999995552935E-2</c:v>
                </c:pt>
                <c:pt idx="144">
                  <c:v>1.5624999992724042E-2</c:v>
                </c:pt>
                <c:pt idx="149">
                  <c:v>1.1512999997648876E-2</c:v>
                </c:pt>
                <c:pt idx="150">
                  <c:v>1.2112999997043516E-2</c:v>
                </c:pt>
                <c:pt idx="151">
                  <c:v>8.7344999919878319E-3</c:v>
                </c:pt>
                <c:pt idx="152">
                  <c:v>9.3344999913824722E-3</c:v>
                </c:pt>
                <c:pt idx="155">
                  <c:v>9.0229999987059273E-3</c:v>
                </c:pt>
                <c:pt idx="156">
                  <c:v>9.8230000003241003E-3</c:v>
                </c:pt>
                <c:pt idx="158">
                  <c:v>1.0008999997808132E-2</c:v>
                </c:pt>
                <c:pt idx="159">
                  <c:v>1.010899999528192E-2</c:v>
                </c:pt>
                <c:pt idx="165">
                  <c:v>2.7774999980465509E-3</c:v>
                </c:pt>
                <c:pt idx="166">
                  <c:v>3.4774999949149787E-3</c:v>
                </c:pt>
                <c:pt idx="167">
                  <c:v>4.2784999968716875E-3</c:v>
                </c:pt>
                <c:pt idx="168">
                  <c:v>5.378499990911223E-3</c:v>
                </c:pt>
                <c:pt idx="171">
                  <c:v>4.6409999995375983E-3</c:v>
                </c:pt>
                <c:pt idx="172">
                  <c:v>5.2409999989322387E-3</c:v>
                </c:pt>
                <c:pt idx="173">
                  <c:v>4.0484999917680398E-3</c:v>
                </c:pt>
                <c:pt idx="174">
                  <c:v>4.2484999939915724E-3</c:v>
                </c:pt>
                <c:pt idx="175">
                  <c:v>3.2514999911654741E-3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04-4E98-9D86-28395A5D958E}"/>
            </c:ext>
          </c:extLst>
        </c:ser>
        <c:ser>
          <c:idx val="4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6'!$C$21:$C$953</c:f>
              <c:numCache>
                <c:formatCode>0.000</c:formatCode>
                <c:ptCount val="933"/>
                <c:pt idx="0">
                  <c:v>14736.624</c:v>
                </c:pt>
                <c:pt idx="1">
                  <c:v>14986.852999999999</c:v>
                </c:pt>
                <c:pt idx="2">
                  <c:v>15096.834999999999</c:v>
                </c:pt>
                <c:pt idx="3">
                  <c:v>15515.541999999999</c:v>
                </c:pt>
                <c:pt idx="4">
                  <c:v>15875.544</c:v>
                </c:pt>
                <c:pt idx="5">
                  <c:v>16087.871999999999</c:v>
                </c:pt>
                <c:pt idx="6">
                  <c:v>16092.866</c:v>
                </c:pt>
                <c:pt idx="7">
                  <c:v>16169.675999999999</c:v>
                </c:pt>
                <c:pt idx="8">
                  <c:v>16241.55</c:v>
                </c:pt>
                <c:pt idx="9">
                  <c:v>16563.674999999999</c:v>
                </c:pt>
                <c:pt idx="10">
                  <c:v>16601.595000000001</c:v>
                </c:pt>
                <c:pt idx="11">
                  <c:v>16604.564999999999</c:v>
                </c:pt>
                <c:pt idx="12">
                  <c:v>16816.901000000002</c:v>
                </c:pt>
                <c:pt idx="13">
                  <c:v>16871.792000000001</c:v>
                </c:pt>
                <c:pt idx="14">
                  <c:v>16874.778999999999</c:v>
                </c:pt>
                <c:pt idx="15">
                  <c:v>16887.722000000002</c:v>
                </c:pt>
                <c:pt idx="16">
                  <c:v>16918.682000000001</c:v>
                </c:pt>
                <c:pt idx="17">
                  <c:v>16922.595000000001</c:v>
                </c:pt>
                <c:pt idx="18">
                  <c:v>16973.567999999999</c:v>
                </c:pt>
                <c:pt idx="19">
                  <c:v>17195.856</c:v>
                </c:pt>
                <c:pt idx="20">
                  <c:v>17235.856</c:v>
                </c:pt>
                <c:pt idx="21">
                  <c:v>17236.736000000001</c:v>
                </c:pt>
                <c:pt idx="22">
                  <c:v>17328.578000000001</c:v>
                </c:pt>
                <c:pt idx="23">
                  <c:v>17530.851999999999</c:v>
                </c:pt>
                <c:pt idx="24">
                  <c:v>17619.738000000001</c:v>
                </c:pt>
                <c:pt idx="25">
                  <c:v>17724.510999999999</c:v>
                </c:pt>
                <c:pt idx="26">
                  <c:v>17974.79</c:v>
                </c:pt>
                <c:pt idx="27">
                  <c:v>18026.68</c:v>
                </c:pt>
                <c:pt idx="28">
                  <c:v>18070.566999999999</c:v>
                </c:pt>
                <c:pt idx="29">
                  <c:v>18129.504000000001</c:v>
                </c:pt>
                <c:pt idx="30">
                  <c:v>18154.5</c:v>
                </c:pt>
                <c:pt idx="31">
                  <c:v>18428.582999999999</c:v>
                </c:pt>
                <c:pt idx="32">
                  <c:v>18456.504000000001</c:v>
                </c:pt>
                <c:pt idx="33">
                  <c:v>18665.892</c:v>
                </c:pt>
                <c:pt idx="34">
                  <c:v>19514.560000000001</c:v>
                </c:pt>
                <c:pt idx="35">
                  <c:v>19556.539000000001</c:v>
                </c:pt>
                <c:pt idx="36">
                  <c:v>19811.737000000001</c:v>
                </c:pt>
                <c:pt idx="37">
                  <c:v>19833.669999999998</c:v>
                </c:pt>
                <c:pt idx="38">
                  <c:v>20191.728999999999</c:v>
                </c:pt>
                <c:pt idx="39">
                  <c:v>20488.887999999999</c:v>
                </c:pt>
                <c:pt idx="40">
                  <c:v>20604.669000000002</c:v>
                </c:pt>
                <c:pt idx="41">
                  <c:v>20828.900000000001</c:v>
                </c:pt>
                <c:pt idx="42">
                  <c:v>21230.875</c:v>
                </c:pt>
                <c:pt idx="43">
                  <c:v>21247.853999999999</c:v>
                </c:pt>
                <c:pt idx="44">
                  <c:v>21318.634999999998</c:v>
                </c:pt>
                <c:pt idx="45">
                  <c:v>21360.592000000001</c:v>
                </c:pt>
                <c:pt idx="46">
                  <c:v>21613.861000000001</c:v>
                </c:pt>
                <c:pt idx="47">
                  <c:v>21692.634999999998</c:v>
                </c:pt>
                <c:pt idx="48">
                  <c:v>22002.733</c:v>
                </c:pt>
                <c:pt idx="49">
                  <c:v>22042.686000000002</c:v>
                </c:pt>
                <c:pt idx="50">
                  <c:v>22092.600999999999</c:v>
                </c:pt>
                <c:pt idx="51">
                  <c:v>22355.828000000001</c:v>
                </c:pt>
                <c:pt idx="52">
                  <c:v>22366.741000000002</c:v>
                </c:pt>
                <c:pt idx="53">
                  <c:v>22391.725999999999</c:v>
                </c:pt>
                <c:pt idx="54">
                  <c:v>22405.698</c:v>
                </c:pt>
                <c:pt idx="55">
                  <c:v>22673.863000000001</c:v>
                </c:pt>
                <c:pt idx="56">
                  <c:v>22696.832999999999</c:v>
                </c:pt>
                <c:pt idx="57">
                  <c:v>22705.877</c:v>
                </c:pt>
                <c:pt idx="58">
                  <c:v>22738.806</c:v>
                </c:pt>
                <c:pt idx="59">
                  <c:v>22767.684000000001</c:v>
                </c:pt>
                <c:pt idx="60">
                  <c:v>22837.582999999999</c:v>
                </c:pt>
                <c:pt idx="61">
                  <c:v>23394.894</c:v>
                </c:pt>
                <c:pt idx="62">
                  <c:v>23528.545999999998</c:v>
                </c:pt>
                <c:pt idx="63">
                  <c:v>23788.830999999998</c:v>
                </c:pt>
                <c:pt idx="64">
                  <c:v>24236.633999999998</c:v>
                </c:pt>
                <c:pt idx="65">
                  <c:v>24241.644</c:v>
                </c:pt>
                <c:pt idx="66">
                  <c:v>24483.932000000001</c:v>
                </c:pt>
                <c:pt idx="67">
                  <c:v>24513.852999999999</c:v>
                </c:pt>
                <c:pt idx="68">
                  <c:v>24538.781999999999</c:v>
                </c:pt>
                <c:pt idx="69">
                  <c:v>24554.712</c:v>
                </c:pt>
                <c:pt idx="70">
                  <c:v>24616.542000000001</c:v>
                </c:pt>
                <c:pt idx="71">
                  <c:v>24616.581999999999</c:v>
                </c:pt>
                <c:pt idx="72">
                  <c:v>24616.626</c:v>
                </c:pt>
                <c:pt idx="73">
                  <c:v>24618.631000000001</c:v>
                </c:pt>
                <c:pt idx="74">
                  <c:v>24876.89</c:v>
                </c:pt>
                <c:pt idx="75">
                  <c:v>24948.694</c:v>
                </c:pt>
                <c:pt idx="76">
                  <c:v>25000.585999999999</c:v>
                </c:pt>
                <c:pt idx="77">
                  <c:v>25261.548999999999</c:v>
                </c:pt>
                <c:pt idx="78">
                  <c:v>25602.600999999999</c:v>
                </c:pt>
                <c:pt idx="79">
                  <c:v>25689.651999999998</c:v>
                </c:pt>
                <c:pt idx="80">
                  <c:v>26414.525000000001</c:v>
                </c:pt>
                <c:pt idx="81">
                  <c:v>26422.696</c:v>
                </c:pt>
                <c:pt idx="82">
                  <c:v>26440.554</c:v>
                </c:pt>
                <c:pt idx="83">
                  <c:v>26466.581999999999</c:v>
                </c:pt>
                <c:pt idx="84">
                  <c:v>26801.546999999999</c:v>
                </c:pt>
                <c:pt idx="85">
                  <c:v>27125.69</c:v>
                </c:pt>
                <c:pt idx="86">
                  <c:v>27147.635999999999</c:v>
                </c:pt>
                <c:pt idx="87">
                  <c:v>28165.895</c:v>
                </c:pt>
                <c:pt idx="88">
                  <c:v>28227.666000000001</c:v>
                </c:pt>
                <c:pt idx="89">
                  <c:v>28249.468000000001</c:v>
                </c:pt>
                <c:pt idx="90">
                  <c:v>28335.219000000001</c:v>
                </c:pt>
                <c:pt idx="91">
                  <c:v>28517.904999999999</c:v>
                </c:pt>
                <c:pt idx="92">
                  <c:v>28582.717000000001</c:v>
                </c:pt>
                <c:pt idx="93">
                  <c:v>29306.745999999999</c:v>
                </c:pt>
                <c:pt idx="94">
                  <c:v>29375.616000000002</c:v>
                </c:pt>
                <c:pt idx="95">
                  <c:v>29826.207999999999</c:v>
                </c:pt>
                <c:pt idx="96">
                  <c:v>30071.675999999999</c:v>
                </c:pt>
                <c:pt idx="97">
                  <c:v>30106.357</c:v>
                </c:pt>
                <c:pt idx="98">
                  <c:v>30376.846000000001</c:v>
                </c:pt>
                <c:pt idx="99">
                  <c:v>31226.348000000002</c:v>
                </c:pt>
                <c:pt idx="100">
                  <c:v>31238.34</c:v>
                </c:pt>
                <c:pt idx="101">
                  <c:v>31451.832999999999</c:v>
                </c:pt>
                <c:pt idx="102">
                  <c:v>31911.254000000001</c:v>
                </c:pt>
                <c:pt idx="103">
                  <c:v>31918.607</c:v>
                </c:pt>
                <c:pt idx="104">
                  <c:v>31943.350999999999</c:v>
                </c:pt>
                <c:pt idx="105">
                  <c:v>33026.591999999997</c:v>
                </c:pt>
                <c:pt idx="106">
                  <c:v>33038.349000000002</c:v>
                </c:pt>
                <c:pt idx="107">
                  <c:v>33382.65</c:v>
                </c:pt>
                <c:pt idx="108">
                  <c:v>33407.218999999997</c:v>
                </c:pt>
                <c:pt idx="109">
                  <c:v>33769.584000000003</c:v>
                </c:pt>
                <c:pt idx="110" formatCode="General">
                  <c:v>39536.542000000001</c:v>
                </c:pt>
                <c:pt idx="111" formatCode="General">
                  <c:v>41753.317999999999</c:v>
                </c:pt>
                <c:pt idx="112" formatCode="General">
                  <c:v>42871.408000000003</c:v>
                </c:pt>
                <c:pt idx="113" formatCode="General">
                  <c:v>44022.402000000002</c:v>
                </c:pt>
                <c:pt idx="114" formatCode="General">
                  <c:v>44662.326000000001</c:v>
                </c:pt>
                <c:pt idx="115" formatCode="General">
                  <c:v>44662.535000000003</c:v>
                </c:pt>
                <c:pt idx="116" formatCode="General">
                  <c:v>45044.292999999998</c:v>
                </c:pt>
                <c:pt idx="117" formatCode="General">
                  <c:v>45061.476000000002</c:v>
                </c:pt>
                <c:pt idx="118" formatCode="General">
                  <c:v>45074.39</c:v>
                </c:pt>
                <c:pt idx="119" formatCode="General">
                  <c:v>45077.406000000003</c:v>
                </c:pt>
                <c:pt idx="120" formatCode="General">
                  <c:v>45441.0533</c:v>
                </c:pt>
                <c:pt idx="121" formatCode="General">
                  <c:v>45441.054400000001</c:v>
                </c:pt>
                <c:pt idx="122" formatCode="General">
                  <c:v>45444.066800000001</c:v>
                </c:pt>
                <c:pt idx="123" formatCode="0.0000">
                  <c:v>45470.099099999999</c:v>
                </c:pt>
                <c:pt idx="124" formatCode="0.0000">
                  <c:v>45470.100599999998</c:v>
                </c:pt>
                <c:pt idx="125" formatCode="0.0000">
                  <c:v>45756.288800000002</c:v>
                </c:pt>
                <c:pt idx="126" formatCode="0.0000">
                  <c:v>45756.289799999999</c:v>
                </c:pt>
                <c:pt idx="127" formatCode="0.0000">
                  <c:v>45787.059500000003</c:v>
                </c:pt>
                <c:pt idx="128" formatCode="0.0000">
                  <c:v>45787.0599</c:v>
                </c:pt>
                <c:pt idx="129" formatCode="0.0000">
                  <c:v>45787.273399999998</c:v>
                </c:pt>
                <c:pt idx="130" formatCode="0.0000">
                  <c:v>45787.273500000003</c:v>
                </c:pt>
                <c:pt idx="131" formatCode="General">
                  <c:v>45794.381999999998</c:v>
                </c:pt>
                <c:pt idx="132" formatCode="General">
                  <c:v>45817.618999999999</c:v>
                </c:pt>
                <c:pt idx="133" formatCode="0.0000">
                  <c:v>46092.178599999999</c:v>
                </c:pt>
                <c:pt idx="134" formatCode="0.0000">
                  <c:v>46092.180099999998</c:v>
                </c:pt>
                <c:pt idx="135" formatCode="General">
                  <c:v>46095.62</c:v>
                </c:pt>
                <c:pt idx="136" formatCode="0.0000">
                  <c:v>46139.089</c:v>
                </c:pt>
                <c:pt idx="137" formatCode="0.0000">
                  <c:v>46139.090100000001</c:v>
                </c:pt>
                <c:pt idx="138" formatCode="0.0000">
                  <c:v>46139.303399999997</c:v>
                </c:pt>
                <c:pt idx="139" formatCode="0.0000">
                  <c:v>46139.303999999996</c:v>
                </c:pt>
                <c:pt idx="140" formatCode="0.0000">
                  <c:v>46143.176599999999</c:v>
                </c:pt>
                <c:pt idx="141" formatCode="0.0000">
                  <c:v>46143.177799999998</c:v>
                </c:pt>
                <c:pt idx="142" formatCode="0.0000">
                  <c:v>46146.188300000002</c:v>
                </c:pt>
                <c:pt idx="143" formatCode="0.0000">
                  <c:v>46153.289100000002</c:v>
                </c:pt>
                <c:pt idx="144" formatCode="0.0000">
                  <c:v>46153.289499999999</c:v>
                </c:pt>
                <c:pt idx="145" formatCode="General">
                  <c:v>46180.402600000001</c:v>
                </c:pt>
                <c:pt idx="146" formatCode="General">
                  <c:v>46892.43</c:v>
                </c:pt>
                <c:pt idx="147" formatCode="General">
                  <c:v>46903.402000000002</c:v>
                </c:pt>
                <c:pt idx="148" formatCode="General">
                  <c:v>46914.377</c:v>
                </c:pt>
                <c:pt idx="149" formatCode="0.0000">
                  <c:v>47236.063600000001</c:v>
                </c:pt>
                <c:pt idx="150" formatCode="0.0000">
                  <c:v>47236.064200000001</c:v>
                </c:pt>
                <c:pt idx="151" formatCode="0.0000">
                  <c:v>47236.275999999998</c:v>
                </c:pt>
                <c:pt idx="152" formatCode="0.0000">
                  <c:v>47236.276599999997</c:v>
                </c:pt>
                <c:pt idx="153" formatCode="General">
                  <c:v>47262.322</c:v>
                </c:pt>
                <c:pt idx="154" formatCode="General">
                  <c:v>47263.38</c:v>
                </c:pt>
                <c:pt idx="155" formatCode="0.0000">
                  <c:v>47266.186099999999</c:v>
                </c:pt>
                <c:pt idx="156" formatCode="0.0000">
                  <c:v>47266.186900000001</c:v>
                </c:pt>
                <c:pt idx="157" formatCode="General">
                  <c:v>47266.400000000001</c:v>
                </c:pt>
                <c:pt idx="158" formatCode="0.0000">
                  <c:v>47267.0478</c:v>
                </c:pt>
                <c:pt idx="159" formatCode="0.0000">
                  <c:v>47267.047899999998</c:v>
                </c:pt>
                <c:pt idx="160" formatCode="General">
                  <c:v>47617.37</c:v>
                </c:pt>
                <c:pt idx="161" formatCode="General">
                  <c:v>47617.375</c:v>
                </c:pt>
                <c:pt idx="162" formatCode="General">
                  <c:v>47640.377999999997</c:v>
                </c:pt>
                <c:pt idx="163" formatCode="General">
                  <c:v>47649.42</c:v>
                </c:pt>
                <c:pt idx="164" formatCode="General">
                  <c:v>47654.373</c:v>
                </c:pt>
                <c:pt idx="165" formatCode="General">
                  <c:v>47925.2716</c:v>
                </c:pt>
                <c:pt idx="166" formatCode="General">
                  <c:v>47925.272299999997</c:v>
                </c:pt>
                <c:pt idx="167" formatCode="General">
                  <c:v>47928.285600000003</c:v>
                </c:pt>
                <c:pt idx="168" formatCode="General">
                  <c:v>47928.286699999997</c:v>
                </c:pt>
                <c:pt idx="169" formatCode="General">
                  <c:v>47943.572</c:v>
                </c:pt>
                <c:pt idx="170" formatCode="General">
                  <c:v>48012.419000000002</c:v>
                </c:pt>
                <c:pt idx="171" formatCode="General">
                  <c:v>48310.227800000001</c:v>
                </c:pt>
                <c:pt idx="172" formatCode="General">
                  <c:v>48310.2284</c:v>
                </c:pt>
                <c:pt idx="173" formatCode="General">
                  <c:v>48311.303099999997</c:v>
                </c:pt>
                <c:pt idx="174" formatCode="General">
                  <c:v>48311.3033</c:v>
                </c:pt>
                <c:pt idx="175" formatCode="General">
                  <c:v>48621.589699999997</c:v>
                </c:pt>
                <c:pt idx="176" formatCode="General">
                  <c:v>49037.097999999998</c:v>
                </c:pt>
                <c:pt idx="177" formatCode="General">
                  <c:v>49037.0988</c:v>
                </c:pt>
                <c:pt idx="178" formatCode="General">
                  <c:v>49037.310700000002</c:v>
                </c:pt>
                <c:pt idx="179" formatCode="General">
                  <c:v>49037.311699999998</c:v>
                </c:pt>
                <c:pt idx="180" formatCode="0.0000">
                  <c:v>49428.715100000001</c:v>
                </c:pt>
                <c:pt idx="181" formatCode="General">
                  <c:v>49832.394200000002</c:v>
                </c:pt>
                <c:pt idx="182" formatCode="General">
                  <c:v>50178.398099999999</c:v>
                </c:pt>
                <c:pt idx="183" formatCode="General">
                  <c:v>50512.35</c:v>
                </c:pt>
                <c:pt idx="184" formatCode="General">
                  <c:v>50515.360000000001</c:v>
                </c:pt>
                <c:pt idx="185" formatCode="General">
                  <c:v>50520.31</c:v>
                </c:pt>
                <c:pt idx="186" formatCode="General">
                  <c:v>50546.352599999998</c:v>
                </c:pt>
                <c:pt idx="187" formatCode="General">
                  <c:v>50549.355000000003</c:v>
                </c:pt>
                <c:pt idx="188" formatCode="General">
                  <c:v>50926.356099999997</c:v>
                </c:pt>
                <c:pt idx="189" formatCode="General">
                  <c:v>52003.535199999998</c:v>
                </c:pt>
                <c:pt idx="190" formatCode="General">
                  <c:v>52321.570500000002</c:v>
                </c:pt>
                <c:pt idx="191" formatCode="General">
                  <c:v>52344.3796</c:v>
                </c:pt>
                <c:pt idx="192" formatCode="General">
                  <c:v>52344.593200000003</c:v>
                </c:pt>
                <c:pt idx="193" formatCode="General">
                  <c:v>52345.453999999998</c:v>
                </c:pt>
                <c:pt idx="194" formatCode="General">
                  <c:v>52347.393300000003</c:v>
                </c:pt>
                <c:pt idx="195" formatCode="General">
                  <c:v>52347.604200000002</c:v>
                </c:pt>
                <c:pt idx="196" formatCode="General">
                  <c:v>52351.479500000001</c:v>
                </c:pt>
                <c:pt idx="197" formatCode="General">
                  <c:v>52364.390599999999</c:v>
                </c:pt>
                <c:pt idx="198" formatCode="General">
                  <c:v>52705.447800000002</c:v>
                </c:pt>
                <c:pt idx="199" formatCode="General">
                  <c:v>52713.402399999999</c:v>
                </c:pt>
                <c:pt idx="200" formatCode="General">
                  <c:v>53092.767200000002</c:v>
                </c:pt>
                <c:pt idx="201" formatCode="General">
                  <c:v>53111.7045257586</c:v>
                </c:pt>
                <c:pt idx="202" formatCode="General">
                  <c:v>53407.5726</c:v>
                </c:pt>
                <c:pt idx="203" formatCode="General">
                  <c:v>53410.586499999998</c:v>
                </c:pt>
                <c:pt idx="204" formatCode="General">
                  <c:v>53414.674500000001</c:v>
                </c:pt>
                <c:pt idx="205" formatCode="General">
                  <c:v>53430.813600000001</c:v>
                </c:pt>
                <c:pt idx="206" formatCode="General">
                  <c:v>53431.6711</c:v>
                </c:pt>
                <c:pt idx="207" formatCode="General">
                  <c:v>53432.751499999998</c:v>
                </c:pt>
                <c:pt idx="208" formatCode="General">
                  <c:v>53433.609600000003</c:v>
                </c:pt>
                <c:pt idx="209" formatCode="General">
                  <c:v>53433.824200000003</c:v>
                </c:pt>
                <c:pt idx="210" formatCode="General">
                  <c:v>53434.688600000001</c:v>
                </c:pt>
                <c:pt idx="211" formatCode="General">
                  <c:v>53436.6247</c:v>
                </c:pt>
                <c:pt idx="212" formatCode="General">
                  <c:v>53438.777600000001</c:v>
                </c:pt>
                <c:pt idx="213" formatCode="General">
                  <c:v>53439.636100000003</c:v>
                </c:pt>
                <c:pt idx="214" formatCode="General">
                  <c:v>53444.584900000002</c:v>
                </c:pt>
                <c:pt idx="215" formatCode="General">
                  <c:v>53444.7978</c:v>
                </c:pt>
                <c:pt idx="216" formatCode="General">
                  <c:v>53445.662499999999</c:v>
                </c:pt>
                <c:pt idx="217" formatCode="General">
                  <c:v>53446.737399999998</c:v>
                </c:pt>
                <c:pt idx="218" formatCode="General">
                  <c:v>53447.5982</c:v>
                </c:pt>
                <c:pt idx="219" formatCode="General">
                  <c:v>53448.673499999997</c:v>
                </c:pt>
                <c:pt idx="220" formatCode="General">
                  <c:v>53449.7477</c:v>
                </c:pt>
                <c:pt idx="221" formatCode="General">
                  <c:v>53453.404799999997</c:v>
                </c:pt>
                <c:pt idx="222" formatCode="General">
                  <c:v>53458.571000000004</c:v>
                </c:pt>
                <c:pt idx="223" formatCode="General">
                  <c:v>53459.649299999997</c:v>
                </c:pt>
                <c:pt idx="224" formatCode="General">
                  <c:v>53462.445200000002</c:v>
                </c:pt>
                <c:pt idx="225" formatCode="General">
                  <c:v>53462.660900000003</c:v>
                </c:pt>
                <c:pt idx="226" formatCode="General">
                  <c:v>53465.457199999997</c:v>
                </c:pt>
                <c:pt idx="227" formatCode="General">
                  <c:v>53476.646500000003</c:v>
                </c:pt>
                <c:pt idx="228" formatCode="General">
                  <c:v>53484.392800000001</c:v>
                </c:pt>
                <c:pt idx="229" formatCode="General">
                  <c:v>53489.557800000002</c:v>
                </c:pt>
                <c:pt idx="230" formatCode="General">
                  <c:v>53683.649879999997</c:v>
                </c:pt>
                <c:pt idx="231" formatCode="General">
                  <c:v>53768.213300000003</c:v>
                </c:pt>
                <c:pt idx="232" formatCode="General">
                  <c:v>53769.289799999999</c:v>
                </c:pt>
                <c:pt idx="233" formatCode="General">
                  <c:v>54173.397400000002</c:v>
                </c:pt>
                <c:pt idx="234" formatCode="General">
                  <c:v>54195.344929999999</c:v>
                </c:pt>
                <c:pt idx="235" formatCode="General">
                  <c:v>54211.484199999999</c:v>
                </c:pt>
                <c:pt idx="236" formatCode="General">
                  <c:v>54219.659599999999</c:v>
                </c:pt>
                <c:pt idx="237" formatCode="General">
                  <c:v>54501.544000000002</c:v>
                </c:pt>
                <c:pt idx="238" formatCode="General">
                  <c:v>54863.91</c:v>
                </c:pt>
                <c:pt idx="239" formatCode="General">
                  <c:v>54946.322050000002</c:v>
                </c:pt>
                <c:pt idx="240" formatCode="General">
                  <c:v>54946.32213</c:v>
                </c:pt>
                <c:pt idx="241" formatCode="General">
                  <c:v>54946.322549999997</c:v>
                </c:pt>
                <c:pt idx="242" formatCode="General">
                  <c:v>55243.703399999999</c:v>
                </c:pt>
                <c:pt idx="243" formatCode="General">
                  <c:v>55290.394379999998</c:v>
                </c:pt>
                <c:pt idx="244" formatCode="General">
                  <c:v>55317.5072</c:v>
                </c:pt>
                <c:pt idx="245" formatCode="General">
                  <c:v>55653.404799999997</c:v>
                </c:pt>
                <c:pt idx="246" formatCode="General">
                  <c:v>55659.429799999998</c:v>
                </c:pt>
                <c:pt idx="247" formatCode="General">
                  <c:v>55960.900699999998</c:v>
                </c:pt>
                <c:pt idx="248" formatCode="General">
                  <c:v>55988.441800000001</c:v>
                </c:pt>
                <c:pt idx="249" formatCode="General">
                  <c:v>56010.391499999998</c:v>
                </c:pt>
                <c:pt idx="250" formatCode="General">
                  <c:v>56011.466399999998</c:v>
                </c:pt>
                <c:pt idx="251" formatCode="General">
                  <c:v>56034.705300000001</c:v>
                </c:pt>
                <c:pt idx="252" formatCode="General">
                  <c:v>56356.835200000001</c:v>
                </c:pt>
                <c:pt idx="253" formatCode="General">
                  <c:v>56356.835200000001</c:v>
                </c:pt>
                <c:pt idx="254" formatCode="General">
                  <c:v>56687.568659999997</c:v>
                </c:pt>
                <c:pt idx="255" formatCode="General">
                  <c:v>56694.884700000002</c:v>
                </c:pt>
                <c:pt idx="256" formatCode="General">
                  <c:v>56723.5046</c:v>
                </c:pt>
                <c:pt idx="257" formatCode="General">
                  <c:v>56725.440499999997</c:v>
                </c:pt>
                <c:pt idx="258" formatCode="General">
                  <c:v>56728.453099999999</c:v>
                </c:pt>
                <c:pt idx="259" formatCode="General">
                  <c:v>56736.416700000002</c:v>
                </c:pt>
                <c:pt idx="260" formatCode="General">
                  <c:v>57030.137099999956</c:v>
                </c:pt>
                <c:pt idx="261" formatCode="General">
                  <c:v>57102.439299999998</c:v>
                </c:pt>
                <c:pt idx="262" formatCode="General">
                  <c:v>57108.034199999965</c:v>
                </c:pt>
                <c:pt idx="263" formatCode="General">
                  <c:v>57434.033799999997</c:v>
                </c:pt>
                <c:pt idx="264" formatCode="General">
                  <c:v>57435.108500000002</c:v>
                </c:pt>
                <c:pt idx="265" formatCode="General">
                  <c:v>57465.020499999999</c:v>
                </c:pt>
                <c:pt idx="266" formatCode="General">
                  <c:v>57465.020499999999</c:v>
                </c:pt>
                <c:pt idx="267" formatCode="General">
                  <c:v>57465.020900000003</c:v>
                </c:pt>
                <c:pt idx="268" formatCode="General">
                  <c:v>57466.312899999997</c:v>
                </c:pt>
                <c:pt idx="269" formatCode="General">
                  <c:v>57466.525699999998</c:v>
                </c:pt>
                <c:pt idx="270" formatCode="General">
                  <c:v>57807.806499999999</c:v>
                </c:pt>
                <c:pt idx="271" formatCode="General">
                  <c:v>57829.323100000001</c:v>
                </c:pt>
                <c:pt idx="272" formatCode="General">
                  <c:v>57829.539700000001</c:v>
                </c:pt>
                <c:pt idx="273" formatCode="General">
                  <c:v>57858.588499999998</c:v>
                </c:pt>
                <c:pt idx="274" formatCode="General">
                  <c:v>57865.475100000003</c:v>
                </c:pt>
                <c:pt idx="275" formatCode="General">
                  <c:v>58525.87</c:v>
                </c:pt>
                <c:pt idx="276" formatCode="General">
                  <c:v>58567.401100000003</c:v>
                </c:pt>
                <c:pt idx="277" formatCode="General">
                  <c:v>58579.023399999998</c:v>
                </c:pt>
                <c:pt idx="278" formatCode="General">
                  <c:v>58851.227299999999</c:v>
                </c:pt>
                <c:pt idx="279" formatCode="General">
                  <c:v>58851.227500000001</c:v>
                </c:pt>
                <c:pt idx="280" formatCode="General">
                  <c:v>58851.227599999998</c:v>
                </c:pt>
                <c:pt idx="281" formatCode="General">
                  <c:v>58932.997199999998</c:v>
                </c:pt>
                <c:pt idx="282" formatCode="General">
                  <c:v>58932.997300000003</c:v>
                </c:pt>
                <c:pt idx="283" formatCode="General">
                  <c:v>58932.998299999999</c:v>
                </c:pt>
                <c:pt idx="284" formatCode="General">
                  <c:v>58934.934000000001</c:v>
                </c:pt>
                <c:pt idx="285" formatCode="General">
                  <c:v>58934.934000000001</c:v>
                </c:pt>
                <c:pt idx="286" formatCode="General">
                  <c:v>58949.349900000001</c:v>
                </c:pt>
                <c:pt idx="287" formatCode="General">
                  <c:v>58950.4283</c:v>
                </c:pt>
                <c:pt idx="288" formatCode="General">
                  <c:v>58976.463799999998</c:v>
                </c:pt>
                <c:pt idx="289" formatCode="General">
                  <c:v>59206.279799999997</c:v>
                </c:pt>
                <c:pt idx="290" formatCode="General">
                  <c:v>59206.28</c:v>
                </c:pt>
                <c:pt idx="291" formatCode="General">
                  <c:v>59206.280100000004</c:v>
                </c:pt>
                <c:pt idx="292" formatCode="0.00000">
                  <c:v>59217.254900000058</c:v>
                </c:pt>
                <c:pt idx="293" formatCode="0.00000">
                  <c:v>59217.256099999882</c:v>
                </c:pt>
                <c:pt idx="294" formatCode="0.00000">
                  <c:v>59217.256599999964</c:v>
                </c:pt>
                <c:pt idx="295" formatCode="0.00000">
                  <c:v>59234.251999999862</c:v>
                </c:pt>
                <c:pt idx="296" formatCode="0.00000">
                  <c:v>59259.424999999814</c:v>
                </c:pt>
                <c:pt idx="297" formatCode="0.00000">
                  <c:v>59291.493999999948</c:v>
                </c:pt>
                <c:pt idx="298" formatCode="0.00000">
                  <c:v>59298.378700000001</c:v>
                </c:pt>
                <c:pt idx="299" formatCode="0.00000">
                  <c:v>59298.595500000003</c:v>
                </c:pt>
                <c:pt idx="300" formatCode="0.00000">
                  <c:v>59313.010100000072</c:v>
                </c:pt>
                <c:pt idx="301" formatCode="0.00000">
                  <c:v>59313.010300000198</c:v>
                </c:pt>
                <c:pt idx="302" formatCode="0.00000">
                  <c:v>59313.012699999847</c:v>
                </c:pt>
                <c:pt idx="303" formatCode="0.00000">
                  <c:v>59326.353800000157</c:v>
                </c:pt>
                <c:pt idx="304" formatCode="0.00000">
                  <c:v>59329.365699999966</c:v>
                </c:pt>
                <c:pt idx="305" formatCode="0.00000">
                  <c:v>59343.351400000043</c:v>
                </c:pt>
                <c:pt idx="306" formatCode="0.00000">
                  <c:v>59606.092399999965</c:v>
                </c:pt>
                <c:pt idx="307" formatCode="0.00000">
                  <c:v>59616.206999999937</c:v>
                </c:pt>
                <c:pt idx="308" formatCode="0.00000">
                  <c:v>59617.280999999959</c:v>
                </c:pt>
                <c:pt idx="309" formatCode="0.00000">
                  <c:v>59628.042299999855</c:v>
                </c:pt>
                <c:pt idx="310" formatCode="0.00000">
                  <c:v>59637.509299999998</c:v>
                </c:pt>
                <c:pt idx="311" formatCode="0.00000">
                  <c:v>59707.443899999998</c:v>
                </c:pt>
                <c:pt idx="312" formatCode="0.00000">
                  <c:v>59937.260499999858</c:v>
                </c:pt>
                <c:pt idx="313" formatCode="General">
                  <c:v>60061.421600000001</c:v>
                </c:pt>
              </c:numCache>
            </c:numRef>
          </c:xVal>
          <c:yVal>
            <c:numRef>
              <c:f>'Active 6'!$K$21:$K$953</c:f>
              <c:numCache>
                <c:formatCode>General</c:formatCode>
                <c:ptCount val="9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04-4E98-9D86-28395A5D958E}"/>
            </c:ext>
          </c:extLst>
        </c:ser>
        <c:ser>
          <c:idx val="2"/>
          <c:order val="4"/>
          <c:tx>
            <c:strRef>
              <c:f>'Active 6'!$L$20</c:f>
              <c:strCache>
                <c:ptCount val="1"/>
                <c:pt idx="0">
                  <c:v>New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6'!$C$21:$C$953</c:f>
              <c:numCache>
                <c:formatCode>0.000</c:formatCode>
                <c:ptCount val="933"/>
                <c:pt idx="0">
                  <c:v>14736.624</c:v>
                </c:pt>
                <c:pt idx="1">
                  <c:v>14986.852999999999</c:v>
                </c:pt>
                <c:pt idx="2">
                  <c:v>15096.834999999999</c:v>
                </c:pt>
                <c:pt idx="3">
                  <c:v>15515.541999999999</c:v>
                </c:pt>
                <c:pt idx="4">
                  <c:v>15875.544</c:v>
                </c:pt>
                <c:pt idx="5">
                  <c:v>16087.871999999999</c:v>
                </c:pt>
                <c:pt idx="6">
                  <c:v>16092.866</c:v>
                </c:pt>
                <c:pt idx="7">
                  <c:v>16169.675999999999</c:v>
                </c:pt>
                <c:pt idx="8">
                  <c:v>16241.55</c:v>
                </c:pt>
                <c:pt idx="9">
                  <c:v>16563.674999999999</c:v>
                </c:pt>
                <c:pt idx="10">
                  <c:v>16601.595000000001</c:v>
                </c:pt>
                <c:pt idx="11">
                  <c:v>16604.564999999999</c:v>
                </c:pt>
                <c:pt idx="12">
                  <c:v>16816.901000000002</c:v>
                </c:pt>
                <c:pt idx="13">
                  <c:v>16871.792000000001</c:v>
                </c:pt>
                <c:pt idx="14">
                  <c:v>16874.778999999999</c:v>
                </c:pt>
                <c:pt idx="15">
                  <c:v>16887.722000000002</c:v>
                </c:pt>
                <c:pt idx="16">
                  <c:v>16918.682000000001</c:v>
                </c:pt>
                <c:pt idx="17">
                  <c:v>16922.595000000001</c:v>
                </c:pt>
                <c:pt idx="18">
                  <c:v>16973.567999999999</c:v>
                </c:pt>
                <c:pt idx="19">
                  <c:v>17195.856</c:v>
                </c:pt>
                <c:pt idx="20">
                  <c:v>17235.856</c:v>
                </c:pt>
                <c:pt idx="21">
                  <c:v>17236.736000000001</c:v>
                </c:pt>
                <c:pt idx="22">
                  <c:v>17328.578000000001</c:v>
                </c:pt>
                <c:pt idx="23">
                  <c:v>17530.851999999999</c:v>
                </c:pt>
                <c:pt idx="24">
                  <c:v>17619.738000000001</c:v>
                </c:pt>
                <c:pt idx="25">
                  <c:v>17724.510999999999</c:v>
                </c:pt>
                <c:pt idx="26">
                  <c:v>17974.79</c:v>
                </c:pt>
                <c:pt idx="27">
                  <c:v>18026.68</c:v>
                </c:pt>
                <c:pt idx="28">
                  <c:v>18070.566999999999</c:v>
                </c:pt>
                <c:pt idx="29">
                  <c:v>18129.504000000001</c:v>
                </c:pt>
                <c:pt idx="30">
                  <c:v>18154.5</c:v>
                </c:pt>
                <c:pt idx="31">
                  <c:v>18428.582999999999</c:v>
                </c:pt>
                <c:pt idx="32">
                  <c:v>18456.504000000001</c:v>
                </c:pt>
                <c:pt idx="33">
                  <c:v>18665.892</c:v>
                </c:pt>
                <c:pt idx="34">
                  <c:v>19514.560000000001</c:v>
                </c:pt>
                <c:pt idx="35">
                  <c:v>19556.539000000001</c:v>
                </c:pt>
                <c:pt idx="36">
                  <c:v>19811.737000000001</c:v>
                </c:pt>
                <c:pt idx="37">
                  <c:v>19833.669999999998</c:v>
                </c:pt>
                <c:pt idx="38">
                  <c:v>20191.728999999999</c:v>
                </c:pt>
                <c:pt idx="39">
                  <c:v>20488.887999999999</c:v>
                </c:pt>
                <c:pt idx="40">
                  <c:v>20604.669000000002</c:v>
                </c:pt>
                <c:pt idx="41">
                  <c:v>20828.900000000001</c:v>
                </c:pt>
                <c:pt idx="42">
                  <c:v>21230.875</c:v>
                </c:pt>
                <c:pt idx="43">
                  <c:v>21247.853999999999</c:v>
                </c:pt>
                <c:pt idx="44">
                  <c:v>21318.634999999998</c:v>
                </c:pt>
                <c:pt idx="45">
                  <c:v>21360.592000000001</c:v>
                </c:pt>
                <c:pt idx="46">
                  <c:v>21613.861000000001</c:v>
                </c:pt>
                <c:pt idx="47">
                  <c:v>21692.634999999998</c:v>
                </c:pt>
                <c:pt idx="48">
                  <c:v>22002.733</c:v>
                </c:pt>
                <c:pt idx="49">
                  <c:v>22042.686000000002</c:v>
                </c:pt>
                <c:pt idx="50">
                  <c:v>22092.600999999999</c:v>
                </c:pt>
                <c:pt idx="51">
                  <c:v>22355.828000000001</c:v>
                </c:pt>
                <c:pt idx="52">
                  <c:v>22366.741000000002</c:v>
                </c:pt>
                <c:pt idx="53">
                  <c:v>22391.725999999999</c:v>
                </c:pt>
                <c:pt idx="54">
                  <c:v>22405.698</c:v>
                </c:pt>
                <c:pt idx="55">
                  <c:v>22673.863000000001</c:v>
                </c:pt>
                <c:pt idx="56">
                  <c:v>22696.832999999999</c:v>
                </c:pt>
                <c:pt idx="57">
                  <c:v>22705.877</c:v>
                </c:pt>
                <c:pt idx="58">
                  <c:v>22738.806</c:v>
                </c:pt>
                <c:pt idx="59">
                  <c:v>22767.684000000001</c:v>
                </c:pt>
                <c:pt idx="60">
                  <c:v>22837.582999999999</c:v>
                </c:pt>
                <c:pt idx="61">
                  <c:v>23394.894</c:v>
                </c:pt>
                <c:pt idx="62">
                  <c:v>23528.545999999998</c:v>
                </c:pt>
                <c:pt idx="63">
                  <c:v>23788.830999999998</c:v>
                </c:pt>
                <c:pt idx="64">
                  <c:v>24236.633999999998</c:v>
                </c:pt>
                <c:pt idx="65">
                  <c:v>24241.644</c:v>
                </c:pt>
                <c:pt idx="66">
                  <c:v>24483.932000000001</c:v>
                </c:pt>
                <c:pt idx="67">
                  <c:v>24513.852999999999</c:v>
                </c:pt>
                <c:pt idx="68">
                  <c:v>24538.781999999999</c:v>
                </c:pt>
                <c:pt idx="69">
                  <c:v>24554.712</c:v>
                </c:pt>
                <c:pt idx="70">
                  <c:v>24616.542000000001</c:v>
                </c:pt>
                <c:pt idx="71">
                  <c:v>24616.581999999999</c:v>
                </c:pt>
                <c:pt idx="72">
                  <c:v>24616.626</c:v>
                </c:pt>
                <c:pt idx="73">
                  <c:v>24618.631000000001</c:v>
                </c:pt>
                <c:pt idx="74">
                  <c:v>24876.89</c:v>
                </c:pt>
                <c:pt idx="75">
                  <c:v>24948.694</c:v>
                </c:pt>
                <c:pt idx="76">
                  <c:v>25000.585999999999</c:v>
                </c:pt>
                <c:pt idx="77">
                  <c:v>25261.548999999999</c:v>
                </c:pt>
                <c:pt idx="78">
                  <c:v>25602.600999999999</c:v>
                </c:pt>
                <c:pt idx="79">
                  <c:v>25689.651999999998</c:v>
                </c:pt>
                <c:pt idx="80">
                  <c:v>26414.525000000001</c:v>
                </c:pt>
                <c:pt idx="81">
                  <c:v>26422.696</c:v>
                </c:pt>
                <c:pt idx="82">
                  <c:v>26440.554</c:v>
                </c:pt>
                <c:pt idx="83">
                  <c:v>26466.581999999999</c:v>
                </c:pt>
                <c:pt idx="84">
                  <c:v>26801.546999999999</c:v>
                </c:pt>
                <c:pt idx="85">
                  <c:v>27125.69</c:v>
                </c:pt>
                <c:pt idx="86">
                  <c:v>27147.635999999999</c:v>
                </c:pt>
                <c:pt idx="87">
                  <c:v>28165.895</c:v>
                </c:pt>
                <c:pt idx="88">
                  <c:v>28227.666000000001</c:v>
                </c:pt>
                <c:pt idx="89">
                  <c:v>28249.468000000001</c:v>
                </c:pt>
                <c:pt idx="90">
                  <c:v>28335.219000000001</c:v>
                </c:pt>
                <c:pt idx="91">
                  <c:v>28517.904999999999</c:v>
                </c:pt>
                <c:pt idx="92">
                  <c:v>28582.717000000001</c:v>
                </c:pt>
                <c:pt idx="93">
                  <c:v>29306.745999999999</c:v>
                </c:pt>
                <c:pt idx="94">
                  <c:v>29375.616000000002</c:v>
                </c:pt>
                <c:pt idx="95">
                  <c:v>29826.207999999999</c:v>
                </c:pt>
                <c:pt idx="96">
                  <c:v>30071.675999999999</c:v>
                </c:pt>
                <c:pt idx="97">
                  <c:v>30106.357</c:v>
                </c:pt>
                <c:pt idx="98">
                  <c:v>30376.846000000001</c:v>
                </c:pt>
                <c:pt idx="99">
                  <c:v>31226.348000000002</c:v>
                </c:pt>
                <c:pt idx="100">
                  <c:v>31238.34</c:v>
                </c:pt>
                <c:pt idx="101">
                  <c:v>31451.832999999999</c:v>
                </c:pt>
                <c:pt idx="102">
                  <c:v>31911.254000000001</c:v>
                </c:pt>
                <c:pt idx="103">
                  <c:v>31918.607</c:v>
                </c:pt>
                <c:pt idx="104">
                  <c:v>31943.350999999999</c:v>
                </c:pt>
                <c:pt idx="105">
                  <c:v>33026.591999999997</c:v>
                </c:pt>
                <c:pt idx="106">
                  <c:v>33038.349000000002</c:v>
                </c:pt>
                <c:pt idx="107">
                  <c:v>33382.65</c:v>
                </c:pt>
                <c:pt idx="108">
                  <c:v>33407.218999999997</c:v>
                </c:pt>
                <c:pt idx="109">
                  <c:v>33769.584000000003</c:v>
                </c:pt>
                <c:pt idx="110" formatCode="General">
                  <c:v>39536.542000000001</c:v>
                </c:pt>
                <c:pt idx="111" formatCode="General">
                  <c:v>41753.317999999999</c:v>
                </c:pt>
                <c:pt idx="112" formatCode="General">
                  <c:v>42871.408000000003</c:v>
                </c:pt>
                <c:pt idx="113" formatCode="General">
                  <c:v>44022.402000000002</c:v>
                </c:pt>
                <c:pt idx="114" formatCode="General">
                  <c:v>44662.326000000001</c:v>
                </c:pt>
                <c:pt idx="115" formatCode="General">
                  <c:v>44662.535000000003</c:v>
                </c:pt>
                <c:pt idx="116" formatCode="General">
                  <c:v>45044.292999999998</c:v>
                </c:pt>
                <c:pt idx="117" formatCode="General">
                  <c:v>45061.476000000002</c:v>
                </c:pt>
                <c:pt idx="118" formatCode="General">
                  <c:v>45074.39</c:v>
                </c:pt>
                <c:pt idx="119" formatCode="General">
                  <c:v>45077.406000000003</c:v>
                </c:pt>
                <c:pt idx="120" formatCode="General">
                  <c:v>45441.0533</c:v>
                </c:pt>
                <c:pt idx="121" formatCode="General">
                  <c:v>45441.054400000001</c:v>
                </c:pt>
                <c:pt idx="122" formatCode="General">
                  <c:v>45444.066800000001</c:v>
                </c:pt>
                <c:pt idx="123" formatCode="0.0000">
                  <c:v>45470.099099999999</c:v>
                </c:pt>
                <c:pt idx="124" formatCode="0.0000">
                  <c:v>45470.100599999998</c:v>
                </c:pt>
                <c:pt idx="125" formatCode="0.0000">
                  <c:v>45756.288800000002</c:v>
                </c:pt>
                <c:pt idx="126" formatCode="0.0000">
                  <c:v>45756.289799999999</c:v>
                </c:pt>
                <c:pt idx="127" formatCode="0.0000">
                  <c:v>45787.059500000003</c:v>
                </c:pt>
                <c:pt idx="128" formatCode="0.0000">
                  <c:v>45787.0599</c:v>
                </c:pt>
                <c:pt idx="129" formatCode="0.0000">
                  <c:v>45787.273399999998</c:v>
                </c:pt>
                <c:pt idx="130" formatCode="0.0000">
                  <c:v>45787.273500000003</c:v>
                </c:pt>
                <c:pt idx="131" formatCode="General">
                  <c:v>45794.381999999998</c:v>
                </c:pt>
                <c:pt idx="132" formatCode="General">
                  <c:v>45817.618999999999</c:v>
                </c:pt>
                <c:pt idx="133" formatCode="0.0000">
                  <c:v>46092.178599999999</c:v>
                </c:pt>
                <c:pt idx="134" formatCode="0.0000">
                  <c:v>46092.180099999998</c:v>
                </c:pt>
                <c:pt idx="135" formatCode="General">
                  <c:v>46095.62</c:v>
                </c:pt>
                <c:pt idx="136" formatCode="0.0000">
                  <c:v>46139.089</c:v>
                </c:pt>
                <c:pt idx="137" formatCode="0.0000">
                  <c:v>46139.090100000001</c:v>
                </c:pt>
                <c:pt idx="138" formatCode="0.0000">
                  <c:v>46139.303399999997</c:v>
                </c:pt>
                <c:pt idx="139" formatCode="0.0000">
                  <c:v>46139.303999999996</c:v>
                </c:pt>
                <c:pt idx="140" formatCode="0.0000">
                  <c:v>46143.176599999999</c:v>
                </c:pt>
                <c:pt idx="141" formatCode="0.0000">
                  <c:v>46143.177799999998</c:v>
                </c:pt>
                <c:pt idx="142" formatCode="0.0000">
                  <c:v>46146.188300000002</c:v>
                </c:pt>
                <c:pt idx="143" formatCode="0.0000">
                  <c:v>46153.289100000002</c:v>
                </c:pt>
                <c:pt idx="144" formatCode="0.0000">
                  <c:v>46153.289499999999</c:v>
                </c:pt>
                <c:pt idx="145" formatCode="General">
                  <c:v>46180.402600000001</c:v>
                </c:pt>
                <c:pt idx="146" formatCode="General">
                  <c:v>46892.43</c:v>
                </c:pt>
                <c:pt idx="147" formatCode="General">
                  <c:v>46903.402000000002</c:v>
                </c:pt>
                <c:pt idx="148" formatCode="General">
                  <c:v>46914.377</c:v>
                </c:pt>
                <c:pt idx="149" formatCode="0.0000">
                  <c:v>47236.063600000001</c:v>
                </c:pt>
                <c:pt idx="150" formatCode="0.0000">
                  <c:v>47236.064200000001</c:v>
                </c:pt>
                <c:pt idx="151" formatCode="0.0000">
                  <c:v>47236.275999999998</c:v>
                </c:pt>
                <c:pt idx="152" formatCode="0.0000">
                  <c:v>47236.276599999997</c:v>
                </c:pt>
                <c:pt idx="153" formatCode="General">
                  <c:v>47262.322</c:v>
                </c:pt>
                <c:pt idx="154" formatCode="General">
                  <c:v>47263.38</c:v>
                </c:pt>
                <c:pt idx="155" formatCode="0.0000">
                  <c:v>47266.186099999999</c:v>
                </c:pt>
                <c:pt idx="156" formatCode="0.0000">
                  <c:v>47266.186900000001</c:v>
                </c:pt>
                <c:pt idx="157" formatCode="General">
                  <c:v>47266.400000000001</c:v>
                </c:pt>
                <c:pt idx="158" formatCode="0.0000">
                  <c:v>47267.0478</c:v>
                </c:pt>
                <c:pt idx="159" formatCode="0.0000">
                  <c:v>47267.047899999998</c:v>
                </c:pt>
                <c:pt idx="160" formatCode="General">
                  <c:v>47617.37</c:v>
                </c:pt>
                <c:pt idx="161" formatCode="General">
                  <c:v>47617.375</c:v>
                </c:pt>
                <c:pt idx="162" formatCode="General">
                  <c:v>47640.377999999997</c:v>
                </c:pt>
                <c:pt idx="163" formatCode="General">
                  <c:v>47649.42</c:v>
                </c:pt>
                <c:pt idx="164" formatCode="General">
                  <c:v>47654.373</c:v>
                </c:pt>
                <c:pt idx="165" formatCode="General">
                  <c:v>47925.2716</c:v>
                </c:pt>
                <c:pt idx="166" formatCode="General">
                  <c:v>47925.272299999997</c:v>
                </c:pt>
                <c:pt idx="167" formatCode="General">
                  <c:v>47928.285600000003</c:v>
                </c:pt>
                <c:pt idx="168" formatCode="General">
                  <c:v>47928.286699999997</c:v>
                </c:pt>
                <c:pt idx="169" formatCode="General">
                  <c:v>47943.572</c:v>
                </c:pt>
                <c:pt idx="170" formatCode="General">
                  <c:v>48012.419000000002</c:v>
                </c:pt>
                <c:pt idx="171" formatCode="General">
                  <c:v>48310.227800000001</c:v>
                </c:pt>
                <c:pt idx="172" formatCode="General">
                  <c:v>48310.2284</c:v>
                </c:pt>
                <c:pt idx="173" formatCode="General">
                  <c:v>48311.303099999997</c:v>
                </c:pt>
                <c:pt idx="174" formatCode="General">
                  <c:v>48311.3033</c:v>
                </c:pt>
                <c:pt idx="175" formatCode="General">
                  <c:v>48621.589699999997</c:v>
                </c:pt>
                <c:pt idx="176" formatCode="General">
                  <c:v>49037.097999999998</c:v>
                </c:pt>
                <c:pt idx="177" formatCode="General">
                  <c:v>49037.0988</c:v>
                </c:pt>
                <c:pt idx="178" formatCode="General">
                  <c:v>49037.310700000002</c:v>
                </c:pt>
                <c:pt idx="179" formatCode="General">
                  <c:v>49037.311699999998</c:v>
                </c:pt>
                <c:pt idx="180" formatCode="0.0000">
                  <c:v>49428.715100000001</c:v>
                </c:pt>
                <c:pt idx="181" formatCode="General">
                  <c:v>49832.394200000002</c:v>
                </c:pt>
                <c:pt idx="182" formatCode="General">
                  <c:v>50178.398099999999</c:v>
                </c:pt>
                <c:pt idx="183" formatCode="General">
                  <c:v>50512.35</c:v>
                </c:pt>
                <c:pt idx="184" formatCode="General">
                  <c:v>50515.360000000001</c:v>
                </c:pt>
                <c:pt idx="185" formatCode="General">
                  <c:v>50520.31</c:v>
                </c:pt>
                <c:pt idx="186" formatCode="General">
                  <c:v>50546.352599999998</c:v>
                </c:pt>
                <c:pt idx="187" formatCode="General">
                  <c:v>50549.355000000003</c:v>
                </c:pt>
                <c:pt idx="188" formatCode="General">
                  <c:v>50926.356099999997</c:v>
                </c:pt>
                <c:pt idx="189" formatCode="General">
                  <c:v>52003.535199999998</c:v>
                </c:pt>
                <c:pt idx="190" formatCode="General">
                  <c:v>52321.570500000002</c:v>
                </c:pt>
                <c:pt idx="191" formatCode="General">
                  <c:v>52344.3796</c:v>
                </c:pt>
                <c:pt idx="192" formatCode="General">
                  <c:v>52344.593200000003</c:v>
                </c:pt>
                <c:pt idx="193" formatCode="General">
                  <c:v>52345.453999999998</c:v>
                </c:pt>
                <c:pt idx="194" formatCode="General">
                  <c:v>52347.393300000003</c:v>
                </c:pt>
                <c:pt idx="195" formatCode="General">
                  <c:v>52347.604200000002</c:v>
                </c:pt>
                <c:pt idx="196" formatCode="General">
                  <c:v>52351.479500000001</c:v>
                </c:pt>
                <c:pt idx="197" formatCode="General">
                  <c:v>52364.390599999999</c:v>
                </c:pt>
                <c:pt idx="198" formatCode="General">
                  <c:v>52705.447800000002</c:v>
                </c:pt>
                <c:pt idx="199" formatCode="General">
                  <c:v>52713.402399999999</c:v>
                </c:pt>
                <c:pt idx="200" formatCode="General">
                  <c:v>53092.767200000002</c:v>
                </c:pt>
                <c:pt idx="201" formatCode="General">
                  <c:v>53111.7045257586</c:v>
                </c:pt>
                <c:pt idx="202" formatCode="General">
                  <c:v>53407.5726</c:v>
                </c:pt>
                <c:pt idx="203" formatCode="General">
                  <c:v>53410.586499999998</c:v>
                </c:pt>
                <c:pt idx="204" formatCode="General">
                  <c:v>53414.674500000001</c:v>
                </c:pt>
                <c:pt idx="205" formatCode="General">
                  <c:v>53430.813600000001</c:v>
                </c:pt>
                <c:pt idx="206" formatCode="General">
                  <c:v>53431.6711</c:v>
                </c:pt>
                <c:pt idx="207" formatCode="General">
                  <c:v>53432.751499999998</c:v>
                </c:pt>
                <c:pt idx="208" formatCode="General">
                  <c:v>53433.609600000003</c:v>
                </c:pt>
                <c:pt idx="209" formatCode="General">
                  <c:v>53433.824200000003</c:v>
                </c:pt>
                <c:pt idx="210" formatCode="General">
                  <c:v>53434.688600000001</c:v>
                </c:pt>
                <c:pt idx="211" formatCode="General">
                  <c:v>53436.6247</c:v>
                </c:pt>
                <c:pt idx="212" formatCode="General">
                  <c:v>53438.777600000001</c:v>
                </c:pt>
                <c:pt idx="213" formatCode="General">
                  <c:v>53439.636100000003</c:v>
                </c:pt>
                <c:pt idx="214" formatCode="General">
                  <c:v>53444.584900000002</c:v>
                </c:pt>
                <c:pt idx="215" formatCode="General">
                  <c:v>53444.7978</c:v>
                </c:pt>
                <c:pt idx="216" formatCode="General">
                  <c:v>53445.662499999999</c:v>
                </c:pt>
                <c:pt idx="217" formatCode="General">
                  <c:v>53446.737399999998</c:v>
                </c:pt>
                <c:pt idx="218" formatCode="General">
                  <c:v>53447.5982</c:v>
                </c:pt>
                <c:pt idx="219" formatCode="General">
                  <c:v>53448.673499999997</c:v>
                </c:pt>
                <c:pt idx="220" formatCode="General">
                  <c:v>53449.7477</c:v>
                </c:pt>
                <c:pt idx="221" formatCode="General">
                  <c:v>53453.404799999997</c:v>
                </c:pt>
                <c:pt idx="222" formatCode="General">
                  <c:v>53458.571000000004</c:v>
                </c:pt>
                <c:pt idx="223" formatCode="General">
                  <c:v>53459.649299999997</c:v>
                </c:pt>
                <c:pt idx="224" formatCode="General">
                  <c:v>53462.445200000002</c:v>
                </c:pt>
                <c:pt idx="225" formatCode="General">
                  <c:v>53462.660900000003</c:v>
                </c:pt>
                <c:pt idx="226" formatCode="General">
                  <c:v>53465.457199999997</c:v>
                </c:pt>
                <c:pt idx="227" formatCode="General">
                  <c:v>53476.646500000003</c:v>
                </c:pt>
                <c:pt idx="228" formatCode="General">
                  <c:v>53484.392800000001</c:v>
                </c:pt>
                <c:pt idx="229" formatCode="General">
                  <c:v>53489.557800000002</c:v>
                </c:pt>
                <c:pt idx="230" formatCode="General">
                  <c:v>53683.649879999997</c:v>
                </c:pt>
                <c:pt idx="231" formatCode="General">
                  <c:v>53768.213300000003</c:v>
                </c:pt>
                <c:pt idx="232" formatCode="General">
                  <c:v>53769.289799999999</c:v>
                </c:pt>
                <c:pt idx="233" formatCode="General">
                  <c:v>54173.397400000002</c:v>
                </c:pt>
                <c:pt idx="234" formatCode="General">
                  <c:v>54195.344929999999</c:v>
                </c:pt>
                <c:pt idx="235" formatCode="General">
                  <c:v>54211.484199999999</c:v>
                </c:pt>
                <c:pt idx="236" formatCode="General">
                  <c:v>54219.659599999999</c:v>
                </c:pt>
                <c:pt idx="237" formatCode="General">
                  <c:v>54501.544000000002</c:v>
                </c:pt>
                <c:pt idx="238" formatCode="General">
                  <c:v>54863.91</c:v>
                </c:pt>
                <c:pt idx="239" formatCode="General">
                  <c:v>54946.322050000002</c:v>
                </c:pt>
                <c:pt idx="240" formatCode="General">
                  <c:v>54946.32213</c:v>
                </c:pt>
                <c:pt idx="241" formatCode="General">
                  <c:v>54946.322549999997</c:v>
                </c:pt>
                <c:pt idx="242" formatCode="General">
                  <c:v>55243.703399999999</c:v>
                </c:pt>
                <c:pt idx="243" formatCode="General">
                  <c:v>55290.394379999998</c:v>
                </c:pt>
                <c:pt idx="244" formatCode="General">
                  <c:v>55317.5072</c:v>
                </c:pt>
                <c:pt idx="245" formatCode="General">
                  <c:v>55653.404799999997</c:v>
                </c:pt>
                <c:pt idx="246" formatCode="General">
                  <c:v>55659.429799999998</c:v>
                </c:pt>
                <c:pt idx="247" formatCode="General">
                  <c:v>55960.900699999998</c:v>
                </c:pt>
                <c:pt idx="248" formatCode="General">
                  <c:v>55988.441800000001</c:v>
                </c:pt>
                <c:pt idx="249" formatCode="General">
                  <c:v>56010.391499999998</c:v>
                </c:pt>
                <c:pt idx="250" formatCode="General">
                  <c:v>56011.466399999998</c:v>
                </c:pt>
                <c:pt idx="251" formatCode="General">
                  <c:v>56034.705300000001</c:v>
                </c:pt>
                <c:pt idx="252" formatCode="General">
                  <c:v>56356.835200000001</c:v>
                </c:pt>
                <c:pt idx="253" formatCode="General">
                  <c:v>56356.835200000001</c:v>
                </c:pt>
                <c:pt idx="254" formatCode="General">
                  <c:v>56687.568659999997</c:v>
                </c:pt>
                <c:pt idx="255" formatCode="General">
                  <c:v>56694.884700000002</c:v>
                </c:pt>
                <c:pt idx="256" formatCode="General">
                  <c:v>56723.5046</c:v>
                </c:pt>
                <c:pt idx="257" formatCode="General">
                  <c:v>56725.440499999997</c:v>
                </c:pt>
                <c:pt idx="258" formatCode="General">
                  <c:v>56728.453099999999</c:v>
                </c:pt>
                <c:pt idx="259" formatCode="General">
                  <c:v>56736.416700000002</c:v>
                </c:pt>
                <c:pt idx="260" formatCode="General">
                  <c:v>57030.137099999956</c:v>
                </c:pt>
                <c:pt idx="261" formatCode="General">
                  <c:v>57102.439299999998</c:v>
                </c:pt>
                <c:pt idx="262" formatCode="General">
                  <c:v>57108.034199999965</c:v>
                </c:pt>
                <c:pt idx="263" formatCode="General">
                  <c:v>57434.033799999997</c:v>
                </c:pt>
                <c:pt idx="264" formatCode="General">
                  <c:v>57435.108500000002</c:v>
                </c:pt>
                <c:pt idx="265" formatCode="General">
                  <c:v>57465.020499999999</c:v>
                </c:pt>
                <c:pt idx="266" formatCode="General">
                  <c:v>57465.020499999999</c:v>
                </c:pt>
                <c:pt idx="267" formatCode="General">
                  <c:v>57465.020900000003</c:v>
                </c:pt>
                <c:pt idx="268" formatCode="General">
                  <c:v>57466.312899999997</c:v>
                </c:pt>
                <c:pt idx="269" formatCode="General">
                  <c:v>57466.525699999998</c:v>
                </c:pt>
                <c:pt idx="270" formatCode="General">
                  <c:v>57807.806499999999</c:v>
                </c:pt>
                <c:pt idx="271" formatCode="General">
                  <c:v>57829.323100000001</c:v>
                </c:pt>
                <c:pt idx="272" formatCode="General">
                  <c:v>57829.539700000001</c:v>
                </c:pt>
                <c:pt idx="273" formatCode="General">
                  <c:v>57858.588499999998</c:v>
                </c:pt>
                <c:pt idx="274" formatCode="General">
                  <c:v>57865.475100000003</c:v>
                </c:pt>
                <c:pt idx="275" formatCode="General">
                  <c:v>58525.87</c:v>
                </c:pt>
                <c:pt idx="276" formatCode="General">
                  <c:v>58567.401100000003</c:v>
                </c:pt>
                <c:pt idx="277" formatCode="General">
                  <c:v>58579.023399999998</c:v>
                </c:pt>
                <c:pt idx="278" formatCode="General">
                  <c:v>58851.227299999999</c:v>
                </c:pt>
                <c:pt idx="279" formatCode="General">
                  <c:v>58851.227500000001</c:v>
                </c:pt>
                <c:pt idx="280" formatCode="General">
                  <c:v>58851.227599999998</c:v>
                </c:pt>
                <c:pt idx="281" formatCode="General">
                  <c:v>58932.997199999998</c:v>
                </c:pt>
                <c:pt idx="282" formatCode="General">
                  <c:v>58932.997300000003</c:v>
                </c:pt>
                <c:pt idx="283" formatCode="General">
                  <c:v>58932.998299999999</c:v>
                </c:pt>
                <c:pt idx="284" formatCode="General">
                  <c:v>58934.934000000001</c:v>
                </c:pt>
                <c:pt idx="285" formatCode="General">
                  <c:v>58934.934000000001</c:v>
                </c:pt>
                <c:pt idx="286" formatCode="General">
                  <c:v>58949.349900000001</c:v>
                </c:pt>
                <c:pt idx="287" formatCode="General">
                  <c:v>58950.4283</c:v>
                </c:pt>
                <c:pt idx="288" formatCode="General">
                  <c:v>58976.463799999998</c:v>
                </c:pt>
                <c:pt idx="289" formatCode="General">
                  <c:v>59206.279799999997</c:v>
                </c:pt>
                <c:pt idx="290" formatCode="General">
                  <c:v>59206.28</c:v>
                </c:pt>
                <c:pt idx="291" formatCode="General">
                  <c:v>59206.280100000004</c:v>
                </c:pt>
                <c:pt idx="292" formatCode="0.00000">
                  <c:v>59217.254900000058</c:v>
                </c:pt>
                <c:pt idx="293" formatCode="0.00000">
                  <c:v>59217.256099999882</c:v>
                </c:pt>
                <c:pt idx="294" formatCode="0.00000">
                  <c:v>59217.256599999964</c:v>
                </c:pt>
                <c:pt idx="295" formatCode="0.00000">
                  <c:v>59234.251999999862</c:v>
                </c:pt>
                <c:pt idx="296" formatCode="0.00000">
                  <c:v>59259.424999999814</c:v>
                </c:pt>
                <c:pt idx="297" formatCode="0.00000">
                  <c:v>59291.493999999948</c:v>
                </c:pt>
                <c:pt idx="298" formatCode="0.00000">
                  <c:v>59298.378700000001</c:v>
                </c:pt>
                <c:pt idx="299" formatCode="0.00000">
                  <c:v>59298.595500000003</c:v>
                </c:pt>
                <c:pt idx="300" formatCode="0.00000">
                  <c:v>59313.010100000072</c:v>
                </c:pt>
                <c:pt idx="301" formatCode="0.00000">
                  <c:v>59313.010300000198</c:v>
                </c:pt>
                <c:pt idx="302" formatCode="0.00000">
                  <c:v>59313.012699999847</c:v>
                </c:pt>
                <c:pt idx="303" formatCode="0.00000">
                  <c:v>59326.353800000157</c:v>
                </c:pt>
                <c:pt idx="304" formatCode="0.00000">
                  <c:v>59329.365699999966</c:v>
                </c:pt>
                <c:pt idx="305" formatCode="0.00000">
                  <c:v>59343.351400000043</c:v>
                </c:pt>
                <c:pt idx="306" formatCode="0.00000">
                  <c:v>59606.092399999965</c:v>
                </c:pt>
                <c:pt idx="307" formatCode="0.00000">
                  <c:v>59616.206999999937</c:v>
                </c:pt>
                <c:pt idx="308" formatCode="0.00000">
                  <c:v>59617.280999999959</c:v>
                </c:pt>
                <c:pt idx="309" formatCode="0.00000">
                  <c:v>59628.042299999855</c:v>
                </c:pt>
                <c:pt idx="310" formatCode="0.00000">
                  <c:v>59637.509299999998</c:v>
                </c:pt>
                <c:pt idx="311" formatCode="0.00000">
                  <c:v>59707.443899999998</c:v>
                </c:pt>
                <c:pt idx="312" formatCode="0.00000">
                  <c:v>59937.260499999858</c:v>
                </c:pt>
                <c:pt idx="313" formatCode="General">
                  <c:v>60061.421600000001</c:v>
                </c:pt>
              </c:numCache>
            </c:numRef>
          </c:xVal>
          <c:yVal>
            <c:numRef>
              <c:f>'Active 6'!$L$21:$L$953</c:f>
              <c:numCache>
                <c:formatCode>General</c:formatCode>
                <c:ptCount val="933"/>
                <c:pt idx="176">
                  <c:v>1.8679999921005219E-3</c:v>
                </c:pt>
                <c:pt idx="177">
                  <c:v>2.6679999937186949E-3</c:v>
                </c:pt>
                <c:pt idx="178">
                  <c:v>-6.1049999931128696E-4</c:v>
                </c:pt>
                <c:pt idx="179">
                  <c:v>3.8949999725446105E-4</c:v>
                </c:pt>
                <c:pt idx="180">
                  <c:v>-5.9020000044256449E-3</c:v>
                </c:pt>
                <c:pt idx="181">
                  <c:v>-1.6680000044289045E-3</c:v>
                </c:pt>
                <c:pt idx="182">
                  <c:v>-4.7960000010789372E-3</c:v>
                </c:pt>
                <c:pt idx="183">
                  <c:v>-9.9280000067665242E-3</c:v>
                </c:pt>
                <c:pt idx="184">
                  <c:v>-1.2427000001480337E-2</c:v>
                </c:pt>
                <c:pt idx="185">
                  <c:v>-1.1532500007888302E-2</c:v>
                </c:pt>
                <c:pt idx="186">
                  <c:v>-5.5310000025201589E-3</c:v>
                </c:pt>
                <c:pt idx="187">
                  <c:v>-1.5630000001692679E-2</c:v>
                </c:pt>
                <c:pt idx="188">
                  <c:v>-7.2620000064489432E-3</c:v>
                </c:pt>
                <c:pt idx="189">
                  <c:v>-1.1733000006643124E-2</c:v>
                </c:pt>
                <c:pt idx="190">
                  <c:v>-1.025600000139093E-2</c:v>
                </c:pt>
                <c:pt idx="191">
                  <c:v>-1.0076999999000691E-2</c:v>
                </c:pt>
                <c:pt idx="192">
                  <c:v>-1.1655499998596497E-2</c:v>
                </c:pt>
                <c:pt idx="193">
                  <c:v>-1.156950000586221E-2</c:v>
                </c:pt>
                <c:pt idx="194">
                  <c:v>-8.8759999998728745E-3</c:v>
                </c:pt>
                <c:pt idx="195">
                  <c:v>-1.315450000402052E-2</c:v>
                </c:pt>
                <c:pt idx="196">
                  <c:v>-1.1067500003264286E-2</c:v>
                </c:pt>
                <c:pt idx="197">
                  <c:v>-1.0677500002202578E-2</c:v>
                </c:pt>
                <c:pt idx="198">
                  <c:v>-1.1400000003050081E-2</c:v>
                </c:pt>
                <c:pt idx="199">
                  <c:v>-1.840450000599958E-2</c:v>
                </c:pt>
                <c:pt idx="200">
                  <c:v>-1.329999999870779E-2</c:v>
                </c:pt>
                <c:pt idx="201">
                  <c:v>-1.1682241405651439E-2</c:v>
                </c:pt>
                <c:pt idx="202">
                  <c:v>-1.4045500007341616E-2</c:v>
                </c:pt>
                <c:pt idx="203">
                  <c:v>-1.2644500005990267E-2</c:v>
                </c:pt>
                <c:pt idx="204">
                  <c:v>-1.3036000003921799E-2</c:v>
                </c:pt>
                <c:pt idx="205">
                  <c:v>-1.2323499999183696E-2</c:v>
                </c:pt>
                <c:pt idx="206">
                  <c:v>-1.5537500003119931E-2</c:v>
                </c:pt>
                <c:pt idx="207">
                  <c:v>-1.1030000008759089E-2</c:v>
                </c:pt>
                <c:pt idx="208">
                  <c:v>-1.3643999998748768E-2</c:v>
                </c:pt>
                <c:pt idx="209">
                  <c:v>-1.4222500001778826E-2</c:v>
                </c:pt>
                <c:pt idx="210">
                  <c:v>-1.0536499998124782E-2</c:v>
                </c:pt>
                <c:pt idx="211">
                  <c:v>-1.1043000005884096E-2</c:v>
                </c:pt>
                <c:pt idx="212">
                  <c:v>-9.9279999994905666E-3</c:v>
                </c:pt>
                <c:pt idx="213">
                  <c:v>-1.2141999999585096E-2</c:v>
                </c:pt>
                <c:pt idx="214">
                  <c:v>-1.2447500004782341E-2</c:v>
                </c:pt>
                <c:pt idx="215">
                  <c:v>-1.4726000001246575E-2</c:v>
                </c:pt>
                <c:pt idx="216">
                  <c:v>-1.0740000005171169E-2</c:v>
                </c:pt>
                <c:pt idx="217">
                  <c:v>-1.1732500002835877E-2</c:v>
                </c:pt>
                <c:pt idx="218">
                  <c:v>-1.1646500002825633E-2</c:v>
                </c:pt>
                <c:pt idx="219">
                  <c:v>-1.2239000003319234E-2</c:v>
                </c:pt>
                <c:pt idx="220">
                  <c:v>-1.3931500005128328E-2</c:v>
                </c:pt>
                <c:pt idx="221">
                  <c:v>-1.4866000004985835E-2</c:v>
                </c:pt>
                <c:pt idx="222">
                  <c:v>-1.2949999996635597E-2</c:v>
                </c:pt>
                <c:pt idx="223">
                  <c:v>-1.0542500007431954E-2</c:v>
                </c:pt>
                <c:pt idx="224">
                  <c:v>-1.1962999997194856E-2</c:v>
                </c:pt>
                <c:pt idx="225">
                  <c:v>-1.1441499998909421E-2</c:v>
                </c:pt>
                <c:pt idx="226">
                  <c:v>-1.2462000006053131E-2</c:v>
                </c:pt>
                <c:pt idx="227">
                  <c:v>-1.2443999999959487E-2</c:v>
                </c:pt>
                <c:pt idx="228">
                  <c:v>-1.2570000006235205E-2</c:v>
                </c:pt>
                <c:pt idx="229">
                  <c:v>-1.1854000003950205E-2</c:v>
                </c:pt>
                <c:pt idx="230">
                  <c:v>-1.0781000004499219E-2</c:v>
                </c:pt>
                <c:pt idx="231">
                  <c:v>-1.2511499997344799E-2</c:v>
                </c:pt>
                <c:pt idx="232">
                  <c:v>-1.1904000006325077E-2</c:v>
                </c:pt>
                <c:pt idx="233">
                  <c:v>-9.5270000019809231E-3</c:v>
                </c:pt>
                <c:pt idx="234">
                  <c:v>-1.0204000005614944E-2</c:v>
                </c:pt>
                <c:pt idx="235">
                  <c:v>-9.3215000015334226E-3</c:v>
                </c:pt>
                <c:pt idx="236">
                  <c:v>-1.0704500004067086E-2</c:v>
                </c:pt>
                <c:pt idx="237">
                  <c:v>-1.0139500001969282E-2</c:v>
                </c:pt>
                <c:pt idx="238">
                  <c:v>-4.7334999981103465E-3</c:v>
                </c:pt>
                <c:pt idx="239">
                  <c:v>-6.0490000032586977E-3</c:v>
                </c:pt>
                <c:pt idx="240">
                  <c:v>-5.9690000052796677E-3</c:v>
                </c:pt>
                <c:pt idx="241">
                  <c:v>-5.5490000086138025E-3</c:v>
                </c:pt>
                <c:pt idx="242">
                  <c:v>-1.3860000035492703E-3</c:v>
                </c:pt>
                <c:pt idx="243">
                  <c:v>-4.1405000083614141E-3</c:v>
                </c:pt>
                <c:pt idx="244">
                  <c:v>-3.811499998846557E-3</c:v>
                </c:pt>
                <c:pt idx="245">
                  <c:v>1.4999999257270247E-4</c:v>
                </c:pt>
                <c:pt idx="246">
                  <c:v>1.5199999324977398E-4</c:v>
                </c:pt>
                <c:pt idx="247">
                  <c:v>5.9734999958891422E-3</c:v>
                </c:pt>
                <c:pt idx="248">
                  <c:v>4.2255000007571653E-3</c:v>
                </c:pt>
                <c:pt idx="249">
                  <c:v>5.7184999895980582E-3</c:v>
                </c:pt>
                <c:pt idx="250">
                  <c:v>4.7259999919333495E-3</c:v>
                </c:pt>
                <c:pt idx="251">
                  <c:v>4.3480000022100285E-3</c:v>
                </c:pt>
                <c:pt idx="252">
                  <c:v>1.2033499995595776E-2</c:v>
                </c:pt>
                <c:pt idx="253">
                  <c:v>1.2033499995595776E-2</c:v>
                </c:pt>
                <c:pt idx="254">
                  <c:v>1.6138999992108438E-2</c:v>
                </c:pt>
                <c:pt idx="255">
                  <c:v>1.6110000004118774E-2</c:v>
                </c:pt>
                <c:pt idx="256">
                  <c:v>1.7269499992835335E-2</c:v>
                </c:pt>
                <c:pt idx="257">
                  <c:v>1.6562999997404404E-2</c:v>
                </c:pt>
                <c:pt idx="258">
                  <c:v>1.6663999995216727E-2</c:v>
                </c:pt>
                <c:pt idx="259">
                  <c:v>1.8659499997738749E-2</c:v>
                </c:pt>
                <c:pt idx="260">
                  <c:v>2.0406999952683691E-2</c:v>
                </c:pt>
                <c:pt idx="261">
                  <c:v>2.2630999999819323E-2</c:v>
                </c:pt>
                <c:pt idx="262">
                  <c:v>2.2889999963808805E-2</c:v>
                </c:pt>
                <c:pt idx="263">
                  <c:v>2.7062499990279321E-2</c:v>
                </c:pt>
                <c:pt idx="264">
                  <c:v>2.5869999997667037E-2</c:v>
                </c:pt>
                <c:pt idx="265">
                  <c:v>2.8058500000042841E-2</c:v>
                </c:pt>
                <c:pt idx="266">
                  <c:v>2.8058500000042841E-2</c:v>
                </c:pt>
                <c:pt idx="267">
                  <c:v>2.8458500004489906E-2</c:v>
                </c:pt>
                <c:pt idx="268">
                  <c:v>2.9387499998847488E-2</c:v>
                </c:pt>
                <c:pt idx="269">
                  <c:v>2.7008999997633509E-2</c:v>
                </c:pt>
                <c:pt idx="270">
                  <c:v>3.4707999999227468E-2</c:v>
                </c:pt>
                <c:pt idx="271">
                  <c:v>3.3457999998063315E-2</c:v>
                </c:pt>
                <c:pt idx="272">
                  <c:v>3.487949999544071E-2</c:v>
                </c:pt>
                <c:pt idx="273">
                  <c:v>3.4581999992951751E-2</c:v>
                </c:pt>
                <c:pt idx="274">
                  <c:v>3.546999999525724E-2</c:v>
                </c:pt>
                <c:pt idx="275">
                  <c:v>4.7553500000503846E-2</c:v>
                </c:pt>
                <c:pt idx="276">
                  <c:v>4.9203000002307817E-2</c:v>
                </c:pt>
                <c:pt idx="277">
                  <c:v>5.1863999993656762E-2</c:v>
                </c:pt>
                <c:pt idx="278">
                  <c:v>5.4961499990895391E-2</c:v>
                </c:pt>
                <c:pt idx="279">
                  <c:v>5.5161499993118923E-2</c:v>
                </c:pt>
                <c:pt idx="280">
                  <c:v>5.5261499990592711E-2</c:v>
                </c:pt>
                <c:pt idx="281">
                  <c:v>5.7031499993172474E-2</c:v>
                </c:pt>
                <c:pt idx="282">
                  <c:v>5.7131499997922219E-2</c:v>
                </c:pt>
                <c:pt idx="283">
                  <c:v>5.8131499994487967E-2</c:v>
                </c:pt>
                <c:pt idx="284">
                  <c:v>5.7224999996833503E-2</c:v>
                </c:pt>
                <c:pt idx="285">
                  <c:v>5.7224999996833503E-2</c:v>
                </c:pt>
                <c:pt idx="286">
                  <c:v>5.6165499998314772E-2</c:v>
                </c:pt>
                <c:pt idx="287">
                  <c:v>5.867299999226816E-2</c:v>
                </c:pt>
                <c:pt idx="288">
                  <c:v>5.7574499995098449E-2</c:v>
                </c:pt>
                <c:pt idx="289">
                  <c:v>6.2936499998613726E-2</c:v>
                </c:pt>
                <c:pt idx="290">
                  <c:v>6.3136500000837259E-2</c:v>
                </c:pt>
                <c:pt idx="291">
                  <c:v>6.3236500005587004E-2</c:v>
                </c:pt>
                <c:pt idx="292">
                  <c:v>6.3933000055840239E-2</c:v>
                </c:pt>
                <c:pt idx="293">
                  <c:v>6.5132999880006537E-2</c:v>
                </c:pt>
                <c:pt idx="294">
                  <c:v>6.5632999961962923E-2</c:v>
                </c:pt>
                <c:pt idx="295">
                  <c:v>6.1931499862112105E-2</c:v>
                </c:pt>
                <c:pt idx="296">
                  <c:v>5.9046999813290313E-2</c:v>
                </c:pt>
                <c:pt idx="297">
                  <c:v>6.645049994403962E-2</c:v>
                </c:pt>
                <c:pt idx="298">
                  <c:v>6.5438499994343147E-2</c:v>
                </c:pt>
                <c:pt idx="299">
                  <c:v>6.7060000001220033E-2</c:v>
                </c:pt>
                <c:pt idx="300">
                  <c:v>6.4700500064645894E-2</c:v>
                </c:pt>
                <c:pt idx="301">
                  <c:v>6.4900500190560706E-2</c:v>
                </c:pt>
                <c:pt idx="302">
                  <c:v>6.7300499838893302E-2</c:v>
                </c:pt>
                <c:pt idx="303">
                  <c:v>6.7333500155655202E-2</c:v>
                </c:pt>
                <c:pt idx="304">
                  <c:v>6.6734499967424199E-2</c:v>
                </c:pt>
                <c:pt idx="305">
                  <c:v>6.5832000036607496E-2</c:v>
                </c:pt>
                <c:pt idx="306">
                  <c:v>7.3883499964722432E-2</c:v>
                </c:pt>
                <c:pt idx="307">
                  <c:v>7.5093999934324529E-2</c:v>
                </c:pt>
                <c:pt idx="308">
                  <c:v>7.3201499952119775E-2</c:v>
                </c:pt>
                <c:pt idx="309">
                  <c:v>7.5576499853923451E-2</c:v>
                </c:pt>
                <c:pt idx="310">
                  <c:v>7.4722499994095415E-2</c:v>
                </c:pt>
                <c:pt idx="311">
                  <c:v>7.6309999996738043E-2</c:v>
                </c:pt>
                <c:pt idx="312">
                  <c:v>8.2271999854128808E-2</c:v>
                </c:pt>
                <c:pt idx="313">
                  <c:v>8.5377499999594875E-2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04-4E98-9D86-28395A5D958E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6'!$M$21:$M$953</c:f>
              <c:numCache>
                <c:formatCode>General</c:formatCode>
                <c:ptCount val="9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04-4E98-9D86-28395A5D958E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6'!$D$21:$D$64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6'!$F$21:$F$953</c:f>
              <c:numCache>
                <c:formatCode>General</c:formatCode>
                <c:ptCount val="933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39084.5</c:v>
                </c:pt>
                <c:pt idx="254">
                  <c:v>39853</c:v>
                </c:pt>
                <c:pt idx="255">
                  <c:v>39870</c:v>
                </c:pt>
                <c:pt idx="256">
                  <c:v>39936.5</c:v>
                </c:pt>
                <c:pt idx="257">
                  <c:v>39941</c:v>
                </c:pt>
                <c:pt idx="258">
                  <c:v>39948</c:v>
                </c:pt>
                <c:pt idx="259">
                  <c:v>39966.5</c:v>
                </c:pt>
                <c:pt idx="260">
                  <c:v>40649</c:v>
                </c:pt>
                <c:pt idx="261">
                  <c:v>40817</c:v>
                </c:pt>
                <c:pt idx="262">
                  <c:v>40830</c:v>
                </c:pt>
                <c:pt idx="263">
                  <c:v>41587.5</c:v>
                </c:pt>
                <c:pt idx="264">
                  <c:v>41590</c:v>
                </c:pt>
                <c:pt idx="265">
                  <c:v>41659.5</c:v>
                </c:pt>
                <c:pt idx="266">
                  <c:v>41659.5</c:v>
                </c:pt>
                <c:pt idx="267">
                  <c:v>41659.5</c:v>
                </c:pt>
                <c:pt idx="268">
                  <c:v>41662.5</c:v>
                </c:pt>
                <c:pt idx="269">
                  <c:v>41663</c:v>
                </c:pt>
                <c:pt idx="270">
                  <c:v>42456</c:v>
                </c:pt>
                <c:pt idx="271">
                  <c:v>42506</c:v>
                </c:pt>
                <c:pt idx="272">
                  <c:v>42506.5</c:v>
                </c:pt>
                <c:pt idx="273">
                  <c:v>42574</c:v>
                </c:pt>
                <c:pt idx="274">
                  <c:v>42590</c:v>
                </c:pt>
                <c:pt idx="275">
                  <c:v>44124.5</c:v>
                </c:pt>
                <c:pt idx="276">
                  <c:v>44221</c:v>
                </c:pt>
                <c:pt idx="277">
                  <c:v>44248</c:v>
                </c:pt>
                <c:pt idx="278">
                  <c:v>44880.5</c:v>
                </c:pt>
                <c:pt idx="279">
                  <c:v>44880.5</c:v>
                </c:pt>
                <c:pt idx="280">
                  <c:v>44880.5</c:v>
                </c:pt>
                <c:pt idx="281">
                  <c:v>45070.5</c:v>
                </c:pt>
                <c:pt idx="282">
                  <c:v>45070.5</c:v>
                </c:pt>
                <c:pt idx="283">
                  <c:v>45070.5</c:v>
                </c:pt>
                <c:pt idx="284">
                  <c:v>45075</c:v>
                </c:pt>
                <c:pt idx="285">
                  <c:v>45075</c:v>
                </c:pt>
                <c:pt idx="286">
                  <c:v>45108.5</c:v>
                </c:pt>
                <c:pt idx="287">
                  <c:v>45111</c:v>
                </c:pt>
                <c:pt idx="288">
                  <c:v>45171.5</c:v>
                </c:pt>
                <c:pt idx="289">
                  <c:v>45705.5</c:v>
                </c:pt>
                <c:pt idx="290">
                  <c:v>45705.5</c:v>
                </c:pt>
                <c:pt idx="291">
                  <c:v>45705.5</c:v>
                </c:pt>
                <c:pt idx="292">
                  <c:v>45731</c:v>
                </c:pt>
                <c:pt idx="293">
                  <c:v>45731</c:v>
                </c:pt>
                <c:pt idx="294">
                  <c:v>45731</c:v>
                </c:pt>
                <c:pt idx="295">
                  <c:v>45770.5</c:v>
                </c:pt>
                <c:pt idx="296">
                  <c:v>45829</c:v>
                </c:pt>
                <c:pt idx="297">
                  <c:v>45903.5</c:v>
                </c:pt>
                <c:pt idx="298">
                  <c:v>45919.5</c:v>
                </c:pt>
                <c:pt idx="299">
                  <c:v>45920</c:v>
                </c:pt>
                <c:pt idx="300">
                  <c:v>45953.5</c:v>
                </c:pt>
                <c:pt idx="301">
                  <c:v>45953.5</c:v>
                </c:pt>
                <c:pt idx="302">
                  <c:v>45953.5</c:v>
                </c:pt>
                <c:pt idx="303">
                  <c:v>45984.5</c:v>
                </c:pt>
                <c:pt idx="304">
                  <c:v>45991.5</c:v>
                </c:pt>
                <c:pt idx="305">
                  <c:v>46024</c:v>
                </c:pt>
                <c:pt idx="306">
                  <c:v>46634.5</c:v>
                </c:pt>
                <c:pt idx="307">
                  <c:v>46658</c:v>
                </c:pt>
                <c:pt idx="308">
                  <c:v>46660.5</c:v>
                </c:pt>
                <c:pt idx="309">
                  <c:v>46685.5</c:v>
                </c:pt>
                <c:pt idx="310">
                  <c:v>46707.5</c:v>
                </c:pt>
                <c:pt idx="311">
                  <c:v>46870</c:v>
                </c:pt>
                <c:pt idx="312">
                  <c:v>47404</c:v>
                </c:pt>
                <c:pt idx="313">
                  <c:v>47692.5</c:v>
                </c:pt>
              </c:numCache>
            </c:numRef>
          </c:xVal>
          <c:yVal>
            <c:numRef>
              <c:f>'Active 6'!$N$21:$N$953</c:f>
              <c:numCache>
                <c:formatCode>General</c:formatCode>
                <c:ptCount val="9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904-4E98-9D86-28395A5D958E}"/>
            </c:ext>
          </c:extLst>
        </c:ser>
        <c:ser>
          <c:idx val="7"/>
          <c:order val="7"/>
          <c:tx>
            <c:strRef>
              <c:f>'Active 6'!$Z$1</c:f>
              <c:strCache>
                <c:ptCount val="1"/>
                <c:pt idx="0">
                  <c:v>Q+Sin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6'!$X$2:$X$54</c:f>
              <c:numCache>
                <c:formatCode>General</c:formatCode>
                <c:ptCount val="5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</c:numCache>
            </c:numRef>
          </c:xVal>
          <c:yVal>
            <c:numRef>
              <c:f>'Active 6'!$Z$2:$Z$54</c:f>
              <c:numCache>
                <c:formatCode>0.00E+00</c:formatCode>
                <c:ptCount val="53"/>
                <c:pt idx="0">
                  <c:v>5.1675983621413679E-2</c:v>
                </c:pt>
                <c:pt idx="1">
                  <c:v>4.1451840427061834E-2</c:v>
                </c:pt>
                <c:pt idx="2">
                  <c:v>2.6752200480577335E-2</c:v>
                </c:pt>
                <c:pt idx="3">
                  <c:v>9.4693677268956385E-3</c:v>
                </c:pt>
                <c:pt idx="4">
                  <c:v>-8.1680439069549745E-3</c:v>
                </c:pt>
                <c:pt idx="5">
                  <c:v>-2.3880832974889112E-2</c:v>
                </c:pt>
                <c:pt idx="6">
                  <c:v>-3.563141861610844E-2</c:v>
                </c:pt>
                <c:pt idx="7">
                  <c:v>-4.188507136548205E-2</c:v>
                </c:pt>
                <c:pt idx="8">
                  <c:v>-4.1806675220566344E-2</c:v>
                </c:pt>
                <c:pt idx="9">
                  <c:v>-3.5367794818313085E-2</c:v>
                </c:pt>
                <c:pt idx="10">
                  <c:v>-2.3350321029252004E-2</c:v>
                </c:pt>
                <c:pt idx="11">
                  <c:v>-7.2462275808141685E-3</c:v>
                </c:pt>
                <c:pt idx="12">
                  <c:v>1.0933709452502324E-2</c:v>
                </c:pt>
                <c:pt idx="13">
                  <c:v>2.8917705915628436E-2</c:v>
                </c:pt>
                <c:pt idx="14">
                  <c:v>4.4464226733439804E-2</c:v>
                </c:pt>
                <c:pt idx="15">
                  <c:v>5.5649364947062678E-2</c:v>
                </c:pt>
                <c:pt idx="16">
                  <c:v>6.1113498807897529E-2</c:v>
                </c:pt>
                <c:pt idx="17">
                  <c:v>6.0235603922982772E-2</c:v>
                </c:pt>
                <c:pt idx="18">
                  <c:v>5.3212872527319419E-2</c:v>
                </c:pt>
                <c:pt idx="19">
                  <c:v>4.1035432186651767E-2</c:v>
                </c:pt>
                <c:pt idx="20">
                  <c:v>2.5359405153610955E-2</c:v>
                </c:pt>
                <c:pt idx="21">
                  <c:v>8.2945829741722481E-3</c:v>
                </c:pt>
                <c:pt idx="22">
                  <c:v>-7.8660621912935956E-3</c:v>
                </c:pt>
                <c:pt idx="23">
                  <c:v>-2.0940351165416139E-2</c:v>
                </c:pt>
                <c:pt idx="24">
                  <c:v>-2.9136666986972301E-2</c:v>
                </c:pt>
                <c:pt idx="25">
                  <c:v>-3.1283651586819353E-2</c:v>
                </c:pt>
                <c:pt idx="26">
                  <c:v>-2.6980381333580595E-2</c:v>
                </c:pt>
                <c:pt idx="27">
                  <c:v>-1.6647767990112763E-2</c:v>
                </c:pt>
                <c:pt idx="28">
                  <c:v>-1.4745951516051854E-3</c:v>
                </c:pt>
                <c:pt idx="29">
                  <c:v>1.6734891363242653E-2</c:v>
                </c:pt>
                <c:pt idx="30">
                  <c:v>3.5792299287910015E-2</c:v>
                </c:pt>
                <c:pt idx="31">
                  <c:v>5.3405655698699858E-2</c:v>
                </c:pt>
                <c:pt idx="32">
                  <c:v>6.7473252503645664E-2</c:v>
                </c:pt>
                <c:pt idx="33">
                  <c:v>7.6353098771304584E-2</c:v>
                </c:pt>
                <c:pt idx="34">
                  <c:v>7.9073434399152959E-2</c:v>
                </c:pt>
                <c:pt idx="35">
                  <c:v>7.5457315931975522E-2</c:v>
                </c:pt>
                <c:pt idx="36">
                  <c:v>6.6145301836883039E-2</c:v>
                </c:pt>
                <c:pt idx="37">
                  <c:v>5.2513328838588794E-2</c:v>
                </c:pt>
                <c:pt idx="38">
                  <c:v>3.6496308090463732E-2</c:v>
                </c:pt>
                <c:pt idx="39">
                  <c:v>2.0340057272872508E-2</c:v>
                </c:pt>
                <c:pt idx="40">
                  <c:v>6.3133724996701848E-3</c:v>
                </c:pt>
                <c:pt idx="41">
                  <c:v>-3.5828457564483079E-3</c:v>
                </c:pt>
                <c:pt idx="42">
                  <c:v>-7.8721208155563133E-3</c:v>
                </c:pt>
                <c:pt idx="43">
                  <c:v>-5.7916934803927886E-3</c:v>
                </c:pt>
                <c:pt idx="44">
                  <c:v>2.609687389010823E-3</c:v>
                </c:pt>
                <c:pt idx="45">
                  <c:v>1.6478014788870596E-2</c:v>
                </c:pt>
                <c:pt idx="46">
                  <c:v>3.4263512694738686E-2</c:v>
                </c:pt>
                <c:pt idx="47">
                  <c:v>5.3919327193012345E-2</c:v>
                </c:pt>
                <c:pt idx="48">
                  <c:v>7.3163946155591963E-2</c:v>
                </c:pt>
                <c:pt idx="49">
                  <c:v>8.9773703588339235E-2</c:v>
                </c:pt>
                <c:pt idx="50">
                  <c:v>0.10186786773768344</c:v>
                </c:pt>
                <c:pt idx="51">
                  <c:v>0.10814976284904915</c:v>
                </c:pt>
                <c:pt idx="52">
                  <c:v>0.10807301123591227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904-4E98-9D86-28395A5D9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839368"/>
        <c:axId val="1"/>
      </c:scatterChart>
      <c:valAx>
        <c:axId val="600839368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935538057742785"/>
              <c:y val="0.910828025477707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10000"/>
        <c:minorUnit val="50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571772076877488E-2"/>
              <c:y val="0.39193072203554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8393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903225806451613"/>
          <c:y val="0.91082802547770703"/>
          <c:w val="0.85161290322580641"/>
          <c:h val="0.9745222929936305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O-C Diagr.</a:t>
            </a:r>
          </a:p>
        </c:rich>
      </c:tx>
      <c:layout>
        <c:manualLayout>
          <c:xMode val="edge"/>
          <c:yMode val="edge"/>
          <c:x val="0.40306149231346078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34701186013474"/>
          <c:y val="0.14201183431952663"/>
          <c:w val="0.84183725899661876"/>
          <c:h val="0.671597633136094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7'!$H$20:$H$20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7'!$H$21:$H$966</c:f>
              <c:numCache>
                <c:formatCode>General</c:formatCode>
                <c:ptCount val="946"/>
                <c:pt idx="110">
                  <c:v>-8.9999999909196049E-4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70-485B-B012-7F3A28D5C577}"/>
            </c:ext>
          </c:extLst>
        </c:ser>
        <c:ser>
          <c:idx val="1"/>
          <c:order val="1"/>
          <c:tx>
            <c:strRef>
              <c:f>'Active 7'!$I$20:$I$20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7'!$D$21:$D$966</c:f>
                <c:numCache>
                  <c:formatCode>General</c:formatCode>
                  <c:ptCount val="946"/>
                  <c:pt idx="110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2.9999999999999997E-4</c:v>
                  </c:pt>
                  <c:pt idx="187">
                    <c:v>6.0000000000000001E-3</c:v>
                  </c:pt>
                  <c:pt idx="188">
                    <c:v>2.9999999999999997E-4</c:v>
                  </c:pt>
                  <c:pt idx="189">
                    <c:v>4.0000000000000002E-4</c:v>
                  </c:pt>
                  <c:pt idx="190">
                    <c:v>2.0000000000000001E-4</c:v>
                  </c:pt>
                  <c:pt idx="191">
                    <c:v>5.0000000000000001E-4</c:v>
                  </c:pt>
                  <c:pt idx="192">
                    <c:v>5.0000000000000001E-4</c:v>
                  </c:pt>
                  <c:pt idx="193">
                    <c:v>2.9999999999999997E-4</c:v>
                  </c:pt>
                  <c:pt idx="194">
                    <c:v>2.9999999999999997E-4</c:v>
                  </c:pt>
                  <c:pt idx="195">
                    <c:v>4.0000000000000002E-4</c:v>
                  </c:pt>
                  <c:pt idx="196">
                    <c:v>2.9999999999999997E-4</c:v>
                  </c:pt>
                  <c:pt idx="197">
                    <c:v>2.9999999999999997E-4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1E-4</c:v>
                  </c:pt>
                  <c:pt idx="201">
                    <c:v>2.0000000000000001E-4</c:v>
                  </c:pt>
                  <c:pt idx="202">
                    <c:v>2.9999999999999997E-4</c:v>
                  </c:pt>
                  <c:pt idx="203">
                    <c:v>6.9999999999999999E-4</c:v>
                  </c:pt>
                  <c:pt idx="204">
                    <c:v>5.0000000000000001E-4</c:v>
                  </c:pt>
                  <c:pt idx="205">
                    <c:v>5.9999999999999995E-4</c:v>
                  </c:pt>
                  <c:pt idx="206">
                    <c:v>5.9999999999999995E-4</c:v>
                  </c:pt>
                  <c:pt idx="207">
                    <c:v>6.9999999999999999E-4</c:v>
                  </c:pt>
                  <c:pt idx="208">
                    <c:v>5.0000000000000001E-4</c:v>
                  </c:pt>
                  <c:pt idx="209">
                    <c:v>5.9999999999999995E-4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4.0000000000000002E-4</c:v>
                  </c:pt>
                  <c:pt idx="213">
                    <c:v>5.0000000000000001E-4</c:v>
                  </c:pt>
                  <c:pt idx="214">
                    <c:v>2.9999999999999997E-4</c:v>
                  </c:pt>
                  <c:pt idx="215">
                    <c:v>1.2999999999999999E-3</c:v>
                  </c:pt>
                  <c:pt idx="216">
                    <c:v>5.0000000000000001E-4</c:v>
                  </c:pt>
                  <c:pt idx="217">
                    <c:v>1E-3</c:v>
                  </c:pt>
                  <c:pt idx="218">
                    <c:v>8.0000000000000004E-4</c:v>
                  </c:pt>
                  <c:pt idx="219">
                    <c:v>6.9999999999999999E-4</c:v>
                  </c:pt>
                  <c:pt idx="220">
                    <c:v>5.9999999999999995E-4</c:v>
                  </c:pt>
                  <c:pt idx="221">
                    <c:v>8.9999999999999998E-4</c:v>
                  </c:pt>
                  <c:pt idx="222">
                    <c:v>6.9999999999999999E-4</c:v>
                  </c:pt>
                  <c:pt idx="223">
                    <c:v>5.0000000000000001E-4</c:v>
                  </c:pt>
                  <c:pt idx="224">
                    <c:v>2.5999999999999999E-3</c:v>
                  </c:pt>
                  <c:pt idx="225">
                    <c:v>4.0000000000000002E-4</c:v>
                  </c:pt>
                  <c:pt idx="226">
                    <c:v>1E-4</c:v>
                  </c:pt>
                  <c:pt idx="227">
                    <c:v>5.9999999999999995E-4</c:v>
                  </c:pt>
                  <c:pt idx="228">
                    <c:v>2.0000000000000001E-4</c:v>
                  </c:pt>
                  <c:pt idx="229">
                    <c:v>5.9999999999999995E-4</c:v>
                  </c:pt>
                  <c:pt idx="230">
                    <c:v>2.9999999999999997E-4</c:v>
                  </c:pt>
                  <c:pt idx="233">
                    <c:v>6.9999999999999999E-4</c:v>
                  </c:pt>
                  <c:pt idx="234">
                    <c:v>0</c:v>
                  </c:pt>
                  <c:pt idx="235">
                    <c:v>4.0000000000000002E-4</c:v>
                  </c:pt>
                  <c:pt idx="236">
                    <c:v>1E-4</c:v>
                  </c:pt>
                  <c:pt idx="237">
                    <c:v>8.9999999999999998E-4</c:v>
                  </c:pt>
                  <c:pt idx="238">
                    <c:v>6.9999999999999999E-4</c:v>
                  </c:pt>
                  <c:pt idx="239">
                    <c:v>1E-4</c:v>
                  </c:pt>
                  <c:pt idx="240">
                    <c:v>2.9999999999999997E-4</c:v>
                  </c:pt>
                  <c:pt idx="241">
                    <c:v>2.9999999999999997E-4</c:v>
                  </c:pt>
                  <c:pt idx="242">
                    <c:v>2.9999999999999997E-4</c:v>
                  </c:pt>
                  <c:pt idx="243">
                    <c:v>1E-4</c:v>
                  </c:pt>
                  <c:pt idx="244">
                    <c:v>1.4E-3</c:v>
                  </c:pt>
                  <c:pt idx="245">
                    <c:v>2.9999999999999997E-4</c:v>
                  </c:pt>
                  <c:pt idx="246">
                    <c:v>4.0000000000000002E-4</c:v>
                  </c:pt>
                  <c:pt idx="247">
                    <c:v>2.9999999999999997E-4</c:v>
                  </c:pt>
                  <c:pt idx="248">
                    <c:v>5.0000000000000001E-4</c:v>
                  </c:pt>
                  <c:pt idx="249">
                    <c:v>5.0000000000000001E-4</c:v>
                  </c:pt>
                  <c:pt idx="250">
                    <c:v>2.9999999999999997E-4</c:v>
                  </c:pt>
                  <c:pt idx="251">
                    <c:v>5.0000000000000001E-4</c:v>
                  </c:pt>
                  <c:pt idx="252">
                    <c:v>1E-4</c:v>
                  </c:pt>
                  <c:pt idx="253">
                    <c:v>2.0000000000000001E-4</c:v>
                  </c:pt>
                  <c:pt idx="254">
                    <c:v>3.5999999999999999E-3</c:v>
                  </c:pt>
                  <c:pt idx="255">
                    <c:v>1E-4</c:v>
                  </c:pt>
                  <c:pt idx="256">
                    <c:v>4.0000000000000002E-4</c:v>
                  </c:pt>
                  <c:pt idx="257">
                    <c:v>1.2999999999999999E-3</c:v>
                  </c:pt>
                  <c:pt idx="259">
                    <c:v>1E-3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2.3999999999999998E-3</c:v>
                  </c:pt>
                  <c:pt idx="267">
                    <c:v>3.3999999999999998E-3</c:v>
                  </c:pt>
                  <c:pt idx="268">
                    <c:v>2.9999999999999997E-4</c:v>
                  </c:pt>
                  <c:pt idx="269">
                    <c:v>1.6000000000000001E-3</c:v>
                  </c:pt>
                  <c:pt idx="270">
                    <c:v>1.1999999999999999E-3</c:v>
                  </c:pt>
                  <c:pt idx="271">
                    <c:v>1E-4</c:v>
                  </c:pt>
                  <c:pt idx="272">
                    <c:v>2.0000000000000001E-4</c:v>
                  </c:pt>
                  <c:pt idx="273">
                    <c:v>4.0000000000000002E-4</c:v>
                  </c:pt>
                  <c:pt idx="274">
                    <c:v>2.0000000000000001E-4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1E-3</c:v>
                  </c:pt>
                  <c:pt idx="295">
                    <c:v>4.0000000000000001E-3</c:v>
                  </c:pt>
                  <c:pt idx="296">
                    <c:v>8.0000000000000004E-4</c:v>
                  </c:pt>
                  <c:pt idx="297">
                    <c:v>1.1000000000000001E-3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8">
                    <c:v>5.0000000000000001E-4</c:v>
                  </c:pt>
                  <c:pt idx="309">
                    <c:v>1E-4</c:v>
                  </c:pt>
                  <c:pt idx="311">
                    <c:v>2.0000000000000001E-4</c:v>
                  </c:pt>
                </c:numCache>
              </c:numRef>
            </c:plus>
            <c:minus>
              <c:numRef>
                <c:f>'Active 7'!$D$21:$D$966</c:f>
                <c:numCache>
                  <c:formatCode>General</c:formatCode>
                  <c:ptCount val="946"/>
                  <c:pt idx="110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2.9999999999999997E-4</c:v>
                  </c:pt>
                  <c:pt idx="187">
                    <c:v>6.0000000000000001E-3</c:v>
                  </c:pt>
                  <c:pt idx="188">
                    <c:v>2.9999999999999997E-4</c:v>
                  </c:pt>
                  <c:pt idx="189">
                    <c:v>4.0000000000000002E-4</c:v>
                  </c:pt>
                  <c:pt idx="190">
                    <c:v>2.0000000000000001E-4</c:v>
                  </c:pt>
                  <c:pt idx="191">
                    <c:v>5.0000000000000001E-4</c:v>
                  </c:pt>
                  <c:pt idx="192">
                    <c:v>5.0000000000000001E-4</c:v>
                  </c:pt>
                  <c:pt idx="193">
                    <c:v>2.9999999999999997E-4</c:v>
                  </c:pt>
                  <c:pt idx="194">
                    <c:v>2.9999999999999997E-4</c:v>
                  </c:pt>
                  <c:pt idx="195">
                    <c:v>4.0000000000000002E-4</c:v>
                  </c:pt>
                  <c:pt idx="196">
                    <c:v>2.9999999999999997E-4</c:v>
                  </c:pt>
                  <c:pt idx="197">
                    <c:v>2.9999999999999997E-4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1E-4</c:v>
                  </c:pt>
                  <c:pt idx="201">
                    <c:v>2.0000000000000001E-4</c:v>
                  </c:pt>
                  <c:pt idx="202">
                    <c:v>2.9999999999999997E-4</c:v>
                  </c:pt>
                  <c:pt idx="203">
                    <c:v>6.9999999999999999E-4</c:v>
                  </c:pt>
                  <c:pt idx="204">
                    <c:v>5.0000000000000001E-4</c:v>
                  </c:pt>
                  <c:pt idx="205">
                    <c:v>5.9999999999999995E-4</c:v>
                  </c:pt>
                  <c:pt idx="206">
                    <c:v>5.9999999999999995E-4</c:v>
                  </c:pt>
                  <c:pt idx="207">
                    <c:v>6.9999999999999999E-4</c:v>
                  </c:pt>
                  <c:pt idx="208">
                    <c:v>5.0000000000000001E-4</c:v>
                  </c:pt>
                  <c:pt idx="209">
                    <c:v>5.9999999999999995E-4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4.0000000000000002E-4</c:v>
                  </c:pt>
                  <c:pt idx="213">
                    <c:v>5.0000000000000001E-4</c:v>
                  </c:pt>
                  <c:pt idx="214">
                    <c:v>2.9999999999999997E-4</c:v>
                  </c:pt>
                  <c:pt idx="215">
                    <c:v>1.2999999999999999E-3</c:v>
                  </c:pt>
                  <c:pt idx="216">
                    <c:v>5.0000000000000001E-4</c:v>
                  </c:pt>
                  <c:pt idx="217">
                    <c:v>1E-3</c:v>
                  </c:pt>
                  <c:pt idx="218">
                    <c:v>8.0000000000000004E-4</c:v>
                  </c:pt>
                  <c:pt idx="219">
                    <c:v>6.9999999999999999E-4</c:v>
                  </c:pt>
                  <c:pt idx="220">
                    <c:v>5.9999999999999995E-4</c:v>
                  </c:pt>
                  <c:pt idx="221">
                    <c:v>8.9999999999999998E-4</c:v>
                  </c:pt>
                  <c:pt idx="222">
                    <c:v>6.9999999999999999E-4</c:v>
                  </c:pt>
                  <c:pt idx="223">
                    <c:v>5.0000000000000001E-4</c:v>
                  </c:pt>
                  <c:pt idx="224">
                    <c:v>2.5999999999999999E-3</c:v>
                  </c:pt>
                  <c:pt idx="225">
                    <c:v>4.0000000000000002E-4</c:v>
                  </c:pt>
                  <c:pt idx="226">
                    <c:v>1E-4</c:v>
                  </c:pt>
                  <c:pt idx="227">
                    <c:v>5.9999999999999995E-4</c:v>
                  </c:pt>
                  <c:pt idx="228">
                    <c:v>2.0000000000000001E-4</c:v>
                  </c:pt>
                  <c:pt idx="229">
                    <c:v>5.9999999999999995E-4</c:v>
                  </c:pt>
                  <c:pt idx="230">
                    <c:v>2.9999999999999997E-4</c:v>
                  </c:pt>
                  <c:pt idx="233">
                    <c:v>6.9999999999999999E-4</c:v>
                  </c:pt>
                  <c:pt idx="234">
                    <c:v>0</c:v>
                  </c:pt>
                  <c:pt idx="235">
                    <c:v>4.0000000000000002E-4</c:v>
                  </c:pt>
                  <c:pt idx="236">
                    <c:v>1E-4</c:v>
                  </c:pt>
                  <c:pt idx="237">
                    <c:v>8.9999999999999998E-4</c:v>
                  </c:pt>
                  <c:pt idx="238">
                    <c:v>6.9999999999999999E-4</c:v>
                  </c:pt>
                  <c:pt idx="239">
                    <c:v>1E-4</c:v>
                  </c:pt>
                  <c:pt idx="240">
                    <c:v>2.9999999999999997E-4</c:v>
                  </c:pt>
                  <c:pt idx="241">
                    <c:v>2.9999999999999997E-4</c:v>
                  </c:pt>
                  <c:pt idx="242">
                    <c:v>2.9999999999999997E-4</c:v>
                  </c:pt>
                  <c:pt idx="243">
                    <c:v>1E-4</c:v>
                  </c:pt>
                  <c:pt idx="244">
                    <c:v>1.4E-3</c:v>
                  </c:pt>
                  <c:pt idx="245">
                    <c:v>2.9999999999999997E-4</c:v>
                  </c:pt>
                  <c:pt idx="246">
                    <c:v>4.0000000000000002E-4</c:v>
                  </c:pt>
                  <c:pt idx="247">
                    <c:v>2.9999999999999997E-4</c:v>
                  </c:pt>
                  <c:pt idx="248">
                    <c:v>5.0000000000000001E-4</c:v>
                  </c:pt>
                  <c:pt idx="249">
                    <c:v>5.0000000000000001E-4</c:v>
                  </c:pt>
                  <c:pt idx="250">
                    <c:v>2.9999999999999997E-4</c:v>
                  </c:pt>
                  <c:pt idx="251">
                    <c:v>5.0000000000000001E-4</c:v>
                  </c:pt>
                  <c:pt idx="252">
                    <c:v>1E-4</c:v>
                  </c:pt>
                  <c:pt idx="253">
                    <c:v>2.0000000000000001E-4</c:v>
                  </c:pt>
                  <c:pt idx="254">
                    <c:v>3.5999999999999999E-3</c:v>
                  </c:pt>
                  <c:pt idx="255">
                    <c:v>1E-4</c:v>
                  </c:pt>
                  <c:pt idx="256">
                    <c:v>4.0000000000000002E-4</c:v>
                  </c:pt>
                  <c:pt idx="257">
                    <c:v>1.2999999999999999E-3</c:v>
                  </c:pt>
                  <c:pt idx="259">
                    <c:v>1E-3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2.3999999999999998E-3</c:v>
                  </c:pt>
                  <c:pt idx="267">
                    <c:v>3.3999999999999998E-3</c:v>
                  </c:pt>
                  <c:pt idx="268">
                    <c:v>2.9999999999999997E-4</c:v>
                  </c:pt>
                  <c:pt idx="269">
                    <c:v>1.6000000000000001E-3</c:v>
                  </c:pt>
                  <c:pt idx="270">
                    <c:v>1.1999999999999999E-3</c:v>
                  </c:pt>
                  <c:pt idx="271">
                    <c:v>1E-4</c:v>
                  </c:pt>
                  <c:pt idx="272">
                    <c:v>2.0000000000000001E-4</c:v>
                  </c:pt>
                  <c:pt idx="273">
                    <c:v>4.0000000000000002E-4</c:v>
                  </c:pt>
                  <c:pt idx="274">
                    <c:v>2.0000000000000001E-4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1E-3</c:v>
                  </c:pt>
                  <c:pt idx="295">
                    <c:v>4.0000000000000001E-3</c:v>
                  </c:pt>
                  <c:pt idx="296">
                    <c:v>8.0000000000000004E-4</c:v>
                  </c:pt>
                  <c:pt idx="297">
                    <c:v>1.1000000000000001E-3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8">
                    <c:v>5.0000000000000001E-4</c:v>
                  </c:pt>
                  <c:pt idx="309">
                    <c:v>1E-4</c:v>
                  </c:pt>
                  <c:pt idx="311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7'!$I$21:$I$966</c:f>
              <c:numCache>
                <c:formatCode>General</c:formatCode>
                <c:ptCount val="946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0">
                  <c:v>5.148004000147921E-2</c:v>
                </c:pt>
                <c:pt idx="71">
                  <c:v>9.1480039998714346E-2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79">
                  <c:v>6.5901580001082039E-2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4">
                  <c:v>-8.199986000181525E-2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89">
                  <c:v>-9.7664679997251369E-2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0">
                  <c:v>-5.614088000220363E-2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70-485B-B012-7F3A28D5C577}"/>
            </c:ext>
          </c:extLst>
        </c:ser>
        <c:ser>
          <c:idx val="3"/>
          <c:order val="2"/>
          <c:tx>
            <c:strRef>
              <c:f>'Active 7'!$J$20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7'!$D$21:$D$33</c:f>
                <c:numCache>
                  <c:formatCode>General</c:formatCode>
                  <c:ptCount val="13"/>
                </c:numCache>
              </c:numRef>
            </c:plus>
            <c:minus>
              <c:numRef>
                <c:f>'Active 7'!$D$21:$D$33</c:f>
                <c:numCache>
                  <c:formatCode>General</c:formatCode>
                  <c:ptCount val="13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7'!$J$21:$J$966</c:f>
              <c:numCache>
                <c:formatCode>General</c:formatCode>
                <c:ptCount val="946"/>
                <c:pt idx="111">
                  <c:v>5.3688400003011338E-3</c:v>
                </c:pt>
                <c:pt idx="112">
                  <c:v>2.7467160005471669E-2</c:v>
                </c:pt>
                <c:pt idx="113">
                  <c:v>3.1242739998560864E-2</c:v>
                </c:pt>
                <c:pt idx="114">
                  <c:v>1.4145820001431275E-2</c:v>
                </c:pt>
                <c:pt idx="115">
                  <c:v>7.9672400024719536E-3</c:v>
                </c:pt>
                <c:pt idx="116">
                  <c:v>3.9166319998912513E-2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32">
                  <c:v>1.3349799999559764E-2</c:v>
                </c:pt>
                <c:pt idx="135">
                  <c:v>3.6244400034775026E-3</c:v>
                </c:pt>
                <c:pt idx="146">
                  <c:v>7.3427000024821609E-3</c:v>
                </c:pt>
                <c:pt idx="147">
                  <c:v>5.2351199992699549E-3</c:v>
                </c:pt>
                <c:pt idx="148">
                  <c:v>6.127540000306908E-3</c:v>
                </c:pt>
                <c:pt idx="153">
                  <c:v>7.3636800007079728E-3</c:v>
                </c:pt>
                <c:pt idx="154">
                  <c:v>-1.0529220002354123E-2</c:v>
                </c:pt>
                <c:pt idx="157">
                  <c:v>-3.0293399977381341E-3</c:v>
                </c:pt>
                <c:pt idx="160">
                  <c:v>1.0706680004659574E-2</c:v>
                </c:pt>
                <c:pt idx="161">
                  <c:v>1.570668000204023E-2</c:v>
                </c:pt>
                <c:pt idx="162">
                  <c:v>-5.4013800036045723E-3</c:v>
                </c:pt>
                <c:pt idx="163">
                  <c:v>-9.0174000069964677E-4</c:v>
                </c:pt>
                <c:pt idx="164">
                  <c:v>2.9909200020483695E-3</c:v>
                </c:pt>
                <c:pt idx="169">
                  <c:v>1.9793999963440001E-3</c:v>
                </c:pt>
                <c:pt idx="170">
                  <c:v>-8.1662000011419877E-3</c:v>
                </c:pt>
                <c:pt idx="183">
                  <c:v>-2.1908640002948232E-2</c:v>
                </c:pt>
                <c:pt idx="184">
                  <c:v>-2.4408760000369512E-2</c:v>
                </c:pt>
                <c:pt idx="185">
                  <c:v>-2.3516100001870655E-2</c:v>
                </c:pt>
                <c:pt idx="187">
                  <c:v>-2.7624399997876026E-2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570-485B-B012-7F3A28D5C577}"/>
            </c:ext>
          </c:extLst>
        </c:ser>
        <c:ser>
          <c:idx val="4"/>
          <c:order val="3"/>
          <c:tx>
            <c:strRef>
              <c:f>'Active 7'!$K$20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7'!$D$21:$D$64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7'!$K$21:$K$966</c:f>
              <c:numCache>
                <c:formatCode>General</c:formatCode>
                <c:ptCount val="946"/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6.8564999965019524E-3</c:v>
                </c:pt>
                <c:pt idx="125">
                  <c:v>9.0450999996392056E-3</c:v>
                </c:pt>
                <c:pt idx="127">
                  <c:v>9.2081600014353171E-3</c:v>
                </c:pt>
                <c:pt idx="129">
                  <c:v>7.9295799951069057E-3</c:v>
                </c:pt>
                <c:pt idx="131">
                  <c:v>1.5636439995432738E-2</c:v>
                </c:pt>
                <c:pt idx="134">
                  <c:v>6.581719993846491E-3</c:v>
                </c:pt>
                <c:pt idx="137">
                  <c:v>7.6512800005730242E-3</c:v>
                </c:pt>
                <c:pt idx="138">
                  <c:v>5.7726999948499724E-3</c:v>
                </c:pt>
                <c:pt idx="140">
                  <c:v>5.7582599984016269E-3</c:v>
                </c:pt>
                <c:pt idx="142">
                  <c:v>4.9581400016904809E-3</c:v>
                </c:pt>
                <c:pt idx="144">
                  <c:v>5.2649999997811392E-3</c:v>
                </c:pt>
                <c:pt idx="145">
                  <c:v>5.8639199996832758E-3</c:v>
                </c:pt>
                <c:pt idx="149">
                  <c:v>7.5043999822810292E-4</c:v>
                </c:pt>
                <c:pt idx="151">
                  <c:v>-2.0281400065869093E-3</c:v>
                </c:pt>
                <c:pt idx="156">
                  <c:v>-9.5075999706750736E-4</c:v>
                </c:pt>
                <c:pt idx="158">
                  <c:v>-7.6508000347530469E-4</c:v>
                </c:pt>
                <c:pt idx="165">
                  <c:v>-8.2412999981897883E-3</c:v>
                </c:pt>
                <c:pt idx="166">
                  <c:v>-7.5413000013213605E-3</c:v>
                </c:pt>
                <c:pt idx="167">
                  <c:v>-6.7414200020721182E-3</c:v>
                </c:pt>
                <c:pt idx="168">
                  <c:v>-5.6414200080325827E-3</c:v>
                </c:pt>
                <c:pt idx="171">
                  <c:v>-6.520920003822539E-3</c:v>
                </c:pt>
                <c:pt idx="172">
                  <c:v>-5.9209200044278987E-3</c:v>
                </c:pt>
                <c:pt idx="173">
                  <c:v>-7.1138200073619373E-3</c:v>
                </c:pt>
                <c:pt idx="174">
                  <c:v>-6.9138200051384047E-3</c:v>
                </c:pt>
                <c:pt idx="175">
                  <c:v>-8.0261800030712038E-3</c:v>
                </c:pt>
                <c:pt idx="176">
                  <c:v>-9.5641600055387244E-3</c:v>
                </c:pt>
                <c:pt idx="177">
                  <c:v>-8.7641600039205514E-3</c:v>
                </c:pt>
                <c:pt idx="178">
                  <c:v>-1.2042739996104501E-2</c:v>
                </c:pt>
                <c:pt idx="179">
                  <c:v>-1.1042739999538753E-2</c:v>
                </c:pt>
                <c:pt idx="180">
                  <c:v>-1.7479759997513611E-2</c:v>
                </c:pt>
                <c:pt idx="181">
                  <c:v>-1.3395839996519499E-2</c:v>
                </c:pt>
                <c:pt idx="182">
                  <c:v>-1.6652480000630021E-2</c:v>
                </c:pt>
                <c:pt idx="186">
                  <c:v>-1.7524280003271997E-2</c:v>
                </c:pt>
                <c:pt idx="188">
                  <c:v>-1.9396560004679486E-2</c:v>
                </c:pt>
                <c:pt idx="189">
                  <c:v>-2.426804000424454E-2</c:v>
                </c:pt>
                <c:pt idx="190">
                  <c:v>-2.2909280000021681E-2</c:v>
                </c:pt>
                <c:pt idx="191">
                  <c:v>-2.2738760002539493E-2</c:v>
                </c:pt>
                <c:pt idx="192">
                  <c:v>-2.4317339994013309E-2</c:v>
                </c:pt>
                <c:pt idx="193">
                  <c:v>-2.4231660005170852E-2</c:v>
                </c:pt>
                <c:pt idx="194">
                  <c:v>-2.1538879998843186E-2</c:v>
                </c:pt>
                <c:pt idx="195">
                  <c:v>-2.5817460002144799E-2</c:v>
                </c:pt>
                <c:pt idx="196">
                  <c:v>-2.3731900000711903E-2</c:v>
                </c:pt>
                <c:pt idx="197">
                  <c:v>-2.3346699999819975E-2</c:v>
                </c:pt>
                <c:pt idx="198">
                  <c:v>-2.4195999998482876E-2</c:v>
                </c:pt>
                <c:pt idx="199">
                  <c:v>-3.1203459999233019E-2</c:v>
                </c:pt>
                <c:pt idx="200">
                  <c:v>-2.6239999999233987E-2</c:v>
                </c:pt>
                <c:pt idx="201">
                  <c:v>-2.4629281397210434E-2</c:v>
                </c:pt>
                <c:pt idx="202">
                  <c:v>-2.7102539999759756E-2</c:v>
                </c:pt>
                <c:pt idx="203">
                  <c:v>-2.5702660001115873E-2</c:v>
                </c:pt>
                <c:pt idx="204">
                  <c:v>-2.6095679997524712E-2</c:v>
                </c:pt>
                <c:pt idx="205">
                  <c:v>-2.5389180002093781E-2</c:v>
                </c:pt>
                <c:pt idx="206">
                  <c:v>-2.8603500002645887E-2</c:v>
                </c:pt>
                <c:pt idx="207">
                  <c:v>-2.4096400004054885E-2</c:v>
                </c:pt>
                <c:pt idx="208">
                  <c:v>-2.6710719997936394E-2</c:v>
                </c:pt>
                <c:pt idx="209">
                  <c:v>-2.728930000012042E-2</c:v>
                </c:pt>
                <c:pt idx="210">
                  <c:v>-2.3603620000358205E-2</c:v>
                </c:pt>
                <c:pt idx="211">
                  <c:v>-2.4110840000503231E-2</c:v>
                </c:pt>
                <c:pt idx="212">
                  <c:v>-2.2996640000201296E-2</c:v>
                </c:pt>
                <c:pt idx="213">
                  <c:v>-2.5210959996911697E-2</c:v>
                </c:pt>
                <c:pt idx="214">
                  <c:v>-2.5518299997202121E-2</c:v>
                </c:pt>
                <c:pt idx="215">
                  <c:v>-2.779688000009628E-2</c:v>
                </c:pt>
                <c:pt idx="216">
                  <c:v>-2.3811200000636745E-2</c:v>
                </c:pt>
                <c:pt idx="217">
                  <c:v>-2.4804100001347251E-2</c:v>
                </c:pt>
                <c:pt idx="218">
                  <c:v>-2.4718419997952878E-2</c:v>
                </c:pt>
                <c:pt idx="219">
                  <c:v>-2.5311320001492277E-2</c:v>
                </c:pt>
                <c:pt idx="220">
                  <c:v>-2.7004219999071211E-2</c:v>
                </c:pt>
                <c:pt idx="221">
                  <c:v>-2.7940080006374046E-2</c:v>
                </c:pt>
                <c:pt idx="222">
                  <c:v>-2.6025999999546912E-2</c:v>
                </c:pt>
                <c:pt idx="223">
                  <c:v>-2.3618900006113108E-2</c:v>
                </c:pt>
                <c:pt idx="224">
                  <c:v>-2.5040439999429509E-2</c:v>
                </c:pt>
                <c:pt idx="225">
                  <c:v>-2.4519020000298042E-2</c:v>
                </c:pt>
                <c:pt idx="226">
                  <c:v>-2.5540560003719293E-2</c:v>
                </c:pt>
                <c:pt idx="227">
                  <c:v>-2.5526719997287728E-2</c:v>
                </c:pt>
                <c:pt idx="228">
                  <c:v>-2.5655599994934164E-2</c:v>
                </c:pt>
                <c:pt idx="229">
                  <c:v>-2.4941520001448225E-2</c:v>
                </c:pt>
                <c:pt idx="230">
                  <c:v>-2.3940680002851877E-2</c:v>
                </c:pt>
                <c:pt idx="231">
                  <c:v>-2.5702619997900911E-2</c:v>
                </c:pt>
                <c:pt idx="232">
                  <c:v>-2.5095520002651028E-2</c:v>
                </c:pt>
                <c:pt idx="233">
                  <c:v>-2.2868760002893396E-2</c:v>
                </c:pt>
                <c:pt idx="234">
                  <c:v>-2.3553920000267681E-2</c:v>
                </c:pt>
                <c:pt idx="235">
                  <c:v>-2.2677420005493332E-2</c:v>
                </c:pt>
                <c:pt idx="236">
                  <c:v>-2.4063460004981607E-2</c:v>
                </c:pt>
                <c:pt idx="237">
                  <c:v>-2.3603260000527371E-2</c:v>
                </c:pt>
                <c:pt idx="238">
                  <c:v>-1.833197999803815E-2</c:v>
                </c:pt>
                <c:pt idx="239">
                  <c:v>-1.967811999929836E-2</c:v>
                </c:pt>
                <c:pt idx="240">
                  <c:v>-1.959812000131933E-2</c:v>
                </c:pt>
                <c:pt idx="241">
                  <c:v>-1.9178120004653465E-2</c:v>
                </c:pt>
                <c:pt idx="242">
                  <c:v>-1.5125680001801811E-2</c:v>
                </c:pt>
                <c:pt idx="243">
                  <c:v>-1.789754000492394E-2</c:v>
                </c:pt>
                <c:pt idx="244">
                  <c:v>-1.7578620005224366E-2</c:v>
                </c:pt>
                <c:pt idx="247">
                  <c:v>-8.0328199983341619E-3</c:v>
                </c:pt>
                <c:pt idx="248">
                  <c:v>-9.7910600015893579E-3</c:v>
                </c:pt>
                <c:pt idx="249">
                  <c:v>-8.3062199992127717E-3</c:v>
                </c:pt>
                <c:pt idx="251">
                  <c:v>-9.6857600001385435E-3</c:v>
                </c:pt>
                <c:pt idx="252">
                  <c:v>-2.12001999898348E-3</c:v>
                </c:pt>
                <c:pt idx="253">
                  <c:v>1.8307999998796731E-3</c:v>
                </c:pt>
                <c:pt idx="254">
                  <c:v>2.979659999255091E-3</c:v>
                </c:pt>
                <c:pt idx="255">
                  <c:v>2.2724399968865328E-3</c:v>
                </c:pt>
                <c:pt idx="256">
                  <c:v>2.3723199992673472E-3</c:v>
                </c:pt>
                <c:pt idx="257">
                  <c:v>4.3648599967127666E-3</c:v>
                </c:pt>
                <c:pt idx="258">
                  <c:v>6.0031599568901584E-3</c:v>
                </c:pt>
                <c:pt idx="259">
                  <c:v>8.2002799972542562E-3</c:v>
                </c:pt>
                <c:pt idx="260">
                  <c:v>8.457199961412698E-3</c:v>
                </c:pt>
                <c:pt idx="261">
                  <c:v>1.2508499996329192E-2</c:v>
                </c:pt>
                <c:pt idx="262">
                  <c:v>1.1315600000671111E-2</c:v>
                </c:pt>
                <c:pt idx="263">
                  <c:v>1.3492979996954091E-2</c:v>
                </c:pt>
                <c:pt idx="264">
                  <c:v>1.3492979996954091E-2</c:v>
                </c:pt>
                <c:pt idx="265">
                  <c:v>1.3892980001401156E-2</c:v>
                </c:pt>
                <c:pt idx="266">
                  <c:v>1.4821500000834931E-2</c:v>
                </c:pt>
                <c:pt idx="267">
                  <c:v>1.2442919993191026E-2</c:v>
                </c:pt>
                <c:pt idx="268">
                  <c:v>2.001503999781562E-2</c:v>
                </c:pt>
                <c:pt idx="269">
                  <c:v>1.8757040001219139E-2</c:v>
                </c:pt>
                <c:pt idx="270">
                  <c:v>2.0178459999442566E-2</c:v>
                </c:pt>
                <c:pt idx="271">
                  <c:v>1.987016000202857E-2</c:v>
                </c:pt>
                <c:pt idx="272">
                  <c:v>2.0755600002303254E-2</c:v>
                </c:pt>
                <c:pt idx="273">
                  <c:v>3.2593579999229405E-2</c:v>
                </c:pt>
                <c:pt idx="274">
                  <c:v>3.4227640004246496E-2</c:v>
                </c:pt>
                <c:pt idx="275">
                  <c:v>3.6884319997625425E-2</c:v>
                </c:pt>
                <c:pt idx="276">
                  <c:v>3.9880619995528832E-2</c:v>
                </c:pt>
                <c:pt idx="277">
                  <c:v>4.0080619997752365E-2</c:v>
                </c:pt>
                <c:pt idx="278">
                  <c:v>4.0180619995226152E-2</c:v>
                </c:pt>
                <c:pt idx="279">
                  <c:v>4.1920219999155961E-2</c:v>
                </c:pt>
                <c:pt idx="280">
                  <c:v>4.2020220003905706E-2</c:v>
                </c:pt>
                <c:pt idx="281">
                  <c:v>4.3020220000471454E-2</c:v>
                </c:pt>
                <c:pt idx="282">
                  <c:v>4.2112999995879363E-2</c:v>
                </c:pt>
                <c:pt idx="283">
                  <c:v>4.2112999995879363E-2</c:v>
                </c:pt>
                <c:pt idx="284">
                  <c:v>4.1048140003113076E-2</c:v>
                </c:pt>
                <c:pt idx="285">
                  <c:v>4.3555240001296625E-2</c:v>
                </c:pt>
                <c:pt idx="286">
                  <c:v>4.2447059997357428E-2</c:v>
                </c:pt>
                <c:pt idx="287">
                  <c:v>4.7723619994940236E-2</c:v>
                </c:pt>
                <c:pt idx="288">
                  <c:v>4.7923619997163769E-2</c:v>
                </c:pt>
                <c:pt idx="289">
                  <c:v>4.8023620001913514E-2</c:v>
                </c:pt>
                <c:pt idx="290">
                  <c:v>4.8716040051658638E-2</c:v>
                </c:pt>
                <c:pt idx="291">
                  <c:v>4.9916039875824936E-2</c:v>
                </c:pt>
                <c:pt idx="292">
                  <c:v>5.0416039957781322E-2</c:v>
                </c:pt>
                <c:pt idx="293">
                  <c:v>4.6708219859283417E-2</c:v>
                </c:pt>
                <c:pt idx="294">
                  <c:v>4.3814359814859927E-2</c:v>
                </c:pt>
                <c:pt idx="295">
                  <c:v>5.1205939947976731E-2</c:v>
                </c:pt>
                <c:pt idx="296">
                  <c:v>5.0191379996249452E-2</c:v>
                </c:pt>
                <c:pt idx="297">
                  <c:v>5.181280000397237E-2</c:v>
                </c:pt>
                <c:pt idx="298">
                  <c:v>4.9447940065874718E-2</c:v>
                </c:pt>
                <c:pt idx="299">
                  <c:v>4.964794019178953E-2</c:v>
                </c:pt>
                <c:pt idx="300">
                  <c:v>5.2047939840122126E-2</c:v>
                </c:pt>
                <c:pt idx="301">
                  <c:v>5.207598015840631E-2</c:v>
                </c:pt>
                <c:pt idx="302">
                  <c:v>5.1475859960191883E-2</c:v>
                </c:pt>
                <c:pt idx="303">
                  <c:v>5.0568160040711518E-2</c:v>
                </c:pt>
                <c:pt idx="304">
                  <c:v>5.852197996864561E-2</c:v>
                </c:pt>
                <c:pt idx="305">
                  <c:v>5.9728719934355468E-2</c:v>
                </c:pt>
                <c:pt idx="306">
                  <c:v>5.7835819956380874E-2</c:v>
                </c:pt>
                <c:pt idx="307">
                  <c:v>6.0206819849554449E-2</c:v>
                </c:pt>
                <c:pt idx="308">
                  <c:v>5.9349299997847993E-2</c:v>
                </c:pt>
                <c:pt idx="309">
                  <c:v>6.0910799998964649E-2</c:v>
                </c:pt>
                <c:pt idx="310">
                  <c:v>6.6787359857698902E-2</c:v>
                </c:pt>
                <c:pt idx="311">
                  <c:v>6.9846700003836304E-2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570-485B-B012-7F3A28D5C577}"/>
            </c:ext>
          </c:extLst>
        </c:ser>
        <c:ser>
          <c:idx val="2"/>
          <c:order val="4"/>
          <c:tx>
            <c:strRef>
              <c:f>'Active 7'!$L$20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7'!$D$21:$D$64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7'!$L$21:$L$966</c:f>
              <c:numCache>
                <c:formatCode>General</c:formatCode>
                <c:ptCount val="94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570-485B-B012-7F3A28D5C577}"/>
            </c:ext>
          </c:extLst>
        </c:ser>
        <c:ser>
          <c:idx val="5"/>
          <c:order val="5"/>
          <c:tx>
            <c:strRef>
              <c:f>'Active 7'!$M$20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7'!$D$21:$D$64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7'!$M$21:$M$966</c:f>
              <c:numCache>
                <c:formatCode>General</c:formatCode>
                <c:ptCount val="94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570-485B-B012-7F3A28D5C577}"/>
            </c:ext>
          </c:extLst>
        </c:ser>
        <c:ser>
          <c:idx val="6"/>
          <c:order val="6"/>
          <c:tx>
            <c:strRef>
              <c:f>'Active 7'!$N$20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7'!$D$21:$D$64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7'!$N$21:$N$966</c:f>
              <c:numCache>
                <c:formatCode>General</c:formatCode>
                <c:ptCount val="946"/>
                <c:pt idx="73">
                  <c:v>-1.1305759999231668E-2</c:v>
                </c:pt>
                <c:pt idx="78">
                  <c:v>-5.2952100002585212E-2</c:v>
                </c:pt>
                <c:pt idx="124">
                  <c:v>8.3564999949885532E-3</c:v>
                </c:pt>
                <c:pt idx="126">
                  <c:v>1.0045099996204954E-2</c:v>
                </c:pt>
                <c:pt idx="128">
                  <c:v>9.6081599986064248E-3</c:v>
                </c:pt>
                <c:pt idx="130">
                  <c:v>8.0295799998566508E-3</c:v>
                </c:pt>
                <c:pt idx="133">
                  <c:v>5.0817199953598902E-3</c:v>
                </c:pt>
                <c:pt idx="136">
                  <c:v>6.551279999257531E-3</c:v>
                </c:pt>
                <c:pt idx="139">
                  <c:v>6.3726999942446128E-3</c:v>
                </c:pt>
                <c:pt idx="141">
                  <c:v>6.9582599971909076E-3</c:v>
                </c:pt>
                <c:pt idx="143">
                  <c:v>4.8650000026100315E-3</c:v>
                </c:pt>
                <c:pt idx="150">
                  <c:v>1.3504399976227432E-3</c:v>
                </c:pt>
                <c:pt idx="152">
                  <c:v>-1.428140007192269E-3</c:v>
                </c:pt>
                <c:pt idx="155">
                  <c:v>-1.7507599986856803E-3</c:v>
                </c:pt>
                <c:pt idx="159">
                  <c:v>-6.6508000600151718E-4</c:v>
                </c:pt>
                <c:pt idx="245">
                  <c:v>-1.3742000002821442E-2</c:v>
                </c:pt>
                <c:pt idx="246">
                  <c:v>-1.3742240000283346E-2</c:v>
                </c:pt>
                <c:pt idx="250">
                  <c:v>-9.2991199999232776E-3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570-485B-B012-7F3A28D5C577}"/>
            </c:ext>
          </c:extLst>
        </c:ser>
        <c:ser>
          <c:idx val="7"/>
          <c:order val="7"/>
          <c:tx>
            <c:strRef>
              <c:f>'Active 7'!$AC$1</c:f>
              <c:strCache>
                <c:ptCount val="1"/>
                <c:pt idx="0">
                  <c:v>Sin.fit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7'!$AB$2:$AB$36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'Active 7'!$AC$2:$AC$36</c:f>
              <c:numCache>
                <c:formatCode>General</c:formatCode>
                <c:ptCount val="35"/>
                <c:pt idx="0">
                  <c:v>-8.5142204832922536E-2</c:v>
                </c:pt>
                <c:pt idx="1">
                  <c:v>-8.8347835864232921E-2</c:v>
                </c:pt>
                <c:pt idx="2">
                  <c:v>-8.8578379016305178E-2</c:v>
                </c:pt>
                <c:pt idx="3">
                  <c:v>-8.5826070815018349E-2</c:v>
                </c:pt>
                <c:pt idx="4">
                  <c:v>-8.0183594444849821E-2</c:v>
                </c:pt>
                <c:pt idx="5">
                  <c:v>-7.1840958669382268E-2</c:v>
                </c:pt>
                <c:pt idx="6">
                  <c:v>-6.1079099341018926E-2</c:v>
                </c:pt>
                <c:pt idx="7">
                  <c:v>-4.8260418967219956E-2</c:v>
                </c:pt>
                <c:pt idx="8">
                  <c:v>-3.3816582910638035E-2</c:v>
                </c:pt>
                <c:pt idx="9">
                  <c:v>-1.8233983182591701E-2</c:v>
                </c:pt>
                <c:pt idx="10">
                  <c:v>-2.0373593324364463E-3</c:v>
                </c:pt>
                <c:pt idx="11">
                  <c:v>1.4227872005341945E-2</c:v>
                </c:pt>
                <c:pt idx="12">
                  <c:v>3.0013983858909167E-2</c:v>
                </c:pt>
                <c:pt idx="13">
                  <c:v>4.47893834668079E-2</c:v>
                </c:pt>
                <c:pt idx="14">
                  <c:v>5.8056513510804438E-2</c:v>
                </c:pt>
                <c:pt idx="15">
                  <c:v>6.9368607215005984E-2</c:v>
                </c:pt>
                <c:pt idx="16">
                  <c:v>7.8344733088120608E-2</c:v>
                </c:pt>
                <c:pt idx="17">
                  <c:v>8.4682622681505643E-2</c:v>
                </c:pt>
                <c:pt idx="18">
                  <c:v>8.8168849391953671E-2</c:v>
                </c:pt>
                <c:pt idx="19">
                  <c:v>8.8686015540969554E-2</c:v>
                </c:pt>
                <c:pt idx="20">
                  <c:v>8.6216705707717708E-2</c:v>
                </c:pt>
                <c:pt idx="21">
                  <c:v>8.0844073188293356E-2</c:v>
                </c:pt>
                <c:pt idx="22">
                  <c:v>7.2749039832471107E-2</c:v>
                </c:pt>
                <c:pt idx="23">
                  <c:v>6.2204203552620248E-2</c:v>
                </c:pt>
                <c:pt idx="24">
                  <c:v>4.9564658667666107E-2</c:v>
                </c:pt>
                <c:pt idx="25">
                  <c:v>3.5256038204365549E-2</c:v>
                </c:pt>
                <c:pt idx="26">
                  <c:v>1.976018082795088E-2</c:v>
                </c:pt>
                <c:pt idx="27">
                  <c:v>3.5989050641165982E-3</c:v>
                </c:pt>
                <c:pt idx="28">
                  <c:v>-1.2683562789258387E-2</c:v>
                </c:pt>
                <c:pt idx="29">
                  <c:v>-2.8538915325650775E-2</c:v>
                </c:pt>
                <c:pt idx="30">
                  <c:v>-4.3433228123588997E-2</c:v>
                </c:pt>
                <c:pt idx="31">
                  <c:v>-5.6864939497478256E-2</c:v>
                </c:pt>
                <c:pt idx="32">
                  <c:v>-6.8381740442632843E-2</c:v>
                </c:pt>
                <c:pt idx="33">
                  <c:v>-7.7595806010491791E-2</c:v>
                </c:pt>
                <c:pt idx="34">
                  <c:v>-8.419685520185119E-2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570-485B-B012-7F3A28D5C577}"/>
            </c:ext>
          </c:extLst>
        </c:ser>
        <c:ser>
          <c:idx val="8"/>
          <c:order val="8"/>
          <c:tx>
            <c:strRef>
              <c:f>'Active 7'!$AD$1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7'!$AB$2:$AB$36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'Active 7'!$AD$2:$AD$36</c:f>
              <c:numCache>
                <c:formatCode>General</c:formatCode>
                <c:ptCount val="35"/>
                <c:pt idx="0">
                  <c:v>0.14393177301128762</c:v>
                </c:pt>
                <c:pt idx="1">
                  <c:v>0.12364161430048376</c:v>
                </c:pt>
                <c:pt idx="2">
                  <c:v>0.10446656822759982</c:v>
                </c:pt>
                <c:pt idx="3">
                  <c:v>8.6406634792635856E-2</c:v>
                </c:pt>
                <c:pt idx="4">
                  <c:v>6.9461813995591815E-2</c:v>
                </c:pt>
                <c:pt idx="5">
                  <c:v>5.3632105836467742E-2</c:v>
                </c:pt>
                <c:pt idx="6">
                  <c:v>3.8917510315263595E-2</c:v>
                </c:pt>
                <c:pt idx="7">
                  <c:v>2.5318027431979404E-2</c:v>
                </c:pt>
                <c:pt idx="8">
                  <c:v>1.2833657186615166E-2</c:v>
                </c:pt>
                <c:pt idx="9">
                  <c:v>1.4643995791708553E-3</c:v>
                </c:pt>
                <c:pt idx="10">
                  <c:v>-8.7897453903534942E-3</c:v>
                </c:pt>
                <c:pt idx="11">
                  <c:v>-1.792877772195791E-2</c:v>
                </c:pt>
                <c:pt idx="12">
                  <c:v>-2.5952697415642371E-2</c:v>
                </c:pt>
                <c:pt idx="13">
                  <c:v>-3.2861504471406885E-2</c:v>
                </c:pt>
                <c:pt idx="14">
                  <c:v>-3.8655198889251452E-2</c:v>
                </c:pt>
                <c:pt idx="15">
                  <c:v>-4.3333780669176078E-2</c:v>
                </c:pt>
                <c:pt idx="16">
                  <c:v>-4.6897249811180763E-2</c:v>
                </c:pt>
                <c:pt idx="17">
                  <c:v>-4.9345606315265488E-2</c:v>
                </c:pt>
                <c:pt idx="18">
                  <c:v>-5.0678850181430271E-2</c:v>
                </c:pt>
                <c:pt idx="19">
                  <c:v>-5.0896981409675114E-2</c:v>
                </c:pt>
                <c:pt idx="20">
                  <c:v>-0.05</c:v>
                </c:pt>
                <c:pt idx="21">
                  <c:v>-4.7987905952404951E-2</c:v>
                </c:pt>
                <c:pt idx="22">
                  <c:v>-4.4860699266889945E-2</c:v>
                </c:pt>
                <c:pt idx="23">
                  <c:v>-4.0618379943454998E-2</c:v>
                </c:pt>
                <c:pt idx="24">
                  <c:v>-3.526094798210011E-2</c:v>
                </c:pt>
                <c:pt idx="25">
                  <c:v>-2.8788403382825276E-2</c:v>
                </c:pt>
                <c:pt idx="26">
                  <c:v>-2.1200746145630486E-2</c:v>
                </c:pt>
                <c:pt idx="27">
                  <c:v>-1.2497976270515757E-2</c:v>
                </c:pt>
                <c:pt idx="28">
                  <c:v>-2.6800937574810793E-3</c:v>
                </c:pt>
                <c:pt idx="29">
                  <c:v>8.2529013934735454E-3</c:v>
                </c:pt>
                <c:pt idx="30">
                  <c:v>2.0301009182348118E-2</c:v>
                </c:pt>
                <c:pt idx="31">
                  <c:v>3.3464229609142637E-2</c:v>
                </c:pt>
                <c:pt idx="32">
                  <c:v>4.7742562673857097E-2</c:v>
                </c:pt>
                <c:pt idx="33">
                  <c:v>6.3136008376491512E-2</c:v>
                </c:pt>
                <c:pt idx="34">
                  <c:v>7.9644566717045853E-2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570-485B-B012-7F3A28D5C577}"/>
            </c:ext>
          </c:extLst>
        </c:ser>
        <c:ser>
          <c:idx val="9"/>
          <c:order val="9"/>
          <c:tx>
            <c:strRef>
              <c:f>'Active 7'!$AE$1</c:f>
              <c:strCache>
                <c:ptCount val="1"/>
                <c:pt idx="0">
                  <c:v>Q+Sin.fit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7'!$AB$2:$AB$36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'Active 7'!$AE$2:$AE$36</c:f>
              <c:numCache>
                <c:formatCode>General</c:formatCode>
                <c:ptCount val="35"/>
                <c:pt idx="0">
                  <c:v>5.8789568178365087E-2</c:v>
                </c:pt>
                <c:pt idx="1">
                  <c:v>3.5293778436250839E-2</c:v>
                </c:pt>
                <c:pt idx="2">
                  <c:v>1.5888189211294645E-2</c:v>
                </c:pt>
                <c:pt idx="3">
                  <c:v>5.80563977617507E-4</c:v>
                </c:pt>
                <c:pt idx="4">
                  <c:v>-1.0721780449258006E-2</c:v>
                </c:pt>
                <c:pt idx="5">
                  <c:v>-1.8208852832914527E-2</c:v>
                </c:pt>
                <c:pt idx="6">
                  <c:v>-2.2161589025755331E-2</c:v>
                </c:pt>
                <c:pt idx="7">
                  <c:v>-2.2942391535240553E-2</c:v>
                </c:pt>
                <c:pt idx="8">
                  <c:v>-2.0982925724022869E-2</c:v>
                </c:pt>
                <c:pt idx="9">
                  <c:v>-1.6769583603420846E-2</c:v>
                </c:pt>
                <c:pt idx="10">
                  <c:v>-1.082710472278994E-2</c:v>
                </c:pt>
                <c:pt idx="11">
                  <c:v>-3.7009057166159653E-3</c:v>
                </c:pt>
                <c:pt idx="12">
                  <c:v>4.0612864432667956E-3</c:v>
                </c:pt>
                <c:pt idx="13">
                  <c:v>1.1927878995401014E-2</c:v>
                </c:pt>
                <c:pt idx="14">
                  <c:v>1.9401314621552986E-2</c:v>
                </c:pt>
                <c:pt idx="15">
                  <c:v>2.6034826545829906E-2</c:v>
                </c:pt>
                <c:pt idx="16">
                  <c:v>3.1447483276939844E-2</c:v>
                </c:pt>
                <c:pt idx="17">
                  <c:v>3.5337016366240155E-2</c:v>
                </c:pt>
                <c:pt idx="18">
                  <c:v>3.74899992105234E-2</c:v>
                </c:pt>
                <c:pt idx="19">
                  <c:v>3.778903413129444E-2</c:v>
                </c:pt>
                <c:pt idx="20">
                  <c:v>3.6216705707717706E-2</c:v>
                </c:pt>
                <c:pt idx="21">
                  <c:v>3.2856167235888405E-2</c:v>
                </c:pt>
                <c:pt idx="22">
                  <c:v>2.7888340565581163E-2</c:v>
                </c:pt>
                <c:pt idx="23">
                  <c:v>2.158582360916525E-2</c:v>
                </c:pt>
                <c:pt idx="24">
                  <c:v>1.4303710685565997E-2</c:v>
                </c:pt>
                <c:pt idx="25">
                  <c:v>6.4676348215402732E-3</c:v>
                </c:pt>
                <c:pt idx="26">
                  <c:v>-1.4405653176796061E-3</c:v>
                </c:pt>
                <c:pt idx="27">
                  <c:v>-8.8990712063991579E-3</c:v>
                </c:pt>
                <c:pt idx="28">
                  <c:v>-1.5363656546739466E-2</c:v>
                </c:pt>
                <c:pt idx="29">
                  <c:v>-2.028601393217723E-2</c:v>
                </c:pt>
                <c:pt idx="30">
                  <c:v>-2.313221894124088E-2</c:v>
                </c:pt>
                <c:pt idx="31">
                  <c:v>-2.3400709888335619E-2</c:v>
                </c:pt>
                <c:pt idx="32">
                  <c:v>-2.0639177768775746E-2</c:v>
                </c:pt>
                <c:pt idx="33">
                  <c:v>-1.4459797634000279E-2</c:v>
                </c:pt>
                <c:pt idx="34">
                  <c:v>-4.5522884848053363E-3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570-485B-B012-7F3A28D5C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840024"/>
        <c:axId val="1"/>
      </c:scatterChart>
      <c:valAx>
        <c:axId val="60084002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23496170121586"/>
              <c:y val="0.869822485207100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918367346938778E-2"/>
              <c:y val="0.3875739644970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8400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57142857142858"/>
          <c:y val="0.92307692307692313"/>
          <c:w val="0.73341836734693877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O-C Diagr.</a:t>
            </a:r>
          </a:p>
        </c:rich>
      </c:tx>
      <c:layout>
        <c:manualLayout>
          <c:xMode val="edge"/>
          <c:yMode val="edge"/>
          <c:x val="0.4023285899094437"/>
          <c:y val="3.58208955223880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01681759379043"/>
          <c:y val="0.14328358208955225"/>
          <c:w val="0.8408796895213454"/>
          <c:h val="0.668656716417910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7'!$H$20:$H$20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7'!$H$21:$H$966</c:f>
              <c:numCache>
                <c:formatCode>General</c:formatCode>
                <c:ptCount val="946"/>
                <c:pt idx="110">
                  <c:v>-8.9999999909196049E-4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A3-4550-80A6-292F22E56AC2}"/>
            </c:ext>
          </c:extLst>
        </c:ser>
        <c:ser>
          <c:idx val="1"/>
          <c:order val="1"/>
          <c:tx>
            <c:strRef>
              <c:f>'Active 7'!$I$20:$I$20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7'!$D$21:$D$966</c:f>
                <c:numCache>
                  <c:formatCode>General</c:formatCode>
                  <c:ptCount val="946"/>
                  <c:pt idx="110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2.9999999999999997E-4</c:v>
                  </c:pt>
                  <c:pt idx="187">
                    <c:v>6.0000000000000001E-3</c:v>
                  </c:pt>
                  <c:pt idx="188">
                    <c:v>2.9999999999999997E-4</c:v>
                  </c:pt>
                  <c:pt idx="189">
                    <c:v>4.0000000000000002E-4</c:v>
                  </c:pt>
                  <c:pt idx="190">
                    <c:v>2.0000000000000001E-4</c:v>
                  </c:pt>
                  <c:pt idx="191">
                    <c:v>5.0000000000000001E-4</c:v>
                  </c:pt>
                  <c:pt idx="192">
                    <c:v>5.0000000000000001E-4</c:v>
                  </c:pt>
                  <c:pt idx="193">
                    <c:v>2.9999999999999997E-4</c:v>
                  </c:pt>
                  <c:pt idx="194">
                    <c:v>2.9999999999999997E-4</c:v>
                  </c:pt>
                  <c:pt idx="195">
                    <c:v>4.0000000000000002E-4</c:v>
                  </c:pt>
                  <c:pt idx="196">
                    <c:v>2.9999999999999997E-4</c:v>
                  </c:pt>
                  <c:pt idx="197">
                    <c:v>2.9999999999999997E-4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1E-4</c:v>
                  </c:pt>
                  <c:pt idx="201">
                    <c:v>2.0000000000000001E-4</c:v>
                  </c:pt>
                  <c:pt idx="202">
                    <c:v>2.9999999999999997E-4</c:v>
                  </c:pt>
                  <c:pt idx="203">
                    <c:v>6.9999999999999999E-4</c:v>
                  </c:pt>
                  <c:pt idx="204">
                    <c:v>5.0000000000000001E-4</c:v>
                  </c:pt>
                  <c:pt idx="205">
                    <c:v>5.9999999999999995E-4</c:v>
                  </c:pt>
                  <c:pt idx="206">
                    <c:v>5.9999999999999995E-4</c:v>
                  </c:pt>
                  <c:pt idx="207">
                    <c:v>6.9999999999999999E-4</c:v>
                  </c:pt>
                  <c:pt idx="208">
                    <c:v>5.0000000000000001E-4</c:v>
                  </c:pt>
                  <c:pt idx="209">
                    <c:v>5.9999999999999995E-4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4.0000000000000002E-4</c:v>
                  </c:pt>
                  <c:pt idx="213">
                    <c:v>5.0000000000000001E-4</c:v>
                  </c:pt>
                  <c:pt idx="214">
                    <c:v>2.9999999999999997E-4</c:v>
                  </c:pt>
                  <c:pt idx="215">
                    <c:v>1.2999999999999999E-3</c:v>
                  </c:pt>
                  <c:pt idx="216">
                    <c:v>5.0000000000000001E-4</c:v>
                  </c:pt>
                  <c:pt idx="217">
                    <c:v>1E-3</c:v>
                  </c:pt>
                  <c:pt idx="218">
                    <c:v>8.0000000000000004E-4</c:v>
                  </c:pt>
                  <c:pt idx="219">
                    <c:v>6.9999999999999999E-4</c:v>
                  </c:pt>
                  <c:pt idx="220">
                    <c:v>5.9999999999999995E-4</c:v>
                  </c:pt>
                  <c:pt idx="221">
                    <c:v>8.9999999999999998E-4</c:v>
                  </c:pt>
                  <c:pt idx="222">
                    <c:v>6.9999999999999999E-4</c:v>
                  </c:pt>
                  <c:pt idx="223">
                    <c:v>5.0000000000000001E-4</c:v>
                  </c:pt>
                  <c:pt idx="224">
                    <c:v>2.5999999999999999E-3</c:v>
                  </c:pt>
                  <c:pt idx="225">
                    <c:v>4.0000000000000002E-4</c:v>
                  </c:pt>
                  <c:pt idx="226">
                    <c:v>1E-4</c:v>
                  </c:pt>
                  <c:pt idx="227">
                    <c:v>5.9999999999999995E-4</c:v>
                  </c:pt>
                  <c:pt idx="228">
                    <c:v>2.0000000000000001E-4</c:v>
                  </c:pt>
                  <c:pt idx="229">
                    <c:v>5.9999999999999995E-4</c:v>
                  </c:pt>
                  <c:pt idx="230">
                    <c:v>2.9999999999999997E-4</c:v>
                  </c:pt>
                  <c:pt idx="233">
                    <c:v>6.9999999999999999E-4</c:v>
                  </c:pt>
                  <c:pt idx="234">
                    <c:v>0</c:v>
                  </c:pt>
                  <c:pt idx="235">
                    <c:v>4.0000000000000002E-4</c:v>
                  </c:pt>
                  <c:pt idx="236">
                    <c:v>1E-4</c:v>
                  </c:pt>
                  <c:pt idx="237">
                    <c:v>8.9999999999999998E-4</c:v>
                  </c:pt>
                  <c:pt idx="238">
                    <c:v>6.9999999999999999E-4</c:v>
                  </c:pt>
                  <c:pt idx="239">
                    <c:v>1E-4</c:v>
                  </c:pt>
                  <c:pt idx="240">
                    <c:v>2.9999999999999997E-4</c:v>
                  </c:pt>
                  <c:pt idx="241">
                    <c:v>2.9999999999999997E-4</c:v>
                  </c:pt>
                  <c:pt idx="242">
                    <c:v>2.9999999999999997E-4</c:v>
                  </c:pt>
                  <c:pt idx="243">
                    <c:v>1E-4</c:v>
                  </c:pt>
                  <c:pt idx="244">
                    <c:v>1.4E-3</c:v>
                  </c:pt>
                  <c:pt idx="245">
                    <c:v>2.9999999999999997E-4</c:v>
                  </c:pt>
                  <c:pt idx="246">
                    <c:v>4.0000000000000002E-4</c:v>
                  </c:pt>
                  <c:pt idx="247">
                    <c:v>2.9999999999999997E-4</c:v>
                  </c:pt>
                  <c:pt idx="248">
                    <c:v>5.0000000000000001E-4</c:v>
                  </c:pt>
                  <c:pt idx="249">
                    <c:v>5.0000000000000001E-4</c:v>
                  </c:pt>
                  <c:pt idx="250">
                    <c:v>2.9999999999999997E-4</c:v>
                  </c:pt>
                  <c:pt idx="251">
                    <c:v>5.0000000000000001E-4</c:v>
                  </c:pt>
                  <c:pt idx="252">
                    <c:v>1E-4</c:v>
                  </c:pt>
                  <c:pt idx="253">
                    <c:v>2.0000000000000001E-4</c:v>
                  </c:pt>
                  <c:pt idx="254">
                    <c:v>3.5999999999999999E-3</c:v>
                  </c:pt>
                  <c:pt idx="255">
                    <c:v>1E-4</c:v>
                  </c:pt>
                  <c:pt idx="256">
                    <c:v>4.0000000000000002E-4</c:v>
                  </c:pt>
                  <c:pt idx="257">
                    <c:v>1.2999999999999999E-3</c:v>
                  </c:pt>
                  <c:pt idx="259">
                    <c:v>1E-3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2.3999999999999998E-3</c:v>
                  </c:pt>
                  <c:pt idx="267">
                    <c:v>3.3999999999999998E-3</c:v>
                  </c:pt>
                  <c:pt idx="268">
                    <c:v>2.9999999999999997E-4</c:v>
                  </c:pt>
                  <c:pt idx="269">
                    <c:v>1.6000000000000001E-3</c:v>
                  </c:pt>
                  <c:pt idx="270">
                    <c:v>1.1999999999999999E-3</c:v>
                  </c:pt>
                  <c:pt idx="271">
                    <c:v>1E-4</c:v>
                  </c:pt>
                  <c:pt idx="272">
                    <c:v>2.0000000000000001E-4</c:v>
                  </c:pt>
                  <c:pt idx="273">
                    <c:v>4.0000000000000002E-4</c:v>
                  </c:pt>
                  <c:pt idx="274">
                    <c:v>2.0000000000000001E-4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1E-3</c:v>
                  </c:pt>
                  <c:pt idx="295">
                    <c:v>4.0000000000000001E-3</c:v>
                  </c:pt>
                  <c:pt idx="296">
                    <c:v>8.0000000000000004E-4</c:v>
                  </c:pt>
                  <c:pt idx="297">
                    <c:v>1.1000000000000001E-3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8">
                    <c:v>5.0000000000000001E-4</c:v>
                  </c:pt>
                  <c:pt idx="309">
                    <c:v>1E-4</c:v>
                  </c:pt>
                  <c:pt idx="311">
                    <c:v>2.0000000000000001E-4</c:v>
                  </c:pt>
                </c:numCache>
              </c:numRef>
            </c:plus>
            <c:minus>
              <c:numRef>
                <c:f>'Active 7'!$D$21:$D$966</c:f>
                <c:numCache>
                  <c:formatCode>General</c:formatCode>
                  <c:ptCount val="946"/>
                  <c:pt idx="110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2.9999999999999997E-4</c:v>
                  </c:pt>
                  <c:pt idx="187">
                    <c:v>6.0000000000000001E-3</c:v>
                  </c:pt>
                  <c:pt idx="188">
                    <c:v>2.9999999999999997E-4</c:v>
                  </c:pt>
                  <c:pt idx="189">
                    <c:v>4.0000000000000002E-4</c:v>
                  </c:pt>
                  <c:pt idx="190">
                    <c:v>2.0000000000000001E-4</c:v>
                  </c:pt>
                  <c:pt idx="191">
                    <c:v>5.0000000000000001E-4</c:v>
                  </c:pt>
                  <c:pt idx="192">
                    <c:v>5.0000000000000001E-4</c:v>
                  </c:pt>
                  <c:pt idx="193">
                    <c:v>2.9999999999999997E-4</c:v>
                  </c:pt>
                  <c:pt idx="194">
                    <c:v>2.9999999999999997E-4</c:v>
                  </c:pt>
                  <c:pt idx="195">
                    <c:v>4.0000000000000002E-4</c:v>
                  </c:pt>
                  <c:pt idx="196">
                    <c:v>2.9999999999999997E-4</c:v>
                  </c:pt>
                  <c:pt idx="197">
                    <c:v>2.9999999999999997E-4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1E-4</c:v>
                  </c:pt>
                  <c:pt idx="201">
                    <c:v>2.0000000000000001E-4</c:v>
                  </c:pt>
                  <c:pt idx="202">
                    <c:v>2.9999999999999997E-4</c:v>
                  </c:pt>
                  <c:pt idx="203">
                    <c:v>6.9999999999999999E-4</c:v>
                  </c:pt>
                  <c:pt idx="204">
                    <c:v>5.0000000000000001E-4</c:v>
                  </c:pt>
                  <c:pt idx="205">
                    <c:v>5.9999999999999995E-4</c:v>
                  </c:pt>
                  <c:pt idx="206">
                    <c:v>5.9999999999999995E-4</c:v>
                  </c:pt>
                  <c:pt idx="207">
                    <c:v>6.9999999999999999E-4</c:v>
                  </c:pt>
                  <c:pt idx="208">
                    <c:v>5.0000000000000001E-4</c:v>
                  </c:pt>
                  <c:pt idx="209">
                    <c:v>5.9999999999999995E-4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4.0000000000000002E-4</c:v>
                  </c:pt>
                  <c:pt idx="213">
                    <c:v>5.0000000000000001E-4</c:v>
                  </c:pt>
                  <c:pt idx="214">
                    <c:v>2.9999999999999997E-4</c:v>
                  </c:pt>
                  <c:pt idx="215">
                    <c:v>1.2999999999999999E-3</c:v>
                  </c:pt>
                  <c:pt idx="216">
                    <c:v>5.0000000000000001E-4</c:v>
                  </c:pt>
                  <c:pt idx="217">
                    <c:v>1E-3</c:v>
                  </c:pt>
                  <c:pt idx="218">
                    <c:v>8.0000000000000004E-4</c:v>
                  </c:pt>
                  <c:pt idx="219">
                    <c:v>6.9999999999999999E-4</c:v>
                  </c:pt>
                  <c:pt idx="220">
                    <c:v>5.9999999999999995E-4</c:v>
                  </c:pt>
                  <c:pt idx="221">
                    <c:v>8.9999999999999998E-4</c:v>
                  </c:pt>
                  <c:pt idx="222">
                    <c:v>6.9999999999999999E-4</c:v>
                  </c:pt>
                  <c:pt idx="223">
                    <c:v>5.0000000000000001E-4</c:v>
                  </c:pt>
                  <c:pt idx="224">
                    <c:v>2.5999999999999999E-3</c:v>
                  </c:pt>
                  <c:pt idx="225">
                    <c:v>4.0000000000000002E-4</c:v>
                  </c:pt>
                  <c:pt idx="226">
                    <c:v>1E-4</c:v>
                  </c:pt>
                  <c:pt idx="227">
                    <c:v>5.9999999999999995E-4</c:v>
                  </c:pt>
                  <c:pt idx="228">
                    <c:v>2.0000000000000001E-4</c:v>
                  </c:pt>
                  <c:pt idx="229">
                    <c:v>5.9999999999999995E-4</c:v>
                  </c:pt>
                  <c:pt idx="230">
                    <c:v>2.9999999999999997E-4</c:v>
                  </c:pt>
                  <c:pt idx="233">
                    <c:v>6.9999999999999999E-4</c:v>
                  </c:pt>
                  <c:pt idx="234">
                    <c:v>0</c:v>
                  </c:pt>
                  <c:pt idx="235">
                    <c:v>4.0000000000000002E-4</c:v>
                  </c:pt>
                  <c:pt idx="236">
                    <c:v>1E-4</c:v>
                  </c:pt>
                  <c:pt idx="237">
                    <c:v>8.9999999999999998E-4</c:v>
                  </c:pt>
                  <c:pt idx="238">
                    <c:v>6.9999999999999999E-4</c:v>
                  </c:pt>
                  <c:pt idx="239">
                    <c:v>1E-4</c:v>
                  </c:pt>
                  <c:pt idx="240">
                    <c:v>2.9999999999999997E-4</c:v>
                  </c:pt>
                  <c:pt idx="241">
                    <c:v>2.9999999999999997E-4</c:v>
                  </c:pt>
                  <c:pt idx="242">
                    <c:v>2.9999999999999997E-4</c:v>
                  </c:pt>
                  <c:pt idx="243">
                    <c:v>1E-4</c:v>
                  </c:pt>
                  <c:pt idx="244">
                    <c:v>1.4E-3</c:v>
                  </c:pt>
                  <c:pt idx="245">
                    <c:v>2.9999999999999997E-4</c:v>
                  </c:pt>
                  <c:pt idx="246">
                    <c:v>4.0000000000000002E-4</c:v>
                  </c:pt>
                  <c:pt idx="247">
                    <c:v>2.9999999999999997E-4</c:v>
                  </c:pt>
                  <c:pt idx="248">
                    <c:v>5.0000000000000001E-4</c:v>
                  </c:pt>
                  <c:pt idx="249">
                    <c:v>5.0000000000000001E-4</c:v>
                  </c:pt>
                  <c:pt idx="250">
                    <c:v>2.9999999999999997E-4</c:v>
                  </c:pt>
                  <c:pt idx="251">
                    <c:v>5.0000000000000001E-4</c:v>
                  </c:pt>
                  <c:pt idx="252">
                    <c:v>1E-4</c:v>
                  </c:pt>
                  <c:pt idx="253">
                    <c:v>2.0000000000000001E-4</c:v>
                  </c:pt>
                  <c:pt idx="254">
                    <c:v>3.5999999999999999E-3</c:v>
                  </c:pt>
                  <c:pt idx="255">
                    <c:v>1E-4</c:v>
                  </c:pt>
                  <c:pt idx="256">
                    <c:v>4.0000000000000002E-4</c:v>
                  </c:pt>
                  <c:pt idx="257">
                    <c:v>1.2999999999999999E-3</c:v>
                  </c:pt>
                  <c:pt idx="259">
                    <c:v>1E-3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2.3999999999999998E-3</c:v>
                  </c:pt>
                  <c:pt idx="267">
                    <c:v>3.3999999999999998E-3</c:v>
                  </c:pt>
                  <c:pt idx="268">
                    <c:v>2.9999999999999997E-4</c:v>
                  </c:pt>
                  <c:pt idx="269">
                    <c:v>1.6000000000000001E-3</c:v>
                  </c:pt>
                  <c:pt idx="270">
                    <c:v>1.1999999999999999E-3</c:v>
                  </c:pt>
                  <c:pt idx="271">
                    <c:v>1E-4</c:v>
                  </c:pt>
                  <c:pt idx="272">
                    <c:v>2.0000000000000001E-4</c:v>
                  </c:pt>
                  <c:pt idx="273">
                    <c:v>4.0000000000000002E-4</c:v>
                  </c:pt>
                  <c:pt idx="274">
                    <c:v>2.0000000000000001E-4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1E-3</c:v>
                  </c:pt>
                  <c:pt idx="295">
                    <c:v>4.0000000000000001E-3</c:v>
                  </c:pt>
                  <c:pt idx="296">
                    <c:v>8.0000000000000004E-4</c:v>
                  </c:pt>
                  <c:pt idx="297">
                    <c:v>1.1000000000000001E-3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8">
                    <c:v>5.0000000000000001E-4</c:v>
                  </c:pt>
                  <c:pt idx="309">
                    <c:v>1E-4</c:v>
                  </c:pt>
                  <c:pt idx="311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7'!$I$21:$I$966</c:f>
              <c:numCache>
                <c:formatCode>General</c:formatCode>
                <c:ptCount val="946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0">
                  <c:v>5.148004000147921E-2</c:v>
                </c:pt>
                <c:pt idx="71">
                  <c:v>9.1480039998714346E-2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79">
                  <c:v>6.5901580001082039E-2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4">
                  <c:v>-8.199986000181525E-2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89">
                  <c:v>-9.7664679997251369E-2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0">
                  <c:v>-5.614088000220363E-2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A3-4550-80A6-292F22E56AC2}"/>
            </c:ext>
          </c:extLst>
        </c:ser>
        <c:ser>
          <c:idx val="3"/>
          <c:order val="2"/>
          <c:tx>
            <c:strRef>
              <c:f>'Active 7'!$J$20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7'!$D$21:$D$33</c:f>
                <c:numCache>
                  <c:formatCode>General</c:formatCode>
                  <c:ptCount val="13"/>
                </c:numCache>
              </c:numRef>
            </c:plus>
            <c:minus>
              <c:numRef>
                <c:f>'Active 7'!$D$21:$D$33</c:f>
                <c:numCache>
                  <c:formatCode>General</c:formatCode>
                  <c:ptCount val="13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7'!$J$21:$J$966</c:f>
              <c:numCache>
                <c:formatCode>General</c:formatCode>
                <c:ptCount val="946"/>
                <c:pt idx="111">
                  <c:v>5.3688400003011338E-3</c:v>
                </c:pt>
                <c:pt idx="112">
                  <c:v>2.7467160005471669E-2</c:v>
                </c:pt>
                <c:pt idx="113">
                  <c:v>3.1242739998560864E-2</c:v>
                </c:pt>
                <c:pt idx="114">
                  <c:v>1.4145820001431275E-2</c:v>
                </c:pt>
                <c:pt idx="115">
                  <c:v>7.9672400024719536E-3</c:v>
                </c:pt>
                <c:pt idx="116">
                  <c:v>3.9166319998912513E-2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32">
                  <c:v>1.3349799999559764E-2</c:v>
                </c:pt>
                <c:pt idx="135">
                  <c:v>3.6244400034775026E-3</c:v>
                </c:pt>
                <c:pt idx="146">
                  <c:v>7.3427000024821609E-3</c:v>
                </c:pt>
                <c:pt idx="147">
                  <c:v>5.2351199992699549E-3</c:v>
                </c:pt>
                <c:pt idx="148">
                  <c:v>6.127540000306908E-3</c:v>
                </c:pt>
                <c:pt idx="153">
                  <c:v>7.3636800007079728E-3</c:v>
                </c:pt>
                <c:pt idx="154">
                  <c:v>-1.0529220002354123E-2</c:v>
                </c:pt>
                <c:pt idx="157">
                  <c:v>-3.0293399977381341E-3</c:v>
                </c:pt>
                <c:pt idx="160">
                  <c:v>1.0706680004659574E-2</c:v>
                </c:pt>
                <c:pt idx="161">
                  <c:v>1.570668000204023E-2</c:v>
                </c:pt>
                <c:pt idx="162">
                  <c:v>-5.4013800036045723E-3</c:v>
                </c:pt>
                <c:pt idx="163">
                  <c:v>-9.0174000069964677E-4</c:v>
                </c:pt>
                <c:pt idx="164">
                  <c:v>2.9909200020483695E-3</c:v>
                </c:pt>
                <c:pt idx="169">
                  <c:v>1.9793999963440001E-3</c:v>
                </c:pt>
                <c:pt idx="170">
                  <c:v>-8.1662000011419877E-3</c:v>
                </c:pt>
                <c:pt idx="183">
                  <c:v>-2.1908640002948232E-2</c:v>
                </c:pt>
                <c:pt idx="184">
                  <c:v>-2.4408760000369512E-2</c:v>
                </c:pt>
                <c:pt idx="185">
                  <c:v>-2.3516100001870655E-2</c:v>
                </c:pt>
                <c:pt idx="187">
                  <c:v>-2.7624399997876026E-2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A3-4550-80A6-292F22E56AC2}"/>
            </c:ext>
          </c:extLst>
        </c:ser>
        <c:ser>
          <c:idx val="4"/>
          <c:order val="3"/>
          <c:tx>
            <c:strRef>
              <c:f>'Active 7'!$K$20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7'!$D$21:$D$64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7'!$K$21:$K$966</c:f>
              <c:numCache>
                <c:formatCode>General</c:formatCode>
                <c:ptCount val="946"/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6.8564999965019524E-3</c:v>
                </c:pt>
                <c:pt idx="125">
                  <c:v>9.0450999996392056E-3</c:v>
                </c:pt>
                <c:pt idx="127">
                  <c:v>9.2081600014353171E-3</c:v>
                </c:pt>
                <c:pt idx="129">
                  <c:v>7.9295799951069057E-3</c:v>
                </c:pt>
                <c:pt idx="131">
                  <c:v>1.5636439995432738E-2</c:v>
                </c:pt>
                <c:pt idx="134">
                  <c:v>6.581719993846491E-3</c:v>
                </c:pt>
                <c:pt idx="137">
                  <c:v>7.6512800005730242E-3</c:v>
                </c:pt>
                <c:pt idx="138">
                  <c:v>5.7726999948499724E-3</c:v>
                </c:pt>
                <c:pt idx="140">
                  <c:v>5.7582599984016269E-3</c:v>
                </c:pt>
                <c:pt idx="142">
                  <c:v>4.9581400016904809E-3</c:v>
                </c:pt>
                <c:pt idx="144">
                  <c:v>5.2649999997811392E-3</c:v>
                </c:pt>
                <c:pt idx="145">
                  <c:v>5.8639199996832758E-3</c:v>
                </c:pt>
                <c:pt idx="149">
                  <c:v>7.5043999822810292E-4</c:v>
                </c:pt>
                <c:pt idx="151">
                  <c:v>-2.0281400065869093E-3</c:v>
                </c:pt>
                <c:pt idx="156">
                  <c:v>-9.5075999706750736E-4</c:v>
                </c:pt>
                <c:pt idx="158">
                  <c:v>-7.6508000347530469E-4</c:v>
                </c:pt>
                <c:pt idx="165">
                  <c:v>-8.2412999981897883E-3</c:v>
                </c:pt>
                <c:pt idx="166">
                  <c:v>-7.5413000013213605E-3</c:v>
                </c:pt>
                <c:pt idx="167">
                  <c:v>-6.7414200020721182E-3</c:v>
                </c:pt>
                <c:pt idx="168">
                  <c:v>-5.6414200080325827E-3</c:v>
                </c:pt>
                <c:pt idx="171">
                  <c:v>-6.520920003822539E-3</c:v>
                </c:pt>
                <c:pt idx="172">
                  <c:v>-5.9209200044278987E-3</c:v>
                </c:pt>
                <c:pt idx="173">
                  <c:v>-7.1138200073619373E-3</c:v>
                </c:pt>
                <c:pt idx="174">
                  <c:v>-6.9138200051384047E-3</c:v>
                </c:pt>
                <c:pt idx="175">
                  <c:v>-8.0261800030712038E-3</c:v>
                </c:pt>
                <c:pt idx="176">
                  <c:v>-9.5641600055387244E-3</c:v>
                </c:pt>
                <c:pt idx="177">
                  <c:v>-8.7641600039205514E-3</c:v>
                </c:pt>
                <c:pt idx="178">
                  <c:v>-1.2042739996104501E-2</c:v>
                </c:pt>
                <c:pt idx="179">
                  <c:v>-1.1042739999538753E-2</c:v>
                </c:pt>
                <c:pt idx="180">
                  <c:v>-1.7479759997513611E-2</c:v>
                </c:pt>
                <c:pt idx="181">
                  <c:v>-1.3395839996519499E-2</c:v>
                </c:pt>
                <c:pt idx="182">
                  <c:v>-1.6652480000630021E-2</c:v>
                </c:pt>
                <c:pt idx="186">
                  <c:v>-1.7524280003271997E-2</c:v>
                </c:pt>
                <c:pt idx="188">
                  <c:v>-1.9396560004679486E-2</c:v>
                </c:pt>
                <c:pt idx="189">
                  <c:v>-2.426804000424454E-2</c:v>
                </c:pt>
                <c:pt idx="190">
                  <c:v>-2.2909280000021681E-2</c:v>
                </c:pt>
                <c:pt idx="191">
                  <c:v>-2.2738760002539493E-2</c:v>
                </c:pt>
                <c:pt idx="192">
                  <c:v>-2.4317339994013309E-2</c:v>
                </c:pt>
                <c:pt idx="193">
                  <c:v>-2.4231660005170852E-2</c:v>
                </c:pt>
                <c:pt idx="194">
                  <c:v>-2.1538879998843186E-2</c:v>
                </c:pt>
                <c:pt idx="195">
                  <c:v>-2.5817460002144799E-2</c:v>
                </c:pt>
                <c:pt idx="196">
                  <c:v>-2.3731900000711903E-2</c:v>
                </c:pt>
                <c:pt idx="197">
                  <c:v>-2.3346699999819975E-2</c:v>
                </c:pt>
                <c:pt idx="198">
                  <c:v>-2.4195999998482876E-2</c:v>
                </c:pt>
                <c:pt idx="199">
                  <c:v>-3.1203459999233019E-2</c:v>
                </c:pt>
                <c:pt idx="200">
                  <c:v>-2.6239999999233987E-2</c:v>
                </c:pt>
                <c:pt idx="201">
                  <c:v>-2.4629281397210434E-2</c:v>
                </c:pt>
                <c:pt idx="202">
                  <c:v>-2.7102539999759756E-2</c:v>
                </c:pt>
                <c:pt idx="203">
                  <c:v>-2.5702660001115873E-2</c:v>
                </c:pt>
                <c:pt idx="204">
                  <c:v>-2.6095679997524712E-2</c:v>
                </c:pt>
                <c:pt idx="205">
                  <c:v>-2.5389180002093781E-2</c:v>
                </c:pt>
                <c:pt idx="206">
                  <c:v>-2.8603500002645887E-2</c:v>
                </c:pt>
                <c:pt idx="207">
                  <c:v>-2.4096400004054885E-2</c:v>
                </c:pt>
                <c:pt idx="208">
                  <c:v>-2.6710719997936394E-2</c:v>
                </c:pt>
                <c:pt idx="209">
                  <c:v>-2.728930000012042E-2</c:v>
                </c:pt>
                <c:pt idx="210">
                  <c:v>-2.3603620000358205E-2</c:v>
                </c:pt>
                <c:pt idx="211">
                  <c:v>-2.4110840000503231E-2</c:v>
                </c:pt>
                <c:pt idx="212">
                  <c:v>-2.2996640000201296E-2</c:v>
                </c:pt>
                <c:pt idx="213">
                  <c:v>-2.5210959996911697E-2</c:v>
                </c:pt>
                <c:pt idx="214">
                  <c:v>-2.5518299997202121E-2</c:v>
                </c:pt>
                <c:pt idx="215">
                  <c:v>-2.779688000009628E-2</c:v>
                </c:pt>
                <c:pt idx="216">
                  <c:v>-2.3811200000636745E-2</c:v>
                </c:pt>
                <c:pt idx="217">
                  <c:v>-2.4804100001347251E-2</c:v>
                </c:pt>
                <c:pt idx="218">
                  <c:v>-2.4718419997952878E-2</c:v>
                </c:pt>
                <c:pt idx="219">
                  <c:v>-2.5311320001492277E-2</c:v>
                </c:pt>
                <c:pt idx="220">
                  <c:v>-2.7004219999071211E-2</c:v>
                </c:pt>
                <c:pt idx="221">
                  <c:v>-2.7940080006374046E-2</c:v>
                </c:pt>
                <c:pt idx="222">
                  <c:v>-2.6025999999546912E-2</c:v>
                </c:pt>
                <c:pt idx="223">
                  <c:v>-2.3618900006113108E-2</c:v>
                </c:pt>
                <c:pt idx="224">
                  <c:v>-2.5040439999429509E-2</c:v>
                </c:pt>
                <c:pt idx="225">
                  <c:v>-2.4519020000298042E-2</c:v>
                </c:pt>
                <c:pt idx="226">
                  <c:v>-2.5540560003719293E-2</c:v>
                </c:pt>
                <c:pt idx="227">
                  <c:v>-2.5526719997287728E-2</c:v>
                </c:pt>
                <c:pt idx="228">
                  <c:v>-2.5655599994934164E-2</c:v>
                </c:pt>
                <c:pt idx="229">
                  <c:v>-2.4941520001448225E-2</c:v>
                </c:pt>
                <c:pt idx="230">
                  <c:v>-2.3940680002851877E-2</c:v>
                </c:pt>
                <c:pt idx="231">
                  <c:v>-2.5702619997900911E-2</c:v>
                </c:pt>
                <c:pt idx="232">
                  <c:v>-2.5095520002651028E-2</c:v>
                </c:pt>
                <c:pt idx="233">
                  <c:v>-2.2868760002893396E-2</c:v>
                </c:pt>
                <c:pt idx="234">
                  <c:v>-2.3553920000267681E-2</c:v>
                </c:pt>
                <c:pt idx="235">
                  <c:v>-2.2677420005493332E-2</c:v>
                </c:pt>
                <c:pt idx="236">
                  <c:v>-2.4063460004981607E-2</c:v>
                </c:pt>
                <c:pt idx="237">
                  <c:v>-2.3603260000527371E-2</c:v>
                </c:pt>
                <c:pt idx="238">
                  <c:v>-1.833197999803815E-2</c:v>
                </c:pt>
                <c:pt idx="239">
                  <c:v>-1.967811999929836E-2</c:v>
                </c:pt>
                <c:pt idx="240">
                  <c:v>-1.959812000131933E-2</c:v>
                </c:pt>
                <c:pt idx="241">
                  <c:v>-1.9178120004653465E-2</c:v>
                </c:pt>
                <c:pt idx="242">
                  <c:v>-1.5125680001801811E-2</c:v>
                </c:pt>
                <c:pt idx="243">
                  <c:v>-1.789754000492394E-2</c:v>
                </c:pt>
                <c:pt idx="244">
                  <c:v>-1.7578620005224366E-2</c:v>
                </c:pt>
                <c:pt idx="247">
                  <c:v>-8.0328199983341619E-3</c:v>
                </c:pt>
                <c:pt idx="248">
                  <c:v>-9.7910600015893579E-3</c:v>
                </c:pt>
                <c:pt idx="249">
                  <c:v>-8.3062199992127717E-3</c:v>
                </c:pt>
                <c:pt idx="251">
                  <c:v>-9.6857600001385435E-3</c:v>
                </c:pt>
                <c:pt idx="252">
                  <c:v>-2.12001999898348E-3</c:v>
                </c:pt>
                <c:pt idx="253">
                  <c:v>1.8307999998796731E-3</c:v>
                </c:pt>
                <c:pt idx="254">
                  <c:v>2.979659999255091E-3</c:v>
                </c:pt>
                <c:pt idx="255">
                  <c:v>2.2724399968865328E-3</c:v>
                </c:pt>
                <c:pt idx="256">
                  <c:v>2.3723199992673472E-3</c:v>
                </c:pt>
                <c:pt idx="257">
                  <c:v>4.3648599967127666E-3</c:v>
                </c:pt>
                <c:pt idx="258">
                  <c:v>6.0031599568901584E-3</c:v>
                </c:pt>
                <c:pt idx="259">
                  <c:v>8.2002799972542562E-3</c:v>
                </c:pt>
                <c:pt idx="260">
                  <c:v>8.457199961412698E-3</c:v>
                </c:pt>
                <c:pt idx="261">
                  <c:v>1.2508499996329192E-2</c:v>
                </c:pt>
                <c:pt idx="262">
                  <c:v>1.1315600000671111E-2</c:v>
                </c:pt>
                <c:pt idx="263">
                  <c:v>1.3492979996954091E-2</c:v>
                </c:pt>
                <c:pt idx="264">
                  <c:v>1.3492979996954091E-2</c:v>
                </c:pt>
                <c:pt idx="265">
                  <c:v>1.3892980001401156E-2</c:v>
                </c:pt>
                <c:pt idx="266">
                  <c:v>1.4821500000834931E-2</c:v>
                </c:pt>
                <c:pt idx="267">
                  <c:v>1.2442919993191026E-2</c:v>
                </c:pt>
                <c:pt idx="268">
                  <c:v>2.001503999781562E-2</c:v>
                </c:pt>
                <c:pt idx="269">
                  <c:v>1.8757040001219139E-2</c:v>
                </c:pt>
                <c:pt idx="270">
                  <c:v>2.0178459999442566E-2</c:v>
                </c:pt>
                <c:pt idx="271">
                  <c:v>1.987016000202857E-2</c:v>
                </c:pt>
                <c:pt idx="272">
                  <c:v>2.0755600002303254E-2</c:v>
                </c:pt>
                <c:pt idx="273">
                  <c:v>3.2593579999229405E-2</c:v>
                </c:pt>
                <c:pt idx="274">
                  <c:v>3.4227640004246496E-2</c:v>
                </c:pt>
                <c:pt idx="275">
                  <c:v>3.6884319997625425E-2</c:v>
                </c:pt>
                <c:pt idx="276">
                  <c:v>3.9880619995528832E-2</c:v>
                </c:pt>
                <c:pt idx="277">
                  <c:v>4.0080619997752365E-2</c:v>
                </c:pt>
                <c:pt idx="278">
                  <c:v>4.0180619995226152E-2</c:v>
                </c:pt>
                <c:pt idx="279">
                  <c:v>4.1920219999155961E-2</c:v>
                </c:pt>
                <c:pt idx="280">
                  <c:v>4.2020220003905706E-2</c:v>
                </c:pt>
                <c:pt idx="281">
                  <c:v>4.3020220000471454E-2</c:v>
                </c:pt>
                <c:pt idx="282">
                  <c:v>4.2112999995879363E-2</c:v>
                </c:pt>
                <c:pt idx="283">
                  <c:v>4.2112999995879363E-2</c:v>
                </c:pt>
                <c:pt idx="284">
                  <c:v>4.1048140003113076E-2</c:v>
                </c:pt>
                <c:pt idx="285">
                  <c:v>4.3555240001296625E-2</c:v>
                </c:pt>
                <c:pt idx="286">
                  <c:v>4.2447059997357428E-2</c:v>
                </c:pt>
                <c:pt idx="287">
                  <c:v>4.7723619994940236E-2</c:v>
                </c:pt>
                <c:pt idx="288">
                  <c:v>4.7923619997163769E-2</c:v>
                </c:pt>
                <c:pt idx="289">
                  <c:v>4.8023620001913514E-2</c:v>
                </c:pt>
                <c:pt idx="290">
                  <c:v>4.8716040051658638E-2</c:v>
                </c:pt>
                <c:pt idx="291">
                  <c:v>4.9916039875824936E-2</c:v>
                </c:pt>
                <c:pt idx="292">
                  <c:v>5.0416039957781322E-2</c:v>
                </c:pt>
                <c:pt idx="293">
                  <c:v>4.6708219859283417E-2</c:v>
                </c:pt>
                <c:pt idx="294">
                  <c:v>4.3814359814859927E-2</c:v>
                </c:pt>
                <c:pt idx="295">
                  <c:v>5.1205939947976731E-2</c:v>
                </c:pt>
                <c:pt idx="296">
                  <c:v>5.0191379996249452E-2</c:v>
                </c:pt>
                <c:pt idx="297">
                  <c:v>5.181280000397237E-2</c:v>
                </c:pt>
                <c:pt idx="298">
                  <c:v>4.9447940065874718E-2</c:v>
                </c:pt>
                <c:pt idx="299">
                  <c:v>4.964794019178953E-2</c:v>
                </c:pt>
                <c:pt idx="300">
                  <c:v>5.2047939840122126E-2</c:v>
                </c:pt>
                <c:pt idx="301">
                  <c:v>5.207598015840631E-2</c:v>
                </c:pt>
                <c:pt idx="302">
                  <c:v>5.1475859960191883E-2</c:v>
                </c:pt>
                <c:pt idx="303">
                  <c:v>5.0568160040711518E-2</c:v>
                </c:pt>
                <c:pt idx="304">
                  <c:v>5.852197996864561E-2</c:v>
                </c:pt>
                <c:pt idx="305">
                  <c:v>5.9728719934355468E-2</c:v>
                </c:pt>
                <c:pt idx="306">
                  <c:v>5.7835819956380874E-2</c:v>
                </c:pt>
                <c:pt idx="307">
                  <c:v>6.0206819849554449E-2</c:v>
                </c:pt>
                <c:pt idx="308">
                  <c:v>5.9349299997847993E-2</c:v>
                </c:pt>
                <c:pt idx="309">
                  <c:v>6.0910799998964649E-2</c:v>
                </c:pt>
                <c:pt idx="310">
                  <c:v>6.6787359857698902E-2</c:v>
                </c:pt>
                <c:pt idx="311">
                  <c:v>6.9846700003836304E-2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5A3-4550-80A6-292F22E56AC2}"/>
            </c:ext>
          </c:extLst>
        </c:ser>
        <c:ser>
          <c:idx val="2"/>
          <c:order val="4"/>
          <c:tx>
            <c:strRef>
              <c:f>'Active 7'!$L$20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7'!$D$21:$D$64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7'!$L$21:$L$966</c:f>
              <c:numCache>
                <c:formatCode>General</c:formatCode>
                <c:ptCount val="94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5A3-4550-80A6-292F22E56AC2}"/>
            </c:ext>
          </c:extLst>
        </c:ser>
        <c:ser>
          <c:idx val="5"/>
          <c:order val="5"/>
          <c:tx>
            <c:strRef>
              <c:f>'Active 7'!$M$20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7'!$D$21:$D$64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7'!$M$21:$M$966</c:f>
              <c:numCache>
                <c:formatCode>General</c:formatCode>
                <c:ptCount val="94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5A3-4550-80A6-292F22E56AC2}"/>
            </c:ext>
          </c:extLst>
        </c:ser>
        <c:ser>
          <c:idx val="6"/>
          <c:order val="6"/>
          <c:tx>
            <c:strRef>
              <c:f>'Active 7'!$N$20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7'!$D$21:$D$64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7'!$N$21:$N$966</c:f>
              <c:numCache>
                <c:formatCode>General</c:formatCode>
                <c:ptCount val="946"/>
                <c:pt idx="73">
                  <c:v>-1.1305759999231668E-2</c:v>
                </c:pt>
                <c:pt idx="78">
                  <c:v>-5.2952100002585212E-2</c:v>
                </c:pt>
                <c:pt idx="124">
                  <c:v>8.3564999949885532E-3</c:v>
                </c:pt>
                <c:pt idx="126">
                  <c:v>1.0045099996204954E-2</c:v>
                </c:pt>
                <c:pt idx="128">
                  <c:v>9.6081599986064248E-3</c:v>
                </c:pt>
                <c:pt idx="130">
                  <c:v>8.0295799998566508E-3</c:v>
                </c:pt>
                <c:pt idx="133">
                  <c:v>5.0817199953598902E-3</c:v>
                </c:pt>
                <c:pt idx="136">
                  <c:v>6.551279999257531E-3</c:v>
                </c:pt>
                <c:pt idx="139">
                  <c:v>6.3726999942446128E-3</c:v>
                </c:pt>
                <c:pt idx="141">
                  <c:v>6.9582599971909076E-3</c:v>
                </c:pt>
                <c:pt idx="143">
                  <c:v>4.8650000026100315E-3</c:v>
                </c:pt>
                <c:pt idx="150">
                  <c:v>1.3504399976227432E-3</c:v>
                </c:pt>
                <c:pt idx="152">
                  <c:v>-1.428140007192269E-3</c:v>
                </c:pt>
                <c:pt idx="155">
                  <c:v>-1.7507599986856803E-3</c:v>
                </c:pt>
                <c:pt idx="159">
                  <c:v>-6.6508000600151718E-4</c:v>
                </c:pt>
                <c:pt idx="245">
                  <c:v>-1.3742000002821442E-2</c:v>
                </c:pt>
                <c:pt idx="246">
                  <c:v>-1.3742240000283346E-2</c:v>
                </c:pt>
                <c:pt idx="250">
                  <c:v>-9.2991199999232776E-3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5A3-4550-80A6-292F22E56AC2}"/>
            </c:ext>
          </c:extLst>
        </c:ser>
        <c:ser>
          <c:idx val="8"/>
          <c:order val="7"/>
          <c:tx>
            <c:strRef>
              <c:f>'Active 7'!$AE$1</c:f>
              <c:strCache>
                <c:ptCount val="1"/>
                <c:pt idx="0">
                  <c:v>Q+Sin.fit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7'!$AB$2:$AB$36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'Active 7'!$AE$2:$AE$36</c:f>
              <c:numCache>
                <c:formatCode>General</c:formatCode>
                <c:ptCount val="35"/>
                <c:pt idx="0">
                  <c:v>5.8789568178365087E-2</c:v>
                </c:pt>
                <c:pt idx="1">
                  <c:v>3.5293778436250839E-2</c:v>
                </c:pt>
                <c:pt idx="2">
                  <c:v>1.5888189211294645E-2</c:v>
                </c:pt>
                <c:pt idx="3">
                  <c:v>5.80563977617507E-4</c:v>
                </c:pt>
                <c:pt idx="4">
                  <c:v>-1.0721780449258006E-2</c:v>
                </c:pt>
                <c:pt idx="5">
                  <c:v>-1.8208852832914527E-2</c:v>
                </c:pt>
                <c:pt idx="6">
                  <c:v>-2.2161589025755331E-2</c:v>
                </c:pt>
                <c:pt idx="7">
                  <c:v>-2.2942391535240553E-2</c:v>
                </c:pt>
                <c:pt idx="8">
                  <c:v>-2.0982925724022869E-2</c:v>
                </c:pt>
                <c:pt idx="9">
                  <c:v>-1.6769583603420846E-2</c:v>
                </c:pt>
                <c:pt idx="10">
                  <c:v>-1.082710472278994E-2</c:v>
                </c:pt>
                <c:pt idx="11">
                  <c:v>-3.7009057166159653E-3</c:v>
                </c:pt>
                <c:pt idx="12">
                  <c:v>4.0612864432667956E-3</c:v>
                </c:pt>
                <c:pt idx="13">
                  <c:v>1.1927878995401014E-2</c:v>
                </c:pt>
                <c:pt idx="14">
                  <c:v>1.9401314621552986E-2</c:v>
                </c:pt>
                <c:pt idx="15">
                  <c:v>2.6034826545829906E-2</c:v>
                </c:pt>
                <c:pt idx="16">
                  <c:v>3.1447483276939844E-2</c:v>
                </c:pt>
                <c:pt idx="17">
                  <c:v>3.5337016366240155E-2</c:v>
                </c:pt>
                <c:pt idx="18">
                  <c:v>3.74899992105234E-2</c:v>
                </c:pt>
                <c:pt idx="19">
                  <c:v>3.778903413129444E-2</c:v>
                </c:pt>
                <c:pt idx="20">
                  <c:v>3.6216705707717706E-2</c:v>
                </c:pt>
                <c:pt idx="21">
                  <c:v>3.2856167235888405E-2</c:v>
                </c:pt>
                <c:pt idx="22">
                  <c:v>2.7888340565581163E-2</c:v>
                </c:pt>
                <c:pt idx="23">
                  <c:v>2.158582360916525E-2</c:v>
                </c:pt>
                <c:pt idx="24">
                  <c:v>1.4303710685565997E-2</c:v>
                </c:pt>
                <c:pt idx="25">
                  <c:v>6.4676348215402732E-3</c:v>
                </c:pt>
                <c:pt idx="26">
                  <c:v>-1.4405653176796061E-3</c:v>
                </c:pt>
                <c:pt idx="27">
                  <c:v>-8.8990712063991579E-3</c:v>
                </c:pt>
                <c:pt idx="28">
                  <c:v>-1.5363656546739466E-2</c:v>
                </c:pt>
                <c:pt idx="29">
                  <c:v>-2.028601393217723E-2</c:v>
                </c:pt>
                <c:pt idx="30">
                  <c:v>-2.313221894124088E-2</c:v>
                </c:pt>
                <c:pt idx="31">
                  <c:v>-2.3400709888335619E-2</c:v>
                </c:pt>
                <c:pt idx="32">
                  <c:v>-2.0639177768775746E-2</c:v>
                </c:pt>
                <c:pt idx="33">
                  <c:v>-1.4459797634000279E-2</c:v>
                </c:pt>
                <c:pt idx="34">
                  <c:v>-4.5522884848053363E-3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5A3-4550-80A6-292F22E56AC2}"/>
            </c:ext>
          </c:extLst>
        </c:ser>
        <c:ser>
          <c:idx val="9"/>
          <c:order val="8"/>
          <c:tx>
            <c:strRef>
              <c:f>'Active 7'!$T$20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7'!$T$21:$T$966</c:f>
              <c:numCache>
                <c:formatCode>General</c:formatCode>
                <c:ptCount val="946"/>
                <c:pt idx="72">
                  <c:v>-7.9698539997480111E-2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5A3-4550-80A6-292F22E56AC2}"/>
            </c:ext>
          </c:extLst>
        </c:ser>
        <c:ser>
          <c:idx val="7"/>
          <c:order val="9"/>
          <c:tx>
            <c:strRef>
              <c:f>'Active 7'!$O$20</c:f>
              <c:strCache>
                <c:ptCount val="1"/>
                <c:pt idx="0">
                  <c:v>Lin.Fit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7'!$O$21:$O$966</c:f>
              <c:numCache>
                <c:formatCode>General</c:formatCode>
                <c:ptCount val="946"/>
                <c:pt idx="234">
                  <c:v>-4.3581805565792664E-2</c:v>
                </c:pt>
                <c:pt idx="235">
                  <c:v>-4.3286243784354861E-2</c:v>
                </c:pt>
                <c:pt idx="236">
                  <c:v>-4.3136492481759658E-2</c:v>
                </c:pt>
                <c:pt idx="237">
                  <c:v>-3.7974013365978998E-2</c:v>
                </c:pt>
                <c:pt idx="238">
                  <c:v>-3.1337666166761702E-2</c:v>
                </c:pt>
                <c:pt idx="239">
                  <c:v>-2.9828330669552539E-2</c:v>
                </c:pt>
                <c:pt idx="240">
                  <c:v>-2.9828330669552539E-2</c:v>
                </c:pt>
                <c:pt idx="241">
                  <c:v>-2.9828330669552539E-2</c:v>
                </c:pt>
                <c:pt idx="242">
                  <c:v>-2.4382112243591547E-2</c:v>
                </c:pt>
                <c:pt idx="243">
                  <c:v>-2.3526953489298064E-2</c:v>
                </c:pt>
                <c:pt idx="244">
                  <c:v>-2.3030409696482512E-2</c:v>
                </c:pt>
                <c:pt idx="245">
                  <c:v>-1.687878381882324E-2</c:v>
                </c:pt>
                <c:pt idx="246">
                  <c:v>-1.6768440753753167E-2</c:v>
                </c:pt>
                <c:pt idx="247">
                  <c:v>-1.1247346676494574E-2</c:v>
                </c:pt>
                <c:pt idx="248">
                  <c:v>-1.0742921236173986E-2</c:v>
                </c:pt>
                <c:pt idx="249">
                  <c:v>-1.0340957213418545E-2</c:v>
                </c:pt>
                <c:pt idx="250">
                  <c:v>-1.0321253094656035E-2</c:v>
                </c:pt>
                <c:pt idx="251">
                  <c:v>-9.8956441293855946E-3</c:v>
                </c:pt>
                <c:pt idx="252">
                  <c:v>-3.9962309718865607E-3</c:v>
                </c:pt>
                <c:pt idx="253">
                  <c:v>2.19480314329773E-3</c:v>
                </c:pt>
                <c:pt idx="254">
                  <c:v>2.7189327023808274E-3</c:v>
                </c:pt>
                <c:pt idx="255">
                  <c:v>2.7544001161533549E-3</c:v>
                </c:pt>
                <c:pt idx="256">
                  <c:v>2.8095716486883915E-3</c:v>
                </c:pt>
                <c:pt idx="257">
                  <c:v>2.9553821275310477E-3</c:v>
                </c:pt>
                <c:pt idx="258">
                  <c:v>8.3346065496994748E-3</c:v>
                </c:pt>
                <c:pt idx="259">
                  <c:v>9.6587233305409637E-3</c:v>
                </c:pt>
                <c:pt idx="260">
                  <c:v>9.7611847481060554E-3</c:v>
                </c:pt>
                <c:pt idx="261">
                  <c:v>1.5731532733150144E-2</c:v>
                </c:pt>
                <c:pt idx="262">
                  <c:v>1.5751236851912653E-2</c:v>
                </c:pt>
                <c:pt idx="263">
                  <c:v>1.6299011353510751E-2</c:v>
                </c:pt>
                <c:pt idx="264">
                  <c:v>1.6299011353510751E-2</c:v>
                </c:pt>
                <c:pt idx="265">
                  <c:v>1.6299011353510751E-2</c:v>
                </c:pt>
                <c:pt idx="266">
                  <c:v>1.6322656296025806E-2</c:v>
                </c:pt>
                <c:pt idx="267">
                  <c:v>1.6326597119778297E-2</c:v>
                </c:pt>
                <c:pt idx="268">
                  <c:v>2.257674359125017E-2</c:v>
                </c:pt>
                <c:pt idx="269">
                  <c:v>2.297082596650063E-2</c:v>
                </c:pt>
                <c:pt idx="270">
                  <c:v>2.2974766790253121E-2</c:v>
                </c:pt>
                <c:pt idx="271">
                  <c:v>2.3506777996841199E-2</c:v>
                </c:pt>
                <c:pt idx="272">
                  <c:v>2.3632884356921346E-2</c:v>
                </c:pt>
                <c:pt idx="273">
                  <c:v>3.5727272453357162E-2</c:v>
                </c:pt>
                <c:pt idx="274">
                  <c:v>3.6487851437590479E-2</c:v>
                </c:pt>
                <c:pt idx="275">
                  <c:v>3.67006559202257E-2</c:v>
                </c:pt>
                <c:pt idx="276">
                  <c:v>4.1685797967143723E-2</c:v>
                </c:pt>
                <c:pt idx="277">
                  <c:v>4.1685797967143723E-2</c:v>
                </c:pt>
                <c:pt idx="278">
                  <c:v>4.1685797967143723E-2</c:v>
                </c:pt>
                <c:pt idx="279">
                  <c:v>4.3183310993095358E-2</c:v>
                </c:pt>
                <c:pt idx="280">
                  <c:v>4.3183310993095358E-2</c:v>
                </c:pt>
                <c:pt idx="281">
                  <c:v>4.3183310993095358E-2</c:v>
                </c:pt>
                <c:pt idx="282">
                  <c:v>4.3218778406867886E-2</c:v>
                </c:pt>
                <c:pt idx="283">
                  <c:v>4.3218778406867886E-2</c:v>
                </c:pt>
                <c:pt idx="284">
                  <c:v>4.3482813598285708E-2</c:v>
                </c:pt>
                <c:pt idx="285">
                  <c:v>4.3502517717048217E-2</c:v>
                </c:pt>
                <c:pt idx="286">
                  <c:v>4.3979357391101259E-2</c:v>
                </c:pt>
                <c:pt idx="287">
                  <c:v>4.8188157158775891E-2</c:v>
                </c:pt>
                <c:pt idx="288">
                  <c:v>4.8188157158775891E-2</c:v>
                </c:pt>
                <c:pt idx="289">
                  <c:v>4.8188157158775891E-2</c:v>
                </c:pt>
                <c:pt idx="290">
                  <c:v>4.8389139170153583E-2</c:v>
                </c:pt>
                <c:pt idx="291">
                  <c:v>4.8389139170153583E-2</c:v>
                </c:pt>
                <c:pt idx="292">
                  <c:v>4.8389139170153583E-2</c:v>
                </c:pt>
                <c:pt idx="293">
                  <c:v>4.870046424660146E-2</c:v>
                </c:pt>
                <c:pt idx="294">
                  <c:v>4.9161540625644429E-2</c:v>
                </c:pt>
                <c:pt idx="295">
                  <c:v>4.97487233647676E-2</c:v>
                </c:pt>
                <c:pt idx="296">
                  <c:v>4.9874829724847747E-2</c:v>
                </c:pt>
                <c:pt idx="297">
                  <c:v>4.9878770548600238E-2</c:v>
                </c:pt>
                <c:pt idx="298">
                  <c:v>5.0142805740018004E-2</c:v>
                </c:pt>
                <c:pt idx="299">
                  <c:v>5.0142805740018004E-2</c:v>
                </c:pt>
                <c:pt idx="300">
                  <c:v>5.0142805740018004E-2</c:v>
                </c:pt>
                <c:pt idx="301">
                  <c:v>5.0387136812673317E-2</c:v>
                </c:pt>
                <c:pt idx="302">
                  <c:v>5.0442308345208353E-2</c:v>
                </c:pt>
                <c:pt idx="303">
                  <c:v>5.0698461889121138E-2</c:v>
                </c:pt>
                <c:pt idx="304">
                  <c:v>5.5510207690928959E-2</c:v>
                </c:pt>
                <c:pt idx="305">
                  <c:v>5.5695426407296633E-2</c:v>
                </c:pt>
                <c:pt idx="306">
                  <c:v>5.5715130526059142E-2</c:v>
                </c:pt>
                <c:pt idx="307">
                  <c:v>5.59121717136844E-2</c:v>
                </c:pt>
                <c:pt idx="308">
                  <c:v>5.6085567958794547E-2</c:v>
                </c:pt>
                <c:pt idx="309">
                  <c:v>5.7366335678358471E-2</c:v>
                </c:pt>
                <c:pt idx="310">
                  <c:v>6.1575135446033102E-2</c:v>
                </c:pt>
                <c:pt idx="311">
                  <c:v>6.384899075122813E-2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5A3-4550-80A6-292F22E56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363296"/>
        <c:axId val="1"/>
      </c:scatterChart>
      <c:valAx>
        <c:axId val="546363296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522639068564037"/>
              <c:y val="0.868656716417910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571798188874518E-2"/>
              <c:y val="0.388059701492537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3632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205692108667528"/>
          <c:y val="0.92238805970149251"/>
          <c:w val="0.92108667529107369"/>
          <c:h val="0.98208955223880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Sine Component Removed</a:t>
            </a:r>
          </a:p>
        </c:rich>
      </c:tx>
      <c:layout>
        <c:manualLayout>
          <c:xMode val="edge"/>
          <c:yMode val="edge"/>
          <c:x val="0.28281266404199473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50010490425485"/>
          <c:y val="0.14117667333506626"/>
          <c:w val="0.81250061988877864"/>
          <c:h val="0.673530379036045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7'!$X$20</c:f>
              <c:strCache>
                <c:ptCount val="1"/>
                <c:pt idx="0">
                  <c:v>O-C'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7'!$X$21:$X$966</c:f>
              <c:numCache>
                <c:formatCode>General</c:formatCode>
                <c:ptCount val="946"/>
                <c:pt idx="0">
                  <c:v>0.14590279448985344</c:v>
                </c:pt>
                <c:pt idx="1">
                  <c:v>0.12261378332674637</c:v>
                </c:pt>
                <c:pt idx="2">
                  <c:v>0.14849954187459127</c:v>
                </c:pt>
                <c:pt idx="3">
                  <c:v>0.1183179364060872</c:v>
                </c:pt>
                <c:pt idx="4">
                  <c:v>0.12658959356190536</c:v>
                </c:pt>
                <c:pt idx="5">
                  <c:v>7.3242987874149387E-2</c:v>
                </c:pt>
                <c:pt idx="6">
                  <c:v>0.11813262652984229</c:v>
                </c:pt>
                <c:pt idx="7">
                  <c:v>0.10932702455063004</c:v>
                </c:pt>
                <c:pt idx="8">
                  <c:v>0.11362254719965362</c:v>
                </c:pt>
                <c:pt idx="9">
                  <c:v>0.11591110306929112</c:v>
                </c:pt>
                <c:pt idx="10">
                  <c:v>0.16442447292400797</c:v>
                </c:pt>
                <c:pt idx="11">
                  <c:v>0.12191974455514651</c:v>
                </c:pt>
                <c:pt idx="12">
                  <c:v>7.6295580433169863E-2</c:v>
                </c:pt>
                <c:pt idx="13">
                  <c:v>9.6650137420134563E-2</c:v>
                </c:pt>
                <c:pt idx="14">
                  <c:v>7.1143958090374729E-2</c:v>
                </c:pt>
                <c:pt idx="15">
                  <c:v>0.10340300691719832</c:v>
                </c:pt>
                <c:pt idx="16">
                  <c:v>7.7623516121857167E-2</c:v>
                </c:pt>
                <c:pt idx="17">
                  <c:v>0.11740095990628828</c:v>
                </c:pt>
                <c:pt idx="18">
                  <c:v>9.2968153897462102E-2</c:v>
                </c:pt>
                <c:pt idx="19">
                  <c:v>0.10096465030654538</c:v>
                </c:pt>
                <c:pt idx="20">
                  <c:v>7.764400884252208E-2</c:v>
                </c:pt>
                <c:pt idx="21">
                  <c:v>9.6927404928671523E-2</c:v>
                </c:pt>
                <c:pt idx="22">
                  <c:v>5.742244613221785E-2</c:v>
                </c:pt>
                <c:pt idx="23">
                  <c:v>6.2951898427926242E-2</c:v>
                </c:pt>
                <c:pt idx="24">
                  <c:v>7.9909819426055684E-2</c:v>
                </c:pt>
                <c:pt idx="25">
                  <c:v>6.0583502649951576E-2</c:v>
                </c:pt>
                <c:pt idx="26">
                  <c:v>8.596369662199016E-2</c:v>
                </c:pt>
                <c:pt idx="27">
                  <c:v>0.11771949742636352</c:v>
                </c:pt>
                <c:pt idx="28">
                  <c:v>0.10811086249586803</c:v>
                </c:pt>
                <c:pt idx="29">
                  <c:v>8.5935279350181221E-2</c:v>
                </c:pt>
                <c:pt idx="30">
                  <c:v>0.1211146401292689</c:v>
                </c:pt>
                <c:pt idx="31">
                  <c:v>6.5377368078844894E-2</c:v>
                </c:pt>
                <c:pt idx="32">
                  <c:v>1.3029737771689517E-2</c:v>
                </c:pt>
                <c:pt idx="33">
                  <c:v>3.1240405011500536E-2</c:v>
                </c:pt>
                <c:pt idx="34">
                  <c:v>3.001286508736066E-2</c:v>
                </c:pt>
                <c:pt idx="35">
                  <c:v>4.8917557089154157E-2</c:v>
                </c:pt>
                <c:pt idx="36">
                  <c:v>4.3407973744670911E-2</c:v>
                </c:pt>
                <c:pt idx="37">
                  <c:v>2.8040811503612595E-2</c:v>
                </c:pt>
                <c:pt idx="38">
                  <c:v>2.7302705991521403E-2</c:v>
                </c:pt>
                <c:pt idx="39">
                  <c:v>2.2400042092880934E-2</c:v>
                </c:pt>
                <c:pt idx="40">
                  <c:v>3.6400508910152285E-2</c:v>
                </c:pt>
                <c:pt idx="41">
                  <c:v>4.9478877837714597E-2</c:v>
                </c:pt>
                <c:pt idx="42">
                  <c:v>6.7421991685336344E-2</c:v>
                </c:pt>
                <c:pt idx="43">
                  <c:v>4.7162806669870147E-2</c:v>
                </c:pt>
                <c:pt idx="44">
                  <c:v>3.3775661381447636E-2</c:v>
                </c:pt>
                <c:pt idx="45">
                  <c:v>3.0573599900905947E-2</c:v>
                </c:pt>
                <c:pt idx="46">
                  <c:v>3.205109644665266E-2</c:v>
                </c:pt>
                <c:pt idx="47">
                  <c:v>4.9949137348084337E-2</c:v>
                </c:pt>
                <c:pt idx="48">
                  <c:v>7.2624186955896813E-2</c:v>
                </c:pt>
                <c:pt idx="49">
                  <c:v>2.0141522635344494E-3</c:v>
                </c:pt>
                <c:pt idx="50">
                  <c:v>-4.9105661824033059E-3</c:v>
                </c:pt>
                <c:pt idx="51">
                  <c:v>5.6035764696219993E-2</c:v>
                </c:pt>
                <c:pt idx="52">
                  <c:v>-5.1839586387584444E-3</c:v>
                </c:pt>
                <c:pt idx="53">
                  <c:v>1.8845215649881661E-2</c:v>
                </c:pt>
                <c:pt idx="54">
                  <c:v>4.0940346419740259E-3</c:v>
                </c:pt>
                <c:pt idx="55">
                  <c:v>5.3793854565098401E-2</c:v>
                </c:pt>
                <c:pt idx="56">
                  <c:v>-5.5714478467929623E-4</c:v>
                </c:pt>
                <c:pt idx="57">
                  <c:v>5.8469923165148999E-3</c:v>
                </c:pt>
                <c:pt idx="58">
                  <c:v>1.2175667834845527E-2</c:v>
                </c:pt>
                <c:pt idx="59">
                  <c:v>5.5939778221597417E-2</c:v>
                </c:pt>
                <c:pt idx="60">
                  <c:v>2.1155347462778959E-2</c:v>
                </c:pt>
                <c:pt idx="61">
                  <c:v>1.3527200418082974E-2</c:v>
                </c:pt>
                <c:pt idx="62">
                  <c:v>3.8124967763972055E-2</c:v>
                </c:pt>
                <c:pt idx="63">
                  <c:v>-4.5928233441543287E-2</c:v>
                </c:pt>
                <c:pt idx="64">
                  <c:v>-3.4779312606232432E-2</c:v>
                </c:pt>
                <c:pt idx="65">
                  <c:v>2.6054831187080831E-2</c:v>
                </c:pt>
                <c:pt idx="66">
                  <c:v>2.0090463291167929E-2</c:v>
                </c:pt>
                <c:pt idx="67">
                  <c:v>3.0909484661071084E-2</c:v>
                </c:pt>
                <c:pt idx="68">
                  <c:v>-1.1052493784862068E-3</c:v>
                </c:pt>
                <c:pt idx="69">
                  <c:v>5.4886150620281279E-3</c:v>
                </c:pt>
                <c:pt idx="70">
                  <c:v>7.8493208914121426E-2</c:v>
                </c:pt>
                <c:pt idx="71">
                  <c:v>0.11849320891135656</c:v>
                </c:pt>
                <c:pt idx="72">
                  <c:v>2.7010576567840415E-2</c:v>
                </c:pt>
                <c:pt idx="73">
                  <c:v>1.5681484325512664E-2</c:v>
                </c:pt>
                <c:pt idx="74">
                  <c:v>5.7256857254669891E-2</c:v>
                </c:pt>
                <c:pt idx="75">
                  <c:v>-9.2655786277922106E-3</c:v>
                </c:pt>
                <c:pt idx="76">
                  <c:v>2.4062541999337259E-2</c:v>
                </c:pt>
                <c:pt idx="77">
                  <c:v>-2.7764322670395202E-2</c:v>
                </c:pt>
                <c:pt idx="78">
                  <c:v>-3.804629258044754E-2</c:v>
                </c:pt>
                <c:pt idx="79">
                  <c:v>7.9722509070512731E-2</c:v>
                </c:pt>
                <c:pt idx="80">
                  <c:v>6.9730674107953122E-3</c:v>
                </c:pt>
                <c:pt idx="81">
                  <c:v>1.0837655734670104E-3</c:v>
                </c:pt>
                <c:pt idx="82">
                  <c:v>-9.63941502711535E-4</c:v>
                </c:pt>
                <c:pt idx="83">
                  <c:v>-9.9010105527897602E-3</c:v>
                </c:pt>
                <c:pt idx="84">
                  <c:v>-8.2185506132510702E-2</c:v>
                </c:pt>
                <c:pt idx="85">
                  <c:v>-2.2233872400443354E-3</c:v>
                </c:pt>
                <c:pt idx="86">
                  <c:v>-4.7157612232820827E-3</c:v>
                </c:pt>
                <c:pt idx="87">
                  <c:v>1.6476905090992901E-2</c:v>
                </c:pt>
                <c:pt idx="88">
                  <c:v>3.0459146362368666E-2</c:v>
                </c:pt>
                <c:pt idx="89">
                  <c:v>-0.1160276677197956</c:v>
                </c:pt>
                <c:pt idx="90">
                  <c:v>-7.1607528802922898E-3</c:v>
                </c:pt>
                <c:pt idx="91">
                  <c:v>-1.0022743770567596E-2</c:v>
                </c:pt>
                <c:pt idx="92">
                  <c:v>3.2431273823171125E-2</c:v>
                </c:pt>
                <c:pt idx="93">
                  <c:v>-2.3214782532845944E-2</c:v>
                </c:pt>
                <c:pt idx="94">
                  <c:v>-1.1174234155823332E-2</c:v>
                </c:pt>
                <c:pt idx="95">
                  <c:v>-8.3669913119615927E-3</c:v>
                </c:pt>
                <c:pt idx="96">
                  <c:v>-6.1922286860806676E-2</c:v>
                </c:pt>
                <c:pt idx="97">
                  <c:v>-2.5064267625062614E-2</c:v>
                </c:pt>
                <c:pt idx="98">
                  <c:v>-1.8554386916131843E-2</c:v>
                </c:pt>
                <c:pt idx="99">
                  <c:v>-5.0619100075979584E-2</c:v>
                </c:pt>
                <c:pt idx="100">
                  <c:v>-0.10874246457363054</c:v>
                </c:pt>
                <c:pt idx="101">
                  <c:v>-7.5044655160461604E-2</c:v>
                </c:pt>
                <c:pt idx="102">
                  <c:v>-6.476805653851303E-2</c:v>
                </c:pt>
                <c:pt idx="103">
                  <c:v>-2.7908726242486318E-2</c:v>
                </c:pt>
                <c:pt idx="104">
                  <c:v>-2.9678161645632944E-2</c:v>
                </c:pt>
                <c:pt idx="105">
                  <c:v>-7.0753320172590312E-3</c:v>
                </c:pt>
                <c:pt idx="106">
                  <c:v>-8.4991553471219727E-2</c:v>
                </c:pt>
                <c:pt idx="107">
                  <c:v>-7.2376639242331259E-2</c:v>
                </c:pt>
                <c:pt idx="108">
                  <c:v>-3.391758112590311E-2</c:v>
                </c:pt>
                <c:pt idx="109">
                  <c:v>-3.2243702764554044E-2</c:v>
                </c:pt>
                <c:pt idx="110">
                  <c:v>-8.7116705706809669E-2</c:v>
                </c:pt>
                <c:pt idx="111">
                  <c:v>-6.9933093922279588E-2</c:v>
                </c:pt>
                <c:pt idx="112">
                  <c:v>-3.9410997630282496E-2</c:v>
                </c:pt>
                <c:pt idx="113">
                  <c:v>-2.5200568403171059E-2</c:v>
                </c:pt>
                <c:pt idx="114">
                  <c:v>-3.5822339967757605E-2</c:v>
                </c:pt>
                <c:pt idx="115">
                  <c:v>-4.1998669929864674E-2</c:v>
                </c:pt>
                <c:pt idx="116">
                  <c:v>-6.7362125814336843E-3</c:v>
                </c:pt>
                <c:pt idx="117">
                  <c:v>-3.783608722146186E-2</c:v>
                </c:pt>
                <c:pt idx="118">
                  <c:v>-3.4410813040590023E-2</c:v>
                </c:pt>
                <c:pt idx="119">
                  <c:v>-3.0878226896557337E-2</c:v>
                </c:pt>
                <c:pt idx="120">
                  <c:v>-3.13705909554641E-2</c:v>
                </c:pt>
                <c:pt idx="121">
                  <c:v>-3.0270590954148607E-2</c:v>
                </c:pt>
                <c:pt idx="122">
                  <c:v>-3.033703027478004E-2</c:v>
                </c:pt>
                <c:pt idx="123">
                  <c:v>-3.4353795672029279E-2</c:v>
                </c:pt>
                <c:pt idx="124">
                  <c:v>-3.2853795673542678E-2</c:v>
                </c:pt>
                <c:pt idx="125">
                  <c:v>-2.892562656055702E-2</c:v>
                </c:pt>
                <c:pt idx="126">
                  <c:v>-2.7925626563991272E-2</c:v>
                </c:pt>
                <c:pt idx="127">
                  <c:v>-2.8410404998585277E-2</c:v>
                </c:pt>
                <c:pt idx="128">
                  <c:v>-2.801040500141417E-2</c:v>
                </c:pt>
                <c:pt idx="129">
                  <c:v>-2.9686519788053291E-2</c:v>
                </c:pt>
                <c:pt idx="130">
                  <c:v>-2.9586519783303546E-2</c:v>
                </c:pt>
                <c:pt idx="131">
                  <c:v>-2.1898287849945866E-2</c:v>
                </c:pt>
                <c:pt idx="132">
                  <c:v>-2.3918352042922565E-2</c:v>
                </c:pt>
                <c:pt idx="133">
                  <c:v>-2.9006819736997647E-2</c:v>
                </c:pt>
                <c:pt idx="134">
                  <c:v>-2.7506819738511046E-2</c:v>
                </c:pt>
                <c:pt idx="135">
                  <c:v>-3.0423889281289036E-2</c:v>
                </c:pt>
                <c:pt idx="136">
                  <c:v>-2.6988692374985912E-2</c:v>
                </c:pt>
                <c:pt idx="137">
                  <c:v>-2.5888692373670419E-2</c:v>
                </c:pt>
                <c:pt idx="138">
                  <c:v>-2.7764752551565464E-2</c:v>
                </c:pt>
                <c:pt idx="139">
                  <c:v>-2.7164752552170823E-2</c:v>
                </c:pt>
                <c:pt idx="140">
                  <c:v>-2.773383026979874E-2</c:v>
                </c:pt>
                <c:pt idx="141">
                  <c:v>-2.6533830271009459E-2</c:v>
                </c:pt>
                <c:pt idx="142">
                  <c:v>-2.8498661456427675E-2</c:v>
                </c:pt>
                <c:pt idx="143">
                  <c:v>-2.8508596362208594E-2</c:v>
                </c:pt>
                <c:pt idx="144">
                  <c:v>-2.8108596365037486E-2</c:v>
                </c:pt>
                <c:pt idx="145">
                  <c:v>-2.7191671333917998E-2</c:v>
                </c:pt>
                <c:pt idx="146">
                  <c:v>-1.7199675251122218E-2</c:v>
                </c:pt>
                <c:pt idx="147">
                  <c:v>-1.9173846209967631E-2</c:v>
                </c:pt>
                <c:pt idx="148">
                  <c:v>-1.8147957610206808E-2</c:v>
                </c:pt>
                <c:pt idx="149">
                  <c:v>-1.9587650311975735E-2</c:v>
                </c:pt>
                <c:pt idx="150">
                  <c:v>-1.8987650312581095E-2</c:v>
                </c:pt>
                <c:pt idx="151">
                  <c:v>-2.2363581406143279E-2</c:v>
                </c:pt>
                <c:pt idx="152">
                  <c:v>-2.1763581406748639E-2</c:v>
                </c:pt>
                <c:pt idx="153">
                  <c:v>-1.2651103147511816E-2</c:v>
                </c:pt>
                <c:pt idx="154">
                  <c:v>-3.0530746865270349E-2</c:v>
                </c:pt>
                <c:pt idx="155">
                  <c:v>-2.1717818325394666E-2</c:v>
                </c:pt>
                <c:pt idx="156">
                  <c:v>-2.0917818323776493E-2</c:v>
                </c:pt>
                <c:pt idx="157">
                  <c:v>-2.2993746767405315E-2</c:v>
                </c:pt>
                <c:pt idx="158">
                  <c:v>-2.0721531989661927E-2</c:v>
                </c:pt>
                <c:pt idx="159">
                  <c:v>-2.0621531992188139E-2</c:v>
                </c:pt>
                <c:pt idx="160">
                  <c:v>-4.9099164109808243E-3</c:v>
                </c:pt>
                <c:pt idx="161">
                  <c:v>9.0083586399830953E-5</c:v>
                </c:pt>
                <c:pt idx="162">
                  <c:v>-2.0731262470569081E-2</c:v>
                </c:pt>
                <c:pt idx="163">
                  <c:v>-1.6119035378042983E-2</c:v>
                </c:pt>
                <c:pt idx="164">
                  <c:v>-1.216470985839785E-2</c:v>
                </c:pt>
                <c:pt idx="165">
                  <c:v>-2.0010777565826927E-2</c:v>
                </c:pt>
                <c:pt idx="166">
                  <c:v>-1.93107775689585E-2</c:v>
                </c:pt>
                <c:pt idx="167">
                  <c:v>-1.8473136047598405E-2</c:v>
                </c:pt>
                <c:pt idx="168">
                  <c:v>-1.737313605355887E-2</c:v>
                </c:pt>
                <c:pt idx="169">
                  <c:v>-9.5607781248887649E-3</c:v>
                </c:pt>
                <c:pt idx="170">
                  <c:v>-1.8842444525476076E-2</c:v>
                </c:pt>
                <c:pt idx="171">
                  <c:v>-1.3449903718260586E-2</c:v>
                </c:pt>
                <c:pt idx="172">
                  <c:v>-1.2849903718865945E-2</c:v>
                </c:pt>
                <c:pt idx="173">
                  <c:v>-1.4029239301394197E-2</c:v>
                </c:pt>
                <c:pt idx="174">
                  <c:v>-1.3829239299170664E-2</c:v>
                </c:pt>
                <c:pt idx="175">
                  <c:v>-1.1024125380904869E-2</c:v>
                </c:pt>
                <c:pt idx="176">
                  <c:v>-7.3083653822377387E-3</c:v>
                </c:pt>
                <c:pt idx="177">
                  <c:v>-6.5083653806195657E-3</c:v>
                </c:pt>
                <c:pt idx="178">
                  <c:v>-9.7842250953997477E-3</c:v>
                </c:pt>
                <c:pt idx="179">
                  <c:v>-8.7842250988339997E-3</c:v>
                </c:pt>
                <c:pt idx="180">
                  <c:v>-1.0279125744032839E-2</c:v>
                </c:pt>
                <c:pt idx="181">
                  <c:v>-1.1217924403841197E-3</c:v>
                </c:pt>
                <c:pt idx="182">
                  <c:v>-6.1403450330545228E-5</c:v>
                </c:pt>
                <c:pt idx="183">
                  <c:v>-1.1889199575227764E-3</c:v>
                </c:pt>
                <c:pt idx="184">
                  <c:v>-3.6519961069871563E-3</c:v>
                </c:pt>
                <c:pt idx="185">
                  <c:v>-2.6984866462617142E-3</c:v>
                </c:pt>
                <c:pt idx="186">
                  <c:v>3.6132836033869672E-3</c:v>
                </c:pt>
                <c:pt idx="187">
                  <c:v>-6.4498360077783201E-3</c:v>
                </c:pt>
                <c:pt idx="188">
                  <c:v>6.3753956096826644E-3</c:v>
                </c:pt>
                <c:pt idx="189">
                  <c:v>1.4186996734357582E-2</c:v>
                </c:pt>
                <c:pt idx="190">
                  <c:v>1.9130751903202174E-2</c:v>
                </c:pt>
                <c:pt idx="191">
                  <c:v>1.9555158685494019E-2</c:v>
                </c:pt>
                <c:pt idx="192">
                  <c:v>1.7978971734034094E-2</c:v>
                </c:pt>
                <c:pt idx="193">
                  <c:v>1.8074223486151002E-2</c:v>
                </c:pt>
                <c:pt idx="194">
                  <c:v>2.0788537638064104E-2</c:v>
                </c:pt>
                <c:pt idx="195">
                  <c:v>1.6512350119110002E-2</c:v>
                </c:pt>
                <c:pt idx="196">
                  <c:v>1.8640968046678058E-2</c:v>
                </c:pt>
                <c:pt idx="197">
                  <c:v>1.916960138497787E-2</c:v>
                </c:pt>
                <c:pt idx="198">
                  <c:v>2.20558637852558E-2</c:v>
                </c:pt>
                <c:pt idx="199">
                  <c:v>1.5134338284319766E-2</c:v>
                </c:pt>
                <c:pt idx="200">
                  <c:v>2.4121520574604663E-2</c:v>
                </c:pt>
                <c:pt idx="201">
                  <c:v>2.5929331916187036E-2</c:v>
                </c:pt>
                <c:pt idx="202">
                  <c:v>2.6487046438916161E-2</c:v>
                </c:pt>
                <c:pt idx="203">
                  <c:v>2.7917307536130309E-2</c:v>
                </c:pt>
                <c:pt idx="204">
                  <c:v>2.7565503261162277E-2</c:v>
                </c:pt>
                <c:pt idx="205">
                  <c:v>2.8434519323438885E-2</c:v>
                </c:pt>
                <c:pt idx="206">
                  <c:v>2.5228858876775048E-2</c:v>
                </c:pt>
                <c:pt idx="207">
                  <c:v>2.9746782181524156E-2</c:v>
                </c:pt>
                <c:pt idx="208">
                  <c:v>2.7141119923448982E-2</c:v>
                </c:pt>
                <c:pt idx="209">
                  <c:v>2.6564704228932923E-2</c:v>
                </c:pt>
                <c:pt idx="210">
                  <c:v>3.0259040954171625E-2</c:v>
                </c:pt>
                <c:pt idx="211">
                  <c:v>2.9771295630401824E-2</c:v>
                </c:pt>
                <c:pt idx="212">
                  <c:v>3.0907129358275477E-2</c:v>
                </c:pt>
                <c:pt idx="213">
                  <c:v>2.8701461436910158E-2</c:v>
                </c:pt>
                <c:pt idx="214">
                  <c:v>2.8443855163164722E-2</c:v>
                </c:pt>
                <c:pt idx="215">
                  <c:v>2.6167436888958284E-2</c:v>
                </c:pt>
                <c:pt idx="216">
                  <c:v>3.016176329693869E-2</c:v>
                </c:pt>
                <c:pt idx="217">
                  <c:v>2.9179670167709483E-2</c:v>
                </c:pt>
                <c:pt idx="218">
                  <c:v>2.927399475679493E-2</c:v>
                </c:pt>
                <c:pt idx="219">
                  <c:v>2.8691899345788974E-2</c:v>
                </c:pt>
                <c:pt idx="220">
                  <c:v>2.7009802674306582E-2</c:v>
                </c:pt>
                <c:pt idx="221">
                  <c:v>2.6110664499373409E-2</c:v>
                </c:pt>
                <c:pt idx="222">
                  <c:v>2.8076562145338942E-2</c:v>
                </c:pt>
                <c:pt idx="223">
                  <c:v>3.0494453801766623E-2</c:v>
                </c:pt>
                <c:pt idx="224">
                  <c:v>2.910096619259081E-2</c:v>
                </c:pt>
                <c:pt idx="225">
                  <c:v>2.9624543711972401E-2</c:v>
                </c:pt>
                <c:pt idx="226">
                  <c:v>2.8631046849255291E-2</c:v>
                </c:pt>
                <c:pt idx="227">
                  <c:v>2.8756973495991177E-2</c:v>
                </c:pt>
                <c:pt idx="228">
                  <c:v>2.8705611300529607E-2</c:v>
                </c:pt>
                <c:pt idx="229">
                  <c:v>2.9471333119455739E-2</c:v>
                </c:pt>
                <c:pt idx="230">
                  <c:v>3.2391483400689688E-2</c:v>
                </c:pt>
                <c:pt idx="231">
                  <c:v>3.145242317570314E-2</c:v>
                </c:pt>
                <c:pt idx="232">
                  <c:v>3.2069939285388725E-2</c:v>
                </c:pt>
                <c:pt idx="233">
                  <c:v>3.8112046997413634E-2</c:v>
                </c:pt>
                <c:pt idx="234">
                  <c:v>3.7628446489750493E-2</c:v>
                </c:pt>
                <c:pt idx="235">
                  <c:v>3.8652771164134007E-2</c:v>
                </c:pt>
                <c:pt idx="236">
                  <c:v>3.7341505533258733E-2</c:v>
                </c:pt>
                <c:pt idx="237">
                  <c:v>4.0327911641273598E-2</c:v>
                </c:pt>
                <c:pt idx="238">
                  <c:v>4.8694908587521055E-2</c:v>
                </c:pt>
                <c:pt idx="239">
                  <c:v>4.8028246546449549E-2</c:v>
                </c:pt>
                <c:pt idx="240">
                  <c:v>4.8108246544428579E-2</c:v>
                </c:pt>
                <c:pt idx="241">
                  <c:v>4.8528246541094444E-2</c:v>
                </c:pt>
                <c:pt idx="242">
                  <c:v>5.4954362593123349E-2</c:v>
                </c:pt>
                <c:pt idx="243">
                  <c:v>5.254391653234787E-2</c:v>
                </c:pt>
                <c:pt idx="244">
                  <c:v>5.3071262948381215E-2</c:v>
                </c:pt>
                <c:pt idx="245">
                  <c:v>5.9401833703647031E-2</c:v>
                </c:pt>
                <c:pt idx="246">
                  <c:v>5.9444818656506249E-2</c:v>
                </c:pt>
                <c:pt idx="247">
                  <c:v>6.7247654874634313E-2</c:v>
                </c:pt>
                <c:pt idx="248">
                  <c:v>6.5673823320550828E-2</c:v>
                </c:pt>
                <c:pt idx="249">
                  <c:v>6.730478358296732E-2</c:v>
                </c:pt>
                <c:pt idx="250">
                  <c:v>6.6319027378855408E-2</c:v>
                </c:pt>
                <c:pt idx="251">
                  <c:v>6.6086260270042718E-2</c:v>
                </c:pt>
                <c:pt idx="252">
                  <c:v>7.5698733630937098E-2</c:v>
                </c:pt>
                <c:pt idx="253">
                  <c:v>8.1621502961638767E-2</c:v>
                </c:pt>
                <c:pt idx="254">
                  <c:v>8.2928888199989378E-2</c:v>
                </c:pt>
                <c:pt idx="255">
                  <c:v>8.2232347576449136E-2</c:v>
                </c:pt>
                <c:pt idx="256">
                  <c:v>8.2348827869627036E-2</c:v>
                </c:pt>
                <c:pt idx="257">
                  <c:v>8.4385169273262381E-2</c:v>
                </c:pt>
                <c:pt idx="258">
                  <c:v>8.7567101525372615E-2</c:v>
                </c:pt>
                <c:pt idx="259">
                  <c:v>9.0122430076662804E-2</c:v>
                </c:pt>
                <c:pt idx="260">
                  <c:v>9.040670739935952E-2</c:v>
                </c:pt>
                <c:pt idx="261">
                  <c:v>9.596181056502176E-2</c:v>
                </c:pt>
                <c:pt idx="262">
                  <c:v>9.4773577868748488E-2</c:v>
                </c:pt>
                <c:pt idx="263">
                  <c:v>9.7079924897647676E-2</c:v>
                </c:pt>
                <c:pt idx="264">
                  <c:v>9.7079924897647676E-2</c:v>
                </c:pt>
                <c:pt idx="265">
                  <c:v>9.7479924902094742E-2</c:v>
                </c:pt>
                <c:pt idx="266">
                  <c:v>9.8413977732900629E-2</c:v>
                </c:pt>
                <c:pt idx="267">
                  <c:v>9.6036319589376348E-2</c:v>
                </c:pt>
                <c:pt idx="268">
                  <c:v>0.10497127676655935</c:v>
                </c:pt>
                <c:pt idx="269">
                  <c:v>0.10379252030428569</c:v>
                </c:pt>
                <c:pt idx="270">
                  <c:v>0.10521472871084707</c:v>
                </c:pt>
                <c:pt idx="271">
                  <c:v>0.10501213126766001</c:v>
                </c:pt>
                <c:pt idx="272">
                  <c:v>0.10592241335062874</c:v>
                </c:pt>
                <c:pt idx="273">
                  <c:v>0.11975952367494937</c:v>
                </c:pt>
                <c:pt idx="274">
                  <c:v>0.12149373131455878</c:v>
                </c:pt>
                <c:pt idx="275">
                  <c:v>0.12417788611760584</c:v>
                </c:pt>
                <c:pt idx="276">
                  <c:v>0.12774934287623479</c:v>
                </c:pt>
                <c:pt idx="277">
                  <c:v>0.12794934287845833</c:v>
                </c:pt>
                <c:pt idx="278">
                  <c:v>0.12804934287593212</c:v>
                </c:pt>
                <c:pt idx="279">
                  <c:v>0.12993599272047526</c:v>
                </c:pt>
                <c:pt idx="280">
                  <c:v>0.13003599272522501</c:v>
                </c:pt>
                <c:pt idx="281">
                  <c:v>0.13103599272179076</c:v>
                </c:pt>
                <c:pt idx="282">
                  <c:v>0.13013211102739652</c:v>
                </c:pt>
                <c:pt idx="283">
                  <c:v>0.13013211102739652</c:v>
                </c:pt>
                <c:pt idx="284">
                  <c:v>0.12909189266953863</c:v>
                </c:pt>
                <c:pt idx="285">
                  <c:v>0.13160081673095123</c:v>
                </c:pt>
                <c:pt idx="286">
                  <c:v>0.13053614936771502</c:v>
                </c:pt>
                <c:pt idx="287">
                  <c:v>0.13614424396003055</c:v>
                </c:pt>
                <c:pt idx="288">
                  <c:v>0.13634424396225409</c:v>
                </c:pt>
                <c:pt idx="289">
                  <c:v>0.13644424396700383</c:v>
                </c:pt>
                <c:pt idx="290">
                  <c:v>0.13715013161691716</c:v>
                </c:pt>
                <c:pt idx="291">
                  <c:v>0.13835013144108346</c:v>
                </c:pt>
                <c:pt idx="292">
                  <c:v>0.13885013152303985</c:v>
                </c:pt>
                <c:pt idx="293">
                  <c:v>0.13516274701471001</c:v>
                </c:pt>
                <c:pt idx="294">
                  <c:v>0.13229820091989469</c:v>
                </c:pt>
                <c:pt idx="295">
                  <c:v>0.13972546759878338</c:v>
                </c:pt>
                <c:pt idx="296">
                  <c:v>0.13871833142636791</c:v>
                </c:pt>
                <c:pt idx="297">
                  <c:v>0.1403399820570333</c:v>
                </c:pt>
                <c:pt idx="298">
                  <c:v>0.13799038467444</c:v>
                </c:pt>
                <c:pt idx="299">
                  <c:v>0.13819038480035481</c:v>
                </c:pt>
                <c:pt idx="300">
                  <c:v>0.14059038444868741</c:v>
                </c:pt>
                <c:pt idx="301">
                  <c:v>0.14063221618301264</c:v>
                </c:pt>
                <c:pt idx="302">
                  <c:v>0.14003516598416288</c:v>
                </c:pt>
                <c:pt idx="303">
                  <c:v>0.13914150633522152</c:v>
                </c:pt>
                <c:pt idx="304">
                  <c:v>0.1472937831043197</c:v>
                </c:pt>
                <c:pt idx="305">
                  <c:v>0.1485056824387051</c:v>
                </c:pt>
                <c:pt idx="306">
                  <c:v>0.14661332050393672</c:v>
                </c:pt>
                <c:pt idx="307">
                  <c:v>0.1489895863207833</c:v>
                </c:pt>
                <c:pt idx="308">
                  <c:v>0.1481365282546015</c:v>
                </c:pt>
                <c:pt idx="309">
                  <c:v>0.14972599007369455</c:v>
                </c:pt>
                <c:pt idx="310">
                  <c:v>0.15563245545382653</c:v>
                </c:pt>
                <c:pt idx="311">
                  <c:v>0.15866840181379555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7A-439E-9F3F-E75AB49E66BC}"/>
            </c:ext>
          </c:extLst>
        </c:ser>
        <c:ser>
          <c:idx val="8"/>
          <c:order val="1"/>
          <c:tx>
            <c:strRef>
              <c:f>'Active 7'!$AD$1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7'!$AB$2:$AB$36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'Active 7'!$AD$2:$AD$36</c:f>
              <c:numCache>
                <c:formatCode>General</c:formatCode>
                <c:ptCount val="35"/>
                <c:pt idx="0">
                  <c:v>0.14393177301128762</c:v>
                </c:pt>
                <c:pt idx="1">
                  <c:v>0.12364161430048376</c:v>
                </c:pt>
                <c:pt idx="2">
                  <c:v>0.10446656822759982</c:v>
                </c:pt>
                <c:pt idx="3">
                  <c:v>8.6406634792635856E-2</c:v>
                </c:pt>
                <c:pt idx="4">
                  <c:v>6.9461813995591815E-2</c:v>
                </c:pt>
                <c:pt idx="5">
                  <c:v>5.3632105836467742E-2</c:v>
                </c:pt>
                <c:pt idx="6">
                  <c:v>3.8917510315263595E-2</c:v>
                </c:pt>
                <c:pt idx="7">
                  <c:v>2.5318027431979404E-2</c:v>
                </c:pt>
                <c:pt idx="8">
                  <c:v>1.2833657186615166E-2</c:v>
                </c:pt>
                <c:pt idx="9">
                  <c:v>1.4643995791708553E-3</c:v>
                </c:pt>
                <c:pt idx="10">
                  <c:v>-8.7897453903534942E-3</c:v>
                </c:pt>
                <c:pt idx="11">
                  <c:v>-1.792877772195791E-2</c:v>
                </c:pt>
                <c:pt idx="12">
                  <c:v>-2.5952697415642371E-2</c:v>
                </c:pt>
                <c:pt idx="13">
                  <c:v>-3.2861504471406885E-2</c:v>
                </c:pt>
                <c:pt idx="14">
                  <c:v>-3.8655198889251452E-2</c:v>
                </c:pt>
                <c:pt idx="15">
                  <c:v>-4.3333780669176078E-2</c:v>
                </c:pt>
                <c:pt idx="16">
                  <c:v>-4.6897249811180763E-2</c:v>
                </c:pt>
                <c:pt idx="17">
                  <c:v>-4.9345606315265488E-2</c:v>
                </c:pt>
                <c:pt idx="18">
                  <c:v>-5.0678850181430271E-2</c:v>
                </c:pt>
                <c:pt idx="19">
                  <c:v>-5.0896981409675114E-2</c:v>
                </c:pt>
                <c:pt idx="20">
                  <c:v>-0.05</c:v>
                </c:pt>
                <c:pt idx="21">
                  <c:v>-4.7987905952404951E-2</c:v>
                </c:pt>
                <c:pt idx="22">
                  <c:v>-4.4860699266889945E-2</c:v>
                </c:pt>
                <c:pt idx="23">
                  <c:v>-4.0618379943454998E-2</c:v>
                </c:pt>
                <c:pt idx="24">
                  <c:v>-3.526094798210011E-2</c:v>
                </c:pt>
                <c:pt idx="25">
                  <c:v>-2.8788403382825276E-2</c:v>
                </c:pt>
                <c:pt idx="26">
                  <c:v>-2.1200746145630486E-2</c:v>
                </c:pt>
                <c:pt idx="27">
                  <c:v>-1.2497976270515757E-2</c:v>
                </c:pt>
                <c:pt idx="28">
                  <c:v>-2.6800937574810793E-3</c:v>
                </c:pt>
                <c:pt idx="29">
                  <c:v>8.2529013934735454E-3</c:v>
                </c:pt>
                <c:pt idx="30">
                  <c:v>2.0301009182348118E-2</c:v>
                </c:pt>
                <c:pt idx="31">
                  <c:v>3.3464229609142637E-2</c:v>
                </c:pt>
                <c:pt idx="32">
                  <c:v>4.7742562673857097E-2</c:v>
                </c:pt>
                <c:pt idx="33">
                  <c:v>6.3136008376491512E-2</c:v>
                </c:pt>
                <c:pt idx="34">
                  <c:v>7.9644566717045853E-2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7A-439E-9F3F-E75AB49E6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8946096"/>
        <c:axId val="1"/>
      </c:scatterChart>
      <c:valAx>
        <c:axId val="828946096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43782808398953"/>
              <c:y val="0.870589470433842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0.05"/>
              <c:y val="0.38823591168750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89460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09375"/>
          <c:y val="0.92352941176470593"/>
          <c:w val="0.1796875"/>
          <c:h val="5.88235294117647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17c.  AP Leo - [39536.5429, 0.43035716]</a:t>
            </a:r>
          </a:p>
        </c:rich>
      </c:tx>
      <c:layout>
        <c:manualLayout>
          <c:xMode val="edge"/>
          <c:yMode val="edge"/>
          <c:x val="0.15644820295983086"/>
          <c:y val="1.8248175182481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251585623678652E-2"/>
          <c:y val="0.13868637853269442"/>
          <c:w val="0.85412262156448204"/>
          <c:h val="0.733577949607146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7'!$H$20:$H$20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7'!$H$21:$H$966</c:f>
              <c:numCache>
                <c:formatCode>General</c:formatCode>
                <c:ptCount val="946"/>
                <c:pt idx="110">
                  <c:v>-8.9999999909196049E-4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B2-46D6-B5D8-96E78A58D38B}"/>
            </c:ext>
          </c:extLst>
        </c:ser>
        <c:ser>
          <c:idx val="1"/>
          <c:order val="1"/>
          <c:tx>
            <c:strRef>
              <c:f>'Active 7'!$I$20:$I$20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7'!$D$21:$D$966</c:f>
                <c:numCache>
                  <c:formatCode>General</c:formatCode>
                  <c:ptCount val="946"/>
                  <c:pt idx="110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2.9999999999999997E-4</c:v>
                  </c:pt>
                  <c:pt idx="187">
                    <c:v>6.0000000000000001E-3</c:v>
                  </c:pt>
                  <c:pt idx="188">
                    <c:v>2.9999999999999997E-4</c:v>
                  </c:pt>
                  <c:pt idx="189">
                    <c:v>4.0000000000000002E-4</c:v>
                  </c:pt>
                  <c:pt idx="190">
                    <c:v>2.0000000000000001E-4</c:v>
                  </c:pt>
                  <c:pt idx="191">
                    <c:v>5.0000000000000001E-4</c:v>
                  </c:pt>
                  <c:pt idx="192">
                    <c:v>5.0000000000000001E-4</c:v>
                  </c:pt>
                  <c:pt idx="193">
                    <c:v>2.9999999999999997E-4</c:v>
                  </c:pt>
                  <c:pt idx="194">
                    <c:v>2.9999999999999997E-4</c:v>
                  </c:pt>
                  <c:pt idx="195">
                    <c:v>4.0000000000000002E-4</c:v>
                  </c:pt>
                  <c:pt idx="196">
                    <c:v>2.9999999999999997E-4</c:v>
                  </c:pt>
                  <c:pt idx="197">
                    <c:v>2.9999999999999997E-4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1E-4</c:v>
                  </c:pt>
                  <c:pt idx="201">
                    <c:v>2.0000000000000001E-4</c:v>
                  </c:pt>
                  <c:pt idx="202">
                    <c:v>2.9999999999999997E-4</c:v>
                  </c:pt>
                  <c:pt idx="203">
                    <c:v>6.9999999999999999E-4</c:v>
                  </c:pt>
                  <c:pt idx="204">
                    <c:v>5.0000000000000001E-4</c:v>
                  </c:pt>
                  <c:pt idx="205">
                    <c:v>5.9999999999999995E-4</c:v>
                  </c:pt>
                  <c:pt idx="206">
                    <c:v>5.9999999999999995E-4</c:v>
                  </c:pt>
                  <c:pt idx="207">
                    <c:v>6.9999999999999999E-4</c:v>
                  </c:pt>
                  <c:pt idx="208">
                    <c:v>5.0000000000000001E-4</c:v>
                  </c:pt>
                  <c:pt idx="209">
                    <c:v>5.9999999999999995E-4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4.0000000000000002E-4</c:v>
                  </c:pt>
                  <c:pt idx="213">
                    <c:v>5.0000000000000001E-4</c:v>
                  </c:pt>
                  <c:pt idx="214">
                    <c:v>2.9999999999999997E-4</c:v>
                  </c:pt>
                  <c:pt idx="215">
                    <c:v>1.2999999999999999E-3</c:v>
                  </c:pt>
                  <c:pt idx="216">
                    <c:v>5.0000000000000001E-4</c:v>
                  </c:pt>
                  <c:pt idx="217">
                    <c:v>1E-3</c:v>
                  </c:pt>
                  <c:pt idx="218">
                    <c:v>8.0000000000000004E-4</c:v>
                  </c:pt>
                  <c:pt idx="219">
                    <c:v>6.9999999999999999E-4</c:v>
                  </c:pt>
                  <c:pt idx="220">
                    <c:v>5.9999999999999995E-4</c:v>
                  </c:pt>
                  <c:pt idx="221">
                    <c:v>8.9999999999999998E-4</c:v>
                  </c:pt>
                  <c:pt idx="222">
                    <c:v>6.9999999999999999E-4</c:v>
                  </c:pt>
                  <c:pt idx="223">
                    <c:v>5.0000000000000001E-4</c:v>
                  </c:pt>
                  <c:pt idx="224">
                    <c:v>2.5999999999999999E-3</c:v>
                  </c:pt>
                  <c:pt idx="225">
                    <c:v>4.0000000000000002E-4</c:v>
                  </c:pt>
                  <c:pt idx="226">
                    <c:v>1E-4</c:v>
                  </c:pt>
                  <c:pt idx="227">
                    <c:v>5.9999999999999995E-4</c:v>
                  </c:pt>
                  <c:pt idx="228">
                    <c:v>2.0000000000000001E-4</c:v>
                  </c:pt>
                  <c:pt idx="229">
                    <c:v>5.9999999999999995E-4</c:v>
                  </c:pt>
                  <c:pt idx="230">
                    <c:v>2.9999999999999997E-4</c:v>
                  </c:pt>
                  <c:pt idx="233">
                    <c:v>6.9999999999999999E-4</c:v>
                  </c:pt>
                  <c:pt idx="234">
                    <c:v>0</c:v>
                  </c:pt>
                  <c:pt idx="235">
                    <c:v>4.0000000000000002E-4</c:v>
                  </c:pt>
                  <c:pt idx="236">
                    <c:v>1E-4</c:v>
                  </c:pt>
                  <c:pt idx="237">
                    <c:v>8.9999999999999998E-4</c:v>
                  </c:pt>
                  <c:pt idx="238">
                    <c:v>6.9999999999999999E-4</c:v>
                  </c:pt>
                  <c:pt idx="239">
                    <c:v>1E-4</c:v>
                  </c:pt>
                  <c:pt idx="240">
                    <c:v>2.9999999999999997E-4</c:v>
                  </c:pt>
                  <c:pt idx="241">
                    <c:v>2.9999999999999997E-4</c:v>
                  </c:pt>
                  <c:pt idx="242">
                    <c:v>2.9999999999999997E-4</c:v>
                  </c:pt>
                  <c:pt idx="243">
                    <c:v>1E-4</c:v>
                  </c:pt>
                  <c:pt idx="244">
                    <c:v>1.4E-3</c:v>
                  </c:pt>
                  <c:pt idx="245">
                    <c:v>2.9999999999999997E-4</c:v>
                  </c:pt>
                  <c:pt idx="246">
                    <c:v>4.0000000000000002E-4</c:v>
                  </c:pt>
                  <c:pt idx="247">
                    <c:v>2.9999999999999997E-4</c:v>
                  </c:pt>
                  <c:pt idx="248">
                    <c:v>5.0000000000000001E-4</c:v>
                  </c:pt>
                  <c:pt idx="249">
                    <c:v>5.0000000000000001E-4</c:v>
                  </c:pt>
                  <c:pt idx="250">
                    <c:v>2.9999999999999997E-4</c:v>
                  </c:pt>
                  <c:pt idx="251">
                    <c:v>5.0000000000000001E-4</c:v>
                  </c:pt>
                  <c:pt idx="252">
                    <c:v>1E-4</c:v>
                  </c:pt>
                  <c:pt idx="253">
                    <c:v>2.0000000000000001E-4</c:v>
                  </c:pt>
                  <c:pt idx="254">
                    <c:v>3.5999999999999999E-3</c:v>
                  </c:pt>
                  <c:pt idx="255">
                    <c:v>1E-4</c:v>
                  </c:pt>
                  <c:pt idx="256">
                    <c:v>4.0000000000000002E-4</c:v>
                  </c:pt>
                  <c:pt idx="257">
                    <c:v>1.2999999999999999E-3</c:v>
                  </c:pt>
                  <c:pt idx="259">
                    <c:v>1E-3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2.3999999999999998E-3</c:v>
                  </c:pt>
                  <c:pt idx="267">
                    <c:v>3.3999999999999998E-3</c:v>
                  </c:pt>
                  <c:pt idx="268">
                    <c:v>2.9999999999999997E-4</c:v>
                  </c:pt>
                  <c:pt idx="269">
                    <c:v>1.6000000000000001E-3</c:v>
                  </c:pt>
                  <c:pt idx="270">
                    <c:v>1.1999999999999999E-3</c:v>
                  </c:pt>
                  <c:pt idx="271">
                    <c:v>1E-4</c:v>
                  </c:pt>
                  <c:pt idx="272">
                    <c:v>2.0000000000000001E-4</c:v>
                  </c:pt>
                  <c:pt idx="273">
                    <c:v>4.0000000000000002E-4</c:v>
                  </c:pt>
                  <c:pt idx="274">
                    <c:v>2.0000000000000001E-4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1E-3</c:v>
                  </c:pt>
                  <c:pt idx="295">
                    <c:v>4.0000000000000001E-3</c:v>
                  </c:pt>
                  <c:pt idx="296">
                    <c:v>8.0000000000000004E-4</c:v>
                  </c:pt>
                  <c:pt idx="297">
                    <c:v>1.1000000000000001E-3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8">
                    <c:v>5.0000000000000001E-4</c:v>
                  </c:pt>
                  <c:pt idx="309">
                    <c:v>1E-4</c:v>
                  </c:pt>
                  <c:pt idx="311">
                    <c:v>2.0000000000000001E-4</c:v>
                  </c:pt>
                </c:numCache>
              </c:numRef>
            </c:plus>
            <c:minus>
              <c:numRef>
                <c:f>'Active 7'!$D$21:$D$966</c:f>
                <c:numCache>
                  <c:formatCode>General</c:formatCode>
                  <c:ptCount val="946"/>
                  <c:pt idx="110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2.9999999999999997E-4</c:v>
                  </c:pt>
                  <c:pt idx="187">
                    <c:v>6.0000000000000001E-3</c:v>
                  </c:pt>
                  <c:pt idx="188">
                    <c:v>2.9999999999999997E-4</c:v>
                  </c:pt>
                  <c:pt idx="189">
                    <c:v>4.0000000000000002E-4</c:v>
                  </c:pt>
                  <c:pt idx="190">
                    <c:v>2.0000000000000001E-4</c:v>
                  </c:pt>
                  <c:pt idx="191">
                    <c:v>5.0000000000000001E-4</c:v>
                  </c:pt>
                  <c:pt idx="192">
                    <c:v>5.0000000000000001E-4</c:v>
                  </c:pt>
                  <c:pt idx="193">
                    <c:v>2.9999999999999997E-4</c:v>
                  </c:pt>
                  <c:pt idx="194">
                    <c:v>2.9999999999999997E-4</c:v>
                  </c:pt>
                  <c:pt idx="195">
                    <c:v>4.0000000000000002E-4</c:v>
                  </c:pt>
                  <c:pt idx="196">
                    <c:v>2.9999999999999997E-4</c:v>
                  </c:pt>
                  <c:pt idx="197">
                    <c:v>2.9999999999999997E-4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1E-4</c:v>
                  </c:pt>
                  <c:pt idx="201">
                    <c:v>2.0000000000000001E-4</c:v>
                  </c:pt>
                  <c:pt idx="202">
                    <c:v>2.9999999999999997E-4</c:v>
                  </c:pt>
                  <c:pt idx="203">
                    <c:v>6.9999999999999999E-4</c:v>
                  </c:pt>
                  <c:pt idx="204">
                    <c:v>5.0000000000000001E-4</c:v>
                  </c:pt>
                  <c:pt idx="205">
                    <c:v>5.9999999999999995E-4</c:v>
                  </c:pt>
                  <c:pt idx="206">
                    <c:v>5.9999999999999995E-4</c:v>
                  </c:pt>
                  <c:pt idx="207">
                    <c:v>6.9999999999999999E-4</c:v>
                  </c:pt>
                  <c:pt idx="208">
                    <c:v>5.0000000000000001E-4</c:v>
                  </c:pt>
                  <c:pt idx="209">
                    <c:v>5.9999999999999995E-4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4.0000000000000002E-4</c:v>
                  </c:pt>
                  <c:pt idx="213">
                    <c:v>5.0000000000000001E-4</c:v>
                  </c:pt>
                  <c:pt idx="214">
                    <c:v>2.9999999999999997E-4</c:v>
                  </c:pt>
                  <c:pt idx="215">
                    <c:v>1.2999999999999999E-3</c:v>
                  </c:pt>
                  <c:pt idx="216">
                    <c:v>5.0000000000000001E-4</c:v>
                  </c:pt>
                  <c:pt idx="217">
                    <c:v>1E-3</c:v>
                  </c:pt>
                  <c:pt idx="218">
                    <c:v>8.0000000000000004E-4</c:v>
                  </c:pt>
                  <c:pt idx="219">
                    <c:v>6.9999999999999999E-4</c:v>
                  </c:pt>
                  <c:pt idx="220">
                    <c:v>5.9999999999999995E-4</c:v>
                  </c:pt>
                  <c:pt idx="221">
                    <c:v>8.9999999999999998E-4</c:v>
                  </c:pt>
                  <c:pt idx="222">
                    <c:v>6.9999999999999999E-4</c:v>
                  </c:pt>
                  <c:pt idx="223">
                    <c:v>5.0000000000000001E-4</c:v>
                  </c:pt>
                  <c:pt idx="224">
                    <c:v>2.5999999999999999E-3</c:v>
                  </c:pt>
                  <c:pt idx="225">
                    <c:v>4.0000000000000002E-4</c:v>
                  </c:pt>
                  <c:pt idx="226">
                    <c:v>1E-4</c:v>
                  </c:pt>
                  <c:pt idx="227">
                    <c:v>5.9999999999999995E-4</c:v>
                  </c:pt>
                  <c:pt idx="228">
                    <c:v>2.0000000000000001E-4</c:v>
                  </c:pt>
                  <c:pt idx="229">
                    <c:v>5.9999999999999995E-4</c:v>
                  </c:pt>
                  <c:pt idx="230">
                    <c:v>2.9999999999999997E-4</c:v>
                  </c:pt>
                  <c:pt idx="233">
                    <c:v>6.9999999999999999E-4</c:v>
                  </c:pt>
                  <c:pt idx="234">
                    <c:v>0</c:v>
                  </c:pt>
                  <c:pt idx="235">
                    <c:v>4.0000000000000002E-4</c:v>
                  </c:pt>
                  <c:pt idx="236">
                    <c:v>1E-4</c:v>
                  </c:pt>
                  <c:pt idx="237">
                    <c:v>8.9999999999999998E-4</c:v>
                  </c:pt>
                  <c:pt idx="238">
                    <c:v>6.9999999999999999E-4</c:v>
                  </c:pt>
                  <c:pt idx="239">
                    <c:v>1E-4</c:v>
                  </c:pt>
                  <c:pt idx="240">
                    <c:v>2.9999999999999997E-4</c:v>
                  </c:pt>
                  <c:pt idx="241">
                    <c:v>2.9999999999999997E-4</c:v>
                  </c:pt>
                  <c:pt idx="242">
                    <c:v>2.9999999999999997E-4</c:v>
                  </c:pt>
                  <c:pt idx="243">
                    <c:v>1E-4</c:v>
                  </c:pt>
                  <c:pt idx="244">
                    <c:v>1.4E-3</c:v>
                  </c:pt>
                  <c:pt idx="245">
                    <c:v>2.9999999999999997E-4</c:v>
                  </c:pt>
                  <c:pt idx="246">
                    <c:v>4.0000000000000002E-4</c:v>
                  </c:pt>
                  <c:pt idx="247">
                    <c:v>2.9999999999999997E-4</c:v>
                  </c:pt>
                  <c:pt idx="248">
                    <c:v>5.0000000000000001E-4</c:v>
                  </c:pt>
                  <c:pt idx="249">
                    <c:v>5.0000000000000001E-4</c:v>
                  </c:pt>
                  <c:pt idx="250">
                    <c:v>2.9999999999999997E-4</c:v>
                  </c:pt>
                  <c:pt idx="251">
                    <c:v>5.0000000000000001E-4</c:v>
                  </c:pt>
                  <c:pt idx="252">
                    <c:v>1E-4</c:v>
                  </c:pt>
                  <c:pt idx="253">
                    <c:v>2.0000000000000001E-4</c:v>
                  </c:pt>
                  <c:pt idx="254">
                    <c:v>3.5999999999999999E-3</c:v>
                  </c:pt>
                  <c:pt idx="255">
                    <c:v>1E-4</c:v>
                  </c:pt>
                  <c:pt idx="256">
                    <c:v>4.0000000000000002E-4</c:v>
                  </c:pt>
                  <c:pt idx="257">
                    <c:v>1.2999999999999999E-3</c:v>
                  </c:pt>
                  <c:pt idx="259">
                    <c:v>1E-3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2.3999999999999998E-3</c:v>
                  </c:pt>
                  <c:pt idx="267">
                    <c:v>3.3999999999999998E-3</c:v>
                  </c:pt>
                  <c:pt idx="268">
                    <c:v>2.9999999999999997E-4</c:v>
                  </c:pt>
                  <c:pt idx="269">
                    <c:v>1.6000000000000001E-3</c:v>
                  </c:pt>
                  <c:pt idx="270">
                    <c:v>1.1999999999999999E-3</c:v>
                  </c:pt>
                  <c:pt idx="271">
                    <c:v>1E-4</c:v>
                  </c:pt>
                  <c:pt idx="272">
                    <c:v>2.0000000000000001E-4</c:v>
                  </c:pt>
                  <c:pt idx="273">
                    <c:v>4.0000000000000002E-4</c:v>
                  </c:pt>
                  <c:pt idx="274">
                    <c:v>2.0000000000000001E-4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1E-3</c:v>
                  </c:pt>
                  <c:pt idx="295">
                    <c:v>4.0000000000000001E-3</c:v>
                  </c:pt>
                  <c:pt idx="296">
                    <c:v>8.0000000000000004E-4</c:v>
                  </c:pt>
                  <c:pt idx="297">
                    <c:v>1.1000000000000001E-3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8">
                    <c:v>5.0000000000000001E-4</c:v>
                  </c:pt>
                  <c:pt idx="309">
                    <c:v>1E-4</c:v>
                  </c:pt>
                  <c:pt idx="311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7'!$I$21:$I$966</c:f>
              <c:numCache>
                <c:formatCode>General</c:formatCode>
                <c:ptCount val="946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0">
                  <c:v>5.148004000147921E-2</c:v>
                </c:pt>
                <c:pt idx="71">
                  <c:v>9.1480039998714346E-2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79">
                  <c:v>6.5901580001082039E-2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4">
                  <c:v>-8.199986000181525E-2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89">
                  <c:v>-9.7664679997251369E-2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0">
                  <c:v>-5.614088000220363E-2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B2-46D6-B5D8-96E78A58D38B}"/>
            </c:ext>
          </c:extLst>
        </c:ser>
        <c:ser>
          <c:idx val="3"/>
          <c:order val="2"/>
          <c:tx>
            <c:strRef>
              <c:f>'Active 7'!$J$20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7'!$D$21:$D$33</c:f>
                <c:numCache>
                  <c:formatCode>General</c:formatCode>
                  <c:ptCount val="13"/>
                </c:numCache>
              </c:numRef>
            </c:plus>
            <c:minus>
              <c:numRef>
                <c:f>'Active 7'!$D$21:$D$33</c:f>
                <c:numCache>
                  <c:formatCode>General</c:formatCode>
                  <c:ptCount val="13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7'!$J$21:$J$966</c:f>
              <c:numCache>
                <c:formatCode>General</c:formatCode>
                <c:ptCount val="946"/>
                <c:pt idx="111">
                  <c:v>5.3688400003011338E-3</c:v>
                </c:pt>
                <c:pt idx="112">
                  <c:v>2.7467160005471669E-2</c:v>
                </c:pt>
                <c:pt idx="113">
                  <c:v>3.1242739998560864E-2</c:v>
                </c:pt>
                <c:pt idx="114">
                  <c:v>1.4145820001431275E-2</c:v>
                </c:pt>
                <c:pt idx="115">
                  <c:v>7.9672400024719536E-3</c:v>
                </c:pt>
                <c:pt idx="116">
                  <c:v>3.9166319998912513E-2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32">
                  <c:v>1.3349799999559764E-2</c:v>
                </c:pt>
                <c:pt idx="135">
                  <c:v>3.6244400034775026E-3</c:v>
                </c:pt>
                <c:pt idx="146">
                  <c:v>7.3427000024821609E-3</c:v>
                </c:pt>
                <c:pt idx="147">
                  <c:v>5.2351199992699549E-3</c:v>
                </c:pt>
                <c:pt idx="148">
                  <c:v>6.127540000306908E-3</c:v>
                </c:pt>
                <c:pt idx="153">
                  <c:v>7.3636800007079728E-3</c:v>
                </c:pt>
                <c:pt idx="154">
                  <c:v>-1.0529220002354123E-2</c:v>
                </c:pt>
                <c:pt idx="157">
                  <c:v>-3.0293399977381341E-3</c:v>
                </c:pt>
                <c:pt idx="160">
                  <c:v>1.0706680004659574E-2</c:v>
                </c:pt>
                <c:pt idx="161">
                  <c:v>1.570668000204023E-2</c:v>
                </c:pt>
                <c:pt idx="162">
                  <c:v>-5.4013800036045723E-3</c:v>
                </c:pt>
                <c:pt idx="163">
                  <c:v>-9.0174000069964677E-4</c:v>
                </c:pt>
                <c:pt idx="164">
                  <c:v>2.9909200020483695E-3</c:v>
                </c:pt>
                <c:pt idx="169">
                  <c:v>1.9793999963440001E-3</c:v>
                </c:pt>
                <c:pt idx="170">
                  <c:v>-8.1662000011419877E-3</c:v>
                </c:pt>
                <c:pt idx="183">
                  <c:v>-2.1908640002948232E-2</c:v>
                </c:pt>
                <c:pt idx="184">
                  <c:v>-2.4408760000369512E-2</c:v>
                </c:pt>
                <c:pt idx="185">
                  <c:v>-2.3516100001870655E-2</c:v>
                </c:pt>
                <c:pt idx="187">
                  <c:v>-2.7624399997876026E-2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1B2-46D6-B5D8-96E78A58D38B}"/>
            </c:ext>
          </c:extLst>
        </c:ser>
        <c:ser>
          <c:idx val="4"/>
          <c:order val="3"/>
          <c:tx>
            <c:strRef>
              <c:f>'Active 7'!$K$20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7'!$D$21:$D$64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7'!$K$21:$K$966</c:f>
              <c:numCache>
                <c:formatCode>General</c:formatCode>
                <c:ptCount val="946"/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6.8564999965019524E-3</c:v>
                </c:pt>
                <c:pt idx="125">
                  <c:v>9.0450999996392056E-3</c:v>
                </c:pt>
                <c:pt idx="127">
                  <c:v>9.2081600014353171E-3</c:v>
                </c:pt>
                <c:pt idx="129">
                  <c:v>7.9295799951069057E-3</c:v>
                </c:pt>
                <c:pt idx="131">
                  <c:v>1.5636439995432738E-2</c:v>
                </c:pt>
                <c:pt idx="134">
                  <c:v>6.581719993846491E-3</c:v>
                </c:pt>
                <c:pt idx="137">
                  <c:v>7.6512800005730242E-3</c:v>
                </c:pt>
                <c:pt idx="138">
                  <c:v>5.7726999948499724E-3</c:v>
                </c:pt>
                <c:pt idx="140">
                  <c:v>5.7582599984016269E-3</c:v>
                </c:pt>
                <c:pt idx="142">
                  <c:v>4.9581400016904809E-3</c:v>
                </c:pt>
                <c:pt idx="144">
                  <c:v>5.2649999997811392E-3</c:v>
                </c:pt>
                <c:pt idx="145">
                  <c:v>5.8639199996832758E-3</c:v>
                </c:pt>
                <c:pt idx="149">
                  <c:v>7.5043999822810292E-4</c:v>
                </c:pt>
                <c:pt idx="151">
                  <c:v>-2.0281400065869093E-3</c:v>
                </c:pt>
                <c:pt idx="156">
                  <c:v>-9.5075999706750736E-4</c:v>
                </c:pt>
                <c:pt idx="158">
                  <c:v>-7.6508000347530469E-4</c:v>
                </c:pt>
                <c:pt idx="165">
                  <c:v>-8.2412999981897883E-3</c:v>
                </c:pt>
                <c:pt idx="166">
                  <c:v>-7.5413000013213605E-3</c:v>
                </c:pt>
                <c:pt idx="167">
                  <c:v>-6.7414200020721182E-3</c:v>
                </c:pt>
                <c:pt idx="168">
                  <c:v>-5.6414200080325827E-3</c:v>
                </c:pt>
                <c:pt idx="171">
                  <c:v>-6.520920003822539E-3</c:v>
                </c:pt>
                <c:pt idx="172">
                  <c:v>-5.9209200044278987E-3</c:v>
                </c:pt>
                <c:pt idx="173">
                  <c:v>-7.1138200073619373E-3</c:v>
                </c:pt>
                <c:pt idx="174">
                  <c:v>-6.9138200051384047E-3</c:v>
                </c:pt>
                <c:pt idx="175">
                  <c:v>-8.0261800030712038E-3</c:v>
                </c:pt>
                <c:pt idx="176">
                  <c:v>-9.5641600055387244E-3</c:v>
                </c:pt>
                <c:pt idx="177">
                  <c:v>-8.7641600039205514E-3</c:v>
                </c:pt>
                <c:pt idx="178">
                  <c:v>-1.2042739996104501E-2</c:v>
                </c:pt>
                <c:pt idx="179">
                  <c:v>-1.1042739999538753E-2</c:v>
                </c:pt>
                <c:pt idx="180">
                  <c:v>-1.7479759997513611E-2</c:v>
                </c:pt>
                <c:pt idx="181">
                  <c:v>-1.3395839996519499E-2</c:v>
                </c:pt>
                <c:pt idx="182">
                  <c:v>-1.6652480000630021E-2</c:v>
                </c:pt>
                <c:pt idx="186">
                  <c:v>-1.7524280003271997E-2</c:v>
                </c:pt>
                <c:pt idx="188">
                  <c:v>-1.9396560004679486E-2</c:v>
                </c:pt>
                <c:pt idx="189">
                  <c:v>-2.426804000424454E-2</c:v>
                </c:pt>
                <c:pt idx="190">
                  <c:v>-2.2909280000021681E-2</c:v>
                </c:pt>
                <c:pt idx="191">
                  <c:v>-2.2738760002539493E-2</c:v>
                </c:pt>
                <c:pt idx="192">
                  <c:v>-2.4317339994013309E-2</c:v>
                </c:pt>
                <c:pt idx="193">
                  <c:v>-2.4231660005170852E-2</c:v>
                </c:pt>
                <c:pt idx="194">
                  <c:v>-2.1538879998843186E-2</c:v>
                </c:pt>
                <c:pt idx="195">
                  <c:v>-2.5817460002144799E-2</c:v>
                </c:pt>
                <c:pt idx="196">
                  <c:v>-2.3731900000711903E-2</c:v>
                </c:pt>
                <c:pt idx="197">
                  <c:v>-2.3346699999819975E-2</c:v>
                </c:pt>
                <c:pt idx="198">
                  <c:v>-2.4195999998482876E-2</c:v>
                </c:pt>
                <c:pt idx="199">
                  <c:v>-3.1203459999233019E-2</c:v>
                </c:pt>
                <c:pt idx="200">
                  <c:v>-2.6239999999233987E-2</c:v>
                </c:pt>
                <c:pt idx="201">
                  <c:v>-2.4629281397210434E-2</c:v>
                </c:pt>
                <c:pt idx="202">
                  <c:v>-2.7102539999759756E-2</c:v>
                </c:pt>
                <c:pt idx="203">
                  <c:v>-2.5702660001115873E-2</c:v>
                </c:pt>
                <c:pt idx="204">
                  <c:v>-2.6095679997524712E-2</c:v>
                </c:pt>
                <c:pt idx="205">
                  <c:v>-2.5389180002093781E-2</c:v>
                </c:pt>
                <c:pt idx="206">
                  <c:v>-2.8603500002645887E-2</c:v>
                </c:pt>
                <c:pt idx="207">
                  <c:v>-2.4096400004054885E-2</c:v>
                </c:pt>
                <c:pt idx="208">
                  <c:v>-2.6710719997936394E-2</c:v>
                </c:pt>
                <c:pt idx="209">
                  <c:v>-2.728930000012042E-2</c:v>
                </c:pt>
                <c:pt idx="210">
                  <c:v>-2.3603620000358205E-2</c:v>
                </c:pt>
                <c:pt idx="211">
                  <c:v>-2.4110840000503231E-2</c:v>
                </c:pt>
                <c:pt idx="212">
                  <c:v>-2.2996640000201296E-2</c:v>
                </c:pt>
                <c:pt idx="213">
                  <c:v>-2.5210959996911697E-2</c:v>
                </c:pt>
                <c:pt idx="214">
                  <c:v>-2.5518299997202121E-2</c:v>
                </c:pt>
                <c:pt idx="215">
                  <c:v>-2.779688000009628E-2</c:v>
                </c:pt>
                <c:pt idx="216">
                  <c:v>-2.3811200000636745E-2</c:v>
                </c:pt>
                <c:pt idx="217">
                  <c:v>-2.4804100001347251E-2</c:v>
                </c:pt>
                <c:pt idx="218">
                  <c:v>-2.4718419997952878E-2</c:v>
                </c:pt>
                <c:pt idx="219">
                  <c:v>-2.5311320001492277E-2</c:v>
                </c:pt>
                <c:pt idx="220">
                  <c:v>-2.7004219999071211E-2</c:v>
                </c:pt>
                <c:pt idx="221">
                  <c:v>-2.7940080006374046E-2</c:v>
                </c:pt>
                <c:pt idx="222">
                  <c:v>-2.6025999999546912E-2</c:v>
                </c:pt>
                <c:pt idx="223">
                  <c:v>-2.3618900006113108E-2</c:v>
                </c:pt>
                <c:pt idx="224">
                  <c:v>-2.5040439999429509E-2</c:v>
                </c:pt>
                <c:pt idx="225">
                  <c:v>-2.4519020000298042E-2</c:v>
                </c:pt>
                <c:pt idx="226">
                  <c:v>-2.5540560003719293E-2</c:v>
                </c:pt>
                <c:pt idx="227">
                  <c:v>-2.5526719997287728E-2</c:v>
                </c:pt>
                <c:pt idx="228">
                  <c:v>-2.5655599994934164E-2</c:v>
                </c:pt>
                <c:pt idx="229">
                  <c:v>-2.4941520001448225E-2</c:v>
                </c:pt>
                <c:pt idx="230">
                  <c:v>-2.3940680002851877E-2</c:v>
                </c:pt>
                <c:pt idx="231">
                  <c:v>-2.5702619997900911E-2</c:v>
                </c:pt>
                <c:pt idx="232">
                  <c:v>-2.5095520002651028E-2</c:v>
                </c:pt>
                <c:pt idx="233">
                  <c:v>-2.2868760002893396E-2</c:v>
                </c:pt>
                <c:pt idx="234">
                  <c:v>-2.3553920000267681E-2</c:v>
                </c:pt>
                <c:pt idx="235">
                  <c:v>-2.2677420005493332E-2</c:v>
                </c:pt>
                <c:pt idx="236">
                  <c:v>-2.4063460004981607E-2</c:v>
                </c:pt>
                <c:pt idx="237">
                  <c:v>-2.3603260000527371E-2</c:v>
                </c:pt>
                <c:pt idx="238">
                  <c:v>-1.833197999803815E-2</c:v>
                </c:pt>
                <c:pt idx="239">
                  <c:v>-1.967811999929836E-2</c:v>
                </c:pt>
                <c:pt idx="240">
                  <c:v>-1.959812000131933E-2</c:v>
                </c:pt>
                <c:pt idx="241">
                  <c:v>-1.9178120004653465E-2</c:v>
                </c:pt>
                <c:pt idx="242">
                  <c:v>-1.5125680001801811E-2</c:v>
                </c:pt>
                <c:pt idx="243">
                  <c:v>-1.789754000492394E-2</c:v>
                </c:pt>
                <c:pt idx="244">
                  <c:v>-1.7578620005224366E-2</c:v>
                </c:pt>
                <c:pt idx="247">
                  <c:v>-8.0328199983341619E-3</c:v>
                </c:pt>
                <c:pt idx="248">
                  <c:v>-9.7910600015893579E-3</c:v>
                </c:pt>
                <c:pt idx="249">
                  <c:v>-8.3062199992127717E-3</c:v>
                </c:pt>
                <c:pt idx="251">
                  <c:v>-9.6857600001385435E-3</c:v>
                </c:pt>
                <c:pt idx="252">
                  <c:v>-2.12001999898348E-3</c:v>
                </c:pt>
                <c:pt idx="253">
                  <c:v>1.8307999998796731E-3</c:v>
                </c:pt>
                <c:pt idx="254">
                  <c:v>2.979659999255091E-3</c:v>
                </c:pt>
                <c:pt idx="255">
                  <c:v>2.2724399968865328E-3</c:v>
                </c:pt>
                <c:pt idx="256">
                  <c:v>2.3723199992673472E-3</c:v>
                </c:pt>
                <c:pt idx="257">
                  <c:v>4.3648599967127666E-3</c:v>
                </c:pt>
                <c:pt idx="258">
                  <c:v>6.0031599568901584E-3</c:v>
                </c:pt>
                <c:pt idx="259">
                  <c:v>8.2002799972542562E-3</c:v>
                </c:pt>
                <c:pt idx="260">
                  <c:v>8.457199961412698E-3</c:v>
                </c:pt>
                <c:pt idx="261">
                  <c:v>1.2508499996329192E-2</c:v>
                </c:pt>
                <c:pt idx="262">
                  <c:v>1.1315600000671111E-2</c:v>
                </c:pt>
                <c:pt idx="263">
                  <c:v>1.3492979996954091E-2</c:v>
                </c:pt>
                <c:pt idx="264">
                  <c:v>1.3492979996954091E-2</c:v>
                </c:pt>
                <c:pt idx="265">
                  <c:v>1.3892980001401156E-2</c:v>
                </c:pt>
                <c:pt idx="266">
                  <c:v>1.4821500000834931E-2</c:v>
                </c:pt>
                <c:pt idx="267">
                  <c:v>1.2442919993191026E-2</c:v>
                </c:pt>
                <c:pt idx="268">
                  <c:v>2.001503999781562E-2</c:v>
                </c:pt>
                <c:pt idx="269">
                  <c:v>1.8757040001219139E-2</c:v>
                </c:pt>
                <c:pt idx="270">
                  <c:v>2.0178459999442566E-2</c:v>
                </c:pt>
                <c:pt idx="271">
                  <c:v>1.987016000202857E-2</c:v>
                </c:pt>
                <c:pt idx="272">
                  <c:v>2.0755600002303254E-2</c:v>
                </c:pt>
                <c:pt idx="273">
                  <c:v>3.2593579999229405E-2</c:v>
                </c:pt>
                <c:pt idx="274">
                  <c:v>3.4227640004246496E-2</c:v>
                </c:pt>
                <c:pt idx="275">
                  <c:v>3.6884319997625425E-2</c:v>
                </c:pt>
                <c:pt idx="276">
                  <c:v>3.9880619995528832E-2</c:v>
                </c:pt>
                <c:pt idx="277">
                  <c:v>4.0080619997752365E-2</c:v>
                </c:pt>
                <c:pt idx="278">
                  <c:v>4.0180619995226152E-2</c:v>
                </c:pt>
                <c:pt idx="279">
                  <c:v>4.1920219999155961E-2</c:v>
                </c:pt>
                <c:pt idx="280">
                  <c:v>4.2020220003905706E-2</c:v>
                </c:pt>
                <c:pt idx="281">
                  <c:v>4.3020220000471454E-2</c:v>
                </c:pt>
                <c:pt idx="282">
                  <c:v>4.2112999995879363E-2</c:v>
                </c:pt>
                <c:pt idx="283">
                  <c:v>4.2112999995879363E-2</c:v>
                </c:pt>
                <c:pt idx="284">
                  <c:v>4.1048140003113076E-2</c:v>
                </c:pt>
                <c:pt idx="285">
                  <c:v>4.3555240001296625E-2</c:v>
                </c:pt>
                <c:pt idx="286">
                  <c:v>4.2447059997357428E-2</c:v>
                </c:pt>
                <c:pt idx="287">
                  <c:v>4.7723619994940236E-2</c:v>
                </c:pt>
                <c:pt idx="288">
                  <c:v>4.7923619997163769E-2</c:v>
                </c:pt>
                <c:pt idx="289">
                  <c:v>4.8023620001913514E-2</c:v>
                </c:pt>
                <c:pt idx="290">
                  <c:v>4.8716040051658638E-2</c:v>
                </c:pt>
                <c:pt idx="291">
                  <c:v>4.9916039875824936E-2</c:v>
                </c:pt>
                <c:pt idx="292">
                  <c:v>5.0416039957781322E-2</c:v>
                </c:pt>
                <c:pt idx="293">
                  <c:v>4.6708219859283417E-2</c:v>
                </c:pt>
                <c:pt idx="294">
                  <c:v>4.3814359814859927E-2</c:v>
                </c:pt>
                <c:pt idx="295">
                  <c:v>5.1205939947976731E-2</c:v>
                </c:pt>
                <c:pt idx="296">
                  <c:v>5.0191379996249452E-2</c:v>
                </c:pt>
                <c:pt idx="297">
                  <c:v>5.181280000397237E-2</c:v>
                </c:pt>
                <c:pt idx="298">
                  <c:v>4.9447940065874718E-2</c:v>
                </c:pt>
                <c:pt idx="299">
                  <c:v>4.964794019178953E-2</c:v>
                </c:pt>
                <c:pt idx="300">
                  <c:v>5.2047939840122126E-2</c:v>
                </c:pt>
                <c:pt idx="301">
                  <c:v>5.207598015840631E-2</c:v>
                </c:pt>
                <c:pt idx="302">
                  <c:v>5.1475859960191883E-2</c:v>
                </c:pt>
                <c:pt idx="303">
                  <c:v>5.0568160040711518E-2</c:v>
                </c:pt>
                <c:pt idx="304">
                  <c:v>5.852197996864561E-2</c:v>
                </c:pt>
                <c:pt idx="305">
                  <c:v>5.9728719934355468E-2</c:v>
                </c:pt>
                <c:pt idx="306">
                  <c:v>5.7835819956380874E-2</c:v>
                </c:pt>
                <c:pt idx="307">
                  <c:v>6.0206819849554449E-2</c:v>
                </c:pt>
                <c:pt idx="308">
                  <c:v>5.9349299997847993E-2</c:v>
                </c:pt>
                <c:pt idx="309">
                  <c:v>6.0910799998964649E-2</c:v>
                </c:pt>
                <c:pt idx="310">
                  <c:v>6.6787359857698902E-2</c:v>
                </c:pt>
                <c:pt idx="311">
                  <c:v>6.9846700003836304E-2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B2-46D6-B5D8-96E78A58D38B}"/>
            </c:ext>
          </c:extLst>
        </c:ser>
        <c:ser>
          <c:idx val="2"/>
          <c:order val="4"/>
          <c:tx>
            <c:strRef>
              <c:f>'Active 7'!$L$20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7'!$D$21:$D$64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7'!$L$21:$L$966</c:f>
              <c:numCache>
                <c:formatCode>General</c:formatCode>
                <c:ptCount val="94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1B2-46D6-B5D8-96E78A58D38B}"/>
            </c:ext>
          </c:extLst>
        </c:ser>
        <c:ser>
          <c:idx val="5"/>
          <c:order val="5"/>
          <c:tx>
            <c:strRef>
              <c:f>'Active 7'!$M$20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7'!$D$21:$D$64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7'!$M$21:$M$966</c:f>
              <c:numCache>
                <c:formatCode>General</c:formatCode>
                <c:ptCount val="94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1B2-46D6-B5D8-96E78A58D38B}"/>
            </c:ext>
          </c:extLst>
        </c:ser>
        <c:ser>
          <c:idx val="6"/>
          <c:order val="6"/>
          <c:tx>
            <c:strRef>
              <c:f>'Active 7'!$N$20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7'!$D$21:$D$64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7'!$N$21:$N$966</c:f>
              <c:numCache>
                <c:formatCode>General</c:formatCode>
                <c:ptCount val="946"/>
                <c:pt idx="73">
                  <c:v>-1.1305759999231668E-2</c:v>
                </c:pt>
                <c:pt idx="78">
                  <c:v>-5.2952100002585212E-2</c:v>
                </c:pt>
                <c:pt idx="124">
                  <c:v>8.3564999949885532E-3</c:v>
                </c:pt>
                <c:pt idx="126">
                  <c:v>1.0045099996204954E-2</c:v>
                </c:pt>
                <c:pt idx="128">
                  <c:v>9.6081599986064248E-3</c:v>
                </c:pt>
                <c:pt idx="130">
                  <c:v>8.0295799998566508E-3</c:v>
                </c:pt>
                <c:pt idx="133">
                  <c:v>5.0817199953598902E-3</c:v>
                </c:pt>
                <c:pt idx="136">
                  <c:v>6.551279999257531E-3</c:v>
                </c:pt>
                <c:pt idx="139">
                  <c:v>6.3726999942446128E-3</c:v>
                </c:pt>
                <c:pt idx="141">
                  <c:v>6.9582599971909076E-3</c:v>
                </c:pt>
                <c:pt idx="143">
                  <c:v>4.8650000026100315E-3</c:v>
                </c:pt>
                <c:pt idx="150">
                  <c:v>1.3504399976227432E-3</c:v>
                </c:pt>
                <c:pt idx="152">
                  <c:v>-1.428140007192269E-3</c:v>
                </c:pt>
                <c:pt idx="155">
                  <c:v>-1.7507599986856803E-3</c:v>
                </c:pt>
                <c:pt idx="159">
                  <c:v>-6.6508000600151718E-4</c:v>
                </c:pt>
                <c:pt idx="245">
                  <c:v>-1.3742000002821442E-2</c:v>
                </c:pt>
                <c:pt idx="246">
                  <c:v>-1.3742240000283346E-2</c:v>
                </c:pt>
                <c:pt idx="250">
                  <c:v>-9.2991199999232776E-3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1B2-46D6-B5D8-96E78A58D38B}"/>
            </c:ext>
          </c:extLst>
        </c:ser>
        <c:ser>
          <c:idx val="9"/>
          <c:order val="7"/>
          <c:tx>
            <c:strRef>
              <c:f>'Active 7'!$AE$1</c:f>
              <c:strCache>
                <c:ptCount val="1"/>
                <c:pt idx="0">
                  <c:v>Q+Sin.fit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7'!$AB$2:$AB$36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'Active 7'!$AE$2:$AE$36</c:f>
              <c:numCache>
                <c:formatCode>General</c:formatCode>
                <c:ptCount val="35"/>
                <c:pt idx="0">
                  <c:v>5.8789568178365087E-2</c:v>
                </c:pt>
                <c:pt idx="1">
                  <c:v>3.5293778436250839E-2</c:v>
                </c:pt>
                <c:pt idx="2">
                  <c:v>1.5888189211294645E-2</c:v>
                </c:pt>
                <c:pt idx="3">
                  <c:v>5.80563977617507E-4</c:v>
                </c:pt>
                <c:pt idx="4">
                  <c:v>-1.0721780449258006E-2</c:v>
                </c:pt>
                <c:pt idx="5">
                  <c:v>-1.8208852832914527E-2</c:v>
                </c:pt>
                <c:pt idx="6">
                  <c:v>-2.2161589025755331E-2</c:v>
                </c:pt>
                <c:pt idx="7">
                  <c:v>-2.2942391535240553E-2</c:v>
                </c:pt>
                <c:pt idx="8">
                  <c:v>-2.0982925724022869E-2</c:v>
                </c:pt>
                <c:pt idx="9">
                  <c:v>-1.6769583603420846E-2</c:v>
                </c:pt>
                <c:pt idx="10">
                  <c:v>-1.082710472278994E-2</c:v>
                </c:pt>
                <c:pt idx="11">
                  <c:v>-3.7009057166159653E-3</c:v>
                </c:pt>
                <c:pt idx="12">
                  <c:v>4.0612864432667956E-3</c:v>
                </c:pt>
                <c:pt idx="13">
                  <c:v>1.1927878995401014E-2</c:v>
                </c:pt>
                <c:pt idx="14">
                  <c:v>1.9401314621552986E-2</c:v>
                </c:pt>
                <c:pt idx="15">
                  <c:v>2.6034826545829906E-2</c:v>
                </c:pt>
                <c:pt idx="16">
                  <c:v>3.1447483276939844E-2</c:v>
                </c:pt>
                <c:pt idx="17">
                  <c:v>3.5337016366240155E-2</c:v>
                </c:pt>
                <c:pt idx="18">
                  <c:v>3.74899992105234E-2</c:v>
                </c:pt>
                <c:pt idx="19">
                  <c:v>3.778903413129444E-2</c:v>
                </c:pt>
                <c:pt idx="20">
                  <c:v>3.6216705707717706E-2</c:v>
                </c:pt>
                <c:pt idx="21">
                  <c:v>3.2856167235888405E-2</c:v>
                </c:pt>
                <c:pt idx="22">
                  <c:v>2.7888340565581163E-2</c:v>
                </c:pt>
                <c:pt idx="23">
                  <c:v>2.158582360916525E-2</c:v>
                </c:pt>
                <c:pt idx="24">
                  <c:v>1.4303710685565997E-2</c:v>
                </c:pt>
                <c:pt idx="25">
                  <c:v>6.4676348215402732E-3</c:v>
                </c:pt>
                <c:pt idx="26">
                  <c:v>-1.4405653176796061E-3</c:v>
                </c:pt>
                <c:pt idx="27">
                  <c:v>-8.8990712063991579E-3</c:v>
                </c:pt>
                <c:pt idx="28">
                  <c:v>-1.5363656546739466E-2</c:v>
                </c:pt>
                <c:pt idx="29">
                  <c:v>-2.028601393217723E-2</c:v>
                </c:pt>
                <c:pt idx="30">
                  <c:v>-2.313221894124088E-2</c:v>
                </c:pt>
                <c:pt idx="31">
                  <c:v>-2.3400709888335619E-2</c:v>
                </c:pt>
                <c:pt idx="32">
                  <c:v>-2.0639177768775746E-2</c:v>
                </c:pt>
                <c:pt idx="33">
                  <c:v>-1.4459797634000279E-2</c:v>
                </c:pt>
                <c:pt idx="34">
                  <c:v>-4.5522884848053363E-3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1B2-46D6-B5D8-96E78A58D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8938552"/>
        <c:axId val="1"/>
      </c:scatterChart>
      <c:valAx>
        <c:axId val="828938552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0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893855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Residuals from Quad+Sine fit</a:t>
            </a:r>
          </a:p>
        </c:rich>
      </c:tx>
      <c:layout>
        <c:manualLayout>
          <c:xMode val="edge"/>
          <c:yMode val="edge"/>
          <c:x val="0.2714508580343214"/>
          <c:y val="3.5190615835777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4076246334310852"/>
          <c:w val="0.8159126365054602"/>
          <c:h val="0.674486803519061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7'!$X$20</c:f>
              <c:strCache>
                <c:ptCount val="1"/>
                <c:pt idx="0">
                  <c:v>O-C'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7'!$Y$21:$Y$966</c:f>
              <c:numCache>
                <c:formatCode>General</c:formatCode>
                <c:ptCount val="946"/>
                <c:pt idx="0">
                  <c:v>1.811603926657368E-2</c:v>
                </c:pt>
                <c:pt idx="1">
                  <c:v>-1.3239454597868267E-3</c:v>
                </c:pt>
                <c:pt idx="2">
                  <c:v>2.6239753457503873E-2</c:v>
                </c:pt>
                <c:pt idx="3">
                  <c:v>2.3740611198770356E-3</c:v>
                </c:pt>
                <c:pt idx="4">
                  <c:v>1.5981814560387123E-2</c:v>
                </c:pt>
                <c:pt idx="5">
                  <c:v>-3.4257379240108798E-2</c:v>
                </c:pt>
                <c:pt idx="6">
                  <c:v>1.0704311464041674E-2</c:v>
                </c:pt>
                <c:pt idx="7">
                  <c:v>3.0149815267394436E-3</c:v>
                </c:pt>
                <c:pt idx="8">
                  <c:v>8.351285068914055E-3</c:v>
                </c:pt>
                <c:pt idx="9">
                  <c:v>1.5262206467947709E-2</c:v>
                </c:pt>
                <c:pt idx="10">
                  <c:v>6.4314460451918881E-2</c:v>
                </c:pt>
                <c:pt idx="11">
                  <c:v>2.1852556668849415E-2</c:v>
                </c:pt>
                <c:pt idx="12">
                  <c:v>-2.0767775776874095E-2</c:v>
                </c:pt>
                <c:pt idx="13">
                  <c:v>3.579420429688368E-4</c:v>
                </c:pt>
                <c:pt idx="14">
                  <c:v>-2.5105957371571966E-2</c:v>
                </c:pt>
                <c:pt idx="15">
                  <c:v>7.3342223266253531E-3</c:v>
                </c:pt>
                <c:pt idx="16">
                  <c:v>-1.8011009343375156E-2</c:v>
                </c:pt>
                <c:pt idx="17">
                  <c:v>2.1820671669661701E-2</c:v>
                </c:pt>
                <c:pt idx="18">
                  <c:v>-1.8989468268593018E-3</c:v>
                </c:pt>
                <c:pt idx="19">
                  <c:v>9.1857657458712938E-3</c:v>
                </c:pt>
                <c:pt idx="20">
                  <c:v>-1.358232901767864E-2</c:v>
                </c:pt>
                <c:pt idx="21">
                  <c:v>5.712938022578759E-3</c:v>
                </c:pt>
                <c:pt idx="22">
                  <c:v>-3.2527646728190834E-2</c:v>
                </c:pt>
                <c:pt idx="23">
                  <c:v>-2.4234696247272397E-2</c:v>
                </c:pt>
                <c:pt idx="24">
                  <c:v>-6.0712543253822748E-3</c:v>
                </c:pt>
                <c:pt idx="25">
                  <c:v>-2.3982837098164969E-2</c:v>
                </c:pt>
                <c:pt idx="26">
                  <c:v>4.7461494187632236E-3</c:v>
                </c:pt>
                <c:pt idx="27">
                  <c:v>3.7190655583898627E-2</c:v>
                </c:pt>
                <c:pt idx="28">
                  <c:v>2.816358519506304E-2</c:v>
                </c:pt>
                <c:pt idx="29">
                  <c:v>6.7670945995705611E-3</c:v>
                </c:pt>
                <c:pt idx="30">
                  <c:v>4.2275589518489462E-2</c:v>
                </c:pt>
                <c:pt idx="31">
                  <c:v>-9.8743082254230397E-3</c:v>
                </c:pt>
                <c:pt idx="32">
                  <c:v>-6.1858706740410302E-2</c:v>
                </c:pt>
                <c:pt idx="33">
                  <c:v>-4.0946010908397334E-2</c:v>
                </c:pt>
                <c:pt idx="34">
                  <c:v>-3.1521379097806543E-2</c:v>
                </c:pt>
                <c:pt idx="35">
                  <c:v>-1.2102520570417552E-2</c:v>
                </c:pt>
                <c:pt idx="36">
                  <c:v>-1.4510283475879029E-2</c:v>
                </c:pt>
                <c:pt idx="37">
                  <c:v>-2.9612713406589747E-2</c:v>
                </c:pt>
                <c:pt idx="38">
                  <c:v>-2.6077561134291452E-2</c:v>
                </c:pt>
                <c:pt idx="39">
                  <c:v>-2.7498857160819928E-2</c:v>
                </c:pt>
                <c:pt idx="40">
                  <c:v>-1.215813402349171E-2</c:v>
                </c:pt>
                <c:pt idx="41">
                  <c:v>3.4905490411690637E-3</c:v>
                </c:pt>
                <c:pt idx="42">
                  <c:v>2.5957292177026012E-2</c:v>
                </c:pt>
                <c:pt idx="43">
                  <c:v>5.8870347596697431E-3</c:v>
                </c:pt>
                <c:pt idx="44">
                  <c:v>-6.7153897263866613E-3</c:v>
                </c:pt>
                <c:pt idx="45">
                  <c:v>-9.4539256632629257E-3</c:v>
                </c:pt>
                <c:pt idx="46">
                  <c:v>-5.203646656931335E-3</c:v>
                </c:pt>
                <c:pt idx="47">
                  <c:v>1.354787238800665E-2</c:v>
                </c:pt>
                <c:pt idx="48">
                  <c:v>3.9542872540474082E-2</c:v>
                </c:pt>
                <c:pt idx="49">
                  <c:v>-3.064331970771049E-2</c:v>
                </c:pt>
                <c:pt idx="50">
                  <c:v>-3.7040876392656921E-2</c:v>
                </c:pt>
                <c:pt idx="51">
                  <c:v>2.6656855199488634E-2</c:v>
                </c:pt>
                <c:pt idx="52">
                  <c:v>-3.4449138997222635E-2</c:v>
                </c:pt>
                <c:pt idx="53">
                  <c:v>-1.0161586695852584E-2</c:v>
                </c:pt>
                <c:pt idx="54">
                  <c:v>-2.4768169133267584E-2</c:v>
                </c:pt>
                <c:pt idx="55">
                  <c:v>2.7678194945632367E-2</c:v>
                </c:pt>
                <c:pt idx="56">
                  <c:v>-2.6439187642114038E-2</c:v>
                </c:pt>
                <c:pt idx="57">
                  <c:v>-1.9943447425360451E-2</c:v>
                </c:pt>
                <c:pt idx="58">
                  <c:v>-1.3281536918005626E-2</c:v>
                </c:pt>
                <c:pt idx="59">
                  <c:v>3.0773830709925051E-2</c:v>
                </c:pt>
                <c:pt idx="60">
                  <c:v>-3.3065029349564901E-3</c:v>
                </c:pt>
                <c:pt idx="61">
                  <c:v>-5.4404672218147099E-3</c:v>
                </c:pt>
                <c:pt idx="62">
                  <c:v>2.0443748297186849E-2</c:v>
                </c:pt>
                <c:pt idx="63">
                  <c:v>-6.1137160067165339E-2</c:v>
                </c:pt>
                <c:pt idx="64">
                  <c:v>-4.5842372633967995E-2</c:v>
                </c:pt>
                <c:pt idx="65">
                  <c:v>1.5036843367281887E-2</c:v>
                </c:pt>
                <c:pt idx="66">
                  <c:v>1.1259016447131637E-2</c:v>
                </c:pt>
                <c:pt idx="67">
                  <c:v>2.2345233898296842E-2</c:v>
                </c:pt>
                <c:pt idx="68">
                  <c:v>-9.4469744866564932E-3</c:v>
                </c:pt>
                <c:pt idx="69">
                  <c:v>-2.7113717818195923E-3</c:v>
                </c:pt>
                <c:pt idx="70">
                  <c:v>7.0841332058412851E-2</c:v>
                </c:pt>
                <c:pt idx="71">
                  <c:v>0.11084133205564799</c:v>
                </c:pt>
                <c:pt idx="72">
                  <c:v>1.9360605042580727E-2</c:v>
                </c:pt>
                <c:pt idx="73">
                  <c:v>8.0486593804021643E-3</c:v>
                </c:pt>
                <c:pt idx="74">
                  <c:v>5.1887773476464449E-2</c:v>
                </c:pt>
                <c:pt idx="75">
                  <c:v>-1.4012522984691224E-2</c:v>
                </c:pt>
                <c:pt idx="76">
                  <c:v>1.9762360421439418E-2</c:v>
                </c:pt>
                <c:pt idx="77">
                  <c:v>-2.9843175697871063E-2</c:v>
                </c:pt>
                <c:pt idx="78">
                  <c:v>-3.7291270426516122E-2</c:v>
                </c:pt>
                <c:pt idx="79">
                  <c:v>8.1187411292680534E-2</c:v>
                </c:pt>
                <c:pt idx="80">
                  <c:v>1.4160869321458531E-2</c:v>
                </c:pt>
                <c:pt idx="81">
                  <c:v>8.3341127242469171E-3</c:v>
                </c:pt>
                <c:pt idx="82">
                  <c:v>6.4228620771768635E-3</c:v>
                </c:pt>
                <c:pt idx="83">
                  <c:v>-2.3156588137909426E-3</c:v>
                </c:pt>
                <c:pt idx="84">
                  <c:v>-7.2085746440621642E-2</c:v>
                </c:pt>
                <c:pt idx="85">
                  <c:v>1.0236977463598865E-2</c:v>
                </c:pt>
                <c:pt idx="86">
                  <c:v>7.9019448681138561E-3</c:v>
                </c:pt>
                <c:pt idx="87">
                  <c:v>3.6039744876032981E-2</c:v>
                </c:pt>
                <c:pt idx="88">
                  <c:v>5.0420905401572694E-2</c:v>
                </c:pt>
                <c:pt idx="89">
                  <c:v>-9.5924747019658738E-2</c:v>
                </c:pt>
                <c:pt idx="90">
                  <c:v>1.3489893037623275E-2</c:v>
                </c:pt>
                <c:pt idx="91">
                  <c:v>1.1779894017131774E-2</c:v>
                </c:pt>
                <c:pt idx="92">
                  <c:v>5.4636971697811357E-2</c:v>
                </c:pt>
                <c:pt idx="93">
                  <c:v>3.3058287219952173E-3</c:v>
                </c:pt>
                <c:pt idx="94">
                  <c:v>1.5738447548133153E-2</c:v>
                </c:pt>
                <c:pt idx="95">
                  <c:v>2.1033012494570777E-2</c:v>
                </c:pt>
                <c:pt idx="96">
                  <c:v>-3.1224132811143668E-2</c:v>
                </c:pt>
                <c:pt idx="97">
                  <c:v>5.8138144412652228E-3</c:v>
                </c:pt>
                <c:pt idx="98">
                  <c:v>1.3700869123028425E-2</c:v>
                </c:pt>
                <c:pt idx="99">
                  <c:v>-1.4356661756459652E-2</c:v>
                </c:pt>
                <c:pt idx="100">
                  <c:v>-7.2426659497698248E-2</c:v>
                </c:pt>
                <c:pt idx="101">
                  <c:v>-3.7799597349076591E-2</c:v>
                </c:pt>
                <c:pt idx="102">
                  <c:v>-2.5626442470673576E-2</c:v>
                </c:pt>
                <c:pt idx="103">
                  <c:v>1.1261948440657372E-2</c:v>
                </c:pt>
                <c:pt idx="104">
                  <c:v>9.5905409138372921E-3</c:v>
                </c:pt>
                <c:pt idx="105">
                  <c:v>3.6082992704528596E-2</c:v>
                </c:pt>
                <c:pt idx="106">
                  <c:v>-4.1795066807270846E-2</c:v>
                </c:pt>
                <c:pt idx="107">
                  <c:v>-2.8110998353031352E-2</c:v>
                </c:pt>
                <c:pt idx="108">
                  <c:v>1.0421210772105852E-2</c:v>
                </c:pt>
                <c:pt idx="109">
                  <c:v>1.3128776621135659E-2</c:v>
                </c:pt>
                <c:pt idx="110">
                  <c:v>-3.7116705706809666E-2</c:v>
                </c:pt>
                <c:pt idx="111">
                  <c:v>-2.4074260853152403E-2</c:v>
                </c:pt>
                <c:pt idx="112">
                  <c:v>3.1119775453035542E-3</c:v>
                </c:pt>
                <c:pt idx="113">
                  <c:v>1.3014736603364642E-2</c:v>
                </c:pt>
                <c:pt idx="114">
                  <c:v>-3.8542440923965138E-4</c:v>
                </c:pt>
                <c:pt idx="115">
                  <c:v>-6.5627346736266065E-3</c:v>
                </c:pt>
                <c:pt idx="116">
                  <c:v>2.6911898063198339E-2</c:v>
                </c:pt>
                <c:pt idx="117">
                  <c:v>-4.2708971411798899E-3</c:v>
                </c:pt>
                <c:pt idx="118">
                  <c:v>-9.079434800450259E-4</c:v>
                </c:pt>
                <c:pt idx="119">
                  <c:v>2.6100851641505246E-3</c:v>
                </c:pt>
                <c:pt idx="120">
                  <c:v>3.1582212214313621E-4</c:v>
                </c:pt>
                <c:pt idx="121">
                  <c:v>1.4158221234586293E-3</c:v>
                </c:pt>
                <c:pt idx="122">
                  <c:v>1.3340863550153279E-3</c:v>
                </c:pt>
                <c:pt idx="123">
                  <c:v>-2.8151370466447737E-3</c:v>
                </c:pt>
                <c:pt idx="124">
                  <c:v>-1.3151370481581728E-3</c:v>
                </c:pt>
                <c:pt idx="125">
                  <c:v>1.1272001296977439E-3</c:v>
                </c:pt>
                <c:pt idx="126">
                  <c:v>2.1272001262634919E-3</c:v>
                </c:pt>
                <c:pt idx="127">
                  <c:v>1.4794045209860669E-3</c:v>
                </c:pt>
                <c:pt idx="128">
                  <c:v>1.8794045181571746E-3</c:v>
                </c:pt>
                <c:pt idx="129">
                  <c:v>2.021475210782081E-4</c:v>
                </c:pt>
                <c:pt idx="130">
                  <c:v>3.0214752582795323E-4</c:v>
                </c:pt>
                <c:pt idx="131">
                  <c:v>7.9526691374987996E-3</c:v>
                </c:pt>
                <c:pt idx="132">
                  <c:v>5.8089534999513567E-3</c:v>
                </c:pt>
                <c:pt idx="133">
                  <c:v>-7.6778410048861448E-4</c:v>
                </c:pt>
                <c:pt idx="134">
                  <c:v>7.3221589799798634E-4</c:v>
                </c:pt>
                <c:pt idx="135">
                  <c:v>-2.2038354976243527E-3</c:v>
                </c:pt>
                <c:pt idx="136">
                  <c:v>9.9103350123938561E-4</c:v>
                </c:pt>
                <c:pt idx="137">
                  <c:v>2.0910335025548787E-3</c:v>
                </c:pt>
                <c:pt idx="138">
                  <c:v>2.1378043854566875E-4</c:v>
                </c:pt>
                <c:pt idx="139">
                  <c:v>8.1378043794030908E-4</c:v>
                </c:pt>
                <c:pt idx="140">
                  <c:v>2.2322547347232782E-4</c:v>
                </c:pt>
                <c:pt idx="141">
                  <c:v>1.4232254722616085E-3</c:v>
                </c:pt>
                <c:pt idx="142">
                  <c:v>-5.5831717695528985E-4</c:v>
                </c:pt>
                <c:pt idx="143">
                  <c:v>-6.0766741164642799E-4</c:v>
                </c:pt>
                <c:pt idx="144">
                  <c:v>-2.0766741447532031E-4</c:v>
                </c:pt>
                <c:pt idx="145">
                  <c:v>5.5845244435003688E-4</c:v>
                </c:pt>
                <c:pt idx="146">
                  <c:v>6.4139781073332541E-3</c:v>
                </c:pt>
                <c:pt idx="147">
                  <c:v>4.3733997831867238E-3</c:v>
                </c:pt>
                <c:pt idx="148">
                  <c:v>5.3328004507583529E-3</c:v>
                </c:pt>
                <c:pt idx="149">
                  <c:v>1.9083025565699782E-3</c:v>
                </c:pt>
                <c:pt idx="150">
                  <c:v>2.5083025559646185E-3</c:v>
                </c:pt>
                <c:pt idx="151">
                  <c:v>-8.6897933605140434E-4</c:v>
                </c:pt>
                <c:pt idx="152">
                  <c:v>-2.6897933665676402E-4</c:v>
                </c:pt>
                <c:pt idx="153">
                  <c:v>8.6798236805994966E-3</c:v>
                </c:pt>
                <c:pt idx="154">
                  <c:v>-9.2065932341458857E-3</c:v>
                </c:pt>
                <c:pt idx="155">
                  <c:v>-4.1127863055207686E-4</c:v>
                </c:pt>
                <c:pt idx="156">
                  <c:v>3.8872137106609611E-4</c:v>
                </c:pt>
                <c:pt idx="157">
                  <c:v>-1.6885622075657053E-3</c:v>
                </c:pt>
                <c:pt idx="158">
                  <c:v>5.7958697931661737E-4</c:v>
                </c:pt>
                <c:pt idx="159">
                  <c:v>6.7958697679040489E-4</c:v>
                </c:pt>
                <c:pt idx="160">
                  <c:v>1.414381798817343E-2</c:v>
                </c:pt>
                <c:pt idx="161">
                  <c:v>1.9143817985554083E-2</c:v>
                </c:pt>
                <c:pt idx="162">
                  <c:v>-1.8281122176524757E-3</c:v>
                </c:pt>
                <c:pt idx="163">
                  <c:v>2.7249101572807237E-3</c:v>
                </c:pt>
                <c:pt idx="164">
                  <c:v>6.6467908917881725E-3</c:v>
                </c:pt>
                <c:pt idx="165">
                  <c:v>-3.0002738380530258E-3</c:v>
                </c:pt>
                <c:pt idx="166">
                  <c:v>-2.3002738411845979E-3</c:v>
                </c:pt>
                <c:pt idx="167">
                  <c:v>-1.4829353136271185E-3</c:v>
                </c:pt>
                <c:pt idx="168">
                  <c:v>-3.8293531958758301E-4</c:v>
                </c:pt>
                <c:pt idx="169">
                  <c:v>7.3263639581045946E-3</c:v>
                </c:pt>
                <c:pt idx="170">
                  <c:v>-2.4217299549930231E-3</c:v>
                </c:pt>
                <c:pt idx="171">
                  <c:v>9.1698671786451334E-4</c:v>
                </c:pt>
                <c:pt idx="172">
                  <c:v>1.5169867172591537E-3</c:v>
                </c:pt>
                <c:pt idx="173">
                  <c:v>3.3012368794590585E-4</c:v>
                </c:pt>
                <c:pt idx="174">
                  <c:v>5.3012369016943849E-4</c:v>
                </c:pt>
                <c:pt idx="175">
                  <c:v>1.1320057745687374E-3</c:v>
                </c:pt>
                <c:pt idx="176">
                  <c:v>1.7965155239209746E-3</c:v>
                </c:pt>
                <c:pt idx="177">
                  <c:v>2.5965155255391476E-3</c:v>
                </c:pt>
                <c:pt idx="178">
                  <c:v>-6.8095425138318955E-4</c:v>
                </c:pt>
                <c:pt idx="179">
                  <c:v>3.1904574518255846E-4</c:v>
                </c:pt>
                <c:pt idx="180">
                  <c:v>-4.1558311254408335E-3</c:v>
                </c:pt>
                <c:pt idx="181">
                  <c:v>1.8207879402521183E-3</c:v>
                </c:pt>
                <c:pt idx="182">
                  <c:v>6.8084269681197018E-5</c:v>
                </c:pt>
                <c:pt idx="183">
                  <c:v>-3.8505130138581888E-3</c:v>
                </c:pt>
                <c:pt idx="184">
                  <c:v>-6.3391059901651871E-3</c:v>
                </c:pt>
                <c:pt idx="185">
                  <c:v>-5.4275302106930566E-3</c:v>
                </c:pt>
                <c:pt idx="186">
                  <c:v>6.6336255423417312E-4</c:v>
                </c:pt>
                <c:pt idx="187">
                  <c:v>-9.4253424012502654E-3</c:v>
                </c:pt>
                <c:pt idx="188">
                  <c:v>1.5014676344398542E-4</c:v>
                </c:pt>
                <c:pt idx="189">
                  <c:v>-1.8477170631934006E-3</c:v>
                </c:pt>
                <c:pt idx="190">
                  <c:v>5.1411862685528387E-5</c:v>
                </c:pt>
                <c:pt idx="191">
                  <c:v>2.5486205768168041E-4</c:v>
                </c:pt>
                <c:pt idx="192">
                  <c:v>-1.3234110470660837E-3</c:v>
                </c:pt>
                <c:pt idx="193">
                  <c:v>-1.2365042178540675E-3</c:v>
                </c:pt>
                <c:pt idx="194">
                  <c:v>1.4590320454650058E-3</c:v>
                </c:pt>
                <c:pt idx="195">
                  <c:v>-2.8192420604318605E-3</c:v>
                </c:pt>
                <c:pt idx="196">
                  <c:v>-7.2818799461849687E-4</c:v>
                </c:pt>
                <c:pt idx="197">
                  <c:v>-3.248400111558053E-4</c:v>
                </c:pt>
                <c:pt idx="198">
                  <c:v>-7.8858047141763116E-4</c:v>
                </c:pt>
                <c:pt idx="199">
                  <c:v>-7.7892374092332003E-3</c:v>
                </c:pt>
                <c:pt idx="200">
                  <c:v>-2.6217097414007184E-3</c:v>
                </c:pt>
                <c:pt idx="201">
                  <c:v>-1.0070789026372789E-3</c:v>
                </c:pt>
                <c:pt idx="202">
                  <c:v>-3.4989651317352891E-3</c:v>
                </c:pt>
                <c:pt idx="203">
                  <c:v>-2.1000556882416754E-3</c:v>
                </c:pt>
                <c:pt idx="204">
                  <c:v>-2.4944183468886966E-3</c:v>
                </c:pt>
                <c:pt idx="205">
                  <c:v>-1.7935050925100351E-3</c:v>
                </c:pt>
                <c:pt idx="206">
                  <c:v>-5.008135916367229E-3</c:v>
                </c:pt>
                <c:pt idx="207">
                  <c:v>-5.0142628005522133E-4</c:v>
                </c:pt>
                <c:pt idx="208">
                  <c:v>-3.1160600304363933E-3</c:v>
                </c:pt>
                <c:pt idx="209">
                  <c:v>-3.6947186754673206E-3</c:v>
                </c:pt>
                <c:pt idx="210">
                  <c:v>-9.3540620416457387E-6</c:v>
                </c:pt>
                <c:pt idx="211">
                  <c:v>-5.1728844944876756E-4</c:v>
                </c:pt>
                <c:pt idx="212">
                  <c:v>5.9611004283618291E-4</c:v>
                </c:pt>
                <c:pt idx="213">
                  <c:v>-1.6185328400744603E-3</c:v>
                </c:pt>
                <c:pt idx="214">
                  <c:v>-1.9277547605519377E-3</c:v>
                </c:pt>
                <c:pt idx="215">
                  <c:v>-4.2064175650161628E-3</c:v>
                </c:pt>
                <c:pt idx="216">
                  <c:v>-2.2106958782038E-4</c:v>
                </c:pt>
                <c:pt idx="217">
                  <c:v>-1.21438645247577E-3</c:v>
                </c:pt>
                <c:pt idx="218">
                  <c:v>-1.1290414092876011E-3</c:v>
                </c:pt>
                <c:pt idx="219">
                  <c:v>-1.7223619496105416E-3</c:v>
                </c:pt>
                <c:pt idx="220">
                  <c:v>-3.4156845247936968E-3</c:v>
                </c:pt>
                <c:pt idx="221">
                  <c:v>-4.352996564700104E-3</c:v>
                </c:pt>
                <c:pt idx="222">
                  <c:v>-2.4410066738636202E-3</c:v>
                </c:pt>
                <c:pt idx="223">
                  <c:v>-3.4348045467445798E-5</c:v>
                </c:pt>
                <c:pt idx="224">
                  <c:v>-1.4570451516412453E-3</c:v>
                </c:pt>
                <c:pt idx="225">
                  <c:v>-9.3571473347156542E-4</c:v>
                </c:pt>
                <c:pt idx="226">
                  <c:v>-1.9584267307005548E-3</c:v>
                </c:pt>
                <c:pt idx="227">
                  <c:v>-1.9494129703554394E-3</c:v>
                </c:pt>
                <c:pt idx="228">
                  <c:v>-2.0817639213513012E-3</c:v>
                </c:pt>
                <c:pt idx="229">
                  <c:v>-1.3700569083674591E-3</c:v>
                </c:pt>
                <c:pt idx="230">
                  <c:v>-4.9289919575695729E-4</c:v>
                </c:pt>
                <c:pt idx="231">
                  <c:v>-2.3299703320949841E-3</c:v>
                </c:pt>
                <c:pt idx="232">
                  <c:v>-1.7239101180917329E-3</c:v>
                </c:pt>
                <c:pt idx="233">
                  <c:v>-3.9405488636234942E-5</c:v>
                </c:pt>
                <c:pt idx="234">
                  <c:v>-7.6280881505601944E-4</c:v>
                </c:pt>
                <c:pt idx="235">
                  <c:v>8.4984658407935565E-5</c:v>
                </c:pt>
                <c:pt idx="236">
                  <c:v>-1.3157899516786295E-3</c:v>
                </c:pt>
                <c:pt idx="237">
                  <c:v>-1.4424375034594039E-3</c:v>
                </c:pt>
                <c:pt idx="238">
                  <c:v>2.8446535957177693E-3</c:v>
                </c:pt>
                <c:pt idx="239">
                  <c:v>1.2378184879060644E-3</c:v>
                </c:pt>
                <c:pt idx="240">
                  <c:v>1.3178184858850944E-3</c:v>
                </c:pt>
                <c:pt idx="241">
                  <c:v>1.7378184825509596E-3</c:v>
                </c:pt>
                <c:pt idx="242">
                  <c:v>4.7336782596510418E-3</c:v>
                </c:pt>
                <c:pt idx="243">
                  <c:v>1.7792434691059206E-3</c:v>
                </c:pt>
                <c:pt idx="244">
                  <c:v>1.9900561150411611E-3</c:v>
                </c:pt>
                <c:pt idx="245">
                  <c:v>4.358339809834702E-3</c:v>
                </c:pt>
                <c:pt idx="246">
                  <c:v>4.3295632713936175E-3</c:v>
                </c:pt>
                <c:pt idx="247">
                  <c:v>8.510755238556586E-3</c:v>
                </c:pt>
                <c:pt idx="248">
                  <c:v>6.6030071471560314E-3</c:v>
                </c:pt>
                <c:pt idx="249">
                  <c:v>7.967514328030105E-3</c:v>
                </c:pt>
                <c:pt idx="250">
                  <c:v>6.9686884124459808E-3</c:v>
                </c:pt>
                <c:pt idx="251">
                  <c:v>6.4534265242414124E-3</c:v>
                </c:pt>
                <c:pt idx="252">
                  <c:v>1.21129963540033E-2</c:v>
                </c:pt>
                <c:pt idx="253">
                  <c:v>1.3812813512460359E-2</c:v>
                </c:pt>
                <c:pt idx="254">
                  <c:v>1.4759175928765814E-2</c:v>
                </c:pt>
                <c:pt idx="255">
                  <c:v>1.4038185396198735E-2</c:v>
                </c:pt>
                <c:pt idx="256">
                  <c:v>1.4116627510525642E-2</c:v>
                </c:pt>
                <c:pt idx="257">
                  <c:v>1.6052410216239585E-2</c:v>
                </c:pt>
                <c:pt idx="258">
                  <c:v>1.5494902626558921E-2</c:v>
                </c:pt>
                <c:pt idx="259">
                  <c:v>1.7120901914211534E-2</c:v>
                </c:pt>
                <c:pt idx="260">
                  <c:v>1.7333121083410438E-2</c:v>
                </c:pt>
                <c:pt idx="261">
                  <c:v>1.8653293314503785E-2</c:v>
                </c:pt>
                <c:pt idx="262">
                  <c:v>1.7450966242145455E-2</c:v>
                </c:pt>
                <c:pt idx="263">
                  <c:v>1.9365179614566769E-2</c:v>
                </c:pt>
                <c:pt idx="264">
                  <c:v>1.9365179614566769E-2</c:v>
                </c:pt>
                <c:pt idx="265">
                  <c:v>1.9765179619013834E-2</c:v>
                </c:pt>
                <c:pt idx="266">
                  <c:v>2.0682292342888292E-2</c:v>
                </c:pt>
                <c:pt idx="267">
                  <c:v>1.8301810739795046E-2</c:v>
                </c:pt>
                <c:pt idx="268">
                  <c:v>2.2719778840074062E-2</c:v>
                </c:pt>
                <c:pt idx="269">
                  <c:v>2.1253607304703839E-2</c:v>
                </c:pt>
                <c:pt idx="270">
                  <c:v>2.2672939996279021E-2</c:v>
                </c:pt>
                <c:pt idx="271">
                  <c:v>2.2081836676233119E-2</c:v>
                </c:pt>
                <c:pt idx="272">
                  <c:v>2.2899945711141734E-2</c:v>
                </c:pt>
                <c:pt idx="273">
                  <c:v>2.7749688917078005E-2</c:v>
                </c:pt>
                <c:pt idx="274">
                  <c:v>2.8908958081255265E-2</c:v>
                </c:pt>
                <c:pt idx="275">
                  <c:v>3.1432042694798421E-2</c:v>
                </c:pt>
                <c:pt idx="276">
                  <c:v>3.1204439396548683E-2</c:v>
                </c:pt>
                <c:pt idx="277">
                  <c:v>3.1404439398772216E-2</c:v>
                </c:pt>
                <c:pt idx="278">
                  <c:v>3.1504439396246003E-2</c:v>
                </c:pt>
                <c:pt idx="279">
                  <c:v>3.2240188272988246E-2</c:v>
                </c:pt>
                <c:pt idx="280">
                  <c:v>3.2340188277737991E-2</c:v>
                </c:pt>
                <c:pt idx="281">
                  <c:v>3.3340188274303739E-2</c:v>
                </c:pt>
                <c:pt idx="282">
                  <c:v>3.240899417674116E-2</c:v>
                </c:pt>
                <c:pt idx="283">
                  <c:v>3.240899417674116E-2</c:v>
                </c:pt>
                <c:pt idx="284">
                  <c:v>3.1165371287608365E-2</c:v>
                </c:pt>
                <c:pt idx="285">
                  <c:v>3.3659110330825359E-2</c:v>
                </c:pt>
                <c:pt idx="286">
                  <c:v>3.2226729402153487E-2</c:v>
                </c:pt>
                <c:pt idx="287">
                  <c:v>3.4569552906616507E-2</c:v>
                </c:pt>
                <c:pt idx="288">
                  <c:v>3.476955290884004E-2</c:v>
                </c:pt>
                <c:pt idx="289">
                  <c:v>3.4869552913589785E-2</c:v>
                </c:pt>
                <c:pt idx="290">
                  <c:v>3.541863083079376E-2</c:v>
                </c:pt>
                <c:pt idx="291">
                  <c:v>3.6618630654960058E-2</c:v>
                </c:pt>
                <c:pt idx="292">
                  <c:v>3.7118630736916444E-2</c:v>
                </c:pt>
                <c:pt idx="293">
                  <c:v>3.3188185819491484E-2</c:v>
                </c:pt>
                <c:pt idx="294">
                  <c:v>2.9963309018717035E-2</c:v>
                </c:pt>
                <c:pt idx="295">
                  <c:v>3.6931079165160141E-2</c:v>
                </c:pt>
                <c:pt idx="296">
                  <c:v>3.5825169469079349E-2</c:v>
                </c:pt>
                <c:pt idx="297">
                  <c:v>3.7443732916036865E-2</c:v>
                </c:pt>
                <c:pt idx="298">
                  <c:v>3.4887223663168945E-2</c:v>
                </c:pt>
                <c:pt idx="299">
                  <c:v>3.5087223789083757E-2</c:v>
                </c:pt>
                <c:pt idx="300">
                  <c:v>3.7487223437416353E-2</c:v>
                </c:pt>
                <c:pt idx="301">
                  <c:v>3.7337460615386939E-2</c:v>
                </c:pt>
                <c:pt idx="302">
                  <c:v>3.6697130650731602E-2</c:v>
                </c:pt>
                <c:pt idx="303">
                  <c:v>3.560244970276491E-2</c:v>
                </c:pt>
                <c:pt idx="304">
                  <c:v>3.9954299844518606E-2</c:v>
                </c:pt>
                <c:pt idx="305">
                  <c:v>4.1018986206936975E-2</c:v>
                </c:pt>
                <c:pt idx="306">
                  <c:v>3.9110959290908381E-2</c:v>
                </c:pt>
                <c:pt idx="307">
                  <c:v>4.1330532704045103E-2</c:v>
                </c:pt>
                <c:pt idx="308">
                  <c:v>4.0339521265572706E-2</c:v>
                </c:pt>
                <c:pt idx="309">
                  <c:v>4.0908151952576882E-2</c:v>
                </c:pt>
                <c:pt idx="310">
                  <c:v>4.3436967795136325E-2</c:v>
                </c:pt>
                <c:pt idx="311">
                  <c:v>4.4633397519178886E-2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C7-4FC3-A744-85D1A3FAF956}"/>
            </c:ext>
          </c:extLst>
        </c:ser>
        <c:ser>
          <c:idx val="8"/>
          <c:order val="1"/>
          <c:tx>
            <c:strRef>
              <c:f>'Active 7'!$AD$1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7'!$AB$2:$AB$36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'Active 7'!$AD$2:$AD$36</c:f>
              <c:numCache>
                <c:formatCode>General</c:formatCode>
                <c:ptCount val="35"/>
                <c:pt idx="0">
                  <c:v>0.14393177301128762</c:v>
                </c:pt>
                <c:pt idx="1">
                  <c:v>0.12364161430048376</c:v>
                </c:pt>
                <c:pt idx="2">
                  <c:v>0.10446656822759982</c:v>
                </c:pt>
                <c:pt idx="3">
                  <c:v>8.6406634792635856E-2</c:v>
                </c:pt>
                <c:pt idx="4">
                  <c:v>6.9461813995591815E-2</c:v>
                </c:pt>
                <c:pt idx="5">
                  <c:v>5.3632105836467742E-2</c:v>
                </c:pt>
                <c:pt idx="6">
                  <c:v>3.8917510315263595E-2</c:v>
                </c:pt>
                <c:pt idx="7">
                  <c:v>2.5318027431979404E-2</c:v>
                </c:pt>
                <c:pt idx="8">
                  <c:v>1.2833657186615166E-2</c:v>
                </c:pt>
                <c:pt idx="9">
                  <c:v>1.4643995791708553E-3</c:v>
                </c:pt>
                <c:pt idx="10">
                  <c:v>-8.7897453903534942E-3</c:v>
                </c:pt>
                <c:pt idx="11">
                  <c:v>-1.792877772195791E-2</c:v>
                </c:pt>
                <c:pt idx="12">
                  <c:v>-2.5952697415642371E-2</c:v>
                </c:pt>
                <c:pt idx="13">
                  <c:v>-3.2861504471406885E-2</c:v>
                </c:pt>
                <c:pt idx="14">
                  <c:v>-3.8655198889251452E-2</c:v>
                </c:pt>
                <c:pt idx="15">
                  <c:v>-4.3333780669176078E-2</c:v>
                </c:pt>
                <c:pt idx="16">
                  <c:v>-4.6897249811180763E-2</c:v>
                </c:pt>
                <c:pt idx="17">
                  <c:v>-4.9345606315265488E-2</c:v>
                </c:pt>
                <c:pt idx="18">
                  <c:v>-5.0678850181430271E-2</c:v>
                </c:pt>
                <c:pt idx="19">
                  <c:v>-5.0896981409675114E-2</c:v>
                </c:pt>
                <c:pt idx="20">
                  <c:v>-0.05</c:v>
                </c:pt>
                <c:pt idx="21">
                  <c:v>-4.7987905952404951E-2</c:v>
                </c:pt>
                <c:pt idx="22">
                  <c:v>-4.4860699266889945E-2</c:v>
                </c:pt>
                <c:pt idx="23">
                  <c:v>-4.0618379943454998E-2</c:v>
                </c:pt>
                <c:pt idx="24">
                  <c:v>-3.526094798210011E-2</c:v>
                </c:pt>
                <c:pt idx="25">
                  <c:v>-2.8788403382825276E-2</c:v>
                </c:pt>
                <c:pt idx="26">
                  <c:v>-2.1200746145630486E-2</c:v>
                </c:pt>
                <c:pt idx="27">
                  <c:v>-1.2497976270515757E-2</c:v>
                </c:pt>
                <c:pt idx="28">
                  <c:v>-2.6800937574810793E-3</c:v>
                </c:pt>
                <c:pt idx="29">
                  <c:v>8.2529013934735454E-3</c:v>
                </c:pt>
                <c:pt idx="30">
                  <c:v>2.0301009182348118E-2</c:v>
                </c:pt>
                <c:pt idx="31">
                  <c:v>3.3464229609142637E-2</c:v>
                </c:pt>
                <c:pt idx="32">
                  <c:v>4.7742562673857097E-2</c:v>
                </c:pt>
                <c:pt idx="33">
                  <c:v>6.3136008376491512E-2</c:v>
                </c:pt>
                <c:pt idx="34">
                  <c:v>7.9644566717045853E-2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C7-4FC3-A744-85D1A3FAF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8944456"/>
        <c:axId val="1"/>
      </c:scatterChart>
      <c:valAx>
        <c:axId val="828944456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18096723868957"/>
              <c:y val="0.870967741935483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90029325513196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89444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6333853354134164"/>
          <c:y val="0.92375366568914952"/>
          <c:w val="0.64274570982839307"/>
          <c:h val="0.982404692082111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O-C Diagr.</a:t>
            </a:r>
          </a:p>
        </c:rich>
      </c:tx>
      <c:layout>
        <c:manualLayout>
          <c:xMode val="edge"/>
          <c:yMode val="edge"/>
          <c:x val="0.37375415282392027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48504983388706"/>
          <c:y val="0.14501531966242162"/>
          <c:w val="0.79401993355481726"/>
          <c:h val="0.634442023523094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1'!$F$21:$F$312</c:f>
              <c:numCache>
                <c:formatCode>General</c:formatCode>
                <c:ptCount val="292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</c:numCache>
            </c:numRef>
          </c:xVal>
          <c:yVal>
            <c:numRef>
              <c:f>'Active 1'!$H$21:$H$312</c:f>
              <c:numCache>
                <c:formatCode>General</c:formatCode>
                <c:ptCount val="29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FC-4203-AD80-FDBFF4074685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BAV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1'!$D$21:$D$312</c:f>
                <c:numCache>
                  <c:formatCode>General</c:formatCode>
                  <c:ptCount val="292"/>
                  <c:pt idx="110">
                    <c:v>0</c:v>
                  </c:pt>
                  <c:pt idx="112">
                    <c:v>0</c:v>
                  </c:pt>
                  <c:pt idx="121">
                    <c:v>8.0000000000000004E-4</c:v>
                  </c:pt>
                  <c:pt idx="122">
                    <c:v>2.9999999999999997E-4</c:v>
                  </c:pt>
                  <c:pt idx="123">
                    <c:v>5.0000000000000001E-4</c:v>
                  </c:pt>
                  <c:pt idx="125">
                    <c:v>1E-4</c:v>
                  </c:pt>
                  <c:pt idx="127">
                    <c:v>1E-3</c:v>
                  </c:pt>
                  <c:pt idx="129">
                    <c:v>8.9999999999999998E-4</c:v>
                  </c:pt>
                  <c:pt idx="134">
                    <c:v>4.0000000000000002E-4</c:v>
                  </c:pt>
                  <c:pt idx="137">
                    <c:v>1.6999999999999999E-3</c:v>
                  </c:pt>
                  <c:pt idx="138">
                    <c:v>2.0000000000000001E-4</c:v>
                  </c:pt>
                  <c:pt idx="140">
                    <c:v>5.0000000000000001E-4</c:v>
                  </c:pt>
                  <c:pt idx="142">
                    <c:v>8.0000000000000004E-4</c:v>
                  </c:pt>
                  <c:pt idx="144">
                    <c:v>2.9999999999999997E-4</c:v>
                  </c:pt>
                  <c:pt idx="149">
                    <c:v>2.9999999999999997E-4</c:v>
                  </c:pt>
                  <c:pt idx="151">
                    <c:v>1E-3</c:v>
                  </c:pt>
                  <c:pt idx="156">
                    <c:v>4.0000000000000002E-4</c:v>
                  </c:pt>
                  <c:pt idx="158">
                    <c:v>2.9999999999999997E-4</c:v>
                  </c:pt>
                  <c:pt idx="165">
                    <c:v>2E-3</c:v>
                  </c:pt>
                  <c:pt idx="166">
                    <c:v>1.6999999999999999E-3</c:v>
                  </c:pt>
                  <c:pt idx="167">
                    <c:v>5.9999999999999995E-4</c:v>
                  </c:pt>
                  <c:pt idx="168">
                    <c:v>5.0000000000000001E-4</c:v>
                  </c:pt>
                  <c:pt idx="171">
                    <c:v>5.0000000000000001E-4</c:v>
                  </c:pt>
                  <c:pt idx="172">
                    <c:v>4.0000000000000002E-4</c:v>
                  </c:pt>
                  <c:pt idx="173">
                    <c:v>2.9999999999999997E-4</c:v>
                  </c:pt>
                  <c:pt idx="174">
                    <c:v>5.0000000000000001E-4</c:v>
                  </c:pt>
                  <c:pt idx="176">
                    <c:v>6.9999999999999999E-4</c:v>
                  </c:pt>
                  <c:pt idx="177">
                    <c:v>5.0000000000000001E-4</c:v>
                  </c:pt>
                  <c:pt idx="178">
                    <c:v>2.0000000000000001E-4</c:v>
                  </c:pt>
                  <c:pt idx="179">
                    <c:v>4.0000000000000002E-4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0</c:v>
                  </c:pt>
                  <c:pt idx="187">
                    <c:v>2.9999999999999997E-4</c:v>
                  </c:pt>
                  <c:pt idx="188">
                    <c:v>6.0000000000000001E-3</c:v>
                  </c:pt>
                  <c:pt idx="189">
                    <c:v>2.9999999999999997E-4</c:v>
                  </c:pt>
                  <c:pt idx="190">
                    <c:v>0</c:v>
                  </c:pt>
                  <c:pt idx="191">
                    <c:v>4.0000000000000002E-4</c:v>
                  </c:pt>
                  <c:pt idx="192">
                    <c:v>2.0000000000000001E-4</c:v>
                  </c:pt>
                  <c:pt idx="193">
                    <c:v>5.0000000000000001E-4</c:v>
                  </c:pt>
                  <c:pt idx="194">
                    <c:v>5.0000000000000001E-4</c:v>
                  </c:pt>
                  <c:pt idx="195">
                    <c:v>2.9999999999999997E-4</c:v>
                  </c:pt>
                  <c:pt idx="196">
                    <c:v>2.9999999999999997E-4</c:v>
                  </c:pt>
                  <c:pt idx="197">
                    <c:v>4.0000000000000002E-4</c:v>
                  </c:pt>
                  <c:pt idx="198">
                    <c:v>2.9999999999999997E-4</c:v>
                  </c:pt>
                  <c:pt idx="199">
                    <c:v>2.9999999999999997E-4</c:v>
                  </c:pt>
                  <c:pt idx="200">
                    <c:v>2.0000000000000001E-4</c:v>
                  </c:pt>
                  <c:pt idx="201">
                    <c:v>1E-4</c:v>
                  </c:pt>
                  <c:pt idx="202">
                    <c:v>1E-4</c:v>
                  </c:pt>
                  <c:pt idx="203">
                    <c:v>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6.9999999999999999E-4</c:v>
                  </c:pt>
                  <c:pt idx="207">
                    <c:v>5.0000000000000001E-4</c:v>
                  </c:pt>
                  <c:pt idx="208">
                    <c:v>5.9999999999999995E-4</c:v>
                  </c:pt>
                  <c:pt idx="209">
                    <c:v>5.9999999999999995E-4</c:v>
                  </c:pt>
                  <c:pt idx="210">
                    <c:v>6.9999999999999999E-4</c:v>
                  </c:pt>
                  <c:pt idx="211">
                    <c:v>5.0000000000000001E-4</c:v>
                  </c:pt>
                  <c:pt idx="212">
                    <c:v>5.9999999999999995E-4</c:v>
                  </c:pt>
                  <c:pt idx="213">
                    <c:v>2.9999999999999997E-4</c:v>
                  </c:pt>
                  <c:pt idx="214">
                    <c:v>6.9999999999999999E-4</c:v>
                  </c:pt>
                  <c:pt idx="215">
                    <c:v>4.0000000000000002E-4</c:v>
                  </c:pt>
                  <c:pt idx="216">
                    <c:v>5.0000000000000001E-4</c:v>
                  </c:pt>
                  <c:pt idx="217">
                    <c:v>2.9999999999999997E-4</c:v>
                  </c:pt>
                  <c:pt idx="218">
                    <c:v>1.2999999999999999E-3</c:v>
                  </c:pt>
                  <c:pt idx="219">
                    <c:v>5.0000000000000001E-4</c:v>
                  </c:pt>
                  <c:pt idx="220">
                    <c:v>1E-3</c:v>
                  </c:pt>
                  <c:pt idx="221">
                    <c:v>8.0000000000000004E-4</c:v>
                  </c:pt>
                  <c:pt idx="222">
                    <c:v>6.9999999999999999E-4</c:v>
                  </c:pt>
                  <c:pt idx="223">
                    <c:v>5.9999999999999995E-4</c:v>
                  </c:pt>
                  <c:pt idx="224">
                    <c:v>8.9999999999999998E-4</c:v>
                  </c:pt>
                  <c:pt idx="225">
                    <c:v>6.9999999999999999E-4</c:v>
                  </c:pt>
                  <c:pt idx="226">
                    <c:v>5.0000000000000001E-4</c:v>
                  </c:pt>
                  <c:pt idx="227">
                    <c:v>2.5999999999999999E-3</c:v>
                  </c:pt>
                  <c:pt idx="228">
                    <c:v>4.0000000000000002E-4</c:v>
                  </c:pt>
                  <c:pt idx="229">
                    <c:v>1E-4</c:v>
                  </c:pt>
                  <c:pt idx="230">
                    <c:v>5.9999999999999995E-4</c:v>
                  </c:pt>
                  <c:pt idx="231">
                    <c:v>2.0000000000000001E-4</c:v>
                  </c:pt>
                  <c:pt idx="232">
                    <c:v>5.9999999999999995E-4</c:v>
                  </c:pt>
                  <c:pt idx="233">
                    <c:v>2.9999999999999997E-4</c:v>
                  </c:pt>
                  <c:pt idx="236">
                    <c:v>6.9999999999999999E-4</c:v>
                  </c:pt>
                  <c:pt idx="237">
                    <c:v>0</c:v>
                  </c:pt>
                  <c:pt idx="238">
                    <c:v>4.0000000000000002E-4</c:v>
                  </c:pt>
                  <c:pt idx="239">
                    <c:v>1E-4</c:v>
                  </c:pt>
                  <c:pt idx="240">
                    <c:v>8.9999999999999998E-4</c:v>
                  </c:pt>
                  <c:pt idx="241">
                    <c:v>6.0000000000000001E-3</c:v>
                  </c:pt>
                  <c:pt idx="242">
                    <c:v>6.9999999999999999E-4</c:v>
                  </c:pt>
                  <c:pt idx="243">
                    <c:v>1E-4</c:v>
                  </c:pt>
                  <c:pt idx="244">
                    <c:v>1E-4</c:v>
                  </c:pt>
                  <c:pt idx="245">
                    <c:v>1E-4</c:v>
                  </c:pt>
                  <c:pt idx="246">
                    <c:v>2.9999999999999997E-4</c:v>
                  </c:pt>
                  <c:pt idx="247">
                    <c:v>2.9999999999999997E-4</c:v>
                  </c:pt>
                  <c:pt idx="248">
                    <c:v>2.9999999999999997E-4</c:v>
                  </c:pt>
                  <c:pt idx="249">
                    <c:v>1E-4</c:v>
                  </c:pt>
                  <c:pt idx="250">
                    <c:v>1.4E-3</c:v>
                  </c:pt>
                  <c:pt idx="251">
                    <c:v>4.0000000000000002E-4</c:v>
                  </c:pt>
                  <c:pt idx="252">
                    <c:v>2.9999999999999997E-4</c:v>
                  </c:pt>
                  <c:pt idx="253">
                    <c:v>4.0000000000000002E-4</c:v>
                  </c:pt>
                  <c:pt idx="254">
                    <c:v>5.9999999999999995E-4</c:v>
                  </c:pt>
                  <c:pt idx="255">
                    <c:v>2.9999999999999997E-4</c:v>
                  </c:pt>
                  <c:pt idx="256">
                    <c:v>5.0000000000000001E-4</c:v>
                  </c:pt>
                  <c:pt idx="257">
                    <c:v>1E-4</c:v>
                  </c:pt>
                  <c:pt idx="258">
                    <c:v>8.0000000000000007E-5</c:v>
                  </c:pt>
                  <c:pt idx="259">
                    <c:v>0</c:v>
                  </c:pt>
                  <c:pt idx="260">
                    <c:v>3.5999999999999999E-3</c:v>
                  </c:pt>
                  <c:pt idx="261">
                    <c:v>1E-4</c:v>
                  </c:pt>
                  <c:pt idx="262">
                    <c:v>4.0000000000000002E-4</c:v>
                  </c:pt>
                  <c:pt idx="263">
                    <c:v>1.2999999999999999E-3</c:v>
                  </c:pt>
                  <c:pt idx="265">
                    <c:v>1E-3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2.3999999999999998E-3</c:v>
                  </c:pt>
                  <c:pt idx="273">
                    <c:v>3.3999999999999998E-3</c:v>
                  </c:pt>
                  <c:pt idx="274">
                    <c:v>2.9999999999999997E-4</c:v>
                  </c:pt>
                  <c:pt idx="275">
                    <c:v>1.6000000000000001E-3</c:v>
                  </c:pt>
                  <c:pt idx="276">
                    <c:v>1.1999999999999999E-3</c:v>
                  </c:pt>
                  <c:pt idx="277">
                    <c:v>1E-4</c:v>
                  </c:pt>
                  <c:pt idx="278">
                    <c:v>2.0000000000000001E-4</c:v>
                  </c:pt>
                  <c:pt idx="279">
                    <c:v>4.0000000000000002E-4</c:v>
                  </c:pt>
                  <c:pt idx="280">
                    <c:v>2.0000000000000001E-4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</c:numCache>
              </c:numRef>
            </c:plus>
            <c:minus>
              <c:numRef>
                <c:f>'Active 1'!$D$21:$D$312</c:f>
                <c:numCache>
                  <c:formatCode>General</c:formatCode>
                  <c:ptCount val="292"/>
                  <c:pt idx="110">
                    <c:v>0</c:v>
                  </c:pt>
                  <c:pt idx="112">
                    <c:v>0</c:v>
                  </c:pt>
                  <c:pt idx="121">
                    <c:v>8.0000000000000004E-4</c:v>
                  </c:pt>
                  <c:pt idx="122">
                    <c:v>2.9999999999999997E-4</c:v>
                  </c:pt>
                  <c:pt idx="123">
                    <c:v>5.0000000000000001E-4</c:v>
                  </c:pt>
                  <c:pt idx="125">
                    <c:v>1E-4</c:v>
                  </c:pt>
                  <c:pt idx="127">
                    <c:v>1E-3</c:v>
                  </c:pt>
                  <c:pt idx="129">
                    <c:v>8.9999999999999998E-4</c:v>
                  </c:pt>
                  <c:pt idx="134">
                    <c:v>4.0000000000000002E-4</c:v>
                  </c:pt>
                  <c:pt idx="137">
                    <c:v>1.6999999999999999E-3</c:v>
                  </c:pt>
                  <c:pt idx="138">
                    <c:v>2.0000000000000001E-4</c:v>
                  </c:pt>
                  <c:pt idx="140">
                    <c:v>5.0000000000000001E-4</c:v>
                  </c:pt>
                  <c:pt idx="142">
                    <c:v>8.0000000000000004E-4</c:v>
                  </c:pt>
                  <c:pt idx="144">
                    <c:v>2.9999999999999997E-4</c:v>
                  </c:pt>
                  <c:pt idx="149">
                    <c:v>2.9999999999999997E-4</c:v>
                  </c:pt>
                  <c:pt idx="151">
                    <c:v>1E-3</c:v>
                  </c:pt>
                  <c:pt idx="156">
                    <c:v>4.0000000000000002E-4</c:v>
                  </c:pt>
                  <c:pt idx="158">
                    <c:v>2.9999999999999997E-4</c:v>
                  </c:pt>
                  <c:pt idx="165">
                    <c:v>2E-3</c:v>
                  </c:pt>
                  <c:pt idx="166">
                    <c:v>1.6999999999999999E-3</c:v>
                  </c:pt>
                  <c:pt idx="167">
                    <c:v>5.9999999999999995E-4</c:v>
                  </c:pt>
                  <c:pt idx="168">
                    <c:v>5.0000000000000001E-4</c:v>
                  </c:pt>
                  <c:pt idx="171">
                    <c:v>5.0000000000000001E-4</c:v>
                  </c:pt>
                  <c:pt idx="172">
                    <c:v>4.0000000000000002E-4</c:v>
                  </c:pt>
                  <c:pt idx="173">
                    <c:v>2.9999999999999997E-4</c:v>
                  </c:pt>
                  <c:pt idx="174">
                    <c:v>5.0000000000000001E-4</c:v>
                  </c:pt>
                  <c:pt idx="176">
                    <c:v>6.9999999999999999E-4</c:v>
                  </c:pt>
                  <c:pt idx="177">
                    <c:v>5.0000000000000001E-4</c:v>
                  </c:pt>
                  <c:pt idx="178">
                    <c:v>2.0000000000000001E-4</c:v>
                  </c:pt>
                  <c:pt idx="179">
                    <c:v>4.0000000000000002E-4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0</c:v>
                  </c:pt>
                  <c:pt idx="187">
                    <c:v>2.9999999999999997E-4</c:v>
                  </c:pt>
                  <c:pt idx="188">
                    <c:v>6.0000000000000001E-3</c:v>
                  </c:pt>
                  <c:pt idx="189">
                    <c:v>2.9999999999999997E-4</c:v>
                  </c:pt>
                  <c:pt idx="190">
                    <c:v>0</c:v>
                  </c:pt>
                  <c:pt idx="191">
                    <c:v>4.0000000000000002E-4</c:v>
                  </c:pt>
                  <c:pt idx="192">
                    <c:v>2.0000000000000001E-4</c:v>
                  </c:pt>
                  <c:pt idx="193">
                    <c:v>5.0000000000000001E-4</c:v>
                  </c:pt>
                  <c:pt idx="194">
                    <c:v>5.0000000000000001E-4</c:v>
                  </c:pt>
                  <c:pt idx="195">
                    <c:v>2.9999999999999997E-4</c:v>
                  </c:pt>
                  <c:pt idx="196">
                    <c:v>2.9999999999999997E-4</c:v>
                  </c:pt>
                  <c:pt idx="197">
                    <c:v>4.0000000000000002E-4</c:v>
                  </c:pt>
                  <c:pt idx="198">
                    <c:v>2.9999999999999997E-4</c:v>
                  </c:pt>
                  <c:pt idx="199">
                    <c:v>2.9999999999999997E-4</c:v>
                  </c:pt>
                  <c:pt idx="200">
                    <c:v>2.0000000000000001E-4</c:v>
                  </c:pt>
                  <c:pt idx="201">
                    <c:v>1E-4</c:v>
                  </c:pt>
                  <c:pt idx="202">
                    <c:v>1E-4</c:v>
                  </c:pt>
                  <c:pt idx="203">
                    <c:v>1E-4</c:v>
                  </c:pt>
                  <c:pt idx="204">
                    <c:v>2.0000000000000001E-4</c:v>
                  </c:pt>
                  <c:pt idx="205">
                    <c:v>2.9999999999999997E-4</c:v>
                  </c:pt>
                  <c:pt idx="206">
                    <c:v>6.9999999999999999E-4</c:v>
                  </c:pt>
                  <c:pt idx="207">
                    <c:v>5.0000000000000001E-4</c:v>
                  </c:pt>
                  <c:pt idx="208">
                    <c:v>5.9999999999999995E-4</c:v>
                  </c:pt>
                  <c:pt idx="209">
                    <c:v>5.9999999999999995E-4</c:v>
                  </c:pt>
                  <c:pt idx="210">
                    <c:v>6.9999999999999999E-4</c:v>
                  </c:pt>
                  <c:pt idx="211">
                    <c:v>5.0000000000000001E-4</c:v>
                  </c:pt>
                  <c:pt idx="212">
                    <c:v>5.9999999999999995E-4</c:v>
                  </c:pt>
                  <c:pt idx="213">
                    <c:v>2.9999999999999997E-4</c:v>
                  </c:pt>
                  <c:pt idx="214">
                    <c:v>6.9999999999999999E-4</c:v>
                  </c:pt>
                  <c:pt idx="215">
                    <c:v>4.0000000000000002E-4</c:v>
                  </c:pt>
                  <c:pt idx="216">
                    <c:v>5.0000000000000001E-4</c:v>
                  </c:pt>
                  <c:pt idx="217">
                    <c:v>2.9999999999999997E-4</c:v>
                  </c:pt>
                  <c:pt idx="218">
                    <c:v>1.2999999999999999E-3</c:v>
                  </c:pt>
                  <c:pt idx="219">
                    <c:v>5.0000000000000001E-4</c:v>
                  </c:pt>
                  <c:pt idx="220">
                    <c:v>1E-3</c:v>
                  </c:pt>
                  <c:pt idx="221">
                    <c:v>8.0000000000000004E-4</c:v>
                  </c:pt>
                  <c:pt idx="222">
                    <c:v>6.9999999999999999E-4</c:v>
                  </c:pt>
                  <c:pt idx="223">
                    <c:v>5.9999999999999995E-4</c:v>
                  </c:pt>
                  <c:pt idx="224">
                    <c:v>8.9999999999999998E-4</c:v>
                  </c:pt>
                  <c:pt idx="225">
                    <c:v>6.9999999999999999E-4</c:v>
                  </c:pt>
                  <c:pt idx="226">
                    <c:v>5.0000000000000001E-4</c:v>
                  </c:pt>
                  <c:pt idx="227">
                    <c:v>2.5999999999999999E-3</c:v>
                  </c:pt>
                  <c:pt idx="228">
                    <c:v>4.0000000000000002E-4</c:v>
                  </c:pt>
                  <c:pt idx="229">
                    <c:v>1E-4</c:v>
                  </c:pt>
                  <c:pt idx="230">
                    <c:v>5.9999999999999995E-4</c:v>
                  </c:pt>
                  <c:pt idx="231">
                    <c:v>2.0000000000000001E-4</c:v>
                  </c:pt>
                  <c:pt idx="232">
                    <c:v>5.9999999999999995E-4</c:v>
                  </c:pt>
                  <c:pt idx="233">
                    <c:v>2.9999999999999997E-4</c:v>
                  </c:pt>
                  <c:pt idx="236">
                    <c:v>6.9999999999999999E-4</c:v>
                  </c:pt>
                  <c:pt idx="237">
                    <c:v>0</c:v>
                  </c:pt>
                  <c:pt idx="238">
                    <c:v>4.0000000000000002E-4</c:v>
                  </c:pt>
                  <c:pt idx="239">
                    <c:v>1E-4</c:v>
                  </c:pt>
                  <c:pt idx="240">
                    <c:v>8.9999999999999998E-4</c:v>
                  </c:pt>
                  <c:pt idx="241">
                    <c:v>6.0000000000000001E-3</c:v>
                  </c:pt>
                  <c:pt idx="242">
                    <c:v>6.9999999999999999E-4</c:v>
                  </c:pt>
                  <c:pt idx="243">
                    <c:v>1E-4</c:v>
                  </c:pt>
                  <c:pt idx="244">
                    <c:v>1E-4</c:v>
                  </c:pt>
                  <c:pt idx="245">
                    <c:v>1E-4</c:v>
                  </c:pt>
                  <c:pt idx="246">
                    <c:v>2.9999999999999997E-4</c:v>
                  </c:pt>
                  <c:pt idx="247">
                    <c:v>2.9999999999999997E-4</c:v>
                  </c:pt>
                  <c:pt idx="248">
                    <c:v>2.9999999999999997E-4</c:v>
                  </c:pt>
                  <c:pt idx="249">
                    <c:v>1E-4</c:v>
                  </c:pt>
                  <c:pt idx="250">
                    <c:v>1.4E-3</c:v>
                  </c:pt>
                  <c:pt idx="251">
                    <c:v>4.0000000000000002E-4</c:v>
                  </c:pt>
                  <c:pt idx="252">
                    <c:v>2.9999999999999997E-4</c:v>
                  </c:pt>
                  <c:pt idx="253">
                    <c:v>4.0000000000000002E-4</c:v>
                  </c:pt>
                  <c:pt idx="254">
                    <c:v>5.9999999999999995E-4</c:v>
                  </c:pt>
                  <c:pt idx="255">
                    <c:v>2.9999999999999997E-4</c:v>
                  </c:pt>
                  <c:pt idx="256">
                    <c:v>5.0000000000000001E-4</c:v>
                  </c:pt>
                  <c:pt idx="257">
                    <c:v>1E-4</c:v>
                  </c:pt>
                  <c:pt idx="258">
                    <c:v>8.0000000000000007E-5</c:v>
                  </c:pt>
                  <c:pt idx="259">
                    <c:v>0</c:v>
                  </c:pt>
                  <c:pt idx="260">
                    <c:v>3.5999999999999999E-3</c:v>
                  </c:pt>
                  <c:pt idx="261">
                    <c:v>1E-4</c:v>
                  </c:pt>
                  <c:pt idx="262">
                    <c:v>4.0000000000000002E-4</c:v>
                  </c:pt>
                  <c:pt idx="263">
                    <c:v>1.2999999999999999E-3</c:v>
                  </c:pt>
                  <c:pt idx="265">
                    <c:v>1E-3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2.3999999999999998E-3</c:v>
                  </c:pt>
                  <c:pt idx="273">
                    <c:v>3.3999999999999998E-3</c:v>
                  </c:pt>
                  <c:pt idx="274">
                    <c:v>2.9999999999999997E-4</c:v>
                  </c:pt>
                  <c:pt idx="275">
                    <c:v>1.6000000000000001E-3</c:v>
                  </c:pt>
                  <c:pt idx="276">
                    <c:v>1.1999999999999999E-3</c:v>
                  </c:pt>
                  <c:pt idx="277">
                    <c:v>1E-4</c:v>
                  </c:pt>
                  <c:pt idx="278">
                    <c:v>2.0000000000000001E-4</c:v>
                  </c:pt>
                  <c:pt idx="279">
                    <c:v>4.0000000000000002E-4</c:v>
                  </c:pt>
                  <c:pt idx="280">
                    <c:v>2.0000000000000001E-4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1'!$F$21:$F$312</c:f>
              <c:numCache>
                <c:formatCode>General</c:formatCode>
                <c:ptCount val="292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</c:numCache>
            </c:numRef>
          </c:xVal>
          <c:yVal>
            <c:numRef>
              <c:f>'Active 1'!$I$21:$I$312</c:f>
              <c:numCache>
                <c:formatCode>General</c:formatCode>
                <c:ptCount val="292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  <c:pt idx="114">
                  <c:v>1.4145820001431275E-2</c:v>
                </c:pt>
                <c:pt idx="115">
                  <c:v>7.9672400024719536E-3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45">
                  <c:v>5.8639199996832758E-3</c:v>
                </c:pt>
                <c:pt idx="169">
                  <c:v>1.9793999963440001E-3</c:v>
                </c:pt>
                <c:pt idx="170">
                  <c:v>-8.1662000011419877E-3</c:v>
                </c:pt>
                <c:pt idx="187">
                  <c:v>-1.7524280003271997E-2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FC-4203-AD80-FDBFF4074685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'Active 1'!$D$21:$D$41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1'!$F$21:$F$312</c:f>
              <c:numCache>
                <c:formatCode>General</c:formatCode>
                <c:ptCount val="292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</c:numCache>
            </c:numRef>
          </c:xVal>
          <c:yVal>
            <c:numRef>
              <c:f>'Active 1'!$J$21:$J$312</c:f>
              <c:numCache>
                <c:formatCode>General</c:formatCode>
                <c:ptCount val="292"/>
                <c:pt idx="113">
                  <c:v>2.7556400003959425E-2</c:v>
                </c:pt>
                <c:pt idx="116">
                  <c:v>3.4435199995641597E-2</c:v>
                </c:pt>
                <c:pt idx="132">
                  <c:v>7.8279999943333678E-3</c:v>
                </c:pt>
                <c:pt idx="146">
                  <c:v>7.2199999704025686E-4</c:v>
                </c:pt>
                <c:pt idx="147">
                  <c:v>-1.3967999984743074E-3</c:v>
                </c:pt>
                <c:pt idx="148">
                  <c:v>-5.1560000429162756E-4</c:v>
                </c:pt>
                <c:pt idx="153">
                  <c:v>3.6479999835137278E-4</c:v>
                </c:pt>
                <c:pt idx="154">
                  <c:v>-1.7529200005810708E-2</c:v>
                </c:pt>
                <c:pt idx="157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FC-4203-AD80-FDBFF4074685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1'!$D$21:$D$72</c:f>
                <c:numCache>
                  <c:formatCode>General</c:formatCode>
                  <c:ptCount val="52"/>
                </c:numCache>
              </c:numRef>
            </c:plus>
            <c:minus>
              <c:numRef>
                <c:f>'Active 1'!$D$21:$D$72</c:f>
                <c:numCache>
                  <c:formatCode>General</c:formatCode>
                  <c:ptCount val="52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1'!$F$21:$F$312</c:f>
              <c:numCache>
                <c:formatCode>General</c:formatCode>
                <c:ptCount val="292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</c:numCache>
            </c:numRef>
          </c:xVal>
          <c:yVal>
            <c:numRef>
              <c:f>'Active 1'!$K$21:$K$312</c:f>
              <c:numCache>
                <c:formatCode>General</c:formatCode>
                <c:ptCount val="292"/>
                <c:pt idx="112">
                  <c:v>2.7467160005471669E-2</c:v>
                </c:pt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6.8564999965019524E-3</c:v>
                </c:pt>
                <c:pt idx="125">
                  <c:v>9.0450999996392056E-3</c:v>
                </c:pt>
                <c:pt idx="127">
                  <c:v>9.2081600014353171E-3</c:v>
                </c:pt>
                <c:pt idx="129">
                  <c:v>7.9295799951069057E-3</c:v>
                </c:pt>
                <c:pt idx="134">
                  <c:v>6.581719993846491E-3</c:v>
                </c:pt>
                <c:pt idx="137">
                  <c:v>7.6512800005730242E-3</c:v>
                </c:pt>
                <c:pt idx="138">
                  <c:v>5.7726999948499724E-3</c:v>
                </c:pt>
                <c:pt idx="140">
                  <c:v>5.7582599984016269E-3</c:v>
                </c:pt>
                <c:pt idx="142">
                  <c:v>4.9581400016904809E-3</c:v>
                </c:pt>
                <c:pt idx="144">
                  <c:v>5.2649999997811392E-3</c:v>
                </c:pt>
                <c:pt idx="149">
                  <c:v>7.5043999822810292E-4</c:v>
                </c:pt>
                <c:pt idx="151">
                  <c:v>-2.0281400065869093E-3</c:v>
                </c:pt>
                <c:pt idx="156">
                  <c:v>-9.5075999706750736E-4</c:v>
                </c:pt>
                <c:pt idx="158">
                  <c:v>-7.6508000347530469E-4</c:v>
                </c:pt>
                <c:pt idx="165">
                  <c:v>-8.2412999981897883E-3</c:v>
                </c:pt>
                <c:pt idx="166">
                  <c:v>-7.5413000013213605E-3</c:v>
                </c:pt>
                <c:pt idx="167">
                  <c:v>-6.7414200020721182E-3</c:v>
                </c:pt>
                <c:pt idx="168">
                  <c:v>-5.6414200080325827E-3</c:v>
                </c:pt>
                <c:pt idx="171">
                  <c:v>-6.520920003822539E-3</c:v>
                </c:pt>
                <c:pt idx="172">
                  <c:v>-5.9209200044278987E-3</c:v>
                </c:pt>
                <c:pt idx="173">
                  <c:v>-7.1138200073619373E-3</c:v>
                </c:pt>
                <c:pt idx="174">
                  <c:v>-6.9138200051384047E-3</c:v>
                </c:pt>
                <c:pt idx="176">
                  <c:v>-9.5641600055387244E-3</c:v>
                </c:pt>
                <c:pt idx="177">
                  <c:v>-8.7641600039205514E-3</c:v>
                </c:pt>
                <c:pt idx="178">
                  <c:v>-1.2042739996104501E-2</c:v>
                </c:pt>
                <c:pt idx="179">
                  <c:v>-1.1042739999538753E-2</c:v>
                </c:pt>
                <c:pt idx="181">
                  <c:v>-1.3395839996519499E-2</c:v>
                </c:pt>
                <c:pt idx="182">
                  <c:v>-1.6652480000630021E-2</c:v>
                </c:pt>
                <c:pt idx="186">
                  <c:v>-2.1695400006137788E-2</c:v>
                </c:pt>
                <c:pt idx="189">
                  <c:v>-1.9396560004679486E-2</c:v>
                </c:pt>
                <c:pt idx="190">
                  <c:v>-2.4380959999689367E-2</c:v>
                </c:pt>
                <c:pt idx="191">
                  <c:v>-2.426804000424454E-2</c:v>
                </c:pt>
                <c:pt idx="192">
                  <c:v>-2.2909280000021681E-2</c:v>
                </c:pt>
                <c:pt idx="193">
                  <c:v>-2.2738760002539493E-2</c:v>
                </c:pt>
                <c:pt idx="194">
                  <c:v>-2.4317339994013309E-2</c:v>
                </c:pt>
                <c:pt idx="195">
                  <c:v>-2.4231660005170852E-2</c:v>
                </c:pt>
                <c:pt idx="196">
                  <c:v>-2.1538879998843186E-2</c:v>
                </c:pt>
                <c:pt idx="197">
                  <c:v>-2.5817460002144799E-2</c:v>
                </c:pt>
                <c:pt idx="198">
                  <c:v>-2.3731900000711903E-2</c:v>
                </c:pt>
                <c:pt idx="199">
                  <c:v>-2.3346699999819975E-2</c:v>
                </c:pt>
                <c:pt idx="200">
                  <c:v>-2.4936440000601579E-2</c:v>
                </c:pt>
                <c:pt idx="201">
                  <c:v>-2.4195999998482876E-2</c:v>
                </c:pt>
                <c:pt idx="202">
                  <c:v>-3.1203459999233019E-2</c:v>
                </c:pt>
                <c:pt idx="205">
                  <c:v>-2.7102539999759756E-2</c:v>
                </c:pt>
                <c:pt idx="206">
                  <c:v>-2.5702660001115873E-2</c:v>
                </c:pt>
                <c:pt idx="207">
                  <c:v>-2.6095679997524712E-2</c:v>
                </c:pt>
                <c:pt idx="208">
                  <c:v>-2.5389180002093781E-2</c:v>
                </c:pt>
                <c:pt idx="209">
                  <c:v>-2.8603500002645887E-2</c:v>
                </c:pt>
                <c:pt idx="210">
                  <c:v>-2.4096400004054885E-2</c:v>
                </c:pt>
                <c:pt idx="211">
                  <c:v>-2.6710719997936394E-2</c:v>
                </c:pt>
                <c:pt idx="212">
                  <c:v>-2.728930000012042E-2</c:v>
                </c:pt>
                <c:pt idx="213">
                  <c:v>-2.3603620000358205E-2</c:v>
                </c:pt>
                <c:pt idx="214">
                  <c:v>-2.4110840000503231E-2</c:v>
                </c:pt>
                <c:pt idx="215">
                  <c:v>-2.2996640000201296E-2</c:v>
                </c:pt>
                <c:pt idx="216">
                  <c:v>-2.5210959996911697E-2</c:v>
                </c:pt>
                <c:pt idx="217">
                  <c:v>-2.5518299997202121E-2</c:v>
                </c:pt>
                <c:pt idx="218">
                  <c:v>-2.779688000009628E-2</c:v>
                </c:pt>
                <c:pt idx="219">
                  <c:v>-2.3811200000636745E-2</c:v>
                </c:pt>
                <c:pt idx="220">
                  <c:v>-2.4804100001347251E-2</c:v>
                </c:pt>
                <c:pt idx="221">
                  <c:v>-2.4718419997952878E-2</c:v>
                </c:pt>
                <c:pt idx="222">
                  <c:v>-2.5311320001492277E-2</c:v>
                </c:pt>
                <c:pt idx="223">
                  <c:v>-2.7004219999071211E-2</c:v>
                </c:pt>
                <c:pt idx="224">
                  <c:v>-2.7940080006374046E-2</c:v>
                </c:pt>
                <c:pt idx="225">
                  <c:v>-2.6025999999546912E-2</c:v>
                </c:pt>
                <c:pt idx="226">
                  <c:v>-2.3618900006113108E-2</c:v>
                </c:pt>
                <c:pt idx="227">
                  <c:v>-2.5040439999429509E-2</c:v>
                </c:pt>
                <c:pt idx="228">
                  <c:v>-2.4519020000298042E-2</c:v>
                </c:pt>
                <c:pt idx="229">
                  <c:v>-2.5540560003719293E-2</c:v>
                </c:pt>
                <c:pt idx="230">
                  <c:v>-2.5526719997287728E-2</c:v>
                </c:pt>
                <c:pt idx="231">
                  <c:v>-2.5655599994934164E-2</c:v>
                </c:pt>
                <c:pt idx="232">
                  <c:v>-2.4941520001448225E-2</c:v>
                </c:pt>
                <c:pt idx="233">
                  <c:v>-2.3940680002851877E-2</c:v>
                </c:pt>
                <c:pt idx="236">
                  <c:v>-2.2868760002893396E-2</c:v>
                </c:pt>
                <c:pt idx="237">
                  <c:v>-2.3553920000267681E-2</c:v>
                </c:pt>
                <c:pt idx="238">
                  <c:v>-2.2677420005493332E-2</c:v>
                </c:pt>
                <c:pt idx="239">
                  <c:v>-2.4063460004981607E-2</c:v>
                </c:pt>
                <c:pt idx="240">
                  <c:v>-2.3603260000527371E-2</c:v>
                </c:pt>
                <c:pt idx="241">
                  <c:v>-2.093800000147894E-2</c:v>
                </c:pt>
                <c:pt idx="242">
                  <c:v>-1.833197999803815E-2</c:v>
                </c:pt>
                <c:pt idx="243">
                  <c:v>-1.9712959998287261E-2</c:v>
                </c:pt>
                <c:pt idx="244">
                  <c:v>-2.8927880004630424E-2</c:v>
                </c:pt>
                <c:pt idx="245">
                  <c:v>-1.967811999929836E-2</c:v>
                </c:pt>
                <c:pt idx="246">
                  <c:v>-1.959812000131933E-2</c:v>
                </c:pt>
                <c:pt idx="247">
                  <c:v>-1.9178120004653465E-2</c:v>
                </c:pt>
                <c:pt idx="248">
                  <c:v>-1.5125680001801811E-2</c:v>
                </c:pt>
                <c:pt idx="249">
                  <c:v>-1.789754000492394E-2</c:v>
                </c:pt>
                <c:pt idx="250">
                  <c:v>-1.7578620005224366E-2</c:v>
                </c:pt>
                <c:pt idx="251">
                  <c:v>-1.5268119997926988E-2</c:v>
                </c:pt>
                <c:pt idx="252">
                  <c:v>-1.3742000002821442E-2</c:v>
                </c:pt>
                <c:pt idx="253">
                  <c:v>-1.3742240000283346E-2</c:v>
                </c:pt>
                <c:pt idx="254">
                  <c:v>-1.4121300002443604E-2</c:v>
                </c:pt>
                <c:pt idx="255">
                  <c:v>-8.0328199983341619E-3</c:v>
                </c:pt>
                <c:pt idx="256">
                  <c:v>-9.6857600001385435E-3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8FC-4203-AD80-FDBFF4074685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1'!$D$21:$D$72</c:f>
                <c:numCache>
                  <c:formatCode>General</c:formatCode>
                  <c:ptCount val="52"/>
                </c:numCache>
              </c:numRef>
            </c:plus>
            <c:minus>
              <c:numRef>
                <c:f>'Active 1'!$D$21:$D$72</c:f>
                <c:numCache>
                  <c:formatCode>General</c:formatCode>
                  <c:ptCount val="52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1'!$F$21:$F$3120</c:f>
              <c:numCache>
                <c:formatCode>General</c:formatCode>
                <c:ptCount val="3100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  <c:pt idx="292">
                  <c:v>45171.5</c:v>
                </c:pt>
                <c:pt idx="293">
                  <c:v>45705.5</c:v>
                </c:pt>
                <c:pt idx="294">
                  <c:v>45705.5</c:v>
                </c:pt>
                <c:pt idx="295">
                  <c:v>45705.5</c:v>
                </c:pt>
                <c:pt idx="296">
                  <c:v>45731</c:v>
                </c:pt>
                <c:pt idx="297">
                  <c:v>45731</c:v>
                </c:pt>
                <c:pt idx="298">
                  <c:v>45731</c:v>
                </c:pt>
                <c:pt idx="299">
                  <c:v>45770.5</c:v>
                </c:pt>
                <c:pt idx="300">
                  <c:v>45829</c:v>
                </c:pt>
                <c:pt idx="301">
                  <c:v>45903.5</c:v>
                </c:pt>
                <c:pt idx="302">
                  <c:v>45919.5</c:v>
                </c:pt>
                <c:pt idx="303">
                  <c:v>45920</c:v>
                </c:pt>
                <c:pt idx="304">
                  <c:v>45953.5</c:v>
                </c:pt>
                <c:pt idx="305">
                  <c:v>45953.5</c:v>
                </c:pt>
                <c:pt idx="306">
                  <c:v>45953.5</c:v>
                </c:pt>
                <c:pt idx="307">
                  <c:v>45984.5</c:v>
                </c:pt>
                <c:pt idx="308">
                  <c:v>45991.5</c:v>
                </c:pt>
                <c:pt idx="309">
                  <c:v>46024</c:v>
                </c:pt>
                <c:pt idx="310">
                  <c:v>46707.5</c:v>
                </c:pt>
                <c:pt idx="311">
                  <c:v>46870</c:v>
                </c:pt>
                <c:pt idx="312">
                  <c:v>46634.5</c:v>
                </c:pt>
                <c:pt idx="313">
                  <c:v>46658</c:v>
                </c:pt>
                <c:pt idx="314">
                  <c:v>46660.5</c:v>
                </c:pt>
                <c:pt idx="315">
                  <c:v>46685.5</c:v>
                </c:pt>
                <c:pt idx="316">
                  <c:v>47404</c:v>
                </c:pt>
                <c:pt idx="317">
                  <c:v>47692.5</c:v>
                </c:pt>
              </c:numCache>
            </c:numRef>
          </c:xVal>
          <c:yVal>
            <c:numRef>
              <c:f>'Active 1'!$L$21:$L$3120</c:f>
              <c:numCache>
                <c:formatCode>General</c:formatCode>
                <c:ptCount val="3100"/>
                <c:pt idx="203">
                  <c:v>-2.6239999999233987E-2</c:v>
                </c:pt>
                <c:pt idx="204">
                  <c:v>-2.4629281397210434E-2</c:v>
                </c:pt>
                <c:pt idx="257">
                  <c:v>-2.12001999898348E-3</c:v>
                </c:pt>
                <c:pt idx="258">
                  <c:v>1.8625199954840355E-3</c:v>
                </c:pt>
                <c:pt idx="259">
                  <c:v>1.8307999998796731E-3</c:v>
                </c:pt>
                <c:pt idx="260">
                  <c:v>2.979659999255091E-3</c:v>
                </c:pt>
                <c:pt idx="261">
                  <c:v>2.2724399968865328E-3</c:v>
                </c:pt>
                <c:pt idx="262">
                  <c:v>2.3723199992673472E-3</c:v>
                </c:pt>
                <c:pt idx="263">
                  <c:v>4.3648599967127666E-3</c:v>
                </c:pt>
                <c:pt idx="264">
                  <c:v>6.0031599568901584E-3</c:v>
                </c:pt>
                <c:pt idx="265">
                  <c:v>8.2002799972542562E-3</c:v>
                </c:pt>
                <c:pt idx="266">
                  <c:v>8.457199961412698E-3</c:v>
                </c:pt>
                <c:pt idx="267">
                  <c:v>1.2508499996329192E-2</c:v>
                </c:pt>
                <c:pt idx="268">
                  <c:v>1.1315600000671111E-2</c:v>
                </c:pt>
                <c:pt idx="269">
                  <c:v>1.3492979996954091E-2</c:v>
                </c:pt>
                <c:pt idx="270">
                  <c:v>1.3492979996954091E-2</c:v>
                </c:pt>
                <c:pt idx="271">
                  <c:v>1.3892980001401156E-2</c:v>
                </c:pt>
                <c:pt idx="272">
                  <c:v>1.4821500000834931E-2</c:v>
                </c:pt>
                <c:pt idx="273">
                  <c:v>1.2442919993191026E-2</c:v>
                </c:pt>
                <c:pt idx="274">
                  <c:v>2.001503999781562E-2</c:v>
                </c:pt>
                <c:pt idx="275">
                  <c:v>1.8757040001219139E-2</c:v>
                </c:pt>
                <c:pt idx="276">
                  <c:v>2.0178459999442566E-2</c:v>
                </c:pt>
                <c:pt idx="277">
                  <c:v>1.987016000202857E-2</c:v>
                </c:pt>
                <c:pt idx="278">
                  <c:v>2.0755600002303254E-2</c:v>
                </c:pt>
                <c:pt idx="279">
                  <c:v>3.2593579999229405E-2</c:v>
                </c:pt>
                <c:pt idx="280">
                  <c:v>3.4227640004246496E-2</c:v>
                </c:pt>
                <c:pt idx="281">
                  <c:v>3.6884319997625425E-2</c:v>
                </c:pt>
                <c:pt idx="282">
                  <c:v>3.9880619995528832E-2</c:v>
                </c:pt>
                <c:pt idx="283">
                  <c:v>4.0080619997752365E-2</c:v>
                </c:pt>
                <c:pt idx="284">
                  <c:v>4.0180619995226152E-2</c:v>
                </c:pt>
                <c:pt idx="285">
                  <c:v>4.1920219999155961E-2</c:v>
                </c:pt>
                <c:pt idx="286">
                  <c:v>4.2020220003905706E-2</c:v>
                </c:pt>
                <c:pt idx="287">
                  <c:v>4.3020220000471454E-2</c:v>
                </c:pt>
                <c:pt idx="288">
                  <c:v>4.2112999995879363E-2</c:v>
                </c:pt>
                <c:pt idx="289">
                  <c:v>4.2112999995879363E-2</c:v>
                </c:pt>
                <c:pt idx="290">
                  <c:v>4.1048140003113076E-2</c:v>
                </c:pt>
                <c:pt idx="291">
                  <c:v>4.3555240001296625E-2</c:v>
                </c:pt>
                <c:pt idx="292">
                  <c:v>4.2447059997357428E-2</c:v>
                </c:pt>
                <c:pt idx="293">
                  <c:v>4.7723619994940236E-2</c:v>
                </c:pt>
                <c:pt idx="294">
                  <c:v>4.7923619997163769E-2</c:v>
                </c:pt>
                <c:pt idx="295">
                  <c:v>4.8023620001913514E-2</c:v>
                </c:pt>
                <c:pt idx="296">
                  <c:v>4.8716040051658638E-2</c:v>
                </c:pt>
                <c:pt idx="297">
                  <c:v>4.9916039875824936E-2</c:v>
                </c:pt>
                <c:pt idx="298">
                  <c:v>5.0416039957781322E-2</c:v>
                </c:pt>
                <c:pt idx="299">
                  <c:v>4.6708219859283417E-2</c:v>
                </c:pt>
                <c:pt idx="300">
                  <c:v>4.3814359814859927E-2</c:v>
                </c:pt>
                <c:pt idx="301">
                  <c:v>5.1205939947976731E-2</c:v>
                </c:pt>
                <c:pt idx="302">
                  <c:v>5.0191379996249452E-2</c:v>
                </c:pt>
                <c:pt idx="303">
                  <c:v>5.181280000397237E-2</c:v>
                </c:pt>
                <c:pt idx="304">
                  <c:v>4.9447940065874718E-2</c:v>
                </c:pt>
                <c:pt idx="305">
                  <c:v>4.964794019178953E-2</c:v>
                </c:pt>
                <c:pt idx="306">
                  <c:v>5.2047939840122126E-2</c:v>
                </c:pt>
                <c:pt idx="307">
                  <c:v>5.207598015840631E-2</c:v>
                </c:pt>
                <c:pt idx="308">
                  <c:v>5.1475859960191883E-2</c:v>
                </c:pt>
                <c:pt idx="309">
                  <c:v>5.0568160040711518E-2</c:v>
                </c:pt>
                <c:pt idx="310">
                  <c:v>5.9349299997847993E-2</c:v>
                </c:pt>
                <c:pt idx="311">
                  <c:v>6.0910799998964649E-2</c:v>
                </c:pt>
                <c:pt idx="312">
                  <c:v>5.852197996864561E-2</c:v>
                </c:pt>
                <c:pt idx="313">
                  <c:v>5.9728719934355468E-2</c:v>
                </c:pt>
                <c:pt idx="314">
                  <c:v>5.7835819956380874E-2</c:v>
                </c:pt>
                <c:pt idx="315">
                  <c:v>6.0206819849554449E-2</c:v>
                </c:pt>
                <c:pt idx="316">
                  <c:v>6.6787359857698902E-2</c:v>
                </c:pt>
                <c:pt idx="317">
                  <c:v>6.9846700003836304E-2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8FC-4203-AD80-FDBFF4074685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1'!$D$21:$D$72</c:f>
                <c:numCache>
                  <c:formatCode>General</c:formatCode>
                  <c:ptCount val="52"/>
                </c:numCache>
              </c:numRef>
            </c:plus>
            <c:minus>
              <c:numRef>
                <c:f>'Active 1'!$D$21:$D$72</c:f>
                <c:numCache>
                  <c:formatCode>General</c:formatCode>
                  <c:ptCount val="52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1'!$F$21:$F$312</c:f>
              <c:numCache>
                <c:formatCode>General</c:formatCode>
                <c:ptCount val="292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</c:numCache>
            </c:numRef>
          </c:xVal>
          <c:yVal>
            <c:numRef>
              <c:f>'Active 1'!$M$21:$M$312</c:f>
              <c:numCache>
                <c:formatCode>General</c:formatCode>
                <c:ptCount val="29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8FC-4203-AD80-FDBFF4074685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1'!$D$21:$D$72</c:f>
                <c:numCache>
                  <c:formatCode>General</c:formatCode>
                  <c:ptCount val="52"/>
                </c:numCache>
              </c:numRef>
            </c:plus>
            <c:minus>
              <c:numRef>
                <c:f>'Active 1'!$D$21:$D$72</c:f>
                <c:numCache>
                  <c:formatCode>General</c:formatCode>
                  <c:ptCount val="52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1'!$F$21:$F$312</c:f>
              <c:numCache>
                <c:formatCode>General</c:formatCode>
                <c:ptCount val="292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</c:numCache>
            </c:numRef>
          </c:xVal>
          <c:yVal>
            <c:numRef>
              <c:f>'Active 1'!$N$21:$N$312</c:f>
              <c:numCache>
                <c:formatCode>General</c:formatCode>
                <c:ptCount val="292"/>
                <c:pt idx="73">
                  <c:v>-1.1305759999231668E-2</c:v>
                </c:pt>
                <c:pt idx="78">
                  <c:v>-5.2952100002585212E-2</c:v>
                </c:pt>
                <c:pt idx="124">
                  <c:v>8.3564999949885532E-3</c:v>
                </c:pt>
                <c:pt idx="126">
                  <c:v>1.0045099996204954E-2</c:v>
                </c:pt>
                <c:pt idx="128">
                  <c:v>9.6081599986064248E-3</c:v>
                </c:pt>
                <c:pt idx="130">
                  <c:v>8.0295799998566508E-3</c:v>
                </c:pt>
                <c:pt idx="131">
                  <c:v>1.5636439995432738E-2</c:v>
                </c:pt>
                <c:pt idx="133">
                  <c:v>5.0817199953598902E-3</c:v>
                </c:pt>
                <c:pt idx="135">
                  <c:v>3.6244400034775026E-3</c:v>
                </c:pt>
                <c:pt idx="136">
                  <c:v>6.551279999257531E-3</c:v>
                </c:pt>
                <c:pt idx="139">
                  <c:v>6.3726999942446128E-3</c:v>
                </c:pt>
                <c:pt idx="141">
                  <c:v>6.9582599971909076E-3</c:v>
                </c:pt>
                <c:pt idx="143">
                  <c:v>4.8650000026100315E-3</c:v>
                </c:pt>
                <c:pt idx="150">
                  <c:v>1.3504399976227432E-3</c:v>
                </c:pt>
                <c:pt idx="152">
                  <c:v>-1.428140007192269E-3</c:v>
                </c:pt>
                <c:pt idx="155">
                  <c:v>-1.7507599986856803E-3</c:v>
                </c:pt>
                <c:pt idx="159">
                  <c:v>-6.6508000600151718E-4</c:v>
                </c:pt>
                <c:pt idx="180">
                  <c:v>-1.7479759997513611E-2</c:v>
                </c:pt>
                <c:pt idx="234">
                  <c:v>-2.5702619997900911E-2</c:v>
                </c:pt>
                <c:pt idx="235">
                  <c:v>-2.5095520002651028E-2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8FC-4203-AD80-FDBFF4074685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1'!$F$21:$F$312</c:f>
              <c:numCache>
                <c:formatCode>General</c:formatCode>
                <c:ptCount val="292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</c:numCache>
            </c:numRef>
          </c:xVal>
          <c:yVal>
            <c:numRef>
              <c:f>'Active 1'!$O$21:$O$312</c:f>
              <c:numCache>
                <c:formatCode>General</c:formatCode>
                <c:ptCount val="292"/>
                <c:pt idx="72">
                  <c:v>-2.2377475044925352E-2</c:v>
                </c:pt>
                <c:pt idx="73">
                  <c:v>-2.2375608995760129E-2</c:v>
                </c:pt>
                <c:pt idx="78">
                  <c:v>-2.1427448681030227E-2</c:v>
                </c:pt>
                <c:pt idx="110">
                  <c:v>-8.0012249372439278E-3</c:v>
                </c:pt>
                <c:pt idx="112">
                  <c:v>-4.787888274728291E-3</c:v>
                </c:pt>
                <c:pt idx="120">
                  <c:v>-2.3118483712722491E-3</c:v>
                </c:pt>
                <c:pt idx="121">
                  <c:v>-2.3118483712722491E-3</c:v>
                </c:pt>
                <c:pt idx="122">
                  <c:v>-2.308945628126345E-3</c:v>
                </c:pt>
                <c:pt idx="123">
                  <c:v>-2.2838576337938891E-3</c:v>
                </c:pt>
                <c:pt idx="124">
                  <c:v>-2.2838576337938891E-3</c:v>
                </c:pt>
                <c:pt idx="125">
                  <c:v>-2.0080970349330178E-3</c:v>
                </c:pt>
                <c:pt idx="126">
                  <c:v>-2.0080970349330178E-3</c:v>
                </c:pt>
                <c:pt idx="127">
                  <c:v>-1.9784475870855706E-3</c:v>
                </c:pt>
                <c:pt idx="128">
                  <c:v>-1.9784475870855706E-3</c:v>
                </c:pt>
                <c:pt idx="129">
                  <c:v>-1.9782402482894342E-3</c:v>
                </c:pt>
                <c:pt idx="130">
                  <c:v>-1.9782402482894342E-3</c:v>
                </c:pt>
                <c:pt idx="133">
                  <c:v>-1.6844411741647304E-3</c:v>
                </c:pt>
                <c:pt idx="134">
                  <c:v>-1.6844411741647304E-3</c:v>
                </c:pt>
                <c:pt idx="135">
                  <c:v>-1.6811237534265543E-3</c:v>
                </c:pt>
                <c:pt idx="136">
                  <c:v>-1.6392413166070839E-3</c:v>
                </c:pt>
                <c:pt idx="137">
                  <c:v>-1.6392413166070839E-3</c:v>
                </c:pt>
                <c:pt idx="138">
                  <c:v>-1.6390339778109475E-3</c:v>
                </c:pt>
                <c:pt idx="139">
                  <c:v>-1.6390339778109475E-3</c:v>
                </c:pt>
                <c:pt idx="140">
                  <c:v>-1.6353018794805002E-3</c:v>
                </c:pt>
                <c:pt idx="141">
                  <c:v>-1.6353018794805002E-3</c:v>
                </c:pt>
                <c:pt idx="142">
                  <c:v>-1.632399136334596E-3</c:v>
                </c:pt>
                <c:pt idx="143">
                  <c:v>-1.6255569560621082E-3</c:v>
                </c:pt>
                <c:pt idx="144">
                  <c:v>-1.6255569560621082E-3</c:v>
                </c:pt>
                <c:pt idx="145">
                  <c:v>-1.5994322677489728E-3</c:v>
                </c:pt>
                <c:pt idx="146">
                  <c:v>-9.1334819133496829E-4</c:v>
                </c:pt>
                <c:pt idx="147">
                  <c:v>-9.0277391273203226E-4</c:v>
                </c:pt>
                <c:pt idx="148">
                  <c:v>-8.9219963412909709E-4</c:v>
                </c:pt>
                <c:pt idx="149">
                  <c:v>-5.822281339057855E-4</c:v>
                </c:pt>
                <c:pt idx="150">
                  <c:v>-5.822281339057855E-4</c:v>
                </c:pt>
                <c:pt idx="151">
                  <c:v>-5.8202079510964993E-4</c:v>
                </c:pt>
                <c:pt idx="152">
                  <c:v>-5.8202079510964993E-4</c:v>
                </c:pt>
                <c:pt idx="153">
                  <c:v>-5.5693280077719412E-4</c:v>
                </c:pt>
                <c:pt idx="154">
                  <c:v>-5.5589610679651451E-4</c:v>
                </c:pt>
                <c:pt idx="155">
                  <c:v>-5.5320070244674682E-4</c:v>
                </c:pt>
                <c:pt idx="156">
                  <c:v>-5.5320070244674682E-4</c:v>
                </c:pt>
                <c:pt idx="157">
                  <c:v>-5.5299336365061038E-4</c:v>
                </c:pt>
                <c:pt idx="158">
                  <c:v>-5.5237134726220279E-4</c:v>
                </c:pt>
                <c:pt idx="159">
                  <c:v>-5.5237134726220279E-4</c:v>
                </c:pt>
                <c:pt idx="160">
                  <c:v>-2.1482378715280415E-4</c:v>
                </c:pt>
                <c:pt idx="161">
                  <c:v>-2.1482378715280415E-4</c:v>
                </c:pt>
                <c:pt idx="162">
                  <c:v>-1.9263853596625247E-4</c:v>
                </c:pt>
                <c:pt idx="163">
                  <c:v>-1.8393030652854095E-4</c:v>
                </c:pt>
                <c:pt idx="164">
                  <c:v>-1.791615142174123E-4</c:v>
                </c:pt>
                <c:pt idx="165">
                  <c:v>8.1878030117802855E-5</c:v>
                </c:pt>
                <c:pt idx="166">
                  <c:v>8.1878030117802855E-5</c:v>
                </c:pt>
                <c:pt idx="167">
                  <c:v>8.4780773263707851E-5</c:v>
                </c:pt>
                <c:pt idx="168">
                  <c:v>8.4780773263707851E-5</c:v>
                </c:pt>
                <c:pt idx="169">
                  <c:v>9.9501827789363201E-5</c:v>
                </c:pt>
                <c:pt idx="170">
                  <c:v>1.6585024255288093E-4</c:v>
                </c:pt>
                <c:pt idx="171">
                  <c:v>4.528071364050968E-4</c:v>
                </c:pt>
                <c:pt idx="172">
                  <c:v>4.528071364050968E-4</c:v>
                </c:pt>
                <c:pt idx="173">
                  <c:v>4.5384383038577641E-4</c:v>
                </c:pt>
                <c:pt idx="174">
                  <c:v>4.5384383038577641E-4</c:v>
                </c:pt>
                <c:pt idx="175">
                  <c:v>7.5282637441387995E-4</c:v>
                </c:pt>
                <c:pt idx="176">
                  <c:v>1.1531975897524846E-3</c:v>
                </c:pt>
                <c:pt idx="177">
                  <c:v>1.1531975897524846E-3</c:v>
                </c:pt>
                <c:pt idx="178">
                  <c:v>1.1534049285486219E-3</c:v>
                </c:pt>
                <c:pt idx="179">
                  <c:v>1.1534049285486219E-3</c:v>
                </c:pt>
                <c:pt idx="181">
                  <c:v>1.919521780271119E-3</c:v>
                </c:pt>
                <c:pt idx="182">
                  <c:v>2.2529225644577974E-3</c:v>
                </c:pt>
                <c:pt idx="183">
                  <c:v>2.5747123760608611E-3</c:v>
                </c:pt>
                <c:pt idx="184">
                  <c:v>2.5776151192067644E-3</c:v>
                </c:pt>
                <c:pt idx="185">
                  <c:v>2.582383911517893E-3</c:v>
                </c:pt>
                <c:pt idx="186">
                  <c:v>2.6000077091894516E-3</c:v>
                </c:pt>
                <c:pt idx="187">
                  <c:v>2.607471905850348E-3</c:v>
                </c:pt>
                <c:pt idx="188">
                  <c:v>2.6103746489962512E-3</c:v>
                </c:pt>
                <c:pt idx="189">
                  <c:v>2.9736322198265133E-3</c:v>
                </c:pt>
                <c:pt idx="190">
                  <c:v>3.6329695915389756E-3</c:v>
                </c:pt>
                <c:pt idx="191">
                  <c:v>4.0115702332832997E-3</c:v>
                </c:pt>
                <c:pt idx="192">
                  <c:v>4.3180169739722996E-3</c:v>
                </c:pt>
                <c:pt idx="193">
                  <c:v>4.3399948863627157E-3</c:v>
                </c:pt>
                <c:pt idx="194">
                  <c:v>4.3402022251588512E-3</c:v>
                </c:pt>
                <c:pt idx="195">
                  <c:v>4.3410315803433953E-3</c:v>
                </c:pt>
                <c:pt idx="196">
                  <c:v>4.3428976295086189E-3</c:v>
                </c:pt>
                <c:pt idx="197">
                  <c:v>4.3431049683047545E-3</c:v>
                </c:pt>
                <c:pt idx="198">
                  <c:v>4.3468370666352035E-3</c:v>
                </c:pt>
                <c:pt idx="199">
                  <c:v>4.3592773944033623E-3</c:v>
                </c:pt>
                <c:pt idx="200">
                  <c:v>4.6294398457685636E-3</c:v>
                </c:pt>
                <c:pt idx="201">
                  <c:v>4.6879093862789139E-3</c:v>
                </c:pt>
                <c:pt idx="202">
                  <c:v>4.6955809217359458E-3</c:v>
                </c:pt>
                <c:pt idx="203">
                  <c:v>5.0611192193237026E-3</c:v>
                </c:pt>
                <c:pt idx="204">
                  <c:v>5.0793650333836697E-3</c:v>
                </c:pt>
                <c:pt idx="205">
                  <c:v>5.3644558780706619E-3</c:v>
                </c:pt>
                <c:pt idx="206">
                  <c:v>5.3673586212165652E-3</c:v>
                </c:pt>
                <c:pt idx="207">
                  <c:v>5.3712980583431498E-3</c:v>
                </c:pt>
                <c:pt idx="208">
                  <c:v>5.3868484680533492E-3</c:v>
                </c:pt>
                <c:pt idx="209">
                  <c:v>5.3876778232378932E-3</c:v>
                </c:pt>
                <c:pt idx="210">
                  <c:v>5.3887145172185728E-3</c:v>
                </c:pt>
                <c:pt idx="211">
                  <c:v>5.3895438724031169E-3</c:v>
                </c:pt>
                <c:pt idx="212">
                  <c:v>5.3897512111992524E-3</c:v>
                </c:pt>
                <c:pt idx="213">
                  <c:v>5.3905805663837965E-3</c:v>
                </c:pt>
                <c:pt idx="214">
                  <c:v>5.3924466155490219E-3</c:v>
                </c:pt>
                <c:pt idx="215">
                  <c:v>5.3945200035103811E-3</c:v>
                </c:pt>
                <c:pt idx="216">
                  <c:v>5.3953493586949251E-3</c:v>
                </c:pt>
                <c:pt idx="217">
                  <c:v>5.4001181510060538E-3</c:v>
                </c:pt>
                <c:pt idx="218">
                  <c:v>5.4003254898021893E-3</c:v>
                </c:pt>
                <c:pt idx="219">
                  <c:v>5.4011548449867334E-3</c:v>
                </c:pt>
                <c:pt idx="220">
                  <c:v>5.402191538967413E-3</c:v>
                </c:pt>
                <c:pt idx="221">
                  <c:v>5.403020894151957E-3</c:v>
                </c:pt>
                <c:pt idx="222">
                  <c:v>5.4040575881326366E-3</c:v>
                </c:pt>
                <c:pt idx="223">
                  <c:v>5.4050942821133163E-3</c:v>
                </c:pt>
                <c:pt idx="224">
                  <c:v>5.408619041647628E-3</c:v>
                </c:pt>
                <c:pt idx="225">
                  <c:v>5.4135951727548922E-3</c:v>
                </c:pt>
                <c:pt idx="226">
                  <c:v>5.4146318667355718E-3</c:v>
                </c:pt>
                <c:pt idx="227">
                  <c:v>5.4173272710853412E-3</c:v>
                </c:pt>
                <c:pt idx="228">
                  <c:v>5.4175346098814768E-3</c:v>
                </c:pt>
                <c:pt idx="229">
                  <c:v>5.4202300142312445E-3</c:v>
                </c:pt>
                <c:pt idx="230">
                  <c:v>5.431011631630317E-3</c:v>
                </c:pt>
                <c:pt idx="231">
                  <c:v>5.4384758282912116E-3</c:v>
                </c:pt>
                <c:pt idx="232">
                  <c:v>5.4434519593984758E-3</c:v>
                </c:pt>
                <c:pt idx="233">
                  <c:v>5.630471553513143E-3</c:v>
                </c:pt>
                <c:pt idx="234">
                  <c:v>5.711955700394589E-3</c:v>
                </c:pt>
                <c:pt idx="235">
                  <c:v>5.7129923943752686E-3</c:v>
                </c:pt>
                <c:pt idx="236">
                  <c:v>6.1023746535186652E-3</c:v>
                </c:pt>
                <c:pt idx="237">
                  <c:v>6.1235232107245373E-3</c:v>
                </c:pt>
                <c:pt idx="238">
                  <c:v>6.1390736204347367E-3</c:v>
                </c:pt>
                <c:pt idx="239">
                  <c:v>6.1469524946879042E-3</c:v>
                </c:pt>
                <c:pt idx="240">
                  <c:v>6.4185663176260562E-3</c:v>
                </c:pt>
                <c:pt idx="241">
                  <c:v>6.7405634680252555E-3</c:v>
                </c:pt>
                <c:pt idx="242">
                  <c:v>6.7677248503190696E-3</c:v>
                </c:pt>
                <c:pt idx="243">
                  <c:v>6.8259870520332843E-3</c:v>
                </c:pt>
                <c:pt idx="244">
                  <c:v>6.8413301229473481E-3</c:v>
                </c:pt>
                <c:pt idx="245">
                  <c:v>6.8471356092391564E-3</c:v>
                </c:pt>
                <c:pt idx="246">
                  <c:v>6.8471356092391564E-3</c:v>
                </c:pt>
                <c:pt idx="247">
                  <c:v>6.8471356092391564E-3</c:v>
                </c:pt>
                <c:pt idx="248">
                  <c:v>7.1336778254990994E-3</c:v>
                </c:pt>
                <c:pt idx="249">
                  <c:v>7.1786703442606112E-3</c:v>
                </c:pt>
                <c:pt idx="250">
                  <c:v>7.2047950325737457E-3</c:v>
                </c:pt>
                <c:pt idx="251">
                  <c:v>7.4691519976471388E-3</c:v>
                </c:pt>
                <c:pt idx="252">
                  <c:v>7.5284508933420331E-3</c:v>
                </c:pt>
                <c:pt idx="253">
                  <c:v>7.5342563796338413E-3</c:v>
                </c:pt>
                <c:pt idx="254">
                  <c:v>7.5460746910135917E-3</c:v>
                </c:pt>
                <c:pt idx="255">
                  <c:v>7.8247380330203672E-3</c:v>
                </c:pt>
                <c:pt idx="256">
                  <c:v>7.8958552400950153E-3</c:v>
                </c:pt>
                <c:pt idx="257">
                  <c:v>8.2062414179105963E-3</c:v>
                </c:pt>
                <c:pt idx="258">
                  <c:v>8.5249211475716211E-3</c:v>
                </c:pt>
                <c:pt idx="259">
                  <c:v>8.5319706666402446E-3</c:v>
                </c:pt>
                <c:pt idx="260">
                  <c:v>8.5595467265263316E-3</c:v>
                </c:pt>
                <c:pt idx="261">
                  <c:v>8.5614127756915553E-3</c:v>
                </c:pt>
                <c:pt idx="262">
                  <c:v>8.5643155188374603E-3</c:v>
                </c:pt>
                <c:pt idx="263">
                  <c:v>8.5719870542944904E-3</c:v>
                </c:pt>
                <c:pt idx="264">
                  <c:v>8.8550045110201234E-3</c:v>
                </c:pt>
                <c:pt idx="265">
                  <c:v>8.9246703465218156E-3</c:v>
                </c:pt>
                <c:pt idx="266">
                  <c:v>8.9300611552213544E-3</c:v>
                </c:pt>
                <c:pt idx="267">
                  <c:v>9.2441794313673827E-3</c:v>
                </c:pt>
                <c:pt idx="268">
                  <c:v>9.2452161253480641E-3</c:v>
                </c:pt>
                <c:pt idx="269">
                  <c:v>9.274036218010968E-3</c:v>
                </c:pt>
                <c:pt idx="270">
                  <c:v>9.274036218010968E-3</c:v>
                </c:pt>
                <c:pt idx="271">
                  <c:v>9.274036218010968E-3</c:v>
                </c:pt>
                <c:pt idx="272">
                  <c:v>9.275280250787785E-3</c:v>
                </c:pt>
                <c:pt idx="273">
                  <c:v>9.2754875895839205E-3</c:v>
                </c:pt>
                <c:pt idx="274">
                  <c:v>9.6043269202556059E-3</c:v>
                </c:pt>
                <c:pt idx="275">
                  <c:v>9.6250607998692051E-3</c:v>
                </c:pt>
                <c:pt idx="276">
                  <c:v>9.6252681386653407E-3</c:v>
                </c:pt>
                <c:pt idx="277">
                  <c:v>9.6532588761437024E-3</c:v>
                </c:pt>
                <c:pt idx="278">
                  <c:v>9.6598937176200512E-3</c:v>
                </c:pt>
                <c:pt idx="279">
                  <c:v>1.029621648296142E-2</c:v>
                </c:pt>
                <c:pt idx="280">
                  <c:v>1.0336232870615665E-2</c:v>
                </c:pt>
                <c:pt idx="281">
                  <c:v>1.0347429165607011E-2</c:v>
                </c:pt>
                <c:pt idx="282">
                  <c:v>1.0609712742719041E-2</c:v>
                </c:pt>
                <c:pt idx="283">
                  <c:v>1.0609712742719041E-2</c:v>
                </c:pt>
                <c:pt idx="284">
                  <c:v>1.0609712742719041E-2</c:v>
                </c:pt>
                <c:pt idx="285">
                  <c:v>1.0688501485250719E-2</c:v>
                </c:pt>
                <c:pt idx="286">
                  <c:v>1.0688501485250719E-2</c:v>
                </c:pt>
                <c:pt idx="287">
                  <c:v>1.0688501485250719E-2</c:v>
                </c:pt>
                <c:pt idx="288">
                  <c:v>1.0690367534415943E-2</c:v>
                </c:pt>
                <c:pt idx="289">
                  <c:v>1.0690367534415943E-2</c:v>
                </c:pt>
                <c:pt idx="290">
                  <c:v>1.0704259233757054E-2</c:v>
                </c:pt>
                <c:pt idx="291">
                  <c:v>1.0705295927737736E-2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8FC-4203-AD80-FDBFF4074685}"/>
            </c:ext>
          </c:extLst>
        </c:ser>
        <c:ser>
          <c:idx val="8"/>
          <c:order val="8"/>
          <c:tx>
            <c:strRef>
              <c:f>'Active 1'!$AC$1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1'!$AB$2:$AB$17</c:f>
              <c:numCache>
                <c:formatCode>General</c:formatCode>
                <c:ptCount val="16"/>
                <c:pt idx="0">
                  <c:v>4000</c:v>
                </c:pt>
                <c:pt idx="1">
                  <c:v>6000</c:v>
                </c:pt>
                <c:pt idx="2">
                  <c:v>8000</c:v>
                </c:pt>
                <c:pt idx="3">
                  <c:v>10000</c:v>
                </c:pt>
                <c:pt idx="4">
                  <c:v>12000</c:v>
                </c:pt>
                <c:pt idx="5">
                  <c:v>14000</c:v>
                </c:pt>
                <c:pt idx="6">
                  <c:v>16000</c:v>
                </c:pt>
                <c:pt idx="7">
                  <c:v>18000</c:v>
                </c:pt>
                <c:pt idx="8">
                  <c:v>20000</c:v>
                </c:pt>
                <c:pt idx="9">
                  <c:v>22000</c:v>
                </c:pt>
                <c:pt idx="10">
                  <c:v>24000</c:v>
                </c:pt>
                <c:pt idx="11">
                  <c:v>26000</c:v>
                </c:pt>
                <c:pt idx="12">
                  <c:v>28000</c:v>
                </c:pt>
                <c:pt idx="13">
                  <c:v>30000</c:v>
                </c:pt>
                <c:pt idx="14">
                  <c:v>32000</c:v>
                </c:pt>
                <c:pt idx="15">
                  <c:v>34000</c:v>
                </c:pt>
              </c:numCache>
            </c:numRef>
          </c:xVal>
          <c:yVal>
            <c:numRef>
              <c:f>'Active 1'!$AC$2:$AC$17</c:f>
              <c:numCache>
                <c:formatCode>General</c:formatCode>
                <c:ptCount val="16"/>
                <c:pt idx="0">
                  <c:v>4.7786579448731895E-2</c:v>
                </c:pt>
                <c:pt idx="1">
                  <c:v>3.912258361896339E-2</c:v>
                </c:pt>
                <c:pt idx="2">
                  <c:v>3.098711333922767E-2</c:v>
                </c:pt>
                <c:pt idx="3">
                  <c:v>2.3380168609524733E-2</c:v>
                </c:pt>
                <c:pt idx="4">
                  <c:v>1.6301749429854573E-2</c:v>
                </c:pt>
                <c:pt idx="5">
                  <c:v>9.7518558002171896E-3</c:v>
                </c:pt>
                <c:pt idx="6">
                  <c:v>3.7304877206125811E-3</c:v>
                </c:pt>
                <c:pt idx="7">
                  <c:v>-1.7623548089592336E-3</c:v>
                </c:pt>
                <c:pt idx="8">
                  <c:v>-6.7266717884982841E-3</c:v>
                </c:pt>
                <c:pt idx="9">
                  <c:v>-1.1162463218004542E-2</c:v>
                </c:pt>
                <c:pt idx="10">
                  <c:v>-1.5069729097478037E-2</c:v>
                </c:pt>
                <c:pt idx="11">
                  <c:v>-1.8448469426918732E-2</c:v>
                </c:pt>
                <c:pt idx="12">
                  <c:v>-2.1298684206326669E-2</c:v>
                </c:pt>
                <c:pt idx="13">
                  <c:v>-2.3620373435701822E-2</c:v>
                </c:pt>
                <c:pt idx="14">
                  <c:v>-2.5413537115044196E-2</c:v>
                </c:pt>
                <c:pt idx="15">
                  <c:v>-2.6678175244353758E-2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8FC-4203-AD80-FDBFF4074685}"/>
            </c:ext>
          </c:extLst>
        </c:ser>
        <c:ser>
          <c:idx val="9"/>
          <c:order val="9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1'!$F$21:$F$312</c:f>
              <c:numCache>
                <c:formatCode>General</c:formatCode>
                <c:ptCount val="292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</c:numCache>
            </c:numRef>
          </c:xVal>
          <c:yVal>
            <c:numRef>
              <c:f>'Active 1'!$R$21:$R$312</c:f>
              <c:numCache>
                <c:formatCode>General</c:formatCode>
                <c:ptCount val="292"/>
                <c:pt idx="70">
                  <c:v>5.148004000147921E-2</c:v>
                </c:pt>
                <c:pt idx="71">
                  <c:v>9.1480039998714346E-2</c:v>
                </c:pt>
                <c:pt idx="72">
                  <c:v>-7.9698539997480111E-2</c:v>
                </c:pt>
                <c:pt idx="79">
                  <c:v>6.5901580001082039E-2</c:v>
                </c:pt>
                <c:pt idx="84">
                  <c:v>-8.199986000181525E-2</c:v>
                </c:pt>
                <c:pt idx="89">
                  <c:v>-9.7664679997251369E-2</c:v>
                </c:pt>
                <c:pt idx="100">
                  <c:v>-5.614088000220363E-2</c:v>
                </c:pt>
                <c:pt idx="110">
                  <c:v>-8.9999999909196049E-4</c:v>
                </c:pt>
                <c:pt idx="111">
                  <c:v>4.0023999972618185E-3</c:v>
                </c:pt>
                <c:pt idx="113">
                  <c:v>2.7556400003959425E-2</c:v>
                </c:pt>
                <c:pt idx="116">
                  <c:v>3.4435199995641597E-2</c:v>
                </c:pt>
                <c:pt idx="132">
                  <c:v>7.8279999943333678E-3</c:v>
                </c:pt>
                <c:pt idx="146">
                  <c:v>7.2199999704025686E-4</c:v>
                </c:pt>
                <c:pt idx="147">
                  <c:v>-1.3967999984743074E-3</c:v>
                </c:pt>
                <c:pt idx="148">
                  <c:v>-5.1560000429162756E-4</c:v>
                </c:pt>
                <c:pt idx="153">
                  <c:v>3.6479999835137278E-4</c:v>
                </c:pt>
                <c:pt idx="154">
                  <c:v>-1.7529200005810708E-2</c:v>
                </c:pt>
                <c:pt idx="157">
                  <c:v>-1.0032400001364294E-2</c:v>
                </c:pt>
                <c:pt idx="160">
                  <c:v>3.3448000031057745E-3</c:v>
                </c:pt>
                <c:pt idx="161">
                  <c:v>8.3448000004864298E-3</c:v>
                </c:pt>
                <c:pt idx="162">
                  <c:v>-1.2786800005414989E-2</c:v>
                </c:pt>
                <c:pt idx="163">
                  <c:v>-8.296400003018789E-3</c:v>
                </c:pt>
                <c:pt idx="164">
                  <c:v>-4.4087999995099381E-3</c:v>
                </c:pt>
                <c:pt idx="175">
                  <c:v>-1.6414800003985874E-2</c:v>
                </c:pt>
                <c:pt idx="183">
                  <c:v>-3.2230400007392745E-2</c:v>
                </c:pt>
                <c:pt idx="184">
                  <c:v>-3.4733599997707643E-2</c:v>
                </c:pt>
                <c:pt idx="185">
                  <c:v>-2.3516100001870655E-2</c:v>
                </c:pt>
                <c:pt idx="188">
                  <c:v>-3.7984000002325047E-2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8FC-4203-AD80-FDBFF4074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093328"/>
        <c:axId val="1"/>
      </c:scatterChart>
      <c:valAx>
        <c:axId val="745093328"/>
        <c:scaling>
          <c:orientation val="minMax"/>
          <c:max val="50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9003322259136"/>
              <c:y val="0.8398804228021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7000000000000000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495016611295678E-2"/>
              <c:y val="0.371601842821006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50933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9933554817275746E-2"/>
          <c:y val="0.86404960709216483"/>
          <c:w val="0.96843853820598003"/>
          <c:h val="0.120846238631047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17b.  AP Leo - [39536.5429, 0.43035716]</a:t>
            </a:r>
          </a:p>
        </c:rich>
      </c:tx>
      <c:layout>
        <c:manualLayout>
          <c:xMode val="edge"/>
          <c:yMode val="edge"/>
          <c:x val="0.18008496819253525"/>
          <c:y val="1.8315018315018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457727938095803E-2"/>
          <c:y val="0.14285765388068725"/>
          <c:w val="0.84957715006905254"/>
          <c:h val="0.728940336468122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7'!$H$20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7'!$H$21:$H$966</c:f>
              <c:numCache>
                <c:formatCode>General</c:formatCode>
                <c:ptCount val="946"/>
                <c:pt idx="110">
                  <c:v>-8.9999999909196049E-4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9E-4A55-8DA2-B4A4BA62DC02}"/>
            </c:ext>
          </c:extLst>
        </c:ser>
        <c:ser>
          <c:idx val="1"/>
          <c:order val="1"/>
          <c:tx>
            <c:strRef>
              <c:f>'Active 7'!$I$20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7'!$D$21:$D$966</c:f>
                <c:numCache>
                  <c:formatCode>General</c:formatCode>
                  <c:ptCount val="946"/>
                  <c:pt idx="110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2.9999999999999997E-4</c:v>
                  </c:pt>
                  <c:pt idx="187">
                    <c:v>6.0000000000000001E-3</c:v>
                  </c:pt>
                  <c:pt idx="188">
                    <c:v>2.9999999999999997E-4</c:v>
                  </c:pt>
                  <c:pt idx="189">
                    <c:v>4.0000000000000002E-4</c:v>
                  </c:pt>
                  <c:pt idx="190">
                    <c:v>2.0000000000000001E-4</c:v>
                  </c:pt>
                  <c:pt idx="191">
                    <c:v>5.0000000000000001E-4</c:v>
                  </c:pt>
                  <c:pt idx="192">
                    <c:v>5.0000000000000001E-4</c:v>
                  </c:pt>
                  <c:pt idx="193">
                    <c:v>2.9999999999999997E-4</c:v>
                  </c:pt>
                  <c:pt idx="194">
                    <c:v>2.9999999999999997E-4</c:v>
                  </c:pt>
                  <c:pt idx="195">
                    <c:v>4.0000000000000002E-4</c:v>
                  </c:pt>
                  <c:pt idx="196">
                    <c:v>2.9999999999999997E-4</c:v>
                  </c:pt>
                  <c:pt idx="197">
                    <c:v>2.9999999999999997E-4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1E-4</c:v>
                  </c:pt>
                  <c:pt idx="201">
                    <c:v>2.0000000000000001E-4</c:v>
                  </c:pt>
                  <c:pt idx="202">
                    <c:v>2.9999999999999997E-4</c:v>
                  </c:pt>
                  <c:pt idx="203">
                    <c:v>6.9999999999999999E-4</c:v>
                  </c:pt>
                  <c:pt idx="204">
                    <c:v>5.0000000000000001E-4</c:v>
                  </c:pt>
                  <c:pt idx="205">
                    <c:v>5.9999999999999995E-4</c:v>
                  </c:pt>
                  <c:pt idx="206">
                    <c:v>5.9999999999999995E-4</c:v>
                  </c:pt>
                  <c:pt idx="207">
                    <c:v>6.9999999999999999E-4</c:v>
                  </c:pt>
                  <c:pt idx="208">
                    <c:v>5.0000000000000001E-4</c:v>
                  </c:pt>
                  <c:pt idx="209">
                    <c:v>5.9999999999999995E-4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4.0000000000000002E-4</c:v>
                  </c:pt>
                  <c:pt idx="213">
                    <c:v>5.0000000000000001E-4</c:v>
                  </c:pt>
                  <c:pt idx="214">
                    <c:v>2.9999999999999997E-4</c:v>
                  </c:pt>
                  <c:pt idx="215">
                    <c:v>1.2999999999999999E-3</c:v>
                  </c:pt>
                  <c:pt idx="216">
                    <c:v>5.0000000000000001E-4</c:v>
                  </c:pt>
                  <c:pt idx="217">
                    <c:v>1E-3</c:v>
                  </c:pt>
                  <c:pt idx="218">
                    <c:v>8.0000000000000004E-4</c:v>
                  </c:pt>
                  <c:pt idx="219">
                    <c:v>6.9999999999999999E-4</c:v>
                  </c:pt>
                  <c:pt idx="220">
                    <c:v>5.9999999999999995E-4</c:v>
                  </c:pt>
                  <c:pt idx="221">
                    <c:v>8.9999999999999998E-4</c:v>
                  </c:pt>
                  <c:pt idx="222">
                    <c:v>6.9999999999999999E-4</c:v>
                  </c:pt>
                  <c:pt idx="223">
                    <c:v>5.0000000000000001E-4</c:v>
                  </c:pt>
                  <c:pt idx="224">
                    <c:v>2.5999999999999999E-3</c:v>
                  </c:pt>
                  <c:pt idx="225">
                    <c:v>4.0000000000000002E-4</c:v>
                  </c:pt>
                  <c:pt idx="226">
                    <c:v>1E-4</c:v>
                  </c:pt>
                  <c:pt idx="227">
                    <c:v>5.9999999999999995E-4</c:v>
                  </c:pt>
                  <c:pt idx="228">
                    <c:v>2.0000000000000001E-4</c:v>
                  </c:pt>
                  <c:pt idx="229">
                    <c:v>5.9999999999999995E-4</c:v>
                  </c:pt>
                  <c:pt idx="230">
                    <c:v>2.9999999999999997E-4</c:v>
                  </c:pt>
                  <c:pt idx="233">
                    <c:v>6.9999999999999999E-4</c:v>
                  </c:pt>
                  <c:pt idx="234">
                    <c:v>0</c:v>
                  </c:pt>
                  <c:pt idx="235">
                    <c:v>4.0000000000000002E-4</c:v>
                  </c:pt>
                  <c:pt idx="236">
                    <c:v>1E-4</c:v>
                  </c:pt>
                  <c:pt idx="237">
                    <c:v>8.9999999999999998E-4</c:v>
                  </c:pt>
                  <c:pt idx="238">
                    <c:v>6.9999999999999999E-4</c:v>
                  </c:pt>
                  <c:pt idx="239">
                    <c:v>1E-4</c:v>
                  </c:pt>
                  <c:pt idx="240">
                    <c:v>2.9999999999999997E-4</c:v>
                  </c:pt>
                  <c:pt idx="241">
                    <c:v>2.9999999999999997E-4</c:v>
                  </c:pt>
                  <c:pt idx="242">
                    <c:v>2.9999999999999997E-4</c:v>
                  </c:pt>
                  <c:pt idx="243">
                    <c:v>1E-4</c:v>
                  </c:pt>
                  <c:pt idx="244">
                    <c:v>1.4E-3</c:v>
                  </c:pt>
                  <c:pt idx="245">
                    <c:v>2.9999999999999997E-4</c:v>
                  </c:pt>
                  <c:pt idx="246">
                    <c:v>4.0000000000000002E-4</c:v>
                  </c:pt>
                  <c:pt idx="247">
                    <c:v>2.9999999999999997E-4</c:v>
                  </c:pt>
                  <c:pt idx="248">
                    <c:v>5.0000000000000001E-4</c:v>
                  </c:pt>
                  <c:pt idx="249">
                    <c:v>5.0000000000000001E-4</c:v>
                  </c:pt>
                  <c:pt idx="250">
                    <c:v>2.9999999999999997E-4</c:v>
                  </c:pt>
                  <c:pt idx="251">
                    <c:v>5.0000000000000001E-4</c:v>
                  </c:pt>
                  <c:pt idx="252">
                    <c:v>1E-4</c:v>
                  </c:pt>
                  <c:pt idx="253">
                    <c:v>2.0000000000000001E-4</c:v>
                  </c:pt>
                  <c:pt idx="254">
                    <c:v>3.5999999999999999E-3</c:v>
                  </c:pt>
                  <c:pt idx="255">
                    <c:v>1E-4</c:v>
                  </c:pt>
                  <c:pt idx="256">
                    <c:v>4.0000000000000002E-4</c:v>
                  </c:pt>
                  <c:pt idx="257">
                    <c:v>1.2999999999999999E-3</c:v>
                  </c:pt>
                  <c:pt idx="259">
                    <c:v>1E-3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2.3999999999999998E-3</c:v>
                  </c:pt>
                  <c:pt idx="267">
                    <c:v>3.3999999999999998E-3</c:v>
                  </c:pt>
                  <c:pt idx="268">
                    <c:v>2.9999999999999997E-4</c:v>
                  </c:pt>
                  <c:pt idx="269">
                    <c:v>1.6000000000000001E-3</c:v>
                  </c:pt>
                  <c:pt idx="270">
                    <c:v>1.1999999999999999E-3</c:v>
                  </c:pt>
                  <c:pt idx="271">
                    <c:v>1E-4</c:v>
                  </c:pt>
                  <c:pt idx="272">
                    <c:v>2.0000000000000001E-4</c:v>
                  </c:pt>
                  <c:pt idx="273">
                    <c:v>4.0000000000000002E-4</c:v>
                  </c:pt>
                  <c:pt idx="274">
                    <c:v>2.0000000000000001E-4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1E-3</c:v>
                  </c:pt>
                  <c:pt idx="295">
                    <c:v>4.0000000000000001E-3</c:v>
                  </c:pt>
                  <c:pt idx="296">
                    <c:v>8.0000000000000004E-4</c:v>
                  </c:pt>
                  <c:pt idx="297">
                    <c:v>1.1000000000000001E-3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8">
                    <c:v>5.0000000000000001E-4</c:v>
                  </c:pt>
                  <c:pt idx="309">
                    <c:v>1E-4</c:v>
                  </c:pt>
                  <c:pt idx="311">
                    <c:v>2.0000000000000001E-4</c:v>
                  </c:pt>
                </c:numCache>
              </c:numRef>
            </c:plus>
            <c:minus>
              <c:numRef>
                <c:f>'Active 7'!$D$21:$D$966</c:f>
                <c:numCache>
                  <c:formatCode>General</c:formatCode>
                  <c:ptCount val="946"/>
                  <c:pt idx="110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2.9999999999999997E-4</c:v>
                  </c:pt>
                  <c:pt idx="187">
                    <c:v>6.0000000000000001E-3</c:v>
                  </c:pt>
                  <c:pt idx="188">
                    <c:v>2.9999999999999997E-4</c:v>
                  </c:pt>
                  <c:pt idx="189">
                    <c:v>4.0000000000000002E-4</c:v>
                  </c:pt>
                  <c:pt idx="190">
                    <c:v>2.0000000000000001E-4</c:v>
                  </c:pt>
                  <c:pt idx="191">
                    <c:v>5.0000000000000001E-4</c:v>
                  </c:pt>
                  <c:pt idx="192">
                    <c:v>5.0000000000000001E-4</c:v>
                  </c:pt>
                  <c:pt idx="193">
                    <c:v>2.9999999999999997E-4</c:v>
                  </c:pt>
                  <c:pt idx="194">
                    <c:v>2.9999999999999997E-4</c:v>
                  </c:pt>
                  <c:pt idx="195">
                    <c:v>4.0000000000000002E-4</c:v>
                  </c:pt>
                  <c:pt idx="196">
                    <c:v>2.9999999999999997E-4</c:v>
                  </c:pt>
                  <c:pt idx="197">
                    <c:v>2.9999999999999997E-4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1E-4</c:v>
                  </c:pt>
                  <c:pt idx="201">
                    <c:v>2.0000000000000001E-4</c:v>
                  </c:pt>
                  <c:pt idx="202">
                    <c:v>2.9999999999999997E-4</c:v>
                  </c:pt>
                  <c:pt idx="203">
                    <c:v>6.9999999999999999E-4</c:v>
                  </c:pt>
                  <c:pt idx="204">
                    <c:v>5.0000000000000001E-4</c:v>
                  </c:pt>
                  <c:pt idx="205">
                    <c:v>5.9999999999999995E-4</c:v>
                  </c:pt>
                  <c:pt idx="206">
                    <c:v>5.9999999999999995E-4</c:v>
                  </c:pt>
                  <c:pt idx="207">
                    <c:v>6.9999999999999999E-4</c:v>
                  </c:pt>
                  <c:pt idx="208">
                    <c:v>5.0000000000000001E-4</c:v>
                  </c:pt>
                  <c:pt idx="209">
                    <c:v>5.9999999999999995E-4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4.0000000000000002E-4</c:v>
                  </c:pt>
                  <c:pt idx="213">
                    <c:v>5.0000000000000001E-4</c:v>
                  </c:pt>
                  <c:pt idx="214">
                    <c:v>2.9999999999999997E-4</c:v>
                  </c:pt>
                  <c:pt idx="215">
                    <c:v>1.2999999999999999E-3</c:v>
                  </c:pt>
                  <c:pt idx="216">
                    <c:v>5.0000000000000001E-4</c:v>
                  </c:pt>
                  <c:pt idx="217">
                    <c:v>1E-3</c:v>
                  </c:pt>
                  <c:pt idx="218">
                    <c:v>8.0000000000000004E-4</c:v>
                  </c:pt>
                  <c:pt idx="219">
                    <c:v>6.9999999999999999E-4</c:v>
                  </c:pt>
                  <c:pt idx="220">
                    <c:v>5.9999999999999995E-4</c:v>
                  </c:pt>
                  <c:pt idx="221">
                    <c:v>8.9999999999999998E-4</c:v>
                  </c:pt>
                  <c:pt idx="222">
                    <c:v>6.9999999999999999E-4</c:v>
                  </c:pt>
                  <c:pt idx="223">
                    <c:v>5.0000000000000001E-4</c:v>
                  </c:pt>
                  <c:pt idx="224">
                    <c:v>2.5999999999999999E-3</c:v>
                  </c:pt>
                  <c:pt idx="225">
                    <c:v>4.0000000000000002E-4</c:v>
                  </c:pt>
                  <c:pt idx="226">
                    <c:v>1E-4</c:v>
                  </c:pt>
                  <c:pt idx="227">
                    <c:v>5.9999999999999995E-4</c:v>
                  </c:pt>
                  <c:pt idx="228">
                    <c:v>2.0000000000000001E-4</c:v>
                  </c:pt>
                  <c:pt idx="229">
                    <c:v>5.9999999999999995E-4</c:v>
                  </c:pt>
                  <c:pt idx="230">
                    <c:v>2.9999999999999997E-4</c:v>
                  </c:pt>
                  <c:pt idx="233">
                    <c:v>6.9999999999999999E-4</c:v>
                  </c:pt>
                  <c:pt idx="234">
                    <c:v>0</c:v>
                  </c:pt>
                  <c:pt idx="235">
                    <c:v>4.0000000000000002E-4</c:v>
                  </c:pt>
                  <c:pt idx="236">
                    <c:v>1E-4</c:v>
                  </c:pt>
                  <c:pt idx="237">
                    <c:v>8.9999999999999998E-4</c:v>
                  </c:pt>
                  <c:pt idx="238">
                    <c:v>6.9999999999999999E-4</c:v>
                  </c:pt>
                  <c:pt idx="239">
                    <c:v>1E-4</c:v>
                  </c:pt>
                  <c:pt idx="240">
                    <c:v>2.9999999999999997E-4</c:v>
                  </c:pt>
                  <c:pt idx="241">
                    <c:v>2.9999999999999997E-4</c:v>
                  </c:pt>
                  <c:pt idx="242">
                    <c:v>2.9999999999999997E-4</c:v>
                  </c:pt>
                  <c:pt idx="243">
                    <c:v>1E-4</c:v>
                  </c:pt>
                  <c:pt idx="244">
                    <c:v>1.4E-3</c:v>
                  </c:pt>
                  <c:pt idx="245">
                    <c:v>2.9999999999999997E-4</c:v>
                  </c:pt>
                  <c:pt idx="246">
                    <c:v>4.0000000000000002E-4</c:v>
                  </c:pt>
                  <c:pt idx="247">
                    <c:v>2.9999999999999997E-4</c:v>
                  </c:pt>
                  <c:pt idx="248">
                    <c:v>5.0000000000000001E-4</c:v>
                  </c:pt>
                  <c:pt idx="249">
                    <c:v>5.0000000000000001E-4</c:v>
                  </c:pt>
                  <c:pt idx="250">
                    <c:v>2.9999999999999997E-4</c:v>
                  </c:pt>
                  <c:pt idx="251">
                    <c:v>5.0000000000000001E-4</c:v>
                  </c:pt>
                  <c:pt idx="252">
                    <c:v>1E-4</c:v>
                  </c:pt>
                  <c:pt idx="253">
                    <c:v>2.0000000000000001E-4</c:v>
                  </c:pt>
                  <c:pt idx="254">
                    <c:v>3.5999999999999999E-3</c:v>
                  </c:pt>
                  <c:pt idx="255">
                    <c:v>1E-4</c:v>
                  </c:pt>
                  <c:pt idx="256">
                    <c:v>4.0000000000000002E-4</c:v>
                  </c:pt>
                  <c:pt idx="257">
                    <c:v>1.2999999999999999E-3</c:v>
                  </c:pt>
                  <c:pt idx="259">
                    <c:v>1E-3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2.3999999999999998E-3</c:v>
                  </c:pt>
                  <c:pt idx="267">
                    <c:v>3.3999999999999998E-3</c:v>
                  </c:pt>
                  <c:pt idx="268">
                    <c:v>2.9999999999999997E-4</c:v>
                  </c:pt>
                  <c:pt idx="269">
                    <c:v>1.6000000000000001E-3</c:v>
                  </c:pt>
                  <c:pt idx="270">
                    <c:v>1.1999999999999999E-3</c:v>
                  </c:pt>
                  <c:pt idx="271">
                    <c:v>1E-4</c:v>
                  </c:pt>
                  <c:pt idx="272">
                    <c:v>2.0000000000000001E-4</c:v>
                  </c:pt>
                  <c:pt idx="273">
                    <c:v>4.0000000000000002E-4</c:v>
                  </c:pt>
                  <c:pt idx="274">
                    <c:v>2.0000000000000001E-4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1E-3</c:v>
                  </c:pt>
                  <c:pt idx="295">
                    <c:v>4.0000000000000001E-3</c:v>
                  </c:pt>
                  <c:pt idx="296">
                    <c:v>8.0000000000000004E-4</c:v>
                  </c:pt>
                  <c:pt idx="297">
                    <c:v>1.1000000000000001E-3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8">
                    <c:v>5.0000000000000001E-4</c:v>
                  </c:pt>
                  <c:pt idx="309">
                    <c:v>1E-4</c:v>
                  </c:pt>
                  <c:pt idx="311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7'!$I$21:$I$966</c:f>
              <c:numCache>
                <c:formatCode>General</c:formatCode>
                <c:ptCount val="946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0">
                  <c:v>5.148004000147921E-2</c:v>
                </c:pt>
                <c:pt idx="71">
                  <c:v>9.1480039998714346E-2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79">
                  <c:v>6.5901580001082039E-2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4">
                  <c:v>-8.199986000181525E-2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89">
                  <c:v>-9.7664679997251369E-2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0">
                  <c:v>-5.614088000220363E-2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9E-4A55-8DA2-B4A4BA62DC02}"/>
            </c:ext>
          </c:extLst>
        </c:ser>
        <c:ser>
          <c:idx val="3"/>
          <c:order val="2"/>
          <c:tx>
            <c:strRef>
              <c:f>'Active 7'!$J$20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7'!$D$21:$D$33</c:f>
                <c:numCache>
                  <c:formatCode>General</c:formatCode>
                  <c:ptCount val="13"/>
                </c:numCache>
              </c:numRef>
            </c:plus>
            <c:minus>
              <c:numRef>
                <c:f>'Active 7'!$D$21:$D$33</c:f>
                <c:numCache>
                  <c:formatCode>General</c:formatCode>
                  <c:ptCount val="13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7'!$J$21:$J$966</c:f>
              <c:numCache>
                <c:formatCode>General</c:formatCode>
                <c:ptCount val="946"/>
                <c:pt idx="111">
                  <c:v>5.3688400003011338E-3</c:v>
                </c:pt>
                <c:pt idx="112">
                  <c:v>2.7467160005471669E-2</c:v>
                </c:pt>
                <c:pt idx="113">
                  <c:v>3.1242739998560864E-2</c:v>
                </c:pt>
                <c:pt idx="114">
                  <c:v>1.4145820001431275E-2</c:v>
                </c:pt>
                <c:pt idx="115">
                  <c:v>7.9672400024719536E-3</c:v>
                </c:pt>
                <c:pt idx="116">
                  <c:v>3.9166319998912513E-2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32">
                  <c:v>1.3349799999559764E-2</c:v>
                </c:pt>
                <c:pt idx="135">
                  <c:v>3.6244400034775026E-3</c:v>
                </c:pt>
                <c:pt idx="146">
                  <c:v>7.3427000024821609E-3</c:v>
                </c:pt>
                <c:pt idx="147">
                  <c:v>5.2351199992699549E-3</c:v>
                </c:pt>
                <c:pt idx="148">
                  <c:v>6.127540000306908E-3</c:v>
                </c:pt>
                <c:pt idx="153">
                  <c:v>7.3636800007079728E-3</c:v>
                </c:pt>
                <c:pt idx="154">
                  <c:v>-1.0529220002354123E-2</c:v>
                </c:pt>
                <c:pt idx="157">
                  <c:v>-3.0293399977381341E-3</c:v>
                </c:pt>
                <c:pt idx="160">
                  <c:v>1.0706680004659574E-2</c:v>
                </c:pt>
                <c:pt idx="161">
                  <c:v>1.570668000204023E-2</c:v>
                </c:pt>
                <c:pt idx="162">
                  <c:v>-5.4013800036045723E-3</c:v>
                </c:pt>
                <c:pt idx="163">
                  <c:v>-9.0174000069964677E-4</c:v>
                </c:pt>
                <c:pt idx="164">
                  <c:v>2.9909200020483695E-3</c:v>
                </c:pt>
                <c:pt idx="169">
                  <c:v>1.9793999963440001E-3</c:v>
                </c:pt>
                <c:pt idx="170">
                  <c:v>-8.1662000011419877E-3</c:v>
                </c:pt>
                <c:pt idx="183">
                  <c:v>-2.1908640002948232E-2</c:v>
                </c:pt>
                <c:pt idx="184">
                  <c:v>-2.4408760000369512E-2</c:v>
                </c:pt>
                <c:pt idx="185">
                  <c:v>-2.3516100001870655E-2</c:v>
                </c:pt>
                <c:pt idx="187">
                  <c:v>-2.7624399997876026E-2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D9E-4A55-8DA2-B4A4BA62DC02}"/>
            </c:ext>
          </c:extLst>
        </c:ser>
        <c:ser>
          <c:idx val="4"/>
          <c:order val="3"/>
          <c:tx>
            <c:strRef>
              <c:f>'Active 7'!$K$20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7'!$D$21:$D$64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7'!$K$21:$K$966</c:f>
              <c:numCache>
                <c:formatCode>General</c:formatCode>
                <c:ptCount val="946"/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6.8564999965019524E-3</c:v>
                </c:pt>
                <c:pt idx="125">
                  <c:v>9.0450999996392056E-3</c:v>
                </c:pt>
                <c:pt idx="127">
                  <c:v>9.2081600014353171E-3</c:v>
                </c:pt>
                <c:pt idx="129">
                  <c:v>7.9295799951069057E-3</c:v>
                </c:pt>
                <c:pt idx="131">
                  <c:v>1.5636439995432738E-2</c:v>
                </c:pt>
                <c:pt idx="134">
                  <c:v>6.581719993846491E-3</c:v>
                </c:pt>
                <c:pt idx="137">
                  <c:v>7.6512800005730242E-3</c:v>
                </c:pt>
                <c:pt idx="138">
                  <c:v>5.7726999948499724E-3</c:v>
                </c:pt>
                <c:pt idx="140">
                  <c:v>5.7582599984016269E-3</c:v>
                </c:pt>
                <c:pt idx="142">
                  <c:v>4.9581400016904809E-3</c:v>
                </c:pt>
                <c:pt idx="144">
                  <c:v>5.2649999997811392E-3</c:v>
                </c:pt>
                <c:pt idx="145">
                  <c:v>5.8639199996832758E-3</c:v>
                </c:pt>
                <c:pt idx="149">
                  <c:v>7.5043999822810292E-4</c:v>
                </c:pt>
                <c:pt idx="151">
                  <c:v>-2.0281400065869093E-3</c:v>
                </c:pt>
                <c:pt idx="156">
                  <c:v>-9.5075999706750736E-4</c:v>
                </c:pt>
                <c:pt idx="158">
                  <c:v>-7.6508000347530469E-4</c:v>
                </c:pt>
                <c:pt idx="165">
                  <c:v>-8.2412999981897883E-3</c:v>
                </c:pt>
                <c:pt idx="166">
                  <c:v>-7.5413000013213605E-3</c:v>
                </c:pt>
                <c:pt idx="167">
                  <c:v>-6.7414200020721182E-3</c:v>
                </c:pt>
                <c:pt idx="168">
                  <c:v>-5.6414200080325827E-3</c:v>
                </c:pt>
                <c:pt idx="171">
                  <c:v>-6.520920003822539E-3</c:v>
                </c:pt>
                <c:pt idx="172">
                  <c:v>-5.9209200044278987E-3</c:v>
                </c:pt>
                <c:pt idx="173">
                  <c:v>-7.1138200073619373E-3</c:v>
                </c:pt>
                <c:pt idx="174">
                  <c:v>-6.9138200051384047E-3</c:v>
                </c:pt>
                <c:pt idx="175">
                  <c:v>-8.0261800030712038E-3</c:v>
                </c:pt>
                <c:pt idx="176">
                  <c:v>-9.5641600055387244E-3</c:v>
                </c:pt>
                <c:pt idx="177">
                  <c:v>-8.7641600039205514E-3</c:v>
                </c:pt>
                <c:pt idx="178">
                  <c:v>-1.2042739996104501E-2</c:v>
                </c:pt>
                <c:pt idx="179">
                  <c:v>-1.1042739999538753E-2</c:v>
                </c:pt>
                <c:pt idx="180">
                  <c:v>-1.7479759997513611E-2</c:v>
                </c:pt>
                <c:pt idx="181">
                  <c:v>-1.3395839996519499E-2</c:v>
                </c:pt>
                <c:pt idx="182">
                  <c:v>-1.6652480000630021E-2</c:v>
                </c:pt>
                <c:pt idx="186">
                  <c:v>-1.7524280003271997E-2</c:v>
                </c:pt>
                <c:pt idx="188">
                  <c:v>-1.9396560004679486E-2</c:v>
                </c:pt>
                <c:pt idx="189">
                  <c:v>-2.426804000424454E-2</c:v>
                </c:pt>
                <c:pt idx="190">
                  <c:v>-2.2909280000021681E-2</c:v>
                </c:pt>
                <c:pt idx="191">
                  <c:v>-2.2738760002539493E-2</c:v>
                </c:pt>
                <c:pt idx="192">
                  <c:v>-2.4317339994013309E-2</c:v>
                </c:pt>
                <c:pt idx="193">
                  <c:v>-2.4231660005170852E-2</c:v>
                </c:pt>
                <c:pt idx="194">
                  <c:v>-2.1538879998843186E-2</c:v>
                </c:pt>
                <c:pt idx="195">
                  <c:v>-2.5817460002144799E-2</c:v>
                </c:pt>
                <c:pt idx="196">
                  <c:v>-2.3731900000711903E-2</c:v>
                </c:pt>
                <c:pt idx="197">
                  <c:v>-2.3346699999819975E-2</c:v>
                </c:pt>
                <c:pt idx="198">
                  <c:v>-2.4195999998482876E-2</c:v>
                </c:pt>
                <c:pt idx="199">
                  <c:v>-3.1203459999233019E-2</c:v>
                </c:pt>
                <c:pt idx="200">
                  <c:v>-2.6239999999233987E-2</c:v>
                </c:pt>
                <c:pt idx="201">
                  <c:v>-2.4629281397210434E-2</c:v>
                </c:pt>
                <c:pt idx="202">
                  <c:v>-2.7102539999759756E-2</c:v>
                </c:pt>
                <c:pt idx="203">
                  <c:v>-2.5702660001115873E-2</c:v>
                </c:pt>
                <c:pt idx="204">
                  <c:v>-2.6095679997524712E-2</c:v>
                </c:pt>
                <c:pt idx="205">
                  <c:v>-2.5389180002093781E-2</c:v>
                </c:pt>
                <c:pt idx="206">
                  <c:v>-2.8603500002645887E-2</c:v>
                </c:pt>
                <c:pt idx="207">
                  <c:v>-2.4096400004054885E-2</c:v>
                </c:pt>
                <c:pt idx="208">
                  <c:v>-2.6710719997936394E-2</c:v>
                </c:pt>
                <c:pt idx="209">
                  <c:v>-2.728930000012042E-2</c:v>
                </c:pt>
                <c:pt idx="210">
                  <c:v>-2.3603620000358205E-2</c:v>
                </c:pt>
                <c:pt idx="211">
                  <c:v>-2.4110840000503231E-2</c:v>
                </c:pt>
                <c:pt idx="212">
                  <c:v>-2.2996640000201296E-2</c:v>
                </c:pt>
                <c:pt idx="213">
                  <c:v>-2.5210959996911697E-2</c:v>
                </c:pt>
                <c:pt idx="214">
                  <c:v>-2.5518299997202121E-2</c:v>
                </c:pt>
                <c:pt idx="215">
                  <c:v>-2.779688000009628E-2</c:v>
                </c:pt>
                <c:pt idx="216">
                  <c:v>-2.3811200000636745E-2</c:v>
                </c:pt>
                <c:pt idx="217">
                  <c:v>-2.4804100001347251E-2</c:v>
                </c:pt>
                <c:pt idx="218">
                  <c:v>-2.4718419997952878E-2</c:v>
                </c:pt>
                <c:pt idx="219">
                  <c:v>-2.5311320001492277E-2</c:v>
                </c:pt>
                <c:pt idx="220">
                  <c:v>-2.7004219999071211E-2</c:v>
                </c:pt>
                <c:pt idx="221">
                  <c:v>-2.7940080006374046E-2</c:v>
                </c:pt>
                <c:pt idx="222">
                  <c:v>-2.6025999999546912E-2</c:v>
                </c:pt>
                <c:pt idx="223">
                  <c:v>-2.3618900006113108E-2</c:v>
                </c:pt>
                <c:pt idx="224">
                  <c:v>-2.5040439999429509E-2</c:v>
                </c:pt>
                <c:pt idx="225">
                  <c:v>-2.4519020000298042E-2</c:v>
                </c:pt>
                <c:pt idx="226">
                  <c:v>-2.5540560003719293E-2</c:v>
                </c:pt>
                <c:pt idx="227">
                  <c:v>-2.5526719997287728E-2</c:v>
                </c:pt>
                <c:pt idx="228">
                  <c:v>-2.5655599994934164E-2</c:v>
                </c:pt>
                <c:pt idx="229">
                  <c:v>-2.4941520001448225E-2</c:v>
                </c:pt>
                <c:pt idx="230">
                  <c:v>-2.3940680002851877E-2</c:v>
                </c:pt>
                <c:pt idx="231">
                  <c:v>-2.5702619997900911E-2</c:v>
                </c:pt>
                <c:pt idx="232">
                  <c:v>-2.5095520002651028E-2</c:v>
                </c:pt>
                <c:pt idx="233">
                  <c:v>-2.2868760002893396E-2</c:v>
                </c:pt>
                <c:pt idx="234">
                  <c:v>-2.3553920000267681E-2</c:v>
                </c:pt>
                <c:pt idx="235">
                  <c:v>-2.2677420005493332E-2</c:v>
                </c:pt>
                <c:pt idx="236">
                  <c:v>-2.4063460004981607E-2</c:v>
                </c:pt>
                <c:pt idx="237">
                  <c:v>-2.3603260000527371E-2</c:v>
                </c:pt>
                <c:pt idx="238">
                  <c:v>-1.833197999803815E-2</c:v>
                </c:pt>
                <c:pt idx="239">
                  <c:v>-1.967811999929836E-2</c:v>
                </c:pt>
                <c:pt idx="240">
                  <c:v>-1.959812000131933E-2</c:v>
                </c:pt>
                <c:pt idx="241">
                  <c:v>-1.9178120004653465E-2</c:v>
                </c:pt>
                <c:pt idx="242">
                  <c:v>-1.5125680001801811E-2</c:v>
                </c:pt>
                <c:pt idx="243">
                  <c:v>-1.789754000492394E-2</c:v>
                </c:pt>
                <c:pt idx="244">
                  <c:v>-1.7578620005224366E-2</c:v>
                </c:pt>
                <c:pt idx="247">
                  <c:v>-8.0328199983341619E-3</c:v>
                </c:pt>
                <c:pt idx="248">
                  <c:v>-9.7910600015893579E-3</c:v>
                </c:pt>
                <c:pt idx="249">
                  <c:v>-8.3062199992127717E-3</c:v>
                </c:pt>
                <c:pt idx="251">
                  <c:v>-9.6857600001385435E-3</c:v>
                </c:pt>
                <c:pt idx="252">
                  <c:v>-2.12001999898348E-3</c:v>
                </c:pt>
                <c:pt idx="253">
                  <c:v>1.8307999998796731E-3</c:v>
                </c:pt>
                <c:pt idx="254">
                  <c:v>2.979659999255091E-3</c:v>
                </c:pt>
                <c:pt idx="255">
                  <c:v>2.2724399968865328E-3</c:v>
                </c:pt>
                <c:pt idx="256">
                  <c:v>2.3723199992673472E-3</c:v>
                </c:pt>
                <c:pt idx="257">
                  <c:v>4.3648599967127666E-3</c:v>
                </c:pt>
                <c:pt idx="258">
                  <c:v>6.0031599568901584E-3</c:v>
                </c:pt>
                <c:pt idx="259">
                  <c:v>8.2002799972542562E-3</c:v>
                </c:pt>
                <c:pt idx="260">
                  <c:v>8.457199961412698E-3</c:v>
                </c:pt>
                <c:pt idx="261">
                  <c:v>1.2508499996329192E-2</c:v>
                </c:pt>
                <c:pt idx="262">
                  <c:v>1.1315600000671111E-2</c:v>
                </c:pt>
                <c:pt idx="263">
                  <c:v>1.3492979996954091E-2</c:v>
                </c:pt>
                <c:pt idx="264">
                  <c:v>1.3492979996954091E-2</c:v>
                </c:pt>
                <c:pt idx="265">
                  <c:v>1.3892980001401156E-2</c:v>
                </c:pt>
                <c:pt idx="266">
                  <c:v>1.4821500000834931E-2</c:v>
                </c:pt>
                <c:pt idx="267">
                  <c:v>1.2442919993191026E-2</c:v>
                </c:pt>
                <c:pt idx="268">
                  <c:v>2.001503999781562E-2</c:v>
                </c:pt>
                <c:pt idx="269">
                  <c:v>1.8757040001219139E-2</c:v>
                </c:pt>
                <c:pt idx="270">
                  <c:v>2.0178459999442566E-2</c:v>
                </c:pt>
                <c:pt idx="271">
                  <c:v>1.987016000202857E-2</c:v>
                </c:pt>
                <c:pt idx="272">
                  <c:v>2.0755600002303254E-2</c:v>
                </c:pt>
                <c:pt idx="273">
                  <c:v>3.2593579999229405E-2</c:v>
                </c:pt>
                <c:pt idx="274">
                  <c:v>3.4227640004246496E-2</c:v>
                </c:pt>
                <c:pt idx="275">
                  <c:v>3.6884319997625425E-2</c:v>
                </c:pt>
                <c:pt idx="276">
                  <c:v>3.9880619995528832E-2</c:v>
                </c:pt>
                <c:pt idx="277">
                  <c:v>4.0080619997752365E-2</c:v>
                </c:pt>
                <c:pt idx="278">
                  <c:v>4.0180619995226152E-2</c:v>
                </c:pt>
                <c:pt idx="279">
                  <c:v>4.1920219999155961E-2</c:v>
                </c:pt>
                <c:pt idx="280">
                  <c:v>4.2020220003905706E-2</c:v>
                </c:pt>
                <c:pt idx="281">
                  <c:v>4.3020220000471454E-2</c:v>
                </c:pt>
                <c:pt idx="282">
                  <c:v>4.2112999995879363E-2</c:v>
                </c:pt>
                <c:pt idx="283">
                  <c:v>4.2112999995879363E-2</c:v>
                </c:pt>
                <c:pt idx="284">
                  <c:v>4.1048140003113076E-2</c:v>
                </c:pt>
                <c:pt idx="285">
                  <c:v>4.3555240001296625E-2</c:v>
                </c:pt>
                <c:pt idx="286">
                  <c:v>4.2447059997357428E-2</c:v>
                </c:pt>
                <c:pt idx="287">
                  <c:v>4.7723619994940236E-2</c:v>
                </c:pt>
                <c:pt idx="288">
                  <c:v>4.7923619997163769E-2</c:v>
                </c:pt>
                <c:pt idx="289">
                  <c:v>4.8023620001913514E-2</c:v>
                </c:pt>
                <c:pt idx="290">
                  <c:v>4.8716040051658638E-2</c:v>
                </c:pt>
                <c:pt idx="291">
                  <c:v>4.9916039875824936E-2</c:v>
                </c:pt>
                <c:pt idx="292">
                  <c:v>5.0416039957781322E-2</c:v>
                </c:pt>
                <c:pt idx="293">
                  <c:v>4.6708219859283417E-2</c:v>
                </c:pt>
                <c:pt idx="294">
                  <c:v>4.3814359814859927E-2</c:v>
                </c:pt>
                <c:pt idx="295">
                  <c:v>5.1205939947976731E-2</c:v>
                </c:pt>
                <c:pt idx="296">
                  <c:v>5.0191379996249452E-2</c:v>
                </c:pt>
                <c:pt idx="297">
                  <c:v>5.181280000397237E-2</c:v>
                </c:pt>
                <c:pt idx="298">
                  <c:v>4.9447940065874718E-2</c:v>
                </c:pt>
                <c:pt idx="299">
                  <c:v>4.964794019178953E-2</c:v>
                </c:pt>
                <c:pt idx="300">
                  <c:v>5.2047939840122126E-2</c:v>
                </c:pt>
                <c:pt idx="301">
                  <c:v>5.207598015840631E-2</c:v>
                </c:pt>
                <c:pt idx="302">
                  <c:v>5.1475859960191883E-2</c:v>
                </c:pt>
                <c:pt idx="303">
                  <c:v>5.0568160040711518E-2</c:v>
                </c:pt>
                <c:pt idx="304">
                  <c:v>5.852197996864561E-2</c:v>
                </c:pt>
                <c:pt idx="305">
                  <c:v>5.9728719934355468E-2</c:v>
                </c:pt>
                <c:pt idx="306">
                  <c:v>5.7835819956380874E-2</c:v>
                </c:pt>
                <c:pt idx="307">
                  <c:v>6.0206819849554449E-2</c:v>
                </c:pt>
                <c:pt idx="308">
                  <c:v>5.9349299997847993E-2</c:v>
                </c:pt>
                <c:pt idx="309">
                  <c:v>6.0910799998964649E-2</c:v>
                </c:pt>
                <c:pt idx="310">
                  <c:v>6.6787359857698902E-2</c:v>
                </c:pt>
                <c:pt idx="311">
                  <c:v>6.9846700003836304E-2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D9E-4A55-8DA2-B4A4BA62DC02}"/>
            </c:ext>
          </c:extLst>
        </c:ser>
        <c:ser>
          <c:idx val="2"/>
          <c:order val="4"/>
          <c:tx>
            <c:strRef>
              <c:f>'Active 7'!$L$20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7'!$D$21:$D$64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7'!$L$21:$L$966</c:f>
              <c:numCache>
                <c:formatCode>General</c:formatCode>
                <c:ptCount val="94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D9E-4A55-8DA2-B4A4BA62DC02}"/>
            </c:ext>
          </c:extLst>
        </c:ser>
        <c:ser>
          <c:idx val="5"/>
          <c:order val="5"/>
          <c:tx>
            <c:strRef>
              <c:f>'Active 7'!$M$20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7'!$D$21:$D$64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7'!$M$21:$M$966</c:f>
              <c:numCache>
                <c:formatCode>General</c:formatCode>
                <c:ptCount val="94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D9E-4A55-8DA2-B4A4BA62DC02}"/>
            </c:ext>
          </c:extLst>
        </c:ser>
        <c:ser>
          <c:idx val="6"/>
          <c:order val="6"/>
          <c:tx>
            <c:strRef>
              <c:f>'Active 7'!$N$20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7'!$D$21:$D$64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7'!$N$21:$N$966</c:f>
              <c:numCache>
                <c:formatCode>General</c:formatCode>
                <c:ptCount val="946"/>
                <c:pt idx="73">
                  <c:v>-1.1305759999231668E-2</c:v>
                </c:pt>
                <c:pt idx="78">
                  <c:v>-5.2952100002585212E-2</c:v>
                </c:pt>
                <c:pt idx="124">
                  <c:v>8.3564999949885532E-3</c:v>
                </c:pt>
                <c:pt idx="126">
                  <c:v>1.0045099996204954E-2</c:v>
                </c:pt>
                <c:pt idx="128">
                  <c:v>9.6081599986064248E-3</c:v>
                </c:pt>
                <c:pt idx="130">
                  <c:v>8.0295799998566508E-3</c:v>
                </c:pt>
                <c:pt idx="133">
                  <c:v>5.0817199953598902E-3</c:v>
                </c:pt>
                <c:pt idx="136">
                  <c:v>6.551279999257531E-3</c:v>
                </c:pt>
                <c:pt idx="139">
                  <c:v>6.3726999942446128E-3</c:v>
                </c:pt>
                <c:pt idx="141">
                  <c:v>6.9582599971909076E-3</c:v>
                </c:pt>
                <c:pt idx="143">
                  <c:v>4.8650000026100315E-3</c:v>
                </c:pt>
                <c:pt idx="150">
                  <c:v>1.3504399976227432E-3</c:v>
                </c:pt>
                <c:pt idx="152">
                  <c:v>-1.428140007192269E-3</c:v>
                </c:pt>
                <c:pt idx="155">
                  <c:v>-1.7507599986856803E-3</c:v>
                </c:pt>
                <c:pt idx="159">
                  <c:v>-6.6508000600151718E-4</c:v>
                </c:pt>
                <c:pt idx="245">
                  <c:v>-1.3742000002821442E-2</c:v>
                </c:pt>
                <c:pt idx="246">
                  <c:v>-1.3742240000283346E-2</c:v>
                </c:pt>
                <c:pt idx="250">
                  <c:v>-9.2991199999232776E-3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D9E-4A55-8DA2-B4A4BA62DC02}"/>
            </c:ext>
          </c:extLst>
        </c:ser>
        <c:ser>
          <c:idx val="9"/>
          <c:order val="7"/>
          <c:tx>
            <c:strRef>
              <c:f>'Active 7'!$AE$1</c:f>
              <c:strCache>
                <c:ptCount val="1"/>
                <c:pt idx="0">
                  <c:v>Q+Sin.fit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7'!$AB$2:$AB$36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'Active 7'!$AE$2:$AE$36</c:f>
              <c:numCache>
                <c:formatCode>General</c:formatCode>
                <c:ptCount val="35"/>
                <c:pt idx="0">
                  <c:v>5.8789568178365087E-2</c:v>
                </c:pt>
                <c:pt idx="1">
                  <c:v>3.5293778436250839E-2</c:v>
                </c:pt>
                <c:pt idx="2">
                  <c:v>1.5888189211294645E-2</c:v>
                </c:pt>
                <c:pt idx="3">
                  <c:v>5.80563977617507E-4</c:v>
                </c:pt>
                <c:pt idx="4">
                  <c:v>-1.0721780449258006E-2</c:v>
                </c:pt>
                <c:pt idx="5">
                  <c:v>-1.8208852832914527E-2</c:v>
                </c:pt>
                <c:pt idx="6">
                  <c:v>-2.2161589025755331E-2</c:v>
                </c:pt>
                <c:pt idx="7">
                  <c:v>-2.2942391535240553E-2</c:v>
                </c:pt>
                <c:pt idx="8">
                  <c:v>-2.0982925724022869E-2</c:v>
                </c:pt>
                <c:pt idx="9">
                  <c:v>-1.6769583603420846E-2</c:v>
                </c:pt>
                <c:pt idx="10">
                  <c:v>-1.082710472278994E-2</c:v>
                </c:pt>
                <c:pt idx="11">
                  <c:v>-3.7009057166159653E-3</c:v>
                </c:pt>
                <c:pt idx="12">
                  <c:v>4.0612864432667956E-3</c:v>
                </c:pt>
                <c:pt idx="13">
                  <c:v>1.1927878995401014E-2</c:v>
                </c:pt>
                <c:pt idx="14">
                  <c:v>1.9401314621552986E-2</c:v>
                </c:pt>
                <c:pt idx="15">
                  <c:v>2.6034826545829906E-2</c:v>
                </c:pt>
                <c:pt idx="16">
                  <c:v>3.1447483276939844E-2</c:v>
                </c:pt>
                <c:pt idx="17">
                  <c:v>3.5337016366240155E-2</c:v>
                </c:pt>
                <c:pt idx="18">
                  <c:v>3.74899992105234E-2</c:v>
                </c:pt>
                <c:pt idx="19">
                  <c:v>3.778903413129444E-2</c:v>
                </c:pt>
                <c:pt idx="20">
                  <c:v>3.6216705707717706E-2</c:v>
                </c:pt>
                <c:pt idx="21">
                  <c:v>3.2856167235888405E-2</c:v>
                </c:pt>
                <c:pt idx="22">
                  <c:v>2.7888340565581163E-2</c:v>
                </c:pt>
                <c:pt idx="23">
                  <c:v>2.158582360916525E-2</c:v>
                </c:pt>
                <c:pt idx="24">
                  <c:v>1.4303710685565997E-2</c:v>
                </c:pt>
                <c:pt idx="25">
                  <c:v>6.4676348215402732E-3</c:v>
                </c:pt>
                <c:pt idx="26">
                  <c:v>-1.4405653176796061E-3</c:v>
                </c:pt>
                <c:pt idx="27">
                  <c:v>-8.8990712063991579E-3</c:v>
                </c:pt>
                <c:pt idx="28">
                  <c:v>-1.5363656546739466E-2</c:v>
                </c:pt>
                <c:pt idx="29">
                  <c:v>-2.028601393217723E-2</c:v>
                </c:pt>
                <c:pt idx="30">
                  <c:v>-2.313221894124088E-2</c:v>
                </c:pt>
                <c:pt idx="31">
                  <c:v>-2.3400709888335619E-2</c:v>
                </c:pt>
                <c:pt idx="32">
                  <c:v>-2.0639177768775746E-2</c:v>
                </c:pt>
                <c:pt idx="33">
                  <c:v>-1.4459797634000279E-2</c:v>
                </c:pt>
                <c:pt idx="34">
                  <c:v>-4.5522884848053363E-3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D9E-4A55-8DA2-B4A4BA62D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8939208"/>
        <c:axId val="1"/>
      </c:scatterChart>
      <c:valAx>
        <c:axId val="828939208"/>
        <c:scaling>
          <c:orientation val="minMax"/>
          <c:max val="50000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893920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17d. AP Leo - Residuals from the sinusoidal fit</a:t>
            </a:r>
          </a:p>
        </c:rich>
      </c:tx>
      <c:layout>
        <c:manualLayout>
          <c:xMode val="edge"/>
          <c:yMode val="edge"/>
          <c:x val="0.11663089629994954"/>
          <c:y val="1.953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1113356246368"/>
          <c:y val="0.1484377831226027"/>
          <c:w val="0.82721469527737679"/>
          <c:h val="0.687501311304686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7'!$X$20</c:f>
              <c:strCache>
                <c:ptCount val="1"/>
                <c:pt idx="0">
                  <c:v>O-C'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7'!$F$21:$F$966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7'!$X$21:$X$966</c:f>
              <c:numCache>
                <c:formatCode>General</c:formatCode>
                <c:ptCount val="946"/>
                <c:pt idx="0">
                  <c:v>0.14590279448985344</c:v>
                </c:pt>
                <c:pt idx="1">
                  <c:v>0.12261378332674637</c:v>
                </c:pt>
                <c:pt idx="2">
                  <c:v>0.14849954187459127</c:v>
                </c:pt>
                <c:pt idx="3">
                  <c:v>0.1183179364060872</c:v>
                </c:pt>
                <c:pt idx="4">
                  <c:v>0.12658959356190536</c:v>
                </c:pt>
                <c:pt idx="5">
                  <c:v>7.3242987874149387E-2</c:v>
                </c:pt>
                <c:pt idx="6">
                  <c:v>0.11813262652984229</c:v>
                </c:pt>
                <c:pt idx="7">
                  <c:v>0.10932702455063004</c:v>
                </c:pt>
                <c:pt idx="8">
                  <c:v>0.11362254719965362</c:v>
                </c:pt>
                <c:pt idx="9">
                  <c:v>0.11591110306929112</c:v>
                </c:pt>
                <c:pt idx="10">
                  <c:v>0.16442447292400797</c:v>
                </c:pt>
                <c:pt idx="11">
                  <c:v>0.12191974455514651</c:v>
                </c:pt>
                <c:pt idx="12">
                  <c:v>7.6295580433169863E-2</c:v>
                </c:pt>
                <c:pt idx="13">
                  <c:v>9.6650137420134563E-2</c:v>
                </c:pt>
                <c:pt idx="14">
                  <c:v>7.1143958090374729E-2</c:v>
                </c:pt>
                <c:pt idx="15">
                  <c:v>0.10340300691719832</c:v>
                </c:pt>
                <c:pt idx="16">
                  <c:v>7.7623516121857167E-2</c:v>
                </c:pt>
                <c:pt idx="17">
                  <c:v>0.11740095990628828</c:v>
                </c:pt>
                <c:pt idx="18">
                  <c:v>9.2968153897462102E-2</c:v>
                </c:pt>
                <c:pt idx="19">
                  <c:v>0.10096465030654538</c:v>
                </c:pt>
                <c:pt idx="20">
                  <c:v>7.764400884252208E-2</c:v>
                </c:pt>
                <c:pt idx="21">
                  <c:v>9.6927404928671523E-2</c:v>
                </c:pt>
                <c:pt idx="22">
                  <c:v>5.742244613221785E-2</c:v>
                </c:pt>
                <c:pt idx="23">
                  <c:v>6.2951898427926242E-2</c:v>
                </c:pt>
                <c:pt idx="24">
                  <c:v>7.9909819426055684E-2</c:v>
                </c:pt>
                <c:pt idx="25">
                  <c:v>6.0583502649951576E-2</c:v>
                </c:pt>
                <c:pt idx="26">
                  <c:v>8.596369662199016E-2</c:v>
                </c:pt>
                <c:pt idx="27">
                  <c:v>0.11771949742636352</c:v>
                </c:pt>
                <c:pt idx="28">
                  <c:v>0.10811086249586803</c:v>
                </c:pt>
                <c:pt idx="29">
                  <c:v>8.5935279350181221E-2</c:v>
                </c:pt>
                <c:pt idx="30">
                  <c:v>0.1211146401292689</c:v>
                </c:pt>
                <c:pt idx="31">
                  <c:v>6.5377368078844894E-2</c:v>
                </c:pt>
                <c:pt idx="32">
                  <c:v>1.3029737771689517E-2</c:v>
                </c:pt>
                <c:pt idx="33">
                  <c:v>3.1240405011500536E-2</c:v>
                </c:pt>
                <c:pt idx="34">
                  <c:v>3.001286508736066E-2</c:v>
                </c:pt>
                <c:pt idx="35">
                  <c:v>4.8917557089154157E-2</c:v>
                </c:pt>
                <c:pt idx="36">
                  <c:v>4.3407973744670911E-2</c:v>
                </c:pt>
                <c:pt idx="37">
                  <c:v>2.8040811503612595E-2</c:v>
                </c:pt>
                <c:pt idx="38">
                  <c:v>2.7302705991521403E-2</c:v>
                </c:pt>
                <c:pt idx="39">
                  <c:v>2.2400042092880934E-2</c:v>
                </c:pt>
                <c:pt idx="40">
                  <c:v>3.6400508910152285E-2</c:v>
                </c:pt>
                <c:pt idx="41">
                  <c:v>4.9478877837714597E-2</c:v>
                </c:pt>
                <c:pt idx="42">
                  <c:v>6.7421991685336344E-2</c:v>
                </c:pt>
                <c:pt idx="43">
                  <c:v>4.7162806669870147E-2</c:v>
                </c:pt>
                <c:pt idx="44">
                  <c:v>3.3775661381447636E-2</c:v>
                </c:pt>
                <c:pt idx="45">
                  <c:v>3.0573599900905947E-2</c:v>
                </c:pt>
                <c:pt idx="46">
                  <c:v>3.205109644665266E-2</c:v>
                </c:pt>
                <c:pt idx="47">
                  <c:v>4.9949137348084337E-2</c:v>
                </c:pt>
                <c:pt idx="48">
                  <c:v>7.2624186955896813E-2</c:v>
                </c:pt>
                <c:pt idx="49">
                  <c:v>2.0141522635344494E-3</c:v>
                </c:pt>
                <c:pt idx="50">
                  <c:v>-4.9105661824033059E-3</c:v>
                </c:pt>
                <c:pt idx="51">
                  <c:v>5.6035764696219993E-2</c:v>
                </c:pt>
                <c:pt idx="52">
                  <c:v>-5.1839586387584444E-3</c:v>
                </c:pt>
                <c:pt idx="53">
                  <c:v>1.8845215649881661E-2</c:v>
                </c:pt>
                <c:pt idx="54">
                  <c:v>4.0940346419740259E-3</c:v>
                </c:pt>
                <c:pt idx="55">
                  <c:v>5.3793854565098401E-2</c:v>
                </c:pt>
                <c:pt idx="56">
                  <c:v>-5.5714478467929623E-4</c:v>
                </c:pt>
                <c:pt idx="57">
                  <c:v>5.8469923165148999E-3</c:v>
                </c:pt>
                <c:pt idx="58">
                  <c:v>1.2175667834845527E-2</c:v>
                </c:pt>
                <c:pt idx="59">
                  <c:v>5.5939778221597417E-2</c:v>
                </c:pt>
                <c:pt idx="60">
                  <c:v>2.1155347462778959E-2</c:v>
                </c:pt>
                <c:pt idx="61">
                  <c:v>1.3527200418082974E-2</c:v>
                </c:pt>
                <c:pt idx="62">
                  <c:v>3.8124967763972055E-2</c:v>
                </c:pt>
                <c:pt idx="63">
                  <c:v>-4.5928233441543287E-2</c:v>
                </c:pt>
                <c:pt idx="64">
                  <c:v>-3.4779312606232432E-2</c:v>
                </c:pt>
                <c:pt idx="65">
                  <c:v>2.6054831187080831E-2</c:v>
                </c:pt>
                <c:pt idx="66">
                  <c:v>2.0090463291167929E-2</c:v>
                </c:pt>
                <c:pt idx="67">
                  <c:v>3.0909484661071084E-2</c:v>
                </c:pt>
                <c:pt idx="68">
                  <c:v>-1.1052493784862068E-3</c:v>
                </c:pt>
                <c:pt idx="69">
                  <c:v>5.4886150620281279E-3</c:v>
                </c:pt>
                <c:pt idx="70">
                  <c:v>7.8493208914121426E-2</c:v>
                </c:pt>
                <c:pt idx="71">
                  <c:v>0.11849320891135656</c:v>
                </c:pt>
                <c:pt idx="72">
                  <c:v>2.7010576567840415E-2</c:v>
                </c:pt>
                <c:pt idx="73">
                  <c:v>1.5681484325512664E-2</c:v>
                </c:pt>
                <c:pt idx="74">
                  <c:v>5.7256857254669891E-2</c:v>
                </c:pt>
                <c:pt idx="75">
                  <c:v>-9.2655786277922106E-3</c:v>
                </c:pt>
                <c:pt idx="76">
                  <c:v>2.4062541999337259E-2</c:v>
                </c:pt>
                <c:pt idx="77">
                  <c:v>-2.7764322670395202E-2</c:v>
                </c:pt>
                <c:pt idx="78">
                  <c:v>-3.804629258044754E-2</c:v>
                </c:pt>
                <c:pt idx="79">
                  <c:v>7.9722509070512731E-2</c:v>
                </c:pt>
                <c:pt idx="80">
                  <c:v>6.9730674107953122E-3</c:v>
                </c:pt>
                <c:pt idx="81">
                  <c:v>1.0837655734670104E-3</c:v>
                </c:pt>
                <c:pt idx="82">
                  <c:v>-9.63941502711535E-4</c:v>
                </c:pt>
                <c:pt idx="83">
                  <c:v>-9.9010105527897602E-3</c:v>
                </c:pt>
                <c:pt idx="84">
                  <c:v>-8.2185506132510702E-2</c:v>
                </c:pt>
                <c:pt idx="85">
                  <c:v>-2.2233872400443354E-3</c:v>
                </c:pt>
                <c:pt idx="86">
                  <c:v>-4.7157612232820827E-3</c:v>
                </c:pt>
                <c:pt idx="87">
                  <c:v>1.6476905090992901E-2</c:v>
                </c:pt>
                <c:pt idx="88">
                  <c:v>3.0459146362368666E-2</c:v>
                </c:pt>
                <c:pt idx="89">
                  <c:v>-0.1160276677197956</c:v>
                </c:pt>
                <c:pt idx="90">
                  <c:v>-7.1607528802922898E-3</c:v>
                </c:pt>
                <c:pt idx="91">
                  <c:v>-1.0022743770567596E-2</c:v>
                </c:pt>
                <c:pt idx="92">
                  <c:v>3.2431273823171125E-2</c:v>
                </c:pt>
                <c:pt idx="93">
                  <c:v>-2.3214782532845944E-2</c:v>
                </c:pt>
                <c:pt idx="94">
                  <c:v>-1.1174234155823332E-2</c:v>
                </c:pt>
                <c:pt idx="95">
                  <c:v>-8.3669913119615927E-3</c:v>
                </c:pt>
                <c:pt idx="96">
                  <c:v>-6.1922286860806676E-2</c:v>
                </c:pt>
                <c:pt idx="97">
                  <c:v>-2.5064267625062614E-2</c:v>
                </c:pt>
                <c:pt idx="98">
                  <c:v>-1.8554386916131843E-2</c:v>
                </c:pt>
                <c:pt idx="99">
                  <c:v>-5.0619100075979584E-2</c:v>
                </c:pt>
                <c:pt idx="100">
                  <c:v>-0.10874246457363054</c:v>
                </c:pt>
                <c:pt idx="101">
                  <c:v>-7.5044655160461604E-2</c:v>
                </c:pt>
                <c:pt idx="102">
                  <c:v>-6.476805653851303E-2</c:v>
                </c:pt>
                <c:pt idx="103">
                  <c:v>-2.7908726242486318E-2</c:v>
                </c:pt>
                <c:pt idx="104">
                  <c:v>-2.9678161645632944E-2</c:v>
                </c:pt>
                <c:pt idx="105">
                  <c:v>-7.0753320172590312E-3</c:v>
                </c:pt>
                <c:pt idx="106">
                  <c:v>-8.4991553471219727E-2</c:v>
                </c:pt>
                <c:pt idx="107">
                  <c:v>-7.2376639242331259E-2</c:v>
                </c:pt>
                <c:pt idx="108">
                  <c:v>-3.391758112590311E-2</c:v>
                </c:pt>
                <c:pt idx="109">
                  <c:v>-3.2243702764554044E-2</c:v>
                </c:pt>
                <c:pt idx="110">
                  <c:v>-8.7116705706809669E-2</c:v>
                </c:pt>
                <c:pt idx="111">
                  <c:v>-6.9933093922279588E-2</c:v>
                </c:pt>
                <c:pt idx="112">
                  <c:v>-3.9410997630282496E-2</c:v>
                </c:pt>
                <c:pt idx="113">
                  <c:v>-2.5200568403171059E-2</c:v>
                </c:pt>
                <c:pt idx="114">
                  <c:v>-3.5822339967757605E-2</c:v>
                </c:pt>
                <c:pt idx="115">
                  <c:v>-4.1998669929864674E-2</c:v>
                </c:pt>
                <c:pt idx="116">
                  <c:v>-6.7362125814336843E-3</c:v>
                </c:pt>
                <c:pt idx="117">
                  <c:v>-3.783608722146186E-2</c:v>
                </c:pt>
                <c:pt idx="118">
                  <c:v>-3.4410813040590023E-2</c:v>
                </c:pt>
                <c:pt idx="119">
                  <c:v>-3.0878226896557337E-2</c:v>
                </c:pt>
                <c:pt idx="120">
                  <c:v>-3.13705909554641E-2</c:v>
                </c:pt>
                <c:pt idx="121">
                  <c:v>-3.0270590954148607E-2</c:v>
                </c:pt>
                <c:pt idx="122">
                  <c:v>-3.033703027478004E-2</c:v>
                </c:pt>
                <c:pt idx="123">
                  <c:v>-3.4353795672029279E-2</c:v>
                </c:pt>
                <c:pt idx="124">
                  <c:v>-3.2853795673542678E-2</c:v>
                </c:pt>
                <c:pt idx="125">
                  <c:v>-2.892562656055702E-2</c:v>
                </c:pt>
                <c:pt idx="126">
                  <c:v>-2.7925626563991272E-2</c:v>
                </c:pt>
                <c:pt idx="127">
                  <c:v>-2.8410404998585277E-2</c:v>
                </c:pt>
                <c:pt idx="128">
                  <c:v>-2.801040500141417E-2</c:v>
                </c:pt>
                <c:pt idx="129">
                  <c:v>-2.9686519788053291E-2</c:v>
                </c:pt>
                <c:pt idx="130">
                  <c:v>-2.9586519783303546E-2</c:v>
                </c:pt>
                <c:pt idx="131">
                  <c:v>-2.1898287849945866E-2</c:v>
                </c:pt>
                <c:pt idx="132">
                  <c:v>-2.3918352042922565E-2</c:v>
                </c:pt>
                <c:pt idx="133">
                  <c:v>-2.9006819736997647E-2</c:v>
                </c:pt>
                <c:pt idx="134">
                  <c:v>-2.7506819738511046E-2</c:v>
                </c:pt>
                <c:pt idx="135">
                  <c:v>-3.0423889281289036E-2</c:v>
                </c:pt>
                <c:pt idx="136">
                  <c:v>-2.6988692374985912E-2</c:v>
                </c:pt>
                <c:pt idx="137">
                  <c:v>-2.5888692373670419E-2</c:v>
                </c:pt>
                <c:pt idx="138">
                  <c:v>-2.7764752551565464E-2</c:v>
                </c:pt>
                <c:pt idx="139">
                  <c:v>-2.7164752552170823E-2</c:v>
                </c:pt>
                <c:pt idx="140">
                  <c:v>-2.773383026979874E-2</c:v>
                </c:pt>
                <c:pt idx="141">
                  <c:v>-2.6533830271009459E-2</c:v>
                </c:pt>
                <c:pt idx="142">
                  <c:v>-2.8498661456427675E-2</c:v>
                </c:pt>
                <c:pt idx="143">
                  <c:v>-2.8508596362208594E-2</c:v>
                </c:pt>
                <c:pt idx="144">
                  <c:v>-2.8108596365037486E-2</c:v>
                </c:pt>
                <c:pt idx="145">
                  <c:v>-2.7191671333917998E-2</c:v>
                </c:pt>
                <c:pt idx="146">
                  <c:v>-1.7199675251122218E-2</c:v>
                </c:pt>
                <c:pt idx="147">
                  <c:v>-1.9173846209967631E-2</c:v>
                </c:pt>
                <c:pt idx="148">
                  <c:v>-1.8147957610206808E-2</c:v>
                </c:pt>
                <c:pt idx="149">
                  <c:v>-1.9587650311975735E-2</c:v>
                </c:pt>
                <c:pt idx="150">
                  <c:v>-1.8987650312581095E-2</c:v>
                </c:pt>
                <c:pt idx="151">
                  <c:v>-2.2363581406143279E-2</c:v>
                </c:pt>
                <c:pt idx="152">
                  <c:v>-2.1763581406748639E-2</c:v>
                </c:pt>
                <c:pt idx="153">
                  <c:v>-1.2651103147511816E-2</c:v>
                </c:pt>
                <c:pt idx="154">
                  <c:v>-3.0530746865270349E-2</c:v>
                </c:pt>
                <c:pt idx="155">
                  <c:v>-2.1717818325394666E-2</c:v>
                </c:pt>
                <c:pt idx="156">
                  <c:v>-2.0917818323776493E-2</c:v>
                </c:pt>
                <c:pt idx="157">
                  <c:v>-2.2993746767405315E-2</c:v>
                </c:pt>
                <c:pt idx="158">
                  <c:v>-2.0721531989661927E-2</c:v>
                </c:pt>
                <c:pt idx="159">
                  <c:v>-2.0621531992188139E-2</c:v>
                </c:pt>
                <c:pt idx="160">
                  <c:v>-4.9099164109808243E-3</c:v>
                </c:pt>
                <c:pt idx="161">
                  <c:v>9.0083586399830953E-5</c:v>
                </c:pt>
                <c:pt idx="162">
                  <c:v>-2.0731262470569081E-2</c:v>
                </c:pt>
                <c:pt idx="163">
                  <c:v>-1.6119035378042983E-2</c:v>
                </c:pt>
                <c:pt idx="164">
                  <c:v>-1.216470985839785E-2</c:v>
                </c:pt>
                <c:pt idx="165">
                  <c:v>-2.0010777565826927E-2</c:v>
                </c:pt>
                <c:pt idx="166">
                  <c:v>-1.93107775689585E-2</c:v>
                </c:pt>
                <c:pt idx="167">
                  <c:v>-1.8473136047598405E-2</c:v>
                </c:pt>
                <c:pt idx="168">
                  <c:v>-1.737313605355887E-2</c:v>
                </c:pt>
                <c:pt idx="169">
                  <c:v>-9.5607781248887649E-3</c:v>
                </c:pt>
                <c:pt idx="170">
                  <c:v>-1.8842444525476076E-2</c:v>
                </c:pt>
                <c:pt idx="171">
                  <c:v>-1.3449903718260586E-2</c:v>
                </c:pt>
                <c:pt idx="172">
                  <c:v>-1.2849903718865945E-2</c:v>
                </c:pt>
                <c:pt idx="173">
                  <c:v>-1.4029239301394197E-2</c:v>
                </c:pt>
                <c:pt idx="174">
                  <c:v>-1.3829239299170664E-2</c:v>
                </c:pt>
                <c:pt idx="175">
                  <c:v>-1.1024125380904869E-2</c:v>
                </c:pt>
                <c:pt idx="176">
                  <c:v>-7.3083653822377387E-3</c:v>
                </c:pt>
                <c:pt idx="177">
                  <c:v>-6.5083653806195657E-3</c:v>
                </c:pt>
                <c:pt idx="178">
                  <c:v>-9.7842250953997477E-3</c:v>
                </c:pt>
                <c:pt idx="179">
                  <c:v>-8.7842250988339997E-3</c:v>
                </c:pt>
                <c:pt idx="180">
                  <c:v>-1.0279125744032839E-2</c:v>
                </c:pt>
                <c:pt idx="181">
                  <c:v>-1.1217924403841197E-3</c:v>
                </c:pt>
                <c:pt idx="182">
                  <c:v>-6.1403450330545228E-5</c:v>
                </c:pt>
                <c:pt idx="183">
                  <c:v>-1.1889199575227764E-3</c:v>
                </c:pt>
                <c:pt idx="184">
                  <c:v>-3.6519961069871563E-3</c:v>
                </c:pt>
                <c:pt idx="185">
                  <c:v>-2.6984866462617142E-3</c:v>
                </c:pt>
                <c:pt idx="186">
                  <c:v>3.6132836033869672E-3</c:v>
                </c:pt>
                <c:pt idx="187">
                  <c:v>-6.4498360077783201E-3</c:v>
                </c:pt>
                <c:pt idx="188">
                  <c:v>6.3753956096826644E-3</c:v>
                </c:pt>
                <c:pt idx="189">
                  <c:v>1.4186996734357582E-2</c:v>
                </c:pt>
                <c:pt idx="190">
                  <c:v>1.9130751903202174E-2</c:v>
                </c:pt>
                <c:pt idx="191">
                  <c:v>1.9555158685494019E-2</c:v>
                </c:pt>
                <c:pt idx="192">
                  <c:v>1.7978971734034094E-2</c:v>
                </c:pt>
                <c:pt idx="193">
                  <c:v>1.8074223486151002E-2</c:v>
                </c:pt>
                <c:pt idx="194">
                  <c:v>2.0788537638064104E-2</c:v>
                </c:pt>
                <c:pt idx="195">
                  <c:v>1.6512350119110002E-2</c:v>
                </c:pt>
                <c:pt idx="196">
                  <c:v>1.8640968046678058E-2</c:v>
                </c:pt>
                <c:pt idx="197">
                  <c:v>1.916960138497787E-2</c:v>
                </c:pt>
                <c:pt idx="198">
                  <c:v>2.20558637852558E-2</c:v>
                </c:pt>
                <c:pt idx="199">
                  <c:v>1.5134338284319766E-2</c:v>
                </c:pt>
                <c:pt idx="200">
                  <c:v>2.4121520574604663E-2</c:v>
                </c:pt>
                <c:pt idx="201">
                  <c:v>2.5929331916187036E-2</c:v>
                </c:pt>
                <c:pt idx="202">
                  <c:v>2.6487046438916161E-2</c:v>
                </c:pt>
                <c:pt idx="203">
                  <c:v>2.7917307536130309E-2</c:v>
                </c:pt>
                <c:pt idx="204">
                  <c:v>2.7565503261162277E-2</c:v>
                </c:pt>
                <c:pt idx="205">
                  <c:v>2.8434519323438885E-2</c:v>
                </c:pt>
                <c:pt idx="206">
                  <c:v>2.5228858876775048E-2</c:v>
                </c:pt>
                <c:pt idx="207">
                  <c:v>2.9746782181524156E-2</c:v>
                </c:pt>
                <c:pt idx="208">
                  <c:v>2.7141119923448982E-2</c:v>
                </c:pt>
                <c:pt idx="209">
                  <c:v>2.6564704228932923E-2</c:v>
                </c:pt>
                <c:pt idx="210">
                  <c:v>3.0259040954171625E-2</c:v>
                </c:pt>
                <c:pt idx="211">
                  <c:v>2.9771295630401824E-2</c:v>
                </c:pt>
                <c:pt idx="212">
                  <c:v>3.0907129358275477E-2</c:v>
                </c:pt>
                <c:pt idx="213">
                  <c:v>2.8701461436910158E-2</c:v>
                </c:pt>
                <c:pt idx="214">
                  <c:v>2.8443855163164722E-2</c:v>
                </c:pt>
                <c:pt idx="215">
                  <c:v>2.6167436888958284E-2</c:v>
                </c:pt>
                <c:pt idx="216">
                  <c:v>3.016176329693869E-2</c:v>
                </c:pt>
                <c:pt idx="217">
                  <c:v>2.9179670167709483E-2</c:v>
                </c:pt>
                <c:pt idx="218">
                  <c:v>2.927399475679493E-2</c:v>
                </c:pt>
                <c:pt idx="219">
                  <c:v>2.8691899345788974E-2</c:v>
                </c:pt>
                <c:pt idx="220">
                  <c:v>2.7009802674306582E-2</c:v>
                </c:pt>
                <c:pt idx="221">
                  <c:v>2.6110664499373409E-2</c:v>
                </c:pt>
                <c:pt idx="222">
                  <c:v>2.8076562145338942E-2</c:v>
                </c:pt>
                <c:pt idx="223">
                  <c:v>3.0494453801766623E-2</c:v>
                </c:pt>
                <c:pt idx="224">
                  <c:v>2.910096619259081E-2</c:v>
                </c:pt>
                <c:pt idx="225">
                  <c:v>2.9624543711972401E-2</c:v>
                </c:pt>
                <c:pt idx="226">
                  <c:v>2.8631046849255291E-2</c:v>
                </c:pt>
                <c:pt idx="227">
                  <c:v>2.8756973495991177E-2</c:v>
                </c:pt>
                <c:pt idx="228">
                  <c:v>2.8705611300529607E-2</c:v>
                </c:pt>
                <c:pt idx="229">
                  <c:v>2.9471333119455739E-2</c:v>
                </c:pt>
                <c:pt idx="230">
                  <c:v>3.2391483400689688E-2</c:v>
                </c:pt>
                <c:pt idx="231">
                  <c:v>3.145242317570314E-2</c:v>
                </c:pt>
                <c:pt idx="232">
                  <c:v>3.2069939285388725E-2</c:v>
                </c:pt>
                <c:pt idx="233">
                  <c:v>3.8112046997413634E-2</c:v>
                </c:pt>
                <c:pt idx="234">
                  <c:v>3.7628446489750493E-2</c:v>
                </c:pt>
                <c:pt idx="235">
                  <c:v>3.8652771164134007E-2</c:v>
                </c:pt>
                <c:pt idx="236">
                  <c:v>3.7341505533258733E-2</c:v>
                </c:pt>
                <c:pt idx="237">
                  <c:v>4.0327911641273598E-2</c:v>
                </c:pt>
                <c:pt idx="238">
                  <c:v>4.8694908587521055E-2</c:v>
                </c:pt>
                <c:pt idx="239">
                  <c:v>4.8028246546449549E-2</c:v>
                </c:pt>
                <c:pt idx="240">
                  <c:v>4.8108246544428579E-2</c:v>
                </c:pt>
                <c:pt idx="241">
                  <c:v>4.8528246541094444E-2</c:v>
                </c:pt>
                <c:pt idx="242">
                  <c:v>5.4954362593123349E-2</c:v>
                </c:pt>
                <c:pt idx="243">
                  <c:v>5.254391653234787E-2</c:v>
                </c:pt>
                <c:pt idx="244">
                  <c:v>5.3071262948381215E-2</c:v>
                </c:pt>
                <c:pt idx="245">
                  <c:v>5.9401833703647031E-2</c:v>
                </c:pt>
                <c:pt idx="246">
                  <c:v>5.9444818656506249E-2</c:v>
                </c:pt>
                <c:pt idx="247">
                  <c:v>6.7247654874634313E-2</c:v>
                </c:pt>
                <c:pt idx="248">
                  <c:v>6.5673823320550828E-2</c:v>
                </c:pt>
                <c:pt idx="249">
                  <c:v>6.730478358296732E-2</c:v>
                </c:pt>
                <c:pt idx="250">
                  <c:v>6.6319027378855408E-2</c:v>
                </c:pt>
                <c:pt idx="251">
                  <c:v>6.6086260270042718E-2</c:v>
                </c:pt>
                <c:pt idx="252">
                  <c:v>7.5698733630937098E-2</c:v>
                </c:pt>
                <c:pt idx="253">
                  <c:v>8.1621502961638767E-2</c:v>
                </c:pt>
                <c:pt idx="254">
                  <c:v>8.2928888199989378E-2</c:v>
                </c:pt>
                <c:pt idx="255">
                  <c:v>8.2232347576449136E-2</c:v>
                </c:pt>
                <c:pt idx="256">
                  <c:v>8.2348827869627036E-2</c:v>
                </c:pt>
                <c:pt idx="257">
                  <c:v>8.4385169273262381E-2</c:v>
                </c:pt>
                <c:pt idx="258">
                  <c:v>8.7567101525372615E-2</c:v>
                </c:pt>
                <c:pt idx="259">
                  <c:v>9.0122430076662804E-2</c:v>
                </c:pt>
                <c:pt idx="260">
                  <c:v>9.040670739935952E-2</c:v>
                </c:pt>
                <c:pt idx="261">
                  <c:v>9.596181056502176E-2</c:v>
                </c:pt>
                <c:pt idx="262">
                  <c:v>9.4773577868748488E-2</c:v>
                </c:pt>
                <c:pt idx="263">
                  <c:v>9.7079924897647676E-2</c:v>
                </c:pt>
                <c:pt idx="264">
                  <c:v>9.7079924897647676E-2</c:v>
                </c:pt>
                <c:pt idx="265">
                  <c:v>9.7479924902094742E-2</c:v>
                </c:pt>
                <c:pt idx="266">
                  <c:v>9.8413977732900629E-2</c:v>
                </c:pt>
                <c:pt idx="267">
                  <c:v>9.6036319589376348E-2</c:v>
                </c:pt>
                <c:pt idx="268">
                  <c:v>0.10497127676655935</c:v>
                </c:pt>
                <c:pt idx="269">
                  <c:v>0.10379252030428569</c:v>
                </c:pt>
                <c:pt idx="270">
                  <c:v>0.10521472871084707</c:v>
                </c:pt>
                <c:pt idx="271">
                  <c:v>0.10501213126766001</c:v>
                </c:pt>
                <c:pt idx="272">
                  <c:v>0.10592241335062874</c:v>
                </c:pt>
                <c:pt idx="273">
                  <c:v>0.11975952367494937</c:v>
                </c:pt>
                <c:pt idx="274">
                  <c:v>0.12149373131455878</c:v>
                </c:pt>
                <c:pt idx="275">
                  <c:v>0.12417788611760584</c:v>
                </c:pt>
                <c:pt idx="276">
                  <c:v>0.12774934287623479</c:v>
                </c:pt>
                <c:pt idx="277">
                  <c:v>0.12794934287845833</c:v>
                </c:pt>
                <c:pt idx="278">
                  <c:v>0.12804934287593212</c:v>
                </c:pt>
                <c:pt idx="279">
                  <c:v>0.12993599272047526</c:v>
                </c:pt>
                <c:pt idx="280">
                  <c:v>0.13003599272522501</c:v>
                </c:pt>
                <c:pt idx="281">
                  <c:v>0.13103599272179076</c:v>
                </c:pt>
                <c:pt idx="282">
                  <c:v>0.13013211102739652</c:v>
                </c:pt>
                <c:pt idx="283">
                  <c:v>0.13013211102739652</c:v>
                </c:pt>
                <c:pt idx="284">
                  <c:v>0.12909189266953863</c:v>
                </c:pt>
                <c:pt idx="285">
                  <c:v>0.13160081673095123</c:v>
                </c:pt>
                <c:pt idx="286">
                  <c:v>0.13053614936771502</c:v>
                </c:pt>
                <c:pt idx="287">
                  <c:v>0.13614424396003055</c:v>
                </c:pt>
                <c:pt idx="288">
                  <c:v>0.13634424396225409</c:v>
                </c:pt>
                <c:pt idx="289">
                  <c:v>0.13644424396700383</c:v>
                </c:pt>
                <c:pt idx="290">
                  <c:v>0.13715013161691716</c:v>
                </c:pt>
                <c:pt idx="291">
                  <c:v>0.13835013144108346</c:v>
                </c:pt>
                <c:pt idx="292">
                  <c:v>0.13885013152303985</c:v>
                </c:pt>
                <c:pt idx="293">
                  <c:v>0.13516274701471001</c:v>
                </c:pt>
                <c:pt idx="294">
                  <c:v>0.13229820091989469</c:v>
                </c:pt>
                <c:pt idx="295">
                  <c:v>0.13972546759878338</c:v>
                </c:pt>
                <c:pt idx="296">
                  <c:v>0.13871833142636791</c:v>
                </c:pt>
                <c:pt idx="297">
                  <c:v>0.1403399820570333</c:v>
                </c:pt>
                <c:pt idx="298">
                  <c:v>0.13799038467444</c:v>
                </c:pt>
                <c:pt idx="299">
                  <c:v>0.13819038480035481</c:v>
                </c:pt>
                <c:pt idx="300">
                  <c:v>0.14059038444868741</c:v>
                </c:pt>
                <c:pt idx="301">
                  <c:v>0.14063221618301264</c:v>
                </c:pt>
                <c:pt idx="302">
                  <c:v>0.14003516598416288</c:v>
                </c:pt>
                <c:pt idx="303">
                  <c:v>0.13914150633522152</c:v>
                </c:pt>
                <c:pt idx="304">
                  <c:v>0.1472937831043197</c:v>
                </c:pt>
                <c:pt idx="305">
                  <c:v>0.1485056824387051</c:v>
                </c:pt>
                <c:pt idx="306">
                  <c:v>0.14661332050393672</c:v>
                </c:pt>
                <c:pt idx="307">
                  <c:v>0.1489895863207833</c:v>
                </c:pt>
                <c:pt idx="308">
                  <c:v>0.1481365282546015</c:v>
                </c:pt>
                <c:pt idx="309">
                  <c:v>0.14972599007369455</c:v>
                </c:pt>
                <c:pt idx="310">
                  <c:v>0.15563245545382653</c:v>
                </c:pt>
                <c:pt idx="311">
                  <c:v>0.15866840181379555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56-4649-8CC9-A555CAF00539}"/>
            </c:ext>
          </c:extLst>
        </c:ser>
        <c:ser>
          <c:idx val="8"/>
          <c:order val="1"/>
          <c:tx>
            <c:strRef>
              <c:f>'Active 7'!$AD$1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7'!$AB$2:$AB$36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'Active 7'!$AD$2:$AD$36</c:f>
              <c:numCache>
                <c:formatCode>General</c:formatCode>
                <c:ptCount val="35"/>
                <c:pt idx="0">
                  <c:v>0.14393177301128762</c:v>
                </c:pt>
                <c:pt idx="1">
                  <c:v>0.12364161430048376</c:v>
                </c:pt>
                <c:pt idx="2">
                  <c:v>0.10446656822759982</c:v>
                </c:pt>
                <c:pt idx="3">
                  <c:v>8.6406634792635856E-2</c:v>
                </c:pt>
                <c:pt idx="4">
                  <c:v>6.9461813995591815E-2</c:v>
                </c:pt>
                <c:pt idx="5">
                  <c:v>5.3632105836467742E-2</c:v>
                </c:pt>
                <c:pt idx="6">
                  <c:v>3.8917510315263595E-2</c:v>
                </c:pt>
                <c:pt idx="7">
                  <c:v>2.5318027431979404E-2</c:v>
                </c:pt>
                <c:pt idx="8">
                  <c:v>1.2833657186615166E-2</c:v>
                </c:pt>
                <c:pt idx="9">
                  <c:v>1.4643995791708553E-3</c:v>
                </c:pt>
                <c:pt idx="10">
                  <c:v>-8.7897453903534942E-3</c:v>
                </c:pt>
                <c:pt idx="11">
                  <c:v>-1.792877772195791E-2</c:v>
                </c:pt>
                <c:pt idx="12">
                  <c:v>-2.5952697415642371E-2</c:v>
                </c:pt>
                <c:pt idx="13">
                  <c:v>-3.2861504471406885E-2</c:v>
                </c:pt>
                <c:pt idx="14">
                  <c:v>-3.8655198889251452E-2</c:v>
                </c:pt>
                <c:pt idx="15">
                  <c:v>-4.3333780669176078E-2</c:v>
                </c:pt>
                <c:pt idx="16">
                  <c:v>-4.6897249811180763E-2</c:v>
                </c:pt>
                <c:pt idx="17">
                  <c:v>-4.9345606315265488E-2</c:v>
                </c:pt>
                <c:pt idx="18">
                  <c:v>-5.0678850181430271E-2</c:v>
                </c:pt>
                <c:pt idx="19">
                  <c:v>-5.0896981409675114E-2</c:v>
                </c:pt>
                <c:pt idx="20">
                  <c:v>-0.05</c:v>
                </c:pt>
                <c:pt idx="21">
                  <c:v>-4.7987905952404951E-2</c:v>
                </c:pt>
                <c:pt idx="22">
                  <c:v>-4.4860699266889945E-2</c:v>
                </c:pt>
                <c:pt idx="23">
                  <c:v>-4.0618379943454998E-2</c:v>
                </c:pt>
                <c:pt idx="24">
                  <c:v>-3.526094798210011E-2</c:v>
                </c:pt>
                <c:pt idx="25">
                  <c:v>-2.8788403382825276E-2</c:v>
                </c:pt>
                <c:pt idx="26">
                  <c:v>-2.1200746145630486E-2</c:v>
                </c:pt>
                <c:pt idx="27">
                  <c:v>-1.2497976270515757E-2</c:v>
                </c:pt>
                <c:pt idx="28">
                  <c:v>-2.6800937574810793E-3</c:v>
                </c:pt>
                <c:pt idx="29">
                  <c:v>8.2529013934735454E-3</c:v>
                </c:pt>
                <c:pt idx="30">
                  <c:v>2.0301009182348118E-2</c:v>
                </c:pt>
                <c:pt idx="31">
                  <c:v>3.3464229609142637E-2</c:v>
                </c:pt>
                <c:pt idx="32">
                  <c:v>4.7742562673857097E-2</c:v>
                </c:pt>
                <c:pt idx="33">
                  <c:v>6.3136008376491512E-2</c:v>
                </c:pt>
                <c:pt idx="34">
                  <c:v>7.9644566717045853E-2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56-4649-8CC9-A555CAF00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3737176"/>
        <c:axId val="1"/>
      </c:scatterChart>
      <c:valAx>
        <c:axId val="833737176"/>
        <c:scaling>
          <c:orientation val="minMax"/>
          <c:max val="50000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373717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Residuals from Quad+Sine fit</a:t>
            </a:r>
          </a:p>
        </c:rich>
      </c:tx>
      <c:layout>
        <c:manualLayout>
          <c:xMode val="edge"/>
          <c:yMode val="edge"/>
          <c:x val="0.2714508580343214"/>
          <c:y val="3.5190615835777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4076246334310852"/>
          <c:w val="0.8159126365054602"/>
          <c:h val="0.674486803519061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8'!$X$20</c:f>
              <c:strCache>
                <c:ptCount val="1"/>
                <c:pt idx="0">
                  <c:v>O-C'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8'!$F$21:$F$966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8'!$Y$21:$Y$966</c:f>
              <c:numCache>
                <c:formatCode>General</c:formatCode>
                <c:ptCount val="946"/>
                <c:pt idx="0">
                  <c:v>1.811603926657368E-2</c:v>
                </c:pt>
                <c:pt idx="1">
                  <c:v>-1.3239454597868267E-3</c:v>
                </c:pt>
                <c:pt idx="2">
                  <c:v>2.6239753457503873E-2</c:v>
                </c:pt>
                <c:pt idx="3">
                  <c:v>2.3740611198770356E-3</c:v>
                </c:pt>
                <c:pt idx="4">
                  <c:v>1.5981814560387123E-2</c:v>
                </c:pt>
                <c:pt idx="5">
                  <c:v>-3.4257379240108798E-2</c:v>
                </c:pt>
                <c:pt idx="6">
                  <c:v>1.0704311464041674E-2</c:v>
                </c:pt>
                <c:pt idx="7">
                  <c:v>3.0149815267394436E-3</c:v>
                </c:pt>
                <c:pt idx="8">
                  <c:v>8.351285068914055E-3</c:v>
                </c:pt>
                <c:pt idx="9">
                  <c:v>1.5262206467947709E-2</c:v>
                </c:pt>
                <c:pt idx="10">
                  <c:v>6.4314460451918881E-2</c:v>
                </c:pt>
                <c:pt idx="11">
                  <c:v>2.1852556668849415E-2</c:v>
                </c:pt>
                <c:pt idx="12">
                  <c:v>-2.0767775776874095E-2</c:v>
                </c:pt>
                <c:pt idx="13">
                  <c:v>3.579420429688368E-4</c:v>
                </c:pt>
                <c:pt idx="14">
                  <c:v>-2.5105957371571966E-2</c:v>
                </c:pt>
                <c:pt idx="15">
                  <c:v>7.3342223266253531E-3</c:v>
                </c:pt>
                <c:pt idx="16">
                  <c:v>-1.8011009343375156E-2</c:v>
                </c:pt>
                <c:pt idx="17">
                  <c:v>2.1820671669661701E-2</c:v>
                </c:pt>
                <c:pt idx="18">
                  <c:v>-1.8989468268593018E-3</c:v>
                </c:pt>
                <c:pt idx="19">
                  <c:v>9.1857657458712938E-3</c:v>
                </c:pt>
                <c:pt idx="20">
                  <c:v>-1.358232901767864E-2</c:v>
                </c:pt>
                <c:pt idx="21">
                  <c:v>5.712938022578759E-3</c:v>
                </c:pt>
                <c:pt idx="22">
                  <c:v>-3.2527646728190834E-2</c:v>
                </c:pt>
                <c:pt idx="23">
                  <c:v>-2.4234696247272397E-2</c:v>
                </c:pt>
                <c:pt idx="24">
                  <c:v>-6.0712543253822748E-3</c:v>
                </c:pt>
                <c:pt idx="25">
                  <c:v>-2.3982837098164969E-2</c:v>
                </c:pt>
                <c:pt idx="26">
                  <c:v>4.7461494187632236E-3</c:v>
                </c:pt>
                <c:pt idx="27">
                  <c:v>3.7190655583898627E-2</c:v>
                </c:pt>
                <c:pt idx="28">
                  <c:v>2.816358519506304E-2</c:v>
                </c:pt>
                <c:pt idx="29">
                  <c:v>6.7670945995705611E-3</c:v>
                </c:pt>
                <c:pt idx="30">
                  <c:v>4.2275589518489462E-2</c:v>
                </c:pt>
                <c:pt idx="31">
                  <c:v>-9.8743082254230397E-3</c:v>
                </c:pt>
                <c:pt idx="32">
                  <c:v>-6.1858706740410302E-2</c:v>
                </c:pt>
                <c:pt idx="33">
                  <c:v>-4.0946010908397334E-2</c:v>
                </c:pt>
                <c:pt idx="34">
                  <c:v>-3.1521379097806543E-2</c:v>
                </c:pt>
                <c:pt idx="35">
                  <c:v>-1.2102520570417552E-2</c:v>
                </c:pt>
                <c:pt idx="36">
                  <c:v>-1.4510283475879029E-2</c:v>
                </c:pt>
                <c:pt idx="37">
                  <c:v>-2.9612713406589747E-2</c:v>
                </c:pt>
                <c:pt idx="38">
                  <c:v>-2.6077561134291452E-2</c:v>
                </c:pt>
                <c:pt idx="39">
                  <c:v>-2.7498857160819928E-2</c:v>
                </c:pt>
                <c:pt idx="40">
                  <c:v>-1.215813402349171E-2</c:v>
                </c:pt>
                <c:pt idx="41">
                  <c:v>3.4905490411690637E-3</c:v>
                </c:pt>
                <c:pt idx="42">
                  <c:v>2.5957292177026012E-2</c:v>
                </c:pt>
                <c:pt idx="43">
                  <c:v>5.8870347596697431E-3</c:v>
                </c:pt>
                <c:pt idx="44">
                  <c:v>-6.7153897263866613E-3</c:v>
                </c:pt>
                <c:pt idx="45">
                  <c:v>-9.4539256632629257E-3</c:v>
                </c:pt>
                <c:pt idx="46">
                  <c:v>-5.203646656931335E-3</c:v>
                </c:pt>
                <c:pt idx="47">
                  <c:v>1.354787238800665E-2</c:v>
                </c:pt>
                <c:pt idx="48">
                  <c:v>3.9542872540474082E-2</c:v>
                </c:pt>
                <c:pt idx="49">
                  <c:v>-3.064331970771049E-2</c:v>
                </c:pt>
                <c:pt idx="50">
                  <c:v>-3.7040876392656921E-2</c:v>
                </c:pt>
                <c:pt idx="51">
                  <c:v>2.6656855199488634E-2</c:v>
                </c:pt>
                <c:pt idx="52">
                  <c:v>-3.4449138997222635E-2</c:v>
                </c:pt>
                <c:pt idx="53">
                  <c:v>-1.0161586695852584E-2</c:v>
                </c:pt>
                <c:pt idx="54">
                  <c:v>-2.4768169133267584E-2</c:v>
                </c:pt>
                <c:pt idx="55">
                  <c:v>2.7678194945632367E-2</c:v>
                </c:pt>
                <c:pt idx="56">
                  <c:v>-2.6439187642114038E-2</c:v>
                </c:pt>
                <c:pt idx="57">
                  <c:v>-1.9943447425360451E-2</c:v>
                </c:pt>
                <c:pt idx="58">
                  <c:v>-1.3281536918005626E-2</c:v>
                </c:pt>
                <c:pt idx="59">
                  <c:v>3.0773830709925051E-2</c:v>
                </c:pt>
                <c:pt idx="60">
                  <c:v>-3.3065029349564901E-3</c:v>
                </c:pt>
                <c:pt idx="61">
                  <c:v>-5.4404672218147099E-3</c:v>
                </c:pt>
                <c:pt idx="62">
                  <c:v>2.0443748297186849E-2</c:v>
                </c:pt>
                <c:pt idx="63">
                  <c:v>-6.1137160067165339E-2</c:v>
                </c:pt>
                <c:pt idx="64">
                  <c:v>-4.5842372633967995E-2</c:v>
                </c:pt>
                <c:pt idx="65">
                  <c:v>1.5036843367281887E-2</c:v>
                </c:pt>
                <c:pt idx="66">
                  <c:v>1.1259016447131637E-2</c:v>
                </c:pt>
                <c:pt idx="67">
                  <c:v>2.2345233898296842E-2</c:v>
                </c:pt>
                <c:pt idx="68">
                  <c:v>-9.4469744866564932E-3</c:v>
                </c:pt>
                <c:pt idx="69">
                  <c:v>-2.7113717818195923E-3</c:v>
                </c:pt>
                <c:pt idx="70">
                  <c:v>7.0841332058412851E-2</c:v>
                </c:pt>
                <c:pt idx="71">
                  <c:v>0.11084133205564799</c:v>
                </c:pt>
                <c:pt idx="73">
                  <c:v>8.0486593804021643E-3</c:v>
                </c:pt>
                <c:pt idx="74">
                  <c:v>5.1887773476464449E-2</c:v>
                </c:pt>
                <c:pt idx="75">
                  <c:v>-1.4012522984691224E-2</c:v>
                </c:pt>
                <c:pt idx="76">
                  <c:v>1.9762360421439418E-2</c:v>
                </c:pt>
                <c:pt idx="77">
                  <c:v>-2.9843175697871063E-2</c:v>
                </c:pt>
                <c:pt idx="78">
                  <c:v>-3.7291270426516122E-2</c:v>
                </c:pt>
                <c:pt idx="79">
                  <c:v>8.1187411292680534E-2</c:v>
                </c:pt>
                <c:pt idx="80">
                  <c:v>1.4160869321458531E-2</c:v>
                </c:pt>
                <c:pt idx="81">
                  <c:v>8.3341127242469171E-3</c:v>
                </c:pt>
                <c:pt idx="82">
                  <c:v>6.4228620771768635E-3</c:v>
                </c:pt>
                <c:pt idx="83">
                  <c:v>-2.3156588137909426E-3</c:v>
                </c:pt>
                <c:pt idx="84">
                  <c:v>-7.2085746440621642E-2</c:v>
                </c:pt>
                <c:pt idx="85">
                  <c:v>1.0236977463598865E-2</c:v>
                </c:pt>
                <c:pt idx="86">
                  <c:v>7.9019448681138561E-3</c:v>
                </c:pt>
                <c:pt idx="87">
                  <c:v>3.6039744876032981E-2</c:v>
                </c:pt>
                <c:pt idx="88">
                  <c:v>5.0420905401572694E-2</c:v>
                </c:pt>
                <c:pt idx="89">
                  <c:v>-9.5924747019658738E-2</c:v>
                </c:pt>
                <c:pt idx="90">
                  <c:v>1.3489893037623275E-2</c:v>
                </c:pt>
                <c:pt idx="91">
                  <c:v>1.1779894017131774E-2</c:v>
                </c:pt>
                <c:pt idx="92">
                  <c:v>5.4636971697811357E-2</c:v>
                </c:pt>
                <c:pt idx="93">
                  <c:v>3.3058287219952173E-3</c:v>
                </c:pt>
                <c:pt idx="94">
                  <c:v>1.5738447548133153E-2</c:v>
                </c:pt>
                <c:pt idx="95">
                  <c:v>2.1033012494570777E-2</c:v>
                </c:pt>
                <c:pt idx="96">
                  <c:v>-3.1224132811143668E-2</c:v>
                </c:pt>
                <c:pt idx="97">
                  <c:v>5.8138144412652228E-3</c:v>
                </c:pt>
                <c:pt idx="98">
                  <c:v>1.3700869123028425E-2</c:v>
                </c:pt>
                <c:pt idx="99">
                  <c:v>-1.4356661756459652E-2</c:v>
                </c:pt>
                <c:pt idx="100">
                  <c:v>-7.2426659497698248E-2</c:v>
                </c:pt>
                <c:pt idx="101">
                  <c:v>-3.7799597349076591E-2</c:v>
                </c:pt>
                <c:pt idx="102">
                  <c:v>-2.5626442470673576E-2</c:v>
                </c:pt>
                <c:pt idx="103">
                  <c:v>1.1261948440657372E-2</c:v>
                </c:pt>
                <c:pt idx="104">
                  <c:v>9.5905409138372921E-3</c:v>
                </c:pt>
                <c:pt idx="105">
                  <c:v>3.6082992704528596E-2</c:v>
                </c:pt>
                <c:pt idx="106">
                  <c:v>-4.1795066807270846E-2</c:v>
                </c:pt>
                <c:pt idx="107">
                  <c:v>-2.8110998353031352E-2</c:v>
                </c:pt>
                <c:pt idx="108">
                  <c:v>1.0421210772105852E-2</c:v>
                </c:pt>
                <c:pt idx="109">
                  <c:v>1.3128776621135659E-2</c:v>
                </c:pt>
                <c:pt idx="110">
                  <c:v>-3.7116705706809666E-2</c:v>
                </c:pt>
                <c:pt idx="111">
                  <c:v>-2.4074260853152403E-2</c:v>
                </c:pt>
                <c:pt idx="112">
                  <c:v>3.1119775453035542E-3</c:v>
                </c:pt>
                <c:pt idx="113">
                  <c:v>1.3014736603364642E-2</c:v>
                </c:pt>
                <c:pt idx="114">
                  <c:v>-3.8542440923965138E-4</c:v>
                </c:pt>
                <c:pt idx="115">
                  <c:v>-6.5627346736266065E-3</c:v>
                </c:pt>
                <c:pt idx="116">
                  <c:v>2.6911898063198339E-2</c:v>
                </c:pt>
                <c:pt idx="117">
                  <c:v>-4.2708971411798899E-3</c:v>
                </c:pt>
                <c:pt idx="118">
                  <c:v>-9.079434800450259E-4</c:v>
                </c:pt>
                <c:pt idx="119">
                  <c:v>2.6100851641505246E-3</c:v>
                </c:pt>
                <c:pt idx="120">
                  <c:v>3.1582212214313621E-4</c:v>
                </c:pt>
                <c:pt idx="121">
                  <c:v>1.4158221234586293E-3</c:v>
                </c:pt>
                <c:pt idx="122">
                  <c:v>1.3340863550153279E-3</c:v>
                </c:pt>
                <c:pt idx="123">
                  <c:v>-2.8151370466447737E-3</c:v>
                </c:pt>
                <c:pt idx="124">
                  <c:v>-1.3151370481581728E-3</c:v>
                </c:pt>
                <c:pt idx="125">
                  <c:v>1.1272001296977439E-3</c:v>
                </c:pt>
                <c:pt idx="126">
                  <c:v>2.1272001262634919E-3</c:v>
                </c:pt>
                <c:pt idx="127">
                  <c:v>1.4794045209860669E-3</c:v>
                </c:pt>
                <c:pt idx="128">
                  <c:v>1.8794045181571746E-3</c:v>
                </c:pt>
                <c:pt idx="129">
                  <c:v>2.021475210782081E-4</c:v>
                </c:pt>
                <c:pt idx="130">
                  <c:v>3.0214752582795323E-4</c:v>
                </c:pt>
                <c:pt idx="131">
                  <c:v>7.9526691374987996E-3</c:v>
                </c:pt>
                <c:pt idx="132">
                  <c:v>5.8089534999513567E-3</c:v>
                </c:pt>
                <c:pt idx="133">
                  <c:v>-7.6778410048861448E-4</c:v>
                </c:pt>
                <c:pt idx="134">
                  <c:v>7.3221589799798634E-4</c:v>
                </c:pt>
                <c:pt idx="135">
                  <c:v>-2.2038354976243527E-3</c:v>
                </c:pt>
                <c:pt idx="136">
                  <c:v>9.9103350123938561E-4</c:v>
                </c:pt>
                <c:pt idx="137">
                  <c:v>2.0910335025548787E-3</c:v>
                </c:pt>
                <c:pt idx="138">
                  <c:v>2.1378043854566875E-4</c:v>
                </c:pt>
                <c:pt idx="139">
                  <c:v>8.1378043794030908E-4</c:v>
                </c:pt>
                <c:pt idx="140">
                  <c:v>2.2322547347232782E-4</c:v>
                </c:pt>
                <c:pt idx="141">
                  <c:v>1.4232254722616085E-3</c:v>
                </c:pt>
                <c:pt idx="142">
                  <c:v>-5.5831717695528985E-4</c:v>
                </c:pt>
                <c:pt idx="143">
                  <c:v>-6.0766741164642799E-4</c:v>
                </c:pt>
                <c:pt idx="144">
                  <c:v>-2.0766741447532031E-4</c:v>
                </c:pt>
                <c:pt idx="145">
                  <c:v>5.5845244435003688E-4</c:v>
                </c:pt>
                <c:pt idx="146">
                  <c:v>6.4139781073332541E-3</c:v>
                </c:pt>
                <c:pt idx="147">
                  <c:v>4.3733997831867238E-3</c:v>
                </c:pt>
                <c:pt idx="148">
                  <c:v>5.3328004507583529E-3</c:v>
                </c:pt>
                <c:pt idx="149">
                  <c:v>1.9083025565699782E-3</c:v>
                </c:pt>
                <c:pt idx="150">
                  <c:v>2.5083025559646185E-3</c:v>
                </c:pt>
                <c:pt idx="151">
                  <c:v>-8.6897933605140434E-4</c:v>
                </c:pt>
                <c:pt idx="152">
                  <c:v>-2.6897933665676402E-4</c:v>
                </c:pt>
                <c:pt idx="153">
                  <c:v>8.6798236805994966E-3</c:v>
                </c:pt>
                <c:pt idx="154">
                  <c:v>-9.2065932341458857E-3</c:v>
                </c:pt>
                <c:pt idx="155">
                  <c:v>-4.1127863055207686E-4</c:v>
                </c:pt>
                <c:pt idx="156">
                  <c:v>3.8872137106609611E-4</c:v>
                </c:pt>
                <c:pt idx="157">
                  <c:v>-1.6885622075657053E-3</c:v>
                </c:pt>
                <c:pt idx="158">
                  <c:v>5.7958697931661737E-4</c:v>
                </c:pt>
                <c:pt idx="159">
                  <c:v>6.7958697679040489E-4</c:v>
                </c:pt>
                <c:pt idx="160">
                  <c:v>1.414381798817343E-2</c:v>
                </c:pt>
                <c:pt idx="161">
                  <c:v>1.9143817985554083E-2</c:v>
                </c:pt>
                <c:pt idx="162">
                  <c:v>-1.8281122176524757E-3</c:v>
                </c:pt>
                <c:pt idx="163">
                  <c:v>2.7249101572807237E-3</c:v>
                </c:pt>
                <c:pt idx="164">
                  <c:v>6.6467908917881725E-3</c:v>
                </c:pt>
                <c:pt idx="165">
                  <c:v>-3.0002738380530258E-3</c:v>
                </c:pt>
                <c:pt idx="166">
                  <c:v>-2.3002738411845979E-3</c:v>
                </c:pt>
                <c:pt idx="167">
                  <c:v>-1.4829353136271185E-3</c:v>
                </c:pt>
                <c:pt idx="168">
                  <c:v>-3.8293531958758301E-4</c:v>
                </c:pt>
                <c:pt idx="169">
                  <c:v>7.3263639581045946E-3</c:v>
                </c:pt>
                <c:pt idx="170">
                  <c:v>-2.4217299549930231E-3</c:v>
                </c:pt>
                <c:pt idx="171">
                  <c:v>9.1698671786451334E-4</c:v>
                </c:pt>
                <c:pt idx="172">
                  <c:v>1.5169867172591537E-3</c:v>
                </c:pt>
                <c:pt idx="173">
                  <c:v>3.3012368794590585E-4</c:v>
                </c:pt>
                <c:pt idx="174">
                  <c:v>5.3012369016943849E-4</c:v>
                </c:pt>
                <c:pt idx="175">
                  <c:v>1.1320057745687374E-3</c:v>
                </c:pt>
                <c:pt idx="176">
                  <c:v>1.7965155239209746E-3</c:v>
                </c:pt>
                <c:pt idx="177">
                  <c:v>2.5965155255391476E-3</c:v>
                </c:pt>
                <c:pt idx="178">
                  <c:v>-6.8095425138318955E-4</c:v>
                </c:pt>
                <c:pt idx="179">
                  <c:v>3.1904574518255846E-4</c:v>
                </c:pt>
                <c:pt idx="180">
                  <c:v>-4.1558311254408335E-3</c:v>
                </c:pt>
                <c:pt idx="181">
                  <c:v>1.8207879402521183E-3</c:v>
                </c:pt>
                <c:pt idx="182">
                  <c:v>6.8084269681197018E-5</c:v>
                </c:pt>
                <c:pt idx="183">
                  <c:v>-3.8505130138581888E-3</c:v>
                </c:pt>
                <c:pt idx="184">
                  <c:v>-6.3391059901651871E-3</c:v>
                </c:pt>
                <c:pt idx="185">
                  <c:v>-5.4275302106930566E-3</c:v>
                </c:pt>
                <c:pt idx="186">
                  <c:v>6.6336255423417312E-4</c:v>
                </c:pt>
                <c:pt idx="187">
                  <c:v>-9.4253424012502654E-3</c:v>
                </c:pt>
                <c:pt idx="188">
                  <c:v>1.5014676344398542E-4</c:v>
                </c:pt>
                <c:pt idx="189">
                  <c:v>-1.8477170631934006E-3</c:v>
                </c:pt>
                <c:pt idx="190">
                  <c:v>5.1411862685528387E-5</c:v>
                </c:pt>
                <c:pt idx="191">
                  <c:v>2.5486205768168041E-4</c:v>
                </c:pt>
                <c:pt idx="192">
                  <c:v>-1.3234110470660837E-3</c:v>
                </c:pt>
                <c:pt idx="193">
                  <c:v>-1.2365042178540675E-3</c:v>
                </c:pt>
                <c:pt idx="194">
                  <c:v>1.4590320454650058E-3</c:v>
                </c:pt>
                <c:pt idx="195">
                  <c:v>-2.8192420604318605E-3</c:v>
                </c:pt>
                <c:pt idx="196">
                  <c:v>-7.2818799461849687E-4</c:v>
                </c:pt>
                <c:pt idx="197">
                  <c:v>-3.248400111558053E-4</c:v>
                </c:pt>
                <c:pt idx="198">
                  <c:v>-7.8858047141763116E-4</c:v>
                </c:pt>
                <c:pt idx="199">
                  <c:v>-7.7892374092332003E-3</c:v>
                </c:pt>
                <c:pt idx="200">
                  <c:v>-2.6217097414007184E-3</c:v>
                </c:pt>
                <c:pt idx="201">
                  <c:v>-1.0070789026372789E-3</c:v>
                </c:pt>
                <c:pt idx="202">
                  <c:v>-3.4989651317352891E-3</c:v>
                </c:pt>
                <c:pt idx="203">
                  <c:v>-2.1000556882416754E-3</c:v>
                </c:pt>
                <c:pt idx="204">
                  <c:v>-2.4944183468886966E-3</c:v>
                </c:pt>
                <c:pt idx="205">
                  <c:v>-1.7935050925100351E-3</c:v>
                </c:pt>
                <c:pt idx="206">
                  <c:v>-5.008135916367229E-3</c:v>
                </c:pt>
                <c:pt idx="207">
                  <c:v>-5.0142628005522133E-4</c:v>
                </c:pt>
                <c:pt idx="208">
                  <c:v>-3.1160600304363933E-3</c:v>
                </c:pt>
                <c:pt idx="209">
                  <c:v>-3.6947186754673206E-3</c:v>
                </c:pt>
                <c:pt idx="210">
                  <c:v>-9.3540620416457387E-6</c:v>
                </c:pt>
                <c:pt idx="211">
                  <c:v>-5.1728844944876756E-4</c:v>
                </c:pt>
                <c:pt idx="212">
                  <c:v>5.9611004283618291E-4</c:v>
                </c:pt>
                <c:pt idx="213">
                  <c:v>-1.6185328400744603E-3</c:v>
                </c:pt>
                <c:pt idx="214">
                  <c:v>-1.9277547605519377E-3</c:v>
                </c:pt>
                <c:pt idx="215">
                  <c:v>-4.2064175650161628E-3</c:v>
                </c:pt>
                <c:pt idx="216">
                  <c:v>-2.2106958782038E-4</c:v>
                </c:pt>
                <c:pt idx="217">
                  <c:v>-1.21438645247577E-3</c:v>
                </c:pt>
                <c:pt idx="218">
                  <c:v>-1.1290414092876011E-3</c:v>
                </c:pt>
                <c:pt idx="219">
                  <c:v>-1.7223619496105416E-3</c:v>
                </c:pt>
                <c:pt idx="220">
                  <c:v>-3.4156845247936968E-3</c:v>
                </c:pt>
                <c:pt idx="221">
                  <c:v>-4.352996564700104E-3</c:v>
                </c:pt>
                <c:pt idx="222">
                  <c:v>-2.4410066738636202E-3</c:v>
                </c:pt>
                <c:pt idx="223">
                  <c:v>-3.4348045467445798E-5</c:v>
                </c:pt>
                <c:pt idx="224">
                  <c:v>-1.4570451516412453E-3</c:v>
                </c:pt>
                <c:pt idx="225">
                  <c:v>-9.3571473347156542E-4</c:v>
                </c:pt>
                <c:pt idx="226">
                  <c:v>-1.9584267307005548E-3</c:v>
                </c:pt>
                <c:pt idx="227">
                  <c:v>-1.9494129703554394E-3</c:v>
                </c:pt>
                <c:pt idx="228">
                  <c:v>-2.0817639213513012E-3</c:v>
                </c:pt>
                <c:pt idx="229">
                  <c:v>-1.3700569083674591E-3</c:v>
                </c:pt>
                <c:pt idx="230">
                  <c:v>-4.9289919575695729E-4</c:v>
                </c:pt>
                <c:pt idx="231">
                  <c:v>-2.3299703320949841E-3</c:v>
                </c:pt>
                <c:pt idx="232">
                  <c:v>-1.7239101180917329E-3</c:v>
                </c:pt>
                <c:pt idx="233">
                  <c:v>-3.9405488636234942E-5</c:v>
                </c:pt>
                <c:pt idx="234">
                  <c:v>-7.6280881505601944E-4</c:v>
                </c:pt>
                <c:pt idx="235">
                  <c:v>8.4984658407935565E-5</c:v>
                </c:pt>
                <c:pt idx="236">
                  <c:v>-1.3157899516786295E-3</c:v>
                </c:pt>
                <c:pt idx="237">
                  <c:v>-1.4424375034594039E-3</c:v>
                </c:pt>
                <c:pt idx="238">
                  <c:v>2.8446535957177693E-3</c:v>
                </c:pt>
                <c:pt idx="239">
                  <c:v>1.2378184879060644E-3</c:v>
                </c:pt>
                <c:pt idx="240">
                  <c:v>1.3178184858850944E-3</c:v>
                </c:pt>
                <c:pt idx="241">
                  <c:v>1.7378184825509596E-3</c:v>
                </c:pt>
                <c:pt idx="242">
                  <c:v>4.7336782596510418E-3</c:v>
                </c:pt>
                <c:pt idx="243">
                  <c:v>1.7792434691059206E-3</c:v>
                </c:pt>
                <c:pt idx="244">
                  <c:v>1.9900561150411611E-3</c:v>
                </c:pt>
                <c:pt idx="245">
                  <c:v>4.358339809834702E-3</c:v>
                </c:pt>
                <c:pt idx="246">
                  <c:v>4.3295632713936175E-3</c:v>
                </c:pt>
                <c:pt idx="247">
                  <c:v>8.510755238556586E-3</c:v>
                </c:pt>
                <c:pt idx="248">
                  <c:v>6.6030071471560314E-3</c:v>
                </c:pt>
                <c:pt idx="249">
                  <c:v>7.967514328030105E-3</c:v>
                </c:pt>
                <c:pt idx="250">
                  <c:v>6.9686884124459808E-3</c:v>
                </c:pt>
                <c:pt idx="251">
                  <c:v>6.4534265242414124E-3</c:v>
                </c:pt>
                <c:pt idx="252">
                  <c:v>1.21129963540033E-2</c:v>
                </c:pt>
                <c:pt idx="253">
                  <c:v>1.3812813512460359E-2</c:v>
                </c:pt>
                <c:pt idx="254">
                  <c:v>1.4759175928765814E-2</c:v>
                </c:pt>
                <c:pt idx="255">
                  <c:v>1.4038185396198735E-2</c:v>
                </c:pt>
                <c:pt idx="256">
                  <c:v>1.4116627510525642E-2</c:v>
                </c:pt>
                <c:pt idx="257">
                  <c:v>1.6052410216239585E-2</c:v>
                </c:pt>
                <c:pt idx="258">
                  <c:v>1.5494902626558921E-2</c:v>
                </c:pt>
                <c:pt idx="259">
                  <c:v>1.7120901914211534E-2</c:v>
                </c:pt>
                <c:pt idx="260">
                  <c:v>1.7333121083410438E-2</c:v>
                </c:pt>
                <c:pt idx="261">
                  <c:v>1.8653293314503785E-2</c:v>
                </c:pt>
                <c:pt idx="262">
                  <c:v>1.7450966242145455E-2</c:v>
                </c:pt>
                <c:pt idx="263">
                  <c:v>1.9365179614566769E-2</c:v>
                </c:pt>
                <c:pt idx="264">
                  <c:v>1.9365179614566769E-2</c:v>
                </c:pt>
                <c:pt idx="265">
                  <c:v>1.9765179619013834E-2</c:v>
                </c:pt>
                <c:pt idx="266">
                  <c:v>2.0682292342888292E-2</c:v>
                </c:pt>
                <c:pt idx="267">
                  <c:v>1.8301810739795046E-2</c:v>
                </c:pt>
                <c:pt idx="268">
                  <c:v>2.2719778840074062E-2</c:v>
                </c:pt>
                <c:pt idx="269">
                  <c:v>2.1253607304703839E-2</c:v>
                </c:pt>
                <c:pt idx="270">
                  <c:v>2.2672939996279021E-2</c:v>
                </c:pt>
                <c:pt idx="271">
                  <c:v>2.2081836676233119E-2</c:v>
                </c:pt>
                <c:pt idx="272">
                  <c:v>2.2899945711141734E-2</c:v>
                </c:pt>
                <c:pt idx="273">
                  <c:v>2.7749688917078005E-2</c:v>
                </c:pt>
                <c:pt idx="274">
                  <c:v>2.8908958081255265E-2</c:v>
                </c:pt>
                <c:pt idx="275">
                  <c:v>3.1432042694798421E-2</c:v>
                </c:pt>
                <c:pt idx="276">
                  <c:v>3.1204439396548683E-2</c:v>
                </c:pt>
                <c:pt idx="277">
                  <c:v>3.1404439398772216E-2</c:v>
                </c:pt>
                <c:pt idx="278">
                  <c:v>3.1504439396246003E-2</c:v>
                </c:pt>
                <c:pt idx="279">
                  <c:v>3.2240188272988246E-2</c:v>
                </c:pt>
                <c:pt idx="280">
                  <c:v>3.2340188277737991E-2</c:v>
                </c:pt>
                <c:pt idx="281">
                  <c:v>3.3340188274303739E-2</c:v>
                </c:pt>
                <c:pt idx="282">
                  <c:v>3.240899417674116E-2</c:v>
                </c:pt>
                <c:pt idx="283">
                  <c:v>3.240899417674116E-2</c:v>
                </c:pt>
                <c:pt idx="284">
                  <c:v>3.1165371287608365E-2</c:v>
                </c:pt>
                <c:pt idx="285">
                  <c:v>3.3659110330825359E-2</c:v>
                </c:pt>
                <c:pt idx="286">
                  <c:v>3.2226729402153487E-2</c:v>
                </c:pt>
                <c:pt idx="287">
                  <c:v>3.4569552906616507E-2</c:v>
                </c:pt>
                <c:pt idx="288">
                  <c:v>3.476955290884004E-2</c:v>
                </c:pt>
                <c:pt idx="289">
                  <c:v>3.4869552913589785E-2</c:v>
                </c:pt>
                <c:pt idx="290">
                  <c:v>3.541863083079376E-2</c:v>
                </c:pt>
                <c:pt idx="291">
                  <c:v>3.6618630654960058E-2</c:v>
                </c:pt>
                <c:pt idx="292">
                  <c:v>3.7118630736916444E-2</c:v>
                </c:pt>
                <c:pt idx="293">
                  <c:v>3.3188185819491484E-2</c:v>
                </c:pt>
                <c:pt idx="294">
                  <c:v>2.9963309018717035E-2</c:v>
                </c:pt>
                <c:pt idx="295">
                  <c:v>3.6931079165160141E-2</c:v>
                </c:pt>
                <c:pt idx="296">
                  <c:v>3.5825169469079349E-2</c:v>
                </c:pt>
                <c:pt idx="297">
                  <c:v>3.7443732916036865E-2</c:v>
                </c:pt>
                <c:pt idx="298">
                  <c:v>3.4887223663168945E-2</c:v>
                </c:pt>
                <c:pt idx="299">
                  <c:v>3.5087223789083757E-2</c:v>
                </c:pt>
                <c:pt idx="300">
                  <c:v>3.7487223437416353E-2</c:v>
                </c:pt>
                <c:pt idx="301">
                  <c:v>3.7337460615386939E-2</c:v>
                </c:pt>
                <c:pt idx="302">
                  <c:v>3.6697130650731602E-2</c:v>
                </c:pt>
                <c:pt idx="303">
                  <c:v>3.560244970276491E-2</c:v>
                </c:pt>
                <c:pt idx="304">
                  <c:v>3.9954299844518606E-2</c:v>
                </c:pt>
                <c:pt idx="305">
                  <c:v>4.1018986206936975E-2</c:v>
                </c:pt>
                <c:pt idx="306">
                  <c:v>3.9110959290908381E-2</c:v>
                </c:pt>
                <c:pt idx="307">
                  <c:v>4.1330532704045103E-2</c:v>
                </c:pt>
                <c:pt idx="308">
                  <c:v>4.0339521265572706E-2</c:v>
                </c:pt>
                <c:pt idx="309">
                  <c:v>4.0908151952576882E-2</c:v>
                </c:pt>
                <c:pt idx="310">
                  <c:v>4.3436967795136325E-2</c:v>
                </c:pt>
                <c:pt idx="311">
                  <c:v>4.4633397519178886E-2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7D-4E00-9C1C-CD3E4F9CD466}"/>
            </c:ext>
          </c:extLst>
        </c:ser>
        <c:ser>
          <c:idx val="8"/>
          <c:order val="1"/>
          <c:tx>
            <c:strRef>
              <c:f>'Active 8'!$AH$1</c:f>
              <c:strCache>
                <c:ptCount val="1"/>
                <c:pt idx="0">
                  <c:v>Sine fit 2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8'!$AG$2:$AG$44</c:f>
              <c:numCache>
                <c:formatCode>General</c:formatCode>
                <c:ptCount val="43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  <c:pt idx="36">
                  <c:v>36000</c:v>
                </c:pt>
                <c:pt idx="37">
                  <c:v>37000</c:v>
                </c:pt>
                <c:pt idx="38">
                  <c:v>38000</c:v>
                </c:pt>
                <c:pt idx="39">
                  <c:v>39000</c:v>
                </c:pt>
                <c:pt idx="40">
                  <c:v>40000</c:v>
                </c:pt>
                <c:pt idx="41">
                  <c:v>41000</c:v>
                </c:pt>
                <c:pt idx="42">
                  <c:v>42000</c:v>
                </c:pt>
              </c:numCache>
            </c:numRef>
          </c:xVal>
          <c:yVal>
            <c:numRef>
              <c:f>'Active 8'!$AH$2:$AH$44</c:f>
              <c:numCache>
                <c:formatCode>General</c:formatCode>
                <c:ptCount val="43"/>
                <c:pt idx="0">
                  <c:v>-3.9478791400459866E-3</c:v>
                </c:pt>
                <c:pt idx="1">
                  <c:v>-5.1760655435140511E-3</c:v>
                </c:pt>
                <c:pt idx="2">
                  <c:v>-6.4378890660015831E-3</c:v>
                </c:pt>
                <c:pt idx="3">
                  <c:v>-7.626709570444196E-3</c:v>
                </c:pt>
                <c:pt idx="4">
                  <c:v>-8.6407256581192346E-3</c:v>
                </c:pt>
                <c:pt idx="5">
                  <c:v>-9.389912265733949E-3</c:v>
                </c:pt>
                <c:pt idx="6">
                  <c:v>-9.8021557247154507E-3</c:v>
                </c:pt>
                <c:pt idx="7">
                  <c:v>-9.8281681885504738E-3</c:v>
                </c:pt>
                <c:pt idx="8">
                  <c:v>-9.444846518073249E-3</c:v>
                </c:pt>
                <c:pt idx="9">
                  <c:v>-8.6568467222199012E-3</c:v>
                </c:pt>
                <c:pt idx="10">
                  <c:v>-7.4962666587138696E-3</c:v>
                </c:pt>
                <c:pt idx="11">
                  <c:v>-6.0204586181062791E-3</c:v>
                </c:pt>
                <c:pt idx="12">
                  <c:v>-4.308120859954012E-3</c:v>
                </c:pt>
                <c:pt idx="13">
                  <c:v>-2.4539344564859502E-3</c:v>
                </c:pt>
                <c:pt idx="14">
                  <c:v>-5.6211093399842092E-4</c:v>
                </c:pt>
                <c:pt idx="15">
                  <c:v>1.2607095704441967E-3</c:v>
                </c:pt>
                <c:pt idx="16">
                  <c:v>2.9127256581192341E-3</c:v>
                </c:pt>
                <c:pt idx="17">
                  <c:v>4.3039122657339487E-3</c:v>
                </c:pt>
                <c:pt idx="18">
                  <c:v>5.3621557247154495E-3</c:v>
                </c:pt>
                <c:pt idx="19">
                  <c:v>6.038168188550473E-3</c:v>
                </c:pt>
                <c:pt idx="20">
                  <c:v>6.3088465180732491E-3</c:v>
                </c:pt>
                <c:pt idx="21">
                  <c:v>6.1788467222199019E-3</c:v>
                </c:pt>
                <c:pt idx="22">
                  <c:v>5.6802666587138654E-3</c:v>
                </c:pt>
                <c:pt idx="23">
                  <c:v>4.8704586181062747E-3</c:v>
                </c:pt>
                <c:pt idx="24">
                  <c:v>3.828120859954012E-3</c:v>
                </c:pt>
                <c:pt idx="25">
                  <c:v>2.6479344564859504E-3</c:v>
                </c:pt>
                <c:pt idx="26">
                  <c:v>1.4341109339984209E-3</c:v>
                </c:pt>
                <c:pt idx="27">
                  <c:v>2.9329042955580746E-4</c:v>
                </c:pt>
                <c:pt idx="28">
                  <c:v>-6.7272565811923955E-4</c:v>
                </c:pt>
                <c:pt idx="29">
                  <c:v>-1.3739122657339528E-3</c:v>
                </c:pt>
                <c:pt idx="30">
                  <c:v>-1.7381557247154516E-3</c:v>
                </c:pt>
                <c:pt idx="31">
                  <c:v>-1.7161681885504744E-3</c:v>
                </c:pt>
                <c:pt idx="32">
                  <c:v>-1.2848465180732502E-3</c:v>
                </c:pt>
                <c:pt idx="33">
                  <c:v>-4.4884672221990381E-4</c:v>
                </c:pt>
                <c:pt idx="34">
                  <c:v>7.5973334128613245E-4</c:v>
                </c:pt>
                <c:pt idx="35">
                  <c:v>2.2835413818937233E-3</c:v>
                </c:pt>
                <c:pt idx="36">
                  <c:v>4.0438791400459854E-3</c:v>
                </c:pt>
                <c:pt idx="37">
                  <c:v>5.9460655435140475E-3</c:v>
                </c:pt>
                <c:pt idx="38">
                  <c:v>7.8858890660015758E-3</c:v>
                </c:pt>
                <c:pt idx="39">
                  <c:v>9.7567095704441907E-3</c:v>
                </c:pt>
                <c:pt idx="40">
                  <c:v>1.1456725658119239E-2</c:v>
                </c:pt>
                <c:pt idx="41">
                  <c:v>1.2895912265733951E-2</c:v>
                </c:pt>
                <c:pt idx="42">
                  <c:v>1.400215572471545E-2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7D-4E00-9C1C-CD3E4F9CD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8950032"/>
        <c:axId val="1"/>
      </c:scatterChart>
      <c:valAx>
        <c:axId val="828950032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18096723868957"/>
              <c:y val="0.870967741935483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90029325513196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89500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617784711388453"/>
          <c:y val="0.92375366568914952"/>
          <c:w val="0.21216848673946964"/>
          <c:h val="5.865102639296193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17b-old.  AP Leo - [39536.5429, 0.43035716]</a:t>
            </a:r>
          </a:p>
        </c:rich>
      </c:tx>
      <c:layout>
        <c:manualLayout>
          <c:xMode val="edge"/>
          <c:yMode val="edge"/>
          <c:x val="0.11652564615863693"/>
          <c:y val="1.8315018315018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457727938095803E-2"/>
          <c:y val="0.14652067064685872"/>
          <c:w val="0.84957715006905254"/>
          <c:h val="0.725277319701950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8'!$H$20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8'!$F$21:$F$966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8'!$H$21:$H$966</c:f>
              <c:numCache>
                <c:formatCode>General</c:formatCode>
                <c:ptCount val="946"/>
                <c:pt idx="110">
                  <c:v>-8.9999999909196049E-4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4E-4B8F-80FC-FE4B2FE20124}"/>
            </c:ext>
          </c:extLst>
        </c:ser>
        <c:ser>
          <c:idx val="1"/>
          <c:order val="1"/>
          <c:tx>
            <c:strRef>
              <c:f>'Active 8'!$I$20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8'!$D$21:$D$966</c:f>
                <c:numCache>
                  <c:formatCode>General</c:formatCode>
                  <c:ptCount val="946"/>
                  <c:pt idx="110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2.9999999999999997E-4</c:v>
                  </c:pt>
                  <c:pt idx="187">
                    <c:v>6.0000000000000001E-3</c:v>
                  </c:pt>
                  <c:pt idx="188">
                    <c:v>2.9999999999999997E-4</c:v>
                  </c:pt>
                  <c:pt idx="189">
                    <c:v>4.0000000000000002E-4</c:v>
                  </c:pt>
                  <c:pt idx="190">
                    <c:v>2.0000000000000001E-4</c:v>
                  </c:pt>
                  <c:pt idx="191">
                    <c:v>5.0000000000000001E-4</c:v>
                  </c:pt>
                  <c:pt idx="192">
                    <c:v>5.0000000000000001E-4</c:v>
                  </c:pt>
                  <c:pt idx="193">
                    <c:v>2.9999999999999997E-4</c:v>
                  </c:pt>
                  <c:pt idx="194">
                    <c:v>2.9999999999999997E-4</c:v>
                  </c:pt>
                  <c:pt idx="195">
                    <c:v>4.0000000000000002E-4</c:v>
                  </c:pt>
                  <c:pt idx="196">
                    <c:v>2.9999999999999997E-4</c:v>
                  </c:pt>
                  <c:pt idx="197">
                    <c:v>2.9999999999999997E-4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1E-4</c:v>
                  </c:pt>
                  <c:pt idx="201">
                    <c:v>2.0000000000000001E-4</c:v>
                  </c:pt>
                  <c:pt idx="202">
                    <c:v>2.9999999999999997E-4</c:v>
                  </c:pt>
                  <c:pt idx="203">
                    <c:v>6.9999999999999999E-4</c:v>
                  </c:pt>
                  <c:pt idx="204">
                    <c:v>5.0000000000000001E-4</c:v>
                  </c:pt>
                  <c:pt idx="205">
                    <c:v>5.9999999999999995E-4</c:v>
                  </c:pt>
                  <c:pt idx="206">
                    <c:v>5.9999999999999995E-4</c:v>
                  </c:pt>
                  <c:pt idx="207">
                    <c:v>6.9999999999999999E-4</c:v>
                  </c:pt>
                  <c:pt idx="208">
                    <c:v>5.0000000000000001E-4</c:v>
                  </c:pt>
                  <c:pt idx="209">
                    <c:v>5.9999999999999995E-4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4.0000000000000002E-4</c:v>
                  </c:pt>
                  <c:pt idx="213">
                    <c:v>5.0000000000000001E-4</c:v>
                  </c:pt>
                  <c:pt idx="214">
                    <c:v>2.9999999999999997E-4</c:v>
                  </c:pt>
                  <c:pt idx="215">
                    <c:v>1.2999999999999999E-3</c:v>
                  </c:pt>
                  <c:pt idx="216">
                    <c:v>5.0000000000000001E-4</c:v>
                  </c:pt>
                  <c:pt idx="217">
                    <c:v>1E-3</c:v>
                  </c:pt>
                  <c:pt idx="218">
                    <c:v>8.0000000000000004E-4</c:v>
                  </c:pt>
                  <c:pt idx="219">
                    <c:v>6.9999999999999999E-4</c:v>
                  </c:pt>
                  <c:pt idx="220">
                    <c:v>5.9999999999999995E-4</c:v>
                  </c:pt>
                  <c:pt idx="221">
                    <c:v>8.9999999999999998E-4</c:v>
                  </c:pt>
                  <c:pt idx="222">
                    <c:v>6.9999999999999999E-4</c:v>
                  </c:pt>
                  <c:pt idx="223">
                    <c:v>5.0000000000000001E-4</c:v>
                  </c:pt>
                  <c:pt idx="224">
                    <c:v>2.5999999999999999E-3</c:v>
                  </c:pt>
                  <c:pt idx="225">
                    <c:v>4.0000000000000002E-4</c:v>
                  </c:pt>
                  <c:pt idx="226">
                    <c:v>1E-4</c:v>
                  </c:pt>
                  <c:pt idx="227">
                    <c:v>5.9999999999999995E-4</c:v>
                  </c:pt>
                  <c:pt idx="228">
                    <c:v>2.0000000000000001E-4</c:v>
                  </c:pt>
                  <c:pt idx="229">
                    <c:v>5.9999999999999995E-4</c:v>
                  </c:pt>
                  <c:pt idx="230">
                    <c:v>2.9999999999999997E-4</c:v>
                  </c:pt>
                  <c:pt idx="233">
                    <c:v>6.9999999999999999E-4</c:v>
                  </c:pt>
                  <c:pt idx="234">
                    <c:v>0</c:v>
                  </c:pt>
                  <c:pt idx="235">
                    <c:v>4.0000000000000002E-4</c:v>
                  </c:pt>
                  <c:pt idx="236">
                    <c:v>1E-4</c:v>
                  </c:pt>
                  <c:pt idx="237">
                    <c:v>8.9999999999999998E-4</c:v>
                  </c:pt>
                  <c:pt idx="238">
                    <c:v>6.9999999999999999E-4</c:v>
                  </c:pt>
                  <c:pt idx="239">
                    <c:v>1E-4</c:v>
                  </c:pt>
                  <c:pt idx="240">
                    <c:v>2.9999999999999997E-4</c:v>
                  </c:pt>
                  <c:pt idx="241">
                    <c:v>2.9999999999999997E-4</c:v>
                  </c:pt>
                  <c:pt idx="242">
                    <c:v>2.9999999999999997E-4</c:v>
                  </c:pt>
                  <c:pt idx="243">
                    <c:v>1E-4</c:v>
                  </c:pt>
                  <c:pt idx="244">
                    <c:v>1.4E-3</c:v>
                  </c:pt>
                  <c:pt idx="245">
                    <c:v>2.9999999999999997E-4</c:v>
                  </c:pt>
                  <c:pt idx="246">
                    <c:v>4.0000000000000002E-4</c:v>
                  </c:pt>
                  <c:pt idx="247">
                    <c:v>2.9999999999999997E-4</c:v>
                  </c:pt>
                  <c:pt idx="248">
                    <c:v>5.0000000000000001E-4</c:v>
                  </c:pt>
                  <c:pt idx="249">
                    <c:v>5.0000000000000001E-4</c:v>
                  </c:pt>
                  <c:pt idx="250">
                    <c:v>2.9999999999999997E-4</c:v>
                  </c:pt>
                  <c:pt idx="251">
                    <c:v>5.0000000000000001E-4</c:v>
                  </c:pt>
                  <c:pt idx="252">
                    <c:v>1E-4</c:v>
                  </c:pt>
                  <c:pt idx="253">
                    <c:v>2.0000000000000001E-4</c:v>
                  </c:pt>
                  <c:pt idx="254">
                    <c:v>3.5999999999999999E-3</c:v>
                  </c:pt>
                  <c:pt idx="255">
                    <c:v>1E-4</c:v>
                  </c:pt>
                  <c:pt idx="256">
                    <c:v>4.0000000000000002E-4</c:v>
                  </c:pt>
                  <c:pt idx="257">
                    <c:v>1.2999999999999999E-3</c:v>
                  </c:pt>
                  <c:pt idx="259">
                    <c:v>1E-3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2.3999999999999998E-3</c:v>
                  </c:pt>
                  <c:pt idx="267">
                    <c:v>3.3999999999999998E-3</c:v>
                  </c:pt>
                  <c:pt idx="268">
                    <c:v>2.9999999999999997E-4</c:v>
                  </c:pt>
                  <c:pt idx="269">
                    <c:v>1.6000000000000001E-3</c:v>
                  </c:pt>
                  <c:pt idx="270">
                    <c:v>1.1999999999999999E-3</c:v>
                  </c:pt>
                  <c:pt idx="271">
                    <c:v>1E-4</c:v>
                  </c:pt>
                  <c:pt idx="272">
                    <c:v>2.0000000000000001E-4</c:v>
                  </c:pt>
                  <c:pt idx="273">
                    <c:v>4.0000000000000002E-4</c:v>
                  </c:pt>
                  <c:pt idx="274">
                    <c:v>2.0000000000000001E-4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1E-3</c:v>
                  </c:pt>
                  <c:pt idx="295">
                    <c:v>4.0000000000000001E-3</c:v>
                  </c:pt>
                  <c:pt idx="296">
                    <c:v>8.0000000000000004E-4</c:v>
                  </c:pt>
                  <c:pt idx="297">
                    <c:v>1.1000000000000001E-3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8">
                    <c:v>5.0000000000000001E-4</c:v>
                  </c:pt>
                  <c:pt idx="309">
                    <c:v>1E-4</c:v>
                  </c:pt>
                  <c:pt idx="311">
                    <c:v>2.0000000000000001E-4</c:v>
                  </c:pt>
                </c:numCache>
              </c:numRef>
            </c:plus>
            <c:minus>
              <c:numRef>
                <c:f>'Active 8'!$D$21:$D$966</c:f>
                <c:numCache>
                  <c:formatCode>General</c:formatCode>
                  <c:ptCount val="946"/>
                  <c:pt idx="110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2.9999999999999997E-4</c:v>
                  </c:pt>
                  <c:pt idx="187">
                    <c:v>6.0000000000000001E-3</c:v>
                  </c:pt>
                  <c:pt idx="188">
                    <c:v>2.9999999999999997E-4</c:v>
                  </c:pt>
                  <c:pt idx="189">
                    <c:v>4.0000000000000002E-4</c:v>
                  </c:pt>
                  <c:pt idx="190">
                    <c:v>2.0000000000000001E-4</c:v>
                  </c:pt>
                  <c:pt idx="191">
                    <c:v>5.0000000000000001E-4</c:v>
                  </c:pt>
                  <c:pt idx="192">
                    <c:v>5.0000000000000001E-4</c:v>
                  </c:pt>
                  <c:pt idx="193">
                    <c:v>2.9999999999999997E-4</c:v>
                  </c:pt>
                  <c:pt idx="194">
                    <c:v>2.9999999999999997E-4</c:v>
                  </c:pt>
                  <c:pt idx="195">
                    <c:v>4.0000000000000002E-4</c:v>
                  </c:pt>
                  <c:pt idx="196">
                    <c:v>2.9999999999999997E-4</c:v>
                  </c:pt>
                  <c:pt idx="197">
                    <c:v>2.9999999999999997E-4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1E-4</c:v>
                  </c:pt>
                  <c:pt idx="201">
                    <c:v>2.0000000000000001E-4</c:v>
                  </c:pt>
                  <c:pt idx="202">
                    <c:v>2.9999999999999997E-4</c:v>
                  </c:pt>
                  <c:pt idx="203">
                    <c:v>6.9999999999999999E-4</c:v>
                  </c:pt>
                  <c:pt idx="204">
                    <c:v>5.0000000000000001E-4</c:v>
                  </c:pt>
                  <c:pt idx="205">
                    <c:v>5.9999999999999995E-4</c:v>
                  </c:pt>
                  <c:pt idx="206">
                    <c:v>5.9999999999999995E-4</c:v>
                  </c:pt>
                  <c:pt idx="207">
                    <c:v>6.9999999999999999E-4</c:v>
                  </c:pt>
                  <c:pt idx="208">
                    <c:v>5.0000000000000001E-4</c:v>
                  </c:pt>
                  <c:pt idx="209">
                    <c:v>5.9999999999999995E-4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4.0000000000000002E-4</c:v>
                  </c:pt>
                  <c:pt idx="213">
                    <c:v>5.0000000000000001E-4</c:v>
                  </c:pt>
                  <c:pt idx="214">
                    <c:v>2.9999999999999997E-4</c:v>
                  </c:pt>
                  <c:pt idx="215">
                    <c:v>1.2999999999999999E-3</c:v>
                  </c:pt>
                  <c:pt idx="216">
                    <c:v>5.0000000000000001E-4</c:v>
                  </c:pt>
                  <c:pt idx="217">
                    <c:v>1E-3</c:v>
                  </c:pt>
                  <c:pt idx="218">
                    <c:v>8.0000000000000004E-4</c:v>
                  </c:pt>
                  <c:pt idx="219">
                    <c:v>6.9999999999999999E-4</c:v>
                  </c:pt>
                  <c:pt idx="220">
                    <c:v>5.9999999999999995E-4</c:v>
                  </c:pt>
                  <c:pt idx="221">
                    <c:v>8.9999999999999998E-4</c:v>
                  </c:pt>
                  <c:pt idx="222">
                    <c:v>6.9999999999999999E-4</c:v>
                  </c:pt>
                  <c:pt idx="223">
                    <c:v>5.0000000000000001E-4</c:v>
                  </c:pt>
                  <c:pt idx="224">
                    <c:v>2.5999999999999999E-3</c:v>
                  </c:pt>
                  <c:pt idx="225">
                    <c:v>4.0000000000000002E-4</c:v>
                  </c:pt>
                  <c:pt idx="226">
                    <c:v>1E-4</c:v>
                  </c:pt>
                  <c:pt idx="227">
                    <c:v>5.9999999999999995E-4</c:v>
                  </c:pt>
                  <c:pt idx="228">
                    <c:v>2.0000000000000001E-4</c:v>
                  </c:pt>
                  <c:pt idx="229">
                    <c:v>5.9999999999999995E-4</c:v>
                  </c:pt>
                  <c:pt idx="230">
                    <c:v>2.9999999999999997E-4</c:v>
                  </c:pt>
                  <c:pt idx="233">
                    <c:v>6.9999999999999999E-4</c:v>
                  </c:pt>
                  <c:pt idx="234">
                    <c:v>0</c:v>
                  </c:pt>
                  <c:pt idx="235">
                    <c:v>4.0000000000000002E-4</c:v>
                  </c:pt>
                  <c:pt idx="236">
                    <c:v>1E-4</c:v>
                  </c:pt>
                  <c:pt idx="237">
                    <c:v>8.9999999999999998E-4</c:v>
                  </c:pt>
                  <c:pt idx="238">
                    <c:v>6.9999999999999999E-4</c:v>
                  </c:pt>
                  <c:pt idx="239">
                    <c:v>1E-4</c:v>
                  </c:pt>
                  <c:pt idx="240">
                    <c:v>2.9999999999999997E-4</c:v>
                  </c:pt>
                  <c:pt idx="241">
                    <c:v>2.9999999999999997E-4</c:v>
                  </c:pt>
                  <c:pt idx="242">
                    <c:v>2.9999999999999997E-4</c:v>
                  </c:pt>
                  <c:pt idx="243">
                    <c:v>1E-4</c:v>
                  </c:pt>
                  <c:pt idx="244">
                    <c:v>1.4E-3</c:v>
                  </c:pt>
                  <c:pt idx="245">
                    <c:v>2.9999999999999997E-4</c:v>
                  </c:pt>
                  <c:pt idx="246">
                    <c:v>4.0000000000000002E-4</c:v>
                  </c:pt>
                  <c:pt idx="247">
                    <c:v>2.9999999999999997E-4</c:v>
                  </c:pt>
                  <c:pt idx="248">
                    <c:v>5.0000000000000001E-4</c:v>
                  </c:pt>
                  <c:pt idx="249">
                    <c:v>5.0000000000000001E-4</c:v>
                  </c:pt>
                  <c:pt idx="250">
                    <c:v>2.9999999999999997E-4</c:v>
                  </c:pt>
                  <c:pt idx="251">
                    <c:v>5.0000000000000001E-4</c:v>
                  </c:pt>
                  <c:pt idx="252">
                    <c:v>1E-4</c:v>
                  </c:pt>
                  <c:pt idx="253">
                    <c:v>2.0000000000000001E-4</c:v>
                  </c:pt>
                  <c:pt idx="254">
                    <c:v>3.5999999999999999E-3</c:v>
                  </c:pt>
                  <c:pt idx="255">
                    <c:v>1E-4</c:v>
                  </c:pt>
                  <c:pt idx="256">
                    <c:v>4.0000000000000002E-4</c:v>
                  </c:pt>
                  <c:pt idx="257">
                    <c:v>1.2999999999999999E-3</c:v>
                  </c:pt>
                  <c:pt idx="259">
                    <c:v>1E-3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2.3999999999999998E-3</c:v>
                  </c:pt>
                  <c:pt idx="267">
                    <c:v>3.3999999999999998E-3</c:v>
                  </c:pt>
                  <c:pt idx="268">
                    <c:v>2.9999999999999997E-4</c:v>
                  </c:pt>
                  <c:pt idx="269">
                    <c:v>1.6000000000000001E-3</c:v>
                  </c:pt>
                  <c:pt idx="270">
                    <c:v>1.1999999999999999E-3</c:v>
                  </c:pt>
                  <c:pt idx="271">
                    <c:v>1E-4</c:v>
                  </c:pt>
                  <c:pt idx="272">
                    <c:v>2.0000000000000001E-4</c:v>
                  </c:pt>
                  <c:pt idx="273">
                    <c:v>4.0000000000000002E-4</c:v>
                  </c:pt>
                  <c:pt idx="274">
                    <c:v>2.0000000000000001E-4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1E-3</c:v>
                  </c:pt>
                  <c:pt idx="295">
                    <c:v>4.0000000000000001E-3</c:v>
                  </c:pt>
                  <c:pt idx="296">
                    <c:v>8.0000000000000004E-4</c:v>
                  </c:pt>
                  <c:pt idx="297">
                    <c:v>1.1000000000000001E-3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8">
                    <c:v>5.0000000000000001E-4</c:v>
                  </c:pt>
                  <c:pt idx="309">
                    <c:v>1E-4</c:v>
                  </c:pt>
                  <c:pt idx="311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8'!$F$21:$F$966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8'!$I$21:$I$966</c:f>
              <c:numCache>
                <c:formatCode>General</c:formatCode>
                <c:ptCount val="946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0">
                  <c:v>5.148004000147921E-2</c:v>
                </c:pt>
                <c:pt idx="71">
                  <c:v>9.1480039998714346E-2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79">
                  <c:v>6.5901580001082039E-2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4">
                  <c:v>-8.199986000181525E-2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89">
                  <c:v>-9.7664679997251369E-2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0">
                  <c:v>-5.614088000220363E-2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4E-4B8F-80FC-FE4B2FE20124}"/>
            </c:ext>
          </c:extLst>
        </c:ser>
        <c:ser>
          <c:idx val="3"/>
          <c:order val="2"/>
          <c:tx>
            <c:strRef>
              <c:f>'Active 8'!$J$20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8'!$D$21:$D$33</c:f>
                <c:numCache>
                  <c:formatCode>General</c:formatCode>
                  <c:ptCount val="13"/>
                </c:numCache>
              </c:numRef>
            </c:plus>
            <c:minus>
              <c:numRef>
                <c:f>'Active 8'!$D$21:$D$33</c:f>
                <c:numCache>
                  <c:formatCode>General</c:formatCode>
                  <c:ptCount val="13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8'!$F$21:$F$966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8'!$J$21:$J$966</c:f>
              <c:numCache>
                <c:formatCode>General</c:formatCode>
                <c:ptCount val="946"/>
                <c:pt idx="111">
                  <c:v>5.3688400003011338E-3</c:v>
                </c:pt>
                <c:pt idx="112">
                  <c:v>2.7467160005471669E-2</c:v>
                </c:pt>
                <c:pt idx="113">
                  <c:v>3.1242739998560864E-2</c:v>
                </c:pt>
                <c:pt idx="114">
                  <c:v>1.4145820001431275E-2</c:v>
                </c:pt>
                <c:pt idx="115">
                  <c:v>7.9672400024719536E-3</c:v>
                </c:pt>
                <c:pt idx="116">
                  <c:v>3.9166319998912513E-2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32">
                  <c:v>1.3349799999559764E-2</c:v>
                </c:pt>
                <c:pt idx="135">
                  <c:v>3.6244400034775026E-3</c:v>
                </c:pt>
                <c:pt idx="146">
                  <c:v>7.3427000024821609E-3</c:v>
                </c:pt>
                <c:pt idx="147">
                  <c:v>5.2351199992699549E-3</c:v>
                </c:pt>
                <c:pt idx="148">
                  <c:v>6.127540000306908E-3</c:v>
                </c:pt>
                <c:pt idx="153">
                  <c:v>7.3636800007079728E-3</c:v>
                </c:pt>
                <c:pt idx="154">
                  <c:v>-1.0529220002354123E-2</c:v>
                </c:pt>
                <c:pt idx="157">
                  <c:v>-3.0293399977381341E-3</c:v>
                </c:pt>
                <c:pt idx="160">
                  <c:v>1.0706680004659574E-2</c:v>
                </c:pt>
                <c:pt idx="161">
                  <c:v>1.570668000204023E-2</c:v>
                </c:pt>
                <c:pt idx="162">
                  <c:v>-5.4013800036045723E-3</c:v>
                </c:pt>
                <c:pt idx="163">
                  <c:v>-9.0174000069964677E-4</c:v>
                </c:pt>
                <c:pt idx="164">
                  <c:v>2.9909200020483695E-3</c:v>
                </c:pt>
                <c:pt idx="169">
                  <c:v>1.9793999963440001E-3</c:v>
                </c:pt>
                <c:pt idx="170">
                  <c:v>-8.1662000011419877E-3</c:v>
                </c:pt>
                <c:pt idx="183">
                  <c:v>-2.1908640002948232E-2</c:v>
                </c:pt>
                <c:pt idx="184">
                  <c:v>-2.4408760000369512E-2</c:v>
                </c:pt>
                <c:pt idx="185">
                  <c:v>-2.3516100001870655E-2</c:v>
                </c:pt>
                <c:pt idx="187">
                  <c:v>-2.7624399997876026E-2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4E-4B8F-80FC-FE4B2FE20124}"/>
            </c:ext>
          </c:extLst>
        </c:ser>
        <c:ser>
          <c:idx val="4"/>
          <c:order val="3"/>
          <c:tx>
            <c:strRef>
              <c:f>'Active 8'!$K$20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8'!$D$21:$D$64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8'!$D$21:$D$64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8'!$F$21:$F$966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8'!$K$21:$K$966</c:f>
              <c:numCache>
                <c:formatCode>General</c:formatCode>
                <c:ptCount val="946"/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6.8564999965019524E-3</c:v>
                </c:pt>
                <c:pt idx="125">
                  <c:v>9.0450999996392056E-3</c:v>
                </c:pt>
                <c:pt idx="127">
                  <c:v>9.2081600014353171E-3</c:v>
                </c:pt>
                <c:pt idx="129">
                  <c:v>7.9295799951069057E-3</c:v>
                </c:pt>
                <c:pt idx="131">
                  <c:v>1.5636439995432738E-2</c:v>
                </c:pt>
                <c:pt idx="134">
                  <c:v>6.581719993846491E-3</c:v>
                </c:pt>
                <c:pt idx="137">
                  <c:v>7.6512800005730242E-3</c:v>
                </c:pt>
                <c:pt idx="138">
                  <c:v>5.7726999948499724E-3</c:v>
                </c:pt>
                <c:pt idx="140">
                  <c:v>5.7582599984016269E-3</c:v>
                </c:pt>
                <c:pt idx="142">
                  <c:v>4.9581400016904809E-3</c:v>
                </c:pt>
                <c:pt idx="144">
                  <c:v>5.2649999997811392E-3</c:v>
                </c:pt>
                <c:pt idx="145">
                  <c:v>5.8639199996832758E-3</c:v>
                </c:pt>
                <c:pt idx="149">
                  <c:v>7.5043999822810292E-4</c:v>
                </c:pt>
                <c:pt idx="151">
                  <c:v>-2.0281400065869093E-3</c:v>
                </c:pt>
                <c:pt idx="156">
                  <c:v>-9.5075999706750736E-4</c:v>
                </c:pt>
                <c:pt idx="158">
                  <c:v>-7.6508000347530469E-4</c:v>
                </c:pt>
                <c:pt idx="165">
                  <c:v>-8.2412999981897883E-3</c:v>
                </c:pt>
                <c:pt idx="166">
                  <c:v>-7.5413000013213605E-3</c:v>
                </c:pt>
                <c:pt idx="167">
                  <c:v>-6.7414200020721182E-3</c:v>
                </c:pt>
                <c:pt idx="168">
                  <c:v>-5.6414200080325827E-3</c:v>
                </c:pt>
                <c:pt idx="171">
                  <c:v>-6.520920003822539E-3</c:v>
                </c:pt>
                <c:pt idx="172">
                  <c:v>-5.9209200044278987E-3</c:v>
                </c:pt>
                <c:pt idx="173">
                  <c:v>-7.1138200073619373E-3</c:v>
                </c:pt>
                <c:pt idx="174">
                  <c:v>-6.9138200051384047E-3</c:v>
                </c:pt>
                <c:pt idx="175">
                  <c:v>-8.0261800030712038E-3</c:v>
                </c:pt>
                <c:pt idx="176">
                  <c:v>-9.5641600055387244E-3</c:v>
                </c:pt>
                <c:pt idx="177">
                  <c:v>-8.7641600039205514E-3</c:v>
                </c:pt>
                <c:pt idx="178">
                  <c:v>-1.2042739996104501E-2</c:v>
                </c:pt>
                <c:pt idx="179">
                  <c:v>-1.1042739999538753E-2</c:v>
                </c:pt>
                <c:pt idx="180">
                  <c:v>-1.7479759997513611E-2</c:v>
                </c:pt>
                <c:pt idx="181">
                  <c:v>-1.3395839996519499E-2</c:v>
                </c:pt>
                <c:pt idx="182">
                  <c:v>-1.6652480000630021E-2</c:v>
                </c:pt>
                <c:pt idx="186">
                  <c:v>-1.7524280003271997E-2</c:v>
                </c:pt>
                <c:pt idx="188">
                  <c:v>-1.9396560004679486E-2</c:v>
                </c:pt>
                <c:pt idx="189">
                  <c:v>-2.426804000424454E-2</c:v>
                </c:pt>
                <c:pt idx="190">
                  <c:v>-2.2909280000021681E-2</c:v>
                </c:pt>
                <c:pt idx="191">
                  <c:v>-2.2738760002539493E-2</c:v>
                </c:pt>
                <c:pt idx="192">
                  <c:v>-2.4317339994013309E-2</c:v>
                </c:pt>
                <c:pt idx="193">
                  <c:v>-2.4231660005170852E-2</c:v>
                </c:pt>
                <c:pt idx="194">
                  <c:v>-2.1538879998843186E-2</c:v>
                </c:pt>
                <c:pt idx="195">
                  <c:v>-2.5817460002144799E-2</c:v>
                </c:pt>
                <c:pt idx="196">
                  <c:v>-2.3731900000711903E-2</c:v>
                </c:pt>
                <c:pt idx="197">
                  <c:v>-2.3346699999819975E-2</c:v>
                </c:pt>
                <c:pt idx="198">
                  <c:v>-2.4195999998482876E-2</c:v>
                </c:pt>
                <c:pt idx="199">
                  <c:v>-3.1203459999233019E-2</c:v>
                </c:pt>
                <c:pt idx="200">
                  <c:v>-2.6239999999233987E-2</c:v>
                </c:pt>
                <c:pt idx="201">
                  <c:v>-2.4629281397210434E-2</c:v>
                </c:pt>
                <c:pt idx="202">
                  <c:v>-2.7102539999759756E-2</c:v>
                </c:pt>
                <c:pt idx="203">
                  <c:v>-2.5702660001115873E-2</c:v>
                </c:pt>
                <c:pt idx="204">
                  <c:v>-2.6095679997524712E-2</c:v>
                </c:pt>
                <c:pt idx="205">
                  <c:v>-2.5389180002093781E-2</c:v>
                </c:pt>
                <c:pt idx="206">
                  <c:v>-2.8603500002645887E-2</c:v>
                </c:pt>
                <c:pt idx="207">
                  <c:v>-2.4096400004054885E-2</c:v>
                </c:pt>
                <c:pt idx="208">
                  <c:v>-2.6710719997936394E-2</c:v>
                </c:pt>
                <c:pt idx="209">
                  <c:v>-2.728930000012042E-2</c:v>
                </c:pt>
                <c:pt idx="210">
                  <c:v>-2.3603620000358205E-2</c:v>
                </c:pt>
                <c:pt idx="211">
                  <c:v>-2.4110840000503231E-2</c:v>
                </c:pt>
                <c:pt idx="212">
                  <c:v>-2.2996640000201296E-2</c:v>
                </c:pt>
                <c:pt idx="213">
                  <c:v>-2.5210959996911697E-2</c:v>
                </c:pt>
                <c:pt idx="214">
                  <c:v>-2.5518299997202121E-2</c:v>
                </c:pt>
                <c:pt idx="215">
                  <c:v>-2.779688000009628E-2</c:v>
                </c:pt>
                <c:pt idx="216">
                  <c:v>-2.3811200000636745E-2</c:v>
                </c:pt>
                <c:pt idx="217">
                  <c:v>-2.4804100001347251E-2</c:v>
                </c:pt>
                <c:pt idx="218">
                  <c:v>-2.4718419997952878E-2</c:v>
                </c:pt>
                <c:pt idx="219">
                  <c:v>-2.5311320001492277E-2</c:v>
                </c:pt>
                <c:pt idx="220">
                  <c:v>-2.7004219999071211E-2</c:v>
                </c:pt>
                <c:pt idx="221">
                  <c:v>-2.7940080006374046E-2</c:v>
                </c:pt>
                <c:pt idx="222">
                  <c:v>-2.6025999999546912E-2</c:v>
                </c:pt>
                <c:pt idx="223">
                  <c:v>-2.3618900006113108E-2</c:v>
                </c:pt>
                <c:pt idx="224">
                  <c:v>-2.5040439999429509E-2</c:v>
                </c:pt>
                <c:pt idx="225">
                  <c:v>-2.4519020000298042E-2</c:v>
                </c:pt>
                <c:pt idx="226">
                  <c:v>-2.5540560003719293E-2</c:v>
                </c:pt>
                <c:pt idx="227">
                  <c:v>-2.5526719997287728E-2</c:v>
                </c:pt>
                <c:pt idx="228">
                  <c:v>-2.5655599994934164E-2</c:v>
                </c:pt>
                <c:pt idx="229">
                  <c:v>-2.4941520001448225E-2</c:v>
                </c:pt>
                <c:pt idx="230">
                  <c:v>-2.3940680002851877E-2</c:v>
                </c:pt>
                <c:pt idx="231">
                  <c:v>-2.5702619997900911E-2</c:v>
                </c:pt>
                <c:pt idx="232">
                  <c:v>-2.5095520002651028E-2</c:v>
                </c:pt>
                <c:pt idx="233">
                  <c:v>-2.2868760002893396E-2</c:v>
                </c:pt>
                <c:pt idx="234">
                  <c:v>-2.3553920000267681E-2</c:v>
                </c:pt>
                <c:pt idx="235">
                  <c:v>-2.2677420005493332E-2</c:v>
                </c:pt>
                <c:pt idx="236">
                  <c:v>-2.4063460004981607E-2</c:v>
                </c:pt>
                <c:pt idx="237">
                  <c:v>-2.3603260000527371E-2</c:v>
                </c:pt>
                <c:pt idx="238">
                  <c:v>-1.833197999803815E-2</c:v>
                </c:pt>
                <c:pt idx="239">
                  <c:v>-1.967811999929836E-2</c:v>
                </c:pt>
                <c:pt idx="240">
                  <c:v>-1.959812000131933E-2</c:v>
                </c:pt>
                <c:pt idx="241">
                  <c:v>-1.9178120004653465E-2</c:v>
                </c:pt>
                <c:pt idx="242">
                  <c:v>-1.5125680001801811E-2</c:v>
                </c:pt>
                <c:pt idx="243">
                  <c:v>-1.789754000492394E-2</c:v>
                </c:pt>
                <c:pt idx="244">
                  <c:v>-1.7578620005224366E-2</c:v>
                </c:pt>
                <c:pt idx="247">
                  <c:v>-8.0328199983341619E-3</c:v>
                </c:pt>
                <c:pt idx="248">
                  <c:v>-9.7910600015893579E-3</c:v>
                </c:pt>
                <c:pt idx="249">
                  <c:v>-8.3062199992127717E-3</c:v>
                </c:pt>
                <c:pt idx="251">
                  <c:v>-9.6857600001385435E-3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4E-4B8F-80FC-FE4B2FE20124}"/>
            </c:ext>
          </c:extLst>
        </c:ser>
        <c:ser>
          <c:idx val="2"/>
          <c:order val="4"/>
          <c:tx>
            <c:strRef>
              <c:f>'Active 8'!$L$20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8'!$D$21:$D$64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8'!$D$21:$D$64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8'!$F$21:$F$966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8'!$L$21:$L$966</c:f>
              <c:numCache>
                <c:formatCode>General</c:formatCode>
                <c:ptCount val="946"/>
                <c:pt idx="252">
                  <c:v>-2.12001999898348E-3</c:v>
                </c:pt>
                <c:pt idx="253">
                  <c:v>1.8307999998796731E-3</c:v>
                </c:pt>
                <c:pt idx="254">
                  <c:v>2.979659999255091E-3</c:v>
                </c:pt>
                <c:pt idx="255">
                  <c:v>2.2724399968865328E-3</c:v>
                </c:pt>
                <c:pt idx="256">
                  <c:v>2.3723199992673472E-3</c:v>
                </c:pt>
                <c:pt idx="257">
                  <c:v>4.3648599967127666E-3</c:v>
                </c:pt>
                <c:pt idx="258">
                  <c:v>6.0031599568901584E-3</c:v>
                </c:pt>
                <c:pt idx="259">
                  <c:v>8.2002799972542562E-3</c:v>
                </c:pt>
                <c:pt idx="260">
                  <c:v>8.457199961412698E-3</c:v>
                </c:pt>
                <c:pt idx="261">
                  <c:v>1.2508499996329192E-2</c:v>
                </c:pt>
                <c:pt idx="262">
                  <c:v>1.1315600000671111E-2</c:v>
                </c:pt>
                <c:pt idx="263">
                  <c:v>1.3492979996954091E-2</c:v>
                </c:pt>
                <c:pt idx="264">
                  <c:v>1.3492979996954091E-2</c:v>
                </c:pt>
                <c:pt idx="265">
                  <c:v>1.3892980001401156E-2</c:v>
                </c:pt>
                <c:pt idx="266">
                  <c:v>1.4821500000834931E-2</c:v>
                </c:pt>
                <c:pt idx="267">
                  <c:v>1.2442919993191026E-2</c:v>
                </c:pt>
                <c:pt idx="268">
                  <c:v>2.001503999781562E-2</c:v>
                </c:pt>
                <c:pt idx="269">
                  <c:v>1.8757040001219139E-2</c:v>
                </c:pt>
                <c:pt idx="270">
                  <c:v>2.0178459999442566E-2</c:v>
                </c:pt>
                <c:pt idx="271">
                  <c:v>1.987016000202857E-2</c:v>
                </c:pt>
                <c:pt idx="272">
                  <c:v>2.0755600002303254E-2</c:v>
                </c:pt>
                <c:pt idx="273">
                  <c:v>3.2593579999229405E-2</c:v>
                </c:pt>
                <c:pt idx="274">
                  <c:v>3.4227640004246496E-2</c:v>
                </c:pt>
                <c:pt idx="275">
                  <c:v>3.6884319997625425E-2</c:v>
                </c:pt>
                <c:pt idx="276">
                  <c:v>3.9880619995528832E-2</c:v>
                </c:pt>
                <c:pt idx="277">
                  <c:v>4.0080619997752365E-2</c:v>
                </c:pt>
                <c:pt idx="278">
                  <c:v>4.0180619995226152E-2</c:v>
                </c:pt>
                <c:pt idx="279">
                  <c:v>4.1920219999155961E-2</c:v>
                </c:pt>
                <c:pt idx="280">
                  <c:v>4.2020220003905706E-2</c:v>
                </c:pt>
                <c:pt idx="281">
                  <c:v>4.3020220000471454E-2</c:v>
                </c:pt>
                <c:pt idx="282">
                  <c:v>4.2112999995879363E-2</c:v>
                </c:pt>
                <c:pt idx="283">
                  <c:v>4.2112999995879363E-2</c:v>
                </c:pt>
                <c:pt idx="284">
                  <c:v>4.1048140003113076E-2</c:v>
                </c:pt>
                <c:pt idx="285">
                  <c:v>4.3555240001296625E-2</c:v>
                </c:pt>
                <c:pt idx="286">
                  <c:v>4.2447059997357428E-2</c:v>
                </c:pt>
                <c:pt idx="287">
                  <c:v>4.7723619994940236E-2</c:v>
                </c:pt>
                <c:pt idx="288">
                  <c:v>4.7923619997163769E-2</c:v>
                </c:pt>
                <c:pt idx="289">
                  <c:v>4.8023620001913514E-2</c:v>
                </c:pt>
                <c:pt idx="290">
                  <c:v>4.8716040051658638E-2</c:v>
                </c:pt>
                <c:pt idx="291">
                  <c:v>4.9916039875824936E-2</c:v>
                </c:pt>
                <c:pt idx="292">
                  <c:v>5.0416039957781322E-2</c:v>
                </c:pt>
                <c:pt idx="293">
                  <c:v>4.6708219859283417E-2</c:v>
                </c:pt>
                <c:pt idx="294">
                  <c:v>4.3814359814859927E-2</c:v>
                </c:pt>
                <c:pt idx="295">
                  <c:v>5.1205939947976731E-2</c:v>
                </c:pt>
                <c:pt idx="296">
                  <c:v>5.0191379996249452E-2</c:v>
                </c:pt>
                <c:pt idx="297">
                  <c:v>5.181280000397237E-2</c:v>
                </c:pt>
                <c:pt idx="298">
                  <c:v>4.9447940065874718E-2</c:v>
                </c:pt>
                <c:pt idx="299">
                  <c:v>4.964794019178953E-2</c:v>
                </c:pt>
                <c:pt idx="300">
                  <c:v>5.2047939840122126E-2</c:v>
                </c:pt>
                <c:pt idx="301">
                  <c:v>5.207598015840631E-2</c:v>
                </c:pt>
                <c:pt idx="302">
                  <c:v>5.1475859960191883E-2</c:v>
                </c:pt>
                <c:pt idx="303">
                  <c:v>5.0568160040711518E-2</c:v>
                </c:pt>
                <c:pt idx="304">
                  <c:v>5.852197996864561E-2</c:v>
                </c:pt>
                <c:pt idx="305">
                  <c:v>5.9728719934355468E-2</c:v>
                </c:pt>
                <c:pt idx="306">
                  <c:v>5.7835819956380874E-2</c:v>
                </c:pt>
                <c:pt idx="307">
                  <c:v>6.0206819849554449E-2</c:v>
                </c:pt>
                <c:pt idx="308">
                  <c:v>5.9349299997847993E-2</c:v>
                </c:pt>
                <c:pt idx="309">
                  <c:v>6.0910799998964649E-2</c:v>
                </c:pt>
                <c:pt idx="310">
                  <c:v>6.6787359857698902E-2</c:v>
                </c:pt>
                <c:pt idx="311">
                  <c:v>6.9846700003836304E-2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74E-4B8F-80FC-FE4B2FE20124}"/>
            </c:ext>
          </c:extLst>
        </c:ser>
        <c:ser>
          <c:idx val="5"/>
          <c:order val="5"/>
          <c:tx>
            <c:strRef>
              <c:f>'Active 8'!$M$20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8'!$D$21:$D$64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8'!$D$21:$D$64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8'!$F$21:$F$966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8'!$M$21:$M$966</c:f>
              <c:numCache>
                <c:formatCode>General</c:formatCode>
                <c:ptCount val="94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74E-4B8F-80FC-FE4B2FE20124}"/>
            </c:ext>
          </c:extLst>
        </c:ser>
        <c:ser>
          <c:idx val="6"/>
          <c:order val="6"/>
          <c:tx>
            <c:strRef>
              <c:f>'Active 8'!$N$20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8'!$D$21:$D$64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8'!$D$21:$D$64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8'!$F$21:$F$966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8'!$N$21:$N$966</c:f>
              <c:numCache>
                <c:formatCode>General</c:formatCode>
                <c:ptCount val="946"/>
                <c:pt idx="73">
                  <c:v>-1.1305759999231668E-2</c:v>
                </c:pt>
                <c:pt idx="78">
                  <c:v>-5.2952100002585212E-2</c:v>
                </c:pt>
                <c:pt idx="124">
                  <c:v>8.3564999949885532E-3</c:v>
                </c:pt>
                <c:pt idx="126">
                  <c:v>1.0045099996204954E-2</c:v>
                </c:pt>
                <c:pt idx="128">
                  <c:v>9.6081599986064248E-3</c:v>
                </c:pt>
                <c:pt idx="130">
                  <c:v>8.0295799998566508E-3</c:v>
                </c:pt>
                <c:pt idx="133">
                  <c:v>5.0817199953598902E-3</c:v>
                </c:pt>
                <c:pt idx="136">
                  <c:v>6.551279999257531E-3</c:v>
                </c:pt>
                <c:pt idx="139">
                  <c:v>6.3726999942446128E-3</c:v>
                </c:pt>
                <c:pt idx="141">
                  <c:v>6.9582599971909076E-3</c:v>
                </c:pt>
                <c:pt idx="143">
                  <c:v>4.8650000026100315E-3</c:v>
                </c:pt>
                <c:pt idx="150">
                  <c:v>1.3504399976227432E-3</c:v>
                </c:pt>
                <c:pt idx="152">
                  <c:v>-1.428140007192269E-3</c:v>
                </c:pt>
                <c:pt idx="155">
                  <c:v>-1.7507599986856803E-3</c:v>
                </c:pt>
                <c:pt idx="159">
                  <c:v>-6.6508000600151718E-4</c:v>
                </c:pt>
                <c:pt idx="245">
                  <c:v>-1.3742000002821442E-2</c:v>
                </c:pt>
                <c:pt idx="246">
                  <c:v>-1.3742240000283346E-2</c:v>
                </c:pt>
                <c:pt idx="250">
                  <c:v>-9.2991199999232776E-3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4E-4B8F-80FC-FE4B2FE20124}"/>
            </c:ext>
          </c:extLst>
        </c:ser>
        <c:ser>
          <c:idx val="9"/>
          <c:order val="7"/>
          <c:tx>
            <c:strRef>
              <c:f>'Active 8'!$AE$1</c:f>
              <c:strCache>
                <c:ptCount val="1"/>
                <c:pt idx="0">
                  <c:v>Q+Sin.fit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8'!$AB$2:$AB$36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'Active 8'!$AE$2:$AE$36</c:f>
              <c:numCache>
                <c:formatCode>General</c:formatCode>
                <c:ptCount val="35"/>
                <c:pt idx="0">
                  <c:v>5.8789568178365087E-2</c:v>
                </c:pt>
                <c:pt idx="1">
                  <c:v>3.5293778436250839E-2</c:v>
                </c:pt>
                <c:pt idx="2">
                  <c:v>1.5888189211294645E-2</c:v>
                </c:pt>
                <c:pt idx="3">
                  <c:v>5.80563977617507E-4</c:v>
                </c:pt>
                <c:pt idx="4">
                  <c:v>-1.0721780449258006E-2</c:v>
                </c:pt>
                <c:pt idx="5">
                  <c:v>-1.8208852832914527E-2</c:v>
                </c:pt>
                <c:pt idx="6">
                  <c:v>-2.2161589025755331E-2</c:v>
                </c:pt>
                <c:pt idx="7">
                  <c:v>-2.2942391535240553E-2</c:v>
                </c:pt>
                <c:pt idx="8">
                  <c:v>-2.0982925724022869E-2</c:v>
                </c:pt>
                <c:pt idx="9">
                  <c:v>-1.6769583603420846E-2</c:v>
                </c:pt>
                <c:pt idx="10">
                  <c:v>-1.082710472278994E-2</c:v>
                </c:pt>
                <c:pt idx="11">
                  <c:v>-3.7009057166159653E-3</c:v>
                </c:pt>
                <c:pt idx="12">
                  <c:v>4.0612864432667956E-3</c:v>
                </c:pt>
                <c:pt idx="13">
                  <c:v>1.1927878995401014E-2</c:v>
                </c:pt>
                <c:pt idx="14">
                  <c:v>1.9401314621552986E-2</c:v>
                </c:pt>
                <c:pt idx="15">
                  <c:v>2.6034826545829906E-2</c:v>
                </c:pt>
                <c:pt idx="16">
                  <c:v>3.1447483276939844E-2</c:v>
                </c:pt>
                <c:pt idx="17">
                  <c:v>3.5337016366240155E-2</c:v>
                </c:pt>
                <c:pt idx="18">
                  <c:v>3.74899992105234E-2</c:v>
                </c:pt>
                <c:pt idx="19">
                  <c:v>3.778903413129444E-2</c:v>
                </c:pt>
                <c:pt idx="20">
                  <c:v>3.6216705707717706E-2</c:v>
                </c:pt>
                <c:pt idx="21">
                  <c:v>3.2856167235888405E-2</c:v>
                </c:pt>
                <c:pt idx="22">
                  <c:v>2.7888340565581163E-2</c:v>
                </c:pt>
                <c:pt idx="23">
                  <c:v>2.158582360916525E-2</c:v>
                </c:pt>
                <c:pt idx="24">
                  <c:v>1.4303710685565997E-2</c:v>
                </c:pt>
                <c:pt idx="25">
                  <c:v>6.4676348215402732E-3</c:v>
                </c:pt>
                <c:pt idx="26">
                  <c:v>-1.4405653176796061E-3</c:v>
                </c:pt>
                <c:pt idx="27">
                  <c:v>-8.8990712063991579E-3</c:v>
                </c:pt>
                <c:pt idx="28">
                  <c:v>-1.5363656546739466E-2</c:v>
                </c:pt>
                <c:pt idx="29">
                  <c:v>-2.028601393217723E-2</c:v>
                </c:pt>
                <c:pt idx="30">
                  <c:v>-2.313221894124088E-2</c:v>
                </c:pt>
                <c:pt idx="31">
                  <c:v>-2.3400709888335619E-2</c:v>
                </c:pt>
                <c:pt idx="32">
                  <c:v>-2.0639177768775746E-2</c:v>
                </c:pt>
                <c:pt idx="33">
                  <c:v>-1.4459797634000279E-2</c:v>
                </c:pt>
                <c:pt idx="34">
                  <c:v>-4.5522884848053363E-3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4E-4B8F-80FC-FE4B2FE20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8939864"/>
        <c:axId val="1"/>
      </c:scatterChart>
      <c:valAx>
        <c:axId val="828939864"/>
        <c:scaling>
          <c:orientation val="minMax"/>
          <c:max val="5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89398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17e-old. AP Leo - Residuals from Quad+Sine fit</a:t>
            </a:r>
          </a:p>
        </c:rich>
      </c:tx>
      <c:layout>
        <c:manualLayout>
          <c:xMode val="edge"/>
          <c:yMode val="edge"/>
          <c:x val="0.11538483971554837"/>
          <c:y val="1.8382352941176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290803391266418E-2"/>
          <c:y val="0.14705882352941177"/>
          <c:w val="0.85256588158946311"/>
          <c:h val="0.724264705882352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8'!$X$20</c:f>
              <c:strCache>
                <c:ptCount val="1"/>
                <c:pt idx="0">
                  <c:v>O-C'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8'!$F$21:$F$966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37450</c:v>
                </c:pt>
                <c:pt idx="246">
                  <c:v>37464</c:v>
                </c:pt>
                <c:pt idx="247">
                  <c:v>38164.5</c:v>
                </c:pt>
                <c:pt idx="248">
                  <c:v>38228.5</c:v>
                </c:pt>
                <c:pt idx="249">
                  <c:v>38279.5</c:v>
                </c:pt>
                <c:pt idx="250">
                  <c:v>38282</c:v>
                </c:pt>
                <c:pt idx="251">
                  <c:v>38336</c:v>
                </c:pt>
                <c:pt idx="252">
                  <c:v>39084.5</c:v>
                </c:pt>
                <c:pt idx="253">
                  <c:v>39870</c:v>
                </c:pt>
                <c:pt idx="254">
                  <c:v>39936.5</c:v>
                </c:pt>
                <c:pt idx="255">
                  <c:v>39941</c:v>
                </c:pt>
                <c:pt idx="256">
                  <c:v>39948</c:v>
                </c:pt>
                <c:pt idx="257">
                  <c:v>39966.5</c:v>
                </c:pt>
                <c:pt idx="258">
                  <c:v>40649</c:v>
                </c:pt>
                <c:pt idx="259">
                  <c:v>40817</c:v>
                </c:pt>
                <c:pt idx="260">
                  <c:v>40830</c:v>
                </c:pt>
                <c:pt idx="261">
                  <c:v>41587.5</c:v>
                </c:pt>
                <c:pt idx="262">
                  <c:v>41590</c:v>
                </c:pt>
                <c:pt idx="263">
                  <c:v>41659.5</c:v>
                </c:pt>
                <c:pt idx="264">
                  <c:v>41659.5</c:v>
                </c:pt>
                <c:pt idx="265">
                  <c:v>41659.5</c:v>
                </c:pt>
                <c:pt idx="266">
                  <c:v>41662.5</c:v>
                </c:pt>
                <c:pt idx="267">
                  <c:v>41663</c:v>
                </c:pt>
                <c:pt idx="268">
                  <c:v>42456</c:v>
                </c:pt>
                <c:pt idx="269">
                  <c:v>42506</c:v>
                </c:pt>
                <c:pt idx="270">
                  <c:v>42506.5</c:v>
                </c:pt>
                <c:pt idx="271">
                  <c:v>42574</c:v>
                </c:pt>
                <c:pt idx="272">
                  <c:v>42590</c:v>
                </c:pt>
                <c:pt idx="273">
                  <c:v>44124.5</c:v>
                </c:pt>
                <c:pt idx="274">
                  <c:v>44221</c:v>
                </c:pt>
                <c:pt idx="275">
                  <c:v>44248</c:v>
                </c:pt>
                <c:pt idx="276">
                  <c:v>44880.5</c:v>
                </c:pt>
                <c:pt idx="277">
                  <c:v>44880.5</c:v>
                </c:pt>
                <c:pt idx="278">
                  <c:v>44880.5</c:v>
                </c:pt>
                <c:pt idx="279">
                  <c:v>45070.5</c:v>
                </c:pt>
                <c:pt idx="280">
                  <c:v>45070.5</c:v>
                </c:pt>
                <c:pt idx="281">
                  <c:v>45070.5</c:v>
                </c:pt>
                <c:pt idx="282">
                  <c:v>45075</c:v>
                </c:pt>
                <c:pt idx="283">
                  <c:v>45075</c:v>
                </c:pt>
                <c:pt idx="284">
                  <c:v>45108.5</c:v>
                </c:pt>
                <c:pt idx="285">
                  <c:v>45111</c:v>
                </c:pt>
                <c:pt idx="286">
                  <c:v>45171.5</c:v>
                </c:pt>
                <c:pt idx="287">
                  <c:v>45705.5</c:v>
                </c:pt>
                <c:pt idx="288">
                  <c:v>45705.5</c:v>
                </c:pt>
                <c:pt idx="289">
                  <c:v>45705.5</c:v>
                </c:pt>
                <c:pt idx="290">
                  <c:v>45731</c:v>
                </c:pt>
                <c:pt idx="291">
                  <c:v>45731</c:v>
                </c:pt>
                <c:pt idx="292">
                  <c:v>45731</c:v>
                </c:pt>
                <c:pt idx="293">
                  <c:v>45770.5</c:v>
                </c:pt>
                <c:pt idx="294">
                  <c:v>45829</c:v>
                </c:pt>
                <c:pt idx="295">
                  <c:v>45903.5</c:v>
                </c:pt>
                <c:pt idx="296">
                  <c:v>45919.5</c:v>
                </c:pt>
                <c:pt idx="297">
                  <c:v>45920</c:v>
                </c:pt>
                <c:pt idx="298">
                  <c:v>45953.5</c:v>
                </c:pt>
                <c:pt idx="299">
                  <c:v>45953.5</c:v>
                </c:pt>
                <c:pt idx="300">
                  <c:v>45953.5</c:v>
                </c:pt>
                <c:pt idx="301">
                  <c:v>45984.5</c:v>
                </c:pt>
                <c:pt idx="302">
                  <c:v>45991.5</c:v>
                </c:pt>
                <c:pt idx="303">
                  <c:v>46024</c:v>
                </c:pt>
                <c:pt idx="304">
                  <c:v>46634.5</c:v>
                </c:pt>
                <c:pt idx="305">
                  <c:v>46658</c:v>
                </c:pt>
                <c:pt idx="306">
                  <c:v>46660.5</c:v>
                </c:pt>
                <c:pt idx="307">
                  <c:v>46685.5</c:v>
                </c:pt>
                <c:pt idx="308">
                  <c:v>46707.5</c:v>
                </c:pt>
                <c:pt idx="309">
                  <c:v>46870</c:v>
                </c:pt>
                <c:pt idx="310">
                  <c:v>47404</c:v>
                </c:pt>
                <c:pt idx="311">
                  <c:v>47692.5</c:v>
                </c:pt>
              </c:numCache>
            </c:numRef>
          </c:xVal>
          <c:yVal>
            <c:numRef>
              <c:f>'Active 8'!$Y$21:$Y$966</c:f>
              <c:numCache>
                <c:formatCode>General</c:formatCode>
                <c:ptCount val="946"/>
                <c:pt idx="0">
                  <c:v>1.811603926657368E-2</c:v>
                </c:pt>
                <c:pt idx="1">
                  <c:v>-1.3239454597868267E-3</c:v>
                </c:pt>
                <c:pt idx="2">
                  <c:v>2.6239753457503873E-2</c:v>
                </c:pt>
                <c:pt idx="3">
                  <c:v>2.3740611198770356E-3</c:v>
                </c:pt>
                <c:pt idx="4">
                  <c:v>1.5981814560387123E-2</c:v>
                </c:pt>
                <c:pt idx="5">
                  <c:v>-3.4257379240108798E-2</c:v>
                </c:pt>
                <c:pt idx="6">
                  <c:v>1.0704311464041674E-2</c:v>
                </c:pt>
                <c:pt idx="7">
                  <c:v>3.0149815267394436E-3</c:v>
                </c:pt>
                <c:pt idx="8">
                  <c:v>8.351285068914055E-3</c:v>
                </c:pt>
                <c:pt idx="9">
                  <c:v>1.5262206467947709E-2</c:v>
                </c:pt>
                <c:pt idx="10">
                  <c:v>6.4314460451918881E-2</c:v>
                </c:pt>
                <c:pt idx="11">
                  <c:v>2.1852556668849415E-2</c:v>
                </c:pt>
                <c:pt idx="12">
                  <c:v>-2.0767775776874095E-2</c:v>
                </c:pt>
                <c:pt idx="13">
                  <c:v>3.579420429688368E-4</c:v>
                </c:pt>
                <c:pt idx="14">
                  <c:v>-2.5105957371571966E-2</c:v>
                </c:pt>
                <c:pt idx="15">
                  <c:v>7.3342223266253531E-3</c:v>
                </c:pt>
                <c:pt idx="16">
                  <c:v>-1.8011009343375156E-2</c:v>
                </c:pt>
                <c:pt idx="17">
                  <c:v>2.1820671669661701E-2</c:v>
                </c:pt>
                <c:pt idx="18">
                  <c:v>-1.8989468268593018E-3</c:v>
                </c:pt>
                <c:pt idx="19">
                  <c:v>9.1857657458712938E-3</c:v>
                </c:pt>
                <c:pt idx="20">
                  <c:v>-1.358232901767864E-2</c:v>
                </c:pt>
                <c:pt idx="21">
                  <c:v>5.712938022578759E-3</c:v>
                </c:pt>
                <c:pt idx="22">
                  <c:v>-3.2527646728190834E-2</c:v>
                </c:pt>
                <c:pt idx="23">
                  <c:v>-2.4234696247272397E-2</c:v>
                </c:pt>
                <c:pt idx="24">
                  <c:v>-6.0712543253822748E-3</c:v>
                </c:pt>
                <c:pt idx="25">
                  <c:v>-2.3982837098164969E-2</c:v>
                </c:pt>
                <c:pt idx="26">
                  <c:v>4.7461494187632236E-3</c:v>
                </c:pt>
                <c:pt idx="27">
                  <c:v>3.7190655583898627E-2</c:v>
                </c:pt>
                <c:pt idx="28">
                  <c:v>2.816358519506304E-2</c:v>
                </c:pt>
                <c:pt idx="29">
                  <c:v>6.7670945995705611E-3</c:v>
                </c:pt>
                <c:pt idx="30">
                  <c:v>4.2275589518489462E-2</c:v>
                </c:pt>
                <c:pt idx="31">
                  <c:v>-9.8743082254230397E-3</c:v>
                </c:pt>
                <c:pt idx="32">
                  <c:v>-6.1858706740410302E-2</c:v>
                </c:pt>
                <c:pt idx="33">
                  <c:v>-4.0946010908397334E-2</c:v>
                </c:pt>
                <c:pt idx="34">
                  <c:v>-3.1521379097806543E-2</c:v>
                </c:pt>
                <c:pt idx="35">
                  <c:v>-1.2102520570417552E-2</c:v>
                </c:pt>
                <c:pt idx="36">
                  <c:v>-1.4510283475879029E-2</c:v>
                </c:pt>
                <c:pt idx="37">
                  <c:v>-2.9612713406589747E-2</c:v>
                </c:pt>
                <c:pt idx="38">
                  <c:v>-2.6077561134291452E-2</c:v>
                </c:pt>
                <c:pt idx="39">
                  <c:v>-2.7498857160819928E-2</c:v>
                </c:pt>
                <c:pt idx="40">
                  <c:v>-1.215813402349171E-2</c:v>
                </c:pt>
                <c:pt idx="41">
                  <c:v>3.4905490411690637E-3</c:v>
                </c:pt>
                <c:pt idx="42">
                  <c:v>2.5957292177026012E-2</c:v>
                </c:pt>
                <c:pt idx="43">
                  <c:v>5.8870347596697431E-3</c:v>
                </c:pt>
                <c:pt idx="44">
                  <c:v>-6.7153897263866613E-3</c:v>
                </c:pt>
                <c:pt idx="45">
                  <c:v>-9.4539256632629257E-3</c:v>
                </c:pt>
                <c:pt idx="46">
                  <c:v>-5.203646656931335E-3</c:v>
                </c:pt>
                <c:pt idx="47">
                  <c:v>1.354787238800665E-2</c:v>
                </c:pt>
                <c:pt idx="48">
                  <c:v>3.9542872540474082E-2</c:v>
                </c:pt>
                <c:pt idx="49">
                  <c:v>-3.064331970771049E-2</c:v>
                </c:pt>
                <c:pt idx="50">
                  <c:v>-3.7040876392656921E-2</c:v>
                </c:pt>
                <c:pt idx="51">
                  <c:v>2.6656855199488634E-2</c:v>
                </c:pt>
                <c:pt idx="52">
                  <c:v>-3.4449138997222635E-2</c:v>
                </c:pt>
                <c:pt idx="53">
                  <c:v>-1.0161586695852584E-2</c:v>
                </c:pt>
                <c:pt idx="54">
                  <c:v>-2.4768169133267584E-2</c:v>
                </c:pt>
                <c:pt idx="55">
                  <c:v>2.7678194945632367E-2</c:v>
                </c:pt>
                <c:pt idx="56">
                  <c:v>-2.6439187642114038E-2</c:v>
                </c:pt>
                <c:pt idx="57">
                  <c:v>-1.9943447425360451E-2</c:v>
                </c:pt>
                <c:pt idx="58">
                  <c:v>-1.3281536918005626E-2</c:v>
                </c:pt>
                <c:pt idx="59">
                  <c:v>3.0773830709925051E-2</c:v>
                </c:pt>
                <c:pt idx="60">
                  <c:v>-3.3065029349564901E-3</c:v>
                </c:pt>
                <c:pt idx="61">
                  <c:v>-5.4404672218147099E-3</c:v>
                </c:pt>
                <c:pt idx="62">
                  <c:v>2.0443748297186849E-2</c:v>
                </c:pt>
                <c:pt idx="63">
                  <c:v>-6.1137160067165339E-2</c:v>
                </c:pt>
                <c:pt idx="64">
                  <c:v>-4.5842372633967995E-2</c:v>
                </c:pt>
                <c:pt idx="65">
                  <c:v>1.5036843367281887E-2</c:v>
                </c:pt>
                <c:pt idx="66">
                  <c:v>1.1259016447131637E-2</c:v>
                </c:pt>
                <c:pt idx="67">
                  <c:v>2.2345233898296842E-2</c:v>
                </c:pt>
                <c:pt idx="68">
                  <c:v>-9.4469744866564932E-3</c:v>
                </c:pt>
                <c:pt idx="69">
                  <c:v>-2.7113717818195923E-3</c:v>
                </c:pt>
                <c:pt idx="70">
                  <c:v>7.0841332058412851E-2</c:v>
                </c:pt>
                <c:pt idx="71">
                  <c:v>0.11084133205564799</c:v>
                </c:pt>
                <c:pt idx="73">
                  <c:v>8.0486593804021643E-3</c:v>
                </c:pt>
                <c:pt idx="74">
                  <c:v>5.1887773476464449E-2</c:v>
                </c:pt>
                <c:pt idx="75">
                  <c:v>-1.4012522984691224E-2</c:v>
                </c:pt>
                <c:pt idx="76">
                  <c:v>1.9762360421439418E-2</c:v>
                </c:pt>
                <c:pt idx="77">
                  <c:v>-2.9843175697871063E-2</c:v>
                </c:pt>
                <c:pt idx="78">
                  <c:v>-3.7291270426516122E-2</c:v>
                </c:pt>
                <c:pt idx="79">
                  <c:v>8.1187411292680534E-2</c:v>
                </c:pt>
                <c:pt idx="80">
                  <c:v>1.4160869321458531E-2</c:v>
                </c:pt>
                <c:pt idx="81">
                  <c:v>8.3341127242469171E-3</c:v>
                </c:pt>
                <c:pt idx="82">
                  <c:v>6.4228620771768635E-3</c:v>
                </c:pt>
                <c:pt idx="83">
                  <c:v>-2.3156588137909426E-3</c:v>
                </c:pt>
                <c:pt idx="84">
                  <c:v>-7.2085746440621642E-2</c:v>
                </c:pt>
                <c:pt idx="85">
                  <c:v>1.0236977463598865E-2</c:v>
                </c:pt>
                <c:pt idx="86">
                  <c:v>7.9019448681138561E-3</c:v>
                </c:pt>
                <c:pt idx="87">
                  <c:v>3.6039744876032981E-2</c:v>
                </c:pt>
                <c:pt idx="88">
                  <c:v>5.0420905401572694E-2</c:v>
                </c:pt>
                <c:pt idx="89">
                  <c:v>-9.5924747019658738E-2</c:v>
                </c:pt>
                <c:pt idx="90">
                  <c:v>1.3489893037623275E-2</c:v>
                </c:pt>
                <c:pt idx="91">
                  <c:v>1.1779894017131774E-2</c:v>
                </c:pt>
                <c:pt idx="92">
                  <c:v>5.4636971697811357E-2</c:v>
                </c:pt>
                <c:pt idx="93">
                  <c:v>3.3058287219952173E-3</c:v>
                </c:pt>
                <c:pt idx="94">
                  <c:v>1.5738447548133153E-2</c:v>
                </c:pt>
                <c:pt idx="95">
                  <c:v>2.1033012494570777E-2</c:v>
                </c:pt>
                <c:pt idx="96">
                  <c:v>-3.1224132811143668E-2</c:v>
                </c:pt>
                <c:pt idx="97">
                  <c:v>5.8138144412652228E-3</c:v>
                </c:pt>
                <c:pt idx="98">
                  <c:v>1.3700869123028425E-2</c:v>
                </c:pt>
                <c:pt idx="99">
                  <c:v>-1.4356661756459652E-2</c:v>
                </c:pt>
                <c:pt idx="100">
                  <c:v>-7.2426659497698248E-2</c:v>
                </c:pt>
                <c:pt idx="101">
                  <c:v>-3.7799597349076591E-2</c:v>
                </c:pt>
                <c:pt idx="102">
                  <c:v>-2.5626442470673576E-2</c:v>
                </c:pt>
                <c:pt idx="103">
                  <c:v>1.1261948440657372E-2</c:v>
                </c:pt>
                <c:pt idx="104">
                  <c:v>9.5905409138372921E-3</c:v>
                </c:pt>
                <c:pt idx="105">
                  <c:v>3.6082992704528596E-2</c:v>
                </c:pt>
                <c:pt idx="106">
                  <c:v>-4.1795066807270846E-2</c:v>
                </c:pt>
                <c:pt idx="107">
                  <c:v>-2.8110998353031352E-2</c:v>
                </c:pt>
                <c:pt idx="108">
                  <c:v>1.0421210772105852E-2</c:v>
                </c:pt>
                <c:pt idx="109">
                  <c:v>1.3128776621135659E-2</c:v>
                </c:pt>
                <c:pt idx="110">
                  <c:v>-3.7116705706809666E-2</c:v>
                </c:pt>
                <c:pt idx="111">
                  <c:v>-2.4074260853152403E-2</c:v>
                </c:pt>
                <c:pt idx="112">
                  <c:v>3.1119775453035542E-3</c:v>
                </c:pt>
                <c:pt idx="113">
                  <c:v>1.3014736603364642E-2</c:v>
                </c:pt>
                <c:pt idx="114">
                  <c:v>-3.8542440923965138E-4</c:v>
                </c:pt>
                <c:pt idx="115">
                  <c:v>-6.5627346736266065E-3</c:v>
                </c:pt>
                <c:pt idx="116">
                  <c:v>2.6911898063198339E-2</c:v>
                </c:pt>
                <c:pt idx="117">
                  <c:v>-4.2708971411798899E-3</c:v>
                </c:pt>
                <c:pt idx="118">
                  <c:v>-9.079434800450259E-4</c:v>
                </c:pt>
                <c:pt idx="119">
                  <c:v>2.6100851641505246E-3</c:v>
                </c:pt>
                <c:pt idx="120">
                  <c:v>3.1582212214313621E-4</c:v>
                </c:pt>
                <c:pt idx="121">
                  <c:v>1.4158221234586293E-3</c:v>
                </c:pt>
                <c:pt idx="122">
                  <c:v>1.3340863550153279E-3</c:v>
                </c:pt>
                <c:pt idx="123">
                  <c:v>-2.8151370466447737E-3</c:v>
                </c:pt>
                <c:pt idx="124">
                  <c:v>-1.3151370481581728E-3</c:v>
                </c:pt>
                <c:pt idx="125">
                  <c:v>1.1272001296977439E-3</c:v>
                </c:pt>
                <c:pt idx="126">
                  <c:v>2.1272001262634919E-3</c:v>
                </c:pt>
                <c:pt idx="127">
                  <c:v>1.4794045209860669E-3</c:v>
                </c:pt>
                <c:pt idx="128">
                  <c:v>1.8794045181571746E-3</c:v>
                </c:pt>
                <c:pt idx="129">
                  <c:v>2.021475210782081E-4</c:v>
                </c:pt>
                <c:pt idx="130">
                  <c:v>3.0214752582795323E-4</c:v>
                </c:pt>
                <c:pt idx="131">
                  <c:v>7.9526691374987996E-3</c:v>
                </c:pt>
                <c:pt idx="132">
                  <c:v>5.8089534999513567E-3</c:v>
                </c:pt>
                <c:pt idx="133">
                  <c:v>-7.6778410048861448E-4</c:v>
                </c:pt>
                <c:pt idx="134">
                  <c:v>7.3221589799798634E-4</c:v>
                </c:pt>
                <c:pt idx="135">
                  <c:v>-2.2038354976243527E-3</c:v>
                </c:pt>
                <c:pt idx="136">
                  <c:v>9.9103350123938561E-4</c:v>
                </c:pt>
                <c:pt idx="137">
                  <c:v>2.0910335025548787E-3</c:v>
                </c:pt>
                <c:pt idx="138">
                  <c:v>2.1378043854566875E-4</c:v>
                </c:pt>
                <c:pt idx="139">
                  <c:v>8.1378043794030908E-4</c:v>
                </c:pt>
                <c:pt idx="140">
                  <c:v>2.2322547347232782E-4</c:v>
                </c:pt>
                <c:pt idx="141">
                  <c:v>1.4232254722616085E-3</c:v>
                </c:pt>
                <c:pt idx="142">
                  <c:v>-5.5831717695528985E-4</c:v>
                </c:pt>
                <c:pt idx="143">
                  <c:v>-6.0766741164642799E-4</c:v>
                </c:pt>
                <c:pt idx="144">
                  <c:v>-2.0766741447532031E-4</c:v>
                </c:pt>
                <c:pt idx="145">
                  <c:v>5.5845244435003688E-4</c:v>
                </c:pt>
                <c:pt idx="146">
                  <c:v>6.4139781073332541E-3</c:v>
                </c:pt>
                <c:pt idx="147">
                  <c:v>4.3733997831867238E-3</c:v>
                </c:pt>
                <c:pt idx="148">
                  <c:v>5.3328004507583529E-3</c:v>
                </c:pt>
                <c:pt idx="149">
                  <c:v>1.9083025565699782E-3</c:v>
                </c:pt>
                <c:pt idx="150">
                  <c:v>2.5083025559646185E-3</c:v>
                </c:pt>
                <c:pt idx="151">
                  <c:v>-8.6897933605140434E-4</c:v>
                </c:pt>
                <c:pt idx="152">
                  <c:v>-2.6897933665676402E-4</c:v>
                </c:pt>
                <c:pt idx="153">
                  <c:v>8.6798236805994966E-3</c:v>
                </c:pt>
                <c:pt idx="154">
                  <c:v>-9.2065932341458857E-3</c:v>
                </c:pt>
                <c:pt idx="155">
                  <c:v>-4.1127863055207686E-4</c:v>
                </c:pt>
                <c:pt idx="156">
                  <c:v>3.8872137106609611E-4</c:v>
                </c:pt>
                <c:pt idx="157">
                  <c:v>-1.6885622075657053E-3</c:v>
                </c:pt>
                <c:pt idx="158">
                  <c:v>5.7958697931661737E-4</c:v>
                </c:pt>
                <c:pt idx="159">
                  <c:v>6.7958697679040489E-4</c:v>
                </c:pt>
                <c:pt idx="160">
                  <c:v>1.414381798817343E-2</c:v>
                </c:pt>
                <c:pt idx="161">
                  <c:v>1.9143817985554083E-2</c:v>
                </c:pt>
                <c:pt idx="162">
                  <c:v>-1.8281122176524757E-3</c:v>
                </c:pt>
                <c:pt idx="163">
                  <c:v>2.7249101572807237E-3</c:v>
                </c:pt>
                <c:pt idx="164">
                  <c:v>6.6467908917881725E-3</c:v>
                </c:pt>
                <c:pt idx="165">
                  <c:v>-3.0002738380530258E-3</c:v>
                </c:pt>
                <c:pt idx="166">
                  <c:v>-2.3002738411845979E-3</c:v>
                </c:pt>
                <c:pt idx="167">
                  <c:v>-1.4829353136271185E-3</c:v>
                </c:pt>
                <c:pt idx="168">
                  <c:v>-3.8293531958758301E-4</c:v>
                </c:pt>
                <c:pt idx="169">
                  <c:v>7.3263639581045946E-3</c:v>
                </c:pt>
                <c:pt idx="170">
                  <c:v>-2.4217299549930231E-3</c:v>
                </c:pt>
                <c:pt idx="171">
                  <c:v>9.1698671786451334E-4</c:v>
                </c:pt>
                <c:pt idx="172">
                  <c:v>1.5169867172591537E-3</c:v>
                </c:pt>
                <c:pt idx="173">
                  <c:v>3.3012368794590585E-4</c:v>
                </c:pt>
                <c:pt idx="174">
                  <c:v>5.3012369016943849E-4</c:v>
                </c:pt>
                <c:pt idx="175">
                  <c:v>1.1320057745687374E-3</c:v>
                </c:pt>
                <c:pt idx="176">
                  <c:v>1.7965155239209746E-3</c:v>
                </c:pt>
                <c:pt idx="177">
                  <c:v>2.5965155255391476E-3</c:v>
                </c:pt>
                <c:pt idx="178">
                  <c:v>-6.8095425138318955E-4</c:v>
                </c:pt>
                <c:pt idx="179">
                  <c:v>3.1904574518255846E-4</c:v>
                </c:pt>
                <c:pt idx="180">
                  <c:v>-4.1558311254408335E-3</c:v>
                </c:pt>
                <c:pt idx="181">
                  <c:v>1.8207879402521183E-3</c:v>
                </c:pt>
                <c:pt idx="182">
                  <c:v>6.8084269681197018E-5</c:v>
                </c:pt>
                <c:pt idx="183">
                  <c:v>-3.8505130138581888E-3</c:v>
                </c:pt>
                <c:pt idx="184">
                  <c:v>-6.3391059901651871E-3</c:v>
                </c:pt>
                <c:pt idx="185">
                  <c:v>-5.4275302106930566E-3</c:v>
                </c:pt>
                <c:pt idx="186">
                  <c:v>6.6336255423417312E-4</c:v>
                </c:pt>
                <c:pt idx="187">
                  <c:v>-9.4253424012502654E-3</c:v>
                </c:pt>
                <c:pt idx="188">
                  <c:v>1.5014676344398542E-4</c:v>
                </c:pt>
                <c:pt idx="189">
                  <c:v>-1.8477170631934006E-3</c:v>
                </c:pt>
                <c:pt idx="190">
                  <c:v>5.1411862685528387E-5</c:v>
                </c:pt>
                <c:pt idx="191">
                  <c:v>2.5486205768168041E-4</c:v>
                </c:pt>
                <c:pt idx="192">
                  <c:v>-1.3234110470660837E-3</c:v>
                </c:pt>
                <c:pt idx="193">
                  <c:v>-1.2365042178540675E-3</c:v>
                </c:pt>
                <c:pt idx="194">
                  <c:v>1.4590320454650058E-3</c:v>
                </c:pt>
                <c:pt idx="195">
                  <c:v>-2.8192420604318605E-3</c:v>
                </c:pt>
                <c:pt idx="196">
                  <c:v>-7.2818799461849687E-4</c:v>
                </c:pt>
                <c:pt idx="197">
                  <c:v>-3.248400111558053E-4</c:v>
                </c:pt>
                <c:pt idx="198">
                  <c:v>-7.8858047141763116E-4</c:v>
                </c:pt>
                <c:pt idx="199">
                  <c:v>-7.7892374092332003E-3</c:v>
                </c:pt>
                <c:pt idx="200">
                  <c:v>-2.6217097414007184E-3</c:v>
                </c:pt>
                <c:pt idx="201">
                  <c:v>-1.0070789026372789E-3</c:v>
                </c:pt>
                <c:pt idx="202">
                  <c:v>-3.4989651317352891E-3</c:v>
                </c:pt>
                <c:pt idx="203">
                  <c:v>-2.1000556882416754E-3</c:v>
                </c:pt>
                <c:pt idx="204">
                  <c:v>-2.4944183468886966E-3</c:v>
                </c:pt>
                <c:pt idx="205">
                  <c:v>-1.7935050925100351E-3</c:v>
                </c:pt>
                <c:pt idx="206">
                  <c:v>-5.008135916367229E-3</c:v>
                </c:pt>
                <c:pt idx="207">
                  <c:v>-5.0142628005522133E-4</c:v>
                </c:pt>
                <c:pt idx="208">
                  <c:v>-3.1160600304363933E-3</c:v>
                </c:pt>
                <c:pt idx="209">
                  <c:v>-3.6947186754673206E-3</c:v>
                </c:pt>
                <c:pt idx="210">
                  <c:v>-9.3540620416457387E-6</c:v>
                </c:pt>
                <c:pt idx="211">
                  <c:v>-5.1728844944876756E-4</c:v>
                </c:pt>
                <c:pt idx="212">
                  <c:v>5.9611004283618291E-4</c:v>
                </c:pt>
                <c:pt idx="213">
                  <c:v>-1.6185328400744603E-3</c:v>
                </c:pt>
                <c:pt idx="214">
                  <c:v>-1.9277547605519377E-3</c:v>
                </c:pt>
                <c:pt idx="215">
                  <c:v>-4.2064175650161628E-3</c:v>
                </c:pt>
                <c:pt idx="216">
                  <c:v>-2.2106958782038E-4</c:v>
                </c:pt>
                <c:pt idx="217">
                  <c:v>-1.21438645247577E-3</c:v>
                </c:pt>
                <c:pt idx="218">
                  <c:v>-1.1290414092876011E-3</c:v>
                </c:pt>
                <c:pt idx="219">
                  <c:v>-1.7223619496105416E-3</c:v>
                </c:pt>
                <c:pt idx="220">
                  <c:v>-3.4156845247936968E-3</c:v>
                </c:pt>
                <c:pt idx="221">
                  <c:v>-4.352996564700104E-3</c:v>
                </c:pt>
                <c:pt idx="222">
                  <c:v>-2.4410066738636202E-3</c:v>
                </c:pt>
                <c:pt idx="223">
                  <c:v>-3.4348045467445798E-5</c:v>
                </c:pt>
                <c:pt idx="224">
                  <c:v>-1.4570451516412453E-3</c:v>
                </c:pt>
                <c:pt idx="225">
                  <c:v>-9.3571473347156542E-4</c:v>
                </c:pt>
                <c:pt idx="226">
                  <c:v>-1.9584267307005548E-3</c:v>
                </c:pt>
                <c:pt idx="227">
                  <c:v>-1.9494129703554394E-3</c:v>
                </c:pt>
                <c:pt idx="228">
                  <c:v>-2.0817639213513012E-3</c:v>
                </c:pt>
                <c:pt idx="229">
                  <c:v>-1.3700569083674591E-3</c:v>
                </c:pt>
                <c:pt idx="230">
                  <c:v>-4.9289919575695729E-4</c:v>
                </c:pt>
                <c:pt idx="231">
                  <c:v>-2.3299703320949841E-3</c:v>
                </c:pt>
                <c:pt idx="232">
                  <c:v>-1.7239101180917329E-3</c:v>
                </c:pt>
                <c:pt idx="233">
                  <c:v>-3.9405488636234942E-5</c:v>
                </c:pt>
                <c:pt idx="234">
                  <c:v>-7.6280881505601944E-4</c:v>
                </c:pt>
                <c:pt idx="235">
                  <c:v>8.4984658407935565E-5</c:v>
                </c:pt>
                <c:pt idx="236">
                  <c:v>-1.3157899516786295E-3</c:v>
                </c:pt>
                <c:pt idx="237">
                  <c:v>-1.4424375034594039E-3</c:v>
                </c:pt>
                <c:pt idx="238">
                  <c:v>2.8446535957177693E-3</c:v>
                </c:pt>
                <c:pt idx="239">
                  <c:v>1.2378184879060644E-3</c:v>
                </c:pt>
                <c:pt idx="240">
                  <c:v>1.3178184858850944E-3</c:v>
                </c:pt>
                <c:pt idx="241">
                  <c:v>1.7378184825509596E-3</c:v>
                </c:pt>
                <c:pt idx="242">
                  <c:v>4.7336782596510418E-3</c:v>
                </c:pt>
                <c:pt idx="243">
                  <c:v>1.7792434691059206E-3</c:v>
                </c:pt>
                <c:pt idx="244">
                  <c:v>1.9900561150411611E-3</c:v>
                </c:pt>
                <c:pt idx="245">
                  <c:v>4.358339809834702E-3</c:v>
                </c:pt>
                <c:pt idx="246">
                  <c:v>4.3295632713936175E-3</c:v>
                </c:pt>
                <c:pt idx="247">
                  <c:v>8.510755238556586E-3</c:v>
                </c:pt>
                <c:pt idx="248">
                  <c:v>6.6030071471560314E-3</c:v>
                </c:pt>
                <c:pt idx="249">
                  <c:v>7.967514328030105E-3</c:v>
                </c:pt>
                <c:pt idx="250">
                  <c:v>6.9686884124459808E-3</c:v>
                </c:pt>
                <c:pt idx="251">
                  <c:v>6.4534265242414124E-3</c:v>
                </c:pt>
                <c:pt idx="252">
                  <c:v>1.21129963540033E-2</c:v>
                </c:pt>
                <c:pt idx="253">
                  <c:v>1.3812813512460359E-2</c:v>
                </c:pt>
                <c:pt idx="254">
                  <c:v>1.4759175928765814E-2</c:v>
                </c:pt>
                <c:pt idx="255">
                  <c:v>1.4038185396198735E-2</c:v>
                </c:pt>
                <c:pt idx="256">
                  <c:v>1.4116627510525642E-2</c:v>
                </c:pt>
                <c:pt idx="257">
                  <c:v>1.6052410216239585E-2</c:v>
                </c:pt>
                <c:pt idx="258">
                  <c:v>1.5494902626558921E-2</c:v>
                </c:pt>
                <c:pt idx="259">
                  <c:v>1.7120901914211534E-2</c:v>
                </c:pt>
                <c:pt idx="260">
                  <c:v>1.7333121083410438E-2</c:v>
                </c:pt>
                <c:pt idx="261">
                  <c:v>1.8653293314503785E-2</c:v>
                </c:pt>
                <c:pt idx="262">
                  <c:v>1.7450966242145455E-2</c:v>
                </c:pt>
                <c:pt idx="263">
                  <c:v>1.9365179614566769E-2</c:v>
                </c:pt>
                <c:pt idx="264">
                  <c:v>1.9365179614566769E-2</c:v>
                </c:pt>
                <c:pt idx="265">
                  <c:v>1.9765179619013834E-2</c:v>
                </c:pt>
                <c:pt idx="266">
                  <c:v>2.0682292342888292E-2</c:v>
                </c:pt>
                <c:pt idx="267">
                  <c:v>1.8301810739795046E-2</c:v>
                </c:pt>
                <c:pt idx="268">
                  <c:v>2.2719778840074062E-2</c:v>
                </c:pt>
                <c:pt idx="269">
                  <c:v>2.1253607304703839E-2</c:v>
                </c:pt>
                <c:pt idx="270">
                  <c:v>2.2672939996279021E-2</c:v>
                </c:pt>
                <c:pt idx="271">
                  <c:v>2.2081836676233119E-2</c:v>
                </c:pt>
                <c:pt idx="272">
                  <c:v>2.2899945711141734E-2</c:v>
                </c:pt>
                <c:pt idx="273">
                  <c:v>2.7749688917078005E-2</c:v>
                </c:pt>
                <c:pt idx="274">
                  <c:v>2.8908958081255265E-2</c:v>
                </c:pt>
                <c:pt idx="275">
                  <c:v>3.1432042694798421E-2</c:v>
                </c:pt>
                <c:pt idx="276">
                  <c:v>3.1204439396548683E-2</c:v>
                </c:pt>
                <c:pt idx="277">
                  <c:v>3.1404439398772216E-2</c:v>
                </c:pt>
                <c:pt idx="278">
                  <c:v>3.1504439396246003E-2</c:v>
                </c:pt>
                <c:pt idx="279">
                  <c:v>3.2240188272988246E-2</c:v>
                </c:pt>
                <c:pt idx="280">
                  <c:v>3.2340188277737991E-2</c:v>
                </c:pt>
                <c:pt idx="281">
                  <c:v>3.3340188274303739E-2</c:v>
                </c:pt>
                <c:pt idx="282">
                  <c:v>3.240899417674116E-2</c:v>
                </c:pt>
                <c:pt idx="283">
                  <c:v>3.240899417674116E-2</c:v>
                </c:pt>
                <c:pt idx="284">
                  <c:v>3.1165371287608365E-2</c:v>
                </c:pt>
                <c:pt idx="285">
                  <c:v>3.3659110330825359E-2</c:v>
                </c:pt>
                <c:pt idx="286">
                  <c:v>3.2226729402153487E-2</c:v>
                </c:pt>
                <c:pt idx="287">
                  <c:v>3.4569552906616507E-2</c:v>
                </c:pt>
                <c:pt idx="288">
                  <c:v>3.476955290884004E-2</c:v>
                </c:pt>
                <c:pt idx="289">
                  <c:v>3.4869552913589785E-2</c:v>
                </c:pt>
                <c:pt idx="290">
                  <c:v>3.541863083079376E-2</c:v>
                </c:pt>
                <c:pt idx="291">
                  <c:v>3.6618630654960058E-2</c:v>
                </c:pt>
                <c:pt idx="292">
                  <c:v>3.7118630736916444E-2</c:v>
                </c:pt>
                <c:pt idx="293">
                  <c:v>3.3188185819491484E-2</c:v>
                </c:pt>
                <c:pt idx="294">
                  <c:v>2.9963309018717035E-2</c:v>
                </c:pt>
                <c:pt idx="295">
                  <c:v>3.6931079165160141E-2</c:v>
                </c:pt>
                <c:pt idx="296">
                  <c:v>3.5825169469079349E-2</c:v>
                </c:pt>
                <c:pt idx="297">
                  <c:v>3.7443732916036865E-2</c:v>
                </c:pt>
                <c:pt idx="298">
                  <c:v>3.4887223663168945E-2</c:v>
                </c:pt>
                <c:pt idx="299">
                  <c:v>3.5087223789083757E-2</c:v>
                </c:pt>
                <c:pt idx="300">
                  <c:v>3.7487223437416353E-2</c:v>
                </c:pt>
                <c:pt idx="301">
                  <c:v>3.7337460615386939E-2</c:v>
                </c:pt>
                <c:pt idx="302">
                  <c:v>3.6697130650731602E-2</c:v>
                </c:pt>
                <c:pt idx="303">
                  <c:v>3.560244970276491E-2</c:v>
                </c:pt>
                <c:pt idx="304">
                  <c:v>3.9954299844518606E-2</c:v>
                </c:pt>
                <c:pt idx="305">
                  <c:v>4.1018986206936975E-2</c:v>
                </c:pt>
                <c:pt idx="306">
                  <c:v>3.9110959290908381E-2</c:v>
                </c:pt>
                <c:pt idx="307">
                  <c:v>4.1330532704045103E-2</c:v>
                </c:pt>
                <c:pt idx="308">
                  <c:v>4.0339521265572706E-2</c:v>
                </c:pt>
                <c:pt idx="309">
                  <c:v>4.0908151952576882E-2</c:v>
                </c:pt>
                <c:pt idx="310">
                  <c:v>4.3436967795136325E-2</c:v>
                </c:pt>
                <c:pt idx="311">
                  <c:v>4.4633397519178886E-2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B3-4F1A-B369-515DCFA2FEED}"/>
            </c:ext>
          </c:extLst>
        </c:ser>
        <c:ser>
          <c:idx val="8"/>
          <c:order val="1"/>
          <c:tx>
            <c:strRef>
              <c:f>'Active 8'!$AH$1</c:f>
              <c:strCache>
                <c:ptCount val="1"/>
                <c:pt idx="0">
                  <c:v>Sine fit 2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8'!$AG$2:$AG$44</c:f>
              <c:numCache>
                <c:formatCode>General</c:formatCode>
                <c:ptCount val="43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  <c:pt idx="36">
                  <c:v>36000</c:v>
                </c:pt>
                <c:pt idx="37">
                  <c:v>37000</c:v>
                </c:pt>
                <c:pt idx="38">
                  <c:v>38000</c:v>
                </c:pt>
                <c:pt idx="39">
                  <c:v>39000</c:v>
                </c:pt>
                <c:pt idx="40">
                  <c:v>40000</c:v>
                </c:pt>
                <c:pt idx="41">
                  <c:v>41000</c:v>
                </c:pt>
                <c:pt idx="42">
                  <c:v>42000</c:v>
                </c:pt>
              </c:numCache>
            </c:numRef>
          </c:xVal>
          <c:yVal>
            <c:numRef>
              <c:f>'Active 8'!$AH$2:$AH$44</c:f>
              <c:numCache>
                <c:formatCode>General</c:formatCode>
                <c:ptCount val="43"/>
                <c:pt idx="0">
                  <c:v>-3.9478791400459866E-3</c:v>
                </c:pt>
                <c:pt idx="1">
                  <c:v>-5.1760655435140511E-3</c:v>
                </c:pt>
                <c:pt idx="2">
                  <c:v>-6.4378890660015831E-3</c:v>
                </c:pt>
                <c:pt idx="3">
                  <c:v>-7.626709570444196E-3</c:v>
                </c:pt>
                <c:pt idx="4">
                  <c:v>-8.6407256581192346E-3</c:v>
                </c:pt>
                <c:pt idx="5">
                  <c:v>-9.389912265733949E-3</c:v>
                </c:pt>
                <c:pt idx="6">
                  <c:v>-9.8021557247154507E-3</c:v>
                </c:pt>
                <c:pt idx="7">
                  <c:v>-9.8281681885504738E-3</c:v>
                </c:pt>
                <c:pt idx="8">
                  <c:v>-9.444846518073249E-3</c:v>
                </c:pt>
                <c:pt idx="9">
                  <c:v>-8.6568467222199012E-3</c:v>
                </c:pt>
                <c:pt idx="10">
                  <c:v>-7.4962666587138696E-3</c:v>
                </c:pt>
                <c:pt idx="11">
                  <c:v>-6.0204586181062791E-3</c:v>
                </c:pt>
                <c:pt idx="12">
                  <c:v>-4.308120859954012E-3</c:v>
                </c:pt>
                <c:pt idx="13">
                  <c:v>-2.4539344564859502E-3</c:v>
                </c:pt>
                <c:pt idx="14">
                  <c:v>-5.6211093399842092E-4</c:v>
                </c:pt>
                <c:pt idx="15">
                  <c:v>1.2607095704441967E-3</c:v>
                </c:pt>
                <c:pt idx="16">
                  <c:v>2.9127256581192341E-3</c:v>
                </c:pt>
                <c:pt idx="17">
                  <c:v>4.3039122657339487E-3</c:v>
                </c:pt>
                <c:pt idx="18">
                  <c:v>5.3621557247154495E-3</c:v>
                </c:pt>
                <c:pt idx="19">
                  <c:v>6.038168188550473E-3</c:v>
                </c:pt>
                <c:pt idx="20">
                  <c:v>6.3088465180732491E-3</c:v>
                </c:pt>
                <c:pt idx="21">
                  <c:v>6.1788467222199019E-3</c:v>
                </c:pt>
                <c:pt idx="22">
                  <c:v>5.6802666587138654E-3</c:v>
                </c:pt>
                <c:pt idx="23">
                  <c:v>4.8704586181062747E-3</c:v>
                </c:pt>
                <c:pt idx="24">
                  <c:v>3.828120859954012E-3</c:v>
                </c:pt>
                <c:pt idx="25">
                  <c:v>2.6479344564859504E-3</c:v>
                </c:pt>
                <c:pt idx="26">
                  <c:v>1.4341109339984209E-3</c:v>
                </c:pt>
                <c:pt idx="27">
                  <c:v>2.9329042955580746E-4</c:v>
                </c:pt>
                <c:pt idx="28">
                  <c:v>-6.7272565811923955E-4</c:v>
                </c:pt>
                <c:pt idx="29">
                  <c:v>-1.3739122657339528E-3</c:v>
                </c:pt>
                <c:pt idx="30">
                  <c:v>-1.7381557247154516E-3</c:v>
                </c:pt>
                <c:pt idx="31">
                  <c:v>-1.7161681885504744E-3</c:v>
                </c:pt>
                <c:pt idx="32">
                  <c:v>-1.2848465180732502E-3</c:v>
                </c:pt>
                <c:pt idx="33">
                  <c:v>-4.4884672221990381E-4</c:v>
                </c:pt>
                <c:pt idx="34">
                  <c:v>7.5973334128613245E-4</c:v>
                </c:pt>
                <c:pt idx="35">
                  <c:v>2.2835413818937233E-3</c:v>
                </c:pt>
                <c:pt idx="36">
                  <c:v>4.0438791400459854E-3</c:v>
                </c:pt>
                <c:pt idx="37">
                  <c:v>5.9460655435140475E-3</c:v>
                </c:pt>
                <c:pt idx="38">
                  <c:v>7.8858890660015758E-3</c:v>
                </c:pt>
                <c:pt idx="39">
                  <c:v>9.7567095704441907E-3</c:v>
                </c:pt>
                <c:pt idx="40">
                  <c:v>1.1456725658119239E-2</c:v>
                </c:pt>
                <c:pt idx="41">
                  <c:v>1.2895912265733951E-2</c:v>
                </c:pt>
                <c:pt idx="42">
                  <c:v>1.400215572471545E-2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B3-4F1A-B369-515DCFA2F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8948720"/>
        <c:axId val="1"/>
      </c:scatterChart>
      <c:valAx>
        <c:axId val="828948720"/>
        <c:scaling>
          <c:orientation val="minMax"/>
          <c:max val="50000"/>
          <c:min val="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0"/>
      </c:valAx>
      <c:valAx>
        <c:axId val="1"/>
        <c:scaling>
          <c:orientation val="minMax"/>
          <c:max val="0.03"/>
          <c:min val="-0.0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894872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O-C Diagr.</a:t>
            </a:r>
          </a:p>
        </c:rich>
      </c:tx>
      <c:layout>
        <c:manualLayout>
          <c:xMode val="edge"/>
          <c:yMode val="edge"/>
          <c:x val="0.4023285899094437"/>
          <c:y val="3.45820134552146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01681759379043"/>
          <c:y val="0.14121037463976946"/>
          <c:w val="0.8408796895213454"/>
          <c:h val="0.677233429394812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(5)'!$H$21:$H$939</c:f>
              <c:numCache>
                <c:formatCode>General</c:formatCode>
                <c:ptCount val="919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112">
                  <c:v>2.7467160005471669E-2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B5-43CC-9FCB-E9FA4F29A920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</c:numCache>
              </c:numRef>
            </c:plus>
            <c:minus>
              <c:numRef>
                <c:f>'A (5)'!$D$21:$D$939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(5)'!$I$21:$I$939</c:f>
              <c:numCache>
                <c:formatCode>General</c:formatCode>
                <c:ptCount val="919"/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0">
                  <c:v>5.148004000147921E-2</c:v>
                </c:pt>
                <c:pt idx="71">
                  <c:v>9.1480039998714346E-2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79">
                  <c:v>6.5901580001082039E-2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4">
                  <c:v>-8.199986000181525E-2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89">
                  <c:v>-9.7664679997251369E-2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0">
                  <c:v>-5.614088000220363E-2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  <c:pt idx="110">
                  <c:v>-8.9999999909196049E-4</c:v>
                </c:pt>
                <c:pt idx="111">
                  <c:v>5.3688400003011338E-3</c:v>
                </c:pt>
                <c:pt idx="113">
                  <c:v>3.1242739998560864E-2</c:v>
                </c:pt>
                <c:pt idx="114">
                  <c:v>1.4145820001431275E-2</c:v>
                </c:pt>
                <c:pt idx="115">
                  <c:v>7.9672400024719536E-3</c:v>
                </c:pt>
                <c:pt idx="116">
                  <c:v>3.9166319998912513E-2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27">
                  <c:v>1.5636439995432738E-2</c:v>
                </c:pt>
                <c:pt idx="128">
                  <c:v>1.3349799999559764E-2</c:v>
                </c:pt>
                <c:pt idx="130">
                  <c:v>3.6244400034775026E-3</c:v>
                </c:pt>
                <c:pt idx="135">
                  <c:v>5.8639199996832758E-3</c:v>
                </c:pt>
                <c:pt idx="136">
                  <c:v>7.3427000024821609E-3</c:v>
                </c:pt>
                <c:pt idx="137">
                  <c:v>5.2351199992699549E-3</c:v>
                </c:pt>
                <c:pt idx="138">
                  <c:v>6.127540000306908E-3</c:v>
                </c:pt>
                <c:pt idx="141">
                  <c:v>7.3636800007079728E-3</c:v>
                </c:pt>
                <c:pt idx="142">
                  <c:v>-1.0529220002354123E-2</c:v>
                </c:pt>
                <c:pt idx="144">
                  <c:v>-3.0293399977381341E-3</c:v>
                </c:pt>
                <c:pt idx="146">
                  <c:v>1.0706680004659574E-2</c:v>
                </c:pt>
                <c:pt idx="147">
                  <c:v>1.570668000204023E-2</c:v>
                </c:pt>
                <c:pt idx="148">
                  <c:v>-5.4013800036045723E-3</c:v>
                </c:pt>
                <c:pt idx="149">
                  <c:v>-9.0174000069964677E-4</c:v>
                </c:pt>
                <c:pt idx="150">
                  <c:v>2.9909200020483695E-3</c:v>
                </c:pt>
                <c:pt idx="155">
                  <c:v>1.9793999963440001E-3</c:v>
                </c:pt>
                <c:pt idx="156">
                  <c:v>-8.1662000011419877E-3</c:v>
                </c:pt>
                <c:pt idx="169">
                  <c:v>-2.1908640002948232E-2</c:v>
                </c:pt>
                <c:pt idx="170">
                  <c:v>-2.4408760000369512E-2</c:v>
                </c:pt>
                <c:pt idx="171">
                  <c:v>-2.3516100001870655E-2</c:v>
                </c:pt>
                <c:pt idx="173">
                  <c:v>-2.7624399997876026E-2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B5-43CC-9FCB-E9FA4F29A920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 (5)'!$D$21:$D$33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(5)'!$J$21:$J$939</c:f>
              <c:numCache>
                <c:formatCode>General</c:formatCode>
                <c:ptCount val="919"/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8.3564999949885532E-3</c:v>
                </c:pt>
                <c:pt idx="124">
                  <c:v>1.0045099996204954E-2</c:v>
                </c:pt>
                <c:pt idx="125">
                  <c:v>9.6081599986064248E-3</c:v>
                </c:pt>
                <c:pt idx="126">
                  <c:v>8.0295799998566508E-3</c:v>
                </c:pt>
                <c:pt idx="129">
                  <c:v>5.0817199953598902E-3</c:v>
                </c:pt>
                <c:pt idx="131">
                  <c:v>6.551279999257531E-3</c:v>
                </c:pt>
                <c:pt idx="132">
                  <c:v>6.3726999942446128E-3</c:v>
                </c:pt>
                <c:pt idx="133">
                  <c:v>6.9582599971909076E-3</c:v>
                </c:pt>
                <c:pt idx="134">
                  <c:v>4.8650000026100315E-3</c:v>
                </c:pt>
                <c:pt idx="139">
                  <c:v>1.3504399976227432E-3</c:v>
                </c:pt>
                <c:pt idx="140">
                  <c:v>-1.428140007192269E-3</c:v>
                </c:pt>
                <c:pt idx="143">
                  <c:v>-1.7507599986856803E-3</c:v>
                </c:pt>
                <c:pt idx="145">
                  <c:v>-6.6508000600151718E-4</c:v>
                </c:pt>
                <c:pt idx="151">
                  <c:v>-8.2412999981897883E-3</c:v>
                </c:pt>
                <c:pt idx="152">
                  <c:v>-7.5413000013213605E-3</c:v>
                </c:pt>
                <c:pt idx="153">
                  <c:v>-6.7414200020721182E-3</c:v>
                </c:pt>
                <c:pt idx="154">
                  <c:v>-5.6414200080325827E-3</c:v>
                </c:pt>
                <c:pt idx="157">
                  <c:v>-6.520920003822539E-3</c:v>
                </c:pt>
                <c:pt idx="158">
                  <c:v>-5.9209200044278987E-3</c:v>
                </c:pt>
                <c:pt idx="159">
                  <c:v>-7.1138200073619373E-3</c:v>
                </c:pt>
                <c:pt idx="160">
                  <c:v>-6.9138200051384047E-3</c:v>
                </c:pt>
                <c:pt idx="161">
                  <c:v>-8.0261800030712038E-3</c:v>
                </c:pt>
                <c:pt idx="162">
                  <c:v>-9.5641600055387244E-3</c:v>
                </c:pt>
                <c:pt idx="163">
                  <c:v>-8.7641600039205514E-3</c:v>
                </c:pt>
                <c:pt idx="164">
                  <c:v>-1.2042739996104501E-2</c:v>
                </c:pt>
                <c:pt idx="165">
                  <c:v>-1.1042739999538753E-2</c:v>
                </c:pt>
                <c:pt idx="166">
                  <c:v>-1.7479759997513611E-2</c:v>
                </c:pt>
                <c:pt idx="167">
                  <c:v>-1.3395839996519499E-2</c:v>
                </c:pt>
                <c:pt idx="168">
                  <c:v>-1.6652480000630021E-2</c:v>
                </c:pt>
                <c:pt idx="172">
                  <c:v>-1.7524280003271997E-2</c:v>
                </c:pt>
                <c:pt idx="174">
                  <c:v>-1.9396560004679486E-2</c:v>
                </c:pt>
                <c:pt idx="175">
                  <c:v>-2.426804000424454E-2</c:v>
                </c:pt>
                <c:pt idx="176">
                  <c:v>-2.2909280000021681E-2</c:v>
                </c:pt>
                <c:pt idx="177">
                  <c:v>-2.2738760002539493E-2</c:v>
                </c:pt>
                <c:pt idx="178">
                  <c:v>-2.4317339994013309E-2</c:v>
                </c:pt>
                <c:pt idx="179">
                  <c:v>-2.4231660005170852E-2</c:v>
                </c:pt>
                <c:pt idx="180">
                  <c:v>-2.1538879998843186E-2</c:v>
                </c:pt>
                <c:pt idx="181">
                  <c:v>-2.5817460002144799E-2</c:v>
                </c:pt>
                <c:pt idx="182">
                  <c:v>-2.3731900000711903E-2</c:v>
                </c:pt>
                <c:pt idx="183">
                  <c:v>-2.3346699999819975E-2</c:v>
                </c:pt>
                <c:pt idx="185">
                  <c:v>-3.1203459999233019E-2</c:v>
                </c:pt>
                <c:pt idx="207">
                  <c:v>-2.7940080006374046E-2</c:v>
                </c:pt>
                <c:pt idx="210">
                  <c:v>-2.5040439999429509E-2</c:v>
                </c:pt>
                <c:pt idx="219">
                  <c:v>-2.2868760002893396E-2</c:v>
                </c:pt>
                <c:pt idx="223">
                  <c:v>-2.3603260000527371E-2</c:v>
                </c:pt>
                <c:pt idx="234">
                  <c:v>-9.7910600015893579E-3</c:v>
                </c:pt>
                <c:pt idx="235">
                  <c:v>-8.3062199992127717E-3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4B5-43CC-9FCB-E9FA4F29A920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(5)'!$K$21:$K$939</c:f>
              <c:numCache>
                <c:formatCode>General</c:formatCode>
                <c:ptCount val="919"/>
                <c:pt idx="184">
                  <c:v>-2.4195999998482876E-2</c:v>
                </c:pt>
                <c:pt idx="186">
                  <c:v>-2.6239999999233987E-2</c:v>
                </c:pt>
                <c:pt idx="187">
                  <c:v>-2.4629281397210434E-2</c:v>
                </c:pt>
                <c:pt idx="188">
                  <c:v>-2.7102539999759756E-2</c:v>
                </c:pt>
                <c:pt idx="189">
                  <c:v>-2.5702660001115873E-2</c:v>
                </c:pt>
                <c:pt idx="190">
                  <c:v>-2.6095679997524712E-2</c:v>
                </c:pt>
                <c:pt idx="191">
                  <c:v>-2.5389180002093781E-2</c:v>
                </c:pt>
                <c:pt idx="192">
                  <c:v>-2.8603500002645887E-2</c:v>
                </c:pt>
                <c:pt idx="193">
                  <c:v>-2.4096400004054885E-2</c:v>
                </c:pt>
                <c:pt idx="194">
                  <c:v>-2.6710719997936394E-2</c:v>
                </c:pt>
                <c:pt idx="195">
                  <c:v>-2.728930000012042E-2</c:v>
                </c:pt>
                <c:pt idx="196">
                  <c:v>-2.3603620000358205E-2</c:v>
                </c:pt>
                <c:pt idx="197">
                  <c:v>-2.4110840000503231E-2</c:v>
                </c:pt>
                <c:pt idx="198">
                  <c:v>-2.2996640000201296E-2</c:v>
                </c:pt>
                <c:pt idx="199">
                  <c:v>-2.5210959996911697E-2</c:v>
                </c:pt>
                <c:pt idx="200">
                  <c:v>-2.5518299997202121E-2</c:v>
                </c:pt>
                <c:pt idx="201">
                  <c:v>-2.779688000009628E-2</c:v>
                </c:pt>
                <c:pt idx="202">
                  <c:v>-2.3811200000636745E-2</c:v>
                </c:pt>
                <c:pt idx="203">
                  <c:v>-2.4804100001347251E-2</c:v>
                </c:pt>
                <c:pt idx="204">
                  <c:v>-2.4718419997952878E-2</c:v>
                </c:pt>
                <c:pt idx="205">
                  <c:v>-2.5311320001492277E-2</c:v>
                </c:pt>
                <c:pt idx="206">
                  <c:v>-2.7004219999071211E-2</c:v>
                </c:pt>
                <c:pt idx="208">
                  <c:v>-2.6025999999546912E-2</c:v>
                </c:pt>
                <c:pt idx="209">
                  <c:v>-2.3618900006113108E-2</c:v>
                </c:pt>
                <c:pt idx="211">
                  <c:v>-2.4519020000298042E-2</c:v>
                </c:pt>
                <c:pt idx="212">
                  <c:v>-2.5540560003719293E-2</c:v>
                </c:pt>
                <c:pt idx="213">
                  <c:v>-2.5526719997287728E-2</c:v>
                </c:pt>
                <c:pt idx="214">
                  <c:v>-2.5655599994934164E-2</c:v>
                </c:pt>
                <c:pt idx="215">
                  <c:v>-2.4941520001448225E-2</c:v>
                </c:pt>
                <c:pt idx="216">
                  <c:v>-2.3940680002851877E-2</c:v>
                </c:pt>
                <c:pt idx="217">
                  <c:v>-2.5702619997900911E-2</c:v>
                </c:pt>
                <c:pt idx="218">
                  <c:v>-2.5095520002651028E-2</c:v>
                </c:pt>
                <c:pt idx="220">
                  <c:v>-2.3553920000267681E-2</c:v>
                </c:pt>
                <c:pt idx="221">
                  <c:v>-2.2677420005493332E-2</c:v>
                </c:pt>
                <c:pt idx="222">
                  <c:v>-2.4063460004981607E-2</c:v>
                </c:pt>
                <c:pt idx="224">
                  <c:v>-1.833197999803815E-2</c:v>
                </c:pt>
                <c:pt idx="225">
                  <c:v>-1.967811999929836E-2</c:v>
                </c:pt>
                <c:pt idx="226">
                  <c:v>-1.959812000131933E-2</c:v>
                </c:pt>
                <c:pt idx="227">
                  <c:v>-1.9178120004653465E-2</c:v>
                </c:pt>
                <c:pt idx="228">
                  <c:v>-1.5125680001801811E-2</c:v>
                </c:pt>
                <c:pt idx="229">
                  <c:v>-1.789754000492394E-2</c:v>
                </c:pt>
                <c:pt idx="230">
                  <c:v>-1.7578620005224366E-2</c:v>
                </c:pt>
                <c:pt idx="231">
                  <c:v>-1.3742000002821442E-2</c:v>
                </c:pt>
                <c:pt idx="232">
                  <c:v>-1.3742240000283346E-2</c:v>
                </c:pt>
                <c:pt idx="233">
                  <c:v>-8.0328199983341619E-3</c:v>
                </c:pt>
                <c:pt idx="236">
                  <c:v>-9.2991199999232776E-3</c:v>
                </c:pt>
                <c:pt idx="237">
                  <c:v>-9.6857600001385435E-3</c:v>
                </c:pt>
                <c:pt idx="238">
                  <c:v>-2.12001999898348E-3</c:v>
                </c:pt>
                <c:pt idx="239">
                  <c:v>-2.12001999898348E-3</c:v>
                </c:pt>
                <c:pt idx="240">
                  <c:v>1.8625199954840355E-3</c:v>
                </c:pt>
                <c:pt idx="241">
                  <c:v>1.8307999998796731E-3</c:v>
                </c:pt>
                <c:pt idx="242">
                  <c:v>2.979659999255091E-3</c:v>
                </c:pt>
                <c:pt idx="243">
                  <c:v>2.2724399968865328E-3</c:v>
                </c:pt>
                <c:pt idx="244">
                  <c:v>2.3723199992673472E-3</c:v>
                </c:pt>
                <c:pt idx="245">
                  <c:v>4.3648599967127666E-3</c:v>
                </c:pt>
                <c:pt idx="246">
                  <c:v>6.0031599568901584E-3</c:v>
                </c:pt>
                <c:pt idx="247">
                  <c:v>8.2002799972542562E-3</c:v>
                </c:pt>
                <c:pt idx="248">
                  <c:v>8.457199961412698E-3</c:v>
                </c:pt>
                <c:pt idx="249">
                  <c:v>1.2508499996329192E-2</c:v>
                </c:pt>
                <c:pt idx="250">
                  <c:v>1.1315600000671111E-2</c:v>
                </c:pt>
                <c:pt idx="251">
                  <c:v>1.3492979996954091E-2</c:v>
                </c:pt>
                <c:pt idx="252">
                  <c:v>1.3492979996954091E-2</c:v>
                </c:pt>
                <c:pt idx="253">
                  <c:v>1.3892980001401156E-2</c:v>
                </c:pt>
                <c:pt idx="254">
                  <c:v>1.4821500000834931E-2</c:v>
                </c:pt>
                <c:pt idx="255">
                  <c:v>1.2442919993191026E-2</c:v>
                </c:pt>
                <c:pt idx="256">
                  <c:v>2.001503999781562E-2</c:v>
                </c:pt>
                <c:pt idx="257">
                  <c:v>1.8757040001219139E-2</c:v>
                </c:pt>
                <c:pt idx="258">
                  <c:v>2.0178459999442566E-2</c:v>
                </c:pt>
                <c:pt idx="259">
                  <c:v>1.987016000202857E-2</c:v>
                </c:pt>
                <c:pt idx="260">
                  <c:v>2.0755600002303254E-2</c:v>
                </c:pt>
                <c:pt idx="261">
                  <c:v>3.2593579999229405E-2</c:v>
                </c:pt>
                <c:pt idx="262">
                  <c:v>3.4227640004246496E-2</c:v>
                </c:pt>
                <c:pt idx="263">
                  <c:v>3.6884319997625425E-2</c:v>
                </c:pt>
                <c:pt idx="264">
                  <c:v>3.9880619995528832E-2</c:v>
                </c:pt>
                <c:pt idx="265">
                  <c:v>4.0080619997752365E-2</c:v>
                </c:pt>
                <c:pt idx="266">
                  <c:v>4.0180619995226152E-2</c:v>
                </c:pt>
                <c:pt idx="267">
                  <c:v>4.1920219999155961E-2</c:v>
                </c:pt>
                <c:pt idx="268">
                  <c:v>4.2020220003905706E-2</c:v>
                </c:pt>
                <c:pt idx="269">
                  <c:v>4.3020220000471454E-2</c:v>
                </c:pt>
                <c:pt idx="270">
                  <c:v>4.2112999995879363E-2</c:v>
                </c:pt>
                <c:pt idx="271">
                  <c:v>4.2112999995879363E-2</c:v>
                </c:pt>
                <c:pt idx="272">
                  <c:v>4.1048140003113076E-2</c:v>
                </c:pt>
                <c:pt idx="273">
                  <c:v>4.3555240001296625E-2</c:v>
                </c:pt>
                <c:pt idx="274">
                  <c:v>4.2447059997357428E-2</c:v>
                </c:pt>
                <c:pt idx="275">
                  <c:v>4.7723619994940236E-2</c:v>
                </c:pt>
                <c:pt idx="276">
                  <c:v>4.7923619997163769E-2</c:v>
                </c:pt>
                <c:pt idx="277">
                  <c:v>4.8023620001913514E-2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4B5-43CC-9FCB-E9FA4F29A920}"/>
            </c:ext>
          </c:extLst>
        </c:ser>
        <c:ser>
          <c:idx val="2"/>
          <c:order val="4"/>
          <c:tx>
            <c:strRef>
              <c:f>'A (5)'!$L$20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(5)'!$L$21:$L$939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4B5-43CC-9FCB-E9FA4F29A920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(5)'!$M$21:$M$939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4B5-43CC-9FCB-E9FA4F29A920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(5)'!$N$21:$N$939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4B5-43CC-9FCB-E9FA4F29A920}"/>
            </c:ext>
          </c:extLst>
        </c:ser>
        <c:ser>
          <c:idx val="8"/>
          <c:order val="7"/>
          <c:tx>
            <c:strRef>
              <c:f>'A (5)'!$O$20</c:f>
              <c:strCache>
                <c:ptCount val="1"/>
                <c:pt idx="0">
                  <c:v>Lin.Fit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(5)'!$F$21:$F$320</c:f>
              <c:numCache>
                <c:formatCode>General</c:formatCode>
                <c:ptCount val="300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(5)'!$O$21:$O$320</c:f>
              <c:numCache>
                <c:formatCode>General</c:formatCode>
                <c:ptCount val="300"/>
                <c:pt idx="220">
                  <c:v>-4.7408397688408932E-2</c:v>
                </c:pt>
                <c:pt idx="221">
                  <c:v>-4.7104565534757115E-2</c:v>
                </c:pt>
                <c:pt idx="222">
                  <c:v>-4.6950623910240186E-2</c:v>
                </c:pt>
                <c:pt idx="223">
                  <c:v>-4.1643688959787983E-2</c:v>
                </c:pt>
                <c:pt idx="224">
                  <c:v>-3.4821644336458568E-2</c:v>
                </c:pt>
                <c:pt idx="225">
                  <c:v>-3.3270074805143157E-2</c:v>
                </c:pt>
                <c:pt idx="226">
                  <c:v>-3.3270074805143157E-2</c:v>
                </c:pt>
                <c:pt idx="227">
                  <c:v>-3.3270074805143157E-2</c:v>
                </c:pt>
                <c:pt idx="228">
                  <c:v>-2.7671460987185148E-2</c:v>
                </c:pt>
                <c:pt idx="229">
                  <c:v>-2.6792373289285798E-2</c:v>
                </c:pt>
                <c:pt idx="230">
                  <c:v>-2.6281935271150692E-2</c:v>
                </c:pt>
                <c:pt idx="231">
                  <c:v>-1.9958175379810317E-2</c:v>
                </c:pt>
                <c:pt idx="232">
                  <c:v>-1.9844744709113626E-2</c:v>
                </c:pt>
                <c:pt idx="233">
                  <c:v>-1.4169160078897181E-2</c:v>
                </c:pt>
                <c:pt idx="234">
                  <c:v>-1.3650619869998049E-2</c:v>
                </c:pt>
                <c:pt idx="235">
                  <c:v>-1.3237408141031526E-2</c:v>
                </c:pt>
                <c:pt idx="236">
                  <c:v>-1.3217152664121434E-2</c:v>
                </c:pt>
                <c:pt idx="237">
                  <c:v>-1.277963436286278E-2</c:v>
                </c:pt>
                <c:pt idx="238">
                  <c:v>-6.715144575971943E-3</c:v>
                </c:pt>
                <c:pt idx="239">
                  <c:v>-6.715144575971943E-3</c:v>
                </c:pt>
                <c:pt idx="240">
                  <c:v>-4.8861097380015206E-4</c:v>
                </c:pt>
                <c:pt idx="241">
                  <c:v>-3.5087373081132966E-4</c:v>
                </c:pt>
                <c:pt idx="242">
                  <c:v>1.8792195499794939E-4</c:v>
                </c:pt>
                <c:pt idx="243">
                  <c:v>2.24381813436203E-4</c:v>
                </c:pt>
                <c:pt idx="244">
                  <c:v>2.8109714878454817E-4</c:v>
                </c:pt>
                <c:pt idx="245">
                  <c:v>4.309876779194366E-4</c:v>
                </c:pt>
                <c:pt idx="246">
                  <c:v>5.9607328743829791E-3</c:v>
                </c:pt>
                <c:pt idx="247">
                  <c:v>7.321900922743263E-3</c:v>
                </c:pt>
                <c:pt idx="248">
                  <c:v>7.4272294026759278E-3</c:v>
                </c:pt>
                <c:pt idx="249">
                  <c:v>1.3564638906443161E-2</c:v>
                </c:pt>
                <c:pt idx="250">
                  <c:v>1.3584894383353308E-2</c:v>
                </c:pt>
                <c:pt idx="251">
                  <c:v>1.4147996641454719E-2</c:v>
                </c:pt>
                <c:pt idx="252">
                  <c:v>1.4147996641454719E-2</c:v>
                </c:pt>
                <c:pt idx="253">
                  <c:v>1.4147996641454719E-2</c:v>
                </c:pt>
                <c:pt idx="254">
                  <c:v>1.4172303213746851E-2</c:v>
                </c:pt>
                <c:pt idx="255">
                  <c:v>1.4176354309128891E-2</c:v>
                </c:pt>
                <c:pt idx="256">
                  <c:v>2.060139158501989E-2</c:v>
                </c:pt>
                <c:pt idx="257">
                  <c:v>2.1006501123222332E-2</c:v>
                </c:pt>
                <c:pt idx="258">
                  <c:v>2.1010552218604372E-2</c:v>
                </c:pt>
                <c:pt idx="259">
                  <c:v>2.1557450095177677E-2</c:v>
                </c:pt>
                <c:pt idx="260">
                  <c:v>2.1687085147402474E-2</c:v>
                </c:pt>
                <c:pt idx="261">
                  <c:v>3.4119896874835909E-2</c:v>
                </c:pt>
                <c:pt idx="262">
                  <c:v>3.4901758283566675E-2</c:v>
                </c:pt>
                <c:pt idx="263">
                  <c:v>3.512051743419603E-2</c:v>
                </c:pt>
                <c:pt idx="264">
                  <c:v>4.0245153092457131E-2</c:v>
                </c:pt>
                <c:pt idx="265">
                  <c:v>4.0245153092457131E-2</c:v>
                </c:pt>
                <c:pt idx="266">
                  <c:v>4.0245153092457131E-2</c:v>
                </c:pt>
                <c:pt idx="267">
                  <c:v>4.1784569337626476E-2</c:v>
                </c:pt>
                <c:pt idx="268">
                  <c:v>4.1784569337626476E-2</c:v>
                </c:pt>
                <c:pt idx="269">
                  <c:v>4.1784569337626476E-2</c:v>
                </c:pt>
                <c:pt idx="270">
                  <c:v>4.1821029196064674E-2</c:v>
                </c:pt>
                <c:pt idx="271">
                  <c:v>4.1821029196064674E-2</c:v>
                </c:pt>
                <c:pt idx="272">
                  <c:v>4.2092452586660334E-2</c:v>
                </c:pt>
                <c:pt idx="273">
                  <c:v>4.2112708063570425E-2</c:v>
                </c:pt>
                <c:pt idx="274">
                  <c:v>4.260289060479544E-2</c:v>
                </c:pt>
                <c:pt idx="275">
                  <c:v>4.6929460472797668E-2</c:v>
                </c:pt>
                <c:pt idx="276">
                  <c:v>4.6929460472797668E-2</c:v>
                </c:pt>
                <c:pt idx="277">
                  <c:v>4.6929460472797668E-2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4B5-43CC-9FCB-E9FA4F29A920}"/>
            </c:ext>
          </c:extLst>
        </c:ser>
        <c:ser>
          <c:idx val="9"/>
          <c:order val="8"/>
          <c:tx>
            <c:strRef>
              <c:f>'A (5)'!$T$20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(5)'!$T$21:$T$939</c:f>
              <c:numCache>
                <c:formatCode>General</c:formatCode>
                <c:ptCount val="919"/>
                <c:pt idx="72">
                  <c:v>-7.9698539997480111E-2</c:v>
                </c:pt>
                <c:pt idx="73">
                  <c:v>-1.1305759999231668E-2</c:v>
                </c:pt>
                <c:pt idx="78">
                  <c:v>-5.2952100002585212E-2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4B5-43CC-9FCB-E9FA4F29A920}"/>
            </c:ext>
          </c:extLst>
        </c:ser>
        <c:ser>
          <c:idx val="7"/>
          <c:order val="9"/>
          <c:tx>
            <c:strRef>
              <c:f>'A (5)'!$AX$1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(5)'!$AW$2:$AW$106</c:f>
              <c:numCache>
                <c:formatCode>General</c:formatCode>
                <c:ptCount val="10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</c:numCache>
            </c:numRef>
          </c:xVal>
          <c:yVal>
            <c:numRef>
              <c:f>'A (5)'!$AX$2:$AX$106</c:f>
              <c:numCache>
                <c:formatCode>General</c:formatCode>
                <c:ptCount val="105"/>
                <c:pt idx="0">
                  <c:v>7.3345601787694323E-2</c:v>
                </c:pt>
                <c:pt idx="1">
                  <c:v>6.406130833735893E-2</c:v>
                </c:pt>
                <c:pt idx="2">
                  <c:v>5.4856096107722546E-2</c:v>
                </c:pt>
                <c:pt idx="3">
                  <c:v>4.5777294084470038E-2</c:v>
                </c:pt>
                <c:pt idx="4">
                  <c:v>3.6882137041996152E-2</c:v>
                </c:pt>
                <c:pt idx="5">
                  <c:v>2.8238747224141873E-2</c:v>
                </c:pt>
                <c:pt idx="6">
                  <c:v>1.9926476943850274E-2</c:v>
                </c:pt>
                <c:pt idx="7">
                  <c:v>1.2035081729704973E-2</c:v>
                </c:pt>
                <c:pt idx="8">
                  <c:v>4.6620970059951874E-3</c:v>
                </c:pt>
                <c:pt idx="9">
                  <c:v>-2.0921160536751665E-3</c:v>
                </c:pt>
                <c:pt idx="10">
                  <c:v>-8.1317754105963216E-3</c:v>
                </c:pt>
                <c:pt idx="11">
                  <c:v>-1.3374889812794069E-2</c:v>
                </c:pt>
                <c:pt idx="12">
                  <c:v>-1.7762721828308112E-2</c:v>
                </c:pt>
                <c:pt idx="13">
                  <c:v>-2.1267328599286969E-2</c:v>
                </c:pt>
                <c:pt idx="14">
                  <c:v>-2.3895143937642215E-2</c:v>
                </c:pt>
                <c:pt idx="15">
                  <c:v>-2.5685583642379488E-2</c:v>
                </c:pt>
                <c:pt idx="16">
                  <c:v>-2.6705149745512295E-2</c:v>
                </c:pt>
                <c:pt idx="17">
                  <c:v>-2.7038758646201103E-2</c:v>
                </c:pt>
                <c:pt idx="18">
                  <c:v>-2.6780474799873215E-2</c:v>
                </c:pt>
                <c:pt idx="19">
                  <c:v>-2.6025451951432299E-2</c:v>
                </c:pt>
                <c:pt idx="20">
                  <c:v>-2.486404928326133E-2</c:v>
                </c:pt>
                <c:pt idx="21">
                  <c:v>-2.3378268808715567E-2</c:v>
                </c:pt>
                <c:pt idx="22">
                  <c:v>-2.164013344862125E-2</c:v>
                </c:pt>
                <c:pt idx="23">
                  <c:v>-1.9711430770087041E-2</c:v>
                </c:pt>
                <c:pt idx="24">
                  <c:v>-1.7644280825092815E-2</c:v>
                </c:pt>
                <c:pt idx="25">
                  <c:v>-1.5482119034954611E-2</c:v>
                </c:pt>
                <c:pt idx="26">
                  <c:v>-1.3260827409957945E-2</c:v>
                </c:pt>
                <c:pt idx="27">
                  <c:v>-1.1009859533144329E-2</c:v>
                </c:pt>
                <c:pt idx="28">
                  <c:v>-8.7532796660810142E-3</c:v>
                </c:pt>
                <c:pt idx="29">
                  <c:v>-6.5106815000137734E-3</c:v>
                </c:pt>
                <c:pt idx="30">
                  <c:v>-4.2979776015997801E-3</c:v>
                </c:pt>
                <c:pt idx="31">
                  <c:v>-2.1280644196804231E-3</c:v>
                </c:pt>
                <c:pt idx="32">
                  <c:v>-1.1374778869706337E-5</c:v>
                </c:pt>
                <c:pt idx="33">
                  <c:v>2.0436671655984576E-3</c:v>
                </c:pt>
                <c:pt idx="34">
                  <c:v>4.0302729907793523E-3</c:v>
                </c:pt>
                <c:pt idx="35">
                  <c:v>5.9429845891811953E-3</c:v>
                </c:pt>
                <c:pt idx="36">
                  <c:v>7.7774236857277405E-3</c:v>
                </c:pt>
                <c:pt idx="37">
                  <c:v>9.5300859595503808E-3</c:v>
                </c:pt>
                <c:pt idx="38">
                  <c:v>1.1198171635861374E-2</c:v>
                </c:pt>
                <c:pt idx="39">
                  <c:v>1.2779446277412478E-2</c:v>
                </c:pt>
                <c:pt idx="40">
                  <c:v>1.4272126914139021E-2</c:v>
                </c:pt>
                <c:pt idx="41">
                  <c:v>1.5674789598342578E-2</c:v>
                </c:pt>
                <c:pt idx="42">
                  <c:v>1.6986295040419208E-2</c:v>
                </c:pt>
                <c:pt idx="43">
                  <c:v>1.8205729290457787E-2</c:v>
                </c:pt>
                <c:pt idx="44">
                  <c:v>1.9332356616125507E-2</c:v>
                </c:pt>
                <c:pt idx="45">
                  <c:v>2.0365581900329874E-2</c:v>
                </c:pt>
                <c:pt idx="46">
                  <c:v>2.130492012103662E-2</c:v>
                </c:pt>
                <c:pt idx="47">
                  <c:v>2.2149970816769678E-2</c:v>
                </c:pt>
                <c:pt idx="48">
                  <c:v>2.2900395882264037E-2</c:v>
                </c:pt>
                <c:pt idx="49">
                  <c:v>2.3555899546574166E-2</c:v>
                </c:pt>
                <c:pt idx="50">
                  <c:v>2.4116209909010332E-2</c:v>
                </c:pt>
                <c:pt idx="51">
                  <c:v>2.4581061888750817E-2</c:v>
                </c:pt>
                <c:pt idx="52">
                  <c:v>2.4950181829295377E-2</c:v>
                </c:pt>
                <c:pt idx="53">
                  <c:v>2.5223274250774676E-2</c:v>
                </c:pt>
                <c:pt idx="54">
                  <c:v>2.5400011343208455E-2</c:v>
                </c:pt>
                <c:pt idx="55">
                  <c:v>2.5480025746053542E-2</c:v>
                </c:pt>
                <c:pt idx="56">
                  <c:v>2.5462906988908941E-2</c:v>
                </c:pt>
                <c:pt idx="57">
                  <c:v>2.5348201717386283E-2</c:v>
                </c:pt>
                <c:pt idx="58">
                  <c:v>2.5135417550390053E-2</c:v>
                </c:pt>
                <c:pt idx="59">
                  <c:v>2.4824030167594054E-2</c:v>
                </c:pt>
                <c:pt idx="60">
                  <c:v>2.4413493061824554E-2</c:v>
                </c:pt>
                <c:pt idx="61">
                  <c:v>2.390324935191895E-2</c:v>
                </c:pt>
                <c:pt idx="62">
                  <c:v>2.329274516142717E-2</c:v>
                </c:pt>
                <c:pt idx="63">
                  <c:v>2.2581444329908627E-2</c:v>
                </c:pt>
                <c:pt idx="64">
                  <c:v>2.1768844616950337E-2</c:v>
                </c:pt>
                <c:pt idx="65">
                  <c:v>2.0854496045088471E-2</c:v>
                </c:pt>
                <c:pt idx="66">
                  <c:v>1.9838022553665124E-2</c:v>
                </c:pt>
                <c:pt idx="67">
                  <c:v>1.8719148644245745E-2</c:v>
                </c:pt>
                <c:pt idx="68">
                  <c:v>1.7497733140244463E-2</c:v>
                </c:pt>
                <c:pt idx="69">
                  <c:v>1.6173812530153431E-2</c:v>
                </c:pt>
                <c:pt idx="70">
                  <c:v>1.4747656619062487E-2</c:v>
                </c:pt>
                <c:pt idx="71">
                  <c:v>1.3219839421533725E-2</c:v>
                </c:pt>
                <c:pt idx="72">
                  <c:v>1.1591328477575144E-2</c:v>
                </c:pt>
                <c:pt idx="73">
                  <c:v>9.8635961850885474E-3</c:v>
                </c:pt>
                <c:pt idx="74">
                  <c:v>8.0387574568483687E-3</c:v>
                </c:pt>
                <c:pt idx="75">
                  <c:v>6.1197391562139661E-3</c:v>
                </c:pt>
                <c:pt idx="76">
                  <c:v>4.1104884225562268E-3</c:v>
                </c:pt>
                <c:pt idx="77">
                  <c:v>2.0162291543411176E-3</c:v>
                </c:pt>
                <c:pt idx="78">
                  <c:v>-1.562215589621628E-4</c:v>
                </c:pt>
                <c:pt idx="79">
                  <c:v>-2.3980626506195811E-3</c:v>
                </c:pt>
                <c:pt idx="80">
                  <c:v>-4.6980272382078844E-3</c:v>
                </c:pt>
                <c:pt idx="81">
                  <c:v>-7.0417916050686657E-3</c:v>
                </c:pt>
                <c:pt idx="82">
                  <c:v>-9.4112569993340632E-3</c:v>
                </c:pt>
                <c:pt idx="83">
                  <c:v>-1.1783688937802336E-2</c:v>
                </c:pt>
                <c:pt idx="84">
                  <c:v>-1.4130705714026505E-2</c:v>
                </c:pt>
                <c:pt idx="85">
                  <c:v>-1.6417122484903256E-2</c:v>
                </c:pt>
                <c:pt idx="86">
                  <c:v>-1.8599685703660485E-2</c:v>
                </c:pt>
                <c:pt idx="87">
                  <c:v>-2.0625784304820271E-2</c:v>
                </c:pt>
                <c:pt idx="88">
                  <c:v>-2.2432310540784595E-2</c:v>
                </c:pt>
                <c:pt idx="89">
                  <c:v>-2.3944971924322205E-2</c:v>
                </c:pt>
                <c:pt idx="90">
                  <c:v>-2.5078514661869718E-2</c:v>
                </c:pt>
                <c:pt idx="91">
                  <c:v>-2.5738456753601636E-2</c:v>
                </c:pt>
                <c:pt idx="92">
                  <c:v>-2.5824939823206081E-2</c:v>
                </c:pt>
                <c:pt idx="93">
                  <c:v>-2.5239052709902895E-2</c:v>
                </c:pt>
                <c:pt idx="94">
                  <c:v>-2.3891365026932537E-2</c:v>
                </c:pt>
                <c:pt idx="95">
                  <c:v>-2.1711521697508313E-2</c:v>
                </c:pt>
                <c:pt idx="96">
                  <c:v>-1.8656934877627894E-2</c:v>
                </c:pt>
                <c:pt idx="97">
                  <c:v>-1.4718361414309419E-2</c:v>
                </c:pt>
                <c:pt idx="98">
                  <c:v>-9.9207921737217014E-3</c:v>
                </c:pt>
                <c:pt idx="99">
                  <c:v>-4.3194386759780878E-3</c:v>
                </c:pt>
                <c:pt idx="100">
                  <c:v>2.007947867897604E-3</c:v>
                </c:pt>
                <c:pt idx="101">
                  <c:v>8.9703362311320742E-3</c:v>
                </c:pt>
                <c:pt idx="102">
                  <c:v>1.6472194377610071E-2</c:v>
                </c:pt>
                <c:pt idx="103">
                  <c:v>2.4420419225618557E-2</c:v>
                </c:pt>
                <c:pt idx="104">
                  <c:v>3.2728925061513231E-2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4B5-43CC-9FCB-E9FA4F29A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37680"/>
        <c:axId val="1"/>
      </c:scatterChart>
      <c:valAx>
        <c:axId val="867737680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522639068564037"/>
              <c:y val="0.87319878118683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571798188874518E-2"/>
              <c:y val="0.391930793133616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7376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369987063389392"/>
          <c:y val="0.92528735632183912"/>
          <c:w val="0.72445019404915911"/>
          <c:h val="5.74712643678161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17c.  AP Leo - [39536.5429, 0.43035716]</a:t>
            </a:r>
          </a:p>
        </c:rich>
      </c:tx>
      <c:layout>
        <c:manualLayout>
          <c:xMode val="edge"/>
          <c:yMode val="edge"/>
          <c:x val="0.18240365877012155"/>
          <c:y val="2.1126760563380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13380281690140844"/>
          <c:w val="0.85193222313847816"/>
          <c:h val="0.7429577464788732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(5)'!$H$21:$H$939</c:f>
              <c:numCache>
                <c:formatCode>General</c:formatCode>
                <c:ptCount val="919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112">
                  <c:v>2.7467160005471669E-2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D3-4C2D-8C40-B83B64340C82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</c:numCache>
              </c:numRef>
            </c:plus>
            <c:minus>
              <c:numRef>
                <c:f>'A (5)'!$D$21:$D$939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(5)'!$I$21:$I$939</c:f>
              <c:numCache>
                <c:formatCode>General</c:formatCode>
                <c:ptCount val="919"/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0">
                  <c:v>5.148004000147921E-2</c:v>
                </c:pt>
                <c:pt idx="71">
                  <c:v>9.1480039998714346E-2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79">
                  <c:v>6.5901580001082039E-2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4">
                  <c:v>-8.199986000181525E-2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89">
                  <c:v>-9.7664679997251369E-2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0">
                  <c:v>-5.614088000220363E-2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  <c:pt idx="110">
                  <c:v>-8.9999999909196049E-4</c:v>
                </c:pt>
                <c:pt idx="111">
                  <c:v>5.3688400003011338E-3</c:v>
                </c:pt>
                <c:pt idx="113">
                  <c:v>3.1242739998560864E-2</c:v>
                </c:pt>
                <c:pt idx="114">
                  <c:v>1.4145820001431275E-2</c:v>
                </c:pt>
                <c:pt idx="115">
                  <c:v>7.9672400024719536E-3</c:v>
                </c:pt>
                <c:pt idx="116">
                  <c:v>3.9166319998912513E-2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27">
                  <c:v>1.5636439995432738E-2</c:v>
                </c:pt>
                <c:pt idx="128">
                  <c:v>1.3349799999559764E-2</c:v>
                </c:pt>
                <c:pt idx="130">
                  <c:v>3.6244400034775026E-3</c:v>
                </c:pt>
                <c:pt idx="135">
                  <c:v>5.8639199996832758E-3</c:v>
                </c:pt>
                <c:pt idx="136">
                  <c:v>7.3427000024821609E-3</c:v>
                </c:pt>
                <c:pt idx="137">
                  <c:v>5.2351199992699549E-3</c:v>
                </c:pt>
                <c:pt idx="138">
                  <c:v>6.127540000306908E-3</c:v>
                </c:pt>
                <c:pt idx="141">
                  <c:v>7.3636800007079728E-3</c:v>
                </c:pt>
                <c:pt idx="142">
                  <c:v>-1.0529220002354123E-2</c:v>
                </c:pt>
                <c:pt idx="144">
                  <c:v>-3.0293399977381341E-3</c:v>
                </c:pt>
                <c:pt idx="146">
                  <c:v>1.0706680004659574E-2</c:v>
                </c:pt>
                <c:pt idx="147">
                  <c:v>1.570668000204023E-2</c:v>
                </c:pt>
                <c:pt idx="148">
                  <c:v>-5.4013800036045723E-3</c:v>
                </c:pt>
                <c:pt idx="149">
                  <c:v>-9.0174000069964677E-4</c:v>
                </c:pt>
                <c:pt idx="150">
                  <c:v>2.9909200020483695E-3</c:v>
                </c:pt>
                <c:pt idx="155">
                  <c:v>1.9793999963440001E-3</c:v>
                </c:pt>
                <c:pt idx="156">
                  <c:v>-8.1662000011419877E-3</c:v>
                </c:pt>
                <c:pt idx="169">
                  <c:v>-2.1908640002948232E-2</c:v>
                </c:pt>
                <c:pt idx="170">
                  <c:v>-2.4408760000369512E-2</c:v>
                </c:pt>
                <c:pt idx="171">
                  <c:v>-2.3516100001870655E-2</c:v>
                </c:pt>
                <c:pt idx="173">
                  <c:v>-2.7624399997876026E-2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D3-4C2D-8C40-B83B64340C82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 (5)'!$D$21:$D$33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(5)'!$J$21:$J$939</c:f>
              <c:numCache>
                <c:formatCode>General</c:formatCode>
                <c:ptCount val="919"/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8.3564999949885532E-3</c:v>
                </c:pt>
                <c:pt idx="124">
                  <c:v>1.0045099996204954E-2</c:v>
                </c:pt>
                <c:pt idx="125">
                  <c:v>9.6081599986064248E-3</c:v>
                </c:pt>
                <c:pt idx="126">
                  <c:v>8.0295799998566508E-3</c:v>
                </c:pt>
                <c:pt idx="129">
                  <c:v>5.0817199953598902E-3</c:v>
                </c:pt>
                <c:pt idx="131">
                  <c:v>6.551279999257531E-3</c:v>
                </c:pt>
                <c:pt idx="132">
                  <c:v>6.3726999942446128E-3</c:v>
                </c:pt>
                <c:pt idx="133">
                  <c:v>6.9582599971909076E-3</c:v>
                </c:pt>
                <c:pt idx="134">
                  <c:v>4.8650000026100315E-3</c:v>
                </c:pt>
                <c:pt idx="139">
                  <c:v>1.3504399976227432E-3</c:v>
                </c:pt>
                <c:pt idx="140">
                  <c:v>-1.428140007192269E-3</c:v>
                </c:pt>
                <c:pt idx="143">
                  <c:v>-1.7507599986856803E-3</c:v>
                </c:pt>
                <c:pt idx="145">
                  <c:v>-6.6508000600151718E-4</c:v>
                </c:pt>
                <c:pt idx="151">
                  <c:v>-8.2412999981897883E-3</c:v>
                </c:pt>
                <c:pt idx="152">
                  <c:v>-7.5413000013213605E-3</c:v>
                </c:pt>
                <c:pt idx="153">
                  <c:v>-6.7414200020721182E-3</c:v>
                </c:pt>
                <c:pt idx="154">
                  <c:v>-5.6414200080325827E-3</c:v>
                </c:pt>
                <c:pt idx="157">
                  <c:v>-6.520920003822539E-3</c:v>
                </c:pt>
                <c:pt idx="158">
                  <c:v>-5.9209200044278987E-3</c:v>
                </c:pt>
                <c:pt idx="159">
                  <c:v>-7.1138200073619373E-3</c:v>
                </c:pt>
                <c:pt idx="160">
                  <c:v>-6.9138200051384047E-3</c:v>
                </c:pt>
                <c:pt idx="161">
                  <c:v>-8.0261800030712038E-3</c:v>
                </c:pt>
                <c:pt idx="162">
                  <c:v>-9.5641600055387244E-3</c:v>
                </c:pt>
                <c:pt idx="163">
                  <c:v>-8.7641600039205514E-3</c:v>
                </c:pt>
                <c:pt idx="164">
                  <c:v>-1.2042739996104501E-2</c:v>
                </c:pt>
                <c:pt idx="165">
                  <c:v>-1.1042739999538753E-2</c:v>
                </c:pt>
                <c:pt idx="166">
                  <c:v>-1.7479759997513611E-2</c:v>
                </c:pt>
                <c:pt idx="167">
                  <c:v>-1.3395839996519499E-2</c:v>
                </c:pt>
                <c:pt idx="168">
                  <c:v>-1.6652480000630021E-2</c:v>
                </c:pt>
                <c:pt idx="172">
                  <c:v>-1.7524280003271997E-2</c:v>
                </c:pt>
                <c:pt idx="174">
                  <c:v>-1.9396560004679486E-2</c:v>
                </c:pt>
                <c:pt idx="175">
                  <c:v>-2.426804000424454E-2</c:v>
                </c:pt>
                <c:pt idx="176">
                  <c:v>-2.2909280000021681E-2</c:v>
                </c:pt>
                <c:pt idx="177">
                  <c:v>-2.2738760002539493E-2</c:v>
                </c:pt>
                <c:pt idx="178">
                  <c:v>-2.4317339994013309E-2</c:v>
                </c:pt>
                <c:pt idx="179">
                  <c:v>-2.4231660005170852E-2</c:v>
                </c:pt>
                <c:pt idx="180">
                  <c:v>-2.1538879998843186E-2</c:v>
                </c:pt>
                <c:pt idx="181">
                  <c:v>-2.5817460002144799E-2</c:v>
                </c:pt>
                <c:pt idx="182">
                  <c:v>-2.3731900000711903E-2</c:v>
                </c:pt>
                <c:pt idx="183">
                  <c:v>-2.3346699999819975E-2</c:v>
                </c:pt>
                <c:pt idx="185">
                  <c:v>-3.1203459999233019E-2</c:v>
                </c:pt>
                <c:pt idx="207">
                  <c:v>-2.7940080006374046E-2</c:v>
                </c:pt>
                <c:pt idx="210">
                  <c:v>-2.5040439999429509E-2</c:v>
                </c:pt>
                <c:pt idx="219">
                  <c:v>-2.2868760002893396E-2</c:v>
                </c:pt>
                <c:pt idx="223">
                  <c:v>-2.3603260000527371E-2</c:v>
                </c:pt>
                <c:pt idx="234">
                  <c:v>-9.7910600015893579E-3</c:v>
                </c:pt>
                <c:pt idx="235">
                  <c:v>-8.3062199992127717E-3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CD3-4C2D-8C40-B83B64340C82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(5)'!$K$21:$K$939</c:f>
              <c:numCache>
                <c:formatCode>General</c:formatCode>
                <c:ptCount val="919"/>
                <c:pt idx="184">
                  <c:v>-2.4195999998482876E-2</c:v>
                </c:pt>
                <c:pt idx="186">
                  <c:v>-2.6239999999233987E-2</c:v>
                </c:pt>
                <c:pt idx="187">
                  <c:v>-2.4629281397210434E-2</c:v>
                </c:pt>
                <c:pt idx="188">
                  <c:v>-2.7102539999759756E-2</c:v>
                </c:pt>
                <c:pt idx="189">
                  <c:v>-2.5702660001115873E-2</c:v>
                </c:pt>
                <c:pt idx="190">
                  <c:v>-2.6095679997524712E-2</c:v>
                </c:pt>
                <c:pt idx="191">
                  <c:v>-2.5389180002093781E-2</c:v>
                </c:pt>
                <c:pt idx="192">
                  <c:v>-2.8603500002645887E-2</c:v>
                </c:pt>
                <c:pt idx="193">
                  <c:v>-2.4096400004054885E-2</c:v>
                </c:pt>
                <c:pt idx="194">
                  <c:v>-2.6710719997936394E-2</c:v>
                </c:pt>
                <c:pt idx="195">
                  <c:v>-2.728930000012042E-2</c:v>
                </c:pt>
                <c:pt idx="196">
                  <c:v>-2.3603620000358205E-2</c:v>
                </c:pt>
                <c:pt idx="197">
                  <c:v>-2.4110840000503231E-2</c:v>
                </c:pt>
                <c:pt idx="198">
                  <c:v>-2.2996640000201296E-2</c:v>
                </c:pt>
                <c:pt idx="199">
                  <c:v>-2.5210959996911697E-2</c:v>
                </c:pt>
                <c:pt idx="200">
                  <c:v>-2.5518299997202121E-2</c:v>
                </c:pt>
                <c:pt idx="201">
                  <c:v>-2.779688000009628E-2</c:v>
                </c:pt>
                <c:pt idx="202">
                  <c:v>-2.3811200000636745E-2</c:v>
                </c:pt>
                <c:pt idx="203">
                  <c:v>-2.4804100001347251E-2</c:v>
                </c:pt>
                <c:pt idx="204">
                  <c:v>-2.4718419997952878E-2</c:v>
                </c:pt>
                <c:pt idx="205">
                  <c:v>-2.5311320001492277E-2</c:v>
                </c:pt>
                <c:pt idx="206">
                  <c:v>-2.7004219999071211E-2</c:v>
                </c:pt>
                <c:pt idx="208">
                  <c:v>-2.6025999999546912E-2</c:v>
                </c:pt>
                <c:pt idx="209">
                  <c:v>-2.3618900006113108E-2</c:v>
                </c:pt>
                <c:pt idx="211">
                  <c:v>-2.4519020000298042E-2</c:v>
                </c:pt>
                <c:pt idx="212">
                  <c:v>-2.5540560003719293E-2</c:v>
                </c:pt>
                <c:pt idx="213">
                  <c:v>-2.5526719997287728E-2</c:v>
                </c:pt>
                <c:pt idx="214">
                  <c:v>-2.5655599994934164E-2</c:v>
                </c:pt>
                <c:pt idx="215">
                  <c:v>-2.4941520001448225E-2</c:v>
                </c:pt>
                <c:pt idx="216">
                  <c:v>-2.3940680002851877E-2</c:v>
                </c:pt>
                <c:pt idx="217">
                  <c:v>-2.5702619997900911E-2</c:v>
                </c:pt>
                <c:pt idx="218">
                  <c:v>-2.5095520002651028E-2</c:v>
                </c:pt>
                <c:pt idx="220">
                  <c:v>-2.3553920000267681E-2</c:v>
                </c:pt>
                <c:pt idx="221">
                  <c:v>-2.2677420005493332E-2</c:v>
                </c:pt>
                <c:pt idx="222">
                  <c:v>-2.4063460004981607E-2</c:v>
                </c:pt>
                <c:pt idx="224">
                  <c:v>-1.833197999803815E-2</c:v>
                </c:pt>
                <c:pt idx="225">
                  <c:v>-1.967811999929836E-2</c:v>
                </c:pt>
                <c:pt idx="226">
                  <c:v>-1.959812000131933E-2</c:v>
                </c:pt>
                <c:pt idx="227">
                  <c:v>-1.9178120004653465E-2</c:v>
                </c:pt>
                <c:pt idx="228">
                  <c:v>-1.5125680001801811E-2</c:v>
                </c:pt>
                <c:pt idx="229">
                  <c:v>-1.789754000492394E-2</c:v>
                </c:pt>
                <c:pt idx="230">
                  <c:v>-1.7578620005224366E-2</c:v>
                </c:pt>
                <c:pt idx="231">
                  <c:v>-1.3742000002821442E-2</c:v>
                </c:pt>
                <c:pt idx="232">
                  <c:v>-1.3742240000283346E-2</c:v>
                </c:pt>
                <c:pt idx="233">
                  <c:v>-8.0328199983341619E-3</c:v>
                </c:pt>
                <c:pt idx="236">
                  <c:v>-9.2991199999232776E-3</c:v>
                </c:pt>
                <c:pt idx="237">
                  <c:v>-9.6857600001385435E-3</c:v>
                </c:pt>
                <c:pt idx="238">
                  <c:v>-2.12001999898348E-3</c:v>
                </c:pt>
                <c:pt idx="239">
                  <c:v>-2.12001999898348E-3</c:v>
                </c:pt>
                <c:pt idx="240">
                  <c:v>1.8625199954840355E-3</c:v>
                </c:pt>
                <c:pt idx="241">
                  <c:v>1.8307999998796731E-3</c:v>
                </c:pt>
                <c:pt idx="242">
                  <c:v>2.979659999255091E-3</c:v>
                </c:pt>
                <c:pt idx="243">
                  <c:v>2.2724399968865328E-3</c:v>
                </c:pt>
                <c:pt idx="244">
                  <c:v>2.3723199992673472E-3</c:v>
                </c:pt>
                <c:pt idx="245">
                  <c:v>4.3648599967127666E-3</c:v>
                </c:pt>
                <c:pt idx="246">
                  <c:v>6.0031599568901584E-3</c:v>
                </c:pt>
                <c:pt idx="247">
                  <c:v>8.2002799972542562E-3</c:v>
                </c:pt>
                <c:pt idx="248">
                  <c:v>8.457199961412698E-3</c:v>
                </c:pt>
                <c:pt idx="249">
                  <c:v>1.2508499996329192E-2</c:v>
                </c:pt>
                <c:pt idx="250">
                  <c:v>1.1315600000671111E-2</c:v>
                </c:pt>
                <c:pt idx="251">
                  <c:v>1.3492979996954091E-2</c:v>
                </c:pt>
                <c:pt idx="252">
                  <c:v>1.3492979996954091E-2</c:v>
                </c:pt>
                <c:pt idx="253">
                  <c:v>1.3892980001401156E-2</c:v>
                </c:pt>
                <c:pt idx="254">
                  <c:v>1.4821500000834931E-2</c:v>
                </c:pt>
                <c:pt idx="255">
                  <c:v>1.2442919993191026E-2</c:v>
                </c:pt>
                <c:pt idx="256">
                  <c:v>2.001503999781562E-2</c:v>
                </c:pt>
                <c:pt idx="257">
                  <c:v>1.8757040001219139E-2</c:v>
                </c:pt>
                <c:pt idx="258">
                  <c:v>2.0178459999442566E-2</c:v>
                </c:pt>
                <c:pt idx="259">
                  <c:v>1.987016000202857E-2</c:v>
                </c:pt>
                <c:pt idx="260">
                  <c:v>2.0755600002303254E-2</c:v>
                </c:pt>
                <c:pt idx="261">
                  <c:v>3.2593579999229405E-2</c:v>
                </c:pt>
                <c:pt idx="262">
                  <c:v>3.4227640004246496E-2</c:v>
                </c:pt>
                <c:pt idx="263">
                  <c:v>3.6884319997625425E-2</c:v>
                </c:pt>
                <c:pt idx="264">
                  <c:v>3.9880619995528832E-2</c:v>
                </c:pt>
                <c:pt idx="265">
                  <c:v>4.0080619997752365E-2</c:v>
                </c:pt>
                <c:pt idx="266">
                  <c:v>4.0180619995226152E-2</c:v>
                </c:pt>
                <c:pt idx="267">
                  <c:v>4.1920219999155961E-2</c:v>
                </c:pt>
                <c:pt idx="268">
                  <c:v>4.2020220003905706E-2</c:v>
                </c:pt>
                <c:pt idx="269">
                  <c:v>4.3020220000471454E-2</c:v>
                </c:pt>
                <c:pt idx="270">
                  <c:v>4.2112999995879363E-2</c:v>
                </c:pt>
                <c:pt idx="271">
                  <c:v>4.2112999995879363E-2</c:v>
                </c:pt>
                <c:pt idx="272">
                  <c:v>4.1048140003113076E-2</c:v>
                </c:pt>
                <c:pt idx="273">
                  <c:v>4.3555240001296625E-2</c:v>
                </c:pt>
                <c:pt idx="274">
                  <c:v>4.2447059997357428E-2</c:v>
                </c:pt>
                <c:pt idx="275">
                  <c:v>4.7723619994940236E-2</c:v>
                </c:pt>
                <c:pt idx="276">
                  <c:v>4.7923619997163769E-2</c:v>
                </c:pt>
                <c:pt idx="277">
                  <c:v>4.8023620001913514E-2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CD3-4C2D-8C40-B83B64340C82}"/>
            </c:ext>
          </c:extLst>
        </c:ser>
        <c:ser>
          <c:idx val="2"/>
          <c:order val="4"/>
          <c:tx>
            <c:strRef>
              <c:f>'A (5)'!$L$20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(5)'!$L$21:$L$939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CD3-4C2D-8C40-B83B64340C82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(5)'!$M$21:$M$939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CD3-4C2D-8C40-B83B64340C82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(5)'!$N$21:$N$939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CD3-4C2D-8C40-B83B64340C82}"/>
            </c:ext>
          </c:extLst>
        </c:ser>
        <c:ser>
          <c:idx val="9"/>
          <c:order val="7"/>
          <c:tx>
            <c:strRef>
              <c:f>'A (5)'!$AX$1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(5)'!$AW$2:$AW$106</c:f>
              <c:numCache>
                <c:formatCode>General</c:formatCode>
                <c:ptCount val="10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</c:numCache>
            </c:numRef>
          </c:xVal>
          <c:yVal>
            <c:numRef>
              <c:f>'A (5)'!$AX$2:$AX$106</c:f>
              <c:numCache>
                <c:formatCode>General</c:formatCode>
                <c:ptCount val="105"/>
                <c:pt idx="0">
                  <c:v>7.3345601787694323E-2</c:v>
                </c:pt>
                <c:pt idx="1">
                  <c:v>6.406130833735893E-2</c:v>
                </c:pt>
                <c:pt idx="2">
                  <c:v>5.4856096107722546E-2</c:v>
                </c:pt>
                <c:pt idx="3">
                  <c:v>4.5777294084470038E-2</c:v>
                </c:pt>
                <c:pt idx="4">
                  <c:v>3.6882137041996152E-2</c:v>
                </c:pt>
                <c:pt idx="5">
                  <c:v>2.8238747224141873E-2</c:v>
                </c:pt>
                <c:pt idx="6">
                  <c:v>1.9926476943850274E-2</c:v>
                </c:pt>
                <c:pt idx="7">
                  <c:v>1.2035081729704973E-2</c:v>
                </c:pt>
                <c:pt idx="8">
                  <c:v>4.6620970059951874E-3</c:v>
                </c:pt>
                <c:pt idx="9">
                  <c:v>-2.0921160536751665E-3</c:v>
                </c:pt>
                <c:pt idx="10">
                  <c:v>-8.1317754105963216E-3</c:v>
                </c:pt>
                <c:pt idx="11">
                  <c:v>-1.3374889812794069E-2</c:v>
                </c:pt>
                <c:pt idx="12">
                  <c:v>-1.7762721828308112E-2</c:v>
                </c:pt>
                <c:pt idx="13">
                  <c:v>-2.1267328599286969E-2</c:v>
                </c:pt>
                <c:pt idx="14">
                  <c:v>-2.3895143937642215E-2</c:v>
                </c:pt>
                <c:pt idx="15">
                  <c:v>-2.5685583642379488E-2</c:v>
                </c:pt>
                <c:pt idx="16">
                  <c:v>-2.6705149745512295E-2</c:v>
                </c:pt>
                <c:pt idx="17">
                  <c:v>-2.7038758646201103E-2</c:v>
                </c:pt>
                <c:pt idx="18">
                  <c:v>-2.6780474799873215E-2</c:v>
                </c:pt>
                <c:pt idx="19">
                  <c:v>-2.6025451951432299E-2</c:v>
                </c:pt>
                <c:pt idx="20">
                  <c:v>-2.486404928326133E-2</c:v>
                </c:pt>
                <c:pt idx="21">
                  <c:v>-2.3378268808715567E-2</c:v>
                </c:pt>
                <c:pt idx="22">
                  <c:v>-2.164013344862125E-2</c:v>
                </c:pt>
                <c:pt idx="23">
                  <c:v>-1.9711430770087041E-2</c:v>
                </c:pt>
                <c:pt idx="24">
                  <c:v>-1.7644280825092815E-2</c:v>
                </c:pt>
                <c:pt idx="25">
                  <c:v>-1.5482119034954611E-2</c:v>
                </c:pt>
                <c:pt idx="26">
                  <c:v>-1.3260827409957945E-2</c:v>
                </c:pt>
                <c:pt idx="27">
                  <c:v>-1.1009859533144329E-2</c:v>
                </c:pt>
                <c:pt idx="28">
                  <c:v>-8.7532796660810142E-3</c:v>
                </c:pt>
                <c:pt idx="29">
                  <c:v>-6.5106815000137734E-3</c:v>
                </c:pt>
                <c:pt idx="30">
                  <c:v>-4.2979776015997801E-3</c:v>
                </c:pt>
                <c:pt idx="31">
                  <c:v>-2.1280644196804231E-3</c:v>
                </c:pt>
                <c:pt idx="32">
                  <c:v>-1.1374778869706337E-5</c:v>
                </c:pt>
                <c:pt idx="33">
                  <c:v>2.0436671655984576E-3</c:v>
                </c:pt>
                <c:pt idx="34">
                  <c:v>4.0302729907793523E-3</c:v>
                </c:pt>
                <c:pt idx="35">
                  <c:v>5.9429845891811953E-3</c:v>
                </c:pt>
                <c:pt idx="36">
                  <c:v>7.7774236857277405E-3</c:v>
                </c:pt>
                <c:pt idx="37">
                  <c:v>9.5300859595503808E-3</c:v>
                </c:pt>
                <c:pt idx="38">
                  <c:v>1.1198171635861374E-2</c:v>
                </c:pt>
                <c:pt idx="39">
                  <c:v>1.2779446277412478E-2</c:v>
                </c:pt>
                <c:pt idx="40">
                  <c:v>1.4272126914139021E-2</c:v>
                </c:pt>
                <c:pt idx="41">
                  <c:v>1.5674789598342578E-2</c:v>
                </c:pt>
                <c:pt idx="42">
                  <c:v>1.6986295040419208E-2</c:v>
                </c:pt>
                <c:pt idx="43">
                  <c:v>1.8205729290457787E-2</c:v>
                </c:pt>
                <c:pt idx="44">
                  <c:v>1.9332356616125507E-2</c:v>
                </c:pt>
                <c:pt idx="45">
                  <c:v>2.0365581900329874E-2</c:v>
                </c:pt>
                <c:pt idx="46">
                  <c:v>2.130492012103662E-2</c:v>
                </c:pt>
                <c:pt idx="47">
                  <c:v>2.2149970816769678E-2</c:v>
                </c:pt>
                <c:pt idx="48">
                  <c:v>2.2900395882264037E-2</c:v>
                </c:pt>
                <c:pt idx="49">
                  <c:v>2.3555899546574166E-2</c:v>
                </c:pt>
                <c:pt idx="50">
                  <c:v>2.4116209909010332E-2</c:v>
                </c:pt>
                <c:pt idx="51">
                  <c:v>2.4581061888750817E-2</c:v>
                </c:pt>
                <c:pt idx="52">
                  <c:v>2.4950181829295377E-2</c:v>
                </c:pt>
                <c:pt idx="53">
                  <c:v>2.5223274250774676E-2</c:v>
                </c:pt>
                <c:pt idx="54">
                  <c:v>2.5400011343208455E-2</c:v>
                </c:pt>
                <c:pt idx="55">
                  <c:v>2.5480025746053542E-2</c:v>
                </c:pt>
                <c:pt idx="56">
                  <c:v>2.5462906988908941E-2</c:v>
                </c:pt>
                <c:pt idx="57">
                  <c:v>2.5348201717386283E-2</c:v>
                </c:pt>
                <c:pt idx="58">
                  <c:v>2.5135417550390053E-2</c:v>
                </c:pt>
                <c:pt idx="59">
                  <c:v>2.4824030167594054E-2</c:v>
                </c:pt>
                <c:pt idx="60">
                  <c:v>2.4413493061824554E-2</c:v>
                </c:pt>
                <c:pt idx="61">
                  <c:v>2.390324935191895E-2</c:v>
                </c:pt>
                <c:pt idx="62">
                  <c:v>2.329274516142717E-2</c:v>
                </c:pt>
                <c:pt idx="63">
                  <c:v>2.2581444329908627E-2</c:v>
                </c:pt>
                <c:pt idx="64">
                  <c:v>2.1768844616950337E-2</c:v>
                </c:pt>
                <c:pt idx="65">
                  <c:v>2.0854496045088471E-2</c:v>
                </c:pt>
                <c:pt idx="66">
                  <c:v>1.9838022553665124E-2</c:v>
                </c:pt>
                <c:pt idx="67">
                  <c:v>1.8719148644245745E-2</c:v>
                </c:pt>
                <c:pt idx="68">
                  <c:v>1.7497733140244463E-2</c:v>
                </c:pt>
                <c:pt idx="69">
                  <c:v>1.6173812530153431E-2</c:v>
                </c:pt>
                <c:pt idx="70">
                  <c:v>1.4747656619062487E-2</c:v>
                </c:pt>
                <c:pt idx="71">
                  <c:v>1.3219839421533725E-2</c:v>
                </c:pt>
                <c:pt idx="72">
                  <c:v>1.1591328477575144E-2</c:v>
                </c:pt>
                <c:pt idx="73">
                  <c:v>9.8635961850885474E-3</c:v>
                </c:pt>
                <c:pt idx="74">
                  <c:v>8.0387574568483687E-3</c:v>
                </c:pt>
                <c:pt idx="75">
                  <c:v>6.1197391562139661E-3</c:v>
                </c:pt>
                <c:pt idx="76">
                  <c:v>4.1104884225562268E-3</c:v>
                </c:pt>
                <c:pt idx="77">
                  <c:v>2.0162291543411176E-3</c:v>
                </c:pt>
                <c:pt idx="78">
                  <c:v>-1.562215589621628E-4</c:v>
                </c:pt>
                <c:pt idx="79">
                  <c:v>-2.3980626506195811E-3</c:v>
                </c:pt>
                <c:pt idx="80">
                  <c:v>-4.6980272382078844E-3</c:v>
                </c:pt>
                <c:pt idx="81">
                  <c:v>-7.0417916050686657E-3</c:v>
                </c:pt>
                <c:pt idx="82">
                  <c:v>-9.4112569993340632E-3</c:v>
                </c:pt>
                <c:pt idx="83">
                  <c:v>-1.1783688937802336E-2</c:v>
                </c:pt>
                <c:pt idx="84">
                  <c:v>-1.4130705714026505E-2</c:v>
                </c:pt>
                <c:pt idx="85">
                  <c:v>-1.6417122484903256E-2</c:v>
                </c:pt>
                <c:pt idx="86">
                  <c:v>-1.8599685703660485E-2</c:v>
                </c:pt>
                <c:pt idx="87">
                  <c:v>-2.0625784304820271E-2</c:v>
                </c:pt>
                <c:pt idx="88">
                  <c:v>-2.2432310540784595E-2</c:v>
                </c:pt>
                <c:pt idx="89">
                  <c:v>-2.3944971924322205E-2</c:v>
                </c:pt>
                <c:pt idx="90">
                  <c:v>-2.5078514661869718E-2</c:v>
                </c:pt>
                <c:pt idx="91">
                  <c:v>-2.5738456753601636E-2</c:v>
                </c:pt>
                <c:pt idx="92">
                  <c:v>-2.5824939823206081E-2</c:v>
                </c:pt>
                <c:pt idx="93">
                  <c:v>-2.5239052709902895E-2</c:v>
                </c:pt>
                <c:pt idx="94">
                  <c:v>-2.3891365026932537E-2</c:v>
                </c:pt>
                <c:pt idx="95">
                  <c:v>-2.1711521697508313E-2</c:v>
                </c:pt>
                <c:pt idx="96">
                  <c:v>-1.8656934877627894E-2</c:v>
                </c:pt>
                <c:pt idx="97">
                  <c:v>-1.4718361414309419E-2</c:v>
                </c:pt>
                <c:pt idx="98">
                  <c:v>-9.9207921737217014E-3</c:v>
                </c:pt>
                <c:pt idx="99">
                  <c:v>-4.3194386759780878E-3</c:v>
                </c:pt>
                <c:pt idx="100">
                  <c:v>2.007947867897604E-3</c:v>
                </c:pt>
                <c:pt idx="101">
                  <c:v>8.9703362311320742E-3</c:v>
                </c:pt>
                <c:pt idx="102">
                  <c:v>1.6472194377610071E-2</c:v>
                </c:pt>
                <c:pt idx="103">
                  <c:v>2.4420419225618557E-2</c:v>
                </c:pt>
                <c:pt idx="104">
                  <c:v>3.2728925061513231E-2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CD3-4C2D-8C40-B83B64340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32104"/>
        <c:axId val="1"/>
      </c:scatterChart>
      <c:valAx>
        <c:axId val="867732104"/>
        <c:scaling>
          <c:orientation val="minMax"/>
          <c:max val="45000"/>
          <c:min val="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0"/>
      </c:valAx>
      <c:valAx>
        <c:axId val="1"/>
        <c:scaling>
          <c:orientation val="minMax"/>
          <c:max val="0.04"/>
          <c:min val="-0.0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73210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17f.  AP Leo - [39536.5429, 0.43035716]</a:t>
            </a:r>
          </a:p>
        </c:rich>
      </c:tx>
      <c:layout>
        <c:manualLayout>
          <c:xMode val="edge"/>
          <c:yMode val="edge"/>
          <c:x val="0.18604651162790697"/>
          <c:y val="1.6666753865069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251585623678652E-2"/>
          <c:y val="0.13000042317846086"/>
          <c:w val="0.84989429175475684"/>
          <c:h val="0.7533357855982604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(5)'!$H$21:$H$939</c:f>
              <c:numCache>
                <c:formatCode>General</c:formatCode>
                <c:ptCount val="919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112">
                  <c:v>2.7467160005471669E-2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40-4386-96C8-694FCDBE0676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</c:numCache>
              </c:numRef>
            </c:plus>
            <c:minus>
              <c:numRef>
                <c:f>'A (5)'!$D$21:$D$939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(5)'!$I$21:$I$939</c:f>
              <c:numCache>
                <c:formatCode>General</c:formatCode>
                <c:ptCount val="919"/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0">
                  <c:v>5.148004000147921E-2</c:v>
                </c:pt>
                <c:pt idx="71">
                  <c:v>9.1480039998714346E-2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79">
                  <c:v>6.5901580001082039E-2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4">
                  <c:v>-8.199986000181525E-2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89">
                  <c:v>-9.7664679997251369E-2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0">
                  <c:v>-5.614088000220363E-2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  <c:pt idx="110">
                  <c:v>-8.9999999909196049E-4</c:v>
                </c:pt>
                <c:pt idx="111">
                  <c:v>5.3688400003011338E-3</c:v>
                </c:pt>
                <c:pt idx="113">
                  <c:v>3.1242739998560864E-2</c:v>
                </c:pt>
                <c:pt idx="114">
                  <c:v>1.4145820001431275E-2</c:v>
                </c:pt>
                <c:pt idx="115">
                  <c:v>7.9672400024719536E-3</c:v>
                </c:pt>
                <c:pt idx="116">
                  <c:v>3.9166319998912513E-2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27">
                  <c:v>1.5636439995432738E-2</c:v>
                </c:pt>
                <c:pt idx="128">
                  <c:v>1.3349799999559764E-2</c:v>
                </c:pt>
                <c:pt idx="130">
                  <c:v>3.6244400034775026E-3</c:v>
                </c:pt>
                <c:pt idx="135">
                  <c:v>5.8639199996832758E-3</c:v>
                </c:pt>
                <c:pt idx="136">
                  <c:v>7.3427000024821609E-3</c:v>
                </c:pt>
                <c:pt idx="137">
                  <c:v>5.2351199992699549E-3</c:v>
                </c:pt>
                <c:pt idx="138">
                  <c:v>6.127540000306908E-3</c:v>
                </c:pt>
                <c:pt idx="141">
                  <c:v>7.3636800007079728E-3</c:v>
                </c:pt>
                <c:pt idx="142">
                  <c:v>-1.0529220002354123E-2</c:v>
                </c:pt>
                <c:pt idx="144">
                  <c:v>-3.0293399977381341E-3</c:v>
                </c:pt>
                <c:pt idx="146">
                  <c:v>1.0706680004659574E-2</c:v>
                </c:pt>
                <c:pt idx="147">
                  <c:v>1.570668000204023E-2</c:v>
                </c:pt>
                <c:pt idx="148">
                  <c:v>-5.4013800036045723E-3</c:v>
                </c:pt>
                <c:pt idx="149">
                  <c:v>-9.0174000069964677E-4</c:v>
                </c:pt>
                <c:pt idx="150">
                  <c:v>2.9909200020483695E-3</c:v>
                </c:pt>
                <c:pt idx="155">
                  <c:v>1.9793999963440001E-3</c:v>
                </c:pt>
                <c:pt idx="156">
                  <c:v>-8.1662000011419877E-3</c:v>
                </c:pt>
                <c:pt idx="169">
                  <c:v>-2.1908640002948232E-2</c:v>
                </c:pt>
                <c:pt idx="170">
                  <c:v>-2.4408760000369512E-2</c:v>
                </c:pt>
                <c:pt idx="171">
                  <c:v>-2.3516100001870655E-2</c:v>
                </c:pt>
                <c:pt idx="173">
                  <c:v>-2.7624399997876026E-2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40-4386-96C8-694FCDBE0676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 (5)'!$D$21:$D$33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(5)'!$J$21:$J$939</c:f>
              <c:numCache>
                <c:formatCode>General</c:formatCode>
                <c:ptCount val="919"/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8.3564999949885532E-3</c:v>
                </c:pt>
                <c:pt idx="124">
                  <c:v>1.0045099996204954E-2</c:v>
                </c:pt>
                <c:pt idx="125">
                  <c:v>9.6081599986064248E-3</c:v>
                </c:pt>
                <c:pt idx="126">
                  <c:v>8.0295799998566508E-3</c:v>
                </c:pt>
                <c:pt idx="129">
                  <c:v>5.0817199953598902E-3</c:v>
                </c:pt>
                <c:pt idx="131">
                  <c:v>6.551279999257531E-3</c:v>
                </c:pt>
                <c:pt idx="132">
                  <c:v>6.3726999942446128E-3</c:v>
                </c:pt>
                <c:pt idx="133">
                  <c:v>6.9582599971909076E-3</c:v>
                </c:pt>
                <c:pt idx="134">
                  <c:v>4.8650000026100315E-3</c:v>
                </c:pt>
                <c:pt idx="139">
                  <c:v>1.3504399976227432E-3</c:v>
                </c:pt>
                <c:pt idx="140">
                  <c:v>-1.428140007192269E-3</c:v>
                </c:pt>
                <c:pt idx="143">
                  <c:v>-1.7507599986856803E-3</c:v>
                </c:pt>
                <c:pt idx="145">
                  <c:v>-6.6508000600151718E-4</c:v>
                </c:pt>
                <c:pt idx="151">
                  <c:v>-8.2412999981897883E-3</c:v>
                </c:pt>
                <c:pt idx="152">
                  <c:v>-7.5413000013213605E-3</c:v>
                </c:pt>
                <c:pt idx="153">
                  <c:v>-6.7414200020721182E-3</c:v>
                </c:pt>
                <c:pt idx="154">
                  <c:v>-5.6414200080325827E-3</c:v>
                </c:pt>
                <c:pt idx="157">
                  <c:v>-6.520920003822539E-3</c:v>
                </c:pt>
                <c:pt idx="158">
                  <c:v>-5.9209200044278987E-3</c:v>
                </c:pt>
                <c:pt idx="159">
                  <c:v>-7.1138200073619373E-3</c:v>
                </c:pt>
                <c:pt idx="160">
                  <c:v>-6.9138200051384047E-3</c:v>
                </c:pt>
                <c:pt idx="161">
                  <c:v>-8.0261800030712038E-3</c:v>
                </c:pt>
                <c:pt idx="162">
                  <c:v>-9.5641600055387244E-3</c:v>
                </c:pt>
                <c:pt idx="163">
                  <c:v>-8.7641600039205514E-3</c:v>
                </c:pt>
                <c:pt idx="164">
                  <c:v>-1.2042739996104501E-2</c:v>
                </c:pt>
                <c:pt idx="165">
                  <c:v>-1.1042739999538753E-2</c:v>
                </c:pt>
                <c:pt idx="166">
                  <c:v>-1.7479759997513611E-2</c:v>
                </c:pt>
                <c:pt idx="167">
                  <c:v>-1.3395839996519499E-2</c:v>
                </c:pt>
                <c:pt idx="168">
                  <c:v>-1.6652480000630021E-2</c:v>
                </c:pt>
                <c:pt idx="172">
                  <c:v>-1.7524280003271997E-2</c:v>
                </c:pt>
                <c:pt idx="174">
                  <c:v>-1.9396560004679486E-2</c:v>
                </c:pt>
                <c:pt idx="175">
                  <c:v>-2.426804000424454E-2</c:v>
                </c:pt>
                <c:pt idx="176">
                  <c:v>-2.2909280000021681E-2</c:v>
                </c:pt>
                <c:pt idx="177">
                  <c:v>-2.2738760002539493E-2</c:v>
                </c:pt>
                <c:pt idx="178">
                  <c:v>-2.4317339994013309E-2</c:v>
                </c:pt>
                <c:pt idx="179">
                  <c:v>-2.4231660005170852E-2</c:v>
                </c:pt>
                <c:pt idx="180">
                  <c:v>-2.1538879998843186E-2</c:v>
                </c:pt>
                <c:pt idx="181">
                  <c:v>-2.5817460002144799E-2</c:v>
                </c:pt>
                <c:pt idx="182">
                  <c:v>-2.3731900000711903E-2</c:v>
                </c:pt>
                <c:pt idx="183">
                  <c:v>-2.3346699999819975E-2</c:v>
                </c:pt>
                <c:pt idx="185">
                  <c:v>-3.1203459999233019E-2</c:v>
                </c:pt>
                <c:pt idx="207">
                  <c:v>-2.7940080006374046E-2</c:v>
                </c:pt>
                <c:pt idx="210">
                  <c:v>-2.5040439999429509E-2</c:v>
                </c:pt>
                <c:pt idx="219">
                  <c:v>-2.2868760002893396E-2</c:v>
                </c:pt>
                <c:pt idx="223">
                  <c:v>-2.3603260000527371E-2</c:v>
                </c:pt>
                <c:pt idx="234">
                  <c:v>-9.7910600015893579E-3</c:v>
                </c:pt>
                <c:pt idx="235">
                  <c:v>-8.3062199992127717E-3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40-4386-96C8-694FCDBE0676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(5)'!$K$21:$K$939</c:f>
              <c:numCache>
                <c:formatCode>General</c:formatCode>
                <c:ptCount val="919"/>
                <c:pt idx="184">
                  <c:v>-2.4195999998482876E-2</c:v>
                </c:pt>
                <c:pt idx="186">
                  <c:v>-2.6239999999233987E-2</c:v>
                </c:pt>
                <c:pt idx="187">
                  <c:v>-2.4629281397210434E-2</c:v>
                </c:pt>
                <c:pt idx="188">
                  <c:v>-2.7102539999759756E-2</c:v>
                </c:pt>
                <c:pt idx="189">
                  <c:v>-2.5702660001115873E-2</c:v>
                </c:pt>
                <c:pt idx="190">
                  <c:v>-2.6095679997524712E-2</c:v>
                </c:pt>
                <c:pt idx="191">
                  <c:v>-2.5389180002093781E-2</c:v>
                </c:pt>
                <c:pt idx="192">
                  <c:v>-2.8603500002645887E-2</c:v>
                </c:pt>
                <c:pt idx="193">
                  <c:v>-2.4096400004054885E-2</c:v>
                </c:pt>
                <c:pt idx="194">
                  <c:v>-2.6710719997936394E-2</c:v>
                </c:pt>
                <c:pt idx="195">
                  <c:v>-2.728930000012042E-2</c:v>
                </c:pt>
                <c:pt idx="196">
                  <c:v>-2.3603620000358205E-2</c:v>
                </c:pt>
                <c:pt idx="197">
                  <c:v>-2.4110840000503231E-2</c:v>
                </c:pt>
                <c:pt idx="198">
                  <c:v>-2.2996640000201296E-2</c:v>
                </c:pt>
                <c:pt idx="199">
                  <c:v>-2.5210959996911697E-2</c:v>
                </c:pt>
                <c:pt idx="200">
                  <c:v>-2.5518299997202121E-2</c:v>
                </c:pt>
                <c:pt idx="201">
                  <c:v>-2.779688000009628E-2</c:v>
                </c:pt>
                <c:pt idx="202">
                  <c:v>-2.3811200000636745E-2</c:v>
                </c:pt>
                <c:pt idx="203">
                  <c:v>-2.4804100001347251E-2</c:v>
                </c:pt>
                <c:pt idx="204">
                  <c:v>-2.4718419997952878E-2</c:v>
                </c:pt>
                <c:pt idx="205">
                  <c:v>-2.5311320001492277E-2</c:v>
                </c:pt>
                <c:pt idx="206">
                  <c:v>-2.7004219999071211E-2</c:v>
                </c:pt>
                <c:pt idx="208">
                  <c:v>-2.6025999999546912E-2</c:v>
                </c:pt>
                <c:pt idx="209">
                  <c:v>-2.3618900006113108E-2</c:v>
                </c:pt>
                <c:pt idx="211">
                  <c:v>-2.4519020000298042E-2</c:v>
                </c:pt>
                <c:pt idx="212">
                  <c:v>-2.5540560003719293E-2</c:v>
                </c:pt>
                <c:pt idx="213">
                  <c:v>-2.5526719997287728E-2</c:v>
                </c:pt>
                <c:pt idx="214">
                  <c:v>-2.5655599994934164E-2</c:v>
                </c:pt>
                <c:pt idx="215">
                  <c:v>-2.4941520001448225E-2</c:v>
                </c:pt>
                <c:pt idx="216">
                  <c:v>-2.3940680002851877E-2</c:v>
                </c:pt>
                <c:pt idx="217">
                  <c:v>-2.5702619997900911E-2</c:v>
                </c:pt>
                <c:pt idx="218">
                  <c:v>-2.5095520002651028E-2</c:v>
                </c:pt>
                <c:pt idx="220">
                  <c:v>-2.3553920000267681E-2</c:v>
                </c:pt>
                <c:pt idx="221">
                  <c:v>-2.2677420005493332E-2</c:v>
                </c:pt>
                <c:pt idx="222">
                  <c:v>-2.4063460004981607E-2</c:v>
                </c:pt>
                <c:pt idx="224">
                  <c:v>-1.833197999803815E-2</c:v>
                </c:pt>
                <c:pt idx="225">
                  <c:v>-1.967811999929836E-2</c:v>
                </c:pt>
                <c:pt idx="226">
                  <c:v>-1.959812000131933E-2</c:v>
                </c:pt>
                <c:pt idx="227">
                  <c:v>-1.9178120004653465E-2</c:v>
                </c:pt>
                <c:pt idx="228">
                  <c:v>-1.5125680001801811E-2</c:v>
                </c:pt>
                <c:pt idx="229">
                  <c:v>-1.789754000492394E-2</c:v>
                </c:pt>
                <c:pt idx="230">
                  <c:v>-1.7578620005224366E-2</c:v>
                </c:pt>
                <c:pt idx="231">
                  <c:v>-1.3742000002821442E-2</c:v>
                </c:pt>
                <c:pt idx="232">
                  <c:v>-1.3742240000283346E-2</c:v>
                </c:pt>
                <c:pt idx="233">
                  <c:v>-8.0328199983341619E-3</c:v>
                </c:pt>
                <c:pt idx="236">
                  <c:v>-9.2991199999232776E-3</c:v>
                </c:pt>
                <c:pt idx="237">
                  <c:v>-9.6857600001385435E-3</c:v>
                </c:pt>
                <c:pt idx="238">
                  <c:v>-2.12001999898348E-3</c:v>
                </c:pt>
                <c:pt idx="239">
                  <c:v>-2.12001999898348E-3</c:v>
                </c:pt>
                <c:pt idx="240">
                  <c:v>1.8625199954840355E-3</c:v>
                </c:pt>
                <c:pt idx="241">
                  <c:v>1.8307999998796731E-3</c:v>
                </c:pt>
                <c:pt idx="242">
                  <c:v>2.979659999255091E-3</c:v>
                </c:pt>
                <c:pt idx="243">
                  <c:v>2.2724399968865328E-3</c:v>
                </c:pt>
                <c:pt idx="244">
                  <c:v>2.3723199992673472E-3</c:v>
                </c:pt>
                <c:pt idx="245">
                  <c:v>4.3648599967127666E-3</c:v>
                </c:pt>
                <c:pt idx="246">
                  <c:v>6.0031599568901584E-3</c:v>
                </c:pt>
                <c:pt idx="247">
                  <c:v>8.2002799972542562E-3</c:v>
                </c:pt>
                <c:pt idx="248">
                  <c:v>8.457199961412698E-3</c:v>
                </c:pt>
                <c:pt idx="249">
                  <c:v>1.2508499996329192E-2</c:v>
                </c:pt>
                <c:pt idx="250">
                  <c:v>1.1315600000671111E-2</c:v>
                </c:pt>
                <c:pt idx="251">
                  <c:v>1.3492979996954091E-2</c:v>
                </c:pt>
                <c:pt idx="252">
                  <c:v>1.3492979996954091E-2</c:v>
                </c:pt>
                <c:pt idx="253">
                  <c:v>1.3892980001401156E-2</c:v>
                </c:pt>
                <c:pt idx="254">
                  <c:v>1.4821500000834931E-2</c:v>
                </c:pt>
                <c:pt idx="255">
                  <c:v>1.2442919993191026E-2</c:v>
                </c:pt>
                <c:pt idx="256">
                  <c:v>2.001503999781562E-2</c:v>
                </c:pt>
                <c:pt idx="257">
                  <c:v>1.8757040001219139E-2</c:v>
                </c:pt>
                <c:pt idx="258">
                  <c:v>2.0178459999442566E-2</c:v>
                </c:pt>
                <c:pt idx="259">
                  <c:v>1.987016000202857E-2</c:v>
                </c:pt>
                <c:pt idx="260">
                  <c:v>2.0755600002303254E-2</c:v>
                </c:pt>
                <c:pt idx="261">
                  <c:v>3.2593579999229405E-2</c:v>
                </c:pt>
                <c:pt idx="262">
                  <c:v>3.4227640004246496E-2</c:v>
                </c:pt>
                <c:pt idx="263">
                  <c:v>3.6884319997625425E-2</c:v>
                </c:pt>
                <c:pt idx="264">
                  <c:v>3.9880619995528832E-2</c:v>
                </c:pt>
                <c:pt idx="265">
                  <c:v>4.0080619997752365E-2</c:v>
                </c:pt>
                <c:pt idx="266">
                  <c:v>4.0180619995226152E-2</c:v>
                </c:pt>
                <c:pt idx="267">
                  <c:v>4.1920219999155961E-2</c:v>
                </c:pt>
                <c:pt idx="268">
                  <c:v>4.2020220003905706E-2</c:v>
                </c:pt>
                <c:pt idx="269">
                  <c:v>4.3020220000471454E-2</c:v>
                </c:pt>
                <c:pt idx="270">
                  <c:v>4.2112999995879363E-2</c:v>
                </c:pt>
                <c:pt idx="271">
                  <c:v>4.2112999995879363E-2</c:v>
                </c:pt>
                <c:pt idx="272">
                  <c:v>4.1048140003113076E-2</c:v>
                </c:pt>
                <c:pt idx="273">
                  <c:v>4.3555240001296625E-2</c:v>
                </c:pt>
                <c:pt idx="274">
                  <c:v>4.2447059997357428E-2</c:v>
                </c:pt>
                <c:pt idx="275">
                  <c:v>4.7723619994940236E-2</c:v>
                </c:pt>
                <c:pt idx="276">
                  <c:v>4.7923619997163769E-2</c:v>
                </c:pt>
                <c:pt idx="277">
                  <c:v>4.8023620001913514E-2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40-4386-96C8-694FCDBE0676}"/>
            </c:ext>
          </c:extLst>
        </c:ser>
        <c:ser>
          <c:idx val="2"/>
          <c:order val="4"/>
          <c:tx>
            <c:strRef>
              <c:f>'A (5)'!$L$20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(5)'!$L$21:$L$939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D40-4386-96C8-694FCDBE0676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(5)'!$M$21:$M$939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40-4386-96C8-694FCDBE0676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(5)'!$N$21:$N$939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D40-4386-96C8-694FCDBE0676}"/>
            </c:ext>
          </c:extLst>
        </c:ser>
        <c:ser>
          <c:idx val="9"/>
          <c:order val="7"/>
          <c:tx>
            <c:strRef>
              <c:f>'A (5)'!$AX$1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(5)'!$AW$2:$AW$106</c:f>
              <c:numCache>
                <c:formatCode>General</c:formatCode>
                <c:ptCount val="10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</c:numCache>
            </c:numRef>
          </c:xVal>
          <c:yVal>
            <c:numRef>
              <c:f>'A (5)'!$AX$2:$AX$106</c:f>
              <c:numCache>
                <c:formatCode>General</c:formatCode>
                <c:ptCount val="105"/>
                <c:pt idx="0">
                  <c:v>7.3345601787694323E-2</c:v>
                </c:pt>
                <c:pt idx="1">
                  <c:v>6.406130833735893E-2</c:v>
                </c:pt>
                <c:pt idx="2">
                  <c:v>5.4856096107722546E-2</c:v>
                </c:pt>
                <c:pt idx="3">
                  <c:v>4.5777294084470038E-2</c:v>
                </c:pt>
                <c:pt idx="4">
                  <c:v>3.6882137041996152E-2</c:v>
                </c:pt>
                <c:pt idx="5">
                  <c:v>2.8238747224141873E-2</c:v>
                </c:pt>
                <c:pt idx="6">
                  <c:v>1.9926476943850274E-2</c:v>
                </c:pt>
                <c:pt idx="7">
                  <c:v>1.2035081729704973E-2</c:v>
                </c:pt>
                <c:pt idx="8">
                  <c:v>4.6620970059951874E-3</c:v>
                </c:pt>
                <c:pt idx="9">
                  <c:v>-2.0921160536751665E-3</c:v>
                </c:pt>
                <c:pt idx="10">
                  <c:v>-8.1317754105963216E-3</c:v>
                </c:pt>
                <c:pt idx="11">
                  <c:v>-1.3374889812794069E-2</c:v>
                </c:pt>
                <c:pt idx="12">
                  <c:v>-1.7762721828308112E-2</c:v>
                </c:pt>
                <c:pt idx="13">
                  <c:v>-2.1267328599286969E-2</c:v>
                </c:pt>
                <c:pt idx="14">
                  <c:v>-2.3895143937642215E-2</c:v>
                </c:pt>
                <c:pt idx="15">
                  <c:v>-2.5685583642379488E-2</c:v>
                </c:pt>
                <c:pt idx="16">
                  <c:v>-2.6705149745512295E-2</c:v>
                </c:pt>
                <c:pt idx="17">
                  <c:v>-2.7038758646201103E-2</c:v>
                </c:pt>
                <c:pt idx="18">
                  <c:v>-2.6780474799873215E-2</c:v>
                </c:pt>
                <c:pt idx="19">
                  <c:v>-2.6025451951432299E-2</c:v>
                </c:pt>
                <c:pt idx="20">
                  <c:v>-2.486404928326133E-2</c:v>
                </c:pt>
                <c:pt idx="21">
                  <c:v>-2.3378268808715567E-2</c:v>
                </c:pt>
                <c:pt idx="22">
                  <c:v>-2.164013344862125E-2</c:v>
                </c:pt>
                <c:pt idx="23">
                  <c:v>-1.9711430770087041E-2</c:v>
                </c:pt>
                <c:pt idx="24">
                  <c:v>-1.7644280825092815E-2</c:v>
                </c:pt>
                <c:pt idx="25">
                  <c:v>-1.5482119034954611E-2</c:v>
                </c:pt>
                <c:pt idx="26">
                  <c:v>-1.3260827409957945E-2</c:v>
                </c:pt>
                <c:pt idx="27">
                  <c:v>-1.1009859533144329E-2</c:v>
                </c:pt>
                <c:pt idx="28">
                  <c:v>-8.7532796660810142E-3</c:v>
                </c:pt>
                <c:pt idx="29">
                  <c:v>-6.5106815000137734E-3</c:v>
                </c:pt>
                <c:pt idx="30">
                  <c:v>-4.2979776015997801E-3</c:v>
                </c:pt>
                <c:pt idx="31">
                  <c:v>-2.1280644196804231E-3</c:v>
                </c:pt>
                <c:pt idx="32">
                  <c:v>-1.1374778869706337E-5</c:v>
                </c:pt>
                <c:pt idx="33">
                  <c:v>2.0436671655984576E-3</c:v>
                </c:pt>
                <c:pt idx="34">
                  <c:v>4.0302729907793523E-3</c:v>
                </c:pt>
                <c:pt idx="35">
                  <c:v>5.9429845891811953E-3</c:v>
                </c:pt>
                <c:pt idx="36">
                  <c:v>7.7774236857277405E-3</c:v>
                </c:pt>
                <c:pt idx="37">
                  <c:v>9.5300859595503808E-3</c:v>
                </c:pt>
                <c:pt idx="38">
                  <c:v>1.1198171635861374E-2</c:v>
                </c:pt>
                <c:pt idx="39">
                  <c:v>1.2779446277412478E-2</c:v>
                </c:pt>
                <c:pt idx="40">
                  <c:v>1.4272126914139021E-2</c:v>
                </c:pt>
                <c:pt idx="41">
                  <c:v>1.5674789598342578E-2</c:v>
                </c:pt>
                <c:pt idx="42">
                  <c:v>1.6986295040419208E-2</c:v>
                </c:pt>
                <c:pt idx="43">
                  <c:v>1.8205729290457787E-2</c:v>
                </c:pt>
                <c:pt idx="44">
                  <c:v>1.9332356616125507E-2</c:v>
                </c:pt>
                <c:pt idx="45">
                  <c:v>2.0365581900329874E-2</c:v>
                </c:pt>
                <c:pt idx="46">
                  <c:v>2.130492012103662E-2</c:v>
                </c:pt>
                <c:pt idx="47">
                  <c:v>2.2149970816769678E-2</c:v>
                </c:pt>
                <c:pt idx="48">
                  <c:v>2.2900395882264037E-2</c:v>
                </c:pt>
                <c:pt idx="49">
                  <c:v>2.3555899546574166E-2</c:v>
                </c:pt>
                <c:pt idx="50">
                  <c:v>2.4116209909010332E-2</c:v>
                </c:pt>
                <c:pt idx="51">
                  <c:v>2.4581061888750817E-2</c:v>
                </c:pt>
                <c:pt idx="52">
                  <c:v>2.4950181829295377E-2</c:v>
                </c:pt>
                <c:pt idx="53">
                  <c:v>2.5223274250774676E-2</c:v>
                </c:pt>
                <c:pt idx="54">
                  <c:v>2.5400011343208455E-2</c:v>
                </c:pt>
                <c:pt idx="55">
                  <c:v>2.5480025746053542E-2</c:v>
                </c:pt>
                <c:pt idx="56">
                  <c:v>2.5462906988908941E-2</c:v>
                </c:pt>
                <c:pt idx="57">
                  <c:v>2.5348201717386283E-2</c:v>
                </c:pt>
                <c:pt idx="58">
                  <c:v>2.5135417550390053E-2</c:v>
                </c:pt>
                <c:pt idx="59">
                  <c:v>2.4824030167594054E-2</c:v>
                </c:pt>
                <c:pt idx="60">
                  <c:v>2.4413493061824554E-2</c:v>
                </c:pt>
                <c:pt idx="61">
                  <c:v>2.390324935191895E-2</c:v>
                </c:pt>
                <c:pt idx="62">
                  <c:v>2.329274516142717E-2</c:v>
                </c:pt>
                <c:pt idx="63">
                  <c:v>2.2581444329908627E-2</c:v>
                </c:pt>
                <c:pt idx="64">
                  <c:v>2.1768844616950337E-2</c:v>
                </c:pt>
                <c:pt idx="65">
                  <c:v>2.0854496045088471E-2</c:v>
                </c:pt>
                <c:pt idx="66">
                  <c:v>1.9838022553665124E-2</c:v>
                </c:pt>
                <c:pt idx="67">
                  <c:v>1.8719148644245745E-2</c:v>
                </c:pt>
                <c:pt idx="68">
                  <c:v>1.7497733140244463E-2</c:v>
                </c:pt>
                <c:pt idx="69">
                  <c:v>1.6173812530153431E-2</c:v>
                </c:pt>
                <c:pt idx="70">
                  <c:v>1.4747656619062487E-2</c:v>
                </c:pt>
                <c:pt idx="71">
                  <c:v>1.3219839421533725E-2</c:v>
                </c:pt>
                <c:pt idx="72">
                  <c:v>1.1591328477575144E-2</c:v>
                </c:pt>
                <c:pt idx="73">
                  <c:v>9.8635961850885474E-3</c:v>
                </c:pt>
                <c:pt idx="74">
                  <c:v>8.0387574568483687E-3</c:v>
                </c:pt>
                <c:pt idx="75">
                  <c:v>6.1197391562139661E-3</c:v>
                </c:pt>
                <c:pt idx="76">
                  <c:v>4.1104884225562268E-3</c:v>
                </c:pt>
                <c:pt idx="77">
                  <c:v>2.0162291543411176E-3</c:v>
                </c:pt>
                <c:pt idx="78">
                  <c:v>-1.562215589621628E-4</c:v>
                </c:pt>
                <c:pt idx="79">
                  <c:v>-2.3980626506195811E-3</c:v>
                </c:pt>
                <c:pt idx="80">
                  <c:v>-4.6980272382078844E-3</c:v>
                </c:pt>
                <c:pt idx="81">
                  <c:v>-7.0417916050686657E-3</c:v>
                </c:pt>
                <c:pt idx="82">
                  <c:v>-9.4112569993340632E-3</c:v>
                </c:pt>
                <c:pt idx="83">
                  <c:v>-1.1783688937802336E-2</c:v>
                </c:pt>
                <c:pt idx="84">
                  <c:v>-1.4130705714026505E-2</c:v>
                </c:pt>
                <c:pt idx="85">
                  <c:v>-1.6417122484903256E-2</c:v>
                </c:pt>
                <c:pt idx="86">
                  <c:v>-1.8599685703660485E-2</c:v>
                </c:pt>
                <c:pt idx="87">
                  <c:v>-2.0625784304820271E-2</c:v>
                </c:pt>
                <c:pt idx="88">
                  <c:v>-2.2432310540784595E-2</c:v>
                </c:pt>
                <c:pt idx="89">
                  <c:v>-2.3944971924322205E-2</c:v>
                </c:pt>
                <c:pt idx="90">
                  <c:v>-2.5078514661869718E-2</c:v>
                </c:pt>
                <c:pt idx="91">
                  <c:v>-2.5738456753601636E-2</c:v>
                </c:pt>
                <c:pt idx="92">
                  <c:v>-2.5824939823206081E-2</c:v>
                </c:pt>
                <c:pt idx="93">
                  <c:v>-2.5239052709902895E-2</c:v>
                </c:pt>
                <c:pt idx="94">
                  <c:v>-2.3891365026932537E-2</c:v>
                </c:pt>
                <c:pt idx="95">
                  <c:v>-2.1711521697508313E-2</c:v>
                </c:pt>
                <c:pt idx="96">
                  <c:v>-1.8656934877627894E-2</c:v>
                </c:pt>
                <c:pt idx="97">
                  <c:v>-1.4718361414309419E-2</c:v>
                </c:pt>
                <c:pt idx="98">
                  <c:v>-9.9207921737217014E-3</c:v>
                </c:pt>
                <c:pt idx="99">
                  <c:v>-4.3194386759780878E-3</c:v>
                </c:pt>
                <c:pt idx="100">
                  <c:v>2.007947867897604E-3</c:v>
                </c:pt>
                <c:pt idx="101">
                  <c:v>8.9703362311320742E-3</c:v>
                </c:pt>
                <c:pt idx="102">
                  <c:v>1.6472194377610071E-2</c:v>
                </c:pt>
                <c:pt idx="103">
                  <c:v>2.4420419225618557E-2</c:v>
                </c:pt>
                <c:pt idx="104">
                  <c:v>3.2728925061513231E-2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40-4386-96C8-694FCDBE0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33088"/>
        <c:axId val="1"/>
      </c:scatterChart>
      <c:valAx>
        <c:axId val="867733088"/>
        <c:scaling>
          <c:orientation val="minMax"/>
          <c:max val="60000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73308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ET Diagram with LiTE fit</a:t>
            </a:r>
          </a:p>
        </c:rich>
      </c:tx>
      <c:layout>
        <c:manualLayout>
          <c:xMode val="edge"/>
          <c:yMode val="edge"/>
          <c:x val="0.17735091461097174"/>
          <c:y val="2.10526941922627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364565587734247E-2"/>
          <c:y val="0.11614730878186968"/>
          <c:w val="0.87904599659284499"/>
          <c:h val="0.78470254957507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(5)'!$H$21:$H$939</c:f>
              <c:numCache>
                <c:formatCode>General</c:formatCode>
                <c:ptCount val="919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112">
                  <c:v>2.7467160005471669E-2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34-4737-889D-32C9ABE60B3E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</c:numCache>
              </c:numRef>
            </c:plus>
            <c:minus>
              <c:numRef>
                <c:f>'A (5)'!$D$21:$D$939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(5)'!$I$21:$I$939</c:f>
              <c:numCache>
                <c:formatCode>General</c:formatCode>
                <c:ptCount val="919"/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0">
                  <c:v>5.148004000147921E-2</c:v>
                </c:pt>
                <c:pt idx="71">
                  <c:v>9.1480039998714346E-2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79">
                  <c:v>6.5901580001082039E-2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4">
                  <c:v>-8.199986000181525E-2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89">
                  <c:v>-9.7664679997251369E-2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0">
                  <c:v>-5.614088000220363E-2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  <c:pt idx="110">
                  <c:v>-8.9999999909196049E-4</c:v>
                </c:pt>
                <c:pt idx="111">
                  <c:v>5.3688400003011338E-3</c:v>
                </c:pt>
                <c:pt idx="113">
                  <c:v>3.1242739998560864E-2</c:v>
                </c:pt>
                <c:pt idx="114">
                  <c:v>1.4145820001431275E-2</c:v>
                </c:pt>
                <c:pt idx="115">
                  <c:v>7.9672400024719536E-3</c:v>
                </c:pt>
                <c:pt idx="116">
                  <c:v>3.9166319998912513E-2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27">
                  <c:v>1.5636439995432738E-2</c:v>
                </c:pt>
                <c:pt idx="128">
                  <c:v>1.3349799999559764E-2</c:v>
                </c:pt>
                <c:pt idx="130">
                  <c:v>3.6244400034775026E-3</c:v>
                </c:pt>
                <c:pt idx="135">
                  <c:v>5.8639199996832758E-3</c:v>
                </c:pt>
                <c:pt idx="136">
                  <c:v>7.3427000024821609E-3</c:v>
                </c:pt>
                <c:pt idx="137">
                  <c:v>5.2351199992699549E-3</c:v>
                </c:pt>
                <c:pt idx="138">
                  <c:v>6.127540000306908E-3</c:v>
                </c:pt>
                <c:pt idx="141">
                  <c:v>7.3636800007079728E-3</c:v>
                </c:pt>
                <c:pt idx="142">
                  <c:v>-1.0529220002354123E-2</c:v>
                </c:pt>
                <c:pt idx="144">
                  <c:v>-3.0293399977381341E-3</c:v>
                </c:pt>
                <c:pt idx="146">
                  <c:v>1.0706680004659574E-2</c:v>
                </c:pt>
                <c:pt idx="147">
                  <c:v>1.570668000204023E-2</c:v>
                </c:pt>
                <c:pt idx="148">
                  <c:v>-5.4013800036045723E-3</c:v>
                </c:pt>
                <c:pt idx="149">
                  <c:v>-9.0174000069964677E-4</c:v>
                </c:pt>
                <c:pt idx="150">
                  <c:v>2.9909200020483695E-3</c:v>
                </c:pt>
                <c:pt idx="155">
                  <c:v>1.9793999963440001E-3</c:v>
                </c:pt>
                <c:pt idx="156">
                  <c:v>-8.1662000011419877E-3</c:v>
                </c:pt>
                <c:pt idx="169">
                  <c:v>-2.1908640002948232E-2</c:v>
                </c:pt>
                <c:pt idx="170">
                  <c:v>-2.4408760000369512E-2</c:v>
                </c:pt>
                <c:pt idx="171">
                  <c:v>-2.3516100001870655E-2</c:v>
                </c:pt>
                <c:pt idx="173">
                  <c:v>-2.7624399997876026E-2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34-4737-889D-32C9ABE60B3E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 (5)'!$D$21:$D$33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(5)'!$J$21:$J$939</c:f>
              <c:numCache>
                <c:formatCode>General</c:formatCode>
                <c:ptCount val="919"/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8.3564999949885532E-3</c:v>
                </c:pt>
                <c:pt idx="124">
                  <c:v>1.0045099996204954E-2</c:v>
                </c:pt>
                <c:pt idx="125">
                  <c:v>9.6081599986064248E-3</c:v>
                </c:pt>
                <c:pt idx="126">
                  <c:v>8.0295799998566508E-3</c:v>
                </c:pt>
                <c:pt idx="129">
                  <c:v>5.0817199953598902E-3</c:v>
                </c:pt>
                <c:pt idx="131">
                  <c:v>6.551279999257531E-3</c:v>
                </c:pt>
                <c:pt idx="132">
                  <c:v>6.3726999942446128E-3</c:v>
                </c:pt>
                <c:pt idx="133">
                  <c:v>6.9582599971909076E-3</c:v>
                </c:pt>
                <c:pt idx="134">
                  <c:v>4.8650000026100315E-3</c:v>
                </c:pt>
                <c:pt idx="139">
                  <c:v>1.3504399976227432E-3</c:v>
                </c:pt>
                <c:pt idx="140">
                  <c:v>-1.428140007192269E-3</c:v>
                </c:pt>
                <c:pt idx="143">
                  <c:v>-1.7507599986856803E-3</c:v>
                </c:pt>
                <c:pt idx="145">
                  <c:v>-6.6508000600151718E-4</c:v>
                </c:pt>
                <c:pt idx="151">
                  <c:v>-8.2412999981897883E-3</c:v>
                </c:pt>
                <c:pt idx="152">
                  <c:v>-7.5413000013213605E-3</c:v>
                </c:pt>
                <c:pt idx="153">
                  <c:v>-6.7414200020721182E-3</c:v>
                </c:pt>
                <c:pt idx="154">
                  <c:v>-5.6414200080325827E-3</c:v>
                </c:pt>
                <c:pt idx="157">
                  <c:v>-6.520920003822539E-3</c:v>
                </c:pt>
                <c:pt idx="158">
                  <c:v>-5.9209200044278987E-3</c:v>
                </c:pt>
                <c:pt idx="159">
                  <c:v>-7.1138200073619373E-3</c:v>
                </c:pt>
                <c:pt idx="160">
                  <c:v>-6.9138200051384047E-3</c:v>
                </c:pt>
                <c:pt idx="161">
                  <c:v>-8.0261800030712038E-3</c:v>
                </c:pt>
                <c:pt idx="162">
                  <c:v>-9.5641600055387244E-3</c:v>
                </c:pt>
                <c:pt idx="163">
                  <c:v>-8.7641600039205514E-3</c:v>
                </c:pt>
                <c:pt idx="164">
                  <c:v>-1.2042739996104501E-2</c:v>
                </c:pt>
                <c:pt idx="165">
                  <c:v>-1.1042739999538753E-2</c:v>
                </c:pt>
                <c:pt idx="166">
                  <c:v>-1.7479759997513611E-2</c:v>
                </c:pt>
                <c:pt idx="167">
                  <c:v>-1.3395839996519499E-2</c:v>
                </c:pt>
                <c:pt idx="168">
                  <c:v>-1.6652480000630021E-2</c:v>
                </c:pt>
                <c:pt idx="172">
                  <c:v>-1.7524280003271997E-2</c:v>
                </c:pt>
                <c:pt idx="174">
                  <c:v>-1.9396560004679486E-2</c:v>
                </c:pt>
                <c:pt idx="175">
                  <c:v>-2.426804000424454E-2</c:v>
                </c:pt>
                <c:pt idx="176">
                  <c:v>-2.2909280000021681E-2</c:v>
                </c:pt>
                <c:pt idx="177">
                  <c:v>-2.2738760002539493E-2</c:v>
                </c:pt>
                <c:pt idx="178">
                  <c:v>-2.4317339994013309E-2</c:v>
                </c:pt>
                <c:pt idx="179">
                  <c:v>-2.4231660005170852E-2</c:v>
                </c:pt>
                <c:pt idx="180">
                  <c:v>-2.1538879998843186E-2</c:v>
                </c:pt>
                <c:pt idx="181">
                  <c:v>-2.5817460002144799E-2</c:v>
                </c:pt>
                <c:pt idx="182">
                  <c:v>-2.3731900000711903E-2</c:v>
                </c:pt>
                <c:pt idx="183">
                  <c:v>-2.3346699999819975E-2</c:v>
                </c:pt>
                <c:pt idx="185">
                  <c:v>-3.1203459999233019E-2</c:v>
                </c:pt>
                <c:pt idx="207">
                  <c:v>-2.7940080006374046E-2</c:v>
                </c:pt>
                <c:pt idx="210">
                  <c:v>-2.5040439999429509E-2</c:v>
                </c:pt>
                <c:pt idx="219">
                  <c:v>-2.2868760002893396E-2</c:v>
                </c:pt>
                <c:pt idx="223">
                  <c:v>-2.3603260000527371E-2</c:v>
                </c:pt>
                <c:pt idx="234">
                  <c:v>-9.7910600015893579E-3</c:v>
                </c:pt>
                <c:pt idx="235">
                  <c:v>-8.3062199992127717E-3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934-4737-889D-32C9ABE60B3E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(5)'!$K$21:$K$939</c:f>
              <c:numCache>
                <c:formatCode>General</c:formatCode>
                <c:ptCount val="919"/>
                <c:pt idx="184">
                  <c:v>-2.4195999998482876E-2</c:v>
                </c:pt>
                <c:pt idx="186">
                  <c:v>-2.6239999999233987E-2</c:v>
                </c:pt>
                <c:pt idx="187">
                  <c:v>-2.4629281397210434E-2</c:v>
                </c:pt>
                <c:pt idx="188">
                  <c:v>-2.7102539999759756E-2</c:v>
                </c:pt>
                <c:pt idx="189">
                  <c:v>-2.5702660001115873E-2</c:v>
                </c:pt>
                <c:pt idx="190">
                  <c:v>-2.6095679997524712E-2</c:v>
                </c:pt>
                <c:pt idx="191">
                  <c:v>-2.5389180002093781E-2</c:v>
                </c:pt>
                <c:pt idx="192">
                  <c:v>-2.8603500002645887E-2</c:v>
                </c:pt>
                <c:pt idx="193">
                  <c:v>-2.4096400004054885E-2</c:v>
                </c:pt>
                <c:pt idx="194">
                  <c:v>-2.6710719997936394E-2</c:v>
                </c:pt>
                <c:pt idx="195">
                  <c:v>-2.728930000012042E-2</c:v>
                </c:pt>
                <c:pt idx="196">
                  <c:v>-2.3603620000358205E-2</c:v>
                </c:pt>
                <c:pt idx="197">
                  <c:v>-2.4110840000503231E-2</c:v>
                </c:pt>
                <c:pt idx="198">
                  <c:v>-2.2996640000201296E-2</c:v>
                </c:pt>
                <c:pt idx="199">
                  <c:v>-2.5210959996911697E-2</c:v>
                </c:pt>
                <c:pt idx="200">
                  <c:v>-2.5518299997202121E-2</c:v>
                </c:pt>
                <c:pt idx="201">
                  <c:v>-2.779688000009628E-2</c:v>
                </c:pt>
                <c:pt idx="202">
                  <c:v>-2.3811200000636745E-2</c:v>
                </c:pt>
                <c:pt idx="203">
                  <c:v>-2.4804100001347251E-2</c:v>
                </c:pt>
                <c:pt idx="204">
                  <c:v>-2.4718419997952878E-2</c:v>
                </c:pt>
                <c:pt idx="205">
                  <c:v>-2.5311320001492277E-2</c:v>
                </c:pt>
                <c:pt idx="206">
                  <c:v>-2.7004219999071211E-2</c:v>
                </c:pt>
                <c:pt idx="208">
                  <c:v>-2.6025999999546912E-2</c:v>
                </c:pt>
                <c:pt idx="209">
                  <c:v>-2.3618900006113108E-2</c:v>
                </c:pt>
                <c:pt idx="211">
                  <c:v>-2.4519020000298042E-2</c:v>
                </c:pt>
                <c:pt idx="212">
                  <c:v>-2.5540560003719293E-2</c:v>
                </c:pt>
                <c:pt idx="213">
                  <c:v>-2.5526719997287728E-2</c:v>
                </c:pt>
                <c:pt idx="214">
                  <c:v>-2.5655599994934164E-2</c:v>
                </c:pt>
                <c:pt idx="215">
                  <c:v>-2.4941520001448225E-2</c:v>
                </c:pt>
                <c:pt idx="216">
                  <c:v>-2.3940680002851877E-2</c:v>
                </c:pt>
                <c:pt idx="217">
                  <c:v>-2.5702619997900911E-2</c:v>
                </c:pt>
                <c:pt idx="218">
                  <c:v>-2.5095520002651028E-2</c:v>
                </c:pt>
                <c:pt idx="220">
                  <c:v>-2.3553920000267681E-2</c:v>
                </c:pt>
                <c:pt idx="221">
                  <c:v>-2.2677420005493332E-2</c:v>
                </c:pt>
                <c:pt idx="222">
                  <c:v>-2.4063460004981607E-2</c:v>
                </c:pt>
                <c:pt idx="224">
                  <c:v>-1.833197999803815E-2</c:v>
                </c:pt>
                <c:pt idx="225">
                  <c:v>-1.967811999929836E-2</c:v>
                </c:pt>
                <c:pt idx="226">
                  <c:v>-1.959812000131933E-2</c:v>
                </c:pt>
                <c:pt idx="227">
                  <c:v>-1.9178120004653465E-2</c:v>
                </c:pt>
                <c:pt idx="228">
                  <c:v>-1.5125680001801811E-2</c:v>
                </c:pt>
                <c:pt idx="229">
                  <c:v>-1.789754000492394E-2</c:v>
                </c:pt>
                <c:pt idx="230">
                  <c:v>-1.7578620005224366E-2</c:v>
                </c:pt>
                <c:pt idx="231">
                  <c:v>-1.3742000002821442E-2</c:v>
                </c:pt>
                <c:pt idx="232">
                  <c:v>-1.3742240000283346E-2</c:v>
                </c:pt>
                <c:pt idx="233">
                  <c:v>-8.0328199983341619E-3</c:v>
                </c:pt>
                <c:pt idx="236">
                  <c:v>-9.2991199999232776E-3</c:v>
                </c:pt>
                <c:pt idx="237">
                  <c:v>-9.6857600001385435E-3</c:v>
                </c:pt>
                <c:pt idx="238">
                  <c:v>-2.12001999898348E-3</c:v>
                </c:pt>
                <c:pt idx="239">
                  <c:v>-2.12001999898348E-3</c:v>
                </c:pt>
                <c:pt idx="240">
                  <c:v>1.8625199954840355E-3</c:v>
                </c:pt>
                <c:pt idx="241">
                  <c:v>1.8307999998796731E-3</c:v>
                </c:pt>
                <c:pt idx="242">
                  <c:v>2.979659999255091E-3</c:v>
                </c:pt>
                <c:pt idx="243">
                  <c:v>2.2724399968865328E-3</c:v>
                </c:pt>
                <c:pt idx="244">
                  <c:v>2.3723199992673472E-3</c:v>
                </c:pt>
                <c:pt idx="245">
                  <c:v>4.3648599967127666E-3</c:v>
                </c:pt>
                <c:pt idx="246">
                  <c:v>6.0031599568901584E-3</c:v>
                </c:pt>
                <c:pt idx="247">
                  <c:v>8.2002799972542562E-3</c:v>
                </c:pt>
                <c:pt idx="248">
                  <c:v>8.457199961412698E-3</c:v>
                </c:pt>
                <c:pt idx="249">
                  <c:v>1.2508499996329192E-2</c:v>
                </c:pt>
                <c:pt idx="250">
                  <c:v>1.1315600000671111E-2</c:v>
                </c:pt>
                <c:pt idx="251">
                  <c:v>1.3492979996954091E-2</c:v>
                </c:pt>
                <c:pt idx="252">
                  <c:v>1.3492979996954091E-2</c:v>
                </c:pt>
                <c:pt idx="253">
                  <c:v>1.3892980001401156E-2</c:v>
                </c:pt>
                <c:pt idx="254">
                  <c:v>1.4821500000834931E-2</c:v>
                </c:pt>
                <c:pt idx="255">
                  <c:v>1.2442919993191026E-2</c:v>
                </c:pt>
                <c:pt idx="256">
                  <c:v>2.001503999781562E-2</c:v>
                </c:pt>
                <c:pt idx="257">
                  <c:v>1.8757040001219139E-2</c:v>
                </c:pt>
                <c:pt idx="258">
                  <c:v>2.0178459999442566E-2</c:v>
                </c:pt>
                <c:pt idx="259">
                  <c:v>1.987016000202857E-2</c:v>
                </c:pt>
                <c:pt idx="260">
                  <c:v>2.0755600002303254E-2</c:v>
                </c:pt>
                <c:pt idx="261">
                  <c:v>3.2593579999229405E-2</c:v>
                </c:pt>
                <c:pt idx="262">
                  <c:v>3.4227640004246496E-2</c:v>
                </c:pt>
                <c:pt idx="263">
                  <c:v>3.6884319997625425E-2</c:v>
                </c:pt>
                <c:pt idx="264">
                  <c:v>3.9880619995528832E-2</c:v>
                </c:pt>
                <c:pt idx="265">
                  <c:v>4.0080619997752365E-2</c:v>
                </c:pt>
                <c:pt idx="266">
                  <c:v>4.0180619995226152E-2</c:v>
                </c:pt>
                <c:pt idx="267">
                  <c:v>4.1920219999155961E-2</c:v>
                </c:pt>
                <c:pt idx="268">
                  <c:v>4.2020220003905706E-2</c:v>
                </c:pt>
                <c:pt idx="269">
                  <c:v>4.3020220000471454E-2</c:v>
                </c:pt>
                <c:pt idx="270">
                  <c:v>4.2112999995879363E-2</c:v>
                </c:pt>
                <c:pt idx="271">
                  <c:v>4.2112999995879363E-2</c:v>
                </c:pt>
                <c:pt idx="272">
                  <c:v>4.1048140003113076E-2</c:v>
                </c:pt>
                <c:pt idx="273">
                  <c:v>4.3555240001296625E-2</c:v>
                </c:pt>
                <c:pt idx="274">
                  <c:v>4.2447059997357428E-2</c:v>
                </c:pt>
                <c:pt idx="275">
                  <c:v>4.7723619994940236E-2</c:v>
                </c:pt>
                <c:pt idx="276">
                  <c:v>4.7923619997163769E-2</c:v>
                </c:pt>
                <c:pt idx="277">
                  <c:v>4.8023620001913514E-2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934-4737-889D-32C9ABE60B3E}"/>
            </c:ext>
          </c:extLst>
        </c:ser>
        <c:ser>
          <c:idx val="2"/>
          <c:order val="4"/>
          <c:tx>
            <c:strRef>
              <c:f>'A (5)'!$L$20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(5)'!$L$21:$L$939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934-4737-889D-32C9ABE60B3E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(5)'!$M$21:$M$939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934-4737-889D-32C9ABE60B3E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(5)'!$N$21:$N$939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934-4737-889D-32C9ABE60B3E}"/>
            </c:ext>
          </c:extLst>
        </c:ser>
        <c:ser>
          <c:idx val="9"/>
          <c:order val="7"/>
          <c:tx>
            <c:strRef>
              <c:f>'A (5)'!$AX$1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(5)'!$AW$2:$AW$106</c:f>
              <c:numCache>
                <c:formatCode>General</c:formatCode>
                <c:ptCount val="10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</c:numCache>
            </c:numRef>
          </c:xVal>
          <c:yVal>
            <c:numRef>
              <c:f>'A (5)'!$AX$2:$AX$106</c:f>
              <c:numCache>
                <c:formatCode>General</c:formatCode>
                <c:ptCount val="105"/>
                <c:pt idx="0">
                  <c:v>7.3345601787694323E-2</c:v>
                </c:pt>
                <c:pt idx="1">
                  <c:v>6.406130833735893E-2</c:v>
                </c:pt>
                <c:pt idx="2">
                  <c:v>5.4856096107722546E-2</c:v>
                </c:pt>
                <c:pt idx="3">
                  <c:v>4.5777294084470038E-2</c:v>
                </c:pt>
                <c:pt idx="4">
                  <c:v>3.6882137041996152E-2</c:v>
                </c:pt>
                <c:pt idx="5">
                  <c:v>2.8238747224141873E-2</c:v>
                </c:pt>
                <c:pt idx="6">
                  <c:v>1.9926476943850274E-2</c:v>
                </c:pt>
                <c:pt idx="7">
                  <c:v>1.2035081729704973E-2</c:v>
                </c:pt>
                <c:pt idx="8">
                  <c:v>4.6620970059951874E-3</c:v>
                </c:pt>
                <c:pt idx="9">
                  <c:v>-2.0921160536751665E-3</c:v>
                </c:pt>
                <c:pt idx="10">
                  <c:v>-8.1317754105963216E-3</c:v>
                </c:pt>
                <c:pt idx="11">
                  <c:v>-1.3374889812794069E-2</c:v>
                </c:pt>
                <c:pt idx="12">
                  <c:v>-1.7762721828308112E-2</c:v>
                </c:pt>
                <c:pt idx="13">
                  <c:v>-2.1267328599286969E-2</c:v>
                </c:pt>
                <c:pt idx="14">
                  <c:v>-2.3895143937642215E-2</c:v>
                </c:pt>
                <c:pt idx="15">
                  <c:v>-2.5685583642379488E-2</c:v>
                </c:pt>
                <c:pt idx="16">
                  <c:v>-2.6705149745512295E-2</c:v>
                </c:pt>
                <c:pt idx="17">
                  <c:v>-2.7038758646201103E-2</c:v>
                </c:pt>
                <c:pt idx="18">
                  <c:v>-2.6780474799873215E-2</c:v>
                </c:pt>
                <c:pt idx="19">
                  <c:v>-2.6025451951432299E-2</c:v>
                </c:pt>
                <c:pt idx="20">
                  <c:v>-2.486404928326133E-2</c:v>
                </c:pt>
                <c:pt idx="21">
                  <c:v>-2.3378268808715567E-2</c:v>
                </c:pt>
                <c:pt idx="22">
                  <c:v>-2.164013344862125E-2</c:v>
                </c:pt>
                <c:pt idx="23">
                  <c:v>-1.9711430770087041E-2</c:v>
                </c:pt>
                <c:pt idx="24">
                  <c:v>-1.7644280825092815E-2</c:v>
                </c:pt>
                <c:pt idx="25">
                  <c:v>-1.5482119034954611E-2</c:v>
                </c:pt>
                <c:pt idx="26">
                  <c:v>-1.3260827409957945E-2</c:v>
                </c:pt>
                <c:pt idx="27">
                  <c:v>-1.1009859533144329E-2</c:v>
                </c:pt>
                <c:pt idx="28">
                  <c:v>-8.7532796660810142E-3</c:v>
                </c:pt>
                <c:pt idx="29">
                  <c:v>-6.5106815000137734E-3</c:v>
                </c:pt>
                <c:pt idx="30">
                  <c:v>-4.2979776015997801E-3</c:v>
                </c:pt>
                <c:pt idx="31">
                  <c:v>-2.1280644196804231E-3</c:v>
                </c:pt>
                <c:pt idx="32">
                  <c:v>-1.1374778869706337E-5</c:v>
                </c:pt>
                <c:pt idx="33">
                  <c:v>2.0436671655984576E-3</c:v>
                </c:pt>
                <c:pt idx="34">
                  <c:v>4.0302729907793523E-3</c:v>
                </c:pt>
                <c:pt idx="35">
                  <c:v>5.9429845891811953E-3</c:v>
                </c:pt>
                <c:pt idx="36">
                  <c:v>7.7774236857277405E-3</c:v>
                </c:pt>
                <c:pt idx="37">
                  <c:v>9.5300859595503808E-3</c:v>
                </c:pt>
                <c:pt idx="38">
                  <c:v>1.1198171635861374E-2</c:v>
                </c:pt>
                <c:pt idx="39">
                  <c:v>1.2779446277412478E-2</c:v>
                </c:pt>
                <c:pt idx="40">
                  <c:v>1.4272126914139021E-2</c:v>
                </c:pt>
                <c:pt idx="41">
                  <c:v>1.5674789598342578E-2</c:v>
                </c:pt>
                <c:pt idx="42">
                  <c:v>1.6986295040419208E-2</c:v>
                </c:pt>
                <c:pt idx="43">
                  <c:v>1.8205729290457787E-2</c:v>
                </c:pt>
                <c:pt idx="44">
                  <c:v>1.9332356616125507E-2</c:v>
                </c:pt>
                <c:pt idx="45">
                  <c:v>2.0365581900329874E-2</c:v>
                </c:pt>
                <c:pt idx="46">
                  <c:v>2.130492012103662E-2</c:v>
                </c:pt>
                <c:pt idx="47">
                  <c:v>2.2149970816769678E-2</c:v>
                </c:pt>
                <c:pt idx="48">
                  <c:v>2.2900395882264037E-2</c:v>
                </c:pt>
                <c:pt idx="49">
                  <c:v>2.3555899546574166E-2</c:v>
                </c:pt>
                <c:pt idx="50">
                  <c:v>2.4116209909010332E-2</c:v>
                </c:pt>
                <c:pt idx="51">
                  <c:v>2.4581061888750817E-2</c:v>
                </c:pt>
                <c:pt idx="52">
                  <c:v>2.4950181829295377E-2</c:v>
                </c:pt>
                <c:pt idx="53">
                  <c:v>2.5223274250774676E-2</c:v>
                </c:pt>
                <c:pt idx="54">
                  <c:v>2.5400011343208455E-2</c:v>
                </c:pt>
                <c:pt idx="55">
                  <c:v>2.5480025746053542E-2</c:v>
                </c:pt>
                <c:pt idx="56">
                  <c:v>2.5462906988908941E-2</c:v>
                </c:pt>
                <c:pt idx="57">
                  <c:v>2.5348201717386283E-2</c:v>
                </c:pt>
                <c:pt idx="58">
                  <c:v>2.5135417550390053E-2</c:v>
                </c:pt>
                <c:pt idx="59">
                  <c:v>2.4824030167594054E-2</c:v>
                </c:pt>
                <c:pt idx="60">
                  <c:v>2.4413493061824554E-2</c:v>
                </c:pt>
                <c:pt idx="61">
                  <c:v>2.390324935191895E-2</c:v>
                </c:pt>
                <c:pt idx="62">
                  <c:v>2.329274516142717E-2</c:v>
                </c:pt>
                <c:pt idx="63">
                  <c:v>2.2581444329908627E-2</c:v>
                </c:pt>
                <c:pt idx="64">
                  <c:v>2.1768844616950337E-2</c:v>
                </c:pt>
                <c:pt idx="65">
                  <c:v>2.0854496045088471E-2</c:v>
                </c:pt>
                <c:pt idx="66">
                  <c:v>1.9838022553665124E-2</c:v>
                </c:pt>
                <c:pt idx="67">
                  <c:v>1.8719148644245745E-2</c:v>
                </c:pt>
                <c:pt idx="68">
                  <c:v>1.7497733140244463E-2</c:v>
                </c:pt>
                <c:pt idx="69">
                  <c:v>1.6173812530153431E-2</c:v>
                </c:pt>
                <c:pt idx="70">
                  <c:v>1.4747656619062487E-2</c:v>
                </c:pt>
                <c:pt idx="71">
                  <c:v>1.3219839421533725E-2</c:v>
                </c:pt>
                <c:pt idx="72">
                  <c:v>1.1591328477575144E-2</c:v>
                </c:pt>
                <c:pt idx="73">
                  <c:v>9.8635961850885474E-3</c:v>
                </c:pt>
                <c:pt idx="74">
                  <c:v>8.0387574568483687E-3</c:v>
                </c:pt>
                <c:pt idx="75">
                  <c:v>6.1197391562139661E-3</c:v>
                </c:pt>
                <c:pt idx="76">
                  <c:v>4.1104884225562268E-3</c:v>
                </c:pt>
                <c:pt idx="77">
                  <c:v>2.0162291543411176E-3</c:v>
                </c:pt>
                <c:pt idx="78">
                  <c:v>-1.562215589621628E-4</c:v>
                </c:pt>
                <c:pt idx="79">
                  <c:v>-2.3980626506195811E-3</c:v>
                </c:pt>
                <c:pt idx="80">
                  <c:v>-4.6980272382078844E-3</c:v>
                </c:pt>
                <c:pt idx="81">
                  <c:v>-7.0417916050686657E-3</c:v>
                </c:pt>
                <c:pt idx="82">
                  <c:v>-9.4112569993340632E-3</c:v>
                </c:pt>
                <c:pt idx="83">
                  <c:v>-1.1783688937802336E-2</c:v>
                </c:pt>
                <c:pt idx="84">
                  <c:v>-1.4130705714026505E-2</c:v>
                </c:pt>
                <c:pt idx="85">
                  <c:v>-1.6417122484903256E-2</c:v>
                </c:pt>
                <c:pt idx="86">
                  <c:v>-1.8599685703660485E-2</c:v>
                </c:pt>
                <c:pt idx="87">
                  <c:v>-2.0625784304820271E-2</c:v>
                </c:pt>
                <c:pt idx="88">
                  <c:v>-2.2432310540784595E-2</c:v>
                </c:pt>
                <c:pt idx="89">
                  <c:v>-2.3944971924322205E-2</c:v>
                </c:pt>
                <c:pt idx="90">
                  <c:v>-2.5078514661869718E-2</c:v>
                </c:pt>
                <c:pt idx="91">
                  <c:v>-2.5738456753601636E-2</c:v>
                </c:pt>
                <c:pt idx="92">
                  <c:v>-2.5824939823206081E-2</c:v>
                </c:pt>
                <c:pt idx="93">
                  <c:v>-2.5239052709902895E-2</c:v>
                </c:pt>
                <c:pt idx="94">
                  <c:v>-2.3891365026932537E-2</c:v>
                </c:pt>
                <c:pt idx="95">
                  <c:v>-2.1711521697508313E-2</c:v>
                </c:pt>
                <c:pt idx="96">
                  <c:v>-1.8656934877627894E-2</c:v>
                </c:pt>
                <c:pt idx="97">
                  <c:v>-1.4718361414309419E-2</c:v>
                </c:pt>
                <c:pt idx="98">
                  <c:v>-9.9207921737217014E-3</c:v>
                </c:pt>
                <c:pt idx="99">
                  <c:v>-4.3194386759780878E-3</c:v>
                </c:pt>
                <c:pt idx="100">
                  <c:v>2.007947867897604E-3</c:v>
                </c:pt>
                <c:pt idx="101">
                  <c:v>8.9703362311320742E-3</c:v>
                </c:pt>
                <c:pt idx="102">
                  <c:v>1.6472194377610071E-2</c:v>
                </c:pt>
                <c:pt idx="103">
                  <c:v>2.4420419225618557E-2</c:v>
                </c:pt>
                <c:pt idx="104">
                  <c:v>3.2728925061513231E-2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934-4737-889D-32C9ABE60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51456"/>
        <c:axId val="1"/>
      </c:scatterChart>
      <c:valAx>
        <c:axId val="867751456"/>
        <c:scaling>
          <c:orientation val="minMax"/>
          <c:max val="50000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1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75145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17d.  AP Leo - Residuals from the LiTE fit</a:t>
            </a:r>
          </a:p>
        </c:rich>
      </c:tx>
      <c:layout>
        <c:manualLayout>
          <c:xMode val="edge"/>
          <c:yMode val="edge"/>
          <c:x val="0.15665258580874813"/>
          <c:y val="1.7730418832781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808389507876083E-2"/>
          <c:y val="8.3011583011583012E-2"/>
          <c:w val="0.89842757849882993"/>
          <c:h val="0.8494208494208493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(5)'!$AB$20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(5)'!$AB$21:$AB$939</c:f>
              <c:numCache>
                <c:formatCode>General</c:formatCode>
                <c:ptCount val="919"/>
                <c:pt idx="0">
                  <c:v>8.4964880604692136E-2</c:v>
                </c:pt>
                <c:pt idx="1">
                  <c:v>6.4046524292340007E-2</c:v>
                </c:pt>
                <c:pt idx="2">
                  <c:v>9.0999684076773377E-2</c:v>
                </c:pt>
                <c:pt idx="3">
                  <c:v>6.5004512909370274E-2</c:v>
                </c:pt>
                <c:pt idx="4">
                  <c:v>7.6992288196945702E-2</c:v>
                </c:pt>
                <c:pt idx="5">
                  <c:v>2.5868894247166999E-2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02-405F-9461-A0BD7D488F08}"/>
            </c:ext>
          </c:extLst>
        </c:ser>
        <c:ser>
          <c:idx val="1"/>
          <c:order val="1"/>
          <c:tx>
            <c:strRef>
              <c:f>'A (5)'!$AC$20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</c:numCache>
              </c:numRef>
            </c:plus>
            <c:minus>
              <c:numRef>
                <c:f>'A (5)'!$D$21:$D$939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(5)'!$AC$21:$AC$939</c:f>
              <c:numCache>
                <c:formatCode>General</c:formatCode>
                <c:ptCount val="919"/>
                <c:pt idx="6">
                  <c:v>7.0810501685253435E-2</c:v>
                </c:pt>
                <c:pt idx="7">
                  <c:v>6.2812139127187805E-2</c:v>
                </c:pt>
                <c:pt idx="8">
                  <c:v>6.7863585783269634E-2</c:v>
                </c:pt>
                <c:pt idx="9">
                  <c:v>7.3536512010059549E-2</c:v>
                </c:pt>
                <c:pt idx="10">
                  <c:v>0.12244617104627781</c:v>
                </c:pt>
                <c:pt idx="11">
                  <c:v>7.9972941810001419E-2</c:v>
                </c:pt>
                <c:pt idx="12">
                  <c:v>3.6558120941374422E-2</c:v>
                </c:pt>
                <c:pt idx="13">
                  <c:v>5.7478988351574521E-2</c:v>
                </c:pt>
                <c:pt idx="14">
                  <c:v>3.2003836915753585E-2</c:v>
                </c:pt>
                <c:pt idx="15">
                  <c:v>6.4395784201399422E-2</c:v>
                </c:pt>
                <c:pt idx="16">
                  <c:v>3.8934718175087792E-2</c:v>
                </c:pt>
                <c:pt idx="17">
                  <c:v>7.8751910882479972E-2</c:v>
                </c:pt>
                <c:pt idx="18">
                  <c:v>5.484129034216783E-2</c:v>
                </c:pt>
                <c:pt idx="19">
                  <c:v>6.5084608164996824E-2</c:v>
                </c:pt>
                <c:pt idx="20">
                  <c:v>4.2162758776565258E-2</c:v>
                </c:pt>
                <c:pt idx="21">
                  <c:v>6.145470969034339E-2</c:v>
                </c:pt>
                <c:pt idx="22">
                  <c:v>2.2857565052384454E-2</c:v>
                </c:pt>
                <c:pt idx="23">
                  <c:v>3.0343932633516875E-2</c:v>
                </c:pt>
                <c:pt idx="24">
                  <c:v>4.8141496664169156E-2</c:v>
                </c:pt>
                <c:pt idx="25">
                  <c:v>2.9787822781680545E-2</c:v>
                </c:pt>
                <c:pt idx="26">
                  <c:v>5.7406776590870706E-2</c:v>
                </c:pt>
                <c:pt idx="27">
                  <c:v>8.9610520467949123E-2</c:v>
                </c:pt>
                <c:pt idx="28">
                  <c:v>8.0376519394966289E-2</c:v>
                </c:pt>
                <c:pt idx="29">
                  <c:v>5.8697422095090372E-2</c:v>
                </c:pt>
                <c:pt idx="30">
                  <c:v>9.4084618099362291E-2</c:v>
                </c:pt>
                <c:pt idx="31">
                  <c:v>4.0533494573692611E-2</c:v>
                </c:pt>
                <c:pt idx="32">
                  <c:v>-1.1601364975051168E-2</c:v>
                </c:pt>
                <c:pt idx="33">
                  <c:v>8.1383449696366614E-3</c:v>
                </c:pt>
                <c:pt idx="34">
                  <c:v>1.1903737645879708E-2</c:v>
                </c:pt>
                <c:pt idx="35">
                  <c:v>3.1004582651337445E-2</c:v>
                </c:pt>
                <c:pt idx="36">
                  <c:v>2.6588629371230674E-2</c:v>
                </c:pt>
                <c:pt idx="37">
                  <c:v>1.1307713749757017E-2</c:v>
                </c:pt>
                <c:pt idx="38">
                  <c:v>1.1810988450448819E-2</c:v>
                </c:pt>
                <c:pt idx="39">
                  <c:v>7.7186251874613171E-3</c:v>
                </c:pt>
                <c:pt idx="40">
                  <c:v>2.1986134608888937E-2</c:v>
                </c:pt>
                <c:pt idx="41">
                  <c:v>3.5511987464346355E-2</c:v>
                </c:pt>
                <c:pt idx="42">
                  <c:v>5.4058724341002104E-2</c:v>
                </c:pt>
                <c:pt idx="43">
                  <c:v>3.3820234640633107E-2</c:v>
                </c:pt>
                <c:pt idx="44">
                  <c:v>2.0515580387444103E-2</c:v>
                </c:pt>
                <c:pt idx="45">
                  <c:v>1.7359702590058146E-2</c:v>
                </c:pt>
                <c:pt idx="46">
                  <c:v>1.9077724059562158E-2</c:v>
                </c:pt>
                <c:pt idx="47">
                  <c:v>3.7038792945037098E-2</c:v>
                </c:pt>
                <c:pt idx="48">
                  <c:v>5.9919985415950436E-2</c:v>
                </c:pt>
                <c:pt idx="49">
                  <c:v>-1.0667415247391468E-2</c:v>
                </c:pt>
                <c:pt idx="50">
                  <c:v>-1.7564914050964921E-2</c:v>
                </c:pt>
                <c:pt idx="51">
                  <c:v>4.351033438044162E-2</c:v>
                </c:pt>
                <c:pt idx="52">
                  <c:v>-1.7704415663454813E-2</c:v>
                </c:pt>
                <c:pt idx="53">
                  <c:v>6.3359847537131017E-3</c:v>
                </c:pt>
                <c:pt idx="54">
                  <c:v>-8.4089544084971629E-3</c:v>
                </c:pt>
                <c:pt idx="55">
                  <c:v>4.1406541634170346E-2</c:v>
                </c:pt>
                <c:pt idx="56">
                  <c:v>-1.2934640600803279E-2</c:v>
                </c:pt>
                <c:pt idx="57">
                  <c:v>-6.526645433932457E-3</c:v>
                </c:pt>
                <c:pt idx="58">
                  <c:v>-1.8388395043794636E-4</c:v>
                </c:pt>
                <c:pt idx="59">
                  <c:v>4.3592617145421772E-2</c:v>
                </c:pt>
                <c:pt idx="60">
                  <c:v>8.8385419010279936E-3</c:v>
                </c:pt>
                <c:pt idx="61">
                  <c:v>1.4892842354562522E-3</c:v>
                </c:pt>
                <c:pt idx="62">
                  <c:v>2.616959672729079E-2</c:v>
                </c:pt>
                <c:pt idx="63">
                  <c:v>-5.769836832629837E-2</c:v>
                </c:pt>
                <c:pt idx="64">
                  <c:v>-4.6140611335249555E-2</c:v>
                </c:pt>
                <c:pt idx="65">
                  <c:v>1.4698763508588356E-2</c:v>
                </c:pt>
                <c:pt idx="66">
                  <c:v>9.0110961145802373E-3</c:v>
                </c:pt>
                <c:pt idx="67">
                  <c:v>1.9867145336442155E-2</c:v>
                </c:pt>
                <c:pt idx="68">
                  <c:v>-1.2116193367260136E-2</c:v>
                </c:pt>
                <c:pt idx="69">
                  <c:v>-5.5020646855579967E-3</c:v>
                </c:pt>
                <c:pt idx="70">
                  <c:v>6.7582874111801042E-2</c:v>
                </c:pt>
                <c:pt idx="71">
                  <c:v>0.10758287410903618</c:v>
                </c:pt>
                <c:pt idx="72">
                  <c:v>1.6100526609455983E-2</c:v>
                </c:pt>
                <c:pt idx="73">
                  <c:v>4.7739994988560443E-3</c:v>
                </c:pt>
                <c:pt idx="74">
                  <c:v>4.6716517865019153E-2</c:v>
                </c:pt>
                <c:pt idx="75">
                  <c:v>-1.9694711345652302E-2</c:v>
                </c:pt>
                <c:pt idx="76">
                  <c:v>1.3716128225768032E-2</c:v>
                </c:pt>
                <c:pt idx="77">
                  <c:v>-3.7662520794434301E-2</c:v>
                </c:pt>
                <c:pt idx="78">
                  <c:v>5.6743155550777937E-3</c:v>
                </c:pt>
                <c:pt idx="79">
                  <c:v>7.0675694389799149E-2</c:v>
                </c:pt>
                <c:pt idx="80">
                  <c:v>-3.0385985380299583E-4</c:v>
                </c:pt>
                <c:pt idx="81">
                  <c:v>-6.17090702748746E-3</c:v>
                </c:pt>
                <c:pt idx="82">
                  <c:v>-8.1698321363185122E-3</c:v>
                </c:pt>
                <c:pt idx="83">
                  <c:v>-1.7035360825206056E-2</c:v>
                </c:pt>
                <c:pt idx="84">
                  <c:v>-8.8355160365557336E-2</c:v>
                </c:pt>
                <c:pt idx="85">
                  <c:v>-7.3848775905641113E-3</c:v>
                </c:pt>
                <c:pt idx="86">
                  <c:v>-9.8064112847992147E-3</c:v>
                </c:pt>
                <c:pt idx="87">
                  <c:v>1.4992962982415342E-2</c:v>
                </c:pt>
                <c:pt idx="88">
                  <c:v>2.9212073845058282E-2</c:v>
                </c:pt>
                <c:pt idx="89">
                  <c:v>-0.11719011736747145</c:v>
                </c:pt>
                <c:pt idx="90">
                  <c:v>-7.9908528750110702E-3</c:v>
                </c:pt>
                <c:pt idx="91">
                  <c:v>-1.0132871609210538E-2</c:v>
                </c:pt>
                <c:pt idx="92">
                  <c:v>3.2579833094039862E-2</c:v>
                </c:pt>
                <c:pt idx="93">
                  <c:v>-2.0070020770251624E-2</c:v>
                </c:pt>
                <c:pt idx="94">
                  <c:v>-7.7361343792447974E-3</c:v>
                </c:pt>
                <c:pt idx="95">
                  <c:v>-2.9831235705254297E-3</c:v>
                </c:pt>
                <c:pt idx="96">
                  <c:v>-5.5463477445974081E-2</c:v>
                </c:pt>
                <c:pt idx="97">
                  <c:v>-1.8453185239727152E-2</c:v>
                </c:pt>
                <c:pt idx="98">
                  <c:v>-1.075093199646858E-2</c:v>
                </c:pt>
                <c:pt idx="99">
                  <c:v>-3.906709367991934E-2</c:v>
                </c:pt>
                <c:pt idx="100">
                  <c:v>-9.7137638449081964E-2</c:v>
                </c:pt>
                <c:pt idx="101">
                  <c:v>-6.2507476360249004E-2</c:v>
                </c:pt>
                <c:pt idx="102">
                  <c:v>-5.0252201456030085E-2</c:v>
                </c:pt>
                <c:pt idx="103">
                  <c:v>-1.3361741577263525E-2</c:v>
                </c:pt>
                <c:pt idx="104">
                  <c:v>-1.5025986177550556E-2</c:v>
                </c:pt>
                <c:pt idx="105">
                  <c:v>1.1990406782592666E-2</c:v>
                </c:pt>
                <c:pt idx="106">
                  <c:v>-6.5880065457480763E-2</c:v>
                </c:pt>
                <c:pt idx="107">
                  <c:v>-5.1962369935261842E-2</c:v>
                </c:pt>
                <c:pt idx="108">
                  <c:v>-1.341264923848047E-2</c:v>
                </c:pt>
                <c:pt idx="109">
                  <c:v>-1.0435484940394466E-2</c:v>
                </c:pt>
                <c:pt idx="110">
                  <c:v>-5.7055073775151066E-2</c:v>
                </c:pt>
                <c:pt idx="111">
                  <c:v>-4.3443932478464141E-2</c:v>
                </c:pt>
                <c:pt idx="112">
                  <c:v>-1.5778434114241326E-2</c:v>
                </c:pt>
                <c:pt idx="113">
                  <c:v>-4.9615856524999891E-3</c:v>
                </c:pt>
                <c:pt idx="114">
                  <c:v>-1.7571435147879927E-2</c:v>
                </c:pt>
                <c:pt idx="115">
                  <c:v>-2.3748438118064881E-2</c:v>
                </c:pt>
                <c:pt idx="116">
                  <c:v>1.032003860506572E-2</c:v>
                </c:pt>
                <c:pt idx="117">
                  <c:v>-2.0833595513234746E-2</c:v>
                </c:pt>
                <c:pt idx="118">
                  <c:v>-1.7448631093986373E-2</c:v>
                </c:pt>
                <c:pt idx="119">
                  <c:v>-1.3925449296127129E-2</c:v>
                </c:pt>
                <c:pt idx="120">
                  <c:v>-1.5547935973830546E-2</c:v>
                </c:pt>
                <c:pt idx="121">
                  <c:v>-1.4447935972515053E-2</c:v>
                </c:pt>
                <c:pt idx="122">
                  <c:v>-1.4523682003203045E-2</c:v>
                </c:pt>
                <c:pt idx="123">
                  <c:v>-1.712083681317593E-2</c:v>
                </c:pt>
                <c:pt idx="124">
                  <c:v>-1.3069840489023002E-2</c:v>
                </c:pt>
                <c:pt idx="125">
                  <c:v>-1.3248124544900916E-2</c:v>
                </c:pt>
                <c:pt idx="126">
                  <c:v>-1.4824892595705769E-2</c:v>
                </c:pt>
                <c:pt idx="127">
                  <c:v>-7.1582136725139543E-3</c:v>
                </c:pt>
                <c:pt idx="128">
                  <c:v>-9.2487483187334296E-3</c:v>
                </c:pt>
                <c:pt idx="129">
                  <c:v>-1.5161327485062256E-2</c:v>
                </c:pt>
                <c:pt idx="130">
                  <c:v>-1.6588622784865219E-2</c:v>
                </c:pt>
                <c:pt idx="131">
                  <c:v>-1.3282276737775135E-2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02-405F-9461-A0BD7D488F08}"/>
            </c:ext>
          </c:extLst>
        </c:ser>
        <c:ser>
          <c:idx val="3"/>
          <c:order val="2"/>
          <c:tx>
            <c:strRef>
              <c:f>'A (5)'!$AD$20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 (5)'!$D$21:$D$33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(5)'!$AD$21:$AD$939</c:f>
              <c:numCache>
                <c:formatCode>General</c:formatCode>
                <c:ptCount val="919"/>
                <c:pt idx="132">
                  <c:v>-1.3458973628284125E-2</c:v>
                </c:pt>
                <c:pt idx="133">
                  <c:v>-1.2839510206947354E-2</c:v>
                </c:pt>
                <c:pt idx="134">
                  <c:v>-1.4844178908891646E-2</c:v>
                </c:pt>
                <c:pt idx="135">
                  <c:v>-1.3607290502390009E-2</c:v>
                </c:pt>
                <c:pt idx="136">
                  <c:v>-5.6394599838822061E-3</c:v>
                </c:pt>
                <c:pt idx="137">
                  <c:v>-7.6434953620966445E-3</c:v>
                </c:pt>
                <c:pt idx="138">
                  <c:v>-6.6474261546797288E-3</c:v>
                </c:pt>
                <c:pt idx="139">
                  <c:v>-8.3403571916270663E-3</c:v>
                </c:pt>
                <c:pt idx="140">
                  <c:v>-1.1116844969556974E-2</c:v>
                </c:pt>
                <c:pt idx="141">
                  <c:v>-2.071581597323062E-3</c:v>
                </c:pt>
                <c:pt idx="142">
                  <c:v>-1.9953996633759033E-2</c:v>
                </c:pt>
                <c:pt idx="143">
                  <c:v>-1.11482712290637E-2</c:v>
                </c:pt>
                <c:pt idx="144">
                  <c:v>-1.2424753621129133E-2</c:v>
                </c:pt>
                <c:pt idx="145">
                  <c:v>-1.0054200578376143E-2</c:v>
                </c:pt>
                <c:pt idx="146">
                  <c:v>4.7825615974062593E-3</c:v>
                </c:pt>
                <c:pt idx="147">
                  <c:v>9.7825615947869145E-3</c:v>
                </c:pt>
                <c:pt idx="148">
                  <c:v>-1.1094341064329973E-2</c:v>
                </c:pt>
                <c:pt idx="149">
                  <c:v>-6.5038537539095992E-3</c:v>
                </c:pt>
                <c:pt idx="150">
                  <c:v>-2.5614171891218942E-3</c:v>
                </c:pt>
                <c:pt idx="151">
                  <c:v>-1.1040491766911385E-2</c:v>
                </c:pt>
                <c:pt idx="152">
                  <c:v>-1.0340491770042957E-2</c:v>
                </c:pt>
                <c:pt idx="153">
                  <c:v>-9.5096895069422104E-3</c:v>
                </c:pt>
                <c:pt idx="154">
                  <c:v>-8.4096895129026749E-3</c:v>
                </c:pt>
                <c:pt idx="155">
                  <c:v>-6.3194766208840569E-4</c:v>
                </c:pt>
                <c:pt idx="156">
                  <c:v>-1.006819905943181E-2</c:v>
                </c:pt>
                <c:pt idx="157">
                  <c:v>-5.3168215169460426E-3</c:v>
                </c:pt>
                <c:pt idx="158">
                  <c:v>-4.7168215175514023E-3</c:v>
                </c:pt>
                <c:pt idx="159">
                  <c:v>-5.8983916436065069E-3</c:v>
                </c:pt>
                <c:pt idx="160">
                  <c:v>-5.6983916413829742E-3</c:v>
                </c:pt>
                <c:pt idx="161">
                  <c:v>-3.5128030382716342E-3</c:v>
                </c:pt>
                <c:pt idx="162">
                  <c:v>-5.487799932559264E-4</c:v>
                </c:pt>
                <c:pt idx="163">
                  <c:v>2.5122000836224657E-4</c:v>
                </c:pt>
                <c:pt idx="164">
                  <c:v>-3.0250061505070411E-3</c:v>
                </c:pt>
                <c:pt idx="165">
                  <c:v>-2.0250061539412931E-3</c:v>
                </c:pt>
                <c:pt idx="166">
                  <c:v>-4.148669860962774E-3</c:v>
                </c:pt>
                <c:pt idx="167">
                  <c:v>4.4342061868832029E-3</c:v>
                </c:pt>
                <c:pt idx="168">
                  <c:v>5.0531463939468592E-3</c:v>
                </c:pt>
                <c:pt idx="169">
                  <c:v>3.5332362539192141E-3</c:v>
                </c:pt>
                <c:pt idx="170">
                  <c:v>1.0667320662100521E-3</c:v>
                </c:pt>
                <c:pt idx="171">
                  <c:v>2.0146132151787448E-3</c:v>
                </c:pt>
                <c:pt idx="172">
                  <c:v>8.2968427153116663E-3</c:v>
                </c:pt>
                <c:pt idx="173">
                  <c:v>-1.7696875484703653E-3</c:v>
                </c:pt>
                <c:pt idx="174">
                  <c:v>1.0636313755259467E-2</c:v>
                </c:pt>
                <c:pt idx="175">
                  <c:v>1.7116612244160945E-2</c:v>
                </c:pt>
                <c:pt idx="176">
                  <c:v>2.1535351938336819E-2</c:v>
                </c:pt>
                <c:pt idx="177">
                  <c:v>2.1918203687556058E-2</c:v>
                </c:pt>
                <c:pt idx="178">
                  <c:v>2.0341621948201695E-2</c:v>
                </c:pt>
                <c:pt idx="179">
                  <c:v>2.0435294029340502E-2</c:v>
                </c:pt>
                <c:pt idx="180">
                  <c:v>2.3146050880365525E-2</c:v>
                </c:pt>
                <c:pt idx="181">
                  <c:v>1.8869467845596309E-2</c:v>
                </c:pt>
                <c:pt idx="182">
                  <c:v>2.0990957575225379E-2</c:v>
                </c:pt>
                <c:pt idx="183">
                  <c:v>2.1495707673484139E-2</c:v>
                </c:pt>
                <c:pt idx="184">
                  <c:v>2.367549230444279E-2</c:v>
                </c:pt>
                <c:pt idx="185">
                  <c:v>1.6735563800776419E-2</c:v>
                </c:pt>
                <c:pt idx="186">
                  <c:v>2.4726164855980282E-2</c:v>
                </c:pt>
                <c:pt idx="187">
                  <c:v>2.6477549861723786E-2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E02-405F-9461-A0BD7D488F08}"/>
            </c:ext>
          </c:extLst>
        </c:ser>
        <c:ser>
          <c:idx val="4"/>
          <c:order val="3"/>
          <c:tx>
            <c:strRef>
              <c:f>'A (5)'!$AE$20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(5)'!$AE$21:$AE$939</c:f>
              <c:numCache>
                <c:formatCode>General</c:formatCode>
                <c:ptCount val="919"/>
                <c:pt idx="188">
                  <c:v>2.6059860110673537E-2</c:v>
                </c:pt>
                <c:pt idx="189">
                  <c:v>2.7479235205740533E-2</c:v>
                </c:pt>
                <c:pt idx="190">
                  <c:v>2.7112624830585984E-2</c:v>
                </c:pt>
                <c:pt idx="191">
                  <c:v>2.7922832020579449E-2</c:v>
                </c:pt>
                <c:pt idx="192">
                  <c:v>2.4714018746939959E-2</c:v>
                </c:pt>
                <c:pt idx="193">
                  <c:v>2.9227998683017897E-2</c:v>
                </c:pt>
                <c:pt idx="194">
                  <c:v>2.6619179861291718E-2</c:v>
                </c:pt>
                <c:pt idx="195">
                  <c:v>2.6041974766238922E-2</c:v>
                </c:pt>
                <c:pt idx="196">
                  <c:v>2.9733152850545244E-2</c:v>
                </c:pt>
                <c:pt idx="197">
                  <c:v>2.923829450515035E-2</c:v>
                </c:pt>
                <c:pt idx="198">
                  <c:v>3.0366214995906998E-2</c:v>
                </c:pt>
                <c:pt idx="199">
                  <c:v>2.8157378865698933E-2</c:v>
                </c:pt>
                <c:pt idx="200">
                  <c:v>2.7881523040115486E-2</c:v>
                </c:pt>
                <c:pt idx="201">
                  <c:v>2.5604310055776409E-2</c:v>
                </c:pt>
                <c:pt idx="202">
                  <c:v>2.9595456579531436E-2</c:v>
                </c:pt>
                <c:pt idx="203">
                  <c:v>2.8609386245986836E-2</c:v>
                </c:pt>
                <c:pt idx="204">
                  <c:v>2.8700527191643968E-2</c:v>
                </c:pt>
                <c:pt idx="205">
                  <c:v>2.8114449875374689E-2</c:v>
                </c:pt>
                <c:pt idx="206">
                  <c:v>2.6428368685311551E-2</c:v>
                </c:pt>
                <c:pt idx="207">
                  <c:v>2.5515663583447194E-2</c:v>
                </c:pt>
                <c:pt idx="208">
                  <c:v>2.7462356375961464E-2</c:v>
                </c:pt>
                <c:pt idx="209">
                  <c:v>2.9876239415081461E-2</c:v>
                </c:pt>
                <c:pt idx="210">
                  <c:v>2.8472317110456023E-2</c:v>
                </c:pt>
                <c:pt idx="211">
                  <c:v>2.899509122520727E-2</c:v>
                </c:pt>
                <c:pt idx="212">
                  <c:v>2.7991140529732235E-2</c:v>
                </c:pt>
                <c:pt idx="213">
                  <c:v>2.8075073714833948E-2</c:v>
                </c:pt>
                <c:pt idx="214">
                  <c:v>2.7994471657634162E-2</c:v>
                </c:pt>
                <c:pt idx="215">
                  <c:v>2.8740623859784618E-2</c:v>
                </c:pt>
                <c:pt idx="216">
                  <c:v>3.087973970910602E-2</c:v>
                </c:pt>
                <c:pt idx="217">
                  <c:v>2.9571630815817963E-2</c:v>
                </c:pt>
                <c:pt idx="218">
                  <c:v>3.01843354998928E-2</c:v>
                </c:pt>
                <c:pt idx="219">
                  <c:v>3.4202576478516149E-2</c:v>
                </c:pt>
                <c:pt idx="220">
                  <c:v>3.359622065373221E-2</c:v>
                </c:pt>
                <c:pt idx="221">
                  <c:v>3.4529413042471056E-2</c:v>
                </c:pt>
                <c:pt idx="222">
                  <c:v>3.3171691176413012E-2</c:v>
                </c:pt>
                <c:pt idx="223">
                  <c:v>3.4438502297659032E-2</c:v>
                </c:pt>
                <c:pt idx="224">
                  <c:v>4.0250207422156514E-2</c:v>
                </c:pt>
                <c:pt idx="225">
                  <c:v>3.8947691657885038E-2</c:v>
                </c:pt>
                <c:pt idx="226">
                  <c:v>3.9027691655864068E-2</c:v>
                </c:pt>
                <c:pt idx="227">
                  <c:v>3.9447691652529933E-2</c:v>
                </c:pt>
                <c:pt idx="228">
                  <c:v>4.3412682707942213E-2</c:v>
                </c:pt>
                <c:pt idx="229">
                  <c:v>4.0592444147842563E-2</c:v>
                </c:pt>
                <c:pt idx="230">
                  <c:v>4.087899197969827E-2</c:v>
                </c:pt>
                <c:pt idx="231">
                  <c:v>4.4057384917624356E-2</c:v>
                </c:pt>
                <c:pt idx="232">
                  <c:v>4.404106156491791E-2</c:v>
                </c:pt>
                <c:pt idx="233">
                  <c:v>4.8760070849460331E-2</c:v>
                </c:pt>
                <c:pt idx="234">
                  <c:v>4.6893602886170456E-2</c:v>
                </c:pt>
                <c:pt idx="235">
                  <c:v>4.829012747287912E-2</c:v>
                </c:pt>
                <c:pt idx="236">
                  <c:v>4.7292851244084076E-2</c:v>
                </c:pt>
                <c:pt idx="237">
                  <c:v>4.6810615741535659E-2</c:v>
                </c:pt>
                <c:pt idx="238">
                  <c:v>5.2847186297084819E-2</c:v>
                </c:pt>
                <c:pt idx="239">
                  <c:v>5.2847186297084819E-2</c:v>
                </c:pt>
                <c:pt idx="240">
                  <c:v>5.4889445624050251E-2</c:v>
                </c:pt>
                <c:pt idx="241">
                  <c:v>5.4810870124196436E-2</c:v>
                </c:pt>
                <c:pt idx="242">
                  <c:v>5.5774880033151439E-2</c:v>
                </c:pt>
                <c:pt idx="243">
                  <c:v>5.5055061924447042E-2</c:v>
                </c:pt>
                <c:pt idx="244">
                  <c:v>5.5135322433512594E-2</c:v>
                </c:pt>
                <c:pt idx="245">
                  <c:v>5.7075879638956127E-2</c:v>
                </c:pt>
                <c:pt idx="246">
                  <c:v>5.6668704668857303E-2</c:v>
                </c:pt>
                <c:pt idx="247">
                  <c:v>5.8326165964054405E-2</c:v>
                </c:pt>
                <c:pt idx="248">
                  <c:v>5.8540763807284027E-2</c:v>
                </c:pt>
                <c:pt idx="249">
                  <c:v>5.999512527171915E-2</c:v>
                </c:pt>
                <c:pt idx="250">
                  <c:v>5.8793251771866034E-2</c:v>
                </c:pt>
                <c:pt idx="251">
                  <c:v>6.0720172700233763E-2</c:v>
                </c:pt>
                <c:pt idx="252">
                  <c:v>6.0720172700233763E-2</c:v>
                </c:pt>
                <c:pt idx="253">
                  <c:v>6.1120172704680828E-2</c:v>
                </c:pt>
                <c:pt idx="254">
                  <c:v>6.2037838497852382E-2</c:v>
                </c:pt>
                <c:pt idx="255">
                  <c:v>5.9657449111642419E-2</c:v>
                </c:pt>
                <c:pt idx="256">
                  <c:v>6.4243770142086903E-2</c:v>
                </c:pt>
                <c:pt idx="257">
                  <c:v>6.2790264269993179E-2</c:v>
                </c:pt>
                <c:pt idx="258">
                  <c:v>6.4209725181704938E-2</c:v>
                </c:pt>
                <c:pt idx="259">
                  <c:v>6.3636224119755308E-2</c:v>
                </c:pt>
                <c:pt idx="260">
                  <c:v>6.445859240870036E-2</c:v>
                </c:pt>
                <c:pt idx="261">
                  <c:v>6.9927693500374713E-2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E02-405F-9461-A0BD7D488F08}"/>
            </c:ext>
          </c:extLst>
        </c:ser>
        <c:ser>
          <c:idx val="9"/>
          <c:order val="4"/>
          <c:tx>
            <c:strRef>
              <c:f>'A (5)'!$AX$1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(5)'!$AW$2:$AW$106</c:f>
              <c:numCache>
                <c:formatCode>General</c:formatCode>
                <c:ptCount val="10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</c:numCache>
            </c:numRef>
          </c:xVal>
          <c:yVal>
            <c:numRef>
              <c:f>'A (5)'!$AV$2:$AV$106</c:f>
              <c:numCache>
                <c:formatCode>General</c:formatCode>
                <c:ptCount val="105"/>
                <c:pt idx="0">
                  <c:v>8.8907912461115152E-2</c:v>
                </c:pt>
                <c:pt idx="1">
                  <c:v>8.443680336390845E-2</c:v>
                </c:pt>
                <c:pt idx="2">
                  <c:v>8.0049093731479712E-2</c:v>
                </c:pt>
                <c:pt idx="3">
                  <c:v>7.5744783563828993E-2</c:v>
                </c:pt>
                <c:pt idx="4">
                  <c:v>7.1523872860956267E-2</c:v>
                </c:pt>
                <c:pt idx="5">
                  <c:v>6.7386361622861532E-2</c:v>
                </c:pt>
                <c:pt idx="6">
                  <c:v>6.3332249849544803E-2</c:v>
                </c:pt>
                <c:pt idx="7">
                  <c:v>5.9361537541006065E-2</c:v>
                </c:pt>
                <c:pt idx="8">
                  <c:v>5.547422469724532E-2</c:v>
                </c:pt>
                <c:pt idx="9">
                  <c:v>5.1670311318262573E-2</c:v>
                </c:pt>
                <c:pt idx="10">
                  <c:v>4.7949797404057831E-2</c:v>
                </c:pt>
                <c:pt idx="11">
                  <c:v>4.4312682954631068E-2</c:v>
                </c:pt>
                <c:pt idx="12">
                  <c:v>4.075896796998231E-2</c:v>
                </c:pt>
                <c:pt idx="13">
                  <c:v>3.7288652450111558E-2</c:v>
                </c:pt>
                <c:pt idx="14">
                  <c:v>3.3901736395018783E-2</c:v>
                </c:pt>
                <c:pt idx="15">
                  <c:v>3.0598219804704008E-2</c:v>
                </c:pt>
                <c:pt idx="16">
                  <c:v>2.7378102679167252E-2</c:v>
                </c:pt>
                <c:pt idx="17">
                  <c:v>2.4241385018408459E-2</c:v>
                </c:pt>
                <c:pt idx="18">
                  <c:v>2.1188066822427687E-2</c:v>
                </c:pt>
                <c:pt idx="19">
                  <c:v>1.8218148091224906E-2</c:v>
                </c:pt>
                <c:pt idx="20">
                  <c:v>1.5331628824800117E-2</c:v>
                </c:pt>
                <c:pt idx="21">
                  <c:v>1.252850902315332E-2</c:v>
                </c:pt>
                <c:pt idx="22">
                  <c:v>9.808788686284528E-3</c:v>
                </c:pt>
                <c:pt idx="23">
                  <c:v>7.1724678141937281E-3</c:v>
                </c:pt>
                <c:pt idx="24">
                  <c:v>4.61954640688092E-3</c:v>
                </c:pt>
                <c:pt idx="25">
                  <c:v>2.1500244643461175E-3</c:v>
                </c:pt>
                <c:pt idx="26">
                  <c:v>-2.3609801341069325E-4</c:v>
                </c:pt>
                <c:pt idx="27">
                  <c:v>-2.5388210263895122E-3</c:v>
                </c:pt>
                <c:pt idx="28">
                  <c:v>-4.7581445745903325E-3</c:v>
                </c:pt>
                <c:pt idx="29">
                  <c:v>-6.8940686580131541E-3</c:v>
                </c:pt>
                <c:pt idx="30">
                  <c:v>-8.9465932766579839E-3</c:v>
                </c:pt>
                <c:pt idx="31">
                  <c:v>-1.0915718430524815E-2</c:v>
                </c:pt>
                <c:pt idx="32">
                  <c:v>-1.2801444119613647E-2</c:v>
                </c:pt>
                <c:pt idx="33">
                  <c:v>-1.4603770343924485E-2</c:v>
                </c:pt>
                <c:pt idx="34">
                  <c:v>-1.6322697103457327E-2</c:v>
                </c:pt>
                <c:pt idx="35">
                  <c:v>-1.795822439821217E-2</c:v>
                </c:pt>
                <c:pt idx="36">
                  <c:v>-1.9510352228189021E-2</c:v>
                </c:pt>
                <c:pt idx="37">
                  <c:v>-2.0979080593387874E-2</c:v>
                </c:pt>
                <c:pt idx="38">
                  <c:v>-2.2364409493808728E-2</c:v>
                </c:pt>
                <c:pt idx="39">
                  <c:v>-2.3666338929451591E-2</c:v>
                </c:pt>
                <c:pt idx="40">
                  <c:v>-2.4884868900316454E-2</c:v>
                </c:pt>
                <c:pt idx="41">
                  <c:v>-2.601999940640333E-2</c:v>
                </c:pt>
                <c:pt idx="42">
                  <c:v>-2.7071730447712196E-2</c:v>
                </c:pt>
                <c:pt idx="43">
                  <c:v>-2.8040062024243077E-2</c:v>
                </c:pt>
                <c:pt idx="44">
                  <c:v>-2.8924994135995953E-2</c:v>
                </c:pt>
                <c:pt idx="45">
                  <c:v>-2.9726526782970837E-2</c:v>
                </c:pt>
                <c:pt idx="46">
                  <c:v>-3.0444659965167726E-2</c:v>
                </c:pt>
                <c:pt idx="47">
                  <c:v>-3.1079393682586616E-2</c:v>
                </c:pt>
                <c:pt idx="48">
                  <c:v>-3.1630727935227511E-2</c:v>
                </c:pt>
                <c:pt idx="49">
                  <c:v>-3.2098662723090407E-2</c:v>
                </c:pt>
                <c:pt idx="50">
                  <c:v>-3.2483198046175311E-2</c:v>
                </c:pt>
                <c:pt idx="51">
                  <c:v>-3.2784333904482217E-2</c:v>
                </c:pt>
                <c:pt idx="52">
                  <c:v>-3.3002070298011131E-2</c:v>
                </c:pt>
                <c:pt idx="53">
                  <c:v>-3.3136407226762039E-2</c:v>
                </c:pt>
                <c:pt idx="54">
                  <c:v>-3.318734469073497E-2</c:v>
                </c:pt>
                <c:pt idx="55">
                  <c:v>-3.3154882689929888E-2</c:v>
                </c:pt>
                <c:pt idx="56">
                  <c:v>-3.3039021224346814E-2</c:v>
                </c:pt>
                <c:pt idx="57">
                  <c:v>-3.2839760293985741E-2</c:v>
                </c:pt>
                <c:pt idx="58">
                  <c:v>-3.2557099898846677E-2</c:v>
                </c:pt>
                <c:pt idx="59">
                  <c:v>-3.2191040038929614E-2</c:v>
                </c:pt>
                <c:pt idx="60">
                  <c:v>-3.1741580714234552E-2</c:v>
                </c:pt>
                <c:pt idx="61">
                  <c:v>-3.1208721924761495E-2</c:v>
                </c:pt>
                <c:pt idx="62">
                  <c:v>-3.0592463670510443E-2</c:v>
                </c:pt>
                <c:pt idx="63">
                  <c:v>-2.9892805951481395E-2</c:v>
                </c:pt>
                <c:pt idx="64">
                  <c:v>-2.9109748767674356E-2</c:v>
                </c:pt>
                <c:pt idx="65">
                  <c:v>-2.8243292119089315E-2</c:v>
                </c:pt>
                <c:pt idx="66">
                  <c:v>-2.7293436005726278E-2</c:v>
                </c:pt>
                <c:pt idx="67">
                  <c:v>-2.6260180427585246E-2</c:v>
                </c:pt>
                <c:pt idx="68">
                  <c:v>-2.5143525384666215E-2</c:v>
                </c:pt>
                <c:pt idx="69">
                  <c:v>-2.3943470876969193E-2</c:v>
                </c:pt>
                <c:pt idx="70">
                  <c:v>-2.2660016904494172E-2</c:v>
                </c:pt>
                <c:pt idx="71">
                  <c:v>-2.1293163467241156E-2</c:v>
                </c:pt>
                <c:pt idx="72">
                  <c:v>-1.9842910565210141E-2</c:v>
                </c:pt>
                <c:pt idx="73">
                  <c:v>-1.8309258198401131E-2</c:v>
                </c:pt>
                <c:pt idx="74">
                  <c:v>-1.6692206366814125E-2</c:v>
                </c:pt>
                <c:pt idx="75">
                  <c:v>-1.4991755070449123E-2</c:v>
                </c:pt>
                <c:pt idx="76">
                  <c:v>-1.3207904309306124E-2</c:v>
                </c:pt>
                <c:pt idx="77">
                  <c:v>-1.1340654083385132E-2</c:v>
                </c:pt>
                <c:pt idx="78">
                  <c:v>-9.3900043926861427E-3</c:v>
                </c:pt>
                <c:pt idx="79">
                  <c:v>-7.3559552372091542E-3</c:v>
                </c:pt>
                <c:pt idx="80">
                  <c:v>-5.2385066169541757E-3</c:v>
                </c:pt>
                <c:pt idx="81">
                  <c:v>-3.0376585319211967E-3</c:v>
                </c:pt>
                <c:pt idx="82">
                  <c:v>-7.5341098211021904E-4</c:v>
                </c:pt>
                <c:pt idx="83">
                  <c:v>1.6142360324787504E-3</c:v>
                </c:pt>
                <c:pt idx="84">
                  <c:v>4.0652825118457185E-3</c:v>
                </c:pt>
                <c:pt idx="85">
                  <c:v>6.5997284559906853E-3</c:v>
                </c:pt>
                <c:pt idx="86">
                  <c:v>9.2175738649136439E-3</c:v>
                </c:pt>
                <c:pt idx="87">
                  <c:v>1.1918818738614601E-2</c:v>
                </c:pt>
                <c:pt idx="88">
                  <c:v>1.4703463077093554E-2</c:v>
                </c:pt>
                <c:pt idx="89">
                  <c:v>1.7571506880350501E-2</c:v>
                </c:pt>
                <c:pt idx="90">
                  <c:v>2.0522950148385444E-2</c:v>
                </c:pt>
                <c:pt idx="91">
                  <c:v>2.3557792881198383E-2</c:v>
                </c:pt>
                <c:pt idx="92">
                  <c:v>2.6676035078789326E-2</c:v>
                </c:pt>
                <c:pt idx="93">
                  <c:v>2.9877676741158255E-2</c:v>
                </c:pt>
                <c:pt idx="94">
                  <c:v>3.3162717868305186E-2</c:v>
                </c:pt>
                <c:pt idx="95">
                  <c:v>3.6531158460230112E-2</c:v>
                </c:pt>
                <c:pt idx="96">
                  <c:v>3.998299851693303E-2</c:v>
                </c:pt>
                <c:pt idx="97">
                  <c:v>4.3518238038413953E-2</c:v>
                </c:pt>
                <c:pt idx="98">
                  <c:v>4.7136877024672869E-2</c:v>
                </c:pt>
                <c:pt idx="99">
                  <c:v>5.0838915475709776E-2</c:v>
                </c:pt>
                <c:pt idx="100">
                  <c:v>5.4624353391524674E-2</c:v>
                </c:pt>
                <c:pt idx="101">
                  <c:v>5.8493190772117593E-2</c:v>
                </c:pt>
                <c:pt idx="102">
                  <c:v>6.2445427617488475E-2</c:v>
                </c:pt>
                <c:pt idx="103">
                  <c:v>6.6481063927637377E-2</c:v>
                </c:pt>
                <c:pt idx="104">
                  <c:v>7.060009970256427E-2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E02-405F-9461-A0BD7D488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44240"/>
        <c:axId val="1"/>
      </c:scatterChart>
      <c:valAx>
        <c:axId val="867744240"/>
        <c:scaling>
          <c:orientation val="minMax"/>
          <c:max val="50000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1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74424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AP Leo -- 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[39536.542, 0.4303576]</a:t>
            </a:r>
          </a:p>
        </c:rich>
      </c:tx>
      <c:layout>
        <c:manualLayout>
          <c:xMode val="edge"/>
          <c:yMode val="edge"/>
          <c:x val="0.25782727435313679"/>
          <c:y val="2.02898550724637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3094054108495"/>
          <c:y val="0.11594235717379182"/>
          <c:w val="0.84898863552571713"/>
          <c:h val="0.762320998417681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1'!$F$21:$F$500</c:f>
              <c:numCache>
                <c:formatCode>General</c:formatCode>
                <c:ptCount val="480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  <c:pt idx="292">
                  <c:v>45171.5</c:v>
                </c:pt>
                <c:pt idx="293">
                  <c:v>45705.5</c:v>
                </c:pt>
                <c:pt idx="294">
                  <c:v>45705.5</c:v>
                </c:pt>
                <c:pt idx="295">
                  <c:v>45705.5</c:v>
                </c:pt>
                <c:pt idx="296">
                  <c:v>45731</c:v>
                </c:pt>
                <c:pt idx="297">
                  <c:v>45731</c:v>
                </c:pt>
                <c:pt idx="298">
                  <c:v>45731</c:v>
                </c:pt>
                <c:pt idx="299">
                  <c:v>45770.5</c:v>
                </c:pt>
                <c:pt idx="300">
                  <c:v>45829</c:v>
                </c:pt>
                <c:pt idx="301">
                  <c:v>45903.5</c:v>
                </c:pt>
                <c:pt idx="302">
                  <c:v>45919.5</c:v>
                </c:pt>
                <c:pt idx="303">
                  <c:v>45920</c:v>
                </c:pt>
                <c:pt idx="304">
                  <c:v>45953.5</c:v>
                </c:pt>
                <c:pt idx="305">
                  <c:v>45953.5</c:v>
                </c:pt>
                <c:pt idx="306">
                  <c:v>45953.5</c:v>
                </c:pt>
                <c:pt idx="307">
                  <c:v>45984.5</c:v>
                </c:pt>
                <c:pt idx="308">
                  <c:v>45991.5</c:v>
                </c:pt>
                <c:pt idx="309">
                  <c:v>46024</c:v>
                </c:pt>
                <c:pt idx="310">
                  <c:v>46707.5</c:v>
                </c:pt>
                <c:pt idx="311">
                  <c:v>46870</c:v>
                </c:pt>
                <c:pt idx="312">
                  <c:v>46634.5</c:v>
                </c:pt>
                <c:pt idx="313">
                  <c:v>46658</c:v>
                </c:pt>
                <c:pt idx="314">
                  <c:v>46660.5</c:v>
                </c:pt>
                <c:pt idx="315">
                  <c:v>46685.5</c:v>
                </c:pt>
                <c:pt idx="316">
                  <c:v>47404</c:v>
                </c:pt>
                <c:pt idx="317">
                  <c:v>47692.5</c:v>
                </c:pt>
              </c:numCache>
            </c:numRef>
          </c:xVal>
          <c:yVal>
            <c:numRef>
              <c:f>'Active 1'!$G$21:$G$500</c:f>
              <c:numCache>
                <c:formatCode>General</c:formatCode>
                <c:ptCount val="480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3">
                  <c:v>-1.1305759999231668E-2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78">
                  <c:v>-5.2952100002585212E-2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  <c:pt idx="110">
                  <c:v>-8.9999999909196049E-4</c:v>
                </c:pt>
                <c:pt idx="112">
                  <c:v>2.7467160005471669E-2</c:v>
                </c:pt>
                <c:pt idx="114">
                  <c:v>1.4145820001431275E-2</c:v>
                </c:pt>
                <c:pt idx="115">
                  <c:v>7.9672400024719536E-3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6.8564999965019524E-3</c:v>
                </c:pt>
                <c:pt idx="124">
                  <c:v>8.3564999949885532E-3</c:v>
                </c:pt>
                <c:pt idx="125">
                  <c:v>9.0450999996392056E-3</c:v>
                </c:pt>
                <c:pt idx="126">
                  <c:v>1.0045099996204954E-2</c:v>
                </c:pt>
                <c:pt idx="127">
                  <c:v>9.2081600014353171E-3</c:v>
                </c:pt>
                <c:pt idx="128">
                  <c:v>9.6081599986064248E-3</c:v>
                </c:pt>
                <c:pt idx="129">
                  <c:v>7.9295799951069057E-3</c:v>
                </c:pt>
                <c:pt idx="130">
                  <c:v>8.0295799998566508E-3</c:v>
                </c:pt>
                <c:pt idx="131">
                  <c:v>1.5636439995432738E-2</c:v>
                </c:pt>
                <c:pt idx="133">
                  <c:v>5.0817199953598902E-3</c:v>
                </c:pt>
                <c:pt idx="134">
                  <c:v>6.581719993846491E-3</c:v>
                </c:pt>
                <c:pt idx="135">
                  <c:v>3.6244400034775026E-3</c:v>
                </c:pt>
                <c:pt idx="136">
                  <c:v>6.551279999257531E-3</c:v>
                </c:pt>
                <c:pt idx="137">
                  <c:v>7.6512800005730242E-3</c:v>
                </c:pt>
                <c:pt idx="138">
                  <c:v>5.7726999948499724E-3</c:v>
                </c:pt>
                <c:pt idx="139">
                  <c:v>6.3726999942446128E-3</c:v>
                </c:pt>
                <c:pt idx="140">
                  <c:v>5.7582599984016269E-3</c:v>
                </c:pt>
                <c:pt idx="141">
                  <c:v>6.9582599971909076E-3</c:v>
                </c:pt>
                <c:pt idx="142">
                  <c:v>4.9581400016904809E-3</c:v>
                </c:pt>
                <c:pt idx="143">
                  <c:v>4.8650000026100315E-3</c:v>
                </c:pt>
                <c:pt idx="144">
                  <c:v>5.2649999997811392E-3</c:v>
                </c:pt>
                <c:pt idx="145">
                  <c:v>5.8639199996832758E-3</c:v>
                </c:pt>
                <c:pt idx="149">
                  <c:v>7.5043999822810292E-4</c:v>
                </c:pt>
                <c:pt idx="150">
                  <c:v>1.3504399976227432E-3</c:v>
                </c:pt>
                <c:pt idx="151">
                  <c:v>-2.0281400065869093E-3</c:v>
                </c:pt>
                <c:pt idx="152">
                  <c:v>-1.428140007192269E-3</c:v>
                </c:pt>
                <c:pt idx="155">
                  <c:v>-1.7507599986856803E-3</c:v>
                </c:pt>
                <c:pt idx="156">
                  <c:v>-9.5075999706750736E-4</c:v>
                </c:pt>
                <c:pt idx="158">
                  <c:v>-7.6508000347530469E-4</c:v>
                </c:pt>
                <c:pt idx="159">
                  <c:v>-6.6508000600151718E-4</c:v>
                </c:pt>
                <c:pt idx="165">
                  <c:v>-8.2412999981897883E-3</c:v>
                </c:pt>
                <c:pt idx="166">
                  <c:v>-7.5413000013213605E-3</c:v>
                </c:pt>
                <c:pt idx="167">
                  <c:v>-6.7414200020721182E-3</c:v>
                </c:pt>
                <c:pt idx="168">
                  <c:v>-5.6414200080325827E-3</c:v>
                </c:pt>
                <c:pt idx="169">
                  <c:v>1.9793999963440001E-3</c:v>
                </c:pt>
                <c:pt idx="170">
                  <c:v>-8.1662000011419877E-3</c:v>
                </c:pt>
                <c:pt idx="171">
                  <c:v>-6.520920003822539E-3</c:v>
                </c:pt>
                <c:pt idx="172">
                  <c:v>-5.9209200044278987E-3</c:v>
                </c:pt>
                <c:pt idx="173">
                  <c:v>-7.1138200073619373E-3</c:v>
                </c:pt>
                <c:pt idx="174">
                  <c:v>-6.9138200051384047E-3</c:v>
                </c:pt>
                <c:pt idx="176">
                  <c:v>-9.5641600055387244E-3</c:v>
                </c:pt>
                <c:pt idx="177">
                  <c:v>-8.7641600039205514E-3</c:v>
                </c:pt>
                <c:pt idx="178">
                  <c:v>-1.2042739996104501E-2</c:v>
                </c:pt>
                <c:pt idx="179">
                  <c:v>-1.1042739999538753E-2</c:v>
                </c:pt>
                <c:pt idx="180">
                  <c:v>-1.7479759997513611E-2</c:v>
                </c:pt>
                <c:pt idx="181">
                  <c:v>-1.3395839996519499E-2</c:v>
                </c:pt>
                <c:pt idx="182">
                  <c:v>-1.6652480000630021E-2</c:v>
                </c:pt>
                <c:pt idx="186">
                  <c:v>-2.1695400006137788E-2</c:v>
                </c:pt>
                <c:pt idx="187">
                  <c:v>-1.7524280003271997E-2</c:v>
                </c:pt>
                <c:pt idx="189">
                  <c:v>-1.9396560004679486E-2</c:v>
                </c:pt>
                <c:pt idx="190">
                  <c:v>-2.4380959999689367E-2</c:v>
                </c:pt>
                <c:pt idx="191">
                  <c:v>-2.426804000424454E-2</c:v>
                </c:pt>
                <c:pt idx="192">
                  <c:v>-2.2909280000021681E-2</c:v>
                </c:pt>
                <c:pt idx="193">
                  <c:v>-2.2738760002539493E-2</c:v>
                </c:pt>
                <c:pt idx="194">
                  <c:v>-2.4317339994013309E-2</c:v>
                </c:pt>
                <c:pt idx="195">
                  <c:v>-2.4231660005170852E-2</c:v>
                </c:pt>
                <c:pt idx="196">
                  <c:v>-2.1538879998843186E-2</c:v>
                </c:pt>
                <c:pt idx="197">
                  <c:v>-2.5817460002144799E-2</c:v>
                </c:pt>
                <c:pt idx="198">
                  <c:v>-2.3731900000711903E-2</c:v>
                </c:pt>
                <c:pt idx="199">
                  <c:v>-2.3346699999819975E-2</c:v>
                </c:pt>
                <c:pt idx="200">
                  <c:v>-2.4936440000601579E-2</c:v>
                </c:pt>
                <c:pt idx="201">
                  <c:v>-2.4195999998482876E-2</c:v>
                </c:pt>
                <c:pt idx="202">
                  <c:v>-3.1203459999233019E-2</c:v>
                </c:pt>
                <c:pt idx="203">
                  <c:v>-2.6239999999233987E-2</c:v>
                </c:pt>
                <c:pt idx="204">
                  <c:v>-2.4629281397210434E-2</c:v>
                </c:pt>
                <c:pt idx="205">
                  <c:v>-2.7102539999759756E-2</c:v>
                </c:pt>
                <c:pt idx="206">
                  <c:v>-2.5702660001115873E-2</c:v>
                </c:pt>
                <c:pt idx="207">
                  <c:v>-2.6095679997524712E-2</c:v>
                </c:pt>
                <c:pt idx="208">
                  <c:v>-2.5389180002093781E-2</c:v>
                </c:pt>
                <c:pt idx="209">
                  <c:v>-2.8603500002645887E-2</c:v>
                </c:pt>
                <c:pt idx="210">
                  <c:v>-2.4096400004054885E-2</c:v>
                </c:pt>
                <c:pt idx="211">
                  <c:v>-2.6710719997936394E-2</c:v>
                </c:pt>
                <c:pt idx="212">
                  <c:v>-2.728930000012042E-2</c:v>
                </c:pt>
                <c:pt idx="213">
                  <c:v>-2.3603620000358205E-2</c:v>
                </c:pt>
                <c:pt idx="214">
                  <c:v>-2.4110840000503231E-2</c:v>
                </c:pt>
                <c:pt idx="215">
                  <c:v>-2.2996640000201296E-2</c:v>
                </c:pt>
                <c:pt idx="216">
                  <c:v>-2.5210959996911697E-2</c:v>
                </c:pt>
                <c:pt idx="217">
                  <c:v>-2.5518299997202121E-2</c:v>
                </c:pt>
                <c:pt idx="218">
                  <c:v>-2.779688000009628E-2</c:v>
                </c:pt>
                <c:pt idx="219">
                  <c:v>-2.3811200000636745E-2</c:v>
                </c:pt>
                <c:pt idx="220">
                  <c:v>-2.4804100001347251E-2</c:v>
                </c:pt>
                <c:pt idx="221">
                  <c:v>-2.4718419997952878E-2</c:v>
                </c:pt>
                <c:pt idx="222">
                  <c:v>-2.5311320001492277E-2</c:v>
                </c:pt>
                <c:pt idx="223">
                  <c:v>-2.7004219999071211E-2</c:v>
                </c:pt>
                <c:pt idx="224">
                  <c:v>-2.7940080006374046E-2</c:v>
                </c:pt>
                <c:pt idx="225">
                  <c:v>-2.6025999999546912E-2</c:v>
                </c:pt>
                <c:pt idx="226">
                  <c:v>-2.3618900006113108E-2</c:v>
                </c:pt>
                <c:pt idx="227">
                  <c:v>-2.5040439999429509E-2</c:v>
                </c:pt>
                <c:pt idx="228">
                  <c:v>-2.4519020000298042E-2</c:v>
                </c:pt>
                <c:pt idx="229">
                  <c:v>-2.5540560003719293E-2</c:v>
                </c:pt>
                <c:pt idx="230">
                  <c:v>-2.5526719997287728E-2</c:v>
                </c:pt>
                <c:pt idx="231">
                  <c:v>-2.5655599994934164E-2</c:v>
                </c:pt>
                <c:pt idx="232">
                  <c:v>-2.4941520001448225E-2</c:v>
                </c:pt>
                <c:pt idx="233">
                  <c:v>-2.3940680002851877E-2</c:v>
                </c:pt>
                <c:pt idx="234">
                  <c:v>-2.5702619997900911E-2</c:v>
                </c:pt>
                <c:pt idx="235">
                  <c:v>-2.5095520002651028E-2</c:v>
                </c:pt>
                <c:pt idx="236">
                  <c:v>-2.2868760002893396E-2</c:v>
                </c:pt>
                <c:pt idx="237">
                  <c:v>-2.3553920000267681E-2</c:v>
                </c:pt>
                <c:pt idx="238">
                  <c:v>-2.2677420005493332E-2</c:v>
                </c:pt>
                <c:pt idx="239">
                  <c:v>-2.4063460004981607E-2</c:v>
                </c:pt>
                <c:pt idx="240">
                  <c:v>-2.3603260000527371E-2</c:v>
                </c:pt>
                <c:pt idx="241">
                  <c:v>-2.093800000147894E-2</c:v>
                </c:pt>
                <c:pt idx="242">
                  <c:v>-1.833197999803815E-2</c:v>
                </c:pt>
                <c:pt idx="243">
                  <c:v>-1.9712959998287261E-2</c:v>
                </c:pt>
                <c:pt idx="244">
                  <c:v>-2.8927880004630424E-2</c:v>
                </c:pt>
                <c:pt idx="245">
                  <c:v>-1.967811999929836E-2</c:v>
                </c:pt>
                <c:pt idx="246">
                  <c:v>-1.959812000131933E-2</c:v>
                </c:pt>
                <c:pt idx="247">
                  <c:v>-1.9178120004653465E-2</c:v>
                </c:pt>
                <c:pt idx="248">
                  <c:v>-1.5125680001801811E-2</c:v>
                </c:pt>
                <c:pt idx="249">
                  <c:v>-1.789754000492394E-2</c:v>
                </c:pt>
                <c:pt idx="250">
                  <c:v>-1.7578620005224366E-2</c:v>
                </c:pt>
                <c:pt idx="251">
                  <c:v>-1.5268119997926988E-2</c:v>
                </c:pt>
                <c:pt idx="252">
                  <c:v>-1.3742000002821442E-2</c:v>
                </c:pt>
                <c:pt idx="253">
                  <c:v>-1.3742240000283346E-2</c:v>
                </c:pt>
                <c:pt idx="254">
                  <c:v>-1.4121300002443604E-2</c:v>
                </c:pt>
                <c:pt idx="255">
                  <c:v>-8.0328199983341619E-3</c:v>
                </c:pt>
                <c:pt idx="256">
                  <c:v>-9.6857600001385435E-3</c:v>
                </c:pt>
                <c:pt idx="257">
                  <c:v>-2.12001999898348E-3</c:v>
                </c:pt>
                <c:pt idx="258">
                  <c:v>1.8625199954840355E-3</c:v>
                </c:pt>
                <c:pt idx="259">
                  <c:v>1.8307999998796731E-3</c:v>
                </c:pt>
                <c:pt idx="260">
                  <c:v>2.979659999255091E-3</c:v>
                </c:pt>
                <c:pt idx="261">
                  <c:v>2.2724399968865328E-3</c:v>
                </c:pt>
                <c:pt idx="262">
                  <c:v>2.3723199992673472E-3</c:v>
                </c:pt>
                <c:pt idx="263">
                  <c:v>4.3648599967127666E-3</c:v>
                </c:pt>
                <c:pt idx="264">
                  <c:v>6.0031599568901584E-3</c:v>
                </c:pt>
                <c:pt idx="265">
                  <c:v>8.2002799972542562E-3</c:v>
                </c:pt>
                <c:pt idx="266">
                  <c:v>8.457199961412698E-3</c:v>
                </c:pt>
                <c:pt idx="267">
                  <c:v>1.2508499996329192E-2</c:v>
                </c:pt>
                <c:pt idx="268">
                  <c:v>1.1315600000671111E-2</c:v>
                </c:pt>
                <c:pt idx="269">
                  <c:v>1.3492979996954091E-2</c:v>
                </c:pt>
                <c:pt idx="270">
                  <c:v>1.3492979996954091E-2</c:v>
                </c:pt>
                <c:pt idx="271">
                  <c:v>1.3892980001401156E-2</c:v>
                </c:pt>
                <c:pt idx="272">
                  <c:v>1.4821500000834931E-2</c:v>
                </c:pt>
                <c:pt idx="273">
                  <c:v>1.2442919993191026E-2</c:v>
                </c:pt>
                <c:pt idx="274">
                  <c:v>2.001503999781562E-2</c:v>
                </c:pt>
                <c:pt idx="275">
                  <c:v>1.8757040001219139E-2</c:v>
                </c:pt>
                <c:pt idx="276">
                  <c:v>2.0178459999442566E-2</c:v>
                </c:pt>
                <c:pt idx="277">
                  <c:v>1.987016000202857E-2</c:v>
                </c:pt>
                <c:pt idx="278">
                  <c:v>2.0755600002303254E-2</c:v>
                </c:pt>
                <c:pt idx="279">
                  <c:v>3.2593579999229405E-2</c:v>
                </c:pt>
                <c:pt idx="280">
                  <c:v>3.4227640004246496E-2</c:v>
                </c:pt>
                <c:pt idx="281">
                  <c:v>3.6884319997625425E-2</c:v>
                </c:pt>
                <c:pt idx="282">
                  <c:v>3.9880619995528832E-2</c:v>
                </c:pt>
                <c:pt idx="283">
                  <c:v>4.0080619997752365E-2</c:v>
                </c:pt>
                <c:pt idx="284">
                  <c:v>4.0180619995226152E-2</c:v>
                </c:pt>
                <c:pt idx="285">
                  <c:v>4.1920219999155961E-2</c:v>
                </c:pt>
                <c:pt idx="286">
                  <c:v>4.2020220003905706E-2</c:v>
                </c:pt>
                <c:pt idx="287">
                  <c:v>4.3020220000471454E-2</c:v>
                </c:pt>
                <c:pt idx="288">
                  <c:v>4.2112999995879363E-2</c:v>
                </c:pt>
                <c:pt idx="289">
                  <c:v>4.2112999995879363E-2</c:v>
                </c:pt>
                <c:pt idx="290">
                  <c:v>4.1048140003113076E-2</c:v>
                </c:pt>
                <c:pt idx="291">
                  <c:v>4.3555240001296625E-2</c:v>
                </c:pt>
                <c:pt idx="292">
                  <c:v>4.2447059997357428E-2</c:v>
                </c:pt>
                <c:pt idx="293">
                  <c:v>4.7723619994940236E-2</c:v>
                </c:pt>
                <c:pt idx="294">
                  <c:v>4.7923619997163769E-2</c:v>
                </c:pt>
                <c:pt idx="295">
                  <c:v>4.8023620001913514E-2</c:v>
                </c:pt>
                <c:pt idx="296">
                  <c:v>4.8716040051658638E-2</c:v>
                </c:pt>
                <c:pt idx="297">
                  <c:v>4.9916039875824936E-2</c:v>
                </c:pt>
                <c:pt idx="298">
                  <c:v>5.0416039957781322E-2</c:v>
                </c:pt>
                <c:pt idx="299">
                  <c:v>4.6708219859283417E-2</c:v>
                </c:pt>
                <c:pt idx="300">
                  <c:v>4.3814359814859927E-2</c:v>
                </c:pt>
                <c:pt idx="301">
                  <c:v>5.1205939947976731E-2</c:v>
                </c:pt>
                <c:pt idx="302">
                  <c:v>5.0191379996249452E-2</c:v>
                </c:pt>
                <c:pt idx="303">
                  <c:v>5.181280000397237E-2</c:v>
                </c:pt>
                <c:pt idx="304">
                  <c:v>4.9447940065874718E-2</c:v>
                </c:pt>
                <c:pt idx="305">
                  <c:v>4.964794019178953E-2</c:v>
                </c:pt>
                <c:pt idx="306">
                  <c:v>5.2047939840122126E-2</c:v>
                </c:pt>
                <c:pt idx="307">
                  <c:v>5.207598015840631E-2</c:v>
                </c:pt>
                <c:pt idx="308">
                  <c:v>5.1475859960191883E-2</c:v>
                </c:pt>
                <c:pt idx="309">
                  <c:v>5.0568160040711518E-2</c:v>
                </c:pt>
                <c:pt idx="310">
                  <c:v>5.9349299997847993E-2</c:v>
                </c:pt>
                <c:pt idx="311">
                  <c:v>6.0910799998964649E-2</c:v>
                </c:pt>
                <c:pt idx="312">
                  <c:v>5.852197996864561E-2</c:v>
                </c:pt>
                <c:pt idx="313">
                  <c:v>5.9728719934355468E-2</c:v>
                </c:pt>
                <c:pt idx="314">
                  <c:v>5.7835819956380874E-2</c:v>
                </c:pt>
                <c:pt idx="315">
                  <c:v>6.0206819849554449E-2</c:v>
                </c:pt>
                <c:pt idx="316">
                  <c:v>6.6787359857698902E-2</c:v>
                </c:pt>
                <c:pt idx="317">
                  <c:v>6.9846700003836304E-2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81-4853-8917-7EEDE266C1F1}"/>
            </c:ext>
          </c:extLst>
        </c:ser>
        <c:ser>
          <c:idx val="8"/>
          <c:order val="1"/>
          <c:tx>
            <c:strRef>
              <c:f>'Active 1'!$AC$1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1'!$AB$2:$AB$17</c:f>
              <c:numCache>
                <c:formatCode>General</c:formatCode>
                <c:ptCount val="16"/>
                <c:pt idx="0">
                  <c:v>4000</c:v>
                </c:pt>
                <c:pt idx="1">
                  <c:v>6000</c:v>
                </c:pt>
                <c:pt idx="2">
                  <c:v>8000</c:v>
                </c:pt>
                <c:pt idx="3">
                  <c:v>10000</c:v>
                </c:pt>
                <c:pt idx="4">
                  <c:v>12000</c:v>
                </c:pt>
                <c:pt idx="5">
                  <c:v>14000</c:v>
                </c:pt>
                <c:pt idx="6">
                  <c:v>16000</c:v>
                </c:pt>
                <c:pt idx="7">
                  <c:v>18000</c:v>
                </c:pt>
                <c:pt idx="8">
                  <c:v>20000</c:v>
                </c:pt>
                <c:pt idx="9">
                  <c:v>22000</c:v>
                </c:pt>
                <c:pt idx="10">
                  <c:v>24000</c:v>
                </c:pt>
                <c:pt idx="11">
                  <c:v>26000</c:v>
                </c:pt>
                <c:pt idx="12">
                  <c:v>28000</c:v>
                </c:pt>
                <c:pt idx="13">
                  <c:v>30000</c:v>
                </c:pt>
                <c:pt idx="14">
                  <c:v>32000</c:v>
                </c:pt>
                <c:pt idx="15">
                  <c:v>34000</c:v>
                </c:pt>
              </c:numCache>
            </c:numRef>
          </c:xVal>
          <c:yVal>
            <c:numRef>
              <c:f>'Active 1'!$AC$2:$AC$17</c:f>
              <c:numCache>
                <c:formatCode>General</c:formatCode>
                <c:ptCount val="16"/>
                <c:pt idx="0">
                  <c:v>4.7786579448731895E-2</c:v>
                </c:pt>
                <c:pt idx="1">
                  <c:v>3.912258361896339E-2</c:v>
                </c:pt>
                <c:pt idx="2">
                  <c:v>3.098711333922767E-2</c:v>
                </c:pt>
                <c:pt idx="3">
                  <c:v>2.3380168609524733E-2</c:v>
                </c:pt>
                <c:pt idx="4">
                  <c:v>1.6301749429854573E-2</c:v>
                </c:pt>
                <c:pt idx="5">
                  <c:v>9.7518558002171896E-3</c:v>
                </c:pt>
                <c:pt idx="6">
                  <c:v>3.7304877206125811E-3</c:v>
                </c:pt>
                <c:pt idx="7">
                  <c:v>-1.7623548089592336E-3</c:v>
                </c:pt>
                <c:pt idx="8">
                  <c:v>-6.7266717884982841E-3</c:v>
                </c:pt>
                <c:pt idx="9">
                  <c:v>-1.1162463218004542E-2</c:v>
                </c:pt>
                <c:pt idx="10">
                  <c:v>-1.5069729097478037E-2</c:v>
                </c:pt>
                <c:pt idx="11">
                  <c:v>-1.8448469426918732E-2</c:v>
                </c:pt>
                <c:pt idx="12">
                  <c:v>-2.1298684206326669E-2</c:v>
                </c:pt>
                <c:pt idx="13">
                  <c:v>-2.3620373435701822E-2</c:v>
                </c:pt>
                <c:pt idx="14">
                  <c:v>-2.5413537115044196E-2</c:v>
                </c:pt>
                <c:pt idx="15">
                  <c:v>-2.6678175244353758E-2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81-4853-8917-7EEDE266C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096936"/>
        <c:axId val="1"/>
      </c:scatterChart>
      <c:valAx>
        <c:axId val="745096936"/>
        <c:scaling>
          <c:orientation val="minMax"/>
          <c:max val="50000"/>
          <c:min val="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50969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O-C Diagr.</a:t>
            </a:r>
          </a:p>
        </c:rich>
      </c:tx>
      <c:layout>
        <c:manualLayout>
          <c:xMode val="edge"/>
          <c:yMode val="edge"/>
          <c:x val="0.40232856551845747"/>
          <c:y val="3.4582195850160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01681759379043"/>
          <c:y val="0.14121037463976946"/>
          <c:w val="0.8408796895213454"/>
          <c:h val="0.677233429394812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(5)'!$H$21:$H$939</c:f>
              <c:numCache>
                <c:formatCode>General</c:formatCode>
                <c:ptCount val="919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112">
                  <c:v>2.7467160005471669E-2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24-459C-9EBE-8239E69DCE7B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</c:numCache>
              </c:numRef>
            </c:plus>
            <c:minus>
              <c:numRef>
                <c:f>'A (5)'!$D$21:$D$939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(5)'!$I$21:$I$939</c:f>
              <c:numCache>
                <c:formatCode>General</c:formatCode>
                <c:ptCount val="919"/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0">
                  <c:v>5.148004000147921E-2</c:v>
                </c:pt>
                <c:pt idx="71">
                  <c:v>9.1480039998714346E-2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79">
                  <c:v>6.5901580001082039E-2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4">
                  <c:v>-8.199986000181525E-2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89">
                  <c:v>-9.7664679997251369E-2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0">
                  <c:v>-5.614088000220363E-2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  <c:pt idx="110">
                  <c:v>-8.9999999909196049E-4</c:v>
                </c:pt>
                <c:pt idx="111">
                  <c:v>5.3688400003011338E-3</c:v>
                </c:pt>
                <c:pt idx="113">
                  <c:v>3.1242739998560864E-2</c:v>
                </c:pt>
                <c:pt idx="114">
                  <c:v>1.4145820001431275E-2</c:v>
                </c:pt>
                <c:pt idx="115">
                  <c:v>7.9672400024719536E-3</c:v>
                </c:pt>
                <c:pt idx="116">
                  <c:v>3.9166319998912513E-2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27">
                  <c:v>1.5636439995432738E-2</c:v>
                </c:pt>
                <c:pt idx="128">
                  <c:v>1.3349799999559764E-2</c:v>
                </c:pt>
                <c:pt idx="130">
                  <c:v>3.6244400034775026E-3</c:v>
                </c:pt>
                <c:pt idx="135">
                  <c:v>5.8639199996832758E-3</c:v>
                </c:pt>
                <c:pt idx="136">
                  <c:v>7.3427000024821609E-3</c:v>
                </c:pt>
                <c:pt idx="137">
                  <c:v>5.2351199992699549E-3</c:v>
                </c:pt>
                <c:pt idx="138">
                  <c:v>6.127540000306908E-3</c:v>
                </c:pt>
                <c:pt idx="141">
                  <c:v>7.3636800007079728E-3</c:v>
                </c:pt>
                <c:pt idx="142">
                  <c:v>-1.0529220002354123E-2</c:v>
                </c:pt>
                <c:pt idx="144">
                  <c:v>-3.0293399977381341E-3</c:v>
                </c:pt>
                <c:pt idx="146">
                  <c:v>1.0706680004659574E-2</c:v>
                </c:pt>
                <c:pt idx="147">
                  <c:v>1.570668000204023E-2</c:v>
                </c:pt>
                <c:pt idx="148">
                  <c:v>-5.4013800036045723E-3</c:v>
                </c:pt>
                <c:pt idx="149">
                  <c:v>-9.0174000069964677E-4</c:v>
                </c:pt>
                <c:pt idx="150">
                  <c:v>2.9909200020483695E-3</c:v>
                </c:pt>
                <c:pt idx="155">
                  <c:v>1.9793999963440001E-3</c:v>
                </c:pt>
                <c:pt idx="156">
                  <c:v>-8.1662000011419877E-3</c:v>
                </c:pt>
                <c:pt idx="169">
                  <c:v>-2.1908640002948232E-2</c:v>
                </c:pt>
                <c:pt idx="170">
                  <c:v>-2.4408760000369512E-2</c:v>
                </c:pt>
                <c:pt idx="171">
                  <c:v>-2.3516100001870655E-2</c:v>
                </c:pt>
                <c:pt idx="173">
                  <c:v>-2.7624399997876026E-2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24-459C-9EBE-8239E69DCE7B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 (5)'!$D$21:$D$33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(5)'!$J$21:$J$939</c:f>
              <c:numCache>
                <c:formatCode>General</c:formatCode>
                <c:ptCount val="919"/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8.3564999949885532E-3</c:v>
                </c:pt>
                <c:pt idx="124">
                  <c:v>1.0045099996204954E-2</c:v>
                </c:pt>
                <c:pt idx="125">
                  <c:v>9.6081599986064248E-3</c:v>
                </c:pt>
                <c:pt idx="126">
                  <c:v>8.0295799998566508E-3</c:v>
                </c:pt>
                <c:pt idx="129">
                  <c:v>5.0817199953598902E-3</c:v>
                </c:pt>
                <c:pt idx="131">
                  <c:v>6.551279999257531E-3</c:v>
                </c:pt>
                <c:pt idx="132">
                  <c:v>6.3726999942446128E-3</c:v>
                </c:pt>
                <c:pt idx="133">
                  <c:v>6.9582599971909076E-3</c:v>
                </c:pt>
                <c:pt idx="134">
                  <c:v>4.8650000026100315E-3</c:v>
                </c:pt>
                <c:pt idx="139">
                  <c:v>1.3504399976227432E-3</c:v>
                </c:pt>
                <c:pt idx="140">
                  <c:v>-1.428140007192269E-3</c:v>
                </c:pt>
                <c:pt idx="143">
                  <c:v>-1.7507599986856803E-3</c:v>
                </c:pt>
                <c:pt idx="145">
                  <c:v>-6.6508000600151718E-4</c:v>
                </c:pt>
                <c:pt idx="151">
                  <c:v>-8.2412999981897883E-3</c:v>
                </c:pt>
                <c:pt idx="152">
                  <c:v>-7.5413000013213605E-3</c:v>
                </c:pt>
                <c:pt idx="153">
                  <c:v>-6.7414200020721182E-3</c:v>
                </c:pt>
                <c:pt idx="154">
                  <c:v>-5.6414200080325827E-3</c:v>
                </c:pt>
                <c:pt idx="157">
                  <c:v>-6.520920003822539E-3</c:v>
                </c:pt>
                <c:pt idx="158">
                  <c:v>-5.9209200044278987E-3</c:v>
                </c:pt>
                <c:pt idx="159">
                  <c:v>-7.1138200073619373E-3</c:v>
                </c:pt>
                <c:pt idx="160">
                  <c:v>-6.9138200051384047E-3</c:v>
                </c:pt>
                <c:pt idx="161">
                  <c:v>-8.0261800030712038E-3</c:v>
                </c:pt>
                <c:pt idx="162">
                  <c:v>-9.5641600055387244E-3</c:v>
                </c:pt>
                <c:pt idx="163">
                  <c:v>-8.7641600039205514E-3</c:v>
                </c:pt>
                <c:pt idx="164">
                  <c:v>-1.2042739996104501E-2</c:v>
                </c:pt>
                <c:pt idx="165">
                  <c:v>-1.1042739999538753E-2</c:v>
                </c:pt>
                <c:pt idx="166">
                  <c:v>-1.7479759997513611E-2</c:v>
                </c:pt>
                <c:pt idx="167">
                  <c:v>-1.3395839996519499E-2</c:v>
                </c:pt>
                <c:pt idx="168">
                  <c:v>-1.6652480000630021E-2</c:v>
                </c:pt>
                <c:pt idx="172">
                  <c:v>-1.7524280003271997E-2</c:v>
                </c:pt>
                <c:pt idx="174">
                  <c:v>-1.9396560004679486E-2</c:v>
                </c:pt>
                <c:pt idx="175">
                  <c:v>-2.426804000424454E-2</c:v>
                </c:pt>
                <c:pt idx="176">
                  <c:v>-2.2909280000021681E-2</c:v>
                </c:pt>
                <c:pt idx="177">
                  <c:v>-2.2738760002539493E-2</c:v>
                </c:pt>
                <c:pt idx="178">
                  <c:v>-2.4317339994013309E-2</c:v>
                </c:pt>
                <c:pt idx="179">
                  <c:v>-2.4231660005170852E-2</c:v>
                </c:pt>
                <c:pt idx="180">
                  <c:v>-2.1538879998843186E-2</c:v>
                </c:pt>
                <c:pt idx="181">
                  <c:v>-2.5817460002144799E-2</c:v>
                </c:pt>
                <c:pt idx="182">
                  <c:v>-2.3731900000711903E-2</c:v>
                </c:pt>
                <c:pt idx="183">
                  <c:v>-2.3346699999819975E-2</c:v>
                </c:pt>
                <c:pt idx="185">
                  <c:v>-3.1203459999233019E-2</c:v>
                </c:pt>
                <c:pt idx="207">
                  <c:v>-2.7940080006374046E-2</c:v>
                </c:pt>
                <c:pt idx="210">
                  <c:v>-2.5040439999429509E-2</c:v>
                </c:pt>
                <c:pt idx="219">
                  <c:v>-2.2868760002893396E-2</c:v>
                </c:pt>
                <c:pt idx="223">
                  <c:v>-2.3603260000527371E-2</c:v>
                </c:pt>
                <c:pt idx="234">
                  <c:v>-9.7910600015893579E-3</c:v>
                </c:pt>
                <c:pt idx="235">
                  <c:v>-8.3062199992127717E-3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24-459C-9EBE-8239E69DCE7B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(5)'!$K$21:$K$939</c:f>
              <c:numCache>
                <c:formatCode>General</c:formatCode>
                <c:ptCount val="919"/>
                <c:pt idx="184">
                  <c:v>-2.4195999998482876E-2</c:v>
                </c:pt>
                <c:pt idx="186">
                  <c:v>-2.6239999999233987E-2</c:v>
                </c:pt>
                <c:pt idx="187">
                  <c:v>-2.4629281397210434E-2</c:v>
                </c:pt>
                <c:pt idx="188">
                  <c:v>-2.7102539999759756E-2</c:v>
                </c:pt>
                <c:pt idx="189">
                  <c:v>-2.5702660001115873E-2</c:v>
                </c:pt>
                <c:pt idx="190">
                  <c:v>-2.6095679997524712E-2</c:v>
                </c:pt>
                <c:pt idx="191">
                  <c:v>-2.5389180002093781E-2</c:v>
                </c:pt>
                <c:pt idx="192">
                  <c:v>-2.8603500002645887E-2</c:v>
                </c:pt>
                <c:pt idx="193">
                  <c:v>-2.4096400004054885E-2</c:v>
                </c:pt>
                <c:pt idx="194">
                  <c:v>-2.6710719997936394E-2</c:v>
                </c:pt>
                <c:pt idx="195">
                  <c:v>-2.728930000012042E-2</c:v>
                </c:pt>
                <c:pt idx="196">
                  <c:v>-2.3603620000358205E-2</c:v>
                </c:pt>
                <c:pt idx="197">
                  <c:v>-2.4110840000503231E-2</c:v>
                </c:pt>
                <c:pt idx="198">
                  <c:v>-2.2996640000201296E-2</c:v>
                </c:pt>
                <c:pt idx="199">
                  <c:v>-2.5210959996911697E-2</c:v>
                </c:pt>
                <c:pt idx="200">
                  <c:v>-2.5518299997202121E-2</c:v>
                </c:pt>
                <c:pt idx="201">
                  <c:v>-2.779688000009628E-2</c:v>
                </c:pt>
                <c:pt idx="202">
                  <c:v>-2.3811200000636745E-2</c:v>
                </c:pt>
                <c:pt idx="203">
                  <c:v>-2.4804100001347251E-2</c:v>
                </c:pt>
                <c:pt idx="204">
                  <c:v>-2.4718419997952878E-2</c:v>
                </c:pt>
                <c:pt idx="205">
                  <c:v>-2.5311320001492277E-2</c:v>
                </c:pt>
                <c:pt idx="206">
                  <c:v>-2.7004219999071211E-2</c:v>
                </c:pt>
                <c:pt idx="208">
                  <c:v>-2.6025999999546912E-2</c:v>
                </c:pt>
                <c:pt idx="209">
                  <c:v>-2.3618900006113108E-2</c:v>
                </c:pt>
                <c:pt idx="211">
                  <c:v>-2.4519020000298042E-2</c:v>
                </c:pt>
                <c:pt idx="212">
                  <c:v>-2.5540560003719293E-2</c:v>
                </c:pt>
                <c:pt idx="213">
                  <c:v>-2.5526719997287728E-2</c:v>
                </c:pt>
                <c:pt idx="214">
                  <c:v>-2.5655599994934164E-2</c:v>
                </c:pt>
                <c:pt idx="215">
                  <c:v>-2.4941520001448225E-2</c:v>
                </c:pt>
                <c:pt idx="216">
                  <c:v>-2.3940680002851877E-2</c:v>
                </c:pt>
                <c:pt idx="217">
                  <c:v>-2.5702619997900911E-2</c:v>
                </c:pt>
                <c:pt idx="218">
                  <c:v>-2.5095520002651028E-2</c:v>
                </c:pt>
                <c:pt idx="220">
                  <c:v>-2.3553920000267681E-2</c:v>
                </c:pt>
                <c:pt idx="221">
                  <c:v>-2.2677420005493332E-2</c:v>
                </c:pt>
                <c:pt idx="222">
                  <c:v>-2.4063460004981607E-2</c:v>
                </c:pt>
                <c:pt idx="224">
                  <c:v>-1.833197999803815E-2</c:v>
                </c:pt>
                <c:pt idx="225">
                  <c:v>-1.967811999929836E-2</c:v>
                </c:pt>
                <c:pt idx="226">
                  <c:v>-1.959812000131933E-2</c:v>
                </c:pt>
                <c:pt idx="227">
                  <c:v>-1.9178120004653465E-2</c:v>
                </c:pt>
                <c:pt idx="228">
                  <c:v>-1.5125680001801811E-2</c:v>
                </c:pt>
                <c:pt idx="229">
                  <c:v>-1.789754000492394E-2</c:v>
                </c:pt>
                <c:pt idx="230">
                  <c:v>-1.7578620005224366E-2</c:v>
                </c:pt>
                <c:pt idx="231">
                  <c:v>-1.3742000002821442E-2</c:v>
                </c:pt>
                <c:pt idx="232">
                  <c:v>-1.3742240000283346E-2</c:v>
                </c:pt>
                <c:pt idx="233">
                  <c:v>-8.0328199983341619E-3</c:v>
                </c:pt>
                <c:pt idx="236">
                  <c:v>-9.2991199999232776E-3</c:v>
                </c:pt>
                <c:pt idx="237">
                  <c:v>-9.6857600001385435E-3</c:v>
                </c:pt>
                <c:pt idx="238">
                  <c:v>-2.12001999898348E-3</c:v>
                </c:pt>
                <c:pt idx="239">
                  <c:v>-2.12001999898348E-3</c:v>
                </c:pt>
                <c:pt idx="240">
                  <c:v>1.8625199954840355E-3</c:v>
                </c:pt>
                <c:pt idx="241">
                  <c:v>1.8307999998796731E-3</c:v>
                </c:pt>
                <c:pt idx="242">
                  <c:v>2.979659999255091E-3</c:v>
                </c:pt>
                <c:pt idx="243">
                  <c:v>2.2724399968865328E-3</c:v>
                </c:pt>
                <c:pt idx="244">
                  <c:v>2.3723199992673472E-3</c:v>
                </c:pt>
                <c:pt idx="245">
                  <c:v>4.3648599967127666E-3</c:v>
                </c:pt>
                <c:pt idx="246">
                  <c:v>6.0031599568901584E-3</c:v>
                </c:pt>
                <c:pt idx="247">
                  <c:v>8.2002799972542562E-3</c:v>
                </c:pt>
                <c:pt idx="248">
                  <c:v>8.457199961412698E-3</c:v>
                </c:pt>
                <c:pt idx="249">
                  <c:v>1.2508499996329192E-2</c:v>
                </c:pt>
                <c:pt idx="250">
                  <c:v>1.1315600000671111E-2</c:v>
                </c:pt>
                <c:pt idx="251">
                  <c:v>1.3492979996954091E-2</c:v>
                </c:pt>
                <c:pt idx="252">
                  <c:v>1.3492979996954091E-2</c:v>
                </c:pt>
                <c:pt idx="253">
                  <c:v>1.3892980001401156E-2</c:v>
                </c:pt>
                <c:pt idx="254">
                  <c:v>1.4821500000834931E-2</c:v>
                </c:pt>
                <c:pt idx="255">
                  <c:v>1.2442919993191026E-2</c:v>
                </c:pt>
                <c:pt idx="256">
                  <c:v>2.001503999781562E-2</c:v>
                </c:pt>
                <c:pt idx="257">
                  <c:v>1.8757040001219139E-2</c:v>
                </c:pt>
                <c:pt idx="258">
                  <c:v>2.0178459999442566E-2</c:v>
                </c:pt>
                <c:pt idx="259">
                  <c:v>1.987016000202857E-2</c:v>
                </c:pt>
                <c:pt idx="260">
                  <c:v>2.0755600002303254E-2</c:v>
                </c:pt>
                <c:pt idx="261">
                  <c:v>3.2593579999229405E-2</c:v>
                </c:pt>
                <c:pt idx="262">
                  <c:v>3.4227640004246496E-2</c:v>
                </c:pt>
                <c:pt idx="263">
                  <c:v>3.6884319997625425E-2</c:v>
                </c:pt>
                <c:pt idx="264">
                  <c:v>3.9880619995528832E-2</c:v>
                </c:pt>
                <c:pt idx="265">
                  <c:v>4.0080619997752365E-2</c:v>
                </c:pt>
                <c:pt idx="266">
                  <c:v>4.0180619995226152E-2</c:v>
                </c:pt>
                <c:pt idx="267">
                  <c:v>4.1920219999155961E-2</c:v>
                </c:pt>
                <c:pt idx="268">
                  <c:v>4.2020220003905706E-2</c:v>
                </c:pt>
                <c:pt idx="269">
                  <c:v>4.3020220000471454E-2</c:v>
                </c:pt>
                <c:pt idx="270">
                  <c:v>4.2112999995879363E-2</c:v>
                </c:pt>
                <c:pt idx="271">
                  <c:v>4.2112999995879363E-2</c:v>
                </c:pt>
                <c:pt idx="272">
                  <c:v>4.1048140003113076E-2</c:v>
                </c:pt>
                <c:pt idx="273">
                  <c:v>4.3555240001296625E-2</c:v>
                </c:pt>
                <c:pt idx="274">
                  <c:v>4.2447059997357428E-2</c:v>
                </c:pt>
                <c:pt idx="275">
                  <c:v>4.7723619994940236E-2</c:v>
                </c:pt>
                <c:pt idx="276">
                  <c:v>4.7923619997163769E-2</c:v>
                </c:pt>
                <c:pt idx="277">
                  <c:v>4.8023620001913514E-2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224-459C-9EBE-8239E69DCE7B}"/>
            </c:ext>
          </c:extLst>
        </c:ser>
        <c:ser>
          <c:idx val="2"/>
          <c:order val="4"/>
          <c:tx>
            <c:strRef>
              <c:f>'A (5)'!$L$20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(5)'!$L$21:$L$939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224-459C-9EBE-8239E69DCE7B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(5)'!$M$21:$M$939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224-459C-9EBE-8239E69DCE7B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 (5)'!$D$21:$D$64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(5)'!$N$21:$N$939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224-459C-9EBE-8239E69DCE7B}"/>
            </c:ext>
          </c:extLst>
        </c:ser>
        <c:ser>
          <c:idx val="9"/>
          <c:order val="7"/>
          <c:tx>
            <c:strRef>
              <c:f>'A (5)'!$T$20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</c:numCache>
            </c:numRef>
          </c:xVal>
          <c:yVal>
            <c:numRef>
              <c:f>'A (5)'!$T$21:$T$939</c:f>
              <c:numCache>
                <c:formatCode>General</c:formatCode>
                <c:ptCount val="919"/>
                <c:pt idx="72">
                  <c:v>-7.9698539997480111E-2</c:v>
                </c:pt>
                <c:pt idx="73">
                  <c:v>-1.1305759999231668E-2</c:v>
                </c:pt>
                <c:pt idx="78">
                  <c:v>-5.2952100002585212E-2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224-459C-9EBE-8239E69DCE7B}"/>
            </c:ext>
          </c:extLst>
        </c:ser>
        <c:ser>
          <c:idx val="7"/>
          <c:order val="8"/>
          <c:tx>
            <c:strRef>
              <c:f>'A (5)'!$AX$1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(5)'!$AW$2:$AW$106</c:f>
              <c:numCache>
                <c:formatCode>General</c:formatCode>
                <c:ptCount val="10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</c:numCache>
            </c:numRef>
          </c:xVal>
          <c:yVal>
            <c:numRef>
              <c:f>'A (5)'!$AX$2:$AX$106</c:f>
              <c:numCache>
                <c:formatCode>General</c:formatCode>
                <c:ptCount val="105"/>
                <c:pt idx="0">
                  <c:v>7.3345601787694323E-2</c:v>
                </c:pt>
                <c:pt idx="1">
                  <c:v>6.406130833735893E-2</c:v>
                </c:pt>
                <c:pt idx="2">
                  <c:v>5.4856096107722546E-2</c:v>
                </c:pt>
                <c:pt idx="3">
                  <c:v>4.5777294084470038E-2</c:v>
                </c:pt>
                <c:pt idx="4">
                  <c:v>3.6882137041996152E-2</c:v>
                </c:pt>
                <c:pt idx="5">
                  <c:v>2.8238747224141873E-2</c:v>
                </c:pt>
                <c:pt idx="6">
                  <c:v>1.9926476943850274E-2</c:v>
                </c:pt>
                <c:pt idx="7">
                  <c:v>1.2035081729704973E-2</c:v>
                </c:pt>
                <c:pt idx="8">
                  <c:v>4.6620970059951874E-3</c:v>
                </c:pt>
                <c:pt idx="9">
                  <c:v>-2.0921160536751665E-3</c:v>
                </c:pt>
                <c:pt idx="10">
                  <c:v>-8.1317754105963216E-3</c:v>
                </c:pt>
                <c:pt idx="11">
                  <c:v>-1.3374889812794069E-2</c:v>
                </c:pt>
                <c:pt idx="12">
                  <c:v>-1.7762721828308112E-2</c:v>
                </c:pt>
                <c:pt idx="13">
                  <c:v>-2.1267328599286969E-2</c:v>
                </c:pt>
                <c:pt idx="14">
                  <c:v>-2.3895143937642215E-2</c:v>
                </c:pt>
                <c:pt idx="15">
                  <c:v>-2.5685583642379488E-2</c:v>
                </c:pt>
                <c:pt idx="16">
                  <c:v>-2.6705149745512295E-2</c:v>
                </c:pt>
                <c:pt idx="17">
                  <c:v>-2.7038758646201103E-2</c:v>
                </c:pt>
                <c:pt idx="18">
                  <c:v>-2.6780474799873215E-2</c:v>
                </c:pt>
                <c:pt idx="19">
                  <c:v>-2.6025451951432299E-2</c:v>
                </c:pt>
                <c:pt idx="20">
                  <c:v>-2.486404928326133E-2</c:v>
                </c:pt>
                <c:pt idx="21">
                  <c:v>-2.3378268808715567E-2</c:v>
                </c:pt>
                <c:pt idx="22">
                  <c:v>-2.164013344862125E-2</c:v>
                </c:pt>
                <c:pt idx="23">
                  <c:v>-1.9711430770087041E-2</c:v>
                </c:pt>
                <c:pt idx="24">
                  <c:v>-1.7644280825092815E-2</c:v>
                </c:pt>
                <c:pt idx="25">
                  <c:v>-1.5482119034954611E-2</c:v>
                </c:pt>
                <c:pt idx="26">
                  <c:v>-1.3260827409957945E-2</c:v>
                </c:pt>
                <c:pt idx="27">
                  <c:v>-1.1009859533144329E-2</c:v>
                </c:pt>
                <c:pt idx="28">
                  <c:v>-8.7532796660810142E-3</c:v>
                </c:pt>
                <c:pt idx="29">
                  <c:v>-6.5106815000137734E-3</c:v>
                </c:pt>
                <c:pt idx="30">
                  <c:v>-4.2979776015997801E-3</c:v>
                </c:pt>
                <c:pt idx="31">
                  <c:v>-2.1280644196804231E-3</c:v>
                </c:pt>
                <c:pt idx="32">
                  <c:v>-1.1374778869706337E-5</c:v>
                </c:pt>
                <c:pt idx="33">
                  <c:v>2.0436671655984576E-3</c:v>
                </c:pt>
                <c:pt idx="34">
                  <c:v>4.0302729907793523E-3</c:v>
                </c:pt>
                <c:pt idx="35">
                  <c:v>5.9429845891811953E-3</c:v>
                </c:pt>
                <c:pt idx="36">
                  <c:v>7.7774236857277405E-3</c:v>
                </c:pt>
                <c:pt idx="37">
                  <c:v>9.5300859595503808E-3</c:v>
                </c:pt>
                <c:pt idx="38">
                  <c:v>1.1198171635861374E-2</c:v>
                </c:pt>
                <c:pt idx="39">
                  <c:v>1.2779446277412478E-2</c:v>
                </c:pt>
                <c:pt idx="40">
                  <c:v>1.4272126914139021E-2</c:v>
                </c:pt>
                <c:pt idx="41">
                  <c:v>1.5674789598342578E-2</c:v>
                </c:pt>
                <c:pt idx="42">
                  <c:v>1.6986295040419208E-2</c:v>
                </c:pt>
                <c:pt idx="43">
                  <c:v>1.8205729290457787E-2</c:v>
                </c:pt>
                <c:pt idx="44">
                  <c:v>1.9332356616125507E-2</c:v>
                </c:pt>
                <c:pt idx="45">
                  <c:v>2.0365581900329874E-2</c:v>
                </c:pt>
                <c:pt idx="46">
                  <c:v>2.130492012103662E-2</c:v>
                </c:pt>
                <c:pt idx="47">
                  <c:v>2.2149970816769678E-2</c:v>
                </c:pt>
                <c:pt idx="48">
                  <c:v>2.2900395882264037E-2</c:v>
                </c:pt>
                <c:pt idx="49">
                  <c:v>2.3555899546574166E-2</c:v>
                </c:pt>
                <c:pt idx="50">
                  <c:v>2.4116209909010332E-2</c:v>
                </c:pt>
                <c:pt idx="51">
                  <c:v>2.4581061888750817E-2</c:v>
                </c:pt>
                <c:pt idx="52">
                  <c:v>2.4950181829295377E-2</c:v>
                </c:pt>
                <c:pt idx="53">
                  <c:v>2.5223274250774676E-2</c:v>
                </c:pt>
                <c:pt idx="54">
                  <c:v>2.5400011343208455E-2</c:v>
                </c:pt>
                <c:pt idx="55">
                  <c:v>2.5480025746053542E-2</c:v>
                </c:pt>
                <c:pt idx="56">
                  <c:v>2.5462906988908941E-2</c:v>
                </c:pt>
                <c:pt idx="57">
                  <c:v>2.5348201717386283E-2</c:v>
                </c:pt>
                <c:pt idx="58">
                  <c:v>2.5135417550390053E-2</c:v>
                </c:pt>
                <c:pt idx="59">
                  <c:v>2.4824030167594054E-2</c:v>
                </c:pt>
                <c:pt idx="60">
                  <c:v>2.4413493061824554E-2</c:v>
                </c:pt>
                <c:pt idx="61">
                  <c:v>2.390324935191895E-2</c:v>
                </c:pt>
                <c:pt idx="62">
                  <c:v>2.329274516142717E-2</c:v>
                </c:pt>
                <c:pt idx="63">
                  <c:v>2.2581444329908627E-2</c:v>
                </c:pt>
                <c:pt idx="64">
                  <c:v>2.1768844616950337E-2</c:v>
                </c:pt>
                <c:pt idx="65">
                  <c:v>2.0854496045088471E-2</c:v>
                </c:pt>
                <c:pt idx="66">
                  <c:v>1.9838022553665124E-2</c:v>
                </c:pt>
                <c:pt idx="67">
                  <c:v>1.8719148644245745E-2</c:v>
                </c:pt>
                <c:pt idx="68">
                  <c:v>1.7497733140244463E-2</c:v>
                </c:pt>
                <c:pt idx="69">
                  <c:v>1.6173812530153431E-2</c:v>
                </c:pt>
                <c:pt idx="70">
                  <c:v>1.4747656619062487E-2</c:v>
                </c:pt>
                <c:pt idx="71">
                  <c:v>1.3219839421533725E-2</c:v>
                </c:pt>
                <c:pt idx="72">
                  <c:v>1.1591328477575144E-2</c:v>
                </c:pt>
                <c:pt idx="73">
                  <c:v>9.8635961850885474E-3</c:v>
                </c:pt>
                <c:pt idx="74">
                  <c:v>8.0387574568483687E-3</c:v>
                </c:pt>
                <c:pt idx="75">
                  <c:v>6.1197391562139661E-3</c:v>
                </c:pt>
                <c:pt idx="76">
                  <c:v>4.1104884225562268E-3</c:v>
                </c:pt>
                <c:pt idx="77">
                  <c:v>2.0162291543411176E-3</c:v>
                </c:pt>
                <c:pt idx="78">
                  <c:v>-1.562215589621628E-4</c:v>
                </c:pt>
                <c:pt idx="79">
                  <c:v>-2.3980626506195811E-3</c:v>
                </c:pt>
                <c:pt idx="80">
                  <c:v>-4.6980272382078844E-3</c:v>
                </c:pt>
                <c:pt idx="81">
                  <c:v>-7.0417916050686657E-3</c:v>
                </c:pt>
                <c:pt idx="82">
                  <c:v>-9.4112569993340632E-3</c:v>
                </c:pt>
                <c:pt idx="83">
                  <c:v>-1.1783688937802336E-2</c:v>
                </c:pt>
                <c:pt idx="84">
                  <c:v>-1.4130705714026505E-2</c:v>
                </c:pt>
                <c:pt idx="85">
                  <c:v>-1.6417122484903256E-2</c:v>
                </c:pt>
                <c:pt idx="86">
                  <c:v>-1.8599685703660485E-2</c:v>
                </c:pt>
                <c:pt idx="87">
                  <c:v>-2.0625784304820271E-2</c:v>
                </c:pt>
                <c:pt idx="88">
                  <c:v>-2.2432310540784595E-2</c:v>
                </c:pt>
                <c:pt idx="89">
                  <c:v>-2.3944971924322205E-2</c:v>
                </c:pt>
                <c:pt idx="90">
                  <c:v>-2.5078514661869718E-2</c:v>
                </c:pt>
                <c:pt idx="91">
                  <c:v>-2.5738456753601636E-2</c:v>
                </c:pt>
                <c:pt idx="92">
                  <c:v>-2.5824939823206081E-2</c:v>
                </c:pt>
                <c:pt idx="93">
                  <c:v>-2.5239052709902895E-2</c:v>
                </c:pt>
                <c:pt idx="94">
                  <c:v>-2.3891365026932537E-2</c:v>
                </c:pt>
                <c:pt idx="95">
                  <c:v>-2.1711521697508313E-2</c:v>
                </c:pt>
                <c:pt idx="96">
                  <c:v>-1.8656934877627894E-2</c:v>
                </c:pt>
                <c:pt idx="97">
                  <c:v>-1.4718361414309419E-2</c:v>
                </c:pt>
                <c:pt idx="98">
                  <c:v>-9.9207921737217014E-3</c:v>
                </c:pt>
                <c:pt idx="99">
                  <c:v>-4.3194386759780878E-3</c:v>
                </c:pt>
                <c:pt idx="100">
                  <c:v>2.007947867897604E-3</c:v>
                </c:pt>
                <c:pt idx="101">
                  <c:v>8.9703362311320742E-3</c:v>
                </c:pt>
                <c:pt idx="102">
                  <c:v>1.6472194377610071E-2</c:v>
                </c:pt>
                <c:pt idx="103">
                  <c:v>2.4420419225618557E-2</c:v>
                </c:pt>
                <c:pt idx="104">
                  <c:v>3.2728925061513231E-2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224-459C-9EBE-8239E69DC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42600"/>
        <c:axId val="1"/>
      </c:scatterChart>
      <c:valAx>
        <c:axId val="867742600"/>
        <c:scaling>
          <c:orientation val="minMax"/>
          <c:min val="3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522642034086819"/>
              <c:y val="0.873198715490076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571852936987526E-2"/>
              <c:y val="0.39193075077649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7426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346280358366054"/>
          <c:y val="0.92550263595274085"/>
          <c:w val="0.90697796496368177"/>
          <c:h val="0.98280922621062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O-C Diagr.</a:t>
            </a:r>
          </a:p>
        </c:rich>
      </c:tx>
      <c:layout>
        <c:manualLayout>
          <c:xMode val="edge"/>
          <c:yMode val="edge"/>
          <c:x val="0.39142887139107613"/>
          <c:y val="3.5714285714285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4294583073787"/>
          <c:y val="0.14583375718981698"/>
          <c:w val="0.82857200653739294"/>
          <c:h val="0.666668604296306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(4)'!$F$21:$F$912</c:f>
              <c:numCache>
                <c:formatCode>General</c:formatCode>
                <c:ptCount val="892"/>
                <c:pt idx="0">
                  <c:v>-2504.6554934823093</c:v>
                </c:pt>
                <c:pt idx="1">
                  <c:v>-1573.5567970204838</c:v>
                </c:pt>
                <c:pt idx="2">
                  <c:v>-1573.5567970204838</c:v>
                </c:pt>
                <c:pt idx="3">
                  <c:v>-828.67783985102415</c:v>
                </c:pt>
                <c:pt idx="4">
                  <c:v>-791.43389199255125</c:v>
                </c:pt>
                <c:pt idx="5">
                  <c:v>-754.18994413407836</c:v>
                </c:pt>
                <c:pt idx="6">
                  <c:v>-642.45810055865968</c:v>
                </c:pt>
                <c:pt idx="7">
                  <c:v>-9.310986964618678</c:v>
                </c:pt>
                <c:pt idx="8">
                  <c:v>-9.310986964618678</c:v>
                </c:pt>
                <c:pt idx="9">
                  <c:v>-9.310986964618678</c:v>
                </c:pt>
                <c:pt idx="10">
                  <c:v>0</c:v>
                </c:pt>
                <c:pt idx="11">
                  <c:v>139.6648044692738</c:v>
                </c:pt>
                <c:pt idx="12">
                  <c:v>959.03165735568018</c:v>
                </c:pt>
                <c:pt idx="13">
                  <c:v>13720</c:v>
                </c:pt>
                <c:pt idx="14">
                  <c:v>13720</c:v>
                </c:pt>
                <c:pt idx="15">
                  <c:v>13727</c:v>
                </c:pt>
                <c:pt idx="16">
                  <c:v>13787.5</c:v>
                </c:pt>
                <c:pt idx="17">
                  <c:v>14452.5</c:v>
                </c:pt>
                <c:pt idx="18">
                  <c:v>14524</c:v>
                </c:pt>
                <c:pt idx="19">
                  <c:v>14524.5</c:v>
                </c:pt>
                <c:pt idx="20">
                  <c:v>15233</c:v>
                </c:pt>
                <c:pt idx="21">
                  <c:v>15342</c:v>
                </c:pt>
                <c:pt idx="22">
                  <c:v>15342.5</c:v>
                </c:pt>
                <c:pt idx="23">
                  <c:v>15351.5</c:v>
                </c:pt>
                <c:pt idx="24">
                  <c:v>15375</c:v>
                </c:pt>
                <c:pt idx="25">
                  <c:v>15438</c:v>
                </c:pt>
                <c:pt idx="26">
                  <c:v>17891</c:v>
                </c:pt>
                <c:pt idx="27">
                  <c:v>17891.5</c:v>
                </c:pt>
                <c:pt idx="28">
                  <c:v>17961</c:v>
                </c:pt>
                <c:pt idx="29">
                  <c:v>17963</c:v>
                </c:pt>
                <c:pt idx="30">
                  <c:v>19492.5</c:v>
                </c:pt>
                <c:pt idx="31">
                  <c:v>19492.5</c:v>
                </c:pt>
                <c:pt idx="32">
                  <c:v>19499.5</c:v>
                </c:pt>
                <c:pt idx="33">
                  <c:v>19499.5</c:v>
                </c:pt>
                <c:pt idx="34">
                  <c:v>20387</c:v>
                </c:pt>
                <c:pt idx="35">
                  <c:v>20387</c:v>
                </c:pt>
                <c:pt idx="36">
                  <c:v>20389.5</c:v>
                </c:pt>
                <c:pt idx="37">
                  <c:v>20389.5</c:v>
                </c:pt>
                <c:pt idx="38">
                  <c:v>22076</c:v>
                </c:pt>
                <c:pt idx="39">
                  <c:v>22076</c:v>
                </c:pt>
                <c:pt idx="40">
                  <c:v>22076.5</c:v>
                </c:pt>
                <c:pt idx="41">
                  <c:v>22076.5</c:v>
                </c:pt>
                <c:pt idx="42">
                  <c:v>23924</c:v>
                </c:pt>
                <c:pt idx="43">
                  <c:v>24728</c:v>
                </c:pt>
                <c:pt idx="44">
                  <c:v>26466</c:v>
                </c:pt>
                <c:pt idx="45">
                  <c:v>28969</c:v>
                </c:pt>
                <c:pt idx="46">
                  <c:v>29708</c:v>
                </c:pt>
                <c:pt idx="47">
                  <c:v>29761</c:v>
                </c:pt>
                <c:pt idx="48">
                  <c:v>29761.5</c:v>
                </c:pt>
                <c:pt idx="49">
                  <c:v>29763.5</c:v>
                </c:pt>
                <c:pt idx="50">
                  <c:v>29768</c:v>
                </c:pt>
                <c:pt idx="51">
                  <c:v>29768.5</c:v>
                </c:pt>
                <c:pt idx="52">
                  <c:v>29777.5</c:v>
                </c:pt>
                <c:pt idx="53">
                  <c:v>29807.5</c:v>
                </c:pt>
                <c:pt idx="54">
                  <c:v>30600</c:v>
                </c:pt>
                <c:pt idx="55">
                  <c:v>30618.5</c:v>
                </c:pt>
                <c:pt idx="56">
                  <c:v>31500</c:v>
                </c:pt>
                <c:pt idx="57">
                  <c:v>31544</c:v>
                </c:pt>
                <c:pt idx="58">
                  <c:v>32231.5</c:v>
                </c:pt>
                <c:pt idx="59">
                  <c:v>32238.5</c:v>
                </c:pt>
                <c:pt idx="60">
                  <c:v>32248</c:v>
                </c:pt>
                <c:pt idx="61">
                  <c:v>32285.5</c:v>
                </c:pt>
                <c:pt idx="62">
                  <c:v>32287.5</c:v>
                </c:pt>
                <c:pt idx="63">
                  <c:v>32290</c:v>
                </c:pt>
                <c:pt idx="64">
                  <c:v>32292</c:v>
                </c:pt>
                <c:pt idx="65">
                  <c:v>32292.5</c:v>
                </c:pt>
                <c:pt idx="66">
                  <c:v>32294.5</c:v>
                </c:pt>
                <c:pt idx="67">
                  <c:v>32299</c:v>
                </c:pt>
                <c:pt idx="68">
                  <c:v>32304</c:v>
                </c:pt>
                <c:pt idx="69">
                  <c:v>32306</c:v>
                </c:pt>
                <c:pt idx="70">
                  <c:v>32317.5</c:v>
                </c:pt>
                <c:pt idx="71">
                  <c:v>32318</c:v>
                </c:pt>
                <c:pt idx="72">
                  <c:v>32320</c:v>
                </c:pt>
                <c:pt idx="73">
                  <c:v>32322.5</c:v>
                </c:pt>
                <c:pt idx="74">
                  <c:v>32324.5</c:v>
                </c:pt>
                <c:pt idx="75">
                  <c:v>32327</c:v>
                </c:pt>
                <c:pt idx="76">
                  <c:v>32329.5</c:v>
                </c:pt>
                <c:pt idx="77">
                  <c:v>32338</c:v>
                </c:pt>
                <c:pt idx="78">
                  <c:v>32350</c:v>
                </c:pt>
                <c:pt idx="79">
                  <c:v>32352.5</c:v>
                </c:pt>
                <c:pt idx="80">
                  <c:v>32359</c:v>
                </c:pt>
                <c:pt idx="81">
                  <c:v>32359.5</c:v>
                </c:pt>
                <c:pt idx="82">
                  <c:v>32366</c:v>
                </c:pt>
                <c:pt idx="83">
                  <c:v>32392</c:v>
                </c:pt>
                <c:pt idx="84">
                  <c:v>32410</c:v>
                </c:pt>
                <c:pt idx="85">
                  <c:v>32422</c:v>
                </c:pt>
                <c:pt idx="86">
                  <c:v>32873</c:v>
                </c:pt>
                <c:pt idx="87">
                  <c:v>33069.5</c:v>
                </c:pt>
                <c:pt idx="88">
                  <c:v>33072</c:v>
                </c:pt>
                <c:pt idx="89">
                  <c:v>34011</c:v>
                </c:pt>
                <c:pt idx="90">
                  <c:v>34062</c:v>
                </c:pt>
                <c:pt idx="91">
                  <c:v>34099.5</c:v>
                </c:pt>
                <c:pt idx="92">
                  <c:v>34118.5</c:v>
                </c:pt>
                <c:pt idx="93">
                  <c:v>34773.5</c:v>
                </c:pt>
                <c:pt idx="94">
                  <c:v>35615.5</c:v>
                </c:pt>
                <c:pt idx="95">
                  <c:v>35807</c:v>
                </c:pt>
                <c:pt idx="96">
                  <c:v>35807</c:v>
                </c:pt>
                <c:pt idx="97">
                  <c:v>35807</c:v>
                </c:pt>
                <c:pt idx="98">
                  <c:v>36498</c:v>
                </c:pt>
                <c:pt idx="99">
                  <c:v>36606.5</c:v>
                </c:pt>
                <c:pt idx="100">
                  <c:v>36669.5</c:v>
                </c:pt>
                <c:pt idx="101">
                  <c:v>38164.5</c:v>
                </c:pt>
                <c:pt idx="102">
                  <c:v>38336</c:v>
                </c:pt>
                <c:pt idx="103">
                  <c:v>39084.5</c:v>
                </c:pt>
                <c:pt idx="104">
                  <c:v>39870</c:v>
                </c:pt>
              </c:numCache>
            </c:numRef>
          </c:xVal>
          <c:yVal>
            <c:numRef>
              <c:f>'A (4)'!$H$21:$H$912</c:f>
              <c:numCache>
                <c:formatCode>General</c:formatCode>
                <c:ptCount val="892"/>
                <c:pt idx="10">
                  <c:v>-8.9999999909196049E-4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DA-4409-BEC5-D4B1784135C4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(4)'!$D$21:$D$912</c:f>
                <c:numCache>
                  <c:formatCode>General</c:formatCode>
                  <c:ptCount val="892"/>
                  <c:pt idx="10">
                    <c:v>0</c:v>
                  </c:pt>
                  <c:pt idx="44">
                    <c:v>2.9999999999999997E-4</c:v>
                  </c:pt>
                  <c:pt idx="45">
                    <c:v>4.0000000000000002E-4</c:v>
                  </c:pt>
                  <c:pt idx="46">
                    <c:v>2.0000000000000001E-4</c:v>
                  </c:pt>
                  <c:pt idx="47">
                    <c:v>5.0000000000000001E-4</c:v>
                  </c:pt>
                  <c:pt idx="48">
                    <c:v>5.0000000000000001E-4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4.0000000000000002E-4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1E-4</c:v>
                  </c:pt>
                  <c:pt idx="55">
                    <c:v>1E-4</c:v>
                  </c:pt>
                  <c:pt idx="56">
                    <c:v>1E-4</c:v>
                  </c:pt>
                  <c:pt idx="57">
                    <c:v>2.0000000000000001E-4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5.0000000000000001E-4</c:v>
                  </c:pt>
                  <c:pt idx="61">
                    <c:v>5.9999999999999995E-4</c:v>
                  </c:pt>
                  <c:pt idx="62">
                    <c:v>5.9999999999999995E-4</c:v>
                  </c:pt>
                  <c:pt idx="63">
                    <c:v>6.9999999999999999E-4</c:v>
                  </c:pt>
                  <c:pt idx="64">
                    <c:v>5.0000000000000001E-4</c:v>
                  </c:pt>
                  <c:pt idx="65">
                    <c:v>5.9999999999999995E-4</c:v>
                  </c:pt>
                  <c:pt idx="66">
                    <c:v>2.9999999999999997E-4</c:v>
                  </c:pt>
                  <c:pt idx="67">
                    <c:v>6.9999999999999999E-4</c:v>
                  </c:pt>
                  <c:pt idx="68">
                    <c:v>4.0000000000000002E-4</c:v>
                  </c:pt>
                  <c:pt idx="69">
                    <c:v>5.0000000000000001E-4</c:v>
                  </c:pt>
                  <c:pt idx="70">
                    <c:v>2.9999999999999997E-4</c:v>
                  </c:pt>
                  <c:pt idx="71">
                    <c:v>1.2999999999999999E-3</c:v>
                  </c:pt>
                  <c:pt idx="72">
                    <c:v>5.0000000000000001E-4</c:v>
                  </c:pt>
                  <c:pt idx="73">
                    <c:v>1E-3</c:v>
                  </c:pt>
                  <c:pt idx="74">
                    <c:v>8.0000000000000004E-4</c:v>
                  </c:pt>
                  <c:pt idx="75">
                    <c:v>6.9999999999999999E-4</c:v>
                  </c:pt>
                  <c:pt idx="76">
                    <c:v>5.9999999999999995E-4</c:v>
                  </c:pt>
                  <c:pt idx="77">
                    <c:v>8.9999999999999998E-4</c:v>
                  </c:pt>
                  <c:pt idx="78">
                    <c:v>6.9999999999999999E-4</c:v>
                  </c:pt>
                  <c:pt idx="79">
                    <c:v>5.0000000000000001E-4</c:v>
                  </c:pt>
                  <c:pt idx="80">
                    <c:v>2.5999999999999999E-3</c:v>
                  </c:pt>
                  <c:pt idx="81">
                    <c:v>4.0000000000000002E-4</c:v>
                  </c:pt>
                  <c:pt idx="82">
                    <c:v>1E-4</c:v>
                  </c:pt>
                  <c:pt idx="83">
                    <c:v>5.9999999999999995E-4</c:v>
                  </c:pt>
                  <c:pt idx="84">
                    <c:v>2.0000000000000001E-4</c:v>
                  </c:pt>
                  <c:pt idx="85">
                    <c:v>5.9999999999999995E-4</c:v>
                  </c:pt>
                  <c:pt idx="86">
                    <c:v>2.9999999999999997E-4</c:v>
                  </c:pt>
                  <c:pt idx="87">
                    <c:v>2.9999999999999997E-4</c:v>
                  </c:pt>
                  <c:pt idx="88">
                    <c:v>5.0000000000000001E-4</c:v>
                  </c:pt>
                  <c:pt idx="89">
                    <c:v>6.9999999999999999E-4</c:v>
                  </c:pt>
                  <c:pt idx="90">
                    <c:v>0</c:v>
                  </c:pt>
                  <c:pt idx="91">
                    <c:v>4.0000000000000002E-4</c:v>
                  </c:pt>
                  <c:pt idx="92">
                    <c:v>1E-4</c:v>
                  </c:pt>
                  <c:pt idx="93">
                    <c:v>8.9999999999999998E-4</c:v>
                  </c:pt>
                  <c:pt idx="94">
                    <c:v>6.9999999999999999E-4</c:v>
                  </c:pt>
                  <c:pt idx="95">
                    <c:v>1E-4</c:v>
                  </c:pt>
                  <c:pt idx="96">
                    <c:v>2.9999999999999997E-4</c:v>
                  </c:pt>
                  <c:pt idx="97">
                    <c:v>2.9999999999999997E-4</c:v>
                  </c:pt>
                  <c:pt idx="98">
                    <c:v>2.9999999999999997E-4</c:v>
                  </c:pt>
                  <c:pt idx="99">
                    <c:v>1E-4</c:v>
                  </c:pt>
                  <c:pt idx="100">
                    <c:v>1.4E-3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1E-4</c:v>
                  </c:pt>
                  <c:pt idx="104">
                    <c:v>2.0000000000000001E-4</c:v>
                  </c:pt>
                </c:numCache>
              </c:numRef>
            </c:plus>
            <c:minus>
              <c:numRef>
                <c:f>'A (4)'!$D$21:$D$912</c:f>
                <c:numCache>
                  <c:formatCode>General</c:formatCode>
                  <c:ptCount val="892"/>
                  <c:pt idx="10">
                    <c:v>0</c:v>
                  </c:pt>
                  <c:pt idx="44">
                    <c:v>2.9999999999999997E-4</c:v>
                  </c:pt>
                  <c:pt idx="45">
                    <c:v>4.0000000000000002E-4</c:v>
                  </c:pt>
                  <c:pt idx="46">
                    <c:v>2.0000000000000001E-4</c:v>
                  </c:pt>
                  <c:pt idx="47">
                    <c:v>5.0000000000000001E-4</c:v>
                  </c:pt>
                  <c:pt idx="48">
                    <c:v>5.0000000000000001E-4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4.0000000000000002E-4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1E-4</c:v>
                  </c:pt>
                  <c:pt idx="55">
                    <c:v>1E-4</c:v>
                  </c:pt>
                  <c:pt idx="56">
                    <c:v>1E-4</c:v>
                  </c:pt>
                  <c:pt idx="57">
                    <c:v>2.0000000000000001E-4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5.0000000000000001E-4</c:v>
                  </c:pt>
                  <c:pt idx="61">
                    <c:v>5.9999999999999995E-4</c:v>
                  </c:pt>
                  <c:pt idx="62">
                    <c:v>5.9999999999999995E-4</c:v>
                  </c:pt>
                  <c:pt idx="63">
                    <c:v>6.9999999999999999E-4</c:v>
                  </c:pt>
                  <c:pt idx="64">
                    <c:v>5.0000000000000001E-4</c:v>
                  </c:pt>
                  <c:pt idx="65">
                    <c:v>5.9999999999999995E-4</c:v>
                  </c:pt>
                  <c:pt idx="66">
                    <c:v>2.9999999999999997E-4</c:v>
                  </c:pt>
                  <c:pt idx="67">
                    <c:v>6.9999999999999999E-4</c:v>
                  </c:pt>
                  <c:pt idx="68">
                    <c:v>4.0000000000000002E-4</c:v>
                  </c:pt>
                  <c:pt idx="69">
                    <c:v>5.0000000000000001E-4</c:v>
                  </c:pt>
                  <c:pt idx="70">
                    <c:v>2.9999999999999997E-4</c:v>
                  </c:pt>
                  <c:pt idx="71">
                    <c:v>1.2999999999999999E-3</c:v>
                  </c:pt>
                  <c:pt idx="72">
                    <c:v>5.0000000000000001E-4</c:v>
                  </c:pt>
                  <c:pt idx="73">
                    <c:v>1E-3</c:v>
                  </c:pt>
                  <c:pt idx="74">
                    <c:v>8.0000000000000004E-4</c:v>
                  </c:pt>
                  <c:pt idx="75">
                    <c:v>6.9999999999999999E-4</c:v>
                  </c:pt>
                  <c:pt idx="76">
                    <c:v>5.9999999999999995E-4</c:v>
                  </c:pt>
                  <c:pt idx="77">
                    <c:v>8.9999999999999998E-4</c:v>
                  </c:pt>
                  <c:pt idx="78">
                    <c:v>6.9999999999999999E-4</c:v>
                  </c:pt>
                  <c:pt idx="79">
                    <c:v>5.0000000000000001E-4</c:v>
                  </c:pt>
                  <c:pt idx="80">
                    <c:v>2.5999999999999999E-3</c:v>
                  </c:pt>
                  <c:pt idx="81">
                    <c:v>4.0000000000000002E-4</c:v>
                  </c:pt>
                  <c:pt idx="82">
                    <c:v>1E-4</c:v>
                  </c:pt>
                  <c:pt idx="83">
                    <c:v>5.9999999999999995E-4</c:v>
                  </c:pt>
                  <c:pt idx="84">
                    <c:v>2.0000000000000001E-4</c:v>
                  </c:pt>
                  <c:pt idx="85">
                    <c:v>5.9999999999999995E-4</c:v>
                  </c:pt>
                  <c:pt idx="86">
                    <c:v>2.9999999999999997E-4</c:v>
                  </c:pt>
                  <c:pt idx="87">
                    <c:v>2.9999999999999997E-4</c:v>
                  </c:pt>
                  <c:pt idx="88">
                    <c:v>5.0000000000000001E-4</c:v>
                  </c:pt>
                  <c:pt idx="89">
                    <c:v>6.9999999999999999E-4</c:v>
                  </c:pt>
                  <c:pt idx="90">
                    <c:v>0</c:v>
                  </c:pt>
                  <c:pt idx="91">
                    <c:v>4.0000000000000002E-4</c:v>
                  </c:pt>
                  <c:pt idx="92">
                    <c:v>1E-4</c:v>
                  </c:pt>
                  <c:pt idx="93">
                    <c:v>8.9999999999999998E-4</c:v>
                  </c:pt>
                  <c:pt idx="94">
                    <c:v>6.9999999999999999E-4</c:v>
                  </c:pt>
                  <c:pt idx="95">
                    <c:v>1E-4</c:v>
                  </c:pt>
                  <c:pt idx="96">
                    <c:v>2.9999999999999997E-4</c:v>
                  </c:pt>
                  <c:pt idx="97">
                    <c:v>2.9999999999999997E-4</c:v>
                  </c:pt>
                  <c:pt idx="98">
                    <c:v>2.9999999999999997E-4</c:v>
                  </c:pt>
                  <c:pt idx="99">
                    <c:v>1E-4</c:v>
                  </c:pt>
                  <c:pt idx="100">
                    <c:v>1.4E-3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1E-4</c:v>
                  </c:pt>
                  <c:pt idx="10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(4)'!$F$21:$F$912</c:f>
              <c:numCache>
                <c:formatCode>General</c:formatCode>
                <c:ptCount val="892"/>
                <c:pt idx="0">
                  <c:v>-2504.6554934823093</c:v>
                </c:pt>
                <c:pt idx="1">
                  <c:v>-1573.5567970204838</c:v>
                </c:pt>
                <c:pt idx="2">
                  <c:v>-1573.5567970204838</c:v>
                </c:pt>
                <c:pt idx="3">
                  <c:v>-828.67783985102415</c:v>
                </c:pt>
                <c:pt idx="4">
                  <c:v>-791.43389199255125</c:v>
                </c:pt>
                <c:pt idx="5">
                  <c:v>-754.18994413407836</c:v>
                </c:pt>
                <c:pt idx="6">
                  <c:v>-642.45810055865968</c:v>
                </c:pt>
                <c:pt idx="7">
                  <c:v>-9.310986964618678</c:v>
                </c:pt>
                <c:pt idx="8">
                  <c:v>-9.310986964618678</c:v>
                </c:pt>
                <c:pt idx="9">
                  <c:v>-9.310986964618678</c:v>
                </c:pt>
                <c:pt idx="10">
                  <c:v>0</c:v>
                </c:pt>
                <c:pt idx="11">
                  <c:v>139.6648044692738</c:v>
                </c:pt>
                <c:pt idx="12">
                  <c:v>959.03165735568018</c:v>
                </c:pt>
                <c:pt idx="13">
                  <c:v>13720</c:v>
                </c:pt>
                <c:pt idx="14">
                  <c:v>13720</c:v>
                </c:pt>
                <c:pt idx="15">
                  <c:v>13727</c:v>
                </c:pt>
                <c:pt idx="16">
                  <c:v>13787.5</c:v>
                </c:pt>
                <c:pt idx="17">
                  <c:v>14452.5</c:v>
                </c:pt>
                <c:pt idx="18">
                  <c:v>14524</c:v>
                </c:pt>
                <c:pt idx="19">
                  <c:v>14524.5</c:v>
                </c:pt>
                <c:pt idx="20">
                  <c:v>15233</c:v>
                </c:pt>
                <c:pt idx="21">
                  <c:v>15342</c:v>
                </c:pt>
                <c:pt idx="22">
                  <c:v>15342.5</c:v>
                </c:pt>
                <c:pt idx="23">
                  <c:v>15351.5</c:v>
                </c:pt>
                <c:pt idx="24">
                  <c:v>15375</c:v>
                </c:pt>
                <c:pt idx="25">
                  <c:v>15438</c:v>
                </c:pt>
                <c:pt idx="26">
                  <c:v>17891</c:v>
                </c:pt>
                <c:pt idx="27">
                  <c:v>17891.5</c:v>
                </c:pt>
                <c:pt idx="28">
                  <c:v>17961</c:v>
                </c:pt>
                <c:pt idx="29">
                  <c:v>17963</c:v>
                </c:pt>
                <c:pt idx="30">
                  <c:v>19492.5</c:v>
                </c:pt>
                <c:pt idx="31">
                  <c:v>19492.5</c:v>
                </c:pt>
                <c:pt idx="32">
                  <c:v>19499.5</c:v>
                </c:pt>
                <c:pt idx="33">
                  <c:v>19499.5</c:v>
                </c:pt>
                <c:pt idx="34">
                  <c:v>20387</c:v>
                </c:pt>
                <c:pt idx="35">
                  <c:v>20387</c:v>
                </c:pt>
                <c:pt idx="36">
                  <c:v>20389.5</c:v>
                </c:pt>
                <c:pt idx="37">
                  <c:v>20389.5</c:v>
                </c:pt>
                <c:pt idx="38">
                  <c:v>22076</c:v>
                </c:pt>
                <c:pt idx="39">
                  <c:v>22076</c:v>
                </c:pt>
                <c:pt idx="40">
                  <c:v>22076.5</c:v>
                </c:pt>
                <c:pt idx="41">
                  <c:v>22076.5</c:v>
                </c:pt>
                <c:pt idx="42">
                  <c:v>23924</c:v>
                </c:pt>
                <c:pt idx="43">
                  <c:v>24728</c:v>
                </c:pt>
                <c:pt idx="44">
                  <c:v>26466</c:v>
                </c:pt>
                <c:pt idx="45">
                  <c:v>28969</c:v>
                </c:pt>
                <c:pt idx="46">
                  <c:v>29708</c:v>
                </c:pt>
                <c:pt idx="47">
                  <c:v>29761</c:v>
                </c:pt>
                <c:pt idx="48">
                  <c:v>29761.5</c:v>
                </c:pt>
                <c:pt idx="49">
                  <c:v>29763.5</c:v>
                </c:pt>
                <c:pt idx="50">
                  <c:v>29768</c:v>
                </c:pt>
                <c:pt idx="51">
                  <c:v>29768.5</c:v>
                </c:pt>
                <c:pt idx="52">
                  <c:v>29777.5</c:v>
                </c:pt>
                <c:pt idx="53">
                  <c:v>29807.5</c:v>
                </c:pt>
                <c:pt idx="54">
                  <c:v>30600</c:v>
                </c:pt>
                <c:pt idx="55">
                  <c:v>30618.5</c:v>
                </c:pt>
                <c:pt idx="56">
                  <c:v>31500</c:v>
                </c:pt>
                <c:pt idx="57">
                  <c:v>31544</c:v>
                </c:pt>
                <c:pt idx="58">
                  <c:v>32231.5</c:v>
                </c:pt>
                <c:pt idx="59">
                  <c:v>32238.5</c:v>
                </c:pt>
                <c:pt idx="60">
                  <c:v>32248</c:v>
                </c:pt>
                <c:pt idx="61">
                  <c:v>32285.5</c:v>
                </c:pt>
                <c:pt idx="62">
                  <c:v>32287.5</c:v>
                </c:pt>
                <c:pt idx="63">
                  <c:v>32290</c:v>
                </c:pt>
                <c:pt idx="64">
                  <c:v>32292</c:v>
                </c:pt>
                <c:pt idx="65">
                  <c:v>32292.5</c:v>
                </c:pt>
                <c:pt idx="66">
                  <c:v>32294.5</c:v>
                </c:pt>
                <c:pt idx="67">
                  <c:v>32299</c:v>
                </c:pt>
                <c:pt idx="68">
                  <c:v>32304</c:v>
                </c:pt>
                <c:pt idx="69">
                  <c:v>32306</c:v>
                </c:pt>
                <c:pt idx="70">
                  <c:v>32317.5</c:v>
                </c:pt>
                <c:pt idx="71">
                  <c:v>32318</c:v>
                </c:pt>
                <c:pt idx="72">
                  <c:v>32320</c:v>
                </c:pt>
                <c:pt idx="73">
                  <c:v>32322.5</c:v>
                </c:pt>
                <c:pt idx="74">
                  <c:v>32324.5</c:v>
                </c:pt>
                <c:pt idx="75">
                  <c:v>32327</c:v>
                </c:pt>
                <c:pt idx="76">
                  <c:v>32329.5</c:v>
                </c:pt>
                <c:pt idx="77">
                  <c:v>32338</c:v>
                </c:pt>
                <c:pt idx="78">
                  <c:v>32350</c:v>
                </c:pt>
                <c:pt idx="79">
                  <c:v>32352.5</c:v>
                </c:pt>
                <c:pt idx="80">
                  <c:v>32359</c:v>
                </c:pt>
                <c:pt idx="81">
                  <c:v>32359.5</c:v>
                </c:pt>
                <c:pt idx="82">
                  <c:v>32366</c:v>
                </c:pt>
                <c:pt idx="83">
                  <c:v>32392</c:v>
                </c:pt>
                <c:pt idx="84">
                  <c:v>32410</c:v>
                </c:pt>
                <c:pt idx="85">
                  <c:v>32422</c:v>
                </c:pt>
                <c:pt idx="86">
                  <c:v>32873</c:v>
                </c:pt>
                <c:pt idx="87">
                  <c:v>33069.5</c:v>
                </c:pt>
                <c:pt idx="88">
                  <c:v>33072</c:v>
                </c:pt>
                <c:pt idx="89">
                  <c:v>34011</c:v>
                </c:pt>
                <c:pt idx="90">
                  <c:v>34062</c:v>
                </c:pt>
                <c:pt idx="91">
                  <c:v>34099.5</c:v>
                </c:pt>
                <c:pt idx="92">
                  <c:v>34118.5</c:v>
                </c:pt>
                <c:pt idx="93">
                  <c:v>34773.5</c:v>
                </c:pt>
                <c:pt idx="94">
                  <c:v>35615.5</c:v>
                </c:pt>
                <c:pt idx="95">
                  <c:v>35807</c:v>
                </c:pt>
                <c:pt idx="96">
                  <c:v>35807</c:v>
                </c:pt>
                <c:pt idx="97">
                  <c:v>35807</c:v>
                </c:pt>
                <c:pt idx="98">
                  <c:v>36498</c:v>
                </c:pt>
                <c:pt idx="99">
                  <c:v>36606.5</c:v>
                </c:pt>
                <c:pt idx="100">
                  <c:v>36669.5</c:v>
                </c:pt>
                <c:pt idx="101">
                  <c:v>38164.5</c:v>
                </c:pt>
                <c:pt idx="102">
                  <c:v>38336</c:v>
                </c:pt>
                <c:pt idx="103">
                  <c:v>39084.5</c:v>
                </c:pt>
                <c:pt idx="104">
                  <c:v>39870</c:v>
                </c:pt>
              </c:numCache>
            </c:numRef>
          </c:xVal>
          <c:yVal>
            <c:numRef>
              <c:f>'A (4)'!$I$21:$I$912</c:f>
              <c:numCache>
                <c:formatCode>General</c:formatCode>
                <c:ptCount val="89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DA-4409-BEC5-D4B1784135C4}"/>
            </c:ext>
          </c:extLst>
        </c:ser>
        <c:ser>
          <c:idx val="3"/>
          <c:order val="2"/>
          <c:tx>
            <c:strRef>
              <c:f>'A (4)'!$J$20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(4)'!$D$21:$D$24</c:f>
                <c:numCache>
                  <c:formatCode>General</c:formatCode>
                  <c:ptCount val="4"/>
                </c:numCache>
              </c:numRef>
            </c:plus>
            <c:minus>
              <c:numRef>
                <c:f>'A (4)'!$D$21:$D$24</c:f>
                <c:numCache>
                  <c:formatCode>General</c:formatCode>
                  <c:ptCount val="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(4)'!$F$21:$F$912</c:f>
              <c:numCache>
                <c:formatCode>General</c:formatCode>
                <c:ptCount val="892"/>
                <c:pt idx="0">
                  <c:v>-2504.6554934823093</c:v>
                </c:pt>
                <c:pt idx="1">
                  <c:v>-1573.5567970204838</c:v>
                </c:pt>
                <c:pt idx="2">
                  <c:v>-1573.5567970204838</c:v>
                </c:pt>
                <c:pt idx="3">
                  <c:v>-828.67783985102415</c:v>
                </c:pt>
                <c:pt idx="4">
                  <c:v>-791.43389199255125</c:v>
                </c:pt>
                <c:pt idx="5">
                  <c:v>-754.18994413407836</c:v>
                </c:pt>
                <c:pt idx="6">
                  <c:v>-642.45810055865968</c:v>
                </c:pt>
                <c:pt idx="7">
                  <c:v>-9.310986964618678</c:v>
                </c:pt>
                <c:pt idx="8">
                  <c:v>-9.310986964618678</c:v>
                </c:pt>
                <c:pt idx="9">
                  <c:v>-9.310986964618678</c:v>
                </c:pt>
                <c:pt idx="10">
                  <c:v>0</c:v>
                </c:pt>
                <c:pt idx="11">
                  <c:v>139.6648044692738</c:v>
                </c:pt>
                <c:pt idx="12">
                  <c:v>959.03165735568018</c:v>
                </c:pt>
                <c:pt idx="13">
                  <c:v>13720</c:v>
                </c:pt>
                <c:pt idx="14">
                  <c:v>13720</c:v>
                </c:pt>
                <c:pt idx="15">
                  <c:v>13727</c:v>
                </c:pt>
                <c:pt idx="16">
                  <c:v>13787.5</c:v>
                </c:pt>
                <c:pt idx="17">
                  <c:v>14452.5</c:v>
                </c:pt>
                <c:pt idx="18">
                  <c:v>14524</c:v>
                </c:pt>
                <c:pt idx="19">
                  <c:v>14524.5</c:v>
                </c:pt>
                <c:pt idx="20">
                  <c:v>15233</c:v>
                </c:pt>
                <c:pt idx="21">
                  <c:v>15342</c:v>
                </c:pt>
                <c:pt idx="22">
                  <c:v>15342.5</c:v>
                </c:pt>
                <c:pt idx="23">
                  <c:v>15351.5</c:v>
                </c:pt>
                <c:pt idx="24">
                  <c:v>15375</c:v>
                </c:pt>
                <c:pt idx="25">
                  <c:v>15438</c:v>
                </c:pt>
                <c:pt idx="26">
                  <c:v>17891</c:v>
                </c:pt>
                <c:pt idx="27">
                  <c:v>17891.5</c:v>
                </c:pt>
                <c:pt idx="28">
                  <c:v>17961</c:v>
                </c:pt>
                <c:pt idx="29">
                  <c:v>17963</c:v>
                </c:pt>
                <c:pt idx="30">
                  <c:v>19492.5</c:v>
                </c:pt>
                <c:pt idx="31">
                  <c:v>19492.5</c:v>
                </c:pt>
                <c:pt idx="32">
                  <c:v>19499.5</c:v>
                </c:pt>
                <c:pt idx="33">
                  <c:v>19499.5</c:v>
                </c:pt>
                <c:pt idx="34">
                  <c:v>20387</c:v>
                </c:pt>
                <c:pt idx="35">
                  <c:v>20387</c:v>
                </c:pt>
                <c:pt idx="36">
                  <c:v>20389.5</c:v>
                </c:pt>
                <c:pt idx="37">
                  <c:v>20389.5</c:v>
                </c:pt>
                <c:pt idx="38">
                  <c:v>22076</c:v>
                </c:pt>
                <c:pt idx="39">
                  <c:v>22076</c:v>
                </c:pt>
                <c:pt idx="40">
                  <c:v>22076.5</c:v>
                </c:pt>
                <c:pt idx="41">
                  <c:v>22076.5</c:v>
                </c:pt>
                <c:pt idx="42">
                  <c:v>23924</c:v>
                </c:pt>
                <c:pt idx="43">
                  <c:v>24728</c:v>
                </c:pt>
                <c:pt idx="44">
                  <c:v>26466</c:v>
                </c:pt>
                <c:pt idx="45">
                  <c:v>28969</c:v>
                </c:pt>
                <c:pt idx="46">
                  <c:v>29708</c:v>
                </c:pt>
                <c:pt idx="47">
                  <c:v>29761</c:v>
                </c:pt>
                <c:pt idx="48">
                  <c:v>29761.5</c:v>
                </c:pt>
                <c:pt idx="49">
                  <c:v>29763.5</c:v>
                </c:pt>
                <c:pt idx="50">
                  <c:v>29768</c:v>
                </c:pt>
                <c:pt idx="51">
                  <c:v>29768.5</c:v>
                </c:pt>
                <c:pt idx="52">
                  <c:v>29777.5</c:v>
                </c:pt>
                <c:pt idx="53">
                  <c:v>29807.5</c:v>
                </c:pt>
                <c:pt idx="54">
                  <c:v>30600</c:v>
                </c:pt>
                <c:pt idx="55">
                  <c:v>30618.5</c:v>
                </c:pt>
                <c:pt idx="56">
                  <c:v>31500</c:v>
                </c:pt>
                <c:pt idx="57">
                  <c:v>31544</c:v>
                </c:pt>
                <c:pt idx="58">
                  <c:v>32231.5</c:v>
                </c:pt>
                <c:pt idx="59">
                  <c:v>32238.5</c:v>
                </c:pt>
                <c:pt idx="60">
                  <c:v>32248</c:v>
                </c:pt>
                <c:pt idx="61">
                  <c:v>32285.5</c:v>
                </c:pt>
                <c:pt idx="62">
                  <c:v>32287.5</c:v>
                </c:pt>
                <c:pt idx="63">
                  <c:v>32290</c:v>
                </c:pt>
                <c:pt idx="64">
                  <c:v>32292</c:v>
                </c:pt>
                <c:pt idx="65">
                  <c:v>32292.5</c:v>
                </c:pt>
                <c:pt idx="66">
                  <c:v>32294.5</c:v>
                </c:pt>
                <c:pt idx="67">
                  <c:v>32299</c:v>
                </c:pt>
                <c:pt idx="68">
                  <c:v>32304</c:v>
                </c:pt>
                <c:pt idx="69">
                  <c:v>32306</c:v>
                </c:pt>
                <c:pt idx="70">
                  <c:v>32317.5</c:v>
                </c:pt>
                <c:pt idx="71">
                  <c:v>32318</c:v>
                </c:pt>
                <c:pt idx="72">
                  <c:v>32320</c:v>
                </c:pt>
                <c:pt idx="73">
                  <c:v>32322.5</c:v>
                </c:pt>
                <c:pt idx="74">
                  <c:v>32324.5</c:v>
                </c:pt>
                <c:pt idx="75">
                  <c:v>32327</c:v>
                </c:pt>
                <c:pt idx="76">
                  <c:v>32329.5</c:v>
                </c:pt>
                <c:pt idx="77">
                  <c:v>32338</c:v>
                </c:pt>
                <c:pt idx="78">
                  <c:v>32350</c:v>
                </c:pt>
                <c:pt idx="79">
                  <c:v>32352.5</c:v>
                </c:pt>
                <c:pt idx="80">
                  <c:v>32359</c:v>
                </c:pt>
                <c:pt idx="81">
                  <c:v>32359.5</c:v>
                </c:pt>
                <c:pt idx="82">
                  <c:v>32366</c:v>
                </c:pt>
                <c:pt idx="83">
                  <c:v>32392</c:v>
                </c:pt>
                <c:pt idx="84">
                  <c:v>32410</c:v>
                </c:pt>
                <c:pt idx="85">
                  <c:v>32422</c:v>
                </c:pt>
                <c:pt idx="86">
                  <c:v>32873</c:v>
                </c:pt>
                <c:pt idx="87">
                  <c:v>33069.5</c:v>
                </c:pt>
                <c:pt idx="88">
                  <c:v>33072</c:v>
                </c:pt>
                <c:pt idx="89">
                  <c:v>34011</c:v>
                </c:pt>
                <c:pt idx="90">
                  <c:v>34062</c:v>
                </c:pt>
                <c:pt idx="91">
                  <c:v>34099.5</c:v>
                </c:pt>
                <c:pt idx="92">
                  <c:v>34118.5</c:v>
                </c:pt>
                <c:pt idx="93">
                  <c:v>34773.5</c:v>
                </c:pt>
                <c:pt idx="94">
                  <c:v>35615.5</c:v>
                </c:pt>
                <c:pt idx="95">
                  <c:v>35807</c:v>
                </c:pt>
                <c:pt idx="96">
                  <c:v>35807</c:v>
                </c:pt>
                <c:pt idx="97">
                  <c:v>35807</c:v>
                </c:pt>
                <c:pt idx="98">
                  <c:v>36498</c:v>
                </c:pt>
                <c:pt idx="99">
                  <c:v>36606.5</c:v>
                </c:pt>
                <c:pt idx="100">
                  <c:v>36669.5</c:v>
                </c:pt>
                <c:pt idx="101">
                  <c:v>38164.5</c:v>
                </c:pt>
                <c:pt idx="102">
                  <c:v>38336</c:v>
                </c:pt>
                <c:pt idx="103">
                  <c:v>39084.5</c:v>
                </c:pt>
                <c:pt idx="104">
                  <c:v>39870</c:v>
                </c:pt>
              </c:numCache>
            </c:numRef>
          </c:xVal>
          <c:yVal>
            <c:numRef>
              <c:f>'A (4)'!$J$21:$J$912</c:f>
              <c:numCache>
                <c:formatCode>General</c:formatCode>
                <c:ptCount val="89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DA-4409-BEC5-D4B1784135C4}"/>
            </c:ext>
          </c:extLst>
        </c:ser>
        <c:ser>
          <c:idx val="4"/>
          <c:order val="3"/>
          <c:tx>
            <c:strRef>
              <c:f>'A (4)'!$K$20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(4)'!$D$21:$D$52</c:f>
                <c:numCache>
                  <c:formatCode>General</c:formatCode>
                  <c:ptCount val="32"/>
                  <c:pt idx="10">
                    <c:v>0</c:v>
                  </c:pt>
                </c:numCache>
              </c:numRef>
            </c:plus>
            <c:minus>
              <c:numRef>
                <c:f>'A (4)'!$D$21:$D$52</c:f>
                <c:numCache>
                  <c:formatCode>General</c:formatCode>
                  <c:ptCount val="32"/>
                  <c:pt idx="1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(4)'!$F$21:$F$912</c:f>
              <c:numCache>
                <c:formatCode>General</c:formatCode>
                <c:ptCount val="892"/>
                <c:pt idx="0">
                  <c:v>-2504.6554934823093</c:v>
                </c:pt>
                <c:pt idx="1">
                  <c:v>-1573.5567970204838</c:v>
                </c:pt>
                <c:pt idx="2">
                  <c:v>-1573.5567970204838</c:v>
                </c:pt>
                <c:pt idx="3">
                  <c:v>-828.67783985102415</c:v>
                </c:pt>
                <c:pt idx="4">
                  <c:v>-791.43389199255125</c:v>
                </c:pt>
                <c:pt idx="5">
                  <c:v>-754.18994413407836</c:v>
                </c:pt>
                <c:pt idx="6">
                  <c:v>-642.45810055865968</c:v>
                </c:pt>
                <c:pt idx="7">
                  <c:v>-9.310986964618678</c:v>
                </c:pt>
                <c:pt idx="8">
                  <c:v>-9.310986964618678</c:v>
                </c:pt>
                <c:pt idx="9">
                  <c:v>-9.310986964618678</c:v>
                </c:pt>
                <c:pt idx="10">
                  <c:v>0</c:v>
                </c:pt>
                <c:pt idx="11">
                  <c:v>139.6648044692738</c:v>
                </c:pt>
                <c:pt idx="12">
                  <c:v>959.03165735568018</c:v>
                </c:pt>
                <c:pt idx="13">
                  <c:v>13720</c:v>
                </c:pt>
                <c:pt idx="14">
                  <c:v>13720</c:v>
                </c:pt>
                <c:pt idx="15">
                  <c:v>13727</c:v>
                </c:pt>
                <c:pt idx="16">
                  <c:v>13787.5</c:v>
                </c:pt>
                <c:pt idx="17">
                  <c:v>14452.5</c:v>
                </c:pt>
                <c:pt idx="18">
                  <c:v>14524</c:v>
                </c:pt>
                <c:pt idx="19">
                  <c:v>14524.5</c:v>
                </c:pt>
                <c:pt idx="20">
                  <c:v>15233</c:v>
                </c:pt>
                <c:pt idx="21">
                  <c:v>15342</c:v>
                </c:pt>
                <c:pt idx="22">
                  <c:v>15342.5</c:v>
                </c:pt>
                <c:pt idx="23">
                  <c:v>15351.5</c:v>
                </c:pt>
                <c:pt idx="24">
                  <c:v>15375</c:v>
                </c:pt>
                <c:pt idx="25">
                  <c:v>15438</c:v>
                </c:pt>
                <c:pt idx="26">
                  <c:v>17891</c:v>
                </c:pt>
                <c:pt idx="27">
                  <c:v>17891.5</c:v>
                </c:pt>
                <c:pt idx="28">
                  <c:v>17961</c:v>
                </c:pt>
                <c:pt idx="29">
                  <c:v>17963</c:v>
                </c:pt>
                <c:pt idx="30">
                  <c:v>19492.5</c:v>
                </c:pt>
                <c:pt idx="31">
                  <c:v>19492.5</c:v>
                </c:pt>
                <c:pt idx="32">
                  <c:v>19499.5</c:v>
                </c:pt>
                <c:pt idx="33">
                  <c:v>19499.5</c:v>
                </c:pt>
                <c:pt idx="34">
                  <c:v>20387</c:v>
                </c:pt>
                <c:pt idx="35">
                  <c:v>20387</c:v>
                </c:pt>
                <c:pt idx="36">
                  <c:v>20389.5</c:v>
                </c:pt>
                <c:pt idx="37">
                  <c:v>20389.5</c:v>
                </c:pt>
                <c:pt idx="38">
                  <c:v>22076</c:v>
                </c:pt>
                <c:pt idx="39">
                  <c:v>22076</c:v>
                </c:pt>
                <c:pt idx="40">
                  <c:v>22076.5</c:v>
                </c:pt>
                <c:pt idx="41">
                  <c:v>22076.5</c:v>
                </c:pt>
                <c:pt idx="42">
                  <c:v>23924</c:v>
                </c:pt>
                <c:pt idx="43">
                  <c:v>24728</c:v>
                </c:pt>
                <c:pt idx="44">
                  <c:v>26466</c:v>
                </c:pt>
                <c:pt idx="45">
                  <c:v>28969</c:v>
                </c:pt>
                <c:pt idx="46">
                  <c:v>29708</c:v>
                </c:pt>
                <c:pt idx="47">
                  <c:v>29761</c:v>
                </c:pt>
                <c:pt idx="48">
                  <c:v>29761.5</c:v>
                </c:pt>
                <c:pt idx="49">
                  <c:v>29763.5</c:v>
                </c:pt>
                <c:pt idx="50">
                  <c:v>29768</c:v>
                </c:pt>
                <c:pt idx="51">
                  <c:v>29768.5</c:v>
                </c:pt>
                <c:pt idx="52">
                  <c:v>29777.5</c:v>
                </c:pt>
                <c:pt idx="53">
                  <c:v>29807.5</c:v>
                </c:pt>
                <c:pt idx="54">
                  <c:v>30600</c:v>
                </c:pt>
                <c:pt idx="55">
                  <c:v>30618.5</c:v>
                </c:pt>
                <c:pt idx="56">
                  <c:v>31500</c:v>
                </c:pt>
                <c:pt idx="57">
                  <c:v>31544</c:v>
                </c:pt>
                <c:pt idx="58">
                  <c:v>32231.5</c:v>
                </c:pt>
                <c:pt idx="59">
                  <c:v>32238.5</c:v>
                </c:pt>
                <c:pt idx="60">
                  <c:v>32248</c:v>
                </c:pt>
                <c:pt idx="61">
                  <c:v>32285.5</c:v>
                </c:pt>
                <c:pt idx="62">
                  <c:v>32287.5</c:v>
                </c:pt>
                <c:pt idx="63">
                  <c:v>32290</c:v>
                </c:pt>
                <c:pt idx="64">
                  <c:v>32292</c:v>
                </c:pt>
                <c:pt idx="65">
                  <c:v>32292.5</c:v>
                </c:pt>
                <c:pt idx="66">
                  <c:v>32294.5</c:v>
                </c:pt>
                <c:pt idx="67">
                  <c:v>32299</c:v>
                </c:pt>
                <c:pt idx="68">
                  <c:v>32304</c:v>
                </c:pt>
                <c:pt idx="69">
                  <c:v>32306</c:v>
                </c:pt>
                <c:pt idx="70">
                  <c:v>32317.5</c:v>
                </c:pt>
                <c:pt idx="71">
                  <c:v>32318</c:v>
                </c:pt>
                <c:pt idx="72">
                  <c:v>32320</c:v>
                </c:pt>
                <c:pt idx="73">
                  <c:v>32322.5</c:v>
                </c:pt>
                <c:pt idx="74">
                  <c:v>32324.5</c:v>
                </c:pt>
                <c:pt idx="75">
                  <c:v>32327</c:v>
                </c:pt>
                <c:pt idx="76">
                  <c:v>32329.5</c:v>
                </c:pt>
                <c:pt idx="77">
                  <c:v>32338</c:v>
                </c:pt>
                <c:pt idx="78">
                  <c:v>32350</c:v>
                </c:pt>
                <c:pt idx="79">
                  <c:v>32352.5</c:v>
                </c:pt>
                <c:pt idx="80">
                  <c:v>32359</c:v>
                </c:pt>
                <c:pt idx="81">
                  <c:v>32359.5</c:v>
                </c:pt>
                <c:pt idx="82">
                  <c:v>32366</c:v>
                </c:pt>
                <c:pt idx="83">
                  <c:v>32392</c:v>
                </c:pt>
                <c:pt idx="84">
                  <c:v>32410</c:v>
                </c:pt>
                <c:pt idx="85">
                  <c:v>32422</c:v>
                </c:pt>
                <c:pt idx="86">
                  <c:v>32873</c:v>
                </c:pt>
                <c:pt idx="87">
                  <c:v>33069.5</c:v>
                </c:pt>
                <c:pt idx="88">
                  <c:v>33072</c:v>
                </c:pt>
                <c:pt idx="89">
                  <c:v>34011</c:v>
                </c:pt>
                <c:pt idx="90">
                  <c:v>34062</c:v>
                </c:pt>
                <c:pt idx="91">
                  <c:v>34099.5</c:v>
                </c:pt>
                <c:pt idx="92">
                  <c:v>34118.5</c:v>
                </c:pt>
                <c:pt idx="93">
                  <c:v>34773.5</c:v>
                </c:pt>
                <c:pt idx="94">
                  <c:v>35615.5</c:v>
                </c:pt>
                <c:pt idx="95">
                  <c:v>35807</c:v>
                </c:pt>
                <c:pt idx="96">
                  <c:v>35807</c:v>
                </c:pt>
                <c:pt idx="97">
                  <c:v>35807</c:v>
                </c:pt>
                <c:pt idx="98">
                  <c:v>36498</c:v>
                </c:pt>
                <c:pt idx="99">
                  <c:v>36606.5</c:v>
                </c:pt>
                <c:pt idx="100">
                  <c:v>36669.5</c:v>
                </c:pt>
                <c:pt idx="101">
                  <c:v>38164.5</c:v>
                </c:pt>
                <c:pt idx="102">
                  <c:v>38336</c:v>
                </c:pt>
                <c:pt idx="103">
                  <c:v>39084.5</c:v>
                </c:pt>
                <c:pt idx="104">
                  <c:v>39870</c:v>
                </c:pt>
              </c:numCache>
            </c:numRef>
          </c:xVal>
          <c:yVal>
            <c:numRef>
              <c:f>'A (4)'!$K$21:$K$912</c:f>
              <c:numCache>
                <c:formatCode>General</c:formatCode>
                <c:ptCount val="892"/>
                <c:pt idx="13">
                  <c:v>1.0164799998165108E-2</c:v>
                </c:pt>
                <c:pt idx="14">
                  <c:v>1.1264799999480601E-2</c:v>
                </c:pt>
                <c:pt idx="15">
                  <c:v>1.1164679999637883E-2</c:v>
                </c:pt>
                <c:pt idx="30">
                  <c:v>-8.2412999981897883E-3</c:v>
                </c:pt>
                <c:pt idx="31">
                  <c:v>-7.5413000013213605E-3</c:v>
                </c:pt>
                <c:pt idx="32">
                  <c:v>-6.7414200020721182E-3</c:v>
                </c:pt>
                <c:pt idx="33">
                  <c:v>-5.6414200080325827E-3</c:v>
                </c:pt>
                <c:pt idx="34">
                  <c:v>-6.520920003822539E-3</c:v>
                </c:pt>
                <c:pt idx="35">
                  <c:v>-5.9209200044278987E-3</c:v>
                </c:pt>
                <c:pt idx="36">
                  <c:v>-7.1138200073619373E-3</c:v>
                </c:pt>
                <c:pt idx="37">
                  <c:v>-6.9138200051384047E-3</c:v>
                </c:pt>
                <c:pt idx="38">
                  <c:v>-9.5641600055387244E-3</c:v>
                </c:pt>
                <c:pt idx="39">
                  <c:v>-8.7641600039205514E-3</c:v>
                </c:pt>
                <c:pt idx="40">
                  <c:v>-1.2042739996104501E-2</c:v>
                </c:pt>
                <c:pt idx="41">
                  <c:v>-1.1042739999538753E-2</c:v>
                </c:pt>
                <c:pt idx="42">
                  <c:v>-1.3395839996519499E-2</c:v>
                </c:pt>
                <c:pt idx="43">
                  <c:v>-1.6652480000630021E-2</c:v>
                </c:pt>
                <c:pt idx="44">
                  <c:v>-1.9396560004679486E-2</c:v>
                </c:pt>
                <c:pt idx="45">
                  <c:v>-2.426804000424454E-2</c:v>
                </c:pt>
                <c:pt idx="46">
                  <c:v>-2.2909280000021681E-2</c:v>
                </c:pt>
                <c:pt idx="47">
                  <c:v>-2.2738760002539493E-2</c:v>
                </c:pt>
                <c:pt idx="48">
                  <c:v>-2.4317339994013309E-2</c:v>
                </c:pt>
                <c:pt idx="49">
                  <c:v>-2.4231660005170852E-2</c:v>
                </c:pt>
                <c:pt idx="50">
                  <c:v>-2.1538879998843186E-2</c:v>
                </c:pt>
                <c:pt idx="51">
                  <c:v>-2.5817460002144799E-2</c:v>
                </c:pt>
                <c:pt idx="52">
                  <c:v>-2.3731900000711903E-2</c:v>
                </c:pt>
                <c:pt idx="53">
                  <c:v>-2.3346699999819975E-2</c:v>
                </c:pt>
                <c:pt idx="54">
                  <c:v>-2.4195999998482876E-2</c:v>
                </c:pt>
                <c:pt idx="55">
                  <c:v>-3.1203459999233019E-2</c:v>
                </c:pt>
                <c:pt idx="58">
                  <c:v>-2.7102539999759756E-2</c:v>
                </c:pt>
                <c:pt idx="59">
                  <c:v>-2.5702660001115873E-2</c:v>
                </c:pt>
                <c:pt idx="60">
                  <c:v>-2.6095679997524712E-2</c:v>
                </c:pt>
                <c:pt idx="61">
                  <c:v>-2.5389180002093781E-2</c:v>
                </c:pt>
                <c:pt idx="62">
                  <c:v>-2.8603500002645887E-2</c:v>
                </c:pt>
                <c:pt idx="63">
                  <c:v>-2.4096400004054885E-2</c:v>
                </c:pt>
                <c:pt idx="64">
                  <c:v>-2.6710719997936394E-2</c:v>
                </c:pt>
                <c:pt idx="65">
                  <c:v>-2.728930000012042E-2</c:v>
                </c:pt>
                <c:pt idx="66">
                  <c:v>-2.3603620000358205E-2</c:v>
                </c:pt>
                <c:pt idx="67">
                  <c:v>-2.4110840000503231E-2</c:v>
                </c:pt>
                <c:pt idx="68">
                  <c:v>-2.2996640000201296E-2</c:v>
                </c:pt>
                <c:pt idx="69">
                  <c:v>-2.5210959996911697E-2</c:v>
                </c:pt>
                <c:pt idx="70">
                  <c:v>-2.5518299997202121E-2</c:v>
                </c:pt>
                <c:pt idx="71">
                  <c:v>-2.779688000009628E-2</c:v>
                </c:pt>
                <c:pt idx="72">
                  <c:v>-2.3811200000636745E-2</c:v>
                </c:pt>
                <c:pt idx="73">
                  <c:v>-2.4804100001347251E-2</c:v>
                </c:pt>
                <c:pt idx="74">
                  <c:v>-2.4718419997952878E-2</c:v>
                </c:pt>
                <c:pt idx="75">
                  <c:v>-2.5311320001492277E-2</c:v>
                </c:pt>
                <c:pt idx="76">
                  <c:v>-2.7004219999071211E-2</c:v>
                </c:pt>
                <c:pt idx="77">
                  <c:v>-2.7940080006374046E-2</c:v>
                </c:pt>
                <c:pt idx="78">
                  <c:v>-2.6025999999546912E-2</c:v>
                </c:pt>
                <c:pt idx="79">
                  <c:v>-2.3618900006113108E-2</c:v>
                </c:pt>
                <c:pt idx="80">
                  <c:v>-2.5040439999429509E-2</c:v>
                </c:pt>
                <c:pt idx="81">
                  <c:v>-2.4519020000298042E-2</c:v>
                </c:pt>
                <c:pt idx="82">
                  <c:v>-2.5540560003719293E-2</c:v>
                </c:pt>
                <c:pt idx="83">
                  <c:v>-2.5526719997287728E-2</c:v>
                </c:pt>
                <c:pt idx="84">
                  <c:v>-2.5655599994934164E-2</c:v>
                </c:pt>
                <c:pt idx="85">
                  <c:v>-2.4941520001448225E-2</c:v>
                </c:pt>
                <c:pt idx="86">
                  <c:v>-2.3940680002851877E-2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DA-4409-BEC5-D4B1784135C4}"/>
            </c:ext>
          </c:extLst>
        </c:ser>
        <c:ser>
          <c:idx val="2"/>
          <c:order val="4"/>
          <c:tx>
            <c:strRef>
              <c:f>'A (4)'!$L$20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(4)'!$D$21:$D$52</c:f>
                <c:numCache>
                  <c:formatCode>General</c:formatCode>
                  <c:ptCount val="32"/>
                  <c:pt idx="10">
                    <c:v>0</c:v>
                  </c:pt>
                </c:numCache>
              </c:numRef>
            </c:plus>
            <c:minus>
              <c:numRef>
                <c:f>'A (4)'!$D$21:$D$52</c:f>
                <c:numCache>
                  <c:formatCode>General</c:formatCode>
                  <c:ptCount val="32"/>
                  <c:pt idx="1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(4)'!$F$21:$F$912</c:f>
              <c:numCache>
                <c:formatCode>General</c:formatCode>
                <c:ptCount val="892"/>
                <c:pt idx="0">
                  <c:v>-2504.6554934823093</c:v>
                </c:pt>
                <c:pt idx="1">
                  <c:v>-1573.5567970204838</c:v>
                </c:pt>
                <c:pt idx="2">
                  <c:v>-1573.5567970204838</c:v>
                </c:pt>
                <c:pt idx="3">
                  <c:v>-828.67783985102415</c:v>
                </c:pt>
                <c:pt idx="4">
                  <c:v>-791.43389199255125</c:v>
                </c:pt>
                <c:pt idx="5">
                  <c:v>-754.18994413407836</c:v>
                </c:pt>
                <c:pt idx="6">
                  <c:v>-642.45810055865968</c:v>
                </c:pt>
                <c:pt idx="7">
                  <c:v>-9.310986964618678</c:v>
                </c:pt>
                <c:pt idx="8">
                  <c:v>-9.310986964618678</c:v>
                </c:pt>
                <c:pt idx="9">
                  <c:v>-9.310986964618678</c:v>
                </c:pt>
                <c:pt idx="10">
                  <c:v>0</c:v>
                </c:pt>
                <c:pt idx="11">
                  <c:v>139.6648044692738</c:v>
                </c:pt>
                <c:pt idx="12">
                  <c:v>959.03165735568018</c:v>
                </c:pt>
                <c:pt idx="13">
                  <c:v>13720</c:v>
                </c:pt>
                <c:pt idx="14">
                  <c:v>13720</c:v>
                </c:pt>
                <c:pt idx="15">
                  <c:v>13727</c:v>
                </c:pt>
                <c:pt idx="16">
                  <c:v>13787.5</c:v>
                </c:pt>
                <c:pt idx="17">
                  <c:v>14452.5</c:v>
                </c:pt>
                <c:pt idx="18">
                  <c:v>14524</c:v>
                </c:pt>
                <c:pt idx="19">
                  <c:v>14524.5</c:v>
                </c:pt>
                <c:pt idx="20">
                  <c:v>15233</c:v>
                </c:pt>
                <c:pt idx="21">
                  <c:v>15342</c:v>
                </c:pt>
                <c:pt idx="22">
                  <c:v>15342.5</c:v>
                </c:pt>
                <c:pt idx="23">
                  <c:v>15351.5</c:v>
                </c:pt>
                <c:pt idx="24">
                  <c:v>15375</c:v>
                </c:pt>
                <c:pt idx="25">
                  <c:v>15438</c:v>
                </c:pt>
                <c:pt idx="26">
                  <c:v>17891</c:v>
                </c:pt>
                <c:pt idx="27">
                  <c:v>17891.5</c:v>
                </c:pt>
                <c:pt idx="28">
                  <c:v>17961</c:v>
                </c:pt>
                <c:pt idx="29">
                  <c:v>17963</c:v>
                </c:pt>
                <c:pt idx="30">
                  <c:v>19492.5</c:v>
                </c:pt>
                <c:pt idx="31">
                  <c:v>19492.5</c:v>
                </c:pt>
                <c:pt idx="32">
                  <c:v>19499.5</c:v>
                </c:pt>
                <c:pt idx="33">
                  <c:v>19499.5</c:v>
                </c:pt>
                <c:pt idx="34">
                  <c:v>20387</c:v>
                </c:pt>
                <c:pt idx="35">
                  <c:v>20387</c:v>
                </c:pt>
                <c:pt idx="36">
                  <c:v>20389.5</c:v>
                </c:pt>
                <c:pt idx="37">
                  <c:v>20389.5</c:v>
                </c:pt>
                <c:pt idx="38">
                  <c:v>22076</c:v>
                </c:pt>
                <c:pt idx="39">
                  <c:v>22076</c:v>
                </c:pt>
                <c:pt idx="40">
                  <c:v>22076.5</c:v>
                </c:pt>
                <c:pt idx="41">
                  <c:v>22076.5</c:v>
                </c:pt>
                <c:pt idx="42">
                  <c:v>23924</c:v>
                </c:pt>
                <c:pt idx="43">
                  <c:v>24728</c:v>
                </c:pt>
                <c:pt idx="44">
                  <c:v>26466</c:v>
                </c:pt>
                <c:pt idx="45">
                  <c:v>28969</c:v>
                </c:pt>
                <c:pt idx="46">
                  <c:v>29708</c:v>
                </c:pt>
                <c:pt idx="47">
                  <c:v>29761</c:v>
                </c:pt>
                <c:pt idx="48">
                  <c:v>29761.5</c:v>
                </c:pt>
                <c:pt idx="49">
                  <c:v>29763.5</c:v>
                </c:pt>
                <c:pt idx="50">
                  <c:v>29768</c:v>
                </c:pt>
                <c:pt idx="51">
                  <c:v>29768.5</c:v>
                </c:pt>
                <c:pt idx="52">
                  <c:v>29777.5</c:v>
                </c:pt>
                <c:pt idx="53">
                  <c:v>29807.5</c:v>
                </c:pt>
                <c:pt idx="54">
                  <c:v>30600</c:v>
                </c:pt>
                <c:pt idx="55">
                  <c:v>30618.5</c:v>
                </c:pt>
                <c:pt idx="56">
                  <c:v>31500</c:v>
                </c:pt>
                <c:pt idx="57">
                  <c:v>31544</c:v>
                </c:pt>
                <c:pt idx="58">
                  <c:v>32231.5</c:v>
                </c:pt>
                <c:pt idx="59">
                  <c:v>32238.5</c:v>
                </c:pt>
                <c:pt idx="60">
                  <c:v>32248</c:v>
                </c:pt>
                <c:pt idx="61">
                  <c:v>32285.5</c:v>
                </c:pt>
                <c:pt idx="62">
                  <c:v>32287.5</c:v>
                </c:pt>
                <c:pt idx="63">
                  <c:v>32290</c:v>
                </c:pt>
                <c:pt idx="64">
                  <c:v>32292</c:v>
                </c:pt>
                <c:pt idx="65">
                  <c:v>32292.5</c:v>
                </c:pt>
                <c:pt idx="66">
                  <c:v>32294.5</c:v>
                </c:pt>
                <c:pt idx="67">
                  <c:v>32299</c:v>
                </c:pt>
                <c:pt idx="68">
                  <c:v>32304</c:v>
                </c:pt>
                <c:pt idx="69">
                  <c:v>32306</c:v>
                </c:pt>
                <c:pt idx="70">
                  <c:v>32317.5</c:v>
                </c:pt>
                <c:pt idx="71">
                  <c:v>32318</c:v>
                </c:pt>
                <c:pt idx="72">
                  <c:v>32320</c:v>
                </c:pt>
                <c:pt idx="73">
                  <c:v>32322.5</c:v>
                </c:pt>
                <c:pt idx="74">
                  <c:v>32324.5</c:v>
                </c:pt>
                <c:pt idx="75">
                  <c:v>32327</c:v>
                </c:pt>
                <c:pt idx="76">
                  <c:v>32329.5</c:v>
                </c:pt>
                <c:pt idx="77">
                  <c:v>32338</c:v>
                </c:pt>
                <c:pt idx="78">
                  <c:v>32350</c:v>
                </c:pt>
                <c:pt idx="79">
                  <c:v>32352.5</c:v>
                </c:pt>
                <c:pt idx="80">
                  <c:v>32359</c:v>
                </c:pt>
                <c:pt idx="81">
                  <c:v>32359.5</c:v>
                </c:pt>
                <c:pt idx="82">
                  <c:v>32366</c:v>
                </c:pt>
                <c:pt idx="83">
                  <c:v>32392</c:v>
                </c:pt>
                <c:pt idx="84">
                  <c:v>32410</c:v>
                </c:pt>
                <c:pt idx="85">
                  <c:v>32422</c:v>
                </c:pt>
                <c:pt idx="86">
                  <c:v>32873</c:v>
                </c:pt>
                <c:pt idx="87">
                  <c:v>33069.5</c:v>
                </c:pt>
                <c:pt idx="88">
                  <c:v>33072</c:v>
                </c:pt>
                <c:pt idx="89">
                  <c:v>34011</c:v>
                </c:pt>
                <c:pt idx="90">
                  <c:v>34062</c:v>
                </c:pt>
                <c:pt idx="91">
                  <c:v>34099.5</c:v>
                </c:pt>
                <c:pt idx="92">
                  <c:v>34118.5</c:v>
                </c:pt>
                <c:pt idx="93">
                  <c:v>34773.5</c:v>
                </c:pt>
                <c:pt idx="94">
                  <c:v>35615.5</c:v>
                </c:pt>
                <c:pt idx="95">
                  <c:v>35807</c:v>
                </c:pt>
                <c:pt idx="96">
                  <c:v>35807</c:v>
                </c:pt>
                <c:pt idx="97">
                  <c:v>35807</c:v>
                </c:pt>
                <c:pt idx="98">
                  <c:v>36498</c:v>
                </c:pt>
                <c:pt idx="99">
                  <c:v>36606.5</c:v>
                </c:pt>
                <c:pt idx="100">
                  <c:v>36669.5</c:v>
                </c:pt>
                <c:pt idx="101">
                  <c:v>38164.5</c:v>
                </c:pt>
                <c:pt idx="102">
                  <c:v>38336</c:v>
                </c:pt>
                <c:pt idx="103">
                  <c:v>39084.5</c:v>
                </c:pt>
                <c:pt idx="104">
                  <c:v>39870</c:v>
                </c:pt>
              </c:numCache>
            </c:numRef>
          </c:xVal>
          <c:yVal>
            <c:numRef>
              <c:f>'A (4)'!$L$21:$L$912</c:f>
              <c:numCache>
                <c:formatCode>General</c:formatCode>
                <c:ptCount val="892"/>
                <c:pt idx="56">
                  <c:v>-2.6239999999233987E-2</c:v>
                </c:pt>
                <c:pt idx="57">
                  <c:v>-2.4629281397210434E-2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ADA-4409-BEC5-D4B1784135C4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(4)'!$D$21:$D$52</c:f>
                <c:numCache>
                  <c:formatCode>General</c:formatCode>
                  <c:ptCount val="32"/>
                  <c:pt idx="10">
                    <c:v>0</c:v>
                  </c:pt>
                </c:numCache>
              </c:numRef>
            </c:plus>
            <c:minus>
              <c:numRef>
                <c:f>'A (4)'!$D$21:$D$52</c:f>
                <c:numCache>
                  <c:formatCode>General</c:formatCode>
                  <c:ptCount val="32"/>
                  <c:pt idx="1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(4)'!$F$21:$F$912</c:f>
              <c:numCache>
                <c:formatCode>General</c:formatCode>
                <c:ptCount val="892"/>
                <c:pt idx="0">
                  <c:v>-2504.6554934823093</c:v>
                </c:pt>
                <c:pt idx="1">
                  <c:v>-1573.5567970204838</c:v>
                </c:pt>
                <c:pt idx="2">
                  <c:v>-1573.5567970204838</c:v>
                </c:pt>
                <c:pt idx="3">
                  <c:v>-828.67783985102415</c:v>
                </c:pt>
                <c:pt idx="4">
                  <c:v>-791.43389199255125</c:v>
                </c:pt>
                <c:pt idx="5">
                  <c:v>-754.18994413407836</c:v>
                </c:pt>
                <c:pt idx="6">
                  <c:v>-642.45810055865968</c:v>
                </c:pt>
                <c:pt idx="7">
                  <c:v>-9.310986964618678</c:v>
                </c:pt>
                <c:pt idx="8">
                  <c:v>-9.310986964618678</c:v>
                </c:pt>
                <c:pt idx="9">
                  <c:v>-9.310986964618678</c:v>
                </c:pt>
                <c:pt idx="10">
                  <c:v>0</c:v>
                </c:pt>
                <c:pt idx="11">
                  <c:v>139.6648044692738</c:v>
                </c:pt>
                <c:pt idx="12">
                  <c:v>959.03165735568018</c:v>
                </c:pt>
                <c:pt idx="13">
                  <c:v>13720</c:v>
                </c:pt>
                <c:pt idx="14">
                  <c:v>13720</c:v>
                </c:pt>
                <c:pt idx="15">
                  <c:v>13727</c:v>
                </c:pt>
                <c:pt idx="16">
                  <c:v>13787.5</c:v>
                </c:pt>
                <c:pt idx="17">
                  <c:v>14452.5</c:v>
                </c:pt>
                <c:pt idx="18">
                  <c:v>14524</c:v>
                </c:pt>
                <c:pt idx="19">
                  <c:v>14524.5</c:v>
                </c:pt>
                <c:pt idx="20">
                  <c:v>15233</c:v>
                </c:pt>
                <c:pt idx="21">
                  <c:v>15342</c:v>
                </c:pt>
                <c:pt idx="22">
                  <c:v>15342.5</c:v>
                </c:pt>
                <c:pt idx="23">
                  <c:v>15351.5</c:v>
                </c:pt>
                <c:pt idx="24">
                  <c:v>15375</c:v>
                </c:pt>
                <c:pt idx="25">
                  <c:v>15438</c:v>
                </c:pt>
                <c:pt idx="26">
                  <c:v>17891</c:v>
                </c:pt>
                <c:pt idx="27">
                  <c:v>17891.5</c:v>
                </c:pt>
                <c:pt idx="28">
                  <c:v>17961</c:v>
                </c:pt>
                <c:pt idx="29">
                  <c:v>17963</c:v>
                </c:pt>
                <c:pt idx="30">
                  <c:v>19492.5</c:v>
                </c:pt>
                <c:pt idx="31">
                  <c:v>19492.5</c:v>
                </c:pt>
                <c:pt idx="32">
                  <c:v>19499.5</c:v>
                </c:pt>
                <c:pt idx="33">
                  <c:v>19499.5</c:v>
                </c:pt>
                <c:pt idx="34">
                  <c:v>20387</c:v>
                </c:pt>
                <c:pt idx="35">
                  <c:v>20387</c:v>
                </c:pt>
                <c:pt idx="36">
                  <c:v>20389.5</c:v>
                </c:pt>
                <c:pt idx="37">
                  <c:v>20389.5</c:v>
                </c:pt>
                <c:pt idx="38">
                  <c:v>22076</c:v>
                </c:pt>
                <c:pt idx="39">
                  <c:v>22076</c:v>
                </c:pt>
                <c:pt idx="40">
                  <c:v>22076.5</c:v>
                </c:pt>
                <c:pt idx="41">
                  <c:v>22076.5</c:v>
                </c:pt>
                <c:pt idx="42">
                  <c:v>23924</c:v>
                </c:pt>
                <c:pt idx="43">
                  <c:v>24728</c:v>
                </c:pt>
                <c:pt idx="44">
                  <c:v>26466</c:v>
                </c:pt>
                <c:pt idx="45">
                  <c:v>28969</c:v>
                </c:pt>
                <c:pt idx="46">
                  <c:v>29708</c:v>
                </c:pt>
                <c:pt idx="47">
                  <c:v>29761</c:v>
                </c:pt>
                <c:pt idx="48">
                  <c:v>29761.5</c:v>
                </c:pt>
                <c:pt idx="49">
                  <c:v>29763.5</c:v>
                </c:pt>
                <c:pt idx="50">
                  <c:v>29768</c:v>
                </c:pt>
                <c:pt idx="51">
                  <c:v>29768.5</c:v>
                </c:pt>
                <c:pt idx="52">
                  <c:v>29777.5</c:v>
                </c:pt>
                <c:pt idx="53">
                  <c:v>29807.5</c:v>
                </c:pt>
                <c:pt idx="54">
                  <c:v>30600</c:v>
                </c:pt>
                <c:pt idx="55">
                  <c:v>30618.5</c:v>
                </c:pt>
                <c:pt idx="56">
                  <c:v>31500</c:v>
                </c:pt>
                <c:pt idx="57">
                  <c:v>31544</c:v>
                </c:pt>
                <c:pt idx="58">
                  <c:v>32231.5</c:v>
                </c:pt>
                <c:pt idx="59">
                  <c:v>32238.5</c:v>
                </c:pt>
                <c:pt idx="60">
                  <c:v>32248</c:v>
                </c:pt>
                <c:pt idx="61">
                  <c:v>32285.5</c:v>
                </c:pt>
                <c:pt idx="62">
                  <c:v>32287.5</c:v>
                </c:pt>
                <c:pt idx="63">
                  <c:v>32290</c:v>
                </c:pt>
                <c:pt idx="64">
                  <c:v>32292</c:v>
                </c:pt>
                <c:pt idx="65">
                  <c:v>32292.5</c:v>
                </c:pt>
                <c:pt idx="66">
                  <c:v>32294.5</c:v>
                </c:pt>
                <c:pt idx="67">
                  <c:v>32299</c:v>
                </c:pt>
                <c:pt idx="68">
                  <c:v>32304</c:v>
                </c:pt>
                <c:pt idx="69">
                  <c:v>32306</c:v>
                </c:pt>
                <c:pt idx="70">
                  <c:v>32317.5</c:v>
                </c:pt>
                <c:pt idx="71">
                  <c:v>32318</c:v>
                </c:pt>
                <c:pt idx="72">
                  <c:v>32320</c:v>
                </c:pt>
                <c:pt idx="73">
                  <c:v>32322.5</c:v>
                </c:pt>
                <c:pt idx="74">
                  <c:v>32324.5</c:v>
                </c:pt>
                <c:pt idx="75">
                  <c:v>32327</c:v>
                </c:pt>
                <c:pt idx="76">
                  <c:v>32329.5</c:v>
                </c:pt>
                <c:pt idx="77">
                  <c:v>32338</c:v>
                </c:pt>
                <c:pt idx="78">
                  <c:v>32350</c:v>
                </c:pt>
                <c:pt idx="79">
                  <c:v>32352.5</c:v>
                </c:pt>
                <c:pt idx="80">
                  <c:v>32359</c:v>
                </c:pt>
                <c:pt idx="81">
                  <c:v>32359.5</c:v>
                </c:pt>
                <c:pt idx="82">
                  <c:v>32366</c:v>
                </c:pt>
                <c:pt idx="83">
                  <c:v>32392</c:v>
                </c:pt>
                <c:pt idx="84">
                  <c:v>32410</c:v>
                </c:pt>
                <c:pt idx="85">
                  <c:v>32422</c:v>
                </c:pt>
                <c:pt idx="86">
                  <c:v>32873</c:v>
                </c:pt>
                <c:pt idx="87">
                  <c:v>33069.5</c:v>
                </c:pt>
                <c:pt idx="88">
                  <c:v>33072</c:v>
                </c:pt>
                <c:pt idx="89">
                  <c:v>34011</c:v>
                </c:pt>
                <c:pt idx="90">
                  <c:v>34062</c:v>
                </c:pt>
                <c:pt idx="91">
                  <c:v>34099.5</c:v>
                </c:pt>
                <c:pt idx="92">
                  <c:v>34118.5</c:v>
                </c:pt>
                <c:pt idx="93">
                  <c:v>34773.5</c:v>
                </c:pt>
                <c:pt idx="94">
                  <c:v>35615.5</c:v>
                </c:pt>
                <c:pt idx="95">
                  <c:v>35807</c:v>
                </c:pt>
                <c:pt idx="96">
                  <c:v>35807</c:v>
                </c:pt>
                <c:pt idx="97">
                  <c:v>35807</c:v>
                </c:pt>
                <c:pt idx="98">
                  <c:v>36498</c:v>
                </c:pt>
                <c:pt idx="99">
                  <c:v>36606.5</c:v>
                </c:pt>
                <c:pt idx="100">
                  <c:v>36669.5</c:v>
                </c:pt>
                <c:pt idx="101">
                  <c:v>38164.5</c:v>
                </c:pt>
                <c:pt idx="102">
                  <c:v>38336</c:v>
                </c:pt>
                <c:pt idx="103">
                  <c:v>39084.5</c:v>
                </c:pt>
                <c:pt idx="104">
                  <c:v>39870</c:v>
                </c:pt>
              </c:numCache>
            </c:numRef>
          </c:xVal>
          <c:yVal>
            <c:numRef>
              <c:f>'A (4)'!$M$21:$M$912</c:f>
              <c:numCache>
                <c:formatCode>General</c:formatCode>
                <c:ptCount val="892"/>
                <c:pt idx="0">
                  <c:v>2.9400749063670413E-3</c:v>
                </c:pt>
                <c:pt idx="1">
                  <c:v>3.9325842696629094E-4</c:v>
                </c:pt>
                <c:pt idx="2">
                  <c:v>-4.3071161048689223E-4</c:v>
                </c:pt>
                <c:pt idx="3">
                  <c:v>-4.3071161048689223E-4</c:v>
                </c:pt>
                <c:pt idx="4">
                  <c:v>-5.0561797752809133E-4</c:v>
                </c:pt>
                <c:pt idx="5">
                  <c:v>1.5168539325842705E-3</c:v>
                </c:pt>
                <c:pt idx="6">
                  <c:v>-4.3071161048689223E-4</c:v>
                </c:pt>
                <c:pt idx="7">
                  <c:v>-2.0599250936329666E-4</c:v>
                </c:pt>
                <c:pt idx="8">
                  <c:v>-1.2546816479400737E-3</c:v>
                </c:pt>
                <c:pt idx="9">
                  <c:v>-2.3782771535580498E-3</c:v>
                </c:pt>
                <c:pt idx="11">
                  <c:v>-1.2546816479400737E-3</c:v>
                </c:pt>
                <c:pt idx="12">
                  <c:v>-4.3071161048689223E-4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DA-4409-BEC5-D4B1784135C4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(4)'!$D$21:$D$52</c:f>
                <c:numCache>
                  <c:formatCode>General</c:formatCode>
                  <c:ptCount val="32"/>
                  <c:pt idx="10">
                    <c:v>0</c:v>
                  </c:pt>
                </c:numCache>
              </c:numRef>
            </c:plus>
            <c:minus>
              <c:numRef>
                <c:f>'A (4)'!$D$21:$D$52</c:f>
                <c:numCache>
                  <c:formatCode>General</c:formatCode>
                  <c:ptCount val="32"/>
                  <c:pt idx="1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(4)'!$F$21:$F$912</c:f>
              <c:numCache>
                <c:formatCode>General</c:formatCode>
                <c:ptCount val="892"/>
                <c:pt idx="0">
                  <c:v>-2504.6554934823093</c:v>
                </c:pt>
                <c:pt idx="1">
                  <c:v>-1573.5567970204838</c:v>
                </c:pt>
                <c:pt idx="2">
                  <c:v>-1573.5567970204838</c:v>
                </c:pt>
                <c:pt idx="3">
                  <c:v>-828.67783985102415</c:v>
                </c:pt>
                <c:pt idx="4">
                  <c:v>-791.43389199255125</c:v>
                </c:pt>
                <c:pt idx="5">
                  <c:v>-754.18994413407836</c:v>
                </c:pt>
                <c:pt idx="6">
                  <c:v>-642.45810055865968</c:v>
                </c:pt>
                <c:pt idx="7">
                  <c:v>-9.310986964618678</c:v>
                </c:pt>
                <c:pt idx="8">
                  <c:v>-9.310986964618678</c:v>
                </c:pt>
                <c:pt idx="9">
                  <c:v>-9.310986964618678</c:v>
                </c:pt>
                <c:pt idx="10">
                  <c:v>0</c:v>
                </c:pt>
                <c:pt idx="11">
                  <c:v>139.6648044692738</c:v>
                </c:pt>
                <c:pt idx="12">
                  <c:v>959.03165735568018</c:v>
                </c:pt>
                <c:pt idx="13">
                  <c:v>13720</c:v>
                </c:pt>
                <c:pt idx="14">
                  <c:v>13720</c:v>
                </c:pt>
                <c:pt idx="15">
                  <c:v>13727</c:v>
                </c:pt>
                <c:pt idx="16">
                  <c:v>13787.5</c:v>
                </c:pt>
                <c:pt idx="17">
                  <c:v>14452.5</c:v>
                </c:pt>
                <c:pt idx="18">
                  <c:v>14524</c:v>
                </c:pt>
                <c:pt idx="19">
                  <c:v>14524.5</c:v>
                </c:pt>
                <c:pt idx="20">
                  <c:v>15233</c:v>
                </c:pt>
                <c:pt idx="21">
                  <c:v>15342</c:v>
                </c:pt>
                <c:pt idx="22">
                  <c:v>15342.5</c:v>
                </c:pt>
                <c:pt idx="23">
                  <c:v>15351.5</c:v>
                </c:pt>
                <c:pt idx="24">
                  <c:v>15375</c:v>
                </c:pt>
                <c:pt idx="25">
                  <c:v>15438</c:v>
                </c:pt>
                <c:pt idx="26">
                  <c:v>17891</c:v>
                </c:pt>
                <c:pt idx="27">
                  <c:v>17891.5</c:v>
                </c:pt>
                <c:pt idx="28">
                  <c:v>17961</c:v>
                </c:pt>
                <c:pt idx="29">
                  <c:v>17963</c:v>
                </c:pt>
                <c:pt idx="30">
                  <c:v>19492.5</c:v>
                </c:pt>
                <c:pt idx="31">
                  <c:v>19492.5</c:v>
                </c:pt>
                <c:pt idx="32">
                  <c:v>19499.5</c:v>
                </c:pt>
                <c:pt idx="33">
                  <c:v>19499.5</c:v>
                </c:pt>
                <c:pt idx="34">
                  <c:v>20387</c:v>
                </c:pt>
                <c:pt idx="35">
                  <c:v>20387</c:v>
                </c:pt>
                <c:pt idx="36">
                  <c:v>20389.5</c:v>
                </c:pt>
                <c:pt idx="37">
                  <c:v>20389.5</c:v>
                </c:pt>
                <c:pt idx="38">
                  <c:v>22076</c:v>
                </c:pt>
                <c:pt idx="39">
                  <c:v>22076</c:v>
                </c:pt>
                <c:pt idx="40">
                  <c:v>22076.5</c:v>
                </c:pt>
                <c:pt idx="41">
                  <c:v>22076.5</c:v>
                </c:pt>
                <c:pt idx="42">
                  <c:v>23924</c:v>
                </c:pt>
                <c:pt idx="43">
                  <c:v>24728</c:v>
                </c:pt>
                <c:pt idx="44">
                  <c:v>26466</c:v>
                </c:pt>
                <c:pt idx="45">
                  <c:v>28969</c:v>
                </c:pt>
                <c:pt idx="46">
                  <c:v>29708</c:v>
                </c:pt>
                <c:pt idx="47">
                  <c:v>29761</c:v>
                </c:pt>
                <c:pt idx="48">
                  <c:v>29761.5</c:v>
                </c:pt>
                <c:pt idx="49">
                  <c:v>29763.5</c:v>
                </c:pt>
                <c:pt idx="50">
                  <c:v>29768</c:v>
                </c:pt>
                <c:pt idx="51">
                  <c:v>29768.5</c:v>
                </c:pt>
                <c:pt idx="52">
                  <c:v>29777.5</c:v>
                </c:pt>
                <c:pt idx="53">
                  <c:v>29807.5</c:v>
                </c:pt>
                <c:pt idx="54">
                  <c:v>30600</c:v>
                </c:pt>
                <c:pt idx="55">
                  <c:v>30618.5</c:v>
                </c:pt>
                <c:pt idx="56">
                  <c:v>31500</c:v>
                </c:pt>
                <c:pt idx="57">
                  <c:v>31544</c:v>
                </c:pt>
                <c:pt idx="58">
                  <c:v>32231.5</c:v>
                </c:pt>
                <c:pt idx="59">
                  <c:v>32238.5</c:v>
                </c:pt>
                <c:pt idx="60">
                  <c:v>32248</c:v>
                </c:pt>
                <c:pt idx="61">
                  <c:v>32285.5</c:v>
                </c:pt>
                <c:pt idx="62">
                  <c:v>32287.5</c:v>
                </c:pt>
                <c:pt idx="63">
                  <c:v>32290</c:v>
                </c:pt>
                <c:pt idx="64">
                  <c:v>32292</c:v>
                </c:pt>
                <c:pt idx="65">
                  <c:v>32292.5</c:v>
                </c:pt>
                <c:pt idx="66">
                  <c:v>32294.5</c:v>
                </c:pt>
                <c:pt idx="67">
                  <c:v>32299</c:v>
                </c:pt>
                <c:pt idx="68">
                  <c:v>32304</c:v>
                </c:pt>
                <c:pt idx="69">
                  <c:v>32306</c:v>
                </c:pt>
                <c:pt idx="70">
                  <c:v>32317.5</c:v>
                </c:pt>
                <c:pt idx="71">
                  <c:v>32318</c:v>
                </c:pt>
                <c:pt idx="72">
                  <c:v>32320</c:v>
                </c:pt>
                <c:pt idx="73">
                  <c:v>32322.5</c:v>
                </c:pt>
                <c:pt idx="74">
                  <c:v>32324.5</c:v>
                </c:pt>
                <c:pt idx="75">
                  <c:v>32327</c:v>
                </c:pt>
                <c:pt idx="76">
                  <c:v>32329.5</c:v>
                </c:pt>
                <c:pt idx="77">
                  <c:v>32338</c:v>
                </c:pt>
                <c:pt idx="78">
                  <c:v>32350</c:v>
                </c:pt>
                <c:pt idx="79">
                  <c:v>32352.5</c:v>
                </c:pt>
                <c:pt idx="80">
                  <c:v>32359</c:v>
                </c:pt>
                <c:pt idx="81">
                  <c:v>32359.5</c:v>
                </c:pt>
                <c:pt idx="82">
                  <c:v>32366</c:v>
                </c:pt>
                <c:pt idx="83">
                  <c:v>32392</c:v>
                </c:pt>
                <c:pt idx="84">
                  <c:v>32410</c:v>
                </c:pt>
                <c:pt idx="85">
                  <c:v>32422</c:v>
                </c:pt>
                <c:pt idx="86">
                  <c:v>32873</c:v>
                </c:pt>
                <c:pt idx="87">
                  <c:v>33069.5</c:v>
                </c:pt>
                <c:pt idx="88">
                  <c:v>33072</c:v>
                </c:pt>
                <c:pt idx="89">
                  <c:v>34011</c:v>
                </c:pt>
                <c:pt idx="90">
                  <c:v>34062</c:v>
                </c:pt>
                <c:pt idx="91">
                  <c:v>34099.5</c:v>
                </c:pt>
                <c:pt idx="92">
                  <c:v>34118.5</c:v>
                </c:pt>
                <c:pt idx="93">
                  <c:v>34773.5</c:v>
                </c:pt>
                <c:pt idx="94">
                  <c:v>35615.5</c:v>
                </c:pt>
                <c:pt idx="95">
                  <c:v>35807</c:v>
                </c:pt>
                <c:pt idx="96">
                  <c:v>35807</c:v>
                </c:pt>
                <c:pt idx="97">
                  <c:v>35807</c:v>
                </c:pt>
                <c:pt idx="98">
                  <c:v>36498</c:v>
                </c:pt>
                <c:pt idx="99">
                  <c:v>36606.5</c:v>
                </c:pt>
                <c:pt idx="100">
                  <c:v>36669.5</c:v>
                </c:pt>
                <c:pt idx="101">
                  <c:v>38164.5</c:v>
                </c:pt>
                <c:pt idx="102">
                  <c:v>38336</c:v>
                </c:pt>
                <c:pt idx="103">
                  <c:v>39084.5</c:v>
                </c:pt>
                <c:pt idx="104">
                  <c:v>39870</c:v>
                </c:pt>
              </c:numCache>
            </c:numRef>
          </c:xVal>
          <c:yVal>
            <c:numRef>
              <c:f>'A (4)'!$N$21:$N$912</c:f>
              <c:numCache>
                <c:formatCode>General</c:formatCode>
                <c:ptCount val="892"/>
                <c:pt idx="16">
                  <c:v>8.3564999949885532E-3</c:v>
                </c:pt>
                <c:pt idx="17">
                  <c:v>1.0045099996204954E-2</c:v>
                </c:pt>
                <c:pt idx="18">
                  <c:v>9.6081599986064248E-3</c:v>
                </c:pt>
                <c:pt idx="19">
                  <c:v>8.0295799998566508E-3</c:v>
                </c:pt>
                <c:pt idx="20">
                  <c:v>5.0817199953598902E-3</c:v>
                </c:pt>
                <c:pt idx="21">
                  <c:v>6.551279999257531E-3</c:v>
                </c:pt>
                <c:pt idx="22">
                  <c:v>6.3726999942446128E-3</c:v>
                </c:pt>
                <c:pt idx="23">
                  <c:v>6.9582599971909076E-3</c:v>
                </c:pt>
                <c:pt idx="24">
                  <c:v>4.8650000026100315E-3</c:v>
                </c:pt>
                <c:pt idx="25">
                  <c:v>5.8639199996832758E-3</c:v>
                </c:pt>
                <c:pt idx="26">
                  <c:v>1.3504399976227432E-3</c:v>
                </c:pt>
                <c:pt idx="27">
                  <c:v>-1.428140007192269E-3</c:v>
                </c:pt>
                <c:pt idx="28">
                  <c:v>-1.7507599986856803E-3</c:v>
                </c:pt>
                <c:pt idx="29">
                  <c:v>-6.6508000600151718E-4</c:v>
                </c:pt>
                <c:pt idx="87">
                  <c:v>-2.5702619997900911E-2</c:v>
                </c:pt>
                <c:pt idx="88">
                  <c:v>-2.5095520002651028E-2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ADA-4409-BEC5-D4B1784135C4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(4)'!$F$21:$F$912</c:f>
              <c:numCache>
                <c:formatCode>General</c:formatCode>
                <c:ptCount val="892"/>
                <c:pt idx="0">
                  <c:v>-2504.6554934823093</c:v>
                </c:pt>
                <c:pt idx="1">
                  <c:v>-1573.5567970204838</c:v>
                </c:pt>
                <c:pt idx="2">
                  <c:v>-1573.5567970204838</c:v>
                </c:pt>
                <c:pt idx="3">
                  <c:v>-828.67783985102415</c:v>
                </c:pt>
                <c:pt idx="4">
                  <c:v>-791.43389199255125</c:v>
                </c:pt>
                <c:pt idx="5">
                  <c:v>-754.18994413407836</c:v>
                </c:pt>
                <c:pt idx="6">
                  <c:v>-642.45810055865968</c:v>
                </c:pt>
                <c:pt idx="7">
                  <c:v>-9.310986964618678</c:v>
                </c:pt>
                <c:pt idx="8">
                  <c:v>-9.310986964618678</c:v>
                </c:pt>
                <c:pt idx="9">
                  <c:v>-9.310986964618678</c:v>
                </c:pt>
                <c:pt idx="10">
                  <c:v>0</c:v>
                </c:pt>
                <c:pt idx="11">
                  <c:v>139.6648044692738</c:v>
                </c:pt>
                <c:pt idx="12">
                  <c:v>959.03165735568018</c:v>
                </c:pt>
                <c:pt idx="13">
                  <c:v>13720</c:v>
                </c:pt>
                <c:pt idx="14">
                  <c:v>13720</c:v>
                </c:pt>
                <c:pt idx="15">
                  <c:v>13727</c:v>
                </c:pt>
                <c:pt idx="16">
                  <c:v>13787.5</c:v>
                </c:pt>
                <c:pt idx="17">
                  <c:v>14452.5</c:v>
                </c:pt>
                <c:pt idx="18">
                  <c:v>14524</c:v>
                </c:pt>
                <c:pt idx="19">
                  <c:v>14524.5</c:v>
                </c:pt>
                <c:pt idx="20">
                  <c:v>15233</c:v>
                </c:pt>
                <c:pt idx="21">
                  <c:v>15342</c:v>
                </c:pt>
                <c:pt idx="22">
                  <c:v>15342.5</c:v>
                </c:pt>
                <c:pt idx="23">
                  <c:v>15351.5</c:v>
                </c:pt>
                <c:pt idx="24">
                  <c:v>15375</c:v>
                </c:pt>
                <c:pt idx="25">
                  <c:v>15438</c:v>
                </c:pt>
                <c:pt idx="26">
                  <c:v>17891</c:v>
                </c:pt>
                <c:pt idx="27">
                  <c:v>17891.5</c:v>
                </c:pt>
                <c:pt idx="28">
                  <c:v>17961</c:v>
                </c:pt>
                <c:pt idx="29">
                  <c:v>17963</c:v>
                </c:pt>
                <c:pt idx="30">
                  <c:v>19492.5</c:v>
                </c:pt>
                <c:pt idx="31">
                  <c:v>19492.5</c:v>
                </c:pt>
                <c:pt idx="32">
                  <c:v>19499.5</c:v>
                </c:pt>
                <c:pt idx="33">
                  <c:v>19499.5</c:v>
                </c:pt>
                <c:pt idx="34">
                  <c:v>20387</c:v>
                </c:pt>
                <c:pt idx="35">
                  <c:v>20387</c:v>
                </c:pt>
                <c:pt idx="36">
                  <c:v>20389.5</c:v>
                </c:pt>
                <c:pt idx="37">
                  <c:v>20389.5</c:v>
                </c:pt>
                <c:pt idx="38">
                  <c:v>22076</c:v>
                </c:pt>
                <c:pt idx="39">
                  <c:v>22076</c:v>
                </c:pt>
                <c:pt idx="40">
                  <c:v>22076.5</c:v>
                </c:pt>
                <c:pt idx="41">
                  <c:v>22076.5</c:v>
                </c:pt>
                <c:pt idx="42">
                  <c:v>23924</c:v>
                </c:pt>
                <c:pt idx="43">
                  <c:v>24728</c:v>
                </c:pt>
                <c:pt idx="44">
                  <c:v>26466</c:v>
                </c:pt>
                <c:pt idx="45">
                  <c:v>28969</c:v>
                </c:pt>
                <c:pt idx="46">
                  <c:v>29708</c:v>
                </c:pt>
                <c:pt idx="47">
                  <c:v>29761</c:v>
                </c:pt>
                <c:pt idx="48">
                  <c:v>29761.5</c:v>
                </c:pt>
                <c:pt idx="49">
                  <c:v>29763.5</c:v>
                </c:pt>
                <c:pt idx="50">
                  <c:v>29768</c:v>
                </c:pt>
                <c:pt idx="51">
                  <c:v>29768.5</c:v>
                </c:pt>
                <c:pt idx="52">
                  <c:v>29777.5</c:v>
                </c:pt>
                <c:pt idx="53">
                  <c:v>29807.5</c:v>
                </c:pt>
                <c:pt idx="54">
                  <c:v>30600</c:v>
                </c:pt>
                <c:pt idx="55">
                  <c:v>30618.5</c:v>
                </c:pt>
                <c:pt idx="56">
                  <c:v>31500</c:v>
                </c:pt>
                <c:pt idx="57">
                  <c:v>31544</c:v>
                </c:pt>
                <c:pt idx="58">
                  <c:v>32231.5</c:v>
                </c:pt>
                <c:pt idx="59">
                  <c:v>32238.5</c:v>
                </c:pt>
                <c:pt idx="60">
                  <c:v>32248</c:v>
                </c:pt>
                <c:pt idx="61">
                  <c:v>32285.5</c:v>
                </c:pt>
                <c:pt idx="62">
                  <c:v>32287.5</c:v>
                </c:pt>
                <c:pt idx="63">
                  <c:v>32290</c:v>
                </c:pt>
                <c:pt idx="64">
                  <c:v>32292</c:v>
                </c:pt>
                <c:pt idx="65">
                  <c:v>32292.5</c:v>
                </c:pt>
                <c:pt idx="66">
                  <c:v>32294.5</c:v>
                </c:pt>
                <c:pt idx="67">
                  <c:v>32299</c:v>
                </c:pt>
                <c:pt idx="68">
                  <c:v>32304</c:v>
                </c:pt>
                <c:pt idx="69">
                  <c:v>32306</c:v>
                </c:pt>
                <c:pt idx="70">
                  <c:v>32317.5</c:v>
                </c:pt>
                <c:pt idx="71">
                  <c:v>32318</c:v>
                </c:pt>
                <c:pt idx="72">
                  <c:v>32320</c:v>
                </c:pt>
                <c:pt idx="73">
                  <c:v>32322.5</c:v>
                </c:pt>
                <c:pt idx="74">
                  <c:v>32324.5</c:v>
                </c:pt>
                <c:pt idx="75">
                  <c:v>32327</c:v>
                </c:pt>
                <c:pt idx="76">
                  <c:v>32329.5</c:v>
                </c:pt>
                <c:pt idx="77">
                  <c:v>32338</c:v>
                </c:pt>
                <c:pt idx="78">
                  <c:v>32350</c:v>
                </c:pt>
                <c:pt idx="79">
                  <c:v>32352.5</c:v>
                </c:pt>
                <c:pt idx="80">
                  <c:v>32359</c:v>
                </c:pt>
                <c:pt idx="81">
                  <c:v>32359.5</c:v>
                </c:pt>
                <c:pt idx="82">
                  <c:v>32366</c:v>
                </c:pt>
                <c:pt idx="83">
                  <c:v>32392</c:v>
                </c:pt>
                <c:pt idx="84">
                  <c:v>32410</c:v>
                </c:pt>
                <c:pt idx="85">
                  <c:v>32422</c:v>
                </c:pt>
                <c:pt idx="86">
                  <c:v>32873</c:v>
                </c:pt>
                <c:pt idx="87">
                  <c:v>33069.5</c:v>
                </c:pt>
                <c:pt idx="88">
                  <c:v>33072</c:v>
                </c:pt>
                <c:pt idx="89">
                  <c:v>34011</c:v>
                </c:pt>
                <c:pt idx="90">
                  <c:v>34062</c:v>
                </c:pt>
                <c:pt idx="91">
                  <c:v>34099.5</c:v>
                </c:pt>
                <c:pt idx="92">
                  <c:v>34118.5</c:v>
                </c:pt>
                <c:pt idx="93">
                  <c:v>34773.5</c:v>
                </c:pt>
                <c:pt idx="94">
                  <c:v>35615.5</c:v>
                </c:pt>
                <c:pt idx="95">
                  <c:v>35807</c:v>
                </c:pt>
                <c:pt idx="96">
                  <c:v>35807</c:v>
                </c:pt>
                <c:pt idx="97">
                  <c:v>35807</c:v>
                </c:pt>
                <c:pt idx="98">
                  <c:v>36498</c:v>
                </c:pt>
                <c:pt idx="99">
                  <c:v>36606.5</c:v>
                </c:pt>
                <c:pt idx="100">
                  <c:v>36669.5</c:v>
                </c:pt>
                <c:pt idx="101">
                  <c:v>38164.5</c:v>
                </c:pt>
                <c:pt idx="102">
                  <c:v>38336</c:v>
                </c:pt>
                <c:pt idx="103">
                  <c:v>39084.5</c:v>
                </c:pt>
                <c:pt idx="104">
                  <c:v>39870</c:v>
                </c:pt>
              </c:numCache>
            </c:numRef>
          </c:xVal>
          <c:yVal>
            <c:numRef>
              <c:f>'A (4)'!$O$21:$O$912</c:f>
              <c:numCache>
                <c:formatCode>General</c:formatCode>
                <c:ptCount val="89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DA-4409-BEC5-D4B1784135C4}"/>
            </c:ext>
          </c:extLst>
        </c:ser>
        <c:ser>
          <c:idx val="8"/>
          <c:order val="8"/>
          <c:tx>
            <c:strRef>
              <c:f>'A (4)'!$Z$1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(4)'!$Y$2:$Y$27</c:f>
              <c:numCache>
                <c:formatCode>General</c:formatCode>
                <c:ptCount val="26"/>
                <c:pt idx="0">
                  <c:v>-5000</c:v>
                </c:pt>
                <c:pt idx="1">
                  <c:v>-2500</c:v>
                </c:pt>
                <c:pt idx="2">
                  <c:v>0</c:v>
                </c:pt>
                <c:pt idx="3">
                  <c:v>2500</c:v>
                </c:pt>
                <c:pt idx="4">
                  <c:v>5000</c:v>
                </c:pt>
                <c:pt idx="5">
                  <c:v>7500</c:v>
                </c:pt>
                <c:pt idx="6">
                  <c:v>10000</c:v>
                </c:pt>
                <c:pt idx="7">
                  <c:v>12500</c:v>
                </c:pt>
                <c:pt idx="8">
                  <c:v>15000</c:v>
                </c:pt>
                <c:pt idx="9">
                  <c:v>17500</c:v>
                </c:pt>
                <c:pt idx="10">
                  <c:v>20000</c:v>
                </c:pt>
                <c:pt idx="11">
                  <c:v>22500</c:v>
                </c:pt>
                <c:pt idx="12">
                  <c:v>25000</c:v>
                </c:pt>
                <c:pt idx="13">
                  <c:v>27500</c:v>
                </c:pt>
                <c:pt idx="14">
                  <c:v>30000</c:v>
                </c:pt>
                <c:pt idx="15">
                  <c:v>32500</c:v>
                </c:pt>
                <c:pt idx="16">
                  <c:v>35000</c:v>
                </c:pt>
                <c:pt idx="17">
                  <c:v>37500</c:v>
                </c:pt>
                <c:pt idx="18">
                  <c:v>40000</c:v>
                </c:pt>
                <c:pt idx="19">
                  <c:v>42500</c:v>
                </c:pt>
                <c:pt idx="20">
                  <c:v>45000</c:v>
                </c:pt>
                <c:pt idx="21">
                  <c:v>47500</c:v>
                </c:pt>
                <c:pt idx="22">
                  <c:v>50000</c:v>
                </c:pt>
                <c:pt idx="23">
                  <c:v>52500</c:v>
                </c:pt>
              </c:numCache>
            </c:numRef>
          </c:xVal>
          <c:yVal>
            <c:numRef>
              <c:f>'A (4)'!$Z$2:$Z$27</c:f>
              <c:numCache>
                <c:formatCode>General</c:formatCode>
                <c:ptCount val="26"/>
                <c:pt idx="0">
                  <c:v>-5.7450000000000001E-3</c:v>
                </c:pt>
                <c:pt idx="1">
                  <c:v>-1.87375E-3</c:v>
                </c:pt>
                <c:pt idx="2">
                  <c:v>1.1999999999999999E-3</c:v>
                </c:pt>
                <c:pt idx="3">
                  <c:v>3.4762500000000002E-3</c:v>
                </c:pt>
                <c:pt idx="4">
                  <c:v>4.9549999999999993E-3</c:v>
                </c:pt>
                <c:pt idx="5">
                  <c:v>5.6362499999999989E-3</c:v>
                </c:pt>
                <c:pt idx="6">
                  <c:v>5.5200000000000006E-3</c:v>
                </c:pt>
                <c:pt idx="7">
                  <c:v>4.606250000000001E-3</c:v>
                </c:pt>
                <c:pt idx="8">
                  <c:v>2.895E-3</c:v>
                </c:pt>
                <c:pt idx="9">
                  <c:v>3.8625000000000118E-4</c:v>
                </c:pt>
                <c:pt idx="10">
                  <c:v>-2.9199999999999955E-3</c:v>
                </c:pt>
                <c:pt idx="11">
                  <c:v>-7.0237499999999953E-3</c:v>
                </c:pt>
                <c:pt idx="12">
                  <c:v>-1.1924999999999995E-2</c:v>
                </c:pt>
                <c:pt idx="13">
                  <c:v>-1.7623749999999997E-2</c:v>
                </c:pt>
                <c:pt idx="14">
                  <c:v>-2.4119999999999996E-2</c:v>
                </c:pt>
                <c:pt idx="15">
                  <c:v>-3.1413749999999983E-2</c:v>
                </c:pt>
                <c:pt idx="16">
                  <c:v>-3.9504999999999992E-2</c:v>
                </c:pt>
                <c:pt idx="17">
                  <c:v>-4.8393749999999992E-2</c:v>
                </c:pt>
                <c:pt idx="18">
                  <c:v>-5.8079999999999979E-2</c:v>
                </c:pt>
                <c:pt idx="19">
                  <c:v>-6.8563749999999993E-2</c:v>
                </c:pt>
                <c:pt idx="20">
                  <c:v>-7.9844999999999972E-2</c:v>
                </c:pt>
                <c:pt idx="21">
                  <c:v>-9.1923749999999999E-2</c:v>
                </c:pt>
                <c:pt idx="22">
                  <c:v>-0.10479999999999998</c:v>
                </c:pt>
                <c:pt idx="23">
                  <c:v>-0.11847374999999997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ADA-4409-BEC5-D4B1784135C4}"/>
            </c:ext>
          </c:extLst>
        </c:ser>
        <c:ser>
          <c:idx val="9"/>
          <c:order val="9"/>
          <c:tx>
            <c:strRef>
              <c:f>'A (4)'!$R$20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(4)'!$F$21:$F$912</c:f>
              <c:numCache>
                <c:formatCode>General</c:formatCode>
                <c:ptCount val="892"/>
                <c:pt idx="0">
                  <c:v>-2504.6554934823093</c:v>
                </c:pt>
                <c:pt idx="1">
                  <c:v>-1573.5567970204838</c:v>
                </c:pt>
                <c:pt idx="2">
                  <c:v>-1573.5567970204838</c:v>
                </c:pt>
                <c:pt idx="3">
                  <c:v>-828.67783985102415</c:v>
                </c:pt>
                <c:pt idx="4">
                  <c:v>-791.43389199255125</c:v>
                </c:pt>
                <c:pt idx="5">
                  <c:v>-754.18994413407836</c:v>
                </c:pt>
                <c:pt idx="6">
                  <c:v>-642.45810055865968</c:v>
                </c:pt>
                <c:pt idx="7">
                  <c:v>-9.310986964618678</c:v>
                </c:pt>
                <c:pt idx="8">
                  <c:v>-9.310986964618678</c:v>
                </c:pt>
                <c:pt idx="9">
                  <c:v>-9.310986964618678</c:v>
                </c:pt>
                <c:pt idx="10">
                  <c:v>0</c:v>
                </c:pt>
                <c:pt idx="11">
                  <c:v>139.6648044692738</c:v>
                </c:pt>
                <c:pt idx="12">
                  <c:v>959.03165735568018</c:v>
                </c:pt>
                <c:pt idx="13">
                  <c:v>13720</c:v>
                </c:pt>
                <c:pt idx="14">
                  <c:v>13720</c:v>
                </c:pt>
                <c:pt idx="15">
                  <c:v>13727</c:v>
                </c:pt>
                <c:pt idx="16">
                  <c:v>13787.5</c:v>
                </c:pt>
                <c:pt idx="17">
                  <c:v>14452.5</c:v>
                </c:pt>
                <c:pt idx="18">
                  <c:v>14524</c:v>
                </c:pt>
                <c:pt idx="19">
                  <c:v>14524.5</c:v>
                </c:pt>
                <c:pt idx="20">
                  <c:v>15233</c:v>
                </c:pt>
                <c:pt idx="21">
                  <c:v>15342</c:v>
                </c:pt>
                <c:pt idx="22">
                  <c:v>15342.5</c:v>
                </c:pt>
                <c:pt idx="23">
                  <c:v>15351.5</c:v>
                </c:pt>
                <c:pt idx="24">
                  <c:v>15375</c:v>
                </c:pt>
                <c:pt idx="25">
                  <c:v>15438</c:v>
                </c:pt>
                <c:pt idx="26">
                  <c:v>17891</c:v>
                </c:pt>
                <c:pt idx="27">
                  <c:v>17891.5</c:v>
                </c:pt>
                <c:pt idx="28">
                  <c:v>17961</c:v>
                </c:pt>
                <c:pt idx="29">
                  <c:v>17963</c:v>
                </c:pt>
                <c:pt idx="30">
                  <c:v>19492.5</c:v>
                </c:pt>
                <c:pt idx="31">
                  <c:v>19492.5</c:v>
                </c:pt>
                <c:pt idx="32">
                  <c:v>19499.5</c:v>
                </c:pt>
                <c:pt idx="33">
                  <c:v>19499.5</c:v>
                </c:pt>
                <c:pt idx="34">
                  <c:v>20387</c:v>
                </c:pt>
                <c:pt idx="35">
                  <c:v>20387</c:v>
                </c:pt>
                <c:pt idx="36">
                  <c:v>20389.5</c:v>
                </c:pt>
                <c:pt idx="37">
                  <c:v>20389.5</c:v>
                </c:pt>
                <c:pt idx="38">
                  <c:v>22076</c:v>
                </c:pt>
                <c:pt idx="39">
                  <c:v>22076</c:v>
                </c:pt>
                <c:pt idx="40">
                  <c:v>22076.5</c:v>
                </c:pt>
                <c:pt idx="41">
                  <c:v>22076.5</c:v>
                </c:pt>
                <c:pt idx="42">
                  <c:v>23924</c:v>
                </c:pt>
                <c:pt idx="43">
                  <c:v>24728</c:v>
                </c:pt>
                <c:pt idx="44">
                  <c:v>26466</c:v>
                </c:pt>
                <c:pt idx="45">
                  <c:v>28969</c:v>
                </c:pt>
                <c:pt idx="46">
                  <c:v>29708</c:v>
                </c:pt>
                <c:pt idx="47">
                  <c:v>29761</c:v>
                </c:pt>
                <c:pt idx="48">
                  <c:v>29761.5</c:v>
                </c:pt>
                <c:pt idx="49">
                  <c:v>29763.5</c:v>
                </c:pt>
                <c:pt idx="50">
                  <c:v>29768</c:v>
                </c:pt>
                <c:pt idx="51">
                  <c:v>29768.5</c:v>
                </c:pt>
                <c:pt idx="52">
                  <c:v>29777.5</c:v>
                </c:pt>
                <c:pt idx="53">
                  <c:v>29807.5</c:v>
                </c:pt>
                <c:pt idx="54">
                  <c:v>30600</c:v>
                </c:pt>
                <c:pt idx="55">
                  <c:v>30618.5</c:v>
                </c:pt>
                <c:pt idx="56">
                  <c:v>31500</c:v>
                </c:pt>
                <c:pt idx="57">
                  <c:v>31544</c:v>
                </c:pt>
                <c:pt idx="58">
                  <c:v>32231.5</c:v>
                </c:pt>
                <c:pt idx="59">
                  <c:v>32238.5</c:v>
                </c:pt>
                <c:pt idx="60">
                  <c:v>32248</c:v>
                </c:pt>
                <c:pt idx="61">
                  <c:v>32285.5</c:v>
                </c:pt>
                <c:pt idx="62">
                  <c:v>32287.5</c:v>
                </c:pt>
                <c:pt idx="63">
                  <c:v>32290</c:v>
                </c:pt>
                <c:pt idx="64">
                  <c:v>32292</c:v>
                </c:pt>
                <c:pt idx="65">
                  <c:v>32292.5</c:v>
                </c:pt>
                <c:pt idx="66">
                  <c:v>32294.5</c:v>
                </c:pt>
                <c:pt idx="67">
                  <c:v>32299</c:v>
                </c:pt>
                <c:pt idx="68">
                  <c:v>32304</c:v>
                </c:pt>
                <c:pt idx="69">
                  <c:v>32306</c:v>
                </c:pt>
                <c:pt idx="70">
                  <c:v>32317.5</c:v>
                </c:pt>
                <c:pt idx="71">
                  <c:v>32318</c:v>
                </c:pt>
                <c:pt idx="72">
                  <c:v>32320</c:v>
                </c:pt>
                <c:pt idx="73">
                  <c:v>32322.5</c:v>
                </c:pt>
                <c:pt idx="74">
                  <c:v>32324.5</c:v>
                </c:pt>
                <c:pt idx="75">
                  <c:v>32327</c:v>
                </c:pt>
                <c:pt idx="76">
                  <c:v>32329.5</c:v>
                </c:pt>
                <c:pt idx="77">
                  <c:v>32338</c:v>
                </c:pt>
                <c:pt idx="78">
                  <c:v>32350</c:v>
                </c:pt>
                <c:pt idx="79">
                  <c:v>32352.5</c:v>
                </c:pt>
                <c:pt idx="80">
                  <c:v>32359</c:v>
                </c:pt>
                <c:pt idx="81">
                  <c:v>32359.5</c:v>
                </c:pt>
                <c:pt idx="82">
                  <c:v>32366</c:v>
                </c:pt>
                <c:pt idx="83">
                  <c:v>32392</c:v>
                </c:pt>
                <c:pt idx="84">
                  <c:v>32410</c:v>
                </c:pt>
                <c:pt idx="85">
                  <c:v>32422</c:v>
                </c:pt>
                <c:pt idx="86">
                  <c:v>32873</c:v>
                </c:pt>
                <c:pt idx="87">
                  <c:v>33069.5</c:v>
                </c:pt>
                <c:pt idx="88">
                  <c:v>33072</c:v>
                </c:pt>
                <c:pt idx="89">
                  <c:v>34011</c:v>
                </c:pt>
                <c:pt idx="90">
                  <c:v>34062</c:v>
                </c:pt>
                <c:pt idx="91">
                  <c:v>34099.5</c:v>
                </c:pt>
                <c:pt idx="92">
                  <c:v>34118.5</c:v>
                </c:pt>
                <c:pt idx="93">
                  <c:v>34773.5</c:v>
                </c:pt>
                <c:pt idx="94">
                  <c:v>35615.5</c:v>
                </c:pt>
                <c:pt idx="95">
                  <c:v>35807</c:v>
                </c:pt>
                <c:pt idx="96">
                  <c:v>35807</c:v>
                </c:pt>
                <c:pt idx="97">
                  <c:v>35807</c:v>
                </c:pt>
                <c:pt idx="98">
                  <c:v>36498</c:v>
                </c:pt>
                <c:pt idx="99">
                  <c:v>36606.5</c:v>
                </c:pt>
                <c:pt idx="100">
                  <c:v>36669.5</c:v>
                </c:pt>
                <c:pt idx="101">
                  <c:v>38164.5</c:v>
                </c:pt>
                <c:pt idx="102">
                  <c:v>38336</c:v>
                </c:pt>
                <c:pt idx="103">
                  <c:v>39084.5</c:v>
                </c:pt>
                <c:pt idx="104">
                  <c:v>39870</c:v>
                </c:pt>
              </c:numCache>
            </c:numRef>
          </c:xVal>
          <c:yVal>
            <c:numRef>
              <c:f>'A (4)'!$R$21:$R$912</c:f>
              <c:numCache>
                <c:formatCode>General</c:formatCode>
                <c:ptCount val="89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ADA-4409-BEC5-D4B178413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3751936"/>
        <c:axId val="1"/>
      </c:scatterChart>
      <c:valAx>
        <c:axId val="833751936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28601424821897"/>
              <c:y val="0.869050118735158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142857142857146E-2"/>
              <c:y val="0.389882202224721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37519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285714285714287"/>
          <c:y val="0.92261904761904767"/>
          <c:w val="0.82857142857142863"/>
          <c:h val="5.95238095238095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Residuals from quad fit of Qian et al 2007 </a:t>
            </a:r>
          </a:p>
        </c:rich>
      </c:tx>
      <c:layout>
        <c:manualLayout>
          <c:xMode val="edge"/>
          <c:yMode val="edge"/>
          <c:x val="0.22824536376604851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96148359486448"/>
          <c:y val="0.14540080414387654"/>
          <c:w val="0.82881597717546363"/>
          <c:h val="0.66765675372188216"/>
        </c:manualLayout>
      </c:layout>
      <c:scatterChart>
        <c:scatterStyle val="lineMarker"/>
        <c:varyColors val="0"/>
        <c:ser>
          <c:idx val="1"/>
          <c:order val="0"/>
          <c:tx>
            <c:strRef>
              <c:f>'A (4)'!$V$20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(4)'!$D$21:$D$912</c:f>
                <c:numCache>
                  <c:formatCode>General</c:formatCode>
                  <c:ptCount val="892"/>
                  <c:pt idx="10">
                    <c:v>0</c:v>
                  </c:pt>
                  <c:pt idx="44">
                    <c:v>2.9999999999999997E-4</c:v>
                  </c:pt>
                  <c:pt idx="45">
                    <c:v>4.0000000000000002E-4</c:v>
                  </c:pt>
                  <c:pt idx="46">
                    <c:v>2.0000000000000001E-4</c:v>
                  </c:pt>
                  <c:pt idx="47">
                    <c:v>5.0000000000000001E-4</c:v>
                  </c:pt>
                  <c:pt idx="48">
                    <c:v>5.0000000000000001E-4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4.0000000000000002E-4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1E-4</c:v>
                  </c:pt>
                  <c:pt idx="55">
                    <c:v>1E-4</c:v>
                  </c:pt>
                  <c:pt idx="56">
                    <c:v>1E-4</c:v>
                  </c:pt>
                  <c:pt idx="57">
                    <c:v>2.0000000000000001E-4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5.0000000000000001E-4</c:v>
                  </c:pt>
                  <c:pt idx="61">
                    <c:v>5.9999999999999995E-4</c:v>
                  </c:pt>
                  <c:pt idx="62">
                    <c:v>5.9999999999999995E-4</c:v>
                  </c:pt>
                  <c:pt idx="63">
                    <c:v>6.9999999999999999E-4</c:v>
                  </c:pt>
                  <c:pt idx="64">
                    <c:v>5.0000000000000001E-4</c:v>
                  </c:pt>
                  <c:pt idx="65">
                    <c:v>5.9999999999999995E-4</c:v>
                  </c:pt>
                  <c:pt idx="66">
                    <c:v>2.9999999999999997E-4</c:v>
                  </c:pt>
                  <c:pt idx="67">
                    <c:v>6.9999999999999999E-4</c:v>
                  </c:pt>
                  <c:pt idx="68">
                    <c:v>4.0000000000000002E-4</c:v>
                  </c:pt>
                  <c:pt idx="69">
                    <c:v>5.0000000000000001E-4</c:v>
                  </c:pt>
                  <c:pt idx="70">
                    <c:v>2.9999999999999997E-4</c:v>
                  </c:pt>
                  <c:pt idx="71">
                    <c:v>1.2999999999999999E-3</c:v>
                  </c:pt>
                  <c:pt idx="72">
                    <c:v>5.0000000000000001E-4</c:v>
                  </c:pt>
                  <c:pt idx="73">
                    <c:v>1E-3</c:v>
                  </c:pt>
                  <c:pt idx="74">
                    <c:v>8.0000000000000004E-4</c:v>
                  </c:pt>
                  <c:pt idx="75">
                    <c:v>6.9999999999999999E-4</c:v>
                  </c:pt>
                  <c:pt idx="76">
                    <c:v>5.9999999999999995E-4</c:v>
                  </c:pt>
                  <c:pt idx="77">
                    <c:v>8.9999999999999998E-4</c:v>
                  </c:pt>
                  <c:pt idx="78">
                    <c:v>6.9999999999999999E-4</c:v>
                  </c:pt>
                  <c:pt idx="79">
                    <c:v>5.0000000000000001E-4</c:v>
                  </c:pt>
                  <c:pt idx="80">
                    <c:v>2.5999999999999999E-3</c:v>
                  </c:pt>
                  <c:pt idx="81">
                    <c:v>4.0000000000000002E-4</c:v>
                  </c:pt>
                  <c:pt idx="82">
                    <c:v>1E-4</c:v>
                  </c:pt>
                  <c:pt idx="83">
                    <c:v>5.9999999999999995E-4</c:v>
                  </c:pt>
                  <c:pt idx="84">
                    <c:v>2.0000000000000001E-4</c:v>
                  </c:pt>
                  <c:pt idx="85">
                    <c:v>5.9999999999999995E-4</c:v>
                  </c:pt>
                  <c:pt idx="86">
                    <c:v>2.9999999999999997E-4</c:v>
                  </c:pt>
                  <c:pt idx="87">
                    <c:v>2.9999999999999997E-4</c:v>
                  </c:pt>
                  <c:pt idx="88">
                    <c:v>5.0000000000000001E-4</c:v>
                  </c:pt>
                  <c:pt idx="89">
                    <c:v>6.9999999999999999E-4</c:v>
                  </c:pt>
                  <c:pt idx="90">
                    <c:v>0</c:v>
                  </c:pt>
                  <c:pt idx="91">
                    <c:v>4.0000000000000002E-4</c:v>
                  </c:pt>
                  <c:pt idx="92">
                    <c:v>1E-4</c:v>
                  </c:pt>
                  <c:pt idx="93">
                    <c:v>8.9999999999999998E-4</c:v>
                  </c:pt>
                  <c:pt idx="94">
                    <c:v>6.9999999999999999E-4</c:v>
                  </c:pt>
                  <c:pt idx="95">
                    <c:v>1E-4</c:v>
                  </c:pt>
                  <c:pt idx="96">
                    <c:v>2.9999999999999997E-4</c:v>
                  </c:pt>
                  <c:pt idx="97">
                    <c:v>2.9999999999999997E-4</c:v>
                  </c:pt>
                  <c:pt idx="98">
                    <c:v>2.9999999999999997E-4</c:v>
                  </c:pt>
                  <c:pt idx="99">
                    <c:v>1E-4</c:v>
                  </c:pt>
                  <c:pt idx="100">
                    <c:v>1.4E-3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1E-4</c:v>
                  </c:pt>
                  <c:pt idx="104">
                    <c:v>2.0000000000000001E-4</c:v>
                  </c:pt>
                </c:numCache>
              </c:numRef>
            </c:plus>
            <c:minus>
              <c:numRef>
                <c:f>'A (4)'!$D$21:$D$912</c:f>
                <c:numCache>
                  <c:formatCode>General</c:formatCode>
                  <c:ptCount val="892"/>
                  <c:pt idx="10">
                    <c:v>0</c:v>
                  </c:pt>
                  <c:pt idx="44">
                    <c:v>2.9999999999999997E-4</c:v>
                  </c:pt>
                  <c:pt idx="45">
                    <c:v>4.0000000000000002E-4</c:v>
                  </c:pt>
                  <c:pt idx="46">
                    <c:v>2.0000000000000001E-4</c:v>
                  </c:pt>
                  <c:pt idx="47">
                    <c:v>5.0000000000000001E-4</c:v>
                  </c:pt>
                  <c:pt idx="48">
                    <c:v>5.0000000000000001E-4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4.0000000000000002E-4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1E-4</c:v>
                  </c:pt>
                  <c:pt idx="55">
                    <c:v>1E-4</c:v>
                  </c:pt>
                  <c:pt idx="56">
                    <c:v>1E-4</c:v>
                  </c:pt>
                  <c:pt idx="57">
                    <c:v>2.0000000000000001E-4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5.0000000000000001E-4</c:v>
                  </c:pt>
                  <c:pt idx="61">
                    <c:v>5.9999999999999995E-4</c:v>
                  </c:pt>
                  <c:pt idx="62">
                    <c:v>5.9999999999999995E-4</c:v>
                  </c:pt>
                  <c:pt idx="63">
                    <c:v>6.9999999999999999E-4</c:v>
                  </c:pt>
                  <c:pt idx="64">
                    <c:v>5.0000000000000001E-4</c:v>
                  </c:pt>
                  <c:pt idx="65">
                    <c:v>5.9999999999999995E-4</c:v>
                  </c:pt>
                  <c:pt idx="66">
                    <c:v>2.9999999999999997E-4</c:v>
                  </c:pt>
                  <c:pt idx="67">
                    <c:v>6.9999999999999999E-4</c:v>
                  </c:pt>
                  <c:pt idx="68">
                    <c:v>4.0000000000000002E-4</c:v>
                  </c:pt>
                  <c:pt idx="69">
                    <c:v>5.0000000000000001E-4</c:v>
                  </c:pt>
                  <c:pt idx="70">
                    <c:v>2.9999999999999997E-4</c:v>
                  </c:pt>
                  <c:pt idx="71">
                    <c:v>1.2999999999999999E-3</c:v>
                  </c:pt>
                  <c:pt idx="72">
                    <c:v>5.0000000000000001E-4</c:v>
                  </c:pt>
                  <c:pt idx="73">
                    <c:v>1E-3</c:v>
                  </c:pt>
                  <c:pt idx="74">
                    <c:v>8.0000000000000004E-4</c:v>
                  </c:pt>
                  <c:pt idx="75">
                    <c:v>6.9999999999999999E-4</c:v>
                  </c:pt>
                  <c:pt idx="76">
                    <c:v>5.9999999999999995E-4</c:v>
                  </c:pt>
                  <c:pt idx="77">
                    <c:v>8.9999999999999998E-4</c:v>
                  </c:pt>
                  <c:pt idx="78">
                    <c:v>6.9999999999999999E-4</c:v>
                  </c:pt>
                  <c:pt idx="79">
                    <c:v>5.0000000000000001E-4</c:v>
                  </c:pt>
                  <c:pt idx="80">
                    <c:v>2.5999999999999999E-3</c:v>
                  </c:pt>
                  <c:pt idx="81">
                    <c:v>4.0000000000000002E-4</c:v>
                  </c:pt>
                  <c:pt idx="82">
                    <c:v>1E-4</c:v>
                  </c:pt>
                  <c:pt idx="83">
                    <c:v>5.9999999999999995E-4</c:v>
                  </c:pt>
                  <c:pt idx="84">
                    <c:v>2.0000000000000001E-4</c:v>
                  </c:pt>
                  <c:pt idx="85">
                    <c:v>5.9999999999999995E-4</c:v>
                  </c:pt>
                  <c:pt idx="86">
                    <c:v>2.9999999999999997E-4</c:v>
                  </c:pt>
                  <c:pt idx="87">
                    <c:v>2.9999999999999997E-4</c:v>
                  </c:pt>
                  <c:pt idx="88">
                    <c:v>5.0000000000000001E-4</c:v>
                  </c:pt>
                  <c:pt idx="89">
                    <c:v>6.9999999999999999E-4</c:v>
                  </c:pt>
                  <c:pt idx="90">
                    <c:v>0</c:v>
                  </c:pt>
                  <c:pt idx="91">
                    <c:v>4.0000000000000002E-4</c:v>
                  </c:pt>
                  <c:pt idx="92">
                    <c:v>1E-4</c:v>
                  </c:pt>
                  <c:pt idx="93">
                    <c:v>8.9999999999999998E-4</c:v>
                  </c:pt>
                  <c:pt idx="94">
                    <c:v>6.9999999999999999E-4</c:v>
                  </c:pt>
                  <c:pt idx="95">
                    <c:v>1E-4</c:v>
                  </c:pt>
                  <c:pt idx="96">
                    <c:v>2.9999999999999997E-4</c:v>
                  </c:pt>
                  <c:pt idx="97">
                    <c:v>2.9999999999999997E-4</c:v>
                  </c:pt>
                  <c:pt idx="98">
                    <c:v>2.9999999999999997E-4</c:v>
                  </c:pt>
                  <c:pt idx="99">
                    <c:v>1E-4</c:v>
                  </c:pt>
                  <c:pt idx="100">
                    <c:v>1.4E-3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1E-4</c:v>
                  </c:pt>
                  <c:pt idx="10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(4)'!$F$21:$F$912</c:f>
              <c:numCache>
                <c:formatCode>General</c:formatCode>
                <c:ptCount val="892"/>
                <c:pt idx="0">
                  <c:v>-2504.6554934823093</c:v>
                </c:pt>
                <c:pt idx="1">
                  <c:v>-1573.5567970204838</c:v>
                </c:pt>
                <c:pt idx="2">
                  <c:v>-1573.5567970204838</c:v>
                </c:pt>
                <c:pt idx="3">
                  <c:v>-828.67783985102415</c:v>
                </c:pt>
                <c:pt idx="4">
                  <c:v>-791.43389199255125</c:v>
                </c:pt>
                <c:pt idx="5">
                  <c:v>-754.18994413407836</c:v>
                </c:pt>
                <c:pt idx="6">
                  <c:v>-642.45810055865968</c:v>
                </c:pt>
                <c:pt idx="7">
                  <c:v>-9.310986964618678</c:v>
                </c:pt>
                <c:pt idx="8">
                  <c:v>-9.310986964618678</c:v>
                </c:pt>
                <c:pt idx="9">
                  <c:v>-9.310986964618678</c:v>
                </c:pt>
                <c:pt idx="10">
                  <c:v>0</c:v>
                </c:pt>
                <c:pt idx="11">
                  <c:v>139.6648044692738</c:v>
                </c:pt>
                <c:pt idx="12">
                  <c:v>959.03165735568018</c:v>
                </c:pt>
                <c:pt idx="13">
                  <c:v>13720</c:v>
                </c:pt>
                <c:pt idx="14">
                  <c:v>13720</c:v>
                </c:pt>
                <c:pt idx="15">
                  <c:v>13727</c:v>
                </c:pt>
                <c:pt idx="16">
                  <c:v>13787.5</c:v>
                </c:pt>
                <c:pt idx="17">
                  <c:v>14452.5</c:v>
                </c:pt>
                <c:pt idx="18">
                  <c:v>14524</c:v>
                </c:pt>
                <c:pt idx="19">
                  <c:v>14524.5</c:v>
                </c:pt>
                <c:pt idx="20">
                  <c:v>15233</c:v>
                </c:pt>
                <c:pt idx="21">
                  <c:v>15342</c:v>
                </c:pt>
                <c:pt idx="22">
                  <c:v>15342.5</c:v>
                </c:pt>
                <c:pt idx="23">
                  <c:v>15351.5</c:v>
                </c:pt>
                <c:pt idx="24">
                  <c:v>15375</c:v>
                </c:pt>
                <c:pt idx="25">
                  <c:v>15438</c:v>
                </c:pt>
                <c:pt idx="26">
                  <c:v>17891</c:v>
                </c:pt>
                <c:pt idx="27">
                  <c:v>17891.5</c:v>
                </c:pt>
                <c:pt idx="28">
                  <c:v>17961</c:v>
                </c:pt>
                <c:pt idx="29">
                  <c:v>17963</c:v>
                </c:pt>
                <c:pt idx="30">
                  <c:v>19492.5</c:v>
                </c:pt>
                <c:pt idx="31">
                  <c:v>19492.5</c:v>
                </c:pt>
                <c:pt idx="32">
                  <c:v>19499.5</c:v>
                </c:pt>
                <c:pt idx="33">
                  <c:v>19499.5</c:v>
                </c:pt>
                <c:pt idx="34">
                  <c:v>20387</c:v>
                </c:pt>
                <c:pt idx="35">
                  <c:v>20387</c:v>
                </c:pt>
                <c:pt idx="36">
                  <c:v>20389.5</c:v>
                </c:pt>
                <c:pt idx="37">
                  <c:v>20389.5</c:v>
                </c:pt>
                <c:pt idx="38">
                  <c:v>22076</c:v>
                </c:pt>
                <c:pt idx="39">
                  <c:v>22076</c:v>
                </c:pt>
                <c:pt idx="40">
                  <c:v>22076.5</c:v>
                </c:pt>
                <c:pt idx="41">
                  <c:v>22076.5</c:v>
                </c:pt>
                <c:pt idx="42">
                  <c:v>23924</c:v>
                </c:pt>
                <c:pt idx="43">
                  <c:v>24728</c:v>
                </c:pt>
                <c:pt idx="44">
                  <c:v>26466</c:v>
                </c:pt>
                <c:pt idx="45">
                  <c:v>28969</c:v>
                </c:pt>
                <c:pt idx="46">
                  <c:v>29708</c:v>
                </c:pt>
                <c:pt idx="47">
                  <c:v>29761</c:v>
                </c:pt>
                <c:pt idx="48">
                  <c:v>29761.5</c:v>
                </c:pt>
                <c:pt idx="49">
                  <c:v>29763.5</c:v>
                </c:pt>
                <c:pt idx="50">
                  <c:v>29768</c:v>
                </c:pt>
                <c:pt idx="51">
                  <c:v>29768.5</c:v>
                </c:pt>
                <c:pt idx="52">
                  <c:v>29777.5</c:v>
                </c:pt>
                <c:pt idx="53">
                  <c:v>29807.5</c:v>
                </c:pt>
                <c:pt idx="54">
                  <c:v>30600</c:v>
                </c:pt>
                <c:pt idx="55">
                  <c:v>30618.5</c:v>
                </c:pt>
                <c:pt idx="56">
                  <c:v>31500</c:v>
                </c:pt>
                <c:pt idx="57">
                  <c:v>31544</c:v>
                </c:pt>
                <c:pt idx="58">
                  <c:v>32231.5</c:v>
                </c:pt>
                <c:pt idx="59">
                  <c:v>32238.5</c:v>
                </c:pt>
                <c:pt idx="60">
                  <c:v>32248</c:v>
                </c:pt>
                <c:pt idx="61">
                  <c:v>32285.5</c:v>
                </c:pt>
                <c:pt idx="62">
                  <c:v>32287.5</c:v>
                </c:pt>
                <c:pt idx="63">
                  <c:v>32290</c:v>
                </c:pt>
                <c:pt idx="64">
                  <c:v>32292</c:v>
                </c:pt>
                <c:pt idx="65">
                  <c:v>32292.5</c:v>
                </c:pt>
                <c:pt idx="66">
                  <c:v>32294.5</c:v>
                </c:pt>
                <c:pt idx="67">
                  <c:v>32299</c:v>
                </c:pt>
                <c:pt idx="68">
                  <c:v>32304</c:v>
                </c:pt>
                <c:pt idx="69">
                  <c:v>32306</c:v>
                </c:pt>
                <c:pt idx="70">
                  <c:v>32317.5</c:v>
                </c:pt>
                <c:pt idx="71">
                  <c:v>32318</c:v>
                </c:pt>
                <c:pt idx="72">
                  <c:v>32320</c:v>
                </c:pt>
                <c:pt idx="73">
                  <c:v>32322.5</c:v>
                </c:pt>
                <c:pt idx="74">
                  <c:v>32324.5</c:v>
                </c:pt>
                <c:pt idx="75">
                  <c:v>32327</c:v>
                </c:pt>
                <c:pt idx="76">
                  <c:v>32329.5</c:v>
                </c:pt>
                <c:pt idx="77">
                  <c:v>32338</c:v>
                </c:pt>
                <c:pt idx="78">
                  <c:v>32350</c:v>
                </c:pt>
                <c:pt idx="79">
                  <c:v>32352.5</c:v>
                </c:pt>
                <c:pt idx="80">
                  <c:v>32359</c:v>
                </c:pt>
                <c:pt idx="81">
                  <c:v>32359.5</c:v>
                </c:pt>
                <c:pt idx="82">
                  <c:v>32366</c:v>
                </c:pt>
                <c:pt idx="83">
                  <c:v>32392</c:v>
                </c:pt>
                <c:pt idx="84">
                  <c:v>32410</c:v>
                </c:pt>
                <c:pt idx="85">
                  <c:v>32422</c:v>
                </c:pt>
                <c:pt idx="86">
                  <c:v>32873</c:v>
                </c:pt>
                <c:pt idx="87">
                  <c:v>33069.5</c:v>
                </c:pt>
                <c:pt idx="88">
                  <c:v>33072</c:v>
                </c:pt>
                <c:pt idx="89">
                  <c:v>34011</c:v>
                </c:pt>
                <c:pt idx="90">
                  <c:v>34062</c:v>
                </c:pt>
                <c:pt idx="91">
                  <c:v>34099.5</c:v>
                </c:pt>
                <c:pt idx="92">
                  <c:v>34118.5</c:v>
                </c:pt>
                <c:pt idx="93">
                  <c:v>34773.5</c:v>
                </c:pt>
                <c:pt idx="94">
                  <c:v>35615.5</c:v>
                </c:pt>
                <c:pt idx="95">
                  <c:v>35807</c:v>
                </c:pt>
                <c:pt idx="96">
                  <c:v>35807</c:v>
                </c:pt>
                <c:pt idx="97">
                  <c:v>35807</c:v>
                </c:pt>
                <c:pt idx="98">
                  <c:v>36498</c:v>
                </c:pt>
                <c:pt idx="99">
                  <c:v>36606.5</c:v>
                </c:pt>
                <c:pt idx="100">
                  <c:v>36669.5</c:v>
                </c:pt>
                <c:pt idx="101">
                  <c:v>38164.5</c:v>
                </c:pt>
                <c:pt idx="102">
                  <c:v>38336</c:v>
                </c:pt>
                <c:pt idx="103">
                  <c:v>39084.5</c:v>
                </c:pt>
                <c:pt idx="104">
                  <c:v>39870</c:v>
                </c:pt>
              </c:numCache>
            </c:numRef>
          </c:xVal>
          <c:yVal>
            <c:numRef>
              <c:f>'A (4)'!$V$21:$V$912</c:f>
              <c:numCache>
                <c:formatCode>General</c:formatCode>
                <c:ptCount val="892"/>
                <c:pt idx="0">
                  <c:v>4.8202927695908965E-3</c:v>
                </c:pt>
                <c:pt idx="1">
                  <c:v>1.034938167160278E-3</c:v>
                </c:pt>
                <c:pt idx="2">
                  <c:v>2.1096812970709485E-4</c:v>
                </c:pt>
                <c:pt idx="3">
                  <c:v>-7.0021441765409816E-4</c:v>
                </c:pt>
                <c:pt idx="4">
                  <c:v>-8.1882145987189378E-4</c:v>
                </c:pt>
                <c:pt idx="5">
                  <c:v>1.1601267705106774E-3</c:v>
                </c:pt>
                <c:pt idx="6">
                  <c:v>-9.1694783906902085E-4</c:v>
                </c:pt>
                <c:pt idx="7">
                  <c:v>-1.3960242222034419E-3</c:v>
                </c:pt>
                <c:pt idx="8">
                  <c:v>-2.4447133607802189E-3</c:v>
                </c:pt>
                <c:pt idx="9">
                  <c:v>-3.568308866398195E-3</c:v>
                </c:pt>
                <c:pt idx="10">
                  <c:v>-2.0999999990919602E-3</c:v>
                </c:pt>
                <c:pt idx="11">
                  <c:v>-2.602878489486842E-3</c:v>
                </c:pt>
                <c:pt idx="12">
                  <c:v>-2.5981959621335679E-3</c:v>
                </c:pt>
                <c:pt idx="13">
                  <c:v>6.2940099181651062E-3</c:v>
                </c:pt>
                <c:pt idx="14">
                  <c:v>7.3940099194805993E-3</c:v>
                </c:pt>
                <c:pt idx="15">
                  <c:v>7.2986577498378828E-3</c:v>
                </c:pt>
                <c:pt idx="16">
                  <c:v>4.5319459637385533E-3</c:v>
                </c:pt>
                <c:pt idx="17">
                  <c:v>6.7071344449549514E-3</c:v>
                </c:pt>
                <c:pt idx="18">
                  <c:v>6.3258715474064208E-3</c:v>
                </c:pt>
                <c:pt idx="19">
                  <c:v>4.7476831958066477E-3</c:v>
                </c:pt>
                <c:pt idx="20">
                  <c:v>2.3868356335598907E-3</c:v>
                </c:pt>
                <c:pt idx="21">
                  <c:v>3.9523903024575278E-3</c:v>
                </c:pt>
                <c:pt idx="22">
                  <c:v>3.7742541329946113E-3</c:v>
                </c:pt>
                <c:pt idx="23">
                  <c:v>4.3678086307409048E-3</c:v>
                </c:pt>
                <c:pt idx="24">
                  <c:v>2.2954718776100318E-3</c:v>
                </c:pt>
                <c:pt idx="25">
                  <c:v>3.3508316468832764E-3</c:v>
                </c:pt>
                <c:pt idx="26">
                  <c:v>1.4286768054227392E-3</c:v>
                </c:pt>
                <c:pt idx="27">
                  <c:v>-1.34929673764227E-3</c:v>
                </c:pt>
                <c:pt idx="28">
                  <c:v>-1.5873081588856815E-3</c:v>
                </c:pt>
                <c:pt idx="29">
                  <c:v>-4.9918426380152203E-4</c:v>
                </c:pt>
                <c:pt idx="30">
                  <c:v>-6.0569829094397933E-3</c:v>
                </c:pt>
                <c:pt idx="31">
                  <c:v>-5.3569829125713654E-3</c:v>
                </c:pt>
                <c:pt idx="32">
                  <c:v>-4.5471790861221217E-3</c:v>
                </c:pt>
                <c:pt idx="33">
                  <c:v>-3.4471790920825862E-3</c:v>
                </c:pt>
                <c:pt idx="34">
                  <c:v>-3.0178307416225403E-3</c:v>
                </c:pt>
                <c:pt idx="35">
                  <c:v>-2.4178307422279E-3</c:v>
                </c:pt>
                <c:pt idx="36">
                  <c:v>-3.6069018934119408E-3</c:v>
                </c:pt>
                <c:pt idx="37">
                  <c:v>-3.4069018911884082E-3</c:v>
                </c:pt>
                <c:pt idx="38">
                  <c:v>-3.2925642967387286E-3</c:v>
                </c:pt>
                <c:pt idx="39">
                  <c:v>-2.4925642951205557E-3</c:v>
                </c:pt>
                <c:pt idx="40">
                  <c:v>-5.7702708225545046E-3</c:v>
                </c:pt>
                <c:pt idx="41">
                  <c:v>-4.7702708259887566E-3</c:v>
                </c:pt>
                <c:pt idx="42">
                  <c:v>-3.6780938877195024E-3</c:v>
                </c:pt>
                <c:pt idx="43">
                  <c:v>-5.2993998214300245E-3</c:v>
                </c:pt>
                <c:pt idx="44">
                  <c:v>-4.22652385187949E-3</c:v>
                </c:pt>
                <c:pt idx="45">
                  <c:v>-2.9237210924445423E-3</c:v>
                </c:pt>
                <c:pt idx="46">
                  <c:v>4.1082384317830956E-4</c:v>
                </c:pt>
                <c:pt idx="47">
                  <c:v>7.2572231726049374E-4</c:v>
                </c:pt>
                <c:pt idx="48">
                  <c:v>-8.5149390646331591E-4</c:v>
                </c:pt>
                <c:pt idx="49">
                  <c:v>-7.6035852762085243E-4</c:v>
                </c:pt>
                <c:pt idx="50">
                  <c:v>1.9446979723568084E-3</c:v>
                </c:pt>
                <c:pt idx="51">
                  <c:v>-2.3325178165948049E-3</c:v>
                </c:pt>
                <c:pt idx="52">
                  <c:v>-2.2239650196190924E-4</c:v>
                </c:pt>
                <c:pt idx="53">
                  <c:v>2.4474918893001296E-4</c:v>
                </c:pt>
                <c:pt idx="54">
                  <c:v>1.6017680015171162E-3</c:v>
                </c:pt>
                <c:pt idx="55">
                  <c:v>-5.3532308036830234E-3</c:v>
                </c:pt>
                <c:pt idx="56">
                  <c:v>2.1605500007660025E-3</c:v>
                </c:pt>
                <c:pt idx="57">
                  <c:v>3.9011657195895527E-3</c:v>
                </c:pt>
                <c:pt idx="58">
                  <c:v>3.4896349857902326E-3</c:v>
                </c:pt>
                <c:pt idx="59">
                  <c:v>4.9108172864341104E-3</c:v>
                </c:pt>
                <c:pt idx="60">
                  <c:v>4.5467175576752797E-3</c:v>
                </c:pt>
                <c:pt idx="61">
                  <c:v>5.3674889518562016E-3</c:v>
                </c:pt>
                <c:pt idx="62">
                  <c:v>2.1592684661040987E-3</c:v>
                </c:pt>
                <c:pt idx="63">
                  <c:v>6.6739935759451002E-3</c:v>
                </c:pt>
                <c:pt idx="64">
                  <c:v>4.0657742452635953E-3</c:v>
                </c:pt>
                <c:pt idx="65">
                  <c:v>3.4887194886295755E-3</c:v>
                </c:pt>
                <c:pt idx="66">
                  <c:v>7.1805007895917802E-3</c:v>
                </c:pt>
                <c:pt idx="67">
                  <c:v>6.6870105832967652E-3</c:v>
                </c:pt>
                <c:pt idx="68">
                  <c:v>7.8164689405986892E-3</c:v>
                </c:pt>
                <c:pt idx="69">
                  <c:v>5.6082531798882923E-3</c:v>
                </c:pt>
                <c:pt idx="70">
                  <c:v>5.3360224415478635E-3</c:v>
                </c:pt>
                <c:pt idx="71">
                  <c:v>3.0589693111037208E-3</c:v>
                </c:pt>
                <c:pt idx="72">
                  <c:v>7.0507571193632393E-3</c:v>
                </c:pt>
                <c:pt idx="73">
                  <c:v>6.065492597402744E-3</c:v>
                </c:pt>
                <c:pt idx="74">
                  <c:v>6.1572815579971074E-3</c:v>
                </c:pt>
                <c:pt idx="75">
                  <c:v>5.5720184687077165E-3</c:v>
                </c:pt>
                <c:pt idx="76">
                  <c:v>3.8867561828787728E-3</c:v>
                </c:pt>
                <c:pt idx="77">
                  <c:v>2.976870360825945E-3</c:v>
                </c:pt>
                <c:pt idx="78">
                  <c:v>4.9276355004530814E-3</c:v>
                </c:pt>
                <c:pt idx="79">
                  <c:v>7.3423805426368824E-3</c:v>
                </c:pt>
                <c:pt idx="80">
                  <c:v>5.9407214083704862E-3</c:v>
                </c:pt>
                <c:pt idx="81">
                  <c:v>6.463670927651953E-3</c:v>
                </c:pt>
                <c:pt idx="82">
                  <c:v>5.4620175890807005E-3</c:v>
                </c:pt>
                <c:pt idx="83">
                  <c:v>5.5554581659122623E-3</c:v>
                </c:pt>
                <c:pt idx="84">
                  <c:v>5.4817367850658189E-3</c:v>
                </c:pt>
                <c:pt idx="85">
                  <c:v>6.2326121577517685E-3</c:v>
                </c:pt>
                <c:pt idx="86">
                  <c:v>8.6296674273481158E-3</c:v>
                </c:pt>
                <c:pt idx="87">
                  <c:v>7.4841737720490881E-3</c:v>
                </c:pt>
                <c:pt idx="88">
                  <c:v>8.0991483365489628E-3</c:v>
                </c:pt>
                <c:pt idx="89">
                  <c:v>1.33400001169066E-2</c:v>
                </c:pt>
                <c:pt idx="90">
                  <c:v>1.2821766046932304E-2</c:v>
                </c:pt>
                <c:pt idx="91">
                  <c:v>1.382121743045666E-2</c:v>
                </c:pt>
                <c:pt idx="92">
                  <c:v>1.2497541290568383E-2</c:v>
                </c:pt>
                <c:pt idx="93">
                  <c:v>1.5135819083022618E-2</c:v>
                </c:pt>
                <c:pt idx="94">
                  <c:v>2.3287428009911841E-2</c:v>
                </c:pt>
                <c:pt idx="95">
                  <c:v>2.2609001686901622E-2</c:v>
                </c:pt>
                <c:pt idx="96">
                  <c:v>2.2689001684880652E-2</c:v>
                </c:pt>
                <c:pt idx="97">
                  <c:v>2.3109001681546518E-2</c:v>
                </c:pt>
                <c:pt idx="98">
                  <c:v>2.9609695453398178E-2</c:v>
                </c:pt>
                <c:pt idx="99">
                  <c:v>2.7227791730626047E-2</c:v>
                </c:pt>
                <c:pt idx="100">
                  <c:v>2.7773827284725626E-2</c:v>
                </c:pt>
                <c:pt idx="101">
                  <c:v>4.2857719045615833E-2</c:v>
                </c:pt>
                <c:pt idx="102">
                  <c:v>4.1858319564661448E-2</c:v>
                </c:pt>
                <c:pt idx="103">
                  <c:v>5.2320326348966502E-2</c:v>
                </c:pt>
                <c:pt idx="104">
                  <c:v>5.938745821987966E-2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94-499C-AAD1-66755AADCA58}"/>
            </c:ext>
          </c:extLst>
        </c:ser>
        <c:ser>
          <c:idx val="8"/>
          <c:order val="1"/>
          <c:tx>
            <c:strRef>
              <c:f>'A (4)'!$AA$1</c:f>
              <c:strCache>
                <c:ptCount val="1"/>
                <c:pt idx="0">
                  <c:v>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(4)'!$Y$2:$Y$27</c:f>
              <c:numCache>
                <c:formatCode>General</c:formatCode>
                <c:ptCount val="26"/>
                <c:pt idx="0">
                  <c:v>-5000</c:v>
                </c:pt>
                <c:pt idx="1">
                  <c:v>-2500</c:v>
                </c:pt>
                <c:pt idx="2">
                  <c:v>0</c:v>
                </c:pt>
                <c:pt idx="3">
                  <c:v>2500</c:v>
                </c:pt>
                <c:pt idx="4">
                  <c:v>5000</c:v>
                </c:pt>
                <c:pt idx="5">
                  <c:v>7500</c:v>
                </c:pt>
                <c:pt idx="6">
                  <c:v>10000</c:v>
                </c:pt>
                <c:pt idx="7">
                  <c:v>12500</c:v>
                </c:pt>
                <c:pt idx="8">
                  <c:v>15000</c:v>
                </c:pt>
                <c:pt idx="9">
                  <c:v>17500</c:v>
                </c:pt>
                <c:pt idx="10">
                  <c:v>20000</c:v>
                </c:pt>
                <c:pt idx="11">
                  <c:v>22500</c:v>
                </c:pt>
                <c:pt idx="12">
                  <c:v>25000</c:v>
                </c:pt>
                <c:pt idx="13">
                  <c:v>27500</c:v>
                </c:pt>
                <c:pt idx="14">
                  <c:v>30000</c:v>
                </c:pt>
                <c:pt idx="15">
                  <c:v>32500</c:v>
                </c:pt>
                <c:pt idx="16">
                  <c:v>35000</c:v>
                </c:pt>
                <c:pt idx="17">
                  <c:v>37500</c:v>
                </c:pt>
                <c:pt idx="18">
                  <c:v>40000</c:v>
                </c:pt>
                <c:pt idx="19">
                  <c:v>42500</c:v>
                </c:pt>
                <c:pt idx="20">
                  <c:v>45000</c:v>
                </c:pt>
                <c:pt idx="21">
                  <c:v>47500</c:v>
                </c:pt>
                <c:pt idx="22">
                  <c:v>50000</c:v>
                </c:pt>
                <c:pt idx="23">
                  <c:v>52500</c:v>
                </c:pt>
              </c:numCache>
            </c:numRef>
          </c:xVal>
          <c:yVal>
            <c:numRef>
              <c:f>'A (4)'!$AA$2:$AA$27</c:f>
              <c:numCache>
                <c:formatCode>General</c:formatCode>
                <c:ptCount val="26"/>
                <c:pt idx="0">
                  <c:v>3.4523135368336949E-3</c:v>
                </c:pt>
                <c:pt idx="1">
                  <c:v>2.3945239560027101E-3</c:v>
                </c:pt>
                <c:pt idx="2">
                  <c:v>-1.1008621562792018E-3</c:v>
                </c:pt>
                <c:pt idx="3">
                  <c:v>-4.7884139733331199E-3</c:v>
                </c:pt>
                <c:pt idx="4">
                  <c:v>-6.2992537062663183E-3</c:v>
                </c:pt>
                <c:pt idx="5">
                  <c:v>-4.6628201634040896E-3</c:v>
                </c:pt>
                <c:pt idx="6">
                  <c:v>-9.3035581265090241E-4</c:v>
                </c:pt>
                <c:pt idx="7">
                  <c:v>2.5004098124196492E-3</c:v>
                </c:pt>
                <c:pt idx="8">
                  <c:v>3.4255579897598202E-3</c:v>
                </c:pt>
                <c:pt idx="9">
                  <c:v>1.2507749097031686E-3</c:v>
                </c:pt>
                <c:pt idx="10">
                  <c:v>-2.6268620198667625E-3</c:v>
                </c:pt>
                <c:pt idx="11">
                  <c:v>-5.7163646172063882E-3</c:v>
                </c:pt>
                <c:pt idx="12">
                  <c:v>-6.0330410204366526E-3</c:v>
                </c:pt>
                <c:pt idx="13">
                  <c:v>-3.3734587803078151E-3</c:v>
                </c:pt>
                <c:pt idx="14">
                  <c:v>5.5387043773370945E-4</c:v>
                </c:pt>
                <c:pt idx="15">
                  <c:v>3.2260361999246426E-3</c:v>
                </c:pt>
                <c:pt idx="16">
                  <c:v>2.9264432050087443E-3</c:v>
                </c:pt>
                <c:pt idx="17">
                  <c:v>-1.5245045379291616E-4</c:v>
                </c:pt>
                <c:pt idx="18">
                  <c:v>-4.0327680808994425E-3</c:v>
                </c:pt>
                <c:pt idx="19">
                  <c:v>-6.2217994184668264E-3</c:v>
                </c:pt>
                <c:pt idx="20">
                  <c:v>-5.3133139992317356E-3</c:v>
                </c:pt>
                <c:pt idx="21">
                  <c:v>-1.8909215018991774E-3</c:v>
                </c:pt>
                <c:pt idx="22">
                  <c:v>1.8468382362571087E-3</c:v>
                </c:pt>
                <c:pt idx="23">
                  <c:v>3.4988339326915549E-3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94-499C-AAD1-66755AADC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40960"/>
        <c:axId val="1"/>
      </c:scatterChart>
      <c:valAx>
        <c:axId val="867740960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53780313837373"/>
              <c:y val="0.869437447915449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075606276747506E-2"/>
              <c:y val="0.38872465867582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7409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937232524964337"/>
          <c:y val="0.9228486646884273"/>
          <c:w val="0.21825962910128388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17a. AP Leo - Sine fit to residuals from quadratic ephemeris (Qian et al 2007) </a:t>
            </a:r>
          </a:p>
        </c:rich>
      </c:tx>
      <c:layout>
        <c:manualLayout>
          <c:xMode val="edge"/>
          <c:yMode val="edge"/>
          <c:x val="0.16313581565016236"/>
          <c:y val="1.7985611510791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457727938095803E-2"/>
          <c:y val="0.19424460431654678"/>
          <c:w val="0.85381444258810024"/>
          <c:h val="0.67985611510791366"/>
        </c:manualLayout>
      </c:layout>
      <c:scatterChart>
        <c:scatterStyle val="lineMarker"/>
        <c:varyColors val="0"/>
        <c:ser>
          <c:idx val="1"/>
          <c:order val="0"/>
          <c:tx>
            <c:strRef>
              <c:f>'A (4)'!$V$20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(4)'!$D$21:$D$912</c:f>
                <c:numCache>
                  <c:formatCode>General</c:formatCode>
                  <c:ptCount val="892"/>
                  <c:pt idx="10">
                    <c:v>0</c:v>
                  </c:pt>
                  <c:pt idx="44">
                    <c:v>2.9999999999999997E-4</c:v>
                  </c:pt>
                  <c:pt idx="45">
                    <c:v>4.0000000000000002E-4</c:v>
                  </c:pt>
                  <c:pt idx="46">
                    <c:v>2.0000000000000001E-4</c:v>
                  </c:pt>
                  <c:pt idx="47">
                    <c:v>5.0000000000000001E-4</c:v>
                  </c:pt>
                  <c:pt idx="48">
                    <c:v>5.0000000000000001E-4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4.0000000000000002E-4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1E-4</c:v>
                  </c:pt>
                  <c:pt idx="55">
                    <c:v>1E-4</c:v>
                  </c:pt>
                  <c:pt idx="56">
                    <c:v>1E-4</c:v>
                  </c:pt>
                  <c:pt idx="57">
                    <c:v>2.0000000000000001E-4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5.0000000000000001E-4</c:v>
                  </c:pt>
                  <c:pt idx="61">
                    <c:v>5.9999999999999995E-4</c:v>
                  </c:pt>
                  <c:pt idx="62">
                    <c:v>5.9999999999999995E-4</c:v>
                  </c:pt>
                  <c:pt idx="63">
                    <c:v>6.9999999999999999E-4</c:v>
                  </c:pt>
                  <c:pt idx="64">
                    <c:v>5.0000000000000001E-4</c:v>
                  </c:pt>
                  <c:pt idx="65">
                    <c:v>5.9999999999999995E-4</c:v>
                  </c:pt>
                  <c:pt idx="66">
                    <c:v>2.9999999999999997E-4</c:v>
                  </c:pt>
                  <c:pt idx="67">
                    <c:v>6.9999999999999999E-4</c:v>
                  </c:pt>
                  <c:pt idx="68">
                    <c:v>4.0000000000000002E-4</c:v>
                  </c:pt>
                  <c:pt idx="69">
                    <c:v>5.0000000000000001E-4</c:v>
                  </c:pt>
                  <c:pt idx="70">
                    <c:v>2.9999999999999997E-4</c:v>
                  </c:pt>
                  <c:pt idx="71">
                    <c:v>1.2999999999999999E-3</c:v>
                  </c:pt>
                  <c:pt idx="72">
                    <c:v>5.0000000000000001E-4</c:v>
                  </c:pt>
                  <c:pt idx="73">
                    <c:v>1E-3</c:v>
                  </c:pt>
                  <c:pt idx="74">
                    <c:v>8.0000000000000004E-4</c:v>
                  </c:pt>
                  <c:pt idx="75">
                    <c:v>6.9999999999999999E-4</c:v>
                  </c:pt>
                  <c:pt idx="76">
                    <c:v>5.9999999999999995E-4</c:v>
                  </c:pt>
                  <c:pt idx="77">
                    <c:v>8.9999999999999998E-4</c:v>
                  </c:pt>
                  <c:pt idx="78">
                    <c:v>6.9999999999999999E-4</c:v>
                  </c:pt>
                  <c:pt idx="79">
                    <c:v>5.0000000000000001E-4</c:v>
                  </c:pt>
                  <c:pt idx="80">
                    <c:v>2.5999999999999999E-3</c:v>
                  </c:pt>
                  <c:pt idx="81">
                    <c:v>4.0000000000000002E-4</c:v>
                  </c:pt>
                  <c:pt idx="82">
                    <c:v>1E-4</c:v>
                  </c:pt>
                  <c:pt idx="83">
                    <c:v>5.9999999999999995E-4</c:v>
                  </c:pt>
                  <c:pt idx="84">
                    <c:v>2.0000000000000001E-4</c:v>
                  </c:pt>
                  <c:pt idx="85">
                    <c:v>5.9999999999999995E-4</c:v>
                  </c:pt>
                  <c:pt idx="86">
                    <c:v>2.9999999999999997E-4</c:v>
                  </c:pt>
                  <c:pt idx="87">
                    <c:v>2.9999999999999997E-4</c:v>
                  </c:pt>
                  <c:pt idx="88">
                    <c:v>5.0000000000000001E-4</c:v>
                  </c:pt>
                  <c:pt idx="89">
                    <c:v>6.9999999999999999E-4</c:v>
                  </c:pt>
                  <c:pt idx="90">
                    <c:v>0</c:v>
                  </c:pt>
                  <c:pt idx="91">
                    <c:v>4.0000000000000002E-4</c:v>
                  </c:pt>
                  <c:pt idx="92">
                    <c:v>1E-4</c:v>
                  </c:pt>
                  <c:pt idx="93">
                    <c:v>8.9999999999999998E-4</c:v>
                  </c:pt>
                  <c:pt idx="94">
                    <c:v>6.9999999999999999E-4</c:v>
                  </c:pt>
                  <c:pt idx="95">
                    <c:v>1E-4</c:v>
                  </c:pt>
                  <c:pt idx="96">
                    <c:v>2.9999999999999997E-4</c:v>
                  </c:pt>
                  <c:pt idx="97">
                    <c:v>2.9999999999999997E-4</c:v>
                  </c:pt>
                  <c:pt idx="98">
                    <c:v>2.9999999999999997E-4</c:v>
                  </c:pt>
                  <c:pt idx="99">
                    <c:v>1E-4</c:v>
                  </c:pt>
                  <c:pt idx="100">
                    <c:v>1.4E-3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1E-4</c:v>
                  </c:pt>
                  <c:pt idx="104">
                    <c:v>2.0000000000000001E-4</c:v>
                  </c:pt>
                </c:numCache>
              </c:numRef>
            </c:plus>
            <c:minus>
              <c:numRef>
                <c:f>'A (4)'!$D$21:$D$912</c:f>
                <c:numCache>
                  <c:formatCode>General</c:formatCode>
                  <c:ptCount val="892"/>
                  <c:pt idx="10">
                    <c:v>0</c:v>
                  </c:pt>
                  <c:pt idx="44">
                    <c:v>2.9999999999999997E-4</c:v>
                  </c:pt>
                  <c:pt idx="45">
                    <c:v>4.0000000000000002E-4</c:v>
                  </c:pt>
                  <c:pt idx="46">
                    <c:v>2.0000000000000001E-4</c:v>
                  </c:pt>
                  <c:pt idx="47">
                    <c:v>5.0000000000000001E-4</c:v>
                  </c:pt>
                  <c:pt idx="48">
                    <c:v>5.0000000000000001E-4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4.0000000000000002E-4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1E-4</c:v>
                  </c:pt>
                  <c:pt idx="55">
                    <c:v>1E-4</c:v>
                  </c:pt>
                  <c:pt idx="56">
                    <c:v>1E-4</c:v>
                  </c:pt>
                  <c:pt idx="57">
                    <c:v>2.0000000000000001E-4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5.0000000000000001E-4</c:v>
                  </c:pt>
                  <c:pt idx="61">
                    <c:v>5.9999999999999995E-4</c:v>
                  </c:pt>
                  <c:pt idx="62">
                    <c:v>5.9999999999999995E-4</c:v>
                  </c:pt>
                  <c:pt idx="63">
                    <c:v>6.9999999999999999E-4</c:v>
                  </c:pt>
                  <c:pt idx="64">
                    <c:v>5.0000000000000001E-4</c:v>
                  </c:pt>
                  <c:pt idx="65">
                    <c:v>5.9999999999999995E-4</c:v>
                  </c:pt>
                  <c:pt idx="66">
                    <c:v>2.9999999999999997E-4</c:v>
                  </c:pt>
                  <c:pt idx="67">
                    <c:v>6.9999999999999999E-4</c:v>
                  </c:pt>
                  <c:pt idx="68">
                    <c:v>4.0000000000000002E-4</c:v>
                  </c:pt>
                  <c:pt idx="69">
                    <c:v>5.0000000000000001E-4</c:v>
                  </c:pt>
                  <c:pt idx="70">
                    <c:v>2.9999999999999997E-4</c:v>
                  </c:pt>
                  <c:pt idx="71">
                    <c:v>1.2999999999999999E-3</c:v>
                  </c:pt>
                  <c:pt idx="72">
                    <c:v>5.0000000000000001E-4</c:v>
                  </c:pt>
                  <c:pt idx="73">
                    <c:v>1E-3</c:v>
                  </c:pt>
                  <c:pt idx="74">
                    <c:v>8.0000000000000004E-4</c:v>
                  </c:pt>
                  <c:pt idx="75">
                    <c:v>6.9999999999999999E-4</c:v>
                  </c:pt>
                  <c:pt idx="76">
                    <c:v>5.9999999999999995E-4</c:v>
                  </c:pt>
                  <c:pt idx="77">
                    <c:v>8.9999999999999998E-4</c:v>
                  </c:pt>
                  <c:pt idx="78">
                    <c:v>6.9999999999999999E-4</c:v>
                  </c:pt>
                  <c:pt idx="79">
                    <c:v>5.0000000000000001E-4</c:v>
                  </c:pt>
                  <c:pt idx="80">
                    <c:v>2.5999999999999999E-3</c:v>
                  </c:pt>
                  <c:pt idx="81">
                    <c:v>4.0000000000000002E-4</c:v>
                  </c:pt>
                  <c:pt idx="82">
                    <c:v>1E-4</c:v>
                  </c:pt>
                  <c:pt idx="83">
                    <c:v>5.9999999999999995E-4</c:v>
                  </c:pt>
                  <c:pt idx="84">
                    <c:v>2.0000000000000001E-4</c:v>
                  </c:pt>
                  <c:pt idx="85">
                    <c:v>5.9999999999999995E-4</c:v>
                  </c:pt>
                  <c:pt idx="86">
                    <c:v>2.9999999999999997E-4</c:v>
                  </c:pt>
                  <c:pt idx="87">
                    <c:v>2.9999999999999997E-4</c:v>
                  </c:pt>
                  <c:pt idx="88">
                    <c:v>5.0000000000000001E-4</c:v>
                  </c:pt>
                  <c:pt idx="89">
                    <c:v>6.9999999999999999E-4</c:v>
                  </c:pt>
                  <c:pt idx="90">
                    <c:v>0</c:v>
                  </c:pt>
                  <c:pt idx="91">
                    <c:v>4.0000000000000002E-4</c:v>
                  </c:pt>
                  <c:pt idx="92">
                    <c:v>1E-4</c:v>
                  </c:pt>
                  <c:pt idx="93">
                    <c:v>8.9999999999999998E-4</c:v>
                  </c:pt>
                  <c:pt idx="94">
                    <c:v>6.9999999999999999E-4</c:v>
                  </c:pt>
                  <c:pt idx="95">
                    <c:v>1E-4</c:v>
                  </c:pt>
                  <c:pt idx="96">
                    <c:v>2.9999999999999997E-4</c:v>
                  </c:pt>
                  <c:pt idx="97">
                    <c:v>2.9999999999999997E-4</c:v>
                  </c:pt>
                  <c:pt idx="98">
                    <c:v>2.9999999999999997E-4</c:v>
                  </c:pt>
                  <c:pt idx="99">
                    <c:v>1E-4</c:v>
                  </c:pt>
                  <c:pt idx="100">
                    <c:v>1.4E-3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1E-4</c:v>
                  </c:pt>
                  <c:pt idx="10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(4)'!$F$21:$F$912</c:f>
              <c:numCache>
                <c:formatCode>General</c:formatCode>
                <c:ptCount val="892"/>
                <c:pt idx="0">
                  <c:v>-2504.6554934823093</c:v>
                </c:pt>
                <c:pt idx="1">
                  <c:v>-1573.5567970204838</c:v>
                </c:pt>
                <c:pt idx="2">
                  <c:v>-1573.5567970204838</c:v>
                </c:pt>
                <c:pt idx="3">
                  <c:v>-828.67783985102415</c:v>
                </c:pt>
                <c:pt idx="4">
                  <c:v>-791.43389199255125</c:v>
                </c:pt>
                <c:pt idx="5">
                  <c:v>-754.18994413407836</c:v>
                </c:pt>
                <c:pt idx="6">
                  <c:v>-642.45810055865968</c:v>
                </c:pt>
                <c:pt idx="7">
                  <c:v>-9.310986964618678</c:v>
                </c:pt>
                <c:pt idx="8">
                  <c:v>-9.310986964618678</c:v>
                </c:pt>
                <c:pt idx="9">
                  <c:v>-9.310986964618678</c:v>
                </c:pt>
                <c:pt idx="10">
                  <c:v>0</c:v>
                </c:pt>
                <c:pt idx="11">
                  <c:v>139.6648044692738</c:v>
                </c:pt>
                <c:pt idx="12">
                  <c:v>959.03165735568018</c:v>
                </c:pt>
                <c:pt idx="13">
                  <c:v>13720</c:v>
                </c:pt>
                <c:pt idx="14">
                  <c:v>13720</c:v>
                </c:pt>
                <c:pt idx="15">
                  <c:v>13727</c:v>
                </c:pt>
                <c:pt idx="16">
                  <c:v>13787.5</c:v>
                </c:pt>
                <c:pt idx="17">
                  <c:v>14452.5</c:v>
                </c:pt>
                <c:pt idx="18">
                  <c:v>14524</c:v>
                </c:pt>
                <c:pt idx="19">
                  <c:v>14524.5</c:v>
                </c:pt>
                <c:pt idx="20">
                  <c:v>15233</c:v>
                </c:pt>
                <c:pt idx="21">
                  <c:v>15342</c:v>
                </c:pt>
                <c:pt idx="22">
                  <c:v>15342.5</c:v>
                </c:pt>
                <c:pt idx="23">
                  <c:v>15351.5</c:v>
                </c:pt>
                <c:pt idx="24">
                  <c:v>15375</c:v>
                </c:pt>
                <c:pt idx="25">
                  <c:v>15438</c:v>
                </c:pt>
                <c:pt idx="26">
                  <c:v>17891</c:v>
                </c:pt>
                <c:pt idx="27">
                  <c:v>17891.5</c:v>
                </c:pt>
                <c:pt idx="28">
                  <c:v>17961</c:v>
                </c:pt>
                <c:pt idx="29">
                  <c:v>17963</c:v>
                </c:pt>
                <c:pt idx="30">
                  <c:v>19492.5</c:v>
                </c:pt>
                <c:pt idx="31">
                  <c:v>19492.5</c:v>
                </c:pt>
                <c:pt idx="32">
                  <c:v>19499.5</c:v>
                </c:pt>
                <c:pt idx="33">
                  <c:v>19499.5</c:v>
                </c:pt>
                <c:pt idx="34">
                  <c:v>20387</c:v>
                </c:pt>
                <c:pt idx="35">
                  <c:v>20387</c:v>
                </c:pt>
                <c:pt idx="36">
                  <c:v>20389.5</c:v>
                </c:pt>
                <c:pt idx="37">
                  <c:v>20389.5</c:v>
                </c:pt>
                <c:pt idx="38">
                  <c:v>22076</c:v>
                </c:pt>
                <c:pt idx="39">
                  <c:v>22076</c:v>
                </c:pt>
                <c:pt idx="40">
                  <c:v>22076.5</c:v>
                </c:pt>
                <c:pt idx="41">
                  <c:v>22076.5</c:v>
                </c:pt>
                <c:pt idx="42">
                  <c:v>23924</c:v>
                </c:pt>
                <c:pt idx="43">
                  <c:v>24728</c:v>
                </c:pt>
                <c:pt idx="44">
                  <c:v>26466</c:v>
                </c:pt>
                <c:pt idx="45">
                  <c:v>28969</c:v>
                </c:pt>
                <c:pt idx="46">
                  <c:v>29708</c:v>
                </c:pt>
                <c:pt idx="47">
                  <c:v>29761</c:v>
                </c:pt>
                <c:pt idx="48">
                  <c:v>29761.5</c:v>
                </c:pt>
                <c:pt idx="49">
                  <c:v>29763.5</c:v>
                </c:pt>
                <c:pt idx="50">
                  <c:v>29768</c:v>
                </c:pt>
                <c:pt idx="51">
                  <c:v>29768.5</c:v>
                </c:pt>
                <c:pt idx="52">
                  <c:v>29777.5</c:v>
                </c:pt>
                <c:pt idx="53">
                  <c:v>29807.5</c:v>
                </c:pt>
                <c:pt idx="54">
                  <c:v>30600</c:v>
                </c:pt>
                <c:pt idx="55">
                  <c:v>30618.5</c:v>
                </c:pt>
                <c:pt idx="56">
                  <c:v>31500</c:v>
                </c:pt>
                <c:pt idx="57">
                  <c:v>31544</c:v>
                </c:pt>
                <c:pt idx="58">
                  <c:v>32231.5</c:v>
                </c:pt>
                <c:pt idx="59">
                  <c:v>32238.5</c:v>
                </c:pt>
                <c:pt idx="60">
                  <c:v>32248</c:v>
                </c:pt>
                <c:pt idx="61">
                  <c:v>32285.5</c:v>
                </c:pt>
                <c:pt idx="62">
                  <c:v>32287.5</c:v>
                </c:pt>
                <c:pt idx="63">
                  <c:v>32290</c:v>
                </c:pt>
                <c:pt idx="64">
                  <c:v>32292</c:v>
                </c:pt>
                <c:pt idx="65">
                  <c:v>32292.5</c:v>
                </c:pt>
                <c:pt idx="66">
                  <c:v>32294.5</c:v>
                </c:pt>
                <c:pt idx="67">
                  <c:v>32299</c:v>
                </c:pt>
                <c:pt idx="68">
                  <c:v>32304</c:v>
                </c:pt>
                <c:pt idx="69">
                  <c:v>32306</c:v>
                </c:pt>
                <c:pt idx="70">
                  <c:v>32317.5</c:v>
                </c:pt>
                <c:pt idx="71">
                  <c:v>32318</c:v>
                </c:pt>
                <c:pt idx="72">
                  <c:v>32320</c:v>
                </c:pt>
                <c:pt idx="73">
                  <c:v>32322.5</c:v>
                </c:pt>
                <c:pt idx="74">
                  <c:v>32324.5</c:v>
                </c:pt>
                <c:pt idx="75">
                  <c:v>32327</c:v>
                </c:pt>
                <c:pt idx="76">
                  <c:v>32329.5</c:v>
                </c:pt>
                <c:pt idx="77">
                  <c:v>32338</c:v>
                </c:pt>
                <c:pt idx="78">
                  <c:v>32350</c:v>
                </c:pt>
                <c:pt idx="79">
                  <c:v>32352.5</c:v>
                </c:pt>
                <c:pt idx="80">
                  <c:v>32359</c:v>
                </c:pt>
                <c:pt idx="81">
                  <c:v>32359.5</c:v>
                </c:pt>
                <c:pt idx="82">
                  <c:v>32366</c:v>
                </c:pt>
                <c:pt idx="83">
                  <c:v>32392</c:v>
                </c:pt>
                <c:pt idx="84">
                  <c:v>32410</c:v>
                </c:pt>
                <c:pt idx="85">
                  <c:v>32422</c:v>
                </c:pt>
                <c:pt idx="86">
                  <c:v>32873</c:v>
                </c:pt>
                <c:pt idx="87">
                  <c:v>33069.5</c:v>
                </c:pt>
                <c:pt idx="88">
                  <c:v>33072</c:v>
                </c:pt>
                <c:pt idx="89">
                  <c:v>34011</c:v>
                </c:pt>
                <c:pt idx="90">
                  <c:v>34062</c:v>
                </c:pt>
                <c:pt idx="91">
                  <c:v>34099.5</c:v>
                </c:pt>
                <c:pt idx="92">
                  <c:v>34118.5</c:v>
                </c:pt>
                <c:pt idx="93">
                  <c:v>34773.5</c:v>
                </c:pt>
                <c:pt idx="94">
                  <c:v>35615.5</c:v>
                </c:pt>
                <c:pt idx="95">
                  <c:v>35807</c:v>
                </c:pt>
                <c:pt idx="96">
                  <c:v>35807</c:v>
                </c:pt>
                <c:pt idx="97">
                  <c:v>35807</c:v>
                </c:pt>
                <c:pt idx="98">
                  <c:v>36498</c:v>
                </c:pt>
                <c:pt idx="99">
                  <c:v>36606.5</c:v>
                </c:pt>
                <c:pt idx="100">
                  <c:v>36669.5</c:v>
                </c:pt>
                <c:pt idx="101">
                  <c:v>38164.5</c:v>
                </c:pt>
                <c:pt idx="102">
                  <c:v>38336</c:v>
                </c:pt>
                <c:pt idx="103">
                  <c:v>39084.5</c:v>
                </c:pt>
                <c:pt idx="104">
                  <c:v>39870</c:v>
                </c:pt>
              </c:numCache>
            </c:numRef>
          </c:xVal>
          <c:yVal>
            <c:numRef>
              <c:f>'A (4)'!$V$21:$V$912</c:f>
              <c:numCache>
                <c:formatCode>General</c:formatCode>
                <c:ptCount val="892"/>
                <c:pt idx="0">
                  <c:v>4.8202927695908965E-3</c:v>
                </c:pt>
                <c:pt idx="1">
                  <c:v>1.034938167160278E-3</c:v>
                </c:pt>
                <c:pt idx="2">
                  <c:v>2.1096812970709485E-4</c:v>
                </c:pt>
                <c:pt idx="3">
                  <c:v>-7.0021441765409816E-4</c:v>
                </c:pt>
                <c:pt idx="4">
                  <c:v>-8.1882145987189378E-4</c:v>
                </c:pt>
                <c:pt idx="5">
                  <c:v>1.1601267705106774E-3</c:v>
                </c:pt>
                <c:pt idx="6">
                  <c:v>-9.1694783906902085E-4</c:v>
                </c:pt>
                <c:pt idx="7">
                  <c:v>-1.3960242222034419E-3</c:v>
                </c:pt>
                <c:pt idx="8">
                  <c:v>-2.4447133607802189E-3</c:v>
                </c:pt>
                <c:pt idx="9">
                  <c:v>-3.568308866398195E-3</c:v>
                </c:pt>
                <c:pt idx="10">
                  <c:v>-2.0999999990919602E-3</c:v>
                </c:pt>
                <c:pt idx="11">
                  <c:v>-2.602878489486842E-3</c:v>
                </c:pt>
                <c:pt idx="12">
                  <c:v>-2.5981959621335679E-3</c:v>
                </c:pt>
                <c:pt idx="13">
                  <c:v>6.2940099181651062E-3</c:v>
                </c:pt>
                <c:pt idx="14">
                  <c:v>7.3940099194805993E-3</c:v>
                </c:pt>
                <c:pt idx="15">
                  <c:v>7.2986577498378828E-3</c:v>
                </c:pt>
                <c:pt idx="16">
                  <c:v>4.5319459637385533E-3</c:v>
                </c:pt>
                <c:pt idx="17">
                  <c:v>6.7071344449549514E-3</c:v>
                </c:pt>
                <c:pt idx="18">
                  <c:v>6.3258715474064208E-3</c:v>
                </c:pt>
                <c:pt idx="19">
                  <c:v>4.7476831958066477E-3</c:v>
                </c:pt>
                <c:pt idx="20">
                  <c:v>2.3868356335598907E-3</c:v>
                </c:pt>
                <c:pt idx="21">
                  <c:v>3.9523903024575278E-3</c:v>
                </c:pt>
                <c:pt idx="22">
                  <c:v>3.7742541329946113E-3</c:v>
                </c:pt>
                <c:pt idx="23">
                  <c:v>4.3678086307409048E-3</c:v>
                </c:pt>
                <c:pt idx="24">
                  <c:v>2.2954718776100318E-3</c:v>
                </c:pt>
                <c:pt idx="25">
                  <c:v>3.3508316468832764E-3</c:v>
                </c:pt>
                <c:pt idx="26">
                  <c:v>1.4286768054227392E-3</c:v>
                </c:pt>
                <c:pt idx="27">
                  <c:v>-1.34929673764227E-3</c:v>
                </c:pt>
                <c:pt idx="28">
                  <c:v>-1.5873081588856815E-3</c:v>
                </c:pt>
                <c:pt idx="29">
                  <c:v>-4.9918426380152203E-4</c:v>
                </c:pt>
                <c:pt idx="30">
                  <c:v>-6.0569829094397933E-3</c:v>
                </c:pt>
                <c:pt idx="31">
                  <c:v>-5.3569829125713654E-3</c:v>
                </c:pt>
                <c:pt idx="32">
                  <c:v>-4.5471790861221217E-3</c:v>
                </c:pt>
                <c:pt idx="33">
                  <c:v>-3.4471790920825862E-3</c:v>
                </c:pt>
                <c:pt idx="34">
                  <c:v>-3.0178307416225403E-3</c:v>
                </c:pt>
                <c:pt idx="35">
                  <c:v>-2.4178307422279E-3</c:v>
                </c:pt>
                <c:pt idx="36">
                  <c:v>-3.6069018934119408E-3</c:v>
                </c:pt>
                <c:pt idx="37">
                  <c:v>-3.4069018911884082E-3</c:v>
                </c:pt>
                <c:pt idx="38">
                  <c:v>-3.2925642967387286E-3</c:v>
                </c:pt>
                <c:pt idx="39">
                  <c:v>-2.4925642951205557E-3</c:v>
                </c:pt>
                <c:pt idx="40">
                  <c:v>-5.7702708225545046E-3</c:v>
                </c:pt>
                <c:pt idx="41">
                  <c:v>-4.7702708259887566E-3</c:v>
                </c:pt>
                <c:pt idx="42">
                  <c:v>-3.6780938877195024E-3</c:v>
                </c:pt>
                <c:pt idx="43">
                  <c:v>-5.2993998214300245E-3</c:v>
                </c:pt>
                <c:pt idx="44">
                  <c:v>-4.22652385187949E-3</c:v>
                </c:pt>
                <c:pt idx="45">
                  <c:v>-2.9237210924445423E-3</c:v>
                </c:pt>
                <c:pt idx="46">
                  <c:v>4.1082384317830956E-4</c:v>
                </c:pt>
                <c:pt idx="47">
                  <c:v>7.2572231726049374E-4</c:v>
                </c:pt>
                <c:pt idx="48">
                  <c:v>-8.5149390646331591E-4</c:v>
                </c:pt>
                <c:pt idx="49">
                  <c:v>-7.6035852762085243E-4</c:v>
                </c:pt>
                <c:pt idx="50">
                  <c:v>1.9446979723568084E-3</c:v>
                </c:pt>
                <c:pt idx="51">
                  <c:v>-2.3325178165948049E-3</c:v>
                </c:pt>
                <c:pt idx="52">
                  <c:v>-2.2239650196190924E-4</c:v>
                </c:pt>
                <c:pt idx="53">
                  <c:v>2.4474918893001296E-4</c:v>
                </c:pt>
                <c:pt idx="54">
                  <c:v>1.6017680015171162E-3</c:v>
                </c:pt>
                <c:pt idx="55">
                  <c:v>-5.3532308036830234E-3</c:v>
                </c:pt>
                <c:pt idx="56">
                  <c:v>2.1605500007660025E-3</c:v>
                </c:pt>
                <c:pt idx="57">
                  <c:v>3.9011657195895527E-3</c:v>
                </c:pt>
                <c:pt idx="58">
                  <c:v>3.4896349857902326E-3</c:v>
                </c:pt>
                <c:pt idx="59">
                  <c:v>4.9108172864341104E-3</c:v>
                </c:pt>
                <c:pt idx="60">
                  <c:v>4.5467175576752797E-3</c:v>
                </c:pt>
                <c:pt idx="61">
                  <c:v>5.3674889518562016E-3</c:v>
                </c:pt>
                <c:pt idx="62">
                  <c:v>2.1592684661040987E-3</c:v>
                </c:pt>
                <c:pt idx="63">
                  <c:v>6.6739935759451002E-3</c:v>
                </c:pt>
                <c:pt idx="64">
                  <c:v>4.0657742452635953E-3</c:v>
                </c:pt>
                <c:pt idx="65">
                  <c:v>3.4887194886295755E-3</c:v>
                </c:pt>
                <c:pt idx="66">
                  <c:v>7.1805007895917802E-3</c:v>
                </c:pt>
                <c:pt idx="67">
                  <c:v>6.6870105832967652E-3</c:v>
                </c:pt>
                <c:pt idx="68">
                  <c:v>7.8164689405986892E-3</c:v>
                </c:pt>
                <c:pt idx="69">
                  <c:v>5.6082531798882923E-3</c:v>
                </c:pt>
                <c:pt idx="70">
                  <c:v>5.3360224415478635E-3</c:v>
                </c:pt>
                <c:pt idx="71">
                  <c:v>3.0589693111037208E-3</c:v>
                </c:pt>
                <c:pt idx="72">
                  <c:v>7.0507571193632393E-3</c:v>
                </c:pt>
                <c:pt idx="73">
                  <c:v>6.065492597402744E-3</c:v>
                </c:pt>
                <c:pt idx="74">
                  <c:v>6.1572815579971074E-3</c:v>
                </c:pt>
                <c:pt idx="75">
                  <c:v>5.5720184687077165E-3</c:v>
                </c:pt>
                <c:pt idx="76">
                  <c:v>3.8867561828787728E-3</c:v>
                </c:pt>
                <c:pt idx="77">
                  <c:v>2.976870360825945E-3</c:v>
                </c:pt>
                <c:pt idx="78">
                  <c:v>4.9276355004530814E-3</c:v>
                </c:pt>
                <c:pt idx="79">
                  <c:v>7.3423805426368824E-3</c:v>
                </c:pt>
                <c:pt idx="80">
                  <c:v>5.9407214083704862E-3</c:v>
                </c:pt>
                <c:pt idx="81">
                  <c:v>6.463670927651953E-3</c:v>
                </c:pt>
                <c:pt idx="82">
                  <c:v>5.4620175890807005E-3</c:v>
                </c:pt>
                <c:pt idx="83">
                  <c:v>5.5554581659122623E-3</c:v>
                </c:pt>
                <c:pt idx="84">
                  <c:v>5.4817367850658189E-3</c:v>
                </c:pt>
                <c:pt idx="85">
                  <c:v>6.2326121577517685E-3</c:v>
                </c:pt>
                <c:pt idx="86">
                  <c:v>8.6296674273481158E-3</c:v>
                </c:pt>
                <c:pt idx="87">
                  <c:v>7.4841737720490881E-3</c:v>
                </c:pt>
                <c:pt idx="88">
                  <c:v>8.0991483365489628E-3</c:v>
                </c:pt>
                <c:pt idx="89">
                  <c:v>1.33400001169066E-2</c:v>
                </c:pt>
                <c:pt idx="90">
                  <c:v>1.2821766046932304E-2</c:v>
                </c:pt>
                <c:pt idx="91">
                  <c:v>1.382121743045666E-2</c:v>
                </c:pt>
                <c:pt idx="92">
                  <c:v>1.2497541290568383E-2</c:v>
                </c:pt>
                <c:pt idx="93">
                  <c:v>1.5135819083022618E-2</c:v>
                </c:pt>
                <c:pt idx="94">
                  <c:v>2.3287428009911841E-2</c:v>
                </c:pt>
                <c:pt idx="95">
                  <c:v>2.2609001686901622E-2</c:v>
                </c:pt>
                <c:pt idx="96">
                  <c:v>2.2689001684880652E-2</c:v>
                </c:pt>
                <c:pt idx="97">
                  <c:v>2.3109001681546518E-2</c:v>
                </c:pt>
                <c:pt idx="98">
                  <c:v>2.9609695453398178E-2</c:v>
                </c:pt>
                <c:pt idx="99">
                  <c:v>2.7227791730626047E-2</c:v>
                </c:pt>
                <c:pt idx="100">
                  <c:v>2.7773827284725626E-2</c:v>
                </c:pt>
                <c:pt idx="101">
                  <c:v>4.2857719045615833E-2</c:v>
                </c:pt>
                <c:pt idx="102">
                  <c:v>4.1858319564661448E-2</c:v>
                </c:pt>
                <c:pt idx="103">
                  <c:v>5.2320326348966502E-2</c:v>
                </c:pt>
                <c:pt idx="104">
                  <c:v>5.938745821987966E-2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A4-414E-9B21-C3CBD58A6A59}"/>
            </c:ext>
          </c:extLst>
        </c:ser>
        <c:ser>
          <c:idx val="8"/>
          <c:order val="1"/>
          <c:tx>
            <c:strRef>
              <c:f>'A (4)'!$AA$1</c:f>
              <c:strCache>
                <c:ptCount val="1"/>
                <c:pt idx="0">
                  <c:v>Sine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(4)'!$Y$2:$Y$27</c:f>
              <c:numCache>
                <c:formatCode>General</c:formatCode>
                <c:ptCount val="26"/>
                <c:pt idx="0">
                  <c:v>-5000</c:v>
                </c:pt>
                <c:pt idx="1">
                  <c:v>-2500</c:v>
                </c:pt>
                <c:pt idx="2">
                  <c:v>0</c:v>
                </c:pt>
                <c:pt idx="3">
                  <c:v>2500</c:v>
                </c:pt>
                <c:pt idx="4">
                  <c:v>5000</c:v>
                </c:pt>
                <c:pt idx="5">
                  <c:v>7500</c:v>
                </c:pt>
                <c:pt idx="6">
                  <c:v>10000</c:v>
                </c:pt>
                <c:pt idx="7">
                  <c:v>12500</c:v>
                </c:pt>
                <c:pt idx="8">
                  <c:v>15000</c:v>
                </c:pt>
                <c:pt idx="9">
                  <c:v>17500</c:v>
                </c:pt>
                <c:pt idx="10">
                  <c:v>20000</c:v>
                </c:pt>
                <c:pt idx="11">
                  <c:v>22500</c:v>
                </c:pt>
                <c:pt idx="12">
                  <c:v>25000</c:v>
                </c:pt>
                <c:pt idx="13">
                  <c:v>27500</c:v>
                </c:pt>
                <c:pt idx="14">
                  <c:v>30000</c:v>
                </c:pt>
                <c:pt idx="15">
                  <c:v>32500</c:v>
                </c:pt>
                <c:pt idx="16">
                  <c:v>35000</c:v>
                </c:pt>
                <c:pt idx="17">
                  <c:v>37500</c:v>
                </c:pt>
                <c:pt idx="18">
                  <c:v>40000</c:v>
                </c:pt>
                <c:pt idx="19">
                  <c:v>42500</c:v>
                </c:pt>
                <c:pt idx="20">
                  <c:v>45000</c:v>
                </c:pt>
                <c:pt idx="21">
                  <c:v>47500</c:v>
                </c:pt>
                <c:pt idx="22">
                  <c:v>50000</c:v>
                </c:pt>
                <c:pt idx="23">
                  <c:v>52500</c:v>
                </c:pt>
              </c:numCache>
            </c:numRef>
          </c:xVal>
          <c:yVal>
            <c:numRef>
              <c:f>'A (4)'!$AA$2:$AA$27</c:f>
              <c:numCache>
                <c:formatCode>General</c:formatCode>
                <c:ptCount val="26"/>
                <c:pt idx="0">
                  <c:v>3.4523135368336949E-3</c:v>
                </c:pt>
                <c:pt idx="1">
                  <c:v>2.3945239560027101E-3</c:v>
                </c:pt>
                <c:pt idx="2">
                  <c:v>-1.1008621562792018E-3</c:v>
                </c:pt>
                <c:pt idx="3">
                  <c:v>-4.7884139733331199E-3</c:v>
                </c:pt>
                <c:pt idx="4">
                  <c:v>-6.2992537062663183E-3</c:v>
                </c:pt>
                <c:pt idx="5">
                  <c:v>-4.6628201634040896E-3</c:v>
                </c:pt>
                <c:pt idx="6">
                  <c:v>-9.3035581265090241E-4</c:v>
                </c:pt>
                <c:pt idx="7">
                  <c:v>2.5004098124196492E-3</c:v>
                </c:pt>
                <c:pt idx="8">
                  <c:v>3.4255579897598202E-3</c:v>
                </c:pt>
                <c:pt idx="9">
                  <c:v>1.2507749097031686E-3</c:v>
                </c:pt>
                <c:pt idx="10">
                  <c:v>-2.6268620198667625E-3</c:v>
                </c:pt>
                <c:pt idx="11">
                  <c:v>-5.7163646172063882E-3</c:v>
                </c:pt>
                <c:pt idx="12">
                  <c:v>-6.0330410204366526E-3</c:v>
                </c:pt>
                <c:pt idx="13">
                  <c:v>-3.3734587803078151E-3</c:v>
                </c:pt>
                <c:pt idx="14">
                  <c:v>5.5387043773370945E-4</c:v>
                </c:pt>
                <c:pt idx="15">
                  <c:v>3.2260361999246426E-3</c:v>
                </c:pt>
                <c:pt idx="16">
                  <c:v>2.9264432050087443E-3</c:v>
                </c:pt>
                <c:pt idx="17">
                  <c:v>-1.5245045379291616E-4</c:v>
                </c:pt>
                <c:pt idx="18">
                  <c:v>-4.0327680808994425E-3</c:v>
                </c:pt>
                <c:pt idx="19">
                  <c:v>-6.2217994184668264E-3</c:v>
                </c:pt>
                <c:pt idx="20">
                  <c:v>-5.3133139992317356E-3</c:v>
                </c:pt>
                <c:pt idx="21">
                  <c:v>-1.8909215018991774E-3</c:v>
                </c:pt>
                <c:pt idx="22">
                  <c:v>1.8468382362571087E-3</c:v>
                </c:pt>
                <c:pt idx="23">
                  <c:v>3.4988339326915549E-3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A4-414E-9B21-C3CBD58A6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38008"/>
        <c:axId val="1"/>
      </c:scatterChart>
      <c:valAx>
        <c:axId val="867738008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73800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O-C Diagr.</a:t>
            </a:r>
          </a:p>
        </c:rich>
      </c:tx>
      <c:layout>
        <c:manualLayout>
          <c:xMode val="edge"/>
          <c:yMode val="edge"/>
          <c:x val="0.39260342812767179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6003724275791"/>
          <c:y val="0.14201183431952663"/>
          <c:w val="0.82645861101599383"/>
          <c:h val="0.671597633136094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3'!$H$21:$H$966</c:f>
              <c:numCache>
                <c:formatCode>General</c:formatCode>
                <c:ptCount val="946"/>
                <c:pt idx="110">
                  <c:v>-8.9999999909196049E-4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35-479B-BA04-9DD251BDFA9E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3'!$D$21:$D$966</c:f>
                <c:numCache>
                  <c:formatCode>General</c:formatCode>
                  <c:ptCount val="946"/>
                  <c:pt idx="110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2.9999999999999997E-4</c:v>
                  </c:pt>
                  <c:pt idx="187">
                    <c:v>6.0000000000000001E-3</c:v>
                  </c:pt>
                  <c:pt idx="188">
                    <c:v>2.9999999999999997E-4</c:v>
                  </c:pt>
                  <c:pt idx="189">
                    <c:v>4.0000000000000002E-4</c:v>
                  </c:pt>
                  <c:pt idx="190">
                    <c:v>2.0000000000000001E-4</c:v>
                  </c:pt>
                  <c:pt idx="191">
                    <c:v>5.0000000000000001E-4</c:v>
                  </c:pt>
                  <c:pt idx="192">
                    <c:v>5.0000000000000001E-4</c:v>
                  </c:pt>
                  <c:pt idx="193">
                    <c:v>2.9999999999999997E-4</c:v>
                  </c:pt>
                  <c:pt idx="194">
                    <c:v>2.9999999999999997E-4</c:v>
                  </c:pt>
                  <c:pt idx="195">
                    <c:v>4.0000000000000002E-4</c:v>
                  </c:pt>
                  <c:pt idx="196">
                    <c:v>2.9999999999999997E-4</c:v>
                  </c:pt>
                  <c:pt idx="197">
                    <c:v>2.9999999999999997E-4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1E-4</c:v>
                  </c:pt>
                  <c:pt idx="201">
                    <c:v>2.0000000000000001E-4</c:v>
                  </c:pt>
                  <c:pt idx="202">
                    <c:v>2.9999999999999997E-4</c:v>
                  </c:pt>
                  <c:pt idx="203">
                    <c:v>6.9999999999999999E-4</c:v>
                  </c:pt>
                  <c:pt idx="204">
                    <c:v>5.0000000000000001E-4</c:v>
                  </c:pt>
                  <c:pt idx="205">
                    <c:v>5.9999999999999995E-4</c:v>
                  </c:pt>
                  <c:pt idx="206">
                    <c:v>5.9999999999999995E-4</c:v>
                  </c:pt>
                  <c:pt idx="207">
                    <c:v>6.9999999999999999E-4</c:v>
                  </c:pt>
                  <c:pt idx="208">
                    <c:v>5.0000000000000001E-4</c:v>
                  </c:pt>
                  <c:pt idx="209">
                    <c:v>5.9999999999999995E-4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4.0000000000000002E-4</c:v>
                  </c:pt>
                  <c:pt idx="213">
                    <c:v>5.0000000000000001E-4</c:v>
                  </c:pt>
                  <c:pt idx="214">
                    <c:v>2.9999999999999997E-4</c:v>
                  </c:pt>
                  <c:pt idx="215">
                    <c:v>1.2999999999999999E-3</c:v>
                  </c:pt>
                  <c:pt idx="216">
                    <c:v>5.0000000000000001E-4</c:v>
                  </c:pt>
                  <c:pt idx="217">
                    <c:v>1E-3</c:v>
                  </c:pt>
                  <c:pt idx="218">
                    <c:v>8.0000000000000004E-4</c:v>
                  </c:pt>
                  <c:pt idx="219">
                    <c:v>6.9999999999999999E-4</c:v>
                  </c:pt>
                  <c:pt idx="220">
                    <c:v>5.9999999999999995E-4</c:v>
                  </c:pt>
                  <c:pt idx="221">
                    <c:v>8.9999999999999998E-4</c:v>
                  </c:pt>
                  <c:pt idx="222">
                    <c:v>6.9999999999999999E-4</c:v>
                  </c:pt>
                  <c:pt idx="223">
                    <c:v>5.0000000000000001E-4</c:v>
                  </c:pt>
                  <c:pt idx="224">
                    <c:v>2.5999999999999999E-3</c:v>
                  </c:pt>
                  <c:pt idx="225">
                    <c:v>4.0000000000000002E-4</c:v>
                  </c:pt>
                  <c:pt idx="226">
                    <c:v>1E-4</c:v>
                  </c:pt>
                  <c:pt idx="227">
                    <c:v>5.9999999999999995E-4</c:v>
                  </c:pt>
                  <c:pt idx="228">
                    <c:v>2.0000000000000001E-4</c:v>
                  </c:pt>
                  <c:pt idx="229">
                    <c:v>5.9999999999999995E-4</c:v>
                  </c:pt>
                  <c:pt idx="230">
                    <c:v>2.9999999999999997E-4</c:v>
                  </c:pt>
                  <c:pt idx="233">
                    <c:v>6.9999999999999999E-4</c:v>
                  </c:pt>
                  <c:pt idx="234">
                    <c:v>0</c:v>
                  </c:pt>
                  <c:pt idx="235">
                    <c:v>4.0000000000000002E-4</c:v>
                  </c:pt>
                  <c:pt idx="236">
                    <c:v>1E-4</c:v>
                  </c:pt>
                  <c:pt idx="237">
                    <c:v>8.9999999999999998E-4</c:v>
                  </c:pt>
                  <c:pt idx="238">
                    <c:v>6.9999999999999999E-4</c:v>
                  </c:pt>
                  <c:pt idx="239">
                    <c:v>1E-4</c:v>
                  </c:pt>
                  <c:pt idx="240">
                    <c:v>2.9999999999999997E-4</c:v>
                  </c:pt>
                  <c:pt idx="241">
                    <c:v>2.9999999999999997E-4</c:v>
                  </c:pt>
                  <c:pt idx="242">
                    <c:v>2.9999999999999997E-4</c:v>
                  </c:pt>
                  <c:pt idx="243">
                    <c:v>1E-4</c:v>
                  </c:pt>
                  <c:pt idx="244">
                    <c:v>1.4E-3</c:v>
                  </c:pt>
                  <c:pt idx="245">
                    <c:v>2.9999999999999997E-4</c:v>
                  </c:pt>
                  <c:pt idx="246">
                    <c:v>5.0000000000000001E-4</c:v>
                  </c:pt>
                  <c:pt idx="247">
                    <c:v>1E-4</c:v>
                  </c:pt>
                  <c:pt idx="248">
                    <c:v>2.0000000000000001E-4</c:v>
                  </c:pt>
                  <c:pt idx="249">
                    <c:v>2.0000000000000001E-4</c:v>
                  </c:pt>
                  <c:pt idx="250">
                    <c:v>1E-4</c:v>
                  </c:pt>
                  <c:pt idx="251">
                    <c:v>0</c:v>
                  </c:pt>
                  <c:pt idx="252">
                    <c:v>4.0000000000000002E-4</c:v>
                  </c:pt>
                  <c:pt idx="253">
                    <c:v>2.0000000000000001E-4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</c:numCache>
              </c:numRef>
            </c:plus>
            <c:minus>
              <c:numRef>
                <c:f>'Active 3'!$D$21:$D$966</c:f>
                <c:numCache>
                  <c:formatCode>General</c:formatCode>
                  <c:ptCount val="946"/>
                  <c:pt idx="110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2.9999999999999997E-4</c:v>
                  </c:pt>
                  <c:pt idx="187">
                    <c:v>6.0000000000000001E-3</c:v>
                  </c:pt>
                  <c:pt idx="188">
                    <c:v>2.9999999999999997E-4</c:v>
                  </c:pt>
                  <c:pt idx="189">
                    <c:v>4.0000000000000002E-4</c:v>
                  </c:pt>
                  <c:pt idx="190">
                    <c:v>2.0000000000000001E-4</c:v>
                  </c:pt>
                  <c:pt idx="191">
                    <c:v>5.0000000000000001E-4</c:v>
                  </c:pt>
                  <c:pt idx="192">
                    <c:v>5.0000000000000001E-4</c:v>
                  </c:pt>
                  <c:pt idx="193">
                    <c:v>2.9999999999999997E-4</c:v>
                  </c:pt>
                  <c:pt idx="194">
                    <c:v>2.9999999999999997E-4</c:v>
                  </c:pt>
                  <c:pt idx="195">
                    <c:v>4.0000000000000002E-4</c:v>
                  </c:pt>
                  <c:pt idx="196">
                    <c:v>2.9999999999999997E-4</c:v>
                  </c:pt>
                  <c:pt idx="197">
                    <c:v>2.9999999999999997E-4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1E-4</c:v>
                  </c:pt>
                  <c:pt idx="201">
                    <c:v>2.0000000000000001E-4</c:v>
                  </c:pt>
                  <c:pt idx="202">
                    <c:v>2.9999999999999997E-4</c:v>
                  </c:pt>
                  <c:pt idx="203">
                    <c:v>6.9999999999999999E-4</c:v>
                  </c:pt>
                  <c:pt idx="204">
                    <c:v>5.0000000000000001E-4</c:v>
                  </c:pt>
                  <c:pt idx="205">
                    <c:v>5.9999999999999995E-4</c:v>
                  </c:pt>
                  <c:pt idx="206">
                    <c:v>5.9999999999999995E-4</c:v>
                  </c:pt>
                  <c:pt idx="207">
                    <c:v>6.9999999999999999E-4</c:v>
                  </c:pt>
                  <c:pt idx="208">
                    <c:v>5.0000000000000001E-4</c:v>
                  </c:pt>
                  <c:pt idx="209">
                    <c:v>5.9999999999999995E-4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4.0000000000000002E-4</c:v>
                  </c:pt>
                  <c:pt idx="213">
                    <c:v>5.0000000000000001E-4</c:v>
                  </c:pt>
                  <c:pt idx="214">
                    <c:v>2.9999999999999997E-4</c:v>
                  </c:pt>
                  <c:pt idx="215">
                    <c:v>1.2999999999999999E-3</c:v>
                  </c:pt>
                  <c:pt idx="216">
                    <c:v>5.0000000000000001E-4</c:v>
                  </c:pt>
                  <c:pt idx="217">
                    <c:v>1E-3</c:v>
                  </c:pt>
                  <c:pt idx="218">
                    <c:v>8.0000000000000004E-4</c:v>
                  </c:pt>
                  <c:pt idx="219">
                    <c:v>6.9999999999999999E-4</c:v>
                  </c:pt>
                  <c:pt idx="220">
                    <c:v>5.9999999999999995E-4</c:v>
                  </c:pt>
                  <c:pt idx="221">
                    <c:v>8.9999999999999998E-4</c:v>
                  </c:pt>
                  <c:pt idx="222">
                    <c:v>6.9999999999999999E-4</c:v>
                  </c:pt>
                  <c:pt idx="223">
                    <c:v>5.0000000000000001E-4</c:v>
                  </c:pt>
                  <c:pt idx="224">
                    <c:v>2.5999999999999999E-3</c:v>
                  </c:pt>
                  <c:pt idx="225">
                    <c:v>4.0000000000000002E-4</c:v>
                  </c:pt>
                  <c:pt idx="226">
                    <c:v>1E-4</c:v>
                  </c:pt>
                  <c:pt idx="227">
                    <c:v>5.9999999999999995E-4</c:v>
                  </c:pt>
                  <c:pt idx="228">
                    <c:v>2.0000000000000001E-4</c:v>
                  </c:pt>
                  <c:pt idx="229">
                    <c:v>5.9999999999999995E-4</c:v>
                  </c:pt>
                  <c:pt idx="230">
                    <c:v>2.9999999999999997E-4</c:v>
                  </c:pt>
                  <c:pt idx="233">
                    <c:v>6.9999999999999999E-4</c:v>
                  </c:pt>
                  <c:pt idx="234">
                    <c:v>0</c:v>
                  </c:pt>
                  <c:pt idx="235">
                    <c:v>4.0000000000000002E-4</c:v>
                  </c:pt>
                  <c:pt idx="236">
                    <c:v>1E-4</c:v>
                  </c:pt>
                  <c:pt idx="237">
                    <c:v>8.9999999999999998E-4</c:v>
                  </c:pt>
                  <c:pt idx="238">
                    <c:v>6.9999999999999999E-4</c:v>
                  </c:pt>
                  <c:pt idx="239">
                    <c:v>1E-4</c:v>
                  </c:pt>
                  <c:pt idx="240">
                    <c:v>2.9999999999999997E-4</c:v>
                  </c:pt>
                  <c:pt idx="241">
                    <c:v>2.9999999999999997E-4</c:v>
                  </c:pt>
                  <c:pt idx="242">
                    <c:v>2.9999999999999997E-4</c:v>
                  </c:pt>
                  <c:pt idx="243">
                    <c:v>1E-4</c:v>
                  </c:pt>
                  <c:pt idx="244">
                    <c:v>1.4E-3</c:v>
                  </c:pt>
                  <c:pt idx="245">
                    <c:v>2.9999999999999997E-4</c:v>
                  </c:pt>
                  <c:pt idx="246">
                    <c:v>5.0000000000000001E-4</c:v>
                  </c:pt>
                  <c:pt idx="247">
                    <c:v>1E-4</c:v>
                  </c:pt>
                  <c:pt idx="248">
                    <c:v>2.0000000000000001E-4</c:v>
                  </c:pt>
                  <c:pt idx="249">
                    <c:v>2.0000000000000001E-4</c:v>
                  </c:pt>
                  <c:pt idx="250">
                    <c:v>1E-4</c:v>
                  </c:pt>
                  <c:pt idx="251">
                    <c:v>0</c:v>
                  </c:pt>
                  <c:pt idx="252">
                    <c:v>4.0000000000000002E-4</c:v>
                  </c:pt>
                  <c:pt idx="253">
                    <c:v>2.0000000000000001E-4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3'!$I$21:$I$966</c:f>
              <c:numCache>
                <c:formatCode>General</c:formatCode>
                <c:ptCount val="946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  <c:pt idx="146">
                  <c:v>7.3427000024821609E-3</c:v>
                </c:pt>
                <c:pt idx="147">
                  <c:v>5.2351199992699549E-3</c:v>
                </c:pt>
                <c:pt idx="148">
                  <c:v>6.127540000306908E-3</c:v>
                </c:pt>
                <c:pt idx="153">
                  <c:v>7.3636800007079728E-3</c:v>
                </c:pt>
                <c:pt idx="154">
                  <c:v>-1.0529220002354123E-2</c:v>
                </c:pt>
                <c:pt idx="157">
                  <c:v>-3.0293399977381341E-3</c:v>
                </c:pt>
                <c:pt idx="160">
                  <c:v>1.0706680004659574E-2</c:v>
                </c:pt>
                <c:pt idx="161">
                  <c:v>1.570668000204023E-2</c:v>
                </c:pt>
                <c:pt idx="162">
                  <c:v>-5.4013800036045723E-3</c:v>
                </c:pt>
                <c:pt idx="163">
                  <c:v>-9.0174000069964677E-4</c:v>
                </c:pt>
                <c:pt idx="164">
                  <c:v>2.9909200020483695E-3</c:v>
                </c:pt>
                <c:pt idx="169">
                  <c:v>1.9793999963440001E-3</c:v>
                </c:pt>
                <c:pt idx="170">
                  <c:v>-8.1662000011419877E-3</c:v>
                </c:pt>
                <c:pt idx="183">
                  <c:v>-2.1908640002948232E-2</c:v>
                </c:pt>
                <c:pt idx="184">
                  <c:v>-2.4408760000369512E-2</c:v>
                </c:pt>
                <c:pt idx="185">
                  <c:v>-2.3516100001870655E-2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35-479B-BA04-9DD251BDFA9E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3'!$D$21:$D$33</c:f>
                <c:numCache>
                  <c:formatCode>General</c:formatCode>
                  <c:ptCount val="13"/>
                </c:numCache>
              </c:numRef>
            </c:plus>
            <c:minus>
              <c:numRef>
                <c:f>'Active 3'!$D$21:$D$33</c:f>
                <c:numCache>
                  <c:formatCode>General</c:formatCode>
                  <c:ptCount val="13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3'!$J$21:$J$966</c:f>
              <c:numCache>
                <c:formatCode>General</c:formatCode>
                <c:ptCount val="946"/>
                <c:pt idx="111">
                  <c:v>5.3688400003011338E-3</c:v>
                </c:pt>
                <c:pt idx="112">
                  <c:v>2.7467160005471669E-2</c:v>
                </c:pt>
                <c:pt idx="113">
                  <c:v>3.1242739998560864E-2</c:v>
                </c:pt>
                <c:pt idx="114">
                  <c:v>1.4145820001431275E-2</c:v>
                </c:pt>
                <c:pt idx="115">
                  <c:v>7.9672400024719536E-3</c:v>
                </c:pt>
                <c:pt idx="116">
                  <c:v>3.9166319998912513E-2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31">
                  <c:v>1.5636439995432738E-2</c:v>
                </c:pt>
                <c:pt idx="132">
                  <c:v>1.3349799999559764E-2</c:v>
                </c:pt>
                <c:pt idx="135">
                  <c:v>3.6244400034775026E-3</c:v>
                </c:pt>
                <c:pt idx="175">
                  <c:v>-8.0261800030712038E-3</c:v>
                </c:pt>
                <c:pt idx="187">
                  <c:v>-2.7624399997876026E-2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35-479B-BA04-9DD251BDFA9E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3'!$D$21:$D$64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3'!$K$21:$K$966</c:f>
              <c:numCache>
                <c:formatCode>General</c:formatCode>
                <c:ptCount val="946"/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65">
                  <c:v>-8.2412999981897883E-3</c:v>
                </c:pt>
                <c:pt idx="166">
                  <c:v>-7.5413000013213605E-3</c:v>
                </c:pt>
                <c:pt idx="167">
                  <c:v>-6.7414200020721182E-3</c:v>
                </c:pt>
                <c:pt idx="168">
                  <c:v>-5.6414200080325827E-3</c:v>
                </c:pt>
                <c:pt idx="171">
                  <c:v>-6.520920003822539E-3</c:v>
                </c:pt>
                <c:pt idx="172">
                  <c:v>-5.9209200044278987E-3</c:v>
                </c:pt>
                <c:pt idx="173">
                  <c:v>-7.1138200073619373E-3</c:v>
                </c:pt>
                <c:pt idx="174">
                  <c:v>-6.9138200051384047E-3</c:v>
                </c:pt>
                <c:pt idx="176">
                  <c:v>-9.5641600055387244E-3</c:v>
                </c:pt>
                <c:pt idx="177">
                  <c:v>-8.7641600039205514E-3</c:v>
                </c:pt>
                <c:pt idx="178">
                  <c:v>-1.2042739996104501E-2</c:v>
                </c:pt>
                <c:pt idx="179">
                  <c:v>-1.1042739999538753E-2</c:v>
                </c:pt>
                <c:pt idx="181">
                  <c:v>-1.3395839996519499E-2</c:v>
                </c:pt>
                <c:pt idx="182">
                  <c:v>-1.6652480000630021E-2</c:v>
                </c:pt>
                <c:pt idx="188">
                  <c:v>-1.9396560004679486E-2</c:v>
                </c:pt>
                <c:pt idx="189">
                  <c:v>-2.426804000424454E-2</c:v>
                </c:pt>
                <c:pt idx="190">
                  <c:v>-2.2909280000021681E-2</c:v>
                </c:pt>
                <c:pt idx="191">
                  <c:v>-2.2738760002539493E-2</c:v>
                </c:pt>
                <c:pt idx="192">
                  <c:v>-2.4317339994013309E-2</c:v>
                </c:pt>
                <c:pt idx="193">
                  <c:v>-2.4231660005170852E-2</c:v>
                </c:pt>
                <c:pt idx="194">
                  <c:v>-2.1538879998843186E-2</c:v>
                </c:pt>
                <c:pt idx="195">
                  <c:v>-2.5817460002144799E-2</c:v>
                </c:pt>
                <c:pt idx="196">
                  <c:v>-2.3731900000711903E-2</c:v>
                </c:pt>
                <c:pt idx="197">
                  <c:v>-2.3346699999819975E-2</c:v>
                </c:pt>
                <c:pt idx="198">
                  <c:v>-2.4195999998482876E-2</c:v>
                </c:pt>
                <c:pt idx="199">
                  <c:v>-3.1203459999233019E-2</c:v>
                </c:pt>
                <c:pt idx="202">
                  <c:v>-2.7102539999759756E-2</c:v>
                </c:pt>
                <c:pt idx="203">
                  <c:v>-2.5702660001115873E-2</c:v>
                </c:pt>
                <c:pt idx="204">
                  <c:v>-2.6095679997524712E-2</c:v>
                </c:pt>
                <c:pt idx="205">
                  <c:v>-2.5389180002093781E-2</c:v>
                </c:pt>
                <c:pt idx="206">
                  <c:v>-2.8603500002645887E-2</c:v>
                </c:pt>
                <c:pt idx="207">
                  <c:v>-2.4096400004054885E-2</c:v>
                </c:pt>
                <c:pt idx="208">
                  <c:v>-2.6710719997936394E-2</c:v>
                </c:pt>
                <c:pt idx="209">
                  <c:v>-2.728930000012042E-2</c:v>
                </c:pt>
                <c:pt idx="210">
                  <c:v>-2.3603620000358205E-2</c:v>
                </c:pt>
                <c:pt idx="211">
                  <c:v>-2.4110840000503231E-2</c:v>
                </c:pt>
                <c:pt idx="212">
                  <c:v>-2.2996640000201296E-2</c:v>
                </c:pt>
                <c:pt idx="213">
                  <c:v>-2.5210959996911697E-2</c:v>
                </c:pt>
                <c:pt idx="214">
                  <c:v>-2.5518299997202121E-2</c:v>
                </c:pt>
                <c:pt idx="215">
                  <c:v>-2.779688000009628E-2</c:v>
                </c:pt>
                <c:pt idx="216">
                  <c:v>-2.3811200000636745E-2</c:v>
                </c:pt>
                <c:pt idx="217">
                  <c:v>-2.4804100001347251E-2</c:v>
                </c:pt>
                <c:pt idx="218">
                  <c:v>-2.4718419997952878E-2</c:v>
                </c:pt>
                <c:pt idx="219">
                  <c:v>-2.5311320001492277E-2</c:v>
                </c:pt>
                <c:pt idx="220">
                  <c:v>-2.7004219999071211E-2</c:v>
                </c:pt>
                <c:pt idx="221">
                  <c:v>-2.7940080006374046E-2</c:v>
                </c:pt>
                <c:pt idx="222">
                  <c:v>-2.6025999999546912E-2</c:v>
                </c:pt>
                <c:pt idx="223">
                  <c:v>-2.3618900006113108E-2</c:v>
                </c:pt>
                <c:pt idx="224">
                  <c:v>-2.5040439999429509E-2</c:v>
                </c:pt>
                <c:pt idx="225">
                  <c:v>-2.4519020000298042E-2</c:v>
                </c:pt>
                <c:pt idx="226">
                  <c:v>-2.5540560003719293E-2</c:v>
                </c:pt>
                <c:pt idx="227">
                  <c:v>-2.5526719997287728E-2</c:v>
                </c:pt>
                <c:pt idx="228">
                  <c:v>-2.5655599994934164E-2</c:v>
                </c:pt>
                <c:pt idx="229">
                  <c:v>-2.4941520001448225E-2</c:v>
                </c:pt>
                <c:pt idx="230">
                  <c:v>-2.3940680002851877E-2</c:v>
                </c:pt>
                <c:pt idx="233">
                  <c:v>-2.2868760002893396E-2</c:v>
                </c:pt>
                <c:pt idx="234">
                  <c:v>-2.3553920000267681E-2</c:v>
                </c:pt>
                <c:pt idx="235">
                  <c:v>-2.2677420005493332E-2</c:v>
                </c:pt>
                <c:pt idx="236">
                  <c:v>-2.4063460004981607E-2</c:v>
                </c:pt>
                <c:pt idx="237">
                  <c:v>-2.3603260000527371E-2</c:v>
                </c:pt>
                <c:pt idx="238">
                  <c:v>-1.833197999803815E-2</c:v>
                </c:pt>
                <c:pt idx="239">
                  <c:v>-1.967811999929836E-2</c:v>
                </c:pt>
                <c:pt idx="240">
                  <c:v>-1.959812000131933E-2</c:v>
                </c:pt>
                <c:pt idx="241">
                  <c:v>-1.9178120004653465E-2</c:v>
                </c:pt>
                <c:pt idx="242">
                  <c:v>-1.5125680001801811E-2</c:v>
                </c:pt>
                <c:pt idx="243">
                  <c:v>-1.789754000492394E-2</c:v>
                </c:pt>
                <c:pt idx="244">
                  <c:v>-1.7578620005224366E-2</c:v>
                </c:pt>
                <c:pt idx="245">
                  <c:v>-8.0328199983341619E-3</c:v>
                </c:pt>
                <c:pt idx="246">
                  <c:v>-9.6857600001385435E-3</c:v>
                </c:pt>
                <c:pt idx="247">
                  <c:v>-2.12001999898348E-3</c:v>
                </c:pt>
                <c:pt idx="248">
                  <c:v>1.8508459936128929E-2</c:v>
                </c:pt>
                <c:pt idx="249">
                  <c:v>2.0755600002303254E-2</c:v>
                </c:pt>
                <c:pt idx="250">
                  <c:v>2.7269439888186753E-2</c:v>
                </c:pt>
                <c:pt idx="251">
                  <c:v>3.4229799995955545E-2</c:v>
                </c:pt>
                <c:pt idx="252">
                  <c:v>3.2593579999229405E-2</c:v>
                </c:pt>
                <c:pt idx="253">
                  <c:v>3.4227640004246496E-2</c:v>
                </c:pt>
                <c:pt idx="254">
                  <c:v>3.6884319997625425E-2</c:v>
                </c:pt>
                <c:pt idx="255">
                  <c:v>3.9880619995528832E-2</c:v>
                </c:pt>
                <c:pt idx="256">
                  <c:v>4.0080619997752365E-2</c:v>
                </c:pt>
                <c:pt idx="257">
                  <c:v>4.0180619995226152E-2</c:v>
                </c:pt>
                <c:pt idx="258">
                  <c:v>4.1920219999155961E-2</c:v>
                </c:pt>
                <c:pt idx="259">
                  <c:v>4.2020220003905706E-2</c:v>
                </c:pt>
                <c:pt idx="260">
                  <c:v>4.3020220000471454E-2</c:v>
                </c:pt>
                <c:pt idx="261">
                  <c:v>4.2112999995879363E-2</c:v>
                </c:pt>
                <c:pt idx="262">
                  <c:v>4.2112999995879363E-2</c:v>
                </c:pt>
                <c:pt idx="263">
                  <c:v>4.1048140003113076E-2</c:v>
                </c:pt>
                <c:pt idx="264">
                  <c:v>4.3555240001296625E-2</c:v>
                </c:pt>
                <c:pt idx="265">
                  <c:v>4.2447059997357428E-2</c:v>
                </c:pt>
                <c:pt idx="266">
                  <c:v>4.7723619994940236E-2</c:v>
                </c:pt>
                <c:pt idx="267">
                  <c:v>4.7923619997163769E-2</c:v>
                </c:pt>
                <c:pt idx="268">
                  <c:v>4.8023620001913514E-2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35-479B-BA04-9DD251BDFA9E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3'!$D$21:$D$64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3'!$L$21:$L$966</c:f>
              <c:numCache>
                <c:formatCode>General</c:formatCode>
                <c:ptCount val="946"/>
                <c:pt idx="200">
                  <c:v>-2.6239999999233987E-2</c:v>
                </c:pt>
                <c:pt idx="201">
                  <c:v>-2.4629281397210434E-2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635-479B-BA04-9DD251BDFA9E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3'!$D$21:$D$64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3'!$M$21:$M$966</c:f>
              <c:numCache>
                <c:formatCode>General</c:formatCode>
                <c:ptCount val="94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35-479B-BA04-9DD251BDFA9E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3'!$D$21:$D$64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3'!$N$21:$N$966</c:f>
              <c:numCache>
                <c:formatCode>General</c:formatCode>
                <c:ptCount val="946"/>
                <c:pt idx="73">
                  <c:v>-1.1305759999231668E-2</c:v>
                </c:pt>
                <c:pt idx="78">
                  <c:v>-5.2952100002585212E-2</c:v>
                </c:pt>
                <c:pt idx="123">
                  <c:v>6.8564999965019524E-3</c:v>
                </c:pt>
                <c:pt idx="124">
                  <c:v>8.3564999949885532E-3</c:v>
                </c:pt>
                <c:pt idx="125">
                  <c:v>9.0450999996392056E-3</c:v>
                </c:pt>
                <c:pt idx="126">
                  <c:v>1.0045099996204954E-2</c:v>
                </c:pt>
                <c:pt idx="127">
                  <c:v>9.2081600014353171E-3</c:v>
                </c:pt>
                <c:pt idx="128">
                  <c:v>9.6081599986064248E-3</c:v>
                </c:pt>
                <c:pt idx="129">
                  <c:v>7.9295799951069057E-3</c:v>
                </c:pt>
                <c:pt idx="130">
                  <c:v>8.0295799998566508E-3</c:v>
                </c:pt>
                <c:pt idx="133">
                  <c:v>5.0817199953598902E-3</c:v>
                </c:pt>
                <c:pt idx="134">
                  <c:v>6.581719993846491E-3</c:v>
                </c:pt>
                <c:pt idx="136">
                  <c:v>6.551279999257531E-3</c:v>
                </c:pt>
                <c:pt idx="137">
                  <c:v>7.6512800005730242E-3</c:v>
                </c:pt>
                <c:pt idx="138">
                  <c:v>5.7726999948499724E-3</c:v>
                </c:pt>
                <c:pt idx="139">
                  <c:v>6.3726999942446128E-3</c:v>
                </c:pt>
                <c:pt idx="140">
                  <c:v>5.7582599984016269E-3</c:v>
                </c:pt>
                <c:pt idx="141">
                  <c:v>6.9582599971909076E-3</c:v>
                </c:pt>
                <c:pt idx="142">
                  <c:v>4.9581400016904809E-3</c:v>
                </c:pt>
                <c:pt idx="143">
                  <c:v>4.8650000026100315E-3</c:v>
                </c:pt>
                <c:pt idx="144">
                  <c:v>5.2649999997811392E-3</c:v>
                </c:pt>
                <c:pt idx="145">
                  <c:v>5.8639199996832758E-3</c:v>
                </c:pt>
                <c:pt idx="149">
                  <c:v>7.5043999822810292E-4</c:v>
                </c:pt>
                <c:pt idx="150">
                  <c:v>1.3504399976227432E-3</c:v>
                </c:pt>
                <c:pt idx="151">
                  <c:v>-2.0281400065869093E-3</c:v>
                </c:pt>
                <c:pt idx="152">
                  <c:v>-1.428140007192269E-3</c:v>
                </c:pt>
                <c:pt idx="155">
                  <c:v>-1.7507599986856803E-3</c:v>
                </c:pt>
                <c:pt idx="156">
                  <c:v>-9.5075999706750736E-4</c:v>
                </c:pt>
                <c:pt idx="158">
                  <c:v>-7.6508000347530469E-4</c:v>
                </c:pt>
                <c:pt idx="159">
                  <c:v>-6.6508000600151718E-4</c:v>
                </c:pt>
                <c:pt idx="180">
                  <c:v>-1.7479759997513611E-2</c:v>
                </c:pt>
                <c:pt idx="186">
                  <c:v>-1.7524280003271997E-2</c:v>
                </c:pt>
                <c:pt idx="231">
                  <c:v>-2.5702619997900911E-2</c:v>
                </c:pt>
                <c:pt idx="232">
                  <c:v>-2.5095520002651028E-2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635-479B-BA04-9DD251BDFA9E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3'!$O$21:$O$966</c:f>
              <c:numCache>
                <c:formatCode>General</c:formatCode>
                <c:ptCount val="946"/>
                <c:pt idx="72">
                  <c:v>5.1964359284229749E-3</c:v>
                </c:pt>
                <c:pt idx="73">
                  <c:v>5.1959051277909044E-3</c:v>
                </c:pt>
                <c:pt idx="78">
                  <c:v>4.9261994288510294E-3</c:v>
                </c:pt>
                <c:pt idx="124">
                  <c:v>-5.1922527771330299E-4</c:v>
                </c:pt>
                <c:pt idx="126">
                  <c:v>-5.9766581556373703E-4</c:v>
                </c:pt>
                <c:pt idx="128">
                  <c:v>-6.0609964782885883E-4</c:v>
                </c:pt>
                <c:pt idx="130">
                  <c:v>-6.0615862567686674E-4</c:v>
                </c:pt>
                <c:pt idx="133">
                  <c:v>-6.8973023630398305E-4</c:v>
                </c:pt>
                <c:pt idx="136">
                  <c:v>-7.0258740716969332E-4</c:v>
                </c:pt>
                <c:pt idx="139">
                  <c:v>-7.0264638501770123E-4</c:v>
                </c:pt>
                <c:pt idx="141">
                  <c:v>-7.0370798628184225E-4</c:v>
                </c:pt>
                <c:pt idx="143">
                  <c:v>-7.0647994513821106E-4</c:v>
                </c:pt>
                <c:pt idx="145">
                  <c:v>-7.1391115398719953E-4</c:v>
                </c:pt>
                <c:pt idx="146">
                  <c:v>-9.0906885304515867E-4</c:v>
                </c:pt>
                <c:pt idx="147">
                  <c:v>-9.1207672329355867E-4</c:v>
                </c:pt>
                <c:pt idx="148">
                  <c:v>-9.1508459354195911E-4</c:v>
                </c:pt>
                <c:pt idx="150">
                  <c:v>-1.0032564763136874E-3</c:v>
                </c:pt>
                <c:pt idx="152">
                  <c:v>-1.0033154541616951E-3</c:v>
                </c:pt>
                <c:pt idx="153">
                  <c:v>-1.0104517737706442E-3</c:v>
                </c:pt>
                <c:pt idx="154">
                  <c:v>-1.0107466630106835E-3</c:v>
                </c:pt>
                <c:pt idx="155">
                  <c:v>-1.0115133750347857E-3</c:v>
                </c:pt>
                <c:pt idx="157">
                  <c:v>-1.0115723528827934E-3</c:v>
                </c:pt>
                <c:pt idx="159">
                  <c:v>-1.0117492864268169E-3</c:v>
                </c:pt>
                <c:pt idx="160">
                  <c:v>-1.1077652229835888E-3</c:v>
                </c:pt>
                <c:pt idx="161">
                  <c:v>-1.1077652229835888E-3</c:v>
                </c:pt>
                <c:pt idx="162">
                  <c:v>-1.1140758527204281E-3</c:v>
                </c:pt>
                <c:pt idx="163">
                  <c:v>-1.1165529223367576E-3</c:v>
                </c:pt>
                <c:pt idx="164">
                  <c:v>-1.1179094128409379E-3</c:v>
                </c:pt>
                <c:pt idx="165">
                  <c:v>-1.1921625234828149E-3</c:v>
                </c:pt>
                <c:pt idx="166">
                  <c:v>-1.1921625234828149E-3</c:v>
                </c:pt>
                <c:pt idx="167">
                  <c:v>-1.1929882133549247E-3</c:v>
                </c:pt>
                <c:pt idx="168">
                  <c:v>-1.1929882133549247E-3</c:v>
                </c:pt>
                <c:pt idx="169">
                  <c:v>-1.197175640563482E-3</c:v>
                </c:pt>
                <c:pt idx="170">
                  <c:v>-1.2160485519259923E-3</c:v>
                </c:pt>
                <c:pt idx="171">
                  <c:v>-1.2976738935688496E-3</c:v>
                </c:pt>
                <c:pt idx="172">
                  <c:v>-1.2976738935688496E-3</c:v>
                </c:pt>
                <c:pt idx="173">
                  <c:v>-1.2979687828088889E-3</c:v>
                </c:pt>
                <c:pt idx="174">
                  <c:v>-1.2979687828088889E-3</c:v>
                </c:pt>
                <c:pt idx="175">
                  <c:v>-1.3830148396362014E-3</c:v>
                </c:pt>
                <c:pt idx="176">
                  <c:v>-1.4969010641393502E-3</c:v>
                </c:pt>
                <c:pt idx="177">
                  <c:v>-1.4969010641393502E-3</c:v>
                </c:pt>
                <c:pt idx="178">
                  <c:v>-1.4969600419873583E-3</c:v>
                </c:pt>
                <c:pt idx="179">
                  <c:v>-1.4969600419873583E-3</c:v>
                </c:pt>
                <c:pt idx="181">
                  <c:v>-1.7148831903763457E-3</c:v>
                </c:pt>
                <c:pt idx="182">
                  <c:v>-1.8097195699729603E-3</c:v>
                </c:pt>
                <c:pt idx="183">
                  <c:v>-1.901253190081136E-3</c:v>
                </c:pt>
                <c:pt idx="184">
                  <c:v>-1.9020788799532459E-3</c:v>
                </c:pt>
                <c:pt idx="185">
                  <c:v>-1.9034353704574262E-3</c:v>
                </c:pt>
                <c:pt idx="186">
                  <c:v>-1.9105716900663754E-3</c:v>
                </c:pt>
                <c:pt idx="187">
                  <c:v>-1.9113973799384852E-3</c:v>
                </c:pt>
                <c:pt idx="188">
                  <c:v>-2.0147265696482297E-3</c:v>
                </c:pt>
                <c:pt idx="189">
                  <c:v>-2.3099696767755018E-3</c:v>
                </c:pt>
                <c:pt idx="190">
                  <c:v>-2.3971389361310972E-3</c:v>
                </c:pt>
                <c:pt idx="191">
                  <c:v>-2.4033905880199284E-3</c:v>
                </c:pt>
                <c:pt idx="192">
                  <c:v>-2.4034495658679365E-3</c:v>
                </c:pt>
                <c:pt idx="193">
                  <c:v>-2.4036854772599677E-3</c:v>
                </c:pt>
                <c:pt idx="194">
                  <c:v>-2.4042162778920382E-3</c:v>
                </c:pt>
                <c:pt idx="195">
                  <c:v>-2.4042752557400463E-3</c:v>
                </c:pt>
                <c:pt idx="196">
                  <c:v>-2.4053368570041873E-3</c:v>
                </c:pt>
                <c:pt idx="197">
                  <c:v>-2.4088755278846583E-3</c:v>
                </c:pt>
                <c:pt idx="198">
                  <c:v>-2.5023554169770926E-3</c:v>
                </c:pt>
                <c:pt idx="199">
                  <c:v>-2.5045375973533827E-3</c:v>
                </c:pt>
                <c:pt idx="200">
                  <c:v>-2.6085155433912136E-3</c:v>
                </c:pt>
                <c:pt idx="201">
                  <c:v>-2.6137055940159038E-3</c:v>
                </c:pt>
                <c:pt idx="202">
                  <c:v>-2.694800135026691E-3</c:v>
                </c:pt>
                <c:pt idx="203">
                  <c:v>-2.6956258248988008E-3</c:v>
                </c:pt>
                <c:pt idx="204">
                  <c:v>-2.6967464040109496E-3</c:v>
                </c:pt>
                <c:pt idx="205">
                  <c:v>-2.701169742611538E-3</c:v>
                </c:pt>
                <c:pt idx="206">
                  <c:v>-2.7014056540035697E-3</c:v>
                </c:pt>
                <c:pt idx="207">
                  <c:v>-2.7017005432436085E-3</c:v>
                </c:pt>
                <c:pt idx="208">
                  <c:v>-2.7019364546356402E-3</c:v>
                </c:pt>
                <c:pt idx="209">
                  <c:v>-2.7019954324836479E-3</c:v>
                </c:pt>
                <c:pt idx="210">
                  <c:v>-2.7022313438756795E-3</c:v>
                </c:pt>
                <c:pt idx="211">
                  <c:v>-2.70276214450775E-3</c:v>
                </c:pt>
                <c:pt idx="212">
                  <c:v>-2.7033519229878282E-3</c:v>
                </c:pt>
                <c:pt idx="213">
                  <c:v>-2.7035878343798598E-3</c:v>
                </c:pt>
                <c:pt idx="214">
                  <c:v>-2.7049443248840402E-3</c:v>
                </c:pt>
                <c:pt idx="215">
                  <c:v>-2.7050033027320479E-3</c:v>
                </c:pt>
                <c:pt idx="216">
                  <c:v>-2.7052392141240795E-3</c:v>
                </c:pt>
                <c:pt idx="217">
                  <c:v>-2.7055341033641188E-3</c:v>
                </c:pt>
                <c:pt idx="218">
                  <c:v>-2.70577001475615E-3</c:v>
                </c:pt>
                <c:pt idx="219">
                  <c:v>-2.7060649039961893E-3</c:v>
                </c:pt>
                <c:pt idx="220">
                  <c:v>-2.7063597932362286E-3</c:v>
                </c:pt>
                <c:pt idx="221">
                  <c:v>-2.707362416652362E-3</c:v>
                </c:pt>
                <c:pt idx="222">
                  <c:v>-2.70877788500455E-3</c:v>
                </c:pt>
                <c:pt idx="223">
                  <c:v>-2.7090727742445893E-3</c:v>
                </c:pt>
                <c:pt idx="224">
                  <c:v>-2.7098394862686915E-3</c:v>
                </c:pt>
                <c:pt idx="225">
                  <c:v>-2.7098984641166991E-3</c:v>
                </c:pt>
                <c:pt idx="226">
                  <c:v>-2.7106651761408013E-3</c:v>
                </c:pt>
                <c:pt idx="227">
                  <c:v>-2.713732024237209E-3</c:v>
                </c:pt>
                <c:pt idx="228">
                  <c:v>-2.7158552267654915E-3</c:v>
                </c:pt>
                <c:pt idx="229">
                  <c:v>-2.7172706951176799E-3</c:v>
                </c:pt>
                <c:pt idx="230">
                  <c:v>-2.770468714020756E-3</c:v>
                </c:pt>
                <c:pt idx="231">
                  <c:v>-2.793647008287839E-3</c:v>
                </c:pt>
                <c:pt idx="232">
                  <c:v>-2.7939418975278783E-3</c:v>
                </c:pt>
                <c:pt idx="233">
                  <c:v>-2.9047022960866113E-3</c:v>
                </c:pt>
                <c:pt idx="234">
                  <c:v>-2.9107180365834113E-3</c:v>
                </c:pt>
                <c:pt idx="235">
                  <c:v>-2.9151413751839998E-3</c:v>
                </c:pt>
                <c:pt idx="236">
                  <c:v>-2.917382533408298E-3</c:v>
                </c:pt>
                <c:pt idx="237">
                  <c:v>-2.994643514298575E-3</c:v>
                </c:pt>
                <c:pt idx="238">
                  <c:v>-3.0939622103437862E-3</c:v>
                </c:pt>
                <c:pt idx="239">
                  <c:v>-3.116550726130791E-3</c:v>
                </c:pt>
                <c:pt idx="240">
                  <c:v>-3.116550726130791E-3</c:v>
                </c:pt>
                <c:pt idx="241">
                  <c:v>-3.116550726130791E-3</c:v>
                </c:pt>
                <c:pt idx="242">
                  <c:v>-3.1980581120776329E-3</c:v>
                </c:pt>
                <c:pt idx="243">
                  <c:v>-3.2108563050953351E-3</c:v>
                </c:pt>
                <c:pt idx="244">
                  <c:v>-3.2182875139443231E-3</c:v>
                </c:pt>
                <c:pt idx="245">
                  <c:v>-3.3946312794877805E-3</c:v>
                </c:pt>
                <c:pt idx="246">
                  <c:v>-3.4148606813544707E-3</c:v>
                </c:pt>
                <c:pt idx="247">
                  <c:v>-3.5031505198222148E-3</c:v>
                </c:pt>
                <c:pt idx="248">
                  <c:v>-3.9067949115879066E-3</c:v>
                </c:pt>
                <c:pt idx="249">
                  <c:v>-3.9166442122052164E-3</c:v>
                </c:pt>
                <c:pt idx="250">
                  <c:v>-4.0081778323133917E-3</c:v>
                </c:pt>
                <c:pt idx="251">
                  <c:v>-4.0941675347088303E-3</c:v>
                </c:pt>
                <c:pt idx="252">
                  <c:v>-4.0976472277412931E-3</c:v>
                </c:pt>
                <c:pt idx="253">
                  <c:v>-4.1090299524068072E-3</c:v>
                </c:pt>
                <c:pt idx="254">
                  <c:v>-4.1122147561992303E-3</c:v>
                </c:pt>
                <c:pt idx="255">
                  <c:v>-4.1868217339291547E-3</c:v>
                </c:pt>
                <c:pt idx="256">
                  <c:v>-4.1868217339291547E-3</c:v>
                </c:pt>
                <c:pt idx="257">
                  <c:v>-4.1868217339291547E-3</c:v>
                </c:pt>
                <c:pt idx="258">
                  <c:v>-4.2092333161721359E-3</c:v>
                </c:pt>
                <c:pt idx="259">
                  <c:v>-4.2092333161721359E-3</c:v>
                </c:pt>
                <c:pt idx="260">
                  <c:v>-4.2092333161721359E-3</c:v>
                </c:pt>
                <c:pt idx="261">
                  <c:v>-4.2097641168042065E-3</c:v>
                </c:pt>
                <c:pt idx="262">
                  <c:v>-4.2097641168042065E-3</c:v>
                </c:pt>
                <c:pt idx="263">
                  <c:v>-4.2137156326207317E-3</c:v>
                </c:pt>
                <c:pt idx="264">
                  <c:v>-4.2140105218607714E-3</c:v>
                </c:pt>
                <c:pt idx="265">
                  <c:v>-4.2211468414697206E-3</c:v>
                </c:pt>
                <c:pt idx="266">
                  <c:v>-4.2841351831420993E-3</c:v>
                </c:pt>
                <c:pt idx="267">
                  <c:v>-4.2841351831420993E-3</c:v>
                </c:pt>
                <c:pt idx="268">
                  <c:v>-4.2841351831420993E-3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635-479B-BA04-9DD251BDFA9E}"/>
            </c:ext>
          </c:extLst>
        </c:ser>
        <c:ser>
          <c:idx val="8"/>
          <c:order val="8"/>
          <c:tx>
            <c:strRef>
              <c:f>'Active 3'!$X$1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3'!$W$2:$W$36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'Active 3'!$X$2:$X$36</c:f>
              <c:numCache>
                <c:formatCode>General</c:formatCode>
                <c:ptCount val="35"/>
                <c:pt idx="0">
                  <c:v>-0.20554738191551686</c:v>
                </c:pt>
                <c:pt idx="1">
                  <c:v>-0.1872177853163382</c:v>
                </c:pt>
                <c:pt idx="2">
                  <c:v>-0.17009829563965023</c:v>
                </c:pt>
                <c:pt idx="3">
                  <c:v>-0.15046753006385361</c:v>
                </c:pt>
                <c:pt idx="4">
                  <c:v>-0.12790496641538934</c:v>
                </c:pt>
                <c:pt idx="5">
                  <c:v>-0.1056702349783406</c:v>
                </c:pt>
                <c:pt idx="6">
                  <c:v>-8.7763080734665308E-2</c:v>
                </c:pt>
                <c:pt idx="7">
                  <c:v>-7.5315775922816963E-2</c:v>
                </c:pt>
                <c:pt idx="8">
                  <c:v>-6.5571862151031376E-2</c:v>
                </c:pt>
                <c:pt idx="9">
                  <c:v>-5.437235007297303E-2</c:v>
                </c:pt>
                <c:pt idx="10">
                  <c:v>-3.9906937978507445E-2</c:v>
                </c:pt>
                <c:pt idx="11">
                  <c:v>-2.4346821321320447E-2</c:v>
                </c:pt>
                <c:pt idx="12">
                  <c:v>-1.1886373504361104E-2</c:v>
                </c:pt>
                <c:pt idx="13">
                  <c:v>-4.9600124847906622E-3</c:v>
                </c:pt>
                <c:pt idx="14">
                  <c:v>-2.0464668737118614E-3</c:v>
                </c:pt>
                <c:pt idx="15">
                  <c:v>9.5910669578112666E-4</c:v>
                </c:pt>
                <c:pt idx="16">
                  <c:v>7.0427421802702148E-3</c:v>
                </c:pt>
                <c:pt idx="17">
                  <c:v>1.5378397767810996E-2</c:v>
                </c:pt>
                <c:pt idx="18">
                  <c:v>2.2073007895065552E-2</c:v>
                </c:pt>
                <c:pt idx="19">
                  <c:v>2.367785072150775E-2</c:v>
                </c:pt>
                <c:pt idx="20">
                  <c:v>2.02991378437208E-2</c:v>
                </c:pt>
                <c:pt idx="21">
                  <c:v>1.5502216282351208E-2</c:v>
                </c:pt>
                <c:pt idx="22">
                  <c:v>1.3095788177648948E-2</c:v>
                </c:pt>
                <c:pt idx="23">
                  <c:v>1.369663527287863E-2</c:v>
                </c:pt>
                <c:pt idx="24">
                  <c:v>1.4173309929344144E-2</c:v>
                </c:pt>
                <c:pt idx="25">
                  <c:v>1.0470557989759821E-2</c:v>
                </c:pt>
                <c:pt idx="26">
                  <c:v>1.2669729625585276E-3</c:v>
                </c:pt>
                <c:pt idx="27">
                  <c:v>-1.0833155626416475E-2</c:v>
                </c:pt>
                <c:pt idx="28">
                  <c:v>-2.1648792536875107E-2</c:v>
                </c:pt>
                <c:pt idx="29">
                  <c:v>-2.9193259795113505E-2</c:v>
                </c:pt>
                <c:pt idx="30">
                  <c:v>-3.5466129562266288E-2</c:v>
                </c:pt>
                <c:pt idx="31">
                  <c:v>-4.4649701297430899E-2</c:v>
                </c:pt>
                <c:pt idx="32">
                  <c:v>-5.9336758508964083E-2</c:v>
                </c:pt>
                <c:pt idx="33">
                  <c:v>-7.8191996354202695E-2</c:v>
                </c:pt>
                <c:pt idx="34">
                  <c:v>-9.7156405669578991E-2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635-479B-BA04-9DD251BDFA9E}"/>
            </c:ext>
          </c:extLst>
        </c:ser>
        <c:ser>
          <c:idx val="9"/>
          <c:order val="9"/>
          <c:tx>
            <c:strRef>
              <c:f>'Active 3'!$R$20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3'!$R$21:$R$966</c:f>
              <c:numCache>
                <c:formatCode>General</c:formatCode>
                <c:ptCount val="946"/>
                <c:pt idx="70">
                  <c:v>5.148004000147921E-2</c:v>
                </c:pt>
                <c:pt idx="71">
                  <c:v>9.1480039998714346E-2</c:v>
                </c:pt>
                <c:pt idx="72">
                  <c:v>-7.9698539997480111E-2</c:v>
                </c:pt>
                <c:pt idx="79">
                  <c:v>6.5901580001082039E-2</c:v>
                </c:pt>
                <c:pt idx="84">
                  <c:v>-8.199986000181525E-2</c:v>
                </c:pt>
                <c:pt idx="89">
                  <c:v>-9.7664679997251369E-2</c:v>
                </c:pt>
                <c:pt idx="100">
                  <c:v>-5.614088000220363E-2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635-479B-BA04-9DD251BD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103824"/>
        <c:axId val="1"/>
      </c:scatterChart>
      <c:valAx>
        <c:axId val="745103824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04866283606444"/>
              <c:y val="0.869822485207100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94167852062589E-2"/>
              <c:y val="0.3875739644970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51038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37126600284495"/>
          <c:y val="0.92307692307692313"/>
          <c:w val="0.82503556187766713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O-C Diagr.</a:t>
            </a:r>
          </a:p>
        </c:rich>
      </c:tx>
      <c:layout>
        <c:manualLayout>
          <c:xMode val="edge"/>
          <c:yMode val="edge"/>
          <c:x val="0.39204545454545453"/>
          <c:y val="3.58208955223880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84090909090909"/>
          <c:y val="0.14328358208955225"/>
          <c:w val="0.828125"/>
          <c:h val="0.668656716417910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3'!$H$21:$H$966</c:f>
              <c:numCache>
                <c:formatCode>General</c:formatCode>
                <c:ptCount val="946"/>
                <c:pt idx="110">
                  <c:v>-8.9999999909196049E-4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D9-4D99-89F5-67CC0352CB75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3'!$D$21:$D$966</c:f>
                <c:numCache>
                  <c:formatCode>General</c:formatCode>
                  <c:ptCount val="946"/>
                  <c:pt idx="110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2.9999999999999997E-4</c:v>
                  </c:pt>
                  <c:pt idx="187">
                    <c:v>6.0000000000000001E-3</c:v>
                  </c:pt>
                  <c:pt idx="188">
                    <c:v>2.9999999999999997E-4</c:v>
                  </c:pt>
                  <c:pt idx="189">
                    <c:v>4.0000000000000002E-4</c:v>
                  </c:pt>
                  <c:pt idx="190">
                    <c:v>2.0000000000000001E-4</c:v>
                  </c:pt>
                  <c:pt idx="191">
                    <c:v>5.0000000000000001E-4</c:v>
                  </c:pt>
                  <c:pt idx="192">
                    <c:v>5.0000000000000001E-4</c:v>
                  </c:pt>
                  <c:pt idx="193">
                    <c:v>2.9999999999999997E-4</c:v>
                  </c:pt>
                  <c:pt idx="194">
                    <c:v>2.9999999999999997E-4</c:v>
                  </c:pt>
                  <c:pt idx="195">
                    <c:v>4.0000000000000002E-4</c:v>
                  </c:pt>
                  <c:pt idx="196">
                    <c:v>2.9999999999999997E-4</c:v>
                  </c:pt>
                  <c:pt idx="197">
                    <c:v>2.9999999999999997E-4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1E-4</c:v>
                  </c:pt>
                  <c:pt idx="201">
                    <c:v>2.0000000000000001E-4</c:v>
                  </c:pt>
                  <c:pt idx="202">
                    <c:v>2.9999999999999997E-4</c:v>
                  </c:pt>
                  <c:pt idx="203">
                    <c:v>6.9999999999999999E-4</c:v>
                  </c:pt>
                  <c:pt idx="204">
                    <c:v>5.0000000000000001E-4</c:v>
                  </c:pt>
                  <c:pt idx="205">
                    <c:v>5.9999999999999995E-4</c:v>
                  </c:pt>
                  <c:pt idx="206">
                    <c:v>5.9999999999999995E-4</c:v>
                  </c:pt>
                  <c:pt idx="207">
                    <c:v>6.9999999999999999E-4</c:v>
                  </c:pt>
                  <c:pt idx="208">
                    <c:v>5.0000000000000001E-4</c:v>
                  </c:pt>
                  <c:pt idx="209">
                    <c:v>5.9999999999999995E-4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4.0000000000000002E-4</c:v>
                  </c:pt>
                  <c:pt idx="213">
                    <c:v>5.0000000000000001E-4</c:v>
                  </c:pt>
                  <c:pt idx="214">
                    <c:v>2.9999999999999997E-4</c:v>
                  </c:pt>
                  <c:pt idx="215">
                    <c:v>1.2999999999999999E-3</c:v>
                  </c:pt>
                  <c:pt idx="216">
                    <c:v>5.0000000000000001E-4</c:v>
                  </c:pt>
                  <c:pt idx="217">
                    <c:v>1E-3</c:v>
                  </c:pt>
                  <c:pt idx="218">
                    <c:v>8.0000000000000004E-4</c:v>
                  </c:pt>
                  <c:pt idx="219">
                    <c:v>6.9999999999999999E-4</c:v>
                  </c:pt>
                  <c:pt idx="220">
                    <c:v>5.9999999999999995E-4</c:v>
                  </c:pt>
                  <c:pt idx="221">
                    <c:v>8.9999999999999998E-4</c:v>
                  </c:pt>
                  <c:pt idx="222">
                    <c:v>6.9999999999999999E-4</c:v>
                  </c:pt>
                  <c:pt idx="223">
                    <c:v>5.0000000000000001E-4</c:v>
                  </c:pt>
                  <c:pt idx="224">
                    <c:v>2.5999999999999999E-3</c:v>
                  </c:pt>
                  <c:pt idx="225">
                    <c:v>4.0000000000000002E-4</c:v>
                  </c:pt>
                  <c:pt idx="226">
                    <c:v>1E-4</c:v>
                  </c:pt>
                  <c:pt idx="227">
                    <c:v>5.9999999999999995E-4</c:v>
                  </c:pt>
                  <c:pt idx="228">
                    <c:v>2.0000000000000001E-4</c:v>
                  </c:pt>
                  <c:pt idx="229">
                    <c:v>5.9999999999999995E-4</c:v>
                  </c:pt>
                  <c:pt idx="230">
                    <c:v>2.9999999999999997E-4</c:v>
                  </c:pt>
                  <c:pt idx="233">
                    <c:v>6.9999999999999999E-4</c:v>
                  </c:pt>
                  <c:pt idx="234">
                    <c:v>0</c:v>
                  </c:pt>
                  <c:pt idx="235">
                    <c:v>4.0000000000000002E-4</c:v>
                  </c:pt>
                  <c:pt idx="236">
                    <c:v>1E-4</c:v>
                  </c:pt>
                  <c:pt idx="237">
                    <c:v>8.9999999999999998E-4</c:v>
                  </c:pt>
                  <c:pt idx="238">
                    <c:v>6.9999999999999999E-4</c:v>
                  </c:pt>
                  <c:pt idx="239">
                    <c:v>1E-4</c:v>
                  </c:pt>
                  <c:pt idx="240">
                    <c:v>2.9999999999999997E-4</c:v>
                  </c:pt>
                  <c:pt idx="241">
                    <c:v>2.9999999999999997E-4</c:v>
                  </c:pt>
                  <c:pt idx="242">
                    <c:v>2.9999999999999997E-4</c:v>
                  </c:pt>
                  <c:pt idx="243">
                    <c:v>1E-4</c:v>
                  </c:pt>
                  <c:pt idx="244">
                    <c:v>1.4E-3</c:v>
                  </c:pt>
                  <c:pt idx="245">
                    <c:v>2.9999999999999997E-4</c:v>
                  </c:pt>
                  <c:pt idx="246">
                    <c:v>5.0000000000000001E-4</c:v>
                  </c:pt>
                  <c:pt idx="247">
                    <c:v>1E-4</c:v>
                  </c:pt>
                  <c:pt idx="248">
                    <c:v>2.0000000000000001E-4</c:v>
                  </c:pt>
                  <c:pt idx="249">
                    <c:v>2.0000000000000001E-4</c:v>
                  </c:pt>
                  <c:pt idx="250">
                    <c:v>1E-4</c:v>
                  </c:pt>
                  <c:pt idx="251">
                    <c:v>0</c:v>
                  </c:pt>
                  <c:pt idx="252">
                    <c:v>4.0000000000000002E-4</c:v>
                  </c:pt>
                  <c:pt idx="253">
                    <c:v>2.0000000000000001E-4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</c:numCache>
              </c:numRef>
            </c:plus>
            <c:minus>
              <c:numRef>
                <c:f>'Active 3'!$D$21:$D$966</c:f>
                <c:numCache>
                  <c:formatCode>General</c:formatCode>
                  <c:ptCount val="946"/>
                  <c:pt idx="110">
                    <c:v>0</c:v>
                  </c:pt>
                  <c:pt idx="183">
                    <c:v>4.0000000000000001E-3</c:v>
                  </c:pt>
                  <c:pt idx="184">
                    <c:v>7.0000000000000001E-3</c:v>
                  </c:pt>
                  <c:pt idx="185">
                    <c:v>4.0000000000000001E-3</c:v>
                  </c:pt>
                  <c:pt idx="186">
                    <c:v>2.9999999999999997E-4</c:v>
                  </c:pt>
                  <c:pt idx="187">
                    <c:v>6.0000000000000001E-3</c:v>
                  </c:pt>
                  <c:pt idx="188">
                    <c:v>2.9999999999999997E-4</c:v>
                  </c:pt>
                  <c:pt idx="189">
                    <c:v>4.0000000000000002E-4</c:v>
                  </c:pt>
                  <c:pt idx="190">
                    <c:v>2.0000000000000001E-4</c:v>
                  </c:pt>
                  <c:pt idx="191">
                    <c:v>5.0000000000000001E-4</c:v>
                  </c:pt>
                  <c:pt idx="192">
                    <c:v>5.0000000000000001E-4</c:v>
                  </c:pt>
                  <c:pt idx="193">
                    <c:v>2.9999999999999997E-4</c:v>
                  </c:pt>
                  <c:pt idx="194">
                    <c:v>2.9999999999999997E-4</c:v>
                  </c:pt>
                  <c:pt idx="195">
                    <c:v>4.0000000000000002E-4</c:v>
                  </c:pt>
                  <c:pt idx="196">
                    <c:v>2.9999999999999997E-4</c:v>
                  </c:pt>
                  <c:pt idx="197">
                    <c:v>2.9999999999999997E-4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1E-4</c:v>
                  </c:pt>
                  <c:pt idx="201">
                    <c:v>2.0000000000000001E-4</c:v>
                  </c:pt>
                  <c:pt idx="202">
                    <c:v>2.9999999999999997E-4</c:v>
                  </c:pt>
                  <c:pt idx="203">
                    <c:v>6.9999999999999999E-4</c:v>
                  </c:pt>
                  <c:pt idx="204">
                    <c:v>5.0000000000000001E-4</c:v>
                  </c:pt>
                  <c:pt idx="205">
                    <c:v>5.9999999999999995E-4</c:v>
                  </c:pt>
                  <c:pt idx="206">
                    <c:v>5.9999999999999995E-4</c:v>
                  </c:pt>
                  <c:pt idx="207">
                    <c:v>6.9999999999999999E-4</c:v>
                  </c:pt>
                  <c:pt idx="208">
                    <c:v>5.0000000000000001E-4</c:v>
                  </c:pt>
                  <c:pt idx="209">
                    <c:v>5.9999999999999995E-4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4.0000000000000002E-4</c:v>
                  </c:pt>
                  <c:pt idx="213">
                    <c:v>5.0000000000000001E-4</c:v>
                  </c:pt>
                  <c:pt idx="214">
                    <c:v>2.9999999999999997E-4</c:v>
                  </c:pt>
                  <c:pt idx="215">
                    <c:v>1.2999999999999999E-3</c:v>
                  </c:pt>
                  <c:pt idx="216">
                    <c:v>5.0000000000000001E-4</c:v>
                  </c:pt>
                  <c:pt idx="217">
                    <c:v>1E-3</c:v>
                  </c:pt>
                  <c:pt idx="218">
                    <c:v>8.0000000000000004E-4</c:v>
                  </c:pt>
                  <c:pt idx="219">
                    <c:v>6.9999999999999999E-4</c:v>
                  </c:pt>
                  <c:pt idx="220">
                    <c:v>5.9999999999999995E-4</c:v>
                  </c:pt>
                  <c:pt idx="221">
                    <c:v>8.9999999999999998E-4</c:v>
                  </c:pt>
                  <c:pt idx="222">
                    <c:v>6.9999999999999999E-4</c:v>
                  </c:pt>
                  <c:pt idx="223">
                    <c:v>5.0000000000000001E-4</c:v>
                  </c:pt>
                  <c:pt idx="224">
                    <c:v>2.5999999999999999E-3</c:v>
                  </c:pt>
                  <c:pt idx="225">
                    <c:v>4.0000000000000002E-4</c:v>
                  </c:pt>
                  <c:pt idx="226">
                    <c:v>1E-4</c:v>
                  </c:pt>
                  <c:pt idx="227">
                    <c:v>5.9999999999999995E-4</c:v>
                  </c:pt>
                  <c:pt idx="228">
                    <c:v>2.0000000000000001E-4</c:v>
                  </c:pt>
                  <c:pt idx="229">
                    <c:v>5.9999999999999995E-4</c:v>
                  </c:pt>
                  <c:pt idx="230">
                    <c:v>2.9999999999999997E-4</c:v>
                  </c:pt>
                  <c:pt idx="233">
                    <c:v>6.9999999999999999E-4</c:v>
                  </c:pt>
                  <c:pt idx="234">
                    <c:v>0</c:v>
                  </c:pt>
                  <c:pt idx="235">
                    <c:v>4.0000000000000002E-4</c:v>
                  </c:pt>
                  <c:pt idx="236">
                    <c:v>1E-4</c:v>
                  </c:pt>
                  <c:pt idx="237">
                    <c:v>8.9999999999999998E-4</c:v>
                  </c:pt>
                  <c:pt idx="238">
                    <c:v>6.9999999999999999E-4</c:v>
                  </c:pt>
                  <c:pt idx="239">
                    <c:v>1E-4</c:v>
                  </c:pt>
                  <c:pt idx="240">
                    <c:v>2.9999999999999997E-4</c:v>
                  </c:pt>
                  <c:pt idx="241">
                    <c:v>2.9999999999999997E-4</c:v>
                  </c:pt>
                  <c:pt idx="242">
                    <c:v>2.9999999999999997E-4</c:v>
                  </c:pt>
                  <c:pt idx="243">
                    <c:v>1E-4</c:v>
                  </c:pt>
                  <c:pt idx="244">
                    <c:v>1.4E-3</c:v>
                  </c:pt>
                  <c:pt idx="245">
                    <c:v>2.9999999999999997E-4</c:v>
                  </c:pt>
                  <c:pt idx="246">
                    <c:v>5.0000000000000001E-4</c:v>
                  </c:pt>
                  <c:pt idx="247">
                    <c:v>1E-4</c:v>
                  </c:pt>
                  <c:pt idx="248">
                    <c:v>2.0000000000000001E-4</c:v>
                  </c:pt>
                  <c:pt idx="249">
                    <c:v>2.0000000000000001E-4</c:v>
                  </c:pt>
                  <c:pt idx="250">
                    <c:v>1E-4</c:v>
                  </c:pt>
                  <c:pt idx="251">
                    <c:v>0</c:v>
                  </c:pt>
                  <c:pt idx="252">
                    <c:v>4.0000000000000002E-4</c:v>
                  </c:pt>
                  <c:pt idx="253">
                    <c:v>2.0000000000000001E-4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3'!$I$21:$I$966</c:f>
              <c:numCache>
                <c:formatCode>General</c:formatCode>
                <c:ptCount val="946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  <c:pt idx="146">
                  <c:v>7.3427000024821609E-3</c:v>
                </c:pt>
                <c:pt idx="147">
                  <c:v>5.2351199992699549E-3</c:v>
                </c:pt>
                <c:pt idx="148">
                  <c:v>6.127540000306908E-3</c:v>
                </c:pt>
                <c:pt idx="153">
                  <c:v>7.3636800007079728E-3</c:v>
                </c:pt>
                <c:pt idx="154">
                  <c:v>-1.0529220002354123E-2</c:v>
                </c:pt>
                <c:pt idx="157">
                  <c:v>-3.0293399977381341E-3</c:v>
                </c:pt>
                <c:pt idx="160">
                  <c:v>1.0706680004659574E-2</c:v>
                </c:pt>
                <c:pt idx="161">
                  <c:v>1.570668000204023E-2</c:v>
                </c:pt>
                <c:pt idx="162">
                  <c:v>-5.4013800036045723E-3</c:v>
                </c:pt>
                <c:pt idx="163">
                  <c:v>-9.0174000069964677E-4</c:v>
                </c:pt>
                <c:pt idx="164">
                  <c:v>2.9909200020483695E-3</c:v>
                </c:pt>
                <c:pt idx="169">
                  <c:v>1.9793999963440001E-3</c:v>
                </c:pt>
                <c:pt idx="170">
                  <c:v>-8.1662000011419877E-3</c:v>
                </c:pt>
                <c:pt idx="183">
                  <c:v>-2.1908640002948232E-2</c:v>
                </c:pt>
                <c:pt idx="184">
                  <c:v>-2.4408760000369512E-2</c:v>
                </c:pt>
                <c:pt idx="185">
                  <c:v>-2.3516100001870655E-2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D9-4D99-89F5-67CC0352CB75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3'!$D$21:$D$33</c:f>
                <c:numCache>
                  <c:formatCode>General</c:formatCode>
                  <c:ptCount val="13"/>
                </c:numCache>
              </c:numRef>
            </c:plus>
            <c:minus>
              <c:numRef>
                <c:f>'Active 3'!$D$21:$D$33</c:f>
                <c:numCache>
                  <c:formatCode>General</c:formatCode>
                  <c:ptCount val="13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3'!$J$21:$J$966</c:f>
              <c:numCache>
                <c:formatCode>General</c:formatCode>
                <c:ptCount val="946"/>
                <c:pt idx="111">
                  <c:v>5.3688400003011338E-3</c:v>
                </c:pt>
                <c:pt idx="112">
                  <c:v>2.7467160005471669E-2</c:v>
                </c:pt>
                <c:pt idx="113">
                  <c:v>3.1242739998560864E-2</c:v>
                </c:pt>
                <c:pt idx="114">
                  <c:v>1.4145820001431275E-2</c:v>
                </c:pt>
                <c:pt idx="115">
                  <c:v>7.9672400024719536E-3</c:v>
                </c:pt>
                <c:pt idx="116">
                  <c:v>3.9166319998912513E-2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31">
                  <c:v>1.5636439995432738E-2</c:v>
                </c:pt>
                <c:pt idx="132">
                  <c:v>1.3349799999559764E-2</c:v>
                </c:pt>
                <c:pt idx="135">
                  <c:v>3.6244400034775026E-3</c:v>
                </c:pt>
                <c:pt idx="175">
                  <c:v>-8.0261800030712038E-3</c:v>
                </c:pt>
                <c:pt idx="187">
                  <c:v>-2.7624399997876026E-2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D9-4D99-89F5-67CC0352CB75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3'!$D$21:$D$64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3'!$K$21:$K$966</c:f>
              <c:numCache>
                <c:formatCode>General</c:formatCode>
                <c:ptCount val="946"/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65">
                  <c:v>-8.2412999981897883E-3</c:v>
                </c:pt>
                <c:pt idx="166">
                  <c:v>-7.5413000013213605E-3</c:v>
                </c:pt>
                <c:pt idx="167">
                  <c:v>-6.7414200020721182E-3</c:v>
                </c:pt>
                <c:pt idx="168">
                  <c:v>-5.6414200080325827E-3</c:v>
                </c:pt>
                <c:pt idx="171">
                  <c:v>-6.520920003822539E-3</c:v>
                </c:pt>
                <c:pt idx="172">
                  <c:v>-5.9209200044278987E-3</c:v>
                </c:pt>
                <c:pt idx="173">
                  <c:v>-7.1138200073619373E-3</c:v>
                </c:pt>
                <c:pt idx="174">
                  <c:v>-6.9138200051384047E-3</c:v>
                </c:pt>
                <c:pt idx="176">
                  <c:v>-9.5641600055387244E-3</c:v>
                </c:pt>
                <c:pt idx="177">
                  <c:v>-8.7641600039205514E-3</c:v>
                </c:pt>
                <c:pt idx="178">
                  <c:v>-1.2042739996104501E-2</c:v>
                </c:pt>
                <c:pt idx="179">
                  <c:v>-1.1042739999538753E-2</c:v>
                </c:pt>
                <c:pt idx="181">
                  <c:v>-1.3395839996519499E-2</c:v>
                </c:pt>
                <c:pt idx="182">
                  <c:v>-1.6652480000630021E-2</c:v>
                </c:pt>
                <c:pt idx="188">
                  <c:v>-1.9396560004679486E-2</c:v>
                </c:pt>
                <c:pt idx="189">
                  <c:v>-2.426804000424454E-2</c:v>
                </c:pt>
                <c:pt idx="190">
                  <c:v>-2.2909280000021681E-2</c:v>
                </c:pt>
                <c:pt idx="191">
                  <c:v>-2.2738760002539493E-2</c:v>
                </c:pt>
                <c:pt idx="192">
                  <c:v>-2.4317339994013309E-2</c:v>
                </c:pt>
                <c:pt idx="193">
                  <c:v>-2.4231660005170852E-2</c:v>
                </c:pt>
                <c:pt idx="194">
                  <c:v>-2.1538879998843186E-2</c:v>
                </c:pt>
                <c:pt idx="195">
                  <c:v>-2.5817460002144799E-2</c:v>
                </c:pt>
                <c:pt idx="196">
                  <c:v>-2.3731900000711903E-2</c:v>
                </c:pt>
                <c:pt idx="197">
                  <c:v>-2.3346699999819975E-2</c:v>
                </c:pt>
                <c:pt idx="198">
                  <c:v>-2.4195999998482876E-2</c:v>
                </c:pt>
                <c:pt idx="199">
                  <c:v>-3.1203459999233019E-2</c:v>
                </c:pt>
                <c:pt idx="202">
                  <c:v>-2.7102539999759756E-2</c:v>
                </c:pt>
                <c:pt idx="203">
                  <c:v>-2.5702660001115873E-2</c:v>
                </c:pt>
                <c:pt idx="204">
                  <c:v>-2.6095679997524712E-2</c:v>
                </c:pt>
                <c:pt idx="205">
                  <c:v>-2.5389180002093781E-2</c:v>
                </c:pt>
                <c:pt idx="206">
                  <c:v>-2.8603500002645887E-2</c:v>
                </c:pt>
                <c:pt idx="207">
                  <c:v>-2.4096400004054885E-2</c:v>
                </c:pt>
                <c:pt idx="208">
                  <c:v>-2.6710719997936394E-2</c:v>
                </c:pt>
                <c:pt idx="209">
                  <c:v>-2.728930000012042E-2</c:v>
                </c:pt>
                <c:pt idx="210">
                  <c:v>-2.3603620000358205E-2</c:v>
                </c:pt>
                <c:pt idx="211">
                  <c:v>-2.4110840000503231E-2</c:v>
                </c:pt>
                <c:pt idx="212">
                  <c:v>-2.2996640000201296E-2</c:v>
                </c:pt>
                <c:pt idx="213">
                  <c:v>-2.5210959996911697E-2</c:v>
                </c:pt>
                <c:pt idx="214">
                  <c:v>-2.5518299997202121E-2</c:v>
                </c:pt>
                <c:pt idx="215">
                  <c:v>-2.779688000009628E-2</c:v>
                </c:pt>
                <c:pt idx="216">
                  <c:v>-2.3811200000636745E-2</c:v>
                </c:pt>
                <c:pt idx="217">
                  <c:v>-2.4804100001347251E-2</c:v>
                </c:pt>
                <c:pt idx="218">
                  <c:v>-2.4718419997952878E-2</c:v>
                </c:pt>
                <c:pt idx="219">
                  <c:v>-2.5311320001492277E-2</c:v>
                </c:pt>
                <c:pt idx="220">
                  <c:v>-2.7004219999071211E-2</c:v>
                </c:pt>
                <c:pt idx="221">
                  <c:v>-2.7940080006374046E-2</c:v>
                </c:pt>
                <c:pt idx="222">
                  <c:v>-2.6025999999546912E-2</c:v>
                </c:pt>
                <c:pt idx="223">
                  <c:v>-2.3618900006113108E-2</c:v>
                </c:pt>
                <c:pt idx="224">
                  <c:v>-2.5040439999429509E-2</c:v>
                </c:pt>
                <c:pt idx="225">
                  <c:v>-2.4519020000298042E-2</c:v>
                </c:pt>
                <c:pt idx="226">
                  <c:v>-2.5540560003719293E-2</c:v>
                </c:pt>
                <c:pt idx="227">
                  <c:v>-2.5526719997287728E-2</c:v>
                </c:pt>
                <c:pt idx="228">
                  <c:v>-2.5655599994934164E-2</c:v>
                </c:pt>
                <c:pt idx="229">
                  <c:v>-2.4941520001448225E-2</c:v>
                </c:pt>
                <c:pt idx="230">
                  <c:v>-2.3940680002851877E-2</c:v>
                </c:pt>
                <c:pt idx="233">
                  <c:v>-2.2868760002893396E-2</c:v>
                </c:pt>
                <c:pt idx="234">
                  <c:v>-2.3553920000267681E-2</c:v>
                </c:pt>
                <c:pt idx="235">
                  <c:v>-2.2677420005493332E-2</c:v>
                </c:pt>
                <c:pt idx="236">
                  <c:v>-2.4063460004981607E-2</c:v>
                </c:pt>
                <c:pt idx="237">
                  <c:v>-2.3603260000527371E-2</c:v>
                </c:pt>
                <c:pt idx="238">
                  <c:v>-1.833197999803815E-2</c:v>
                </c:pt>
                <c:pt idx="239">
                  <c:v>-1.967811999929836E-2</c:v>
                </c:pt>
                <c:pt idx="240">
                  <c:v>-1.959812000131933E-2</c:v>
                </c:pt>
                <c:pt idx="241">
                  <c:v>-1.9178120004653465E-2</c:v>
                </c:pt>
                <c:pt idx="242">
                  <c:v>-1.5125680001801811E-2</c:v>
                </c:pt>
                <c:pt idx="243">
                  <c:v>-1.789754000492394E-2</c:v>
                </c:pt>
                <c:pt idx="244">
                  <c:v>-1.7578620005224366E-2</c:v>
                </c:pt>
                <c:pt idx="245">
                  <c:v>-8.0328199983341619E-3</c:v>
                </c:pt>
                <c:pt idx="246">
                  <c:v>-9.6857600001385435E-3</c:v>
                </c:pt>
                <c:pt idx="247">
                  <c:v>-2.12001999898348E-3</c:v>
                </c:pt>
                <c:pt idx="248">
                  <c:v>1.8508459936128929E-2</c:v>
                </c:pt>
                <c:pt idx="249">
                  <c:v>2.0755600002303254E-2</c:v>
                </c:pt>
                <c:pt idx="250">
                  <c:v>2.7269439888186753E-2</c:v>
                </c:pt>
                <c:pt idx="251">
                  <c:v>3.4229799995955545E-2</c:v>
                </c:pt>
                <c:pt idx="252">
                  <c:v>3.2593579999229405E-2</c:v>
                </c:pt>
                <c:pt idx="253">
                  <c:v>3.4227640004246496E-2</c:v>
                </c:pt>
                <c:pt idx="254">
                  <c:v>3.6884319997625425E-2</c:v>
                </c:pt>
                <c:pt idx="255">
                  <c:v>3.9880619995528832E-2</c:v>
                </c:pt>
                <c:pt idx="256">
                  <c:v>4.0080619997752365E-2</c:v>
                </c:pt>
                <c:pt idx="257">
                  <c:v>4.0180619995226152E-2</c:v>
                </c:pt>
                <c:pt idx="258">
                  <c:v>4.1920219999155961E-2</c:v>
                </c:pt>
                <c:pt idx="259">
                  <c:v>4.2020220003905706E-2</c:v>
                </c:pt>
                <c:pt idx="260">
                  <c:v>4.3020220000471454E-2</c:v>
                </c:pt>
                <c:pt idx="261">
                  <c:v>4.2112999995879363E-2</c:v>
                </c:pt>
                <c:pt idx="262">
                  <c:v>4.2112999995879363E-2</c:v>
                </c:pt>
                <c:pt idx="263">
                  <c:v>4.1048140003113076E-2</c:v>
                </c:pt>
                <c:pt idx="264">
                  <c:v>4.3555240001296625E-2</c:v>
                </c:pt>
                <c:pt idx="265">
                  <c:v>4.2447059997357428E-2</c:v>
                </c:pt>
                <c:pt idx="266">
                  <c:v>4.7723619994940236E-2</c:v>
                </c:pt>
                <c:pt idx="267">
                  <c:v>4.7923619997163769E-2</c:v>
                </c:pt>
                <c:pt idx="268">
                  <c:v>4.8023620001913514E-2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D9-4D99-89F5-67CC0352CB75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3'!$D$21:$D$64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3'!$L$21:$L$966</c:f>
              <c:numCache>
                <c:formatCode>General</c:formatCode>
                <c:ptCount val="946"/>
                <c:pt idx="200">
                  <c:v>-2.6239999999233987E-2</c:v>
                </c:pt>
                <c:pt idx="201">
                  <c:v>-2.4629281397210434E-2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D9-4D99-89F5-67CC0352CB75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3'!$D$21:$D$64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3'!$M$21:$M$966</c:f>
              <c:numCache>
                <c:formatCode>General</c:formatCode>
                <c:ptCount val="94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FD9-4D99-89F5-67CC0352CB75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'Active 3'!$D$21:$D$64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3'!$N$21:$N$966</c:f>
              <c:numCache>
                <c:formatCode>General</c:formatCode>
                <c:ptCount val="946"/>
                <c:pt idx="73">
                  <c:v>-1.1305759999231668E-2</c:v>
                </c:pt>
                <c:pt idx="78">
                  <c:v>-5.2952100002585212E-2</c:v>
                </c:pt>
                <c:pt idx="123">
                  <c:v>6.8564999965019524E-3</c:v>
                </c:pt>
                <c:pt idx="124">
                  <c:v>8.3564999949885532E-3</c:v>
                </c:pt>
                <c:pt idx="125">
                  <c:v>9.0450999996392056E-3</c:v>
                </c:pt>
                <c:pt idx="126">
                  <c:v>1.0045099996204954E-2</c:v>
                </c:pt>
                <c:pt idx="127">
                  <c:v>9.2081600014353171E-3</c:v>
                </c:pt>
                <c:pt idx="128">
                  <c:v>9.6081599986064248E-3</c:v>
                </c:pt>
                <c:pt idx="129">
                  <c:v>7.9295799951069057E-3</c:v>
                </c:pt>
                <c:pt idx="130">
                  <c:v>8.0295799998566508E-3</c:v>
                </c:pt>
                <c:pt idx="133">
                  <c:v>5.0817199953598902E-3</c:v>
                </c:pt>
                <c:pt idx="134">
                  <c:v>6.581719993846491E-3</c:v>
                </c:pt>
                <c:pt idx="136">
                  <c:v>6.551279999257531E-3</c:v>
                </c:pt>
                <c:pt idx="137">
                  <c:v>7.6512800005730242E-3</c:v>
                </c:pt>
                <c:pt idx="138">
                  <c:v>5.7726999948499724E-3</c:v>
                </c:pt>
                <c:pt idx="139">
                  <c:v>6.3726999942446128E-3</c:v>
                </c:pt>
                <c:pt idx="140">
                  <c:v>5.7582599984016269E-3</c:v>
                </c:pt>
                <c:pt idx="141">
                  <c:v>6.9582599971909076E-3</c:v>
                </c:pt>
                <c:pt idx="142">
                  <c:v>4.9581400016904809E-3</c:v>
                </c:pt>
                <c:pt idx="143">
                  <c:v>4.8650000026100315E-3</c:v>
                </c:pt>
                <c:pt idx="144">
                  <c:v>5.2649999997811392E-3</c:v>
                </c:pt>
                <c:pt idx="145">
                  <c:v>5.8639199996832758E-3</c:v>
                </c:pt>
                <c:pt idx="149">
                  <c:v>7.5043999822810292E-4</c:v>
                </c:pt>
                <c:pt idx="150">
                  <c:v>1.3504399976227432E-3</c:v>
                </c:pt>
                <c:pt idx="151">
                  <c:v>-2.0281400065869093E-3</c:v>
                </c:pt>
                <c:pt idx="152">
                  <c:v>-1.428140007192269E-3</c:v>
                </c:pt>
                <c:pt idx="155">
                  <c:v>-1.7507599986856803E-3</c:v>
                </c:pt>
                <c:pt idx="156">
                  <c:v>-9.5075999706750736E-4</c:v>
                </c:pt>
                <c:pt idx="158">
                  <c:v>-7.6508000347530469E-4</c:v>
                </c:pt>
                <c:pt idx="159">
                  <c:v>-6.6508000600151718E-4</c:v>
                </c:pt>
                <c:pt idx="180">
                  <c:v>-1.7479759997513611E-2</c:v>
                </c:pt>
                <c:pt idx="186">
                  <c:v>-1.7524280003271997E-2</c:v>
                </c:pt>
                <c:pt idx="231">
                  <c:v>-2.5702619997900911E-2</c:v>
                </c:pt>
                <c:pt idx="232">
                  <c:v>-2.5095520002651028E-2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FD9-4D99-89F5-67CC0352CB75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3'!$O$21:$O$966</c:f>
              <c:numCache>
                <c:formatCode>General</c:formatCode>
                <c:ptCount val="946"/>
                <c:pt idx="72">
                  <c:v>5.1964359284229749E-3</c:v>
                </c:pt>
                <c:pt idx="73">
                  <c:v>5.1959051277909044E-3</c:v>
                </c:pt>
                <c:pt idx="78">
                  <c:v>4.9261994288510294E-3</c:v>
                </c:pt>
                <c:pt idx="124">
                  <c:v>-5.1922527771330299E-4</c:v>
                </c:pt>
                <c:pt idx="126">
                  <c:v>-5.9766581556373703E-4</c:v>
                </c:pt>
                <c:pt idx="128">
                  <c:v>-6.0609964782885883E-4</c:v>
                </c:pt>
                <c:pt idx="130">
                  <c:v>-6.0615862567686674E-4</c:v>
                </c:pt>
                <c:pt idx="133">
                  <c:v>-6.8973023630398305E-4</c:v>
                </c:pt>
                <c:pt idx="136">
                  <c:v>-7.0258740716969332E-4</c:v>
                </c:pt>
                <c:pt idx="139">
                  <c:v>-7.0264638501770123E-4</c:v>
                </c:pt>
                <c:pt idx="141">
                  <c:v>-7.0370798628184225E-4</c:v>
                </c:pt>
                <c:pt idx="143">
                  <c:v>-7.0647994513821106E-4</c:v>
                </c:pt>
                <c:pt idx="145">
                  <c:v>-7.1391115398719953E-4</c:v>
                </c:pt>
                <c:pt idx="146">
                  <c:v>-9.0906885304515867E-4</c:v>
                </c:pt>
                <c:pt idx="147">
                  <c:v>-9.1207672329355867E-4</c:v>
                </c:pt>
                <c:pt idx="148">
                  <c:v>-9.1508459354195911E-4</c:v>
                </c:pt>
                <c:pt idx="150">
                  <c:v>-1.0032564763136874E-3</c:v>
                </c:pt>
                <c:pt idx="152">
                  <c:v>-1.0033154541616951E-3</c:v>
                </c:pt>
                <c:pt idx="153">
                  <c:v>-1.0104517737706442E-3</c:v>
                </c:pt>
                <c:pt idx="154">
                  <c:v>-1.0107466630106835E-3</c:v>
                </c:pt>
                <c:pt idx="155">
                  <c:v>-1.0115133750347857E-3</c:v>
                </c:pt>
                <c:pt idx="157">
                  <c:v>-1.0115723528827934E-3</c:v>
                </c:pt>
                <c:pt idx="159">
                  <c:v>-1.0117492864268169E-3</c:v>
                </c:pt>
                <c:pt idx="160">
                  <c:v>-1.1077652229835888E-3</c:v>
                </c:pt>
                <c:pt idx="161">
                  <c:v>-1.1077652229835888E-3</c:v>
                </c:pt>
                <c:pt idx="162">
                  <c:v>-1.1140758527204281E-3</c:v>
                </c:pt>
                <c:pt idx="163">
                  <c:v>-1.1165529223367576E-3</c:v>
                </c:pt>
                <c:pt idx="164">
                  <c:v>-1.1179094128409379E-3</c:v>
                </c:pt>
                <c:pt idx="165">
                  <c:v>-1.1921625234828149E-3</c:v>
                </c:pt>
                <c:pt idx="166">
                  <c:v>-1.1921625234828149E-3</c:v>
                </c:pt>
                <c:pt idx="167">
                  <c:v>-1.1929882133549247E-3</c:v>
                </c:pt>
                <c:pt idx="168">
                  <c:v>-1.1929882133549247E-3</c:v>
                </c:pt>
                <c:pt idx="169">
                  <c:v>-1.197175640563482E-3</c:v>
                </c:pt>
                <c:pt idx="170">
                  <c:v>-1.2160485519259923E-3</c:v>
                </c:pt>
                <c:pt idx="171">
                  <c:v>-1.2976738935688496E-3</c:v>
                </c:pt>
                <c:pt idx="172">
                  <c:v>-1.2976738935688496E-3</c:v>
                </c:pt>
                <c:pt idx="173">
                  <c:v>-1.2979687828088889E-3</c:v>
                </c:pt>
                <c:pt idx="174">
                  <c:v>-1.2979687828088889E-3</c:v>
                </c:pt>
                <c:pt idx="175">
                  <c:v>-1.3830148396362014E-3</c:v>
                </c:pt>
                <c:pt idx="176">
                  <c:v>-1.4969010641393502E-3</c:v>
                </c:pt>
                <c:pt idx="177">
                  <c:v>-1.4969010641393502E-3</c:v>
                </c:pt>
                <c:pt idx="178">
                  <c:v>-1.4969600419873583E-3</c:v>
                </c:pt>
                <c:pt idx="179">
                  <c:v>-1.4969600419873583E-3</c:v>
                </c:pt>
                <c:pt idx="181">
                  <c:v>-1.7148831903763457E-3</c:v>
                </c:pt>
                <c:pt idx="182">
                  <c:v>-1.8097195699729603E-3</c:v>
                </c:pt>
                <c:pt idx="183">
                  <c:v>-1.901253190081136E-3</c:v>
                </c:pt>
                <c:pt idx="184">
                  <c:v>-1.9020788799532459E-3</c:v>
                </c:pt>
                <c:pt idx="185">
                  <c:v>-1.9034353704574262E-3</c:v>
                </c:pt>
                <c:pt idx="186">
                  <c:v>-1.9105716900663754E-3</c:v>
                </c:pt>
                <c:pt idx="187">
                  <c:v>-1.9113973799384852E-3</c:v>
                </c:pt>
                <c:pt idx="188">
                  <c:v>-2.0147265696482297E-3</c:v>
                </c:pt>
                <c:pt idx="189">
                  <c:v>-2.3099696767755018E-3</c:v>
                </c:pt>
                <c:pt idx="190">
                  <c:v>-2.3971389361310972E-3</c:v>
                </c:pt>
                <c:pt idx="191">
                  <c:v>-2.4033905880199284E-3</c:v>
                </c:pt>
                <c:pt idx="192">
                  <c:v>-2.4034495658679365E-3</c:v>
                </c:pt>
                <c:pt idx="193">
                  <c:v>-2.4036854772599677E-3</c:v>
                </c:pt>
                <c:pt idx="194">
                  <c:v>-2.4042162778920382E-3</c:v>
                </c:pt>
                <c:pt idx="195">
                  <c:v>-2.4042752557400463E-3</c:v>
                </c:pt>
                <c:pt idx="196">
                  <c:v>-2.4053368570041873E-3</c:v>
                </c:pt>
                <c:pt idx="197">
                  <c:v>-2.4088755278846583E-3</c:v>
                </c:pt>
                <c:pt idx="198">
                  <c:v>-2.5023554169770926E-3</c:v>
                </c:pt>
                <c:pt idx="199">
                  <c:v>-2.5045375973533827E-3</c:v>
                </c:pt>
                <c:pt idx="200">
                  <c:v>-2.6085155433912136E-3</c:v>
                </c:pt>
                <c:pt idx="201">
                  <c:v>-2.6137055940159038E-3</c:v>
                </c:pt>
                <c:pt idx="202">
                  <c:v>-2.694800135026691E-3</c:v>
                </c:pt>
                <c:pt idx="203">
                  <c:v>-2.6956258248988008E-3</c:v>
                </c:pt>
                <c:pt idx="204">
                  <c:v>-2.6967464040109496E-3</c:v>
                </c:pt>
                <c:pt idx="205">
                  <c:v>-2.701169742611538E-3</c:v>
                </c:pt>
                <c:pt idx="206">
                  <c:v>-2.7014056540035697E-3</c:v>
                </c:pt>
                <c:pt idx="207">
                  <c:v>-2.7017005432436085E-3</c:v>
                </c:pt>
                <c:pt idx="208">
                  <c:v>-2.7019364546356402E-3</c:v>
                </c:pt>
                <c:pt idx="209">
                  <c:v>-2.7019954324836479E-3</c:v>
                </c:pt>
                <c:pt idx="210">
                  <c:v>-2.7022313438756795E-3</c:v>
                </c:pt>
                <c:pt idx="211">
                  <c:v>-2.70276214450775E-3</c:v>
                </c:pt>
                <c:pt idx="212">
                  <c:v>-2.7033519229878282E-3</c:v>
                </c:pt>
                <c:pt idx="213">
                  <c:v>-2.7035878343798598E-3</c:v>
                </c:pt>
                <c:pt idx="214">
                  <c:v>-2.7049443248840402E-3</c:v>
                </c:pt>
                <c:pt idx="215">
                  <c:v>-2.7050033027320479E-3</c:v>
                </c:pt>
                <c:pt idx="216">
                  <c:v>-2.7052392141240795E-3</c:v>
                </c:pt>
                <c:pt idx="217">
                  <c:v>-2.7055341033641188E-3</c:v>
                </c:pt>
                <c:pt idx="218">
                  <c:v>-2.70577001475615E-3</c:v>
                </c:pt>
                <c:pt idx="219">
                  <c:v>-2.7060649039961893E-3</c:v>
                </c:pt>
                <c:pt idx="220">
                  <c:v>-2.7063597932362286E-3</c:v>
                </c:pt>
                <c:pt idx="221">
                  <c:v>-2.707362416652362E-3</c:v>
                </c:pt>
                <c:pt idx="222">
                  <c:v>-2.70877788500455E-3</c:v>
                </c:pt>
                <c:pt idx="223">
                  <c:v>-2.7090727742445893E-3</c:v>
                </c:pt>
                <c:pt idx="224">
                  <c:v>-2.7098394862686915E-3</c:v>
                </c:pt>
                <c:pt idx="225">
                  <c:v>-2.7098984641166991E-3</c:v>
                </c:pt>
                <c:pt idx="226">
                  <c:v>-2.7106651761408013E-3</c:v>
                </c:pt>
                <c:pt idx="227">
                  <c:v>-2.713732024237209E-3</c:v>
                </c:pt>
                <c:pt idx="228">
                  <c:v>-2.7158552267654915E-3</c:v>
                </c:pt>
                <c:pt idx="229">
                  <c:v>-2.7172706951176799E-3</c:v>
                </c:pt>
                <c:pt idx="230">
                  <c:v>-2.770468714020756E-3</c:v>
                </c:pt>
                <c:pt idx="231">
                  <c:v>-2.793647008287839E-3</c:v>
                </c:pt>
                <c:pt idx="232">
                  <c:v>-2.7939418975278783E-3</c:v>
                </c:pt>
                <c:pt idx="233">
                  <c:v>-2.9047022960866113E-3</c:v>
                </c:pt>
                <c:pt idx="234">
                  <c:v>-2.9107180365834113E-3</c:v>
                </c:pt>
                <c:pt idx="235">
                  <c:v>-2.9151413751839998E-3</c:v>
                </c:pt>
                <c:pt idx="236">
                  <c:v>-2.917382533408298E-3</c:v>
                </c:pt>
                <c:pt idx="237">
                  <c:v>-2.994643514298575E-3</c:v>
                </c:pt>
                <c:pt idx="238">
                  <c:v>-3.0939622103437862E-3</c:v>
                </c:pt>
                <c:pt idx="239">
                  <c:v>-3.116550726130791E-3</c:v>
                </c:pt>
                <c:pt idx="240">
                  <c:v>-3.116550726130791E-3</c:v>
                </c:pt>
                <c:pt idx="241">
                  <c:v>-3.116550726130791E-3</c:v>
                </c:pt>
                <c:pt idx="242">
                  <c:v>-3.1980581120776329E-3</c:v>
                </c:pt>
                <c:pt idx="243">
                  <c:v>-3.2108563050953351E-3</c:v>
                </c:pt>
                <c:pt idx="244">
                  <c:v>-3.2182875139443231E-3</c:v>
                </c:pt>
                <c:pt idx="245">
                  <c:v>-3.3946312794877805E-3</c:v>
                </c:pt>
                <c:pt idx="246">
                  <c:v>-3.4148606813544707E-3</c:v>
                </c:pt>
                <c:pt idx="247">
                  <c:v>-3.5031505198222148E-3</c:v>
                </c:pt>
                <c:pt idx="248">
                  <c:v>-3.9067949115879066E-3</c:v>
                </c:pt>
                <c:pt idx="249">
                  <c:v>-3.9166442122052164E-3</c:v>
                </c:pt>
                <c:pt idx="250">
                  <c:v>-4.0081778323133917E-3</c:v>
                </c:pt>
                <c:pt idx="251">
                  <c:v>-4.0941675347088303E-3</c:v>
                </c:pt>
                <c:pt idx="252">
                  <c:v>-4.0976472277412931E-3</c:v>
                </c:pt>
                <c:pt idx="253">
                  <c:v>-4.1090299524068072E-3</c:v>
                </c:pt>
                <c:pt idx="254">
                  <c:v>-4.1122147561992303E-3</c:v>
                </c:pt>
                <c:pt idx="255">
                  <c:v>-4.1868217339291547E-3</c:v>
                </c:pt>
                <c:pt idx="256">
                  <c:v>-4.1868217339291547E-3</c:v>
                </c:pt>
                <c:pt idx="257">
                  <c:v>-4.1868217339291547E-3</c:v>
                </c:pt>
                <c:pt idx="258">
                  <c:v>-4.2092333161721359E-3</c:v>
                </c:pt>
                <c:pt idx="259">
                  <c:v>-4.2092333161721359E-3</c:v>
                </c:pt>
                <c:pt idx="260">
                  <c:v>-4.2092333161721359E-3</c:v>
                </c:pt>
                <c:pt idx="261">
                  <c:v>-4.2097641168042065E-3</c:v>
                </c:pt>
                <c:pt idx="262">
                  <c:v>-4.2097641168042065E-3</c:v>
                </c:pt>
                <c:pt idx="263">
                  <c:v>-4.2137156326207317E-3</c:v>
                </c:pt>
                <c:pt idx="264">
                  <c:v>-4.2140105218607714E-3</c:v>
                </c:pt>
                <c:pt idx="265">
                  <c:v>-4.2211468414697206E-3</c:v>
                </c:pt>
                <c:pt idx="266">
                  <c:v>-4.2841351831420993E-3</c:v>
                </c:pt>
                <c:pt idx="267">
                  <c:v>-4.2841351831420993E-3</c:v>
                </c:pt>
                <c:pt idx="268">
                  <c:v>-4.2841351831420993E-3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FD9-4D99-89F5-67CC0352CB75}"/>
            </c:ext>
          </c:extLst>
        </c:ser>
        <c:ser>
          <c:idx val="8"/>
          <c:order val="8"/>
          <c:tx>
            <c:strRef>
              <c:f>'Active 3'!$X$1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3'!$W$2:$W$36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'Active 3'!$X$2:$X$36</c:f>
              <c:numCache>
                <c:formatCode>General</c:formatCode>
                <c:ptCount val="35"/>
                <c:pt idx="0">
                  <c:v>-0.20554738191551686</c:v>
                </c:pt>
                <c:pt idx="1">
                  <c:v>-0.1872177853163382</c:v>
                </c:pt>
                <c:pt idx="2">
                  <c:v>-0.17009829563965023</c:v>
                </c:pt>
                <c:pt idx="3">
                  <c:v>-0.15046753006385361</c:v>
                </c:pt>
                <c:pt idx="4">
                  <c:v>-0.12790496641538934</c:v>
                </c:pt>
                <c:pt idx="5">
                  <c:v>-0.1056702349783406</c:v>
                </c:pt>
                <c:pt idx="6">
                  <c:v>-8.7763080734665308E-2</c:v>
                </c:pt>
                <c:pt idx="7">
                  <c:v>-7.5315775922816963E-2</c:v>
                </c:pt>
                <c:pt idx="8">
                  <c:v>-6.5571862151031376E-2</c:v>
                </c:pt>
                <c:pt idx="9">
                  <c:v>-5.437235007297303E-2</c:v>
                </c:pt>
                <c:pt idx="10">
                  <c:v>-3.9906937978507445E-2</c:v>
                </c:pt>
                <c:pt idx="11">
                  <c:v>-2.4346821321320447E-2</c:v>
                </c:pt>
                <c:pt idx="12">
                  <c:v>-1.1886373504361104E-2</c:v>
                </c:pt>
                <c:pt idx="13">
                  <c:v>-4.9600124847906622E-3</c:v>
                </c:pt>
                <c:pt idx="14">
                  <c:v>-2.0464668737118614E-3</c:v>
                </c:pt>
                <c:pt idx="15">
                  <c:v>9.5910669578112666E-4</c:v>
                </c:pt>
                <c:pt idx="16">
                  <c:v>7.0427421802702148E-3</c:v>
                </c:pt>
                <c:pt idx="17">
                  <c:v>1.5378397767810996E-2</c:v>
                </c:pt>
                <c:pt idx="18">
                  <c:v>2.2073007895065552E-2</c:v>
                </c:pt>
                <c:pt idx="19">
                  <c:v>2.367785072150775E-2</c:v>
                </c:pt>
                <c:pt idx="20">
                  <c:v>2.02991378437208E-2</c:v>
                </c:pt>
                <c:pt idx="21">
                  <c:v>1.5502216282351208E-2</c:v>
                </c:pt>
                <c:pt idx="22">
                  <c:v>1.3095788177648948E-2</c:v>
                </c:pt>
                <c:pt idx="23">
                  <c:v>1.369663527287863E-2</c:v>
                </c:pt>
                <c:pt idx="24">
                  <c:v>1.4173309929344144E-2</c:v>
                </c:pt>
                <c:pt idx="25">
                  <c:v>1.0470557989759821E-2</c:v>
                </c:pt>
                <c:pt idx="26">
                  <c:v>1.2669729625585276E-3</c:v>
                </c:pt>
                <c:pt idx="27">
                  <c:v>-1.0833155626416475E-2</c:v>
                </c:pt>
                <c:pt idx="28">
                  <c:v>-2.1648792536875107E-2</c:v>
                </c:pt>
                <c:pt idx="29">
                  <c:v>-2.9193259795113505E-2</c:v>
                </c:pt>
                <c:pt idx="30">
                  <c:v>-3.5466129562266288E-2</c:v>
                </c:pt>
                <c:pt idx="31">
                  <c:v>-4.4649701297430899E-2</c:v>
                </c:pt>
                <c:pt idx="32">
                  <c:v>-5.9336758508964083E-2</c:v>
                </c:pt>
                <c:pt idx="33">
                  <c:v>-7.8191996354202695E-2</c:v>
                </c:pt>
                <c:pt idx="34">
                  <c:v>-9.7156405669578991E-2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FD9-4D99-89F5-67CC0352CB75}"/>
            </c:ext>
          </c:extLst>
        </c:ser>
        <c:ser>
          <c:idx val="9"/>
          <c:order val="9"/>
          <c:tx>
            <c:strRef>
              <c:f>'Active 3'!$R$20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3'!$F$21:$F$966</c:f>
              <c:numCache>
                <c:formatCode>General</c:formatCode>
                <c:ptCount val="946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25583</c:v>
                </c:pt>
                <c:pt idx="187">
                  <c:v>25590</c:v>
                </c:pt>
                <c:pt idx="188">
                  <c:v>26466</c:v>
                </c:pt>
                <c:pt idx="189">
                  <c:v>28969</c:v>
                </c:pt>
                <c:pt idx="190">
                  <c:v>29708</c:v>
                </c:pt>
                <c:pt idx="191">
                  <c:v>29761</c:v>
                </c:pt>
                <c:pt idx="192">
                  <c:v>29761.5</c:v>
                </c:pt>
                <c:pt idx="193">
                  <c:v>29763.5</c:v>
                </c:pt>
                <c:pt idx="194">
                  <c:v>29768</c:v>
                </c:pt>
                <c:pt idx="195">
                  <c:v>29768.5</c:v>
                </c:pt>
                <c:pt idx="196">
                  <c:v>29777.5</c:v>
                </c:pt>
                <c:pt idx="197">
                  <c:v>29807.5</c:v>
                </c:pt>
                <c:pt idx="198">
                  <c:v>30600</c:v>
                </c:pt>
                <c:pt idx="199">
                  <c:v>30618.5</c:v>
                </c:pt>
                <c:pt idx="200">
                  <c:v>31500</c:v>
                </c:pt>
                <c:pt idx="201">
                  <c:v>31544</c:v>
                </c:pt>
                <c:pt idx="202">
                  <c:v>32231.5</c:v>
                </c:pt>
                <c:pt idx="203">
                  <c:v>32238.5</c:v>
                </c:pt>
                <c:pt idx="204">
                  <c:v>32248</c:v>
                </c:pt>
                <c:pt idx="205">
                  <c:v>32285.5</c:v>
                </c:pt>
                <c:pt idx="206">
                  <c:v>32287.5</c:v>
                </c:pt>
                <c:pt idx="207">
                  <c:v>32290</c:v>
                </c:pt>
                <c:pt idx="208">
                  <c:v>32292</c:v>
                </c:pt>
                <c:pt idx="209">
                  <c:v>32292.5</c:v>
                </c:pt>
                <c:pt idx="210">
                  <c:v>32294.5</c:v>
                </c:pt>
                <c:pt idx="211">
                  <c:v>32299</c:v>
                </c:pt>
                <c:pt idx="212">
                  <c:v>32304</c:v>
                </c:pt>
                <c:pt idx="213">
                  <c:v>32306</c:v>
                </c:pt>
                <c:pt idx="214">
                  <c:v>32317.5</c:v>
                </c:pt>
                <c:pt idx="215">
                  <c:v>32318</c:v>
                </c:pt>
                <c:pt idx="216">
                  <c:v>32320</c:v>
                </c:pt>
                <c:pt idx="217">
                  <c:v>32322.5</c:v>
                </c:pt>
                <c:pt idx="218">
                  <c:v>32324.5</c:v>
                </c:pt>
                <c:pt idx="219">
                  <c:v>32327</c:v>
                </c:pt>
                <c:pt idx="220">
                  <c:v>32329.5</c:v>
                </c:pt>
                <c:pt idx="221">
                  <c:v>32338</c:v>
                </c:pt>
                <c:pt idx="222">
                  <c:v>32350</c:v>
                </c:pt>
                <c:pt idx="223">
                  <c:v>32352.5</c:v>
                </c:pt>
                <c:pt idx="224">
                  <c:v>32359</c:v>
                </c:pt>
                <c:pt idx="225">
                  <c:v>32359.5</c:v>
                </c:pt>
                <c:pt idx="226">
                  <c:v>32366</c:v>
                </c:pt>
                <c:pt idx="227">
                  <c:v>32392</c:v>
                </c:pt>
                <c:pt idx="228">
                  <c:v>32410</c:v>
                </c:pt>
                <c:pt idx="229">
                  <c:v>32422</c:v>
                </c:pt>
                <c:pt idx="230">
                  <c:v>32873</c:v>
                </c:pt>
                <c:pt idx="231">
                  <c:v>33069.5</c:v>
                </c:pt>
                <c:pt idx="232">
                  <c:v>33072</c:v>
                </c:pt>
                <c:pt idx="233">
                  <c:v>34011</c:v>
                </c:pt>
                <c:pt idx="234">
                  <c:v>34062</c:v>
                </c:pt>
                <c:pt idx="235">
                  <c:v>34099.5</c:v>
                </c:pt>
                <c:pt idx="236">
                  <c:v>34118.5</c:v>
                </c:pt>
                <c:pt idx="237">
                  <c:v>34773.5</c:v>
                </c:pt>
                <c:pt idx="238">
                  <c:v>35615.5</c:v>
                </c:pt>
                <c:pt idx="239">
                  <c:v>35807</c:v>
                </c:pt>
                <c:pt idx="240">
                  <c:v>35807</c:v>
                </c:pt>
                <c:pt idx="241">
                  <c:v>35807</c:v>
                </c:pt>
                <c:pt idx="242">
                  <c:v>36498</c:v>
                </c:pt>
                <c:pt idx="243">
                  <c:v>36606.5</c:v>
                </c:pt>
                <c:pt idx="244">
                  <c:v>36669.5</c:v>
                </c:pt>
                <c:pt idx="245">
                  <c:v>38164.5</c:v>
                </c:pt>
                <c:pt idx="246">
                  <c:v>38336</c:v>
                </c:pt>
                <c:pt idx="247">
                  <c:v>39084.5</c:v>
                </c:pt>
                <c:pt idx="248">
                  <c:v>42506.5</c:v>
                </c:pt>
                <c:pt idx="249">
                  <c:v>42590</c:v>
                </c:pt>
                <c:pt idx="250">
                  <c:v>43366</c:v>
                </c:pt>
                <c:pt idx="251">
                  <c:v>44095</c:v>
                </c:pt>
                <c:pt idx="252">
                  <c:v>44124.5</c:v>
                </c:pt>
                <c:pt idx="253">
                  <c:v>44221</c:v>
                </c:pt>
                <c:pt idx="254">
                  <c:v>44248</c:v>
                </c:pt>
                <c:pt idx="255">
                  <c:v>44880.5</c:v>
                </c:pt>
                <c:pt idx="256">
                  <c:v>44880.5</c:v>
                </c:pt>
                <c:pt idx="257">
                  <c:v>44880.5</c:v>
                </c:pt>
                <c:pt idx="258">
                  <c:v>45070.5</c:v>
                </c:pt>
                <c:pt idx="259">
                  <c:v>45070.5</c:v>
                </c:pt>
                <c:pt idx="260">
                  <c:v>45070.5</c:v>
                </c:pt>
                <c:pt idx="261">
                  <c:v>45075</c:v>
                </c:pt>
                <c:pt idx="262">
                  <c:v>45075</c:v>
                </c:pt>
                <c:pt idx="263">
                  <c:v>45108.5</c:v>
                </c:pt>
                <c:pt idx="264">
                  <c:v>45111</c:v>
                </c:pt>
                <c:pt idx="265">
                  <c:v>45171.5</c:v>
                </c:pt>
                <c:pt idx="266">
                  <c:v>45705.5</c:v>
                </c:pt>
                <c:pt idx="267">
                  <c:v>45705.5</c:v>
                </c:pt>
                <c:pt idx="268">
                  <c:v>45705.5</c:v>
                </c:pt>
              </c:numCache>
            </c:numRef>
          </c:xVal>
          <c:yVal>
            <c:numRef>
              <c:f>'Active 3'!$R$21:$R$966</c:f>
              <c:numCache>
                <c:formatCode>General</c:formatCode>
                <c:ptCount val="946"/>
                <c:pt idx="70">
                  <c:v>5.148004000147921E-2</c:v>
                </c:pt>
                <c:pt idx="71">
                  <c:v>9.1480039998714346E-2</c:v>
                </c:pt>
                <c:pt idx="72">
                  <c:v>-7.9698539997480111E-2</c:v>
                </c:pt>
                <c:pt idx="79">
                  <c:v>6.5901580001082039E-2</c:v>
                </c:pt>
                <c:pt idx="84">
                  <c:v>-8.199986000181525E-2</c:v>
                </c:pt>
                <c:pt idx="89">
                  <c:v>-9.7664679997251369E-2</c:v>
                </c:pt>
                <c:pt idx="100">
                  <c:v>-5.614088000220363E-2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FD9-4D99-89F5-67CC0352C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101856"/>
        <c:axId val="1"/>
      </c:scatterChart>
      <c:valAx>
        <c:axId val="745101856"/>
        <c:scaling>
          <c:orientation val="minMax"/>
          <c:max val="4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14772727272729"/>
              <c:y val="0.868656716417910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295454545454544E-2"/>
              <c:y val="0.388059701492537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51018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636363636363635"/>
          <c:y val="0.92238805970149251"/>
          <c:w val="0.96022727272727271"/>
          <c:h val="0.98208955223880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O-C Diagr.</a:t>
            </a:r>
          </a:p>
        </c:rich>
      </c:tx>
      <c:layout>
        <c:manualLayout>
          <c:xMode val="edge"/>
          <c:yMode val="edge"/>
          <c:x val="0.39173848995371302"/>
          <c:y val="3.5031847133757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20530655341122"/>
          <c:y val="0.15286624203821655"/>
          <c:w val="0.82763647897257697"/>
          <c:h val="0.646496815286624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(old)'!$H$21:$H$992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F0-4F3D-8233-392BE5EF7B44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BAV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(old)'!$D$21:$D$992</c:f>
                <c:numCache>
                  <c:formatCode>General</c:formatCode>
                  <c:ptCount val="972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2.0000000000000001E-4</c:v>
                  </c:pt>
                  <c:pt idx="56">
                    <c:v>2.0000000000000001E-4</c:v>
                  </c:pt>
                  <c:pt idx="57">
                    <c:v>5.0000000000000001E-4</c:v>
                  </c:pt>
                  <c:pt idx="58">
                    <c:v>5.0000000000000001E-4</c:v>
                  </c:pt>
                  <c:pt idx="59">
                    <c:v>5.0000000000000001E-4</c:v>
                  </c:pt>
                  <c:pt idx="60">
                    <c:v>5.0000000000000001E-4</c:v>
                  </c:pt>
                  <c:pt idx="61">
                    <c:v>2.9999999999999997E-4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4.0000000000000002E-4</c:v>
                  </c:pt>
                  <c:pt idx="66">
                    <c:v>4.0000000000000002E-4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1E-4</c:v>
                  </c:pt>
                  <c:pt idx="72">
                    <c:v>1E-4</c:v>
                  </c:pt>
                  <c:pt idx="73">
                    <c:v>1E-4</c:v>
                  </c:pt>
                  <c:pt idx="74">
                    <c:v>2.0000000000000001E-4</c:v>
                  </c:pt>
                  <c:pt idx="75">
                    <c:v>2.9999999999999997E-4</c:v>
                  </c:pt>
                  <c:pt idx="76">
                    <c:v>6.9999999999999999E-4</c:v>
                  </c:pt>
                  <c:pt idx="77">
                    <c:v>5.0000000000000001E-4</c:v>
                  </c:pt>
                  <c:pt idx="78">
                    <c:v>5.9999999999999995E-4</c:v>
                  </c:pt>
                  <c:pt idx="79">
                    <c:v>5.9999999999999995E-4</c:v>
                  </c:pt>
                  <c:pt idx="80">
                    <c:v>6.9999999999999999E-4</c:v>
                  </c:pt>
                  <c:pt idx="81">
                    <c:v>5.0000000000000001E-4</c:v>
                  </c:pt>
                  <c:pt idx="82">
                    <c:v>5.9999999999999995E-4</c:v>
                  </c:pt>
                  <c:pt idx="83">
                    <c:v>2.9999999999999997E-4</c:v>
                  </c:pt>
                  <c:pt idx="84">
                    <c:v>6.9999999999999999E-4</c:v>
                  </c:pt>
                  <c:pt idx="85">
                    <c:v>4.0000000000000002E-4</c:v>
                  </c:pt>
                  <c:pt idx="86">
                    <c:v>5.0000000000000001E-4</c:v>
                  </c:pt>
                  <c:pt idx="87">
                    <c:v>2.9999999999999997E-4</c:v>
                  </c:pt>
                  <c:pt idx="88">
                    <c:v>1.2999999999999999E-3</c:v>
                  </c:pt>
                  <c:pt idx="89">
                    <c:v>5.0000000000000001E-4</c:v>
                  </c:pt>
                  <c:pt idx="90">
                    <c:v>1E-3</c:v>
                  </c:pt>
                  <c:pt idx="91">
                    <c:v>8.0000000000000004E-4</c:v>
                  </c:pt>
                  <c:pt idx="92">
                    <c:v>6.9999999999999999E-4</c:v>
                  </c:pt>
                  <c:pt idx="93">
                    <c:v>5.9999999999999995E-4</c:v>
                  </c:pt>
                  <c:pt idx="94">
                    <c:v>8.9999999999999998E-4</c:v>
                  </c:pt>
                  <c:pt idx="95">
                    <c:v>6.9999999999999999E-4</c:v>
                  </c:pt>
                  <c:pt idx="96">
                    <c:v>5.0000000000000001E-4</c:v>
                  </c:pt>
                  <c:pt idx="97">
                    <c:v>2.5999999999999999E-3</c:v>
                  </c:pt>
                  <c:pt idx="98">
                    <c:v>4.0000000000000002E-4</c:v>
                  </c:pt>
                  <c:pt idx="99">
                    <c:v>1E-4</c:v>
                  </c:pt>
                  <c:pt idx="100">
                    <c:v>5.9999999999999995E-4</c:v>
                  </c:pt>
                  <c:pt idx="101">
                    <c:v>2.0000000000000001E-4</c:v>
                  </c:pt>
                  <c:pt idx="102">
                    <c:v>5.9999999999999995E-4</c:v>
                  </c:pt>
                  <c:pt idx="103">
                    <c:v>2.9999999999999997E-4</c:v>
                  </c:pt>
                  <c:pt idx="104">
                    <c:v>6.9999999999999999E-4</c:v>
                  </c:pt>
                  <c:pt idx="105">
                    <c:v>0</c:v>
                  </c:pt>
                  <c:pt idx="106">
                    <c:v>4.0000000000000002E-4</c:v>
                  </c:pt>
                  <c:pt idx="107">
                    <c:v>1E-4</c:v>
                  </c:pt>
                  <c:pt idx="108">
                    <c:v>8.9999999999999998E-4</c:v>
                  </c:pt>
                  <c:pt idx="109">
                    <c:v>6.9999999999999999E-4</c:v>
                  </c:pt>
                  <c:pt idx="110">
                    <c:v>1E-4</c:v>
                  </c:pt>
                  <c:pt idx="111">
                    <c:v>2.9999999999999997E-4</c:v>
                  </c:pt>
                  <c:pt idx="112">
                    <c:v>2.9999999999999997E-4</c:v>
                  </c:pt>
                  <c:pt idx="117">
                    <c:v>2E-3</c:v>
                  </c:pt>
                  <c:pt idx="118">
                    <c:v>5.9999999999999995E-4</c:v>
                  </c:pt>
                  <c:pt idx="119">
                    <c:v>5.0000000000000001E-4</c:v>
                  </c:pt>
                  <c:pt idx="120">
                    <c:v>2.9999999999999997E-4</c:v>
                  </c:pt>
                  <c:pt idx="121">
                    <c:v>5.0000000000000001E-4</c:v>
                  </c:pt>
                  <c:pt idx="122">
                    <c:v>2.0000000000000001E-4</c:v>
                  </c:pt>
                  <c:pt idx="123">
                    <c:v>1.6999999999999999E-3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5.0000000000000001E-4</c:v>
                  </c:pt>
                  <c:pt idx="127">
                    <c:v>6.9999999999999999E-4</c:v>
                  </c:pt>
                  <c:pt idx="128">
                    <c:v>4.0000000000000002E-4</c:v>
                  </c:pt>
                </c:numCache>
              </c:numRef>
            </c:plus>
            <c:minus>
              <c:numRef>
                <c:f>'A (old)'!$D$21:$D$992</c:f>
                <c:numCache>
                  <c:formatCode>General</c:formatCode>
                  <c:ptCount val="972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2.0000000000000001E-4</c:v>
                  </c:pt>
                  <c:pt idx="56">
                    <c:v>2.0000000000000001E-4</c:v>
                  </c:pt>
                  <c:pt idx="57">
                    <c:v>5.0000000000000001E-4</c:v>
                  </c:pt>
                  <c:pt idx="58">
                    <c:v>5.0000000000000001E-4</c:v>
                  </c:pt>
                  <c:pt idx="59">
                    <c:v>5.0000000000000001E-4</c:v>
                  </c:pt>
                  <c:pt idx="60">
                    <c:v>5.0000000000000001E-4</c:v>
                  </c:pt>
                  <c:pt idx="61">
                    <c:v>2.9999999999999997E-4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4.0000000000000002E-4</c:v>
                  </c:pt>
                  <c:pt idx="66">
                    <c:v>4.0000000000000002E-4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1E-4</c:v>
                  </c:pt>
                  <c:pt idx="72">
                    <c:v>1E-4</c:v>
                  </c:pt>
                  <c:pt idx="73">
                    <c:v>1E-4</c:v>
                  </c:pt>
                  <c:pt idx="74">
                    <c:v>2.0000000000000001E-4</c:v>
                  </c:pt>
                  <c:pt idx="75">
                    <c:v>2.9999999999999997E-4</c:v>
                  </c:pt>
                  <c:pt idx="76">
                    <c:v>6.9999999999999999E-4</c:v>
                  </c:pt>
                  <c:pt idx="77">
                    <c:v>5.0000000000000001E-4</c:v>
                  </c:pt>
                  <c:pt idx="78">
                    <c:v>5.9999999999999995E-4</c:v>
                  </c:pt>
                  <c:pt idx="79">
                    <c:v>5.9999999999999995E-4</c:v>
                  </c:pt>
                  <c:pt idx="80">
                    <c:v>6.9999999999999999E-4</c:v>
                  </c:pt>
                  <c:pt idx="81">
                    <c:v>5.0000000000000001E-4</c:v>
                  </c:pt>
                  <c:pt idx="82">
                    <c:v>5.9999999999999995E-4</c:v>
                  </c:pt>
                  <c:pt idx="83">
                    <c:v>2.9999999999999997E-4</c:v>
                  </c:pt>
                  <c:pt idx="84">
                    <c:v>6.9999999999999999E-4</c:v>
                  </c:pt>
                  <c:pt idx="85">
                    <c:v>4.0000000000000002E-4</c:v>
                  </c:pt>
                  <c:pt idx="86">
                    <c:v>5.0000000000000001E-4</c:v>
                  </c:pt>
                  <c:pt idx="87">
                    <c:v>2.9999999999999997E-4</c:v>
                  </c:pt>
                  <c:pt idx="88">
                    <c:v>1.2999999999999999E-3</c:v>
                  </c:pt>
                  <c:pt idx="89">
                    <c:v>5.0000000000000001E-4</c:v>
                  </c:pt>
                  <c:pt idx="90">
                    <c:v>1E-3</c:v>
                  </c:pt>
                  <c:pt idx="91">
                    <c:v>8.0000000000000004E-4</c:v>
                  </c:pt>
                  <c:pt idx="92">
                    <c:v>6.9999999999999999E-4</c:v>
                  </c:pt>
                  <c:pt idx="93">
                    <c:v>5.9999999999999995E-4</c:v>
                  </c:pt>
                  <c:pt idx="94">
                    <c:v>8.9999999999999998E-4</c:v>
                  </c:pt>
                  <c:pt idx="95">
                    <c:v>6.9999999999999999E-4</c:v>
                  </c:pt>
                  <c:pt idx="96">
                    <c:v>5.0000000000000001E-4</c:v>
                  </c:pt>
                  <c:pt idx="97">
                    <c:v>2.5999999999999999E-3</c:v>
                  </c:pt>
                  <c:pt idx="98">
                    <c:v>4.0000000000000002E-4</c:v>
                  </c:pt>
                  <c:pt idx="99">
                    <c:v>1E-4</c:v>
                  </c:pt>
                  <c:pt idx="100">
                    <c:v>5.9999999999999995E-4</c:v>
                  </c:pt>
                  <c:pt idx="101">
                    <c:v>2.0000000000000001E-4</c:v>
                  </c:pt>
                  <c:pt idx="102">
                    <c:v>5.9999999999999995E-4</c:v>
                  </c:pt>
                  <c:pt idx="103">
                    <c:v>2.9999999999999997E-4</c:v>
                  </c:pt>
                  <c:pt idx="104">
                    <c:v>6.9999999999999999E-4</c:v>
                  </c:pt>
                  <c:pt idx="105">
                    <c:v>0</c:v>
                  </c:pt>
                  <c:pt idx="106">
                    <c:v>4.0000000000000002E-4</c:v>
                  </c:pt>
                  <c:pt idx="107">
                    <c:v>1E-4</c:v>
                  </c:pt>
                  <c:pt idx="108">
                    <c:v>8.9999999999999998E-4</c:v>
                  </c:pt>
                  <c:pt idx="109">
                    <c:v>6.9999999999999999E-4</c:v>
                  </c:pt>
                  <c:pt idx="110">
                    <c:v>1E-4</c:v>
                  </c:pt>
                  <c:pt idx="111">
                    <c:v>2.9999999999999997E-4</c:v>
                  </c:pt>
                  <c:pt idx="112">
                    <c:v>2.9999999999999997E-4</c:v>
                  </c:pt>
                  <c:pt idx="117">
                    <c:v>2E-3</c:v>
                  </c:pt>
                  <c:pt idx="118">
                    <c:v>5.9999999999999995E-4</c:v>
                  </c:pt>
                  <c:pt idx="119">
                    <c:v>5.0000000000000001E-4</c:v>
                  </c:pt>
                  <c:pt idx="120">
                    <c:v>2.9999999999999997E-4</c:v>
                  </c:pt>
                  <c:pt idx="121">
                    <c:v>5.0000000000000001E-4</c:v>
                  </c:pt>
                  <c:pt idx="122">
                    <c:v>2.0000000000000001E-4</c:v>
                  </c:pt>
                  <c:pt idx="123">
                    <c:v>1.6999999999999999E-3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5.0000000000000001E-4</c:v>
                  </c:pt>
                  <c:pt idx="127">
                    <c:v>6.9999999999999999E-4</c:v>
                  </c:pt>
                  <c:pt idx="128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(old)'!$I$21:$I$992</c:f>
              <c:numCache>
                <c:formatCode>General</c:formatCode>
                <c:ptCount val="972"/>
                <c:pt idx="4">
                  <c:v>9.8051999957533553E-3</c:v>
                </c:pt>
                <c:pt idx="5">
                  <c:v>3.6264000009396113E-3</c:v>
                </c:pt>
                <c:pt idx="7">
                  <c:v>3.1311999991885386E-3</c:v>
                </c:pt>
                <c:pt idx="8">
                  <c:v>6.4032000009319745E-3</c:v>
                </c:pt>
                <c:pt idx="9">
                  <c:v>9.9000000045634806E-3</c:v>
                </c:pt>
                <c:pt idx="16">
                  <c:v>-2.8800001018680632E-5</c:v>
                </c:pt>
                <c:pt idx="32">
                  <c:v>-5.7159999996656552E-3</c:v>
                </c:pt>
                <c:pt idx="33">
                  <c:v>-1.593200000206707E-2</c:v>
                </c:pt>
                <c:pt idx="34">
                  <c:v>-1.593200000206707E-2</c:v>
                </c:pt>
                <c:pt idx="49">
                  <c:v>-2.7880800000275485E-2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F0-4F3D-8233-392BE5EF7B44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(old)'!$J$21:$J$992</c:f>
              <c:numCache>
                <c:formatCode>General</c:formatCode>
                <c:ptCount val="972"/>
                <c:pt idx="3">
                  <c:v>2.7556400003959425E-2</c:v>
                </c:pt>
                <c:pt idx="6">
                  <c:v>3.4435199995641597E-2</c:v>
                </c:pt>
                <c:pt idx="14">
                  <c:v>7.8279999943333678E-3</c:v>
                </c:pt>
                <c:pt idx="17">
                  <c:v>7.2199999704025686E-4</c:v>
                </c:pt>
                <c:pt idx="18">
                  <c:v>-1.3967999984743074E-3</c:v>
                </c:pt>
                <c:pt idx="19">
                  <c:v>-5.1560000429162756E-4</c:v>
                </c:pt>
                <c:pt idx="20">
                  <c:v>3.6479999835137278E-4</c:v>
                </c:pt>
                <c:pt idx="21">
                  <c:v>-1.7529200005810708E-2</c:v>
                </c:pt>
                <c:pt idx="22">
                  <c:v>-1.0032400001364294E-2</c:v>
                </c:pt>
                <c:pt idx="23">
                  <c:v>3.3448000031057745E-3</c:v>
                </c:pt>
                <c:pt idx="24">
                  <c:v>8.3448000004864298E-3</c:v>
                </c:pt>
                <c:pt idx="25">
                  <c:v>-1.2786800005414989E-2</c:v>
                </c:pt>
                <c:pt idx="26">
                  <c:v>-8.296400003018789E-3</c:v>
                </c:pt>
                <c:pt idx="27">
                  <c:v>-4.4087999995099381E-3</c:v>
                </c:pt>
                <c:pt idx="39">
                  <c:v>-1.6414800003985874E-2</c:v>
                </c:pt>
                <c:pt idx="46">
                  <c:v>-3.2230400007392745E-2</c:v>
                </c:pt>
                <c:pt idx="47">
                  <c:v>-3.4733599997707643E-2</c:v>
                </c:pt>
                <c:pt idx="48">
                  <c:v>-3.3846000005723909E-2</c:v>
                </c:pt>
                <c:pt idx="51">
                  <c:v>-3.7984000002325047E-2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F0-4F3D-8233-392BE5EF7B44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(old)'!$D$21:$D$75</c:f>
                <c:numCache>
                  <c:formatCode>General</c:formatCode>
                  <c:ptCount val="55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</c:numCache>
              </c:numRef>
            </c:plus>
            <c:minus>
              <c:numRef>
                <c:f>'A (old)'!$D$21:$D$75</c:f>
                <c:numCache>
                  <c:formatCode>General</c:formatCode>
                  <c:ptCount val="55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(old)'!$K$21:$K$992</c:f>
              <c:numCache>
                <c:formatCode>General</c:formatCode>
                <c:ptCount val="972"/>
                <c:pt idx="2">
                  <c:v>2.4957599998742808E-2</c:v>
                </c:pt>
                <c:pt idx="10">
                  <c:v>5.0279999995836988E-3</c:v>
                </c:pt>
                <c:pt idx="11">
                  <c:v>6.1280000008991919E-3</c:v>
                </c:pt>
                <c:pt idx="12">
                  <c:v>6.0248000008868985E-3</c:v>
                </c:pt>
                <c:pt idx="28">
                  <c:v>-1.591799999732757E-2</c:v>
                </c:pt>
                <c:pt idx="29">
                  <c:v>-1.5218000000459142E-2</c:v>
                </c:pt>
                <c:pt idx="30">
                  <c:v>-1.4421200001379475E-2</c:v>
                </c:pt>
                <c:pt idx="31">
                  <c:v>-1.3321200007339939E-2</c:v>
                </c:pt>
                <c:pt idx="35">
                  <c:v>-1.4591200000722893E-2</c:v>
                </c:pt>
                <c:pt idx="36">
                  <c:v>-1.3991200001328252E-2</c:v>
                </c:pt>
                <c:pt idx="37">
                  <c:v>-1.5185200005362276E-2</c:v>
                </c:pt>
                <c:pt idx="38">
                  <c:v>-1.4985200003138743E-2</c:v>
                </c:pt>
                <c:pt idx="40">
                  <c:v>-1.8377600004896522E-2</c:v>
                </c:pt>
                <c:pt idx="41">
                  <c:v>-1.7577600003278349E-2</c:v>
                </c:pt>
                <c:pt idx="42">
                  <c:v>-2.0856399998592678E-2</c:v>
                </c:pt>
                <c:pt idx="43">
                  <c:v>-1.985640000202693E-2</c:v>
                </c:pt>
                <c:pt idx="44">
                  <c:v>-2.3022399996989407E-2</c:v>
                </c:pt>
                <c:pt idx="45">
                  <c:v>-2.6632800007064361E-2</c:v>
                </c:pt>
                <c:pt idx="50">
                  <c:v>-2.7880800000275485E-2</c:v>
                </c:pt>
                <c:pt idx="52">
                  <c:v>-3.0141600007482339E-2</c:v>
                </c:pt>
                <c:pt idx="53">
                  <c:v>-3.6114400005317293E-2</c:v>
                </c:pt>
                <c:pt idx="54">
                  <c:v>-3.6114400005317293E-2</c:v>
                </c:pt>
                <c:pt idx="55">
                  <c:v>-3.5080800000287127E-2</c:v>
                </c:pt>
                <c:pt idx="56">
                  <c:v>-3.5080800000287127E-2</c:v>
                </c:pt>
                <c:pt idx="57">
                  <c:v>-3.4933599999931175E-2</c:v>
                </c:pt>
                <c:pt idx="58">
                  <c:v>-3.4933599999931175E-2</c:v>
                </c:pt>
                <c:pt idx="59">
                  <c:v>-3.6512399994535372E-2</c:v>
                </c:pt>
                <c:pt idx="60">
                  <c:v>-3.6512399994535372E-2</c:v>
                </c:pt>
                <c:pt idx="61">
                  <c:v>-3.6427600003662519E-2</c:v>
                </c:pt>
                <c:pt idx="62">
                  <c:v>-3.6427600003662519E-2</c:v>
                </c:pt>
                <c:pt idx="63">
                  <c:v>-3.3736799996404443E-2</c:v>
                </c:pt>
                <c:pt idx="64">
                  <c:v>-3.3736799996404443E-2</c:v>
                </c:pt>
                <c:pt idx="65">
                  <c:v>-3.8015600002836436E-2</c:v>
                </c:pt>
                <c:pt idx="66">
                  <c:v>-3.8015600002836436E-2</c:v>
                </c:pt>
                <c:pt idx="67">
                  <c:v>-3.5933999999542721E-2</c:v>
                </c:pt>
                <c:pt idx="68">
                  <c:v>-3.5933999999542721E-2</c:v>
                </c:pt>
                <c:pt idx="69">
                  <c:v>-3.5562000004574656E-2</c:v>
                </c:pt>
                <c:pt idx="70">
                  <c:v>-3.5562000004574656E-2</c:v>
                </c:pt>
                <c:pt idx="71">
                  <c:v>-3.6759999995410908E-2</c:v>
                </c:pt>
                <c:pt idx="72">
                  <c:v>-4.3775600002845749E-2</c:v>
                </c:pt>
                <c:pt idx="75">
                  <c:v>-4.0384400002949405E-2</c:v>
                </c:pt>
                <c:pt idx="76">
                  <c:v>-3.8987600004475098E-2</c:v>
                </c:pt>
                <c:pt idx="77">
                  <c:v>-3.9384800002153497E-2</c:v>
                </c:pt>
                <c:pt idx="78">
                  <c:v>-3.8694800001394469E-2</c:v>
                </c:pt>
                <c:pt idx="79">
                  <c:v>-4.1909999999916181E-2</c:v>
                </c:pt>
                <c:pt idx="80">
                  <c:v>-3.7404000002425164E-2</c:v>
                </c:pt>
                <c:pt idx="81">
                  <c:v>-4.0019200001552235E-2</c:v>
                </c:pt>
                <c:pt idx="82">
                  <c:v>-4.0597999999590684E-2</c:v>
                </c:pt>
                <c:pt idx="83">
                  <c:v>-3.6913199997798074E-2</c:v>
                </c:pt>
                <c:pt idx="84">
                  <c:v>-3.742239999701269E-2</c:v>
                </c:pt>
                <c:pt idx="85">
                  <c:v>-3.6310399998910725E-2</c:v>
                </c:pt>
                <c:pt idx="86">
                  <c:v>-3.8525600000866689E-2</c:v>
                </c:pt>
                <c:pt idx="87">
                  <c:v>-3.8838000000396278E-2</c:v>
                </c:pt>
                <c:pt idx="88">
                  <c:v>-4.111679999914486E-2</c:v>
                </c:pt>
                <c:pt idx="89">
                  <c:v>-3.7132000004930887E-2</c:v>
                </c:pt>
                <c:pt idx="90">
                  <c:v>-3.8125999999465421E-2</c:v>
                </c:pt>
                <c:pt idx="91">
                  <c:v>-3.8041200001316611E-2</c:v>
                </c:pt>
                <c:pt idx="92">
                  <c:v>-3.8635200005955994E-2</c:v>
                </c:pt>
                <c:pt idx="93">
                  <c:v>-4.0329200004634913E-2</c:v>
                </c:pt>
                <c:pt idx="94">
                  <c:v>-4.1268800006946549E-2</c:v>
                </c:pt>
                <c:pt idx="95">
                  <c:v>-3.936000000248896E-2</c:v>
                </c:pt>
                <c:pt idx="96">
                  <c:v>-3.6954000002879184E-2</c:v>
                </c:pt>
                <c:pt idx="97">
                  <c:v>-3.8378400000510737E-2</c:v>
                </c:pt>
                <c:pt idx="98">
                  <c:v>-3.7857199997233693E-2</c:v>
                </c:pt>
                <c:pt idx="99">
                  <c:v>-3.8881600004970096E-2</c:v>
                </c:pt>
                <c:pt idx="100">
                  <c:v>-3.8879200001247227E-2</c:v>
                </c:pt>
                <c:pt idx="101">
                  <c:v>-3.9016000002447981E-2</c:v>
                </c:pt>
                <c:pt idx="102">
                  <c:v>-3.8307199996779673E-2</c:v>
                </c:pt>
                <c:pt idx="103">
                  <c:v>-3.7504800005990546E-2</c:v>
                </c:pt>
                <c:pt idx="104">
                  <c:v>-3.6933600000338629E-2</c:v>
                </c:pt>
                <c:pt idx="105">
                  <c:v>-3.7641200004145503E-2</c:v>
                </c:pt>
                <c:pt idx="106">
                  <c:v>-3.6781200004043058E-2</c:v>
                </c:pt>
                <c:pt idx="107">
                  <c:v>-3.8175599998794496E-2</c:v>
                </c:pt>
                <c:pt idx="108">
                  <c:v>-3.8003599998774007E-2</c:v>
                </c:pt>
                <c:pt idx="109">
                  <c:v>-3.3102800000051502E-2</c:v>
                </c:pt>
                <c:pt idx="110">
                  <c:v>-3.453319999971427E-2</c:v>
                </c:pt>
                <c:pt idx="111">
                  <c:v>-3.445320000173524E-2</c:v>
                </c:pt>
                <c:pt idx="112">
                  <c:v>-3.4033200005069375E-2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F0-4F3D-8233-392BE5EF7B44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(old)'!$D$21:$D$75</c:f>
                <c:numCache>
                  <c:formatCode>General</c:formatCode>
                  <c:ptCount val="55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</c:numCache>
              </c:numRef>
            </c:plus>
            <c:minus>
              <c:numRef>
                <c:f>'A (old)'!$D$21:$D$75</c:f>
                <c:numCache>
                  <c:formatCode>General</c:formatCode>
                  <c:ptCount val="55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(old)'!$L$21:$L$992</c:f>
              <c:numCache>
                <c:formatCode>General</c:formatCode>
                <c:ptCount val="972"/>
                <c:pt idx="73">
                  <c:v>-3.9199999999254942E-2</c:v>
                </c:pt>
                <c:pt idx="74">
                  <c:v>-3.7608641403494403E-2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1F0-4F3D-8233-392BE5EF7B44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(old)'!$D$21:$D$75</c:f>
                <c:numCache>
                  <c:formatCode>General</c:formatCode>
                  <c:ptCount val="55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</c:numCache>
              </c:numRef>
            </c:plus>
            <c:minus>
              <c:numRef>
                <c:f>'A (old)'!$D$21:$D$75</c:f>
                <c:numCache>
                  <c:formatCode>General</c:formatCode>
                  <c:ptCount val="55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F0-4F3D-8233-392BE5EF7B44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(old)'!$D$21:$D$75</c:f>
                <c:numCache>
                  <c:formatCode>General</c:formatCode>
                  <c:ptCount val="55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</c:numCache>
              </c:numRef>
            </c:plus>
            <c:minus>
              <c:numRef>
                <c:f>'A (old)'!$D$21:$D$75</c:f>
                <c:numCache>
                  <c:formatCode>General</c:formatCode>
                  <c:ptCount val="55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(old)'!$N$21:$N$992</c:f>
              <c:numCache>
                <c:formatCode>General</c:formatCode>
                <c:ptCount val="972"/>
                <c:pt idx="13">
                  <c:v>1.0138399993593339E-2</c:v>
                </c:pt>
                <c:pt idx="15">
                  <c:v>-2.1816000007675029E-3</c:v>
                </c:pt>
                <c:pt idx="113">
                  <c:v>-3.9353200001642108E-2</c:v>
                </c:pt>
                <c:pt idx="114">
                  <c:v>-3.8747200000216253E-2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1F0-4F3D-8233-392BE5EF7B44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(old)'!$O$21:$O$992</c:f>
              <c:numCache>
                <c:formatCode>General</c:formatCode>
                <c:ptCount val="972"/>
                <c:pt idx="2">
                  <c:v>-6.6823316954020981E-2</c:v>
                </c:pt>
                <c:pt idx="15">
                  <c:v>-5.8286984758021604E-2</c:v>
                </c:pt>
                <c:pt idx="16">
                  <c:v>-5.8062524341228772E-2</c:v>
                </c:pt>
                <c:pt idx="17">
                  <c:v>-5.6177398658062601E-2</c:v>
                </c:pt>
                <c:pt idx="18">
                  <c:v>-5.614834413710719E-2</c:v>
                </c:pt>
                <c:pt idx="19">
                  <c:v>-5.6119289616151771E-2</c:v>
                </c:pt>
                <c:pt idx="20">
                  <c:v>-5.5198090392918252E-2</c:v>
                </c:pt>
                <c:pt idx="21">
                  <c:v>-5.5195241910471649E-2</c:v>
                </c:pt>
                <c:pt idx="22">
                  <c:v>-5.5187266159621134E-2</c:v>
                </c:pt>
                <c:pt idx="23">
                  <c:v>-5.4258091185537115E-2</c:v>
                </c:pt>
                <c:pt idx="24">
                  <c:v>-5.4258091185537115E-2</c:v>
                </c:pt>
                <c:pt idx="25">
                  <c:v>-5.4197133661179675E-2</c:v>
                </c:pt>
                <c:pt idx="26">
                  <c:v>-5.4173206408628147E-2</c:v>
                </c:pt>
                <c:pt idx="27">
                  <c:v>-5.4160103389373743E-2</c:v>
                </c:pt>
                <c:pt idx="28">
                  <c:v>-5.3442855509317475E-2</c:v>
                </c:pt>
                <c:pt idx="29">
                  <c:v>-5.3442855509317475E-2</c:v>
                </c:pt>
                <c:pt idx="30">
                  <c:v>-5.3434879758466967E-2</c:v>
                </c:pt>
                <c:pt idx="31">
                  <c:v>-5.3434879758466967E-2</c:v>
                </c:pt>
                <c:pt idx="32">
                  <c:v>-5.3394431307725115E-2</c:v>
                </c:pt>
                <c:pt idx="33">
                  <c:v>-5.3212128431142106E-2</c:v>
                </c:pt>
                <c:pt idx="34">
                  <c:v>-5.3212128431142106E-2</c:v>
                </c:pt>
                <c:pt idx="35">
                  <c:v>-5.242366848992059E-2</c:v>
                </c:pt>
                <c:pt idx="36">
                  <c:v>-5.242366848992059E-2</c:v>
                </c:pt>
                <c:pt idx="37">
                  <c:v>-5.242082000747398E-2</c:v>
                </c:pt>
                <c:pt idx="38">
                  <c:v>-5.242082000747398E-2</c:v>
                </c:pt>
                <c:pt idx="39">
                  <c:v>-5.1599317669871803E-2</c:v>
                </c:pt>
                <c:pt idx="40">
                  <c:v>-5.0499233748991207E-2</c:v>
                </c:pt>
                <c:pt idx="41">
                  <c:v>-5.0499233748991207E-2</c:v>
                </c:pt>
                <c:pt idx="42">
                  <c:v>-5.0498664052501883E-2</c:v>
                </c:pt>
                <c:pt idx="43">
                  <c:v>-5.0498664052501883E-2</c:v>
                </c:pt>
                <c:pt idx="44">
                  <c:v>-4.8393635524457454E-2</c:v>
                </c:pt>
                <c:pt idx="45">
                  <c:v>-4.7477563569627838E-2</c:v>
                </c:pt>
                <c:pt idx="46">
                  <c:v>-4.6593394618200244E-2</c:v>
                </c:pt>
                <c:pt idx="47">
                  <c:v>-4.6585418867349737E-2</c:v>
                </c:pt>
                <c:pt idx="48">
                  <c:v>-4.6572315848095333E-2</c:v>
                </c:pt>
                <c:pt idx="49">
                  <c:v>-4.6503382572887386E-2</c:v>
                </c:pt>
                <c:pt idx="50">
                  <c:v>-4.6503382572887386E-2</c:v>
                </c:pt>
                <c:pt idx="51">
                  <c:v>-4.6495406822036879E-2</c:v>
                </c:pt>
                <c:pt idx="52">
                  <c:v>-4.5497298572744906E-2</c:v>
                </c:pt>
                <c:pt idx="53">
                  <c:v>-4.2645397947199466E-2</c:v>
                </c:pt>
                <c:pt idx="54">
                  <c:v>-4.2645397947199466E-2</c:v>
                </c:pt>
                <c:pt idx="55">
                  <c:v>-4.1803386535981694E-2</c:v>
                </c:pt>
                <c:pt idx="56">
                  <c:v>-4.1803386535981694E-2</c:v>
                </c:pt>
                <c:pt idx="57">
                  <c:v>-4.1742998708113571E-2</c:v>
                </c:pt>
                <c:pt idx="58">
                  <c:v>-4.1742998708113571E-2</c:v>
                </c:pt>
                <c:pt idx="59">
                  <c:v>-4.1742429011624248E-2</c:v>
                </c:pt>
                <c:pt idx="60">
                  <c:v>-4.1742429011624248E-2</c:v>
                </c:pt>
                <c:pt idx="61">
                  <c:v>-4.1740150225666961E-2</c:v>
                </c:pt>
                <c:pt idx="62">
                  <c:v>-4.1740150225666961E-2</c:v>
                </c:pt>
                <c:pt idx="63">
                  <c:v>-4.1735022957263064E-2</c:v>
                </c:pt>
                <c:pt idx="64">
                  <c:v>-4.1735022957263064E-2</c:v>
                </c:pt>
                <c:pt idx="65">
                  <c:v>-4.1734453260773748E-2</c:v>
                </c:pt>
                <c:pt idx="66">
                  <c:v>-4.1734453260773748E-2</c:v>
                </c:pt>
                <c:pt idx="67">
                  <c:v>-4.1724198723965947E-2</c:v>
                </c:pt>
                <c:pt idx="68">
                  <c:v>-4.1724198723965947E-2</c:v>
                </c:pt>
                <c:pt idx="69">
                  <c:v>-4.1690016934606638E-2</c:v>
                </c:pt>
                <c:pt idx="70">
                  <c:v>-4.1690016934606638E-2</c:v>
                </c:pt>
                <c:pt idx="71">
                  <c:v>-4.078704799903142E-2</c:v>
                </c:pt>
                <c:pt idx="72">
                  <c:v>-4.0765969228926509E-2</c:v>
                </c:pt>
                <c:pt idx="73">
                  <c:v>-3.9761594318251998E-2</c:v>
                </c:pt>
                <c:pt idx="74">
                  <c:v>-3.9711461027191669E-2</c:v>
                </c:pt>
                <c:pt idx="75">
                  <c:v>-3.8928128354374057E-2</c:v>
                </c:pt>
                <c:pt idx="76">
                  <c:v>-3.892015260352355E-2</c:v>
                </c:pt>
                <c:pt idx="77">
                  <c:v>-3.8909328370226433E-2</c:v>
                </c:pt>
                <c:pt idx="78">
                  <c:v>-3.8866601133527287E-2</c:v>
                </c:pt>
                <c:pt idx="79">
                  <c:v>-3.886432234757E-2</c:v>
                </c:pt>
                <c:pt idx="80">
                  <c:v>-3.886147386512339E-2</c:v>
                </c:pt>
                <c:pt idx="81">
                  <c:v>-3.8859195079166103E-2</c:v>
                </c:pt>
                <c:pt idx="82">
                  <c:v>-3.885862538267678E-2</c:v>
                </c:pt>
                <c:pt idx="83">
                  <c:v>-3.8856346596719493E-2</c:v>
                </c:pt>
                <c:pt idx="84">
                  <c:v>-3.8851219328315596E-2</c:v>
                </c:pt>
                <c:pt idx="85">
                  <c:v>-3.8845522363422383E-2</c:v>
                </c:pt>
                <c:pt idx="86">
                  <c:v>-3.8843243577465089E-2</c:v>
                </c:pt>
                <c:pt idx="87">
                  <c:v>-3.8830140558210685E-2</c:v>
                </c:pt>
                <c:pt idx="88">
                  <c:v>-3.8829570861721369E-2</c:v>
                </c:pt>
                <c:pt idx="89">
                  <c:v>-3.8827292075764082E-2</c:v>
                </c:pt>
                <c:pt idx="90">
                  <c:v>-3.8824443593317472E-2</c:v>
                </c:pt>
                <c:pt idx="91">
                  <c:v>-3.8822164807360178E-2</c:v>
                </c:pt>
                <c:pt idx="92">
                  <c:v>-3.8819316324913575E-2</c:v>
                </c:pt>
                <c:pt idx="93">
                  <c:v>-3.8816467842466965E-2</c:v>
                </c:pt>
                <c:pt idx="94">
                  <c:v>-3.8806783002148487E-2</c:v>
                </c:pt>
                <c:pt idx="95">
                  <c:v>-3.8793110286404767E-2</c:v>
                </c:pt>
                <c:pt idx="96">
                  <c:v>-3.8790261803958156E-2</c:v>
                </c:pt>
                <c:pt idx="97">
                  <c:v>-3.8782855749596973E-2</c:v>
                </c:pt>
                <c:pt idx="98">
                  <c:v>-3.8782286053107649E-2</c:v>
                </c:pt>
                <c:pt idx="99">
                  <c:v>-3.8774879998746466E-2</c:v>
                </c:pt>
                <c:pt idx="100">
                  <c:v>-3.8745255781301724E-2</c:v>
                </c:pt>
                <c:pt idx="101">
                  <c:v>-3.8724746707686136E-2</c:v>
                </c:pt>
                <c:pt idx="102">
                  <c:v>-3.8711073991942409E-2</c:v>
                </c:pt>
                <c:pt idx="103">
                  <c:v>-3.8197207758574055E-2</c:v>
                </c:pt>
                <c:pt idx="104">
                  <c:v>-3.6900578548877405E-2</c:v>
                </c:pt>
                <c:pt idx="105">
                  <c:v>-3.6842469506966576E-2</c:v>
                </c:pt>
                <c:pt idx="106">
                  <c:v>-3.679974227026743E-2</c:v>
                </c:pt>
                <c:pt idx="107">
                  <c:v>-3.6778093803673195E-2</c:v>
                </c:pt>
                <c:pt idx="108">
                  <c:v>-3.6031791402661509E-2</c:v>
                </c:pt>
                <c:pt idx="109">
                  <c:v>-3.5072422514643424E-2</c:v>
                </c:pt>
                <c:pt idx="110">
                  <c:v>-3.4854228759233136E-2</c:v>
                </c:pt>
                <c:pt idx="111">
                  <c:v>-3.4854228759233136E-2</c:v>
                </c:pt>
                <c:pt idx="112">
                  <c:v>-3.4854228759233136E-2</c:v>
                </c:pt>
                <c:pt idx="113">
                  <c:v>-3.7973317038270546E-2</c:v>
                </c:pt>
                <c:pt idx="114">
                  <c:v>-3.7970468555823936E-2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1F0-4F3D-8233-392BE5EF7B44}"/>
            </c:ext>
          </c:extLst>
        </c:ser>
        <c:ser>
          <c:idx val="8"/>
          <c:order val="8"/>
          <c:tx>
            <c:strRef>
              <c:f>'A (old)'!$T$1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(old)'!$S$2:$S$17</c:f>
              <c:numCache>
                <c:formatCode>General</c:formatCode>
                <c:ptCount val="16"/>
                <c:pt idx="0">
                  <c:v>10000</c:v>
                </c:pt>
                <c:pt idx="1">
                  <c:v>12000</c:v>
                </c:pt>
                <c:pt idx="2">
                  <c:v>14000</c:v>
                </c:pt>
                <c:pt idx="3">
                  <c:v>16000</c:v>
                </c:pt>
                <c:pt idx="4">
                  <c:v>18000</c:v>
                </c:pt>
                <c:pt idx="5">
                  <c:v>20000</c:v>
                </c:pt>
                <c:pt idx="6">
                  <c:v>22000</c:v>
                </c:pt>
                <c:pt idx="7">
                  <c:v>24000</c:v>
                </c:pt>
                <c:pt idx="8">
                  <c:v>26000</c:v>
                </c:pt>
                <c:pt idx="9">
                  <c:v>28000</c:v>
                </c:pt>
                <c:pt idx="10">
                  <c:v>30000</c:v>
                </c:pt>
                <c:pt idx="11">
                  <c:v>32000</c:v>
                </c:pt>
                <c:pt idx="12">
                  <c:v>34000</c:v>
                </c:pt>
                <c:pt idx="13">
                  <c:v>36000</c:v>
                </c:pt>
                <c:pt idx="14">
                  <c:v>38000</c:v>
                </c:pt>
                <c:pt idx="15">
                  <c:v>40000</c:v>
                </c:pt>
              </c:numCache>
            </c:numRef>
          </c:xVal>
          <c:yVal>
            <c:numRef>
              <c:f>'A (old)'!$T$2:$T$17</c:f>
              <c:numCache>
                <c:formatCode>General</c:formatCode>
                <c:ptCount val="16"/>
                <c:pt idx="0">
                  <c:v>3.9984580891833599E-2</c:v>
                </c:pt>
                <c:pt idx="1">
                  <c:v>2.6724832819949636E-2</c:v>
                </c:pt>
                <c:pt idx="2">
                  <c:v>1.4698157148314021E-2</c:v>
                </c:pt>
                <c:pt idx="3">
                  <c:v>3.9045538769267377E-3</c:v>
                </c:pt>
                <c:pt idx="4">
                  <c:v>-5.6559769942121987E-3</c:v>
                </c:pt>
                <c:pt idx="5">
                  <c:v>-1.3983435465102792E-2</c:v>
                </c:pt>
                <c:pt idx="6">
                  <c:v>-2.1077821535745028E-2</c:v>
                </c:pt>
                <c:pt idx="7">
                  <c:v>-2.6939135206138901E-2</c:v>
                </c:pt>
                <c:pt idx="8">
                  <c:v>-3.1567376476284464E-2</c:v>
                </c:pt>
                <c:pt idx="9">
                  <c:v>-3.4962545346181609E-2</c:v>
                </c:pt>
                <c:pt idx="10">
                  <c:v>-3.7124641815830473E-2</c:v>
                </c:pt>
                <c:pt idx="11">
                  <c:v>-3.8053665885230958E-2</c:v>
                </c:pt>
                <c:pt idx="12">
                  <c:v>-3.7749617554383108E-2</c:v>
                </c:pt>
                <c:pt idx="13">
                  <c:v>-3.6212496823286922E-2</c:v>
                </c:pt>
                <c:pt idx="14">
                  <c:v>-3.3442303691942371E-2</c:v>
                </c:pt>
                <c:pt idx="15">
                  <c:v>-2.9439038160349484E-2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1F0-4F3D-8233-392BE5EF7B44}"/>
            </c:ext>
          </c:extLst>
        </c:ser>
        <c:ser>
          <c:idx val="9"/>
          <c:order val="9"/>
          <c:tx>
            <c:strRef>
              <c:f>'A (old)'!$S$20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(old)'!$S$21:$S$992</c:f>
              <c:numCache>
                <c:formatCode>General</c:formatCode>
                <c:ptCount val="972"/>
                <c:pt idx="0">
                  <c:v>0</c:v>
                </c:pt>
                <c:pt idx="1">
                  <c:v>4.0023999972618185E-3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1F0-4F3D-8233-392BE5EF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43584"/>
        <c:axId val="1"/>
      </c:scatterChart>
      <c:valAx>
        <c:axId val="867743584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21727198630086"/>
              <c:y val="0.86305732484076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43304843304843E-2"/>
              <c:y val="0.378980891719745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7435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1111126066506644"/>
          <c:y val="0.91719745222929938"/>
          <c:w val="0.98575633174058375"/>
          <c:h val="0.980891719745222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O-C Diagr.</a:t>
            </a:r>
          </a:p>
        </c:rich>
      </c:tx>
      <c:layout>
        <c:manualLayout>
          <c:xMode val="edge"/>
          <c:yMode val="edge"/>
          <c:x val="0.36445242369838421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17055655296231"/>
          <c:y val="0.14893617021276595"/>
          <c:w val="0.77917414721723521"/>
          <c:h val="0.629179331306990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(old)'!$H$21:$H$992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97-4F06-B365-9598D2915815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BAV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(old)'!$D$21:$D$992</c:f>
                <c:numCache>
                  <c:formatCode>General</c:formatCode>
                  <c:ptCount val="972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2.0000000000000001E-4</c:v>
                  </c:pt>
                  <c:pt idx="56">
                    <c:v>2.0000000000000001E-4</c:v>
                  </c:pt>
                  <c:pt idx="57">
                    <c:v>5.0000000000000001E-4</c:v>
                  </c:pt>
                  <c:pt idx="58">
                    <c:v>5.0000000000000001E-4</c:v>
                  </c:pt>
                  <c:pt idx="59">
                    <c:v>5.0000000000000001E-4</c:v>
                  </c:pt>
                  <c:pt idx="60">
                    <c:v>5.0000000000000001E-4</c:v>
                  </c:pt>
                  <c:pt idx="61">
                    <c:v>2.9999999999999997E-4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4.0000000000000002E-4</c:v>
                  </c:pt>
                  <c:pt idx="66">
                    <c:v>4.0000000000000002E-4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1E-4</c:v>
                  </c:pt>
                  <c:pt idx="72">
                    <c:v>1E-4</c:v>
                  </c:pt>
                  <c:pt idx="73">
                    <c:v>1E-4</c:v>
                  </c:pt>
                  <c:pt idx="74">
                    <c:v>2.0000000000000001E-4</c:v>
                  </c:pt>
                  <c:pt idx="75">
                    <c:v>2.9999999999999997E-4</c:v>
                  </c:pt>
                  <c:pt idx="76">
                    <c:v>6.9999999999999999E-4</c:v>
                  </c:pt>
                  <c:pt idx="77">
                    <c:v>5.0000000000000001E-4</c:v>
                  </c:pt>
                  <c:pt idx="78">
                    <c:v>5.9999999999999995E-4</c:v>
                  </c:pt>
                  <c:pt idx="79">
                    <c:v>5.9999999999999995E-4</c:v>
                  </c:pt>
                  <c:pt idx="80">
                    <c:v>6.9999999999999999E-4</c:v>
                  </c:pt>
                  <c:pt idx="81">
                    <c:v>5.0000000000000001E-4</c:v>
                  </c:pt>
                  <c:pt idx="82">
                    <c:v>5.9999999999999995E-4</c:v>
                  </c:pt>
                  <c:pt idx="83">
                    <c:v>2.9999999999999997E-4</c:v>
                  </c:pt>
                  <c:pt idx="84">
                    <c:v>6.9999999999999999E-4</c:v>
                  </c:pt>
                  <c:pt idx="85">
                    <c:v>4.0000000000000002E-4</c:v>
                  </c:pt>
                  <c:pt idx="86">
                    <c:v>5.0000000000000001E-4</c:v>
                  </c:pt>
                  <c:pt idx="87">
                    <c:v>2.9999999999999997E-4</c:v>
                  </c:pt>
                  <c:pt idx="88">
                    <c:v>1.2999999999999999E-3</c:v>
                  </c:pt>
                  <c:pt idx="89">
                    <c:v>5.0000000000000001E-4</c:v>
                  </c:pt>
                  <c:pt idx="90">
                    <c:v>1E-3</c:v>
                  </c:pt>
                  <c:pt idx="91">
                    <c:v>8.0000000000000004E-4</c:v>
                  </c:pt>
                  <c:pt idx="92">
                    <c:v>6.9999999999999999E-4</c:v>
                  </c:pt>
                  <c:pt idx="93">
                    <c:v>5.9999999999999995E-4</c:v>
                  </c:pt>
                  <c:pt idx="94">
                    <c:v>8.9999999999999998E-4</c:v>
                  </c:pt>
                  <c:pt idx="95">
                    <c:v>6.9999999999999999E-4</c:v>
                  </c:pt>
                  <c:pt idx="96">
                    <c:v>5.0000000000000001E-4</c:v>
                  </c:pt>
                  <c:pt idx="97">
                    <c:v>2.5999999999999999E-3</c:v>
                  </c:pt>
                  <c:pt idx="98">
                    <c:v>4.0000000000000002E-4</c:v>
                  </c:pt>
                  <c:pt idx="99">
                    <c:v>1E-4</c:v>
                  </c:pt>
                  <c:pt idx="100">
                    <c:v>5.9999999999999995E-4</c:v>
                  </c:pt>
                  <c:pt idx="101">
                    <c:v>2.0000000000000001E-4</c:v>
                  </c:pt>
                  <c:pt idx="102">
                    <c:v>5.9999999999999995E-4</c:v>
                  </c:pt>
                  <c:pt idx="103">
                    <c:v>2.9999999999999997E-4</c:v>
                  </c:pt>
                  <c:pt idx="104">
                    <c:v>6.9999999999999999E-4</c:v>
                  </c:pt>
                  <c:pt idx="105">
                    <c:v>0</c:v>
                  </c:pt>
                  <c:pt idx="106">
                    <c:v>4.0000000000000002E-4</c:v>
                  </c:pt>
                  <c:pt idx="107">
                    <c:v>1E-4</c:v>
                  </c:pt>
                  <c:pt idx="108">
                    <c:v>8.9999999999999998E-4</c:v>
                  </c:pt>
                  <c:pt idx="109">
                    <c:v>6.9999999999999999E-4</c:v>
                  </c:pt>
                  <c:pt idx="110">
                    <c:v>1E-4</c:v>
                  </c:pt>
                  <c:pt idx="111">
                    <c:v>2.9999999999999997E-4</c:v>
                  </c:pt>
                  <c:pt idx="112">
                    <c:v>2.9999999999999997E-4</c:v>
                  </c:pt>
                  <c:pt idx="117">
                    <c:v>2E-3</c:v>
                  </c:pt>
                  <c:pt idx="118">
                    <c:v>5.9999999999999995E-4</c:v>
                  </c:pt>
                  <c:pt idx="119">
                    <c:v>5.0000000000000001E-4</c:v>
                  </c:pt>
                  <c:pt idx="120">
                    <c:v>2.9999999999999997E-4</c:v>
                  </c:pt>
                  <c:pt idx="121">
                    <c:v>5.0000000000000001E-4</c:v>
                  </c:pt>
                  <c:pt idx="122">
                    <c:v>2.0000000000000001E-4</c:v>
                  </c:pt>
                  <c:pt idx="123">
                    <c:v>1.6999999999999999E-3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5.0000000000000001E-4</c:v>
                  </c:pt>
                  <c:pt idx="127">
                    <c:v>6.9999999999999999E-4</c:v>
                  </c:pt>
                  <c:pt idx="128">
                    <c:v>4.0000000000000002E-4</c:v>
                  </c:pt>
                </c:numCache>
              </c:numRef>
            </c:plus>
            <c:minus>
              <c:numRef>
                <c:f>'A (old)'!$D$21:$D$992</c:f>
                <c:numCache>
                  <c:formatCode>General</c:formatCode>
                  <c:ptCount val="972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2.0000000000000001E-4</c:v>
                  </c:pt>
                  <c:pt idx="56">
                    <c:v>2.0000000000000001E-4</c:v>
                  </c:pt>
                  <c:pt idx="57">
                    <c:v>5.0000000000000001E-4</c:v>
                  </c:pt>
                  <c:pt idx="58">
                    <c:v>5.0000000000000001E-4</c:v>
                  </c:pt>
                  <c:pt idx="59">
                    <c:v>5.0000000000000001E-4</c:v>
                  </c:pt>
                  <c:pt idx="60">
                    <c:v>5.0000000000000001E-4</c:v>
                  </c:pt>
                  <c:pt idx="61">
                    <c:v>2.9999999999999997E-4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4.0000000000000002E-4</c:v>
                  </c:pt>
                  <c:pt idx="66">
                    <c:v>4.0000000000000002E-4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1E-4</c:v>
                  </c:pt>
                  <c:pt idx="72">
                    <c:v>1E-4</c:v>
                  </c:pt>
                  <c:pt idx="73">
                    <c:v>1E-4</c:v>
                  </c:pt>
                  <c:pt idx="74">
                    <c:v>2.0000000000000001E-4</c:v>
                  </c:pt>
                  <c:pt idx="75">
                    <c:v>2.9999999999999997E-4</c:v>
                  </c:pt>
                  <c:pt idx="76">
                    <c:v>6.9999999999999999E-4</c:v>
                  </c:pt>
                  <c:pt idx="77">
                    <c:v>5.0000000000000001E-4</c:v>
                  </c:pt>
                  <c:pt idx="78">
                    <c:v>5.9999999999999995E-4</c:v>
                  </c:pt>
                  <c:pt idx="79">
                    <c:v>5.9999999999999995E-4</c:v>
                  </c:pt>
                  <c:pt idx="80">
                    <c:v>6.9999999999999999E-4</c:v>
                  </c:pt>
                  <c:pt idx="81">
                    <c:v>5.0000000000000001E-4</c:v>
                  </c:pt>
                  <c:pt idx="82">
                    <c:v>5.9999999999999995E-4</c:v>
                  </c:pt>
                  <c:pt idx="83">
                    <c:v>2.9999999999999997E-4</c:v>
                  </c:pt>
                  <c:pt idx="84">
                    <c:v>6.9999999999999999E-4</c:v>
                  </c:pt>
                  <c:pt idx="85">
                    <c:v>4.0000000000000002E-4</c:v>
                  </c:pt>
                  <c:pt idx="86">
                    <c:v>5.0000000000000001E-4</c:v>
                  </c:pt>
                  <c:pt idx="87">
                    <c:v>2.9999999999999997E-4</c:v>
                  </c:pt>
                  <c:pt idx="88">
                    <c:v>1.2999999999999999E-3</c:v>
                  </c:pt>
                  <c:pt idx="89">
                    <c:v>5.0000000000000001E-4</c:v>
                  </c:pt>
                  <c:pt idx="90">
                    <c:v>1E-3</c:v>
                  </c:pt>
                  <c:pt idx="91">
                    <c:v>8.0000000000000004E-4</c:v>
                  </c:pt>
                  <c:pt idx="92">
                    <c:v>6.9999999999999999E-4</c:v>
                  </c:pt>
                  <c:pt idx="93">
                    <c:v>5.9999999999999995E-4</c:v>
                  </c:pt>
                  <c:pt idx="94">
                    <c:v>8.9999999999999998E-4</c:v>
                  </c:pt>
                  <c:pt idx="95">
                    <c:v>6.9999999999999999E-4</c:v>
                  </c:pt>
                  <c:pt idx="96">
                    <c:v>5.0000000000000001E-4</c:v>
                  </c:pt>
                  <c:pt idx="97">
                    <c:v>2.5999999999999999E-3</c:v>
                  </c:pt>
                  <c:pt idx="98">
                    <c:v>4.0000000000000002E-4</c:v>
                  </c:pt>
                  <c:pt idx="99">
                    <c:v>1E-4</c:v>
                  </c:pt>
                  <c:pt idx="100">
                    <c:v>5.9999999999999995E-4</c:v>
                  </c:pt>
                  <c:pt idx="101">
                    <c:v>2.0000000000000001E-4</c:v>
                  </c:pt>
                  <c:pt idx="102">
                    <c:v>5.9999999999999995E-4</c:v>
                  </c:pt>
                  <c:pt idx="103">
                    <c:v>2.9999999999999997E-4</c:v>
                  </c:pt>
                  <c:pt idx="104">
                    <c:v>6.9999999999999999E-4</c:v>
                  </c:pt>
                  <c:pt idx="105">
                    <c:v>0</c:v>
                  </c:pt>
                  <c:pt idx="106">
                    <c:v>4.0000000000000002E-4</c:v>
                  </c:pt>
                  <c:pt idx="107">
                    <c:v>1E-4</c:v>
                  </c:pt>
                  <c:pt idx="108">
                    <c:v>8.9999999999999998E-4</c:v>
                  </c:pt>
                  <c:pt idx="109">
                    <c:v>6.9999999999999999E-4</c:v>
                  </c:pt>
                  <c:pt idx="110">
                    <c:v>1E-4</c:v>
                  </c:pt>
                  <c:pt idx="111">
                    <c:v>2.9999999999999997E-4</c:v>
                  </c:pt>
                  <c:pt idx="112">
                    <c:v>2.9999999999999997E-4</c:v>
                  </c:pt>
                  <c:pt idx="117">
                    <c:v>2E-3</c:v>
                  </c:pt>
                  <c:pt idx="118">
                    <c:v>5.9999999999999995E-4</c:v>
                  </c:pt>
                  <c:pt idx="119">
                    <c:v>5.0000000000000001E-4</c:v>
                  </c:pt>
                  <c:pt idx="120">
                    <c:v>2.9999999999999997E-4</c:v>
                  </c:pt>
                  <c:pt idx="121">
                    <c:v>5.0000000000000001E-4</c:v>
                  </c:pt>
                  <c:pt idx="122">
                    <c:v>2.0000000000000001E-4</c:v>
                  </c:pt>
                  <c:pt idx="123">
                    <c:v>1.6999999999999999E-3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5.0000000000000001E-4</c:v>
                  </c:pt>
                  <c:pt idx="127">
                    <c:v>6.9999999999999999E-4</c:v>
                  </c:pt>
                  <c:pt idx="128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(old)'!$I$21:$I$992</c:f>
              <c:numCache>
                <c:formatCode>General</c:formatCode>
                <c:ptCount val="972"/>
                <c:pt idx="4">
                  <c:v>9.8051999957533553E-3</c:v>
                </c:pt>
                <c:pt idx="5">
                  <c:v>3.6264000009396113E-3</c:v>
                </c:pt>
                <c:pt idx="7">
                  <c:v>3.1311999991885386E-3</c:v>
                </c:pt>
                <c:pt idx="8">
                  <c:v>6.4032000009319745E-3</c:v>
                </c:pt>
                <c:pt idx="9">
                  <c:v>9.9000000045634806E-3</c:v>
                </c:pt>
                <c:pt idx="16">
                  <c:v>-2.8800001018680632E-5</c:v>
                </c:pt>
                <c:pt idx="32">
                  <c:v>-5.7159999996656552E-3</c:v>
                </c:pt>
                <c:pt idx="33">
                  <c:v>-1.593200000206707E-2</c:v>
                </c:pt>
                <c:pt idx="34">
                  <c:v>-1.593200000206707E-2</c:v>
                </c:pt>
                <c:pt idx="49">
                  <c:v>-2.7880800000275485E-2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97-4F06-B365-9598D2915815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(old)'!$J$21:$J$992</c:f>
              <c:numCache>
                <c:formatCode>General</c:formatCode>
                <c:ptCount val="972"/>
                <c:pt idx="3">
                  <c:v>2.7556400003959425E-2</c:v>
                </c:pt>
                <c:pt idx="6">
                  <c:v>3.4435199995641597E-2</c:v>
                </c:pt>
                <c:pt idx="14">
                  <c:v>7.8279999943333678E-3</c:v>
                </c:pt>
                <c:pt idx="17">
                  <c:v>7.2199999704025686E-4</c:v>
                </c:pt>
                <c:pt idx="18">
                  <c:v>-1.3967999984743074E-3</c:v>
                </c:pt>
                <c:pt idx="19">
                  <c:v>-5.1560000429162756E-4</c:v>
                </c:pt>
                <c:pt idx="20">
                  <c:v>3.6479999835137278E-4</c:v>
                </c:pt>
                <c:pt idx="21">
                  <c:v>-1.7529200005810708E-2</c:v>
                </c:pt>
                <c:pt idx="22">
                  <c:v>-1.0032400001364294E-2</c:v>
                </c:pt>
                <c:pt idx="23">
                  <c:v>3.3448000031057745E-3</c:v>
                </c:pt>
                <c:pt idx="24">
                  <c:v>8.3448000004864298E-3</c:v>
                </c:pt>
                <c:pt idx="25">
                  <c:v>-1.2786800005414989E-2</c:v>
                </c:pt>
                <c:pt idx="26">
                  <c:v>-8.296400003018789E-3</c:v>
                </c:pt>
                <c:pt idx="27">
                  <c:v>-4.4087999995099381E-3</c:v>
                </c:pt>
                <c:pt idx="39">
                  <c:v>-1.6414800003985874E-2</c:v>
                </c:pt>
                <c:pt idx="46">
                  <c:v>-3.2230400007392745E-2</c:v>
                </c:pt>
                <c:pt idx="47">
                  <c:v>-3.4733599997707643E-2</c:v>
                </c:pt>
                <c:pt idx="48">
                  <c:v>-3.3846000005723909E-2</c:v>
                </c:pt>
                <c:pt idx="51">
                  <c:v>-3.7984000002325047E-2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97-4F06-B365-9598D2915815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(old)'!$D$21:$D$75</c:f>
                <c:numCache>
                  <c:formatCode>General</c:formatCode>
                  <c:ptCount val="55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</c:numCache>
              </c:numRef>
            </c:plus>
            <c:minus>
              <c:numRef>
                <c:f>'A (old)'!$D$21:$D$75</c:f>
                <c:numCache>
                  <c:formatCode>General</c:formatCode>
                  <c:ptCount val="55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(old)'!$K$21:$K$992</c:f>
              <c:numCache>
                <c:formatCode>General</c:formatCode>
                <c:ptCount val="972"/>
                <c:pt idx="2">
                  <c:v>2.4957599998742808E-2</c:v>
                </c:pt>
                <c:pt idx="10">
                  <c:v>5.0279999995836988E-3</c:v>
                </c:pt>
                <c:pt idx="11">
                  <c:v>6.1280000008991919E-3</c:v>
                </c:pt>
                <c:pt idx="12">
                  <c:v>6.0248000008868985E-3</c:v>
                </c:pt>
                <c:pt idx="28">
                  <c:v>-1.591799999732757E-2</c:v>
                </c:pt>
                <c:pt idx="29">
                  <c:v>-1.5218000000459142E-2</c:v>
                </c:pt>
                <c:pt idx="30">
                  <c:v>-1.4421200001379475E-2</c:v>
                </c:pt>
                <c:pt idx="31">
                  <c:v>-1.3321200007339939E-2</c:v>
                </c:pt>
                <c:pt idx="35">
                  <c:v>-1.4591200000722893E-2</c:v>
                </c:pt>
                <c:pt idx="36">
                  <c:v>-1.3991200001328252E-2</c:v>
                </c:pt>
                <c:pt idx="37">
                  <c:v>-1.5185200005362276E-2</c:v>
                </c:pt>
                <c:pt idx="38">
                  <c:v>-1.4985200003138743E-2</c:v>
                </c:pt>
                <c:pt idx="40">
                  <c:v>-1.8377600004896522E-2</c:v>
                </c:pt>
                <c:pt idx="41">
                  <c:v>-1.7577600003278349E-2</c:v>
                </c:pt>
                <c:pt idx="42">
                  <c:v>-2.0856399998592678E-2</c:v>
                </c:pt>
                <c:pt idx="43">
                  <c:v>-1.985640000202693E-2</c:v>
                </c:pt>
                <c:pt idx="44">
                  <c:v>-2.3022399996989407E-2</c:v>
                </c:pt>
                <c:pt idx="45">
                  <c:v>-2.6632800007064361E-2</c:v>
                </c:pt>
                <c:pt idx="50">
                  <c:v>-2.7880800000275485E-2</c:v>
                </c:pt>
                <c:pt idx="52">
                  <c:v>-3.0141600007482339E-2</c:v>
                </c:pt>
                <c:pt idx="53">
                  <c:v>-3.6114400005317293E-2</c:v>
                </c:pt>
                <c:pt idx="54">
                  <c:v>-3.6114400005317293E-2</c:v>
                </c:pt>
                <c:pt idx="55">
                  <c:v>-3.5080800000287127E-2</c:v>
                </c:pt>
                <c:pt idx="56">
                  <c:v>-3.5080800000287127E-2</c:v>
                </c:pt>
                <c:pt idx="57">
                  <c:v>-3.4933599999931175E-2</c:v>
                </c:pt>
                <c:pt idx="58">
                  <c:v>-3.4933599999931175E-2</c:v>
                </c:pt>
                <c:pt idx="59">
                  <c:v>-3.6512399994535372E-2</c:v>
                </c:pt>
                <c:pt idx="60">
                  <c:v>-3.6512399994535372E-2</c:v>
                </c:pt>
                <c:pt idx="61">
                  <c:v>-3.6427600003662519E-2</c:v>
                </c:pt>
                <c:pt idx="62">
                  <c:v>-3.6427600003662519E-2</c:v>
                </c:pt>
                <c:pt idx="63">
                  <c:v>-3.3736799996404443E-2</c:v>
                </c:pt>
                <c:pt idx="64">
                  <c:v>-3.3736799996404443E-2</c:v>
                </c:pt>
                <c:pt idx="65">
                  <c:v>-3.8015600002836436E-2</c:v>
                </c:pt>
                <c:pt idx="66">
                  <c:v>-3.8015600002836436E-2</c:v>
                </c:pt>
                <c:pt idx="67">
                  <c:v>-3.5933999999542721E-2</c:v>
                </c:pt>
                <c:pt idx="68">
                  <c:v>-3.5933999999542721E-2</c:v>
                </c:pt>
                <c:pt idx="69">
                  <c:v>-3.5562000004574656E-2</c:v>
                </c:pt>
                <c:pt idx="70">
                  <c:v>-3.5562000004574656E-2</c:v>
                </c:pt>
                <c:pt idx="71">
                  <c:v>-3.6759999995410908E-2</c:v>
                </c:pt>
                <c:pt idx="72">
                  <c:v>-4.3775600002845749E-2</c:v>
                </c:pt>
                <c:pt idx="75">
                  <c:v>-4.0384400002949405E-2</c:v>
                </c:pt>
                <c:pt idx="76">
                  <c:v>-3.8987600004475098E-2</c:v>
                </c:pt>
                <c:pt idx="77">
                  <c:v>-3.9384800002153497E-2</c:v>
                </c:pt>
                <c:pt idx="78">
                  <c:v>-3.8694800001394469E-2</c:v>
                </c:pt>
                <c:pt idx="79">
                  <c:v>-4.1909999999916181E-2</c:v>
                </c:pt>
                <c:pt idx="80">
                  <c:v>-3.7404000002425164E-2</c:v>
                </c:pt>
                <c:pt idx="81">
                  <c:v>-4.0019200001552235E-2</c:v>
                </c:pt>
                <c:pt idx="82">
                  <c:v>-4.0597999999590684E-2</c:v>
                </c:pt>
                <c:pt idx="83">
                  <c:v>-3.6913199997798074E-2</c:v>
                </c:pt>
                <c:pt idx="84">
                  <c:v>-3.742239999701269E-2</c:v>
                </c:pt>
                <c:pt idx="85">
                  <c:v>-3.6310399998910725E-2</c:v>
                </c:pt>
                <c:pt idx="86">
                  <c:v>-3.8525600000866689E-2</c:v>
                </c:pt>
                <c:pt idx="87">
                  <c:v>-3.8838000000396278E-2</c:v>
                </c:pt>
                <c:pt idx="88">
                  <c:v>-4.111679999914486E-2</c:v>
                </c:pt>
                <c:pt idx="89">
                  <c:v>-3.7132000004930887E-2</c:v>
                </c:pt>
                <c:pt idx="90">
                  <c:v>-3.8125999999465421E-2</c:v>
                </c:pt>
                <c:pt idx="91">
                  <c:v>-3.8041200001316611E-2</c:v>
                </c:pt>
                <c:pt idx="92">
                  <c:v>-3.8635200005955994E-2</c:v>
                </c:pt>
                <c:pt idx="93">
                  <c:v>-4.0329200004634913E-2</c:v>
                </c:pt>
                <c:pt idx="94">
                  <c:v>-4.1268800006946549E-2</c:v>
                </c:pt>
                <c:pt idx="95">
                  <c:v>-3.936000000248896E-2</c:v>
                </c:pt>
                <c:pt idx="96">
                  <c:v>-3.6954000002879184E-2</c:v>
                </c:pt>
                <c:pt idx="97">
                  <c:v>-3.8378400000510737E-2</c:v>
                </c:pt>
                <c:pt idx="98">
                  <c:v>-3.7857199997233693E-2</c:v>
                </c:pt>
                <c:pt idx="99">
                  <c:v>-3.8881600004970096E-2</c:v>
                </c:pt>
                <c:pt idx="100">
                  <c:v>-3.8879200001247227E-2</c:v>
                </c:pt>
                <c:pt idx="101">
                  <c:v>-3.9016000002447981E-2</c:v>
                </c:pt>
                <c:pt idx="102">
                  <c:v>-3.8307199996779673E-2</c:v>
                </c:pt>
                <c:pt idx="103">
                  <c:v>-3.7504800005990546E-2</c:v>
                </c:pt>
                <c:pt idx="104">
                  <c:v>-3.6933600000338629E-2</c:v>
                </c:pt>
                <c:pt idx="105">
                  <c:v>-3.7641200004145503E-2</c:v>
                </c:pt>
                <c:pt idx="106">
                  <c:v>-3.6781200004043058E-2</c:v>
                </c:pt>
                <c:pt idx="107">
                  <c:v>-3.8175599998794496E-2</c:v>
                </c:pt>
                <c:pt idx="108">
                  <c:v>-3.8003599998774007E-2</c:v>
                </c:pt>
                <c:pt idx="109">
                  <c:v>-3.3102800000051502E-2</c:v>
                </c:pt>
                <c:pt idx="110">
                  <c:v>-3.453319999971427E-2</c:v>
                </c:pt>
                <c:pt idx="111">
                  <c:v>-3.445320000173524E-2</c:v>
                </c:pt>
                <c:pt idx="112">
                  <c:v>-3.4033200005069375E-2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397-4F06-B365-9598D2915815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(old)'!$D$21:$D$75</c:f>
                <c:numCache>
                  <c:formatCode>General</c:formatCode>
                  <c:ptCount val="55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</c:numCache>
              </c:numRef>
            </c:plus>
            <c:minus>
              <c:numRef>
                <c:f>'A (old)'!$D$21:$D$75</c:f>
                <c:numCache>
                  <c:formatCode>General</c:formatCode>
                  <c:ptCount val="55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(old)'!$L$21:$L$992</c:f>
              <c:numCache>
                <c:formatCode>General</c:formatCode>
                <c:ptCount val="972"/>
                <c:pt idx="73">
                  <c:v>-3.9199999999254942E-2</c:v>
                </c:pt>
                <c:pt idx="74">
                  <c:v>-3.7608641403494403E-2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397-4F06-B365-9598D2915815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(old)'!$D$21:$D$75</c:f>
                <c:numCache>
                  <c:formatCode>General</c:formatCode>
                  <c:ptCount val="55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</c:numCache>
              </c:numRef>
            </c:plus>
            <c:minus>
              <c:numRef>
                <c:f>'A (old)'!$D$21:$D$75</c:f>
                <c:numCache>
                  <c:formatCode>General</c:formatCode>
                  <c:ptCount val="55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397-4F06-B365-9598D2915815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(old)'!$D$21:$D$75</c:f>
                <c:numCache>
                  <c:formatCode>General</c:formatCode>
                  <c:ptCount val="55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</c:numCache>
              </c:numRef>
            </c:plus>
            <c:minus>
              <c:numRef>
                <c:f>'A (old)'!$D$21:$D$75</c:f>
                <c:numCache>
                  <c:formatCode>General</c:formatCode>
                  <c:ptCount val="55"/>
                  <c:pt idx="0">
                    <c:v>0</c:v>
                  </c:pt>
                  <c:pt idx="46">
                    <c:v>4.0000000000000001E-3</c:v>
                  </c:pt>
                  <c:pt idx="47">
                    <c:v>7.0000000000000001E-3</c:v>
                  </c:pt>
                  <c:pt idx="48">
                    <c:v>4.0000000000000001E-3</c:v>
                  </c:pt>
                  <c:pt idx="49">
                    <c:v>2.9999999999999997E-4</c:v>
                  </c:pt>
                  <c:pt idx="50">
                    <c:v>2.9999999999999997E-4</c:v>
                  </c:pt>
                  <c:pt idx="51">
                    <c:v>6.0000000000000001E-3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(old)'!$N$21:$N$992</c:f>
              <c:numCache>
                <c:formatCode>General</c:formatCode>
                <c:ptCount val="972"/>
                <c:pt idx="13">
                  <c:v>1.0138399993593339E-2</c:v>
                </c:pt>
                <c:pt idx="15">
                  <c:v>-2.1816000007675029E-3</c:v>
                </c:pt>
                <c:pt idx="113">
                  <c:v>-3.9353200001642108E-2</c:v>
                </c:pt>
                <c:pt idx="114">
                  <c:v>-3.8747200000216253E-2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397-4F06-B365-9598D2915815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(old)'!$O$21:$O$992</c:f>
              <c:numCache>
                <c:formatCode>General</c:formatCode>
                <c:ptCount val="972"/>
                <c:pt idx="2">
                  <c:v>-6.6823316954020981E-2</c:v>
                </c:pt>
                <c:pt idx="15">
                  <c:v>-5.8286984758021604E-2</c:v>
                </c:pt>
                <c:pt idx="16">
                  <c:v>-5.8062524341228772E-2</c:v>
                </c:pt>
                <c:pt idx="17">
                  <c:v>-5.6177398658062601E-2</c:v>
                </c:pt>
                <c:pt idx="18">
                  <c:v>-5.614834413710719E-2</c:v>
                </c:pt>
                <c:pt idx="19">
                  <c:v>-5.6119289616151771E-2</c:v>
                </c:pt>
                <c:pt idx="20">
                  <c:v>-5.5198090392918252E-2</c:v>
                </c:pt>
                <c:pt idx="21">
                  <c:v>-5.5195241910471649E-2</c:v>
                </c:pt>
                <c:pt idx="22">
                  <c:v>-5.5187266159621134E-2</c:v>
                </c:pt>
                <c:pt idx="23">
                  <c:v>-5.4258091185537115E-2</c:v>
                </c:pt>
                <c:pt idx="24">
                  <c:v>-5.4258091185537115E-2</c:v>
                </c:pt>
                <c:pt idx="25">
                  <c:v>-5.4197133661179675E-2</c:v>
                </c:pt>
                <c:pt idx="26">
                  <c:v>-5.4173206408628147E-2</c:v>
                </c:pt>
                <c:pt idx="27">
                  <c:v>-5.4160103389373743E-2</c:v>
                </c:pt>
                <c:pt idx="28">
                  <c:v>-5.3442855509317475E-2</c:v>
                </c:pt>
                <c:pt idx="29">
                  <c:v>-5.3442855509317475E-2</c:v>
                </c:pt>
                <c:pt idx="30">
                  <c:v>-5.3434879758466967E-2</c:v>
                </c:pt>
                <c:pt idx="31">
                  <c:v>-5.3434879758466967E-2</c:v>
                </c:pt>
                <c:pt idx="32">
                  <c:v>-5.3394431307725115E-2</c:v>
                </c:pt>
                <c:pt idx="33">
                  <c:v>-5.3212128431142106E-2</c:v>
                </c:pt>
                <c:pt idx="34">
                  <c:v>-5.3212128431142106E-2</c:v>
                </c:pt>
                <c:pt idx="35">
                  <c:v>-5.242366848992059E-2</c:v>
                </c:pt>
                <c:pt idx="36">
                  <c:v>-5.242366848992059E-2</c:v>
                </c:pt>
                <c:pt idx="37">
                  <c:v>-5.242082000747398E-2</c:v>
                </c:pt>
                <c:pt idx="38">
                  <c:v>-5.242082000747398E-2</c:v>
                </c:pt>
                <c:pt idx="39">
                  <c:v>-5.1599317669871803E-2</c:v>
                </c:pt>
                <c:pt idx="40">
                  <c:v>-5.0499233748991207E-2</c:v>
                </c:pt>
                <c:pt idx="41">
                  <c:v>-5.0499233748991207E-2</c:v>
                </c:pt>
                <c:pt idx="42">
                  <c:v>-5.0498664052501883E-2</c:v>
                </c:pt>
                <c:pt idx="43">
                  <c:v>-5.0498664052501883E-2</c:v>
                </c:pt>
                <c:pt idx="44">
                  <c:v>-4.8393635524457454E-2</c:v>
                </c:pt>
                <c:pt idx="45">
                  <c:v>-4.7477563569627838E-2</c:v>
                </c:pt>
                <c:pt idx="46">
                  <c:v>-4.6593394618200244E-2</c:v>
                </c:pt>
                <c:pt idx="47">
                  <c:v>-4.6585418867349737E-2</c:v>
                </c:pt>
                <c:pt idx="48">
                  <c:v>-4.6572315848095333E-2</c:v>
                </c:pt>
                <c:pt idx="49">
                  <c:v>-4.6503382572887386E-2</c:v>
                </c:pt>
                <c:pt idx="50">
                  <c:v>-4.6503382572887386E-2</c:v>
                </c:pt>
                <c:pt idx="51">
                  <c:v>-4.6495406822036879E-2</c:v>
                </c:pt>
                <c:pt idx="52">
                  <c:v>-4.5497298572744906E-2</c:v>
                </c:pt>
                <c:pt idx="53">
                  <c:v>-4.2645397947199466E-2</c:v>
                </c:pt>
                <c:pt idx="54">
                  <c:v>-4.2645397947199466E-2</c:v>
                </c:pt>
                <c:pt idx="55">
                  <c:v>-4.1803386535981694E-2</c:v>
                </c:pt>
                <c:pt idx="56">
                  <c:v>-4.1803386535981694E-2</c:v>
                </c:pt>
                <c:pt idx="57">
                  <c:v>-4.1742998708113571E-2</c:v>
                </c:pt>
                <c:pt idx="58">
                  <c:v>-4.1742998708113571E-2</c:v>
                </c:pt>
                <c:pt idx="59">
                  <c:v>-4.1742429011624248E-2</c:v>
                </c:pt>
                <c:pt idx="60">
                  <c:v>-4.1742429011624248E-2</c:v>
                </c:pt>
                <c:pt idx="61">
                  <c:v>-4.1740150225666961E-2</c:v>
                </c:pt>
                <c:pt idx="62">
                  <c:v>-4.1740150225666961E-2</c:v>
                </c:pt>
                <c:pt idx="63">
                  <c:v>-4.1735022957263064E-2</c:v>
                </c:pt>
                <c:pt idx="64">
                  <c:v>-4.1735022957263064E-2</c:v>
                </c:pt>
                <c:pt idx="65">
                  <c:v>-4.1734453260773748E-2</c:v>
                </c:pt>
                <c:pt idx="66">
                  <c:v>-4.1734453260773748E-2</c:v>
                </c:pt>
                <c:pt idx="67">
                  <c:v>-4.1724198723965947E-2</c:v>
                </c:pt>
                <c:pt idx="68">
                  <c:v>-4.1724198723965947E-2</c:v>
                </c:pt>
                <c:pt idx="69">
                  <c:v>-4.1690016934606638E-2</c:v>
                </c:pt>
                <c:pt idx="70">
                  <c:v>-4.1690016934606638E-2</c:v>
                </c:pt>
                <c:pt idx="71">
                  <c:v>-4.078704799903142E-2</c:v>
                </c:pt>
                <c:pt idx="72">
                  <c:v>-4.0765969228926509E-2</c:v>
                </c:pt>
                <c:pt idx="73">
                  <c:v>-3.9761594318251998E-2</c:v>
                </c:pt>
                <c:pt idx="74">
                  <c:v>-3.9711461027191669E-2</c:v>
                </c:pt>
                <c:pt idx="75">
                  <c:v>-3.8928128354374057E-2</c:v>
                </c:pt>
                <c:pt idx="76">
                  <c:v>-3.892015260352355E-2</c:v>
                </c:pt>
                <c:pt idx="77">
                  <c:v>-3.8909328370226433E-2</c:v>
                </c:pt>
                <c:pt idx="78">
                  <c:v>-3.8866601133527287E-2</c:v>
                </c:pt>
                <c:pt idx="79">
                  <c:v>-3.886432234757E-2</c:v>
                </c:pt>
                <c:pt idx="80">
                  <c:v>-3.886147386512339E-2</c:v>
                </c:pt>
                <c:pt idx="81">
                  <c:v>-3.8859195079166103E-2</c:v>
                </c:pt>
                <c:pt idx="82">
                  <c:v>-3.885862538267678E-2</c:v>
                </c:pt>
                <c:pt idx="83">
                  <c:v>-3.8856346596719493E-2</c:v>
                </c:pt>
                <c:pt idx="84">
                  <c:v>-3.8851219328315596E-2</c:v>
                </c:pt>
                <c:pt idx="85">
                  <c:v>-3.8845522363422383E-2</c:v>
                </c:pt>
                <c:pt idx="86">
                  <c:v>-3.8843243577465089E-2</c:v>
                </c:pt>
                <c:pt idx="87">
                  <c:v>-3.8830140558210685E-2</c:v>
                </c:pt>
                <c:pt idx="88">
                  <c:v>-3.8829570861721369E-2</c:v>
                </c:pt>
                <c:pt idx="89">
                  <c:v>-3.8827292075764082E-2</c:v>
                </c:pt>
                <c:pt idx="90">
                  <c:v>-3.8824443593317472E-2</c:v>
                </c:pt>
                <c:pt idx="91">
                  <c:v>-3.8822164807360178E-2</c:v>
                </c:pt>
                <c:pt idx="92">
                  <c:v>-3.8819316324913575E-2</c:v>
                </c:pt>
                <c:pt idx="93">
                  <c:v>-3.8816467842466965E-2</c:v>
                </c:pt>
                <c:pt idx="94">
                  <c:v>-3.8806783002148487E-2</c:v>
                </c:pt>
                <c:pt idx="95">
                  <c:v>-3.8793110286404767E-2</c:v>
                </c:pt>
                <c:pt idx="96">
                  <c:v>-3.8790261803958156E-2</c:v>
                </c:pt>
                <c:pt idx="97">
                  <c:v>-3.8782855749596973E-2</c:v>
                </c:pt>
                <c:pt idx="98">
                  <c:v>-3.8782286053107649E-2</c:v>
                </c:pt>
                <c:pt idx="99">
                  <c:v>-3.8774879998746466E-2</c:v>
                </c:pt>
                <c:pt idx="100">
                  <c:v>-3.8745255781301724E-2</c:v>
                </c:pt>
                <c:pt idx="101">
                  <c:v>-3.8724746707686136E-2</c:v>
                </c:pt>
                <c:pt idx="102">
                  <c:v>-3.8711073991942409E-2</c:v>
                </c:pt>
                <c:pt idx="103">
                  <c:v>-3.8197207758574055E-2</c:v>
                </c:pt>
                <c:pt idx="104">
                  <c:v>-3.6900578548877405E-2</c:v>
                </c:pt>
                <c:pt idx="105">
                  <c:v>-3.6842469506966576E-2</c:v>
                </c:pt>
                <c:pt idx="106">
                  <c:v>-3.679974227026743E-2</c:v>
                </c:pt>
                <c:pt idx="107">
                  <c:v>-3.6778093803673195E-2</c:v>
                </c:pt>
                <c:pt idx="108">
                  <c:v>-3.6031791402661509E-2</c:v>
                </c:pt>
                <c:pt idx="109">
                  <c:v>-3.5072422514643424E-2</c:v>
                </c:pt>
                <c:pt idx="110">
                  <c:v>-3.4854228759233136E-2</c:v>
                </c:pt>
                <c:pt idx="111">
                  <c:v>-3.4854228759233136E-2</c:v>
                </c:pt>
                <c:pt idx="112">
                  <c:v>-3.4854228759233136E-2</c:v>
                </c:pt>
                <c:pt idx="113">
                  <c:v>-3.7973317038270546E-2</c:v>
                </c:pt>
                <c:pt idx="114">
                  <c:v>-3.7970468555823936E-2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397-4F06-B365-9598D2915815}"/>
            </c:ext>
          </c:extLst>
        </c:ser>
        <c:ser>
          <c:idx val="8"/>
          <c:order val="8"/>
          <c:tx>
            <c:strRef>
              <c:f>'A (old)'!$T$1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(old)'!$S$2:$S$17</c:f>
              <c:numCache>
                <c:formatCode>General</c:formatCode>
                <c:ptCount val="16"/>
                <c:pt idx="0">
                  <c:v>10000</c:v>
                </c:pt>
                <c:pt idx="1">
                  <c:v>12000</c:v>
                </c:pt>
                <c:pt idx="2">
                  <c:v>14000</c:v>
                </c:pt>
                <c:pt idx="3">
                  <c:v>16000</c:v>
                </c:pt>
                <c:pt idx="4">
                  <c:v>18000</c:v>
                </c:pt>
                <c:pt idx="5">
                  <c:v>20000</c:v>
                </c:pt>
                <c:pt idx="6">
                  <c:v>22000</c:v>
                </c:pt>
                <c:pt idx="7">
                  <c:v>24000</c:v>
                </c:pt>
                <c:pt idx="8">
                  <c:v>26000</c:v>
                </c:pt>
                <c:pt idx="9">
                  <c:v>28000</c:v>
                </c:pt>
                <c:pt idx="10">
                  <c:v>30000</c:v>
                </c:pt>
                <c:pt idx="11">
                  <c:v>32000</c:v>
                </c:pt>
                <c:pt idx="12">
                  <c:v>34000</c:v>
                </c:pt>
                <c:pt idx="13">
                  <c:v>36000</c:v>
                </c:pt>
                <c:pt idx="14">
                  <c:v>38000</c:v>
                </c:pt>
                <c:pt idx="15">
                  <c:v>40000</c:v>
                </c:pt>
              </c:numCache>
            </c:numRef>
          </c:xVal>
          <c:yVal>
            <c:numRef>
              <c:f>'A (old)'!$T$2:$T$17</c:f>
              <c:numCache>
                <c:formatCode>General</c:formatCode>
                <c:ptCount val="16"/>
                <c:pt idx="0">
                  <c:v>3.9984580891833599E-2</c:v>
                </c:pt>
                <c:pt idx="1">
                  <c:v>2.6724832819949636E-2</c:v>
                </c:pt>
                <c:pt idx="2">
                  <c:v>1.4698157148314021E-2</c:v>
                </c:pt>
                <c:pt idx="3">
                  <c:v>3.9045538769267377E-3</c:v>
                </c:pt>
                <c:pt idx="4">
                  <c:v>-5.6559769942121987E-3</c:v>
                </c:pt>
                <c:pt idx="5">
                  <c:v>-1.3983435465102792E-2</c:v>
                </c:pt>
                <c:pt idx="6">
                  <c:v>-2.1077821535745028E-2</c:v>
                </c:pt>
                <c:pt idx="7">
                  <c:v>-2.6939135206138901E-2</c:v>
                </c:pt>
                <c:pt idx="8">
                  <c:v>-3.1567376476284464E-2</c:v>
                </c:pt>
                <c:pt idx="9">
                  <c:v>-3.4962545346181609E-2</c:v>
                </c:pt>
                <c:pt idx="10">
                  <c:v>-3.7124641815830473E-2</c:v>
                </c:pt>
                <c:pt idx="11">
                  <c:v>-3.8053665885230958E-2</c:v>
                </c:pt>
                <c:pt idx="12">
                  <c:v>-3.7749617554383108E-2</c:v>
                </c:pt>
                <c:pt idx="13">
                  <c:v>-3.6212496823286922E-2</c:v>
                </c:pt>
                <c:pt idx="14">
                  <c:v>-3.3442303691942371E-2</c:v>
                </c:pt>
                <c:pt idx="15">
                  <c:v>-2.9439038160349484E-2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397-4F06-B365-9598D2915815}"/>
            </c:ext>
          </c:extLst>
        </c:ser>
        <c:ser>
          <c:idx val="9"/>
          <c:order val="9"/>
          <c:tx>
            <c:strRef>
              <c:f>'A (old)'!$S$20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5151</c:v>
                </c:pt>
                <c:pt idx="2">
                  <c:v>7749</c:v>
                </c:pt>
                <c:pt idx="3">
                  <c:v>10423.5</c:v>
                </c:pt>
                <c:pt idx="4">
                  <c:v>11910.5</c:v>
                </c:pt>
                <c:pt idx="5">
                  <c:v>11911</c:v>
                </c:pt>
                <c:pt idx="6">
                  <c:v>12798</c:v>
                </c:pt>
                <c:pt idx="7">
                  <c:v>12838</c:v>
                </c:pt>
                <c:pt idx="8">
                  <c:v>12868</c:v>
                </c:pt>
                <c:pt idx="9">
                  <c:v>12875</c:v>
                </c:pt>
                <c:pt idx="10">
                  <c:v>13720</c:v>
                </c:pt>
                <c:pt idx="11">
                  <c:v>13720</c:v>
                </c:pt>
                <c:pt idx="12">
                  <c:v>13727</c:v>
                </c:pt>
                <c:pt idx="13">
                  <c:v>14541</c:v>
                </c:pt>
                <c:pt idx="14">
                  <c:v>14595</c:v>
                </c:pt>
                <c:pt idx="15">
                  <c:v>15241</c:v>
                </c:pt>
                <c:pt idx="16">
                  <c:v>15438</c:v>
                </c:pt>
                <c:pt idx="17">
                  <c:v>17092.5</c:v>
                </c:pt>
                <c:pt idx="18">
                  <c:v>17118</c:v>
                </c:pt>
                <c:pt idx="19">
                  <c:v>17143.5</c:v>
                </c:pt>
                <c:pt idx="20">
                  <c:v>17952</c:v>
                </c:pt>
                <c:pt idx="21">
                  <c:v>17954.5</c:v>
                </c:pt>
                <c:pt idx="22">
                  <c:v>17961.5</c:v>
                </c:pt>
                <c:pt idx="23">
                  <c:v>18777</c:v>
                </c:pt>
                <c:pt idx="24">
                  <c:v>18777</c:v>
                </c:pt>
                <c:pt idx="25">
                  <c:v>18830.5</c:v>
                </c:pt>
                <c:pt idx="26">
                  <c:v>18851.5</c:v>
                </c:pt>
                <c:pt idx="27">
                  <c:v>18863</c:v>
                </c:pt>
                <c:pt idx="28">
                  <c:v>19492.5</c:v>
                </c:pt>
                <c:pt idx="29">
                  <c:v>19492.5</c:v>
                </c:pt>
                <c:pt idx="30">
                  <c:v>19499.5</c:v>
                </c:pt>
                <c:pt idx="31">
                  <c:v>19499.5</c:v>
                </c:pt>
                <c:pt idx="32">
                  <c:v>19535</c:v>
                </c:pt>
                <c:pt idx="33">
                  <c:v>19695</c:v>
                </c:pt>
                <c:pt idx="34">
                  <c:v>19695</c:v>
                </c:pt>
                <c:pt idx="35">
                  <c:v>20387</c:v>
                </c:pt>
                <c:pt idx="36">
                  <c:v>20387</c:v>
                </c:pt>
                <c:pt idx="37">
                  <c:v>20389.5</c:v>
                </c:pt>
                <c:pt idx="38">
                  <c:v>20389.5</c:v>
                </c:pt>
                <c:pt idx="39">
                  <c:v>21110.5</c:v>
                </c:pt>
                <c:pt idx="40">
                  <c:v>22076</c:v>
                </c:pt>
                <c:pt idx="41">
                  <c:v>22076</c:v>
                </c:pt>
                <c:pt idx="42">
                  <c:v>22076.5</c:v>
                </c:pt>
                <c:pt idx="43">
                  <c:v>22076.5</c:v>
                </c:pt>
                <c:pt idx="44">
                  <c:v>23924</c:v>
                </c:pt>
                <c:pt idx="45">
                  <c:v>24728</c:v>
                </c:pt>
                <c:pt idx="46">
                  <c:v>25504</c:v>
                </c:pt>
                <c:pt idx="47">
                  <c:v>25511</c:v>
                </c:pt>
                <c:pt idx="48">
                  <c:v>25522.5</c:v>
                </c:pt>
                <c:pt idx="49">
                  <c:v>25583</c:v>
                </c:pt>
                <c:pt idx="50">
                  <c:v>25583</c:v>
                </c:pt>
                <c:pt idx="51">
                  <c:v>25590</c:v>
                </c:pt>
                <c:pt idx="52">
                  <c:v>26466</c:v>
                </c:pt>
                <c:pt idx="53">
                  <c:v>28969</c:v>
                </c:pt>
                <c:pt idx="54">
                  <c:v>28969</c:v>
                </c:pt>
                <c:pt idx="55">
                  <c:v>29708</c:v>
                </c:pt>
                <c:pt idx="56">
                  <c:v>29708</c:v>
                </c:pt>
                <c:pt idx="57">
                  <c:v>29761</c:v>
                </c:pt>
                <c:pt idx="58">
                  <c:v>29761</c:v>
                </c:pt>
                <c:pt idx="59">
                  <c:v>29761.5</c:v>
                </c:pt>
                <c:pt idx="60">
                  <c:v>29761.5</c:v>
                </c:pt>
                <c:pt idx="61">
                  <c:v>29763.5</c:v>
                </c:pt>
                <c:pt idx="62">
                  <c:v>29763.5</c:v>
                </c:pt>
                <c:pt idx="63">
                  <c:v>29768</c:v>
                </c:pt>
                <c:pt idx="64">
                  <c:v>29768</c:v>
                </c:pt>
                <c:pt idx="65">
                  <c:v>29768.5</c:v>
                </c:pt>
                <c:pt idx="66">
                  <c:v>29768.5</c:v>
                </c:pt>
                <c:pt idx="67">
                  <c:v>29777.5</c:v>
                </c:pt>
                <c:pt idx="68">
                  <c:v>29777.5</c:v>
                </c:pt>
                <c:pt idx="69">
                  <c:v>29807.5</c:v>
                </c:pt>
                <c:pt idx="70">
                  <c:v>29807.5</c:v>
                </c:pt>
                <c:pt idx="71">
                  <c:v>30600</c:v>
                </c:pt>
                <c:pt idx="72">
                  <c:v>30618.5</c:v>
                </c:pt>
                <c:pt idx="73">
                  <c:v>31500</c:v>
                </c:pt>
                <c:pt idx="74">
                  <c:v>31544</c:v>
                </c:pt>
                <c:pt idx="75">
                  <c:v>32231.5</c:v>
                </c:pt>
                <c:pt idx="76">
                  <c:v>32238.5</c:v>
                </c:pt>
                <c:pt idx="77">
                  <c:v>32248</c:v>
                </c:pt>
                <c:pt idx="78">
                  <c:v>32285.5</c:v>
                </c:pt>
                <c:pt idx="79">
                  <c:v>32287.5</c:v>
                </c:pt>
                <c:pt idx="80">
                  <c:v>32290</c:v>
                </c:pt>
                <c:pt idx="81">
                  <c:v>32292</c:v>
                </c:pt>
                <c:pt idx="82">
                  <c:v>32292.5</c:v>
                </c:pt>
                <c:pt idx="83">
                  <c:v>32294.5</c:v>
                </c:pt>
                <c:pt idx="84">
                  <c:v>32299</c:v>
                </c:pt>
                <c:pt idx="85">
                  <c:v>32304</c:v>
                </c:pt>
                <c:pt idx="86">
                  <c:v>32306</c:v>
                </c:pt>
                <c:pt idx="87">
                  <c:v>32317.5</c:v>
                </c:pt>
                <c:pt idx="88">
                  <c:v>32318</c:v>
                </c:pt>
                <c:pt idx="89">
                  <c:v>32320</c:v>
                </c:pt>
                <c:pt idx="90">
                  <c:v>32322.5</c:v>
                </c:pt>
                <c:pt idx="91">
                  <c:v>32324.5</c:v>
                </c:pt>
                <c:pt idx="92">
                  <c:v>32327</c:v>
                </c:pt>
                <c:pt idx="93">
                  <c:v>32329.5</c:v>
                </c:pt>
                <c:pt idx="94">
                  <c:v>32338</c:v>
                </c:pt>
                <c:pt idx="95">
                  <c:v>32350</c:v>
                </c:pt>
                <c:pt idx="96">
                  <c:v>32352.5</c:v>
                </c:pt>
                <c:pt idx="97">
                  <c:v>32359</c:v>
                </c:pt>
                <c:pt idx="98">
                  <c:v>32359.5</c:v>
                </c:pt>
                <c:pt idx="99">
                  <c:v>32366</c:v>
                </c:pt>
                <c:pt idx="100">
                  <c:v>32392</c:v>
                </c:pt>
                <c:pt idx="101">
                  <c:v>32410</c:v>
                </c:pt>
                <c:pt idx="102">
                  <c:v>32422</c:v>
                </c:pt>
                <c:pt idx="103">
                  <c:v>32873</c:v>
                </c:pt>
                <c:pt idx="104">
                  <c:v>34011</c:v>
                </c:pt>
                <c:pt idx="105">
                  <c:v>34062</c:v>
                </c:pt>
                <c:pt idx="106">
                  <c:v>34099.5</c:v>
                </c:pt>
                <c:pt idx="107">
                  <c:v>34118.5</c:v>
                </c:pt>
                <c:pt idx="108">
                  <c:v>34773.5</c:v>
                </c:pt>
                <c:pt idx="109">
                  <c:v>35615.5</c:v>
                </c:pt>
                <c:pt idx="110">
                  <c:v>35807</c:v>
                </c:pt>
                <c:pt idx="111">
                  <c:v>35807</c:v>
                </c:pt>
                <c:pt idx="112">
                  <c:v>35807</c:v>
                </c:pt>
                <c:pt idx="113">
                  <c:v>33069.5</c:v>
                </c:pt>
                <c:pt idx="114">
                  <c:v>33072</c:v>
                </c:pt>
              </c:numCache>
            </c:numRef>
          </c:xVal>
          <c:yVal>
            <c:numRef>
              <c:f>'A (old)'!$S$21:$S$992</c:f>
              <c:numCache>
                <c:formatCode>General</c:formatCode>
                <c:ptCount val="972"/>
                <c:pt idx="0">
                  <c:v>0</c:v>
                </c:pt>
                <c:pt idx="1">
                  <c:v>4.0023999972618185E-3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397-4F06-B365-9598D2915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46864"/>
        <c:axId val="1"/>
      </c:scatterChart>
      <c:valAx>
        <c:axId val="867746864"/>
        <c:scaling>
          <c:orientation val="minMax"/>
          <c:max val="37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62298025134646"/>
              <c:y val="0.8389057750759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02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85996409335727E-2"/>
              <c:y val="0.37082066869300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7468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615798922800718"/>
          <c:y val="0.86322188449848025"/>
          <c:w val="0.95870736086175934"/>
          <c:h val="0.9817629179331307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-- O-C Diagram</a:t>
            </a:r>
          </a:p>
        </c:rich>
      </c:tx>
      <c:layout>
        <c:manualLayout>
          <c:xMode val="edge"/>
          <c:yMode val="edge"/>
          <c:x val="0.41550974530961404"/>
          <c:y val="3.37078651685393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185253211413589E-2"/>
          <c:y val="0.12078651685393259"/>
          <c:w val="0.9131954766116408"/>
          <c:h val="0.7528089887640449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Q_fit!$D$21:$D$123</c:f>
              <c:numCache>
                <c:formatCode>General</c:formatCode>
                <c:ptCount val="103"/>
                <c:pt idx="0">
                  <c:v>0.77490000000000003</c:v>
                </c:pt>
                <c:pt idx="1">
                  <c:v>1.1910499999999999</c:v>
                </c:pt>
                <c:pt idx="2">
                  <c:v>1.1911</c:v>
                </c:pt>
                <c:pt idx="3">
                  <c:v>1.2838000000000001</c:v>
                </c:pt>
                <c:pt idx="4">
                  <c:v>1.2867999999999999</c:v>
                </c:pt>
                <c:pt idx="5">
                  <c:v>1.2875000000000001</c:v>
                </c:pt>
                <c:pt idx="6">
                  <c:v>1.3720000000000001</c:v>
                </c:pt>
                <c:pt idx="7">
                  <c:v>1.3720000000000001</c:v>
                </c:pt>
                <c:pt idx="8">
                  <c:v>1.3727</c:v>
                </c:pt>
                <c:pt idx="9">
                  <c:v>1.3787499999999999</c:v>
                </c:pt>
                <c:pt idx="10">
                  <c:v>1.4452499999999999</c:v>
                </c:pt>
                <c:pt idx="11">
                  <c:v>1.4523999999999999</c:v>
                </c:pt>
                <c:pt idx="12">
                  <c:v>1.45245</c:v>
                </c:pt>
                <c:pt idx="13">
                  <c:v>1.4540999999999999</c:v>
                </c:pt>
                <c:pt idx="14">
                  <c:v>1.5233000000000001</c:v>
                </c:pt>
                <c:pt idx="15">
                  <c:v>1.5241</c:v>
                </c:pt>
                <c:pt idx="16">
                  <c:v>1.5342</c:v>
                </c:pt>
                <c:pt idx="17">
                  <c:v>1.5342499999999999</c:v>
                </c:pt>
                <c:pt idx="18">
                  <c:v>1.53515</c:v>
                </c:pt>
                <c:pt idx="19">
                  <c:v>1.5358499999999999</c:v>
                </c:pt>
                <c:pt idx="20">
                  <c:v>1.5375000000000001</c:v>
                </c:pt>
                <c:pt idx="21">
                  <c:v>1.5438000000000001</c:v>
                </c:pt>
                <c:pt idx="22">
                  <c:v>1.7890999999999999</c:v>
                </c:pt>
                <c:pt idx="23">
                  <c:v>1.78915</c:v>
                </c:pt>
                <c:pt idx="24">
                  <c:v>1.7961</c:v>
                </c:pt>
                <c:pt idx="25">
                  <c:v>1.7963</c:v>
                </c:pt>
                <c:pt idx="26">
                  <c:v>1.9492499999999999</c:v>
                </c:pt>
                <c:pt idx="27">
                  <c:v>1.9492499999999999</c:v>
                </c:pt>
                <c:pt idx="28">
                  <c:v>1.9499500000000001</c:v>
                </c:pt>
                <c:pt idx="29">
                  <c:v>1.9499500000000001</c:v>
                </c:pt>
                <c:pt idx="30">
                  <c:v>1.9535</c:v>
                </c:pt>
                <c:pt idx="31">
                  <c:v>1.9695</c:v>
                </c:pt>
                <c:pt idx="32">
                  <c:v>1.9695</c:v>
                </c:pt>
                <c:pt idx="33">
                  <c:v>2.0387</c:v>
                </c:pt>
                <c:pt idx="34">
                  <c:v>2.0387</c:v>
                </c:pt>
                <c:pt idx="35">
                  <c:v>2.0389499999999998</c:v>
                </c:pt>
                <c:pt idx="36">
                  <c:v>2.0389499999999998</c:v>
                </c:pt>
                <c:pt idx="37">
                  <c:v>2.2075999999999998</c:v>
                </c:pt>
                <c:pt idx="38">
                  <c:v>2.2075999999999998</c:v>
                </c:pt>
                <c:pt idx="39">
                  <c:v>2.2076500000000001</c:v>
                </c:pt>
                <c:pt idx="40">
                  <c:v>2.2076500000000001</c:v>
                </c:pt>
                <c:pt idx="41">
                  <c:v>2.3923999999999999</c:v>
                </c:pt>
                <c:pt idx="42">
                  <c:v>2.4727999999999999</c:v>
                </c:pt>
                <c:pt idx="43">
                  <c:v>2.5565000000000002</c:v>
                </c:pt>
                <c:pt idx="44">
                  <c:v>2.5583</c:v>
                </c:pt>
                <c:pt idx="45">
                  <c:v>2.5583</c:v>
                </c:pt>
                <c:pt idx="46">
                  <c:v>2.6465999999999998</c:v>
                </c:pt>
                <c:pt idx="47">
                  <c:v>2.8056000000000001</c:v>
                </c:pt>
                <c:pt idx="48">
                  <c:v>2.8969</c:v>
                </c:pt>
                <c:pt idx="49">
                  <c:v>2.8969</c:v>
                </c:pt>
                <c:pt idx="50">
                  <c:v>2.9708000000000001</c:v>
                </c:pt>
                <c:pt idx="51">
                  <c:v>2.9708000000000001</c:v>
                </c:pt>
                <c:pt idx="52">
                  <c:v>2.9761000000000002</c:v>
                </c:pt>
                <c:pt idx="53">
                  <c:v>2.9761000000000002</c:v>
                </c:pt>
                <c:pt idx="54">
                  <c:v>2.9761500000000001</c:v>
                </c:pt>
                <c:pt idx="55">
                  <c:v>2.9761500000000001</c:v>
                </c:pt>
                <c:pt idx="56">
                  <c:v>2.9763500000000001</c:v>
                </c:pt>
                <c:pt idx="57">
                  <c:v>2.9763500000000001</c:v>
                </c:pt>
                <c:pt idx="58">
                  <c:v>2.9767999999999999</c:v>
                </c:pt>
                <c:pt idx="59">
                  <c:v>2.9767999999999999</c:v>
                </c:pt>
                <c:pt idx="60">
                  <c:v>2.9768500000000002</c:v>
                </c:pt>
                <c:pt idx="61">
                  <c:v>2.9768500000000002</c:v>
                </c:pt>
                <c:pt idx="62">
                  <c:v>2.9777499999999999</c:v>
                </c:pt>
                <c:pt idx="63">
                  <c:v>2.9777499999999999</c:v>
                </c:pt>
                <c:pt idx="64">
                  <c:v>2.98075</c:v>
                </c:pt>
                <c:pt idx="65">
                  <c:v>2.98075</c:v>
                </c:pt>
                <c:pt idx="66">
                  <c:v>3.0459000000000001</c:v>
                </c:pt>
                <c:pt idx="67">
                  <c:v>3.06</c:v>
                </c:pt>
                <c:pt idx="68">
                  <c:v>3.0618500000000002</c:v>
                </c:pt>
                <c:pt idx="69">
                  <c:v>3.15</c:v>
                </c:pt>
                <c:pt idx="70">
                  <c:v>3.1543999999999999</c:v>
                </c:pt>
                <c:pt idx="71">
                  <c:v>3.22315</c:v>
                </c:pt>
                <c:pt idx="72">
                  <c:v>3.2238500000000001</c:v>
                </c:pt>
                <c:pt idx="73">
                  <c:v>3.2248000000000001</c:v>
                </c:pt>
                <c:pt idx="74">
                  <c:v>3.2285499999999998</c:v>
                </c:pt>
                <c:pt idx="75">
                  <c:v>3.2287499999999998</c:v>
                </c:pt>
                <c:pt idx="76">
                  <c:v>3.2290000000000001</c:v>
                </c:pt>
                <c:pt idx="77">
                  <c:v>3.2292000000000001</c:v>
                </c:pt>
                <c:pt idx="78">
                  <c:v>3.22925</c:v>
                </c:pt>
                <c:pt idx="79">
                  <c:v>3.2294499999999999</c:v>
                </c:pt>
                <c:pt idx="80">
                  <c:v>3.2299000000000002</c:v>
                </c:pt>
                <c:pt idx="81">
                  <c:v>3.2303999999999999</c:v>
                </c:pt>
                <c:pt idx="82">
                  <c:v>3.2305999999999999</c:v>
                </c:pt>
                <c:pt idx="83">
                  <c:v>3.2317499999999999</c:v>
                </c:pt>
                <c:pt idx="84">
                  <c:v>3.2317999999999998</c:v>
                </c:pt>
                <c:pt idx="85">
                  <c:v>3.2320000000000002</c:v>
                </c:pt>
                <c:pt idx="86">
                  <c:v>3.2322500000000001</c:v>
                </c:pt>
                <c:pt idx="87">
                  <c:v>3.23245</c:v>
                </c:pt>
                <c:pt idx="88">
                  <c:v>3.2326999999999999</c:v>
                </c:pt>
                <c:pt idx="89">
                  <c:v>3.2329500000000002</c:v>
                </c:pt>
                <c:pt idx="90">
                  <c:v>3.2338</c:v>
                </c:pt>
                <c:pt idx="91">
                  <c:v>3.2349999999999999</c:v>
                </c:pt>
                <c:pt idx="92">
                  <c:v>3.2352500000000002</c:v>
                </c:pt>
                <c:pt idx="93">
                  <c:v>3.2359</c:v>
                </c:pt>
                <c:pt idx="94">
                  <c:v>3.2359499999999999</c:v>
                </c:pt>
                <c:pt idx="95">
                  <c:v>3.2366000000000001</c:v>
                </c:pt>
                <c:pt idx="96">
                  <c:v>3.2391999999999999</c:v>
                </c:pt>
                <c:pt idx="97">
                  <c:v>3.2410000000000001</c:v>
                </c:pt>
                <c:pt idx="98">
                  <c:v>3.2422</c:v>
                </c:pt>
                <c:pt idx="99">
                  <c:v>3.2873000000000001</c:v>
                </c:pt>
                <c:pt idx="100">
                  <c:v>3.3069500000000001</c:v>
                </c:pt>
                <c:pt idx="101">
                  <c:v>3.3071999999999999</c:v>
                </c:pt>
                <c:pt idx="102">
                  <c:v>3.4011</c:v>
                </c:pt>
              </c:numCache>
            </c:numRef>
          </c:xVal>
          <c:yVal>
            <c:numRef>
              <c:f>Q_fit!$E$21:$E$123</c:f>
              <c:numCache>
                <c:formatCode>General</c:formatCode>
                <c:ptCount val="103"/>
                <c:pt idx="0">
                  <c:v>2.7467160005471669E-2</c:v>
                </c:pt>
                <c:pt idx="1">
                  <c:v>1.4145820001431275E-2</c:v>
                </c:pt>
                <c:pt idx="2">
                  <c:v>7.9672400024719536E-3</c:v>
                </c:pt>
                <c:pt idx="3">
                  <c:v>7.8799200055073015E-3</c:v>
                </c:pt>
                <c:pt idx="4">
                  <c:v>1.1165119998622686E-2</c:v>
                </c:pt>
                <c:pt idx="5">
                  <c:v>1.4665000002423767E-2</c:v>
                </c:pt>
                <c:pt idx="6">
                  <c:v>1.0164799998165108E-2</c:v>
                </c:pt>
                <c:pt idx="7">
                  <c:v>1.1264799999480601E-2</c:v>
                </c:pt>
                <c:pt idx="8">
                  <c:v>1.1164679999637883E-2</c:v>
                </c:pt>
                <c:pt idx="9">
                  <c:v>6.8564999965019524E-3</c:v>
                </c:pt>
                <c:pt idx="10">
                  <c:v>9.0450999996392056E-3</c:v>
                </c:pt>
                <c:pt idx="11">
                  <c:v>9.2081600014353171E-3</c:v>
                </c:pt>
                <c:pt idx="12">
                  <c:v>7.9295799951069057E-3</c:v>
                </c:pt>
                <c:pt idx="13">
                  <c:v>1.5636439995432738E-2</c:v>
                </c:pt>
                <c:pt idx="14">
                  <c:v>6.581719993846491E-3</c:v>
                </c:pt>
                <c:pt idx="15">
                  <c:v>3.6244400034775026E-3</c:v>
                </c:pt>
                <c:pt idx="16">
                  <c:v>7.6512800005730242E-3</c:v>
                </c:pt>
                <c:pt idx="17">
                  <c:v>5.7726999948499724E-3</c:v>
                </c:pt>
                <c:pt idx="18">
                  <c:v>5.7582599984016269E-3</c:v>
                </c:pt>
                <c:pt idx="19">
                  <c:v>4.9581400016904809E-3</c:v>
                </c:pt>
                <c:pt idx="20">
                  <c:v>5.2649999997811392E-3</c:v>
                </c:pt>
                <c:pt idx="21">
                  <c:v>5.8639199996832758E-3</c:v>
                </c:pt>
                <c:pt idx="22">
                  <c:v>7.5043999822810292E-4</c:v>
                </c:pt>
                <c:pt idx="23">
                  <c:v>-2.0281400065869093E-3</c:v>
                </c:pt>
                <c:pt idx="24">
                  <c:v>-9.5075999706750736E-4</c:v>
                </c:pt>
                <c:pt idx="25">
                  <c:v>-7.6508000347530469E-4</c:v>
                </c:pt>
                <c:pt idx="26">
                  <c:v>-8.2412999981897883E-3</c:v>
                </c:pt>
                <c:pt idx="27">
                  <c:v>-7.5413000013213605E-3</c:v>
                </c:pt>
                <c:pt idx="28">
                  <c:v>-6.7414200020721182E-3</c:v>
                </c:pt>
                <c:pt idx="29">
                  <c:v>-5.6414200080325827E-3</c:v>
                </c:pt>
                <c:pt idx="30">
                  <c:v>1.9793999963440001E-3</c:v>
                </c:pt>
                <c:pt idx="31">
                  <c:v>-8.1662000011419877E-3</c:v>
                </c:pt>
                <c:pt idx="32">
                  <c:v>-8.1662000011419877E-3</c:v>
                </c:pt>
                <c:pt idx="33">
                  <c:v>-6.520920003822539E-3</c:v>
                </c:pt>
                <c:pt idx="34">
                  <c:v>-5.9209200044278987E-3</c:v>
                </c:pt>
                <c:pt idx="35">
                  <c:v>-7.1138200073619373E-3</c:v>
                </c:pt>
                <c:pt idx="36">
                  <c:v>-6.9138200051384047E-3</c:v>
                </c:pt>
                <c:pt idx="37">
                  <c:v>-9.5641600055387244E-3</c:v>
                </c:pt>
                <c:pt idx="38">
                  <c:v>-8.7641600039205514E-3</c:v>
                </c:pt>
                <c:pt idx="39">
                  <c:v>-1.2042739996104501E-2</c:v>
                </c:pt>
                <c:pt idx="40">
                  <c:v>-1.1042739999538753E-2</c:v>
                </c:pt>
                <c:pt idx="41">
                  <c:v>-1.3395839996519499E-2</c:v>
                </c:pt>
                <c:pt idx="42">
                  <c:v>-1.6652480000630021E-2</c:v>
                </c:pt>
                <c:pt idx="43">
                  <c:v>-2.1695400006137788E-2</c:v>
                </c:pt>
                <c:pt idx="44">
                  <c:v>-1.7524280003271997E-2</c:v>
                </c:pt>
                <c:pt idx="45">
                  <c:v>-1.7524280003271997E-2</c:v>
                </c:pt>
                <c:pt idx="46">
                  <c:v>-1.9396560004679486E-2</c:v>
                </c:pt>
                <c:pt idx="47">
                  <c:v>-2.4380959999689367E-2</c:v>
                </c:pt>
                <c:pt idx="48">
                  <c:v>-2.426804000424454E-2</c:v>
                </c:pt>
                <c:pt idx="49">
                  <c:v>-2.426804000424454E-2</c:v>
                </c:pt>
                <c:pt idx="50">
                  <c:v>-2.2909280000021681E-2</c:v>
                </c:pt>
                <c:pt idx="51">
                  <c:v>-2.2909280000021681E-2</c:v>
                </c:pt>
                <c:pt idx="52">
                  <c:v>-2.2738760002539493E-2</c:v>
                </c:pt>
                <c:pt idx="53">
                  <c:v>-2.2738760002539493E-2</c:v>
                </c:pt>
                <c:pt idx="54">
                  <c:v>-2.4317339994013309E-2</c:v>
                </c:pt>
                <c:pt idx="55">
                  <c:v>-2.4317339994013309E-2</c:v>
                </c:pt>
                <c:pt idx="56">
                  <c:v>-2.4231660005170852E-2</c:v>
                </c:pt>
                <c:pt idx="57">
                  <c:v>-2.4231660005170852E-2</c:v>
                </c:pt>
                <c:pt idx="58">
                  <c:v>-2.1538879998843186E-2</c:v>
                </c:pt>
                <c:pt idx="59">
                  <c:v>-2.1538879998843186E-2</c:v>
                </c:pt>
                <c:pt idx="60">
                  <c:v>-2.5817460002144799E-2</c:v>
                </c:pt>
                <c:pt idx="61">
                  <c:v>-2.5817460002144799E-2</c:v>
                </c:pt>
                <c:pt idx="62">
                  <c:v>-2.3731900000711903E-2</c:v>
                </c:pt>
                <c:pt idx="63">
                  <c:v>-2.3731900000711903E-2</c:v>
                </c:pt>
                <c:pt idx="64">
                  <c:v>-2.3346699999819975E-2</c:v>
                </c:pt>
                <c:pt idx="65">
                  <c:v>-2.3346699999819975E-2</c:v>
                </c:pt>
                <c:pt idx="66">
                  <c:v>-2.4936440000601579E-2</c:v>
                </c:pt>
                <c:pt idx="67">
                  <c:v>-2.4195999998482876E-2</c:v>
                </c:pt>
                <c:pt idx="68">
                  <c:v>-3.1203459999233019E-2</c:v>
                </c:pt>
                <c:pt idx="69">
                  <c:v>-2.6239999999233987E-2</c:v>
                </c:pt>
                <c:pt idx="70">
                  <c:v>-2.4629281397210434E-2</c:v>
                </c:pt>
                <c:pt idx="71">
                  <c:v>-2.7102539999759756E-2</c:v>
                </c:pt>
                <c:pt idx="72">
                  <c:v>-2.5702660001115873E-2</c:v>
                </c:pt>
                <c:pt idx="73">
                  <c:v>-2.6095679997524712E-2</c:v>
                </c:pt>
                <c:pt idx="74">
                  <c:v>-2.5389180002093781E-2</c:v>
                </c:pt>
                <c:pt idx="75">
                  <c:v>-2.8603500002645887E-2</c:v>
                </c:pt>
                <c:pt idx="76">
                  <c:v>-2.4096400004054885E-2</c:v>
                </c:pt>
                <c:pt idx="77">
                  <c:v>-2.6710719997936394E-2</c:v>
                </c:pt>
                <c:pt idx="78">
                  <c:v>-2.728930000012042E-2</c:v>
                </c:pt>
                <c:pt idx="79">
                  <c:v>-2.3603620000358205E-2</c:v>
                </c:pt>
                <c:pt idx="80">
                  <c:v>-2.4110840000503231E-2</c:v>
                </c:pt>
                <c:pt idx="81">
                  <c:v>-2.2996640000201296E-2</c:v>
                </c:pt>
                <c:pt idx="82">
                  <c:v>-2.5210959996911697E-2</c:v>
                </c:pt>
                <c:pt idx="83">
                  <c:v>-2.5518299997202121E-2</c:v>
                </c:pt>
                <c:pt idx="84">
                  <c:v>-2.779688000009628E-2</c:v>
                </c:pt>
                <c:pt idx="85">
                  <c:v>-2.3811200000636745E-2</c:v>
                </c:pt>
                <c:pt idx="86">
                  <c:v>-2.4804100001347251E-2</c:v>
                </c:pt>
                <c:pt idx="87">
                  <c:v>-2.4718419997952878E-2</c:v>
                </c:pt>
                <c:pt idx="88">
                  <c:v>-2.5311320001492277E-2</c:v>
                </c:pt>
                <c:pt idx="89">
                  <c:v>-2.7004219999071211E-2</c:v>
                </c:pt>
                <c:pt idx="90">
                  <c:v>-2.7940080006374046E-2</c:v>
                </c:pt>
                <c:pt idx="91">
                  <c:v>-2.6025999999546912E-2</c:v>
                </c:pt>
                <c:pt idx="92">
                  <c:v>-2.3618900006113108E-2</c:v>
                </c:pt>
                <c:pt idx="93">
                  <c:v>-2.5040439999429509E-2</c:v>
                </c:pt>
                <c:pt idx="94">
                  <c:v>-2.4519020000298042E-2</c:v>
                </c:pt>
                <c:pt idx="95">
                  <c:v>-2.5540560003719293E-2</c:v>
                </c:pt>
                <c:pt idx="96">
                  <c:v>-2.5526719997287728E-2</c:v>
                </c:pt>
                <c:pt idx="97">
                  <c:v>-2.5655599994934164E-2</c:v>
                </c:pt>
                <c:pt idx="98">
                  <c:v>-2.4941520001448225E-2</c:v>
                </c:pt>
                <c:pt idx="99">
                  <c:v>-2.3940680002851877E-2</c:v>
                </c:pt>
                <c:pt idx="100">
                  <c:v>-2.5702619997900911E-2</c:v>
                </c:pt>
                <c:pt idx="101">
                  <c:v>-2.5095520002651028E-2</c:v>
                </c:pt>
                <c:pt idx="102">
                  <c:v>-2.2868760002893396E-2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0E-49C2-AC89-7255C70D233D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Q_fit!$U$2:$U$26</c:f>
              <c:numCache>
                <c:formatCode>General</c:formatCode>
                <c:ptCount val="25"/>
                <c:pt idx="0">
                  <c:v>0.7</c:v>
                </c:pt>
                <c:pt idx="1">
                  <c:v>0.8</c:v>
                </c:pt>
                <c:pt idx="2">
                  <c:v>0.9</c:v>
                </c:pt>
                <c:pt idx="3">
                  <c:v>1</c:v>
                </c:pt>
                <c:pt idx="4">
                  <c:v>1.1000000000000001</c:v>
                </c:pt>
                <c:pt idx="5">
                  <c:v>1.2</c:v>
                </c:pt>
                <c:pt idx="6">
                  <c:v>1.3</c:v>
                </c:pt>
                <c:pt idx="7">
                  <c:v>1.4</c:v>
                </c:pt>
                <c:pt idx="8">
                  <c:v>1.5</c:v>
                </c:pt>
                <c:pt idx="9">
                  <c:v>1.6</c:v>
                </c:pt>
                <c:pt idx="10">
                  <c:v>1.7</c:v>
                </c:pt>
                <c:pt idx="11">
                  <c:v>1.8</c:v>
                </c:pt>
                <c:pt idx="12">
                  <c:v>1.9</c:v>
                </c:pt>
                <c:pt idx="13">
                  <c:v>2</c:v>
                </c:pt>
                <c:pt idx="14">
                  <c:v>2.1</c:v>
                </c:pt>
                <c:pt idx="15">
                  <c:v>2.2000000000000002</c:v>
                </c:pt>
                <c:pt idx="16">
                  <c:v>2.2999999999999998</c:v>
                </c:pt>
                <c:pt idx="17">
                  <c:v>2.4</c:v>
                </c:pt>
                <c:pt idx="18">
                  <c:v>2.5</c:v>
                </c:pt>
                <c:pt idx="19">
                  <c:v>2.8</c:v>
                </c:pt>
                <c:pt idx="20">
                  <c:v>3</c:v>
                </c:pt>
                <c:pt idx="21">
                  <c:v>3.1</c:v>
                </c:pt>
                <c:pt idx="22">
                  <c:v>3.3</c:v>
                </c:pt>
                <c:pt idx="23">
                  <c:v>3.4</c:v>
                </c:pt>
                <c:pt idx="24">
                  <c:v>3.5</c:v>
                </c:pt>
              </c:numCache>
            </c:numRef>
          </c:xVal>
          <c:yVal>
            <c:numRef>
              <c:f>Q_fit!$V$2:$V$26</c:f>
              <c:numCache>
                <c:formatCode>General</c:formatCode>
                <c:ptCount val="25"/>
                <c:pt idx="0">
                  <c:v>3.4996655208169004E-2</c:v>
                </c:pt>
                <c:pt idx="1">
                  <c:v>3.0993048978523043E-2</c:v>
                </c:pt>
                <c:pt idx="2">
                  <c:v>2.7121719922025615E-2</c:v>
                </c:pt>
                <c:pt idx="3">
                  <c:v>2.338266803867671E-2</c:v>
                </c:pt>
                <c:pt idx="4">
                  <c:v>1.9775893328476318E-2</c:v>
                </c:pt>
                <c:pt idx="5">
                  <c:v>1.6301395791424464E-2</c:v>
                </c:pt>
                <c:pt idx="6">
                  <c:v>1.2959175427521116E-2</c:v>
                </c:pt>
                <c:pt idx="7">
                  <c:v>9.7492322367663097E-3</c:v>
                </c:pt>
                <c:pt idx="8">
                  <c:v>6.6715662191600047E-3</c:v>
                </c:pt>
                <c:pt idx="9">
                  <c:v>3.7261773747022213E-3</c:v>
                </c:pt>
                <c:pt idx="10">
                  <c:v>9.1306570339298038E-4</c:v>
                </c:pt>
                <c:pt idx="11">
                  <c:v>-1.7677687947677545E-3</c:v>
                </c:pt>
                <c:pt idx="12">
                  <c:v>-4.3163261197799487E-3</c:v>
                </c:pt>
                <c:pt idx="13">
                  <c:v>-6.7326062716436437E-3</c:v>
                </c:pt>
                <c:pt idx="14">
                  <c:v>-9.0166092503588154E-3</c:v>
                </c:pt>
                <c:pt idx="15">
                  <c:v>-1.1168335055925453E-2</c:v>
                </c:pt>
                <c:pt idx="16">
                  <c:v>-1.3187783688343564E-2</c:v>
                </c:pt>
                <c:pt idx="17">
                  <c:v>-1.5074955147613152E-2</c:v>
                </c:pt>
                <c:pt idx="18">
                  <c:v>-1.6829849433734237E-2</c:v>
                </c:pt>
                <c:pt idx="19">
                  <c:v>-2.130086925320631E-2</c:v>
                </c:pt>
                <c:pt idx="20">
                  <c:v>-2.362016326711177E-2</c:v>
                </c:pt>
                <c:pt idx="21">
                  <c:v>-2.4581394514341701E-2</c:v>
                </c:pt>
                <c:pt idx="22">
                  <c:v>-2.610702548935602E-2</c:v>
                </c:pt>
                <c:pt idx="23">
                  <c:v>-2.6671425217140401E-2</c:v>
                </c:pt>
                <c:pt idx="24">
                  <c:v>-2.710354777177626E-2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0E-49C2-AC89-7255C70D2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065400"/>
        <c:axId val="1"/>
      </c:scatterChart>
      <c:valAx>
        <c:axId val="843065400"/>
        <c:scaling>
          <c:orientation val="minMax"/>
          <c:max val="4"/>
          <c:min val="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 / days^n</a:t>
                </a:r>
              </a:p>
            </c:rich>
          </c:tx>
          <c:layout>
            <c:manualLayout>
              <c:xMode val="edge"/>
              <c:yMode val="edge"/>
              <c:x val="0.67708406240886554"/>
              <c:y val="0.92977528089887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/ days^n</a:t>
                </a:r>
              </a:p>
            </c:rich>
          </c:tx>
          <c:layout>
            <c:manualLayout>
              <c:xMode val="edge"/>
              <c:yMode val="edge"/>
              <c:x val="5.7870370370370367E-3"/>
              <c:y val="0.3960674157303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306540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481517935258091"/>
          <c:y val="0.9297752808988764"/>
          <c:w val="0.43402826382813259"/>
          <c:h val="0.98595505617977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-- O-C Diagram</a:t>
            </a:r>
          </a:p>
        </c:rich>
      </c:tx>
      <c:layout>
        <c:manualLayout>
          <c:xMode val="edge"/>
          <c:yMode val="edge"/>
          <c:x val="0.41826381059751971"/>
          <c:y val="3.37078651685393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624577226606536E-2"/>
          <c:y val="0.12078651685393259"/>
          <c:w val="0.91770011273957164"/>
          <c:h val="0.75280898876404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(3)'!$D$21:$D$268</c:f>
              <c:numCache>
                <c:formatCode>General</c:formatCode>
                <c:ptCount val="248"/>
                <c:pt idx="0">
                  <c:v>-5.7626499999999998</c:v>
                </c:pt>
                <c:pt idx="1">
                  <c:v>-5.7045000000000003</c:v>
                </c:pt>
                <c:pt idx="2">
                  <c:v>-5.6789500000000004</c:v>
                </c:pt>
                <c:pt idx="3">
                  <c:v>-5.5816499999999998</c:v>
                </c:pt>
                <c:pt idx="4">
                  <c:v>-5.4980000000000002</c:v>
                </c:pt>
                <c:pt idx="5">
                  <c:v>-5.4486499999999998</c:v>
                </c:pt>
                <c:pt idx="6">
                  <c:v>-5.4474999999999998</c:v>
                </c:pt>
                <c:pt idx="7">
                  <c:v>-5.4296499999999996</c:v>
                </c:pt>
                <c:pt idx="8">
                  <c:v>-5.4129500000000004</c:v>
                </c:pt>
                <c:pt idx="9">
                  <c:v>-5.3380999999999998</c:v>
                </c:pt>
                <c:pt idx="10">
                  <c:v>-5.3292999999999999</c:v>
                </c:pt>
                <c:pt idx="11">
                  <c:v>-5.3285999999999998</c:v>
                </c:pt>
                <c:pt idx="12">
                  <c:v>-5.2792500000000002</c:v>
                </c:pt>
                <c:pt idx="13">
                  <c:v>-5.2664999999999997</c:v>
                </c:pt>
                <c:pt idx="14">
                  <c:v>-5.2657999999999996</c:v>
                </c:pt>
                <c:pt idx="15">
                  <c:v>-5.2628000000000004</c:v>
                </c:pt>
                <c:pt idx="16">
                  <c:v>-5.2556000000000003</c:v>
                </c:pt>
                <c:pt idx="17">
                  <c:v>-5.2546999999999997</c:v>
                </c:pt>
                <c:pt idx="18">
                  <c:v>-5.2428499999999998</c:v>
                </c:pt>
                <c:pt idx="19">
                  <c:v>-5.1912000000000003</c:v>
                </c:pt>
                <c:pt idx="20">
                  <c:v>-5.1818999999999997</c:v>
                </c:pt>
                <c:pt idx="21">
                  <c:v>-5.1817000000000002</c:v>
                </c:pt>
                <c:pt idx="22">
                  <c:v>-5.1603500000000002</c:v>
                </c:pt>
                <c:pt idx="23">
                  <c:v>-5.1133499999999996</c:v>
                </c:pt>
                <c:pt idx="24">
                  <c:v>-5.0926999999999998</c:v>
                </c:pt>
                <c:pt idx="25">
                  <c:v>-5.0683499999999997</c:v>
                </c:pt>
                <c:pt idx="26">
                  <c:v>-5.0102000000000002</c:v>
                </c:pt>
                <c:pt idx="27">
                  <c:v>-4.9981499999999999</c:v>
                </c:pt>
                <c:pt idx="28">
                  <c:v>-4.9879499999999997</c:v>
                </c:pt>
                <c:pt idx="29">
                  <c:v>-4.9742499999999996</c:v>
                </c:pt>
                <c:pt idx="30">
                  <c:v>-4.9684499999999998</c:v>
                </c:pt>
                <c:pt idx="31">
                  <c:v>-4.9047499999999999</c:v>
                </c:pt>
                <c:pt idx="32">
                  <c:v>-4.89825</c:v>
                </c:pt>
                <c:pt idx="33">
                  <c:v>-4.8495999999999997</c:v>
                </c:pt>
                <c:pt idx="34">
                  <c:v>-4.6524000000000001</c:v>
                </c:pt>
                <c:pt idx="35">
                  <c:v>-4.6426499999999997</c:v>
                </c:pt>
                <c:pt idx="36">
                  <c:v>-4.5833500000000003</c:v>
                </c:pt>
                <c:pt idx="37">
                  <c:v>-4.5782499999999997</c:v>
                </c:pt>
                <c:pt idx="38">
                  <c:v>-4.49505</c:v>
                </c:pt>
                <c:pt idx="39">
                  <c:v>-4.4260000000000002</c:v>
                </c:pt>
                <c:pt idx="40">
                  <c:v>-4.3990999999999998</c:v>
                </c:pt>
                <c:pt idx="41">
                  <c:v>-4.3470000000000004</c:v>
                </c:pt>
                <c:pt idx="42">
                  <c:v>-4.2535999999999996</c:v>
                </c:pt>
                <c:pt idx="43">
                  <c:v>-4.2496499999999999</c:v>
                </c:pt>
                <c:pt idx="44">
                  <c:v>-4.2332000000000001</c:v>
                </c:pt>
                <c:pt idx="45">
                  <c:v>-4.2234499999999997</c:v>
                </c:pt>
                <c:pt idx="46">
                  <c:v>-4.1646000000000001</c:v>
                </c:pt>
                <c:pt idx="47">
                  <c:v>-4.1463000000000001</c:v>
                </c:pt>
                <c:pt idx="48">
                  <c:v>-4.0742500000000001</c:v>
                </c:pt>
                <c:pt idx="49">
                  <c:v>-4.0649499999999996</c:v>
                </c:pt>
                <c:pt idx="50">
                  <c:v>-4.05335</c:v>
                </c:pt>
                <c:pt idx="51">
                  <c:v>-3.9922</c:v>
                </c:pt>
                <c:pt idx="52">
                  <c:v>-3.9896500000000001</c:v>
                </c:pt>
                <c:pt idx="53">
                  <c:v>-3.9838499999999999</c:v>
                </c:pt>
                <c:pt idx="54">
                  <c:v>-3.9805999999999999</c:v>
                </c:pt>
                <c:pt idx="55">
                  <c:v>-3.9182999999999999</c:v>
                </c:pt>
                <c:pt idx="56">
                  <c:v>-3.9129499999999999</c:v>
                </c:pt>
                <c:pt idx="57">
                  <c:v>-3.9108499999999999</c:v>
                </c:pt>
                <c:pt idx="58">
                  <c:v>-3.9032</c:v>
                </c:pt>
                <c:pt idx="59">
                  <c:v>-3.8965000000000001</c:v>
                </c:pt>
                <c:pt idx="60">
                  <c:v>-3.8802500000000002</c:v>
                </c:pt>
                <c:pt idx="61">
                  <c:v>-3.75075</c:v>
                </c:pt>
                <c:pt idx="62">
                  <c:v>-3.7197</c:v>
                </c:pt>
                <c:pt idx="63">
                  <c:v>-3.6591999999999998</c:v>
                </c:pt>
                <c:pt idx="64">
                  <c:v>-3.5551499999999998</c:v>
                </c:pt>
                <c:pt idx="65">
                  <c:v>-3.5539999999999998</c:v>
                </c:pt>
                <c:pt idx="66">
                  <c:v>-3.4977</c:v>
                </c:pt>
                <c:pt idx="67">
                  <c:v>-3.4907499999999998</c:v>
                </c:pt>
                <c:pt idx="68">
                  <c:v>-3.48495</c:v>
                </c:pt>
                <c:pt idx="69">
                  <c:v>-3.4812500000000002</c:v>
                </c:pt>
                <c:pt idx="70">
                  <c:v>-3.4668999999999999</c:v>
                </c:pt>
                <c:pt idx="71">
                  <c:v>-3.4668999999999999</c:v>
                </c:pt>
                <c:pt idx="72">
                  <c:v>-3.46685</c:v>
                </c:pt>
                <c:pt idx="73">
                  <c:v>-3.4664000000000001</c:v>
                </c:pt>
                <c:pt idx="74">
                  <c:v>-3.4064000000000001</c:v>
                </c:pt>
                <c:pt idx="75">
                  <c:v>-3.3896999999999999</c:v>
                </c:pt>
                <c:pt idx="76">
                  <c:v>-3.37765</c:v>
                </c:pt>
                <c:pt idx="77">
                  <c:v>-3.3170000000000002</c:v>
                </c:pt>
                <c:pt idx="78">
                  <c:v>-3.2377500000000001</c:v>
                </c:pt>
                <c:pt idx="79">
                  <c:v>-3.2175500000000001</c:v>
                </c:pt>
                <c:pt idx="80">
                  <c:v>-3.0491000000000001</c:v>
                </c:pt>
                <c:pt idx="81">
                  <c:v>-3.0472000000000001</c:v>
                </c:pt>
                <c:pt idx="82">
                  <c:v>-3.04305</c:v>
                </c:pt>
                <c:pt idx="83">
                  <c:v>-3.0369999999999999</c:v>
                </c:pt>
                <c:pt idx="84">
                  <c:v>-2.9591500000000002</c:v>
                </c:pt>
                <c:pt idx="85">
                  <c:v>-2.8838499999999998</c:v>
                </c:pt>
                <c:pt idx="86">
                  <c:v>-2.8787500000000001</c:v>
                </c:pt>
                <c:pt idx="87">
                  <c:v>-2.64215</c:v>
                </c:pt>
                <c:pt idx="88">
                  <c:v>-2.6278000000000001</c:v>
                </c:pt>
                <c:pt idx="89">
                  <c:v>-2.6227</c:v>
                </c:pt>
                <c:pt idx="90">
                  <c:v>-2.6027999999999998</c:v>
                </c:pt>
                <c:pt idx="91">
                  <c:v>-2.5603500000000001</c:v>
                </c:pt>
                <c:pt idx="92">
                  <c:v>-2.5453000000000001</c:v>
                </c:pt>
                <c:pt idx="93">
                  <c:v>-2.3770500000000001</c:v>
                </c:pt>
                <c:pt idx="94">
                  <c:v>-2.3610500000000001</c:v>
                </c:pt>
                <c:pt idx="95">
                  <c:v>-2.2563499999999999</c:v>
                </c:pt>
                <c:pt idx="96">
                  <c:v>-2.1993</c:v>
                </c:pt>
                <c:pt idx="97">
                  <c:v>-2.1912500000000001</c:v>
                </c:pt>
                <c:pt idx="98">
                  <c:v>-2.1284000000000001</c:v>
                </c:pt>
                <c:pt idx="99">
                  <c:v>-1.931</c:v>
                </c:pt>
                <c:pt idx="100">
                  <c:v>-1.9281999999999999</c:v>
                </c:pt>
                <c:pt idx="101">
                  <c:v>-1.8786</c:v>
                </c:pt>
                <c:pt idx="102">
                  <c:v>-1.7718499999999999</c:v>
                </c:pt>
                <c:pt idx="103">
                  <c:v>-1.7701499999999999</c:v>
                </c:pt>
                <c:pt idx="104">
                  <c:v>-1.7644</c:v>
                </c:pt>
                <c:pt idx="105">
                  <c:v>-1.5126999999999999</c:v>
                </c:pt>
                <c:pt idx="106">
                  <c:v>-1.5099499999999999</c:v>
                </c:pt>
                <c:pt idx="107">
                  <c:v>-1.4299500000000001</c:v>
                </c:pt>
                <c:pt idx="108">
                  <c:v>-1.42425</c:v>
                </c:pt>
                <c:pt idx="109">
                  <c:v>-1.34005</c:v>
                </c:pt>
                <c:pt idx="110">
                  <c:v>0</c:v>
                </c:pt>
                <c:pt idx="111">
                  <c:v>0.5151</c:v>
                </c:pt>
                <c:pt idx="112">
                  <c:v>0.77490000000000003</c:v>
                </c:pt>
                <c:pt idx="113">
                  <c:v>1.0423500000000001</c:v>
                </c:pt>
                <c:pt idx="114">
                  <c:v>1.1910499999999999</c:v>
                </c:pt>
                <c:pt idx="115">
                  <c:v>1.1911</c:v>
                </c:pt>
                <c:pt idx="116">
                  <c:v>1.2798</c:v>
                </c:pt>
                <c:pt idx="117">
                  <c:v>1.2838000000000001</c:v>
                </c:pt>
                <c:pt idx="118">
                  <c:v>1.2867999999999999</c:v>
                </c:pt>
                <c:pt idx="119">
                  <c:v>1.2875000000000001</c:v>
                </c:pt>
                <c:pt idx="120">
                  <c:v>1.3720000000000001</c:v>
                </c:pt>
                <c:pt idx="121">
                  <c:v>1.3720000000000001</c:v>
                </c:pt>
                <c:pt idx="122">
                  <c:v>1.3727</c:v>
                </c:pt>
                <c:pt idx="123">
                  <c:v>1.3787499999999999</c:v>
                </c:pt>
                <c:pt idx="124">
                  <c:v>1.3787499999999999</c:v>
                </c:pt>
                <c:pt idx="125">
                  <c:v>1.4452499999999999</c:v>
                </c:pt>
                <c:pt idx="126">
                  <c:v>1.4452499999999999</c:v>
                </c:pt>
                <c:pt idx="127">
                  <c:v>1.4523999999999999</c:v>
                </c:pt>
                <c:pt idx="128">
                  <c:v>1.4523999999999999</c:v>
                </c:pt>
                <c:pt idx="129">
                  <c:v>1.45245</c:v>
                </c:pt>
                <c:pt idx="130">
                  <c:v>1.45245</c:v>
                </c:pt>
                <c:pt idx="131">
                  <c:v>1.4540999999999999</c:v>
                </c:pt>
                <c:pt idx="132">
                  <c:v>1.4595</c:v>
                </c:pt>
                <c:pt idx="133">
                  <c:v>1.5233000000000001</c:v>
                </c:pt>
                <c:pt idx="134">
                  <c:v>1.5233000000000001</c:v>
                </c:pt>
                <c:pt idx="135">
                  <c:v>1.5241</c:v>
                </c:pt>
                <c:pt idx="136">
                  <c:v>1.5342</c:v>
                </c:pt>
                <c:pt idx="137">
                  <c:v>1.5342</c:v>
                </c:pt>
                <c:pt idx="138">
                  <c:v>1.5342499999999999</c:v>
                </c:pt>
                <c:pt idx="139">
                  <c:v>1.5342499999999999</c:v>
                </c:pt>
                <c:pt idx="140">
                  <c:v>1.53515</c:v>
                </c:pt>
                <c:pt idx="141">
                  <c:v>1.53515</c:v>
                </c:pt>
                <c:pt idx="142">
                  <c:v>1.5358499999999999</c:v>
                </c:pt>
                <c:pt idx="143">
                  <c:v>1.5375000000000001</c:v>
                </c:pt>
                <c:pt idx="144">
                  <c:v>1.5375000000000001</c:v>
                </c:pt>
                <c:pt idx="145">
                  <c:v>1.5438000000000001</c:v>
                </c:pt>
                <c:pt idx="146">
                  <c:v>1.7092499999999999</c:v>
                </c:pt>
                <c:pt idx="147">
                  <c:v>1.7118</c:v>
                </c:pt>
                <c:pt idx="148">
                  <c:v>1.71435</c:v>
                </c:pt>
                <c:pt idx="149">
                  <c:v>1.7890999999999999</c:v>
                </c:pt>
                <c:pt idx="150">
                  <c:v>1.7890999999999999</c:v>
                </c:pt>
                <c:pt idx="151">
                  <c:v>1.78915</c:v>
                </c:pt>
                <c:pt idx="152">
                  <c:v>1.78915</c:v>
                </c:pt>
                <c:pt idx="153">
                  <c:v>1.7951999999999999</c:v>
                </c:pt>
                <c:pt idx="154">
                  <c:v>1.79545</c:v>
                </c:pt>
                <c:pt idx="155">
                  <c:v>1.7961</c:v>
                </c:pt>
                <c:pt idx="156">
                  <c:v>1.7961</c:v>
                </c:pt>
                <c:pt idx="157">
                  <c:v>1.7961499999999999</c:v>
                </c:pt>
                <c:pt idx="158">
                  <c:v>1.7963</c:v>
                </c:pt>
                <c:pt idx="159">
                  <c:v>1.7963</c:v>
                </c:pt>
                <c:pt idx="160">
                  <c:v>1.8776999999999999</c:v>
                </c:pt>
                <c:pt idx="161">
                  <c:v>1.8776999999999999</c:v>
                </c:pt>
                <c:pt idx="162">
                  <c:v>1.8830499999999999</c:v>
                </c:pt>
                <c:pt idx="163">
                  <c:v>1.8851500000000001</c:v>
                </c:pt>
                <c:pt idx="164">
                  <c:v>1.8863000000000001</c:v>
                </c:pt>
                <c:pt idx="165">
                  <c:v>1.9492499999999999</c:v>
                </c:pt>
                <c:pt idx="166">
                  <c:v>1.9492499999999999</c:v>
                </c:pt>
                <c:pt idx="167">
                  <c:v>1.9499500000000001</c:v>
                </c:pt>
                <c:pt idx="168">
                  <c:v>1.9499500000000001</c:v>
                </c:pt>
                <c:pt idx="169">
                  <c:v>1.9535</c:v>
                </c:pt>
                <c:pt idx="170">
                  <c:v>1.9695</c:v>
                </c:pt>
                <c:pt idx="171">
                  <c:v>2.0387</c:v>
                </c:pt>
                <c:pt idx="172">
                  <c:v>2.0387</c:v>
                </c:pt>
                <c:pt idx="173">
                  <c:v>2.0389499999999998</c:v>
                </c:pt>
                <c:pt idx="174">
                  <c:v>2.0389499999999998</c:v>
                </c:pt>
                <c:pt idx="175">
                  <c:v>2.1110500000000001</c:v>
                </c:pt>
                <c:pt idx="176">
                  <c:v>2.2075999999999998</c:v>
                </c:pt>
                <c:pt idx="177">
                  <c:v>2.2075999999999998</c:v>
                </c:pt>
                <c:pt idx="178">
                  <c:v>2.2076500000000001</c:v>
                </c:pt>
                <c:pt idx="179">
                  <c:v>2.2076500000000001</c:v>
                </c:pt>
                <c:pt idx="180">
                  <c:v>2.2986</c:v>
                </c:pt>
                <c:pt idx="181">
                  <c:v>2.3923999999999999</c:v>
                </c:pt>
                <c:pt idx="182">
                  <c:v>2.4727999999999999</c:v>
                </c:pt>
                <c:pt idx="183">
                  <c:v>2.5503999999999998</c:v>
                </c:pt>
                <c:pt idx="184">
                  <c:v>2.5510999999999999</c:v>
                </c:pt>
                <c:pt idx="185">
                  <c:v>2.5522499999999999</c:v>
                </c:pt>
                <c:pt idx="186">
                  <c:v>2.5583</c:v>
                </c:pt>
                <c:pt idx="187">
                  <c:v>2.5590000000000002</c:v>
                </c:pt>
                <c:pt idx="188">
                  <c:v>2.6465999999999998</c:v>
                </c:pt>
                <c:pt idx="189">
                  <c:v>2.8969</c:v>
                </c:pt>
                <c:pt idx="190">
                  <c:v>2.9708000000000001</c:v>
                </c:pt>
                <c:pt idx="191">
                  <c:v>2.9761000000000002</c:v>
                </c:pt>
                <c:pt idx="192">
                  <c:v>2.9761500000000001</c:v>
                </c:pt>
                <c:pt idx="193">
                  <c:v>2.9763500000000001</c:v>
                </c:pt>
                <c:pt idx="194">
                  <c:v>2.9767999999999999</c:v>
                </c:pt>
                <c:pt idx="195">
                  <c:v>2.9768500000000002</c:v>
                </c:pt>
                <c:pt idx="196">
                  <c:v>2.9777499999999999</c:v>
                </c:pt>
                <c:pt idx="197">
                  <c:v>2.98075</c:v>
                </c:pt>
                <c:pt idx="198">
                  <c:v>3.06</c:v>
                </c:pt>
                <c:pt idx="199">
                  <c:v>3.0618500000000002</c:v>
                </c:pt>
                <c:pt idx="200">
                  <c:v>3.15</c:v>
                </c:pt>
                <c:pt idx="201">
                  <c:v>3.1543999999999999</c:v>
                </c:pt>
                <c:pt idx="202">
                  <c:v>3.22315</c:v>
                </c:pt>
                <c:pt idx="203">
                  <c:v>3.2238500000000001</c:v>
                </c:pt>
                <c:pt idx="204">
                  <c:v>3.2248000000000001</c:v>
                </c:pt>
                <c:pt idx="205">
                  <c:v>3.2285499999999998</c:v>
                </c:pt>
                <c:pt idx="206">
                  <c:v>3.2287499999999998</c:v>
                </c:pt>
                <c:pt idx="207">
                  <c:v>3.2290000000000001</c:v>
                </c:pt>
                <c:pt idx="208">
                  <c:v>3.2292000000000001</c:v>
                </c:pt>
                <c:pt idx="209">
                  <c:v>3.22925</c:v>
                </c:pt>
                <c:pt idx="210">
                  <c:v>3.2294499999999999</c:v>
                </c:pt>
                <c:pt idx="211">
                  <c:v>3.2299000000000002</c:v>
                </c:pt>
                <c:pt idx="212">
                  <c:v>3.2303999999999999</c:v>
                </c:pt>
                <c:pt idx="213">
                  <c:v>3.2305999999999999</c:v>
                </c:pt>
                <c:pt idx="214">
                  <c:v>3.2317499999999999</c:v>
                </c:pt>
                <c:pt idx="215">
                  <c:v>3.2317999999999998</c:v>
                </c:pt>
                <c:pt idx="216">
                  <c:v>3.2320000000000002</c:v>
                </c:pt>
                <c:pt idx="217">
                  <c:v>3.2322500000000001</c:v>
                </c:pt>
                <c:pt idx="218">
                  <c:v>3.23245</c:v>
                </c:pt>
                <c:pt idx="219">
                  <c:v>3.2326999999999999</c:v>
                </c:pt>
                <c:pt idx="220">
                  <c:v>3.2329500000000002</c:v>
                </c:pt>
                <c:pt idx="221">
                  <c:v>3.2338</c:v>
                </c:pt>
                <c:pt idx="222">
                  <c:v>3.2349999999999999</c:v>
                </c:pt>
                <c:pt idx="223">
                  <c:v>3.2352500000000002</c:v>
                </c:pt>
                <c:pt idx="224">
                  <c:v>3.2359</c:v>
                </c:pt>
                <c:pt idx="225">
                  <c:v>3.2359499999999999</c:v>
                </c:pt>
                <c:pt idx="226">
                  <c:v>3.2366000000000001</c:v>
                </c:pt>
                <c:pt idx="227">
                  <c:v>3.2391999999999999</c:v>
                </c:pt>
                <c:pt idx="228">
                  <c:v>3.2410000000000001</c:v>
                </c:pt>
                <c:pt idx="229">
                  <c:v>3.2422</c:v>
                </c:pt>
                <c:pt idx="230">
                  <c:v>3.2873000000000001</c:v>
                </c:pt>
                <c:pt idx="231">
                  <c:v>3.3069500000000001</c:v>
                </c:pt>
                <c:pt idx="232">
                  <c:v>3.3071999999999999</c:v>
                </c:pt>
                <c:pt idx="233">
                  <c:v>3.4011</c:v>
                </c:pt>
                <c:pt idx="234">
                  <c:v>3.4062000000000001</c:v>
                </c:pt>
                <c:pt idx="235">
                  <c:v>3.4099499999999998</c:v>
                </c:pt>
                <c:pt idx="236">
                  <c:v>3.4118499999999998</c:v>
                </c:pt>
                <c:pt idx="237">
                  <c:v>3.4773499999999999</c:v>
                </c:pt>
                <c:pt idx="238">
                  <c:v>3.56155</c:v>
                </c:pt>
                <c:pt idx="239">
                  <c:v>3.5807000000000002</c:v>
                </c:pt>
                <c:pt idx="240">
                  <c:v>3.5807000000000002</c:v>
                </c:pt>
                <c:pt idx="241">
                  <c:v>3.5807000000000002</c:v>
                </c:pt>
                <c:pt idx="242">
                  <c:v>3.6497999999999999</c:v>
                </c:pt>
                <c:pt idx="243">
                  <c:v>3.66065</c:v>
                </c:pt>
                <c:pt idx="244">
                  <c:v>3.6669499999999999</c:v>
                </c:pt>
                <c:pt idx="245">
                  <c:v>3.8164500000000001</c:v>
                </c:pt>
                <c:pt idx="246">
                  <c:v>3.8336000000000001</c:v>
                </c:pt>
                <c:pt idx="247">
                  <c:v>3.9084500000000002</c:v>
                </c:pt>
              </c:numCache>
            </c:numRef>
          </c:xVal>
          <c:yVal>
            <c:numRef>
              <c:f>'Q_fit (3)'!$E$21:$E$268</c:f>
              <c:numCache>
                <c:formatCode>General</c:formatCode>
                <c:ptCount val="248"/>
                <c:pt idx="0">
                  <c:v>0.14590279448985344</c:v>
                </c:pt>
                <c:pt idx="1">
                  <c:v>0.12261378332674637</c:v>
                </c:pt>
                <c:pt idx="2">
                  <c:v>0.14849954187459127</c:v>
                </c:pt>
                <c:pt idx="3">
                  <c:v>0.1183179364060872</c:v>
                </c:pt>
                <c:pt idx="4">
                  <c:v>0.12658959356190536</c:v>
                </c:pt>
                <c:pt idx="5">
                  <c:v>7.3242987874149387E-2</c:v>
                </c:pt>
                <c:pt idx="6">
                  <c:v>0.11813262652984229</c:v>
                </c:pt>
                <c:pt idx="7">
                  <c:v>0.10932702455063004</c:v>
                </c:pt>
                <c:pt idx="8">
                  <c:v>0.11362254719965362</c:v>
                </c:pt>
                <c:pt idx="9">
                  <c:v>0.11591110306929112</c:v>
                </c:pt>
                <c:pt idx="10">
                  <c:v>0.16442447292400797</c:v>
                </c:pt>
                <c:pt idx="11">
                  <c:v>0.12191974455514651</c:v>
                </c:pt>
                <c:pt idx="12">
                  <c:v>7.6295580433169863E-2</c:v>
                </c:pt>
                <c:pt idx="13">
                  <c:v>9.6650137420134563E-2</c:v>
                </c:pt>
                <c:pt idx="14">
                  <c:v>7.1143958090374729E-2</c:v>
                </c:pt>
                <c:pt idx="15">
                  <c:v>0.10340300691719832</c:v>
                </c:pt>
                <c:pt idx="16">
                  <c:v>7.7623516121857167E-2</c:v>
                </c:pt>
                <c:pt idx="17">
                  <c:v>0.11740095990628828</c:v>
                </c:pt>
                <c:pt idx="18">
                  <c:v>9.2968153897462102E-2</c:v>
                </c:pt>
                <c:pt idx="19">
                  <c:v>0.10096465030654538</c:v>
                </c:pt>
                <c:pt idx="20">
                  <c:v>7.764400884252208E-2</c:v>
                </c:pt>
                <c:pt idx="21">
                  <c:v>9.6927404928671523E-2</c:v>
                </c:pt>
                <c:pt idx="22">
                  <c:v>5.742244613221785E-2</c:v>
                </c:pt>
                <c:pt idx="23">
                  <c:v>6.2951898427926242E-2</c:v>
                </c:pt>
                <c:pt idx="24">
                  <c:v>7.9909819426055684E-2</c:v>
                </c:pt>
                <c:pt idx="25">
                  <c:v>6.0583502649951576E-2</c:v>
                </c:pt>
                <c:pt idx="26">
                  <c:v>8.596369662199016E-2</c:v>
                </c:pt>
                <c:pt idx="27">
                  <c:v>0.11771949742636352</c:v>
                </c:pt>
                <c:pt idx="28">
                  <c:v>0.10811086249586803</c:v>
                </c:pt>
                <c:pt idx="29">
                  <c:v>8.5935279350181221E-2</c:v>
                </c:pt>
                <c:pt idx="30">
                  <c:v>0.1211146401292689</c:v>
                </c:pt>
                <c:pt idx="31">
                  <c:v>6.5377368078844894E-2</c:v>
                </c:pt>
                <c:pt idx="32">
                  <c:v>1.3029737771689517E-2</c:v>
                </c:pt>
                <c:pt idx="33">
                  <c:v>3.1240405011500536E-2</c:v>
                </c:pt>
                <c:pt idx="34">
                  <c:v>3.001286508736066E-2</c:v>
                </c:pt>
                <c:pt idx="35">
                  <c:v>4.8917557089154157E-2</c:v>
                </c:pt>
                <c:pt idx="36">
                  <c:v>4.3407973744670911E-2</c:v>
                </c:pt>
                <c:pt idx="37">
                  <c:v>2.8040811503612595E-2</c:v>
                </c:pt>
                <c:pt idx="38">
                  <c:v>2.7302705991521403E-2</c:v>
                </c:pt>
                <c:pt idx="39">
                  <c:v>2.2400042092880934E-2</c:v>
                </c:pt>
                <c:pt idx="40">
                  <c:v>3.6400508910152285E-2</c:v>
                </c:pt>
                <c:pt idx="41">
                  <c:v>4.9478877837714597E-2</c:v>
                </c:pt>
                <c:pt idx="42">
                  <c:v>6.7421991685336344E-2</c:v>
                </c:pt>
                <c:pt idx="43">
                  <c:v>4.7162806669870147E-2</c:v>
                </c:pt>
                <c:pt idx="44">
                  <c:v>3.3775661381447636E-2</c:v>
                </c:pt>
                <c:pt idx="45">
                  <c:v>3.0573599900905947E-2</c:v>
                </c:pt>
                <c:pt idx="46">
                  <c:v>3.205109644665266E-2</c:v>
                </c:pt>
                <c:pt idx="47">
                  <c:v>4.9949137348084337E-2</c:v>
                </c:pt>
                <c:pt idx="48">
                  <c:v>7.2624186955896813E-2</c:v>
                </c:pt>
                <c:pt idx="49">
                  <c:v>2.0141522635344494E-3</c:v>
                </c:pt>
                <c:pt idx="50">
                  <c:v>-4.9105661824033059E-3</c:v>
                </c:pt>
                <c:pt idx="51">
                  <c:v>5.6035764696219993E-2</c:v>
                </c:pt>
                <c:pt idx="52">
                  <c:v>-5.1839586387584444E-3</c:v>
                </c:pt>
                <c:pt idx="53">
                  <c:v>1.8845215649881661E-2</c:v>
                </c:pt>
                <c:pt idx="54">
                  <c:v>4.0940346419740259E-3</c:v>
                </c:pt>
                <c:pt idx="55">
                  <c:v>5.3793854565098401E-2</c:v>
                </c:pt>
                <c:pt idx="56">
                  <c:v>-5.5714478467929623E-4</c:v>
                </c:pt>
                <c:pt idx="57">
                  <c:v>5.8469923165148999E-3</c:v>
                </c:pt>
                <c:pt idx="58">
                  <c:v>1.2175667834845527E-2</c:v>
                </c:pt>
                <c:pt idx="59">
                  <c:v>5.5939778221597417E-2</c:v>
                </c:pt>
                <c:pt idx="60">
                  <c:v>2.1155347462778959E-2</c:v>
                </c:pt>
                <c:pt idx="61">
                  <c:v>1.3527200418082974E-2</c:v>
                </c:pt>
                <c:pt idx="62">
                  <c:v>3.8124967763972055E-2</c:v>
                </c:pt>
                <c:pt idx="63">
                  <c:v>-4.5928233441543287E-2</c:v>
                </c:pt>
                <c:pt idx="64">
                  <c:v>-3.4779312606232432E-2</c:v>
                </c:pt>
                <c:pt idx="65">
                  <c:v>2.6054831187080831E-2</c:v>
                </c:pt>
                <c:pt idx="66">
                  <c:v>2.0090463291167929E-2</c:v>
                </c:pt>
                <c:pt idx="67">
                  <c:v>3.0909484661071084E-2</c:v>
                </c:pt>
                <c:pt idx="68">
                  <c:v>-1.1052493784862068E-3</c:v>
                </c:pt>
                <c:pt idx="69">
                  <c:v>5.4886150620281279E-3</c:v>
                </c:pt>
                <c:pt idx="70">
                  <c:v>7.8493208914121426E-2</c:v>
                </c:pt>
                <c:pt idx="71">
                  <c:v>0.11849320891135656</c:v>
                </c:pt>
                <c:pt idx="72">
                  <c:v>2.7010576567840415E-2</c:v>
                </c:pt>
                <c:pt idx="73">
                  <c:v>1.5681484325512664E-2</c:v>
                </c:pt>
                <c:pt idx="74">
                  <c:v>5.7256857254669891E-2</c:v>
                </c:pt>
                <c:pt idx="75">
                  <c:v>-9.2655786277922106E-3</c:v>
                </c:pt>
                <c:pt idx="76">
                  <c:v>2.4062541999337259E-2</c:v>
                </c:pt>
                <c:pt idx="77">
                  <c:v>-2.7764322670395202E-2</c:v>
                </c:pt>
                <c:pt idx="78">
                  <c:v>-3.804629258044754E-2</c:v>
                </c:pt>
                <c:pt idx="79">
                  <c:v>7.9722509070512731E-2</c:v>
                </c:pt>
                <c:pt idx="80">
                  <c:v>6.9730674107953122E-3</c:v>
                </c:pt>
                <c:pt idx="81">
                  <c:v>1.0837655734670104E-3</c:v>
                </c:pt>
                <c:pt idx="82">
                  <c:v>-9.63941502711535E-4</c:v>
                </c:pt>
                <c:pt idx="83">
                  <c:v>-9.9010105527897602E-3</c:v>
                </c:pt>
                <c:pt idx="84">
                  <c:v>-8.2185506132510702E-2</c:v>
                </c:pt>
                <c:pt idx="85">
                  <c:v>-2.2233872400443354E-3</c:v>
                </c:pt>
                <c:pt idx="86">
                  <c:v>-4.7157612232820827E-3</c:v>
                </c:pt>
                <c:pt idx="87">
                  <c:v>1.6476905090992901E-2</c:v>
                </c:pt>
                <c:pt idx="88">
                  <c:v>3.0459146362368666E-2</c:v>
                </c:pt>
                <c:pt idx="89">
                  <c:v>-0.1160276677197956</c:v>
                </c:pt>
                <c:pt idx="90">
                  <c:v>-7.1607528802922898E-3</c:v>
                </c:pt>
                <c:pt idx="91">
                  <c:v>-1.0022743770567596E-2</c:v>
                </c:pt>
                <c:pt idx="92">
                  <c:v>3.2431273823171125E-2</c:v>
                </c:pt>
                <c:pt idx="93">
                  <c:v>-2.3214782532845944E-2</c:v>
                </c:pt>
                <c:pt idx="94">
                  <c:v>-1.1174234155823332E-2</c:v>
                </c:pt>
                <c:pt idx="95">
                  <c:v>-8.3669913119615927E-3</c:v>
                </c:pt>
                <c:pt idx="96">
                  <c:v>-6.1922286860806676E-2</c:v>
                </c:pt>
                <c:pt idx="97">
                  <c:v>-2.5064267625062614E-2</c:v>
                </c:pt>
                <c:pt idx="98">
                  <c:v>-1.8554386916131843E-2</c:v>
                </c:pt>
                <c:pt idx="99">
                  <c:v>-5.0619100075979584E-2</c:v>
                </c:pt>
                <c:pt idx="100">
                  <c:v>-0.10874246457363054</c:v>
                </c:pt>
                <c:pt idx="101">
                  <c:v>-7.5044655160461604E-2</c:v>
                </c:pt>
                <c:pt idx="102">
                  <c:v>-6.476805653851303E-2</c:v>
                </c:pt>
                <c:pt idx="103">
                  <c:v>-2.7908726242486318E-2</c:v>
                </c:pt>
                <c:pt idx="104">
                  <c:v>-2.9678161645632944E-2</c:v>
                </c:pt>
                <c:pt idx="105">
                  <c:v>-7.0753320172590312E-3</c:v>
                </c:pt>
                <c:pt idx="106">
                  <c:v>-8.4991553471219727E-2</c:v>
                </c:pt>
                <c:pt idx="107">
                  <c:v>-7.2376639242331259E-2</c:v>
                </c:pt>
                <c:pt idx="108">
                  <c:v>-3.391758112590311E-2</c:v>
                </c:pt>
                <c:pt idx="109">
                  <c:v>-3.2243702764554044E-2</c:v>
                </c:pt>
                <c:pt idx="110">
                  <c:v>-8.7116705706809669E-2</c:v>
                </c:pt>
                <c:pt idx="111">
                  <c:v>-6.9933093922279588E-2</c:v>
                </c:pt>
                <c:pt idx="112">
                  <c:v>-3.9410997630282496E-2</c:v>
                </c:pt>
                <c:pt idx="113">
                  <c:v>-2.5200568403171059E-2</c:v>
                </c:pt>
                <c:pt idx="114">
                  <c:v>-3.5822339967757605E-2</c:v>
                </c:pt>
                <c:pt idx="115">
                  <c:v>-4.1998669929864674E-2</c:v>
                </c:pt>
                <c:pt idx="116">
                  <c:v>-6.7362125814336843E-3</c:v>
                </c:pt>
                <c:pt idx="117">
                  <c:v>-3.783608722146186E-2</c:v>
                </c:pt>
                <c:pt idx="118">
                  <c:v>-3.4410813040590023E-2</c:v>
                </c:pt>
                <c:pt idx="119">
                  <c:v>-3.0878226896557337E-2</c:v>
                </c:pt>
                <c:pt idx="120">
                  <c:v>-3.13705909554641E-2</c:v>
                </c:pt>
                <c:pt idx="121">
                  <c:v>-3.0270590954148607E-2</c:v>
                </c:pt>
                <c:pt idx="122">
                  <c:v>-3.033703027478004E-2</c:v>
                </c:pt>
                <c:pt idx="123">
                  <c:v>-3.4353795672029279E-2</c:v>
                </c:pt>
                <c:pt idx="124">
                  <c:v>-3.2853795673542678E-2</c:v>
                </c:pt>
                <c:pt idx="125">
                  <c:v>-2.892562656055702E-2</c:v>
                </c:pt>
                <c:pt idx="126">
                  <c:v>-2.7925626563991272E-2</c:v>
                </c:pt>
                <c:pt idx="127">
                  <c:v>-2.8410404998585277E-2</c:v>
                </c:pt>
                <c:pt idx="128">
                  <c:v>-2.801040500141417E-2</c:v>
                </c:pt>
                <c:pt idx="129">
                  <c:v>-2.9686519788053291E-2</c:v>
                </c:pt>
                <c:pt idx="130">
                  <c:v>-2.9586519783303546E-2</c:v>
                </c:pt>
                <c:pt idx="131">
                  <c:v>-2.1898287849945866E-2</c:v>
                </c:pt>
                <c:pt idx="132">
                  <c:v>-2.3918352042922565E-2</c:v>
                </c:pt>
                <c:pt idx="133">
                  <c:v>-2.9006819736997647E-2</c:v>
                </c:pt>
                <c:pt idx="134">
                  <c:v>-2.7506819738511046E-2</c:v>
                </c:pt>
                <c:pt idx="135">
                  <c:v>-3.0423889281289036E-2</c:v>
                </c:pt>
                <c:pt idx="136">
                  <c:v>-2.6988692374985912E-2</c:v>
                </c:pt>
                <c:pt idx="137">
                  <c:v>-2.5888692373670419E-2</c:v>
                </c:pt>
                <c:pt idx="138">
                  <c:v>-2.7764752551565464E-2</c:v>
                </c:pt>
                <c:pt idx="139">
                  <c:v>-2.7164752552170823E-2</c:v>
                </c:pt>
                <c:pt idx="140">
                  <c:v>-2.773383026979874E-2</c:v>
                </c:pt>
                <c:pt idx="141">
                  <c:v>-2.6533830271009459E-2</c:v>
                </c:pt>
                <c:pt idx="142">
                  <c:v>-2.8498661456427675E-2</c:v>
                </c:pt>
                <c:pt idx="143">
                  <c:v>-2.8508596362208594E-2</c:v>
                </c:pt>
                <c:pt idx="144">
                  <c:v>-2.8108596365037486E-2</c:v>
                </c:pt>
                <c:pt idx="145">
                  <c:v>-2.7191671333917998E-2</c:v>
                </c:pt>
                <c:pt idx="146">
                  <c:v>-1.7199675251122218E-2</c:v>
                </c:pt>
                <c:pt idx="147">
                  <c:v>-1.9173846209967631E-2</c:v>
                </c:pt>
                <c:pt idx="148">
                  <c:v>-1.8147957610206808E-2</c:v>
                </c:pt>
                <c:pt idx="149">
                  <c:v>-1.9587650311975735E-2</c:v>
                </c:pt>
                <c:pt idx="150">
                  <c:v>-1.8987650312581095E-2</c:v>
                </c:pt>
                <c:pt idx="151">
                  <c:v>-2.2363581406143279E-2</c:v>
                </c:pt>
                <c:pt idx="152">
                  <c:v>-2.1763581406748639E-2</c:v>
                </c:pt>
                <c:pt idx="153">
                  <c:v>-1.2651103147511816E-2</c:v>
                </c:pt>
                <c:pt idx="154">
                  <c:v>-3.0530746865270349E-2</c:v>
                </c:pt>
                <c:pt idx="155">
                  <c:v>-2.1717818325394666E-2</c:v>
                </c:pt>
                <c:pt idx="156">
                  <c:v>-2.0917818323776493E-2</c:v>
                </c:pt>
                <c:pt idx="157">
                  <c:v>-2.2993746767405315E-2</c:v>
                </c:pt>
                <c:pt idx="158">
                  <c:v>-2.0721531989661927E-2</c:v>
                </c:pt>
                <c:pt idx="159">
                  <c:v>-2.0621531992188139E-2</c:v>
                </c:pt>
                <c:pt idx="160">
                  <c:v>-4.9099164109808243E-3</c:v>
                </c:pt>
                <c:pt idx="161">
                  <c:v>9.0083586399830953E-5</c:v>
                </c:pt>
                <c:pt idx="162">
                  <c:v>-2.0731262470569081E-2</c:v>
                </c:pt>
                <c:pt idx="163">
                  <c:v>-1.6119035378042983E-2</c:v>
                </c:pt>
                <c:pt idx="164">
                  <c:v>-1.216470985839785E-2</c:v>
                </c:pt>
                <c:pt idx="165">
                  <c:v>-2.0010777565826927E-2</c:v>
                </c:pt>
                <c:pt idx="166">
                  <c:v>-1.93107775689585E-2</c:v>
                </c:pt>
                <c:pt idx="167">
                  <c:v>-1.8473136047598405E-2</c:v>
                </c:pt>
                <c:pt idx="168">
                  <c:v>-1.737313605355887E-2</c:v>
                </c:pt>
                <c:pt idx="169">
                  <c:v>-9.5607781248887649E-3</c:v>
                </c:pt>
                <c:pt idx="170">
                  <c:v>-1.8842444525476076E-2</c:v>
                </c:pt>
                <c:pt idx="171">
                  <c:v>-1.3449903718260586E-2</c:v>
                </c:pt>
                <c:pt idx="172">
                  <c:v>-1.2849903718865945E-2</c:v>
                </c:pt>
                <c:pt idx="173">
                  <c:v>-1.4029239301394197E-2</c:v>
                </c:pt>
                <c:pt idx="174">
                  <c:v>-1.3829239299170664E-2</c:v>
                </c:pt>
                <c:pt idx="175">
                  <c:v>-1.1024125380904869E-2</c:v>
                </c:pt>
                <c:pt idx="176">
                  <c:v>-7.3083653822377387E-3</c:v>
                </c:pt>
                <c:pt idx="177">
                  <c:v>-6.5083653806195657E-3</c:v>
                </c:pt>
                <c:pt idx="178">
                  <c:v>-9.7842250953997477E-3</c:v>
                </c:pt>
                <c:pt idx="179">
                  <c:v>-8.7842250988339997E-3</c:v>
                </c:pt>
                <c:pt idx="180">
                  <c:v>-1.0279125744032839E-2</c:v>
                </c:pt>
                <c:pt idx="181">
                  <c:v>-1.1217924403841197E-3</c:v>
                </c:pt>
                <c:pt idx="182">
                  <c:v>-6.1403450330545228E-5</c:v>
                </c:pt>
                <c:pt idx="183">
                  <c:v>-1.1889199575227764E-3</c:v>
                </c:pt>
                <c:pt idx="184">
                  <c:v>-3.6519961069871563E-3</c:v>
                </c:pt>
                <c:pt idx="185">
                  <c:v>-2.6984866462617142E-3</c:v>
                </c:pt>
                <c:pt idx="186">
                  <c:v>3.6132836033869672E-3</c:v>
                </c:pt>
                <c:pt idx="187">
                  <c:v>-6.4498360077783201E-3</c:v>
                </c:pt>
                <c:pt idx="188">
                  <c:v>6.3753956096826644E-3</c:v>
                </c:pt>
                <c:pt idx="189">
                  <c:v>1.4186996734357582E-2</c:v>
                </c:pt>
                <c:pt idx="190">
                  <c:v>1.9130751903202174E-2</c:v>
                </c:pt>
                <c:pt idx="191">
                  <c:v>1.9555158685494019E-2</c:v>
                </c:pt>
                <c:pt idx="192">
                  <c:v>1.7978971734034094E-2</c:v>
                </c:pt>
                <c:pt idx="193">
                  <c:v>1.8074223486151002E-2</c:v>
                </c:pt>
                <c:pt idx="194">
                  <c:v>2.0788537638064104E-2</c:v>
                </c:pt>
                <c:pt idx="195">
                  <c:v>1.6512350119110002E-2</c:v>
                </c:pt>
                <c:pt idx="196">
                  <c:v>1.8640968046678058E-2</c:v>
                </c:pt>
                <c:pt idx="197">
                  <c:v>1.916960138497787E-2</c:v>
                </c:pt>
                <c:pt idx="198">
                  <c:v>2.20558637852558E-2</c:v>
                </c:pt>
                <c:pt idx="199">
                  <c:v>1.5134338284319766E-2</c:v>
                </c:pt>
                <c:pt idx="200">
                  <c:v>2.4121520574604663E-2</c:v>
                </c:pt>
                <c:pt idx="201">
                  <c:v>2.5929331916187036E-2</c:v>
                </c:pt>
                <c:pt idx="202">
                  <c:v>2.6487046438916161E-2</c:v>
                </c:pt>
                <c:pt idx="203">
                  <c:v>2.7917307536130309E-2</c:v>
                </c:pt>
                <c:pt idx="204">
                  <c:v>2.7565503261162277E-2</c:v>
                </c:pt>
                <c:pt idx="205">
                  <c:v>2.8434519323438885E-2</c:v>
                </c:pt>
                <c:pt idx="206">
                  <c:v>2.5228858876775048E-2</c:v>
                </c:pt>
                <c:pt idx="207">
                  <c:v>2.9746782181524156E-2</c:v>
                </c:pt>
                <c:pt idx="208">
                  <c:v>2.7141119923448982E-2</c:v>
                </c:pt>
                <c:pt idx="209">
                  <c:v>2.6564704228932923E-2</c:v>
                </c:pt>
                <c:pt idx="210">
                  <c:v>3.0259040954171625E-2</c:v>
                </c:pt>
                <c:pt idx="211">
                  <c:v>2.9771295630401824E-2</c:v>
                </c:pt>
                <c:pt idx="212">
                  <c:v>3.0907129358275477E-2</c:v>
                </c:pt>
                <c:pt idx="213">
                  <c:v>2.8701461436910158E-2</c:v>
                </c:pt>
                <c:pt idx="214">
                  <c:v>2.8443855163164722E-2</c:v>
                </c:pt>
                <c:pt idx="215">
                  <c:v>2.6167436888958284E-2</c:v>
                </c:pt>
                <c:pt idx="216">
                  <c:v>3.016176329693869E-2</c:v>
                </c:pt>
                <c:pt idx="217">
                  <c:v>2.9179670167709483E-2</c:v>
                </c:pt>
                <c:pt idx="218">
                  <c:v>2.927399475679493E-2</c:v>
                </c:pt>
                <c:pt idx="219">
                  <c:v>2.8691899345788974E-2</c:v>
                </c:pt>
                <c:pt idx="220">
                  <c:v>2.7009802674306582E-2</c:v>
                </c:pt>
                <c:pt idx="221">
                  <c:v>2.6110664499373409E-2</c:v>
                </c:pt>
                <c:pt idx="222">
                  <c:v>2.8076562145338942E-2</c:v>
                </c:pt>
                <c:pt idx="223">
                  <c:v>3.0494453801766623E-2</c:v>
                </c:pt>
                <c:pt idx="224">
                  <c:v>2.910096619259081E-2</c:v>
                </c:pt>
                <c:pt idx="225">
                  <c:v>2.9624543711972401E-2</c:v>
                </c:pt>
                <c:pt idx="226">
                  <c:v>2.8631046849255291E-2</c:v>
                </c:pt>
                <c:pt idx="227">
                  <c:v>2.8756973495991177E-2</c:v>
                </c:pt>
                <c:pt idx="228">
                  <c:v>2.8705611300529607E-2</c:v>
                </c:pt>
                <c:pt idx="229">
                  <c:v>2.9471333119455739E-2</c:v>
                </c:pt>
                <c:pt idx="230">
                  <c:v>3.2391483400689688E-2</c:v>
                </c:pt>
                <c:pt idx="231">
                  <c:v>3.145242317570314E-2</c:v>
                </c:pt>
                <c:pt idx="232">
                  <c:v>3.2069939285388725E-2</c:v>
                </c:pt>
                <c:pt idx="233">
                  <c:v>3.8112046997413634E-2</c:v>
                </c:pt>
                <c:pt idx="234">
                  <c:v>3.7628446489750493E-2</c:v>
                </c:pt>
                <c:pt idx="235">
                  <c:v>3.8652771164134007E-2</c:v>
                </c:pt>
                <c:pt idx="236">
                  <c:v>3.7341505533258733E-2</c:v>
                </c:pt>
                <c:pt idx="237">
                  <c:v>4.0327911641273598E-2</c:v>
                </c:pt>
                <c:pt idx="238">
                  <c:v>4.8694908587521055E-2</c:v>
                </c:pt>
                <c:pt idx="239">
                  <c:v>4.8028246546449549E-2</c:v>
                </c:pt>
                <c:pt idx="240">
                  <c:v>4.8108246544428579E-2</c:v>
                </c:pt>
                <c:pt idx="241">
                  <c:v>4.8528246541094444E-2</c:v>
                </c:pt>
                <c:pt idx="242">
                  <c:v>5.4954362593123349E-2</c:v>
                </c:pt>
                <c:pt idx="243">
                  <c:v>5.254391653234787E-2</c:v>
                </c:pt>
                <c:pt idx="244">
                  <c:v>5.3071262948381215E-2</c:v>
                </c:pt>
                <c:pt idx="245">
                  <c:v>6.7247654874634313E-2</c:v>
                </c:pt>
                <c:pt idx="246">
                  <c:v>6.6086260270042718E-2</c:v>
                </c:pt>
                <c:pt idx="247">
                  <c:v>7.5698733630937098E-2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60-426E-AE7A-E4F058F59057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(3)'!$U$2:$U$56</c:f>
              <c:numCache>
                <c:formatCode>General</c:formatCode>
                <c:ptCount val="55"/>
                <c:pt idx="0">
                  <c:v>-6</c:v>
                </c:pt>
                <c:pt idx="1">
                  <c:v>-5.8</c:v>
                </c:pt>
                <c:pt idx="2">
                  <c:v>-5.6</c:v>
                </c:pt>
                <c:pt idx="3">
                  <c:v>-5.4</c:v>
                </c:pt>
                <c:pt idx="4">
                  <c:v>-5.2</c:v>
                </c:pt>
                <c:pt idx="5">
                  <c:v>-5</c:v>
                </c:pt>
                <c:pt idx="6">
                  <c:v>-4.8</c:v>
                </c:pt>
                <c:pt idx="7">
                  <c:v>-4.5999999999999996</c:v>
                </c:pt>
                <c:pt idx="8">
                  <c:v>-4.4000000000000004</c:v>
                </c:pt>
                <c:pt idx="9">
                  <c:v>-4.2</c:v>
                </c:pt>
                <c:pt idx="10">
                  <c:v>-4</c:v>
                </c:pt>
                <c:pt idx="11">
                  <c:v>-3.8</c:v>
                </c:pt>
                <c:pt idx="12">
                  <c:v>-3.6</c:v>
                </c:pt>
                <c:pt idx="13">
                  <c:v>-3.4</c:v>
                </c:pt>
                <c:pt idx="14">
                  <c:v>-3.2</c:v>
                </c:pt>
                <c:pt idx="15">
                  <c:v>-3</c:v>
                </c:pt>
                <c:pt idx="16">
                  <c:v>-2.8</c:v>
                </c:pt>
                <c:pt idx="17">
                  <c:v>-2.6</c:v>
                </c:pt>
                <c:pt idx="18">
                  <c:v>-2.4</c:v>
                </c:pt>
                <c:pt idx="19">
                  <c:v>-2.2000000000000002</c:v>
                </c:pt>
                <c:pt idx="20">
                  <c:v>-2</c:v>
                </c:pt>
                <c:pt idx="21">
                  <c:v>-1.8</c:v>
                </c:pt>
                <c:pt idx="22">
                  <c:v>-1.6</c:v>
                </c:pt>
                <c:pt idx="23">
                  <c:v>-1.4</c:v>
                </c:pt>
                <c:pt idx="24">
                  <c:v>-1.2</c:v>
                </c:pt>
                <c:pt idx="25">
                  <c:v>-0.999999999999999</c:v>
                </c:pt>
                <c:pt idx="26">
                  <c:v>-0.79999999999999905</c:v>
                </c:pt>
                <c:pt idx="27">
                  <c:v>-0.6</c:v>
                </c:pt>
                <c:pt idx="28">
                  <c:v>-0.4</c:v>
                </c:pt>
                <c:pt idx="29">
                  <c:v>-0.2</c:v>
                </c:pt>
                <c:pt idx="30">
                  <c:v>0</c:v>
                </c:pt>
                <c:pt idx="31">
                  <c:v>0.2</c:v>
                </c:pt>
                <c:pt idx="32">
                  <c:v>0.4</c:v>
                </c:pt>
                <c:pt idx="33">
                  <c:v>0.6</c:v>
                </c:pt>
                <c:pt idx="34">
                  <c:v>0.8</c:v>
                </c:pt>
                <c:pt idx="35">
                  <c:v>1</c:v>
                </c:pt>
                <c:pt idx="36">
                  <c:v>1.2</c:v>
                </c:pt>
                <c:pt idx="37">
                  <c:v>1.4</c:v>
                </c:pt>
                <c:pt idx="38">
                  <c:v>1.6</c:v>
                </c:pt>
                <c:pt idx="39">
                  <c:v>1.8</c:v>
                </c:pt>
                <c:pt idx="40">
                  <c:v>2</c:v>
                </c:pt>
                <c:pt idx="41">
                  <c:v>2.2000000000000002</c:v>
                </c:pt>
                <c:pt idx="42">
                  <c:v>2.4</c:v>
                </c:pt>
                <c:pt idx="43">
                  <c:v>2.6</c:v>
                </c:pt>
                <c:pt idx="44">
                  <c:v>2.8</c:v>
                </c:pt>
                <c:pt idx="45">
                  <c:v>3</c:v>
                </c:pt>
                <c:pt idx="46">
                  <c:v>3.2</c:v>
                </c:pt>
                <c:pt idx="47">
                  <c:v>3.4</c:v>
                </c:pt>
                <c:pt idx="48">
                  <c:v>3.6</c:v>
                </c:pt>
                <c:pt idx="49">
                  <c:v>3.8</c:v>
                </c:pt>
                <c:pt idx="50">
                  <c:v>4</c:v>
                </c:pt>
                <c:pt idx="51">
                  <c:v>4.2000000000000099</c:v>
                </c:pt>
                <c:pt idx="52">
                  <c:v>4.4000000000000101</c:v>
                </c:pt>
                <c:pt idx="53">
                  <c:v>4.6000000000000103</c:v>
                </c:pt>
                <c:pt idx="54">
                  <c:v>4.8000000000000096</c:v>
                </c:pt>
              </c:numCache>
            </c:numRef>
          </c:xVal>
          <c:yVal>
            <c:numRef>
              <c:f>'Q_fit (3)'!$V$2:$V$56</c:f>
              <c:numCache>
                <c:formatCode>General</c:formatCode>
                <c:ptCount val="55"/>
                <c:pt idx="0">
                  <c:v>0.14138187183485557</c:v>
                </c:pt>
                <c:pt idx="1">
                  <c:v>0.12803501172683202</c:v>
                </c:pt>
                <c:pt idx="2">
                  <c:v>0.11517139319866899</c:v>
                </c:pt>
                <c:pt idx="3">
                  <c:v>0.10279101625036659</c:v>
                </c:pt>
                <c:pt idx="4">
                  <c:v>9.089388088192471E-2</c:v>
                </c:pt>
                <c:pt idx="5">
                  <c:v>7.9479987093343363E-2</c:v>
                </c:pt>
                <c:pt idx="6">
                  <c:v>6.8549334884622559E-2</c:v>
                </c:pt>
                <c:pt idx="7">
                  <c:v>5.8101924255762355E-2</c:v>
                </c:pt>
                <c:pt idx="8">
                  <c:v>4.8137755206762722E-2</c:v>
                </c:pt>
                <c:pt idx="9">
                  <c:v>3.8656827737623634E-2</c:v>
                </c:pt>
                <c:pt idx="10">
                  <c:v>2.9659141848345089E-2</c:v>
                </c:pt>
                <c:pt idx="11">
                  <c:v>2.1144697538927115E-2</c:v>
                </c:pt>
                <c:pt idx="12">
                  <c:v>1.3113494809369713E-2</c:v>
                </c:pt>
                <c:pt idx="13">
                  <c:v>5.5655336596728416E-3</c:v>
                </c:pt>
                <c:pt idx="14">
                  <c:v>-1.4991859101634447E-3</c:v>
                </c:pt>
                <c:pt idx="15">
                  <c:v>-8.0806639001391872E-3</c:v>
                </c:pt>
                <c:pt idx="16">
                  <c:v>-1.4178900310254372E-2</c:v>
                </c:pt>
                <c:pt idx="17">
                  <c:v>-1.9793895140508985E-2</c:v>
                </c:pt>
                <c:pt idx="18">
                  <c:v>-2.4925648390903055E-2</c:v>
                </c:pt>
                <c:pt idx="19">
                  <c:v>-2.9574160061436545E-2</c:v>
                </c:pt>
                <c:pt idx="20">
                  <c:v>-3.3739430152109492E-2</c:v>
                </c:pt>
                <c:pt idx="21">
                  <c:v>-3.7421458662921875E-2</c:v>
                </c:pt>
                <c:pt idx="22">
                  <c:v>-4.0620245593873699E-2</c:v>
                </c:pt>
                <c:pt idx="23">
                  <c:v>-4.3335790944964966E-2</c:v>
                </c:pt>
                <c:pt idx="24">
                  <c:v>-4.5568094716195676E-2</c:v>
                </c:pt>
                <c:pt idx="25">
                  <c:v>-4.7317156907565827E-2</c:v>
                </c:pt>
                <c:pt idx="26">
                  <c:v>-4.8582977519075421E-2</c:v>
                </c:pt>
                <c:pt idx="27">
                  <c:v>-4.9365556550724443E-2</c:v>
                </c:pt>
                <c:pt idx="28">
                  <c:v>-4.9664894002512915E-2</c:v>
                </c:pt>
                <c:pt idx="29">
                  <c:v>-4.9480989874440828E-2</c:v>
                </c:pt>
                <c:pt idx="30">
                  <c:v>-4.8813844166508177E-2</c:v>
                </c:pt>
                <c:pt idx="31">
                  <c:v>-4.7663456878714969E-2</c:v>
                </c:pt>
                <c:pt idx="32">
                  <c:v>-4.6029828011061209E-2</c:v>
                </c:pt>
                <c:pt idx="33">
                  <c:v>-4.3912957563546878E-2</c:v>
                </c:pt>
                <c:pt idx="34">
                  <c:v>-4.1312845536171997E-2</c:v>
                </c:pt>
                <c:pt idx="35">
                  <c:v>-3.8229491928936557E-2</c:v>
                </c:pt>
                <c:pt idx="36">
                  <c:v>-3.466289674184056E-2</c:v>
                </c:pt>
                <c:pt idx="37">
                  <c:v>-3.0613059974883994E-2</c:v>
                </c:pt>
                <c:pt idx="38">
                  <c:v>-2.6079981628066868E-2</c:v>
                </c:pt>
                <c:pt idx="39">
                  <c:v>-2.1063661701389194E-2</c:v>
                </c:pt>
                <c:pt idx="40">
                  <c:v>-1.5564100194850956E-2</c:v>
                </c:pt>
                <c:pt idx="41">
                  <c:v>-9.5812971084521595E-3</c:v>
                </c:pt>
                <c:pt idx="42">
                  <c:v>-3.1152524421928091E-3</c:v>
                </c:pt>
                <c:pt idx="43">
                  <c:v>3.8340338039271199E-3</c:v>
                </c:pt>
                <c:pt idx="44">
                  <c:v>1.1266561629907579E-2</c:v>
                </c:pt>
                <c:pt idx="45">
                  <c:v>1.9182331035748609E-2</c:v>
                </c:pt>
                <c:pt idx="46">
                  <c:v>2.7581342021450218E-2</c:v>
                </c:pt>
                <c:pt idx="47">
                  <c:v>3.6463594587012357E-2</c:v>
                </c:pt>
                <c:pt idx="48">
                  <c:v>4.5829088732435075E-2</c:v>
                </c:pt>
                <c:pt idx="49">
                  <c:v>5.5677824457718329E-2</c:v>
                </c:pt>
                <c:pt idx="50">
                  <c:v>6.6009801762862169E-2</c:v>
                </c:pt>
                <c:pt idx="51">
                  <c:v>7.6825020647867087E-2</c:v>
                </c:pt>
                <c:pt idx="52">
                  <c:v>8.8123481112732077E-2</c:v>
                </c:pt>
                <c:pt idx="53">
                  <c:v>9.9905183157457625E-2</c:v>
                </c:pt>
                <c:pt idx="54">
                  <c:v>0.11217012678204367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60-426E-AE7A-E4F058F59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063760"/>
        <c:axId val="1"/>
      </c:scatterChart>
      <c:valAx>
        <c:axId val="843063760"/>
        <c:scaling>
          <c:orientation val="minMax"/>
          <c:max val="4"/>
          <c:min val="-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 / days^n</a:t>
                </a:r>
              </a:p>
            </c:rich>
          </c:tx>
          <c:layout>
            <c:manualLayout>
              <c:xMode val="edge"/>
              <c:yMode val="edge"/>
              <c:x val="0.68094701240135291"/>
              <c:y val="0.92977528089887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/ days^n</a:t>
                </a:r>
              </a:p>
            </c:rich>
          </c:tx>
          <c:layout>
            <c:manualLayout>
              <c:xMode val="edge"/>
              <c:yMode val="edge"/>
              <c:x val="5.6369785794813977E-3"/>
              <c:y val="0.3960674157303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306376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6708004509583"/>
          <c:y val="0.9297752808988764"/>
          <c:w val="0.43179255918827508"/>
          <c:h val="0.98595505617977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  [39536.542, 0.4303576]</a:t>
            </a:r>
          </a:p>
        </c:rich>
      </c:tx>
      <c:layout>
        <c:manualLayout>
          <c:xMode val="edge"/>
          <c:yMode val="edge"/>
          <c:x val="0.23272746361250296"/>
          <c:y val="1.80180180180180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54557399287465"/>
          <c:y val="0.12012047238783428"/>
          <c:w val="0.81818254455126471"/>
          <c:h val="0.699701751659134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1'!$F$21:$F$312</c:f>
              <c:numCache>
                <c:formatCode>General</c:formatCode>
                <c:ptCount val="292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13787.5</c:v>
                </c:pt>
                <c:pt idx="125">
                  <c:v>14452.5</c:v>
                </c:pt>
                <c:pt idx="126">
                  <c:v>14452.5</c:v>
                </c:pt>
                <c:pt idx="127">
                  <c:v>14524</c:v>
                </c:pt>
                <c:pt idx="128">
                  <c:v>14524</c:v>
                </c:pt>
                <c:pt idx="129">
                  <c:v>14524.5</c:v>
                </c:pt>
                <c:pt idx="130">
                  <c:v>14524.5</c:v>
                </c:pt>
                <c:pt idx="131">
                  <c:v>14541</c:v>
                </c:pt>
                <c:pt idx="132">
                  <c:v>14595</c:v>
                </c:pt>
                <c:pt idx="133">
                  <c:v>15233</c:v>
                </c:pt>
                <c:pt idx="134">
                  <c:v>15233</c:v>
                </c:pt>
                <c:pt idx="135">
                  <c:v>15241</c:v>
                </c:pt>
                <c:pt idx="136">
                  <c:v>15342</c:v>
                </c:pt>
                <c:pt idx="137">
                  <c:v>15342</c:v>
                </c:pt>
                <c:pt idx="138">
                  <c:v>15342.5</c:v>
                </c:pt>
                <c:pt idx="139">
                  <c:v>15342.5</c:v>
                </c:pt>
                <c:pt idx="140">
                  <c:v>15351.5</c:v>
                </c:pt>
                <c:pt idx="141">
                  <c:v>15351.5</c:v>
                </c:pt>
                <c:pt idx="142">
                  <c:v>15358.5</c:v>
                </c:pt>
                <c:pt idx="143">
                  <c:v>15375</c:v>
                </c:pt>
                <c:pt idx="144">
                  <c:v>15375</c:v>
                </c:pt>
                <c:pt idx="145">
                  <c:v>15438</c:v>
                </c:pt>
                <c:pt idx="146">
                  <c:v>17092.5</c:v>
                </c:pt>
                <c:pt idx="147">
                  <c:v>17118</c:v>
                </c:pt>
                <c:pt idx="148">
                  <c:v>17143.5</c:v>
                </c:pt>
                <c:pt idx="149">
                  <c:v>17891</c:v>
                </c:pt>
                <c:pt idx="150">
                  <c:v>17891</c:v>
                </c:pt>
                <c:pt idx="151">
                  <c:v>17891.5</c:v>
                </c:pt>
                <c:pt idx="152">
                  <c:v>17891.5</c:v>
                </c:pt>
                <c:pt idx="153">
                  <c:v>17952</c:v>
                </c:pt>
                <c:pt idx="154">
                  <c:v>17954.5</c:v>
                </c:pt>
                <c:pt idx="155">
                  <c:v>17961</c:v>
                </c:pt>
                <c:pt idx="156">
                  <c:v>17961</c:v>
                </c:pt>
                <c:pt idx="157">
                  <c:v>17961.5</c:v>
                </c:pt>
                <c:pt idx="158">
                  <c:v>17963</c:v>
                </c:pt>
                <c:pt idx="159">
                  <c:v>17963</c:v>
                </c:pt>
                <c:pt idx="160">
                  <c:v>18777</c:v>
                </c:pt>
                <c:pt idx="161">
                  <c:v>18777</c:v>
                </c:pt>
                <c:pt idx="162">
                  <c:v>18830.5</c:v>
                </c:pt>
                <c:pt idx="163">
                  <c:v>18851.5</c:v>
                </c:pt>
                <c:pt idx="164">
                  <c:v>18863</c:v>
                </c:pt>
                <c:pt idx="165">
                  <c:v>19492.5</c:v>
                </c:pt>
                <c:pt idx="166">
                  <c:v>19492.5</c:v>
                </c:pt>
                <c:pt idx="167">
                  <c:v>19499.5</c:v>
                </c:pt>
                <c:pt idx="168">
                  <c:v>19499.5</c:v>
                </c:pt>
                <c:pt idx="169">
                  <c:v>19535</c:v>
                </c:pt>
                <c:pt idx="170">
                  <c:v>19695</c:v>
                </c:pt>
                <c:pt idx="171">
                  <c:v>20387</c:v>
                </c:pt>
                <c:pt idx="172">
                  <c:v>20387</c:v>
                </c:pt>
                <c:pt idx="173">
                  <c:v>20389.5</c:v>
                </c:pt>
                <c:pt idx="174">
                  <c:v>20389.5</c:v>
                </c:pt>
                <c:pt idx="175">
                  <c:v>21110.5</c:v>
                </c:pt>
                <c:pt idx="176">
                  <c:v>22076</c:v>
                </c:pt>
                <c:pt idx="177">
                  <c:v>22076</c:v>
                </c:pt>
                <c:pt idx="178">
                  <c:v>22076.5</c:v>
                </c:pt>
                <c:pt idx="179">
                  <c:v>22076.5</c:v>
                </c:pt>
                <c:pt idx="180">
                  <c:v>22986</c:v>
                </c:pt>
                <c:pt idx="181">
                  <c:v>23924</c:v>
                </c:pt>
                <c:pt idx="182">
                  <c:v>24728</c:v>
                </c:pt>
                <c:pt idx="183">
                  <c:v>25504</c:v>
                </c:pt>
                <c:pt idx="184">
                  <c:v>25511</c:v>
                </c:pt>
                <c:pt idx="185">
                  <c:v>25522.5</c:v>
                </c:pt>
                <c:pt idx="186">
                  <c:v>25565</c:v>
                </c:pt>
                <c:pt idx="187">
                  <c:v>25583</c:v>
                </c:pt>
                <c:pt idx="188">
                  <c:v>25590</c:v>
                </c:pt>
                <c:pt idx="189">
                  <c:v>26466</c:v>
                </c:pt>
                <c:pt idx="190">
                  <c:v>28056</c:v>
                </c:pt>
                <c:pt idx="191">
                  <c:v>28969</c:v>
                </c:pt>
                <c:pt idx="192">
                  <c:v>29708</c:v>
                </c:pt>
                <c:pt idx="193">
                  <c:v>29761</c:v>
                </c:pt>
                <c:pt idx="194">
                  <c:v>29761.5</c:v>
                </c:pt>
                <c:pt idx="195">
                  <c:v>29763.5</c:v>
                </c:pt>
                <c:pt idx="196">
                  <c:v>29768</c:v>
                </c:pt>
                <c:pt idx="197">
                  <c:v>29768.5</c:v>
                </c:pt>
                <c:pt idx="198">
                  <c:v>29777.5</c:v>
                </c:pt>
                <c:pt idx="199">
                  <c:v>29807.5</c:v>
                </c:pt>
                <c:pt idx="200">
                  <c:v>30459</c:v>
                </c:pt>
                <c:pt idx="201">
                  <c:v>30600</c:v>
                </c:pt>
                <c:pt idx="202">
                  <c:v>30618.5</c:v>
                </c:pt>
                <c:pt idx="203">
                  <c:v>31500</c:v>
                </c:pt>
                <c:pt idx="204">
                  <c:v>31544</c:v>
                </c:pt>
                <c:pt idx="205">
                  <c:v>32231.5</c:v>
                </c:pt>
                <c:pt idx="206">
                  <c:v>32238.5</c:v>
                </c:pt>
                <c:pt idx="207">
                  <c:v>32248</c:v>
                </c:pt>
                <c:pt idx="208">
                  <c:v>32285.5</c:v>
                </c:pt>
                <c:pt idx="209">
                  <c:v>32287.5</c:v>
                </c:pt>
                <c:pt idx="210">
                  <c:v>32290</c:v>
                </c:pt>
                <c:pt idx="211">
                  <c:v>32292</c:v>
                </c:pt>
                <c:pt idx="212">
                  <c:v>32292.5</c:v>
                </c:pt>
                <c:pt idx="213">
                  <c:v>32294.5</c:v>
                </c:pt>
                <c:pt idx="214">
                  <c:v>32299</c:v>
                </c:pt>
                <c:pt idx="215">
                  <c:v>32304</c:v>
                </c:pt>
                <c:pt idx="216">
                  <c:v>32306</c:v>
                </c:pt>
                <c:pt idx="217">
                  <c:v>32317.5</c:v>
                </c:pt>
                <c:pt idx="218">
                  <c:v>32318</c:v>
                </c:pt>
                <c:pt idx="219">
                  <c:v>32320</c:v>
                </c:pt>
                <c:pt idx="220">
                  <c:v>32322.5</c:v>
                </c:pt>
                <c:pt idx="221">
                  <c:v>32324.5</c:v>
                </c:pt>
                <c:pt idx="222">
                  <c:v>32327</c:v>
                </c:pt>
                <c:pt idx="223">
                  <c:v>32329.5</c:v>
                </c:pt>
                <c:pt idx="224">
                  <c:v>32338</c:v>
                </c:pt>
                <c:pt idx="225">
                  <c:v>32350</c:v>
                </c:pt>
                <c:pt idx="226">
                  <c:v>32352.5</c:v>
                </c:pt>
                <c:pt idx="227">
                  <c:v>32359</c:v>
                </c:pt>
                <c:pt idx="228">
                  <c:v>32359.5</c:v>
                </c:pt>
                <c:pt idx="229">
                  <c:v>32366</c:v>
                </c:pt>
                <c:pt idx="230">
                  <c:v>32392</c:v>
                </c:pt>
                <c:pt idx="231">
                  <c:v>32410</c:v>
                </c:pt>
                <c:pt idx="232">
                  <c:v>32422</c:v>
                </c:pt>
                <c:pt idx="233">
                  <c:v>32873</c:v>
                </c:pt>
                <c:pt idx="234">
                  <c:v>33069.5</c:v>
                </c:pt>
                <c:pt idx="235">
                  <c:v>33072</c:v>
                </c:pt>
                <c:pt idx="236">
                  <c:v>34011</c:v>
                </c:pt>
                <c:pt idx="237">
                  <c:v>34062</c:v>
                </c:pt>
                <c:pt idx="238">
                  <c:v>34099.5</c:v>
                </c:pt>
                <c:pt idx="239">
                  <c:v>34118.5</c:v>
                </c:pt>
                <c:pt idx="240">
                  <c:v>34773.5</c:v>
                </c:pt>
                <c:pt idx="241">
                  <c:v>35550</c:v>
                </c:pt>
                <c:pt idx="242">
                  <c:v>35615.5</c:v>
                </c:pt>
                <c:pt idx="243">
                  <c:v>35756</c:v>
                </c:pt>
                <c:pt idx="244">
                  <c:v>35793</c:v>
                </c:pt>
                <c:pt idx="245">
                  <c:v>35807</c:v>
                </c:pt>
                <c:pt idx="246">
                  <c:v>35807</c:v>
                </c:pt>
                <c:pt idx="247">
                  <c:v>35807</c:v>
                </c:pt>
                <c:pt idx="248">
                  <c:v>36498</c:v>
                </c:pt>
                <c:pt idx="249">
                  <c:v>36606.5</c:v>
                </c:pt>
                <c:pt idx="250">
                  <c:v>36669.5</c:v>
                </c:pt>
                <c:pt idx="251">
                  <c:v>37307</c:v>
                </c:pt>
                <c:pt idx="252">
                  <c:v>37450</c:v>
                </c:pt>
                <c:pt idx="253">
                  <c:v>37464</c:v>
                </c:pt>
                <c:pt idx="254">
                  <c:v>37492.5</c:v>
                </c:pt>
                <c:pt idx="255">
                  <c:v>38164.5</c:v>
                </c:pt>
                <c:pt idx="256">
                  <c:v>38336</c:v>
                </c:pt>
                <c:pt idx="257">
                  <c:v>39084.5</c:v>
                </c:pt>
                <c:pt idx="258">
                  <c:v>39853</c:v>
                </c:pt>
                <c:pt idx="259">
                  <c:v>39870</c:v>
                </c:pt>
                <c:pt idx="260">
                  <c:v>39936.5</c:v>
                </c:pt>
                <c:pt idx="261">
                  <c:v>39941</c:v>
                </c:pt>
                <c:pt idx="262">
                  <c:v>39948</c:v>
                </c:pt>
                <c:pt idx="263">
                  <c:v>39966.5</c:v>
                </c:pt>
                <c:pt idx="264">
                  <c:v>40649</c:v>
                </c:pt>
                <c:pt idx="265">
                  <c:v>40817</c:v>
                </c:pt>
                <c:pt idx="266">
                  <c:v>40830</c:v>
                </c:pt>
                <c:pt idx="267">
                  <c:v>41587.5</c:v>
                </c:pt>
                <c:pt idx="268">
                  <c:v>41590</c:v>
                </c:pt>
                <c:pt idx="269">
                  <c:v>41659.5</c:v>
                </c:pt>
                <c:pt idx="270">
                  <c:v>41659.5</c:v>
                </c:pt>
                <c:pt idx="271">
                  <c:v>41659.5</c:v>
                </c:pt>
                <c:pt idx="272">
                  <c:v>41662.5</c:v>
                </c:pt>
                <c:pt idx="273">
                  <c:v>41663</c:v>
                </c:pt>
                <c:pt idx="274">
                  <c:v>42456</c:v>
                </c:pt>
                <c:pt idx="275">
                  <c:v>42506</c:v>
                </c:pt>
                <c:pt idx="276">
                  <c:v>42506.5</c:v>
                </c:pt>
                <c:pt idx="277">
                  <c:v>42574</c:v>
                </c:pt>
                <c:pt idx="278">
                  <c:v>42590</c:v>
                </c:pt>
                <c:pt idx="279">
                  <c:v>44124.5</c:v>
                </c:pt>
                <c:pt idx="280">
                  <c:v>44221</c:v>
                </c:pt>
                <c:pt idx="281">
                  <c:v>44248</c:v>
                </c:pt>
                <c:pt idx="282">
                  <c:v>44880.5</c:v>
                </c:pt>
                <c:pt idx="283">
                  <c:v>44880.5</c:v>
                </c:pt>
                <c:pt idx="284">
                  <c:v>44880.5</c:v>
                </c:pt>
                <c:pt idx="285">
                  <c:v>45070.5</c:v>
                </c:pt>
                <c:pt idx="286">
                  <c:v>45070.5</c:v>
                </c:pt>
                <c:pt idx="287">
                  <c:v>45070.5</c:v>
                </c:pt>
                <c:pt idx="288">
                  <c:v>45075</c:v>
                </c:pt>
                <c:pt idx="289">
                  <c:v>45075</c:v>
                </c:pt>
                <c:pt idx="290">
                  <c:v>45108.5</c:v>
                </c:pt>
                <c:pt idx="291">
                  <c:v>45111</c:v>
                </c:pt>
              </c:numCache>
            </c:numRef>
          </c:xVal>
          <c:yVal>
            <c:numRef>
              <c:f>'Active 1'!$G$21:$G$312</c:f>
              <c:numCache>
                <c:formatCode>General</c:formatCode>
                <c:ptCount val="292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3">
                  <c:v>-1.1305759999231668E-2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78">
                  <c:v>-5.2952100002585212E-2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  <c:pt idx="110">
                  <c:v>-8.9999999909196049E-4</c:v>
                </c:pt>
                <c:pt idx="112">
                  <c:v>2.7467160005471669E-2</c:v>
                </c:pt>
                <c:pt idx="114">
                  <c:v>1.4145820001431275E-2</c:v>
                </c:pt>
                <c:pt idx="115">
                  <c:v>7.9672400024719536E-3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6.8564999965019524E-3</c:v>
                </c:pt>
                <c:pt idx="124">
                  <c:v>8.3564999949885532E-3</c:v>
                </c:pt>
                <c:pt idx="125">
                  <c:v>9.0450999996392056E-3</c:v>
                </c:pt>
                <c:pt idx="126">
                  <c:v>1.0045099996204954E-2</c:v>
                </c:pt>
                <c:pt idx="127">
                  <c:v>9.2081600014353171E-3</c:v>
                </c:pt>
                <c:pt idx="128">
                  <c:v>9.6081599986064248E-3</c:v>
                </c:pt>
                <c:pt idx="129">
                  <c:v>7.9295799951069057E-3</c:v>
                </c:pt>
                <c:pt idx="130">
                  <c:v>8.0295799998566508E-3</c:v>
                </c:pt>
                <c:pt idx="131">
                  <c:v>1.5636439995432738E-2</c:v>
                </c:pt>
                <c:pt idx="133">
                  <c:v>5.0817199953598902E-3</c:v>
                </c:pt>
                <c:pt idx="134">
                  <c:v>6.581719993846491E-3</c:v>
                </c:pt>
                <c:pt idx="135">
                  <c:v>3.6244400034775026E-3</c:v>
                </c:pt>
                <c:pt idx="136">
                  <c:v>6.551279999257531E-3</c:v>
                </c:pt>
                <c:pt idx="137">
                  <c:v>7.6512800005730242E-3</c:v>
                </c:pt>
                <c:pt idx="138">
                  <c:v>5.7726999948499724E-3</c:v>
                </c:pt>
                <c:pt idx="139">
                  <c:v>6.3726999942446128E-3</c:v>
                </c:pt>
                <c:pt idx="140">
                  <c:v>5.7582599984016269E-3</c:v>
                </c:pt>
                <c:pt idx="141">
                  <c:v>6.9582599971909076E-3</c:v>
                </c:pt>
                <c:pt idx="142">
                  <c:v>4.9581400016904809E-3</c:v>
                </c:pt>
                <c:pt idx="143">
                  <c:v>4.8650000026100315E-3</c:v>
                </c:pt>
                <c:pt idx="144">
                  <c:v>5.2649999997811392E-3</c:v>
                </c:pt>
                <c:pt idx="145">
                  <c:v>5.8639199996832758E-3</c:v>
                </c:pt>
                <c:pt idx="149">
                  <c:v>7.5043999822810292E-4</c:v>
                </c:pt>
                <c:pt idx="150">
                  <c:v>1.3504399976227432E-3</c:v>
                </c:pt>
                <c:pt idx="151">
                  <c:v>-2.0281400065869093E-3</c:v>
                </c:pt>
                <c:pt idx="152">
                  <c:v>-1.428140007192269E-3</c:v>
                </c:pt>
                <c:pt idx="155">
                  <c:v>-1.7507599986856803E-3</c:v>
                </c:pt>
                <c:pt idx="156">
                  <c:v>-9.5075999706750736E-4</c:v>
                </c:pt>
                <c:pt idx="158">
                  <c:v>-7.6508000347530469E-4</c:v>
                </c:pt>
                <c:pt idx="159">
                  <c:v>-6.6508000600151718E-4</c:v>
                </c:pt>
                <c:pt idx="165">
                  <c:v>-8.2412999981897883E-3</c:v>
                </c:pt>
                <c:pt idx="166">
                  <c:v>-7.5413000013213605E-3</c:v>
                </c:pt>
                <c:pt idx="167">
                  <c:v>-6.7414200020721182E-3</c:v>
                </c:pt>
                <c:pt idx="168">
                  <c:v>-5.6414200080325827E-3</c:v>
                </c:pt>
                <c:pt idx="169">
                  <c:v>1.9793999963440001E-3</c:v>
                </c:pt>
                <c:pt idx="170">
                  <c:v>-8.1662000011419877E-3</c:v>
                </c:pt>
                <c:pt idx="171">
                  <c:v>-6.520920003822539E-3</c:v>
                </c:pt>
                <c:pt idx="172">
                  <c:v>-5.9209200044278987E-3</c:v>
                </c:pt>
                <c:pt idx="173">
                  <c:v>-7.1138200073619373E-3</c:v>
                </c:pt>
                <c:pt idx="174">
                  <c:v>-6.9138200051384047E-3</c:v>
                </c:pt>
                <c:pt idx="176">
                  <c:v>-9.5641600055387244E-3</c:v>
                </c:pt>
                <c:pt idx="177">
                  <c:v>-8.7641600039205514E-3</c:v>
                </c:pt>
                <c:pt idx="178">
                  <c:v>-1.2042739996104501E-2</c:v>
                </c:pt>
                <c:pt idx="179">
                  <c:v>-1.1042739999538753E-2</c:v>
                </c:pt>
                <c:pt idx="180">
                  <c:v>-1.7479759997513611E-2</c:v>
                </c:pt>
                <c:pt idx="181">
                  <c:v>-1.3395839996519499E-2</c:v>
                </c:pt>
                <c:pt idx="182">
                  <c:v>-1.6652480000630021E-2</c:v>
                </c:pt>
                <c:pt idx="186">
                  <c:v>-2.1695400006137788E-2</c:v>
                </c:pt>
                <c:pt idx="187">
                  <c:v>-1.7524280003271997E-2</c:v>
                </c:pt>
                <c:pt idx="189">
                  <c:v>-1.9396560004679486E-2</c:v>
                </c:pt>
                <c:pt idx="190">
                  <c:v>-2.4380959999689367E-2</c:v>
                </c:pt>
                <c:pt idx="191">
                  <c:v>-2.426804000424454E-2</c:v>
                </c:pt>
                <c:pt idx="192">
                  <c:v>-2.2909280000021681E-2</c:v>
                </c:pt>
                <c:pt idx="193">
                  <c:v>-2.2738760002539493E-2</c:v>
                </c:pt>
                <c:pt idx="194">
                  <c:v>-2.4317339994013309E-2</c:v>
                </c:pt>
                <c:pt idx="195">
                  <c:v>-2.4231660005170852E-2</c:v>
                </c:pt>
                <c:pt idx="196">
                  <c:v>-2.1538879998843186E-2</c:v>
                </c:pt>
                <c:pt idx="197">
                  <c:v>-2.5817460002144799E-2</c:v>
                </c:pt>
                <c:pt idx="198">
                  <c:v>-2.3731900000711903E-2</c:v>
                </c:pt>
                <c:pt idx="199">
                  <c:v>-2.3346699999819975E-2</c:v>
                </c:pt>
                <c:pt idx="200">
                  <c:v>-2.4936440000601579E-2</c:v>
                </c:pt>
                <c:pt idx="201">
                  <c:v>-2.4195999998482876E-2</c:v>
                </c:pt>
                <c:pt idx="202">
                  <c:v>-3.1203459999233019E-2</c:v>
                </c:pt>
                <c:pt idx="203">
                  <c:v>-2.6239999999233987E-2</c:v>
                </c:pt>
                <c:pt idx="204">
                  <c:v>-2.4629281397210434E-2</c:v>
                </c:pt>
                <c:pt idx="205">
                  <c:v>-2.7102539999759756E-2</c:v>
                </c:pt>
                <c:pt idx="206">
                  <c:v>-2.5702660001115873E-2</c:v>
                </c:pt>
                <c:pt idx="207">
                  <c:v>-2.6095679997524712E-2</c:v>
                </c:pt>
                <c:pt idx="208">
                  <c:v>-2.5389180002093781E-2</c:v>
                </c:pt>
                <c:pt idx="209">
                  <c:v>-2.8603500002645887E-2</c:v>
                </c:pt>
                <c:pt idx="210">
                  <c:v>-2.4096400004054885E-2</c:v>
                </c:pt>
                <c:pt idx="211">
                  <c:v>-2.6710719997936394E-2</c:v>
                </c:pt>
                <c:pt idx="212">
                  <c:v>-2.728930000012042E-2</c:v>
                </c:pt>
                <c:pt idx="213">
                  <c:v>-2.3603620000358205E-2</c:v>
                </c:pt>
                <c:pt idx="214">
                  <c:v>-2.4110840000503231E-2</c:v>
                </c:pt>
                <c:pt idx="215">
                  <c:v>-2.2996640000201296E-2</c:v>
                </c:pt>
                <c:pt idx="216">
                  <c:v>-2.5210959996911697E-2</c:v>
                </c:pt>
                <c:pt idx="217">
                  <c:v>-2.5518299997202121E-2</c:v>
                </c:pt>
                <c:pt idx="218">
                  <c:v>-2.779688000009628E-2</c:v>
                </c:pt>
                <c:pt idx="219">
                  <c:v>-2.3811200000636745E-2</c:v>
                </c:pt>
                <c:pt idx="220">
                  <c:v>-2.4804100001347251E-2</c:v>
                </c:pt>
                <c:pt idx="221">
                  <c:v>-2.4718419997952878E-2</c:v>
                </c:pt>
                <c:pt idx="222">
                  <c:v>-2.5311320001492277E-2</c:v>
                </c:pt>
                <c:pt idx="223">
                  <c:v>-2.7004219999071211E-2</c:v>
                </c:pt>
                <c:pt idx="224">
                  <c:v>-2.7940080006374046E-2</c:v>
                </c:pt>
                <c:pt idx="225">
                  <c:v>-2.6025999999546912E-2</c:v>
                </c:pt>
                <c:pt idx="226">
                  <c:v>-2.3618900006113108E-2</c:v>
                </c:pt>
                <c:pt idx="227">
                  <c:v>-2.5040439999429509E-2</c:v>
                </c:pt>
                <c:pt idx="228">
                  <c:v>-2.4519020000298042E-2</c:v>
                </c:pt>
                <c:pt idx="229">
                  <c:v>-2.5540560003719293E-2</c:v>
                </c:pt>
                <c:pt idx="230">
                  <c:v>-2.5526719997287728E-2</c:v>
                </c:pt>
                <c:pt idx="231">
                  <c:v>-2.5655599994934164E-2</c:v>
                </c:pt>
                <c:pt idx="232">
                  <c:v>-2.4941520001448225E-2</c:v>
                </c:pt>
                <c:pt idx="233">
                  <c:v>-2.3940680002851877E-2</c:v>
                </c:pt>
                <c:pt idx="234">
                  <c:v>-2.5702619997900911E-2</c:v>
                </c:pt>
                <c:pt idx="235">
                  <c:v>-2.5095520002651028E-2</c:v>
                </c:pt>
                <c:pt idx="236">
                  <c:v>-2.2868760002893396E-2</c:v>
                </c:pt>
                <c:pt idx="237">
                  <c:v>-2.3553920000267681E-2</c:v>
                </c:pt>
                <c:pt idx="238">
                  <c:v>-2.2677420005493332E-2</c:v>
                </c:pt>
                <c:pt idx="239">
                  <c:v>-2.4063460004981607E-2</c:v>
                </c:pt>
                <c:pt idx="240">
                  <c:v>-2.3603260000527371E-2</c:v>
                </c:pt>
                <c:pt idx="241">
                  <c:v>-2.093800000147894E-2</c:v>
                </c:pt>
                <c:pt idx="242">
                  <c:v>-1.833197999803815E-2</c:v>
                </c:pt>
                <c:pt idx="243">
                  <c:v>-1.9712959998287261E-2</c:v>
                </c:pt>
                <c:pt idx="244">
                  <c:v>-2.8927880004630424E-2</c:v>
                </c:pt>
                <c:pt idx="245">
                  <c:v>-1.967811999929836E-2</c:v>
                </c:pt>
                <c:pt idx="246">
                  <c:v>-1.959812000131933E-2</c:v>
                </c:pt>
                <c:pt idx="247">
                  <c:v>-1.9178120004653465E-2</c:v>
                </c:pt>
                <c:pt idx="248">
                  <c:v>-1.5125680001801811E-2</c:v>
                </c:pt>
                <c:pt idx="249">
                  <c:v>-1.789754000492394E-2</c:v>
                </c:pt>
                <c:pt idx="250">
                  <c:v>-1.7578620005224366E-2</c:v>
                </c:pt>
                <c:pt idx="251">
                  <c:v>-1.5268119997926988E-2</c:v>
                </c:pt>
                <c:pt idx="252">
                  <c:v>-1.3742000002821442E-2</c:v>
                </c:pt>
                <c:pt idx="253">
                  <c:v>-1.3742240000283346E-2</c:v>
                </c:pt>
                <c:pt idx="254">
                  <c:v>-1.4121300002443604E-2</c:v>
                </c:pt>
                <c:pt idx="255">
                  <c:v>-8.0328199983341619E-3</c:v>
                </c:pt>
                <c:pt idx="256">
                  <c:v>-9.6857600001385435E-3</c:v>
                </c:pt>
                <c:pt idx="257">
                  <c:v>-2.12001999898348E-3</c:v>
                </c:pt>
                <c:pt idx="258">
                  <c:v>1.8625199954840355E-3</c:v>
                </c:pt>
                <c:pt idx="259">
                  <c:v>1.8307999998796731E-3</c:v>
                </c:pt>
                <c:pt idx="260">
                  <c:v>2.979659999255091E-3</c:v>
                </c:pt>
                <c:pt idx="261">
                  <c:v>2.2724399968865328E-3</c:v>
                </c:pt>
                <c:pt idx="262">
                  <c:v>2.3723199992673472E-3</c:v>
                </c:pt>
                <c:pt idx="263">
                  <c:v>4.3648599967127666E-3</c:v>
                </c:pt>
                <c:pt idx="264">
                  <c:v>6.0031599568901584E-3</c:v>
                </c:pt>
                <c:pt idx="265">
                  <c:v>8.2002799972542562E-3</c:v>
                </c:pt>
                <c:pt idx="266">
                  <c:v>8.457199961412698E-3</c:v>
                </c:pt>
                <c:pt idx="267">
                  <c:v>1.2508499996329192E-2</c:v>
                </c:pt>
                <c:pt idx="268">
                  <c:v>1.1315600000671111E-2</c:v>
                </c:pt>
                <c:pt idx="269">
                  <c:v>1.3492979996954091E-2</c:v>
                </c:pt>
                <c:pt idx="270">
                  <c:v>1.3492979996954091E-2</c:v>
                </c:pt>
                <c:pt idx="271">
                  <c:v>1.3892980001401156E-2</c:v>
                </c:pt>
                <c:pt idx="272">
                  <c:v>1.4821500000834931E-2</c:v>
                </c:pt>
                <c:pt idx="273">
                  <c:v>1.2442919993191026E-2</c:v>
                </c:pt>
                <c:pt idx="274">
                  <c:v>2.001503999781562E-2</c:v>
                </c:pt>
                <c:pt idx="275">
                  <c:v>1.8757040001219139E-2</c:v>
                </c:pt>
                <c:pt idx="276">
                  <c:v>2.0178459999442566E-2</c:v>
                </c:pt>
                <c:pt idx="277">
                  <c:v>1.987016000202857E-2</c:v>
                </c:pt>
                <c:pt idx="278">
                  <c:v>2.0755600002303254E-2</c:v>
                </c:pt>
                <c:pt idx="279">
                  <c:v>3.2593579999229405E-2</c:v>
                </c:pt>
                <c:pt idx="280">
                  <c:v>3.4227640004246496E-2</c:v>
                </c:pt>
                <c:pt idx="281">
                  <c:v>3.6884319997625425E-2</c:v>
                </c:pt>
                <c:pt idx="282">
                  <c:v>3.9880619995528832E-2</c:v>
                </c:pt>
                <c:pt idx="283">
                  <c:v>4.0080619997752365E-2</c:v>
                </c:pt>
                <c:pt idx="284">
                  <c:v>4.0180619995226152E-2</c:v>
                </c:pt>
                <c:pt idx="285">
                  <c:v>4.1920219999155961E-2</c:v>
                </c:pt>
                <c:pt idx="286">
                  <c:v>4.2020220003905706E-2</c:v>
                </c:pt>
                <c:pt idx="287">
                  <c:v>4.3020220000471454E-2</c:v>
                </c:pt>
                <c:pt idx="288">
                  <c:v>4.2112999995879363E-2</c:v>
                </c:pt>
                <c:pt idx="289">
                  <c:v>4.2112999995879363E-2</c:v>
                </c:pt>
                <c:pt idx="290">
                  <c:v>4.1048140003113076E-2</c:v>
                </c:pt>
                <c:pt idx="291">
                  <c:v>4.3555240001296625E-2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86-499A-A8D8-3BA287680CC0}"/>
            </c:ext>
          </c:extLst>
        </c:ser>
        <c:ser>
          <c:idx val="8"/>
          <c:order val="1"/>
          <c:tx>
            <c:strRef>
              <c:f>'Active 1'!$AC$1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1'!$AB$2:$AB$17</c:f>
              <c:numCache>
                <c:formatCode>General</c:formatCode>
                <c:ptCount val="16"/>
                <c:pt idx="0">
                  <c:v>4000</c:v>
                </c:pt>
                <c:pt idx="1">
                  <c:v>6000</c:v>
                </c:pt>
                <c:pt idx="2">
                  <c:v>8000</c:v>
                </c:pt>
                <c:pt idx="3">
                  <c:v>10000</c:v>
                </c:pt>
                <c:pt idx="4">
                  <c:v>12000</c:v>
                </c:pt>
                <c:pt idx="5">
                  <c:v>14000</c:v>
                </c:pt>
                <c:pt idx="6">
                  <c:v>16000</c:v>
                </c:pt>
                <c:pt idx="7">
                  <c:v>18000</c:v>
                </c:pt>
                <c:pt idx="8">
                  <c:v>20000</c:v>
                </c:pt>
                <c:pt idx="9">
                  <c:v>22000</c:v>
                </c:pt>
                <c:pt idx="10">
                  <c:v>24000</c:v>
                </c:pt>
                <c:pt idx="11">
                  <c:v>26000</c:v>
                </c:pt>
                <c:pt idx="12">
                  <c:v>28000</c:v>
                </c:pt>
                <c:pt idx="13">
                  <c:v>30000</c:v>
                </c:pt>
                <c:pt idx="14">
                  <c:v>32000</c:v>
                </c:pt>
                <c:pt idx="15">
                  <c:v>34000</c:v>
                </c:pt>
              </c:numCache>
            </c:numRef>
          </c:xVal>
          <c:yVal>
            <c:numRef>
              <c:f>'Active 1'!$AC$2:$AC$17</c:f>
              <c:numCache>
                <c:formatCode>General</c:formatCode>
                <c:ptCount val="16"/>
                <c:pt idx="0">
                  <c:v>4.7786579448731895E-2</c:v>
                </c:pt>
                <c:pt idx="1">
                  <c:v>3.912258361896339E-2</c:v>
                </c:pt>
                <c:pt idx="2">
                  <c:v>3.098711333922767E-2</c:v>
                </c:pt>
                <c:pt idx="3">
                  <c:v>2.3380168609524733E-2</c:v>
                </c:pt>
                <c:pt idx="4">
                  <c:v>1.6301749429854573E-2</c:v>
                </c:pt>
                <c:pt idx="5">
                  <c:v>9.7518558002171896E-3</c:v>
                </c:pt>
                <c:pt idx="6">
                  <c:v>3.7304877206125811E-3</c:v>
                </c:pt>
                <c:pt idx="7">
                  <c:v>-1.7623548089592336E-3</c:v>
                </c:pt>
                <c:pt idx="8">
                  <c:v>-6.7266717884982841E-3</c:v>
                </c:pt>
                <c:pt idx="9">
                  <c:v>-1.1162463218004542E-2</c:v>
                </c:pt>
                <c:pt idx="10">
                  <c:v>-1.5069729097478037E-2</c:v>
                </c:pt>
                <c:pt idx="11">
                  <c:v>-1.8448469426918732E-2</c:v>
                </c:pt>
                <c:pt idx="12">
                  <c:v>-2.1298684206326669E-2</c:v>
                </c:pt>
                <c:pt idx="13">
                  <c:v>-2.3620373435701822E-2</c:v>
                </c:pt>
                <c:pt idx="14">
                  <c:v>-2.5413537115044196E-2</c:v>
                </c:pt>
                <c:pt idx="15">
                  <c:v>-2.6678175244353758E-2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86-499A-A8D8-3BA287680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102512"/>
        <c:axId val="1"/>
      </c:scatterChart>
      <c:valAx>
        <c:axId val="745102512"/>
        <c:scaling>
          <c:orientation val="minMax"/>
          <c:max val="40000"/>
          <c:min val="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5454621808637554"/>
              <c:y val="0.903906426111150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9.0909090909090905E-3"/>
              <c:y val="0.345346291173062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51025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-- O-C Diagram</a:t>
            </a:r>
          </a:p>
        </c:rich>
      </c:tx>
      <c:layout>
        <c:manualLayout>
          <c:xMode val="edge"/>
          <c:yMode val="edge"/>
          <c:x val="0.39482268599920151"/>
          <c:y val="3.37078651685393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42527783879109E-2"/>
          <c:y val="0.11797752808988764"/>
          <c:w val="0.88187841619642526"/>
          <c:h val="0.75561797752808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(4)'!$D$21:$D$266</c:f>
              <c:numCache>
                <c:formatCode>General</c:formatCode>
                <c:ptCount val="246"/>
                <c:pt idx="0">
                  <c:v>-5.7626499999999998</c:v>
                </c:pt>
                <c:pt idx="1">
                  <c:v>-5.7045000000000003</c:v>
                </c:pt>
                <c:pt idx="2">
                  <c:v>-5.6789500000000004</c:v>
                </c:pt>
                <c:pt idx="3">
                  <c:v>-5.5816499999999998</c:v>
                </c:pt>
                <c:pt idx="4">
                  <c:v>-5.4980000000000002</c:v>
                </c:pt>
                <c:pt idx="5">
                  <c:v>-5.4486499999999998</c:v>
                </c:pt>
                <c:pt idx="6">
                  <c:v>-5.4474999999999998</c:v>
                </c:pt>
                <c:pt idx="7">
                  <c:v>-5.4296499999999996</c:v>
                </c:pt>
                <c:pt idx="8">
                  <c:v>-5.4129500000000004</c:v>
                </c:pt>
                <c:pt idx="9">
                  <c:v>-5.3380999999999998</c:v>
                </c:pt>
                <c:pt idx="10">
                  <c:v>-5.3292999999999999</c:v>
                </c:pt>
                <c:pt idx="11">
                  <c:v>-5.3285999999999998</c:v>
                </c:pt>
                <c:pt idx="12">
                  <c:v>-5.2792500000000002</c:v>
                </c:pt>
                <c:pt idx="13">
                  <c:v>-5.2664999999999997</c:v>
                </c:pt>
                <c:pt idx="14">
                  <c:v>-5.2657999999999996</c:v>
                </c:pt>
                <c:pt idx="15">
                  <c:v>-5.2628000000000004</c:v>
                </c:pt>
                <c:pt idx="16">
                  <c:v>-5.2556000000000003</c:v>
                </c:pt>
                <c:pt idx="17">
                  <c:v>-5.2546999999999997</c:v>
                </c:pt>
                <c:pt idx="18">
                  <c:v>-5.2428499999999998</c:v>
                </c:pt>
                <c:pt idx="19">
                  <c:v>-5.1912000000000003</c:v>
                </c:pt>
                <c:pt idx="20">
                  <c:v>-5.1818999999999997</c:v>
                </c:pt>
                <c:pt idx="21">
                  <c:v>-5.1817000000000002</c:v>
                </c:pt>
                <c:pt idx="22">
                  <c:v>-5.1603500000000002</c:v>
                </c:pt>
                <c:pt idx="23">
                  <c:v>-5.1133499999999996</c:v>
                </c:pt>
                <c:pt idx="24">
                  <c:v>-5.0926999999999998</c:v>
                </c:pt>
                <c:pt idx="25">
                  <c:v>-5.0683499999999997</c:v>
                </c:pt>
                <c:pt idx="26">
                  <c:v>-5.0102000000000002</c:v>
                </c:pt>
                <c:pt idx="27">
                  <c:v>-4.9981499999999999</c:v>
                </c:pt>
                <c:pt idx="28">
                  <c:v>-4.9879499999999997</c:v>
                </c:pt>
                <c:pt idx="29">
                  <c:v>-4.9742499999999996</c:v>
                </c:pt>
                <c:pt idx="30">
                  <c:v>-4.9684499999999998</c:v>
                </c:pt>
                <c:pt idx="31">
                  <c:v>-4.9047499999999999</c:v>
                </c:pt>
                <c:pt idx="32">
                  <c:v>-4.89825</c:v>
                </c:pt>
                <c:pt idx="33">
                  <c:v>-4.8495999999999997</c:v>
                </c:pt>
                <c:pt idx="34">
                  <c:v>-4.6524000000000001</c:v>
                </c:pt>
                <c:pt idx="35">
                  <c:v>-4.6426499999999997</c:v>
                </c:pt>
                <c:pt idx="36">
                  <c:v>-4.5833500000000003</c:v>
                </c:pt>
                <c:pt idx="37">
                  <c:v>-4.5782499999999997</c:v>
                </c:pt>
                <c:pt idx="38">
                  <c:v>-4.49505</c:v>
                </c:pt>
                <c:pt idx="39">
                  <c:v>-4.4260000000000002</c:v>
                </c:pt>
                <c:pt idx="40">
                  <c:v>-4.3990999999999998</c:v>
                </c:pt>
                <c:pt idx="41">
                  <c:v>-4.3470000000000004</c:v>
                </c:pt>
                <c:pt idx="42">
                  <c:v>-4.2535999999999996</c:v>
                </c:pt>
                <c:pt idx="43">
                  <c:v>-4.2496499999999999</c:v>
                </c:pt>
                <c:pt idx="44">
                  <c:v>-4.2332000000000001</c:v>
                </c:pt>
                <c:pt idx="45">
                  <c:v>-4.2234499999999997</c:v>
                </c:pt>
                <c:pt idx="46">
                  <c:v>-4.1646000000000001</c:v>
                </c:pt>
                <c:pt idx="47">
                  <c:v>-4.1463000000000001</c:v>
                </c:pt>
                <c:pt idx="48">
                  <c:v>-4.0742500000000001</c:v>
                </c:pt>
                <c:pt idx="49">
                  <c:v>-4.0649499999999996</c:v>
                </c:pt>
                <c:pt idx="50">
                  <c:v>-4.05335</c:v>
                </c:pt>
                <c:pt idx="51">
                  <c:v>-3.9922</c:v>
                </c:pt>
                <c:pt idx="52">
                  <c:v>-3.9896500000000001</c:v>
                </c:pt>
                <c:pt idx="53">
                  <c:v>-3.9838499999999999</c:v>
                </c:pt>
                <c:pt idx="54">
                  <c:v>-3.9805999999999999</c:v>
                </c:pt>
                <c:pt idx="55">
                  <c:v>-3.9182999999999999</c:v>
                </c:pt>
                <c:pt idx="56">
                  <c:v>-3.9129499999999999</c:v>
                </c:pt>
                <c:pt idx="57">
                  <c:v>-3.9108499999999999</c:v>
                </c:pt>
                <c:pt idx="58">
                  <c:v>-3.9032</c:v>
                </c:pt>
                <c:pt idx="59">
                  <c:v>-3.8965000000000001</c:v>
                </c:pt>
                <c:pt idx="60">
                  <c:v>-3.8802500000000002</c:v>
                </c:pt>
                <c:pt idx="61">
                  <c:v>-3.75075</c:v>
                </c:pt>
                <c:pt idx="62">
                  <c:v>-3.7197</c:v>
                </c:pt>
                <c:pt idx="63">
                  <c:v>-3.6591999999999998</c:v>
                </c:pt>
                <c:pt idx="64">
                  <c:v>-3.5551499999999998</c:v>
                </c:pt>
                <c:pt idx="65">
                  <c:v>-3.5539999999999998</c:v>
                </c:pt>
                <c:pt idx="66">
                  <c:v>-3.4977</c:v>
                </c:pt>
                <c:pt idx="67">
                  <c:v>-3.4907499999999998</c:v>
                </c:pt>
                <c:pt idx="68">
                  <c:v>-3.48495</c:v>
                </c:pt>
                <c:pt idx="69">
                  <c:v>-3.4812500000000002</c:v>
                </c:pt>
                <c:pt idx="70">
                  <c:v>-3.4668999999999999</c:v>
                </c:pt>
                <c:pt idx="71">
                  <c:v>-3.4668999999999999</c:v>
                </c:pt>
                <c:pt idx="72">
                  <c:v>-3.4664000000000001</c:v>
                </c:pt>
                <c:pt idx="73">
                  <c:v>-3.4064000000000001</c:v>
                </c:pt>
                <c:pt idx="74">
                  <c:v>-3.3896999999999999</c:v>
                </c:pt>
                <c:pt idx="75">
                  <c:v>-3.37765</c:v>
                </c:pt>
                <c:pt idx="76">
                  <c:v>-3.3170000000000002</c:v>
                </c:pt>
                <c:pt idx="77">
                  <c:v>-3.2175500000000001</c:v>
                </c:pt>
                <c:pt idx="78">
                  <c:v>-3.0491000000000001</c:v>
                </c:pt>
                <c:pt idx="79">
                  <c:v>-3.0472000000000001</c:v>
                </c:pt>
                <c:pt idx="80">
                  <c:v>-3.04305</c:v>
                </c:pt>
                <c:pt idx="81">
                  <c:v>-3.0369999999999999</c:v>
                </c:pt>
                <c:pt idx="82">
                  <c:v>-2.9591500000000002</c:v>
                </c:pt>
                <c:pt idx="83">
                  <c:v>-2.8838499999999998</c:v>
                </c:pt>
                <c:pt idx="84">
                  <c:v>-2.8787500000000001</c:v>
                </c:pt>
                <c:pt idx="85">
                  <c:v>-2.64215</c:v>
                </c:pt>
                <c:pt idx="86">
                  <c:v>-2.6278000000000001</c:v>
                </c:pt>
                <c:pt idx="87">
                  <c:v>-2.6227</c:v>
                </c:pt>
                <c:pt idx="88">
                  <c:v>-2.6027999999999998</c:v>
                </c:pt>
                <c:pt idx="89">
                  <c:v>-2.5603500000000001</c:v>
                </c:pt>
                <c:pt idx="90">
                  <c:v>-2.5453000000000001</c:v>
                </c:pt>
                <c:pt idx="91">
                  <c:v>-2.3770500000000001</c:v>
                </c:pt>
                <c:pt idx="92">
                  <c:v>-2.3610500000000001</c:v>
                </c:pt>
                <c:pt idx="93">
                  <c:v>-2.2563499999999999</c:v>
                </c:pt>
                <c:pt idx="94">
                  <c:v>-2.1993</c:v>
                </c:pt>
                <c:pt idx="95">
                  <c:v>-2.1912500000000001</c:v>
                </c:pt>
                <c:pt idx="96">
                  <c:v>-2.1284000000000001</c:v>
                </c:pt>
                <c:pt idx="97">
                  <c:v>-1.931</c:v>
                </c:pt>
                <c:pt idx="98">
                  <c:v>-1.9281999999999999</c:v>
                </c:pt>
                <c:pt idx="99">
                  <c:v>-1.8786</c:v>
                </c:pt>
                <c:pt idx="100">
                  <c:v>-1.7718499999999999</c:v>
                </c:pt>
                <c:pt idx="101">
                  <c:v>-1.7701499999999999</c:v>
                </c:pt>
                <c:pt idx="102">
                  <c:v>-1.7644</c:v>
                </c:pt>
                <c:pt idx="103">
                  <c:v>-1.5126999999999999</c:v>
                </c:pt>
                <c:pt idx="104">
                  <c:v>-1.5099499999999999</c:v>
                </c:pt>
                <c:pt idx="105">
                  <c:v>-1.4299500000000001</c:v>
                </c:pt>
                <c:pt idx="106">
                  <c:v>-1.42425</c:v>
                </c:pt>
                <c:pt idx="107">
                  <c:v>-1.34005</c:v>
                </c:pt>
                <c:pt idx="108">
                  <c:v>0</c:v>
                </c:pt>
                <c:pt idx="109">
                  <c:v>0.5151</c:v>
                </c:pt>
                <c:pt idx="110">
                  <c:v>0.77490000000000003</c:v>
                </c:pt>
                <c:pt idx="111">
                  <c:v>1.0423500000000001</c:v>
                </c:pt>
                <c:pt idx="112">
                  <c:v>1.1910499999999999</c:v>
                </c:pt>
                <c:pt idx="113">
                  <c:v>1.1911</c:v>
                </c:pt>
                <c:pt idx="114">
                  <c:v>1.2798</c:v>
                </c:pt>
                <c:pt idx="115">
                  <c:v>1.2838000000000001</c:v>
                </c:pt>
                <c:pt idx="116">
                  <c:v>1.2867999999999999</c:v>
                </c:pt>
                <c:pt idx="117">
                  <c:v>1.2875000000000001</c:v>
                </c:pt>
                <c:pt idx="118">
                  <c:v>1.3720000000000001</c:v>
                </c:pt>
                <c:pt idx="119">
                  <c:v>1.3720000000000001</c:v>
                </c:pt>
                <c:pt idx="120">
                  <c:v>1.3727</c:v>
                </c:pt>
                <c:pt idx="121">
                  <c:v>1.3787499999999999</c:v>
                </c:pt>
                <c:pt idx="122">
                  <c:v>1.3787499999999999</c:v>
                </c:pt>
                <c:pt idx="123">
                  <c:v>1.4452499999999999</c:v>
                </c:pt>
                <c:pt idx="124">
                  <c:v>1.4452499999999999</c:v>
                </c:pt>
                <c:pt idx="125">
                  <c:v>1.4523999999999999</c:v>
                </c:pt>
                <c:pt idx="126">
                  <c:v>1.4523999999999999</c:v>
                </c:pt>
                <c:pt idx="127">
                  <c:v>1.45245</c:v>
                </c:pt>
                <c:pt idx="128">
                  <c:v>1.45245</c:v>
                </c:pt>
                <c:pt idx="129">
                  <c:v>1.4540999999999999</c:v>
                </c:pt>
                <c:pt idx="130">
                  <c:v>1.4595</c:v>
                </c:pt>
                <c:pt idx="131">
                  <c:v>1.5233000000000001</c:v>
                </c:pt>
                <c:pt idx="132">
                  <c:v>1.5233000000000001</c:v>
                </c:pt>
                <c:pt idx="133">
                  <c:v>1.5241</c:v>
                </c:pt>
                <c:pt idx="134">
                  <c:v>1.5342</c:v>
                </c:pt>
                <c:pt idx="135">
                  <c:v>1.5342</c:v>
                </c:pt>
                <c:pt idx="136">
                  <c:v>1.5342499999999999</c:v>
                </c:pt>
                <c:pt idx="137">
                  <c:v>1.5342499999999999</c:v>
                </c:pt>
                <c:pt idx="138">
                  <c:v>1.53515</c:v>
                </c:pt>
                <c:pt idx="139">
                  <c:v>1.53515</c:v>
                </c:pt>
                <c:pt idx="140">
                  <c:v>1.5358499999999999</c:v>
                </c:pt>
                <c:pt idx="141">
                  <c:v>1.5375000000000001</c:v>
                </c:pt>
                <c:pt idx="142">
                  <c:v>1.5375000000000001</c:v>
                </c:pt>
                <c:pt idx="143">
                  <c:v>1.5438000000000001</c:v>
                </c:pt>
                <c:pt idx="144">
                  <c:v>1.7092499999999999</c:v>
                </c:pt>
                <c:pt idx="145">
                  <c:v>1.7118</c:v>
                </c:pt>
                <c:pt idx="146">
                  <c:v>1.71435</c:v>
                </c:pt>
                <c:pt idx="147">
                  <c:v>1.7890999999999999</c:v>
                </c:pt>
                <c:pt idx="148">
                  <c:v>1.7890999999999999</c:v>
                </c:pt>
                <c:pt idx="149">
                  <c:v>1.78915</c:v>
                </c:pt>
                <c:pt idx="150">
                  <c:v>1.78915</c:v>
                </c:pt>
                <c:pt idx="151">
                  <c:v>1.7951999999999999</c:v>
                </c:pt>
                <c:pt idx="152">
                  <c:v>1.79545</c:v>
                </c:pt>
                <c:pt idx="153">
                  <c:v>1.7961</c:v>
                </c:pt>
                <c:pt idx="154">
                  <c:v>1.7961</c:v>
                </c:pt>
                <c:pt idx="155">
                  <c:v>1.7961499999999999</c:v>
                </c:pt>
                <c:pt idx="156">
                  <c:v>1.7963</c:v>
                </c:pt>
                <c:pt idx="157">
                  <c:v>1.7963</c:v>
                </c:pt>
                <c:pt idx="158">
                  <c:v>1.8776999999999999</c:v>
                </c:pt>
                <c:pt idx="159">
                  <c:v>1.8776999999999999</c:v>
                </c:pt>
                <c:pt idx="160">
                  <c:v>1.8830499999999999</c:v>
                </c:pt>
                <c:pt idx="161">
                  <c:v>1.8851500000000001</c:v>
                </c:pt>
                <c:pt idx="162">
                  <c:v>1.8863000000000001</c:v>
                </c:pt>
                <c:pt idx="163">
                  <c:v>1.9492499999999999</c:v>
                </c:pt>
                <c:pt idx="164">
                  <c:v>1.9492499999999999</c:v>
                </c:pt>
                <c:pt idx="165">
                  <c:v>1.9499500000000001</c:v>
                </c:pt>
                <c:pt idx="166">
                  <c:v>1.9499500000000001</c:v>
                </c:pt>
                <c:pt idx="167">
                  <c:v>1.9535</c:v>
                </c:pt>
                <c:pt idx="168">
                  <c:v>1.9695</c:v>
                </c:pt>
                <c:pt idx="169">
                  <c:v>2.0387</c:v>
                </c:pt>
                <c:pt idx="170">
                  <c:v>2.0387</c:v>
                </c:pt>
                <c:pt idx="171">
                  <c:v>2.0389499999999998</c:v>
                </c:pt>
                <c:pt idx="172">
                  <c:v>2.0389499999999998</c:v>
                </c:pt>
                <c:pt idx="173">
                  <c:v>2.1110500000000001</c:v>
                </c:pt>
                <c:pt idx="174">
                  <c:v>2.2075999999999998</c:v>
                </c:pt>
                <c:pt idx="175">
                  <c:v>2.2075999999999998</c:v>
                </c:pt>
                <c:pt idx="176">
                  <c:v>2.2076500000000001</c:v>
                </c:pt>
                <c:pt idx="177">
                  <c:v>2.2076500000000001</c:v>
                </c:pt>
                <c:pt idx="178">
                  <c:v>2.2986</c:v>
                </c:pt>
                <c:pt idx="179">
                  <c:v>2.3923999999999999</c:v>
                </c:pt>
                <c:pt idx="180">
                  <c:v>2.4727999999999999</c:v>
                </c:pt>
                <c:pt idx="181">
                  <c:v>2.5503999999999998</c:v>
                </c:pt>
                <c:pt idx="182">
                  <c:v>2.5510999999999999</c:v>
                </c:pt>
                <c:pt idx="183">
                  <c:v>2.5522499999999999</c:v>
                </c:pt>
                <c:pt idx="184">
                  <c:v>2.5583</c:v>
                </c:pt>
                <c:pt idx="185">
                  <c:v>2.5590000000000002</c:v>
                </c:pt>
                <c:pt idx="186">
                  <c:v>2.6465999999999998</c:v>
                </c:pt>
                <c:pt idx="187">
                  <c:v>2.8969</c:v>
                </c:pt>
                <c:pt idx="188">
                  <c:v>2.9708000000000001</c:v>
                </c:pt>
                <c:pt idx="189">
                  <c:v>2.9761000000000002</c:v>
                </c:pt>
                <c:pt idx="190">
                  <c:v>2.9761500000000001</c:v>
                </c:pt>
                <c:pt idx="191">
                  <c:v>2.9763500000000001</c:v>
                </c:pt>
                <c:pt idx="192">
                  <c:v>2.9767999999999999</c:v>
                </c:pt>
                <c:pt idx="193">
                  <c:v>2.9768500000000002</c:v>
                </c:pt>
                <c:pt idx="194">
                  <c:v>2.9777499999999999</c:v>
                </c:pt>
                <c:pt idx="195">
                  <c:v>2.98075</c:v>
                </c:pt>
                <c:pt idx="196">
                  <c:v>3.06</c:v>
                </c:pt>
                <c:pt idx="197">
                  <c:v>3.0618500000000002</c:v>
                </c:pt>
                <c:pt idx="198">
                  <c:v>3.15</c:v>
                </c:pt>
                <c:pt idx="199">
                  <c:v>3.1543999999999999</c:v>
                </c:pt>
                <c:pt idx="200">
                  <c:v>3.22315</c:v>
                </c:pt>
                <c:pt idx="201">
                  <c:v>3.2238500000000001</c:v>
                </c:pt>
                <c:pt idx="202">
                  <c:v>3.2248000000000001</c:v>
                </c:pt>
                <c:pt idx="203">
                  <c:v>3.2285499999999998</c:v>
                </c:pt>
                <c:pt idx="204">
                  <c:v>3.2287499999999998</c:v>
                </c:pt>
                <c:pt idx="205">
                  <c:v>3.2290000000000001</c:v>
                </c:pt>
                <c:pt idx="206">
                  <c:v>3.2292000000000001</c:v>
                </c:pt>
                <c:pt idx="207">
                  <c:v>3.22925</c:v>
                </c:pt>
                <c:pt idx="208">
                  <c:v>3.2294499999999999</c:v>
                </c:pt>
                <c:pt idx="209">
                  <c:v>3.2299000000000002</c:v>
                </c:pt>
                <c:pt idx="210">
                  <c:v>3.2303999999999999</c:v>
                </c:pt>
                <c:pt idx="211">
                  <c:v>3.2305999999999999</c:v>
                </c:pt>
                <c:pt idx="212">
                  <c:v>3.2317499999999999</c:v>
                </c:pt>
                <c:pt idx="213">
                  <c:v>3.2317999999999998</c:v>
                </c:pt>
                <c:pt idx="214">
                  <c:v>3.2320000000000002</c:v>
                </c:pt>
                <c:pt idx="215">
                  <c:v>3.2322500000000001</c:v>
                </c:pt>
                <c:pt idx="216">
                  <c:v>3.23245</c:v>
                </c:pt>
                <c:pt idx="217">
                  <c:v>3.2326999999999999</c:v>
                </c:pt>
                <c:pt idx="218">
                  <c:v>3.2329500000000002</c:v>
                </c:pt>
                <c:pt idx="219">
                  <c:v>3.2338</c:v>
                </c:pt>
                <c:pt idx="220">
                  <c:v>3.2349999999999999</c:v>
                </c:pt>
                <c:pt idx="221">
                  <c:v>3.2352500000000002</c:v>
                </c:pt>
                <c:pt idx="222">
                  <c:v>3.2359</c:v>
                </c:pt>
                <c:pt idx="223">
                  <c:v>3.2359499999999999</c:v>
                </c:pt>
                <c:pt idx="224">
                  <c:v>3.2366000000000001</c:v>
                </c:pt>
                <c:pt idx="225">
                  <c:v>3.2391999999999999</c:v>
                </c:pt>
                <c:pt idx="226">
                  <c:v>3.2410000000000001</c:v>
                </c:pt>
                <c:pt idx="227">
                  <c:v>3.2422</c:v>
                </c:pt>
                <c:pt idx="228">
                  <c:v>3.2873000000000001</c:v>
                </c:pt>
                <c:pt idx="229">
                  <c:v>3.3069500000000001</c:v>
                </c:pt>
                <c:pt idx="230">
                  <c:v>3.3071999999999999</c:v>
                </c:pt>
                <c:pt idx="231">
                  <c:v>3.4011</c:v>
                </c:pt>
                <c:pt idx="232">
                  <c:v>3.4062000000000001</c:v>
                </c:pt>
                <c:pt idx="233">
                  <c:v>3.4099499999999998</c:v>
                </c:pt>
                <c:pt idx="234">
                  <c:v>3.4118499999999998</c:v>
                </c:pt>
                <c:pt idx="235">
                  <c:v>3.4773499999999999</c:v>
                </c:pt>
                <c:pt idx="236">
                  <c:v>3.56155</c:v>
                </c:pt>
                <c:pt idx="237">
                  <c:v>3.5807000000000002</c:v>
                </c:pt>
                <c:pt idx="238">
                  <c:v>3.5807000000000002</c:v>
                </c:pt>
                <c:pt idx="239">
                  <c:v>3.5807000000000002</c:v>
                </c:pt>
                <c:pt idx="240">
                  <c:v>3.6497999999999999</c:v>
                </c:pt>
                <c:pt idx="241">
                  <c:v>3.66065</c:v>
                </c:pt>
                <c:pt idx="242">
                  <c:v>3.6669499999999999</c:v>
                </c:pt>
                <c:pt idx="243">
                  <c:v>3.7450000000000001</c:v>
                </c:pt>
                <c:pt idx="244">
                  <c:v>3.7464</c:v>
                </c:pt>
                <c:pt idx="245">
                  <c:v>3.8164500000000001</c:v>
                </c:pt>
              </c:numCache>
            </c:numRef>
          </c:xVal>
          <c:yVal>
            <c:numRef>
              <c:f>'Q_fit (4)'!$E$21:$E$266</c:f>
              <c:numCache>
                <c:formatCode>General</c:formatCode>
                <c:ptCount val="246"/>
                <c:pt idx="0">
                  <c:v>8.7915018593462346E-2</c:v>
                </c:pt>
                <c:pt idx="1">
                  <c:v>6.7177843878454588E-2</c:v>
                </c:pt>
                <c:pt idx="2">
                  <c:v>9.4210335116594032E-2</c:v>
                </c:pt>
                <c:pt idx="3">
                  <c:v>6.8512166790812928E-2</c:v>
                </c:pt>
                <c:pt idx="4">
                  <c:v>8.0742258982504561E-2</c:v>
                </c:pt>
                <c:pt idx="5">
                  <c:v>2.9752290006811823E-2</c:v>
                </c:pt>
                <c:pt idx="6">
                  <c:v>7.4696898789759006E-2</c:v>
                </c:pt>
                <c:pt idx="7">
                  <c:v>6.6744415751853303E-2</c:v>
                </c:pt>
                <c:pt idx="8">
                  <c:v>7.1837512575180562E-2</c:v>
                </c:pt>
                <c:pt idx="9">
                  <c:v>7.7679247293248682E-2</c:v>
                </c:pt>
                <c:pt idx="10">
                  <c:v>0.12660654909611008</c:v>
                </c:pt>
                <c:pt idx="11">
                  <c:v>8.4134701114769214E-2</c:v>
                </c:pt>
                <c:pt idx="12">
                  <c:v>4.0808430935337231E-2</c:v>
                </c:pt>
                <c:pt idx="13">
                  <c:v>6.1749137650200563E-2</c:v>
                </c:pt>
                <c:pt idx="14">
                  <c:v>3.6275036796116752E-2</c:v>
                </c:pt>
                <c:pt idx="15">
                  <c:v>6.8671440247404958E-2</c:v>
                </c:pt>
                <c:pt idx="16">
                  <c:v>4.3220759091539801E-2</c:v>
                </c:pt>
                <c:pt idx="17">
                  <c:v>8.3039218797693659E-2</c:v>
                </c:pt>
                <c:pt idx="18">
                  <c:v>5.9144622781968068E-2</c:v>
                </c:pt>
                <c:pt idx="19">
                  <c:v>6.9442612837089204E-2</c:v>
                </c:pt>
                <c:pt idx="20">
                  <c:v>4.6527811633566563E-2</c:v>
                </c:pt>
                <c:pt idx="21">
                  <c:v>6.581990426729617E-2</c:v>
                </c:pt>
                <c:pt idx="22">
                  <c:v>2.7235444623435079E-2</c:v>
                </c:pt>
                <c:pt idx="23">
                  <c:v>3.4731814432403182E-2</c:v>
                </c:pt>
                <c:pt idx="24">
                  <c:v>5.2525517720608546E-2</c:v>
                </c:pt>
                <c:pt idx="25">
                  <c:v>3.4160473035606348E-2</c:v>
                </c:pt>
                <c:pt idx="26">
                  <c:v>6.1720996825231932E-2</c:v>
                </c:pt>
                <c:pt idx="27">
                  <c:v>9.3906926540876928E-2</c:v>
                </c:pt>
                <c:pt idx="28">
                  <c:v>8.4656280699023159E-2</c:v>
                </c:pt>
                <c:pt idx="29">
                  <c:v>6.2952551839649595E-2</c:v>
                </c:pt>
                <c:pt idx="30">
                  <c:v>9.8328529956515753E-2</c:v>
                </c:pt>
                <c:pt idx="31">
                  <c:v>4.4623044147249921E-2</c:v>
                </c:pt>
                <c:pt idx="32">
                  <c:v>-7.5307819669541073E-3</c:v>
                </c:pt>
                <c:pt idx="33">
                  <c:v>1.2048275538846277E-2</c:v>
                </c:pt>
                <c:pt idx="34">
                  <c:v>1.4856269005696345E-2</c:v>
                </c:pt>
                <c:pt idx="35">
                  <c:v>3.3899095895706749E-2</c:v>
                </c:pt>
                <c:pt idx="36">
                  <c:v>2.911438305136179E-2</c:v>
                </c:pt>
                <c:pt idx="37">
                  <c:v>1.3800624762952414E-2</c:v>
                </c:pt>
                <c:pt idx="38">
                  <c:v>1.374952109215348E-2</c:v>
                </c:pt>
                <c:pt idx="39">
                  <c:v>9.1804303084104463E-3</c:v>
                </c:pt>
                <c:pt idx="40">
                  <c:v>2.3260793898988365E-2</c:v>
                </c:pt>
                <c:pt idx="41">
                  <c:v>3.6425081658481032E-2</c:v>
                </c:pt>
                <c:pt idx="42">
                  <c:v>5.4337060423308887E-2</c:v>
                </c:pt>
                <c:pt idx="43">
                  <c:v>3.4072327926222327E-2</c:v>
                </c:pt>
                <c:pt idx="44">
                  <c:v>2.0659035039816129E-2</c:v>
                </c:pt>
                <c:pt idx="45">
                  <c:v>1.7439284200358819E-2</c:v>
                </c:pt>
                <c:pt idx="46">
                  <c:v>1.8780839042043924E-2</c:v>
                </c:pt>
                <c:pt idx="47">
                  <c:v>3.6628287056502312E-2</c:v>
                </c:pt>
                <c:pt idx="48">
                  <c:v>5.9079738077578575E-2</c:v>
                </c:pt>
                <c:pt idx="49">
                  <c:v>-1.1560986426026251E-2</c:v>
                </c:pt>
                <c:pt idx="50">
                  <c:v>-1.8524285377983736E-2</c:v>
                </c:pt>
                <c:pt idx="51">
                  <c:v>4.2217402316067916E-2</c:v>
                </c:pt>
                <c:pt idx="52">
                  <c:v>-1.9010765049268498E-2</c:v>
                </c:pt>
                <c:pt idx="53">
                  <c:v>4.9992656179162556E-3</c:v>
                </c:pt>
                <c:pt idx="54">
                  <c:v>-9.7626010605508934E-3</c:v>
                </c:pt>
                <c:pt idx="55">
                  <c:v>3.9740943997722017E-2</c:v>
                </c:pt>
                <c:pt idx="56">
                  <c:v>-1.4625915444469041E-2</c:v>
                </c:pt>
                <c:pt idx="57">
                  <c:v>-8.2279512235154117E-3</c:v>
                </c:pt>
                <c:pt idx="58">
                  <c:v>-1.9215026077197689E-3</c:v>
                </c:pt>
                <c:pt idx="59">
                  <c:v>4.1823489193440401E-2</c:v>
                </c:pt>
                <c:pt idx="60">
                  <c:v>6.9941302858992221E-3</c:v>
                </c:pt>
                <c:pt idx="61">
                  <c:v>-8.9862002063017393E-4</c:v>
                </c:pt>
                <c:pt idx="62">
                  <c:v>2.3665816925971347E-2</c:v>
                </c:pt>
                <c:pt idx="63">
                  <c:v>-6.0412715561986713E-2</c:v>
                </c:pt>
                <c:pt idx="64">
                  <c:v>-4.917272226133497E-2</c:v>
                </c:pt>
                <c:pt idx="65">
                  <c:v>1.1663437533686417E-2</c:v>
                </c:pt>
                <c:pt idx="66">
                  <c:v>5.8258707390735319E-3</c:v>
                </c:pt>
                <c:pt idx="67">
                  <c:v>1.6664410539061231E-2</c:v>
                </c:pt>
                <c:pt idx="68">
                  <c:v>-1.533337727960286E-2</c:v>
                </c:pt>
                <c:pt idx="69">
                  <c:v>-8.7283891168289923E-3</c:v>
                </c:pt>
                <c:pt idx="70">
                  <c:v>6.4321661640277319E-2</c:v>
                </c:pt>
                <c:pt idx="71">
                  <c:v>0.10432166163751246</c:v>
                </c:pt>
                <c:pt idx="72">
                  <c:v>1.5115874207471611E-3</c:v>
                </c:pt>
                <c:pt idx="73">
                  <c:v>4.3317750752304332E-2</c:v>
                </c:pt>
                <c:pt idx="74">
                  <c:v>-2.3128831305075381E-2</c:v>
                </c:pt>
                <c:pt idx="75">
                  <c:v>1.0257177106555465E-2</c:v>
                </c:pt>
                <c:pt idx="76">
                  <c:v>-4.1238138065800289E-2</c:v>
                </c:pt>
                <c:pt idx="77">
                  <c:v>6.6936686482951646E-2</c:v>
                </c:pt>
                <c:pt idx="78">
                  <c:v>-4.2511092093498026E-3</c:v>
                </c:pt>
                <c:pt idx="79">
                  <c:v>-1.0120071303745159E-2</c:v>
                </c:pt>
                <c:pt idx="80">
                  <c:v>-1.2123148020719848E-2</c:v>
                </c:pt>
                <c:pt idx="81">
                  <c:v>-2.0994653339118808E-2</c:v>
                </c:pt>
                <c:pt idx="82">
                  <c:v>-9.238366990831072E-2</c:v>
                </c:pt>
                <c:pt idx="83">
                  <c:v>-1.1467750710408309E-2</c:v>
                </c:pt>
                <c:pt idx="84">
                  <c:v>-1.3892552163157938E-2</c:v>
                </c:pt>
                <c:pt idx="85">
                  <c:v>1.0804745214883216E-2</c:v>
                </c:pt>
                <c:pt idx="86">
                  <c:v>2.5020404918152214E-2</c:v>
                </c:pt>
                <c:pt idx="87">
                  <c:v>-0.12138294696804276</c:v>
                </c:pt>
                <c:pt idx="88">
                  <c:v>-1.2187887780784633E-2</c:v>
                </c:pt>
                <c:pt idx="89">
                  <c:v>-1.4337215690463749E-2</c:v>
                </c:pt>
                <c:pt idx="90">
                  <c:v>2.8373418896655341E-2</c:v>
                </c:pt>
                <c:pt idx="91">
                  <c:v>-2.4283114692556756E-2</c:v>
                </c:pt>
                <c:pt idx="92">
                  <c:v>-1.1948454746450447E-2</c:v>
                </c:pt>
                <c:pt idx="93">
                  <c:v>-7.185271047119815E-3</c:v>
                </c:pt>
                <c:pt idx="94">
                  <c:v>-5.9656721146082295E-2</c:v>
                </c:pt>
                <c:pt idx="95">
                  <c:v>-2.2645000652905346E-2</c:v>
                </c:pt>
                <c:pt idx="96">
                  <c:v>-1.4930246314276883E-2</c:v>
                </c:pt>
                <c:pt idx="97">
                  <c:v>-4.3194013455814292E-2</c:v>
                </c:pt>
                <c:pt idx="98">
                  <c:v>-0.10126369549377215</c:v>
                </c:pt>
                <c:pt idx="99">
                  <c:v>-6.6617790431199114E-2</c:v>
                </c:pt>
                <c:pt idx="100">
                  <c:v>-5.4326018584792635E-2</c:v>
                </c:pt>
                <c:pt idx="101">
                  <c:v>-1.7434952163229586E-2</c:v>
                </c:pt>
                <c:pt idx="102">
                  <c:v>-1.9097139903197884E-2</c:v>
                </c:pt>
                <c:pt idx="103">
                  <c:v>8.0155945452456134E-3</c:v>
                </c:pt>
                <c:pt idx="104">
                  <c:v>-6.9853774506568572E-2</c:v>
                </c:pt>
                <c:pt idx="105">
                  <c:v>-5.5903700941428977E-2</c:v>
                </c:pt>
                <c:pt idx="106">
                  <c:v>-1.7351655693530338E-2</c:v>
                </c:pt>
                <c:pt idx="107">
                  <c:v>-1.4339978138352735E-2</c:v>
                </c:pt>
                <c:pt idx="108">
                  <c:v>-6.0500140939624573E-2</c:v>
                </c:pt>
                <c:pt idx="109">
                  <c:v>-4.6783453353084314E-2</c:v>
                </c:pt>
                <c:pt idx="110">
                  <c:v>-1.906930870782212E-2</c:v>
                </c:pt>
                <c:pt idx="111">
                  <c:v>-8.1944617044909657E-3</c:v>
                </c:pt>
                <c:pt idx="112">
                  <c:v>-2.0763391193002065E-2</c:v>
                </c:pt>
                <c:pt idx="113">
                  <c:v>-2.6940378856422795E-2</c:v>
                </c:pt>
                <c:pt idx="114">
                  <c:v>7.1572612503263341E-3</c:v>
                </c:pt>
                <c:pt idx="115">
                  <c:v>-2.3994955591598734E-2</c:v>
                </c:pt>
                <c:pt idx="116">
                  <c:v>-2.0608921977035038E-2</c:v>
                </c:pt>
                <c:pt idx="117">
                  <c:v>-1.7085489926239698E-2</c:v>
                </c:pt>
                <c:pt idx="118">
                  <c:v>-1.867546188624461E-2</c:v>
                </c:pt>
                <c:pt idx="119">
                  <c:v>-1.7575461884929117E-2</c:v>
                </c:pt>
                <c:pt idx="120">
                  <c:v>-1.7650918178042166E-2</c:v>
                </c:pt>
                <c:pt idx="121">
                  <c:v>-2.1745553900489056E-2</c:v>
                </c:pt>
                <c:pt idx="122">
                  <c:v>-2.0245553902002455E-2</c:v>
                </c:pt>
                <c:pt idx="123">
                  <c:v>-1.7165007878046271E-2</c:v>
                </c:pt>
                <c:pt idx="124">
                  <c:v>-1.6165007881480523E-2</c:v>
                </c:pt>
                <c:pt idx="125">
                  <c:v>-1.6739899809512179E-2</c:v>
                </c:pt>
                <c:pt idx="126">
                  <c:v>-1.6339899812341071E-2</c:v>
                </c:pt>
                <c:pt idx="127">
                  <c:v>-1.8016643992031577E-2</c:v>
                </c:pt>
                <c:pt idx="128">
                  <c:v>-1.7916643987281832E-2</c:v>
                </c:pt>
                <c:pt idx="129">
                  <c:v>-1.024917594767832E-2</c:v>
                </c:pt>
                <c:pt idx="130">
                  <c:v>-1.2337111487918256E-2</c:v>
                </c:pt>
                <c:pt idx="131">
                  <c:v>-1.8216967383230483E-2</c:v>
                </c:pt>
                <c:pt idx="132">
                  <c:v>-1.6716967384743882E-2</c:v>
                </c:pt>
                <c:pt idx="133">
                  <c:v>-1.9643827620089802E-2</c:v>
                </c:pt>
                <c:pt idx="134">
                  <c:v>-1.6331933512817299E-2</c:v>
                </c:pt>
                <c:pt idx="135">
                  <c:v>-1.5231933511501806E-2</c:v>
                </c:pt>
                <c:pt idx="136">
                  <c:v>-1.7108602679867094E-2</c:v>
                </c:pt>
                <c:pt idx="137">
                  <c:v>-1.6508602680472453E-2</c:v>
                </c:pt>
                <c:pt idx="138">
                  <c:v>-1.7088639810040072E-2</c:v>
                </c:pt>
                <c:pt idx="139">
                  <c:v>-1.5888639811250792E-2</c:v>
                </c:pt>
                <c:pt idx="140">
                  <c:v>-1.786199181330797E-2</c:v>
                </c:pt>
                <c:pt idx="141">
                  <c:v>-1.7892000491450007E-2</c:v>
                </c:pt>
                <c:pt idx="142">
                  <c:v>-1.74920004942789E-2</c:v>
                </c:pt>
                <c:pt idx="143">
                  <c:v>-1.6651577413389823E-2</c:v>
                </c:pt>
                <c:pt idx="144">
                  <c:v>-8.5744945552962519E-3</c:v>
                </c:pt>
                <c:pt idx="145">
                  <c:v>-1.0576569625068692E-2</c:v>
                </c:pt>
                <c:pt idx="146">
                  <c:v>-9.5785308057347029E-3</c:v>
                </c:pt>
                <c:pt idx="147">
                  <c:v>-1.1809385367720013E-2</c:v>
                </c:pt>
                <c:pt idx="148">
                  <c:v>-1.1209385368325372E-2</c:v>
                </c:pt>
                <c:pt idx="149">
                  <c:v>-1.4585828681014957E-2</c:v>
                </c:pt>
                <c:pt idx="150">
                  <c:v>-1.3985828681620316E-2</c:v>
                </c:pt>
                <c:pt idx="151">
                  <c:v>-4.9351546485869695E-3</c:v>
                </c:pt>
                <c:pt idx="152">
                  <c:v>-2.2817344800049454E-2</c:v>
                </c:pt>
                <c:pt idx="153">
                  <c:v>-1.401103420811982E-2</c:v>
                </c:pt>
                <c:pt idx="154">
                  <c:v>-1.3211034206501647E-2</c:v>
                </c:pt>
                <c:pt idx="155">
                  <c:v>-1.5287471556671258E-2</c:v>
                </c:pt>
                <c:pt idx="156">
                  <c:v>-1.3016783355885284E-2</c:v>
                </c:pt>
                <c:pt idx="157">
                  <c:v>-1.2916783358411496E-2</c:v>
                </c:pt>
                <c:pt idx="158">
                  <c:v>1.9991190850342632E-3</c:v>
                </c:pt>
                <c:pt idx="159">
                  <c:v>6.9991190824149185E-3</c:v>
                </c:pt>
                <c:pt idx="160">
                  <c:v>-1.3872156044828766E-2</c:v>
                </c:pt>
                <c:pt idx="161">
                  <c:v>-9.2794446956508403E-3</c:v>
                </c:pt>
                <c:pt idx="162">
                  <c:v>-5.3357865797448271E-3</c:v>
                </c:pt>
                <c:pt idx="163">
                  <c:v>-1.3743931210328592E-2</c:v>
                </c:pt>
                <c:pt idx="164">
                  <c:v>-1.3043931213460164E-2</c:v>
                </c:pt>
                <c:pt idx="165">
                  <c:v>-1.221229369715892E-2</c:v>
                </c:pt>
                <c:pt idx="166">
                  <c:v>-1.1112293703119384E-2</c:v>
                </c:pt>
                <c:pt idx="167">
                  <c:v>-3.3302995817386331E-3</c:v>
                </c:pt>
                <c:pt idx="168">
                  <c:v>-1.274704318183013E-2</c:v>
                </c:pt>
                <c:pt idx="169">
                  <c:v>-7.9045146078361248E-3</c:v>
                </c:pt>
                <c:pt idx="170">
                  <c:v>-7.3045146084414845E-3</c:v>
                </c:pt>
                <c:pt idx="171">
                  <c:v>-8.4857345302878258E-3</c:v>
                </c:pt>
                <c:pt idx="172">
                  <c:v>-8.2857345280642931E-3</c:v>
                </c:pt>
                <c:pt idx="173">
                  <c:v>-5.9923809679144763E-3</c:v>
                </c:pt>
                <c:pt idx="174">
                  <c:v>-2.8610038149355513E-3</c:v>
                </c:pt>
                <c:pt idx="175">
                  <c:v>-2.0610038133173783E-3</c:v>
                </c:pt>
                <c:pt idx="176">
                  <c:v>-5.3371358770152588E-3</c:v>
                </c:pt>
                <c:pt idx="177">
                  <c:v>-4.3371358804495108E-3</c:v>
                </c:pt>
                <c:pt idx="178">
                  <c:v>-6.2757256832080971E-3</c:v>
                </c:pt>
                <c:pt idx="179">
                  <c:v>2.5296990537353251E-3</c:v>
                </c:pt>
                <c:pt idx="180">
                  <c:v>3.3679757688814399E-3</c:v>
                </c:pt>
                <c:pt idx="181">
                  <c:v>2.0871972278965999E-3</c:v>
                </c:pt>
                <c:pt idx="182">
                  <c:v>-3.7702082358874803E-4</c:v>
                </c:pt>
                <c:pt idx="183">
                  <c:v>5.7462124420377611E-4</c:v>
                </c:pt>
                <c:pt idx="184">
                  <c:v>6.8767415750338873E-3</c:v>
                </c:pt>
                <c:pt idx="185">
                  <c:v>-3.187475843010816E-3</c:v>
                </c:pt>
                <c:pt idx="186">
                  <c:v>9.5271006478392893E-3</c:v>
                </c:pt>
                <c:pt idx="187">
                  <c:v>1.7106714841180162E-2</c:v>
                </c:pt>
                <c:pt idx="188">
                  <c:v>2.1909026572377276E-2</c:v>
                </c:pt>
                <c:pt idx="189">
                  <c:v>2.2320273718460452E-2</c:v>
                </c:pt>
                <c:pt idx="190">
                  <c:v>2.074396038475735E-2</c:v>
                </c:pt>
                <c:pt idx="191">
                  <c:v>2.083870618595593E-2</c:v>
                </c:pt>
                <c:pt idx="192">
                  <c:v>2.3551879476787323E-2</c:v>
                </c:pt>
                <c:pt idx="193">
                  <c:v>1.9275564983982196E-2</c:v>
                </c:pt>
                <c:pt idx="194">
                  <c:v>2.1401890130289473E-2</c:v>
                </c:pt>
                <c:pt idx="195">
                  <c:v>2.1922780917756311E-2</c:v>
                </c:pt>
                <c:pt idx="196">
                  <c:v>2.4540239571426564E-2</c:v>
                </c:pt>
                <c:pt idx="197">
                  <c:v>1.7610753782001054E-2</c:v>
                </c:pt>
                <c:pt idx="198">
                  <c:v>2.6106468116058823E-2</c:v>
                </c:pt>
                <c:pt idx="199">
                  <c:v>2.7883304084262525E-2</c:v>
                </c:pt>
                <c:pt idx="200">
                  <c:v>2.7862674231503029E-2</c:v>
                </c:pt>
                <c:pt idx="201">
                  <c:v>2.9286068740651185E-2</c:v>
                </c:pt>
                <c:pt idx="202">
                  <c:v>2.8924911971796786E-2</c:v>
                </c:pt>
                <c:pt idx="203">
                  <c:v>2.9756631294090376E-2</c:v>
                </c:pt>
                <c:pt idx="204">
                  <c:v>2.6548964629760016E-2</c:v>
                </c:pt>
                <c:pt idx="205">
                  <c:v>3.1064377724669842E-2</c:v>
                </c:pt>
                <c:pt idx="206">
                  <c:v>2.8456705347456375E-2</c:v>
                </c:pt>
                <c:pt idx="207">
                  <c:v>2.7879786852033024E-2</c:v>
                </c:pt>
                <c:pt idx="208">
                  <c:v>3.1572111288743356E-2</c:v>
                </c:pt>
                <c:pt idx="209">
                  <c:v>3.1079831965408547E-2</c:v>
                </c:pt>
                <c:pt idx="210">
                  <c:v>3.2210617593500315E-2</c:v>
                </c:pt>
                <c:pt idx="211">
                  <c:v>3.0002927386884364E-2</c:v>
                </c:pt>
                <c:pt idx="212">
                  <c:v>2.9733659150242425E-2</c:v>
                </c:pt>
                <c:pt idx="213">
                  <c:v>2.745673252549042E-2</c:v>
                </c:pt>
                <c:pt idx="214">
                  <c:v>3.1449024439452536E-2</c:v>
                </c:pt>
                <c:pt idx="215">
                  <c:v>3.0464385735050448E-2</c:v>
                </c:pt>
                <c:pt idx="216">
                  <c:v>3.0556671896817621E-2</c:v>
                </c:pt>
                <c:pt idx="217">
                  <c:v>2.9972025991262252E-2</c:v>
                </c:pt>
                <c:pt idx="218">
                  <c:v>2.8287376089866006E-2</c:v>
                </c:pt>
                <c:pt idx="219">
                  <c:v>2.7379536449840251E-2</c:v>
                </c:pt>
                <c:pt idx="220">
                  <c:v>2.9333095679958752E-2</c:v>
                </c:pt>
                <c:pt idx="221">
                  <c:v>3.1748408861485347E-2</c:v>
                </c:pt>
                <c:pt idx="222">
                  <c:v>3.0348204330833982E-2</c:v>
                </c:pt>
                <c:pt idx="223">
                  <c:v>3.0871264392345915E-2</c:v>
                </c:pt>
                <c:pt idx="224">
                  <c:v>2.9871030535390038E-2</c:v>
                </c:pt>
                <c:pt idx="225">
                  <c:v>2.9969822208379904E-2</c:v>
                </c:pt>
                <c:pt idx="226">
                  <c:v>2.9899498271948377E-2</c:v>
                </c:pt>
                <c:pt idx="227">
                  <c:v>3.0652498571315093E-2</c:v>
                </c:pt>
                <c:pt idx="228">
                  <c:v>3.3046128360361179E-2</c:v>
                </c:pt>
                <c:pt idx="229">
                  <c:v>3.1846699140205451E-2</c:v>
                </c:pt>
                <c:pt idx="230">
                  <c:v>3.2460776033447512E-2</c:v>
                </c:pt>
                <c:pt idx="231">
                  <c:v>3.6969968938699589E-2</c:v>
                </c:pt>
                <c:pt idx="232">
                  <c:v>3.6388592694505117E-2</c:v>
                </c:pt>
                <c:pt idx="233">
                  <c:v>3.7340022213316219E-2</c:v>
                </c:pt>
                <c:pt idx="234">
                  <c:v>3.5991497733861989E-2</c:v>
                </c:pt>
                <c:pt idx="235">
                  <c:v>3.7556099717515806E-2</c:v>
                </c:pt>
                <c:pt idx="236">
                  <c:v>4.3686187758374635E-2</c:v>
                </c:pt>
                <c:pt idx="237">
                  <c:v>4.2444549036663129E-2</c:v>
                </c:pt>
                <c:pt idx="238">
                  <c:v>4.2524549034642159E-2</c:v>
                </c:pt>
                <c:pt idx="239">
                  <c:v>4.2944549031308024E-2</c:v>
                </c:pt>
                <c:pt idx="240">
                  <c:v>4.709043105475344E-2</c:v>
                </c:pt>
                <c:pt idx="241">
                  <c:v>4.4292904895764831E-2</c:v>
                </c:pt>
                <c:pt idx="242">
                  <c:v>4.4591918694791809E-2</c:v>
                </c:pt>
                <c:pt idx="243">
                  <c:v>4.7880515468345243E-2</c:v>
                </c:pt>
                <c:pt idx="244">
                  <c:v>4.7865423238772242E-2</c:v>
                </c:pt>
                <c:pt idx="245">
                  <c:v>5.2613284401240579E-2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4B-4283-AFF8-2F8ED7119B85}"/>
            </c:ext>
          </c:extLst>
        </c:ser>
        <c:ser>
          <c:idx val="1"/>
          <c:order val="1"/>
          <c:tx>
            <c:strRef>
              <c:f>'Q_fit (4)'!$V$1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(4)'!$U$2:$U$56</c:f>
              <c:numCache>
                <c:formatCode>General</c:formatCode>
                <c:ptCount val="55"/>
                <c:pt idx="0">
                  <c:v>-6</c:v>
                </c:pt>
                <c:pt idx="1">
                  <c:v>-5.8</c:v>
                </c:pt>
                <c:pt idx="2">
                  <c:v>-5.6</c:v>
                </c:pt>
                <c:pt idx="3">
                  <c:v>-5.4</c:v>
                </c:pt>
                <c:pt idx="4">
                  <c:v>-5.2</c:v>
                </c:pt>
                <c:pt idx="5">
                  <c:v>-5</c:v>
                </c:pt>
                <c:pt idx="6">
                  <c:v>-4.8</c:v>
                </c:pt>
                <c:pt idx="7">
                  <c:v>-4.5999999999999996</c:v>
                </c:pt>
                <c:pt idx="8">
                  <c:v>-4.4000000000000004</c:v>
                </c:pt>
                <c:pt idx="9">
                  <c:v>-4.2</c:v>
                </c:pt>
                <c:pt idx="10">
                  <c:v>-4</c:v>
                </c:pt>
                <c:pt idx="11">
                  <c:v>-3.8</c:v>
                </c:pt>
                <c:pt idx="12">
                  <c:v>-3.6</c:v>
                </c:pt>
                <c:pt idx="13">
                  <c:v>-3.4</c:v>
                </c:pt>
                <c:pt idx="14">
                  <c:v>-3.2</c:v>
                </c:pt>
                <c:pt idx="15">
                  <c:v>-3</c:v>
                </c:pt>
                <c:pt idx="16">
                  <c:v>-2.8</c:v>
                </c:pt>
                <c:pt idx="17">
                  <c:v>-2.6</c:v>
                </c:pt>
                <c:pt idx="18">
                  <c:v>-2.4</c:v>
                </c:pt>
                <c:pt idx="19">
                  <c:v>-2.2000000000000002</c:v>
                </c:pt>
                <c:pt idx="20">
                  <c:v>-2</c:v>
                </c:pt>
                <c:pt idx="21">
                  <c:v>-1.8</c:v>
                </c:pt>
                <c:pt idx="22">
                  <c:v>-1.6</c:v>
                </c:pt>
                <c:pt idx="23">
                  <c:v>-1.4</c:v>
                </c:pt>
                <c:pt idx="24">
                  <c:v>-1.2</c:v>
                </c:pt>
                <c:pt idx="25">
                  <c:v>-0.999999999999999</c:v>
                </c:pt>
                <c:pt idx="26">
                  <c:v>-0.79999999999999905</c:v>
                </c:pt>
                <c:pt idx="27">
                  <c:v>-0.6</c:v>
                </c:pt>
                <c:pt idx="28">
                  <c:v>-0.4</c:v>
                </c:pt>
                <c:pt idx="29">
                  <c:v>-0.2</c:v>
                </c:pt>
                <c:pt idx="30">
                  <c:v>0</c:v>
                </c:pt>
                <c:pt idx="31">
                  <c:v>0.2</c:v>
                </c:pt>
                <c:pt idx="32">
                  <c:v>0.4</c:v>
                </c:pt>
                <c:pt idx="33">
                  <c:v>0.6</c:v>
                </c:pt>
                <c:pt idx="34">
                  <c:v>0.8</c:v>
                </c:pt>
                <c:pt idx="35">
                  <c:v>1</c:v>
                </c:pt>
                <c:pt idx="36">
                  <c:v>1.2</c:v>
                </c:pt>
                <c:pt idx="37">
                  <c:v>1.4</c:v>
                </c:pt>
                <c:pt idx="38">
                  <c:v>1.6</c:v>
                </c:pt>
                <c:pt idx="39">
                  <c:v>1.8</c:v>
                </c:pt>
                <c:pt idx="40">
                  <c:v>2</c:v>
                </c:pt>
                <c:pt idx="41">
                  <c:v>2.2000000000000002</c:v>
                </c:pt>
                <c:pt idx="42">
                  <c:v>2.4</c:v>
                </c:pt>
                <c:pt idx="43">
                  <c:v>2.6</c:v>
                </c:pt>
                <c:pt idx="44">
                  <c:v>2.8</c:v>
                </c:pt>
                <c:pt idx="45">
                  <c:v>3</c:v>
                </c:pt>
                <c:pt idx="46">
                  <c:v>3.2</c:v>
                </c:pt>
                <c:pt idx="47">
                  <c:v>3.4</c:v>
                </c:pt>
                <c:pt idx="48">
                  <c:v>3.6</c:v>
                </c:pt>
                <c:pt idx="49">
                  <c:v>3.8</c:v>
                </c:pt>
                <c:pt idx="50">
                  <c:v>4</c:v>
                </c:pt>
                <c:pt idx="51">
                  <c:v>4.2000000000000099</c:v>
                </c:pt>
                <c:pt idx="52">
                  <c:v>4.4000000000000101</c:v>
                </c:pt>
                <c:pt idx="53">
                  <c:v>4.6000000000000103</c:v>
                </c:pt>
                <c:pt idx="54">
                  <c:v>4.8000000000000096</c:v>
                </c:pt>
              </c:numCache>
            </c:numRef>
          </c:xVal>
          <c:yVal>
            <c:numRef>
              <c:f>'Q_fit (4)'!$V$2:$V$56</c:f>
              <c:numCache>
                <c:formatCode>General</c:formatCode>
                <c:ptCount val="55"/>
                <c:pt idx="0">
                  <c:v>9.6053233844765246E-2</c:v>
                </c:pt>
                <c:pt idx="1">
                  <c:v>8.6202872607256009E-2</c:v>
                </c:pt>
                <c:pt idx="2">
                  <c:v>7.6724830444366232E-2</c:v>
                </c:pt>
                <c:pt idx="3">
                  <c:v>6.7619107356096025E-2</c:v>
                </c:pt>
                <c:pt idx="4">
                  <c:v>5.8885703342445334E-2</c:v>
                </c:pt>
                <c:pt idx="5">
                  <c:v>5.0524618403414101E-2</c:v>
                </c:pt>
                <c:pt idx="6">
                  <c:v>4.2535852539002425E-2</c:v>
                </c:pt>
                <c:pt idx="7">
                  <c:v>3.4919405749210264E-2</c:v>
                </c:pt>
                <c:pt idx="8">
                  <c:v>2.7675278034037645E-2</c:v>
                </c:pt>
                <c:pt idx="9">
                  <c:v>2.0803469393484514E-2</c:v>
                </c:pt>
                <c:pt idx="10">
                  <c:v>1.4303979827550911E-2</c:v>
                </c:pt>
                <c:pt idx="11">
                  <c:v>8.1768093362368233E-3</c:v>
                </c:pt>
                <c:pt idx="12">
                  <c:v>2.4219579195422572E-3</c:v>
                </c:pt>
                <c:pt idx="13">
                  <c:v>-2.9605744225328079E-3</c:v>
                </c:pt>
                <c:pt idx="14">
                  <c:v>-7.9707876899883234E-3</c:v>
                </c:pt>
                <c:pt idx="15">
                  <c:v>-1.2608681882824345E-2</c:v>
                </c:pt>
                <c:pt idx="16">
                  <c:v>-1.6874257001040852E-2</c:v>
                </c:pt>
                <c:pt idx="17">
                  <c:v>-2.0767513044637829E-2</c:v>
                </c:pt>
                <c:pt idx="18">
                  <c:v>-2.4288450013615299E-2</c:v>
                </c:pt>
                <c:pt idx="19">
                  <c:v>-2.7437067907973244E-2</c:v>
                </c:pt>
                <c:pt idx="20">
                  <c:v>-3.0213366727711674E-2</c:v>
                </c:pt>
                <c:pt idx="21">
                  <c:v>-3.2617346472830586E-2</c:v>
                </c:pt>
                <c:pt idx="22">
                  <c:v>-3.4649007143329982E-2</c:v>
                </c:pt>
                <c:pt idx="23">
                  <c:v>-3.6308348739209857E-2</c:v>
                </c:pt>
                <c:pt idx="24">
                  <c:v>-3.7595371260470217E-2</c:v>
                </c:pt>
                <c:pt idx="25">
                  <c:v>-3.8510074707111069E-2</c:v>
                </c:pt>
                <c:pt idx="26">
                  <c:v>-3.9052459079132386E-2</c:v>
                </c:pt>
                <c:pt idx="27">
                  <c:v>-3.9222524376534187E-2</c:v>
                </c:pt>
                <c:pt idx="28">
                  <c:v>-3.9020270599316481E-2</c:v>
                </c:pt>
                <c:pt idx="29">
                  <c:v>-3.844569774747926E-2</c:v>
                </c:pt>
                <c:pt idx="30">
                  <c:v>-3.749880582102251E-2</c:v>
                </c:pt>
                <c:pt idx="31">
                  <c:v>-3.6179594819946245E-2</c:v>
                </c:pt>
                <c:pt idx="32">
                  <c:v>-3.4488064744250466E-2</c:v>
                </c:pt>
                <c:pt idx="33">
                  <c:v>-3.2424215593935171E-2</c:v>
                </c:pt>
                <c:pt idx="34">
                  <c:v>-2.9988047369000355E-2</c:v>
                </c:pt>
                <c:pt idx="35">
                  <c:v>-2.7179560069446017E-2</c:v>
                </c:pt>
                <c:pt idx="36">
                  <c:v>-2.3998753695272171E-2</c:v>
                </c:pt>
                <c:pt idx="37">
                  <c:v>-2.0445628246478803E-2</c:v>
                </c:pt>
                <c:pt idx="38">
                  <c:v>-1.6520183723065917E-2</c:v>
                </c:pt>
                <c:pt idx="39">
                  <c:v>-1.2222420125033516E-2</c:v>
                </c:pt>
                <c:pt idx="40">
                  <c:v>-7.5523374523815967E-3</c:v>
                </c:pt>
                <c:pt idx="41">
                  <c:v>-2.5099357051101522E-3</c:v>
                </c:pt>
                <c:pt idx="42">
                  <c:v>2.9047851167807934E-3</c:v>
                </c:pt>
                <c:pt idx="43">
                  <c:v>8.6918250132912746E-3</c:v>
                </c:pt>
                <c:pt idx="44">
                  <c:v>1.4851183984421257E-2</c:v>
                </c:pt>
                <c:pt idx="45">
                  <c:v>2.1382862030170768E-2</c:v>
                </c:pt>
                <c:pt idx="46">
                  <c:v>2.82868591505398E-2</c:v>
                </c:pt>
                <c:pt idx="47">
                  <c:v>3.5563175345528331E-2</c:v>
                </c:pt>
                <c:pt idx="48">
                  <c:v>4.3211810615136396E-2</c:v>
                </c:pt>
                <c:pt idx="49">
                  <c:v>5.1232764959363963E-2</c:v>
                </c:pt>
                <c:pt idx="50">
                  <c:v>5.9626038378211066E-2</c:v>
                </c:pt>
                <c:pt idx="51">
                  <c:v>6.8391630871678114E-2</c:v>
                </c:pt>
                <c:pt idx="52">
                  <c:v>7.7529542439764287E-2</c:v>
                </c:pt>
                <c:pt idx="53">
                  <c:v>8.7039773082469962E-2</c:v>
                </c:pt>
                <c:pt idx="54">
                  <c:v>9.6922322799795096E-2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4B-4283-AFF8-2F8ED7119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060152"/>
        <c:axId val="1"/>
      </c:scatterChart>
      <c:valAx>
        <c:axId val="843060152"/>
        <c:scaling>
          <c:orientation val="minMax"/>
          <c:max val="4"/>
          <c:min val="-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 / days^n</a:t>
                </a:r>
              </a:p>
            </c:rich>
          </c:tx>
          <c:layout>
            <c:manualLayout>
              <c:xMode val="edge"/>
              <c:yMode val="edge"/>
              <c:x val="0.65857707106999974"/>
              <c:y val="0.92977528089887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/ days^n</a:t>
                </a:r>
              </a:p>
            </c:rich>
          </c:tx>
          <c:layout>
            <c:manualLayout>
              <c:xMode val="edge"/>
              <c:yMode val="edge"/>
              <c:x val="8.0906148867313909E-3"/>
              <c:y val="0.393258426966292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306015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420711974110032"/>
          <c:y val="0.9297752808988764"/>
          <c:w val="0.470873786407767"/>
          <c:h val="0.98595505617977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17f.  AP Leo - [39536.5429, 0.43035716]</a:t>
            </a:r>
          </a:p>
        </c:rich>
      </c:tx>
      <c:layout>
        <c:manualLayout>
          <c:xMode val="edge"/>
          <c:yMode val="edge"/>
          <c:x val="0.18604651162790697"/>
          <c:y val="2.0905923344947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251585623678652E-2"/>
          <c:y val="0.13588850174216027"/>
          <c:w val="0.84989429175475684"/>
          <c:h val="0.742160278745644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'errors (2)'!$F$21:$F$960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  <c:pt idx="237">
                  <c:v>39936.5</c:v>
                </c:pt>
                <c:pt idx="238">
                  <c:v>39941</c:v>
                </c:pt>
                <c:pt idx="239">
                  <c:v>39948</c:v>
                </c:pt>
                <c:pt idx="240">
                  <c:v>39966.5</c:v>
                </c:pt>
                <c:pt idx="241">
                  <c:v>40649</c:v>
                </c:pt>
                <c:pt idx="242">
                  <c:v>40817</c:v>
                </c:pt>
                <c:pt idx="243">
                  <c:v>40830</c:v>
                </c:pt>
                <c:pt idx="244">
                  <c:v>41662.5</c:v>
                </c:pt>
                <c:pt idx="245">
                  <c:v>41663</c:v>
                </c:pt>
                <c:pt idx="246">
                  <c:v>42456</c:v>
                </c:pt>
                <c:pt idx="247">
                  <c:v>42574</c:v>
                </c:pt>
                <c:pt idx="248">
                  <c:v>42590</c:v>
                </c:pt>
                <c:pt idx="249">
                  <c:v>44124.5</c:v>
                </c:pt>
                <c:pt idx="250">
                  <c:v>39853</c:v>
                </c:pt>
                <c:pt idx="251">
                  <c:v>13787.5</c:v>
                </c:pt>
                <c:pt idx="252">
                  <c:v>14452.5</c:v>
                </c:pt>
                <c:pt idx="253">
                  <c:v>14524</c:v>
                </c:pt>
                <c:pt idx="254">
                  <c:v>14524.5</c:v>
                </c:pt>
                <c:pt idx="255">
                  <c:v>15233</c:v>
                </c:pt>
                <c:pt idx="256">
                  <c:v>15342</c:v>
                </c:pt>
                <c:pt idx="257">
                  <c:v>15342.5</c:v>
                </c:pt>
                <c:pt idx="258">
                  <c:v>15351.5</c:v>
                </c:pt>
                <c:pt idx="259">
                  <c:v>15358.5</c:v>
                </c:pt>
                <c:pt idx="260">
                  <c:v>15375</c:v>
                </c:pt>
                <c:pt idx="261">
                  <c:v>17891</c:v>
                </c:pt>
                <c:pt idx="262">
                  <c:v>17891.5</c:v>
                </c:pt>
                <c:pt idx="263">
                  <c:v>17961</c:v>
                </c:pt>
                <c:pt idx="264">
                  <c:v>17963</c:v>
                </c:pt>
              </c:numCache>
            </c:numRef>
          </c:xVal>
          <c:yVal>
            <c:numRef>
              <c:f>'errors (2)'!$H$21:$H$960</c:f>
              <c:numCache>
                <c:formatCode>General</c:formatCode>
                <c:ptCount val="9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4B-4ED3-AD9C-AC1B808F6F58}"/>
            </c:ext>
          </c:extLst>
        </c:ser>
        <c:ser>
          <c:idx val="1"/>
          <c:order val="1"/>
          <c:tx>
            <c:strRef>
              <c:f>'errors (2)'!$I$20:$I$20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'errors (2)'!$D$21:$D$960</c:f>
                <c:numCache>
                  <c:formatCode>General</c:formatCode>
                  <c:ptCount val="940"/>
                  <c:pt idx="107">
                    <c:v>0</c:v>
                  </c:pt>
                  <c:pt idx="108">
                    <c:v>6.0000000000000001E-3</c:v>
                  </c:pt>
                  <c:pt idx="109">
                    <c:v>7.0000000000000001E-3</c:v>
                  </c:pt>
                  <c:pt idx="110">
                    <c:v>4.0000000000000001E-3</c:v>
                  </c:pt>
                  <c:pt idx="111">
                    <c:v>4.0000000000000001E-3</c:v>
                  </c:pt>
                  <c:pt idx="170">
                    <c:v>2.9999999999999997E-4</c:v>
                  </c:pt>
                  <c:pt idx="171">
                    <c:v>2.9999999999999997E-4</c:v>
                  </c:pt>
                  <c:pt idx="172">
                    <c:v>4.0000000000000002E-4</c:v>
                  </c:pt>
                  <c:pt idx="173">
                    <c:v>2.0000000000000001E-4</c:v>
                  </c:pt>
                  <c:pt idx="174">
                    <c:v>5.0000000000000001E-4</c:v>
                  </c:pt>
                  <c:pt idx="175">
                    <c:v>5.0000000000000001E-4</c:v>
                  </c:pt>
                  <c:pt idx="176">
                    <c:v>2.9999999999999997E-4</c:v>
                  </c:pt>
                  <c:pt idx="177">
                    <c:v>2.9999999999999997E-4</c:v>
                  </c:pt>
                  <c:pt idx="178">
                    <c:v>4.0000000000000002E-4</c:v>
                  </c:pt>
                  <c:pt idx="179">
                    <c:v>2.9999999999999997E-4</c:v>
                  </c:pt>
                  <c:pt idx="180">
                    <c:v>2.9999999999999997E-4</c:v>
                  </c:pt>
                  <c:pt idx="181">
                    <c:v>1E-4</c:v>
                  </c:pt>
                  <c:pt idx="182">
                    <c:v>1E-4</c:v>
                  </c:pt>
                  <c:pt idx="183">
                    <c:v>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6.9999999999999999E-4</c:v>
                  </c:pt>
                  <c:pt idx="187">
                    <c:v>5.0000000000000001E-4</c:v>
                  </c:pt>
                  <c:pt idx="188">
                    <c:v>5.9999999999999995E-4</c:v>
                  </c:pt>
                  <c:pt idx="189">
                    <c:v>5.9999999999999995E-4</c:v>
                  </c:pt>
                  <c:pt idx="190">
                    <c:v>6.9999999999999999E-4</c:v>
                  </c:pt>
                  <c:pt idx="191">
                    <c:v>5.0000000000000001E-4</c:v>
                  </c:pt>
                  <c:pt idx="192">
                    <c:v>5.9999999999999995E-4</c:v>
                  </c:pt>
                  <c:pt idx="193">
                    <c:v>2.9999999999999997E-4</c:v>
                  </c:pt>
                  <c:pt idx="194">
                    <c:v>6.9999999999999999E-4</c:v>
                  </c:pt>
                  <c:pt idx="195">
                    <c:v>4.0000000000000002E-4</c:v>
                  </c:pt>
                  <c:pt idx="196">
                    <c:v>5.0000000000000001E-4</c:v>
                  </c:pt>
                  <c:pt idx="197">
                    <c:v>2.9999999999999997E-4</c:v>
                  </c:pt>
                  <c:pt idx="198">
                    <c:v>1.2999999999999999E-3</c:v>
                  </c:pt>
                  <c:pt idx="199">
                    <c:v>5.0000000000000001E-4</c:v>
                  </c:pt>
                  <c:pt idx="200">
                    <c:v>1E-3</c:v>
                  </c:pt>
                  <c:pt idx="201">
                    <c:v>8.0000000000000004E-4</c:v>
                  </c:pt>
                  <c:pt idx="202">
                    <c:v>6.9999999999999999E-4</c:v>
                  </c:pt>
                  <c:pt idx="203">
                    <c:v>5.9999999999999995E-4</c:v>
                  </c:pt>
                  <c:pt idx="204">
                    <c:v>8.9999999999999998E-4</c:v>
                  </c:pt>
                  <c:pt idx="205">
                    <c:v>6.9999999999999999E-4</c:v>
                  </c:pt>
                  <c:pt idx="206">
                    <c:v>5.0000000000000001E-4</c:v>
                  </c:pt>
                  <c:pt idx="207">
                    <c:v>2.5999999999999999E-3</c:v>
                  </c:pt>
                  <c:pt idx="208">
                    <c:v>4.0000000000000002E-4</c:v>
                  </c:pt>
                  <c:pt idx="209">
                    <c:v>1E-4</c:v>
                  </c:pt>
                  <c:pt idx="210">
                    <c:v>5.9999999999999995E-4</c:v>
                  </c:pt>
                  <c:pt idx="211">
                    <c:v>2.0000000000000001E-4</c:v>
                  </c:pt>
                  <c:pt idx="212">
                    <c:v>5.9999999999999995E-4</c:v>
                  </c:pt>
                  <c:pt idx="213">
                    <c:v>2.9999999999999997E-4</c:v>
                  </c:pt>
                  <c:pt idx="216">
                    <c:v>6.9999999999999999E-4</c:v>
                  </c:pt>
                  <c:pt idx="217">
                    <c:v>0</c:v>
                  </c:pt>
                  <c:pt idx="218">
                    <c:v>4.0000000000000002E-4</c:v>
                  </c:pt>
                  <c:pt idx="219">
                    <c:v>1E-4</c:v>
                  </c:pt>
                  <c:pt idx="220">
                    <c:v>8.9999999999999998E-4</c:v>
                  </c:pt>
                  <c:pt idx="221">
                    <c:v>6.9999999999999999E-4</c:v>
                  </c:pt>
                  <c:pt idx="222">
                    <c:v>1E-4</c:v>
                  </c:pt>
                  <c:pt idx="223">
                    <c:v>2.9999999999999997E-4</c:v>
                  </c:pt>
                  <c:pt idx="224">
                    <c:v>2.9999999999999997E-4</c:v>
                  </c:pt>
                  <c:pt idx="225">
                    <c:v>2.9999999999999997E-4</c:v>
                  </c:pt>
                  <c:pt idx="226">
                    <c:v>1E-4</c:v>
                  </c:pt>
                  <c:pt idx="227">
                    <c:v>1.4E-3</c:v>
                  </c:pt>
                  <c:pt idx="228">
                    <c:v>2.9999999999999997E-4</c:v>
                  </c:pt>
                  <c:pt idx="229">
                    <c:v>4.0000000000000002E-4</c:v>
                  </c:pt>
                  <c:pt idx="230">
                    <c:v>2.9999999999999997E-4</c:v>
                  </c:pt>
                  <c:pt idx="231">
                    <c:v>5.0000000000000001E-4</c:v>
                  </c:pt>
                  <c:pt idx="232">
                    <c:v>5.0000000000000001E-4</c:v>
                  </c:pt>
                  <c:pt idx="233">
                    <c:v>2.9999999999999997E-4</c:v>
                  </c:pt>
                  <c:pt idx="234">
                    <c:v>5.0000000000000001E-4</c:v>
                  </c:pt>
                  <c:pt idx="235">
                    <c:v>1E-4</c:v>
                  </c:pt>
                  <c:pt idx="236">
                    <c:v>2.0000000000000001E-4</c:v>
                  </c:pt>
                  <c:pt idx="237">
                    <c:v>3.5999999999999999E-3</c:v>
                  </c:pt>
                  <c:pt idx="238">
                    <c:v>1E-4</c:v>
                  </c:pt>
                  <c:pt idx="239">
                    <c:v>4.0000000000000002E-4</c:v>
                  </c:pt>
                  <c:pt idx="240">
                    <c:v>1.2999999999999999E-3</c:v>
                  </c:pt>
                  <c:pt idx="242">
                    <c:v>1E-3</c:v>
                  </c:pt>
                  <c:pt idx="244">
                    <c:v>2.3999999999999998E-3</c:v>
                  </c:pt>
                  <c:pt idx="245">
                    <c:v>3.3999999999999998E-3</c:v>
                  </c:pt>
                  <c:pt idx="246">
                    <c:v>2.9999999999999997E-4</c:v>
                  </c:pt>
                  <c:pt idx="247">
                    <c:v>1E-4</c:v>
                  </c:pt>
                  <c:pt idx="248">
                    <c:v>2.0000000000000001E-4</c:v>
                  </c:pt>
                  <c:pt idx="249">
                    <c:v>4.0000000000000002E-4</c:v>
                  </c:pt>
                  <c:pt idx="250">
                    <c:v>8.0000000000000007E-5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</c:numCache>
              </c:numRef>
            </c:plus>
            <c:minus>
              <c:numRef>
                <c:f>'errors (2)'!$D$21:$D$960</c:f>
                <c:numCache>
                  <c:formatCode>General</c:formatCode>
                  <c:ptCount val="940"/>
                  <c:pt idx="107">
                    <c:v>0</c:v>
                  </c:pt>
                  <c:pt idx="108">
                    <c:v>6.0000000000000001E-3</c:v>
                  </c:pt>
                  <c:pt idx="109">
                    <c:v>7.0000000000000001E-3</c:v>
                  </c:pt>
                  <c:pt idx="110">
                    <c:v>4.0000000000000001E-3</c:v>
                  </c:pt>
                  <c:pt idx="111">
                    <c:v>4.0000000000000001E-3</c:v>
                  </c:pt>
                  <c:pt idx="170">
                    <c:v>2.9999999999999997E-4</c:v>
                  </c:pt>
                  <c:pt idx="171">
                    <c:v>2.9999999999999997E-4</c:v>
                  </c:pt>
                  <c:pt idx="172">
                    <c:v>4.0000000000000002E-4</c:v>
                  </c:pt>
                  <c:pt idx="173">
                    <c:v>2.0000000000000001E-4</c:v>
                  </c:pt>
                  <c:pt idx="174">
                    <c:v>5.0000000000000001E-4</c:v>
                  </c:pt>
                  <c:pt idx="175">
                    <c:v>5.0000000000000001E-4</c:v>
                  </c:pt>
                  <c:pt idx="176">
                    <c:v>2.9999999999999997E-4</c:v>
                  </c:pt>
                  <c:pt idx="177">
                    <c:v>2.9999999999999997E-4</c:v>
                  </c:pt>
                  <c:pt idx="178">
                    <c:v>4.0000000000000002E-4</c:v>
                  </c:pt>
                  <c:pt idx="179">
                    <c:v>2.9999999999999997E-4</c:v>
                  </c:pt>
                  <c:pt idx="180">
                    <c:v>2.9999999999999997E-4</c:v>
                  </c:pt>
                  <c:pt idx="181">
                    <c:v>1E-4</c:v>
                  </c:pt>
                  <c:pt idx="182">
                    <c:v>1E-4</c:v>
                  </c:pt>
                  <c:pt idx="183">
                    <c:v>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6.9999999999999999E-4</c:v>
                  </c:pt>
                  <c:pt idx="187">
                    <c:v>5.0000000000000001E-4</c:v>
                  </c:pt>
                  <c:pt idx="188">
                    <c:v>5.9999999999999995E-4</c:v>
                  </c:pt>
                  <c:pt idx="189">
                    <c:v>5.9999999999999995E-4</c:v>
                  </c:pt>
                  <c:pt idx="190">
                    <c:v>6.9999999999999999E-4</c:v>
                  </c:pt>
                  <c:pt idx="191">
                    <c:v>5.0000000000000001E-4</c:v>
                  </c:pt>
                  <c:pt idx="192">
                    <c:v>5.9999999999999995E-4</c:v>
                  </c:pt>
                  <c:pt idx="193">
                    <c:v>2.9999999999999997E-4</c:v>
                  </c:pt>
                  <c:pt idx="194">
                    <c:v>6.9999999999999999E-4</c:v>
                  </c:pt>
                  <c:pt idx="195">
                    <c:v>4.0000000000000002E-4</c:v>
                  </c:pt>
                  <c:pt idx="196">
                    <c:v>5.0000000000000001E-4</c:v>
                  </c:pt>
                  <c:pt idx="197">
                    <c:v>2.9999999999999997E-4</c:v>
                  </c:pt>
                  <c:pt idx="198">
                    <c:v>1.2999999999999999E-3</c:v>
                  </c:pt>
                  <c:pt idx="199">
                    <c:v>5.0000000000000001E-4</c:v>
                  </c:pt>
                  <c:pt idx="200">
                    <c:v>1E-3</c:v>
                  </c:pt>
                  <c:pt idx="201">
                    <c:v>8.0000000000000004E-4</c:v>
                  </c:pt>
                  <c:pt idx="202">
                    <c:v>6.9999999999999999E-4</c:v>
                  </c:pt>
                  <c:pt idx="203">
                    <c:v>5.9999999999999995E-4</c:v>
                  </c:pt>
                  <c:pt idx="204">
                    <c:v>8.9999999999999998E-4</c:v>
                  </c:pt>
                  <c:pt idx="205">
                    <c:v>6.9999999999999999E-4</c:v>
                  </c:pt>
                  <c:pt idx="206">
                    <c:v>5.0000000000000001E-4</c:v>
                  </c:pt>
                  <c:pt idx="207">
                    <c:v>2.5999999999999999E-3</c:v>
                  </c:pt>
                  <c:pt idx="208">
                    <c:v>4.0000000000000002E-4</c:v>
                  </c:pt>
                  <c:pt idx="209">
                    <c:v>1E-4</c:v>
                  </c:pt>
                  <c:pt idx="210">
                    <c:v>5.9999999999999995E-4</c:v>
                  </c:pt>
                  <c:pt idx="211">
                    <c:v>2.0000000000000001E-4</c:v>
                  </c:pt>
                  <c:pt idx="212">
                    <c:v>5.9999999999999995E-4</c:v>
                  </c:pt>
                  <c:pt idx="213">
                    <c:v>2.9999999999999997E-4</c:v>
                  </c:pt>
                  <c:pt idx="216">
                    <c:v>6.9999999999999999E-4</c:v>
                  </c:pt>
                  <c:pt idx="217">
                    <c:v>0</c:v>
                  </c:pt>
                  <c:pt idx="218">
                    <c:v>4.0000000000000002E-4</c:v>
                  </c:pt>
                  <c:pt idx="219">
                    <c:v>1E-4</c:v>
                  </c:pt>
                  <c:pt idx="220">
                    <c:v>8.9999999999999998E-4</c:v>
                  </c:pt>
                  <c:pt idx="221">
                    <c:v>6.9999999999999999E-4</c:v>
                  </c:pt>
                  <c:pt idx="222">
                    <c:v>1E-4</c:v>
                  </c:pt>
                  <c:pt idx="223">
                    <c:v>2.9999999999999997E-4</c:v>
                  </c:pt>
                  <c:pt idx="224">
                    <c:v>2.9999999999999997E-4</c:v>
                  </c:pt>
                  <c:pt idx="225">
                    <c:v>2.9999999999999997E-4</c:v>
                  </c:pt>
                  <c:pt idx="226">
                    <c:v>1E-4</c:v>
                  </c:pt>
                  <c:pt idx="227">
                    <c:v>1.4E-3</c:v>
                  </c:pt>
                  <c:pt idx="228">
                    <c:v>2.9999999999999997E-4</c:v>
                  </c:pt>
                  <c:pt idx="229">
                    <c:v>4.0000000000000002E-4</c:v>
                  </c:pt>
                  <c:pt idx="230">
                    <c:v>2.9999999999999997E-4</c:v>
                  </c:pt>
                  <c:pt idx="231">
                    <c:v>5.0000000000000001E-4</c:v>
                  </c:pt>
                  <c:pt idx="232">
                    <c:v>5.0000000000000001E-4</c:v>
                  </c:pt>
                  <c:pt idx="233">
                    <c:v>2.9999999999999997E-4</c:v>
                  </c:pt>
                  <c:pt idx="234">
                    <c:v>5.0000000000000001E-4</c:v>
                  </c:pt>
                  <c:pt idx="235">
                    <c:v>1E-4</c:v>
                  </c:pt>
                  <c:pt idx="236">
                    <c:v>2.0000000000000001E-4</c:v>
                  </c:pt>
                  <c:pt idx="237">
                    <c:v>3.5999999999999999E-3</c:v>
                  </c:pt>
                  <c:pt idx="238">
                    <c:v>1E-4</c:v>
                  </c:pt>
                  <c:pt idx="239">
                    <c:v>4.0000000000000002E-4</c:v>
                  </c:pt>
                  <c:pt idx="240">
                    <c:v>1.2999999999999999E-3</c:v>
                  </c:pt>
                  <c:pt idx="242">
                    <c:v>1E-3</c:v>
                  </c:pt>
                  <c:pt idx="244">
                    <c:v>2.3999999999999998E-3</c:v>
                  </c:pt>
                  <c:pt idx="245">
                    <c:v>3.3999999999999998E-3</c:v>
                  </c:pt>
                  <c:pt idx="246">
                    <c:v>2.9999999999999997E-4</c:v>
                  </c:pt>
                  <c:pt idx="247">
                    <c:v>1E-4</c:v>
                  </c:pt>
                  <c:pt idx="248">
                    <c:v>2.0000000000000001E-4</c:v>
                  </c:pt>
                  <c:pt idx="249">
                    <c:v>4.0000000000000002E-4</c:v>
                  </c:pt>
                  <c:pt idx="250">
                    <c:v>8.0000000000000007E-5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(2)'!$F$21:$F$960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  <c:pt idx="237">
                  <c:v>39936.5</c:v>
                </c:pt>
                <c:pt idx="238">
                  <c:v>39941</c:v>
                </c:pt>
                <c:pt idx="239">
                  <c:v>39948</c:v>
                </c:pt>
                <c:pt idx="240">
                  <c:v>39966.5</c:v>
                </c:pt>
                <c:pt idx="241">
                  <c:v>40649</c:v>
                </c:pt>
                <c:pt idx="242">
                  <c:v>40817</c:v>
                </c:pt>
                <c:pt idx="243">
                  <c:v>40830</c:v>
                </c:pt>
                <c:pt idx="244">
                  <c:v>41662.5</c:v>
                </c:pt>
                <c:pt idx="245">
                  <c:v>41663</c:v>
                </c:pt>
                <c:pt idx="246">
                  <c:v>42456</c:v>
                </c:pt>
                <c:pt idx="247">
                  <c:v>42574</c:v>
                </c:pt>
                <c:pt idx="248">
                  <c:v>42590</c:v>
                </c:pt>
                <c:pt idx="249">
                  <c:v>44124.5</c:v>
                </c:pt>
                <c:pt idx="250">
                  <c:v>39853</c:v>
                </c:pt>
                <c:pt idx="251">
                  <c:v>13787.5</c:v>
                </c:pt>
                <c:pt idx="252">
                  <c:v>14452.5</c:v>
                </c:pt>
                <c:pt idx="253">
                  <c:v>14524</c:v>
                </c:pt>
                <c:pt idx="254">
                  <c:v>14524.5</c:v>
                </c:pt>
                <c:pt idx="255">
                  <c:v>15233</c:v>
                </c:pt>
                <c:pt idx="256">
                  <c:v>15342</c:v>
                </c:pt>
                <c:pt idx="257">
                  <c:v>15342.5</c:v>
                </c:pt>
                <c:pt idx="258">
                  <c:v>15351.5</c:v>
                </c:pt>
                <c:pt idx="259">
                  <c:v>15358.5</c:v>
                </c:pt>
                <c:pt idx="260">
                  <c:v>15375</c:v>
                </c:pt>
                <c:pt idx="261">
                  <c:v>17891</c:v>
                </c:pt>
                <c:pt idx="262">
                  <c:v>17891.5</c:v>
                </c:pt>
                <c:pt idx="263">
                  <c:v>17961</c:v>
                </c:pt>
                <c:pt idx="264">
                  <c:v>17963</c:v>
                </c:pt>
              </c:numCache>
            </c:numRef>
          </c:xVal>
          <c:yVal>
            <c:numRef>
              <c:f>'errors (2)'!$I$21:$I$960</c:f>
              <c:numCache>
                <c:formatCode>General</c:formatCode>
                <c:ptCount val="940"/>
                <c:pt idx="0">
                  <c:v>-9.7664679997251369E-2</c:v>
                </c:pt>
                <c:pt idx="1">
                  <c:v>-8.2701280000037514E-2</c:v>
                </c:pt>
                <c:pt idx="2">
                  <c:v>-8.199986000181525E-2</c:v>
                </c:pt>
                <c:pt idx="3">
                  <c:v>-6.9310299997596303E-2</c:v>
                </c:pt>
                <c:pt idx="4">
                  <c:v>-6.6326259999186732E-2</c:v>
                </c:pt>
                <c:pt idx="5">
                  <c:v>-5.9955140000965912E-2</c:v>
                </c:pt>
                <c:pt idx="6">
                  <c:v>-5.7466059999569552E-2</c:v>
                </c:pt>
                <c:pt idx="7">
                  <c:v>-5.614088000220363E-2</c:v>
                </c:pt>
                <c:pt idx="8">
                  <c:v>-5.3524579998338595E-2</c:v>
                </c:pt>
                <c:pt idx="9">
                  <c:v>-5.0068640000972664E-2</c:v>
                </c:pt>
                <c:pt idx="10">
                  <c:v>-4.940777999945567E-2</c:v>
                </c:pt>
                <c:pt idx="11">
                  <c:v>-4.7789039999770466E-2</c:v>
                </c:pt>
                <c:pt idx="12">
                  <c:v>-4.699840000102995E-2</c:v>
                </c:pt>
                <c:pt idx="13">
                  <c:v>-4.6902800000680145E-2</c:v>
                </c:pt>
                <c:pt idx="14">
                  <c:v>-4.6388159997150069E-2</c:v>
                </c:pt>
                <c:pt idx="15">
                  <c:v>-4.6222300003137207E-2</c:v>
                </c:pt>
                <c:pt idx="16">
                  <c:v>-4.4379420000041137E-2</c:v>
                </c:pt>
                <c:pt idx="17">
                  <c:v>-4.290813999978127E-2</c:v>
                </c:pt>
                <c:pt idx="18">
                  <c:v>-3.6230879999493482E-2</c:v>
                </c:pt>
                <c:pt idx="19">
                  <c:v>-3.3181340000737691E-2</c:v>
                </c:pt>
                <c:pt idx="20">
                  <c:v>-3.2247480001387885E-2</c:v>
                </c:pt>
                <c:pt idx="21">
                  <c:v>-3.2074439997813897E-2</c:v>
                </c:pt>
                <c:pt idx="22">
                  <c:v>-3.1425979999767151E-2</c:v>
                </c:pt>
                <c:pt idx="23">
                  <c:v>-3.1007139998109778E-2</c:v>
                </c:pt>
                <c:pt idx="24">
                  <c:v>-2.9193939997639973E-2</c:v>
                </c:pt>
                <c:pt idx="25">
                  <c:v>-2.90525800010073E-2</c:v>
                </c:pt>
                <c:pt idx="26">
                  <c:v>-2.8602880000107689E-2</c:v>
                </c:pt>
                <c:pt idx="27">
                  <c:v>-2.7721300000848714E-2</c:v>
                </c:pt>
                <c:pt idx="28">
                  <c:v>-2.761463999922853E-2</c:v>
                </c:pt>
                <c:pt idx="29">
                  <c:v>-2.7211259999603499E-2</c:v>
                </c:pt>
                <c:pt idx="30">
                  <c:v>-2.6199100000667386E-2</c:v>
                </c:pt>
                <c:pt idx="31">
                  <c:v>-2.478114000041387E-2</c:v>
                </c:pt>
                <c:pt idx="32">
                  <c:v>-2.3059139999531908E-2</c:v>
                </c:pt>
                <c:pt idx="33">
                  <c:v>-2.2267500000452856E-2</c:v>
                </c:pt>
                <c:pt idx="34">
                  <c:v>-2.1880120002606418E-2</c:v>
                </c:pt>
                <c:pt idx="35">
                  <c:v>-2.0292240002163453E-2</c:v>
                </c:pt>
                <c:pt idx="36">
                  <c:v>-1.7154799999843817E-2</c:v>
                </c:pt>
                <c:pt idx="37">
                  <c:v>-1.7094900002120994E-2</c:v>
                </c:pt>
                <c:pt idx="38">
                  <c:v>-1.6568720002396731E-2</c:v>
                </c:pt>
                <c:pt idx="39">
                  <c:v>-1.5962580000632443E-2</c:v>
                </c:pt>
                <c:pt idx="40">
                  <c:v>-1.5850060000957455E-2</c:v>
                </c:pt>
                <c:pt idx="41">
                  <c:v>-1.5501660000154516E-2</c:v>
                </c:pt>
                <c:pt idx="42">
                  <c:v>-1.3950800002930919E-2</c:v>
                </c:pt>
                <c:pt idx="43">
                  <c:v>-1.1530699997820193E-2</c:v>
                </c:pt>
                <c:pt idx="44">
                  <c:v>-9.9990399976377375E-3</c:v>
                </c:pt>
                <c:pt idx="45">
                  <c:v>-9.2259599987301044E-3</c:v>
                </c:pt>
                <c:pt idx="46">
                  <c:v>-8.9749200014921371E-3</c:v>
                </c:pt>
                <c:pt idx="47">
                  <c:v>-8.5146799974609166E-3</c:v>
                </c:pt>
                <c:pt idx="48">
                  <c:v>-5.8126799995079637E-3</c:v>
                </c:pt>
                <c:pt idx="49">
                  <c:v>-5.5605399975320324E-3</c:v>
                </c:pt>
                <c:pt idx="50">
                  <c:v>-5.4335999993782025E-3</c:v>
                </c:pt>
                <c:pt idx="51">
                  <c:v>-5.3426199992827605E-3</c:v>
                </c:pt>
                <c:pt idx="52">
                  <c:v>-3.5204800005885772E-3</c:v>
                </c:pt>
                <c:pt idx="53">
                  <c:v>-1.6194800009543542E-3</c:v>
                </c:pt>
                <c:pt idx="54">
                  <c:v>-6.9057999644428492E-4</c:v>
                </c:pt>
                <c:pt idx="55">
                  <c:v>-1.5650000204914249E-4</c:v>
                </c:pt>
                <c:pt idx="56">
                  <c:v>1.5303200016205665E-3</c:v>
                </c:pt>
                <c:pt idx="57">
                  <c:v>1.714739999442827E-3</c:v>
                </c:pt>
                <c:pt idx="58">
                  <c:v>1.8596000008983538E-3</c:v>
                </c:pt>
                <c:pt idx="59">
                  <c:v>2.0586599966918584E-3</c:v>
                </c:pt>
                <c:pt idx="60">
                  <c:v>2.1312999997462612E-3</c:v>
                </c:pt>
                <c:pt idx="61">
                  <c:v>2.2655600041616708E-3</c:v>
                </c:pt>
                <c:pt idx="62">
                  <c:v>2.6627000006556045E-3</c:v>
                </c:pt>
                <c:pt idx="63">
                  <c:v>3.6415200011106208E-3</c:v>
                </c:pt>
                <c:pt idx="64">
                  <c:v>4.2577599997457583E-3</c:v>
                </c:pt>
                <c:pt idx="65">
                  <c:v>4.7002800019981805E-3</c:v>
                </c:pt>
                <c:pt idx="66">
                  <c:v>5.4630599988740869E-3</c:v>
                </c:pt>
                <c:pt idx="67">
                  <c:v>7.8394000011030585E-3</c:v>
                </c:pt>
                <c:pt idx="68">
                  <c:v>7.9717799999343697E-3</c:v>
                </c:pt>
                <c:pt idx="69">
                  <c:v>8.9314000033482444E-3</c:v>
                </c:pt>
                <c:pt idx="70">
                  <c:v>1.0059719999844674E-2</c:v>
                </c:pt>
                <c:pt idx="71">
                  <c:v>1.1646059996564873E-2</c:v>
                </c:pt>
                <c:pt idx="72">
                  <c:v>1.2260480001714313E-2</c:v>
                </c:pt>
                <c:pt idx="73">
                  <c:v>1.398992000031285E-2</c:v>
                </c:pt>
                <c:pt idx="74">
                  <c:v>1.536850000047707E-2</c:v>
                </c:pt>
                <c:pt idx="75">
                  <c:v>1.571648000026471E-2</c:v>
                </c:pt>
                <c:pt idx="76">
                  <c:v>1.6691299999365583E-2</c:v>
                </c:pt>
                <c:pt idx="77">
                  <c:v>2.0637940000597155E-2</c:v>
                </c:pt>
                <c:pt idx="78">
                  <c:v>2.0826179999858141E-2</c:v>
                </c:pt>
                <c:pt idx="79">
                  <c:v>2.406221999990521E-2</c:v>
                </c:pt>
                <c:pt idx="80">
                  <c:v>2.4893440000596456E-2</c:v>
                </c:pt>
                <c:pt idx="81">
                  <c:v>2.4992219998239307E-2</c:v>
                </c:pt>
                <c:pt idx="82">
                  <c:v>2.7657959999487503E-2</c:v>
                </c:pt>
                <c:pt idx="83">
                  <c:v>2.8879659999802243E-2</c:v>
                </c:pt>
                <c:pt idx="84">
                  <c:v>2.9391000001851353E-2</c:v>
                </c:pt>
                <c:pt idx="85">
                  <c:v>2.952113999890571E-2</c:v>
                </c:pt>
                <c:pt idx="86">
                  <c:v>2.978652000092552E-2</c:v>
                </c:pt>
                <c:pt idx="87">
                  <c:v>2.9831039999407949E-2</c:v>
                </c:pt>
                <c:pt idx="88">
                  <c:v>3.1367740000860067E-2</c:v>
                </c:pt>
                <c:pt idx="89">
                  <c:v>3.3398239997040946E-2</c:v>
                </c:pt>
                <c:pt idx="90">
                  <c:v>3.3492540002043825E-2</c:v>
                </c:pt>
                <c:pt idx="91">
                  <c:v>3.3727759997418616E-2</c:v>
                </c:pt>
                <c:pt idx="92">
                  <c:v>3.3802940000896342E-2</c:v>
                </c:pt>
                <c:pt idx="93">
                  <c:v>3.4292199998162687E-2</c:v>
                </c:pt>
                <c:pt idx="94">
                  <c:v>3.7416020000819117E-2</c:v>
                </c:pt>
                <c:pt idx="95">
                  <c:v>3.7756800002171076E-2</c:v>
                </c:pt>
                <c:pt idx="96">
                  <c:v>3.7951299993437715E-2</c:v>
                </c:pt>
                <c:pt idx="97">
                  <c:v>4.2222579999361187E-2</c:v>
                </c:pt>
                <c:pt idx="98">
                  <c:v>4.8550480001722462E-2</c:v>
                </c:pt>
                <c:pt idx="99">
                  <c:v>5.148004000147921E-2</c:v>
                </c:pt>
                <c:pt idx="100">
                  <c:v>5.4893479999009287E-2</c:v>
                </c:pt>
                <c:pt idx="101">
                  <c:v>5.7980739999038633E-2</c:v>
                </c:pt>
                <c:pt idx="102">
                  <c:v>6.0037819999706699E-2</c:v>
                </c:pt>
                <c:pt idx="103">
                  <c:v>6.1859319997893181E-2</c:v>
                </c:pt>
                <c:pt idx="104">
                  <c:v>6.5901580001082039E-2</c:v>
                </c:pt>
                <c:pt idx="105">
                  <c:v>7.6227880002988968E-2</c:v>
                </c:pt>
                <c:pt idx="106">
                  <c:v>9.1480039998714346E-2</c:v>
                </c:pt>
                <c:pt idx="107">
                  <c:v>-8.9999999909196049E-4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4B-4ED3-AD9C-AC1B808F6F58}"/>
            </c:ext>
          </c:extLst>
        </c:ser>
        <c:ser>
          <c:idx val="3"/>
          <c:order val="2"/>
          <c:tx>
            <c:strRef>
              <c:f>'errors (2)'!$J$20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'errors (2)'!$D$21:$D$33</c:f>
                <c:numCache>
                  <c:formatCode>General</c:formatCode>
                  <c:ptCount val="13"/>
                </c:numCache>
              </c:numRef>
            </c:plus>
            <c:minus>
              <c:numRef>
                <c:f>'errors (2)'!$D$21:$D$33</c:f>
                <c:numCache>
                  <c:formatCode>General</c:formatCode>
                  <c:ptCount val="13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(2)'!$F$21:$F$960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  <c:pt idx="237">
                  <c:v>39936.5</c:v>
                </c:pt>
                <c:pt idx="238">
                  <c:v>39941</c:v>
                </c:pt>
                <c:pt idx="239">
                  <c:v>39948</c:v>
                </c:pt>
                <c:pt idx="240">
                  <c:v>39966.5</c:v>
                </c:pt>
                <c:pt idx="241">
                  <c:v>40649</c:v>
                </c:pt>
                <c:pt idx="242">
                  <c:v>40817</c:v>
                </c:pt>
                <c:pt idx="243">
                  <c:v>40830</c:v>
                </c:pt>
                <c:pt idx="244">
                  <c:v>41662.5</c:v>
                </c:pt>
                <c:pt idx="245">
                  <c:v>41663</c:v>
                </c:pt>
                <c:pt idx="246">
                  <c:v>42456</c:v>
                </c:pt>
                <c:pt idx="247">
                  <c:v>42574</c:v>
                </c:pt>
                <c:pt idx="248">
                  <c:v>42590</c:v>
                </c:pt>
                <c:pt idx="249">
                  <c:v>44124.5</c:v>
                </c:pt>
                <c:pt idx="250">
                  <c:v>39853</c:v>
                </c:pt>
                <c:pt idx="251">
                  <c:v>13787.5</c:v>
                </c:pt>
                <c:pt idx="252">
                  <c:v>14452.5</c:v>
                </c:pt>
                <c:pt idx="253">
                  <c:v>14524</c:v>
                </c:pt>
                <c:pt idx="254">
                  <c:v>14524.5</c:v>
                </c:pt>
                <c:pt idx="255">
                  <c:v>15233</c:v>
                </c:pt>
                <c:pt idx="256">
                  <c:v>15342</c:v>
                </c:pt>
                <c:pt idx="257">
                  <c:v>15342.5</c:v>
                </c:pt>
                <c:pt idx="258">
                  <c:v>15351.5</c:v>
                </c:pt>
                <c:pt idx="259">
                  <c:v>15358.5</c:v>
                </c:pt>
                <c:pt idx="260">
                  <c:v>15375</c:v>
                </c:pt>
                <c:pt idx="261">
                  <c:v>17891</c:v>
                </c:pt>
                <c:pt idx="262">
                  <c:v>17891.5</c:v>
                </c:pt>
                <c:pt idx="263">
                  <c:v>17961</c:v>
                </c:pt>
                <c:pt idx="264">
                  <c:v>17963</c:v>
                </c:pt>
              </c:numCache>
            </c:numRef>
          </c:xVal>
          <c:yVal>
            <c:numRef>
              <c:f>'errors (2)'!$J$21:$J$960</c:f>
              <c:numCache>
                <c:formatCode>General</c:formatCode>
                <c:ptCount val="940"/>
                <c:pt idx="108">
                  <c:v>-2.7624399997876026E-2</c:v>
                </c:pt>
                <c:pt idx="109">
                  <c:v>-2.4408760000369512E-2</c:v>
                </c:pt>
                <c:pt idx="110">
                  <c:v>-2.3516100001870655E-2</c:v>
                </c:pt>
                <c:pt idx="111">
                  <c:v>-2.1908640002948232E-2</c:v>
                </c:pt>
                <c:pt idx="112">
                  <c:v>-1.0529220002354123E-2</c:v>
                </c:pt>
                <c:pt idx="113">
                  <c:v>-8.1662000011419877E-3</c:v>
                </c:pt>
                <c:pt idx="114">
                  <c:v>-5.4013800036045723E-3</c:v>
                </c:pt>
                <c:pt idx="115">
                  <c:v>-3.0293399977381341E-3</c:v>
                </c:pt>
                <c:pt idx="116">
                  <c:v>-9.0174000069964677E-4</c:v>
                </c:pt>
                <c:pt idx="117">
                  <c:v>1.9793999963440001E-3</c:v>
                </c:pt>
                <c:pt idx="118">
                  <c:v>2.9909200020483695E-3</c:v>
                </c:pt>
                <c:pt idx="119">
                  <c:v>3.6244400034775026E-3</c:v>
                </c:pt>
                <c:pt idx="120">
                  <c:v>5.2351199992699549E-3</c:v>
                </c:pt>
                <c:pt idx="121">
                  <c:v>5.3688400003011338E-3</c:v>
                </c:pt>
                <c:pt idx="122">
                  <c:v>6.127540000306908E-3</c:v>
                </c:pt>
                <c:pt idx="123">
                  <c:v>7.3427000024821609E-3</c:v>
                </c:pt>
                <c:pt idx="124">
                  <c:v>7.3636800007079728E-3</c:v>
                </c:pt>
                <c:pt idx="125">
                  <c:v>7.8799200055073015E-3</c:v>
                </c:pt>
                <c:pt idx="126">
                  <c:v>7.9672400024719536E-3</c:v>
                </c:pt>
                <c:pt idx="127">
                  <c:v>1.0706680004659574E-2</c:v>
                </c:pt>
                <c:pt idx="128">
                  <c:v>1.1165119998622686E-2</c:v>
                </c:pt>
                <c:pt idx="129">
                  <c:v>1.3349799999559764E-2</c:v>
                </c:pt>
                <c:pt idx="130">
                  <c:v>1.4145820001431275E-2</c:v>
                </c:pt>
                <c:pt idx="131">
                  <c:v>1.4665000002423767E-2</c:v>
                </c:pt>
                <c:pt idx="132">
                  <c:v>1.570668000204023E-2</c:v>
                </c:pt>
                <c:pt idx="133">
                  <c:v>2.7467160005471669E-2</c:v>
                </c:pt>
                <c:pt idx="134">
                  <c:v>3.1242739998560864E-2</c:v>
                </c:pt>
                <c:pt idx="135">
                  <c:v>3.9166319998912513E-2</c:v>
                </c:pt>
                <c:pt idx="136">
                  <c:v>1.5636439995432738E-2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54B-4ED3-AD9C-AC1B808F6F58}"/>
            </c:ext>
          </c:extLst>
        </c:ser>
        <c:ser>
          <c:idx val="4"/>
          <c:order val="3"/>
          <c:tx>
            <c:strRef>
              <c:f>'errors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'errors (2)'!$D$21:$D$64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'errors (2)'!$D$21:$D$64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(2)'!$F$21:$F$960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  <c:pt idx="237">
                  <c:v>39936.5</c:v>
                </c:pt>
                <c:pt idx="238">
                  <c:v>39941</c:v>
                </c:pt>
                <c:pt idx="239">
                  <c:v>39948</c:v>
                </c:pt>
                <c:pt idx="240">
                  <c:v>39966.5</c:v>
                </c:pt>
                <c:pt idx="241">
                  <c:v>40649</c:v>
                </c:pt>
                <c:pt idx="242">
                  <c:v>40817</c:v>
                </c:pt>
                <c:pt idx="243">
                  <c:v>40830</c:v>
                </c:pt>
                <c:pt idx="244">
                  <c:v>41662.5</c:v>
                </c:pt>
                <c:pt idx="245">
                  <c:v>41663</c:v>
                </c:pt>
                <c:pt idx="246">
                  <c:v>42456</c:v>
                </c:pt>
                <c:pt idx="247">
                  <c:v>42574</c:v>
                </c:pt>
                <c:pt idx="248">
                  <c:v>42590</c:v>
                </c:pt>
                <c:pt idx="249">
                  <c:v>44124.5</c:v>
                </c:pt>
                <c:pt idx="250">
                  <c:v>39853</c:v>
                </c:pt>
                <c:pt idx="251">
                  <c:v>13787.5</c:v>
                </c:pt>
                <c:pt idx="252">
                  <c:v>14452.5</c:v>
                </c:pt>
                <c:pt idx="253">
                  <c:v>14524</c:v>
                </c:pt>
                <c:pt idx="254">
                  <c:v>14524.5</c:v>
                </c:pt>
                <c:pt idx="255">
                  <c:v>15233</c:v>
                </c:pt>
                <c:pt idx="256">
                  <c:v>15342</c:v>
                </c:pt>
                <c:pt idx="257">
                  <c:v>15342.5</c:v>
                </c:pt>
                <c:pt idx="258">
                  <c:v>15351.5</c:v>
                </c:pt>
                <c:pt idx="259">
                  <c:v>15358.5</c:v>
                </c:pt>
                <c:pt idx="260">
                  <c:v>15375</c:v>
                </c:pt>
                <c:pt idx="261">
                  <c:v>17891</c:v>
                </c:pt>
                <c:pt idx="262">
                  <c:v>17891.5</c:v>
                </c:pt>
                <c:pt idx="263">
                  <c:v>17961</c:v>
                </c:pt>
                <c:pt idx="264">
                  <c:v>17963</c:v>
                </c:pt>
              </c:numCache>
            </c:numRef>
          </c:xVal>
          <c:yVal>
            <c:numRef>
              <c:f>'errors (2)'!$K$21:$K$960</c:f>
              <c:numCache>
                <c:formatCode>General</c:formatCode>
                <c:ptCount val="940"/>
                <c:pt idx="137">
                  <c:v>1.0164799998165108E-2</c:v>
                </c:pt>
                <c:pt idx="138">
                  <c:v>1.1264799999480601E-2</c:v>
                </c:pt>
                <c:pt idx="139">
                  <c:v>1.1164679999637883E-2</c:v>
                </c:pt>
                <c:pt idx="140">
                  <c:v>8.3564999949885532E-3</c:v>
                </c:pt>
                <c:pt idx="141">
                  <c:v>1.0045099996204954E-2</c:v>
                </c:pt>
                <c:pt idx="142">
                  <c:v>9.6081599986064248E-3</c:v>
                </c:pt>
                <c:pt idx="143">
                  <c:v>8.0295799998566508E-3</c:v>
                </c:pt>
                <c:pt idx="144">
                  <c:v>5.0817199953598902E-3</c:v>
                </c:pt>
                <c:pt idx="145">
                  <c:v>6.551279999257531E-3</c:v>
                </c:pt>
                <c:pt idx="146">
                  <c:v>6.3726999942446128E-3</c:v>
                </c:pt>
                <c:pt idx="147">
                  <c:v>6.9582599971909076E-3</c:v>
                </c:pt>
                <c:pt idx="148">
                  <c:v>4.8650000026100315E-3</c:v>
                </c:pt>
                <c:pt idx="149">
                  <c:v>5.8639199996832758E-3</c:v>
                </c:pt>
                <c:pt idx="150">
                  <c:v>1.3504399976227432E-3</c:v>
                </c:pt>
                <c:pt idx="151">
                  <c:v>-1.428140007192269E-3</c:v>
                </c:pt>
                <c:pt idx="152">
                  <c:v>-1.7507599986856803E-3</c:v>
                </c:pt>
                <c:pt idx="153">
                  <c:v>-6.6508000600151718E-4</c:v>
                </c:pt>
                <c:pt idx="154">
                  <c:v>-8.2412999981897883E-3</c:v>
                </c:pt>
                <c:pt idx="155">
                  <c:v>-7.5413000013213605E-3</c:v>
                </c:pt>
                <c:pt idx="156">
                  <c:v>-6.7414200020721182E-3</c:v>
                </c:pt>
                <c:pt idx="157">
                  <c:v>-5.6414200080325827E-3</c:v>
                </c:pt>
                <c:pt idx="158">
                  <c:v>-6.520920003822539E-3</c:v>
                </c:pt>
                <c:pt idx="159">
                  <c:v>-5.9209200044278987E-3</c:v>
                </c:pt>
                <c:pt idx="160">
                  <c:v>-7.1138200073619373E-3</c:v>
                </c:pt>
                <c:pt idx="161">
                  <c:v>-6.9138200051384047E-3</c:v>
                </c:pt>
                <c:pt idx="162">
                  <c:v>-8.0261800030712038E-3</c:v>
                </c:pt>
                <c:pt idx="163">
                  <c:v>-9.5641600055387244E-3</c:v>
                </c:pt>
                <c:pt idx="164">
                  <c:v>-8.7641600039205514E-3</c:v>
                </c:pt>
                <c:pt idx="165">
                  <c:v>-1.2042739996104501E-2</c:v>
                </c:pt>
                <c:pt idx="166">
                  <c:v>-1.1042739999538753E-2</c:v>
                </c:pt>
                <c:pt idx="167">
                  <c:v>-1.7479759997513611E-2</c:v>
                </c:pt>
                <c:pt idx="168">
                  <c:v>-1.3395839996519499E-2</c:v>
                </c:pt>
                <c:pt idx="169">
                  <c:v>-1.6652480000630021E-2</c:v>
                </c:pt>
                <c:pt idx="170">
                  <c:v>-1.7524280003271997E-2</c:v>
                </c:pt>
                <c:pt idx="171">
                  <c:v>-1.9396560004679486E-2</c:v>
                </c:pt>
                <c:pt idx="172">
                  <c:v>-2.426804000424454E-2</c:v>
                </c:pt>
                <c:pt idx="173">
                  <c:v>-2.2909280000021681E-2</c:v>
                </c:pt>
                <c:pt idx="174">
                  <c:v>-2.2738760002539493E-2</c:v>
                </c:pt>
                <c:pt idx="175">
                  <c:v>-2.4317339994013309E-2</c:v>
                </c:pt>
                <c:pt idx="176">
                  <c:v>-2.4231660005170852E-2</c:v>
                </c:pt>
                <c:pt idx="177">
                  <c:v>-2.1538879998843186E-2</c:v>
                </c:pt>
                <c:pt idx="178">
                  <c:v>-2.5817460002144799E-2</c:v>
                </c:pt>
                <c:pt idx="179">
                  <c:v>-2.3731900000711903E-2</c:v>
                </c:pt>
                <c:pt idx="180">
                  <c:v>-2.3346699999819975E-2</c:v>
                </c:pt>
                <c:pt idx="181">
                  <c:v>-2.4195999998482876E-2</c:v>
                </c:pt>
                <c:pt idx="182">
                  <c:v>-3.1203459999233019E-2</c:v>
                </c:pt>
                <c:pt idx="183">
                  <c:v>-2.6239999999233987E-2</c:v>
                </c:pt>
                <c:pt idx="184">
                  <c:v>-2.4629281397210434E-2</c:v>
                </c:pt>
                <c:pt idx="185">
                  <c:v>-2.7102539999759756E-2</c:v>
                </c:pt>
                <c:pt idx="186">
                  <c:v>-2.5702660001115873E-2</c:v>
                </c:pt>
                <c:pt idx="187">
                  <c:v>-2.6095679997524712E-2</c:v>
                </c:pt>
                <c:pt idx="188">
                  <c:v>-2.5389180002093781E-2</c:v>
                </c:pt>
                <c:pt idx="189">
                  <c:v>-2.8603500002645887E-2</c:v>
                </c:pt>
                <c:pt idx="190">
                  <c:v>-2.4096400004054885E-2</c:v>
                </c:pt>
                <c:pt idx="191">
                  <c:v>-2.6710719997936394E-2</c:v>
                </c:pt>
                <c:pt idx="192">
                  <c:v>-2.728930000012042E-2</c:v>
                </c:pt>
                <c:pt idx="193">
                  <c:v>-2.3603620000358205E-2</c:v>
                </c:pt>
                <c:pt idx="194">
                  <c:v>-2.4110840000503231E-2</c:v>
                </c:pt>
                <c:pt idx="195">
                  <c:v>-2.2996640000201296E-2</c:v>
                </c:pt>
                <c:pt idx="196">
                  <c:v>-2.5210959996911697E-2</c:v>
                </c:pt>
                <c:pt idx="197">
                  <c:v>-2.5518299997202121E-2</c:v>
                </c:pt>
                <c:pt idx="198">
                  <c:v>-2.779688000009628E-2</c:v>
                </c:pt>
                <c:pt idx="199">
                  <c:v>-2.3811200000636745E-2</c:v>
                </c:pt>
                <c:pt idx="200">
                  <c:v>-2.4804100001347251E-2</c:v>
                </c:pt>
                <c:pt idx="201">
                  <c:v>-2.4718419997952878E-2</c:v>
                </c:pt>
                <c:pt idx="202">
                  <c:v>-2.5311320001492277E-2</c:v>
                </c:pt>
                <c:pt idx="203">
                  <c:v>-2.7004219999071211E-2</c:v>
                </c:pt>
                <c:pt idx="204">
                  <c:v>-2.7940080006374046E-2</c:v>
                </c:pt>
                <c:pt idx="205">
                  <c:v>-2.6025999999546912E-2</c:v>
                </c:pt>
                <c:pt idx="206">
                  <c:v>-2.3618900006113108E-2</c:v>
                </c:pt>
                <c:pt idx="207">
                  <c:v>-2.5040439999429509E-2</c:v>
                </c:pt>
                <c:pt idx="208">
                  <c:v>-2.4519020000298042E-2</c:v>
                </c:pt>
                <c:pt idx="209">
                  <c:v>-2.5540560003719293E-2</c:v>
                </c:pt>
                <c:pt idx="210">
                  <c:v>-2.5526719997287728E-2</c:v>
                </c:pt>
                <c:pt idx="211">
                  <c:v>-2.5655599994934164E-2</c:v>
                </c:pt>
                <c:pt idx="212">
                  <c:v>-2.4941520001448225E-2</c:v>
                </c:pt>
                <c:pt idx="213">
                  <c:v>-2.3940680002851877E-2</c:v>
                </c:pt>
                <c:pt idx="214">
                  <c:v>-2.5702619997900911E-2</c:v>
                </c:pt>
                <c:pt idx="215">
                  <c:v>-2.5095520002651028E-2</c:v>
                </c:pt>
                <c:pt idx="216">
                  <c:v>-2.2868760002893396E-2</c:v>
                </c:pt>
                <c:pt idx="217">
                  <c:v>-2.3553920000267681E-2</c:v>
                </c:pt>
                <c:pt idx="218">
                  <c:v>-2.2677420005493332E-2</c:v>
                </c:pt>
                <c:pt idx="219">
                  <c:v>-2.4063460004981607E-2</c:v>
                </c:pt>
                <c:pt idx="220">
                  <c:v>-2.3603260000527371E-2</c:v>
                </c:pt>
                <c:pt idx="221">
                  <c:v>-1.833197999803815E-2</c:v>
                </c:pt>
                <c:pt idx="222">
                  <c:v>-1.967811999929836E-2</c:v>
                </c:pt>
                <c:pt idx="223">
                  <c:v>-1.959812000131933E-2</c:v>
                </c:pt>
                <c:pt idx="224">
                  <c:v>-1.9178120004653465E-2</c:v>
                </c:pt>
                <c:pt idx="225">
                  <c:v>-1.5125680001801811E-2</c:v>
                </c:pt>
                <c:pt idx="226">
                  <c:v>-1.789754000492394E-2</c:v>
                </c:pt>
                <c:pt idx="227">
                  <c:v>-1.7578620005224366E-2</c:v>
                </c:pt>
                <c:pt idx="228">
                  <c:v>-1.3742000002821442E-2</c:v>
                </c:pt>
                <c:pt idx="229">
                  <c:v>-1.3742240000283346E-2</c:v>
                </c:pt>
                <c:pt idx="230">
                  <c:v>-8.0328199983341619E-3</c:v>
                </c:pt>
                <c:pt idx="231">
                  <c:v>-9.7910600015893579E-3</c:v>
                </c:pt>
                <c:pt idx="232">
                  <c:v>-8.3062199992127717E-3</c:v>
                </c:pt>
                <c:pt idx="233">
                  <c:v>-9.2991199999232776E-3</c:v>
                </c:pt>
                <c:pt idx="234">
                  <c:v>-9.6857600001385435E-3</c:v>
                </c:pt>
                <c:pt idx="235">
                  <c:v>-2.12001999898348E-3</c:v>
                </c:pt>
                <c:pt idx="236">
                  <c:v>1.8307999998796731E-3</c:v>
                </c:pt>
                <c:pt idx="237">
                  <c:v>2.979659999255091E-3</c:v>
                </c:pt>
                <c:pt idx="238">
                  <c:v>2.2724399968865328E-3</c:v>
                </c:pt>
                <c:pt idx="239">
                  <c:v>2.3723199992673472E-3</c:v>
                </c:pt>
                <c:pt idx="240">
                  <c:v>4.3648599967127666E-3</c:v>
                </c:pt>
                <c:pt idx="241">
                  <c:v>6.0031599568901584E-3</c:v>
                </c:pt>
                <c:pt idx="242">
                  <c:v>8.2002799972542562E-3</c:v>
                </c:pt>
                <c:pt idx="243">
                  <c:v>8.457199961412698E-3</c:v>
                </c:pt>
                <c:pt idx="244">
                  <c:v>1.4821500000834931E-2</c:v>
                </c:pt>
                <c:pt idx="245">
                  <c:v>1.2442919993191026E-2</c:v>
                </c:pt>
                <c:pt idx="246">
                  <c:v>2.001503999781562E-2</c:v>
                </c:pt>
                <c:pt idx="247">
                  <c:v>1.987016000202857E-2</c:v>
                </c:pt>
                <c:pt idx="248">
                  <c:v>2.0755600002303254E-2</c:v>
                </c:pt>
                <c:pt idx="249">
                  <c:v>3.2593579999229405E-2</c:v>
                </c:pt>
                <c:pt idx="250">
                  <c:v>1.8625199954840355E-3</c:v>
                </c:pt>
                <c:pt idx="251">
                  <c:v>6.8564999965019524E-3</c:v>
                </c:pt>
                <c:pt idx="252">
                  <c:v>9.0450999996392056E-3</c:v>
                </c:pt>
                <c:pt idx="253">
                  <c:v>9.2081600014353171E-3</c:v>
                </c:pt>
                <c:pt idx="254">
                  <c:v>7.9295799951069057E-3</c:v>
                </c:pt>
                <c:pt idx="255">
                  <c:v>6.581719993846491E-3</c:v>
                </c:pt>
                <c:pt idx="256">
                  <c:v>7.6512800005730242E-3</c:v>
                </c:pt>
                <c:pt idx="257">
                  <c:v>5.7726999948499724E-3</c:v>
                </c:pt>
                <c:pt idx="258">
                  <c:v>5.7582599984016269E-3</c:v>
                </c:pt>
                <c:pt idx="259">
                  <c:v>4.9581400016904809E-3</c:v>
                </c:pt>
                <c:pt idx="260">
                  <c:v>5.2649999997811392E-3</c:v>
                </c:pt>
                <c:pt idx="261">
                  <c:v>7.5043999822810292E-4</c:v>
                </c:pt>
                <c:pt idx="262">
                  <c:v>-2.0281400065869093E-3</c:v>
                </c:pt>
                <c:pt idx="263">
                  <c:v>-9.5075999706750736E-4</c:v>
                </c:pt>
                <c:pt idx="264">
                  <c:v>-7.6508000347530469E-4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54B-4ED3-AD9C-AC1B808F6F58}"/>
            </c:ext>
          </c:extLst>
        </c:ser>
        <c:ser>
          <c:idx val="5"/>
          <c:order val="4"/>
          <c:tx>
            <c:strRef>
              <c:f>'errors (2)'!#REF!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'errors (2)'!$D$21:$D$64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'errors (2)'!$D$21:$D$64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(2)'!$F$21:$F$960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  <c:pt idx="237">
                  <c:v>39936.5</c:v>
                </c:pt>
                <c:pt idx="238">
                  <c:v>39941</c:v>
                </c:pt>
                <c:pt idx="239">
                  <c:v>39948</c:v>
                </c:pt>
                <c:pt idx="240">
                  <c:v>39966.5</c:v>
                </c:pt>
                <c:pt idx="241">
                  <c:v>40649</c:v>
                </c:pt>
                <c:pt idx="242">
                  <c:v>40817</c:v>
                </c:pt>
                <c:pt idx="243">
                  <c:v>40830</c:v>
                </c:pt>
                <c:pt idx="244">
                  <c:v>41662.5</c:v>
                </c:pt>
                <c:pt idx="245">
                  <c:v>41663</c:v>
                </c:pt>
                <c:pt idx="246">
                  <c:v>42456</c:v>
                </c:pt>
                <c:pt idx="247">
                  <c:v>42574</c:v>
                </c:pt>
                <c:pt idx="248">
                  <c:v>42590</c:v>
                </c:pt>
                <c:pt idx="249">
                  <c:v>44124.5</c:v>
                </c:pt>
                <c:pt idx="250">
                  <c:v>39853</c:v>
                </c:pt>
                <c:pt idx="251">
                  <c:v>13787.5</c:v>
                </c:pt>
                <c:pt idx="252">
                  <c:v>14452.5</c:v>
                </c:pt>
                <c:pt idx="253">
                  <c:v>14524</c:v>
                </c:pt>
                <c:pt idx="254">
                  <c:v>14524.5</c:v>
                </c:pt>
                <c:pt idx="255">
                  <c:v>15233</c:v>
                </c:pt>
                <c:pt idx="256">
                  <c:v>15342</c:v>
                </c:pt>
                <c:pt idx="257">
                  <c:v>15342.5</c:v>
                </c:pt>
                <c:pt idx="258">
                  <c:v>15351.5</c:v>
                </c:pt>
                <c:pt idx="259">
                  <c:v>15358.5</c:v>
                </c:pt>
                <c:pt idx="260">
                  <c:v>15375</c:v>
                </c:pt>
                <c:pt idx="261">
                  <c:v>17891</c:v>
                </c:pt>
                <c:pt idx="262">
                  <c:v>17891.5</c:v>
                </c:pt>
                <c:pt idx="263">
                  <c:v>17961</c:v>
                </c:pt>
                <c:pt idx="264">
                  <c:v>17963</c:v>
                </c:pt>
              </c:numCache>
            </c:numRef>
          </c:xVal>
          <c:yVal>
            <c:numRef>
              <c:f>'errors (2)'!#REF!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54B-4ED3-AD9C-AC1B808F6F58}"/>
            </c:ext>
          </c:extLst>
        </c:ser>
        <c:ser>
          <c:idx val="6"/>
          <c:order val="5"/>
          <c:tx>
            <c:strRef>
              <c:f>'errors (2)'!$M$20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'errors (2)'!$D$21:$D$64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'errors (2)'!$D$21:$D$64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(2)'!$F$21:$F$960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  <c:pt idx="237">
                  <c:v>39936.5</c:v>
                </c:pt>
                <c:pt idx="238">
                  <c:v>39941</c:v>
                </c:pt>
                <c:pt idx="239">
                  <c:v>39948</c:v>
                </c:pt>
                <c:pt idx="240">
                  <c:v>39966.5</c:v>
                </c:pt>
                <c:pt idx="241">
                  <c:v>40649</c:v>
                </c:pt>
                <c:pt idx="242">
                  <c:v>40817</c:v>
                </c:pt>
                <c:pt idx="243">
                  <c:v>40830</c:v>
                </c:pt>
                <c:pt idx="244">
                  <c:v>41662.5</c:v>
                </c:pt>
                <c:pt idx="245">
                  <c:v>41663</c:v>
                </c:pt>
                <c:pt idx="246">
                  <c:v>42456</c:v>
                </c:pt>
                <c:pt idx="247">
                  <c:v>42574</c:v>
                </c:pt>
                <c:pt idx="248">
                  <c:v>42590</c:v>
                </c:pt>
                <c:pt idx="249">
                  <c:v>44124.5</c:v>
                </c:pt>
                <c:pt idx="250">
                  <c:v>39853</c:v>
                </c:pt>
                <c:pt idx="251">
                  <c:v>13787.5</c:v>
                </c:pt>
                <c:pt idx="252">
                  <c:v>14452.5</c:v>
                </c:pt>
                <c:pt idx="253">
                  <c:v>14524</c:v>
                </c:pt>
                <c:pt idx="254">
                  <c:v>14524.5</c:v>
                </c:pt>
                <c:pt idx="255">
                  <c:v>15233</c:v>
                </c:pt>
                <c:pt idx="256">
                  <c:v>15342</c:v>
                </c:pt>
                <c:pt idx="257">
                  <c:v>15342.5</c:v>
                </c:pt>
                <c:pt idx="258">
                  <c:v>15351.5</c:v>
                </c:pt>
                <c:pt idx="259">
                  <c:v>15358.5</c:v>
                </c:pt>
                <c:pt idx="260">
                  <c:v>15375</c:v>
                </c:pt>
                <c:pt idx="261">
                  <c:v>17891</c:v>
                </c:pt>
                <c:pt idx="262">
                  <c:v>17891.5</c:v>
                </c:pt>
                <c:pt idx="263">
                  <c:v>17961</c:v>
                </c:pt>
                <c:pt idx="264">
                  <c:v>17963</c:v>
                </c:pt>
              </c:numCache>
            </c:numRef>
          </c:xVal>
          <c:yVal>
            <c:numRef>
              <c:f>'errors (2)'!$M$21:$M$960</c:f>
              <c:numCache>
                <c:formatCode>General</c:formatCode>
                <c:ptCount val="9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54B-4ED3-AD9C-AC1B808F6F58}"/>
            </c:ext>
          </c:extLst>
        </c:ser>
        <c:ser>
          <c:idx val="9"/>
          <c:order val="6"/>
          <c:tx>
            <c:strRef>
              <c:f>'errors (2)'!$AX$1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(2)'!$AW$2:$AW$106</c:f>
              <c:numCache>
                <c:formatCode>General</c:formatCode>
                <c:ptCount val="10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</c:numCache>
            </c:numRef>
          </c:xVal>
          <c:yVal>
            <c:numRef>
              <c:f>'errors (2)'!$AX$2:$AX$106</c:f>
              <c:numCache>
                <c:formatCode>General</c:formatCode>
                <c:ptCount val="105"/>
                <c:pt idx="0">
                  <c:v>7.1024821330666565E-2</c:v>
                </c:pt>
                <c:pt idx="1">
                  <c:v>6.2220872290137008E-2</c:v>
                </c:pt>
                <c:pt idx="2">
                  <c:v>5.343879201479533E-2</c:v>
                </c:pt>
                <c:pt idx="3">
                  <c:v>4.471874489293285E-2</c:v>
                </c:pt>
                <c:pt idx="4">
                  <c:v>3.6111807925586034E-2</c:v>
                </c:pt>
                <c:pt idx="5">
                  <c:v>2.768203640567235E-2</c:v>
                </c:pt>
                <c:pt idx="6">
                  <c:v>1.9508236312274739E-2</c:v>
                </c:pt>
                <c:pt idx="7">
                  <c:v>1.1684748979537078E-2</c:v>
                </c:pt>
                <c:pt idx="8">
                  <c:v>4.3201896548734978E-3</c:v>
                </c:pt>
                <c:pt idx="9">
                  <c:v>-2.4671079015055816E-3</c:v>
                </c:pt>
                <c:pt idx="10">
                  <c:v>-8.5578507796270423E-3</c:v>
                </c:pt>
                <c:pt idx="11">
                  <c:v>-1.3844497254354785E-2</c:v>
                </c:pt>
                <c:pt idx="12">
                  <c:v>-1.8245817046270187E-2</c:v>
                </c:pt>
                <c:pt idx="13">
                  <c:v>-2.1719520554412453E-2</c:v>
                </c:pt>
                <c:pt idx="14">
                  <c:v>-2.4268903265132001E-2</c:v>
                </c:pt>
                <c:pt idx="15">
                  <c:v>-2.5941219327215881E-2</c:v>
                </c:pt>
                <c:pt idx="16">
                  <c:v>-2.6818536862864513E-2</c:v>
                </c:pt>
                <c:pt idx="17">
                  <c:v>-2.7004381010884509E-2</c:v>
                </c:pt>
                <c:pt idx="18">
                  <c:v>-2.6610196581681837E-2</c:v>
                </c:pt>
                <c:pt idx="19">
                  <c:v>-2.5744590413859784E-2</c:v>
                </c:pt>
                <c:pt idx="20">
                  <c:v>-2.4506504166785827E-2</c:v>
                </c:pt>
                <c:pt idx="21">
                  <c:v>-2.2981991075781333E-2</c:v>
                </c:pt>
                <c:pt idx="22">
                  <c:v>-2.1243568547466361E-2</c:v>
                </c:pt>
                <c:pt idx="23">
                  <c:v>-1.9351065963306619E-2</c:v>
                </c:pt>
                <c:pt idx="24">
                  <c:v>-1.7353151771871966E-2</c:v>
                </c:pt>
                <c:pt idx="25">
                  <c:v>-1.528904005989358E-2</c:v>
                </c:pt>
                <c:pt idx="26">
                  <c:v>-1.3190119987097675E-2</c:v>
                </c:pt>
                <c:pt idx="27">
                  <c:v>-1.1081400463219579E-2</c:v>
                </c:pt>
                <c:pt idx="28">
                  <c:v>-8.9827401755477928E-3</c:v>
                </c:pt>
                <c:pt idx="29">
                  <c:v>-6.9098688124449512E-3</c:v>
                </c:pt>
                <c:pt idx="30">
                  <c:v>-4.8752201200033705E-3</c:v>
                </c:pt>
                <c:pt idx="31">
                  <c:v>-2.8886027787470622E-3</c:v>
                </c:pt>
                <c:pt idx="32">
                  <c:v>-9.5773611288317746E-4</c:v>
                </c:pt>
                <c:pt idx="33">
                  <c:v>9.1132368434033648E-4</c:v>
                </c:pt>
                <c:pt idx="34">
                  <c:v>2.7138439708113797E-3</c:v>
                </c:pt>
                <c:pt idx="35">
                  <c:v>4.4461436417641657E-3</c:v>
                </c:pt>
                <c:pt idx="36">
                  <c:v>6.1053736765865931E-3</c:v>
                </c:pt>
                <c:pt idx="37">
                  <c:v>7.6893390798535161E-3</c:v>
                </c:pt>
                <c:pt idx="38">
                  <c:v>9.196354247797342E-3</c:v>
                </c:pt>
                <c:pt idx="39">
                  <c:v>1.06251261389699E-2</c:v>
                </c:pt>
                <c:pt idx="40">
                  <c:v>1.1974661111017734E-2</c:v>
                </c:pt>
                <c:pt idx="41">
                  <c:v>1.3244192039127398E-2</c:v>
                </c:pt>
                <c:pt idx="42">
                  <c:v>1.4433122576361208E-2</c:v>
                </c:pt>
                <c:pt idx="43">
                  <c:v>1.5540985395998803E-2</c:v>
                </c:pt>
                <c:pt idx="44">
                  <c:v>1.6567411189508191E-2</c:v>
                </c:pt>
                <c:pt idx="45">
                  <c:v>1.7512105241906661E-2</c:v>
                </c:pt>
                <c:pt idx="46">
                  <c:v>1.8374828658768192E-2</c:v>
                </c:pt>
                <c:pt idx="47">
                  <c:v>1.9155381795499415E-2</c:v>
                </c:pt>
                <c:pt idx="48">
                  <c:v>1.9853588100817193E-2</c:v>
                </c:pt>
                <c:pt idx="49">
                  <c:v>2.0469277353426976E-2</c:v>
                </c:pt>
                <c:pt idx="50">
                  <c:v>2.1002268044816703E-2</c:v>
                </c:pt>
                <c:pt idx="51">
                  <c:v>2.1452349342873822E-2</c:v>
                </c:pt>
                <c:pt idx="52">
                  <c:v>2.1819263578082115E-2</c:v>
                </c:pt>
                <c:pt idx="53">
                  <c:v>2.2102690471785896E-2</c:v>
                </c:pt>
                <c:pt idx="54">
                  <c:v>2.2302234354299504E-2</c:v>
                </c:pt>
                <c:pt idx="55">
                  <c:v>2.2417415414967938E-2</c:v>
                </c:pt>
                <c:pt idx="56">
                  <c:v>2.2447665634240686E-2</c:v>
                </c:pt>
                <c:pt idx="57">
                  <c:v>2.2392329541869246E-2</c:v>
                </c:pt>
                <c:pt idx="58">
                  <c:v>2.2250669412896246E-2</c:v>
                </c:pt>
                <c:pt idx="59">
                  <c:v>2.2021874045074365E-2</c:v>
                </c:pt>
                <c:pt idx="60">
                  <c:v>2.1705069940280531E-2</c:v>
                </c:pt>
                <c:pt idx="61">
                  <c:v>2.1299333601475748E-2</c:v>
                </c:pt>
                <c:pt idx="62">
                  <c:v>2.080370379040667E-2</c:v>
                </c:pt>
                <c:pt idx="63">
                  <c:v>2.021719296972771E-2</c:v>
                </c:pt>
                <c:pt idx="64">
                  <c:v>1.9538797740690519E-2</c:v>
                </c:pt>
                <c:pt idx="65">
                  <c:v>1.876750881562526E-2</c:v>
                </c:pt>
                <c:pt idx="66">
                  <c:v>1.7902321841330785E-2</c:v>
                </c:pt>
                <c:pt idx="67">
                  <c:v>1.694225111446453E-2</c:v>
                </c:pt>
                <c:pt idx="68">
                  <c:v>1.5886348812264958E-2</c:v>
                </c:pt>
                <c:pt idx="69">
                  <c:v>1.4733732741835773E-2</c:v>
                </c:pt>
                <c:pt idx="70">
                  <c:v>1.3483625781119633E-2</c:v>
                </c:pt>
                <c:pt idx="71">
                  <c:v>1.2135410205279001E-2</c:v>
                </c:pt>
                <c:pt idx="72">
                  <c:v>1.0688700099987979E-2</c:v>
                </c:pt>
                <c:pt idx="73">
                  <c:v>9.1434352643422791E-3</c:v>
                </c:pt>
                <c:pt idx="74">
                  <c:v>7.5000006530235065E-3</c:v>
                </c:pt>
                <c:pt idx="75">
                  <c:v>5.7593767557678702E-3</c:v>
                </c:pt>
                <c:pt idx="76">
                  <c:v>3.9233285622078482E-3</c:v>
                </c:pt>
                <c:pt idx="77">
                  <c:v>1.9946439906556555E-3</c:v>
                </c:pt>
                <c:pt idx="78">
                  <c:v>-2.256322642237886E-5</c:v>
                </c:pt>
                <c:pt idx="79">
                  <c:v>-2.1224664997573986E-3</c:v>
                </c:pt>
                <c:pt idx="80">
                  <c:v>-4.2970306229132534E-3</c:v>
                </c:pt>
                <c:pt idx="81">
                  <c:v>-6.5353782118900156E-3</c:v>
                </c:pt>
                <c:pt idx="82">
                  <c:v>-8.8229855256708074E-3</c:v>
                </c:pt>
                <c:pt idx="83">
                  <c:v>-1.1140672413946574E-2</c:v>
                </c:pt>
                <c:pt idx="84">
                  <c:v>-1.3463351302730679E-2</c:v>
                </c:pt>
                <c:pt idx="85">
                  <c:v>-1.5758506825979769E-2</c:v>
                </c:pt>
                <c:pt idx="86">
                  <c:v>-1.7984400904760122E-2</c:v>
                </c:pt>
                <c:pt idx="87">
                  <c:v>-2.008805798862837E-2</c:v>
                </c:pt>
                <c:pt idx="88">
                  <c:v>-2.2003213792167752E-2</c:v>
                </c:pt>
                <c:pt idx="89">
                  <c:v>-2.3648642291558882E-2</c:v>
                </c:pt>
                <c:pt idx="90">
                  <c:v>-2.4927613281796733E-2</c:v>
                </c:pt>
                <c:pt idx="91">
                  <c:v>-2.5729587874182565E-2</c:v>
                </c:pt>
                <c:pt idx="92">
                  <c:v>-2.5935391531803152E-2</c:v>
                </c:pt>
                <c:pt idx="93">
                  <c:v>-2.5426650704975698E-2</c:v>
                </c:pt>
                <c:pt idx="94">
                  <c:v>-2.4098982722361609E-2</c:v>
                </c:pt>
                <c:pt idx="95">
                  <c:v>-2.1876532696858915E-2</c:v>
                </c:pt>
                <c:pt idx="96">
                  <c:v>-1.8723911655544941E-2</c:v>
                </c:pt>
                <c:pt idx="97">
                  <c:v>-1.4651625906457168E-2</c:v>
                </c:pt>
                <c:pt idx="98">
                  <c:v>-9.7131428571090514E-3</c:v>
                </c:pt>
                <c:pt idx="99">
                  <c:v>-3.9948246037967566E-3</c:v>
                </c:pt>
                <c:pt idx="100">
                  <c:v>2.3977134959878993E-3</c:v>
                </c:pt>
                <c:pt idx="101">
                  <c:v>9.3528563239923812E-3</c:v>
                </c:pt>
                <c:pt idx="102">
                  <c:v>1.6763161369387117E-2</c:v>
                </c:pt>
                <c:pt idx="103">
                  <c:v>2.4531572402626073E-2</c:v>
                </c:pt>
                <c:pt idx="104">
                  <c:v>3.2574163881202788E-2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54B-4ED3-AD9C-AC1B808F6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3730944"/>
        <c:axId val="1"/>
      </c:scatterChart>
      <c:valAx>
        <c:axId val="833730944"/>
        <c:scaling>
          <c:orientation val="minMax"/>
          <c:max val="50000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373094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17f.  AP Leo - [39536.5429, 0.43035716]</a:t>
            </a:r>
          </a:p>
        </c:rich>
      </c:tx>
      <c:layout>
        <c:manualLayout>
          <c:xMode val="edge"/>
          <c:yMode val="edge"/>
          <c:x val="0.18604651162790697"/>
          <c:y val="2.0905923344947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251585623678652E-2"/>
          <c:y val="0.13588850174216027"/>
          <c:w val="0.84989429175475684"/>
          <c:h val="0.74216027874564461"/>
        </c:manualLayout>
      </c:layout>
      <c:scatterChart>
        <c:scatterStyle val="lineMarker"/>
        <c:varyColors val="0"/>
        <c:ser>
          <c:idx val="0"/>
          <c:order val="0"/>
          <c:tx>
            <c:strRef>
              <c:f>errors!$H$20:$H$20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errors!$F$21:$F$960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</c:numCache>
            </c:numRef>
          </c:xVal>
          <c:yVal>
            <c:numRef>
              <c:f>errors!$H$21:$H$960</c:f>
              <c:numCache>
                <c:formatCode>General</c:formatCode>
                <c:ptCount val="9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26-4A16-A424-7B86F14A9DE0}"/>
            </c:ext>
          </c:extLst>
        </c:ser>
        <c:ser>
          <c:idx val="1"/>
          <c:order val="1"/>
          <c:tx>
            <c:strRef>
              <c:f>errors!$I$20:$I$20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errors!$D$21:$D$960</c:f>
                <c:numCache>
                  <c:formatCode>General</c:formatCode>
                  <c:ptCount val="940"/>
                  <c:pt idx="107">
                    <c:v>0</c:v>
                  </c:pt>
                  <c:pt idx="108">
                    <c:v>6.0000000000000001E-3</c:v>
                  </c:pt>
                  <c:pt idx="109">
                    <c:v>7.0000000000000001E-3</c:v>
                  </c:pt>
                  <c:pt idx="110">
                    <c:v>4.0000000000000001E-3</c:v>
                  </c:pt>
                  <c:pt idx="111">
                    <c:v>4.0000000000000001E-3</c:v>
                  </c:pt>
                  <c:pt idx="170">
                    <c:v>2.9999999999999997E-4</c:v>
                  </c:pt>
                  <c:pt idx="171">
                    <c:v>2.9999999999999997E-4</c:v>
                  </c:pt>
                  <c:pt idx="172">
                    <c:v>4.0000000000000002E-4</c:v>
                  </c:pt>
                  <c:pt idx="173">
                    <c:v>2.0000000000000001E-4</c:v>
                  </c:pt>
                  <c:pt idx="174">
                    <c:v>5.0000000000000001E-4</c:v>
                  </c:pt>
                  <c:pt idx="175">
                    <c:v>5.0000000000000001E-4</c:v>
                  </c:pt>
                  <c:pt idx="176">
                    <c:v>2.9999999999999997E-4</c:v>
                  </c:pt>
                  <c:pt idx="177">
                    <c:v>2.9999999999999997E-4</c:v>
                  </c:pt>
                  <c:pt idx="178">
                    <c:v>4.0000000000000002E-4</c:v>
                  </c:pt>
                  <c:pt idx="179">
                    <c:v>2.9999999999999997E-4</c:v>
                  </c:pt>
                  <c:pt idx="180">
                    <c:v>2.9999999999999997E-4</c:v>
                  </c:pt>
                  <c:pt idx="181">
                    <c:v>1E-4</c:v>
                  </c:pt>
                  <c:pt idx="182">
                    <c:v>1E-4</c:v>
                  </c:pt>
                  <c:pt idx="183">
                    <c:v>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6.9999999999999999E-4</c:v>
                  </c:pt>
                  <c:pt idx="187">
                    <c:v>5.0000000000000001E-4</c:v>
                  </c:pt>
                  <c:pt idx="188">
                    <c:v>5.9999999999999995E-4</c:v>
                  </c:pt>
                  <c:pt idx="189">
                    <c:v>5.9999999999999995E-4</c:v>
                  </c:pt>
                  <c:pt idx="190">
                    <c:v>6.9999999999999999E-4</c:v>
                  </c:pt>
                  <c:pt idx="191">
                    <c:v>5.0000000000000001E-4</c:v>
                  </c:pt>
                  <c:pt idx="192">
                    <c:v>5.9999999999999995E-4</c:v>
                  </c:pt>
                  <c:pt idx="193">
                    <c:v>2.9999999999999997E-4</c:v>
                  </c:pt>
                  <c:pt idx="194">
                    <c:v>6.9999999999999999E-4</c:v>
                  </c:pt>
                  <c:pt idx="195">
                    <c:v>4.0000000000000002E-4</c:v>
                  </c:pt>
                  <c:pt idx="196">
                    <c:v>5.0000000000000001E-4</c:v>
                  </c:pt>
                  <c:pt idx="197">
                    <c:v>2.9999999999999997E-4</c:v>
                  </c:pt>
                  <c:pt idx="198">
                    <c:v>1.2999999999999999E-3</c:v>
                  </c:pt>
                  <c:pt idx="199">
                    <c:v>5.0000000000000001E-4</c:v>
                  </c:pt>
                  <c:pt idx="200">
                    <c:v>1E-3</c:v>
                  </c:pt>
                  <c:pt idx="201">
                    <c:v>8.0000000000000004E-4</c:v>
                  </c:pt>
                  <c:pt idx="202">
                    <c:v>6.9999999999999999E-4</c:v>
                  </c:pt>
                  <c:pt idx="203">
                    <c:v>5.9999999999999995E-4</c:v>
                  </c:pt>
                  <c:pt idx="204">
                    <c:v>8.9999999999999998E-4</c:v>
                  </c:pt>
                  <c:pt idx="205">
                    <c:v>6.9999999999999999E-4</c:v>
                  </c:pt>
                  <c:pt idx="206">
                    <c:v>5.0000000000000001E-4</c:v>
                  </c:pt>
                  <c:pt idx="207">
                    <c:v>2.5999999999999999E-3</c:v>
                  </c:pt>
                  <c:pt idx="208">
                    <c:v>4.0000000000000002E-4</c:v>
                  </c:pt>
                  <c:pt idx="209">
                    <c:v>1E-4</c:v>
                  </c:pt>
                  <c:pt idx="210">
                    <c:v>5.9999999999999995E-4</c:v>
                  </c:pt>
                  <c:pt idx="211">
                    <c:v>2.0000000000000001E-4</c:v>
                  </c:pt>
                  <c:pt idx="212">
                    <c:v>5.9999999999999995E-4</c:v>
                  </c:pt>
                  <c:pt idx="213">
                    <c:v>2.9999999999999997E-4</c:v>
                  </c:pt>
                  <c:pt idx="216">
                    <c:v>6.9999999999999999E-4</c:v>
                  </c:pt>
                  <c:pt idx="217">
                    <c:v>0</c:v>
                  </c:pt>
                  <c:pt idx="218">
                    <c:v>4.0000000000000002E-4</c:v>
                  </c:pt>
                  <c:pt idx="219">
                    <c:v>1E-4</c:v>
                  </c:pt>
                  <c:pt idx="220">
                    <c:v>8.9999999999999998E-4</c:v>
                  </c:pt>
                  <c:pt idx="221">
                    <c:v>6.9999999999999999E-4</c:v>
                  </c:pt>
                  <c:pt idx="222">
                    <c:v>1E-4</c:v>
                  </c:pt>
                  <c:pt idx="223">
                    <c:v>2.9999999999999997E-4</c:v>
                  </c:pt>
                  <c:pt idx="224">
                    <c:v>2.9999999999999997E-4</c:v>
                  </c:pt>
                  <c:pt idx="225">
                    <c:v>2.9999999999999997E-4</c:v>
                  </c:pt>
                  <c:pt idx="226">
                    <c:v>1E-4</c:v>
                  </c:pt>
                  <c:pt idx="227">
                    <c:v>1.4E-3</c:v>
                  </c:pt>
                  <c:pt idx="228">
                    <c:v>2.9999999999999997E-4</c:v>
                  </c:pt>
                  <c:pt idx="229">
                    <c:v>4.0000000000000002E-4</c:v>
                  </c:pt>
                  <c:pt idx="230">
                    <c:v>2.9999999999999997E-4</c:v>
                  </c:pt>
                  <c:pt idx="231">
                    <c:v>5.0000000000000001E-4</c:v>
                  </c:pt>
                  <c:pt idx="232">
                    <c:v>5.0000000000000001E-4</c:v>
                  </c:pt>
                  <c:pt idx="233">
                    <c:v>2.9999999999999997E-4</c:v>
                  </c:pt>
                  <c:pt idx="234">
                    <c:v>5.0000000000000001E-4</c:v>
                  </c:pt>
                  <c:pt idx="235">
                    <c:v>1E-4</c:v>
                  </c:pt>
                  <c:pt idx="236">
                    <c:v>2.0000000000000001E-4</c:v>
                  </c:pt>
                </c:numCache>
              </c:numRef>
            </c:plus>
            <c:minus>
              <c:numRef>
                <c:f>errors!$D$21:$D$960</c:f>
                <c:numCache>
                  <c:formatCode>General</c:formatCode>
                  <c:ptCount val="940"/>
                  <c:pt idx="107">
                    <c:v>0</c:v>
                  </c:pt>
                  <c:pt idx="108">
                    <c:v>6.0000000000000001E-3</c:v>
                  </c:pt>
                  <c:pt idx="109">
                    <c:v>7.0000000000000001E-3</c:v>
                  </c:pt>
                  <c:pt idx="110">
                    <c:v>4.0000000000000001E-3</c:v>
                  </c:pt>
                  <c:pt idx="111">
                    <c:v>4.0000000000000001E-3</c:v>
                  </c:pt>
                  <c:pt idx="170">
                    <c:v>2.9999999999999997E-4</c:v>
                  </c:pt>
                  <c:pt idx="171">
                    <c:v>2.9999999999999997E-4</c:v>
                  </c:pt>
                  <c:pt idx="172">
                    <c:v>4.0000000000000002E-4</c:v>
                  </c:pt>
                  <c:pt idx="173">
                    <c:v>2.0000000000000001E-4</c:v>
                  </c:pt>
                  <c:pt idx="174">
                    <c:v>5.0000000000000001E-4</c:v>
                  </c:pt>
                  <c:pt idx="175">
                    <c:v>5.0000000000000001E-4</c:v>
                  </c:pt>
                  <c:pt idx="176">
                    <c:v>2.9999999999999997E-4</c:v>
                  </c:pt>
                  <c:pt idx="177">
                    <c:v>2.9999999999999997E-4</c:v>
                  </c:pt>
                  <c:pt idx="178">
                    <c:v>4.0000000000000002E-4</c:v>
                  </c:pt>
                  <c:pt idx="179">
                    <c:v>2.9999999999999997E-4</c:v>
                  </c:pt>
                  <c:pt idx="180">
                    <c:v>2.9999999999999997E-4</c:v>
                  </c:pt>
                  <c:pt idx="181">
                    <c:v>1E-4</c:v>
                  </c:pt>
                  <c:pt idx="182">
                    <c:v>1E-4</c:v>
                  </c:pt>
                  <c:pt idx="183">
                    <c:v>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6.9999999999999999E-4</c:v>
                  </c:pt>
                  <c:pt idx="187">
                    <c:v>5.0000000000000001E-4</c:v>
                  </c:pt>
                  <c:pt idx="188">
                    <c:v>5.9999999999999995E-4</c:v>
                  </c:pt>
                  <c:pt idx="189">
                    <c:v>5.9999999999999995E-4</c:v>
                  </c:pt>
                  <c:pt idx="190">
                    <c:v>6.9999999999999999E-4</c:v>
                  </c:pt>
                  <c:pt idx="191">
                    <c:v>5.0000000000000001E-4</c:v>
                  </c:pt>
                  <c:pt idx="192">
                    <c:v>5.9999999999999995E-4</c:v>
                  </c:pt>
                  <c:pt idx="193">
                    <c:v>2.9999999999999997E-4</c:v>
                  </c:pt>
                  <c:pt idx="194">
                    <c:v>6.9999999999999999E-4</c:v>
                  </c:pt>
                  <c:pt idx="195">
                    <c:v>4.0000000000000002E-4</c:v>
                  </c:pt>
                  <c:pt idx="196">
                    <c:v>5.0000000000000001E-4</c:v>
                  </c:pt>
                  <c:pt idx="197">
                    <c:v>2.9999999999999997E-4</c:v>
                  </c:pt>
                  <c:pt idx="198">
                    <c:v>1.2999999999999999E-3</c:v>
                  </c:pt>
                  <c:pt idx="199">
                    <c:v>5.0000000000000001E-4</c:v>
                  </c:pt>
                  <c:pt idx="200">
                    <c:v>1E-3</c:v>
                  </c:pt>
                  <c:pt idx="201">
                    <c:v>8.0000000000000004E-4</c:v>
                  </c:pt>
                  <c:pt idx="202">
                    <c:v>6.9999999999999999E-4</c:v>
                  </c:pt>
                  <c:pt idx="203">
                    <c:v>5.9999999999999995E-4</c:v>
                  </c:pt>
                  <c:pt idx="204">
                    <c:v>8.9999999999999998E-4</c:v>
                  </c:pt>
                  <c:pt idx="205">
                    <c:v>6.9999999999999999E-4</c:v>
                  </c:pt>
                  <c:pt idx="206">
                    <c:v>5.0000000000000001E-4</c:v>
                  </c:pt>
                  <c:pt idx="207">
                    <c:v>2.5999999999999999E-3</c:v>
                  </c:pt>
                  <c:pt idx="208">
                    <c:v>4.0000000000000002E-4</c:v>
                  </c:pt>
                  <c:pt idx="209">
                    <c:v>1E-4</c:v>
                  </c:pt>
                  <c:pt idx="210">
                    <c:v>5.9999999999999995E-4</c:v>
                  </c:pt>
                  <c:pt idx="211">
                    <c:v>2.0000000000000001E-4</c:v>
                  </c:pt>
                  <c:pt idx="212">
                    <c:v>5.9999999999999995E-4</c:v>
                  </c:pt>
                  <c:pt idx="213">
                    <c:v>2.9999999999999997E-4</c:v>
                  </c:pt>
                  <c:pt idx="216">
                    <c:v>6.9999999999999999E-4</c:v>
                  </c:pt>
                  <c:pt idx="217">
                    <c:v>0</c:v>
                  </c:pt>
                  <c:pt idx="218">
                    <c:v>4.0000000000000002E-4</c:v>
                  </c:pt>
                  <c:pt idx="219">
                    <c:v>1E-4</c:v>
                  </c:pt>
                  <c:pt idx="220">
                    <c:v>8.9999999999999998E-4</c:v>
                  </c:pt>
                  <c:pt idx="221">
                    <c:v>6.9999999999999999E-4</c:v>
                  </c:pt>
                  <c:pt idx="222">
                    <c:v>1E-4</c:v>
                  </c:pt>
                  <c:pt idx="223">
                    <c:v>2.9999999999999997E-4</c:v>
                  </c:pt>
                  <c:pt idx="224">
                    <c:v>2.9999999999999997E-4</c:v>
                  </c:pt>
                  <c:pt idx="225">
                    <c:v>2.9999999999999997E-4</c:v>
                  </c:pt>
                  <c:pt idx="226">
                    <c:v>1E-4</c:v>
                  </c:pt>
                  <c:pt idx="227">
                    <c:v>1.4E-3</c:v>
                  </c:pt>
                  <c:pt idx="228">
                    <c:v>2.9999999999999997E-4</c:v>
                  </c:pt>
                  <c:pt idx="229">
                    <c:v>4.0000000000000002E-4</c:v>
                  </c:pt>
                  <c:pt idx="230">
                    <c:v>2.9999999999999997E-4</c:v>
                  </c:pt>
                  <c:pt idx="231">
                    <c:v>5.0000000000000001E-4</c:v>
                  </c:pt>
                  <c:pt idx="232">
                    <c:v>5.0000000000000001E-4</c:v>
                  </c:pt>
                  <c:pt idx="233">
                    <c:v>2.9999999999999997E-4</c:v>
                  </c:pt>
                  <c:pt idx="234">
                    <c:v>5.0000000000000001E-4</c:v>
                  </c:pt>
                  <c:pt idx="235">
                    <c:v>1E-4</c:v>
                  </c:pt>
                  <c:pt idx="236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</c:numCache>
            </c:numRef>
          </c:xVal>
          <c:yVal>
            <c:numRef>
              <c:f>errors!$I$21:$I$960</c:f>
              <c:numCache>
                <c:formatCode>General</c:formatCode>
                <c:ptCount val="940"/>
                <c:pt idx="0">
                  <c:v>-9.7664679997251369E-2</c:v>
                </c:pt>
                <c:pt idx="1">
                  <c:v>-8.2701280000037514E-2</c:v>
                </c:pt>
                <c:pt idx="2">
                  <c:v>-8.199986000181525E-2</c:v>
                </c:pt>
                <c:pt idx="3">
                  <c:v>-6.9310299997596303E-2</c:v>
                </c:pt>
                <c:pt idx="4">
                  <c:v>-6.6326259999186732E-2</c:v>
                </c:pt>
                <c:pt idx="5">
                  <c:v>-5.9955140000965912E-2</c:v>
                </c:pt>
                <c:pt idx="6">
                  <c:v>-5.7466059999569552E-2</c:v>
                </c:pt>
                <c:pt idx="7">
                  <c:v>-5.614088000220363E-2</c:v>
                </c:pt>
                <c:pt idx="8">
                  <c:v>-5.3524579998338595E-2</c:v>
                </c:pt>
                <c:pt idx="9">
                  <c:v>-5.0068640000972664E-2</c:v>
                </c:pt>
                <c:pt idx="10">
                  <c:v>-4.940777999945567E-2</c:v>
                </c:pt>
                <c:pt idx="11">
                  <c:v>-4.7789039999770466E-2</c:v>
                </c:pt>
                <c:pt idx="12">
                  <c:v>-4.699840000102995E-2</c:v>
                </c:pt>
                <c:pt idx="13">
                  <c:v>-4.6902800000680145E-2</c:v>
                </c:pt>
                <c:pt idx="14">
                  <c:v>-4.6388159997150069E-2</c:v>
                </c:pt>
                <c:pt idx="15">
                  <c:v>-4.6222300003137207E-2</c:v>
                </c:pt>
                <c:pt idx="16">
                  <c:v>-4.4379420000041137E-2</c:v>
                </c:pt>
                <c:pt idx="17">
                  <c:v>-4.290813999978127E-2</c:v>
                </c:pt>
                <c:pt idx="18">
                  <c:v>-3.6230879999493482E-2</c:v>
                </c:pt>
                <c:pt idx="19">
                  <c:v>-3.3181340000737691E-2</c:v>
                </c:pt>
                <c:pt idx="20">
                  <c:v>-3.2247480001387885E-2</c:v>
                </c:pt>
                <c:pt idx="21">
                  <c:v>-3.2074439997813897E-2</c:v>
                </c:pt>
                <c:pt idx="22">
                  <c:v>-3.1425979999767151E-2</c:v>
                </c:pt>
                <c:pt idx="23">
                  <c:v>-3.1007139998109778E-2</c:v>
                </c:pt>
                <c:pt idx="24">
                  <c:v>-2.9193939997639973E-2</c:v>
                </c:pt>
                <c:pt idx="25">
                  <c:v>-2.90525800010073E-2</c:v>
                </c:pt>
                <c:pt idx="26">
                  <c:v>-2.8602880000107689E-2</c:v>
                </c:pt>
                <c:pt idx="27">
                  <c:v>-2.7721300000848714E-2</c:v>
                </c:pt>
                <c:pt idx="28">
                  <c:v>-2.761463999922853E-2</c:v>
                </c:pt>
                <c:pt idx="29">
                  <c:v>-2.7211259999603499E-2</c:v>
                </c:pt>
                <c:pt idx="30">
                  <c:v>-2.6199100000667386E-2</c:v>
                </c:pt>
                <c:pt idx="31">
                  <c:v>-2.478114000041387E-2</c:v>
                </c:pt>
                <c:pt idx="32">
                  <c:v>-2.3059139999531908E-2</c:v>
                </c:pt>
                <c:pt idx="33">
                  <c:v>-2.2267500000452856E-2</c:v>
                </c:pt>
                <c:pt idx="34">
                  <c:v>-2.1880120002606418E-2</c:v>
                </c:pt>
                <c:pt idx="35">
                  <c:v>-2.0292240002163453E-2</c:v>
                </c:pt>
                <c:pt idx="36">
                  <c:v>-1.7154799999843817E-2</c:v>
                </c:pt>
                <c:pt idx="37">
                  <c:v>-1.7094900002120994E-2</c:v>
                </c:pt>
                <c:pt idx="38">
                  <c:v>-1.6568720002396731E-2</c:v>
                </c:pt>
                <c:pt idx="39">
                  <c:v>-1.5962580000632443E-2</c:v>
                </c:pt>
                <c:pt idx="40">
                  <c:v>-1.5850060000957455E-2</c:v>
                </c:pt>
                <c:pt idx="41">
                  <c:v>-1.5501660000154516E-2</c:v>
                </c:pt>
                <c:pt idx="42">
                  <c:v>-1.3950800002930919E-2</c:v>
                </c:pt>
                <c:pt idx="43">
                  <c:v>-1.1530699997820193E-2</c:v>
                </c:pt>
                <c:pt idx="44">
                  <c:v>-9.9990399976377375E-3</c:v>
                </c:pt>
                <c:pt idx="45">
                  <c:v>-9.2259599987301044E-3</c:v>
                </c:pt>
                <c:pt idx="46">
                  <c:v>-8.9749200014921371E-3</c:v>
                </c:pt>
                <c:pt idx="47">
                  <c:v>-8.5146799974609166E-3</c:v>
                </c:pt>
                <c:pt idx="48">
                  <c:v>-5.8126799995079637E-3</c:v>
                </c:pt>
                <c:pt idx="49">
                  <c:v>-5.5605399975320324E-3</c:v>
                </c:pt>
                <c:pt idx="50">
                  <c:v>-5.4335999993782025E-3</c:v>
                </c:pt>
                <c:pt idx="51">
                  <c:v>-5.3426199992827605E-3</c:v>
                </c:pt>
                <c:pt idx="52">
                  <c:v>-3.5204800005885772E-3</c:v>
                </c:pt>
                <c:pt idx="53">
                  <c:v>-1.6194800009543542E-3</c:v>
                </c:pt>
                <c:pt idx="54">
                  <c:v>-6.9057999644428492E-4</c:v>
                </c:pt>
                <c:pt idx="55">
                  <c:v>-1.5650000204914249E-4</c:v>
                </c:pt>
                <c:pt idx="56">
                  <c:v>1.5303200016205665E-3</c:v>
                </c:pt>
                <c:pt idx="57">
                  <c:v>1.714739999442827E-3</c:v>
                </c:pt>
                <c:pt idx="58">
                  <c:v>1.8596000008983538E-3</c:v>
                </c:pt>
                <c:pt idx="59">
                  <c:v>2.0586599966918584E-3</c:v>
                </c:pt>
                <c:pt idx="60">
                  <c:v>2.1312999997462612E-3</c:v>
                </c:pt>
                <c:pt idx="61">
                  <c:v>2.2655600041616708E-3</c:v>
                </c:pt>
                <c:pt idx="62">
                  <c:v>2.6627000006556045E-3</c:v>
                </c:pt>
                <c:pt idx="63">
                  <c:v>3.6415200011106208E-3</c:v>
                </c:pt>
                <c:pt idx="64">
                  <c:v>4.2577599997457583E-3</c:v>
                </c:pt>
                <c:pt idx="65">
                  <c:v>4.7002800019981805E-3</c:v>
                </c:pt>
                <c:pt idx="66">
                  <c:v>5.4630599988740869E-3</c:v>
                </c:pt>
                <c:pt idx="67">
                  <c:v>7.8394000011030585E-3</c:v>
                </c:pt>
                <c:pt idx="68">
                  <c:v>7.9717799999343697E-3</c:v>
                </c:pt>
                <c:pt idx="69">
                  <c:v>8.9314000033482444E-3</c:v>
                </c:pt>
                <c:pt idx="70">
                  <c:v>1.0059719999844674E-2</c:v>
                </c:pt>
                <c:pt idx="71">
                  <c:v>1.1646059996564873E-2</c:v>
                </c:pt>
                <c:pt idx="72">
                  <c:v>1.2260480001714313E-2</c:v>
                </c:pt>
                <c:pt idx="73">
                  <c:v>1.398992000031285E-2</c:v>
                </c:pt>
                <c:pt idx="74">
                  <c:v>1.536850000047707E-2</c:v>
                </c:pt>
                <c:pt idx="75">
                  <c:v>1.571648000026471E-2</c:v>
                </c:pt>
                <c:pt idx="76">
                  <c:v>1.6691299999365583E-2</c:v>
                </c:pt>
                <c:pt idx="77">
                  <c:v>2.0637940000597155E-2</c:v>
                </c:pt>
                <c:pt idx="78">
                  <c:v>2.0826179999858141E-2</c:v>
                </c:pt>
                <c:pt idx="79">
                  <c:v>2.406221999990521E-2</c:v>
                </c:pt>
                <c:pt idx="80">
                  <c:v>2.4893440000596456E-2</c:v>
                </c:pt>
                <c:pt idx="81">
                  <c:v>2.4992219998239307E-2</c:v>
                </c:pt>
                <c:pt idx="82">
                  <c:v>2.7657959999487503E-2</c:v>
                </c:pt>
                <c:pt idx="83">
                  <c:v>2.8879659999802243E-2</c:v>
                </c:pt>
                <c:pt idx="84">
                  <c:v>2.9391000001851353E-2</c:v>
                </c:pt>
                <c:pt idx="85">
                  <c:v>2.952113999890571E-2</c:v>
                </c:pt>
                <c:pt idx="86">
                  <c:v>2.978652000092552E-2</c:v>
                </c:pt>
                <c:pt idx="87">
                  <c:v>2.9831039999407949E-2</c:v>
                </c:pt>
                <c:pt idx="88">
                  <c:v>3.1367740000860067E-2</c:v>
                </c:pt>
                <c:pt idx="89">
                  <c:v>3.3398239997040946E-2</c:v>
                </c:pt>
                <c:pt idx="90">
                  <c:v>3.3492540002043825E-2</c:v>
                </c:pt>
                <c:pt idx="91">
                  <c:v>3.3727759997418616E-2</c:v>
                </c:pt>
                <c:pt idx="92">
                  <c:v>3.3802940000896342E-2</c:v>
                </c:pt>
                <c:pt idx="93">
                  <c:v>3.4292199998162687E-2</c:v>
                </c:pt>
                <c:pt idx="94">
                  <c:v>3.7416020000819117E-2</c:v>
                </c:pt>
                <c:pt idx="95">
                  <c:v>3.7756800002171076E-2</c:v>
                </c:pt>
                <c:pt idx="96">
                  <c:v>3.7951299993437715E-2</c:v>
                </c:pt>
                <c:pt idx="97">
                  <c:v>4.2222579999361187E-2</c:v>
                </c:pt>
                <c:pt idx="98">
                  <c:v>4.8550480001722462E-2</c:v>
                </c:pt>
                <c:pt idx="99">
                  <c:v>5.148004000147921E-2</c:v>
                </c:pt>
                <c:pt idx="100">
                  <c:v>5.4893479999009287E-2</c:v>
                </c:pt>
                <c:pt idx="101">
                  <c:v>5.7980739999038633E-2</c:v>
                </c:pt>
                <c:pt idx="102">
                  <c:v>6.0037819999706699E-2</c:v>
                </c:pt>
                <c:pt idx="103">
                  <c:v>6.1859319997893181E-2</c:v>
                </c:pt>
                <c:pt idx="104">
                  <c:v>6.5901580001082039E-2</c:v>
                </c:pt>
                <c:pt idx="105">
                  <c:v>7.6227880002988968E-2</c:v>
                </c:pt>
                <c:pt idx="106">
                  <c:v>9.1480039998714346E-2</c:v>
                </c:pt>
                <c:pt idx="107">
                  <c:v>-8.9999999909196049E-4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26-4A16-A424-7B86F14A9DE0}"/>
            </c:ext>
          </c:extLst>
        </c:ser>
        <c:ser>
          <c:idx val="3"/>
          <c:order val="2"/>
          <c:tx>
            <c:strRef>
              <c:f>errors!$J$20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errors!$D$21:$D$33</c:f>
                <c:numCache>
                  <c:formatCode>General</c:formatCode>
                  <c:ptCount val="13"/>
                </c:numCache>
              </c:numRef>
            </c:plus>
            <c:minus>
              <c:numRef>
                <c:f>errors!$D$21:$D$33</c:f>
                <c:numCache>
                  <c:formatCode>General</c:formatCode>
                  <c:ptCount val="13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</c:numCache>
            </c:numRef>
          </c:xVal>
          <c:yVal>
            <c:numRef>
              <c:f>errors!$J$21:$J$960</c:f>
              <c:numCache>
                <c:formatCode>General</c:formatCode>
                <c:ptCount val="940"/>
                <c:pt idx="108">
                  <c:v>-2.7624399997876026E-2</c:v>
                </c:pt>
                <c:pt idx="109">
                  <c:v>-2.4408760000369512E-2</c:v>
                </c:pt>
                <c:pt idx="110">
                  <c:v>-2.3516100001870655E-2</c:v>
                </c:pt>
                <c:pt idx="111">
                  <c:v>-2.1908640002948232E-2</c:v>
                </c:pt>
                <c:pt idx="112">
                  <c:v>-1.0529220002354123E-2</c:v>
                </c:pt>
                <c:pt idx="113">
                  <c:v>-8.1662000011419877E-3</c:v>
                </c:pt>
                <c:pt idx="114">
                  <c:v>-5.4013800036045723E-3</c:v>
                </c:pt>
                <c:pt idx="115">
                  <c:v>-3.0293399977381341E-3</c:v>
                </c:pt>
                <c:pt idx="116">
                  <c:v>-9.0174000069964677E-4</c:v>
                </c:pt>
                <c:pt idx="117">
                  <c:v>1.9793999963440001E-3</c:v>
                </c:pt>
                <c:pt idx="118">
                  <c:v>2.9909200020483695E-3</c:v>
                </c:pt>
                <c:pt idx="119">
                  <c:v>3.6244400034775026E-3</c:v>
                </c:pt>
                <c:pt idx="120">
                  <c:v>5.2351199992699549E-3</c:v>
                </c:pt>
                <c:pt idx="121">
                  <c:v>5.3688400003011338E-3</c:v>
                </c:pt>
                <c:pt idx="122">
                  <c:v>6.127540000306908E-3</c:v>
                </c:pt>
                <c:pt idx="123">
                  <c:v>7.3427000024821609E-3</c:v>
                </c:pt>
                <c:pt idx="124">
                  <c:v>7.3636800007079728E-3</c:v>
                </c:pt>
                <c:pt idx="125">
                  <c:v>7.8799200055073015E-3</c:v>
                </c:pt>
                <c:pt idx="126">
                  <c:v>7.9672400024719536E-3</c:v>
                </c:pt>
                <c:pt idx="127">
                  <c:v>1.0706680004659574E-2</c:v>
                </c:pt>
                <c:pt idx="128">
                  <c:v>1.1165119998622686E-2</c:v>
                </c:pt>
                <c:pt idx="129">
                  <c:v>1.3349799999559764E-2</c:v>
                </c:pt>
                <c:pt idx="130">
                  <c:v>1.4145820001431275E-2</c:v>
                </c:pt>
                <c:pt idx="131">
                  <c:v>1.4665000002423767E-2</c:v>
                </c:pt>
                <c:pt idx="132">
                  <c:v>1.570668000204023E-2</c:v>
                </c:pt>
                <c:pt idx="133">
                  <c:v>2.7467160005471669E-2</c:v>
                </c:pt>
                <c:pt idx="134">
                  <c:v>3.1242739998560864E-2</c:v>
                </c:pt>
                <c:pt idx="135">
                  <c:v>3.9166319998912513E-2</c:v>
                </c:pt>
                <c:pt idx="136">
                  <c:v>1.5636439995432738E-2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26-4A16-A424-7B86F14A9DE0}"/>
            </c:ext>
          </c:extLst>
        </c:ser>
        <c:ser>
          <c:idx val="4"/>
          <c:order val="3"/>
          <c:tx>
            <c:strRef>
              <c:f>errors!$K$20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errors!$D$21:$D$64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</c:numCache>
            </c:numRef>
          </c:xVal>
          <c:yVal>
            <c:numRef>
              <c:f>errors!$K$21:$K$960</c:f>
              <c:numCache>
                <c:formatCode>General</c:formatCode>
                <c:ptCount val="940"/>
                <c:pt idx="137">
                  <c:v>1.0164799998165108E-2</c:v>
                </c:pt>
                <c:pt idx="138">
                  <c:v>1.1264799999480601E-2</c:v>
                </c:pt>
                <c:pt idx="139">
                  <c:v>1.1164679999637883E-2</c:v>
                </c:pt>
                <c:pt idx="140">
                  <c:v>8.3564999949885532E-3</c:v>
                </c:pt>
                <c:pt idx="141">
                  <c:v>1.0045099996204954E-2</c:v>
                </c:pt>
                <c:pt idx="142">
                  <c:v>9.6081599986064248E-3</c:v>
                </c:pt>
                <c:pt idx="143">
                  <c:v>8.0295799998566508E-3</c:v>
                </c:pt>
                <c:pt idx="144">
                  <c:v>5.0817199953598902E-3</c:v>
                </c:pt>
                <c:pt idx="145">
                  <c:v>6.551279999257531E-3</c:v>
                </c:pt>
                <c:pt idx="146">
                  <c:v>6.3726999942446128E-3</c:v>
                </c:pt>
                <c:pt idx="147">
                  <c:v>6.9582599971909076E-3</c:v>
                </c:pt>
                <c:pt idx="148">
                  <c:v>4.8650000026100315E-3</c:v>
                </c:pt>
                <c:pt idx="149">
                  <c:v>5.8639199996832758E-3</c:v>
                </c:pt>
                <c:pt idx="150">
                  <c:v>1.3504399976227432E-3</c:v>
                </c:pt>
                <c:pt idx="151">
                  <c:v>-1.428140007192269E-3</c:v>
                </c:pt>
                <c:pt idx="152">
                  <c:v>-1.7507599986856803E-3</c:v>
                </c:pt>
                <c:pt idx="153">
                  <c:v>-6.6508000600151718E-4</c:v>
                </c:pt>
                <c:pt idx="154">
                  <c:v>-8.2412999981897883E-3</c:v>
                </c:pt>
                <c:pt idx="155">
                  <c:v>-7.5413000013213605E-3</c:v>
                </c:pt>
                <c:pt idx="156">
                  <c:v>-6.7414200020721182E-3</c:v>
                </c:pt>
                <c:pt idx="157">
                  <c:v>-5.6414200080325827E-3</c:v>
                </c:pt>
                <c:pt idx="158">
                  <c:v>-6.520920003822539E-3</c:v>
                </c:pt>
                <c:pt idx="159">
                  <c:v>-5.9209200044278987E-3</c:v>
                </c:pt>
                <c:pt idx="160">
                  <c:v>-7.1138200073619373E-3</c:v>
                </c:pt>
                <c:pt idx="161">
                  <c:v>-6.9138200051384047E-3</c:v>
                </c:pt>
                <c:pt idx="162">
                  <c:v>-8.0261800030712038E-3</c:v>
                </c:pt>
                <c:pt idx="163">
                  <c:v>-9.5641600055387244E-3</c:v>
                </c:pt>
                <c:pt idx="164">
                  <c:v>-8.7641600039205514E-3</c:v>
                </c:pt>
                <c:pt idx="165">
                  <c:v>-1.2042739996104501E-2</c:v>
                </c:pt>
                <c:pt idx="166">
                  <c:v>-1.1042739999538753E-2</c:v>
                </c:pt>
                <c:pt idx="167">
                  <c:v>-1.7479759997513611E-2</c:v>
                </c:pt>
                <c:pt idx="168">
                  <c:v>-1.3395839996519499E-2</c:v>
                </c:pt>
                <c:pt idx="169">
                  <c:v>-1.6652480000630021E-2</c:v>
                </c:pt>
                <c:pt idx="170">
                  <c:v>-1.7524280003271997E-2</c:v>
                </c:pt>
                <c:pt idx="171">
                  <c:v>-1.9396560004679486E-2</c:v>
                </c:pt>
                <c:pt idx="172">
                  <c:v>-2.426804000424454E-2</c:v>
                </c:pt>
                <c:pt idx="173">
                  <c:v>-2.2909280000021681E-2</c:v>
                </c:pt>
                <c:pt idx="174">
                  <c:v>-2.2738760002539493E-2</c:v>
                </c:pt>
                <c:pt idx="175">
                  <c:v>-2.4317339994013309E-2</c:v>
                </c:pt>
                <c:pt idx="176">
                  <c:v>-2.4231660005170852E-2</c:v>
                </c:pt>
                <c:pt idx="177">
                  <c:v>-2.1538879998843186E-2</c:v>
                </c:pt>
                <c:pt idx="178">
                  <c:v>-2.5817460002144799E-2</c:v>
                </c:pt>
                <c:pt idx="179">
                  <c:v>-2.3731900000711903E-2</c:v>
                </c:pt>
                <c:pt idx="180">
                  <c:v>-2.3346699999819975E-2</c:v>
                </c:pt>
                <c:pt idx="181">
                  <c:v>-2.4195999998482876E-2</c:v>
                </c:pt>
                <c:pt idx="182">
                  <c:v>-3.1203459999233019E-2</c:v>
                </c:pt>
                <c:pt idx="183">
                  <c:v>-2.6239999999233987E-2</c:v>
                </c:pt>
                <c:pt idx="184">
                  <c:v>-2.4629281397210434E-2</c:v>
                </c:pt>
                <c:pt idx="185">
                  <c:v>-2.7102539999759756E-2</c:v>
                </c:pt>
                <c:pt idx="186">
                  <c:v>-2.5702660001115873E-2</c:v>
                </c:pt>
                <c:pt idx="187">
                  <c:v>-2.6095679997524712E-2</c:v>
                </c:pt>
                <c:pt idx="188">
                  <c:v>-2.5389180002093781E-2</c:v>
                </c:pt>
                <c:pt idx="189">
                  <c:v>-2.8603500002645887E-2</c:v>
                </c:pt>
                <c:pt idx="190">
                  <c:v>-2.4096400004054885E-2</c:v>
                </c:pt>
                <c:pt idx="191">
                  <c:v>-2.6710719997936394E-2</c:v>
                </c:pt>
                <c:pt idx="192">
                  <c:v>-2.728930000012042E-2</c:v>
                </c:pt>
                <c:pt idx="193">
                  <c:v>-2.3603620000358205E-2</c:v>
                </c:pt>
                <c:pt idx="194">
                  <c:v>-2.4110840000503231E-2</c:v>
                </c:pt>
                <c:pt idx="195">
                  <c:v>-2.2996640000201296E-2</c:v>
                </c:pt>
                <c:pt idx="196">
                  <c:v>-2.5210959996911697E-2</c:v>
                </c:pt>
                <c:pt idx="197">
                  <c:v>-2.5518299997202121E-2</c:v>
                </c:pt>
                <c:pt idx="198">
                  <c:v>-2.779688000009628E-2</c:v>
                </c:pt>
                <c:pt idx="199">
                  <c:v>-2.3811200000636745E-2</c:v>
                </c:pt>
                <c:pt idx="200">
                  <c:v>-2.4804100001347251E-2</c:v>
                </c:pt>
                <c:pt idx="201">
                  <c:v>-2.4718419997952878E-2</c:v>
                </c:pt>
                <c:pt idx="202">
                  <c:v>-2.5311320001492277E-2</c:v>
                </c:pt>
                <c:pt idx="203">
                  <c:v>-2.7004219999071211E-2</c:v>
                </c:pt>
                <c:pt idx="204">
                  <c:v>-2.7940080006374046E-2</c:v>
                </c:pt>
                <c:pt idx="205">
                  <c:v>-2.6025999999546912E-2</c:v>
                </c:pt>
                <c:pt idx="206">
                  <c:v>-2.3618900006113108E-2</c:v>
                </c:pt>
                <c:pt idx="207">
                  <c:v>-2.5040439999429509E-2</c:v>
                </c:pt>
                <c:pt idx="208">
                  <c:v>-2.4519020000298042E-2</c:v>
                </c:pt>
                <c:pt idx="209">
                  <c:v>-2.5540560003719293E-2</c:v>
                </c:pt>
                <c:pt idx="210">
                  <c:v>-2.5526719997287728E-2</c:v>
                </c:pt>
                <c:pt idx="211">
                  <c:v>-2.5655599994934164E-2</c:v>
                </c:pt>
                <c:pt idx="212">
                  <c:v>-2.4941520001448225E-2</c:v>
                </c:pt>
                <c:pt idx="213">
                  <c:v>-2.3940680002851877E-2</c:v>
                </c:pt>
                <c:pt idx="214">
                  <c:v>-2.5702619997900911E-2</c:v>
                </c:pt>
                <c:pt idx="215">
                  <c:v>-2.5095520002651028E-2</c:v>
                </c:pt>
                <c:pt idx="216">
                  <c:v>-2.2868760002893396E-2</c:v>
                </c:pt>
                <c:pt idx="217">
                  <c:v>-2.3553920000267681E-2</c:v>
                </c:pt>
                <c:pt idx="218">
                  <c:v>-2.2677420005493332E-2</c:v>
                </c:pt>
                <c:pt idx="219">
                  <c:v>-2.4063460004981607E-2</c:v>
                </c:pt>
                <c:pt idx="220">
                  <c:v>-2.3603260000527371E-2</c:v>
                </c:pt>
                <c:pt idx="221">
                  <c:v>-1.833197999803815E-2</c:v>
                </c:pt>
                <c:pt idx="222">
                  <c:v>-1.967811999929836E-2</c:v>
                </c:pt>
                <c:pt idx="223">
                  <c:v>-1.959812000131933E-2</c:v>
                </c:pt>
                <c:pt idx="224">
                  <c:v>-1.9178120004653465E-2</c:v>
                </c:pt>
                <c:pt idx="225">
                  <c:v>-1.5125680001801811E-2</c:v>
                </c:pt>
                <c:pt idx="226">
                  <c:v>-1.789754000492394E-2</c:v>
                </c:pt>
                <c:pt idx="227">
                  <c:v>-1.7578620005224366E-2</c:v>
                </c:pt>
                <c:pt idx="228">
                  <c:v>-1.3742000002821442E-2</c:v>
                </c:pt>
                <c:pt idx="229">
                  <c:v>-1.3742240000283346E-2</c:v>
                </c:pt>
                <c:pt idx="230">
                  <c:v>-8.0328199983341619E-3</c:v>
                </c:pt>
                <c:pt idx="231">
                  <c:v>-9.7910600015893579E-3</c:v>
                </c:pt>
                <c:pt idx="232">
                  <c:v>-8.3062199992127717E-3</c:v>
                </c:pt>
                <c:pt idx="233">
                  <c:v>-9.2991199999232776E-3</c:v>
                </c:pt>
                <c:pt idx="234">
                  <c:v>-9.6857600001385435E-3</c:v>
                </c:pt>
                <c:pt idx="235">
                  <c:v>-2.12001999898348E-3</c:v>
                </c:pt>
                <c:pt idx="236">
                  <c:v>1.8307999998796731E-3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26-4A16-A424-7B86F14A9DE0}"/>
            </c:ext>
          </c:extLst>
        </c:ser>
        <c:ser>
          <c:idx val="5"/>
          <c:order val="4"/>
          <c:tx>
            <c:strRef>
              <c:f>errors!$M$20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errors!$D$21:$D$64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</c:numCache>
            </c:numRef>
          </c:xVal>
          <c:yVal>
            <c:numRef>
              <c:f>errors!$M$21:$M$960</c:f>
              <c:numCache>
                <c:formatCode>General</c:formatCode>
                <c:ptCount val="9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126-4A16-A424-7B86F14A9DE0}"/>
            </c:ext>
          </c:extLst>
        </c:ser>
        <c:ser>
          <c:idx val="6"/>
          <c:order val="5"/>
          <c:tx>
            <c:strRef>
              <c:f>errors!$N$20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errors!$D$21:$D$64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</c:numCache>
            </c:numRef>
          </c:xVal>
          <c:yVal>
            <c:numRef>
              <c:f>errors!$N$21:$N$960</c:f>
              <c:numCache>
                <c:formatCode>General</c:formatCode>
                <c:ptCount val="9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126-4A16-A424-7B86F14A9DE0}"/>
            </c:ext>
          </c:extLst>
        </c:ser>
        <c:ser>
          <c:idx val="9"/>
          <c:order val="6"/>
          <c:tx>
            <c:strRef>
              <c:f>errors!$AX$1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errors!$AW$2:$AW$106</c:f>
              <c:numCache>
                <c:formatCode>General</c:formatCode>
                <c:ptCount val="10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</c:numCache>
            </c:numRef>
          </c:xVal>
          <c:yVal>
            <c:numRef>
              <c:f>errors!$AX$2:$AX$106</c:f>
              <c:numCache>
                <c:formatCode>General</c:formatCode>
                <c:ptCount val="105"/>
                <c:pt idx="0">
                  <c:v>7.8327787950271177E-2</c:v>
                </c:pt>
                <c:pt idx="1">
                  <c:v>6.8266736213920209E-2</c:v>
                </c:pt>
                <c:pt idx="2">
                  <c:v>5.8279091632937478E-2</c:v>
                </c:pt>
                <c:pt idx="3">
                  <c:v>4.8416292758481562E-2</c:v>
                </c:pt>
                <c:pt idx="4">
                  <c:v>3.8742759003785335E-2</c:v>
                </c:pt>
                <c:pt idx="5">
                  <c:v>2.9337879801499614E-2</c:v>
                </c:pt>
                <c:pt idx="6">
                  <c:v>2.0297266777297998E-2</c:v>
                </c:pt>
                <c:pt idx="7">
                  <c:v>1.1732306836780525E-2</c:v>
                </c:pt>
                <c:pt idx="8">
                  <c:v>3.7667569624732014E-3</c:v>
                </c:pt>
                <c:pt idx="9">
                  <c:v>-3.4707845164350035E-3</c:v>
                </c:pt>
                <c:pt idx="10">
                  <c:v>-9.8588484994732162E-3</c:v>
                </c:pt>
                <c:pt idx="11">
                  <c:v>-1.5298139026406747E-2</c:v>
                </c:pt>
                <c:pt idx="12">
                  <c:v>-1.9726320347400676E-2</c:v>
                </c:pt>
                <c:pt idx="13">
                  <c:v>-2.3128172751511453E-2</c:v>
                </c:pt>
                <c:pt idx="14">
                  <c:v>-2.5537671697418156E-2</c:v>
                </c:pt>
                <c:pt idx="15">
                  <c:v>-2.7031324626598935E-2</c:v>
                </c:pt>
                <c:pt idx="16">
                  <c:v>-2.7715234657458343E-2</c:v>
                </c:pt>
                <c:pt idx="17">
                  <c:v>-2.771008563961163E-2</c:v>
                </c:pt>
                <c:pt idx="18">
                  <c:v>-2.7137894254860739E-2</c:v>
                </c:pt>
                <c:pt idx="19">
                  <c:v>-2.6112665799529658E-2</c:v>
                </c:pt>
                <c:pt idx="20">
                  <c:v>-2.4735253789129122E-2</c:v>
                </c:pt>
                <c:pt idx="21">
                  <c:v>-2.3091569965230256E-2</c:v>
                </c:pt>
                <c:pt idx="22">
                  <c:v>-2.1252940187691947E-2</c:v>
                </c:pt>
                <c:pt idx="23">
                  <c:v>-1.9277564226131128E-2</c:v>
                </c:pt>
                <c:pt idx="24">
                  <c:v>-1.7212377256406865E-2</c:v>
                </c:pt>
                <c:pt idx="25">
                  <c:v>-1.5094921331815968E-2</c:v>
                </c:pt>
                <c:pt idx="26">
                  <c:v>-1.2955045980641185E-2</c:v>
                </c:pt>
                <c:pt idx="27">
                  <c:v>-1.0816375443030487E-2</c:v>
                </c:pt>
                <c:pt idx="28">
                  <c:v>-8.6975371702592823E-3</c:v>
                </c:pt>
                <c:pt idx="29">
                  <c:v>-6.6131703056377293E-3</c:v>
                </c:pt>
                <c:pt idx="30">
                  <c:v>-4.5747416554043699E-3</c:v>
                </c:pt>
                <c:pt idx="31">
                  <c:v>-2.5911989134900348E-3</c:v>
                </c:pt>
                <c:pt idx="32">
                  <c:v>-6.6949017924070042E-4</c:v>
                </c:pt>
                <c:pt idx="33">
                  <c:v>1.1850236338319213E-3</c:v>
                </c:pt>
                <c:pt idx="34">
                  <c:v>2.9682404779953278E-3</c:v>
                </c:pt>
                <c:pt idx="35">
                  <c:v>4.6770541219048924E-3</c:v>
                </c:pt>
                <c:pt idx="36">
                  <c:v>6.3091418366756358E-3</c:v>
                </c:pt>
                <c:pt idx="37">
                  <c:v>7.8627921557207596E-3</c:v>
                </c:pt>
                <c:pt idx="38">
                  <c:v>9.3367651702217086E-3</c:v>
                </c:pt>
                <c:pt idx="39">
                  <c:v>1.0730180047069056E-2</c:v>
                </c:pt>
                <c:pt idx="40">
                  <c:v>1.204242581334207E-2</c:v>
                </c:pt>
                <c:pt idx="41">
                  <c:v>1.3273092102790353E-2</c:v>
                </c:pt>
                <c:pt idx="42">
                  <c:v>1.4421916736850136E-2</c:v>
                </c:pt>
                <c:pt idx="43">
                  <c:v>1.5488746958802556E-2</c:v>
                </c:pt>
                <c:pt idx="44">
                  <c:v>1.6473511065598134E-2</c:v>
                </c:pt>
                <c:pt idx="45">
                  <c:v>1.7376197238770916E-2</c:v>
                </c:pt>
                <c:pt idx="46">
                  <c:v>1.8196836644427915E-2</c:v>
                </c:pt>
                <c:pt idx="47">
                  <c:v>1.8935488365458553E-2</c:v>
                </c:pt>
                <c:pt idx="48">
                  <c:v>1.959222440438968E-2</c:v>
                </c:pt>
                <c:pt idx="49">
                  <c:v>2.0167113772621023E-2</c:v>
                </c:pt>
                <c:pt idx="50">
                  <c:v>2.0660205463084384E-2</c:v>
                </c:pt>
                <c:pt idx="51">
                  <c:v>2.1071510791371553E-2</c:v>
                </c:pt>
                <c:pt idx="52">
                  <c:v>2.1400986103913222E-2</c:v>
                </c:pt>
                <c:pt idx="53">
                  <c:v>2.1648517136917435E-2</c:v>
                </c:pt>
                <c:pt idx="54">
                  <c:v>2.1813906345744816E-2</c:v>
                </c:pt>
                <c:pt idx="55">
                  <c:v>2.1896864324862458E-2</c:v>
                </c:pt>
                <c:pt idx="56">
                  <c:v>2.1897006048305544E-2</c:v>
                </c:pt>
                <c:pt idx="57">
                  <c:v>2.1813852149045819E-2</c:v>
                </c:pt>
                <c:pt idx="58">
                  <c:v>2.1646834907469353E-2</c:v>
                </c:pt>
                <c:pt idx="59">
                  <c:v>2.1395308123567228E-2</c:v>
                </c:pt>
                <c:pt idx="60">
                  <c:v>2.1058559687147309E-2</c:v>
                </c:pt>
                <c:pt idx="61">
                  <c:v>2.0635825500966855E-2</c:v>
                </c:pt>
                <c:pt idx="62">
                  <c:v>2.012630349269813E-2</c:v>
                </c:pt>
                <c:pt idx="63">
                  <c:v>1.9529166780376375E-2</c:v>
                </c:pt>
                <c:pt idx="64">
                  <c:v>1.8843575605010196E-2</c:v>
                </c:pt>
                <c:pt idx="65">
                  <c:v>1.806868835332702E-2</c:v>
                </c:pt>
                <c:pt idx="66">
                  <c:v>1.7203672777668988E-2</c:v>
                </c:pt>
                <c:pt idx="67">
                  <c:v>1.6247719280143007E-2</c:v>
                </c:pt>
                <c:pt idx="68">
                  <c:v>1.5200058768953383E-2</c:v>
                </c:pt>
                <c:pt idx="69">
                  <c:v>1.4059988044060345E-2</c:v>
                </c:pt>
                <c:pt idx="70">
                  <c:v>1.2826905897606437E-2</c:v>
                </c:pt>
                <c:pt idx="71">
                  <c:v>1.1500363153062979E-2</c:v>
                </c:pt>
                <c:pt idx="72">
                  <c:v>1.0080129818264276E-2</c:v>
                </c:pt>
                <c:pt idx="73">
                  <c:v>8.5662825652356028E-3</c:v>
                </c:pt>
                <c:pt idx="74">
                  <c:v>6.9593161044491716E-3</c:v>
                </c:pt>
                <c:pt idx="75">
                  <c:v>5.2602829477346562E-3</c:v>
                </c:pt>
                <c:pt idx="76">
                  <c:v>3.4709677826288282E-3</c:v>
                </c:pt>
                <c:pt idx="77">
                  <c:v>1.5941053558710307E-3</c:v>
                </c:pt>
                <c:pt idx="78">
                  <c:v>-3.6634561615218539E-4</c:v>
                </c:pt>
                <c:pt idx="79">
                  <c:v>-2.4048556125207694E-3</c:v>
                </c:pt>
                <c:pt idx="80">
                  <c:v>-4.5138828745529538E-3</c:v>
                </c:pt>
                <c:pt idx="81">
                  <c:v>-6.6833109979253912E-3</c:v>
                </c:pt>
                <c:pt idx="82">
                  <c:v>-8.899735010256777E-3</c:v>
                </c:pt>
                <c:pt idx="83">
                  <c:v>-1.1145562170744444E-2</c:v>
                </c:pt>
                <c:pt idx="84">
                  <c:v>-1.3397892024722278E-2</c:v>
                </c:pt>
                <c:pt idx="85">
                  <c:v>-1.5627141791915523E-2</c:v>
                </c:pt>
                <c:pt idx="86">
                  <c:v>-1.7795393074795208E-2</c:v>
                </c:pt>
                <c:pt idx="87">
                  <c:v>-1.9854466338192087E-2</c:v>
                </c:pt>
                <c:pt idx="88">
                  <c:v>-2.1743803887073421E-2</c:v>
                </c:pt>
                <c:pt idx="89">
                  <c:v>-2.3388394277364371E-2</c:v>
                </c:pt>
                <c:pt idx="90">
                  <c:v>-2.4697232589120453E-2</c:v>
                </c:pt>
                <c:pt idx="91">
                  <c:v>-2.5563171647493735E-2</c:v>
                </c:pt>
                <c:pt idx="92">
                  <c:v>-2.586536328325496E-2</c:v>
                </c:pt>
                <c:pt idx="93">
                  <c:v>-2.5475543296517418E-2</c:v>
                </c:pt>
                <c:pt idx="94">
                  <c:v>-2.4268806863238054E-2</c:v>
                </c:pt>
                <c:pt idx="95">
                  <c:v>-2.2138046334649553E-2</c:v>
                </c:pt>
                <c:pt idx="96">
                  <c:v>-1.9009237756329983E-2</c:v>
                </c:pt>
                <c:pt idx="97">
                  <c:v>-1.4853327134459714E-2</c:v>
                </c:pt>
                <c:pt idx="98">
                  <c:v>-9.6907885957607451E-3</c:v>
                </c:pt>
                <c:pt idx="99">
                  <c:v>-3.5872892954658675E-3</c:v>
                </c:pt>
                <c:pt idx="100">
                  <c:v>3.357872818938179E-3</c:v>
                </c:pt>
                <c:pt idx="101">
                  <c:v>1.102663883301145E-2</c:v>
                </c:pt>
                <c:pt idx="102">
                  <c:v>1.92962350560777E-2</c:v>
                </c:pt>
                <c:pt idx="103">
                  <c:v>2.8049714705556457E-2</c:v>
                </c:pt>
                <c:pt idx="104">
                  <c:v>3.7182226562181633E-2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126-4A16-A424-7B86F14A9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8947736"/>
        <c:axId val="1"/>
      </c:scatterChart>
      <c:valAx>
        <c:axId val="828947736"/>
        <c:scaling>
          <c:orientation val="minMax"/>
          <c:max val="45000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894773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17b.  AP Leo - [39536.5429, 0.43035716]</a:t>
            </a:r>
          </a:p>
        </c:rich>
      </c:tx>
      <c:layout>
        <c:manualLayout>
          <c:xMode val="edge"/>
          <c:yMode val="edge"/>
          <c:x val="0.18143504213871997"/>
          <c:y val="2.0905923344947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46613443214011E-2"/>
          <c:y val="0.13588850174216027"/>
          <c:w val="0.85021272212207055"/>
          <c:h val="0.74216027874564461"/>
        </c:manualLayout>
      </c:layout>
      <c:scatterChart>
        <c:scatterStyle val="lineMarker"/>
        <c:varyColors val="0"/>
        <c:ser>
          <c:idx val="0"/>
          <c:order val="0"/>
          <c:tx>
            <c:strRef>
              <c:f>errors!$H$20:$H$20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errors!$F$21:$F$960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</c:numCache>
            </c:numRef>
          </c:xVal>
          <c:yVal>
            <c:numRef>
              <c:f>errors!$H$21:$H$960</c:f>
              <c:numCache>
                <c:formatCode>General</c:formatCode>
                <c:ptCount val="9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89-49E5-A4CC-89203E26A14F}"/>
            </c:ext>
          </c:extLst>
        </c:ser>
        <c:ser>
          <c:idx val="1"/>
          <c:order val="1"/>
          <c:tx>
            <c:strRef>
              <c:f>errors!$I$20:$I$20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errors!$D$21:$D$960</c:f>
                <c:numCache>
                  <c:formatCode>General</c:formatCode>
                  <c:ptCount val="940"/>
                  <c:pt idx="107">
                    <c:v>0</c:v>
                  </c:pt>
                  <c:pt idx="108">
                    <c:v>6.0000000000000001E-3</c:v>
                  </c:pt>
                  <c:pt idx="109">
                    <c:v>7.0000000000000001E-3</c:v>
                  </c:pt>
                  <c:pt idx="110">
                    <c:v>4.0000000000000001E-3</c:v>
                  </c:pt>
                  <c:pt idx="111">
                    <c:v>4.0000000000000001E-3</c:v>
                  </c:pt>
                  <c:pt idx="170">
                    <c:v>2.9999999999999997E-4</c:v>
                  </c:pt>
                  <c:pt idx="171">
                    <c:v>2.9999999999999997E-4</c:v>
                  </c:pt>
                  <c:pt idx="172">
                    <c:v>4.0000000000000002E-4</c:v>
                  </c:pt>
                  <c:pt idx="173">
                    <c:v>2.0000000000000001E-4</c:v>
                  </c:pt>
                  <c:pt idx="174">
                    <c:v>5.0000000000000001E-4</c:v>
                  </c:pt>
                  <c:pt idx="175">
                    <c:v>5.0000000000000001E-4</c:v>
                  </c:pt>
                  <c:pt idx="176">
                    <c:v>2.9999999999999997E-4</c:v>
                  </c:pt>
                  <c:pt idx="177">
                    <c:v>2.9999999999999997E-4</c:v>
                  </c:pt>
                  <c:pt idx="178">
                    <c:v>4.0000000000000002E-4</c:v>
                  </c:pt>
                  <c:pt idx="179">
                    <c:v>2.9999999999999997E-4</c:v>
                  </c:pt>
                  <c:pt idx="180">
                    <c:v>2.9999999999999997E-4</c:v>
                  </c:pt>
                  <c:pt idx="181">
                    <c:v>1E-4</c:v>
                  </c:pt>
                  <c:pt idx="182">
                    <c:v>1E-4</c:v>
                  </c:pt>
                  <c:pt idx="183">
                    <c:v>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6.9999999999999999E-4</c:v>
                  </c:pt>
                  <c:pt idx="187">
                    <c:v>5.0000000000000001E-4</c:v>
                  </c:pt>
                  <c:pt idx="188">
                    <c:v>5.9999999999999995E-4</c:v>
                  </c:pt>
                  <c:pt idx="189">
                    <c:v>5.9999999999999995E-4</c:v>
                  </c:pt>
                  <c:pt idx="190">
                    <c:v>6.9999999999999999E-4</c:v>
                  </c:pt>
                  <c:pt idx="191">
                    <c:v>5.0000000000000001E-4</c:v>
                  </c:pt>
                  <c:pt idx="192">
                    <c:v>5.9999999999999995E-4</c:v>
                  </c:pt>
                  <c:pt idx="193">
                    <c:v>2.9999999999999997E-4</c:v>
                  </c:pt>
                  <c:pt idx="194">
                    <c:v>6.9999999999999999E-4</c:v>
                  </c:pt>
                  <c:pt idx="195">
                    <c:v>4.0000000000000002E-4</c:v>
                  </c:pt>
                  <c:pt idx="196">
                    <c:v>5.0000000000000001E-4</c:v>
                  </c:pt>
                  <c:pt idx="197">
                    <c:v>2.9999999999999997E-4</c:v>
                  </c:pt>
                  <c:pt idx="198">
                    <c:v>1.2999999999999999E-3</c:v>
                  </c:pt>
                  <c:pt idx="199">
                    <c:v>5.0000000000000001E-4</c:v>
                  </c:pt>
                  <c:pt idx="200">
                    <c:v>1E-3</c:v>
                  </c:pt>
                  <c:pt idx="201">
                    <c:v>8.0000000000000004E-4</c:v>
                  </c:pt>
                  <c:pt idx="202">
                    <c:v>6.9999999999999999E-4</c:v>
                  </c:pt>
                  <c:pt idx="203">
                    <c:v>5.9999999999999995E-4</c:v>
                  </c:pt>
                  <c:pt idx="204">
                    <c:v>8.9999999999999998E-4</c:v>
                  </c:pt>
                  <c:pt idx="205">
                    <c:v>6.9999999999999999E-4</c:v>
                  </c:pt>
                  <c:pt idx="206">
                    <c:v>5.0000000000000001E-4</c:v>
                  </c:pt>
                  <c:pt idx="207">
                    <c:v>2.5999999999999999E-3</c:v>
                  </c:pt>
                  <c:pt idx="208">
                    <c:v>4.0000000000000002E-4</c:v>
                  </c:pt>
                  <c:pt idx="209">
                    <c:v>1E-4</c:v>
                  </c:pt>
                  <c:pt idx="210">
                    <c:v>5.9999999999999995E-4</c:v>
                  </c:pt>
                  <c:pt idx="211">
                    <c:v>2.0000000000000001E-4</c:v>
                  </c:pt>
                  <c:pt idx="212">
                    <c:v>5.9999999999999995E-4</c:v>
                  </c:pt>
                  <c:pt idx="213">
                    <c:v>2.9999999999999997E-4</c:v>
                  </c:pt>
                  <c:pt idx="216">
                    <c:v>6.9999999999999999E-4</c:v>
                  </c:pt>
                  <c:pt idx="217">
                    <c:v>0</c:v>
                  </c:pt>
                  <c:pt idx="218">
                    <c:v>4.0000000000000002E-4</c:v>
                  </c:pt>
                  <c:pt idx="219">
                    <c:v>1E-4</c:v>
                  </c:pt>
                  <c:pt idx="220">
                    <c:v>8.9999999999999998E-4</c:v>
                  </c:pt>
                  <c:pt idx="221">
                    <c:v>6.9999999999999999E-4</c:v>
                  </c:pt>
                  <c:pt idx="222">
                    <c:v>1E-4</c:v>
                  </c:pt>
                  <c:pt idx="223">
                    <c:v>2.9999999999999997E-4</c:v>
                  </c:pt>
                  <c:pt idx="224">
                    <c:v>2.9999999999999997E-4</c:v>
                  </c:pt>
                  <c:pt idx="225">
                    <c:v>2.9999999999999997E-4</c:v>
                  </c:pt>
                  <c:pt idx="226">
                    <c:v>1E-4</c:v>
                  </c:pt>
                  <c:pt idx="227">
                    <c:v>1.4E-3</c:v>
                  </c:pt>
                  <c:pt idx="228">
                    <c:v>2.9999999999999997E-4</c:v>
                  </c:pt>
                  <c:pt idx="229">
                    <c:v>4.0000000000000002E-4</c:v>
                  </c:pt>
                  <c:pt idx="230">
                    <c:v>2.9999999999999997E-4</c:v>
                  </c:pt>
                  <c:pt idx="231">
                    <c:v>5.0000000000000001E-4</c:v>
                  </c:pt>
                  <c:pt idx="232">
                    <c:v>5.0000000000000001E-4</c:v>
                  </c:pt>
                  <c:pt idx="233">
                    <c:v>2.9999999999999997E-4</c:v>
                  </c:pt>
                  <c:pt idx="234">
                    <c:v>5.0000000000000001E-4</c:v>
                  </c:pt>
                  <c:pt idx="235">
                    <c:v>1E-4</c:v>
                  </c:pt>
                  <c:pt idx="236">
                    <c:v>2.0000000000000001E-4</c:v>
                  </c:pt>
                </c:numCache>
              </c:numRef>
            </c:plus>
            <c:minus>
              <c:numRef>
                <c:f>errors!$D$21:$D$960</c:f>
                <c:numCache>
                  <c:formatCode>General</c:formatCode>
                  <c:ptCount val="940"/>
                  <c:pt idx="107">
                    <c:v>0</c:v>
                  </c:pt>
                  <c:pt idx="108">
                    <c:v>6.0000000000000001E-3</c:v>
                  </c:pt>
                  <c:pt idx="109">
                    <c:v>7.0000000000000001E-3</c:v>
                  </c:pt>
                  <c:pt idx="110">
                    <c:v>4.0000000000000001E-3</c:v>
                  </c:pt>
                  <c:pt idx="111">
                    <c:v>4.0000000000000001E-3</c:v>
                  </c:pt>
                  <c:pt idx="170">
                    <c:v>2.9999999999999997E-4</c:v>
                  </c:pt>
                  <c:pt idx="171">
                    <c:v>2.9999999999999997E-4</c:v>
                  </c:pt>
                  <c:pt idx="172">
                    <c:v>4.0000000000000002E-4</c:v>
                  </c:pt>
                  <c:pt idx="173">
                    <c:v>2.0000000000000001E-4</c:v>
                  </c:pt>
                  <c:pt idx="174">
                    <c:v>5.0000000000000001E-4</c:v>
                  </c:pt>
                  <c:pt idx="175">
                    <c:v>5.0000000000000001E-4</c:v>
                  </c:pt>
                  <c:pt idx="176">
                    <c:v>2.9999999999999997E-4</c:v>
                  </c:pt>
                  <c:pt idx="177">
                    <c:v>2.9999999999999997E-4</c:v>
                  </c:pt>
                  <c:pt idx="178">
                    <c:v>4.0000000000000002E-4</c:v>
                  </c:pt>
                  <c:pt idx="179">
                    <c:v>2.9999999999999997E-4</c:v>
                  </c:pt>
                  <c:pt idx="180">
                    <c:v>2.9999999999999997E-4</c:v>
                  </c:pt>
                  <c:pt idx="181">
                    <c:v>1E-4</c:v>
                  </c:pt>
                  <c:pt idx="182">
                    <c:v>1E-4</c:v>
                  </c:pt>
                  <c:pt idx="183">
                    <c:v>1E-4</c:v>
                  </c:pt>
                  <c:pt idx="184">
                    <c:v>2.0000000000000001E-4</c:v>
                  </c:pt>
                  <c:pt idx="185">
                    <c:v>2.9999999999999997E-4</c:v>
                  </c:pt>
                  <c:pt idx="186">
                    <c:v>6.9999999999999999E-4</c:v>
                  </c:pt>
                  <c:pt idx="187">
                    <c:v>5.0000000000000001E-4</c:v>
                  </c:pt>
                  <c:pt idx="188">
                    <c:v>5.9999999999999995E-4</c:v>
                  </c:pt>
                  <c:pt idx="189">
                    <c:v>5.9999999999999995E-4</c:v>
                  </c:pt>
                  <c:pt idx="190">
                    <c:v>6.9999999999999999E-4</c:v>
                  </c:pt>
                  <c:pt idx="191">
                    <c:v>5.0000000000000001E-4</c:v>
                  </c:pt>
                  <c:pt idx="192">
                    <c:v>5.9999999999999995E-4</c:v>
                  </c:pt>
                  <c:pt idx="193">
                    <c:v>2.9999999999999997E-4</c:v>
                  </c:pt>
                  <c:pt idx="194">
                    <c:v>6.9999999999999999E-4</c:v>
                  </c:pt>
                  <c:pt idx="195">
                    <c:v>4.0000000000000002E-4</c:v>
                  </c:pt>
                  <c:pt idx="196">
                    <c:v>5.0000000000000001E-4</c:v>
                  </c:pt>
                  <c:pt idx="197">
                    <c:v>2.9999999999999997E-4</c:v>
                  </c:pt>
                  <c:pt idx="198">
                    <c:v>1.2999999999999999E-3</c:v>
                  </c:pt>
                  <c:pt idx="199">
                    <c:v>5.0000000000000001E-4</c:v>
                  </c:pt>
                  <c:pt idx="200">
                    <c:v>1E-3</c:v>
                  </c:pt>
                  <c:pt idx="201">
                    <c:v>8.0000000000000004E-4</c:v>
                  </c:pt>
                  <c:pt idx="202">
                    <c:v>6.9999999999999999E-4</c:v>
                  </c:pt>
                  <c:pt idx="203">
                    <c:v>5.9999999999999995E-4</c:v>
                  </c:pt>
                  <c:pt idx="204">
                    <c:v>8.9999999999999998E-4</c:v>
                  </c:pt>
                  <c:pt idx="205">
                    <c:v>6.9999999999999999E-4</c:v>
                  </c:pt>
                  <c:pt idx="206">
                    <c:v>5.0000000000000001E-4</c:v>
                  </c:pt>
                  <c:pt idx="207">
                    <c:v>2.5999999999999999E-3</c:v>
                  </c:pt>
                  <c:pt idx="208">
                    <c:v>4.0000000000000002E-4</c:v>
                  </c:pt>
                  <c:pt idx="209">
                    <c:v>1E-4</c:v>
                  </c:pt>
                  <c:pt idx="210">
                    <c:v>5.9999999999999995E-4</c:v>
                  </c:pt>
                  <c:pt idx="211">
                    <c:v>2.0000000000000001E-4</c:v>
                  </c:pt>
                  <c:pt idx="212">
                    <c:v>5.9999999999999995E-4</c:v>
                  </c:pt>
                  <c:pt idx="213">
                    <c:v>2.9999999999999997E-4</c:v>
                  </c:pt>
                  <c:pt idx="216">
                    <c:v>6.9999999999999999E-4</c:v>
                  </c:pt>
                  <c:pt idx="217">
                    <c:v>0</c:v>
                  </c:pt>
                  <c:pt idx="218">
                    <c:v>4.0000000000000002E-4</c:v>
                  </c:pt>
                  <c:pt idx="219">
                    <c:v>1E-4</c:v>
                  </c:pt>
                  <c:pt idx="220">
                    <c:v>8.9999999999999998E-4</c:v>
                  </c:pt>
                  <c:pt idx="221">
                    <c:v>6.9999999999999999E-4</c:v>
                  </c:pt>
                  <c:pt idx="222">
                    <c:v>1E-4</c:v>
                  </c:pt>
                  <c:pt idx="223">
                    <c:v>2.9999999999999997E-4</c:v>
                  </c:pt>
                  <c:pt idx="224">
                    <c:v>2.9999999999999997E-4</c:v>
                  </c:pt>
                  <c:pt idx="225">
                    <c:v>2.9999999999999997E-4</c:v>
                  </c:pt>
                  <c:pt idx="226">
                    <c:v>1E-4</c:v>
                  </c:pt>
                  <c:pt idx="227">
                    <c:v>1.4E-3</c:v>
                  </c:pt>
                  <c:pt idx="228">
                    <c:v>2.9999999999999997E-4</c:v>
                  </c:pt>
                  <c:pt idx="229">
                    <c:v>4.0000000000000002E-4</c:v>
                  </c:pt>
                  <c:pt idx="230">
                    <c:v>2.9999999999999997E-4</c:v>
                  </c:pt>
                  <c:pt idx="231">
                    <c:v>5.0000000000000001E-4</c:v>
                  </c:pt>
                  <c:pt idx="232">
                    <c:v>5.0000000000000001E-4</c:v>
                  </c:pt>
                  <c:pt idx="233">
                    <c:v>2.9999999999999997E-4</c:v>
                  </c:pt>
                  <c:pt idx="234">
                    <c:v>5.0000000000000001E-4</c:v>
                  </c:pt>
                  <c:pt idx="235">
                    <c:v>1E-4</c:v>
                  </c:pt>
                  <c:pt idx="236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</c:numCache>
            </c:numRef>
          </c:xVal>
          <c:yVal>
            <c:numRef>
              <c:f>errors!$I$21:$I$960</c:f>
              <c:numCache>
                <c:formatCode>General</c:formatCode>
                <c:ptCount val="940"/>
                <c:pt idx="0">
                  <c:v>-9.7664679997251369E-2</c:v>
                </c:pt>
                <c:pt idx="1">
                  <c:v>-8.2701280000037514E-2</c:v>
                </c:pt>
                <c:pt idx="2">
                  <c:v>-8.199986000181525E-2</c:v>
                </c:pt>
                <c:pt idx="3">
                  <c:v>-6.9310299997596303E-2</c:v>
                </c:pt>
                <c:pt idx="4">
                  <c:v>-6.6326259999186732E-2</c:v>
                </c:pt>
                <c:pt idx="5">
                  <c:v>-5.9955140000965912E-2</c:v>
                </c:pt>
                <c:pt idx="6">
                  <c:v>-5.7466059999569552E-2</c:v>
                </c:pt>
                <c:pt idx="7">
                  <c:v>-5.614088000220363E-2</c:v>
                </c:pt>
                <c:pt idx="8">
                  <c:v>-5.3524579998338595E-2</c:v>
                </c:pt>
                <c:pt idx="9">
                  <c:v>-5.0068640000972664E-2</c:v>
                </c:pt>
                <c:pt idx="10">
                  <c:v>-4.940777999945567E-2</c:v>
                </c:pt>
                <c:pt idx="11">
                  <c:v>-4.7789039999770466E-2</c:v>
                </c:pt>
                <c:pt idx="12">
                  <c:v>-4.699840000102995E-2</c:v>
                </c:pt>
                <c:pt idx="13">
                  <c:v>-4.6902800000680145E-2</c:v>
                </c:pt>
                <c:pt idx="14">
                  <c:v>-4.6388159997150069E-2</c:v>
                </c:pt>
                <c:pt idx="15">
                  <c:v>-4.6222300003137207E-2</c:v>
                </c:pt>
                <c:pt idx="16">
                  <c:v>-4.4379420000041137E-2</c:v>
                </c:pt>
                <c:pt idx="17">
                  <c:v>-4.290813999978127E-2</c:v>
                </c:pt>
                <c:pt idx="18">
                  <c:v>-3.6230879999493482E-2</c:v>
                </c:pt>
                <c:pt idx="19">
                  <c:v>-3.3181340000737691E-2</c:v>
                </c:pt>
                <c:pt idx="20">
                  <c:v>-3.2247480001387885E-2</c:v>
                </c:pt>
                <c:pt idx="21">
                  <c:v>-3.2074439997813897E-2</c:v>
                </c:pt>
                <c:pt idx="22">
                  <c:v>-3.1425979999767151E-2</c:v>
                </c:pt>
                <c:pt idx="23">
                  <c:v>-3.1007139998109778E-2</c:v>
                </c:pt>
                <c:pt idx="24">
                  <c:v>-2.9193939997639973E-2</c:v>
                </c:pt>
                <c:pt idx="25">
                  <c:v>-2.90525800010073E-2</c:v>
                </c:pt>
                <c:pt idx="26">
                  <c:v>-2.8602880000107689E-2</c:v>
                </c:pt>
                <c:pt idx="27">
                  <c:v>-2.7721300000848714E-2</c:v>
                </c:pt>
                <c:pt idx="28">
                  <c:v>-2.761463999922853E-2</c:v>
                </c:pt>
                <c:pt idx="29">
                  <c:v>-2.7211259999603499E-2</c:v>
                </c:pt>
                <c:pt idx="30">
                  <c:v>-2.6199100000667386E-2</c:v>
                </c:pt>
                <c:pt idx="31">
                  <c:v>-2.478114000041387E-2</c:v>
                </c:pt>
                <c:pt idx="32">
                  <c:v>-2.3059139999531908E-2</c:v>
                </c:pt>
                <c:pt idx="33">
                  <c:v>-2.2267500000452856E-2</c:v>
                </c:pt>
                <c:pt idx="34">
                  <c:v>-2.1880120002606418E-2</c:v>
                </c:pt>
                <c:pt idx="35">
                  <c:v>-2.0292240002163453E-2</c:v>
                </c:pt>
                <c:pt idx="36">
                  <c:v>-1.7154799999843817E-2</c:v>
                </c:pt>
                <c:pt idx="37">
                  <c:v>-1.7094900002120994E-2</c:v>
                </c:pt>
                <c:pt idx="38">
                  <c:v>-1.6568720002396731E-2</c:v>
                </c:pt>
                <c:pt idx="39">
                  <c:v>-1.5962580000632443E-2</c:v>
                </c:pt>
                <c:pt idx="40">
                  <c:v>-1.5850060000957455E-2</c:v>
                </c:pt>
                <c:pt idx="41">
                  <c:v>-1.5501660000154516E-2</c:v>
                </c:pt>
                <c:pt idx="42">
                  <c:v>-1.3950800002930919E-2</c:v>
                </c:pt>
                <c:pt idx="43">
                  <c:v>-1.1530699997820193E-2</c:v>
                </c:pt>
                <c:pt idx="44">
                  <c:v>-9.9990399976377375E-3</c:v>
                </c:pt>
                <c:pt idx="45">
                  <c:v>-9.2259599987301044E-3</c:v>
                </c:pt>
                <c:pt idx="46">
                  <c:v>-8.9749200014921371E-3</c:v>
                </c:pt>
                <c:pt idx="47">
                  <c:v>-8.5146799974609166E-3</c:v>
                </c:pt>
                <c:pt idx="48">
                  <c:v>-5.8126799995079637E-3</c:v>
                </c:pt>
                <c:pt idx="49">
                  <c:v>-5.5605399975320324E-3</c:v>
                </c:pt>
                <c:pt idx="50">
                  <c:v>-5.4335999993782025E-3</c:v>
                </c:pt>
                <c:pt idx="51">
                  <c:v>-5.3426199992827605E-3</c:v>
                </c:pt>
                <c:pt idx="52">
                  <c:v>-3.5204800005885772E-3</c:v>
                </c:pt>
                <c:pt idx="53">
                  <c:v>-1.6194800009543542E-3</c:v>
                </c:pt>
                <c:pt idx="54">
                  <c:v>-6.9057999644428492E-4</c:v>
                </c:pt>
                <c:pt idx="55">
                  <c:v>-1.5650000204914249E-4</c:v>
                </c:pt>
                <c:pt idx="56">
                  <c:v>1.5303200016205665E-3</c:v>
                </c:pt>
                <c:pt idx="57">
                  <c:v>1.714739999442827E-3</c:v>
                </c:pt>
                <c:pt idx="58">
                  <c:v>1.8596000008983538E-3</c:v>
                </c:pt>
                <c:pt idx="59">
                  <c:v>2.0586599966918584E-3</c:v>
                </c:pt>
                <c:pt idx="60">
                  <c:v>2.1312999997462612E-3</c:v>
                </c:pt>
                <c:pt idx="61">
                  <c:v>2.2655600041616708E-3</c:v>
                </c:pt>
                <c:pt idx="62">
                  <c:v>2.6627000006556045E-3</c:v>
                </c:pt>
                <c:pt idx="63">
                  <c:v>3.6415200011106208E-3</c:v>
                </c:pt>
                <c:pt idx="64">
                  <c:v>4.2577599997457583E-3</c:v>
                </c:pt>
                <c:pt idx="65">
                  <c:v>4.7002800019981805E-3</c:v>
                </c:pt>
                <c:pt idx="66">
                  <c:v>5.4630599988740869E-3</c:v>
                </c:pt>
                <c:pt idx="67">
                  <c:v>7.8394000011030585E-3</c:v>
                </c:pt>
                <c:pt idx="68">
                  <c:v>7.9717799999343697E-3</c:v>
                </c:pt>
                <c:pt idx="69">
                  <c:v>8.9314000033482444E-3</c:v>
                </c:pt>
                <c:pt idx="70">
                  <c:v>1.0059719999844674E-2</c:v>
                </c:pt>
                <c:pt idx="71">
                  <c:v>1.1646059996564873E-2</c:v>
                </c:pt>
                <c:pt idx="72">
                  <c:v>1.2260480001714313E-2</c:v>
                </c:pt>
                <c:pt idx="73">
                  <c:v>1.398992000031285E-2</c:v>
                </c:pt>
                <c:pt idx="74">
                  <c:v>1.536850000047707E-2</c:v>
                </c:pt>
                <c:pt idx="75">
                  <c:v>1.571648000026471E-2</c:v>
                </c:pt>
                <c:pt idx="76">
                  <c:v>1.6691299999365583E-2</c:v>
                </c:pt>
                <c:pt idx="77">
                  <c:v>2.0637940000597155E-2</c:v>
                </c:pt>
                <c:pt idx="78">
                  <c:v>2.0826179999858141E-2</c:v>
                </c:pt>
                <c:pt idx="79">
                  <c:v>2.406221999990521E-2</c:v>
                </c:pt>
                <c:pt idx="80">
                  <c:v>2.4893440000596456E-2</c:v>
                </c:pt>
                <c:pt idx="81">
                  <c:v>2.4992219998239307E-2</c:v>
                </c:pt>
                <c:pt idx="82">
                  <c:v>2.7657959999487503E-2</c:v>
                </c:pt>
                <c:pt idx="83">
                  <c:v>2.8879659999802243E-2</c:v>
                </c:pt>
                <c:pt idx="84">
                  <c:v>2.9391000001851353E-2</c:v>
                </c:pt>
                <c:pt idx="85">
                  <c:v>2.952113999890571E-2</c:v>
                </c:pt>
                <c:pt idx="86">
                  <c:v>2.978652000092552E-2</c:v>
                </c:pt>
                <c:pt idx="87">
                  <c:v>2.9831039999407949E-2</c:v>
                </c:pt>
                <c:pt idx="88">
                  <c:v>3.1367740000860067E-2</c:v>
                </c:pt>
                <c:pt idx="89">
                  <c:v>3.3398239997040946E-2</c:v>
                </c:pt>
                <c:pt idx="90">
                  <c:v>3.3492540002043825E-2</c:v>
                </c:pt>
                <c:pt idx="91">
                  <c:v>3.3727759997418616E-2</c:v>
                </c:pt>
                <c:pt idx="92">
                  <c:v>3.3802940000896342E-2</c:v>
                </c:pt>
                <c:pt idx="93">
                  <c:v>3.4292199998162687E-2</c:v>
                </c:pt>
                <c:pt idx="94">
                  <c:v>3.7416020000819117E-2</c:v>
                </c:pt>
                <c:pt idx="95">
                  <c:v>3.7756800002171076E-2</c:v>
                </c:pt>
                <c:pt idx="96">
                  <c:v>3.7951299993437715E-2</c:v>
                </c:pt>
                <c:pt idx="97">
                  <c:v>4.2222579999361187E-2</c:v>
                </c:pt>
                <c:pt idx="98">
                  <c:v>4.8550480001722462E-2</c:v>
                </c:pt>
                <c:pt idx="99">
                  <c:v>5.148004000147921E-2</c:v>
                </c:pt>
                <c:pt idx="100">
                  <c:v>5.4893479999009287E-2</c:v>
                </c:pt>
                <c:pt idx="101">
                  <c:v>5.7980739999038633E-2</c:v>
                </c:pt>
                <c:pt idx="102">
                  <c:v>6.0037819999706699E-2</c:v>
                </c:pt>
                <c:pt idx="103">
                  <c:v>6.1859319997893181E-2</c:v>
                </c:pt>
                <c:pt idx="104">
                  <c:v>6.5901580001082039E-2</c:v>
                </c:pt>
                <c:pt idx="105">
                  <c:v>7.6227880002988968E-2</c:v>
                </c:pt>
                <c:pt idx="106">
                  <c:v>9.1480039998714346E-2</c:v>
                </c:pt>
                <c:pt idx="107">
                  <c:v>-8.9999999909196049E-4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89-49E5-A4CC-89203E26A14F}"/>
            </c:ext>
          </c:extLst>
        </c:ser>
        <c:ser>
          <c:idx val="3"/>
          <c:order val="2"/>
          <c:tx>
            <c:strRef>
              <c:f>errors!$J$20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errors!$D$21:$D$33</c:f>
                <c:numCache>
                  <c:formatCode>General</c:formatCode>
                  <c:ptCount val="13"/>
                </c:numCache>
              </c:numRef>
            </c:plus>
            <c:minus>
              <c:numRef>
                <c:f>errors!$D$21:$D$33</c:f>
                <c:numCache>
                  <c:formatCode>General</c:formatCode>
                  <c:ptCount val="13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</c:numCache>
            </c:numRef>
          </c:xVal>
          <c:yVal>
            <c:numRef>
              <c:f>errors!$J$21:$J$960</c:f>
              <c:numCache>
                <c:formatCode>General</c:formatCode>
                <c:ptCount val="940"/>
                <c:pt idx="108">
                  <c:v>-2.7624399997876026E-2</c:v>
                </c:pt>
                <c:pt idx="109">
                  <c:v>-2.4408760000369512E-2</c:v>
                </c:pt>
                <c:pt idx="110">
                  <c:v>-2.3516100001870655E-2</c:v>
                </c:pt>
                <c:pt idx="111">
                  <c:v>-2.1908640002948232E-2</c:v>
                </c:pt>
                <c:pt idx="112">
                  <c:v>-1.0529220002354123E-2</c:v>
                </c:pt>
                <c:pt idx="113">
                  <c:v>-8.1662000011419877E-3</c:v>
                </c:pt>
                <c:pt idx="114">
                  <c:v>-5.4013800036045723E-3</c:v>
                </c:pt>
                <c:pt idx="115">
                  <c:v>-3.0293399977381341E-3</c:v>
                </c:pt>
                <c:pt idx="116">
                  <c:v>-9.0174000069964677E-4</c:v>
                </c:pt>
                <c:pt idx="117">
                  <c:v>1.9793999963440001E-3</c:v>
                </c:pt>
                <c:pt idx="118">
                  <c:v>2.9909200020483695E-3</c:v>
                </c:pt>
                <c:pt idx="119">
                  <c:v>3.6244400034775026E-3</c:v>
                </c:pt>
                <c:pt idx="120">
                  <c:v>5.2351199992699549E-3</c:v>
                </c:pt>
                <c:pt idx="121">
                  <c:v>5.3688400003011338E-3</c:v>
                </c:pt>
                <c:pt idx="122">
                  <c:v>6.127540000306908E-3</c:v>
                </c:pt>
                <c:pt idx="123">
                  <c:v>7.3427000024821609E-3</c:v>
                </c:pt>
                <c:pt idx="124">
                  <c:v>7.3636800007079728E-3</c:v>
                </c:pt>
                <c:pt idx="125">
                  <c:v>7.8799200055073015E-3</c:v>
                </c:pt>
                <c:pt idx="126">
                  <c:v>7.9672400024719536E-3</c:v>
                </c:pt>
                <c:pt idx="127">
                  <c:v>1.0706680004659574E-2</c:v>
                </c:pt>
                <c:pt idx="128">
                  <c:v>1.1165119998622686E-2</c:v>
                </c:pt>
                <c:pt idx="129">
                  <c:v>1.3349799999559764E-2</c:v>
                </c:pt>
                <c:pt idx="130">
                  <c:v>1.4145820001431275E-2</c:v>
                </c:pt>
                <c:pt idx="131">
                  <c:v>1.4665000002423767E-2</c:v>
                </c:pt>
                <c:pt idx="132">
                  <c:v>1.570668000204023E-2</c:v>
                </c:pt>
                <c:pt idx="133">
                  <c:v>2.7467160005471669E-2</c:v>
                </c:pt>
                <c:pt idx="134">
                  <c:v>3.1242739998560864E-2</c:v>
                </c:pt>
                <c:pt idx="135">
                  <c:v>3.9166319998912513E-2</c:v>
                </c:pt>
                <c:pt idx="136">
                  <c:v>1.5636439995432738E-2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89-49E5-A4CC-89203E26A14F}"/>
            </c:ext>
          </c:extLst>
        </c:ser>
        <c:ser>
          <c:idx val="4"/>
          <c:order val="3"/>
          <c:tx>
            <c:strRef>
              <c:f>errors!$K$20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errors!$D$21:$D$64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</c:numCache>
            </c:numRef>
          </c:xVal>
          <c:yVal>
            <c:numRef>
              <c:f>errors!$K$21:$K$960</c:f>
              <c:numCache>
                <c:formatCode>General</c:formatCode>
                <c:ptCount val="940"/>
                <c:pt idx="137">
                  <c:v>1.0164799998165108E-2</c:v>
                </c:pt>
                <c:pt idx="138">
                  <c:v>1.1264799999480601E-2</c:v>
                </c:pt>
                <c:pt idx="139">
                  <c:v>1.1164679999637883E-2</c:v>
                </c:pt>
                <c:pt idx="140">
                  <c:v>8.3564999949885532E-3</c:v>
                </c:pt>
                <c:pt idx="141">
                  <c:v>1.0045099996204954E-2</c:v>
                </c:pt>
                <c:pt idx="142">
                  <c:v>9.6081599986064248E-3</c:v>
                </c:pt>
                <c:pt idx="143">
                  <c:v>8.0295799998566508E-3</c:v>
                </c:pt>
                <c:pt idx="144">
                  <c:v>5.0817199953598902E-3</c:v>
                </c:pt>
                <c:pt idx="145">
                  <c:v>6.551279999257531E-3</c:v>
                </c:pt>
                <c:pt idx="146">
                  <c:v>6.3726999942446128E-3</c:v>
                </c:pt>
                <c:pt idx="147">
                  <c:v>6.9582599971909076E-3</c:v>
                </c:pt>
                <c:pt idx="148">
                  <c:v>4.8650000026100315E-3</c:v>
                </c:pt>
                <c:pt idx="149">
                  <c:v>5.8639199996832758E-3</c:v>
                </c:pt>
                <c:pt idx="150">
                  <c:v>1.3504399976227432E-3</c:v>
                </c:pt>
                <c:pt idx="151">
                  <c:v>-1.428140007192269E-3</c:v>
                </c:pt>
                <c:pt idx="152">
                  <c:v>-1.7507599986856803E-3</c:v>
                </c:pt>
                <c:pt idx="153">
                  <c:v>-6.6508000600151718E-4</c:v>
                </c:pt>
                <c:pt idx="154">
                  <c:v>-8.2412999981897883E-3</c:v>
                </c:pt>
                <c:pt idx="155">
                  <c:v>-7.5413000013213605E-3</c:v>
                </c:pt>
                <c:pt idx="156">
                  <c:v>-6.7414200020721182E-3</c:v>
                </c:pt>
                <c:pt idx="157">
                  <c:v>-5.6414200080325827E-3</c:v>
                </c:pt>
                <c:pt idx="158">
                  <c:v>-6.520920003822539E-3</c:v>
                </c:pt>
                <c:pt idx="159">
                  <c:v>-5.9209200044278987E-3</c:v>
                </c:pt>
                <c:pt idx="160">
                  <c:v>-7.1138200073619373E-3</c:v>
                </c:pt>
                <c:pt idx="161">
                  <c:v>-6.9138200051384047E-3</c:v>
                </c:pt>
                <c:pt idx="162">
                  <c:v>-8.0261800030712038E-3</c:v>
                </c:pt>
                <c:pt idx="163">
                  <c:v>-9.5641600055387244E-3</c:v>
                </c:pt>
                <c:pt idx="164">
                  <c:v>-8.7641600039205514E-3</c:v>
                </c:pt>
                <c:pt idx="165">
                  <c:v>-1.2042739996104501E-2</c:v>
                </c:pt>
                <c:pt idx="166">
                  <c:v>-1.1042739999538753E-2</c:v>
                </c:pt>
                <c:pt idx="167">
                  <c:v>-1.7479759997513611E-2</c:v>
                </c:pt>
                <c:pt idx="168">
                  <c:v>-1.3395839996519499E-2</c:v>
                </c:pt>
                <c:pt idx="169">
                  <c:v>-1.6652480000630021E-2</c:v>
                </c:pt>
                <c:pt idx="170">
                  <c:v>-1.7524280003271997E-2</c:v>
                </c:pt>
                <c:pt idx="171">
                  <c:v>-1.9396560004679486E-2</c:v>
                </c:pt>
                <c:pt idx="172">
                  <c:v>-2.426804000424454E-2</c:v>
                </c:pt>
                <c:pt idx="173">
                  <c:v>-2.2909280000021681E-2</c:v>
                </c:pt>
                <c:pt idx="174">
                  <c:v>-2.2738760002539493E-2</c:v>
                </c:pt>
                <c:pt idx="175">
                  <c:v>-2.4317339994013309E-2</c:v>
                </c:pt>
                <c:pt idx="176">
                  <c:v>-2.4231660005170852E-2</c:v>
                </c:pt>
                <c:pt idx="177">
                  <c:v>-2.1538879998843186E-2</c:v>
                </c:pt>
                <c:pt idx="178">
                  <c:v>-2.5817460002144799E-2</c:v>
                </c:pt>
                <c:pt idx="179">
                  <c:v>-2.3731900000711903E-2</c:v>
                </c:pt>
                <c:pt idx="180">
                  <c:v>-2.3346699999819975E-2</c:v>
                </c:pt>
                <c:pt idx="181">
                  <c:v>-2.4195999998482876E-2</c:v>
                </c:pt>
                <c:pt idx="182">
                  <c:v>-3.1203459999233019E-2</c:v>
                </c:pt>
                <c:pt idx="183">
                  <c:v>-2.6239999999233987E-2</c:v>
                </c:pt>
                <c:pt idx="184">
                  <c:v>-2.4629281397210434E-2</c:v>
                </c:pt>
                <c:pt idx="185">
                  <c:v>-2.7102539999759756E-2</c:v>
                </c:pt>
                <c:pt idx="186">
                  <c:v>-2.5702660001115873E-2</c:v>
                </c:pt>
                <c:pt idx="187">
                  <c:v>-2.6095679997524712E-2</c:v>
                </c:pt>
                <c:pt idx="188">
                  <c:v>-2.5389180002093781E-2</c:v>
                </c:pt>
                <c:pt idx="189">
                  <c:v>-2.8603500002645887E-2</c:v>
                </c:pt>
                <c:pt idx="190">
                  <c:v>-2.4096400004054885E-2</c:v>
                </c:pt>
                <c:pt idx="191">
                  <c:v>-2.6710719997936394E-2</c:v>
                </c:pt>
                <c:pt idx="192">
                  <c:v>-2.728930000012042E-2</c:v>
                </c:pt>
                <c:pt idx="193">
                  <c:v>-2.3603620000358205E-2</c:v>
                </c:pt>
                <c:pt idx="194">
                  <c:v>-2.4110840000503231E-2</c:v>
                </c:pt>
                <c:pt idx="195">
                  <c:v>-2.2996640000201296E-2</c:v>
                </c:pt>
                <c:pt idx="196">
                  <c:v>-2.5210959996911697E-2</c:v>
                </c:pt>
                <c:pt idx="197">
                  <c:v>-2.5518299997202121E-2</c:v>
                </c:pt>
                <c:pt idx="198">
                  <c:v>-2.779688000009628E-2</c:v>
                </c:pt>
                <c:pt idx="199">
                  <c:v>-2.3811200000636745E-2</c:v>
                </c:pt>
                <c:pt idx="200">
                  <c:v>-2.4804100001347251E-2</c:v>
                </c:pt>
                <c:pt idx="201">
                  <c:v>-2.4718419997952878E-2</c:v>
                </c:pt>
                <c:pt idx="202">
                  <c:v>-2.5311320001492277E-2</c:v>
                </c:pt>
                <c:pt idx="203">
                  <c:v>-2.7004219999071211E-2</c:v>
                </c:pt>
                <c:pt idx="204">
                  <c:v>-2.7940080006374046E-2</c:v>
                </c:pt>
                <c:pt idx="205">
                  <c:v>-2.6025999999546912E-2</c:v>
                </c:pt>
                <c:pt idx="206">
                  <c:v>-2.3618900006113108E-2</c:v>
                </c:pt>
                <c:pt idx="207">
                  <c:v>-2.5040439999429509E-2</c:v>
                </c:pt>
                <c:pt idx="208">
                  <c:v>-2.4519020000298042E-2</c:v>
                </c:pt>
                <c:pt idx="209">
                  <c:v>-2.5540560003719293E-2</c:v>
                </c:pt>
                <c:pt idx="210">
                  <c:v>-2.5526719997287728E-2</c:v>
                </c:pt>
                <c:pt idx="211">
                  <c:v>-2.5655599994934164E-2</c:v>
                </c:pt>
                <c:pt idx="212">
                  <c:v>-2.4941520001448225E-2</c:v>
                </c:pt>
                <c:pt idx="213">
                  <c:v>-2.3940680002851877E-2</c:v>
                </c:pt>
                <c:pt idx="214">
                  <c:v>-2.5702619997900911E-2</c:v>
                </c:pt>
                <c:pt idx="215">
                  <c:v>-2.5095520002651028E-2</c:v>
                </c:pt>
                <c:pt idx="216">
                  <c:v>-2.2868760002893396E-2</c:v>
                </c:pt>
                <c:pt idx="217">
                  <c:v>-2.3553920000267681E-2</c:v>
                </c:pt>
                <c:pt idx="218">
                  <c:v>-2.2677420005493332E-2</c:v>
                </c:pt>
                <c:pt idx="219">
                  <c:v>-2.4063460004981607E-2</c:v>
                </c:pt>
                <c:pt idx="220">
                  <c:v>-2.3603260000527371E-2</c:v>
                </c:pt>
                <c:pt idx="221">
                  <c:v>-1.833197999803815E-2</c:v>
                </c:pt>
                <c:pt idx="222">
                  <c:v>-1.967811999929836E-2</c:v>
                </c:pt>
                <c:pt idx="223">
                  <c:v>-1.959812000131933E-2</c:v>
                </c:pt>
                <c:pt idx="224">
                  <c:v>-1.9178120004653465E-2</c:v>
                </c:pt>
                <c:pt idx="225">
                  <c:v>-1.5125680001801811E-2</c:v>
                </c:pt>
                <c:pt idx="226">
                  <c:v>-1.789754000492394E-2</c:v>
                </c:pt>
                <c:pt idx="227">
                  <c:v>-1.7578620005224366E-2</c:v>
                </c:pt>
                <c:pt idx="228">
                  <c:v>-1.3742000002821442E-2</c:v>
                </c:pt>
                <c:pt idx="229">
                  <c:v>-1.3742240000283346E-2</c:v>
                </c:pt>
                <c:pt idx="230">
                  <c:v>-8.0328199983341619E-3</c:v>
                </c:pt>
                <c:pt idx="231">
                  <c:v>-9.7910600015893579E-3</c:v>
                </c:pt>
                <c:pt idx="232">
                  <c:v>-8.3062199992127717E-3</c:v>
                </c:pt>
                <c:pt idx="233">
                  <c:v>-9.2991199999232776E-3</c:v>
                </c:pt>
                <c:pt idx="234">
                  <c:v>-9.6857600001385435E-3</c:v>
                </c:pt>
                <c:pt idx="235">
                  <c:v>-2.12001999898348E-3</c:v>
                </c:pt>
                <c:pt idx="236">
                  <c:v>1.8307999998796731E-3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89-49E5-A4CC-89203E26A14F}"/>
            </c:ext>
          </c:extLst>
        </c:ser>
        <c:ser>
          <c:idx val="5"/>
          <c:order val="4"/>
          <c:tx>
            <c:strRef>
              <c:f>errors!$M$20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errors!$D$21:$D$64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</c:numCache>
            </c:numRef>
          </c:xVal>
          <c:yVal>
            <c:numRef>
              <c:f>errors!$M$21:$M$960</c:f>
              <c:numCache>
                <c:formatCode>General</c:formatCode>
                <c:ptCount val="9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789-49E5-A4CC-89203E26A14F}"/>
            </c:ext>
          </c:extLst>
        </c:ser>
        <c:ser>
          <c:idx val="6"/>
          <c:order val="5"/>
          <c:tx>
            <c:strRef>
              <c:f>errors!$N$20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errors!$D$21:$D$64</c:f>
                <c:numCache>
                  <c:formatCode>General</c:formatCode>
                  <c:ptCount val="44"/>
                </c:numCache>
              </c:numRef>
            </c:plus>
            <c:minus>
              <c:numRef>
                <c:f>errors!$D$21:$D$64</c:f>
                <c:numCache>
                  <c:formatCode>General</c:formatCode>
                  <c:ptCount val="44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errors!$F$21:$F$960</c:f>
              <c:numCache>
                <c:formatCode>General</c:formatCode>
                <c:ptCount val="940"/>
                <c:pt idx="0">
                  <c:v>-26227</c:v>
                </c:pt>
                <c:pt idx="1">
                  <c:v>-36592</c:v>
                </c:pt>
                <c:pt idx="2">
                  <c:v>-29591.5</c:v>
                </c:pt>
                <c:pt idx="3">
                  <c:v>-48982.5</c:v>
                </c:pt>
                <c:pt idx="4">
                  <c:v>-35551.5</c:v>
                </c:pt>
                <c:pt idx="5">
                  <c:v>-40533.5</c:v>
                </c:pt>
                <c:pt idx="6">
                  <c:v>-39896.5</c:v>
                </c:pt>
                <c:pt idx="7">
                  <c:v>-19282</c:v>
                </c:pt>
                <c:pt idx="8">
                  <c:v>-40649.5</c:v>
                </c:pt>
                <c:pt idx="9">
                  <c:v>-48496</c:v>
                </c:pt>
                <c:pt idx="10">
                  <c:v>-39129.5</c:v>
                </c:pt>
                <c:pt idx="11">
                  <c:v>-39806</c:v>
                </c:pt>
                <c:pt idx="12">
                  <c:v>-44260</c:v>
                </c:pt>
                <c:pt idx="13">
                  <c:v>-33170</c:v>
                </c:pt>
                <c:pt idx="14">
                  <c:v>-46524</c:v>
                </c:pt>
                <c:pt idx="15">
                  <c:v>-45782.5</c:v>
                </c:pt>
                <c:pt idx="16">
                  <c:v>-44950.5</c:v>
                </c:pt>
                <c:pt idx="17">
                  <c:v>-39108.5</c:v>
                </c:pt>
                <c:pt idx="18">
                  <c:v>-39032</c:v>
                </c:pt>
                <c:pt idx="19">
                  <c:v>-39838.5</c:v>
                </c:pt>
                <c:pt idx="20">
                  <c:v>-33897</c:v>
                </c:pt>
                <c:pt idx="21">
                  <c:v>-43991</c:v>
                </c:pt>
                <c:pt idx="22">
                  <c:v>-42234.5</c:v>
                </c:pt>
                <c:pt idx="23">
                  <c:v>-45833.5</c:v>
                </c:pt>
                <c:pt idx="24">
                  <c:v>-51603.5</c:v>
                </c:pt>
                <c:pt idx="25">
                  <c:v>-34849.5</c:v>
                </c:pt>
                <c:pt idx="26">
                  <c:v>-42332</c:v>
                </c:pt>
                <c:pt idx="27">
                  <c:v>-37507.5</c:v>
                </c:pt>
                <c:pt idx="28">
                  <c:v>-41646</c:v>
                </c:pt>
                <c:pt idx="29">
                  <c:v>-46426.5</c:v>
                </c:pt>
                <c:pt idx="30">
                  <c:v>-38802.5</c:v>
                </c:pt>
                <c:pt idx="31">
                  <c:v>-50683.5</c:v>
                </c:pt>
                <c:pt idx="32">
                  <c:v>-51133.5</c:v>
                </c:pt>
                <c:pt idx="33">
                  <c:v>-34812.5</c:v>
                </c:pt>
                <c:pt idx="34">
                  <c:v>-21993</c:v>
                </c:pt>
                <c:pt idx="35">
                  <c:v>-18786</c:v>
                </c:pt>
                <c:pt idx="36">
                  <c:v>-43470</c:v>
                </c:pt>
                <c:pt idx="37">
                  <c:v>-49047.5</c:v>
                </c:pt>
                <c:pt idx="38">
                  <c:v>-52658</c:v>
                </c:pt>
                <c:pt idx="39">
                  <c:v>-15099.5</c:v>
                </c:pt>
                <c:pt idx="40">
                  <c:v>-42496.5</c:v>
                </c:pt>
                <c:pt idx="41">
                  <c:v>-54486.5</c:v>
                </c:pt>
                <c:pt idx="42">
                  <c:v>-30370</c:v>
                </c:pt>
                <c:pt idx="43">
                  <c:v>-52792.5</c:v>
                </c:pt>
                <c:pt idx="44">
                  <c:v>-52556</c:v>
                </c:pt>
                <c:pt idx="45">
                  <c:v>-51819</c:v>
                </c:pt>
                <c:pt idx="46">
                  <c:v>-41463</c:v>
                </c:pt>
                <c:pt idx="47">
                  <c:v>-34977</c:v>
                </c:pt>
                <c:pt idx="48">
                  <c:v>-50927</c:v>
                </c:pt>
                <c:pt idx="49">
                  <c:v>-17718.5</c:v>
                </c:pt>
                <c:pt idx="50">
                  <c:v>-35540</c:v>
                </c:pt>
                <c:pt idx="51">
                  <c:v>-30430.5</c:v>
                </c:pt>
                <c:pt idx="52">
                  <c:v>-30472</c:v>
                </c:pt>
                <c:pt idx="53">
                  <c:v>-37197</c:v>
                </c:pt>
                <c:pt idx="54">
                  <c:v>-14299.5</c:v>
                </c:pt>
                <c:pt idx="55">
                  <c:v>-28787.5</c:v>
                </c:pt>
                <c:pt idx="56">
                  <c:v>-50102</c:v>
                </c:pt>
                <c:pt idx="57">
                  <c:v>-33776.5</c:v>
                </c:pt>
                <c:pt idx="58">
                  <c:v>-19310</c:v>
                </c:pt>
                <c:pt idx="59">
                  <c:v>-28838.5</c:v>
                </c:pt>
                <c:pt idx="60">
                  <c:v>-49742.5</c:v>
                </c:pt>
                <c:pt idx="61">
                  <c:v>-30491</c:v>
                </c:pt>
                <c:pt idx="62">
                  <c:v>-34907.5</c:v>
                </c:pt>
                <c:pt idx="63">
                  <c:v>-39922</c:v>
                </c:pt>
                <c:pt idx="64">
                  <c:v>-42536</c:v>
                </c:pt>
                <c:pt idx="65">
                  <c:v>-39183</c:v>
                </c:pt>
                <c:pt idx="66">
                  <c:v>-52428.5</c:v>
                </c:pt>
                <c:pt idx="67">
                  <c:v>-38965</c:v>
                </c:pt>
                <c:pt idx="68">
                  <c:v>-23770.5</c:v>
                </c:pt>
                <c:pt idx="69">
                  <c:v>-52665</c:v>
                </c:pt>
                <c:pt idx="70">
                  <c:v>-51817</c:v>
                </c:pt>
                <c:pt idx="71">
                  <c:v>-25603.5</c:v>
                </c:pt>
                <c:pt idx="72">
                  <c:v>-26028</c:v>
                </c:pt>
                <c:pt idx="73">
                  <c:v>-51912</c:v>
                </c:pt>
                <c:pt idx="74">
                  <c:v>-21912.5</c:v>
                </c:pt>
                <c:pt idx="75">
                  <c:v>-52628</c:v>
                </c:pt>
                <c:pt idx="76">
                  <c:v>-40742.5</c:v>
                </c:pt>
                <c:pt idx="77">
                  <c:v>-54296.5</c:v>
                </c:pt>
                <c:pt idx="78">
                  <c:v>-23610.5</c:v>
                </c:pt>
                <c:pt idx="79">
                  <c:v>-49879.5</c:v>
                </c:pt>
                <c:pt idx="80">
                  <c:v>-21284</c:v>
                </c:pt>
                <c:pt idx="81">
                  <c:v>-54129.5</c:v>
                </c:pt>
                <c:pt idx="82">
                  <c:v>-53381</c:v>
                </c:pt>
                <c:pt idx="83">
                  <c:v>-22563.5</c:v>
                </c:pt>
                <c:pt idx="84">
                  <c:v>-54475</c:v>
                </c:pt>
                <c:pt idx="85">
                  <c:v>-55816.5</c:v>
                </c:pt>
                <c:pt idx="86">
                  <c:v>-52547</c:v>
                </c:pt>
                <c:pt idx="87">
                  <c:v>-17644</c:v>
                </c:pt>
                <c:pt idx="88">
                  <c:v>-17701.5</c:v>
                </c:pt>
                <c:pt idx="89">
                  <c:v>-34064</c:v>
                </c:pt>
                <c:pt idx="90">
                  <c:v>-49981.5</c:v>
                </c:pt>
                <c:pt idx="91">
                  <c:v>-53286</c:v>
                </c:pt>
                <c:pt idx="92">
                  <c:v>-26421.5</c:v>
                </c:pt>
                <c:pt idx="93">
                  <c:v>-57045</c:v>
                </c:pt>
                <c:pt idx="94">
                  <c:v>-49684.5</c:v>
                </c:pt>
                <c:pt idx="95">
                  <c:v>-54980</c:v>
                </c:pt>
                <c:pt idx="96">
                  <c:v>-14242.5</c:v>
                </c:pt>
                <c:pt idx="97">
                  <c:v>-13400.5</c:v>
                </c:pt>
                <c:pt idx="98">
                  <c:v>-26278</c:v>
                </c:pt>
                <c:pt idx="99">
                  <c:v>-34669</c:v>
                </c:pt>
                <c:pt idx="100">
                  <c:v>-25453</c:v>
                </c:pt>
                <c:pt idx="101">
                  <c:v>-57626.5</c:v>
                </c:pt>
                <c:pt idx="102">
                  <c:v>-56789.5</c:v>
                </c:pt>
                <c:pt idx="103">
                  <c:v>-15127</c:v>
                </c:pt>
                <c:pt idx="104">
                  <c:v>-32175.5</c:v>
                </c:pt>
                <c:pt idx="105">
                  <c:v>-53293</c:v>
                </c:pt>
                <c:pt idx="106">
                  <c:v>-34669</c:v>
                </c:pt>
                <c:pt idx="107">
                  <c:v>0</c:v>
                </c:pt>
                <c:pt idx="108">
                  <c:v>25590</c:v>
                </c:pt>
                <c:pt idx="109">
                  <c:v>25511</c:v>
                </c:pt>
                <c:pt idx="110">
                  <c:v>25522.5</c:v>
                </c:pt>
                <c:pt idx="111">
                  <c:v>25504</c:v>
                </c:pt>
                <c:pt idx="112">
                  <c:v>17954.5</c:v>
                </c:pt>
                <c:pt idx="113">
                  <c:v>19695</c:v>
                </c:pt>
                <c:pt idx="114">
                  <c:v>18830.5</c:v>
                </c:pt>
                <c:pt idx="115">
                  <c:v>17961.5</c:v>
                </c:pt>
                <c:pt idx="116">
                  <c:v>18851.5</c:v>
                </c:pt>
                <c:pt idx="117">
                  <c:v>19535</c:v>
                </c:pt>
                <c:pt idx="118">
                  <c:v>18863</c:v>
                </c:pt>
                <c:pt idx="119">
                  <c:v>15241</c:v>
                </c:pt>
                <c:pt idx="120">
                  <c:v>17118</c:v>
                </c:pt>
                <c:pt idx="121">
                  <c:v>5151</c:v>
                </c:pt>
                <c:pt idx="122">
                  <c:v>17143.5</c:v>
                </c:pt>
                <c:pt idx="123">
                  <c:v>17092.5</c:v>
                </c:pt>
                <c:pt idx="124">
                  <c:v>17952</c:v>
                </c:pt>
                <c:pt idx="125">
                  <c:v>12838</c:v>
                </c:pt>
                <c:pt idx="126">
                  <c:v>11911</c:v>
                </c:pt>
                <c:pt idx="127">
                  <c:v>18777</c:v>
                </c:pt>
                <c:pt idx="128">
                  <c:v>12868</c:v>
                </c:pt>
                <c:pt idx="129">
                  <c:v>14595</c:v>
                </c:pt>
                <c:pt idx="130">
                  <c:v>11910.5</c:v>
                </c:pt>
                <c:pt idx="131">
                  <c:v>12875</c:v>
                </c:pt>
                <c:pt idx="132">
                  <c:v>18777</c:v>
                </c:pt>
                <c:pt idx="133">
                  <c:v>7749</c:v>
                </c:pt>
                <c:pt idx="134">
                  <c:v>10423.5</c:v>
                </c:pt>
                <c:pt idx="135">
                  <c:v>12798</c:v>
                </c:pt>
                <c:pt idx="136">
                  <c:v>14541</c:v>
                </c:pt>
                <c:pt idx="137">
                  <c:v>13720</c:v>
                </c:pt>
                <c:pt idx="138">
                  <c:v>13720</c:v>
                </c:pt>
                <c:pt idx="139">
                  <c:v>13727</c:v>
                </c:pt>
                <c:pt idx="140">
                  <c:v>13787.5</c:v>
                </c:pt>
                <c:pt idx="141">
                  <c:v>14452.5</c:v>
                </c:pt>
                <c:pt idx="142">
                  <c:v>14524</c:v>
                </c:pt>
                <c:pt idx="143">
                  <c:v>14524.5</c:v>
                </c:pt>
                <c:pt idx="144">
                  <c:v>15233</c:v>
                </c:pt>
                <c:pt idx="145">
                  <c:v>15342</c:v>
                </c:pt>
                <c:pt idx="146">
                  <c:v>15342.5</c:v>
                </c:pt>
                <c:pt idx="147">
                  <c:v>15351.5</c:v>
                </c:pt>
                <c:pt idx="148">
                  <c:v>15375</c:v>
                </c:pt>
                <c:pt idx="149">
                  <c:v>15438</c:v>
                </c:pt>
                <c:pt idx="150">
                  <c:v>17891</c:v>
                </c:pt>
                <c:pt idx="151">
                  <c:v>17891.5</c:v>
                </c:pt>
                <c:pt idx="152">
                  <c:v>17961</c:v>
                </c:pt>
                <c:pt idx="153">
                  <c:v>17963</c:v>
                </c:pt>
                <c:pt idx="154">
                  <c:v>19492.5</c:v>
                </c:pt>
                <c:pt idx="155">
                  <c:v>19492.5</c:v>
                </c:pt>
                <c:pt idx="156">
                  <c:v>19499.5</c:v>
                </c:pt>
                <c:pt idx="157">
                  <c:v>19499.5</c:v>
                </c:pt>
                <c:pt idx="158">
                  <c:v>20387</c:v>
                </c:pt>
                <c:pt idx="159">
                  <c:v>20387</c:v>
                </c:pt>
                <c:pt idx="160">
                  <c:v>20389.5</c:v>
                </c:pt>
                <c:pt idx="161">
                  <c:v>20389.5</c:v>
                </c:pt>
                <c:pt idx="162">
                  <c:v>21110.5</c:v>
                </c:pt>
                <c:pt idx="163">
                  <c:v>22076</c:v>
                </c:pt>
                <c:pt idx="164">
                  <c:v>22076</c:v>
                </c:pt>
                <c:pt idx="165">
                  <c:v>22076.5</c:v>
                </c:pt>
                <c:pt idx="166">
                  <c:v>22076.5</c:v>
                </c:pt>
                <c:pt idx="167">
                  <c:v>22986</c:v>
                </c:pt>
                <c:pt idx="168">
                  <c:v>23924</c:v>
                </c:pt>
                <c:pt idx="169">
                  <c:v>24728</c:v>
                </c:pt>
                <c:pt idx="170">
                  <c:v>25583</c:v>
                </c:pt>
                <c:pt idx="171">
                  <c:v>26466</c:v>
                </c:pt>
                <c:pt idx="172">
                  <c:v>28969</c:v>
                </c:pt>
                <c:pt idx="173">
                  <c:v>29708</c:v>
                </c:pt>
                <c:pt idx="174">
                  <c:v>29761</c:v>
                </c:pt>
                <c:pt idx="175">
                  <c:v>29761.5</c:v>
                </c:pt>
                <c:pt idx="176">
                  <c:v>29763.5</c:v>
                </c:pt>
                <c:pt idx="177">
                  <c:v>29768</c:v>
                </c:pt>
                <c:pt idx="178">
                  <c:v>29768.5</c:v>
                </c:pt>
                <c:pt idx="179">
                  <c:v>29777.5</c:v>
                </c:pt>
                <c:pt idx="180">
                  <c:v>29807.5</c:v>
                </c:pt>
                <c:pt idx="181">
                  <c:v>30600</c:v>
                </c:pt>
                <c:pt idx="182">
                  <c:v>30618.5</c:v>
                </c:pt>
                <c:pt idx="183">
                  <c:v>31500</c:v>
                </c:pt>
                <c:pt idx="184">
                  <c:v>31544</c:v>
                </c:pt>
                <c:pt idx="185">
                  <c:v>32231.5</c:v>
                </c:pt>
                <c:pt idx="186">
                  <c:v>32238.5</c:v>
                </c:pt>
                <c:pt idx="187">
                  <c:v>32248</c:v>
                </c:pt>
                <c:pt idx="188">
                  <c:v>32285.5</c:v>
                </c:pt>
                <c:pt idx="189">
                  <c:v>32287.5</c:v>
                </c:pt>
                <c:pt idx="190">
                  <c:v>32290</c:v>
                </c:pt>
                <c:pt idx="191">
                  <c:v>32292</c:v>
                </c:pt>
                <c:pt idx="192">
                  <c:v>32292.5</c:v>
                </c:pt>
                <c:pt idx="193">
                  <c:v>32294.5</c:v>
                </c:pt>
                <c:pt idx="194">
                  <c:v>32299</c:v>
                </c:pt>
                <c:pt idx="195">
                  <c:v>32304</c:v>
                </c:pt>
                <c:pt idx="196">
                  <c:v>32306</c:v>
                </c:pt>
                <c:pt idx="197">
                  <c:v>32317.5</c:v>
                </c:pt>
                <c:pt idx="198">
                  <c:v>32318</c:v>
                </c:pt>
                <c:pt idx="199">
                  <c:v>32320</c:v>
                </c:pt>
                <c:pt idx="200">
                  <c:v>32322.5</c:v>
                </c:pt>
                <c:pt idx="201">
                  <c:v>32324.5</c:v>
                </c:pt>
                <c:pt idx="202">
                  <c:v>32327</c:v>
                </c:pt>
                <c:pt idx="203">
                  <c:v>32329.5</c:v>
                </c:pt>
                <c:pt idx="204">
                  <c:v>32338</c:v>
                </c:pt>
                <c:pt idx="205">
                  <c:v>32350</c:v>
                </c:pt>
                <c:pt idx="206">
                  <c:v>32352.5</c:v>
                </c:pt>
                <c:pt idx="207">
                  <c:v>32359</c:v>
                </c:pt>
                <c:pt idx="208">
                  <c:v>32359.5</c:v>
                </c:pt>
                <c:pt idx="209">
                  <c:v>32366</c:v>
                </c:pt>
                <c:pt idx="210">
                  <c:v>32392</c:v>
                </c:pt>
                <c:pt idx="211">
                  <c:v>32410</c:v>
                </c:pt>
                <c:pt idx="212">
                  <c:v>32422</c:v>
                </c:pt>
                <c:pt idx="213">
                  <c:v>32873</c:v>
                </c:pt>
                <c:pt idx="214">
                  <c:v>33069.5</c:v>
                </c:pt>
                <c:pt idx="215">
                  <c:v>33072</c:v>
                </c:pt>
                <c:pt idx="216">
                  <c:v>34011</c:v>
                </c:pt>
                <c:pt idx="217">
                  <c:v>34062</c:v>
                </c:pt>
                <c:pt idx="218">
                  <c:v>34099.5</c:v>
                </c:pt>
                <c:pt idx="219">
                  <c:v>34118.5</c:v>
                </c:pt>
                <c:pt idx="220">
                  <c:v>34773.5</c:v>
                </c:pt>
                <c:pt idx="221">
                  <c:v>35615.5</c:v>
                </c:pt>
                <c:pt idx="222">
                  <c:v>35807</c:v>
                </c:pt>
                <c:pt idx="223">
                  <c:v>35807</c:v>
                </c:pt>
                <c:pt idx="224">
                  <c:v>35807</c:v>
                </c:pt>
                <c:pt idx="225">
                  <c:v>36498</c:v>
                </c:pt>
                <c:pt idx="226">
                  <c:v>36606.5</c:v>
                </c:pt>
                <c:pt idx="227">
                  <c:v>36669.5</c:v>
                </c:pt>
                <c:pt idx="228">
                  <c:v>37450</c:v>
                </c:pt>
                <c:pt idx="229">
                  <c:v>37464</c:v>
                </c:pt>
                <c:pt idx="230">
                  <c:v>38164.5</c:v>
                </c:pt>
                <c:pt idx="231">
                  <c:v>38228.5</c:v>
                </c:pt>
                <c:pt idx="232">
                  <c:v>38279.5</c:v>
                </c:pt>
                <c:pt idx="233">
                  <c:v>38282</c:v>
                </c:pt>
                <c:pt idx="234">
                  <c:v>38336</c:v>
                </c:pt>
                <c:pt idx="235">
                  <c:v>39084.5</c:v>
                </c:pt>
                <c:pt idx="236">
                  <c:v>39870</c:v>
                </c:pt>
              </c:numCache>
            </c:numRef>
          </c:xVal>
          <c:yVal>
            <c:numRef>
              <c:f>errors!$N$21:$N$960</c:f>
              <c:numCache>
                <c:formatCode>General</c:formatCode>
                <c:ptCount val="9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89-49E5-A4CC-89203E26A14F}"/>
            </c:ext>
          </c:extLst>
        </c:ser>
        <c:ser>
          <c:idx val="9"/>
          <c:order val="6"/>
          <c:tx>
            <c:strRef>
              <c:f>errors!$AX$1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errors!$AW$2:$AW$106</c:f>
              <c:numCache>
                <c:formatCode>General</c:formatCode>
                <c:ptCount val="10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</c:numCache>
            </c:numRef>
          </c:xVal>
          <c:yVal>
            <c:numRef>
              <c:f>errors!$AX$2:$AX$106</c:f>
              <c:numCache>
                <c:formatCode>General</c:formatCode>
                <c:ptCount val="105"/>
                <c:pt idx="0">
                  <c:v>7.8327787950271177E-2</c:v>
                </c:pt>
                <c:pt idx="1">
                  <c:v>6.8266736213920209E-2</c:v>
                </c:pt>
                <c:pt idx="2">
                  <c:v>5.8279091632937478E-2</c:v>
                </c:pt>
                <c:pt idx="3">
                  <c:v>4.8416292758481562E-2</c:v>
                </c:pt>
                <c:pt idx="4">
                  <c:v>3.8742759003785335E-2</c:v>
                </c:pt>
                <c:pt idx="5">
                  <c:v>2.9337879801499614E-2</c:v>
                </c:pt>
                <c:pt idx="6">
                  <c:v>2.0297266777297998E-2</c:v>
                </c:pt>
                <c:pt idx="7">
                  <c:v>1.1732306836780525E-2</c:v>
                </c:pt>
                <c:pt idx="8">
                  <c:v>3.7667569624732014E-3</c:v>
                </c:pt>
                <c:pt idx="9">
                  <c:v>-3.4707845164350035E-3</c:v>
                </c:pt>
                <c:pt idx="10">
                  <c:v>-9.8588484994732162E-3</c:v>
                </c:pt>
                <c:pt idx="11">
                  <c:v>-1.5298139026406747E-2</c:v>
                </c:pt>
                <c:pt idx="12">
                  <c:v>-1.9726320347400676E-2</c:v>
                </c:pt>
                <c:pt idx="13">
                  <c:v>-2.3128172751511453E-2</c:v>
                </c:pt>
                <c:pt idx="14">
                  <c:v>-2.5537671697418156E-2</c:v>
                </c:pt>
                <c:pt idx="15">
                  <c:v>-2.7031324626598935E-2</c:v>
                </c:pt>
                <c:pt idx="16">
                  <c:v>-2.7715234657458343E-2</c:v>
                </c:pt>
                <c:pt idx="17">
                  <c:v>-2.771008563961163E-2</c:v>
                </c:pt>
                <c:pt idx="18">
                  <c:v>-2.7137894254860739E-2</c:v>
                </c:pt>
                <c:pt idx="19">
                  <c:v>-2.6112665799529658E-2</c:v>
                </c:pt>
                <c:pt idx="20">
                  <c:v>-2.4735253789129122E-2</c:v>
                </c:pt>
                <c:pt idx="21">
                  <c:v>-2.3091569965230256E-2</c:v>
                </c:pt>
                <c:pt idx="22">
                  <c:v>-2.1252940187691947E-2</c:v>
                </c:pt>
                <c:pt idx="23">
                  <c:v>-1.9277564226131128E-2</c:v>
                </c:pt>
                <c:pt idx="24">
                  <c:v>-1.7212377256406865E-2</c:v>
                </c:pt>
                <c:pt idx="25">
                  <c:v>-1.5094921331815968E-2</c:v>
                </c:pt>
                <c:pt idx="26">
                  <c:v>-1.2955045980641185E-2</c:v>
                </c:pt>
                <c:pt idx="27">
                  <c:v>-1.0816375443030487E-2</c:v>
                </c:pt>
                <c:pt idx="28">
                  <c:v>-8.6975371702592823E-3</c:v>
                </c:pt>
                <c:pt idx="29">
                  <c:v>-6.6131703056377293E-3</c:v>
                </c:pt>
                <c:pt idx="30">
                  <c:v>-4.5747416554043699E-3</c:v>
                </c:pt>
                <c:pt idx="31">
                  <c:v>-2.5911989134900348E-3</c:v>
                </c:pt>
                <c:pt idx="32">
                  <c:v>-6.6949017924070042E-4</c:v>
                </c:pt>
                <c:pt idx="33">
                  <c:v>1.1850236338319213E-3</c:v>
                </c:pt>
                <c:pt idx="34">
                  <c:v>2.9682404779953278E-3</c:v>
                </c:pt>
                <c:pt idx="35">
                  <c:v>4.6770541219048924E-3</c:v>
                </c:pt>
                <c:pt idx="36">
                  <c:v>6.3091418366756358E-3</c:v>
                </c:pt>
                <c:pt idx="37">
                  <c:v>7.8627921557207596E-3</c:v>
                </c:pt>
                <c:pt idx="38">
                  <c:v>9.3367651702217086E-3</c:v>
                </c:pt>
                <c:pt idx="39">
                  <c:v>1.0730180047069056E-2</c:v>
                </c:pt>
                <c:pt idx="40">
                  <c:v>1.204242581334207E-2</c:v>
                </c:pt>
                <c:pt idx="41">
                  <c:v>1.3273092102790353E-2</c:v>
                </c:pt>
                <c:pt idx="42">
                  <c:v>1.4421916736850136E-2</c:v>
                </c:pt>
                <c:pt idx="43">
                  <c:v>1.5488746958802556E-2</c:v>
                </c:pt>
                <c:pt idx="44">
                  <c:v>1.6473511065598134E-2</c:v>
                </c:pt>
                <c:pt idx="45">
                  <c:v>1.7376197238770916E-2</c:v>
                </c:pt>
                <c:pt idx="46">
                  <c:v>1.8196836644427915E-2</c:v>
                </c:pt>
                <c:pt idx="47">
                  <c:v>1.8935488365458553E-2</c:v>
                </c:pt>
                <c:pt idx="48">
                  <c:v>1.959222440438968E-2</c:v>
                </c:pt>
                <c:pt idx="49">
                  <c:v>2.0167113772621023E-2</c:v>
                </c:pt>
                <c:pt idx="50">
                  <c:v>2.0660205463084384E-2</c:v>
                </c:pt>
                <c:pt idx="51">
                  <c:v>2.1071510791371553E-2</c:v>
                </c:pt>
                <c:pt idx="52">
                  <c:v>2.1400986103913222E-2</c:v>
                </c:pt>
                <c:pt idx="53">
                  <c:v>2.1648517136917435E-2</c:v>
                </c:pt>
                <c:pt idx="54">
                  <c:v>2.1813906345744816E-2</c:v>
                </c:pt>
                <c:pt idx="55">
                  <c:v>2.1896864324862458E-2</c:v>
                </c:pt>
                <c:pt idx="56">
                  <c:v>2.1897006048305544E-2</c:v>
                </c:pt>
                <c:pt idx="57">
                  <c:v>2.1813852149045819E-2</c:v>
                </c:pt>
                <c:pt idx="58">
                  <c:v>2.1646834907469353E-2</c:v>
                </c:pt>
                <c:pt idx="59">
                  <c:v>2.1395308123567228E-2</c:v>
                </c:pt>
                <c:pt idx="60">
                  <c:v>2.1058559687147309E-2</c:v>
                </c:pt>
                <c:pt idx="61">
                  <c:v>2.0635825500966855E-2</c:v>
                </c:pt>
                <c:pt idx="62">
                  <c:v>2.012630349269813E-2</c:v>
                </c:pt>
                <c:pt idx="63">
                  <c:v>1.9529166780376375E-2</c:v>
                </c:pt>
                <c:pt idx="64">
                  <c:v>1.8843575605010196E-2</c:v>
                </c:pt>
                <c:pt idx="65">
                  <c:v>1.806868835332702E-2</c:v>
                </c:pt>
                <c:pt idx="66">
                  <c:v>1.7203672777668988E-2</c:v>
                </c:pt>
                <c:pt idx="67">
                  <c:v>1.6247719280143007E-2</c:v>
                </c:pt>
                <c:pt idx="68">
                  <c:v>1.5200058768953383E-2</c:v>
                </c:pt>
                <c:pt idx="69">
                  <c:v>1.4059988044060345E-2</c:v>
                </c:pt>
                <c:pt idx="70">
                  <c:v>1.2826905897606437E-2</c:v>
                </c:pt>
                <c:pt idx="71">
                  <c:v>1.1500363153062979E-2</c:v>
                </c:pt>
                <c:pt idx="72">
                  <c:v>1.0080129818264276E-2</c:v>
                </c:pt>
                <c:pt idx="73">
                  <c:v>8.5662825652356028E-3</c:v>
                </c:pt>
                <c:pt idx="74">
                  <c:v>6.9593161044491716E-3</c:v>
                </c:pt>
                <c:pt idx="75">
                  <c:v>5.2602829477346562E-3</c:v>
                </c:pt>
                <c:pt idx="76">
                  <c:v>3.4709677826288282E-3</c:v>
                </c:pt>
                <c:pt idx="77">
                  <c:v>1.5941053558710307E-3</c:v>
                </c:pt>
                <c:pt idx="78">
                  <c:v>-3.6634561615218539E-4</c:v>
                </c:pt>
                <c:pt idx="79">
                  <c:v>-2.4048556125207694E-3</c:v>
                </c:pt>
                <c:pt idx="80">
                  <c:v>-4.5138828745529538E-3</c:v>
                </c:pt>
                <c:pt idx="81">
                  <c:v>-6.6833109979253912E-3</c:v>
                </c:pt>
                <c:pt idx="82">
                  <c:v>-8.899735010256777E-3</c:v>
                </c:pt>
                <c:pt idx="83">
                  <c:v>-1.1145562170744444E-2</c:v>
                </c:pt>
                <c:pt idx="84">
                  <c:v>-1.3397892024722278E-2</c:v>
                </c:pt>
                <c:pt idx="85">
                  <c:v>-1.5627141791915523E-2</c:v>
                </c:pt>
                <c:pt idx="86">
                  <c:v>-1.7795393074795208E-2</c:v>
                </c:pt>
                <c:pt idx="87">
                  <c:v>-1.9854466338192087E-2</c:v>
                </c:pt>
                <c:pt idx="88">
                  <c:v>-2.1743803887073421E-2</c:v>
                </c:pt>
                <c:pt idx="89">
                  <c:v>-2.3388394277364371E-2</c:v>
                </c:pt>
                <c:pt idx="90">
                  <c:v>-2.4697232589120453E-2</c:v>
                </c:pt>
                <c:pt idx="91">
                  <c:v>-2.5563171647493735E-2</c:v>
                </c:pt>
                <c:pt idx="92">
                  <c:v>-2.586536328325496E-2</c:v>
                </c:pt>
                <c:pt idx="93">
                  <c:v>-2.5475543296517418E-2</c:v>
                </c:pt>
                <c:pt idx="94">
                  <c:v>-2.4268806863238054E-2</c:v>
                </c:pt>
                <c:pt idx="95">
                  <c:v>-2.2138046334649553E-2</c:v>
                </c:pt>
                <c:pt idx="96">
                  <c:v>-1.9009237756329983E-2</c:v>
                </c:pt>
                <c:pt idx="97">
                  <c:v>-1.4853327134459714E-2</c:v>
                </c:pt>
                <c:pt idx="98">
                  <c:v>-9.6907885957607451E-3</c:v>
                </c:pt>
                <c:pt idx="99">
                  <c:v>-3.5872892954658675E-3</c:v>
                </c:pt>
                <c:pt idx="100">
                  <c:v>3.357872818938179E-3</c:v>
                </c:pt>
                <c:pt idx="101">
                  <c:v>1.102663883301145E-2</c:v>
                </c:pt>
                <c:pt idx="102">
                  <c:v>1.92962350560777E-2</c:v>
                </c:pt>
                <c:pt idx="103">
                  <c:v>2.8049714705556457E-2</c:v>
                </c:pt>
                <c:pt idx="104">
                  <c:v>3.7182226562181633E-2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789-49E5-A4CC-89203E26A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3738160"/>
        <c:axId val="1"/>
      </c:scatterChart>
      <c:valAx>
        <c:axId val="833738160"/>
        <c:scaling>
          <c:orientation val="minMax"/>
          <c:max val="45000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1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373816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O-C Diagr.</a:t>
            </a:r>
          </a:p>
        </c:rich>
      </c:tx>
      <c:layout>
        <c:manualLayout>
          <c:xMode val="edge"/>
          <c:yMode val="edge"/>
          <c:x val="0.40232852670524616"/>
          <c:y val="3.4582261375743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53021793978989"/>
          <c:y val="0.15841635215666305"/>
          <c:w val="0.82078373610438049"/>
          <c:h val="0.633665408626652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2'!$H$21:$H$939</c:f>
              <c:numCache>
                <c:formatCode>General</c:formatCode>
                <c:ptCount val="919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112">
                  <c:v>2.7467160005471669E-2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3-40D5-85F7-1E4812197D42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1E-3</c:v>
                  </c:pt>
                  <c:pt idx="283">
                    <c:v>4.0000000000000001E-3</c:v>
                  </c:pt>
                  <c:pt idx="284">
                    <c:v>8.0000000000000004E-4</c:v>
                  </c:pt>
                  <c:pt idx="285">
                    <c:v>1.1000000000000001E-3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6">
                    <c:v>5.0000000000000001E-4</c:v>
                  </c:pt>
                  <c:pt idx="297">
                    <c:v>1E-4</c:v>
                  </c:pt>
                  <c:pt idx="299">
                    <c:v>2.0000000000000001E-4</c:v>
                  </c:pt>
                </c:numCache>
              </c:numRef>
            </c:plus>
            <c:minus>
              <c:numRef>
                <c:f>'Active 2'!$D$21:$D$939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1E-3</c:v>
                  </c:pt>
                  <c:pt idx="283">
                    <c:v>4.0000000000000001E-3</c:v>
                  </c:pt>
                  <c:pt idx="284">
                    <c:v>8.0000000000000004E-4</c:v>
                  </c:pt>
                  <c:pt idx="285">
                    <c:v>1.1000000000000001E-3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6">
                    <c:v>5.0000000000000001E-4</c:v>
                  </c:pt>
                  <c:pt idx="297">
                    <c:v>1E-4</c:v>
                  </c:pt>
                  <c:pt idx="299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2'!$I$21:$I$939</c:f>
              <c:numCache>
                <c:formatCode>General</c:formatCode>
                <c:ptCount val="919"/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0">
                  <c:v>5.148004000147921E-2</c:v>
                </c:pt>
                <c:pt idx="71">
                  <c:v>9.1480039998714346E-2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79">
                  <c:v>6.5901580001082039E-2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4">
                  <c:v>-8.199986000181525E-2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89">
                  <c:v>-9.7664679997251369E-2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0">
                  <c:v>-5.614088000220363E-2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  <c:pt idx="110">
                  <c:v>-8.9999999909196049E-4</c:v>
                </c:pt>
                <c:pt idx="111">
                  <c:v>5.3688400003011338E-3</c:v>
                </c:pt>
                <c:pt idx="113">
                  <c:v>3.1242739998560864E-2</c:v>
                </c:pt>
                <c:pt idx="114">
                  <c:v>1.4145820001431275E-2</c:v>
                </c:pt>
                <c:pt idx="115">
                  <c:v>7.9672400024719536E-3</c:v>
                </c:pt>
                <c:pt idx="116">
                  <c:v>3.9166319998912513E-2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27">
                  <c:v>1.5636439995432738E-2</c:v>
                </c:pt>
                <c:pt idx="128">
                  <c:v>1.3349799999559764E-2</c:v>
                </c:pt>
                <c:pt idx="130">
                  <c:v>3.6244400034775026E-3</c:v>
                </c:pt>
                <c:pt idx="135">
                  <c:v>5.8639199996832758E-3</c:v>
                </c:pt>
                <c:pt idx="136">
                  <c:v>7.3427000024821609E-3</c:v>
                </c:pt>
                <c:pt idx="137">
                  <c:v>5.2351199992699549E-3</c:v>
                </c:pt>
                <c:pt idx="138">
                  <c:v>6.127540000306908E-3</c:v>
                </c:pt>
                <c:pt idx="141">
                  <c:v>7.3636800007079728E-3</c:v>
                </c:pt>
                <c:pt idx="142">
                  <c:v>-1.0529220002354123E-2</c:v>
                </c:pt>
                <c:pt idx="144">
                  <c:v>-3.0293399977381341E-3</c:v>
                </c:pt>
                <c:pt idx="146">
                  <c:v>1.0706680004659574E-2</c:v>
                </c:pt>
                <c:pt idx="147">
                  <c:v>1.570668000204023E-2</c:v>
                </c:pt>
                <c:pt idx="148">
                  <c:v>-5.4013800036045723E-3</c:v>
                </c:pt>
                <c:pt idx="149">
                  <c:v>-9.0174000069964677E-4</c:v>
                </c:pt>
                <c:pt idx="150">
                  <c:v>2.9909200020483695E-3</c:v>
                </c:pt>
                <c:pt idx="155">
                  <c:v>1.9793999963440001E-3</c:v>
                </c:pt>
                <c:pt idx="156">
                  <c:v>-8.1662000011419877E-3</c:v>
                </c:pt>
                <c:pt idx="169">
                  <c:v>-2.1908640002948232E-2</c:v>
                </c:pt>
                <c:pt idx="170">
                  <c:v>-2.4408760000369512E-2</c:v>
                </c:pt>
                <c:pt idx="171">
                  <c:v>-2.3516100001870655E-2</c:v>
                </c:pt>
                <c:pt idx="173">
                  <c:v>-2.7624399997876026E-2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73-40D5-85F7-1E4812197D42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'Active 2'!$D$21:$D$33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2'!$J$21:$J$939</c:f>
              <c:numCache>
                <c:formatCode>General</c:formatCode>
                <c:ptCount val="919"/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8.3564999949885532E-3</c:v>
                </c:pt>
                <c:pt idx="124">
                  <c:v>1.0045099996204954E-2</c:v>
                </c:pt>
                <c:pt idx="125">
                  <c:v>9.6081599986064248E-3</c:v>
                </c:pt>
                <c:pt idx="126">
                  <c:v>8.0295799998566508E-3</c:v>
                </c:pt>
                <c:pt idx="129">
                  <c:v>5.0817199953598902E-3</c:v>
                </c:pt>
                <c:pt idx="131">
                  <c:v>6.551279999257531E-3</c:v>
                </c:pt>
                <c:pt idx="132">
                  <c:v>6.3726999942446128E-3</c:v>
                </c:pt>
                <c:pt idx="133">
                  <c:v>6.9582599971909076E-3</c:v>
                </c:pt>
                <c:pt idx="134">
                  <c:v>4.8650000026100315E-3</c:v>
                </c:pt>
                <c:pt idx="139">
                  <c:v>1.3504399976227432E-3</c:v>
                </c:pt>
                <c:pt idx="140">
                  <c:v>-1.428140007192269E-3</c:v>
                </c:pt>
                <c:pt idx="143">
                  <c:v>-1.7507599986856803E-3</c:v>
                </c:pt>
                <c:pt idx="145">
                  <c:v>-6.6508000600151718E-4</c:v>
                </c:pt>
                <c:pt idx="151">
                  <c:v>-8.2412999981897883E-3</c:v>
                </c:pt>
                <c:pt idx="152">
                  <c:v>-7.5413000013213605E-3</c:v>
                </c:pt>
                <c:pt idx="153">
                  <c:v>-6.7414200020721182E-3</c:v>
                </c:pt>
                <c:pt idx="154">
                  <c:v>-5.6414200080325827E-3</c:v>
                </c:pt>
                <c:pt idx="157">
                  <c:v>-6.520920003822539E-3</c:v>
                </c:pt>
                <c:pt idx="158">
                  <c:v>-5.9209200044278987E-3</c:v>
                </c:pt>
                <c:pt idx="159">
                  <c:v>-7.1138200073619373E-3</c:v>
                </c:pt>
                <c:pt idx="160">
                  <c:v>-6.9138200051384047E-3</c:v>
                </c:pt>
                <c:pt idx="161">
                  <c:v>-8.0261800030712038E-3</c:v>
                </c:pt>
                <c:pt idx="162">
                  <c:v>-9.5641600055387244E-3</c:v>
                </c:pt>
                <c:pt idx="163">
                  <c:v>-8.7641600039205514E-3</c:v>
                </c:pt>
                <c:pt idx="164">
                  <c:v>-1.2042739996104501E-2</c:v>
                </c:pt>
                <c:pt idx="165">
                  <c:v>-1.1042739999538753E-2</c:v>
                </c:pt>
                <c:pt idx="166">
                  <c:v>-1.7479759997513611E-2</c:v>
                </c:pt>
                <c:pt idx="167">
                  <c:v>-1.3395839996519499E-2</c:v>
                </c:pt>
                <c:pt idx="168">
                  <c:v>-1.6652480000630021E-2</c:v>
                </c:pt>
                <c:pt idx="172">
                  <c:v>-1.7524280003271997E-2</c:v>
                </c:pt>
                <c:pt idx="174">
                  <c:v>-1.9396560004679486E-2</c:v>
                </c:pt>
                <c:pt idx="175">
                  <c:v>-2.426804000424454E-2</c:v>
                </c:pt>
                <c:pt idx="176">
                  <c:v>-2.2909280000021681E-2</c:v>
                </c:pt>
                <c:pt idx="177">
                  <c:v>-2.2738760002539493E-2</c:v>
                </c:pt>
                <c:pt idx="178">
                  <c:v>-2.4317339994013309E-2</c:v>
                </c:pt>
                <c:pt idx="179">
                  <c:v>-2.4231660005170852E-2</c:v>
                </c:pt>
                <c:pt idx="180">
                  <c:v>-2.1538879998843186E-2</c:v>
                </c:pt>
                <c:pt idx="181">
                  <c:v>-2.5817460002144799E-2</c:v>
                </c:pt>
                <c:pt idx="182">
                  <c:v>-2.3731900000711903E-2</c:v>
                </c:pt>
                <c:pt idx="183">
                  <c:v>-2.3346699999819975E-2</c:v>
                </c:pt>
                <c:pt idx="185">
                  <c:v>-3.1203459999233019E-2</c:v>
                </c:pt>
                <c:pt idx="207">
                  <c:v>-2.7940080006374046E-2</c:v>
                </c:pt>
                <c:pt idx="210">
                  <c:v>-2.5040439999429509E-2</c:v>
                </c:pt>
                <c:pt idx="219">
                  <c:v>-2.2868760002893396E-2</c:v>
                </c:pt>
                <c:pt idx="223">
                  <c:v>-2.3603260000527371E-2</c:v>
                </c:pt>
                <c:pt idx="234">
                  <c:v>-9.7910600015893579E-3</c:v>
                </c:pt>
                <c:pt idx="235">
                  <c:v>-8.3062199992127717E-3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73-40D5-85F7-1E4812197D42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2'!$K$21:$K$939</c:f>
              <c:numCache>
                <c:formatCode>General</c:formatCode>
                <c:ptCount val="919"/>
                <c:pt idx="184">
                  <c:v>-2.4195999998482876E-2</c:v>
                </c:pt>
                <c:pt idx="186">
                  <c:v>-2.6239999999233987E-2</c:v>
                </c:pt>
                <c:pt idx="187">
                  <c:v>-2.4629281397210434E-2</c:v>
                </c:pt>
                <c:pt idx="188">
                  <c:v>-2.7102539999759756E-2</c:v>
                </c:pt>
                <c:pt idx="189">
                  <c:v>-2.5702660001115873E-2</c:v>
                </c:pt>
                <c:pt idx="190">
                  <c:v>-2.6095679997524712E-2</c:v>
                </c:pt>
                <c:pt idx="191">
                  <c:v>-2.5389180002093781E-2</c:v>
                </c:pt>
                <c:pt idx="192">
                  <c:v>-2.8603500002645887E-2</c:v>
                </c:pt>
                <c:pt idx="193">
                  <c:v>-2.4096400004054885E-2</c:v>
                </c:pt>
                <c:pt idx="194">
                  <c:v>-2.6710719997936394E-2</c:v>
                </c:pt>
                <c:pt idx="195">
                  <c:v>-2.728930000012042E-2</c:v>
                </c:pt>
                <c:pt idx="196">
                  <c:v>-2.3603620000358205E-2</c:v>
                </c:pt>
                <c:pt idx="197">
                  <c:v>-2.4110840000503231E-2</c:v>
                </c:pt>
                <c:pt idx="198">
                  <c:v>-2.2996640000201296E-2</c:v>
                </c:pt>
                <c:pt idx="199">
                  <c:v>-2.5210959996911697E-2</c:v>
                </c:pt>
                <c:pt idx="200">
                  <c:v>-2.5518299997202121E-2</c:v>
                </c:pt>
                <c:pt idx="201">
                  <c:v>-2.779688000009628E-2</c:v>
                </c:pt>
                <c:pt idx="202">
                  <c:v>-2.3811200000636745E-2</c:v>
                </c:pt>
                <c:pt idx="203">
                  <c:v>-2.4804100001347251E-2</c:v>
                </c:pt>
                <c:pt idx="204">
                  <c:v>-2.4718419997952878E-2</c:v>
                </c:pt>
                <c:pt idx="205">
                  <c:v>-2.5311320001492277E-2</c:v>
                </c:pt>
                <c:pt idx="206">
                  <c:v>-2.7004219999071211E-2</c:v>
                </c:pt>
                <c:pt idx="208">
                  <c:v>-2.6025999999546912E-2</c:v>
                </c:pt>
                <c:pt idx="209">
                  <c:v>-2.3618900006113108E-2</c:v>
                </c:pt>
                <c:pt idx="211">
                  <c:v>-2.4519020000298042E-2</c:v>
                </c:pt>
                <c:pt idx="212">
                  <c:v>-2.5540560003719293E-2</c:v>
                </c:pt>
                <c:pt idx="213">
                  <c:v>-2.5526719997287728E-2</c:v>
                </c:pt>
                <c:pt idx="214">
                  <c:v>-2.5655599994934164E-2</c:v>
                </c:pt>
                <c:pt idx="215">
                  <c:v>-2.4941520001448225E-2</c:v>
                </c:pt>
                <c:pt idx="216">
                  <c:v>-2.3940680002851877E-2</c:v>
                </c:pt>
                <c:pt idx="217">
                  <c:v>-2.5702619997900911E-2</c:v>
                </c:pt>
                <c:pt idx="218">
                  <c:v>-2.5095520002651028E-2</c:v>
                </c:pt>
                <c:pt idx="220">
                  <c:v>-2.3553920000267681E-2</c:v>
                </c:pt>
                <c:pt idx="221">
                  <c:v>-2.2677420005493332E-2</c:v>
                </c:pt>
                <c:pt idx="222">
                  <c:v>-2.4063460004981607E-2</c:v>
                </c:pt>
                <c:pt idx="224">
                  <c:v>-1.833197999803815E-2</c:v>
                </c:pt>
                <c:pt idx="225">
                  <c:v>-1.967811999929836E-2</c:v>
                </c:pt>
                <c:pt idx="226">
                  <c:v>-1.959812000131933E-2</c:v>
                </c:pt>
                <c:pt idx="227">
                  <c:v>-1.9178120004653465E-2</c:v>
                </c:pt>
                <c:pt idx="228">
                  <c:v>-1.5125680001801811E-2</c:v>
                </c:pt>
                <c:pt idx="229">
                  <c:v>-1.789754000492394E-2</c:v>
                </c:pt>
                <c:pt idx="230">
                  <c:v>-1.7578620005224366E-2</c:v>
                </c:pt>
                <c:pt idx="231">
                  <c:v>-1.3742000002821442E-2</c:v>
                </c:pt>
                <c:pt idx="232">
                  <c:v>-1.3742240000283346E-2</c:v>
                </c:pt>
                <c:pt idx="233">
                  <c:v>-8.0328199983341619E-3</c:v>
                </c:pt>
                <c:pt idx="236">
                  <c:v>-9.2991199999232776E-3</c:v>
                </c:pt>
                <c:pt idx="237">
                  <c:v>-9.6857600001385435E-3</c:v>
                </c:pt>
                <c:pt idx="238">
                  <c:v>-2.12001999898348E-3</c:v>
                </c:pt>
                <c:pt idx="239">
                  <c:v>-2.12001999898348E-3</c:v>
                </c:pt>
                <c:pt idx="240">
                  <c:v>1.8625199954840355E-3</c:v>
                </c:pt>
                <c:pt idx="241">
                  <c:v>1.8307999998796731E-3</c:v>
                </c:pt>
                <c:pt idx="242">
                  <c:v>2.979659999255091E-3</c:v>
                </c:pt>
                <c:pt idx="243">
                  <c:v>2.2724399968865328E-3</c:v>
                </c:pt>
                <c:pt idx="244">
                  <c:v>2.3723199992673472E-3</c:v>
                </c:pt>
                <c:pt idx="245">
                  <c:v>4.3648599967127666E-3</c:v>
                </c:pt>
                <c:pt idx="246">
                  <c:v>6.0031599568901584E-3</c:v>
                </c:pt>
                <c:pt idx="247">
                  <c:v>8.2002799972542562E-3</c:v>
                </c:pt>
                <c:pt idx="248">
                  <c:v>8.457199961412698E-3</c:v>
                </c:pt>
                <c:pt idx="249">
                  <c:v>1.2508499996329192E-2</c:v>
                </c:pt>
                <c:pt idx="250">
                  <c:v>1.1315600000671111E-2</c:v>
                </c:pt>
                <c:pt idx="251">
                  <c:v>1.3492979996954091E-2</c:v>
                </c:pt>
                <c:pt idx="252">
                  <c:v>1.3492979996954091E-2</c:v>
                </c:pt>
                <c:pt idx="253">
                  <c:v>1.3892980001401156E-2</c:v>
                </c:pt>
                <c:pt idx="254">
                  <c:v>1.4821500000834931E-2</c:v>
                </c:pt>
                <c:pt idx="255">
                  <c:v>1.2442919993191026E-2</c:v>
                </c:pt>
                <c:pt idx="256">
                  <c:v>2.001503999781562E-2</c:v>
                </c:pt>
                <c:pt idx="257">
                  <c:v>1.8757040001219139E-2</c:v>
                </c:pt>
                <c:pt idx="258">
                  <c:v>2.0178459999442566E-2</c:v>
                </c:pt>
                <c:pt idx="259">
                  <c:v>1.987016000202857E-2</c:v>
                </c:pt>
                <c:pt idx="260">
                  <c:v>2.0755600002303254E-2</c:v>
                </c:pt>
                <c:pt idx="261">
                  <c:v>3.2593579999229405E-2</c:v>
                </c:pt>
                <c:pt idx="262">
                  <c:v>3.4227640004246496E-2</c:v>
                </c:pt>
                <c:pt idx="263">
                  <c:v>3.6884319997625425E-2</c:v>
                </c:pt>
                <c:pt idx="264">
                  <c:v>3.9880619995528832E-2</c:v>
                </c:pt>
                <c:pt idx="265">
                  <c:v>4.0080619997752365E-2</c:v>
                </c:pt>
                <c:pt idx="266">
                  <c:v>4.0180619995226152E-2</c:v>
                </c:pt>
                <c:pt idx="267">
                  <c:v>4.1920219999155961E-2</c:v>
                </c:pt>
                <c:pt idx="268">
                  <c:v>4.2020220003905706E-2</c:v>
                </c:pt>
                <c:pt idx="269">
                  <c:v>4.3020220000471454E-2</c:v>
                </c:pt>
                <c:pt idx="270">
                  <c:v>4.2112999995879363E-2</c:v>
                </c:pt>
                <c:pt idx="271">
                  <c:v>4.2112999995879363E-2</c:v>
                </c:pt>
                <c:pt idx="272">
                  <c:v>4.1048140003113076E-2</c:v>
                </c:pt>
                <c:pt idx="273">
                  <c:v>4.3555240001296625E-2</c:v>
                </c:pt>
                <c:pt idx="274">
                  <c:v>4.2447059997357428E-2</c:v>
                </c:pt>
                <c:pt idx="275">
                  <c:v>4.7723619994940236E-2</c:v>
                </c:pt>
                <c:pt idx="276">
                  <c:v>4.7923619997163769E-2</c:v>
                </c:pt>
                <c:pt idx="277">
                  <c:v>4.8023620001913514E-2</c:v>
                </c:pt>
                <c:pt idx="278">
                  <c:v>4.8716040051658638E-2</c:v>
                </c:pt>
                <c:pt idx="279">
                  <c:v>4.9916039875824936E-2</c:v>
                </c:pt>
                <c:pt idx="280">
                  <c:v>5.0416039957781322E-2</c:v>
                </c:pt>
                <c:pt idx="281">
                  <c:v>4.6708219859283417E-2</c:v>
                </c:pt>
                <c:pt idx="282">
                  <c:v>4.3814359814859927E-2</c:v>
                </c:pt>
                <c:pt idx="283">
                  <c:v>5.1205939947976731E-2</c:v>
                </c:pt>
                <c:pt idx="284">
                  <c:v>5.0191379996249452E-2</c:v>
                </c:pt>
                <c:pt idx="285">
                  <c:v>5.181280000397237E-2</c:v>
                </c:pt>
                <c:pt idx="286">
                  <c:v>4.9447940065874718E-2</c:v>
                </c:pt>
                <c:pt idx="287">
                  <c:v>4.964794019178953E-2</c:v>
                </c:pt>
                <c:pt idx="288">
                  <c:v>5.2047939840122126E-2</c:v>
                </c:pt>
                <c:pt idx="289">
                  <c:v>5.207598015840631E-2</c:v>
                </c:pt>
                <c:pt idx="290">
                  <c:v>5.1475859960191883E-2</c:v>
                </c:pt>
                <c:pt idx="291">
                  <c:v>5.0568160040711518E-2</c:v>
                </c:pt>
                <c:pt idx="292">
                  <c:v>5.852197996864561E-2</c:v>
                </c:pt>
                <c:pt idx="293">
                  <c:v>5.9728719934355468E-2</c:v>
                </c:pt>
                <c:pt idx="294">
                  <c:v>5.7835819956380874E-2</c:v>
                </c:pt>
                <c:pt idx="295">
                  <c:v>6.0206819849554449E-2</c:v>
                </c:pt>
                <c:pt idx="296">
                  <c:v>5.9349299997847993E-2</c:v>
                </c:pt>
                <c:pt idx="297">
                  <c:v>6.0910799998964649E-2</c:v>
                </c:pt>
                <c:pt idx="298">
                  <c:v>6.6787359857698902E-2</c:v>
                </c:pt>
                <c:pt idx="299">
                  <c:v>6.9846700003836304E-2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E73-40D5-85F7-1E4812197D42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2'!$L$21:$L$939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E73-40D5-85F7-1E4812197D42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2'!$M$21:$M$939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E73-40D5-85F7-1E4812197D42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2'!$N$21:$N$939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E73-40D5-85F7-1E4812197D42}"/>
            </c:ext>
          </c:extLst>
        </c:ser>
        <c:ser>
          <c:idx val="8"/>
          <c:order val="7"/>
          <c:tx>
            <c:strRef>
              <c:f>'Active 2'!$O$20</c:f>
              <c:strCache>
                <c:ptCount val="1"/>
                <c:pt idx="0">
                  <c:v>Lin.Fit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2'!$F$21:$F$320</c:f>
              <c:numCache>
                <c:formatCode>General</c:formatCode>
                <c:ptCount val="300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2'!$O$21:$O$320</c:f>
              <c:numCache>
                <c:formatCode>General</c:formatCode>
                <c:ptCount val="300"/>
                <c:pt idx="220">
                  <c:v>-5.1899617784472662E-2</c:v>
                </c:pt>
                <c:pt idx="221">
                  <c:v>-5.1575700172414363E-2</c:v>
                </c:pt>
                <c:pt idx="222">
                  <c:v>-5.141158191563816E-2</c:v>
                </c:pt>
                <c:pt idx="223">
                  <c:v>-4.575382095835312E-2</c:v>
                </c:pt>
                <c:pt idx="224">
                  <c:v>-3.8480790842270685E-2</c:v>
                </c:pt>
                <c:pt idx="225">
                  <c:v>-3.6826651570026292E-2</c:v>
                </c:pt>
                <c:pt idx="226">
                  <c:v>-3.6826651570026292E-2</c:v>
                </c:pt>
                <c:pt idx="227">
                  <c:v>-3.6826651570026292E-2</c:v>
                </c:pt>
                <c:pt idx="228">
                  <c:v>-3.0857929705165266E-2</c:v>
                </c:pt>
                <c:pt idx="229">
                  <c:v>-2.9920728080943204E-2</c:v>
                </c:pt>
                <c:pt idx="230">
                  <c:v>-2.9376546492685285E-2</c:v>
                </c:pt>
                <c:pt idx="231">
                  <c:v>-2.2634741260378455E-2</c:v>
                </c:pt>
                <c:pt idx="232">
                  <c:v>-2.2513812018543355E-2</c:v>
                </c:pt>
                <c:pt idx="233">
                  <c:v>-1.6463031025294228E-2</c:v>
                </c:pt>
                <c:pt idx="234">
                  <c:v>-1.5910211634048044E-2</c:v>
                </c:pt>
                <c:pt idx="235">
                  <c:v>-1.5469683681648749E-2</c:v>
                </c:pt>
                <c:pt idx="236">
                  <c:v>-1.544808917417817E-2</c:v>
                </c:pt>
                <c:pt idx="237">
                  <c:v>-1.4981647812814247E-2</c:v>
                </c:pt>
                <c:pt idx="238">
                  <c:v>-8.5162522761305093E-3</c:v>
                </c:pt>
                <c:pt idx="239">
                  <c:v>-8.5162522761305093E-3</c:v>
                </c:pt>
                <c:pt idx="240">
                  <c:v>-1.8781006796823041E-3</c:v>
                </c:pt>
                <c:pt idx="241">
                  <c:v>-1.7312580288825208E-3</c:v>
                </c:pt>
                <c:pt idx="242">
                  <c:v>-1.1568441301658128E-3</c:v>
                </c:pt>
                <c:pt idx="243">
                  <c:v>-1.1179740167188146E-3</c:v>
                </c:pt>
                <c:pt idx="244">
                  <c:v>-1.0575093958012927E-3</c:v>
                </c:pt>
                <c:pt idx="245">
                  <c:v>-8.9771004051919512E-4</c:v>
                </c:pt>
                <c:pt idx="246">
                  <c:v>4.9975904989419395E-3</c:v>
                </c:pt>
                <c:pt idx="247">
                  <c:v>6.4487414009631316E-3</c:v>
                </c:pt>
                <c:pt idx="248">
                  <c:v>6.5610328398100215E-3</c:v>
                </c:pt>
                <c:pt idx="249">
                  <c:v>1.3104168603387756E-2</c:v>
                </c:pt>
                <c:pt idx="250">
                  <c:v>1.3125763110858335E-2</c:v>
                </c:pt>
                <c:pt idx="251">
                  <c:v>1.3726090418539727E-2</c:v>
                </c:pt>
                <c:pt idx="252">
                  <c:v>1.3726090418539727E-2</c:v>
                </c:pt>
                <c:pt idx="253">
                  <c:v>1.3726090418539727E-2</c:v>
                </c:pt>
                <c:pt idx="254">
                  <c:v>1.3752003827504411E-2</c:v>
                </c:pt>
                <c:pt idx="255">
                  <c:v>1.3756322728998516E-2</c:v>
                </c:pt>
                <c:pt idx="256">
                  <c:v>2.0606100498658075E-2</c:v>
                </c:pt>
                <c:pt idx="257">
                  <c:v>2.103799064806916E-2</c:v>
                </c:pt>
                <c:pt idx="258">
                  <c:v>2.1042309549563265E-2</c:v>
                </c:pt>
                <c:pt idx="259">
                  <c:v>2.1625361251268238E-2</c:v>
                </c:pt>
                <c:pt idx="260">
                  <c:v>2.1763566099079756E-2</c:v>
                </c:pt>
                <c:pt idx="261">
                  <c:v>3.5018274784505588E-2</c:v>
                </c:pt>
                <c:pt idx="262">
                  <c:v>3.5851822772868969E-2</c:v>
                </c:pt>
                <c:pt idx="263">
                  <c:v>3.6085043453550902E-2</c:v>
                </c:pt>
                <c:pt idx="264">
                  <c:v>4.1548453843601008E-2</c:v>
                </c:pt>
                <c:pt idx="265">
                  <c:v>4.1548453843601008E-2</c:v>
                </c:pt>
                <c:pt idx="266">
                  <c:v>4.1548453843601008E-2</c:v>
                </c:pt>
                <c:pt idx="267">
                  <c:v>4.318963641136303E-2</c:v>
                </c:pt>
                <c:pt idx="268">
                  <c:v>4.318963641136303E-2</c:v>
                </c:pt>
                <c:pt idx="269">
                  <c:v>4.318963641136303E-2</c:v>
                </c:pt>
                <c:pt idx="270">
                  <c:v>4.3228506524810029E-2</c:v>
                </c:pt>
                <c:pt idx="271">
                  <c:v>4.3228506524810029E-2</c:v>
                </c:pt>
                <c:pt idx="272">
                  <c:v>4.3517872924915491E-2</c:v>
                </c:pt>
                <c:pt idx="273">
                  <c:v>4.3539467432386014E-2</c:v>
                </c:pt>
                <c:pt idx="274">
                  <c:v>4.406205451317341E-2</c:v>
                </c:pt>
                <c:pt idx="275">
                  <c:v>4.8674641308883659E-2</c:v>
                </c:pt>
                <c:pt idx="276">
                  <c:v>4.8674641308883659E-2</c:v>
                </c:pt>
                <c:pt idx="277">
                  <c:v>4.8674641308883659E-2</c:v>
                </c:pt>
                <c:pt idx="278">
                  <c:v>4.8894905285083334E-2</c:v>
                </c:pt>
                <c:pt idx="279">
                  <c:v>4.8894905285083334E-2</c:v>
                </c:pt>
                <c:pt idx="280">
                  <c:v>4.8894905285083334E-2</c:v>
                </c:pt>
                <c:pt idx="281">
                  <c:v>4.9236098503118053E-2</c:v>
                </c:pt>
                <c:pt idx="282">
                  <c:v>4.974140997792903E-2</c:v>
                </c:pt>
                <c:pt idx="283">
                  <c:v>5.0384926300551525E-2</c:v>
                </c:pt>
                <c:pt idx="284">
                  <c:v>5.0523131148363043E-2</c:v>
                </c:pt>
                <c:pt idx="285">
                  <c:v>5.0527450049857148E-2</c:v>
                </c:pt>
                <c:pt idx="286">
                  <c:v>5.081681644996261E-2</c:v>
                </c:pt>
                <c:pt idx="287">
                  <c:v>5.081681644996261E-2</c:v>
                </c:pt>
                <c:pt idx="288">
                  <c:v>5.081681644996261E-2</c:v>
                </c:pt>
                <c:pt idx="289">
                  <c:v>5.1084588342597437E-2</c:v>
                </c:pt>
                <c:pt idx="290">
                  <c:v>5.1145052963515014E-2</c:v>
                </c:pt>
                <c:pt idx="291">
                  <c:v>5.1425781560632211E-2</c:v>
                </c:pt>
                <c:pt idx="292">
                  <c:v>5.6699160284941374E-2</c:v>
                </c:pt>
                <c:pt idx="293">
                  <c:v>5.6902148655164575E-2</c:v>
                </c:pt>
                <c:pt idx="294">
                  <c:v>5.6923743162635154E-2</c:v>
                </c:pt>
                <c:pt idx="295">
                  <c:v>5.7139688237340669E-2</c:v>
                </c:pt>
                <c:pt idx="296">
                  <c:v>5.7329719903081555E-2</c:v>
                </c:pt>
                <c:pt idx="297">
                  <c:v>5.873336288866754E-2</c:v>
                </c:pt>
                <c:pt idx="298">
                  <c:v>6.3345949684377789E-2</c:v>
                </c:pt>
                <c:pt idx="299">
                  <c:v>6.5837955846479668E-2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E73-40D5-85F7-1E4812197D42}"/>
            </c:ext>
          </c:extLst>
        </c:ser>
        <c:ser>
          <c:idx val="9"/>
          <c:order val="8"/>
          <c:tx>
            <c:strRef>
              <c:f>'Active 2'!$T$20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2'!$T$21:$T$939</c:f>
              <c:numCache>
                <c:formatCode>General</c:formatCode>
                <c:ptCount val="919"/>
                <c:pt idx="72">
                  <c:v>-7.9698539997480111E-2</c:v>
                </c:pt>
                <c:pt idx="73">
                  <c:v>-1.1305759999231668E-2</c:v>
                </c:pt>
                <c:pt idx="78">
                  <c:v>-5.2952100002585212E-2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E73-40D5-85F7-1E4812197D42}"/>
            </c:ext>
          </c:extLst>
        </c:ser>
        <c:ser>
          <c:idx val="7"/>
          <c:order val="9"/>
          <c:tx>
            <c:strRef>
              <c:f>'Active 2'!$AX$1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2'!$AW$2:$AW$106</c:f>
              <c:numCache>
                <c:formatCode>General</c:formatCode>
                <c:ptCount val="10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</c:numCache>
            </c:numRef>
          </c:xVal>
          <c:yVal>
            <c:numRef>
              <c:f>'Active 2'!$AX$2:$AX$106</c:f>
              <c:numCache>
                <c:formatCode>General</c:formatCode>
                <c:ptCount val="105"/>
                <c:pt idx="0">
                  <c:v>7.6696644456129587E-2</c:v>
                </c:pt>
                <c:pt idx="1">
                  <c:v>6.7073718579239355E-2</c:v>
                </c:pt>
                <c:pt idx="2">
                  <c:v>5.7594556248187503E-2</c:v>
                </c:pt>
                <c:pt idx="3">
                  <c:v>4.830601623702542E-2</c:v>
                </c:pt>
                <c:pt idx="4">
                  <c:v>3.9261407635198663E-2</c:v>
                </c:pt>
                <c:pt idx="5">
                  <c:v>3.0520526057265601E-2</c:v>
                </c:pt>
                <c:pt idx="6">
                  <c:v>2.2149225902561243E-2</c:v>
                </c:pt>
                <c:pt idx="7">
                  <c:v>1.4218334549509729E-2</c:v>
                </c:pt>
                <c:pt idx="8">
                  <c:v>6.801718309947892E-3</c:v>
                </c:pt>
                <c:pt idx="9">
                  <c:v>-2.662838358130637E-5</c:v>
                </c:pt>
                <c:pt idx="10">
                  <c:v>-6.1964575796525367E-3</c:v>
                </c:pt>
                <c:pt idx="11">
                  <c:v>-1.1645871643955578E-2</c:v>
                </c:pt>
                <c:pt idx="12">
                  <c:v>-1.6326160260005954E-2</c:v>
                </c:pt>
                <c:pt idx="13">
                  <c:v>-2.0206157691762587E-2</c:v>
                </c:pt>
                <c:pt idx="14">
                  <c:v>-2.327533948400301E-2</c:v>
                </c:pt>
                <c:pt idx="15">
                  <c:v>-2.5545030237869457E-2</c:v>
                </c:pt>
                <c:pt idx="16">
                  <c:v>-2.7047453433034704E-2</c:v>
                </c:pt>
                <c:pt idx="17">
                  <c:v>-2.7832810185702037E-2</c:v>
                </c:pt>
                <c:pt idx="18">
                  <c:v>-2.7964966654706075E-2</c:v>
                </c:pt>
                <c:pt idx="19">
                  <c:v>-2.7516531053256986E-2</c:v>
                </c:pt>
                <c:pt idx="20">
                  <c:v>-2.6564073616416967E-2</c:v>
                </c:pt>
                <c:pt idx="21">
                  <c:v>-2.518404305788715E-2</c:v>
                </c:pt>
                <c:pt idx="22">
                  <c:v>-2.3449665121283068E-2</c:v>
                </c:pt>
                <c:pt idx="23">
                  <c:v>-2.1428867468812597E-2</c:v>
                </c:pt>
                <c:pt idx="24">
                  <c:v>-1.9183112233136408E-2</c:v>
                </c:pt>
                <c:pt idx="25">
                  <c:v>-1.6766940365375814E-2</c:v>
                </c:pt>
                <c:pt idx="26">
                  <c:v>-1.422802031951095E-2</c:v>
                </c:pt>
                <c:pt idx="27">
                  <c:v>-1.1607519676735035E-2</c:v>
                </c:pt>
                <c:pt idx="28">
                  <c:v>-8.940658755265769E-3</c:v>
                </c:pt>
                <c:pt idx="29">
                  <c:v>-6.2573456593587422E-3</c:v>
                </c:pt>
                <c:pt idx="30">
                  <c:v>-3.582826016845001E-3</c:v>
                </c:pt>
                <c:pt idx="31">
                  <c:v>-9.383062462618311E-4</c:v>
                </c:pt>
                <c:pt idx="32">
                  <c:v>1.6584726148424298E-3</c:v>
                </c:pt>
                <c:pt idx="33">
                  <c:v>4.1927211515416368E-3</c:v>
                </c:pt>
                <c:pt idx="34">
                  <c:v>6.6521505218715728E-3</c:v>
                </c:pt>
                <c:pt idx="35">
                  <c:v>9.0265818878456222E-3</c:v>
                </c:pt>
                <c:pt idx="36">
                  <c:v>1.1307611431123837E-2</c:v>
                </c:pt>
                <c:pt idx="37">
                  <c:v>1.3488324888028452E-2</c:v>
                </c:pt>
                <c:pt idx="38">
                  <c:v>1.5563055334180918E-2</c:v>
                </c:pt>
                <c:pt idx="39">
                  <c:v>1.7527178304951364E-2</c:v>
                </c:pt>
                <c:pt idx="40">
                  <c:v>1.9376938959124484E-2</c:v>
                </c:pt>
                <c:pt idx="41">
                  <c:v>2.1109306680978736E-2</c:v>
                </c:pt>
                <c:pt idx="42">
                  <c:v>2.2721853154056327E-2</c:v>
                </c:pt>
                <c:pt idx="43">
                  <c:v>2.4212650477531513E-2</c:v>
                </c:pt>
                <c:pt idx="44">
                  <c:v>2.5580186328878086E-2</c:v>
                </c:pt>
                <c:pt idx="45">
                  <c:v>2.6823293527371707E-2</c:v>
                </c:pt>
                <c:pt idx="46">
                  <c:v>2.7941091655309627E-2</c:v>
                </c:pt>
                <c:pt idx="47">
                  <c:v>2.8932938679117955E-2</c:v>
                </c:pt>
                <c:pt idx="48">
                  <c:v>2.9798390802290287E-2</c:v>
                </c:pt>
                <c:pt idx="49">
                  <c:v>3.0537169084722017E-2</c:v>
                </c:pt>
                <c:pt idx="50">
                  <c:v>3.1149131674166282E-2</c:v>
                </c:pt>
                <c:pt idx="51">
                  <c:v>3.1634250801435657E-2</c:v>
                </c:pt>
                <c:pt idx="52">
                  <c:v>3.19925939729169E-2</c:v>
                </c:pt>
                <c:pt idx="53">
                  <c:v>3.2224309033294714E-2</c:v>
                </c:pt>
                <c:pt idx="54">
                  <c:v>3.2329612953817588E-2</c:v>
                </c:pt>
                <c:pt idx="55">
                  <c:v>3.2308784320177392E-2</c:v>
                </c:pt>
                <c:pt idx="56">
                  <c:v>3.2162159551341496E-2</c:v>
                </c:pt>
                <c:pt idx="57">
                  <c:v>3.1890132887626599E-2</c:v>
                </c:pt>
                <c:pt idx="58">
                  <c:v>3.1493160161456528E-2</c:v>
                </c:pt>
                <c:pt idx="59">
                  <c:v>3.0971766330751382E-2</c:v>
                </c:pt>
                <c:pt idx="60">
                  <c:v>3.0326556737124113E-2</c:v>
                </c:pt>
                <c:pt idx="61">
                  <c:v>2.9558232070992889E-2</c:v>
                </c:pt>
                <c:pt idx="62">
                  <c:v>2.8667607099693099E-2</c:v>
                </c:pt>
                <c:pt idx="63">
                  <c:v>2.7655633350993435E-2</c:v>
                </c:pt>
                <c:pt idx="64">
                  <c:v>2.6523426142197028E-2</c:v>
                </c:pt>
                <c:pt idx="65">
                  <c:v>2.5272296594569286E-2</c:v>
                </c:pt>
                <c:pt idx="66">
                  <c:v>2.3903789557727723E-2</c:v>
                </c:pt>
                <c:pt idx="67">
                  <c:v>2.2419728669110843E-2</c:v>
                </c:pt>
                <c:pt idx="68">
                  <c:v>2.0822270071205799E-2</c:v>
                </c:pt>
                <c:pt idx="69">
                  <c:v>1.9113966591428836E-2</c:v>
                </c:pt>
                <c:pt idx="70">
                  <c:v>1.7297844454319658E-2</c:v>
                </c:pt>
                <c:pt idx="71">
                  <c:v>1.5377494853696307E-2</c:v>
                </c:pt>
                <c:pt idx="72">
                  <c:v>1.3357182986579678E-2</c:v>
                </c:pt>
                <c:pt idx="73">
                  <c:v>1.1241977471792987E-2</c:v>
                </c:pt>
                <c:pt idx="74">
                  <c:v>9.0379034736704309E-3</c:v>
                </c:pt>
                <c:pt idx="75">
                  <c:v>6.7521233399139725E-3</c:v>
                </c:pt>
                <c:pt idx="76">
                  <c:v>4.3931491249166767E-3</c:v>
                </c:pt>
                <c:pt idx="77">
                  <c:v>1.9710919375255983E-3</c:v>
                </c:pt>
                <c:pt idx="78">
                  <c:v>-5.0204651211190054E-4</c:v>
                </c:pt>
                <c:pt idx="79">
                  <c:v>-3.0120347098480877E-3</c:v>
                </c:pt>
                <c:pt idx="80">
                  <c:v>-5.5420196112653738E-3</c:v>
                </c:pt>
                <c:pt idx="81">
                  <c:v>-8.0720792094510392E-3</c:v>
                </c:pt>
                <c:pt idx="82">
                  <c:v>-1.0578719547190913E-2</c:v>
                </c:pt>
                <c:pt idx="83">
                  <c:v>-1.3034322016399341E-2</c:v>
                </c:pt>
                <c:pt idx="84">
                  <c:v>-1.5406555766924627E-2</c:v>
                </c:pt>
                <c:pt idx="85">
                  <c:v>-1.7657783500891339E-2</c:v>
                </c:pt>
                <c:pt idx="86">
                  <c:v>-1.9744508253792713E-2</c:v>
                </c:pt>
                <c:pt idx="87">
                  <c:v>-2.1616935224500838E-2</c:v>
                </c:pt>
                <c:pt idx="88">
                  <c:v>-2.321875652836481E-2</c:v>
                </c:pt>
                <c:pt idx="89">
                  <c:v>-2.4487305298589161E-2</c:v>
                </c:pt>
                <c:pt idx="90">
                  <c:v>-2.5354260822057911E-2</c:v>
                </c:pt>
                <c:pt idx="91">
                  <c:v>-2.5747102436513285E-2</c:v>
                </c:pt>
                <c:pt idx="92">
                  <c:v>-2.5591482820571165E-2</c:v>
                </c:pt>
                <c:pt idx="93">
                  <c:v>-2.4814594879986759E-2</c:v>
                </c:pt>
                <c:pt idx="94">
                  <c:v>-2.3349426088779685E-2</c:v>
                </c:pt>
                <c:pt idx="95">
                  <c:v>-2.1139546366364004E-2</c:v>
                </c:pt>
                <c:pt idx="96">
                  <c:v>-1.814382192741984E-2</c:v>
                </c:pt>
                <c:pt idx="97">
                  <c:v>-1.4340286735249785E-2</c:v>
                </c:pt>
                <c:pt idx="98">
                  <c:v>-9.7284318217408378E-3</c:v>
                </c:pt>
                <c:pt idx="99">
                  <c:v>-4.3294281599578488E-3</c:v>
                </c:pt>
                <c:pt idx="100">
                  <c:v>1.8157791303983345E-3</c:v>
                </c:pt>
                <c:pt idx="101">
                  <c:v>8.6501206761630534E-3</c:v>
                </c:pt>
                <c:pt idx="102">
                  <c:v>1.6105096187696094E-2</c:v>
                </c:pt>
                <c:pt idx="103">
                  <c:v>2.4105716154671337E-2</c:v>
                </c:pt>
                <c:pt idx="104">
                  <c:v>3.2575014839828803E-2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E73-40D5-85F7-1E4812197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52768"/>
        <c:axId val="1"/>
      </c:scatterChart>
      <c:valAx>
        <c:axId val="867752768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522641748094745"/>
              <c:y val="0.873198721446947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000000000000002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571799007051828E-2"/>
              <c:y val="0.39193090962639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7527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801204819277109"/>
          <c:y val="0.91419141914191415"/>
          <c:w val="0.84337349397590367"/>
          <c:h val="6.60066006600660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17f.  AP Leo - [39536.5429, 0.43035716]</a:t>
            </a:r>
          </a:p>
        </c:rich>
      </c:tx>
      <c:layout>
        <c:manualLayout>
          <c:xMode val="edge"/>
          <c:yMode val="edge"/>
          <c:x val="0.18604651162790697"/>
          <c:y val="1.6666753865069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251585623678652E-2"/>
          <c:y val="0.13000042317846086"/>
          <c:w val="0.84989429175475684"/>
          <c:h val="0.7533357855982604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2'!$H$21:$H$939</c:f>
              <c:numCache>
                <c:formatCode>General</c:formatCode>
                <c:ptCount val="919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112">
                  <c:v>2.7467160005471669E-2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1F-4406-91FF-F804CA26A912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1E-3</c:v>
                  </c:pt>
                  <c:pt idx="283">
                    <c:v>4.0000000000000001E-3</c:v>
                  </c:pt>
                  <c:pt idx="284">
                    <c:v>8.0000000000000004E-4</c:v>
                  </c:pt>
                  <c:pt idx="285">
                    <c:v>1.1000000000000001E-3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6">
                    <c:v>5.0000000000000001E-4</c:v>
                  </c:pt>
                  <c:pt idx="297">
                    <c:v>1E-4</c:v>
                  </c:pt>
                  <c:pt idx="299">
                    <c:v>2.0000000000000001E-4</c:v>
                  </c:pt>
                </c:numCache>
              </c:numRef>
            </c:plus>
            <c:minus>
              <c:numRef>
                <c:f>'Active 2'!$D$21:$D$939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1E-3</c:v>
                  </c:pt>
                  <c:pt idx="283">
                    <c:v>4.0000000000000001E-3</c:v>
                  </c:pt>
                  <c:pt idx="284">
                    <c:v>8.0000000000000004E-4</c:v>
                  </c:pt>
                  <c:pt idx="285">
                    <c:v>1.1000000000000001E-3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6">
                    <c:v>5.0000000000000001E-4</c:v>
                  </c:pt>
                  <c:pt idx="297">
                    <c:v>1E-4</c:v>
                  </c:pt>
                  <c:pt idx="299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2'!$I$21:$I$939</c:f>
              <c:numCache>
                <c:formatCode>General</c:formatCode>
                <c:ptCount val="919"/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0">
                  <c:v>5.148004000147921E-2</c:v>
                </c:pt>
                <c:pt idx="71">
                  <c:v>9.1480039998714346E-2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79">
                  <c:v>6.5901580001082039E-2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4">
                  <c:v>-8.199986000181525E-2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89">
                  <c:v>-9.7664679997251369E-2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0">
                  <c:v>-5.614088000220363E-2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  <c:pt idx="110">
                  <c:v>-8.9999999909196049E-4</c:v>
                </c:pt>
                <c:pt idx="111">
                  <c:v>5.3688400003011338E-3</c:v>
                </c:pt>
                <c:pt idx="113">
                  <c:v>3.1242739998560864E-2</c:v>
                </c:pt>
                <c:pt idx="114">
                  <c:v>1.4145820001431275E-2</c:v>
                </c:pt>
                <c:pt idx="115">
                  <c:v>7.9672400024719536E-3</c:v>
                </c:pt>
                <c:pt idx="116">
                  <c:v>3.9166319998912513E-2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27">
                  <c:v>1.5636439995432738E-2</c:v>
                </c:pt>
                <c:pt idx="128">
                  <c:v>1.3349799999559764E-2</c:v>
                </c:pt>
                <c:pt idx="130">
                  <c:v>3.6244400034775026E-3</c:v>
                </c:pt>
                <c:pt idx="135">
                  <c:v>5.8639199996832758E-3</c:v>
                </c:pt>
                <c:pt idx="136">
                  <c:v>7.3427000024821609E-3</c:v>
                </c:pt>
                <c:pt idx="137">
                  <c:v>5.2351199992699549E-3</c:v>
                </c:pt>
                <c:pt idx="138">
                  <c:v>6.127540000306908E-3</c:v>
                </c:pt>
                <c:pt idx="141">
                  <c:v>7.3636800007079728E-3</c:v>
                </c:pt>
                <c:pt idx="142">
                  <c:v>-1.0529220002354123E-2</c:v>
                </c:pt>
                <c:pt idx="144">
                  <c:v>-3.0293399977381341E-3</c:v>
                </c:pt>
                <c:pt idx="146">
                  <c:v>1.0706680004659574E-2</c:v>
                </c:pt>
                <c:pt idx="147">
                  <c:v>1.570668000204023E-2</c:v>
                </c:pt>
                <c:pt idx="148">
                  <c:v>-5.4013800036045723E-3</c:v>
                </c:pt>
                <c:pt idx="149">
                  <c:v>-9.0174000069964677E-4</c:v>
                </c:pt>
                <c:pt idx="150">
                  <c:v>2.9909200020483695E-3</c:v>
                </c:pt>
                <c:pt idx="155">
                  <c:v>1.9793999963440001E-3</c:v>
                </c:pt>
                <c:pt idx="156">
                  <c:v>-8.1662000011419877E-3</c:v>
                </c:pt>
                <c:pt idx="169">
                  <c:v>-2.1908640002948232E-2</c:v>
                </c:pt>
                <c:pt idx="170">
                  <c:v>-2.4408760000369512E-2</c:v>
                </c:pt>
                <c:pt idx="171">
                  <c:v>-2.3516100001870655E-2</c:v>
                </c:pt>
                <c:pt idx="173">
                  <c:v>-2.7624399997876026E-2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1F-4406-91FF-F804CA26A912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'Active 2'!$D$21:$D$33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2'!$J$21:$J$939</c:f>
              <c:numCache>
                <c:formatCode>General</c:formatCode>
                <c:ptCount val="919"/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8.3564999949885532E-3</c:v>
                </c:pt>
                <c:pt idx="124">
                  <c:v>1.0045099996204954E-2</c:v>
                </c:pt>
                <c:pt idx="125">
                  <c:v>9.6081599986064248E-3</c:v>
                </c:pt>
                <c:pt idx="126">
                  <c:v>8.0295799998566508E-3</c:v>
                </c:pt>
                <c:pt idx="129">
                  <c:v>5.0817199953598902E-3</c:v>
                </c:pt>
                <c:pt idx="131">
                  <c:v>6.551279999257531E-3</c:v>
                </c:pt>
                <c:pt idx="132">
                  <c:v>6.3726999942446128E-3</c:v>
                </c:pt>
                <c:pt idx="133">
                  <c:v>6.9582599971909076E-3</c:v>
                </c:pt>
                <c:pt idx="134">
                  <c:v>4.8650000026100315E-3</c:v>
                </c:pt>
                <c:pt idx="139">
                  <c:v>1.3504399976227432E-3</c:v>
                </c:pt>
                <c:pt idx="140">
                  <c:v>-1.428140007192269E-3</c:v>
                </c:pt>
                <c:pt idx="143">
                  <c:v>-1.7507599986856803E-3</c:v>
                </c:pt>
                <c:pt idx="145">
                  <c:v>-6.6508000600151718E-4</c:v>
                </c:pt>
                <c:pt idx="151">
                  <c:v>-8.2412999981897883E-3</c:v>
                </c:pt>
                <c:pt idx="152">
                  <c:v>-7.5413000013213605E-3</c:v>
                </c:pt>
                <c:pt idx="153">
                  <c:v>-6.7414200020721182E-3</c:v>
                </c:pt>
                <c:pt idx="154">
                  <c:v>-5.6414200080325827E-3</c:v>
                </c:pt>
                <c:pt idx="157">
                  <c:v>-6.520920003822539E-3</c:v>
                </c:pt>
                <c:pt idx="158">
                  <c:v>-5.9209200044278987E-3</c:v>
                </c:pt>
                <c:pt idx="159">
                  <c:v>-7.1138200073619373E-3</c:v>
                </c:pt>
                <c:pt idx="160">
                  <c:v>-6.9138200051384047E-3</c:v>
                </c:pt>
                <c:pt idx="161">
                  <c:v>-8.0261800030712038E-3</c:v>
                </c:pt>
                <c:pt idx="162">
                  <c:v>-9.5641600055387244E-3</c:v>
                </c:pt>
                <c:pt idx="163">
                  <c:v>-8.7641600039205514E-3</c:v>
                </c:pt>
                <c:pt idx="164">
                  <c:v>-1.2042739996104501E-2</c:v>
                </c:pt>
                <c:pt idx="165">
                  <c:v>-1.1042739999538753E-2</c:v>
                </c:pt>
                <c:pt idx="166">
                  <c:v>-1.7479759997513611E-2</c:v>
                </c:pt>
                <c:pt idx="167">
                  <c:v>-1.3395839996519499E-2</c:v>
                </c:pt>
                <c:pt idx="168">
                  <c:v>-1.6652480000630021E-2</c:v>
                </c:pt>
                <c:pt idx="172">
                  <c:v>-1.7524280003271997E-2</c:v>
                </c:pt>
                <c:pt idx="174">
                  <c:v>-1.9396560004679486E-2</c:v>
                </c:pt>
                <c:pt idx="175">
                  <c:v>-2.426804000424454E-2</c:v>
                </c:pt>
                <c:pt idx="176">
                  <c:v>-2.2909280000021681E-2</c:v>
                </c:pt>
                <c:pt idx="177">
                  <c:v>-2.2738760002539493E-2</c:v>
                </c:pt>
                <c:pt idx="178">
                  <c:v>-2.4317339994013309E-2</c:v>
                </c:pt>
                <c:pt idx="179">
                  <c:v>-2.4231660005170852E-2</c:v>
                </c:pt>
                <c:pt idx="180">
                  <c:v>-2.1538879998843186E-2</c:v>
                </c:pt>
                <c:pt idx="181">
                  <c:v>-2.5817460002144799E-2</c:v>
                </c:pt>
                <c:pt idx="182">
                  <c:v>-2.3731900000711903E-2</c:v>
                </c:pt>
                <c:pt idx="183">
                  <c:v>-2.3346699999819975E-2</c:v>
                </c:pt>
                <c:pt idx="185">
                  <c:v>-3.1203459999233019E-2</c:v>
                </c:pt>
                <c:pt idx="207">
                  <c:v>-2.7940080006374046E-2</c:v>
                </c:pt>
                <c:pt idx="210">
                  <c:v>-2.5040439999429509E-2</c:v>
                </c:pt>
                <c:pt idx="219">
                  <c:v>-2.2868760002893396E-2</c:v>
                </c:pt>
                <c:pt idx="223">
                  <c:v>-2.3603260000527371E-2</c:v>
                </c:pt>
                <c:pt idx="234">
                  <c:v>-9.7910600015893579E-3</c:v>
                </c:pt>
                <c:pt idx="235">
                  <c:v>-8.3062199992127717E-3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11F-4406-91FF-F804CA26A912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2'!$K$21:$K$939</c:f>
              <c:numCache>
                <c:formatCode>General</c:formatCode>
                <c:ptCount val="919"/>
                <c:pt idx="184">
                  <c:v>-2.4195999998482876E-2</c:v>
                </c:pt>
                <c:pt idx="186">
                  <c:v>-2.6239999999233987E-2</c:v>
                </c:pt>
                <c:pt idx="187">
                  <c:v>-2.4629281397210434E-2</c:v>
                </c:pt>
                <c:pt idx="188">
                  <c:v>-2.7102539999759756E-2</c:v>
                </c:pt>
                <c:pt idx="189">
                  <c:v>-2.5702660001115873E-2</c:v>
                </c:pt>
                <c:pt idx="190">
                  <c:v>-2.6095679997524712E-2</c:v>
                </c:pt>
                <c:pt idx="191">
                  <c:v>-2.5389180002093781E-2</c:v>
                </c:pt>
                <c:pt idx="192">
                  <c:v>-2.8603500002645887E-2</c:v>
                </c:pt>
                <c:pt idx="193">
                  <c:v>-2.4096400004054885E-2</c:v>
                </c:pt>
                <c:pt idx="194">
                  <c:v>-2.6710719997936394E-2</c:v>
                </c:pt>
                <c:pt idx="195">
                  <c:v>-2.728930000012042E-2</c:v>
                </c:pt>
                <c:pt idx="196">
                  <c:v>-2.3603620000358205E-2</c:v>
                </c:pt>
                <c:pt idx="197">
                  <c:v>-2.4110840000503231E-2</c:v>
                </c:pt>
                <c:pt idx="198">
                  <c:v>-2.2996640000201296E-2</c:v>
                </c:pt>
                <c:pt idx="199">
                  <c:v>-2.5210959996911697E-2</c:v>
                </c:pt>
                <c:pt idx="200">
                  <c:v>-2.5518299997202121E-2</c:v>
                </c:pt>
                <c:pt idx="201">
                  <c:v>-2.779688000009628E-2</c:v>
                </c:pt>
                <c:pt idx="202">
                  <c:v>-2.3811200000636745E-2</c:v>
                </c:pt>
                <c:pt idx="203">
                  <c:v>-2.4804100001347251E-2</c:v>
                </c:pt>
                <c:pt idx="204">
                  <c:v>-2.4718419997952878E-2</c:v>
                </c:pt>
                <c:pt idx="205">
                  <c:v>-2.5311320001492277E-2</c:v>
                </c:pt>
                <c:pt idx="206">
                  <c:v>-2.7004219999071211E-2</c:v>
                </c:pt>
                <c:pt idx="208">
                  <c:v>-2.6025999999546912E-2</c:v>
                </c:pt>
                <c:pt idx="209">
                  <c:v>-2.3618900006113108E-2</c:v>
                </c:pt>
                <c:pt idx="211">
                  <c:v>-2.4519020000298042E-2</c:v>
                </c:pt>
                <c:pt idx="212">
                  <c:v>-2.5540560003719293E-2</c:v>
                </c:pt>
                <c:pt idx="213">
                  <c:v>-2.5526719997287728E-2</c:v>
                </c:pt>
                <c:pt idx="214">
                  <c:v>-2.5655599994934164E-2</c:v>
                </c:pt>
                <c:pt idx="215">
                  <c:v>-2.4941520001448225E-2</c:v>
                </c:pt>
                <c:pt idx="216">
                  <c:v>-2.3940680002851877E-2</c:v>
                </c:pt>
                <c:pt idx="217">
                  <c:v>-2.5702619997900911E-2</c:v>
                </c:pt>
                <c:pt idx="218">
                  <c:v>-2.5095520002651028E-2</c:v>
                </c:pt>
                <c:pt idx="220">
                  <c:v>-2.3553920000267681E-2</c:v>
                </c:pt>
                <c:pt idx="221">
                  <c:v>-2.2677420005493332E-2</c:v>
                </c:pt>
                <c:pt idx="222">
                  <c:v>-2.4063460004981607E-2</c:v>
                </c:pt>
                <c:pt idx="224">
                  <c:v>-1.833197999803815E-2</c:v>
                </c:pt>
                <c:pt idx="225">
                  <c:v>-1.967811999929836E-2</c:v>
                </c:pt>
                <c:pt idx="226">
                  <c:v>-1.959812000131933E-2</c:v>
                </c:pt>
                <c:pt idx="227">
                  <c:v>-1.9178120004653465E-2</c:v>
                </c:pt>
                <c:pt idx="228">
                  <c:v>-1.5125680001801811E-2</c:v>
                </c:pt>
                <c:pt idx="229">
                  <c:v>-1.789754000492394E-2</c:v>
                </c:pt>
                <c:pt idx="230">
                  <c:v>-1.7578620005224366E-2</c:v>
                </c:pt>
                <c:pt idx="231">
                  <c:v>-1.3742000002821442E-2</c:v>
                </c:pt>
                <c:pt idx="232">
                  <c:v>-1.3742240000283346E-2</c:v>
                </c:pt>
                <c:pt idx="233">
                  <c:v>-8.0328199983341619E-3</c:v>
                </c:pt>
                <c:pt idx="236">
                  <c:v>-9.2991199999232776E-3</c:v>
                </c:pt>
                <c:pt idx="237">
                  <c:v>-9.6857600001385435E-3</c:v>
                </c:pt>
                <c:pt idx="238">
                  <c:v>-2.12001999898348E-3</c:v>
                </c:pt>
                <c:pt idx="239">
                  <c:v>-2.12001999898348E-3</c:v>
                </c:pt>
                <c:pt idx="240">
                  <c:v>1.8625199954840355E-3</c:v>
                </c:pt>
                <c:pt idx="241">
                  <c:v>1.8307999998796731E-3</c:v>
                </c:pt>
                <c:pt idx="242">
                  <c:v>2.979659999255091E-3</c:v>
                </c:pt>
                <c:pt idx="243">
                  <c:v>2.2724399968865328E-3</c:v>
                </c:pt>
                <c:pt idx="244">
                  <c:v>2.3723199992673472E-3</c:v>
                </c:pt>
                <c:pt idx="245">
                  <c:v>4.3648599967127666E-3</c:v>
                </c:pt>
                <c:pt idx="246">
                  <c:v>6.0031599568901584E-3</c:v>
                </c:pt>
                <c:pt idx="247">
                  <c:v>8.2002799972542562E-3</c:v>
                </c:pt>
                <c:pt idx="248">
                  <c:v>8.457199961412698E-3</c:v>
                </c:pt>
                <c:pt idx="249">
                  <c:v>1.2508499996329192E-2</c:v>
                </c:pt>
                <c:pt idx="250">
                  <c:v>1.1315600000671111E-2</c:v>
                </c:pt>
                <c:pt idx="251">
                  <c:v>1.3492979996954091E-2</c:v>
                </c:pt>
                <c:pt idx="252">
                  <c:v>1.3492979996954091E-2</c:v>
                </c:pt>
                <c:pt idx="253">
                  <c:v>1.3892980001401156E-2</c:v>
                </c:pt>
                <c:pt idx="254">
                  <c:v>1.4821500000834931E-2</c:v>
                </c:pt>
                <c:pt idx="255">
                  <c:v>1.2442919993191026E-2</c:v>
                </c:pt>
                <c:pt idx="256">
                  <c:v>2.001503999781562E-2</c:v>
                </c:pt>
                <c:pt idx="257">
                  <c:v>1.8757040001219139E-2</c:v>
                </c:pt>
                <c:pt idx="258">
                  <c:v>2.0178459999442566E-2</c:v>
                </c:pt>
                <c:pt idx="259">
                  <c:v>1.987016000202857E-2</c:v>
                </c:pt>
                <c:pt idx="260">
                  <c:v>2.0755600002303254E-2</c:v>
                </c:pt>
                <c:pt idx="261">
                  <c:v>3.2593579999229405E-2</c:v>
                </c:pt>
                <c:pt idx="262">
                  <c:v>3.4227640004246496E-2</c:v>
                </c:pt>
                <c:pt idx="263">
                  <c:v>3.6884319997625425E-2</c:v>
                </c:pt>
                <c:pt idx="264">
                  <c:v>3.9880619995528832E-2</c:v>
                </c:pt>
                <c:pt idx="265">
                  <c:v>4.0080619997752365E-2</c:v>
                </c:pt>
                <c:pt idx="266">
                  <c:v>4.0180619995226152E-2</c:v>
                </c:pt>
                <c:pt idx="267">
                  <c:v>4.1920219999155961E-2</c:v>
                </c:pt>
                <c:pt idx="268">
                  <c:v>4.2020220003905706E-2</c:v>
                </c:pt>
                <c:pt idx="269">
                  <c:v>4.3020220000471454E-2</c:v>
                </c:pt>
                <c:pt idx="270">
                  <c:v>4.2112999995879363E-2</c:v>
                </c:pt>
                <c:pt idx="271">
                  <c:v>4.2112999995879363E-2</c:v>
                </c:pt>
                <c:pt idx="272">
                  <c:v>4.1048140003113076E-2</c:v>
                </c:pt>
                <c:pt idx="273">
                  <c:v>4.3555240001296625E-2</c:v>
                </c:pt>
                <c:pt idx="274">
                  <c:v>4.2447059997357428E-2</c:v>
                </c:pt>
                <c:pt idx="275">
                  <c:v>4.7723619994940236E-2</c:v>
                </c:pt>
                <c:pt idx="276">
                  <c:v>4.7923619997163769E-2</c:v>
                </c:pt>
                <c:pt idx="277">
                  <c:v>4.8023620001913514E-2</c:v>
                </c:pt>
                <c:pt idx="278">
                  <c:v>4.8716040051658638E-2</c:v>
                </c:pt>
                <c:pt idx="279">
                  <c:v>4.9916039875824936E-2</c:v>
                </c:pt>
                <c:pt idx="280">
                  <c:v>5.0416039957781322E-2</c:v>
                </c:pt>
                <c:pt idx="281">
                  <c:v>4.6708219859283417E-2</c:v>
                </c:pt>
                <c:pt idx="282">
                  <c:v>4.3814359814859927E-2</c:v>
                </c:pt>
                <c:pt idx="283">
                  <c:v>5.1205939947976731E-2</c:v>
                </c:pt>
                <c:pt idx="284">
                  <c:v>5.0191379996249452E-2</c:v>
                </c:pt>
                <c:pt idx="285">
                  <c:v>5.181280000397237E-2</c:v>
                </c:pt>
                <c:pt idx="286">
                  <c:v>4.9447940065874718E-2</c:v>
                </c:pt>
                <c:pt idx="287">
                  <c:v>4.964794019178953E-2</c:v>
                </c:pt>
                <c:pt idx="288">
                  <c:v>5.2047939840122126E-2</c:v>
                </c:pt>
                <c:pt idx="289">
                  <c:v>5.207598015840631E-2</c:v>
                </c:pt>
                <c:pt idx="290">
                  <c:v>5.1475859960191883E-2</c:v>
                </c:pt>
                <c:pt idx="291">
                  <c:v>5.0568160040711518E-2</c:v>
                </c:pt>
                <c:pt idx="292">
                  <c:v>5.852197996864561E-2</c:v>
                </c:pt>
                <c:pt idx="293">
                  <c:v>5.9728719934355468E-2</c:v>
                </c:pt>
                <c:pt idx="294">
                  <c:v>5.7835819956380874E-2</c:v>
                </c:pt>
                <c:pt idx="295">
                  <c:v>6.0206819849554449E-2</c:v>
                </c:pt>
                <c:pt idx="296">
                  <c:v>5.9349299997847993E-2</c:v>
                </c:pt>
                <c:pt idx="297">
                  <c:v>6.0910799998964649E-2</c:v>
                </c:pt>
                <c:pt idx="298">
                  <c:v>6.6787359857698902E-2</c:v>
                </c:pt>
                <c:pt idx="299">
                  <c:v>6.9846700003836304E-2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11F-4406-91FF-F804CA26A912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2'!$L$21:$L$939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11F-4406-91FF-F804CA26A912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2'!$M$21:$M$939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11F-4406-91FF-F804CA26A912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2'!$N$21:$N$939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11F-4406-91FF-F804CA26A912}"/>
            </c:ext>
          </c:extLst>
        </c:ser>
        <c:ser>
          <c:idx val="9"/>
          <c:order val="7"/>
          <c:tx>
            <c:strRef>
              <c:f>'Active 2'!$AX$1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2'!$AW$2:$AW$106</c:f>
              <c:numCache>
                <c:formatCode>General</c:formatCode>
                <c:ptCount val="10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</c:numCache>
            </c:numRef>
          </c:xVal>
          <c:yVal>
            <c:numRef>
              <c:f>'Active 2'!$AX$2:$AX$106</c:f>
              <c:numCache>
                <c:formatCode>General</c:formatCode>
                <c:ptCount val="105"/>
                <c:pt idx="0">
                  <c:v>7.6696644456129587E-2</c:v>
                </c:pt>
                <c:pt idx="1">
                  <c:v>6.7073718579239355E-2</c:v>
                </c:pt>
                <c:pt idx="2">
                  <c:v>5.7594556248187503E-2</c:v>
                </c:pt>
                <c:pt idx="3">
                  <c:v>4.830601623702542E-2</c:v>
                </c:pt>
                <c:pt idx="4">
                  <c:v>3.9261407635198663E-2</c:v>
                </c:pt>
                <c:pt idx="5">
                  <c:v>3.0520526057265601E-2</c:v>
                </c:pt>
                <c:pt idx="6">
                  <c:v>2.2149225902561243E-2</c:v>
                </c:pt>
                <c:pt idx="7">
                  <c:v>1.4218334549509729E-2</c:v>
                </c:pt>
                <c:pt idx="8">
                  <c:v>6.801718309947892E-3</c:v>
                </c:pt>
                <c:pt idx="9">
                  <c:v>-2.662838358130637E-5</c:v>
                </c:pt>
                <c:pt idx="10">
                  <c:v>-6.1964575796525367E-3</c:v>
                </c:pt>
                <c:pt idx="11">
                  <c:v>-1.1645871643955578E-2</c:v>
                </c:pt>
                <c:pt idx="12">
                  <c:v>-1.6326160260005954E-2</c:v>
                </c:pt>
                <c:pt idx="13">
                  <c:v>-2.0206157691762587E-2</c:v>
                </c:pt>
                <c:pt idx="14">
                  <c:v>-2.327533948400301E-2</c:v>
                </c:pt>
                <c:pt idx="15">
                  <c:v>-2.5545030237869457E-2</c:v>
                </c:pt>
                <c:pt idx="16">
                  <c:v>-2.7047453433034704E-2</c:v>
                </c:pt>
                <c:pt idx="17">
                  <c:v>-2.7832810185702037E-2</c:v>
                </c:pt>
                <c:pt idx="18">
                  <c:v>-2.7964966654706075E-2</c:v>
                </c:pt>
                <c:pt idx="19">
                  <c:v>-2.7516531053256986E-2</c:v>
                </c:pt>
                <c:pt idx="20">
                  <c:v>-2.6564073616416967E-2</c:v>
                </c:pt>
                <c:pt idx="21">
                  <c:v>-2.518404305788715E-2</c:v>
                </c:pt>
                <c:pt idx="22">
                  <c:v>-2.3449665121283068E-2</c:v>
                </c:pt>
                <c:pt idx="23">
                  <c:v>-2.1428867468812597E-2</c:v>
                </c:pt>
                <c:pt idx="24">
                  <c:v>-1.9183112233136408E-2</c:v>
                </c:pt>
                <c:pt idx="25">
                  <c:v>-1.6766940365375814E-2</c:v>
                </c:pt>
                <c:pt idx="26">
                  <c:v>-1.422802031951095E-2</c:v>
                </c:pt>
                <c:pt idx="27">
                  <c:v>-1.1607519676735035E-2</c:v>
                </c:pt>
                <c:pt idx="28">
                  <c:v>-8.940658755265769E-3</c:v>
                </c:pt>
                <c:pt idx="29">
                  <c:v>-6.2573456593587422E-3</c:v>
                </c:pt>
                <c:pt idx="30">
                  <c:v>-3.582826016845001E-3</c:v>
                </c:pt>
                <c:pt idx="31">
                  <c:v>-9.383062462618311E-4</c:v>
                </c:pt>
                <c:pt idx="32">
                  <c:v>1.6584726148424298E-3</c:v>
                </c:pt>
                <c:pt idx="33">
                  <c:v>4.1927211515416368E-3</c:v>
                </c:pt>
                <c:pt idx="34">
                  <c:v>6.6521505218715728E-3</c:v>
                </c:pt>
                <c:pt idx="35">
                  <c:v>9.0265818878456222E-3</c:v>
                </c:pt>
                <c:pt idx="36">
                  <c:v>1.1307611431123837E-2</c:v>
                </c:pt>
                <c:pt idx="37">
                  <c:v>1.3488324888028452E-2</c:v>
                </c:pt>
                <c:pt idx="38">
                  <c:v>1.5563055334180918E-2</c:v>
                </c:pt>
                <c:pt idx="39">
                  <c:v>1.7527178304951364E-2</c:v>
                </c:pt>
                <c:pt idx="40">
                  <c:v>1.9376938959124484E-2</c:v>
                </c:pt>
                <c:pt idx="41">
                  <c:v>2.1109306680978736E-2</c:v>
                </c:pt>
                <c:pt idx="42">
                  <c:v>2.2721853154056327E-2</c:v>
                </c:pt>
                <c:pt idx="43">
                  <c:v>2.4212650477531513E-2</c:v>
                </c:pt>
                <c:pt idx="44">
                  <c:v>2.5580186328878086E-2</c:v>
                </c:pt>
                <c:pt idx="45">
                  <c:v>2.6823293527371707E-2</c:v>
                </c:pt>
                <c:pt idx="46">
                  <c:v>2.7941091655309627E-2</c:v>
                </c:pt>
                <c:pt idx="47">
                  <c:v>2.8932938679117955E-2</c:v>
                </c:pt>
                <c:pt idx="48">
                  <c:v>2.9798390802290287E-2</c:v>
                </c:pt>
                <c:pt idx="49">
                  <c:v>3.0537169084722017E-2</c:v>
                </c:pt>
                <c:pt idx="50">
                  <c:v>3.1149131674166282E-2</c:v>
                </c:pt>
                <c:pt idx="51">
                  <c:v>3.1634250801435657E-2</c:v>
                </c:pt>
                <c:pt idx="52">
                  <c:v>3.19925939729169E-2</c:v>
                </c:pt>
                <c:pt idx="53">
                  <c:v>3.2224309033294714E-2</c:v>
                </c:pt>
                <c:pt idx="54">
                  <c:v>3.2329612953817588E-2</c:v>
                </c:pt>
                <c:pt idx="55">
                  <c:v>3.2308784320177392E-2</c:v>
                </c:pt>
                <c:pt idx="56">
                  <c:v>3.2162159551341496E-2</c:v>
                </c:pt>
                <c:pt idx="57">
                  <c:v>3.1890132887626599E-2</c:v>
                </c:pt>
                <c:pt idx="58">
                  <c:v>3.1493160161456528E-2</c:v>
                </c:pt>
                <c:pt idx="59">
                  <c:v>3.0971766330751382E-2</c:v>
                </c:pt>
                <c:pt idx="60">
                  <c:v>3.0326556737124113E-2</c:v>
                </c:pt>
                <c:pt idx="61">
                  <c:v>2.9558232070992889E-2</c:v>
                </c:pt>
                <c:pt idx="62">
                  <c:v>2.8667607099693099E-2</c:v>
                </c:pt>
                <c:pt idx="63">
                  <c:v>2.7655633350993435E-2</c:v>
                </c:pt>
                <c:pt idx="64">
                  <c:v>2.6523426142197028E-2</c:v>
                </c:pt>
                <c:pt idx="65">
                  <c:v>2.5272296594569286E-2</c:v>
                </c:pt>
                <c:pt idx="66">
                  <c:v>2.3903789557727723E-2</c:v>
                </c:pt>
                <c:pt idx="67">
                  <c:v>2.2419728669110843E-2</c:v>
                </c:pt>
                <c:pt idx="68">
                  <c:v>2.0822270071205799E-2</c:v>
                </c:pt>
                <c:pt idx="69">
                  <c:v>1.9113966591428836E-2</c:v>
                </c:pt>
                <c:pt idx="70">
                  <c:v>1.7297844454319658E-2</c:v>
                </c:pt>
                <c:pt idx="71">
                  <c:v>1.5377494853696307E-2</c:v>
                </c:pt>
                <c:pt idx="72">
                  <c:v>1.3357182986579678E-2</c:v>
                </c:pt>
                <c:pt idx="73">
                  <c:v>1.1241977471792987E-2</c:v>
                </c:pt>
                <c:pt idx="74">
                  <c:v>9.0379034736704309E-3</c:v>
                </c:pt>
                <c:pt idx="75">
                  <c:v>6.7521233399139725E-3</c:v>
                </c:pt>
                <c:pt idx="76">
                  <c:v>4.3931491249166767E-3</c:v>
                </c:pt>
                <c:pt idx="77">
                  <c:v>1.9710919375255983E-3</c:v>
                </c:pt>
                <c:pt idx="78">
                  <c:v>-5.0204651211190054E-4</c:v>
                </c:pt>
                <c:pt idx="79">
                  <c:v>-3.0120347098480877E-3</c:v>
                </c:pt>
                <c:pt idx="80">
                  <c:v>-5.5420196112653738E-3</c:v>
                </c:pt>
                <c:pt idx="81">
                  <c:v>-8.0720792094510392E-3</c:v>
                </c:pt>
                <c:pt idx="82">
                  <c:v>-1.0578719547190913E-2</c:v>
                </c:pt>
                <c:pt idx="83">
                  <c:v>-1.3034322016399341E-2</c:v>
                </c:pt>
                <c:pt idx="84">
                  <c:v>-1.5406555766924627E-2</c:v>
                </c:pt>
                <c:pt idx="85">
                  <c:v>-1.7657783500891339E-2</c:v>
                </c:pt>
                <c:pt idx="86">
                  <c:v>-1.9744508253792713E-2</c:v>
                </c:pt>
                <c:pt idx="87">
                  <c:v>-2.1616935224500838E-2</c:v>
                </c:pt>
                <c:pt idx="88">
                  <c:v>-2.321875652836481E-2</c:v>
                </c:pt>
                <c:pt idx="89">
                  <c:v>-2.4487305298589161E-2</c:v>
                </c:pt>
                <c:pt idx="90">
                  <c:v>-2.5354260822057911E-2</c:v>
                </c:pt>
                <c:pt idx="91">
                  <c:v>-2.5747102436513285E-2</c:v>
                </c:pt>
                <c:pt idx="92">
                  <c:v>-2.5591482820571165E-2</c:v>
                </c:pt>
                <c:pt idx="93">
                  <c:v>-2.4814594879986759E-2</c:v>
                </c:pt>
                <c:pt idx="94">
                  <c:v>-2.3349426088779685E-2</c:v>
                </c:pt>
                <c:pt idx="95">
                  <c:v>-2.1139546366364004E-2</c:v>
                </c:pt>
                <c:pt idx="96">
                  <c:v>-1.814382192741984E-2</c:v>
                </c:pt>
                <c:pt idx="97">
                  <c:v>-1.4340286735249785E-2</c:v>
                </c:pt>
                <c:pt idx="98">
                  <c:v>-9.7284318217408378E-3</c:v>
                </c:pt>
                <c:pt idx="99">
                  <c:v>-4.3294281599578488E-3</c:v>
                </c:pt>
                <c:pt idx="100">
                  <c:v>1.8157791303983345E-3</c:v>
                </c:pt>
                <c:pt idx="101">
                  <c:v>8.6501206761630534E-3</c:v>
                </c:pt>
                <c:pt idx="102">
                  <c:v>1.6105096187696094E-2</c:v>
                </c:pt>
                <c:pt idx="103">
                  <c:v>2.4105716154671337E-2</c:v>
                </c:pt>
                <c:pt idx="104">
                  <c:v>3.2575014839828803E-2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11F-4406-91FF-F804CA26A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24560"/>
        <c:axId val="1"/>
      </c:scatterChart>
      <c:valAx>
        <c:axId val="867724560"/>
        <c:scaling>
          <c:orientation val="minMax"/>
          <c:max val="60000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72456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17d.  AP Leo - Residuals from the LiTE fit</a:t>
            </a:r>
          </a:p>
        </c:rich>
      </c:tx>
      <c:layout>
        <c:manualLayout>
          <c:xMode val="edge"/>
          <c:yMode val="edge"/>
          <c:x val="0.15665258580874813"/>
          <c:y val="1.7730418832781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808389507876083E-2"/>
          <c:y val="8.3011583011583012E-2"/>
          <c:w val="0.89842757849882993"/>
          <c:h val="0.8494208494208493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2'!$AB$20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2'!$AB$21:$AB$939</c:f>
              <c:numCache>
                <c:formatCode>General</c:formatCode>
                <c:ptCount val="919"/>
                <c:pt idx="0">
                  <c:v>9.0390606823248482E-2</c:v>
                </c:pt>
                <c:pt idx="1">
                  <c:v>6.9459439226929903E-2</c:v>
                </c:pt>
                <c:pt idx="2">
                  <c:v>9.6400840065454643E-2</c:v>
                </c:pt>
                <c:pt idx="3">
                  <c:v>7.0329059010847919E-2</c:v>
                </c:pt>
                <c:pt idx="4">
                  <c:v>8.2215869008649287E-2</c:v>
                </c:pt>
                <c:pt idx="5">
                  <c:v>3.1021060509968001E-2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9E-4A25-B432-B93B55EE6378}"/>
            </c:ext>
          </c:extLst>
        </c:ser>
        <c:ser>
          <c:idx val="1"/>
          <c:order val="1"/>
          <c:tx>
            <c:strRef>
              <c:f>'Active 2'!$AC$20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1E-3</c:v>
                  </c:pt>
                  <c:pt idx="283">
                    <c:v>4.0000000000000001E-3</c:v>
                  </c:pt>
                  <c:pt idx="284">
                    <c:v>8.0000000000000004E-4</c:v>
                  </c:pt>
                  <c:pt idx="285">
                    <c:v>1.1000000000000001E-3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6">
                    <c:v>5.0000000000000001E-4</c:v>
                  </c:pt>
                  <c:pt idx="297">
                    <c:v>1E-4</c:v>
                  </c:pt>
                  <c:pt idx="299">
                    <c:v>2.0000000000000001E-4</c:v>
                  </c:pt>
                </c:numCache>
              </c:numRef>
            </c:plus>
            <c:minus>
              <c:numRef>
                <c:f>'Active 2'!$D$21:$D$939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1E-3</c:v>
                  </c:pt>
                  <c:pt idx="283">
                    <c:v>4.0000000000000001E-3</c:v>
                  </c:pt>
                  <c:pt idx="284">
                    <c:v>8.0000000000000004E-4</c:v>
                  </c:pt>
                  <c:pt idx="285">
                    <c:v>1.1000000000000001E-3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6">
                    <c:v>5.0000000000000001E-4</c:v>
                  </c:pt>
                  <c:pt idx="297">
                    <c:v>1E-4</c:v>
                  </c:pt>
                  <c:pt idx="299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2'!$AC$21:$AC$939</c:f>
              <c:numCache>
                <c:formatCode>General</c:formatCode>
                <c:ptCount val="919"/>
                <c:pt idx="6">
                  <c:v>7.5960920458078673E-2</c:v>
                </c:pt>
                <c:pt idx="7">
                  <c:v>6.7935019395621632E-2</c:v>
                </c:pt>
                <c:pt idx="8">
                  <c:v>7.2960064765920291E-2</c:v>
                </c:pt>
                <c:pt idx="9">
                  <c:v>7.8509749097763398E-2</c:v>
                </c:pt>
                <c:pt idx="10">
                  <c:v>0.12740467044201342</c:v>
                </c:pt>
                <c:pt idx="11">
                  <c:v>8.4930268871298759E-2</c:v>
                </c:pt>
                <c:pt idx="12">
                  <c:v>4.1433399820674066E-2</c:v>
                </c:pt>
                <c:pt idx="13">
                  <c:v>6.2333474887241731E-2</c:v>
                </c:pt>
                <c:pt idx="14">
                  <c:v>3.6857189305976486E-2</c:v>
                </c:pt>
                <c:pt idx="15">
                  <c:v>6.9244285493266278E-2</c:v>
                </c:pt>
                <c:pt idx="16">
                  <c:v>4.3771643401009384E-2</c:v>
                </c:pt>
                <c:pt idx="17">
                  <c:v>8.3587396067851955E-2</c:v>
                </c:pt>
                <c:pt idx="18">
                  <c:v>5.9657972842887819E-2</c:v>
                </c:pt>
                <c:pt idx="19">
                  <c:v>6.982371132256146E-2</c:v>
                </c:pt>
                <c:pt idx="20">
                  <c:v>4.688883506573302E-2</c:v>
                </c:pt>
                <c:pt idx="21">
                  <c:v>6.6180509511504532E-2</c:v>
                </c:pt>
                <c:pt idx="22">
                  <c:v>2.755480630092471E-2</c:v>
                </c:pt>
                <c:pt idx="23">
                  <c:v>3.4985935566327502E-2</c:v>
                </c:pt>
                <c:pt idx="24">
                  <c:v>5.2763079751685982E-2</c:v>
                </c:pt>
                <c:pt idx="25">
                  <c:v>3.438875757763054E-2</c:v>
                </c:pt>
                <c:pt idx="26">
                  <c:v>6.1975250546083993E-2</c:v>
                </c:pt>
                <c:pt idx="27">
                  <c:v>9.4175505424201167E-2</c:v>
                </c:pt>
                <c:pt idx="28">
                  <c:v>8.4939473425710871E-2</c:v>
                </c:pt>
                <c:pt idx="29">
                  <c:v>6.3259009232930319E-2</c:v>
                </c:pt>
                <c:pt idx="30">
                  <c:v>9.8646104596317924E-2</c:v>
                </c:pt>
                <c:pt idx="31">
                  <c:v>4.5113293516343765E-2</c:v>
                </c:pt>
                <c:pt idx="32">
                  <c:v>-7.0176457028108749E-3</c:v>
                </c:pt>
                <c:pt idx="33">
                  <c:v>1.2763714639893523E-2</c:v>
                </c:pt>
                <c:pt idx="34">
                  <c:v>1.6907039867454426E-2</c:v>
                </c:pt>
                <c:pt idx="35">
                  <c:v>3.6033937219820192E-2</c:v>
                </c:pt>
                <c:pt idx="36">
                  <c:v>3.1786821348858588E-2</c:v>
                </c:pt>
                <c:pt idx="37">
                  <c:v>1.6521131087772659E-2</c:v>
                </c:pt>
                <c:pt idx="38">
                  <c:v>1.728243351372144E-2</c:v>
                </c:pt>
                <c:pt idx="39">
                  <c:v>1.3408234611600005E-2</c:v>
                </c:pt>
                <c:pt idx="40">
                  <c:v>2.7758983122524908E-2</c:v>
                </c:pt>
                <c:pt idx="41">
                  <c:v>4.1439794450472744E-2</c:v>
                </c:pt>
                <c:pt idx="42">
                  <c:v>6.0231602512252527E-2</c:v>
                </c:pt>
                <c:pt idx="43">
                  <c:v>4.0002285256048584E-2</c:v>
                </c:pt>
                <c:pt idx="44">
                  <c:v>2.6734634378337382E-2</c:v>
                </c:pt>
                <c:pt idx="45">
                  <c:v>2.359975044442536E-2</c:v>
                </c:pt>
                <c:pt idx="46">
                  <c:v>2.542852803357238E-2</c:v>
                </c:pt>
                <c:pt idx="47">
                  <c:v>4.3418098669678488E-2</c:v>
                </c:pt>
                <c:pt idx="48">
                  <c:v>6.6381870482525779E-2</c:v>
                </c:pt>
                <c:pt idx="49">
                  <c:v>-4.1984468822551038E-3</c:v>
                </c:pt>
                <c:pt idx="50">
                  <c:v>-1.1088287011475302E-2</c:v>
                </c:pt>
                <c:pt idx="51">
                  <c:v>5.0005438839139243E-2</c:v>
                </c:pt>
                <c:pt idx="52">
                  <c:v>-1.120934732548489E-2</c:v>
                </c:pt>
                <c:pt idx="53">
                  <c:v>1.2830729271727508E-2</c:v>
                </c:pt>
                <c:pt idx="54">
                  <c:v>-1.9145381555341831E-3</c:v>
                </c:pt>
                <c:pt idx="55">
                  <c:v>4.787429693937692E-2</c:v>
                </c:pt>
                <c:pt idx="56">
                  <c:v>-6.4709736341647534E-3</c:v>
                </c:pt>
                <c:pt idx="57">
                  <c:v>-6.4660535326284407E-5</c:v>
                </c:pt>
                <c:pt idx="58">
                  <c:v>6.2716055579166083E-3</c:v>
                </c:pt>
                <c:pt idx="59">
                  <c:v>5.0041944717314719E-2</c:v>
                </c:pt>
                <c:pt idx="60">
                  <c:v>1.5271097193355766E-2</c:v>
                </c:pt>
                <c:pt idx="61">
                  <c:v>7.6985649705221398E-3</c:v>
                </c:pt>
                <c:pt idx="62">
                  <c:v>3.230280078505339E-2</c:v>
                </c:pt>
                <c:pt idx="63">
                  <c:v>-5.1736532280259068E-2</c:v>
                </c:pt>
                <c:pt idx="64">
                  <c:v>-4.0538921992531687E-2</c:v>
                </c:pt>
                <c:pt idx="65">
                  <c:v>2.029604840042365E-2</c:v>
                </c:pt>
                <c:pt idx="66">
                  <c:v>1.438244720010198E-2</c:v>
                </c:pt>
                <c:pt idx="67">
                  <c:v>2.520926116960065E-2</c:v>
                </c:pt>
                <c:pt idx="68">
                  <c:v>-6.7986913765723661E-3</c:v>
                </c:pt>
                <c:pt idx="69">
                  <c:v>-2.0036619002340023E-4</c:v>
                </c:pt>
                <c:pt idx="70">
                  <c:v>7.2822544496548847E-2</c:v>
                </c:pt>
                <c:pt idx="71">
                  <c:v>0.11282254449378398</c:v>
                </c:pt>
                <c:pt idx="72">
                  <c:v>2.1339978847751403E-2</c:v>
                </c:pt>
                <c:pt idx="73">
                  <c:v>1.0011487794226392E-2</c:v>
                </c:pt>
                <c:pt idx="74">
                  <c:v>5.1682505160348814E-2</c:v>
                </c:pt>
                <c:pt idx="75">
                  <c:v>-1.4807504330542239E-2</c:v>
                </c:pt>
                <c:pt idx="76">
                  <c:v>1.8545681256423276E-2</c:v>
                </c:pt>
                <c:pt idx="77">
                  <c:v>-3.3132709102629311E-2</c:v>
                </c:pt>
                <c:pt idx="78">
                  <c:v>9.7915266487992678E-3</c:v>
                </c:pt>
                <c:pt idx="79">
                  <c:v>7.4684516424064443E-2</c:v>
                </c:pt>
                <c:pt idx="80">
                  <c:v>2.764167317967337E-3</c:v>
                </c:pt>
                <c:pt idx="81">
                  <c:v>-3.1137727956776144E-3</c:v>
                </c:pt>
                <c:pt idx="82">
                  <c:v>-5.1365058483740303E-3</c:v>
                </c:pt>
                <c:pt idx="83">
                  <c:v>-1.4036779499409494E-2</c:v>
                </c:pt>
                <c:pt idx="84">
                  <c:v>-8.5806816495606758E-2</c:v>
                </c:pt>
                <c:pt idx="85">
                  <c:v>-5.2752527195923989E-3</c:v>
                </c:pt>
                <c:pt idx="86">
                  <c:v>-7.7265373745843968E-3</c:v>
                </c:pt>
                <c:pt idx="87">
                  <c:v>1.5706466072713143E-2</c:v>
                </c:pt>
                <c:pt idx="88">
                  <c:v>2.9844432875453363E-2</c:v>
                </c:pt>
                <c:pt idx="89">
                  <c:v>-0.11658652805646336</c:v>
                </c:pt>
                <c:pt idx="90">
                  <c:v>-7.4991613908366277E-3</c:v>
                </c:pt>
                <c:pt idx="91">
                  <c:v>-9.8778286704044489E-3</c:v>
                </c:pt>
                <c:pt idx="92">
                  <c:v>3.2751692809064668E-2</c:v>
                </c:pt>
                <c:pt idx="93">
                  <c:v>-2.0798097748769968E-2</c:v>
                </c:pt>
                <c:pt idx="94">
                  <c:v>-8.5465845306606607E-3</c:v>
                </c:pt>
                <c:pt idx="95">
                  <c:v>-4.3169976261721935E-3</c:v>
                </c:pt>
                <c:pt idx="96">
                  <c:v>-5.707045153128619E-2</c:v>
                </c:pt>
                <c:pt idx="97">
                  <c:v>-2.0097971753146766E-2</c:v>
                </c:pt>
                <c:pt idx="98">
                  <c:v>-1.2684584634870634E-2</c:v>
                </c:pt>
                <c:pt idx="99">
                  <c:v>-4.183058105673803E-2</c:v>
                </c:pt>
                <c:pt idx="100">
                  <c:v>-9.9912012493933028E-2</c:v>
                </c:pt>
                <c:pt idx="101">
                  <c:v>-6.5470456421551831E-2</c:v>
                </c:pt>
                <c:pt idx="102">
                  <c:v>-5.3593372799946304E-2</c:v>
                </c:pt>
                <c:pt idx="103">
                  <c:v>-1.6708624576358723E-2</c:v>
                </c:pt>
                <c:pt idx="104">
                  <c:v>-1.8392115018127729E-2</c:v>
                </c:pt>
                <c:pt idx="105">
                  <c:v>7.894130956680151E-3</c:v>
                </c:pt>
                <c:pt idx="106">
                  <c:v>-6.9983089011460275E-2</c:v>
                </c:pt>
                <c:pt idx="107">
                  <c:v>-5.6249908953419678E-2</c:v>
                </c:pt>
                <c:pt idx="108">
                  <c:v>-1.771246365666463E-2</c:v>
                </c:pt>
                <c:pt idx="109">
                  <c:v>-1.4903084561979571E-2</c:v>
                </c:pt>
                <c:pt idx="110">
                  <c:v>-6.0881484848632088E-2</c:v>
                </c:pt>
                <c:pt idx="111">
                  <c:v>-4.559298454315671E-2</c:v>
                </c:pt>
                <c:pt idx="112">
                  <c:v>-1.6874794959700463E-2</c:v>
                </c:pt>
                <c:pt idx="113">
                  <c:v>-4.883118201398487E-3</c:v>
                </c:pt>
                <c:pt idx="114">
                  <c:v>-1.6819616819677235E-2</c:v>
                </c:pt>
                <c:pt idx="115">
                  <c:v>-2.2996392657448971E-2</c:v>
                </c:pt>
                <c:pt idx="116">
                  <c:v>1.1474633697233175E-2</c:v>
                </c:pt>
                <c:pt idx="117">
                  <c:v>-1.9660887322429352E-2</c:v>
                </c:pt>
                <c:pt idx="118">
                  <c:v>-1.6262341676996233E-2</c:v>
                </c:pt>
                <c:pt idx="119">
                  <c:v>-1.2735991383450863E-2</c:v>
                </c:pt>
                <c:pt idx="120">
                  <c:v>-1.397769936245816E-2</c:v>
                </c:pt>
                <c:pt idx="121">
                  <c:v>-1.2877699361142667E-2</c:v>
                </c:pt>
                <c:pt idx="122">
                  <c:v>-1.2950308687111792E-2</c:v>
                </c:pt>
                <c:pt idx="123">
                  <c:v>-1.5520368144798433E-2</c:v>
                </c:pt>
                <c:pt idx="124">
                  <c:v>-1.117354574121035E-2</c:v>
                </c:pt>
                <c:pt idx="125">
                  <c:v>-1.1320272171249698E-2</c:v>
                </c:pt>
                <c:pt idx="126">
                  <c:v>-1.2896819729673662E-2</c:v>
                </c:pt>
                <c:pt idx="127">
                  <c:v>-5.2228660597059065E-3</c:v>
                </c:pt>
                <c:pt idx="128">
                  <c:v>-7.289613032742677E-3</c:v>
                </c:pt>
                <c:pt idx="129">
                  <c:v>-1.292377479455074E-2</c:v>
                </c:pt>
                <c:pt idx="130">
                  <c:v>-1.4347612580032192E-2</c:v>
                </c:pt>
                <c:pt idx="131">
                  <c:v>-1.0997693545920464E-2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9E-4A25-B432-B93B55EE6378}"/>
            </c:ext>
          </c:extLst>
        </c:ser>
        <c:ser>
          <c:idx val="3"/>
          <c:order val="2"/>
          <c:tx>
            <c:strRef>
              <c:f>'Active 2'!$AD$20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'Active 2'!$D$21:$D$33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2'!$AD$21:$AD$939</c:f>
              <c:numCache>
                <c:formatCode>General</c:formatCode>
                <c:ptCount val="919"/>
                <c:pt idx="132">
                  <c:v>-1.1174175093214746E-2</c:v>
                </c:pt>
                <c:pt idx="133">
                  <c:v>-1.0550836115944907E-2</c:v>
                </c:pt>
                <c:pt idx="134">
                  <c:v>-1.254539088664048E-2</c:v>
                </c:pt>
                <c:pt idx="135">
                  <c:v>-1.1281428742722151E-2</c:v>
                </c:pt>
                <c:pt idx="136">
                  <c:v>-2.6276669418643841E-3</c:v>
                </c:pt>
                <c:pt idx="137">
                  <c:v>-4.621572143144282E-3</c:v>
                </c:pt>
                <c:pt idx="138">
                  <c:v>-3.6153881070015367E-3</c:v>
                </c:pt>
                <c:pt idx="139">
                  <c:v>-5.0190502469573727E-3</c:v>
                </c:pt>
                <c:pt idx="140">
                  <c:v>-7.7953494789666684E-3</c:v>
                </c:pt>
                <c:pt idx="141">
                  <c:v>1.2726764265937086E-3</c:v>
                </c:pt>
                <c:pt idx="142">
                  <c:v>-1.6608800217355377E-2</c:v>
                </c:pt>
                <c:pt idx="143">
                  <c:v>-7.8006358160771817E-3</c:v>
                </c:pt>
                <c:pt idx="144">
                  <c:v>-9.076930642343644E-3</c:v>
                </c:pt>
                <c:pt idx="145">
                  <c:v>-6.7058149444938764E-3</c:v>
                </c:pt>
                <c:pt idx="146">
                  <c:v>8.4264195245703187E-3</c:v>
                </c:pt>
                <c:pt idx="147">
                  <c:v>1.3426419521950974E-2</c:v>
                </c:pt>
                <c:pt idx="148">
                  <c:v>-7.4317903407180273E-3</c:v>
                </c:pt>
                <c:pt idx="149">
                  <c:v>-2.8339914800678667E-3</c:v>
                </c:pt>
                <c:pt idx="150">
                  <c:v>1.1124428330854773E-3</c:v>
                </c:pt>
                <c:pt idx="151">
                  <c:v>-7.1547384815594485E-3</c:v>
                </c:pt>
                <c:pt idx="152">
                  <c:v>-6.4547384846910206E-3</c:v>
                </c:pt>
                <c:pt idx="153">
                  <c:v>-5.6216593243929511E-3</c:v>
                </c:pt>
                <c:pt idx="154">
                  <c:v>-4.5216593303534156E-3</c:v>
                </c:pt>
                <c:pt idx="155">
                  <c:v>3.2676018228637383E-3</c:v>
                </c:pt>
                <c:pt idx="156">
                  <c:v>-6.117314281716313E-3</c:v>
                </c:pt>
                <c:pt idx="157">
                  <c:v>-1.1553822616855421E-3</c:v>
                </c:pt>
                <c:pt idx="158">
                  <c:v>-5.5538226229090177E-4</c:v>
                </c:pt>
                <c:pt idx="159">
                  <c:v>-1.7362268683011215E-3</c:v>
                </c:pt>
                <c:pt idx="160">
                  <c:v>-1.5362268660775889E-3</c:v>
                </c:pt>
                <c:pt idx="161">
                  <c:v>8.4736832721690226E-4</c:v>
                </c:pt>
                <c:pt idx="162">
                  <c:v>4.0390880195522484E-3</c:v>
                </c:pt>
                <c:pt idx="163">
                  <c:v>4.8390880211704214E-3</c:v>
                </c:pt>
                <c:pt idx="164">
                  <c:v>1.5629679926926036E-3</c:v>
                </c:pt>
                <c:pt idx="165">
                  <c:v>2.5629679892583516E-3</c:v>
                </c:pt>
                <c:pt idx="166">
                  <c:v>6.1100583712344128E-4</c:v>
                </c:pt>
                <c:pt idx="167">
                  <c:v>9.3243119619904717E-3</c:v>
                </c:pt>
                <c:pt idx="168">
                  <c:v>1.001573656595996E-2</c:v>
                </c:pt>
                <c:pt idx="169">
                  <c:v>8.5309515640507004E-3</c:v>
                </c:pt>
                <c:pt idx="170">
                  <c:v>6.064609731185451E-3</c:v>
                </c:pt>
                <c:pt idx="171">
                  <c:v>7.0127516676621246E-3</c:v>
                </c:pt>
                <c:pt idx="172">
                  <c:v>1.3296231712431897E-2</c:v>
                </c:pt>
                <c:pt idx="173">
                  <c:v>3.2298329866487577E-3</c:v>
                </c:pt>
                <c:pt idx="174">
                  <c:v>1.5631221956942838E-2</c:v>
                </c:pt>
                <c:pt idx="175">
                  <c:v>2.1903874789502759E-2</c:v>
                </c:pt>
                <c:pt idx="176">
                  <c:v>2.6227013938530851E-2</c:v>
                </c:pt>
                <c:pt idx="177">
                  <c:v>2.660282647754722E-2</c:v>
                </c:pt>
                <c:pt idx="178">
                  <c:v>2.5026178292996734E-2</c:v>
                </c:pt>
                <c:pt idx="179">
                  <c:v>2.5119584587407505E-2</c:v>
                </c:pt>
                <c:pt idx="180">
                  <c:v>2.7829743384321579E-2</c:v>
                </c:pt>
                <c:pt idx="181">
                  <c:v>2.3553093896260001E-2</c:v>
                </c:pt>
                <c:pt idx="182">
                  <c:v>2.5673387374306508E-2</c:v>
                </c:pt>
                <c:pt idx="183">
                  <c:v>2.617414888418354E-2</c:v>
                </c:pt>
                <c:pt idx="184">
                  <c:v>2.825015192513354E-2</c:v>
                </c:pt>
                <c:pt idx="185">
                  <c:v>2.1307889702692692E-2</c:v>
                </c:pt>
                <c:pt idx="186">
                  <c:v>2.91978302887227E-2</c:v>
                </c:pt>
                <c:pt idx="187">
                  <c:v>3.0944902838560336E-2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9E-4A25-B432-B93B55EE6378}"/>
            </c:ext>
          </c:extLst>
        </c:ser>
        <c:ser>
          <c:idx val="4"/>
          <c:order val="3"/>
          <c:tx>
            <c:strRef>
              <c:f>'Active 2'!$AE$20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2'!$AE$21:$AE$939</c:f>
              <c:numCache>
                <c:formatCode>General</c:formatCode>
                <c:ptCount val="919"/>
                <c:pt idx="188">
                  <c:v>3.0472212401660835E-2</c:v>
                </c:pt>
                <c:pt idx="189">
                  <c:v>3.189116261697731E-2</c:v>
                </c:pt>
                <c:pt idx="190">
                  <c:v>3.1523980439217607E-2</c:v>
                </c:pt>
                <c:pt idx="191">
                  <c:v>3.233198509603985E-2</c:v>
                </c:pt>
                <c:pt idx="192">
                  <c:v>2.912305681619716E-2</c:v>
                </c:pt>
                <c:pt idx="193">
                  <c:v>3.3636893347067265E-2</c:v>
                </c:pt>
                <c:pt idx="194">
                  <c:v>3.1027960083447922E-2</c:v>
                </c:pt>
                <c:pt idx="195">
                  <c:v>3.0450726417151644E-2</c:v>
                </c:pt>
                <c:pt idx="196">
                  <c:v>3.414179037349413E-2</c:v>
                </c:pt>
                <c:pt idx="197">
                  <c:v>3.3646676159514999E-2</c:v>
                </c:pt>
                <c:pt idx="198">
                  <c:v>3.4774313846981944E-2</c:v>
                </c:pt>
                <c:pt idx="199">
                  <c:v>3.2565365036778302E-2</c:v>
                </c:pt>
                <c:pt idx="200">
                  <c:v>3.2288866206699261E-2</c:v>
                </c:pt>
                <c:pt idx="201">
                  <c:v>3.0011625455564191E-2</c:v>
                </c:pt>
                <c:pt idx="202">
                  <c:v>3.4002661070683955E-2</c:v>
                </c:pt>
                <c:pt idx="203">
                  <c:v>3.3016452458305402E-2</c:v>
                </c:pt>
                <c:pt idx="204">
                  <c:v>3.3107483066698064E-2</c:v>
                </c:pt>
                <c:pt idx="205">
                  <c:v>3.2521268186417061E-2</c:v>
                </c:pt>
                <c:pt idx="206">
                  <c:v>3.0835049829991405E-2</c:v>
                </c:pt>
                <c:pt idx="207">
                  <c:v>2.99218813419624E-2</c:v>
                </c:pt>
                <c:pt idx="208">
                  <c:v>3.186792780388293E-2</c:v>
                </c:pt>
                <c:pt idx="209">
                  <c:v>3.4281677352596317E-2</c:v>
                </c:pt>
                <c:pt idx="210">
                  <c:v>3.2877409852713882E-2</c:v>
                </c:pt>
                <c:pt idx="211">
                  <c:v>3.3400157526582819E-2</c:v>
                </c:pt>
                <c:pt idx="212">
                  <c:v>3.2395864565866635E-2</c:v>
                </c:pt>
                <c:pt idx="213">
                  <c:v>3.2478456030587424E-2</c:v>
                </c:pt>
                <c:pt idx="214">
                  <c:v>3.2396950873972041E-2</c:v>
                </c:pt>
                <c:pt idx="215">
                  <c:v>3.3142512809258458E-2</c:v>
                </c:pt>
                <c:pt idx="216">
                  <c:v>3.5266671492916693E-2</c:v>
                </c:pt>
                <c:pt idx="217">
                  <c:v>3.3956753216207572E-2</c:v>
                </c:pt>
                <c:pt idx="218">
                  <c:v>3.4569454391167216E-2</c:v>
                </c:pt>
                <c:pt idx="219">
                  <c:v>3.862388253779564E-2</c:v>
                </c:pt>
                <c:pt idx="220">
                  <c:v>3.8021749038128556E-2</c:v>
                </c:pt>
                <c:pt idx="221">
                  <c:v>3.8958200548869192E-2</c:v>
                </c:pt>
                <c:pt idx="222">
                  <c:v>3.7602180082182329E-2</c:v>
                </c:pt>
                <c:pt idx="223">
                  <c:v>3.8948512092855825E-2</c:v>
                </c:pt>
                <c:pt idx="224">
                  <c:v>4.4921850466245652E-2</c:v>
                </c:pt>
                <c:pt idx="225">
                  <c:v>4.3665048677001175E-2</c:v>
                </c:pt>
                <c:pt idx="226">
                  <c:v>4.3745048674980205E-2</c:v>
                </c:pt>
                <c:pt idx="227">
                  <c:v>4.4165048671646071E-2</c:v>
                </c:pt>
                <c:pt idx="228">
                  <c:v>4.8319894610851885E-2</c:v>
                </c:pt>
                <c:pt idx="229">
                  <c:v>4.5532700866140099E-2</c:v>
                </c:pt>
                <c:pt idx="230">
                  <c:v>4.5838800312389516E-2</c:v>
                </c:pt>
                <c:pt idx="231">
                  <c:v>4.9278560474437086E-2</c:v>
                </c:pt>
                <c:pt idx="232">
                  <c:v>4.9267198797972089E-2</c:v>
                </c:pt>
                <c:pt idx="233">
                  <c:v>5.4242503870691773E-2</c:v>
                </c:pt>
                <c:pt idx="234">
                  <c:v>5.2400006994500051E-2</c:v>
                </c:pt>
                <c:pt idx="235">
                  <c:v>5.3815670608621878E-2</c:v>
                </c:pt>
                <c:pt idx="236">
                  <c:v>5.281933331475451E-2</c:v>
                </c:pt>
                <c:pt idx="237">
                  <c:v>5.2357393805721159E-2</c:v>
                </c:pt>
                <c:pt idx="238">
                  <c:v>5.8675222770385192E-2</c:v>
                </c:pt>
                <c:pt idx="239">
                  <c:v>5.8675222770385192E-2</c:v>
                </c:pt>
                <c:pt idx="240">
                  <c:v>6.0994907909666267E-2</c:v>
                </c:pt>
                <c:pt idx="241">
                  <c:v>6.092221862068431E-2</c:v>
                </c:pt>
                <c:pt idx="242">
                  <c:v>6.1909123447916145E-2</c:v>
                </c:pt>
                <c:pt idx="243">
                  <c:v>6.119084695761548E-2</c:v>
                </c:pt>
                <c:pt idx="244">
                  <c:v>6.1273503576030647E-2</c:v>
                </c:pt>
                <c:pt idx="245">
                  <c:v>6.3220381773650136E-2</c:v>
                </c:pt>
                <c:pt idx="246">
                  <c:v>6.3032943275965106E-2</c:v>
                </c:pt>
                <c:pt idx="247">
                  <c:v>6.4739884012548349E-2</c:v>
                </c:pt>
                <c:pt idx="248">
                  <c:v>6.4958225675679077E-2</c:v>
                </c:pt>
                <c:pt idx="249">
                  <c:v>6.6607560787968617E-2</c:v>
                </c:pt>
                <c:pt idx="250">
                  <c:v>6.5406250210499173E-2</c:v>
                </c:pt>
                <c:pt idx="251">
                  <c:v>6.7348595153763735E-2</c:v>
                </c:pt>
                <c:pt idx="252">
                  <c:v>6.7348595153763735E-2</c:v>
                </c:pt>
                <c:pt idx="253">
                  <c:v>6.77485951582108E-2</c:v>
                </c:pt>
                <c:pt idx="254">
                  <c:v>6.8666916900605279E-2</c:v>
                </c:pt>
                <c:pt idx="255">
                  <c:v>6.6286636759772144E-2</c:v>
                </c:pt>
                <c:pt idx="256">
                  <c:v>7.1016406734940779E-2</c:v>
                </c:pt>
                <c:pt idx="257">
                  <c:v>6.9569872688613602E-2</c:v>
                </c:pt>
                <c:pt idx="258">
                  <c:v>7.0989402038213051E-2</c:v>
                </c:pt>
                <c:pt idx="259">
                  <c:v>7.0424906542695717E-2</c:v>
                </c:pt>
                <c:pt idx="260">
                  <c:v>7.1249341345711259E-2</c:v>
                </c:pt>
                <c:pt idx="261">
                  <c:v>7.6791886797066583E-2</c:v>
                </c:pt>
                <c:pt idx="262">
                  <c:v>7.8003907469737843E-2</c:v>
                </c:pt>
                <c:pt idx="263">
                  <c:v>8.05420187127103E-2</c:v>
                </c:pt>
                <c:pt idx="264">
                  <c:v>8.0703815839041598E-2</c:v>
                </c:pt>
                <c:pt idx="265">
                  <c:v>8.0903815841265131E-2</c:v>
                </c:pt>
                <c:pt idx="266">
                  <c:v>8.1003815838738918E-2</c:v>
                </c:pt>
                <c:pt idx="267">
                  <c:v>8.1872182087773332E-2</c:v>
                </c:pt>
                <c:pt idx="268">
                  <c:v>8.1972182092523077E-2</c:v>
                </c:pt>
                <c:pt idx="269">
                  <c:v>8.2972182089088825E-2</c:v>
                </c:pt>
                <c:pt idx="270">
                  <c:v>8.2044225287183178E-2</c:v>
                </c:pt>
                <c:pt idx="271">
                  <c:v>8.2044225287183178E-2</c:v>
                </c:pt>
                <c:pt idx="272">
                  <c:v>8.0824845844474691E-2</c:v>
                </c:pt>
                <c:pt idx="273">
                  <c:v>8.3320404293845754E-2</c:v>
                </c:pt>
                <c:pt idx="274">
                  <c:v>8.19324890101783E-2</c:v>
                </c:pt>
                <c:pt idx="275">
                  <c:v>8.4706286237287584E-2</c:v>
                </c:pt>
                <c:pt idx="276">
                  <c:v>8.4906286239511117E-2</c:v>
                </c:pt>
                <c:pt idx="277">
                  <c:v>8.5006286244260862E-2</c:v>
                </c:pt>
                <c:pt idx="278">
                  <c:v>8.5577774787012423E-2</c:v>
                </c:pt>
                <c:pt idx="279">
                  <c:v>8.6777774611178721E-2</c:v>
                </c:pt>
                <c:pt idx="280">
                  <c:v>8.7277774693135107E-2</c:v>
                </c:pt>
                <c:pt idx="281">
                  <c:v>8.3382390758471772E-2</c:v>
                </c:pt>
                <c:pt idx="282">
                  <c:v>8.0210221098863693E-2</c:v>
                </c:pt>
                <c:pt idx="283">
                  <c:v>8.7246483005383402E-2</c:v>
                </c:pt>
                <c:pt idx="284">
                  <c:v>8.6155485331962309E-2</c:v>
                </c:pt>
                <c:pt idx="285">
                  <c:v>8.7774515940751419E-2</c:v>
                </c:pt>
                <c:pt idx="286">
                  <c:v>8.5249467443846538E-2</c:v>
                </c:pt>
                <c:pt idx="287">
                  <c:v>8.544946756976135E-2</c:v>
                </c:pt>
                <c:pt idx="288">
                  <c:v>8.7849467218093946E-2</c:v>
                </c:pt>
                <c:pt idx="289">
                  <c:v>8.7729101199165896E-2</c:v>
                </c:pt>
                <c:pt idx="290">
                  <c:v>8.7095447187769959E-2</c:v>
                </c:pt>
                <c:pt idx="291">
                  <c:v>8.6031945921372616E-2</c:v>
                </c:pt>
                <c:pt idx="292">
                  <c:v>9.102845744207988E-2</c:v>
                </c:pt>
                <c:pt idx="293">
                  <c:v>9.2120297227210823E-2</c:v>
                </c:pt>
                <c:pt idx="294">
                  <c:v>9.0215169584574414E-2</c:v>
                </c:pt>
                <c:pt idx="295">
                  <c:v>9.2463848306628765E-2</c:v>
                </c:pt>
                <c:pt idx="296">
                  <c:v>9.1498619346395235E-2</c:v>
                </c:pt>
                <c:pt idx="297">
                  <c:v>9.2262672512917601E-2</c:v>
                </c:pt>
                <c:pt idx="298">
                  <c:v>9.5497991129296855E-2</c:v>
                </c:pt>
                <c:pt idx="299">
                  <c:v>9.7119246182864744E-2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09E-4A25-B432-B93B55EE6378}"/>
            </c:ext>
          </c:extLst>
        </c:ser>
        <c:ser>
          <c:idx val="9"/>
          <c:order val="4"/>
          <c:tx>
            <c:strRef>
              <c:f>'Active 2'!$AX$1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2'!$AW$2:$AW$106</c:f>
              <c:numCache>
                <c:formatCode>General</c:formatCode>
                <c:ptCount val="10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</c:numCache>
            </c:numRef>
          </c:xVal>
          <c:yVal>
            <c:numRef>
              <c:f>'Active 2'!$AV$2:$AV$106</c:f>
              <c:numCache>
                <c:formatCode>General</c:formatCode>
                <c:ptCount val="105"/>
                <c:pt idx="0">
                  <c:v>9.7526225334359673E-2</c:v>
                </c:pt>
                <c:pt idx="1">
                  <c:v>9.2824840256767821E-2</c:v>
                </c:pt>
                <c:pt idx="2">
                  <c:v>8.8210970405847577E-2</c:v>
                </c:pt>
                <c:pt idx="3">
                  <c:v>8.3684615781598901E-2</c:v>
                </c:pt>
                <c:pt idx="4">
                  <c:v>7.9245776384021832E-2</c:v>
                </c:pt>
                <c:pt idx="5">
                  <c:v>7.4894452213116386E-2</c:v>
                </c:pt>
                <c:pt idx="6">
                  <c:v>7.063064326888252E-2</c:v>
                </c:pt>
                <c:pt idx="7">
                  <c:v>6.6454349551320277E-2</c:v>
                </c:pt>
                <c:pt idx="8">
                  <c:v>6.2365571060429614E-2</c:v>
                </c:pt>
                <c:pt idx="9">
                  <c:v>5.8364307796210574E-2</c:v>
                </c:pt>
                <c:pt idx="10">
                  <c:v>5.4450559758663128E-2</c:v>
                </c:pt>
                <c:pt idx="11">
                  <c:v>5.062432694778729E-2</c:v>
                </c:pt>
                <c:pt idx="12">
                  <c:v>4.6885609363583047E-2</c:v>
                </c:pt>
                <c:pt idx="13">
                  <c:v>4.3234407006050406E-2</c:v>
                </c:pt>
                <c:pt idx="14">
                  <c:v>3.9670719875189372E-2</c:v>
                </c:pt>
                <c:pt idx="15">
                  <c:v>3.6194547970999934E-2</c:v>
                </c:pt>
                <c:pt idx="16">
                  <c:v>3.2805891293482103E-2</c:v>
                </c:pt>
                <c:pt idx="17">
                  <c:v>2.9504749842635881E-2</c:v>
                </c:pt>
                <c:pt idx="18">
                  <c:v>2.6291123618461254E-2</c:v>
                </c:pt>
                <c:pt idx="19">
                  <c:v>2.3165012620958228E-2</c:v>
                </c:pt>
                <c:pt idx="20">
                  <c:v>2.012641685012681E-2</c:v>
                </c:pt>
                <c:pt idx="21">
                  <c:v>1.7175336305966987E-2</c:v>
                </c:pt>
                <c:pt idx="22">
                  <c:v>1.4311770988478772E-2</c:v>
                </c:pt>
                <c:pt idx="23">
                  <c:v>1.1535720897662159E-2</c:v>
                </c:pt>
                <c:pt idx="24">
                  <c:v>8.8471860335171543E-3</c:v>
                </c:pt>
                <c:pt idx="25">
                  <c:v>6.2461663960437369E-3</c:v>
                </c:pt>
                <c:pt idx="26">
                  <c:v>3.7326619852419349E-3</c:v>
                </c:pt>
                <c:pt idx="27">
                  <c:v>1.3066728011117343E-3</c:v>
                </c:pt>
                <c:pt idx="28">
                  <c:v>-1.0318011563468718E-3</c:v>
                </c:pt>
                <c:pt idx="29">
                  <c:v>-3.2827598871338695E-3</c:v>
                </c:pt>
                <c:pt idx="30">
                  <c:v>-5.4462033912492658E-3</c:v>
                </c:pt>
                <c:pt idx="31">
                  <c:v>-7.5221316686930537E-3</c:v>
                </c:pt>
                <c:pt idx="32">
                  <c:v>-9.510544719465247E-3</c:v>
                </c:pt>
                <c:pt idx="33">
                  <c:v>-1.1411442543565839E-2</c:v>
                </c:pt>
                <c:pt idx="34">
                  <c:v>-1.3224825140994829E-2</c:v>
                </c:pt>
                <c:pt idx="35">
                  <c:v>-1.4950692511752205E-2</c:v>
                </c:pt>
                <c:pt idx="36">
                  <c:v>-1.6589044655837992E-2</c:v>
                </c:pt>
                <c:pt idx="37">
                  <c:v>-1.8139881573252171E-2</c:v>
                </c:pt>
                <c:pt idx="38">
                  <c:v>-1.9603203263994749E-2</c:v>
                </c:pt>
                <c:pt idx="39">
                  <c:v>-2.0979009728065722E-2</c:v>
                </c:pt>
                <c:pt idx="40">
                  <c:v>-2.2267300965465094E-2</c:v>
                </c:pt>
                <c:pt idx="41">
                  <c:v>-2.3468076976192864E-2</c:v>
                </c:pt>
                <c:pt idx="42">
                  <c:v>-2.4581337760249029E-2</c:v>
                </c:pt>
                <c:pt idx="43">
                  <c:v>-2.5607083317633592E-2</c:v>
                </c:pt>
                <c:pt idx="44">
                  <c:v>-2.6545313648346554E-2</c:v>
                </c:pt>
                <c:pt idx="45">
                  <c:v>-2.7396028752387912E-2</c:v>
                </c:pt>
                <c:pt idx="46">
                  <c:v>-2.8159228629757671E-2</c:v>
                </c:pt>
                <c:pt idx="47">
                  <c:v>-2.8834913280455829E-2</c:v>
                </c:pt>
                <c:pt idx="48">
                  <c:v>-2.9423082704482375E-2</c:v>
                </c:pt>
                <c:pt idx="49">
                  <c:v>-2.9923736901837333E-2</c:v>
                </c:pt>
                <c:pt idx="50">
                  <c:v>-3.033687587252068E-2</c:v>
                </c:pt>
                <c:pt idx="51">
                  <c:v>-3.0662499616532422E-2</c:v>
                </c:pt>
                <c:pt idx="52">
                  <c:v>-3.0900608133872565E-2</c:v>
                </c:pt>
                <c:pt idx="53">
                  <c:v>-3.1051201424541104E-2</c:v>
                </c:pt>
                <c:pt idx="54">
                  <c:v>-3.1114279488538042E-2</c:v>
                </c:pt>
                <c:pt idx="55">
                  <c:v>-3.1089842325863374E-2</c:v>
                </c:pt>
                <c:pt idx="56">
                  <c:v>-3.0977889936517108E-2</c:v>
                </c:pt>
                <c:pt idx="57">
                  <c:v>-3.0778422320499238E-2</c:v>
                </c:pt>
                <c:pt idx="58">
                  <c:v>-3.0491439477809766E-2</c:v>
                </c:pt>
                <c:pt idx="59">
                  <c:v>-3.0116941408448693E-2</c:v>
                </c:pt>
                <c:pt idx="60">
                  <c:v>-2.9654928112416015E-2</c:v>
                </c:pt>
                <c:pt idx="61">
                  <c:v>-2.9105399589711735E-2</c:v>
                </c:pt>
                <c:pt idx="62">
                  <c:v>-2.846835584033585E-2</c:v>
                </c:pt>
                <c:pt idx="63">
                  <c:v>-2.7743796864288371E-2</c:v>
                </c:pt>
                <c:pt idx="64">
                  <c:v>-2.6931722661569284E-2</c:v>
                </c:pt>
                <c:pt idx="65">
                  <c:v>-2.6032133232178591E-2</c:v>
                </c:pt>
                <c:pt idx="66">
                  <c:v>-2.5045028576116301E-2</c:v>
                </c:pt>
                <c:pt idx="67">
                  <c:v>-2.3970408693382406E-2</c:v>
                </c:pt>
                <c:pt idx="68">
                  <c:v>-2.2808273583976909E-2</c:v>
                </c:pt>
                <c:pt idx="69">
                  <c:v>-2.1558623247899807E-2</c:v>
                </c:pt>
                <c:pt idx="70">
                  <c:v>-2.0221457685151108E-2</c:v>
                </c:pt>
                <c:pt idx="71">
                  <c:v>-1.8796776895730803E-2</c:v>
                </c:pt>
                <c:pt idx="72">
                  <c:v>-1.7284580879638897E-2</c:v>
                </c:pt>
                <c:pt idx="73">
                  <c:v>-1.568486963687539E-2</c:v>
                </c:pt>
                <c:pt idx="74">
                  <c:v>-1.3997643167440276E-2</c:v>
                </c:pt>
                <c:pt idx="75">
                  <c:v>-1.2222901471333562E-2</c:v>
                </c:pt>
                <c:pt idx="76">
                  <c:v>-1.0360644548555249E-2</c:v>
                </c:pt>
                <c:pt idx="77">
                  <c:v>-8.4108723991053284E-3</c:v>
                </c:pt>
                <c:pt idx="78">
                  <c:v>-6.3735850229838069E-3</c:v>
                </c:pt>
                <c:pt idx="79">
                  <c:v>-4.2487824201906839E-3</c:v>
                </c:pt>
                <c:pt idx="80">
                  <c:v>-2.036464590725956E-3</c:v>
                </c:pt>
                <c:pt idx="81">
                  <c:v>2.6336846541037337E-4</c:v>
                </c:pt>
                <c:pt idx="82">
                  <c:v>2.6507167482183042E-3</c:v>
                </c:pt>
                <c:pt idx="83">
                  <c:v>5.1255802576978399E-3</c:v>
                </c:pt>
                <c:pt idx="84">
                  <c:v>7.6879589938489735E-3</c:v>
                </c:pt>
                <c:pt idx="85">
                  <c:v>1.0337852956671712E-2</c:v>
                </c:pt>
                <c:pt idx="86">
                  <c:v>1.3075262146166052E-2</c:v>
                </c:pt>
                <c:pt idx="87">
                  <c:v>1.590018656233199E-2</c:v>
                </c:pt>
                <c:pt idx="88">
                  <c:v>1.881262620516954E-2</c:v>
                </c:pt>
                <c:pt idx="89">
                  <c:v>2.1812581074678691E-2</c:v>
                </c:pt>
                <c:pt idx="90">
                  <c:v>2.4900051170859437E-2</c:v>
                </c:pt>
                <c:pt idx="91">
                  <c:v>2.8075036493711791E-2</c:v>
                </c:pt>
                <c:pt idx="92">
                  <c:v>3.1337537043235747E-2</c:v>
                </c:pt>
                <c:pt idx="93">
                  <c:v>3.4687552819431311E-2</c:v>
                </c:pt>
                <c:pt idx="94">
                  <c:v>3.8125083822298469E-2</c:v>
                </c:pt>
                <c:pt idx="95">
                  <c:v>4.1650130051837223E-2</c:v>
                </c:pt>
                <c:pt idx="96">
                  <c:v>4.5262691508047598E-2</c:v>
                </c:pt>
                <c:pt idx="97">
                  <c:v>4.8962768190929568E-2</c:v>
                </c:pt>
                <c:pt idx="98">
                  <c:v>5.2750360100483132E-2</c:v>
                </c:pt>
                <c:pt idx="99">
                  <c:v>5.6625467236708305E-2</c:v>
                </c:pt>
                <c:pt idx="100">
                  <c:v>6.0588089599605086E-2</c:v>
                </c:pt>
                <c:pt idx="101">
                  <c:v>6.4638227189173461E-2</c:v>
                </c:pt>
                <c:pt idx="102">
                  <c:v>6.8775880005413431E-2</c:v>
                </c:pt>
                <c:pt idx="103">
                  <c:v>7.3001048048325023E-2</c:v>
                </c:pt>
                <c:pt idx="104">
                  <c:v>7.7313731317908196E-2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09E-4A25-B432-B93B55EE6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26528"/>
        <c:axId val="1"/>
      </c:scatterChart>
      <c:valAx>
        <c:axId val="867726528"/>
        <c:scaling>
          <c:orientation val="minMax"/>
          <c:max val="50000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1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72652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17c.  AP Leo - [39536.5429, 0.43035716]</a:t>
            </a:r>
          </a:p>
        </c:rich>
      </c:tx>
      <c:layout>
        <c:manualLayout>
          <c:xMode val="edge"/>
          <c:yMode val="edge"/>
          <c:x val="0.18240365877012155"/>
          <c:y val="2.1126760563380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13380281690140844"/>
          <c:w val="0.85193222313847816"/>
          <c:h val="0.7429577464788732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2'!$H$21:$H$939</c:f>
              <c:numCache>
                <c:formatCode>General</c:formatCode>
                <c:ptCount val="919"/>
                <c:pt idx="0">
                  <c:v>5.7980739999038633E-2</c:v>
                </c:pt>
                <c:pt idx="1">
                  <c:v>3.4292199998162687E-2</c:v>
                </c:pt>
                <c:pt idx="2">
                  <c:v>6.0037819999706699E-2</c:v>
                </c:pt>
                <c:pt idx="3">
                  <c:v>2.952113999890571E-2</c:v>
                </c:pt>
                <c:pt idx="4">
                  <c:v>3.7756800002171076E-2</c:v>
                </c:pt>
                <c:pt idx="112">
                  <c:v>2.7467160005471669E-2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73-4816-B8F6-B26D668C12FC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1E-3</c:v>
                  </c:pt>
                  <c:pt idx="283">
                    <c:v>4.0000000000000001E-3</c:v>
                  </c:pt>
                  <c:pt idx="284">
                    <c:v>8.0000000000000004E-4</c:v>
                  </c:pt>
                  <c:pt idx="285">
                    <c:v>1.1000000000000001E-3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6">
                    <c:v>5.0000000000000001E-4</c:v>
                  </c:pt>
                  <c:pt idx="297">
                    <c:v>1E-4</c:v>
                  </c:pt>
                  <c:pt idx="299">
                    <c:v>2.0000000000000001E-4</c:v>
                  </c:pt>
                </c:numCache>
              </c:numRef>
            </c:plus>
            <c:minus>
              <c:numRef>
                <c:f>'Active 2'!$D$21:$D$939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1E-3</c:v>
                  </c:pt>
                  <c:pt idx="283">
                    <c:v>4.0000000000000001E-3</c:v>
                  </c:pt>
                  <c:pt idx="284">
                    <c:v>8.0000000000000004E-4</c:v>
                  </c:pt>
                  <c:pt idx="285">
                    <c:v>1.1000000000000001E-3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6">
                    <c:v>5.0000000000000001E-4</c:v>
                  </c:pt>
                  <c:pt idx="297">
                    <c:v>1E-4</c:v>
                  </c:pt>
                  <c:pt idx="299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2'!$I$21:$I$939</c:f>
              <c:numCache>
                <c:formatCode>General</c:formatCode>
                <c:ptCount val="919"/>
                <c:pt idx="5">
                  <c:v>-1.5501660000154516E-2</c:v>
                </c:pt>
                <c:pt idx="6">
                  <c:v>2.9391000001851353E-2</c:v>
                </c:pt>
                <c:pt idx="7">
                  <c:v>2.0637940000597155E-2</c:v>
                </c:pt>
                <c:pt idx="8">
                  <c:v>2.4992219998239307E-2</c:v>
                </c:pt>
                <c:pt idx="9">
                  <c:v>2.7657959999487503E-2</c:v>
                </c:pt>
                <c:pt idx="10">
                  <c:v>7.6227880002988968E-2</c:v>
                </c:pt>
                <c:pt idx="11">
                  <c:v>3.3727759997418616E-2</c:v>
                </c:pt>
                <c:pt idx="12">
                  <c:v>-1.1530699997820193E-2</c:v>
                </c:pt>
                <c:pt idx="13">
                  <c:v>8.9314000033482444E-3</c:v>
                </c:pt>
                <c:pt idx="14">
                  <c:v>-1.6568720002396731E-2</c:v>
                </c:pt>
                <c:pt idx="15">
                  <c:v>1.571648000026471E-2</c:v>
                </c:pt>
                <c:pt idx="16">
                  <c:v>-9.9990399976377375E-3</c:v>
                </c:pt>
                <c:pt idx="17">
                  <c:v>2.978652000092552E-2</c:v>
                </c:pt>
                <c:pt idx="18">
                  <c:v>5.4630599988740869E-3</c:v>
                </c:pt>
                <c:pt idx="19">
                  <c:v>1.398992000031285E-2</c:v>
                </c:pt>
                <c:pt idx="20">
                  <c:v>-9.2259599987301044E-3</c:v>
                </c:pt>
                <c:pt idx="21">
                  <c:v>1.0059719999844674E-2</c:v>
                </c:pt>
                <c:pt idx="22">
                  <c:v>-2.9193939997639973E-2</c:v>
                </c:pt>
                <c:pt idx="23">
                  <c:v>-2.3059139999531908E-2</c:v>
                </c:pt>
                <c:pt idx="24">
                  <c:v>-5.8126799995079637E-3</c:v>
                </c:pt>
                <c:pt idx="25">
                  <c:v>-2.478114000041387E-2</c:v>
                </c:pt>
                <c:pt idx="26">
                  <c:v>1.5303200016205665E-3</c:v>
                </c:pt>
                <c:pt idx="27">
                  <c:v>3.3492540002043825E-2</c:v>
                </c:pt>
                <c:pt idx="28">
                  <c:v>2.406221999990521E-2</c:v>
                </c:pt>
                <c:pt idx="29">
                  <c:v>2.1312999997462612E-3</c:v>
                </c:pt>
                <c:pt idx="30">
                  <c:v>3.7416020000819117E-2</c:v>
                </c:pt>
                <c:pt idx="31">
                  <c:v>-1.7094900002120994E-2</c:v>
                </c:pt>
                <c:pt idx="32">
                  <c:v>-6.9310299997596303E-2</c:v>
                </c:pt>
                <c:pt idx="33">
                  <c:v>-5.0068640000972664E-2</c:v>
                </c:pt>
                <c:pt idx="34">
                  <c:v>-4.6388159997150069E-2</c:v>
                </c:pt>
                <c:pt idx="35">
                  <c:v>-2.7211259999603499E-2</c:v>
                </c:pt>
                <c:pt idx="36">
                  <c:v>-3.1007139998109778E-2</c:v>
                </c:pt>
                <c:pt idx="37">
                  <c:v>-4.6222300003137207E-2</c:v>
                </c:pt>
                <c:pt idx="38">
                  <c:v>-4.4379420000041137E-2</c:v>
                </c:pt>
                <c:pt idx="39">
                  <c:v>-4.699840000102995E-2</c:v>
                </c:pt>
                <c:pt idx="40">
                  <c:v>-3.2074439997813897E-2</c:v>
                </c:pt>
                <c:pt idx="41">
                  <c:v>-1.7154799999843817E-2</c:v>
                </c:pt>
                <c:pt idx="42">
                  <c:v>4.2577599997457583E-3</c:v>
                </c:pt>
                <c:pt idx="43">
                  <c:v>-1.5850060000957455E-2</c:v>
                </c:pt>
                <c:pt idx="44">
                  <c:v>-2.8602880000107689E-2</c:v>
                </c:pt>
                <c:pt idx="45">
                  <c:v>-3.1425979999767151E-2</c:v>
                </c:pt>
                <c:pt idx="46">
                  <c:v>-2.761463999922853E-2</c:v>
                </c:pt>
                <c:pt idx="47">
                  <c:v>-8.9749200014921371E-3</c:v>
                </c:pt>
                <c:pt idx="48">
                  <c:v>1.6691299999365583E-2</c:v>
                </c:pt>
                <c:pt idx="49">
                  <c:v>-5.3524579998338595E-2</c:v>
                </c:pt>
                <c:pt idx="50">
                  <c:v>-5.9955140000965912E-2</c:v>
                </c:pt>
                <c:pt idx="51">
                  <c:v>3.6415200011106208E-3</c:v>
                </c:pt>
                <c:pt idx="52">
                  <c:v>-5.7466059999569552E-2</c:v>
                </c:pt>
                <c:pt idx="53">
                  <c:v>-3.3181340000737691E-2</c:v>
                </c:pt>
                <c:pt idx="54">
                  <c:v>-4.7789039999770466E-2</c:v>
                </c:pt>
                <c:pt idx="55">
                  <c:v>4.7002800019981805E-3</c:v>
                </c:pt>
                <c:pt idx="56">
                  <c:v>-4.940777999945567E-2</c:v>
                </c:pt>
                <c:pt idx="57">
                  <c:v>-4.290813999978127E-2</c:v>
                </c:pt>
                <c:pt idx="58">
                  <c:v>-3.6230879999493482E-2</c:v>
                </c:pt>
                <c:pt idx="59">
                  <c:v>7.8394000011030585E-3</c:v>
                </c:pt>
                <c:pt idx="60">
                  <c:v>-2.6199100000667386E-2</c:v>
                </c:pt>
                <c:pt idx="61">
                  <c:v>-2.7721300000848714E-2</c:v>
                </c:pt>
                <c:pt idx="62">
                  <c:v>-1.6194800009543542E-3</c:v>
                </c:pt>
                <c:pt idx="63">
                  <c:v>-8.2701280000037514E-2</c:v>
                </c:pt>
                <c:pt idx="64">
                  <c:v>-6.6326259999186732E-2</c:v>
                </c:pt>
                <c:pt idx="65">
                  <c:v>-5.4335999993782025E-3</c:v>
                </c:pt>
                <c:pt idx="66">
                  <c:v>-8.5146799974609166E-3</c:v>
                </c:pt>
                <c:pt idx="67">
                  <c:v>2.6627000006556045E-3</c:v>
                </c:pt>
                <c:pt idx="68">
                  <c:v>-2.90525800010073E-2</c:v>
                </c:pt>
                <c:pt idx="69">
                  <c:v>-2.2267500000452856E-2</c:v>
                </c:pt>
                <c:pt idx="70">
                  <c:v>5.148004000147921E-2</c:v>
                </c:pt>
                <c:pt idx="71">
                  <c:v>9.1480039998714346E-2</c:v>
                </c:pt>
                <c:pt idx="74">
                  <c:v>3.3398239997040946E-2</c:v>
                </c:pt>
                <c:pt idx="75">
                  <c:v>-3.2247480001387885E-2</c:v>
                </c:pt>
                <c:pt idx="76">
                  <c:v>1.714739999442827E-3</c:v>
                </c:pt>
                <c:pt idx="77">
                  <c:v>-4.6902800000680145E-2</c:v>
                </c:pt>
                <c:pt idx="79">
                  <c:v>6.5901580001082039E-2</c:v>
                </c:pt>
                <c:pt idx="80">
                  <c:v>2.2655600041616708E-3</c:v>
                </c:pt>
                <c:pt idx="81">
                  <c:v>-3.5204800005885772E-3</c:v>
                </c:pt>
                <c:pt idx="82">
                  <c:v>-5.3426199992827605E-3</c:v>
                </c:pt>
                <c:pt idx="83">
                  <c:v>-1.3950800002930919E-2</c:v>
                </c:pt>
                <c:pt idx="84">
                  <c:v>-8.199986000181525E-2</c:v>
                </c:pt>
                <c:pt idx="85">
                  <c:v>2.0586599966918584E-3</c:v>
                </c:pt>
                <c:pt idx="86">
                  <c:v>-1.5650000204914249E-4</c:v>
                </c:pt>
                <c:pt idx="87">
                  <c:v>3.3802940000896342E-2</c:v>
                </c:pt>
                <c:pt idx="88">
                  <c:v>4.8550480001722462E-2</c:v>
                </c:pt>
                <c:pt idx="89">
                  <c:v>-9.7664679997251369E-2</c:v>
                </c:pt>
                <c:pt idx="90">
                  <c:v>1.2260480001714313E-2</c:v>
                </c:pt>
                <c:pt idx="91">
                  <c:v>1.1646059996564873E-2</c:v>
                </c:pt>
                <c:pt idx="92">
                  <c:v>5.4893479999009287E-2</c:v>
                </c:pt>
                <c:pt idx="93">
                  <c:v>7.9717799999343697E-3</c:v>
                </c:pt>
                <c:pt idx="94">
                  <c:v>2.0826179999858141E-2</c:v>
                </c:pt>
                <c:pt idx="95">
                  <c:v>2.8879659999802243E-2</c:v>
                </c:pt>
                <c:pt idx="96">
                  <c:v>-2.1880120002606418E-2</c:v>
                </c:pt>
                <c:pt idx="97">
                  <c:v>1.536850000047707E-2</c:v>
                </c:pt>
                <c:pt idx="98">
                  <c:v>2.4893440000596456E-2</c:v>
                </c:pt>
                <c:pt idx="99">
                  <c:v>1.8596000008983538E-3</c:v>
                </c:pt>
                <c:pt idx="100">
                  <c:v>-5.614088000220363E-2</c:v>
                </c:pt>
                <c:pt idx="101">
                  <c:v>-2.0292240002163453E-2</c:v>
                </c:pt>
                <c:pt idx="102">
                  <c:v>-5.5605399975320324E-3</c:v>
                </c:pt>
                <c:pt idx="103">
                  <c:v>3.1367740000860067E-2</c:v>
                </c:pt>
                <c:pt idx="104">
                  <c:v>2.9831039999407949E-2</c:v>
                </c:pt>
                <c:pt idx="105">
                  <c:v>6.1859319997893181E-2</c:v>
                </c:pt>
                <c:pt idx="106">
                  <c:v>-1.5962580000632443E-2</c:v>
                </c:pt>
                <c:pt idx="107">
                  <c:v>-6.9057999644428492E-4</c:v>
                </c:pt>
                <c:pt idx="108">
                  <c:v>3.7951299993437715E-2</c:v>
                </c:pt>
                <c:pt idx="109">
                  <c:v>4.2222579999361187E-2</c:v>
                </c:pt>
                <c:pt idx="110">
                  <c:v>-8.9999999909196049E-4</c:v>
                </c:pt>
                <c:pt idx="111">
                  <c:v>5.3688400003011338E-3</c:v>
                </c:pt>
                <c:pt idx="113">
                  <c:v>3.1242739998560864E-2</c:v>
                </c:pt>
                <c:pt idx="114">
                  <c:v>1.4145820001431275E-2</c:v>
                </c:pt>
                <c:pt idx="115">
                  <c:v>7.9672400024719536E-3</c:v>
                </c:pt>
                <c:pt idx="116">
                  <c:v>3.9166319998912513E-2</c:v>
                </c:pt>
                <c:pt idx="117">
                  <c:v>7.8799200055073015E-3</c:v>
                </c:pt>
                <c:pt idx="118">
                  <c:v>1.1165119998622686E-2</c:v>
                </c:pt>
                <c:pt idx="119">
                  <c:v>1.4665000002423767E-2</c:v>
                </c:pt>
                <c:pt idx="127">
                  <c:v>1.5636439995432738E-2</c:v>
                </c:pt>
                <c:pt idx="128">
                  <c:v>1.3349799999559764E-2</c:v>
                </c:pt>
                <c:pt idx="130">
                  <c:v>3.6244400034775026E-3</c:v>
                </c:pt>
                <c:pt idx="135">
                  <c:v>5.8639199996832758E-3</c:v>
                </c:pt>
                <c:pt idx="136">
                  <c:v>7.3427000024821609E-3</c:v>
                </c:pt>
                <c:pt idx="137">
                  <c:v>5.2351199992699549E-3</c:v>
                </c:pt>
                <c:pt idx="138">
                  <c:v>6.127540000306908E-3</c:v>
                </c:pt>
                <c:pt idx="141">
                  <c:v>7.3636800007079728E-3</c:v>
                </c:pt>
                <c:pt idx="142">
                  <c:v>-1.0529220002354123E-2</c:v>
                </c:pt>
                <c:pt idx="144">
                  <c:v>-3.0293399977381341E-3</c:v>
                </c:pt>
                <c:pt idx="146">
                  <c:v>1.0706680004659574E-2</c:v>
                </c:pt>
                <c:pt idx="147">
                  <c:v>1.570668000204023E-2</c:v>
                </c:pt>
                <c:pt idx="148">
                  <c:v>-5.4013800036045723E-3</c:v>
                </c:pt>
                <c:pt idx="149">
                  <c:v>-9.0174000069964677E-4</c:v>
                </c:pt>
                <c:pt idx="150">
                  <c:v>2.9909200020483695E-3</c:v>
                </c:pt>
                <c:pt idx="155">
                  <c:v>1.9793999963440001E-3</c:v>
                </c:pt>
                <c:pt idx="156">
                  <c:v>-8.1662000011419877E-3</c:v>
                </c:pt>
                <c:pt idx="169">
                  <c:v>-2.1908640002948232E-2</c:v>
                </c:pt>
                <c:pt idx="170">
                  <c:v>-2.4408760000369512E-2</c:v>
                </c:pt>
                <c:pt idx="171">
                  <c:v>-2.3516100001870655E-2</c:v>
                </c:pt>
                <c:pt idx="173">
                  <c:v>-2.7624399997876026E-2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73-4816-B8F6-B26D668C12FC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'Active 2'!$D$21:$D$33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2'!$J$21:$J$939</c:f>
              <c:numCache>
                <c:formatCode>General</c:formatCode>
                <c:ptCount val="919"/>
                <c:pt idx="120">
                  <c:v>1.0164799998165108E-2</c:v>
                </c:pt>
                <c:pt idx="121">
                  <c:v>1.1264799999480601E-2</c:v>
                </c:pt>
                <c:pt idx="122">
                  <c:v>1.1164679999637883E-2</c:v>
                </c:pt>
                <c:pt idx="123">
                  <c:v>8.3564999949885532E-3</c:v>
                </c:pt>
                <c:pt idx="124">
                  <c:v>1.0045099996204954E-2</c:v>
                </c:pt>
                <c:pt idx="125">
                  <c:v>9.6081599986064248E-3</c:v>
                </c:pt>
                <c:pt idx="126">
                  <c:v>8.0295799998566508E-3</c:v>
                </c:pt>
                <c:pt idx="129">
                  <c:v>5.0817199953598902E-3</c:v>
                </c:pt>
                <c:pt idx="131">
                  <c:v>6.551279999257531E-3</c:v>
                </c:pt>
                <c:pt idx="132">
                  <c:v>6.3726999942446128E-3</c:v>
                </c:pt>
                <c:pt idx="133">
                  <c:v>6.9582599971909076E-3</c:v>
                </c:pt>
                <c:pt idx="134">
                  <c:v>4.8650000026100315E-3</c:v>
                </c:pt>
                <c:pt idx="139">
                  <c:v>1.3504399976227432E-3</c:v>
                </c:pt>
                <c:pt idx="140">
                  <c:v>-1.428140007192269E-3</c:v>
                </c:pt>
                <c:pt idx="143">
                  <c:v>-1.7507599986856803E-3</c:v>
                </c:pt>
                <c:pt idx="145">
                  <c:v>-6.6508000600151718E-4</c:v>
                </c:pt>
                <c:pt idx="151">
                  <c:v>-8.2412999981897883E-3</c:v>
                </c:pt>
                <c:pt idx="152">
                  <c:v>-7.5413000013213605E-3</c:v>
                </c:pt>
                <c:pt idx="153">
                  <c:v>-6.7414200020721182E-3</c:v>
                </c:pt>
                <c:pt idx="154">
                  <c:v>-5.6414200080325827E-3</c:v>
                </c:pt>
                <c:pt idx="157">
                  <c:v>-6.520920003822539E-3</c:v>
                </c:pt>
                <c:pt idx="158">
                  <c:v>-5.9209200044278987E-3</c:v>
                </c:pt>
                <c:pt idx="159">
                  <c:v>-7.1138200073619373E-3</c:v>
                </c:pt>
                <c:pt idx="160">
                  <c:v>-6.9138200051384047E-3</c:v>
                </c:pt>
                <c:pt idx="161">
                  <c:v>-8.0261800030712038E-3</c:v>
                </c:pt>
                <c:pt idx="162">
                  <c:v>-9.5641600055387244E-3</c:v>
                </c:pt>
                <c:pt idx="163">
                  <c:v>-8.7641600039205514E-3</c:v>
                </c:pt>
                <c:pt idx="164">
                  <c:v>-1.2042739996104501E-2</c:v>
                </c:pt>
                <c:pt idx="165">
                  <c:v>-1.1042739999538753E-2</c:v>
                </c:pt>
                <c:pt idx="166">
                  <c:v>-1.7479759997513611E-2</c:v>
                </c:pt>
                <c:pt idx="167">
                  <c:v>-1.3395839996519499E-2</c:v>
                </c:pt>
                <c:pt idx="168">
                  <c:v>-1.6652480000630021E-2</c:v>
                </c:pt>
                <c:pt idx="172">
                  <c:v>-1.7524280003271997E-2</c:v>
                </c:pt>
                <c:pt idx="174">
                  <c:v>-1.9396560004679486E-2</c:v>
                </c:pt>
                <c:pt idx="175">
                  <c:v>-2.426804000424454E-2</c:v>
                </c:pt>
                <c:pt idx="176">
                  <c:v>-2.2909280000021681E-2</c:v>
                </c:pt>
                <c:pt idx="177">
                  <c:v>-2.2738760002539493E-2</c:v>
                </c:pt>
                <c:pt idx="178">
                  <c:v>-2.4317339994013309E-2</c:v>
                </c:pt>
                <c:pt idx="179">
                  <c:v>-2.4231660005170852E-2</c:v>
                </c:pt>
                <c:pt idx="180">
                  <c:v>-2.1538879998843186E-2</c:v>
                </c:pt>
                <c:pt idx="181">
                  <c:v>-2.5817460002144799E-2</c:v>
                </c:pt>
                <c:pt idx="182">
                  <c:v>-2.3731900000711903E-2</c:v>
                </c:pt>
                <c:pt idx="183">
                  <c:v>-2.3346699999819975E-2</c:v>
                </c:pt>
                <c:pt idx="185">
                  <c:v>-3.1203459999233019E-2</c:v>
                </c:pt>
                <c:pt idx="207">
                  <c:v>-2.7940080006374046E-2</c:v>
                </c:pt>
                <c:pt idx="210">
                  <c:v>-2.5040439999429509E-2</c:v>
                </c:pt>
                <c:pt idx="219">
                  <c:v>-2.2868760002893396E-2</c:v>
                </c:pt>
                <c:pt idx="223">
                  <c:v>-2.3603260000527371E-2</c:v>
                </c:pt>
                <c:pt idx="234">
                  <c:v>-9.7910600015893579E-3</c:v>
                </c:pt>
                <c:pt idx="235">
                  <c:v>-8.3062199992127717E-3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73-4816-B8F6-B26D668C12FC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2'!$K$21:$K$939</c:f>
              <c:numCache>
                <c:formatCode>General</c:formatCode>
                <c:ptCount val="919"/>
                <c:pt idx="184">
                  <c:v>-2.4195999998482876E-2</c:v>
                </c:pt>
                <c:pt idx="186">
                  <c:v>-2.6239999999233987E-2</c:v>
                </c:pt>
                <c:pt idx="187">
                  <c:v>-2.4629281397210434E-2</c:v>
                </c:pt>
                <c:pt idx="188">
                  <c:v>-2.7102539999759756E-2</c:v>
                </c:pt>
                <c:pt idx="189">
                  <c:v>-2.5702660001115873E-2</c:v>
                </c:pt>
                <c:pt idx="190">
                  <c:v>-2.6095679997524712E-2</c:v>
                </c:pt>
                <c:pt idx="191">
                  <c:v>-2.5389180002093781E-2</c:v>
                </c:pt>
                <c:pt idx="192">
                  <c:v>-2.8603500002645887E-2</c:v>
                </c:pt>
                <c:pt idx="193">
                  <c:v>-2.4096400004054885E-2</c:v>
                </c:pt>
                <c:pt idx="194">
                  <c:v>-2.6710719997936394E-2</c:v>
                </c:pt>
                <c:pt idx="195">
                  <c:v>-2.728930000012042E-2</c:v>
                </c:pt>
                <c:pt idx="196">
                  <c:v>-2.3603620000358205E-2</c:v>
                </c:pt>
                <c:pt idx="197">
                  <c:v>-2.4110840000503231E-2</c:v>
                </c:pt>
                <c:pt idx="198">
                  <c:v>-2.2996640000201296E-2</c:v>
                </c:pt>
                <c:pt idx="199">
                  <c:v>-2.5210959996911697E-2</c:v>
                </c:pt>
                <c:pt idx="200">
                  <c:v>-2.5518299997202121E-2</c:v>
                </c:pt>
                <c:pt idx="201">
                  <c:v>-2.779688000009628E-2</c:v>
                </c:pt>
                <c:pt idx="202">
                  <c:v>-2.3811200000636745E-2</c:v>
                </c:pt>
                <c:pt idx="203">
                  <c:v>-2.4804100001347251E-2</c:v>
                </c:pt>
                <c:pt idx="204">
                  <c:v>-2.4718419997952878E-2</c:v>
                </c:pt>
                <c:pt idx="205">
                  <c:v>-2.5311320001492277E-2</c:v>
                </c:pt>
                <c:pt idx="206">
                  <c:v>-2.7004219999071211E-2</c:v>
                </c:pt>
                <c:pt idx="208">
                  <c:v>-2.6025999999546912E-2</c:v>
                </c:pt>
                <c:pt idx="209">
                  <c:v>-2.3618900006113108E-2</c:v>
                </c:pt>
                <c:pt idx="211">
                  <c:v>-2.4519020000298042E-2</c:v>
                </c:pt>
                <c:pt idx="212">
                  <c:v>-2.5540560003719293E-2</c:v>
                </c:pt>
                <c:pt idx="213">
                  <c:v>-2.5526719997287728E-2</c:v>
                </c:pt>
                <c:pt idx="214">
                  <c:v>-2.5655599994934164E-2</c:v>
                </c:pt>
                <c:pt idx="215">
                  <c:v>-2.4941520001448225E-2</c:v>
                </c:pt>
                <c:pt idx="216">
                  <c:v>-2.3940680002851877E-2</c:v>
                </c:pt>
                <c:pt idx="217">
                  <c:v>-2.5702619997900911E-2</c:v>
                </c:pt>
                <c:pt idx="218">
                  <c:v>-2.5095520002651028E-2</c:v>
                </c:pt>
                <c:pt idx="220">
                  <c:v>-2.3553920000267681E-2</c:v>
                </c:pt>
                <c:pt idx="221">
                  <c:v>-2.2677420005493332E-2</c:v>
                </c:pt>
                <c:pt idx="222">
                  <c:v>-2.4063460004981607E-2</c:v>
                </c:pt>
                <c:pt idx="224">
                  <c:v>-1.833197999803815E-2</c:v>
                </c:pt>
                <c:pt idx="225">
                  <c:v>-1.967811999929836E-2</c:v>
                </c:pt>
                <c:pt idx="226">
                  <c:v>-1.959812000131933E-2</c:v>
                </c:pt>
                <c:pt idx="227">
                  <c:v>-1.9178120004653465E-2</c:v>
                </c:pt>
                <c:pt idx="228">
                  <c:v>-1.5125680001801811E-2</c:v>
                </c:pt>
                <c:pt idx="229">
                  <c:v>-1.789754000492394E-2</c:v>
                </c:pt>
                <c:pt idx="230">
                  <c:v>-1.7578620005224366E-2</c:v>
                </c:pt>
                <c:pt idx="231">
                  <c:v>-1.3742000002821442E-2</c:v>
                </c:pt>
                <c:pt idx="232">
                  <c:v>-1.3742240000283346E-2</c:v>
                </c:pt>
                <c:pt idx="233">
                  <c:v>-8.0328199983341619E-3</c:v>
                </c:pt>
                <c:pt idx="236">
                  <c:v>-9.2991199999232776E-3</c:v>
                </c:pt>
                <c:pt idx="237">
                  <c:v>-9.6857600001385435E-3</c:v>
                </c:pt>
                <c:pt idx="238">
                  <c:v>-2.12001999898348E-3</c:v>
                </c:pt>
                <c:pt idx="239">
                  <c:v>-2.12001999898348E-3</c:v>
                </c:pt>
                <c:pt idx="240">
                  <c:v>1.8625199954840355E-3</c:v>
                </c:pt>
                <c:pt idx="241">
                  <c:v>1.8307999998796731E-3</c:v>
                </c:pt>
                <c:pt idx="242">
                  <c:v>2.979659999255091E-3</c:v>
                </c:pt>
                <c:pt idx="243">
                  <c:v>2.2724399968865328E-3</c:v>
                </c:pt>
                <c:pt idx="244">
                  <c:v>2.3723199992673472E-3</c:v>
                </c:pt>
                <c:pt idx="245">
                  <c:v>4.3648599967127666E-3</c:v>
                </c:pt>
                <c:pt idx="246">
                  <c:v>6.0031599568901584E-3</c:v>
                </c:pt>
                <c:pt idx="247">
                  <c:v>8.2002799972542562E-3</c:v>
                </c:pt>
                <c:pt idx="248">
                  <c:v>8.457199961412698E-3</c:v>
                </c:pt>
                <c:pt idx="249">
                  <c:v>1.2508499996329192E-2</c:v>
                </c:pt>
                <c:pt idx="250">
                  <c:v>1.1315600000671111E-2</c:v>
                </c:pt>
                <c:pt idx="251">
                  <c:v>1.3492979996954091E-2</c:v>
                </c:pt>
                <c:pt idx="252">
                  <c:v>1.3492979996954091E-2</c:v>
                </c:pt>
                <c:pt idx="253">
                  <c:v>1.3892980001401156E-2</c:v>
                </c:pt>
                <c:pt idx="254">
                  <c:v>1.4821500000834931E-2</c:v>
                </c:pt>
                <c:pt idx="255">
                  <c:v>1.2442919993191026E-2</c:v>
                </c:pt>
                <c:pt idx="256">
                  <c:v>2.001503999781562E-2</c:v>
                </c:pt>
                <c:pt idx="257">
                  <c:v>1.8757040001219139E-2</c:v>
                </c:pt>
                <c:pt idx="258">
                  <c:v>2.0178459999442566E-2</c:v>
                </c:pt>
                <c:pt idx="259">
                  <c:v>1.987016000202857E-2</c:v>
                </c:pt>
                <c:pt idx="260">
                  <c:v>2.0755600002303254E-2</c:v>
                </c:pt>
                <c:pt idx="261">
                  <c:v>3.2593579999229405E-2</c:v>
                </c:pt>
                <c:pt idx="262">
                  <c:v>3.4227640004246496E-2</c:v>
                </c:pt>
                <c:pt idx="263">
                  <c:v>3.6884319997625425E-2</c:v>
                </c:pt>
                <c:pt idx="264">
                  <c:v>3.9880619995528832E-2</c:v>
                </c:pt>
                <c:pt idx="265">
                  <c:v>4.0080619997752365E-2</c:v>
                </c:pt>
                <c:pt idx="266">
                  <c:v>4.0180619995226152E-2</c:v>
                </c:pt>
                <c:pt idx="267">
                  <c:v>4.1920219999155961E-2</c:v>
                </c:pt>
                <c:pt idx="268">
                  <c:v>4.2020220003905706E-2</c:v>
                </c:pt>
                <c:pt idx="269">
                  <c:v>4.3020220000471454E-2</c:v>
                </c:pt>
                <c:pt idx="270">
                  <c:v>4.2112999995879363E-2</c:v>
                </c:pt>
                <c:pt idx="271">
                  <c:v>4.2112999995879363E-2</c:v>
                </c:pt>
                <c:pt idx="272">
                  <c:v>4.1048140003113076E-2</c:v>
                </c:pt>
                <c:pt idx="273">
                  <c:v>4.3555240001296625E-2</c:v>
                </c:pt>
                <c:pt idx="274">
                  <c:v>4.2447059997357428E-2</c:v>
                </c:pt>
                <c:pt idx="275">
                  <c:v>4.7723619994940236E-2</c:v>
                </c:pt>
                <c:pt idx="276">
                  <c:v>4.7923619997163769E-2</c:v>
                </c:pt>
                <c:pt idx="277">
                  <c:v>4.8023620001913514E-2</c:v>
                </c:pt>
                <c:pt idx="278">
                  <c:v>4.8716040051658638E-2</c:v>
                </c:pt>
                <c:pt idx="279">
                  <c:v>4.9916039875824936E-2</c:v>
                </c:pt>
                <c:pt idx="280">
                  <c:v>5.0416039957781322E-2</c:v>
                </c:pt>
                <c:pt idx="281">
                  <c:v>4.6708219859283417E-2</c:v>
                </c:pt>
                <c:pt idx="282">
                  <c:v>4.3814359814859927E-2</c:v>
                </c:pt>
                <c:pt idx="283">
                  <c:v>5.1205939947976731E-2</c:v>
                </c:pt>
                <c:pt idx="284">
                  <c:v>5.0191379996249452E-2</c:v>
                </c:pt>
                <c:pt idx="285">
                  <c:v>5.181280000397237E-2</c:v>
                </c:pt>
                <c:pt idx="286">
                  <c:v>4.9447940065874718E-2</c:v>
                </c:pt>
                <c:pt idx="287">
                  <c:v>4.964794019178953E-2</c:v>
                </c:pt>
                <c:pt idx="288">
                  <c:v>5.2047939840122126E-2</c:v>
                </c:pt>
                <c:pt idx="289">
                  <c:v>5.207598015840631E-2</c:v>
                </c:pt>
                <c:pt idx="290">
                  <c:v>5.1475859960191883E-2</c:v>
                </c:pt>
                <c:pt idx="291">
                  <c:v>5.0568160040711518E-2</c:v>
                </c:pt>
                <c:pt idx="292">
                  <c:v>5.852197996864561E-2</c:v>
                </c:pt>
                <c:pt idx="293">
                  <c:v>5.9728719934355468E-2</c:v>
                </c:pt>
                <c:pt idx="294">
                  <c:v>5.7835819956380874E-2</c:v>
                </c:pt>
                <c:pt idx="295">
                  <c:v>6.0206819849554449E-2</c:v>
                </c:pt>
                <c:pt idx="296">
                  <c:v>5.9349299997847993E-2</c:v>
                </c:pt>
                <c:pt idx="297">
                  <c:v>6.0910799998964649E-2</c:v>
                </c:pt>
                <c:pt idx="298">
                  <c:v>6.6787359857698902E-2</c:v>
                </c:pt>
                <c:pt idx="299">
                  <c:v>6.9846700003836304E-2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73-4816-B8F6-B26D668C12FC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2'!$L$21:$L$939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773-4816-B8F6-B26D668C12FC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2'!$M$21:$M$939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73-4816-B8F6-B26D668C12FC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2'!$N$21:$N$939</c:f>
              <c:numCache>
                <c:formatCode>General</c:formatCode>
                <c:ptCount val="9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773-4816-B8F6-B26D668C12FC}"/>
            </c:ext>
          </c:extLst>
        </c:ser>
        <c:ser>
          <c:idx val="9"/>
          <c:order val="7"/>
          <c:tx>
            <c:strRef>
              <c:f>'Active 2'!$AX$1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2'!$AW$2:$AW$106</c:f>
              <c:numCache>
                <c:formatCode>General</c:formatCode>
                <c:ptCount val="10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</c:numCache>
            </c:numRef>
          </c:xVal>
          <c:yVal>
            <c:numRef>
              <c:f>'Active 2'!$AX$2:$AX$106</c:f>
              <c:numCache>
                <c:formatCode>General</c:formatCode>
                <c:ptCount val="105"/>
                <c:pt idx="0">
                  <c:v>7.6696644456129587E-2</c:v>
                </c:pt>
                <c:pt idx="1">
                  <c:v>6.7073718579239355E-2</c:v>
                </c:pt>
                <c:pt idx="2">
                  <c:v>5.7594556248187503E-2</c:v>
                </c:pt>
                <c:pt idx="3">
                  <c:v>4.830601623702542E-2</c:v>
                </c:pt>
                <c:pt idx="4">
                  <c:v>3.9261407635198663E-2</c:v>
                </c:pt>
                <c:pt idx="5">
                  <c:v>3.0520526057265601E-2</c:v>
                </c:pt>
                <c:pt idx="6">
                  <c:v>2.2149225902561243E-2</c:v>
                </c:pt>
                <c:pt idx="7">
                  <c:v>1.4218334549509729E-2</c:v>
                </c:pt>
                <c:pt idx="8">
                  <c:v>6.801718309947892E-3</c:v>
                </c:pt>
                <c:pt idx="9">
                  <c:v>-2.662838358130637E-5</c:v>
                </c:pt>
                <c:pt idx="10">
                  <c:v>-6.1964575796525367E-3</c:v>
                </c:pt>
                <c:pt idx="11">
                  <c:v>-1.1645871643955578E-2</c:v>
                </c:pt>
                <c:pt idx="12">
                  <c:v>-1.6326160260005954E-2</c:v>
                </c:pt>
                <c:pt idx="13">
                  <c:v>-2.0206157691762587E-2</c:v>
                </c:pt>
                <c:pt idx="14">
                  <c:v>-2.327533948400301E-2</c:v>
                </c:pt>
                <c:pt idx="15">
                  <c:v>-2.5545030237869457E-2</c:v>
                </c:pt>
                <c:pt idx="16">
                  <c:v>-2.7047453433034704E-2</c:v>
                </c:pt>
                <c:pt idx="17">
                  <c:v>-2.7832810185702037E-2</c:v>
                </c:pt>
                <c:pt idx="18">
                  <c:v>-2.7964966654706075E-2</c:v>
                </c:pt>
                <c:pt idx="19">
                  <c:v>-2.7516531053256986E-2</c:v>
                </c:pt>
                <c:pt idx="20">
                  <c:v>-2.6564073616416967E-2</c:v>
                </c:pt>
                <c:pt idx="21">
                  <c:v>-2.518404305788715E-2</c:v>
                </c:pt>
                <c:pt idx="22">
                  <c:v>-2.3449665121283068E-2</c:v>
                </c:pt>
                <c:pt idx="23">
                  <c:v>-2.1428867468812597E-2</c:v>
                </c:pt>
                <c:pt idx="24">
                  <c:v>-1.9183112233136408E-2</c:v>
                </c:pt>
                <c:pt idx="25">
                  <c:v>-1.6766940365375814E-2</c:v>
                </c:pt>
                <c:pt idx="26">
                  <c:v>-1.422802031951095E-2</c:v>
                </c:pt>
                <c:pt idx="27">
                  <c:v>-1.1607519676735035E-2</c:v>
                </c:pt>
                <c:pt idx="28">
                  <c:v>-8.940658755265769E-3</c:v>
                </c:pt>
                <c:pt idx="29">
                  <c:v>-6.2573456593587422E-3</c:v>
                </c:pt>
                <c:pt idx="30">
                  <c:v>-3.582826016845001E-3</c:v>
                </c:pt>
                <c:pt idx="31">
                  <c:v>-9.383062462618311E-4</c:v>
                </c:pt>
                <c:pt idx="32">
                  <c:v>1.6584726148424298E-3</c:v>
                </c:pt>
                <c:pt idx="33">
                  <c:v>4.1927211515416368E-3</c:v>
                </c:pt>
                <c:pt idx="34">
                  <c:v>6.6521505218715728E-3</c:v>
                </c:pt>
                <c:pt idx="35">
                  <c:v>9.0265818878456222E-3</c:v>
                </c:pt>
                <c:pt idx="36">
                  <c:v>1.1307611431123837E-2</c:v>
                </c:pt>
                <c:pt idx="37">
                  <c:v>1.3488324888028452E-2</c:v>
                </c:pt>
                <c:pt idx="38">
                  <c:v>1.5563055334180918E-2</c:v>
                </c:pt>
                <c:pt idx="39">
                  <c:v>1.7527178304951364E-2</c:v>
                </c:pt>
                <c:pt idx="40">
                  <c:v>1.9376938959124484E-2</c:v>
                </c:pt>
                <c:pt idx="41">
                  <c:v>2.1109306680978736E-2</c:v>
                </c:pt>
                <c:pt idx="42">
                  <c:v>2.2721853154056327E-2</c:v>
                </c:pt>
                <c:pt idx="43">
                  <c:v>2.4212650477531513E-2</c:v>
                </c:pt>
                <c:pt idx="44">
                  <c:v>2.5580186328878086E-2</c:v>
                </c:pt>
                <c:pt idx="45">
                  <c:v>2.6823293527371707E-2</c:v>
                </c:pt>
                <c:pt idx="46">
                  <c:v>2.7941091655309627E-2</c:v>
                </c:pt>
                <c:pt idx="47">
                  <c:v>2.8932938679117955E-2</c:v>
                </c:pt>
                <c:pt idx="48">
                  <c:v>2.9798390802290287E-2</c:v>
                </c:pt>
                <c:pt idx="49">
                  <c:v>3.0537169084722017E-2</c:v>
                </c:pt>
                <c:pt idx="50">
                  <c:v>3.1149131674166282E-2</c:v>
                </c:pt>
                <c:pt idx="51">
                  <c:v>3.1634250801435657E-2</c:v>
                </c:pt>
                <c:pt idx="52">
                  <c:v>3.19925939729169E-2</c:v>
                </c:pt>
                <c:pt idx="53">
                  <c:v>3.2224309033294714E-2</c:v>
                </c:pt>
                <c:pt idx="54">
                  <c:v>3.2329612953817588E-2</c:v>
                </c:pt>
                <c:pt idx="55">
                  <c:v>3.2308784320177392E-2</c:v>
                </c:pt>
                <c:pt idx="56">
                  <c:v>3.2162159551341496E-2</c:v>
                </c:pt>
                <c:pt idx="57">
                  <c:v>3.1890132887626599E-2</c:v>
                </c:pt>
                <c:pt idx="58">
                  <c:v>3.1493160161456528E-2</c:v>
                </c:pt>
                <c:pt idx="59">
                  <c:v>3.0971766330751382E-2</c:v>
                </c:pt>
                <c:pt idx="60">
                  <c:v>3.0326556737124113E-2</c:v>
                </c:pt>
                <c:pt idx="61">
                  <c:v>2.9558232070992889E-2</c:v>
                </c:pt>
                <c:pt idx="62">
                  <c:v>2.8667607099693099E-2</c:v>
                </c:pt>
                <c:pt idx="63">
                  <c:v>2.7655633350993435E-2</c:v>
                </c:pt>
                <c:pt idx="64">
                  <c:v>2.6523426142197028E-2</c:v>
                </c:pt>
                <c:pt idx="65">
                  <c:v>2.5272296594569286E-2</c:v>
                </c:pt>
                <c:pt idx="66">
                  <c:v>2.3903789557727723E-2</c:v>
                </c:pt>
                <c:pt idx="67">
                  <c:v>2.2419728669110843E-2</c:v>
                </c:pt>
                <c:pt idx="68">
                  <c:v>2.0822270071205799E-2</c:v>
                </c:pt>
                <c:pt idx="69">
                  <c:v>1.9113966591428836E-2</c:v>
                </c:pt>
                <c:pt idx="70">
                  <c:v>1.7297844454319658E-2</c:v>
                </c:pt>
                <c:pt idx="71">
                  <c:v>1.5377494853696307E-2</c:v>
                </c:pt>
                <c:pt idx="72">
                  <c:v>1.3357182986579678E-2</c:v>
                </c:pt>
                <c:pt idx="73">
                  <c:v>1.1241977471792987E-2</c:v>
                </c:pt>
                <c:pt idx="74">
                  <c:v>9.0379034736704309E-3</c:v>
                </c:pt>
                <c:pt idx="75">
                  <c:v>6.7521233399139725E-3</c:v>
                </c:pt>
                <c:pt idx="76">
                  <c:v>4.3931491249166767E-3</c:v>
                </c:pt>
                <c:pt idx="77">
                  <c:v>1.9710919375255983E-3</c:v>
                </c:pt>
                <c:pt idx="78">
                  <c:v>-5.0204651211190054E-4</c:v>
                </c:pt>
                <c:pt idx="79">
                  <c:v>-3.0120347098480877E-3</c:v>
                </c:pt>
                <c:pt idx="80">
                  <c:v>-5.5420196112653738E-3</c:v>
                </c:pt>
                <c:pt idx="81">
                  <c:v>-8.0720792094510392E-3</c:v>
                </c:pt>
                <c:pt idx="82">
                  <c:v>-1.0578719547190913E-2</c:v>
                </c:pt>
                <c:pt idx="83">
                  <c:v>-1.3034322016399341E-2</c:v>
                </c:pt>
                <c:pt idx="84">
                  <c:v>-1.5406555766924627E-2</c:v>
                </c:pt>
                <c:pt idx="85">
                  <c:v>-1.7657783500891339E-2</c:v>
                </c:pt>
                <c:pt idx="86">
                  <c:v>-1.9744508253792713E-2</c:v>
                </c:pt>
                <c:pt idx="87">
                  <c:v>-2.1616935224500838E-2</c:v>
                </c:pt>
                <c:pt idx="88">
                  <c:v>-2.321875652836481E-2</c:v>
                </c:pt>
                <c:pt idx="89">
                  <c:v>-2.4487305298589161E-2</c:v>
                </c:pt>
                <c:pt idx="90">
                  <c:v>-2.5354260822057911E-2</c:v>
                </c:pt>
                <c:pt idx="91">
                  <c:v>-2.5747102436513285E-2</c:v>
                </c:pt>
                <c:pt idx="92">
                  <c:v>-2.5591482820571165E-2</c:v>
                </c:pt>
                <c:pt idx="93">
                  <c:v>-2.4814594879986759E-2</c:v>
                </c:pt>
                <c:pt idx="94">
                  <c:v>-2.3349426088779685E-2</c:v>
                </c:pt>
                <c:pt idx="95">
                  <c:v>-2.1139546366364004E-2</c:v>
                </c:pt>
                <c:pt idx="96">
                  <c:v>-1.814382192741984E-2</c:v>
                </c:pt>
                <c:pt idx="97">
                  <c:v>-1.4340286735249785E-2</c:v>
                </c:pt>
                <c:pt idx="98">
                  <c:v>-9.7284318217408378E-3</c:v>
                </c:pt>
                <c:pt idx="99">
                  <c:v>-4.3294281599578488E-3</c:v>
                </c:pt>
                <c:pt idx="100">
                  <c:v>1.8157791303983345E-3</c:v>
                </c:pt>
                <c:pt idx="101">
                  <c:v>8.6501206761630534E-3</c:v>
                </c:pt>
                <c:pt idx="102">
                  <c:v>1.6105096187696094E-2</c:v>
                </c:pt>
                <c:pt idx="103">
                  <c:v>2.4105716154671337E-2</c:v>
                </c:pt>
                <c:pt idx="104">
                  <c:v>3.2575014839828803E-2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773-4816-B8F6-B26D668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28824"/>
        <c:axId val="1"/>
      </c:scatterChart>
      <c:valAx>
        <c:axId val="867728824"/>
        <c:scaling>
          <c:orientation val="minMax"/>
          <c:max val="50000"/>
          <c:min val="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0"/>
      </c:valAx>
      <c:valAx>
        <c:axId val="1"/>
        <c:scaling>
          <c:orientation val="minMax"/>
          <c:max val="0.04"/>
          <c:min val="-0.0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72882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AP Leo - Residuals from the LiTE fit</a:t>
            </a:r>
          </a:p>
        </c:rich>
      </c:tx>
      <c:layout>
        <c:manualLayout>
          <c:xMode val="edge"/>
          <c:yMode val="edge"/>
          <c:x val="0.15665256128698199"/>
          <c:y val="1.7730397641313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31422445363061E-2"/>
          <c:y val="0.10991971493762952"/>
          <c:w val="0.87925316096201533"/>
          <c:h val="0.79624769113356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2'!$AB$20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2'!$AB$21:$AB$939</c:f>
              <c:numCache>
                <c:formatCode>General</c:formatCode>
                <c:ptCount val="919"/>
                <c:pt idx="0">
                  <c:v>9.0390606823248482E-2</c:v>
                </c:pt>
                <c:pt idx="1">
                  <c:v>6.9459439226929903E-2</c:v>
                </c:pt>
                <c:pt idx="2">
                  <c:v>9.6400840065454643E-2</c:v>
                </c:pt>
                <c:pt idx="3">
                  <c:v>7.0329059010847919E-2</c:v>
                </c:pt>
                <c:pt idx="4">
                  <c:v>8.2215869008649287E-2</c:v>
                </c:pt>
                <c:pt idx="5">
                  <c:v>3.1021060509968001E-2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84-4404-89DF-C3ED243AF3A6}"/>
            </c:ext>
          </c:extLst>
        </c:ser>
        <c:ser>
          <c:idx val="1"/>
          <c:order val="1"/>
          <c:tx>
            <c:strRef>
              <c:f>'Active 2'!$AC$20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1E-3</c:v>
                  </c:pt>
                  <c:pt idx="283">
                    <c:v>4.0000000000000001E-3</c:v>
                  </c:pt>
                  <c:pt idx="284">
                    <c:v>8.0000000000000004E-4</c:v>
                  </c:pt>
                  <c:pt idx="285">
                    <c:v>1.1000000000000001E-3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6">
                    <c:v>5.0000000000000001E-4</c:v>
                  </c:pt>
                  <c:pt idx="297">
                    <c:v>1E-4</c:v>
                  </c:pt>
                  <c:pt idx="299">
                    <c:v>2.0000000000000001E-4</c:v>
                  </c:pt>
                </c:numCache>
              </c:numRef>
            </c:plus>
            <c:minus>
              <c:numRef>
                <c:f>'Active 2'!$D$21:$D$939</c:f>
                <c:numCache>
                  <c:formatCode>General</c:formatCode>
                  <c:ptCount val="9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1E-4</c:v>
                  </c:pt>
                  <c:pt idx="240">
                    <c:v>8.0000000000000007E-5</c:v>
                  </c:pt>
                  <c:pt idx="241">
                    <c:v>0</c:v>
                  </c:pt>
                  <c:pt idx="242">
                    <c:v>3.5999999999999999E-3</c:v>
                  </c:pt>
                  <c:pt idx="243">
                    <c:v>1E-4</c:v>
                  </c:pt>
                  <c:pt idx="244">
                    <c:v>4.0000000000000002E-4</c:v>
                  </c:pt>
                  <c:pt idx="245">
                    <c:v>1.2999999999999999E-3</c:v>
                  </c:pt>
                  <c:pt idx="247">
                    <c:v>1E-3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2.3999999999999998E-3</c:v>
                  </c:pt>
                  <c:pt idx="255">
                    <c:v>3.3999999999999998E-3</c:v>
                  </c:pt>
                  <c:pt idx="256">
                    <c:v>2.9999999999999997E-4</c:v>
                  </c:pt>
                  <c:pt idx="257">
                    <c:v>1.6000000000000001E-3</c:v>
                  </c:pt>
                  <c:pt idx="258">
                    <c:v>1.1999999999999999E-3</c:v>
                  </c:pt>
                  <c:pt idx="259">
                    <c:v>1E-4</c:v>
                  </c:pt>
                  <c:pt idx="260">
                    <c:v>2.0000000000000001E-4</c:v>
                  </c:pt>
                  <c:pt idx="261">
                    <c:v>4.0000000000000002E-4</c:v>
                  </c:pt>
                  <c:pt idx="262">
                    <c:v>2.0000000000000001E-4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1E-3</c:v>
                  </c:pt>
                  <c:pt idx="283">
                    <c:v>4.0000000000000001E-3</c:v>
                  </c:pt>
                  <c:pt idx="284">
                    <c:v>8.0000000000000004E-4</c:v>
                  </c:pt>
                  <c:pt idx="285">
                    <c:v>1.1000000000000001E-3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6">
                    <c:v>5.0000000000000001E-4</c:v>
                  </c:pt>
                  <c:pt idx="297">
                    <c:v>1E-4</c:v>
                  </c:pt>
                  <c:pt idx="299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2'!$AC$21:$AC$939</c:f>
              <c:numCache>
                <c:formatCode>General</c:formatCode>
                <c:ptCount val="919"/>
                <c:pt idx="6">
                  <c:v>7.5960920458078673E-2</c:v>
                </c:pt>
                <c:pt idx="7">
                  <c:v>6.7935019395621632E-2</c:v>
                </c:pt>
                <c:pt idx="8">
                  <c:v>7.2960064765920291E-2</c:v>
                </c:pt>
                <c:pt idx="9">
                  <c:v>7.8509749097763398E-2</c:v>
                </c:pt>
                <c:pt idx="10">
                  <c:v>0.12740467044201342</c:v>
                </c:pt>
                <c:pt idx="11">
                  <c:v>8.4930268871298759E-2</c:v>
                </c:pt>
                <c:pt idx="12">
                  <c:v>4.1433399820674066E-2</c:v>
                </c:pt>
                <c:pt idx="13">
                  <c:v>6.2333474887241731E-2</c:v>
                </c:pt>
                <c:pt idx="14">
                  <c:v>3.6857189305976486E-2</c:v>
                </c:pt>
                <c:pt idx="15">
                  <c:v>6.9244285493266278E-2</c:v>
                </c:pt>
                <c:pt idx="16">
                  <c:v>4.3771643401009384E-2</c:v>
                </c:pt>
                <c:pt idx="17">
                  <c:v>8.3587396067851955E-2</c:v>
                </c:pt>
                <c:pt idx="18">
                  <c:v>5.9657972842887819E-2</c:v>
                </c:pt>
                <c:pt idx="19">
                  <c:v>6.982371132256146E-2</c:v>
                </c:pt>
                <c:pt idx="20">
                  <c:v>4.688883506573302E-2</c:v>
                </c:pt>
                <c:pt idx="21">
                  <c:v>6.6180509511504532E-2</c:v>
                </c:pt>
                <c:pt idx="22">
                  <c:v>2.755480630092471E-2</c:v>
                </c:pt>
                <c:pt idx="23">
                  <c:v>3.4985935566327502E-2</c:v>
                </c:pt>
                <c:pt idx="24">
                  <c:v>5.2763079751685982E-2</c:v>
                </c:pt>
                <c:pt idx="25">
                  <c:v>3.438875757763054E-2</c:v>
                </c:pt>
                <c:pt idx="26">
                  <c:v>6.1975250546083993E-2</c:v>
                </c:pt>
                <c:pt idx="27">
                  <c:v>9.4175505424201167E-2</c:v>
                </c:pt>
                <c:pt idx="28">
                  <c:v>8.4939473425710871E-2</c:v>
                </c:pt>
                <c:pt idx="29">
                  <c:v>6.3259009232930319E-2</c:v>
                </c:pt>
                <c:pt idx="30">
                  <c:v>9.8646104596317924E-2</c:v>
                </c:pt>
                <c:pt idx="31">
                  <c:v>4.5113293516343765E-2</c:v>
                </c:pt>
                <c:pt idx="32">
                  <c:v>-7.0176457028108749E-3</c:v>
                </c:pt>
                <c:pt idx="33">
                  <c:v>1.2763714639893523E-2</c:v>
                </c:pt>
                <c:pt idx="34">
                  <c:v>1.6907039867454426E-2</c:v>
                </c:pt>
                <c:pt idx="35">
                  <c:v>3.6033937219820192E-2</c:v>
                </c:pt>
                <c:pt idx="36">
                  <c:v>3.1786821348858588E-2</c:v>
                </c:pt>
                <c:pt idx="37">
                  <c:v>1.6521131087772659E-2</c:v>
                </c:pt>
                <c:pt idx="38">
                  <c:v>1.728243351372144E-2</c:v>
                </c:pt>
                <c:pt idx="39">
                  <c:v>1.3408234611600005E-2</c:v>
                </c:pt>
                <c:pt idx="40">
                  <c:v>2.7758983122524908E-2</c:v>
                </c:pt>
                <c:pt idx="41">
                  <c:v>4.1439794450472744E-2</c:v>
                </c:pt>
                <c:pt idx="42">
                  <c:v>6.0231602512252527E-2</c:v>
                </c:pt>
                <c:pt idx="43">
                  <c:v>4.0002285256048584E-2</c:v>
                </c:pt>
                <c:pt idx="44">
                  <c:v>2.6734634378337382E-2</c:v>
                </c:pt>
                <c:pt idx="45">
                  <c:v>2.359975044442536E-2</c:v>
                </c:pt>
                <c:pt idx="46">
                  <c:v>2.542852803357238E-2</c:v>
                </c:pt>
                <c:pt idx="47">
                  <c:v>4.3418098669678488E-2</c:v>
                </c:pt>
                <c:pt idx="48">
                  <c:v>6.6381870482525779E-2</c:v>
                </c:pt>
                <c:pt idx="49">
                  <c:v>-4.1984468822551038E-3</c:v>
                </c:pt>
                <c:pt idx="50">
                  <c:v>-1.1088287011475302E-2</c:v>
                </c:pt>
                <c:pt idx="51">
                  <c:v>5.0005438839139243E-2</c:v>
                </c:pt>
                <c:pt idx="52">
                  <c:v>-1.120934732548489E-2</c:v>
                </c:pt>
                <c:pt idx="53">
                  <c:v>1.2830729271727508E-2</c:v>
                </c:pt>
                <c:pt idx="54">
                  <c:v>-1.9145381555341831E-3</c:v>
                </c:pt>
                <c:pt idx="55">
                  <c:v>4.787429693937692E-2</c:v>
                </c:pt>
                <c:pt idx="56">
                  <c:v>-6.4709736341647534E-3</c:v>
                </c:pt>
                <c:pt idx="57">
                  <c:v>-6.4660535326284407E-5</c:v>
                </c:pt>
                <c:pt idx="58">
                  <c:v>6.2716055579166083E-3</c:v>
                </c:pt>
                <c:pt idx="59">
                  <c:v>5.0041944717314719E-2</c:v>
                </c:pt>
                <c:pt idx="60">
                  <c:v>1.5271097193355766E-2</c:v>
                </c:pt>
                <c:pt idx="61">
                  <c:v>7.6985649705221398E-3</c:v>
                </c:pt>
                <c:pt idx="62">
                  <c:v>3.230280078505339E-2</c:v>
                </c:pt>
                <c:pt idx="63">
                  <c:v>-5.1736532280259068E-2</c:v>
                </c:pt>
                <c:pt idx="64">
                  <c:v>-4.0538921992531687E-2</c:v>
                </c:pt>
                <c:pt idx="65">
                  <c:v>2.029604840042365E-2</c:v>
                </c:pt>
                <c:pt idx="66">
                  <c:v>1.438244720010198E-2</c:v>
                </c:pt>
                <c:pt idx="67">
                  <c:v>2.520926116960065E-2</c:v>
                </c:pt>
                <c:pt idx="68">
                  <c:v>-6.7986913765723661E-3</c:v>
                </c:pt>
                <c:pt idx="69">
                  <c:v>-2.0036619002340023E-4</c:v>
                </c:pt>
                <c:pt idx="70">
                  <c:v>7.2822544496548847E-2</c:v>
                </c:pt>
                <c:pt idx="71">
                  <c:v>0.11282254449378398</c:v>
                </c:pt>
                <c:pt idx="72">
                  <c:v>2.1339978847751403E-2</c:v>
                </c:pt>
                <c:pt idx="73">
                  <c:v>1.0011487794226392E-2</c:v>
                </c:pt>
                <c:pt idx="74">
                  <c:v>5.1682505160348814E-2</c:v>
                </c:pt>
                <c:pt idx="75">
                  <c:v>-1.4807504330542239E-2</c:v>
                </c:pt>
                <c:pt idx="76">
                  <c:v>1.8545681256423276E-2</c:v>
                </c:pt>
                <c:pt idx="77">
                  <c:v>-3.3132709102629311E-2</c:v>
                </c:pt>
                <c:pt idx="78">
                  <c:v>9.7915266487992678E-3</c:v>
                </c:pt>
                <c:pt idx="79">
                  <c:v>7.4684516424064443E-2</c:v>
                </c:pt>
                <c:pt idx="80">
                  <c:v>2.764167317967337E-3</c:v>
                </c:pt>
                <c:pt idx="81">
                  <c:v>-3.1137727956776144E-3</c:v>
                </c:pt>
                <c:pt idx="82">
                  <c:v>-5.1365058483740303E-3</c:v>
                </c:pt>
                <c:pt idx="83">
                  <c:v>-1.4036779499409494E-2</c:v>
                </c:pt>
                <c:pt idx="84">
                  <c:v>-8.5806816495606758E-2</c:v>
                </c:pt>
                <c:pt idx="85">
                  <c:v>-5.2752527195923989E-3</c:v>
                </c:pt>
                <c:pt idx="86">
                  <c:v>-7.7265373745843968E-3</c:v>
                </c:pt>
                <c:pt idx="87">
                  <c:v>1.5706466072713143E-2</c:v>
                </c:pt>
                <c:pt idx="88">
                  <c:v>2.9844432875453363E-2</c:v>
                </c:pt>
                <c:pt idx="89">
                  <c:v>-0.11658652805646336</c:v>
                </c:pt>
                <c:pt idx="90">
                  <c:v>-7.4991613908366277E-3</c:v>
                </c:pt>
                <c:pt idx="91">
                  <c:v>-9.8778286704044489E-3</c:v>
                </c:pt>
                <c:pt idx="92">
                  <c:v>3.2751692809064668E-2</c:v>
                </c:pt>
                <c:pt idx="93">
                  <c:v>-2.0798097748769968E-2</c:v>
                </c:pt>
                <c:pt idx="94">
                  <c:v>-8.5465845306606607E-3</c:v>
                </c:pt>
                <c:pt idx="95">
                  <c:v>-4.3169976261721935E-3</c:v>
                </c:pt>
                <c:pt idx="96">
                  <c:v>-5.707045153128619E-2</c:v>
                </c:pt>
                <c:pt idx="97">
                  <c:v>-2.0097971753146766E-2</c:v>
                </c:pt>
                <c:pt idx="98">
                  <c:v>-1.2684584634870634E-2</c:v>
                </c:pt>
                <c:pt idx="99">
                  <c:v>-4.183058105673803E-2</c:v>
                </c:pt>
                <c:pt idx="100">
                  <c:v>-9.9912012493933028E-2</c:v>
                </c:pt>
                <c:pt idx="101">
                  <c:v>-6.5470456421551831E-2</c:v>
                </c:pt>
                <c:pt idx="102">
                  <c:v>-5.3593372799946304E-2</c:v>
                </c:pt>
                <c:pt idx="103">
                  <c:v>-1.6708624576358723E-2</c:v>
                </c:pt>
                <c:pt idx="104">
                  <c:v>-1.8392115018127729E-2</c:v>
                </c:pt>
                <c:pt idx="105">
                  <c:v>7.894130956680151E-3</c:v>
                </c:pt>
                <c:pt idx="106">
                  <c:v>-6.9983089011460275E-2</c:v>
                </c:pt>
                <c:pt idx="107">
                  <c:v>-5.6249908953419678E-2</c:v>
                </c:pt>
                <c:pt idx="108">
                  <c:v>-1.771246365666463E-2</c:v>
                </c:pt>
                <c:pt idx="109">
                  <c:v>-1.4903084561979571E-2</c:v>
                </c:pt>
                <c:pt idx="110">
                  <c:v>-6.0881484848632088E-2</c:v>
                </c:pt>
                <c:pt idx="111">
                  <c:v>-4.559298454315671E-2</c:v>
                </c:pt>
                <c:pt idx="112">
                  <c:v>-1.6874794959700463E-2</c:v>
                </c:pt>
                <c:pt idx="113">
                  <c:v>-4.883118201398487E-3</c:v>
                </c:pt>
                <c:pt idx="114">
                  <c:v>-1.6819616819677235E-2</c:v>
                </c:pt>
                <c:pt idx="115">
                  <c:v>-2.2996392657448971E-2</c:v>
                </c:pt>
                <c:pt idx="116">
                  <c:v>1.1474633697233175E-2</c:v>
                </c:pt>
                <c:pt idx="117">
                  <c:v>-1.9660887322429352E-2</c:v>
                </c:pt>
                <c:pt idx="118">
                  <c:v>-1.6262341676996233E-2</c:v>
                </c:pt>
                <c:pt idx="119">
                  <c:v>-1.2735991383450863E-2</c:v>
                </c:pt>
                <c:pt idx="120">
                  <c:v>-1.397769936245816E-2</c:v>
                </c:pt>
                <c:pt idx="121">
                  <c:v>-1.2877699361142667E-2</c:v>
                </c:pt>
                <c:pt idx="122">
                  <c:v>-1.2950308687111792E-2</c:v>
                </c:pt>
                <c:pt idx="123">
                  <c:v>-1.5520368144798433E-2</c:v>
                </c:pt>
                <c:pt idx="124">
                  <c:v>-1.117354574121035E-2</c:v>
                </c:pt>
                <c:pt idx="125">
                  <c:v>-1.1320272171249698E-2</c:v>
                </c:pt>
                <c:pt idx="126">
                  <c:v>-1.2896819729673662E-2</c:v>
                </c:pt>
                <c:pt idx="127">
                  <c:v>-5.2228660597059065E-3</c:v>
                </c:pt>
                <c:pt idx="128">
                  <c:v>-7.289613032742677E-3</c:v>
                </c:pt>
                <c:pt idx="129">
                  <c:v>-1.292377479455074E-2</c:v>
                </c:pt>
                <c:pt idx="130">
                  <c:v>-1.4347612580032192E-2</c:v>
                </c:pt>
                <c:pt idx="131">
                  <c:v>-1.0997693545920464E-2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84-4404-89DF-C3ED243AF3A6}"/>
            </c:ext>
          </c:extLst>
        </c:ser>
        <c:ser>
          <c:idx val="3"/>
          <c:order val="2"/>
          <c:tx>
            <c:strRef>
              <c:f>'Active 2'!$AD$20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'Active 2'!$D$21:$D$33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2'!$AD$21:$AD$939</c:f>
              <c:numCache>
                <c:formatCode>General</c:formatCode>
                <c:ptCount val="919"/>
                <c:pt idx="132">
                  <c:v>-1.1174175093214746E-2</c:v>
                </c:pt>
                <c:pt idx="133">
                  <c:v>-1.0550836115944907E-2</c:v>
                </c:pt>
                <c:pt idx="134">
                  <c:v>-1.254539088664048E-2</c:v>
                </c:pt>
                <c:pt idx="135">
                  <c:v>-1.1281428742722151E-2</c:v>
                </c:pt>
                <c:pt idx="136">
                  <c:v>-2.6276669418643841E-3</c:v>
                </c:pt>
                <c:pt idx="137">
                  <c:v>-4.621572143144282E-3</c:v>
                </c:pt>
                <c:pt idx="138">
                  <c:v>-3.6153881070015367E-3</c:v>
                </c:pt>
                <c:pt idx="139">
                  <c:v>-5.0190502469573727E-3</c:v>
                </c:pt>
                <c:pt idx="140">
                  <c:v>-7.7953494789666684E-3</c:v>
                </c:pt>
                <c:pt idx="141">
                  <c:v>1.2726764265937086E-3</c:v>
                </c:pt>
                <c:pt idx="142">
                  <c:v>-1.6608800217355377E-2</c:v>
                </c:pt>
                <c:pt idx="143">
                  <c:v>-7.8006358160771817E-3</c:v>
                </c:pt>
                <c:pt idx="144">
                  <c:v>-9.076930642343644E-3</c:v>
                </c:pt>
                <c:pt idx="145">
                  <c:v>-6.7058149444938764E-3</c:v>
                </c:pt>
                <c:pt idx="146">
                  <c:v>8.4264195245703187E-3</c:v>
                </c:pt>
                <c:pt idx="147">
                  <c:v>1.3426419521950974E-2</c:v>
                </c:pt>
                <c:pt idx="148">
                  <c:v>-7.4317903407180273E-3</c:v>
                </c:pt>
                <c:pt idx="149">
                  <c:v>-2.8339914800678667E-3</c:v>
                </c:pt>
                <c:pt idx="150">
                  <c:v>1.1124428330854773E-3</c:v>
                </c:pt>
                <c:pt idx="151">
                  <c:v>-7.1547384815594485E-3</c:v>
                </c:pt>
                <c:pt idx="152">
                  <c:v>-6.4547384846910206E-3</c:v>
                </c:pt>
                <c:pt idx="153">
                  <c:v>-5.6216593243929511E-3</c:v>
                </c:pt>
                <c:pt idx="154">
                  <c:v>-4.5216593303534156E-3</c:v>
                </c:pt>
                <c:pt idx="155">
                  <c:v>3.2676018228637383E-3</c:v>
                </c:pt>
                <c:pt idx="156">
                  <c:v>-6.117314281716313E-3</c:v>
                </c:pt>
                <c:pt idx="157">
                  <c:v>-1.1553822616855421E-3</c:v>
                </c:pt>
                <c:pt idx="158">
                  <c:v>-5.5538226229090177E-4</c:v>
                </c:pt>
                <c:pt idx="159">
                  <c:v>-1.7362268683011215E-3</c:v>
                </c:pt>
                <c:pt idx="160">
                  <c:v>-1.5362268660775889E-3</c:v>
                </c:pt>
                <c:pt idx="161">
                  <c:v>8.4736832721690226E-4</c:v>
                </c:pt>
                <c:pt idx="162">
                  <c:v>4.0390880195522484E-3</c:v>
                </c:pt>
                <c:pt idx="163">
                  <c:v>4.8390880211704214E-3</c:v>
                </c:pt>
                <c:pt idx="164">
                  <c:v>1.5629679926926036E-3</c:v>
                </c:pt>
                <c:pt idx="165">
                  <c:v>2.5629679892583516E-3</c:v>
                </c:pt>
                <c:pt idx="166">
                  <c:v>6.1100583712344128E-4</c:v>
                </c:pt>
                <c:pt idx="167">
                  <c:v>9.3243119619904717E-3</c:v>
                </c:pt>
                <c:pt idx="168">
                  <c:v>1.001573656595996E-2</c:v>
                </c:pt>
                <c:pt idx="169">
                  <c:v>8.5309515640507004E-3</c:v>
                </c:pt>
                <c:pt idx="170">
                  <c:v>6.064609731185451E-3</c:v>
                </c:pt>
                <c:pt idx="171">
                  <c:v>7.0127516676621246E-3</c:v>
                </c:pt>
                <c:pt idx="172">
                  <c:v>1.3296231712431897E-2</c:v>
                </c:pt>
                <c:pt idx="173">
                  <c:v>3.2298329866487577E-3</c:v>
                </c:pt>
                <c:pt idx="174">
                  <c:v>1.5631221956942838E-2</c:v>
                </c:pt>
                <c:pt idx="175">
                  <c:v>2.1903874789502759E-2</c:v>
                </c:pt>
                <c:pt idx="176">
                  <c:v>2.6227013938530851E-2</c:v>
                </c:pt>
                <c:pt idx="177">
                  <c:v>2.660282647754722E-2</c:v>
                </c:pt>
                <c:pt idx="178">
                  <c:v>2.5026178292996734E-2</c:v>
                </c:pt>
                <c:pt idx="179">
                  <c:v>2.5119584587407505E-2</c:v>
                </c:pt>
                <c:pt idx="180">
                  <c:v>2.7829743384321579E-2</c:v>
                </c:pt>
                <c:pt idx="181">
                  <c:v>2.3553093896260001E-2</c:v>
                </c:pt>
                <c:pt idx="182">
                  <c:v>2.5673387374306508E-2</c:v>
                </c:pt>
                <c:pt idx="183">
                  <c:v>2.617414888418354E-2</c:v>
                </c:pt>
                <c:pt idx="184">
                  <c:v>2.825015192513354E-2</c:v>
                </c:pt>
                <c:pt idx="185">
                  <c:v>2.1307889702692692E-2</c:v>
                </c:pt>
                <c:pt idx="186">
                  <c:v>2.91978302887227E-2</c:v>
                </c:pt>
                <c:pt idx="187">
                  <c:v>3.0944902838560336E-2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284-4404-89DF-C3ED243AF3A6}"/>
            </c:ext>
          </c:extLst>
        </c:ser>
        <c:ser>
          <c:idx val="4"/>
          <c:order val="3"/>
          <c:tx>
            <c:strRef>
              <c:f>'Active 2'!$AE$20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plus>
            <c:minus>
              <c:numRef>
                <c:f>'Active 2'!$D$21:$D$64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2'!$F$21:$F$939</c:f>
              <c:numCache>
                <c:formatCode>General</c:formatCode>
                <c:ptCount val="919"/>
                <c:pt idx="0">
                  <c:v>-57626.5</c:v>
                </c:pt>
                <c:pt idx="1">
                  <c:v>-57045</c:v>
                </c:pt>
                <c:pt idx="2">
                  <c:v>-56789.5</c:v>
                </c:pt>
                <c:pt idx="3">
                  <c:v>-55816.5</c:v>
                </c:pt>
                <c:pt idx="4">
                  <c:v>-54980</c:v>
                </c:pt>
                <c:pt idx="5">
                  <c:v>-54486.5</c:v>
                </c:pt>
                <c:pt idx="6">
                  <c:v>-54475</c:v>
                </c:pt>
                <c:pt idx="7">
                  <c:v>-54296.5</c:v>
                </c:pt>
                <c:pt idx="8">
                  <c:v>-54129.5</c:v>
                </c:pt>
                <c:pt idx="9">
                  <c:v>-53381</c:v>
                </c:pt>
                <c:pt idx="10">
                  <c:v>-53293</c:v>
                </c:pt>
                <c:pt idx="11">
                  <c:v>-53286</c:v>
                </c:pt>
                <c:pt idx="12">
                  <c:v>-52792.5</c:v>
                </c:pt>
                <c:pt idx="13">
                  <c:v>-52665</c:v>
                </c:pt>
                <c:pt idx="14">
                  <c:v>-52658</c:v>
                </c:pt>
                <c:pt idx="15">
                  <c:v>-52628</c:v>
                </c:pt>
                <c:pt idx="16">
                  <c:v>-52556</c:v>
                </c:pt>
                <c:pt idx="17">
                  <c:v>-52547</c:v>
                </c:pt>
                <c:pt idx="18">
                  <c:v>-52428.5</c:v>
                </c:pt>
                <c:pt idx="19">
                  <c:v>-51912</c:v>
                </c:pt>
                <c:pt idx="20">
                  <c:v>-51819</c:v>
                </c:pt>
                <c:pt idx="21">
                  <c:v>-51817</c:v>
                </c:pt>
                <c:pt idx="22">
                  <c:v>-51603.5</c:v>
                </c:pt>
                <c:pt idx="23">
                  <c:v>-51133.5</c:v>
                </c:pt>
                <c:pt idx="24">
                  <c:v>-50927</c:v>
                </c:pt>
                <c:pt idx="25">
                  <c:v>-50683.5</c:v>
                </c:pt>
                <c:pt idx="26">
                  <c:v>-50102</c:v>
                </c:pt>
                <c:pt idx="27">
                  <c:v>-49981.5</c:v>
                </c:pt>
                <c:pt idx="28">
                  <c:v>-49879.5</c:v>
                </c:pt>
                <c:pt idx="29">
                  <c:v>-49742.5</c:v>
                </c:pt>
                <c:pt idx="30">
                  <c:v>-49684.5</c:v>
                </c:pt>
                <c:pt idx="31">
                  <c:v>-49047.5</c:v>
                </c:pt>
                <c:pt idx="32">
                  <c:v>-48982.5</c:v>
                </c:pt>
                <c:pt idx="33">
                  <c:v>-48496</c:v>
                </c:pt>
                <c:pt idx="34">
                  <c:v>-46524</c:v>
                </c:pt>
                <c:pt idx="35">
                  <c:v>-46426.5</c:v>
                </c:pt>
                <c:pt idx="36">
                  <c:v>-45833.5</c:v>
                </c:pt>
                <c:pt idx="37">
                  <c:v>-45782.5</c:v>
                </c:pt>
                <c:pt idx="38">
                  <c:v>-44950.5</c:v>
                </c:pt>
                <c:pt idx="39">
                  <c:v>-44260</c:v>
                </c:pt>
                <c:pt idx="40">
                  <c:v>-43991</c:v>
                </c:pt>
                <c:pt idx="41">
                  <c:v>-43470</c:v>
                </c:pt>
                <c:pt idx="42">
                  <c:v>-42536</c:v>
                </c:pt>
                <c:pt idx="43">
                  <c:v>-42496.5</c:v>
                </c:pt>
                <c:pt idx="44">
                  <c:v>-42332</c:v>
                </c:pt>
                <c:pt idx="45">
                  <c:v>-42234.5</c:v>
                </c:pt>
                <c:pt idx="46">
                  <c:v>-41646</c:v>
                </c:pt>
                <c:pt idx="47">
                  <c:v>-41463</c:v>
                </c:pt>
                <c:pt idx="48">
                  <c:v>-40742.5</c:v>
                </c:pt>
                <c:pt idx="49">
                  <c:v>-40649.5</c:v>
                </c:pt>
                <c:pt idx="50">
                  <c:v>-40533.5</c:v>
                </c:pt>
                <c:pt idx="51">
                  <c:v>-39922</c:v>
                </c:pt>
                <c:pt idx="52">
                  <c:v>-39896.5</c:v>
                </c:pt>
                <c:pt idx="53">
                  <c:v>-39838.5</c:v>
                </c:pt>
                <c:pt idx="54">
                  <c:v>-39806</c:v>
                </c:pt>
                <c:pt idx="55">
                  <c:v>-39183</c:v>
                </c:pt>
                <c:pt idx="56">
                  <c:v>-39129.5</c:v>
                </c:pt>
                <c:pt idx="57">
                  <c:v>-39108.5</c:v>
                </c:pt>
                <c:pt idx="58">
                  <c:v>-39032</c:v>
                </c:pt>
                <c:pt idx="59">
                  <c:v>-38965</c:v>
                </c:pt>
                <c:pt idx="60">
                  <c:v>-38802.5</c:v>
                </c:pt>
                <c:pt idx="61">
                  <c:v>-37507.5</c:v>
                </c:pt>
                <c:pt idx="62">
                  <c:v>-37197</c:v>
                </c:pt>
                <c:pt idx="63">
                  <c:v>-36592</c:v>
                </c:pt>
                <c:pt idx="64">
                  <c:v>-35551.5</c:v>
                </c:pt>
                <c:pt idx="65">
                  <c:v>-35540</c:v>
                </c:pt>
                <c:pt idx="66">
                  <c:v>-34977</c:v>
                </c:pt>
                <c:pt idx="67">
                  <c:v>-34907.5</c:v>
                </c:pt>
                <c:pt idx="68">
                  <c:v>-34849.5</c:v>
                </c:pt>
                <c:pt idx="69">
                  <c:v>-34812.5</c:v>
                </c:pt>
                <c:pt idx="70">
                  <c:v>-34669</c:v>
                </c:pt>
                <c:pt idx="71">
                  <c:v>-34669</c:v>
                </c:pt>
                <c:pt idx="72">
                  <c:v>-34668.5</c:v>
                </c:pt>
                <c:pt idx="73">
                  <c:v>-34664</c:v>
                </c:pt>
                <c:pt idx="74">
                  <c:v>-34064</c:v>
                </c:pt>
                <c:pt idx="75">
                  <c:v>-33897</c:v>
                </c:pt>
                <c:pt idx="76">
                  <c:v>-33776.5</c:v>
                </c:pt>
                <c:pt idx="77">
                  <c:v>-33170</c:v>
                </c:pt>
                <c:pt idx="78">
                  <c:v>-32377.5</c:v>
                </c:pt>
                <c:pt idx="79">
                  <c:v>-32175.5</c:v>
                </c:pt>
                <c:pt idx="80">
                  <c:v>-30491</c:v>
                </c:pt>
                <c:pt idx="81">
                  <c:v>-30472</c:v>
                </c:pt>
                <c:pt idx="82">
                  <c:v>-30430.5</c:v>
                </c:pt>
                <c:pt idx="83">
                  <c:v>-30370</c:v>
                </c:pt>
                <c:pt idx="84">
                  <c:v>-29591.5</c:v>
                </c:pt>
                <c:pt idx="85">
                  <c:v>-28838.5</c:v>
                </c:pt>
                <c:pt idx="86">
                  <c:v>-28787.5</c:v>
                </c:pt>
                <c:pt idx="87">
                  <c:v>-26421.5</c:v>
                </c:pt>
                <c:pt idx="88">
                  <c:v>-26278</c:v>
                </c:pt>
                <c:pt idx="89">
                  <c:v>-26227</c:v>
                </c:pt>
                <c:pt idx="90">
                  <c:v>-26028</c:v>
                </c:pt>
                <c:pt idx="91">
                  <c:v>-25603.5</c:v>
                </c:pt>
                <c:pt idx="92">
                  <c:v>-25453</c:v>
                </c:pt>
                <c:pt idx="93">
                  <c:v>-23770.5</c:v>
                </c:pt>
                <c:pt idx="94">
                  <c:v>-23610.5</c:v>
                </c:pt>
                <c:pt idx="95">
                  <c:v>-22563.5</c:v>
                </c:pt>
                <c:pt idx="96">
                  <c:v>-21993</c:v>
                </c:pt>
                <c:pt idx="97">
                  <c:v>-21912.5</c:v>
                </c:pt>
                <c:pt idx="98">
                  <c:v>-21284</c:v>
                </c:pt>
                <c:pt idx="99">
                  <c:v>-19310</c:v>
                </c:pt>
                <c:pt idx="100">
                  <c:v>-19282</c:v>
                </c:pt>
                <c:pt idx="101">
                  <c:v>-18786</c:v>
                </c:pt>
                <c:pt idx="102">
                  <c:v>-17718.5</c:v>
                </c:pt>
                <c:pt idx="103">
                  <c:v>-17701.5</c:v>
                </c:pt>
                <c:pt idx="104">
                  <c:v>-17644</c:v>
                </c:pt>
                <c:pt idx="105">
                  <c:v>-15127</c:v>
                </c:pt>
                <c:pt idx="106">
                  <c:v>-15099.5</c:v>
                </c:pt>
                <c:pt idx="107">
                  <c:v>-14299.5</c:v>
                </c:pt>
                <c:pt idx="108">
                  <c:v>-14242.5</c:v>
                </c:pt>
                <c:pt idx="109">
                  <c:v>-13400.5</c:v>
                </c:pt>
                <c:pt idx="110">
                  <c:v>0</c:v>
                </c:pt>
                <c:pt idx="111">
                  <c:v>5151</c:v>
                </c:pt>
                <c:pt idx="112">
                  <c:v>7749</c:v>
                </c:pt>
                <c:pt idx="113">
                  <c:v>10423.5</c:v>
                </c:pt>
                <c:pt idx="114">
                  <c:v>11910.5</c:v>
                </c:pt>
                <c:pt idx="115">
                  <c:v>11911</c:v>
                </c:pt>
                <c:pt idx="116">
                  <c:v>12798</c:v>
                </c:pt>
                <c:pt idx="117">
                  <c:v>12838</c:v>
                </c:pt>
                <c:pt idx="118">
                  <c:v>12868</c:v>
                </c:pt>
                <c:pt idx="119">
                  <c:v>12875</c:v>
                </c:pt>
                <c:pt idx="120">
                  <c:v>13720</c:v>
                </c:pt>
                <c:pt idx="121">
                  <c:v>13720</c:v>
                </c:pt>
                <c:pt idx="122">
                  <c:v>13727</c:v>
                </c:pt>
                <c:pt idx="123">
                  <c:v>13787.5</c:v>
                </c:pt>
                <c:pt idx="124">
                  <c:v>14452.5</c:v>
                </c:pt>
                <c:pt idx="125">
                  <c:v>14524</c:v>
                </c:pt>
                <c:pt idx="126">
                  <c:v>14524.5</c:v>
                </c:pt>
                <c:pt idx="127">
                  <c:v>14541</c:v>
                </c:pt>
                <c:pt idx="128">
                  <c:v>14595</c:v>
                </c:pt>
                <c:pt idx="129">
                  <c:v>15233</c:v>
                </c:pt>
                <c:pt idx="130">
                  <c:v>15241</c:v>
                </c:pt>
                <c:pt idx="131">
                  <c:v>15342</c:v>
                </c:pt>
                <c:pt idx="132">
                  <c:v>15342.5</c:v>
                </c:pt>
                <c:pt idx="133">
                  <c:v>15351.5</c:v>
                </c:pt>
                <c:pt idx="134">
                  <c:v>15375</c:v>
                </c:pt>
                <c:pt idx="135">
                  <c:v>15438</c:v>
                </c:pt>
                <c:pt idx="136">
                  <c:v>17092.5</c:v>
                </c:pt>
                <c:pt idx="137">
                  <c:v>17118</c:v>
                </c:pt>
                <c:pt idx="138">
                  <c:v>17143.5</c:v>
                </c:pt>
                <c:pt idx="139">
                  <c:v>17891</c:v>
                </c:pt>
                <c:pt idx="140">
                  <c:v>17891.5</c:v>
                </c:pt>
                <c:pt idx="141">
                  <c:v>17952</c:v>
                </c:pt>
                <c:pt idx="142">
                  <c:v>17954.5</c:v>
                </c:pt>
                <c:pt idx="143">
                  <c:v>17961</c:v>
                </c:pt>
                <c:pt idx="144">
                  <c:v>17961.5</c:v>
                </c:pt>
                <c:pt idx="145">
                  <c:v>17963</c:v>
                </c:pt>
                <c:pt idx="146">
                  <c:v>18777</c:v>
                </c:pt>
                <c:pt idx="147">
                  <c:v>18777</c:v>
                </c:pt>
                <c:pt idx="148">
                  <c:v>18830.5</c:v>
                </c:pt>
                <c:pt idx="149">
                  <c:v>18851.5</c:v>
                </c:pt>
                <c:pt idx="150">
                  <c:v>18863</c:v>
                </c:pt>
                <c:pt idx="151">
                  <c:v>19492.5</c:v>
                </c:pt>
                <c:pt idx="152">
                  <c:v>19492.5</c:v>
                </c:pt>
                <c:pt idx="153">
                  <c:v>19499.5</c:v>
                </c:pt>
                <c:pt idx="154">
                  <c:v>19499.5</c:v>
                </c:pt>
                <c:pt idx="155">
                  <c:v>19535</c:v>
                </c:pt>
                <c:pt idx="156">
                  <c:v>19695</c:v>
                </c:pt>
                <c:pt idx="157">
                  <c:v>20387</c:v>
                </c:pt>
                <c:pt idx="158">
                  <c:v>20387</c:v>
                </c:pt>
                <c:pt idx="159">
                  <c:v>20389.5</c:v>
                </c:pt>
                <c:pt idx="160">
                  <c:v>20389.5</c:v>
                </c:pt>
                <c:pt idx="161">
                  <c:v>21110.5</c:v>
                </c:pt>
                <c:pt idx="162">
                  <c:v>22076</c:v>
                </c:pt>
                <c:pt idx="163">
                  <c:v>22076</c:v>
                </c:pt>
                <c:pt idx="164">
                  <c:v>22076.5</c:v>
                </c:pt>
                <c:pt idx="165">
                  <c:v>22076.5</c:v>
                </c:pt>
                <c:pt idx="166">
                  <c:v>22986</c:v>
                </c:pt>
                <c:pt idx="167">
                  <c:v>23924</c:v>
                </c:pt>
                <c:pt idx="168">
                  <c:v>24728</c:v>
                </c:pt>
                <c:pt idx="169">
                  <c:v>25504</c:v>
                </c:pt>
                <c:pt idx="170">
                  <c:v>25511</c:v>
                </c:pt>
                <c:pt idx="171">
                  <c:v>25522.5</c:v>
                </c:pt>
                <c:pt idx="172">
                  <c:v>25583</c:v>
                </c:pt>
                <c:pt idx="173">
                  <c:v>25590</c:v>
                </c:pt>
                <c:pt idx="174">
                  <c:v>26466</c:v>
                </c:pt>
                <c:pt idx="175">
                  <c:v>28969</c:v>
                </c:pt>
                <c:pt idx="176">
                  <c:v>29708</c:v>
                </c:pt>
                <c:pt idx="177">
                  <c:v>29761</c:v>
                </c:pt>
                <c:pt idx="178">
                  <c:v>29761.5</c:v>
                </c:pt>
                <c:pt idx="179">
                  <c:v>29763.5</c:v>
                </c:pt>
                <c:pt idx="180">
                  <c:v>29768</c:v>
                </c:pt>
                <c:pt idx="181">
                  <c:v>29768.5</c:v>
                </c:pt>
                <c:pt idx="182">
                  <c:v>29777.5</c:v>
                </c:pt>
                <c:pt idx="183">
                  <c:v>29807.5</c:v>
                </c:pt>
                <c:pt idx="184">
                  <c:v>30600</c:v>
                </c:pt>
                <c:pt idx="185">
                  <c:v>30618.5</c:v>
                </c:pt>
                <c:pt idx="186">
                  <c:v>31500</c:v>
                </c:pt>
                <c:pt idx="187">
                  <c:v>31544</c:v>
                </c:pt>
                <c:pt idx="188">
                  <c:v>32231.5</c:v>
                </c:pt>
                <c:pt idx="189">
                  <c:v>32238.5</c:v>
                </c:pt>
                <c:pt idx="190">
                  <c:v>32248</c:v>
                </c:pt>
                <c:pt idx="191">
                  <c:v>32285.5</c:v>
                </c:pt>
                <c:pt idx="192">
                  <c:v>32287.5</c:v>
                </c:pt>
                <c:pt idx="193">
                  <c:v>32290</c:v>
                </c:pt>
                <c:pt idx="194">
                  <c:v>32292</c:v>
                </c:pt>
                <c:pt idx="195">
                  <c:v>32292.5</c:v>
                </c:pt>
                <c:pt idx="196">
                  <c:v>32294.5</c:v>
                </c:pt>
                <c:pt idx="197">
                  <c:v>32299</c:v>
                </c:pt>
                <c:pt idx="198">
                  <c:v>32304</c:v>
                </c:pt>
                <c:pt idx="199">
                  <c:v>32306</c:v>
                </c:pt>
                <c:pt idx="200">
                  <c:v>32317.5</c:v>
                </c:pt>
                <c:pt idx="201">
                  <c:v>32318</c:v>
                </c:pt>
                <c:pt idx="202">
                  <c:v>32320</c:v>
                </c:pt>
                <c:pt idx="203">
                  <c:v>32322.5</c:v>
                </c:pt>
                <c:pt idx="204">
                  <c:v>32324.5</c:v>
                </c:pt>
                <c:pt idx="205">
                  <c:v>32327</c:v>
                </c:pt>
                <c:pt idx="206">
                  <c:v>32329.5</c:v>
                </c:pt>
                <c:pt idx="207">
                  <c:v>32338</c:v>
                </c:pt>
                <c:pt idx="208">
                  <c:v>32350</c:v>
                </c:pt>
                <c:pt idx="209">
                  <c:v>32352.5</c:v>
                </c:pt>
                <c:pt idx="210">
                  <c:v>32359</c:v>
                </c:pt>
                <c:pt idx="211">
                  <c:v>32359.5</c:v>
                </c:pt>
                <c:pt idx="212">
                  <c:v>32366</c:v>
                </c:pt>
                <c:pt idx="213">
                  <c:v>32392</c:v>
                </c:pt>
                <c:pt idx="214">
                  <c:v>32410</c:v>
                </c:pt>
                <c:pt idx="215">
                  <c:v>32422</c:v>
                </c:pt>
                <c:pt idx="216">
                  <c:v>32873</c:v>
                </c:pt>
                <c:pt idx="217">
                  <c:v>33069.5</c:v>
                </c:pt>
                <c:pt idx="218">
                  <c:v>33072</c:v>
                </c:pt>
                <c:pt idx="219">
                  <c:v>34011</c:v>
                </c:pt>
                <c:pt idx="220">
                  <c:v>34062</c:v>
                </c:pt>
                <c:pt idx="221">
                  <c:v>34099.5</c:v>
                </c:pt>
                <c:pt idx="222">
                  <c:v>34118.5</c:v>
                </c:pt>
                <c:pt idx="223">
                  <c:v>34773.5</c:v>
                </c:pt>
                <c:pt idx="224">
                  <c:v>35615.5</c:v>
                </c:pt>
                <c:pt idx="225">
                  <c:v>35807</c:v>
                </c:pt>
                <c:pt idx="226">
                  <c:v>35807</c:v>
                </c:pt>
                <c:pt idx="227">
                  <c:v>35807</c:v>
                </c:pt>
                <c:pt idx="228">
                  <c:v>36498</c:v>
                </c:pt>
                <c:pt idx="229">
                  <c:v>36606.5</c:v>
                </c:pt>
                <c:pt idx="230">
                  <c:v>36669.5</c:v>
                </c:pt>
                <c:pt idx="231">
                  <c:v>37450</c:v>
                </c:pt>
                <c:pt idx="232">
                  <c:v>37464</c:v>
                </c:pt>
                <c:pt idx="233">
                  <c:v>38164.5</c:v>
                </c:pt>
                <c:pt idx="234">
                  <c:v>38228.5</c:v>
                </c:pt>
                <c:pt idx="235">
                  <c:v>38279.5</c:v>
                </c:pt>
                <c:pt idx="236">
                  <c:v>38282</c:v>
                </c:pt>
                <c:pt idx="237">
                  <c:v>38336</c:v>
                </c:pt>
                <c:pt idx="238">
                  <c:v>39084.5</c:v>
                </c:pt>
                <c:pt idx="239">
                  <c:v>39084.5</c:v>
                </c:pt>
                <c:pt idx="240">
                  <c:v>39853</c:v>
                </c:pt>
                <c:pt idx="241">
                  <c:v>39870</c:v>
                </c:pt>
                <c:pt idx="242">
                  <c:v>39936.5</c:v>
                </c:pt>
                <c:pt idx="243">
                  <c:v>39941</c:v>
                </c:pt>
                <c:pt idx="244">
                  <c:v>39948</c:v>
                </c:pt>
                <c:pt idx="245">
                  <c:v>39966.5</c:v>
                </c:pt>
                <c:pt idx="246">
                  <c:v>40649</c:v>
                </c:pt>
                <c:pt idx="247">
                  <c:v>40817</c:v>
                </c:pt>
                <c:pt idx="248">
                  <c:v>40830</c:v>
                </c:pt>
                <c:pt idx="249">
                  <c:v>41587.5</c:v>
                </c:pt>
                <c:pt idx="250">
                  <c:v>41590</c:v>
                </c:pt>
                <c:pt idx="251">
                  <c:v>41659.5</c:v>
                </c:pt>
                <c:pt idx="252">
                  <c:v>41659.5</c:v>
                </c:pt>
                <c:pt idx="253">
                  <c:v>41659.5</c:v>
                </c:pt>
                <c:pt idx="254">
                  <c:v>41662.5</c:v>
                </c:pt>
                <c:pt idx="255">
                  <c:v>41663</c:v>
                </c:pt>
                <c:pt idx="256">
                  <c:v>42456</c:v>
                </c:pt>
                <c:pt idx="257">
                  <c:v>42506</c:v>
                </c:pt>
                <c:pt idx="258">
                  <c:v>42506.5</c:v>
                </c:pt>
                <c:pt idx="259">
                  <c:v>42574</c:v>
                </c:pt>
                <c:pt idx="260">
                  <c:v>42590</c:v>
                </c:pt>
                <c:pt idx="261">
                  <c:v>44124.5</c:v>
                </c:pt>
                <c:pt idx="262">
                  <c:v>44221</c:v>
                </c:pt>
                <c:pt idx="263">
                  <c:v>44248</c:v>
                </c:pt>
                <c:pt idx="264">
                  <c:v>44880.5</c:v>
                </c:pt>
                <c:pt idx="265">
                  <c:v>44880.5</c:v>
                </c:pt>
                <c:pt idx="266">
                  <c:v>44880.5</c:v>
                </c:pt>
                <c:pt idx="267">
                  <c:v>45070.5</c:v>
                </c:pt>
                <c:pt idx="268">
                  <c:v>45070.5</c:v>
                </c:pt>
                <c:pt idx="269">
                  <c:v>45070.5</c:v>
                </c:pt>
                <c:pt idx="270">
                  <c:v>45075</c:v>
                </c:pt>
                <c:pt idx="271">
                  <c:v>45075</c:v>
                </c:pt>
                <c:pt idx="272">
                  <c:v>45108.5</c:v>
                </c:pt>
                <c:pt idx="273">
                  <c:v>45111</c:v>
                </c:pt>
                <c:pt idx="274">
                  <c:v>45171.5</c:v>
                </c:pt>
                <c:pt idx="275">
                  <c:v>45705.5</c:v>
                </c:pt>
                <c:pt idx="276">
                  <c:v>45705.5</c:v>
                </c:pt>
                <c:pt idx="277">
                  <c:v>45705.5</c:v>
                </c:pt>
                <c:pt idx="278">
                  <c:v>45731</c:v>
                </c:pt>
                <c:pt idx="279">
                  <c:v>45731</c:v>
                </c:pt>
                <c:pt idx="280">
                  <c:v>45731</c:v>
                </c:pt>
                <c:pt idx="281">
                  <c:v>45770.5</c:v>
                </c:pt>
                <c:pt idx="282">
                  <c:v>45829</c:v>
                </c:pt>
                <c:pt idx="283">
                  <c:v>45903.5</c:v>
                </c:pt>
                <c:pt idx="284">
                  <c:v>45919.5</c:v>
                </c:pt>
                <c:pt idx="285">
                  <c:v>45920</c:v>
                </c:pt>
                <c:pt idx="286">
                  <c:v>45953.5</c:v>
                </c:pt>
                <c:pt idx="287">
                  <c:v>45953.5</c:v>
                </c:pt>
                <c:pt idx="288">
                  <c:v>45953.5</c:v>
                </c:pt>
                <c:pt idx="289">
                  <c:v>45984.5</c:v>
                </c:pt>
                <c:pt idx="290">
                  <c:v>45991.5</c:v>
                </c:pt>
                <c:pt idx="291">
                  <c:v>46024</c:v>
                </c:pt>
                <c:pt idx="292">
                  <c:v>46634.5</c:v>
                </c:pt>
                <c:pt idx="293">
                  <c:v>46658</c:v>
                </c:pt>
                <c:pt idx="294">
                  <c:v>46660.5</c:v>
                </c:pt>
                <c:pt idx="295">
                  <c:v>46685.5</c:v>
                </c:pt>
                <c:pt idx="296">
                  <c:v>46707.5</c:v>
                </c:pt>
                <c:pt idx="297">
                  <c:v>46870</c:v>
                </c:pt>
                <c:pt idx="298">
                  <c:v>47404</c:v>
                </c:pt>
                <c:pt idx="299">
                  <c:v>47692.5</c:v>
                </c:pt>
              </c:numCache>
            </c:numRef>
          </c:xVal>
          <c:yVal>
            <c:numRef>
              <c:f>'Active 2'!$AE$21:$AE$939</c:f>
              <c:numCache>
                <c:formatCode>General</c:formatCode>
                <c:ptCount val="919"/>
                <c:pt idx="188">
                  <c:v>3.0472212401660835E-2</c:v>
                </c:pt>
                <c:pt idx="189">
                  <c:v>3.189116261697731E-2</c:v>
                </c:pt>
                <c:pt idx="190">
                  <c:v>3.1523980439217607E-2</c:v>
                </c:pt>
                <c:pt idx="191">
                  <c:v>3.233198509603985E-2</c:v>
                </c:pt>
                <c:pt idx="192">
                  <c:v>2.912305681619716E-2</c:v>
                </c:pt>
                <c:pt idx="193">
                  <c:v>3.3636893347067265E-2</c:v>
                </c:pt>
                <c:pt idx="194">
                  <c:v>3.1027960083447922E-2</c:v>
                </c:pt>
                <c:pt idx="195">
                  <c:v>3.0450726417151644E-2</c:v>
                </c:pt>
                <c:pt idx="196">
                  <c:v>3.414179037349413E-2</c:v>
                </c:pt>
                <c:pt idx="197">
                  <c:v>3.3646676159514999E-2</c:v>
                </c:pt>
                <c:pt idx="198">
                  <c:v>3.4774313846981944E-2</c:v>
                </c:pt>
                <c:pt idx="199">
                  <c:v>3.2565365036778302E-2</c:v>
                </c:pt>
                <c:pt idx="200">
                  <c:v>3.2288866206699261E-2</c:v>
                </c:pt>
                <c:pt idx="201">
                  <c:v>3.0011625455564191E-2</c:v>
                </c:pt>
                <c:pt idx="202">
                  <c:v>3.4002661070683955E-2</c:v>
                </c:pt>
                <c:pt idx="203">
                  <c:v>3.3016452458305402E-2</c:v>
                </c:pt>
                <c:pt idx="204">
                  <c:v>3.3107483066698064E-2</c:v>
                </c:pt>
                <c:pt idx="205">
                  <c:v>3.2521268186417061E-2</c:v>
                </c:pt>
                <c:pt idx="206">
                  <c:v>3.0835049829991405E-2</c:v>
                </c:pt>
                <c:pt idx="207">
                  <c:v>2.99218813419624E-2</c:v>
                </c:pt>
                <c:pt idx="208">
                  <c:v>3.186792780388293E-2</c:v>
                </c:pt>
                <c:pt idx="209">
                  <c:v>3.4281677352596317E-2</c:v>
                </c:pt>
                <c:pt idx="210">
                  <c:v>3.2877409852713882E-2</c:v>
                </c:pt>
                <c:pt idx="211">
                  <c:v>3.3400157526582819E-2</c:v>
                </c:pt>
                <c:pt idx="212">
                  <c:v>3.2395864565866635E-2</c:v>
                </c:pt>
                <c:pt idx="213">
                  <c:v>3.2478456030587424E-2</c:v>
                </c:pt>
                <c:pt idx="214">
                  <c:v>3.2396950873972041E-2</c:v>
                </c:pt>
                <c:pt idx="215">
                  <c:v>3.3142512809258458E-2</c:v>
                </c:pt>
                <c:pt idx="216">
                  <c:v>3.5266671492916693E-2</c:v>
                </c:pt>
                <c:pt idx="217">
                  <c:v>3.3956753216207572E-2</c:v>
                </c:pt>
                <c:pt idx="218">
                  <c:v>3.4569454391167216E-2</c:v>
                </c:pt>
                <c:pt idx="219">
                  <c:v>3.862388253779564E-2</c:v>
                </c:pt>
                <c:pt idx="220">
                  <c:v>3.8021749038128556E-2</c:v>
                </c:pt>
                <c:pt idx="221">
                  <c:v>3.8958200548869192E-2</c:v>
                </c:pt>
                <c:pt idx="222">
                  <c:v>3.7602180082182329E-2</c:v>
                </c:pt>
                <c:pt idx="223">
                  <c:v>3.8948512092855825E-2</c:v>
                </c:pt>
                <c:pt idx="224">
                  <c:v>4.4921850466245652E-2</c:v>
                </c:pt>
                <c:pt idx="225">
                  <c:v>4.3665048677001175E-2</c:v>
                </c:pt>
                <c:pt idx="226">
                  <c:v>4.3745048674980205E-2</c:v>
                </c:pt>
                <c:pt idx="227">
                  <c:v>4.4165048671646071E-2</c:v>
                </c:pt>
                <c:pt idx="228">
                  <c:v>4.8319894610851885E-2</c:v>
                </c:pt>
                <c:pt idx="229">
                  <c:v>4.5532700866140099E-2</c:v>
                </c:pt>
                <c:pt idx="230">
                  <c:v>4.5838800312389516E-2</c:v>
                </c:pt>
                <c:pt idx="231">
                  <c:v>4.9278560474437086E-2</c:v>
                </c:pt>
                <c:pt idx="232">
                  <c:v>4.9267198797972089E-2</c:v>
                </c:pt>
                <c:pt idx="233">
                  <c:v>5.4242503870691773E-2</c:v>
                </c:pt>
                <c:pt idx="234">
                  <c:v>5.2400006994500051E-2</c:v>
                </c:pt>
                <c:pt idx="235">
                  <c:v>5.3815670608621878E-2</c:v>
                </c:pt>
                <c:pt idx="236">
                  <c:v>5.281933331475451E-2</c:v>
                </c:pt>
                <c:pt idx="237">
                  <c:v>5.2357393805721159E-2</c:v>
                </c:pt>
                <c:pt idx="238">
                  <c:v>5.8675222770385192E-2</c:v>
                </c:pt>
                <c:pt idx="239">
                  <c:v>5.8675222770385192E-2</c:v>
                </c:pt>
                <c:pt idx="240">
                  <c:v>6.0994907909666267E-2</c:v>
                </c:pt>
                <c:pt idx="241">
                  <c:v>6.092221862068431E-2</c:v>
                </c:pt>
                <c:pt idx="242">
                  <c:v>6.1909123447916145E-2</c:v>
                </c:pt>
                <c:pt idx="243">
                  <c:v>6.119084695761548E-2</c:v>
                </c:pt>
                <c:pt idx="244">
                  <c:v>6.1273503576030647E-2</c:v>
                </c:pt>
                <c:pt idx="245">
                  <c:v>6.3220381773650136E-2</c:v>
                </c:pt>
                <c:pt idx="246">
                  <c:v>6.3032943275965106E-2</c:v>
                </c:pt>
                <c:pt idx="247">
                  <c:v>6.4739884012548349E-2</c:v>
                </c:pt>
                <c:pt idx="248">
                  <c:v>6.4958225675679077E-2</c:v>
                </c:pt>
                <c:pt idx="249">
                  <c:v>6.6607560787968617E-2</c:v>
                </c:pt>
                <c:pt idx="250">
                  <c:v>6.5406250210499173E-2</c:v>
                </c:pt>
                <c:pt idx="251">
                  <c:v>6.7348595153763735E-2</c:v>
                </c:pt>
                <c:pt idx="252">
                  <c:v>6.7348595153763735E-2</c:v>
                </c:pt>
                <c:pt idx="253">
                  <c:v>6.77485951582108E-2</c:v>
                </c:pt>
                <c:pt idx="254">
                  <c:v>6.8666916900605279E-2</c:v>
                </c:pt>
                <c:pt idx="255">
                  <c:v>6.6286636759772144E-2</c:v>
                </c:pt>
                <c:pt idx="256">
                  <c:v>7.1016406734940779E-2</c:v>
                </c:pt>
                <c:pt idx="257">
                  <c:v>6.9569872688613602E-2</c:v>
                </c:pt>
                <c:pt idx="258">
                  <c:v>7.0989402038213051E-2</c:v>
                </c:pt>
                <c:pt idx="259">
                  <c:v>7.0424906542695717E-2</c:v>
                </c:pt>
                <c:pt idx="260">
                  <c:v>7.1249341345711259E-2</c:v>
                </c:pt>
                <c:pt idx="261">
                  <c:v>7.6791886797066583E-2</c:v>
                </c:pt>
                <c:pt idx="262">
                  <c:v>7.8003907469737843E-2</c:v>
                </c:pt>
                <c:pt idx="263">
                  <c:v>8.05420187127103E-2</c:v>
                </c:pt>
                <c:pt idx="264">
                  <c:v>8.0703815839041598E-2</c:v>
                </c:pt>
                <c:pt idx="265">
                  <c:v>8.0903815841265131E-2</c:v>
                </c:pt>
                <c:pt idx="266">
                  <c:v>8.1003815838738918E-2</c:v>
                </c:pt>
                <c:pt idx="267">
                  <c:v>8.1872182087773332E-2</c:v>
                </c:pt>
                <c:pt idx="268">
                  <c:v>8.1972182092523077E-2</c:v>
                </c:pt>
                <c:pt idx="269">
                  <c:v>8.2972182089088825E-2</c:v>
                </c:pt>
                <c:pt idx="270">
                  <c:v>8.2044225287183178E-2</c:v>
                </c:pt>
                <c:pt idx="271">
                  <c:v>8.2044225287183178E-2</c:v>
                </c:pt>
                <c:pt idx="272">
                  <c:v>8.0824845844474691E-2</c:v>
                </c:pt>
                <c:pt idx="273">
                  <c:v>8.3320404293845754E-2</c:v>
                </c:pt>
                <c:pt idx="274">
                  <c:v>8.19324890101783E-2</c:v>
                </c:pt>
                <c:pt idx="275">
                  <c:v>8.4706286237287584E-2</c:v>
                </c:pt>
                <c:pt idx="276">
                  <c:v>8.4906286239511117E-2</c:v>
                </c:pt>
                <c:pt idx="277">
                  <c:v>8.5006286244260862E-2</c:v>
                </c:pt>
                <c:pt idx="278">
                  <c:v>8.5577774787012423E-2</c:v>
                </c:pt>
                <c:pt idx="279">
                  <c:v>8.6777774611178721E-2</c:v>
                </c:pt>
                <c:pt idx="280">
                  <c:v>8.7277774693135107E-2</c:v>
                </c:pt>
                <c:pt idx="281">
                  <c:v>8.3382390758471772E-2</c:v>
                </c:pt>
                <c:pt idx="282">
                  <c:v>8.0210221098863693E-2</c:v>
                </c:pt>
                <c:pt idx="283">
                  <c:v>8.7246483005383402E-2</c:v>
                </c:pt>
                <c:pt idx="284">
                  <c:v>8.6155485331962309E-2</c:v>
                </c:pt>
                <c:pt idx="285">
                  <c:v>8.7774515940751419E-2</c:v>
                </c:pt>
                <c:pt idx="286">
                  <c:v>8.5249467443846538E-2</c:v>
                </c:pt>
                <c:pt idx="287">
                  <c:v>8.544946756976135E-2</c:v>
                </c:pt>
                <c:pt idx="288">
                  <c:v>8.7849467218093946E-2</c:v>
                </c:pt>
                <c:pt idx="289">
                  <c:v>8.7729101199165896E-2</c:v>
                </c:pt>
                <c:pt idx="290">
                  <c:v>8.7095447187769959E-2</c:v>
                </c:pt>
                <c:pt idx="291">
                  <c:v>8.6031945921372616E-2</c:v>
                </c:pt>
                <c:pt idx="292">
                  <c:v>9.102845744207988E-2</c:v>
                </c:pt>
                <c:pt idx="293">
                  <c:v>9.2120297227210823E-2</c:v>
                </c:pt>
                <c:pt idx="294">
                  <c:v>9.0215169584574414E-2</c:v>
                </c:pt>
                <c:pt idx="295">
                  <c:v>9.2463848306628765E-2</c:v>
                </c:pt>
                <c:pt idx="296">
                  <c:v>9.1498619346395235E-2</c:v>
                </c:pt>
                <c:pt idx="297">
                  <c:v>9.2262672512917601E-2</c:v>
                </c:pt>
                <c:pt idx="298">
                  <c:v>9.5497991129296855E-2</c:v>
                </c:pt>
                <c:pt idx="299">
                  <c:v>9.7119246182864744E-2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84-4404-89DF-C3ED243AF3A6}"/>
            </c:ext>
          </c:extLst>
        </c:ser>
        <c:ser>
          <c:idx val="9"/>
          <c:order val="4"/>
          <c:tx>
            <c:strRef>
              <c:f>'Active 2'!$AX$1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2'!$AW$2:$AW$106</c:f>
              <c:numCache>
                <c:formatCode>General</c:formatCode>
                <c:ptCount val="10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</c:numCache>
            </c:numRef>
          </c:xVal>
          <c:yVal>
            <c:numRef>
              <c:f>'Active 2'!$AV$2:$AV$106</c:f>
              <c:numCache>
                <c:formatCode>General</c:formatCode>
                <c:ptCount val="105"/>
                <c:pt idx="0">
                  <c:v>9.7526225334359673E-2</c:v>
                </c:pt>
                <c:pt idx="1">
                  <c:v>9.2824840256767821E-2</c:v>
                </c:pt>
                <c:pt idx="2">
                  <c:v>8.8210970405847577E-2</c:v>
                </c:pt>
                <c:pt idx="3">
                  <c:v>8.3684615781598901E-2</c:v>
                </c:pt>
                <c:pt idx="4">
                  <c:v>7.9245776384021832E-2</c:v>
                </c:pt>
                <c:pt idx="5">
                  <c:v>7.4894452213116386E-2</c:v>
                </c:pt>
                <c:pt idx="6">
                  <c:v>7.063064326888252E-2</c:v>
                </c:pt>
                <c:pt idx="7">
                  <c:v>6.6454349551320277E-2</c:v>
                </c:pt>
                <c:pt idx="8">
                  <c:v>6.2365571060429614E-2</c:v>
                </c:pt>
                <c:pt idx="9">
                  <c:v>5.8364307796210574E-2</c:v>
                </c:pt>
                <c:pt idx="10">
                  <c:v>5.4450559758663128E-2</c:v>
                </c:pt>
                <c:pt idx="11">
                  <c:v>5.062432694778729E-2</c:v>
                </c:pt>
                <c:pt idx="12">
                  <c:v>4.6885609363583047E-2</c:v>
                </c:pt>
                <c:pt idx="13">
                  <c:v>4.3234407006050406E-2</c:v>
                </c:pt>
                <c:pt idx="14">
                  <c:v>3.9670719875189372E-2</c:v>
                </c:pt>
                <c:pt idx="15">
                  <c:v>3.6194547970999934E-2</c:v>
                </c:pt>
                <c:pt idx="16">
                  <c:v>3.2805891293482103E-2</c:v>
                </c:pt>
                <c:pt idx="17">
                  <c:v>2.9504749842635881E-2</c:v>
                </c:pt>
                <c:pt idx="18">
                  <c:v>2.6291123618461254E-2</c:v>
                </c:pt>
                <c:pt idx="19">
                  <c:v>2.3165012620958228E-2</c:v>
                </c:pt>
                <c:pt idx="20">
                  <c:v>2.012641685012681E-2</c:v>
                </c:pt>
                <c:pt idx="21">
                  <c:v>1.7175336305966987E-2</c:v>
                </c:pt>
                <c:pt idx="22">
                  <c:v>1.4311770988478772E-2</c:v>
                </c:pt>
                <c:pt idx="23">
                  <c:v>1.1535720897662159E-2</c:v>
                </c:pt>
                <c:pt idx="24">
                  <c:v>8.8471860335171543E-3</c:v>
                </c:pt>
                <c:pt idx="25">
                  <c:v>6.2461663960437369E-3</c:v>
                </c:pt>
                <c:pt idx="26">
                  <c:v>3.7326619852419349E-3</c:v>
                </c:pt>
                <c:pt idx="27">
                  <c:v>1.3066728011117343E-3</c:v>
                </c:pt>
                <c:pt idx="28">
                  <c:v>-1.0318011563468718E-3</c:v>
                </c:pt>
                <c:pt idx="29">
                  <c:v>-3.2827598871338695E-3</c:v>
                </c:pt>
                <c:pt idx="30">
                  <c:v>-5.4462033912492658E-3</c:v>
                </c:pt>
                <c:pt idx="31">
                  <c:v>-7.5221316686930537E-3</c:v>
                </c:pt>
                <c:pt idx="32">
                  <c:v>-9.510544719465247E-3</c:v>
                </c:pt>
                <c:pt idx="33">
                  <c:v>-1.1411442543565839E-2</c:v>
                </c:pt>
                <c:pt idx="34">
                  <c:v>-1.3224825140994829E-2</c:v>
                </c:pt>
                <c:pt idx="35">
                  <c:v>-1.4950692511752205E-2</c:v>
                </c:pt>
                <c:pt idx="36">
                  <c:v>-1.6589044655837992E-2</c:v>
                </c:pt>
                <c:pt idx="37">
                  <c:v>-1.8139881573252171E-2</c:v>
                </c:pt>
                <c:pt idx="38">
                  <c:v>-1.9603203263994749E-2</c:v>
                </c:pt>
                <c:pt idx="39">
                  <c:v>-2.0979009728065722E-2</c:v>
                </c:pt>
                <c:pt idx="40">
                  <c:v>-2.2267300965465094E-2</c:v>
                </c:pt>
                <c:pt idx="41">
                  <c:v>-2.3468076976192864E-2</c:v>
                </c:pt>
                <c:pt idx="42">
                  <c:v>-2.4581337760249029E-2</c:v>
                </c:pt>
                <c:pt idx="43">
                  <c:v>-2.5607083317633592E-2</c:v>
                </c:pt>
                <c:pt idx="44">
                  <c:v>-2.6545313648346554E-2</c:v>
                </c:pt>
                <c:pt idx="45">
                  <c:v>-2.7396028752387912E-2</c:v>
                </c:pt>
                <c:pt idx="46">
                  <c:v>-2.8159228629757671E-2</c:v>
                </c:pt>
                <c:pt idx="47">
                  <c:v>-2.8834913280455829E-2</c:v>
                </c:pt>
                <c:pt idx="48">
                  <c:v>-2.9423082704482375E-2</c:v>
                </c:pt>
                <c:pt idx="49">
                  <c:v>-2.9923736901837333E-2</c:v>
                </c:pt>
                <c:pt idx="50">
                  <c:v>-3.033687587252068E-2</c:v>
                </c:pt>
                <c:pt idx="51">
                  <c:v>-3.0662499616532422E-2</c:v>
                </c:pt>
                <c:pt idx="52">
                  <c:v>-3.0900608133872565E-2</c:v>
                </c:pt>
                <c:pt idx="53">
                  <c:v>-3.1051201424541104E-2</c:v>
                </c:pt>
                <c:pt idx="54">
                  <c:v>-3.1114279488538042E-2</c:v>
                </c:pt>
                <c:pt idx="55">
                  <c:v>-3.1089842325863374E-2</c:v>
                </c:pt>
                <c:pt idx="56">
                  <c:v>-3.0977889936517108E-2</c:v>
                </c:pt>
                <c:pt idx="57">
                  <c:v>-3.0778422320499238E-2</c:v>
                </c:pt>
                <c:pt idx="58">
                  <c:v>-3.0491439477809766E-2</c:v>
                </c:pt>
                <c:pt idx="59">
                  <c:v>-3.0116941408448693E-2</c:v>
                </c:pt>
                <c:pt idx="60">
                  <c:v>-2.9654928112416015E-2</c:v>
                </c:pt>
                <c:pt idx="61">
                  <c:v>-2.9105399589711735E-2</c:v>
                </c:pt>
                <c:pt idx="62">
                  <c:v>-2.846835584033585E-2</c:v>
                </c:pt>
                <c:pt idx="63">
                  <c:v>-2.7743796864288371E-2</c:v>
                </c:pt>
                <c:pt idx="64">
                  <c:v>-2.6931722661569284E-2</c:v>
                </c:pt>
                <c:pt idx="65">
                  <c:v>-2.6032133232178591E-2</c:v>
                </c:pt>
                <c:pt idx="66">
                  <c:v>-2.5045028576116301E-2</c:v>
                </c:pt>
                <c:pt idx="67">
                  <c:v>-2.3970408693382406E-2</c:v>
                </c:pt>
                <c:pt idx="68">
                  <c:v>-2.2808273583976909E-2</c:v>
                </c:pt>
                <c:pt idx="69">
                  <c:v>-2.1558623247899807E-2</c:v>
                </c:pt>
                <c:pt idx="70">
                  <c:v>-2.0221457685151108E-2</c:v>
                </c:pt>
                <c:pt idx="71">
                  <c:v>-1.8796776895730803E-2</c:v>
                </c:pt>
                <c:pt idx="72">
                  <c:v>-1.7284580879638897E-2</c:v>
                </c:pt>
                <c:pt idx="73">
                  <c:v>-1.568486963687539E-2</c:v>
                </c:pt>
                <c:pt idx="74">
                  <c:v>-1.3997643167440276E-2</c:v>
                </c:pt>
                <c:pt idx="75">
                  <c:v>-1.2222901471333562E-2</c:v>
                </c:pt>
                <c:pt idx="76">
                  <c:v>-1.0360644548555249E-2</c:v>
                </c:pt>
                <c:pt idx="77">
                  <c:v>-8.4108723991053284E-3</c:v>
                </c:pt>
                <c:pt idx="78">
                  <c:v>-6.3735850229838069E-3</c:v>
                </c:pt>
                <c:pt idx="79">
                  <c:v>-4.2487824201906839E-3</c:v>
                </c:pt>
                <c:pt idx="80">
                  <c:v>-2.036464590725956E-3</c:v>
                </c:pt>
                <c:pt idx="81">
                  <c:v>2.6336846541037337E-4</c:v>
                </c:pt>
                <c:pt idx="82">
                  <c:v>2.6507167482183042E-3</c:v>
                </c:pt>
                <c:pt idx="83">
                  <c:v>5.1255802576978399E-3</c:v>
                </c:pt>
                <c:pt idx="84">
                  <c:v>7.6879589938489735E-3</c:v>
                </c:pt>
                <c:pt idx="85">
                  <c:v>1.0337852956671712E-2</c:v>
                </c:pt>
                <c:pt idx="86">
                  <c:v>1.3075262146166052E-2</c:v>
                </c:pt>
                <c:pt idx="87">
                  <c:v>1.590018656233199E-2</c:v>
                </c:pt>
                <c:pt idx="88">
                  <c:v>1.881262620516954E-2</c:v>
                </c:pt>
                <c:pt idx="89">
                  <c:v>2.1812581074678691E-2</c:v>
                </c:pt>
                <c:pt idx="90">
                  <c:v>2.4900051170859437E-2</c:v>
                </c:pt>
                <c:pt idx="91">
                  <c:v>2.8075036493711791E-2</c:v>
                </c:pt>
                <c:pt idx="92">
                  <c:v>3.1337537043235747E-2</c:v>
                </c:pt>
                <c:pt idx="93">
                  <c:v>3.4687552819431311E-2</c:v>
                </c:pt>
                <c:pt idx="94">
                  <c:v>3.8125083822298469E-2</c:v>
                </c:pt>
                <c:pt idx="95">
                  <c:v>4.1650130051837223E-2</c:v>
                </c:pt>
                <c:pt idx="96">
                  <c:v>4.5262691508047598E-2</c:v>
                </c:pt>
                <c:pt idx="97">
                  <c:v>4.8962768190929568E-2</c:v>
                </c:pt>
                <c:pt idx="98">
                  <c:v>5.2750360100483132E-2</c:v>
                </c:pt>
                <c:pt idx="99">
                  <c:v>5.6625467236708305E-2</c:v>
                </c:pt>
                <c:pt idx="100">
                  <c:v>6.0588089599605086E-2</c:v>
                </c:pt>
                <c:pt idx="101">
                  <c:v>6.4638227189173461E-2</c:v>
                </c:pt>
                <c:pt idx="102">
                  <c:v>6.8775880005413431E-2</c:v>
                </c:pt>
                <c:pt idx="103">
                  <c:v>7.3001048048325023E-2</c:v>
                </c:pt>
                <c:pt idx="104">
                  <c:v>7.7313731317908196E-2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284-4404-89DF-C3ED243AF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28168"/>
        <c:axId val="1"/>
      </c:scatterChart>
      <c:valAx>
        <c:axId val="867728168"/>
        <c:scaling>
          <c:orientation val="minMax"/>
          <c:max val="50000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1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72816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66674</xdr:colOff>
      <xdr:row>0</xdr:row>
      <xdr:rowOff>9525</xdr:rowOff>
    </xdr:from>
    <xdr:to>
      <xdr:col>17</xdr:col>
      <xdr:colOff>590549</xdr:colOff>
      <xdr:row>18</xdr:row>
      <xdr:rowOff>152400</xdr:rowOff>
    </xdr:to>
    <xdr:graphicFrame macro="">
      <xdr:nvGraphicFramePr>
        <xdr:cNvPr id="51221" name="Chart 1025">
          <a:extLst>
            <a:ext uri="{FF2B5EF4-FFF2-40B4-BE49-F238E27FC236}">
              <a16:creationId xmlns:a16="http://schemas.microsoft.com/office/drawing/2014/main" id="{B271EFD6-654F-475E-C970-893AA2279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57150</xdr:colOff>
      <xdr:row>0</xdr:row>
      <xdr:rowOff>9526</xdr:rowOff>
    </xdr:from>
    <xdr:to>
      <xdr:col>27</xdr:col>
      <xdr:colOff>0</xdr:colOff>
      <xdr:row>18</xdr:row>
      <xdr:rowOff>38101</xdr:rowOff>
    </xdr:to>
    <xdr:graphicFrame macro="">
      <xdr:nvGraphicFramePr>
        <xdr:cNvPr id="51222" name="Chart 1026">
          <a:extLst>
            <a:ext uri="{FF2B5EF4-FFF2-40B4-BE49-F238E27FC236}">
              <a16:creationId xmlns:a16="http://schemas.microsoft.com/office/drawing/2014/main" id="{6D9F5A7E-1BD3-1926-A1FA-3AC2BC7C3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0</xdr:row>
      <xdr:rowOff>19050</xdr:rowOff>
    </xdr:from>
    <xdr:to>
      <xdr:col>22</xdr:col>
      <xdr:colOff>428625</xdr:colOff>
      <xdr:row>17</xdr:row>
      <xdr:rowOff>19050</xdr:rowOff>
    </xdr:to>
    <xdr:graphicFrame macro="">
      <xdr:nvGraphicFramePr>
        <xdr:cNvPr id="181267" name="Chart 2">
          <a:extLst>
            <a:ext uri="{FF2B5EF4-FFF2-40B4-BE49-F238E27FC236}">
              <a16:creationId xmlns:a16="http://schemas.microsoft.com/office/drawing/2014/main" id="{E375A0F4-532C-2F27-95BF-3C731D968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123825</xdr:colOff>
      <xdr:row>0</xdr:row>
      <xdr:rowOff>47625</xdr:rowOff>
    </xdr:from>
    <xdr:to>
      <xdr:col>7</xdr:col>
      <xdr:colOff>457200</xdr:colOff>
      <xdr:row>14</xdr:row>
      <xdr:rowOff>47625</xdr:rowOff>
    </xdr:to>
    <xdr:graphicFrame macro="">
      <xdr:nvGraphicFramePr>
        <xdr:cNvPr id="181268" name="Chart 6">
          <a:extLst>
            <a:ext uri="{FF2B5EF4-FFF2-40B4-BE49-F238E27FC236}">
              <a16:creationId xmlns:a16="http://schemas.microsoft.com/office/drawing/2014/main" id="{FAD718EF-5227-EEB7-6EFD-1FA42DCF8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666750</xdr:colOff>
      <xdr:row>0</xdr:row>
      <xdr:rowOff>0</xdr:rowOff>
    </xdr:from>
    <xdr:to>
      <xdr:col>49</xdr:col>
      <xdr:colOff>371475</xdr:colOff>
      <xdr:row>14</xdr:row>
      <xdr:rowOff>161925</xdr:rowOff>
    </xdr:to>
    <xdr:graphicFrame macro="">
      <xdr:nvGraphicFramePr>
        <xdr:cNvPr id="181269" name="Chart 9">
          <a:extLst>
            <a:ext uri="{FF2B5EF4-FFF2-40B4-BE49-F238E27FC236}">
              <a16:creationId xmlns:a16="http://schemas.microsoft.com/office/drawing/2014/main" id="{053484EA-284B-62C8-E831-D7D67172E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25</xdr:row>
      <xdr:rowOff>85725</xdr:rowOff>
    </xdr:from>
    <xdr:to>
      <xdr:col>7</xdr:col>
      <xdr:colOff>285750</xdr:colOff>
      <xdr:row>46</xdr:row>
      <xdr:rowOff>47625</xdr:rowOff>
    </xdr:to>
    <xdr:graphicFrame macro="">
      <xdr:nvGraphicFramePr>
        <xdr:cNvPr id="181270" name="Chart 10">
          <a:extLst>
            <a:ext uri="{FF2B5EF4-FFF2-40B4-BE49-F238E27FC236}">
              <a16:creationId xmlns:a16="http://schemas.microsoft.com/office/drawing/2014/main" id="{DFDA73BB-1E56-A122-CBC8-D0F168AB7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266700</xdr:colOff>
      <xdr:row>25</xdr:row>
      <xdr:rowOff>85725</xdr:rowOff>
    </xdr:from>
    <xdr:to>
      <xdr:col>42</xdr:col>
      <xdr:colOff>400050</xdr:colOff>
      <xdr:row>56</xdr:row>
      <xdr:rowOff>0</xdr:rowOff>
    </xdr:to>
    <xdr:graphicFrame macro="">
      <xdr:nvGraphicFramePr>
        <xdr:cNvPr id="181271" name="Chart 14">
          <a:extLst>
            <a:ext uri="{FF2B5EF4-FFF2-40B4-BE49-F238E27FC236}">
              <a16:creationId xmlns:a16="http://schemas.microsoft.com/office/drawing/2014/main" id="{FB1FE548-81D9-8975-5171-D069E2649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22</xdr:row>
      <xdr:rowOff>0</xdr:rowOff>
    </xdr:from>
    <xdr:to>
      <xdr:col>23</xdr:col>
      <xdr:colOff>657225</xdr:colOff>
      <xdr:row>42</xdr:row>
      <xdr:rowOff>85725</xdr:rowOff>
    </xdr:to>
    <xdr:graphicFrame macro="">
      <xdr:nvGraphicFramePr>
        <xdr:cNvPr id="181272" name="Chart 6">
          <a:extLst>
            <a:ext uri="{FF2B5EF4-FFF2-40B4-BE49-F238E27FC236}">
              <a16:creationId xmlns:a16="http://schemas.microsoft.com/office/drawing/2014/main" id="{4F2FB642-C7DD-32F7-6DB6-3C84FD8EE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66675</xdr:colOff>
      <xdr:row>29</xdr:row>
      <xdr:rowOff>123825</xdr:rowOff>
    </xdr:from>
    <xdr:to>
      <xdr:col>30</xdr:col>
      <xdr:colOff>561975</xdr:colOff>
      <xdr:row>49</xdr:row>
      <xdr:rowOff>85725</xdr:rowOff>
    </xdr:to>
    <xdr:graphicFrame macro="">
      <xdr:nvGraphicFramePr>
        <xdr:cNvPr id="65553" name="Chart 1">
          <a:extLst>
            <a:ext uri="{FF2B5EF4-FFF2-40B4-BE49-F238E27FC236}">
              <a16:creationId xmlns:a16="http://schemas.microsoft.com/office/drawing/2014/main" id="{E158E715-1733-0CEE-F76C-D1C3A1214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0</xdr:row>
      <xdr:rowOff>0</xdr:rowOff>
    </xdr:from>
    <xdr:to>
      <xdr:col>22</xdr:col>
      <xdr:colOff>361950</xdr:colOff>
      <xdr:row>18</xdr:row>
      <xdr:rowOff>47625</xdr:rowOff>
    </xdr:to>
    <xdr:graphicFrame macro="">
      <xdr:nvGraphicFramePr>
        <xdr:cNvPr id="65554" name="Chart 3">
          <a:extLst>
            <a:ext uri="{FF2B5EF4-FFF2-40B4-BE49-F238E27FC236}">
              <a16:creationId xmlns:a16="http://schemas.microsoft.com/office/drawing/2014/main" id="{43235938-79C5-0381-0317-24D1F23A5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723900</xdr:colOff>
      <xdr:row>25</xdr:row>
      <xdr:rowOff>76200</xdr:rowOff>
    </xdr:from>
    <xdr:to>
      <xdr:col>9</xdr:col>
      <xdr:colOff>85725</xdr:colOff>
      <xdr:row>41</xdr:row>
      <xdr:rowOff>133350</xdr:rowOff>
    </xdr:to>
    <xdr:graphicFrame macro="">
      <xdr:nvGraphicFramePr>
        <xdr:cNvPr id="65555" name="Chart 4">
          <a:extLst>
            <a:ext uri="{FF2B5EF4-FFF2-40B4-BE49-F238E27FC236}">
              <a16:creationId xmlns:a16="http://schemas.microsoft.com/office/drawing/2014/main" id="{27713EB6-9738-DAB8-2E99-83B8A2C94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85725</xdr:colOff>
      <xdr:row>0</xdr:row>
      <xdr:rowOff>0</xdr:rowOff>
    </xdr:from>
    <xdr:to>
      <xdr:col>21</xdr:col>
      <xdr:colOff>9525</xdr:colOff>
      <xdr:row>18</xdr:row>
      <xdr:rowOff>66675</xdr:rowOff>
    </xdr:to>
    <xdr:graphicFrame macro="">
      <xdr:nvGraphicFramePr>
        <xdr:cNvPr id="57355" name="Chart 1">
          <a:extLst>
            <a:ext uri="{FF2B5EF4-FFF2-40B4-BE49-F238E27FC236}">
              <a16:creationId xmlns:a16="http://schemas.microsoft.com/office/drawing/2014/main" id="{8237E09A-B6C5-F0AA-02AB-92621C831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152400</xdr:colOff>
      <xdr:row>23</xdr:row>
      <xdr:rowOff>152400</xdr:rowOff>
    </xdr:from>
    <xdr:to>
      <xdr:col>25</xdr:col>
      <xdr:colOff>161925</xdr:colOff>
      <xdr:row>43</xdr:row>
      <xdr:rowOff>104775</xdr:rowOff>
    </xdr:to>
    <xdr:graphicFrame macro="">
      <xdr:nvGraphicFramePr>
        <xdr:cNvPr id="57356" name="Chart 2">
          <a:extLst>
            <a:ext uri="{FF2B5EF4-FFF2-40B4-BE49-F238E27FC236}">
              <a16:creationId xmlns:a16="http://schemas.microsoft.com/office/drawing/2014/main" id="{DADF2CA7-519E-07EB-A385-04722A8B7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19050</xdr:rowOff>
    </xdr:from>
    <xdr:to>
      <xdr:col>16</xdr:col>
      <xdr:colOff>485775</xdr:colOff>
      <xdr:row>17</xdr:row>
      <xdr:rowOff>85725</xdr:rowOff>
    </xdr:to>
    <xdr:graphicFrame macro="">
      <xdr:nvGraphicFramePr>
        <xdr:cNvPr id="1036" name="Chart 2">
          <a:extLst>
            <a:ext uri="{FF2B5EF4-FFF2-40B4-BE49-F238E27FC236}">
              <a16:creationId xmlns:a16="http://schemas.microsoft.com/office/drawing/2014/main" id="{61C6C8BA-A62E-A72F-0E5D-6DEA460C4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142875</xdr:colOff>
      <xdr:row>0</xdr:row>
      <xdr:rowOff>0</xdr:rowOff>
    </xdr:from>
    <xdr:to>
      <xdr:col>24</xdr:col>
      <xdr:colOff>647700</xdr:colOff>
      <xdr:row>18</xdr:row>
      <xdr:rowOff>28575</xdr:rowOff>
    </xdr:to>
    <xdr:graphicFrame macro="">
      <xdr:nvGraphicFramePr>
        <xdr:cNvPr id="1037" name="Chart 3">
          <a:extLst>
            <a:ext uri="{FF2B5EF4-FFF2-40B4-BE49-F238E27FC236}">
              <a16:creationId xmlns:a16="http://schemas.microsoft.com/office/drawing/2014/main" id="{8995217B-D345-F107-7692-835D83098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21</xdr:row>
      <xdr:rowOff>152400</xdr:rowOff>
    </xdr:from>
    <xdr:to>
      <xdr:col>20</xdr:col>
      <xdr:colOff>361950</xdr:colOff>
      <xdr:row>42</xdr:row>
      <xdr:rowOff>142875</xdr:rowOff>
    </xdr:to>
    <xdr:graphicFrame macro="">
      <xdr:nvGraphicFramePr>
        <xdr:cNvPr id="50183" name="Chart 1">
          <a:extLst>
            <a:ext uri="{FF2B5EF4-FFF2-40B4-BE49-F238E27FC236}">
              <a16:creationId xmlns:a16="http://schemas.microsoft.com/office/drawing/2014/main" id="{E4B8DD4B-8365-6B31-0D1B-DAD62AA70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15</xdr:row>
      <xdr:rowOff>123825</xdr:rowOff>
    </xdr:from>
    <xdr:to>
      <xdr:col>15</xdr:col>
      <xdr:colOff>238125</xdr:colOff>
      <xdr:row>36</xdr:row>
      <xdr:rowOff>85725</xdr:rowOff>
    </xdr:to>
    <xdr:graphicFrame macro="">
      <xdr:nvGraphicFramePr>
        <xdr:cNvPr id="62470" name="Chart 1">
          <a:extLst>
            <a:ext uri="{FF2B5EF4-FFF2-40B4-BE49-F238E27FC236}">
              <a16:creationId xmlns:a16="http://schemas.microsoft.com/office/drawing/2014/main" id="{B92F1E5A-B087-6716-8B7F-8878F4301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15</xdr:row>
      <xdr:rowOff>123825</xdr:rowOff>
    </xdr:from>
    <xdr:to>
      <xdr:col>15</xdr:col>
      <xdr:colOff>238125</xdr:colOff>
      <xdr:row>36</xdr:row>
      <xdr:rowOff>85725</xdr:rowOff>
    </xdr:to>
    <xdr:graphicFrame macro="">
      <xdr:nvGraphicFramePr>
        <xdr:cNvPr id="71686" name="Chart 1">
          <a:extLst>
            <a:ext uri="{FF2B5EF4-FFF2-40B4-BE49-F238E27FC236}">
              <a16:creationId xmlns:a16="http://schemas.microsoft.com/office/drawing/2014/main" id="{8EAB7C15-4269-0044-B72B-101E141DA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123825</xdr:colOff>
      <xdr:row>0</xdr:row>
      <xdr:rowOff>0</xdr:rowOff>
    </xdr:from>
    <xdr:to>
      <xdr:col>40</xdr:col>
      <xdr:colOff>561975</xdr:colOff>
      <xdr:row>14</xdr:row>
      <xdr:rowOff>161925</xdr:rowOff>
    </xdr:to>
    <xdr:graphicFrame macro="">
      <xdr:nvGraphicFramePr>
        <xdr:cNvPr id="168965" name="Chart 3">
          <a:extLst>
            <a:ext uri="{FF2B5EF4-FFF2-40B4-BE49-F238E27FC236}">
              <a16:creationId xmlns:a16="http://schemas.microsoft.com/office/drawing/2014/main" id="{74460E1B-62DC-BEBD-E87C-E1524BED2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123825</xdr:colOff>
      <xdr:row>0</xdr:row>
      <xdr:rowOff>0</xdr:rowOff>
    </xdr:from>
    <xdr:to>
      <xdr:col>40</xdr:col>
      <xdr:colOff>561975</xdr:colOff>
      <xdr:row>14</xdr:row>
      <xdr:rowOff>161925</xdr:rowOff>
    </xdr:to>
    <xdr:graphicFrame macro="">
      <xdr:nvGraphicFramePr>
        <xdr:cNvPr id="72719" name="Chart 3">
          <a:extLst>
            <a:ext uri="{FF2B5EF4-FFF2-40B4-BE49-F238E27FC236}">
              <a16:creationId xmlns:a16="http://schemas.microsoft.com/office/drawing/2014/main" id="{AD36F6B1-C5F6-3BAB-7046-B84012D17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0</xdr:row>
      <xdr:rowOff>47625</xdr:rowOff>
    </xdr:from>
    <xdr:to>
      <xdr:col>7</xdr:col>
      <xdr:colOff>114300</xdr:colOff>
      <xdr:row>15</xdr:row>
      <xdr:rowOff>0</xdr:rowOff>
    </xdr:to>
    <xdr:graphicFrame macro="">
      <xdr:nvGraphicFramePr>
        <xdr:cNvPr id="72720" name="Chart 4">
          <a:extLst>
            <a:ext uri="{FF2B5EF4-FFF2-40B4-BE49-F238E27FC236}">
              <a16:creationId xmlns:a16="http://schemas.microsoft.com/office/drawing/2014/main" id="{D24988F2-A630-A4B6-A0DB-2D72B301B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361950</xdr:colOff>
      <xdr:row>19</xdr:row>
      <xdr:rowOff>104775</xdr:rowOff>
    </xdr:to>
    <xdr:graphicFrame macro="">
      <xdr:nvGraphicFramePr>
        <xdr:cNvPr id="2" name="Chart 1027">
          <a:extLst>
            <a:ext uri="{FF2B5EF4-FFF2-40B4-BE49-F238E27FC236}">
              <a16:creationId xmlns:a16="http://schemas.microsoft.com/office/drawing/2014/main" id="{44F4D904-1CCE-0B43-227E-368709144D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53</xdr:row>
      <xdr:rowOff>66675</xdr:rowOff>
    </xdr:from>
    <xdr:to>
      <xdr:col>16</xdr:col>
      <xdr:colOff>590550</xdr:colOff>
      <xdr:row>73</xdr:row>
      <xdr:rowOff>0</xdr:rowOff>
    </xdr:to>
    <xdr:graphicFrame macro="">
      <xdr:nvGraphicFramePr>
        <xdr:cNvPr id="3" name="Chart 1028">
          <a:extLst>
            <a:ext uri="{FF2B5EF4-FFF2-40B4-BE49-F238E27FC236}">
              <a16:creationId xmlns:a16="http://schemas.microsoft.com/office/drawing/2014/main" id="{8820A175-9FB5-7944-7EEC-9A860C10B0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66674</xdr:colOff>
      <xdr:row>0</xdr:row>
      <xdr:rowOff>9525</xdr:rowOff>
    </xdr:from>
    <xdr:to>
      <xdr:col>18</xdr:col>
      <xdr:colOff>409575</xdr:colOff>
      <xdr:row>17</xdr:row>
      <xdr:rowOff>142875</xdr:rowOff>
    </xdr:to>
    <xdr:graphicFrame macro="">
      <xdr:nvGraphicFramePr>
        <xdr:cNvPr id="70694" name="Chart 2">
          <a:extLst>
            <a:ext uri="{FF2B5EF4-FFF2-40B4-BE49-F238E27FC236}">
              <a16:creationId xmlns:a16="http://schemas.microsoft.com/office/drawing/2014/main" id="{663E445D-5FD5-ACB6-0582-E3178E129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47625</xdr:rowOff>
    </xdr:from>
    <xdr:to>
      <xdr:col>9</xdr:col>
      <xdr:colOff>247650</xdr:colOff>
      <xdr:row>21</xdr:row>
      <xdr:rowOff>142875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id="{A185C0E3-E2F3-DE02-0FF6-79B1724761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457200</xdr:colOff>
      <xdr:row>0</xdr:row>
      <xdr:rowOff>104775</xdr:rowOff>
    </xdr:from>
    <xdr:to>
      <xdr:col>29</xdr:col>
      <xdr:colOff>200025</xdr:colOff>
      <xdr:row>21</xdr:row>
      <xdr:rowOff>19050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7869D88-BCF7-F91C-E448-05DAF230A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190499</xdr:colOff>
      <xdr:row>22</xdr:row>
      <xdr:rowOff>152399</xdr:rowOff>
    </xdr:from>
    <xdr:to>
      <xdr:col>9</xdr:col>
      <xdr:colOff>171450</xdr:colOff>
      <xdr:row>41</xdr:row>
      <xdr:rowOff>0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66D280AA-8541-482D-8EA1-F844A12E12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390525</xdr:colOff>
      <xdr:row>22</xdr:row>
      <xdr:rowOff>38101</xdr:rowOff>
    </xdr:from>
    <xdr:to>
      <xdr:col>18</xdr:col>
      <xdr:colOff>590551</xdr:colOff>
      <xdr:row>38</xdr:row>
      <xdr:rowOff>95250</xdr:rowOff>
    </xdr:to>
    <xdr:graphicFrame macro="">
      <xdr:nvGraphicFramePr>
        <xdr:cNvPr id="5" name="Chart 25">
          <a:extLst>
            <a:ext uri="{FF2B5EF4-FFF2-40B4-BE49-F238E27FC236}">
              <a16:creationId xmlns:a16="http://schemas.microsoft.com/office/drawing/2014/main" id="{72CC74F5-48CA-42D8-67D9-74D9BA1230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361950</xdr:colOff>
      <xdr:row>0</xdr:row>
      <xdr:rowOff>19050</xdr:rowOff>
    </xdr:from>
    <xdr:to>
      <xdr:col>19</xdr:col>
      <xdr:colOff>47625</xdr:colOff>
      <xdr:row>21</xdr:row>
      <xdr:rowOff>95250</xdr:rowOff>
    </xdr:to>
    <xdr:graphicFrame macro="">
      <xdr:nvGraphicFramePr>
        <xdr:cNvPr id="6" name="Chart 10">
          <a:extLst>
            <a:ext uri="{FF2B5EF4-FFF2-40B4-BE49-F238E27FC236}">
              <a16:creationId xmlns:a16="http://schemas.microsoft.com/office/drawing/2014/main" id="{2F3F3BFE-A032-E0D6-396D-74AE3983F1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85725</xdr:rowOff>
    </xdr:from>
    <xdr:to>
      <xdr:col>17</xdr:col>
      <xdr:colOff>428625</xdr:colOff>
      <xdr:row>17</xdr:row>
      <xdr:rowOff>104775</xdr:rowOff>
    </xdr:to>
    <xdr:graphicFrame macro="">
      <xdr:nvGraphicFramePr>
        <xdr:cNvPr id="178191" name="Chart 2">
          <a:extLst>
            <a:ext uri="{FF2B5EF4-FFF2-40B4-BE49-F238E27FC236}">
              <a16:creationId xmlns:a16="http://schemas.microsoft.com/office/drawing/2014/main" id="{AE0673D9-EEE2-0C62-439C-D7B0B9B33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0</xdr:colOff>
      <xdr:row>0</xdr:row>
      <xdr:rowOff>57150</xdr:rowOff>
    </xdr:from>
    <xdr:to>
      <xdr:col>26</xdr:col>
      <xdr:colOff>0</xdr:colOff>
      <xdr:row>15</xdr:row>
      <xdr:rowOff>19050</xdr:rowOff>
    </xdr:to>
    <xdr:graphicFrame macro="">
      <xdr:nvGraphicFramePr>
        <xdr:cNvPr id="178192" name="Chart 9">
          <a:extLst>
            <a:ext uri="{FF2B5EF4-FFF2-40B4-BE49-F238E27FC236}">
              <a16:creationId xmlns:a16="http://schemas.microsoft.com/office/drawing/2014/main" id="{292C4EFB-E315-6C51-9ADB-0C555BED5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495299</xdr:colOff>
      <xdr:row>0</xdr:row>
      <xdr:rowOff>19050</xdr:rowOff>
    </xdr:from>
    <xdr:to>
      <xdr:col>26</xdr:col>
      <xdr:colOff>304799</xdr:colOff>
      <xdr:row>17</xdr:row>
      <xdr:rowOff>142875</xdr:rowOff>
    </xdr:to>
    <xdr:graphicFrame macro="">
      <xdr:nvGraphicFramePr>
        <xdr:cNvPr id="178193" name="Chart 5">
          <a:extLst>
            <a:ext uri="{FF2B5EF4-FFF2-40B4-BE49-F238E27FC236}">
              <a16:creationId xmlns:a16="http://schemas.microsoft.com/office/drawing/2014/main" id="{5B49A388-9149-495B-FF96-D672C867D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61</xdr:row>
      <xdr:rowOff>0</xdr:rowOff>
    </xdr:from>
    <xdr:to>
      <xdr:col>12</xdr:col>
      <xdr:colOff>333375</xdr:colOff>
      <xdr:row>79</xdr:row>
      <xdr:rowOff>76200</xdr:rowOff>
    </xdr:to>
    <xdr:graphicFrame macro="">
      <xdr:nvGraphicFramePr>
        <xdr:cNvPr id="178194" name="Chart 6">
          <a:extLst>
            <a:ext uri="{FF2B5EF4-FFF2-40B4-BE49-F238E27FC236}">
              <a16:creationId xmlns:a16="http://schemas.microsoft.com/office/drawing/2014/main" id="{D7B8CB47-EF4E-0BA7-D6D5-CB005AF75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38100</xdr:colOff>
      <xdr:row>0</xdr:row>
      <xdr:rowOff>47625</xdr:rowOff>
    </xdr:from>
    <xdr:to>
      <xdr:col>26</xdr:col>
      <xdr:colOff>457200</xdr:colOff>
      <xdr:row>17</xdr:row>
      <xdr:rowOff>152400</xdr:rowOff>
    </xdr:to>
    <xdr:graphicFrame macro="">
      <xdr:nvGraphicFramePr>
        <xdr:cNvPr id="64550" name="Chart 1">
          <a:extLst>
            <a:ext uri="{FF2B5EF4-FFF2-40B4-BE49-F238E27FC236}">
              <a16:creationId xmlns:a16="http://schemas.microsoft.com/office/drawing/2014/main" id="{1A1ECF11-C427-B4BF-4BCC-5EC4BB6A3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76200</xdr:colOff>
      <xdr:row>50</xdr:row>
      <xdr:rowOff>9525</xdr:rowOff>
    </xdr:from>
    <xdr:to>
      <xdr:col>17</xdr:col>
      <xdr:colOff>47625</xdr:colOff>
      <xdr:row>69</xdr:row>
      <xdr:rowOff>123825</xdr:rowOff>
    </xdr:to>
    <xdr:graphicFrame macro="">
      <xdr:nvGraphicFramePr>
        <xdr:cNvPr id="64551" name="Chart 2">
          <a:extLst>
            <a:ext uri="{FF2B5EF4-FFF2-40B4-BE49-F238E27FC236}">
              <a16:creationId xmlns:a16="http://schemas.microsoft.com/office/drawing/2014/main" id="{F79AEC9C-ADFF-EA95-1B23-D2CABF3A5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66675</xdr:colOff>
      <xdr:row>0</xdr:row>
      <xdr:rowOff>38100</xdr:rowOff>
    </xdr:from>
    <xdr:to>
      <xdr:col>16</xdr:col>
      <xdr:colOff>428625</xdr:colOff>
      <xdr:row>17</xdr:row>
      <xdr:rowOff>142875</xdr:rowOff>
    </xdr:to>
    <xdr:graphicFrame macro="">
      <xdr:nvGraphicFramePr>
        <xdr:cNvPr id="64553" name="Chart 6">
          <a:extLst>
            <a:ext uri="{FF2B5EF4-FFF2-40B4-BE49-F238E27FC236}">
              <a16:creationId xmlns:a16="http://schemas.microsoft.com/office/drawing/2014/main" id="{00F57CBE-9F29-D9D2-A168-CF6D81AC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33</xdr:row>
      <xdr:rowOff>0</xdr:rowOff>
    </xdr:from>
    <xdr:to>
      <xdr:col>9</xdr:col>
      <xdr:colOff>76200</xdr:colOff>
      <xdr:row>49</xdr:row>
      <xdr:rowOff>19050</xdr:rowOff>
    </xdr:to>
    <xdr:graphicFrame macro="">
      <xdr:nvGraphicFramePr>
        <xdr:cNvPr id="64555" name="Chart 8">
          <a:extLst>
            <a:ext uri="{FF2B5EF4-FFF2-40B4-BE49-F238E27FC236}">
              <a16:creationId xmlns:a16="http://schemas.microsoft.com/office/drawing/2014/main" id="{A3A9AD8E-550C-DBB7-732E-D2B949915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190500</xdr:colOff>
      <xdr:row>34</xdr:row>
      <xdr:rowOff>76200</xdr:rowOff>
    </xdr:from>
    <xdr:to>
      <xdr:col>31</xdr:col>
      <xdr:colOff>123825</xdr:colOff>
      <xdr:row>54</xdr:row>
      <xdr:rowOff>85725</xdr:rowOff>
    </xdr:to>
    <xdr:graphicFrame macro="">
      <xdr:nvGraphicFramePr>
        <xdr:cNvPr id="64556" name="Chart 9">
          <a:extLst>
            <a:ext uri="{FF2B5EF4-FFF2-40B4-BE49-F238E27FC236}">
              <a16:creationId xmlns:a16="http://schemas.microsoft.com/office/drawing/2014/main" id="{67D39F10-8B85-D6BE-DCBB-25B270444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28575</xdr:rowOff>
    </xdr:from>
    <xdr:to>
      <xdr:col>7</xdr:col>
      <xdr:colOff>361950</xdr:colOff>
      <xdr:row>15</xdr:row>
      <xdr:rowOff>66675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68D8DC46-9CB6-7462-89D9-DAE78746DC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15</xdr:row>
      <xdr:rowOff>47625</xdr:rowOff>
    </xdr:from>
    <xdr:to>
      <xdr:col>7</xdr:col>
      <xdr:colOff>400050</xdr:colOff>
      <xdr:row>30</xdr:row>
      <xdr:rowOff>19050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BDC8B915-1D62-90B8-72DC-D456EE931A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0</xdr:row>
      <xdr:rowOff>0</xdr:rowOff>
    </xdr:from>
    <xdr:to>
      <xdr:col>17</xdr:col>
      <xdr:colOff>9525</xdr:colOff>
      <xdr:row>18</xdr:row>
      <xdr:rowOff>95250</xdr:rowOff>
    </xdr:to>
    <xdr:graphicFrame macro="">
      <xdr:nvGraphicFramePr>
        <xdr:cNvPr id="70392" name="Chart 7">
          <a:extLst>
            <a:ext uri="{FF2B5EF4-FFF2-40B4-BE49-F238E27FC236}">
              <a16:creationId xmlns:a16="http://schemas.microsoft.com/office/drawing/2014/main" id="{16C04892-71B1-24DA-0B37-73F0B0581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0</xdr:rowOff>
    </xdr:from>
    <xdr:to>
      <xdr:col>7</xdr:col>
      <xdr:colOff>323850</xdr:colOff>
      <xdr:row>15</xdr:row>
      <xdr:rowOff>38100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E6A346B7-B16D-8BD0-2015-5EE223FD4D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</xdr:row>
      <xdr:rowOff>142875</xdr:rowOff>
    </xdr:from>
    <xdr:to>
      <xdr:col>7</xdr:col>
      <xdr:colOff>190500</xdr:colOff>
      <xdr:row>31</xdr:row>
      <xdr:rowOff>142875</xdr:rowOff>
    </xdr:to>
    <xdr:graphicFrame macro="">
      <xdr:nvGraphicFramePr>
        <xdr:cNvPr id="3" name="Chart 8">
          <a:extLst>
            <a:ext uri="{FF2B5EF4-FFF2-40B4-BE49-F238E27FC236}">
              <a16:creationId xmlns:a16="http://schemas.microsoft.com/office/drawing/2014/main" id="{F525497E-4536-FD21-BB23-E899810ABC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printerSettings" Target="../printerSettings/printerSettings4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s://www.aavso.org/ejaavso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bav-astro.de/LkDB/index.php?lang=en&amp;sprache_dial=en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s://www.aavso.org/ejaavso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://vsolj.cetus-net.org/bulletin.html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s://www.aavso.org/ejaavso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vsolj.cetus-net.org/bulletin.html" TargetMode="External"/><Relationship Id="rId5" Type="http://schemas.openxmlformats.org/officeDocument/2006/relationships/hyperlink" Target="http://vsolj.cetus-net.org/bulletin.html" TargetMode="External"/><Relationship Id="rId4" Type="http://schemas.openxmlformats.org/officeDocument/2006/relationships/hyperlink" Target="https://www.aavso.org/ejaavso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indexed="15"/>
  </sheetPr>
  <dimension ref="A1:AQ3086"/>
  <sheetViews>
    <sheetView tabSelected="1" workbookViewId="0">
      <pane xSplit="14" ySplit="21" topLeftCell="O316" activePane="bottomRight" state="frozen"/>
      <selection pane="topRight" activeCell="O1" sqref="O1"/>
      <selection pane="bottomLeft" activeCell="A22" sqref="A22"/>
      <selection pane="bottomRight" activeCell="A338" sqref="A338"/>
    </sheetView>
  </sheetViews>
  <sheetFormatPr defaultColWidth="10.28515625" defaultRowHeight="12.75" x14ac:dyDescent="0.2"/>
  <cols>
    <col min="1" max="1" width="16.140625" customWidth="1"/>
    <col min="2" max="2" width="5.140625" customWidth="1"/>
    <col min="3" max="3" width="13" customWidth="1"/>
    <col min="4" max="4" width="10.7109375" customWidth="1"/>
    <col min="5" max="5" width="10.140625" customWidth="1"/>
    <col min="6" max="6" width="15.855468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9" width="10.28515625" customWidth="1"/>
    <col min="20" max="20" width="9.140625" customWidth="1"/>
  </cols>
  <sheetData>
    <row r="1" spans="1:29" ht="21" thickBot="1" x14ac:dyDescent="0.35">
      <c r="A1" s="1" t="s">
        <v>78</v>
      </c>
      <c r="AB1" s="8" t="s">
        <v>12</v>
      </c>
      <c r="AC1" s="8" t="s">
        <v>170</v>
      </c>
    </row>
    <row r="2" spans="1:29" ht="12.95" customHeight="1" x14ac:dyDescent="0.2">
      <c r="A2" t="s">
        <v>26</v>
      </c>
      <c r="B2" s="10" t="s">
        <v>74</v>
      </c>
      <c r="D2" s="96" t="s">
        <v>173</v>
      </c>
      <c r="AB2">
        <v>4000</v>
      </c>
      <c r="AC2">
        <f t="shared" ref="AC2:AC17" si="0">+D$11+D$12*AB2+D$13*AB2^2</f>
        <v>4.7786579448731895E-2</v>
      </c>
    </row>
    <row r="3" spans="1:29" ht="12.95" customHeight="1" thickBot="1" x14ac:dyDescent="0.25">
      <c r="A3" s="87" t="s">
        <v>172</v>
      </c>
      <c r="AB3">
        <v>6000</v>
      </c>
      <c r="AC3">
        <f t="shared" si="0"/>
        <v>3.912258361896339E-2</v>
      </c>
    </row>
    <row r="4" spans="1:29" ht="12.95" customHeight="1" thickTop="1" thickBot="1" x14ac:dyDescent="0.25">
      <c r="A4" s="7" t="s">
        <v>2</v>
      </c>
      <c r="C4" s="3">
        <v>39536.542000000001</v>
      </c>
      <c r="D4" s="4">
        <v>0.43035760000000001</v>
      </c>
      <c r="F4" s="39" t="str">
        <f>"F"&amp;E19</f>
        <v>FNext ToM</v>
      </c>
      <c r="G4" s="40" t="str">
        <f>"G"&amp;E19</f>
        <v>GNext ToM</v>
      </c>
      <c r="AB4">
        <v>8000</v>
      </c>
      <c r="AC4">
        <f t="shared" si="0"/>
        <v>3.098711333922767E-2</v>
      </c>
    </row>
    <row r="5" spans="1:29" ht="12.95" customHeight="1" thickTop="1" x14ac:dyDescent="0.2">
      <c r="A5" s="23" t="s">
        <v>83</v>
      </c>
      <c r="B5" s="24"/>
      <c r="C5" s="25">
        <v>-9.5</v>
      </c>
      <c r="D5" s="24" t="s">
        <v>84</v>
      </c>
      <c r="AB5">
        <v>10000</v>
      </c>
      <c r="AC5">
        <f t="shared" si="0"/>
        <v>2.3380168609524733E-2</v>
      </c>
    </row>
    <row r="6" spans="1:29" ht="12.95" customHeight="1" x14ac:dyDescent="0.2">
      <c r="A6" s="7" t="s">
        <v>3</v>
      </c>
      <c r="AB6">
        <v>12000</v>
      </c>
      <c r="AC6">
        <f t="shared" si="0"/>
        <v>1.6301749429854573E-2</v>
      </c>
    </row>
    <row r="7" spans="1:29" ht="12.95" customHeight="1" x14ac:dyDescent="0.2">
      <c r="A7" t="s">
        <v>4</v>
      </c>
      <c r="C7">
        <v>39536.5429</v>
      </c>
      <c r="D7" s="40" t="s">
        <v>179</v>
      </c>
      <c r="AB7">
        <v>14000</v>
      </c>
      <c r="AC7">
        <f t="shared" si="0"/>
        <v>9.7518558002171896E-3</v>
      </c>
    </row>
    <row r="8" spans="1:29" ht="12.95" customHeight="1" x14ac:dyDescent="0.2">
      <c r="A8" t="s">
        <v>5</v>
      </c>
      <c r="C8">
        <v>0.43035716000000002</v>
      </c>
      <c r="AB8">
        <v>16000</v>
      </c>
      <c r="AC8">
        <f t="shared" si="0"/>
        <v>3.7304877206125811E-3</v>
      </c>
    </row>
    <row r="9" spans="1:29" ht="12.95" customHeight="1" x14ac:dyDescent="0.2">
      <c r="A9" s="107" t="s">
        <v>205</v>
      </c>
      <c r="B9" s="108">
        <v>120</v>
      </c>
      <c r="C9" s="107" t="str">
        <f>"F"&amp;B9</f>
        <v>F120</v>
      </c>
      <c r="D9" s="107" t="str">
        <f>"G"&amp;B9</f>
        <v>G120</v>
      </c>
      <c r="E9" s="24"/>
      <c r="AB9">
        <v>18000</v>
      </c>
      <c r="AC9">
        <f t="shared" si="0"/>
        <v>-1.7623548089592336E-3</v>
      </c>
    </row>
    <row r="10" spans="1:29" ht="12.95" customHeight="1" thickBot="1" x14ac:dyDescent="0.25">
      <c r="A10" s="24"/>
      <c r="B10" s="24"/>
      <c r="C10" s="6" t="s">
        <v>22</v>
      </c>
      <c r="D10" s="6" t="s">
        <v>23</v>
      </c>
      <c r="E10" s="24"/>
      <c r="AB10">
        <v>20000</v>
      </c>
      <c r="AC10">
        <f t="shared" si="0"/>
        <v>-6.7266717884982841E-3</v>
      </c>
    </row>
    <row r="11" spans="1:29" ht="12.95" customHeight="1" x14ac:dyDescent="0.2">
      <c r="A11" s="24" t="s">
        <v>18</v>
      </c>
      <c r="B11" s="24"/>
      <c r="C11" s="109">
        <f ca="1">INTERCEPT(INDIRECT(D9):G1001,INDIRECT(C9):$F1001)</f>
        <v>-8.0012249372439278E-3</v>
      </c>
      <c r="D11" s="5">
        <f>E11*F11</f>
        <v>6.6700147758367231E-2</v>
      </c>
      <c r="E11" s="83">
        <v>6.6700147758367231E-2</v>
      </c>
      <c r="F11">
        <v>1</v>
      </c>
      <c r="AB11">
        <v>22000</v>
      </c>
      <c r="AC11">
        <f t="shared" si="0"/>
        <v>-1.1162463218004542E-2</v>
      </c>
    </row>
    <row r="12" spans="1:29" ht="12.95" customHeight="1" x14ac:dyDescent="0.2">
      <c r="A12" s="24" t="s">
        <v>19</v>
      </c>
      <c r="B12" s="24"/>
      <c r="C12" s="109">
        <f ca="1">SLOPE(INDIRECT(D9):G1001,INDIRECT(C9):$F1001)</f>
        <v>4.1467759227198827E-7</v>
      </c>
      <c r="D12" s="5">
        <f>E12*F12</f>
        <v>-4.9926548524252239E-6</v>
      </c>
      <c r="E12" s="84">
        <v>-4.992654852425224E-2</v>
      </c>
      <c r="F12">
        <v>1E-4</v>
      </c>
      <c r="AB12">
        <v>24000</v>
      </c>
      <c r="AC12">
        <f t="shared" si="0"/>
        <v>-1.5069729097478037E-2</v>
      </c>
    </row>
    <row r="13" spans="1:29" ht="12.95" customHeight="1" thickBot="1" x14ac:dyDescent="0.25">
      <c r="A13" s="24" t="s">
        <v>21</v>
      </c>
      <c r="B13" s="24"/>
      <c r="C13" s="5" t="s">
        <v>16</v>
      </c>
      <c r="D13" s="5">
        <f>E13*F13</f>
        <v>6.6065693754097408E-11</v>
      </c>
      <c r="E13" s="85">
        <v>6.6065693754097403E-3</v>
      </c>
      <c r="F13">
        <v>1E-8</v>
      </c>
      <c r="S13" t="s">
        <v>72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AB13">
        <v>26000</v>
      </c>
      <c r="AC13">
        <f t="shared" si="0"/>
        <v>-1.8448469426918732E-2</v>
      </c>
    </row>
    <row r="14" spans="1:29" ht="12.95" customHeight="1" x14ac:dyDescent="0.2">
      <c r="A14" s="24" t="s">
        <v>176</v>
      </c>
      <c r="B14" s="24"/>
      <c r="C14" s="24">
        <f>2*D13*365.2422/C8</f>
        <v>1.1213931856634056E-7</v>
      </c>
      <c r="E14" s="24">
        <f>SUM(U21:U930)</f>
        <v>0.11309661022581233</v>
      </c>
      <c r="S14" t="s">
        <v>186</v>
      </c>
      <c r="T14">
        <v>0.5</v>
      </c>
      <c r="U14">
        <v>0.5</v>
      </c>
      <c r="V14">
        <v>1</v>
      </c>
      <c r="W14">
        <v>1</v>
      </c>
      <c r="X14">
        <v>1</v>
      </c>
      <c r="Y14">
        <v>1</v>
      </c>
      <c r="AB14">
        <v>28000</v>
      </c>
      <c r="AC14">
        <f t="shared" si="0"/>
        <v>-2.1298684206326669E-2</v>
      </c>
    </row>
    <row r="15" spans="1:29" ht="12.95" customHeight="1" x14ac:dyDescent="0.2">
      <c r="A15" s="26" t="s">
        <v>20</v>
      </c>
      <c r="B15" s="24"/>
      <c r="C15" s="27">
        <f ca="1">(C7+C11)+(C8+C12)*INT(MAX(F21:F2835))</f>
        <v>60061.148350298798</v>
      </c>
      <c r="D15" s="40">
        <f>+C7+INT(MAX(F21:F1584))*C8+D11+D12*INT(MAX(F21:F4019))+D13*INT(MAX(F21:F4046)^2)</f>
        <v>60061.115436518572</v>
      </c>
      <c r="E15" s="28" t="s">
        <v>206</v>
      </c>
      <c r="F15" s="25">
        <v>1</v>
      </c>
      <c r="S15" t="s">
        <v>71</v>
      </c>
      <c r="T15">
        <v>0.1</v>
      </c>
      <c r="U15">
        <v>0.1</v>
      </c>
      <c r="V15">
        <v>0.1</v>
      </c>
      <c r="W15">
        <v>0.2</v>
      </c>
      <c r="X15">
        <v>0.2</v>
      </c>
      <c r="Y15">
        <v>1</v>
      </c>
      <c r="AB15">
        <v>30000</v>
      </c>
      <c r="AC15">
        <f t="shared" si="0"/>
        <v>-2.3620373435701822E-2</v>
      </c>
    </row>
    <row r="16" spans="1:29" ht="12.95" customHeight="1" x14ac:dyDescent="0.2">
      <c r="A16" s="30" t="s">
        <v>6</v>
      </c>
      <c r="B16" s="24"/>
      <c r="C16" s="31">
        <f ca="1">+C8+C12</f>
        <v>0.43035757467759228</v>
      </c>
      <c r="D16" s="40">
        <f>+C8+D12+2*D13*MAX(F21:F892)</f>
        <v>0.43035846902134633</v>
      </c>
      <c r="E16" s="28" t="s">
        <v>85</v>
      </c>
      <c r="F16" s="29">
        <f ca="1">NOW()+15018.5+$C$5/24</f>
        <v>60357.752532407409</v>
      </c>
      <c r="S16" t="s">
        <v>61</v>
      </c>
      <c r="T16">
        <v>0.05</v>
      </c>
      <c r="U16">
        <v>0.05</v>
      </c>
      <c r="V16">
        <v>0.05</v>
      </c>
      <c r="W16">
        <v>0.05</v>
      </c>
      <c r="X16">
        <v>0.1</v>
      </c>
      <c r="Y16">
        <v>1</v>
      </c>
      <c r="AB16">
        <v>32000</v>
      </c>
      <c r="AC16">
        <f t="shared" si="0"/>
        <v>-2.5413537115044196E-2</v>
      </c>
    </row>
    <row r="17" spans="1:29" ht="12.95" customHeight="1" thickBot="1" x14ac:dyDescent="0.25">
      <c r="A17" s="28" t="s">
        <v>82</v>
      </c>
      <c r="B17" s="24"/>
      <c r="C17" s="24">
        <f>COUNT(C21:C1493)</f>
        <v>318</v>
      </c>
      <c r="D17" s="28"/>
      <c r="E17" s="28" t="s">
        <v>207</v>
      </c>
      <c r="F17" s="29">
        <f ca="1">ROUND(2*(F16-$C$7)/$C$8,0)/2+F15</f>
        <v>48382</v>
      </c>
      <c r="U17">
        <v>7.3275162716921744E-11</v>
      </c>
      <c r="V17">
        <v>7.4090248485706536E-11</v>
      </c>
      <c r="W17">
        <v>7.2351538996621139E-11</v>
      </c>
      <c r="X17">
        <v>7.174606089525857E-11</v>
      </c>
      <c r="Y17">
        <v>5.9433261459533866E-11</v>
      </c>
      <c r="Z17">
        <f>AVERAGE(U17:X17)</f>
        <v>7.2865752773626994E-11</v>
      </c>
      <c r="AB17">
        <v>34000</v>
      </c>
      <c r="AC17">
        <f t="shared" si="0"/>
        <v>-2.6678175244353758E-2</v>
      </c>
    </row>
    <row r="18" spans="1:29" ht="12.95" customHeight="1" thickTop="1" thickBot="1" x14ac:dyDescent="0.25">
      <c r="A18" s="30" t="s">
        <v>7</v>
      </c>
      <c r="B18" s="24"/>
      <c r="C18" s="33">
        <f ca="1">+C15</f>
        <v>60061.148350298798</v>
      </c>
      <c r="D18" s="34">
        <f ca="1">+C16</f>
        <v>0.43035757467759228</v>
      </c>
      <c r="E18" s="28" t="s">
        <v>86</v>
      </c>
      <c r="F18" s="40">
        <f ca="1">ROUND(2*(F16-$C$15)/$C$16,0)/2+F15</f>
        <v>690</v>
      </c>
      <c r="Z18">
        <f>STDEV(U17:X17)</f>
        <v>1.0303934461354445E-12</v>
      </c>
      <c r="AB18">
        <v>36000</v>
      </c>
    </row>
    <row r="19" spans="1:29" ht="12.95" customHeight="1" thickTop="1" thickBot="1" x14ac:dyDescent="0.25">
      <c r="A19" s="7" t="s">
        <v>208</v>
      </c>
      <c r="C19" s="110">
        <f>+D15</f>
        <v>60061.115436518572</v>
      </c>
      <c r="D19" s="111">
        <f>+D16</f>
        <v>0.43035846902134633</v>
      </c>
      <c r="E19" s="28" t="s">
        <v>87</v>
      </c>
      <c r="F19" s="32">
        <f ca="1">+$C$15+$C$16*F18-15018.5-$C$5/24</f>
        <v>45339.990910159671</v>
      </c>
      <c r="Z19">
        <f>+Z18/Z17</f>
        <v>1.4140984027662234E-2</v>
      </c>
    </row>
    <row r="20" spans="1:29" ht="12.95" customHeight="1" thickBot="1" x14ac:dyDescent="0.25">
      <c r="A20" s="6" t="s">
        <v>8</v>
      </c>
      <c r="B20" s="6" t="s">
        <v>9</v>
      </c>
      <c r="C20" s="6" t="s">
        <v>10</v>
      </c>
      <c r="D20" s="6" t="s">
        <v>15</v>
      </c>
      <c r="E20" s="6" t="s">
        <v>11</v>
      </c>
      <c r="F20" s="6" t="s">
        <v>12</v>
      </c>
      <c r="G20" s="6" t="s">
        <v>13</v>
      </c>
      <c r="H20" s="9" t="s">
        <v>14</v>
      </c>
      <c r="I20" s="9" t="s">
        <v>70</v>
      </c>
      <c r="J20" s="9" t="s">
        <v>71</v>
      </c>
      <c r="K20" s="9" t="s">
        <v>72</v>
      </c>
      <c r="L20" s="9" t="s">
        <v>232</v>
      </c>
      <c r="M20" s="9" t="s">
        <v>27</v>
      </c>
      <c r="N20" s="9" t="s">
        <v>28</v>
      </c>
      <c r="O20" s="9" t="s">
        <v>25</v>
      </c>
      <c r="P20" s="8" t="s">
        <v>24</v>
      </c>
      <c r="Q20" s="6" t="s">
        <v>17</v>
      </c>
      <c r="R20" s="86" t="s">
        <v>171</v>
      </c>
      <c r="S20" s="8" t="s">
        <v>183</v>
      </c>
      <c r="T20" s="8" t="s">
        <v>185</v>
      </c>
      <c r="U20" s="8" t="s">
        <v>184</v>
      </c>
    </row>
    <row r="21" spans="1:29" ht="12.95" customHeight="1" x14ac:dyDescent="0.2">
      <c r="A21" s="89" t="s">
        <v>178</v>
      </c>
      <c r="C21" s="92">
        <v>14736.624</v>
      </c>
      <c r="D21" s="21"/>
      <c r="E21">
        <f t="shared" ref="E21:E84" si="1">+(C21-C$7)/C$8</f>
        <v>-57626.365272974661</v>
      </c>
      <c r="F21">
        <f t="shared" ref="F21:F84" si="2">ROUND(2*E21,0)/2</f>
        <v>-57626.5</v>
      </c>
      <c r="G21">
        <f t="shared" ref="G21:G52" si="3">+C21-(C$7+F21*C$8)</f>
        <v>5.7980739999038633E-2</v>
      </c>
      <c r="I21">
        <f t="shared" ref="I21:I52" si="4">+G21</f>
        <v>5.7980739999038633E-2</v>
      </c>
      <c r="P21">
        <f t="shared" ref="P21:P52" si="5">+H$4+H$3*F21+H$2*F21^2+H$5*SIN(RADIANS(H$6*F21+H$7))</f>
        <v>0</v>
      </c>
      <c r="Q21" s="100" t="s">
        <v>181</v>
      </c>
      <c r="R21" s="89"/>
      <c r="S21">
        <f t="shared" ref="S21:S52" si="6">+(P21-G21)^2</f>
        <v>3.3617662108361185E-3</v>
      </c>
      <c r="T21">
        <v>0.1</v>
      </c>
      <c r="U21">
        <f t="shared" ref="U21:U52" si="7">T21*S21</f>
        <v>3.3617662108361188E-4</v>
      </c>
    </row>
    <row r="22" spans="1:29" ht="12.95" customHeight="1" thickBot="1" x14ac:dyDescent="0.25">
      <c r="A22" s="89" t="s">
        <v>178</v>
      </c>
      <c r="C22" s="92">
        <v>14986.852999999999</v>
      </c>
      <c r="D22" s="21"/>
      <c r="E22">
        <f t="shared" si="1"/>
        <v>-57044.920316882846</v>
      </c>
      <c r="F22" s="112">
        <f t="shared" si="2"/>
        <v>-57045</v>
      </c>
      <c r="G22" s="112">
        <f t="shared" si="3"/>
        <v>3.4292199998162687E-2</v>
      </c>
      <c r="I22">
        <f t="shared" si="4"/>
        <v>3.4292199998162687E-2</v>
      </c>
      <c r="P22">
        <f t="shared" si="5"/>
        <v>0</v>
      </c>
      <c r="Q22" s="100" t="s">
        <v>182</v>
      </c>
      <c r="R22" s="89"/>
      <c r="S22">
        <f t="shared" si="6"/>
        <v>1.1759549807139891E-3</v>
      </c>
      <c r="T22">
        <v>0.1</v>
      </c>
      <c r="U22">
        <f t="shared" si="7"/>
        <v>1.1759549807139892E-4</v>
      </c>
      <c r="W22" t="str">
        <f t="shared" ref="W22:W85" si="8">IF(C22=C21,99998,"")</f>
        <v/>
      </c>
    </row>
    <row r="23" spans="1:29" ht="12.95" customHeight="1" x14ac:dyDescent="0.2">
      <c r="A23" s="89" t="s">
        <v>178</v>
      </c>
      <c r="C23" s="92">
        <v>15096.834999999999</v>
      </c>
      <c r="D23" s="21"/>
      <c r="E23">
        <f t="shared" si="1"/>
        <v>-56789.360493037922</v>
      </c>
      <c r="F23">
        <f t="shared" si="2"/>
        <v>-56789.5</v>
      </c>
      <c r="G23">
        <f t="shared" si="3"/>
        <v>6.0037819999706699E-2</v>
      </c>
      <c r="I23">
        <f t="shared" si="4"/>
        <v>6.0037819999706699E-2</v>
      </c>
      <c r="P23">
        <f t="shared" si="5"/>
        <v>0</v>
      </c>
      <c r="Q23" s="2">
        <f t="shared" ref="Q23:Q86" si="9">+C23-15018.5</f>
        <v>78.334999999999127</v>
      </c>
      <c r="R23" s="89"/>
      <c r="S23">
        <f t="shared" si="6"/>
        <v>3.6045398303171817E-3</v>
      </c>
      <c r="T23">
        <v>0.1</v>
      </c>
      <c r="U23">
        <f t="shared" si="7"/>
        <v>3.604539830317182E-4</v>
      </c>
      <c r="W23" t="str">
        <f t="shared" si="8"/>
        <v/>
      </c>
    </row>
    <row r="24" spans="1:29" ht="12.95" customHeight="1" x14ac:dyDescent="0.2">
      <c r="A24" s="89" t="s">
        <v>178</v>
      </c>
      <c r="C24" s="92">
        <v>15515.541999999999</v>
      </c>
      <c r="D24" s="21"/>
      <c r="E24">
        <f t="shared" si="1"/>
        <v>-55816.431403162896</v>
      </c>
      <c r="F24">
        <f t="shared" si="2"/>
        <v>-55816.5</v>
      </c>
      <c r="G24">
        <f t="shared" si="3"/>
        <v>2.952113999890571E-2</v>
      </c>
      <c r="I24">
        <f t="shared" si="4"/>
        <v>2.952113999890571E-2</v>
      </c>
      <c r="P24">
        <f t="shared" si="5"/>
        <v>0</v>
      </c>
      <c r="Q24" s="2">
        <f t="shared" si="9"/>
        <v>497.04199999999946</v>
      </c>
      <c r="R24" s="89"/>
      <c r="S24">
        <f t="shared" si="6"/>
        <v>8.7149770683499065E-4</v>
      </c>
      <c r="T24">
        <v>0.1</v>
      </c>
      <c r="U24">
        <f t="shared" si="7"/>
        <v>8.7149770683499076E-5</v>
      </c>
      <c r="W24" t="str">
        <f t="shared" si="8"/>
        <v/>
      </c>
    </row>
    <row r="25" spans="1:29" ht="12.95" customHeight="1" x14ac:dyDescent="0.2">
      <c r="A25" s="89" t="s">
        <v>178</v>
      </c>
      <c r="C25" s="92">
        <v>15875.544</v>
      </c>
      <c r="D25" s="21"/>
      <c r="E25">
        <f t="shared" si="1"/>
        <v>-54979.912266360334</v>
      </c>
      <c r="F25">
        <f t="shared" si="2"/>
        <v>-54980</v>
      </c>
      <c r="G25">
        <f t="shared" si="3"/>
        <v>3.7756800002171076E-2</v>
      </c>
      <c r="I25">
        <f t="shared" si="4"/>
        <v>3.7756800002171076E-2</v>
      </c>
      <c r="P25">
        <f t="shared" si="5"/>
        <v>0</v>
      </c>
      <c r="Q25" s="2">
        <f t="shared" si="9"/>
        <v>857.04399999999987</v>
      </c>
      <c r="R25" s="89"/>
      <c r="S25">
        <f t="shared" si="6"/>
        <v>1.4255759464039458E-3</v>
      </c>
      <c r="T25">
        <v>0.1</v>
      </c>
      <c r="U25">
        <f t="shared" si="7"/>
        <v>1.4255759464039459E-4</v>
      </c>
      <c r="W25" t="str">
        <f t="shared" si="8"/>
        <v/>
      </c>
    </row>
    <row r="26" spans="1:29" ht="12.95" customHeight="1" x14ac:dyDescent="0.2">
      <c r="A26" s="89" t="s">
        <v>178</v>
      </c>
      <c r="C26" s="92">
        <v>16087.871999999999</v>
      </c>
      <c r="D26" s="21"/>
      <c r="E26">
        <f t="shared" si="1"/>
        <v>-54486.536020453335</v>
      </c>
      <c r="F26">
        <f t="shared" si="2"/>
        <v>-54486.5</v>
      </c>
      <c r="G26">
        <f t="shared" si="3"/>
        <v>-1.5501660000154516E-2</v>
      </c>
      <c r="I26">
        <f t="shared" si="4"/>
        <v>-1.5501660000154516E-2</v>
      </c>
      <c r="P26">
        <f t="shared" si="5"/>
        <v>0</v>
      </c>
      <c r="Q26" s="2">
        <f t="shared" si="9"/>
        <v>1069.3719999999994</v>
      </c>
      <c r="R26" s="89"/>
      <c r="S26">
        <f t="shared" si="6"/>
        <v>2.403014627603905E-4</v>
      </c>
      <c r="T26">
        <v>0.1</v>
      </c>
      <c r="U26">
        <f t="shared" si="7"/>
        <v>2.403014627603905E-5</v>
      </c>
      <c r="W26" t="str">
        <f t="shared" si="8"/>
        <v/>
      </c>
    </row>
    <row r="27" spans="1:29" ht="12.95" customHeight="1" x14ac:dyDescent="0.2">
      <c r="A27" s="89" t="s">
        <v>178</v>
      </c>
      <c r="C27" s="92">
        <v>16092.866</v>
      </c>
      <c r="D27" s="21"/>
      <c r="E27">
        <f t="shared" si="1"/>
        <v>-54474.931705562878</v>
      </c>
      <c r="F27">
        <f t="shared" si="2"/>
        <v>-54475</v>
      </c>
      <c r="G27">
        <f t="shared" si="3"/>
        <v>2.9391000001851353E-2</v>
      </c>
      <c r="I27">
        <f t="shared" si="4"/>
        <v>2.9391000001851353E-2</v>
      </c>
      <c r="P27">
        <f t="shared" si="5"/>
        <v>0</v>
      </c>
      <c r="Q27" s="2">
        <f t="shared" si="9"/>
        <v>1074.366</v>
      </c>
      <c r="R27" s="89"/>
      <c r="S27">
        <f t="shared" si="6"/>
        <v>8.638308811088262E-4</v>
      </c>
      <c r="T27">
        <v>0.1</v>
      </c>
      <c r="U27">
        <f t="shared" si="7"/>
        <v>8.638308811088262E-5</v>
      </c>
      <c r="W27" t="str">
        <f t="shared" si="8"/>
        <v/>
      </c>
    </row>
    <row r="28" spans="1:29" ht="12.95" customHeight="1" x14ac:dyDescent="0.2">
      <c r="A28" s="89" t="s">
        <v>178</v>
      </c>
      <c r="C28" s="92">
        <v>16169.675999999999</v>
      </c>
      <c r="D28" s="21"/>
      <c r="E28">
        <f t="shared" si="1"/>
        <v>-54296.45204462266</v>
      </c>
      <c r="F28">
        <f t="shared" si="2"/>
        <v>-54296.5</v>
      </c>
      <c r="G28">
        <f t="shared" si="3"/>
        <v>2.0637940000597155E-2</v>
      </c>
      <c r="I28">
        <f t="shared" si="4"/>
        <v>2.0637940000597155E-2</v>
      </c>
      <c r="P28">
        <f t="shared" si="5"/>
        <v>0</v>
      </c>
      <c r="Q28" s="2">
        <f t="shared" si="9"/>
        <v>1151.1759999999995</v>
      </c>
      <c r="R28" s="89"/>
      <c r="S28">
        <f t="shared" si="6"/>
        <v>4.2592456746824806E-4</v>
      </c>
      <c r="T28">
        <v>0.1</v>
      </c>
      <c r="U28">
        <f t="shared" si="7"/>
        <v>4.2592456746824812E-5</v>
      </c>
      <c r="W28" t="str">
        <f t="shared" si="8"/>
        <v/>
      </c>
    </row>
    <row r="29" spans="1:29" ht="12.95" customHeight="1" x14ac:dyDescent="0.2">
      <c r="A29" s="89" t="s">
        <v>178</v>
      </c>
      <c r="C29" s="92">
        <v>16241.55</v>
      </c>
      <c r="D29" s="21"/>
      <c r="E29">
        <f t="shared" si="1"/>
        <v>-54129.441926794017</v>
      </c>
      <c r="F29">
        <f t="shared" si="2"/>
        <v>-54129.5</v>
      </c>
      <c r="G29">
        <f t="shared" si="3"/>
        <v>2.4992219998239307E-2</v>
      </c>
      <c r="I29">
        <f t="shared" si="4"/>
        <v>2.4992219998239307E-2</v>
      </c>
      <c r="P29">
        <f t="shared" si="5"/>
        <v>0</v>
      </c>
      <c r="Q29" s="2">
        <f t="shared" si="9"/>
        <v>1223.0499999999993</v>
      </c>
      <c r="R29" s="89"/>
      <c r="S29">
        <f t="shared" si="6"/>
        <v>6.2461106044039278E-4</v>
      </c>
      <c r="T29">
        <v>0.1</v>
      </c>
      <c r="U29">
        <f t="shared" si="7"/>
        <v>6.2461106044039283E-5</v>
      </c>
      <c r="W29" t="str">
        <f t="shared" si="8"/>
        <v/>
      </c>
    </row>
    <row r="30" spans="1:29" ht="12.95" customHeight="1" x14ac:dyDescent="0.2">
      <c r="A30" s="89" t="s">
        <v>178</v>
      </c>
      <c r="C30" s="92">
        <v>16563.674999999999</v>
      </c>
      <c r="D30" s="21"/>
      <c r="E30">
        <f t="shared" si="1"/>
        <v>-53380.935732543636</v>
      </c>
      <c r="F30">
        <f t="shared" si="2"/>
        <v>-53381</v>
      </c>
      <c r="G30">
        <f t="shared" si="3"/>
        <v>2.7657959999487503E-2</v>
      </c>
      <c r="I30">
        <f t="shared" si="4"/>
        <v>2.7657959999487503E-2</v>
      </c>
      <c r="P30">
        <f t="shared" si="5"/>
        <v>0</v>
      </c>
      <c r="Q30" s="2">
        <f t="shared" si="9"/>
        <v>1545.1749999999993</v>
      </c>
      <c r="R30" s="89"/>
      <c r="S30">
        <f t="shared" si="6"/>
        <v>7.6496275133325071E-4</v>
      </c>
      <c r="T30">
        <v>0.1</v>
      </c>
      <c r="U30">
        <f t="shared" si="7"/>
        <v>7.6496275133325079E-5</v>
      </c>
      <c r="W30" t="str">
        <f t="shared" si="8"/>
        <v/>
      </c>
    </row>
    <row r="31" spans="1:29" ht="12.95" customHeight="1" x14ac:dyDescent="0.2">
      <c r="A31" s="89" t="s">
        <v>178</v>
      </c>
      <c r="C31" s="92">
        <v>16601.595000000001</v>
      </c>
      <c r="D31" s="21"/>
      <c r="E31">
        <f t="shared" si="1"/>
        <v>-53292.822872982986</v>
      </c>
      <c r="F31">
        <f t="shared" si="2"/>
        <v>-53293</v>
      </c>
      <c r="G31">
        <f t="shared" si="3"/>
        <v>7.6227880002988968E-2</v>
      </c>
      <c r="I31">
        <f t="shared" si="4"/>
        <v>7.6227880002988968E-2</v>
      </c>
      <c r="P31">
        <f t="shared" si="5"/>
        <v>0</v>
      </c>
      <c r="Q31" s="2">
        <f t="shared" si="9"/>
        <v>1583.0950000000012</v>
      </c>
      <c r="R31" s="89"/>
      <c r="S31">
        <f t="shared" si="6"/>
        <v>5.8106896897500851E-3</v>
      </c>
      <c r="T31">
        <v>0.1</v>
      </c>
      <c r="U31">
        <f t="shared" si="7"/>
        <v>5.8106896897500853E-4</v>
      </c>
      <c r="W31" t="str">
        <f t="shared" si="8"/>
        <v/>
      </c>
    </row>
    <row r="32" spans="1:29" ht="12.95" customHeight="1" x14ac:dyDescent="0.2">
      <c r="A32" s="89" t="s">
        <v>178</v>
      </c>
      <c r="C32" s="92">
        <v>16604.564999999999</v>
      </c>
      <c r="D32" s="21"/>
      <c r="E32">
        <f t="shared" si="1"/>
        <v>-53285.921628444616</v>
      </c>
      <c r="F32">
        <f t="shared" si="2"/>
        <v>-53286</v>
      </c>
      <c r="G32">
        <f t="shared" si="3"/>
        <v>3.3727759997418616E-2</v>
      </c>
      <c r="I32">
        <f t="shared" si="4"/>
        <v>3.3727759997418616E-2</v>
      </c>
      <c r="P32">
        <f t="shared" si="5"/>
        <v>0</v>
      </c>
      <c r="Q32" s="2">
        <f t="shared" si="9"/>
        <v>1586.0649999999987</v>
      </c>
      <c r="R32" s="89"/>
      <c r="S32">
        <f t="shared" si="6"/>
        <v>1.1375617944434713E-3</v>
      </c>
      <c r="T32">
        <v>0.1</v>
      </c>
      <c r="U32">
        <f t="shared" si="7"/>
        <v>1.1375617944434714E-4</v>
      </c>
      <c r="W32" t="str">
        <f t="shared" si="8"/>
        <v/>
      </c>
    </row>
    <row r="33" spans="1:23" ht="12.95" customHeight="1" x14ac:dyDescent="0.2">
      <c r="A33" s="89" t="s">
        <v>178</v>
      </c>
      <c r="C33" s="92">
        <v>16816.901000000002</v>
      </c>
      <c r="D33" s="21"/>
      <c r="E33">
        <f t="shared" si="1"/>
        <v>-52792.526793326731</v>
      </c>
      <c r="F33">
        <f t="shared" si="2"/>
        <v>-52792.5</v>
      </c>
      <c r="G33">
        <f t="shared" si="3"/>
        <v>-1.1530699997820193E-2</v>
      </c>
      <c r="I33">
        <f t="shared" si="4"/>
        <v>-1.1530699997820193E-2</v>
      </c>
      <c r="P33">
        <f t="shared" si="5"/>
        <v>0</v>
      </c>
      <c r="Q33" s="2">
        <f t="shared" si="9"/>
        <v>1798.4010000000017</v>
      </c>
      <c r="R33" s="89"/>
      <c r="S33">
        <f t="shared" si="6"/>
        <v>1.3295704243973058E-4</v>
      </c>
      <c r="T33">
        <v>0.1</v>
      </c>
      <c r="U33">
        <f t="shared" si="7"/>
        <v>1.3295704243973059E-5</v>
      </c>
      <c r="W33" t="str">
        <f t="shared" si="8"/>
        <v/>
      </c>
    </row>
    <row r="34" spans="1:23" ht="12.95" customHeight="1" x14ac:dyDescent="0.2">
      <c r="A34" s="89" t="s">
        <v>178</v>
      </c>
      <c r="C34" s="92">
        <v>16871.792000000001</v>
      </c>
      <c r="D34" s="21"/>
      <c r="E34">
        <f t="shared" si="1"/>
        <v>-52664.979246540242</v>
      </c>
      <c r="F34">
        <f t="shared" si="2"/>
        <v>-52665</v>
      </c>
      <c r="G34">
        <f t="shared" si="3"/>
        <v>8.9314000033482444E-3</v>
      </c>
      <c r="I34">
        <f t="shared" si="4"/>
        <v>8.9314000033482444E-3</v>
      </c>
      <c r="P34">
        <f t="shared" si="5"/>
        <v>0</v>
      </c>
      <c r="Q34" s="2">
        <f t="shared" si="9"/>
        <v>1853.2920000000013</v>
      </c>
      <c r="R34" s="89"/>
      <c r="S34">
        <f t="shared" si="6"/>
        <v>7.9769906019809024E-5</v>
      </c>
      <c r="T34">
        <v>0.1</v>
      </c>
      <c r="U34">
        <f t="shared" si="7"/>
        <v>7.9769906019809024E-6</v>
      </c>
      <c r="W34" t="str">
        <f t="shared" si="8"/>
        <v/>
      </c>
    </row>
    <row r="35" spans="1:23" ht="12.95" customHeight="1" x14ac:dyDescent="0.2">
      <c r="A35" s="89" t="s">
        <v>178</v>
      </c>
      <c r="C35" s="92">
        <v>16874.778999999999</v>
      </c>
      <c r="D35" s="21"/>
      <c r="E35">
        <f t="shared" si="1"/>
        <v>-52658.038499928756</v>
      </c>
      <c r="F35">
        <f t="shared" si="2"/>
        <v>-52658</v>
      </c>
      <c r="G35">
        <f t="shared" si="3"/>
        <v>-1.6568720002396731E-2</v>
      </c>
      <c r="I35">
        <f t="shared" si="4"/>
        <v>-1.6568720002396731E-2</v>
      </c>
      <c r="P35">
        <f t="shared" si="5"/>
        <v>0</v>
      </c>
      <c r="Q35" s="2">
        <f t="shared" si="9"/>
        <v>1856.2789999999986</v>
      </c>
      <c r="R35" s="89"/>
      <c r="S35">
        <f t="shared" si="6"/>
        <v>2.7452248251782151E-4</v>
      </c>
      <c r="T35">
        <v>0.1</v>
      </c>
      <c r="U35">
        <f t="shared" si="7"/>
        <v>2.7452248251782152E-5</v>
      </c>
      <c r="W35" t="str">
        <f t="shared" si="8"/>
        <v/>
      </c>
    </row>
    <row r="36" spans="1:23" ht="12.95" customHeight="1" x14ac:dyDescent="0.2">
      <c r="A36" s="89" t="s">
        <v>178</v>
      </c>
      <c r="C36" s="92">
        <v>16887.722000000002</v>
      </c>
      <c r="D36" s="21"/>
      <c r="E36">
        <f t="shared" si="1"/>
        <v>-52627.963480379876</v>
      </c>
      <c r="F36">
        <f t="shared" si="2"/>
        <v>-52628</v>
      </c>
      <c r="G36">
        <f t="shared" si="3"/>
        <v>1.571648000026471E-2</v>
      </c>
      <c r="I36">
        <f t="shared" si="4"/>
        <v>1.571648000026471E-2</v>
      </c>
      <c r="P36">
        <f t="shared" si="5"/>
        <v>0</v>
      </c>
      <c r="Q36" s="2">
        <f t="shared" si="9"/>
        <v>1869.2220000000016</v>
      </c>
      <c r="R36" s="89"/>
      <c r="S36">
        <f t="shared" si="6"/>
        <v>2.4700774359872062E-4</v>
      </c>
      <c r="T36">
        <v>0.1</v>
      </c>
      <c r="U36">
        <f t="shared" si="7"/>
        <v>2.4700774359872063E-5</v>
      </c>
      <c r="W36" t="str">
        <f t="shared" si="8"/>
        <v/>
      </c>
    </row>
    <row r="37" spans="1:23" ht="12.95" customHeight="1" x14ac:dyDescent="0.2">
      <c r="A37" s="89" t="s">
        <v>178</v>
      </c>
      <c r="C37" s="92">
        <v>16918.682000000001</v>
      </c>
      <c r="D37" s="21"/>
      <c r="E37">
        <f t="shared" si="1"/>
        <v>-52556.023234282889</v>
      </c>
      <c r="F37">
        <f t="shared" si="2"/>
        <v>-52556</v>
      </c>
      <c r="G37">
        <f t="shared" si="3"/>
        <v>-9.9990399976377375E-3</v>
      </c>
      <c r="I37">
        <f t="shared" si="4"/>
        <v>-9.9990399976377375E-3</v>
      </c>
      <c r="P37">
        <f t="shared" si="5"/>
        <v>0</v>
      </c>
      <c r="Q37" s="2">
        <f t="shared" si="9"/>
        <v>1900.1820000000007</v>
      </c>
      <c r="R37" s="89"/>
      <c r="S37">
        <f t="shared" si="6"/>
        <v>9.9980800874359291E-5</v>
      </c>
      <c r="T37">
        <v>0.1</v>
      </c>
      <c r="U37">
        <f t="shared" si="7"/>
        <v>9.9980800874359301E-6</v>
      </c>
      <c r="W37" t="str">
        <f t="shared" si="8"/>
        <v/>
      </c>
    </row>
    <row r="38" spans="1:23" ht="12.95" customHeight="1" x14ac:dyDescent="0.2">
      <c r="A38" s="89" t="s">
        <v>178</v>
      </c>
      <c r="C38" s="92">
        <v>16922.595000000001</v>
      </c>
      <c r="D38" s="21"/>
      <c r="E38">
        <f t="shared" si="1"/>
        <v>-52546.930786512297</v>
      </c>
      <c r="F38">
        <f t="shared" si="2"/>
        <v>-52547</v>
      </c>
      <c r="G38">
        <f t="shared" si="3"/>
        <v>2.978652000092552E-2</v>
      </c>
      <c r="I38">
        <f t="shared" si="4"/>
        <v>2.978652000092552E-2</v>
      </c>
      <c r="P38">
        <f t="shared" si="5"/>
        <v>0</v>
      </c>
      <c r="Q38" s="2">
        <f t="shared" si="9"/>
        <v>1904.0950000000012</v>
      </c>
      <c r="R38" s="89"/>
      <c r="S38">
        <f t="shared" si="6"/>
        <v>8.8723677376553603E-4</v>
      </c>
      <c r="T38">
        <v>0.1</v>
      </c>
      <c r="U38">
        <f t="shared" si="7"/>
        <v>8.8723677376553609E-5</v>
      </c>
      <c r="W38" t="str">
        <f t="shared" si="8"/>
        <v/>
      </c>
    </row>
    <row r="39" spans="1:23" ht="12.95" customHeight="1" x14ac:dyDescent="0.2">
      <c r="A39" s="89" t="s">
        <v>178</v>
      </c>
      <c r="C39" s="92">
        <v>16973.567999999999</v>
      </c>
      <c r="D39" s="21"/>
      <c r="E39">
        <f t="shared" si="1"/>
        <v>-52428.487305753202</v>
      </c>
      <c r="F39">
        <f t="shared" si="2"/>
        <v>-52428.5</v>
      </c>
      <c r="G39">
        <f t="shared" si="3"/>
        <v>5.4630599988740869E-3</v>
      </c>
      <c r="I39">
        <f t="shared" si="4"/>
        <v>5.4630599988740869E-3</v>
      </c>
      <c r="P39">
        <f t="shared" si="5"/>
        <v>0</v>
      </c>
      <c r="Q39" s="2">
        <f t="shared" si="9"/>
        <v>1955.0679999999993</v>
      </c>
      <c r="R39" s="89"/>
      <c r="S39">
        <f t="shared" si="6"/>
        <v>2.9845024551298138E-5</v>
      </c>
      <c r="T39">
        <v>0.1</v>
      </c>
      <c r="U39">
        <f t="shared" si="7"/>
        <v>2.9845024551298138E-6</v>
      </c>
      <c r="W39" t="str">
        <f t="shared" si="8"/>
        <v/>
      </c>
    </row>
    <row r="40" spans="1:23" ht="12.95" customHeight="1" x14ac:dyDescent="0.2">
      <c r="A40" s="89" t="s">
        <v>178</v>
      </c>
      <c r="C40" s="92">
        <v>17195.856</v>
      </c>
      <c r="D40" s="21"/>
      <c r="E40">
        <f t="shared" si="1"/>
        <v>-51911.967492303367</v>
      </c>
      <c r="F40">
        <f t="shared" si="2"/>
        <v>-51912</v>
      </c>
      <c r="G40">
        <f t="shared" si="3"/>
        <v>1.398992000031285E-2</v>
      </c>
      <c r="I40">
        <f t="shared" si="4"/>
        <v>1.398992000031285E-2</v>
      </c>
      <c r="P40">
        <f t="shared" si="5"/>
        <v>0</v>
      </c>
      <c r="Q40" s="2">
        <f t="shared" si="9"/>
        <v>2177.3559999999998</v>
      </c>
      <c r="R40" s="89"/>
      <c r="S40">
        <f t="shared" si="6"/>
        <v>1.957178616151535E-4</v>
      </c>
      <c r="T40">
        <v>0.1</v>
      </c>
      <c r="U40">
        <f t="shared" si="7"/>
        <v>1.9571786161515352E-5</v>
      </c>
      <c r="W40" t="str">
        <f t="shared" si="8"/>
        <v/>
      </c>
    </row>
    <row r="41" spans="1:23" ht="12.95" customHeight="1" x14ac:dyDescent="0.2">
      <c r="A41" s="89" t="s">
        <v>178</v>
      </c>
      <c r="C41" s="92">
        <v>17235.856</v>
      </c>
      <c r="D41" s="21"/>
      <c r="E41">
        <f t="shared" si="1"/>
        <v>-51819.021437914496</v>
      </c>
      <c r="F41">
        <f t="shared" si="2"/>
        <v>-51819</v>
      </c>
      <c r="G41">
        <f t="shared" si="3"/>
        <v>-9.2259599987301044E-3</v>
      </c>
      <c r="I41">
        <f t="shared" si="4"/>
        <v>-9.2259599987301044E-3</v>
      </c>
      <c r="P41">
        <f t="shared" si="5"/>
        <v>0</v>
      </c>
      <c r="Q41" s="2">
        <f t="shared" si="9"/>
        <v>2217.3559999999998</v>
      </c>
      <c r="R41" s="89"/>
      <c r="S41">
        <f t="shared" si="6"/>
        <v>8.511833789816799E-5</v>
      </c>
      <c r="T41">
        <v>0.1</v>
      </c>
      <c r="U41">
        <f t="shared" si="7"/>
        <v>8.511833789816799E-6</v>
      </c>
      <c r="W41" t="str">
        <f t="shared" si="8"/>
        <v/>
      </c>
    </row>
    <row r="42" spans="1:23" ht="12.95" customHeight="1" x14ac:dyDescent="0.2">
      <c r="A42" s="89" t="s">
        <v>178</v>
      </c>
      <c r="C42" s="92">
        <v>17236.736000000001</v>
      </c>
      <c r="D42" s="21"/>
      <c r="E42">
        <f t="shared" si="1"/>
        <v>-51816.976624717943</v>
      </c>
      <c r="F42">
        <f t="shared" si="2"/>
        <v>-51817</v>
      </c>
      <c r="G42">
        <f t="shared" si="3"/>
        <v>1.0059719999844674E-2</v>
      </c>
      <c r="I42">
        <f t="shared" si="4"/>
        <v>1.0059719999844674E-2</v>
      </c>
      <c r="P42">
        <f t="shared" si="5"/>
        <v>0</v>
      </c>
      <c r="Q42" s="2">
        <f t="shared" si="9"/>
        <v>2218.2360000000008</v>
      </c>
      <c r="R42" s="89"/>
      <c r="S42">
        <f t="shared" si="6"/>
        <v>1.0119796647527493E-4</v>
      </c>
      <c r="T42">
        <v>0.1</v>
      </c>
      <c r="U42">
        <f t="shared" si="7"/>
        <v>1.0119796647527494E-5</v>
      </c>
      <c r="W42" t="str">
        <f t="shared" si="8"/>
        <v/>
      </c>
    </row>
    <row r="43" spans="1:23" ht="12.95" customHeight="1" x14ac:dyDescent="0.2">
      <c r="A43" s="89" t="s">
        <v>178</v>
      </c>
      <c r="C43" s="92">
        <v>17328.578000000001</v>
      </c>
      <c r="D43" s="21"/>
      <c r="E43">
        <f t="shared" si="1"/>
        <v>-51603.567836538372</v>
      </c>
      <c r="F43">
        <f t="shared" si="2"/>
        <v>-51603.5</v>
      </c>
      <c r="G43">
        <f t="shared" si="3"/>
        <v>-2.9193939997639973E-2</v>
      </c>
      <c r="I43">
        <f t="shared" si="4"/>
        <v>-2.9193939997639973E-2</v>
      </c>
      <c r="P43">
        <f t="shared" si="5"/>
        <v>0</v>
      </c>
      <c r="Q43" s="2">
        <f t="shared" si="9"/>
        <v>2310.0780000000013</v>
      </c>
      <c r="R43" s="89"/>
      <c r="S43">
        <f t="shared" si="6"/>
        <v>8.5228613258580296E-4</v>
      </c>
      <c r="T43">
        <v>0.1</v>
      </c>
      <c r="U43">
        <f t="shared" si="7"/>
        <v>8.5228613258580302E-5</v>
      </c>
      <c r="W43" t="str">
        <f t="shared" si="8"/>
        <v/>
      </c>
    </row>
    <row r="44" spans="1:23" ht="12.95" customHeight="1" x14ac:dyDescent="0.2">
      <c r="A44" s="89" t="s">
        <v>178</v>
      </c>
      <c r="C44" s="92">
        <v>17530.851999999999</v>
      </c>
      <c r="D44" s="21"/>
      <c r="E44">
        <f t="shared" si="1"/>
        <v>-51133.553581402019</v>
      </c>
      <c r="F44">
        <f t="shared" si="2"/>
        <v>-51133.5</v>
      </c>
      <c r="G44">
        <f t="shared" si="3"/>
        <v>-2.3059139999531908E-2</v>
      </c>
      <c r="I44">
        <f t="shared" si="4"/>
        <v>-2.3059139999531908E-2</v>
      </c>
      <c r="P44">
        <f t="shared" si="5"/>
        <v>0</v>
      </c>
      <c r="Q44" s="2">
        <f t="shared" si="9"/>
        <v>2512.351999999999</v>
      </c>
      <c r="R44" s="89"/>
      <c r="S44">
        <f t="shared" si="6"/>
        <v>5.3172393751801245E-4</v>
      </c>
      <c r="T44">
        <v>0.1</v>
      </c>
      <c r="U44">
        <f t="shared" si="7"/>
        <v>5.317239375180125E-5</v>
      </c>
      <c r="W44" t="str">
        <f t="shared" si="8"/>
        <v/>
      </c>
    </row>
    <row r="45" spans="1:23" ht="12.95" customHeight="1" x14ac:dyDescent="0.2">
      <c r="A45" s="89" t="s">
        <v>178</v>
      </c>
      <c r="C45" s="92">
        <v>17619.738000000001</v>
      </c>
      <c r="D45" s="21"/>
      <c r="E45">
        <f t="shared" si="1"/>
        <v>-50927.013506641779</v>
      </c>
      <c r="F45">
        <f t="shared" si="2"/>
        <v>-50927</v>
      </c>
      <c r="G45">
        <f t="shared" si="3"/>
        <v>-5.8126799995079637E-3</v>
      </c>
      <c r="I45">
        <f t="shared" si="4"/>
        <v>-5.8126799995079637E-3</v>
      </c>
      <c r="P45">
        <f t="shared" si="5"/>
        <v>0</v>
      </c>
      <c r="Q45" s="2">
        <f t="shared" si="9"/>
        <v>2601.2380000000012</v>
      </c>
      <c r="R45" s="89"/>
      <c r="S45">
        <f t="shared" si="6"/>
        <v>3.37872487766799E-5</v>
      </c>
      <c r="T45">
        <v>0.1</v>
      </c>
      <c r="U45">
        <f t="shared" si="7"/>
        <v>3.3787248776679904E-6</v>
      </c>
      <c r="W45" t="str">
        <f t="shared" si="8"/>
        <v/>
      </c>
    </row>
    <row r="46" spans="1:23" ht="12.95" customHeight="1" x14ac:dyDescent="0.2">
      <c r="A46" s="89" t="s">
        <v>178</v>
      </c>
      <c r="C46" s="92">
        <v>17724.510999999999</v>
      </c>
      <c r="D46" s="21"/>
      <c r="E46">
        <f t="shared" si="1"/>
        <v>-50683.557582729656</v>
      </c>
      <c r="F46">
        <f t="shared" si="2"/>
        <v>-50683.5</v>
      </c>
      <c r="G46">
        <f t="shared" si="3"/>
        <v>-2.478114000041387E-2</v>
      </c>
      <c r="I46">
        <f t="shared" si="4"/>
        <v>-2.478114000041387E-2</v>
      </c>
      <c r="P46">
        <f t="shared" si="5"/>
        <v>0</v>
      </c>
      <c r="Q46" s="2">
        <f t="shared" si="9"/>
        <v>2706.0109999999986</v>
      </c>
      <c r="R46" s="89"/>
      <c r="S46">
        <f t="shared" si="6"/>
        <v>6.1410489972011241E-4</v>
      </c>
      <c r="T46">
        <v>0.1</v>
      </c>
      <c r="U46">
        <f t="shared" si="7"/>
        <v>6.1410489972011243E-5</v>
      </c>
      <c r="W46" t="str">
        <f t="shared" si="8"/>
        <v/>
      </c>
    </row>
    <row r="47" spans="1:23" ht="12.95" customHeight="1" x14ac:dyDescent="0.2">
      <c r="A47" s="89" t="s">
        <v>178</v>
      </c>
      <c r="C47" s="92">
        <v>17974.79</v>
      </c>
      <c r="D47" s="21"/>
      <c r="E47">
        <f t="shared" si="1"/>
        <v>-50101.996444069846</v>
      </c>
      <c r="F47">
        <f t="shared" si="2"/>
        <v>-50102</v>
      </c>
      <c r="G47">
        <f t="shared" si="3"/>
        <v>1.5303200016205665E-3</v>
      </c>
      <c r="I47">
        <f t="shared" si="4"/>
        <v>1.5303200016205665E-3</v>
      </c>
      <c r="P47">
        <f t="shared" si="5"/>
        <v>0</v>
      </c>
      <c r="Q47" s="2">
        <f t="shared" si="9"/>
        <v>2956.2900000000009</v>
      </c>
      <c r="R47" s="89"/>
      <c r="S47">
        <f t="shared" si="6"/>
        <v>2.3418793073599708E-6</v>
      </c>
      <c r="T47">
        <v>0.1</v>
      </c>
      <c r="U47">
        <f t="shared" si="7"/>
        <v>2.3418793073599708E-7</v>
      </c>
      <c r="W47" t="str">
        <f t="shared" si="8"/>
        <v/>
      </c>
    </row>
    <row r="48" spans="1:23" ht="12.95" customHeight="1" x14ac:dyDescent="0.2">
      <c r="A48" s="89" t="s">
        <v>178</v>
      </c>
      <c r="C48" s="92">
        <v>18026.68</v>
      </c>
      <c r="D48" s="21"/>
      <c r="E48">
        <f t="shared" si="1"/>
        <v>-49981.42217501389</v>
      </c>
      <c r="F48">
        <f t="shared" si="2"/>
        <v>-49981.5</v>
      </c>
      <c r="G48">
        <f t="shared" si="3"/>
        <v>3.3492540002043825E-2</v>
      </c>
      <c r="I48">
        <f t="shared" si="4"/>
        <v>3.3492540002043825E-2</v>
      </c>
      <c r="P48">
        <f t="shared" si="5"/>
        <v>0</v>
      </c>
      <c r="Q48" s="2">
        <f t="shared" si="9"/>
        <v>3008.1800000000003</v>
      </c>
      <c r="R48" s="89"/>
      <c r="S48">
        <f t="shared" si="6"/>
        <v>1.1217502357885058E-3</v>
      </c>
      <c r="T48">
        <v>0.1</v>
      </c>
      <c r="U48">
        <f t="shared" si="7"/>
        <v>1.1217502357885059E-4</v>
      </c>
      <c r="W48" t="str">
        <f t="shared" si="8"/>
        <v/>
      </c>
    </row>
    <row r="49" spans="1:23" ht="12.95" customHeight="1" x14ac:dyDescent="0.2">
      <c r="A49" s="89" t="s">
        <v>178</v>
      </c>
      <c r="C49" s="92">
        <v>18070.566999999999</v>
      </c>
      <c r="D49" s="21"/>
      <c r="E49">
        <f t="shared" si="1"/>
        <v>-49879.44408778978</v>
      </c>
      <c r="F49">
        <f t="shared" si="2"/>
        <v>-49879.5</v>
      </c>
      <c r="G49">
        <f t="shared" si="3"/>
        <v>2.406221999990521E-2</v>
      </c>
      <c r="I49">
        <f t="shared" si="4"/>
        <v>2.406221999990521E-2</v>
      </c>
      <c r="P49">
        <f t="shared" si="5"/>
        <v>0</v>
      </c>
      <c r="Q49" s="2">
        <f t="shared" si="9"/>
        <v>3052.0669999999991</v>
      </c>
      <c r="R49" s="89"/>
      <c r="S49">
        <f t="shared" si="6"/>
        <v>5.7899043132383834E-4</v>
      </c>
      <c r="T49">
        <v>0.1</v>
      </c>
      <c r="U49">
        <f t="shared" si="7"/>
        <v>5.7899043132383837E-5</v>
      </c>
      <c r="W49" t="str">
        <f t="shared" si="8"/>
        <v/>
      </c>
    </row>
    <row r="50" spans="1:23" ht="12.95" customHeight="1" x14ac:dyDescent="0.2">
      <c r="A50" s="89" t="s">
        <v>178</v>
      </c>
      <c r="C50" s="92">
        <v>18129.504000000001</v>
      </c>
      <c r="D50" s="21"/>
      <c r="E50">
        <f t="shared" si="1"/>
        <v>-49742.495047601857</v>
      </c>
      <c r="F50">
        <f t="shared" si="2"/>
        <v>-49742.5</v>
      </c>
      <c r="G50">
        <f t="shared" si="3"/>
        <v>2.1312999997462612E-3</v>
      </c>
      <c r="I50">
        <f t="shared" si="4"/>
        <v>2.1312999997462612E-3</v>
      </c>
      <c r="P50">
        <f t="shared" si="5"/>
        <v>0</v>
      </c>
      <c r="Q50" s="2">
        <f t="shared" si="9"/>
        <v>3111.0040000000008</v>
      </c>
      <c r="R50" s="89"/>
      <c r="S50">
        <f t="shared" si="6"/>
        <v>4.5424396889184131E-6</v>
      </c>
      <c r="T50">
        <v>0.1</v>
      </c>
      <c r="U50">
        <f t="shared" si="7"/>
        <v>4.5424396889184133E-7</v>
      </c>
      <c r="W50" t="str">
        <f t="shared" si="8"/>
        <v/>
      </c>
    </row>
    <row r="51" spans="1:23" ht="12.95" customHeight="1" x14ac:dyDescent="0.2">
      <c r="A51" s="89" t="s">
        <v>178</v>
      </c>
      <c r="C51" s="92">
        <v>18154.5</v>
      </c>
      <c r="D51" s="21"/>
      <c r="E51">
        <f t="shared" si="1"/>
        <v>-49684.413058214253</v>
      </c>
      <c r="F51">
        <f t="shared" si="2"/>
        <v>-49684.5</v>
      </c>
      <c r="G51">
        <f t="shared" si="3"/>
        <v>3.7416020000819117E-2</v>
      </c>
      <c r="I51">
        <f t="shared" si="4"/>
        <v>3.7416020000819117E-2</v>
      </c>
      <c r="P51">
        <f t="shared" si="5"/>
        <v>0</v>
      </c>
      <c r="Q51" s="2">
        <f t="shared" si="9"/>
        <v>3136</v>
      </c>
      <c r="R51" s="89"/>
      <c r="S51">
        <f t="shared" si="6"/>
        <v>1.3999585527016962E-3</v>
      </c>
      <c r="T51">
        <v>0.1</v>
      </c>
      <c r="U51">
        <f t="shared" si="7"/>
        <v>1.3999585527016962E-4</v>
      </c>
      <c r="W51" t="str">
        <f t="shared" si="8"/>
        <v/>
      </c>
    </row>
    <row r="52" spans="1:23" ht="12.95" customHeight="1" x14ac:dyDescent="0.2">
      <c r="A52" s="89" t="s">
        <v>178</v>
      </c>
      <c r="C52" s="92">
        <v>18428.582999999999</v>
      </c>
      <c r="D52" s="21"/>
      <c r="E52">
        <f t="shared" si="1"/>
        <v>-49047.53972258763</v>
      </c>
      <c r="F52">
        <f t="shared" si="2"/>
        <v>-49047.5</v>
      </c>
      <c r="G52">
        <f t="shared" si="3"/>
        <v>-1.7094900002120994E-2</v>
      </c>
      <c r="I52">
        <f t="shared" si="4"/>
        <v>-1.7094900002120994E-2</v>
      </c>
      <c r="P52">
        <f t="shared" si="5"/>
        <v>0</v>
      </c>
      <c r="Q52" s="2">
        <f t="shared" si="9"/>
        <v>3410.0829999999987</v>
      </c>
      <c r="R52" s="89"/>
      <c r="S52">
        <f t="shared" si="6"/>
        <v>2.9223560608251638E-4</v>
      </c>
      <c r="T52">
        <v>0.1</v>
      </c>
      <c r="U52">
        <f t="shared" si="7"/>
        <v>2.9223560608251639E-5</v>
      </c>
      <c r="W52" t="str">
        <f t="shared" si="8"/>
        <v/>
      </c>
    </row>
    <row r="53" spans="1:23" ht="12.95" customHeight="1" x14ac:dyDescent="0.2">
      <c r="A53" s="89" t="s">
        <v>178</v>
      </c>
      <c r="C53" s="92">
        <v>18456.504000000001</v>
      </c>
      <c r="D53" s="21"/>
      <c r="E53">
        <f t="shared" si="1"/>
        <v>-48982.661052972835</v>
      </c>
      <c r="F53">
        <f t="shared" si="2"/>
        <v>-48982.5</v>
      </c>
      <c r="G53">
        <f t="shared" ref="G53:G84" si="10">+C53-(C$7+F53*C$8)</f>
        <v>-6.9310299997596303E-2</v>
      </c>
      <c r="I53">
        <f t="shared" ref="I53:I84" si="11">+G53</f>
        <v>-6.9310299997596303E-2</v>
      </c>
      <c r="P53">
        <f t="shared" ref="P53:P84" si="12">+H$4+H$3*F53+H$2*F53^2+H$5*SIN(RADIANS(H$6*F53+H$7))</f>
        <v>0</v>
      </c>
      <c r="Q53" s="2">
        <f t="shared" si="9"/>
        <v>3438.0040000000008</v>
      </c>
      <c r="R53" s="89"/>
      <c r="S53">
        <f t="shared" ref="S53:S84" si="13">+(P53-G53)^2</f>
        <v>4.8039176857567981E-3</v>
      </c>
      <c r="T53">
        <v>0.1</v>
      </c>
      <c r="U53">
        <f t="shared" ref="U53:U84" si="14">T53*S53</f>
        <v>4.8039176857567981E-4</v>
      </c>
      <c r="W53" t="str">
        <f t="shared" si="8"/>
        <v/>
      </c>
    </row>
    <row r="54" spans="1:23" ht="12.95" customHeight="1" x14ac:dyDescent="0.2">
      <c r="A54" s="89" t="s">
        <v>178</v>
      </c>
      <c r="C54" s="92">
        <v>18665.892</v>
      </c>
      <c r="D54" s="21"/>
      <c r="E54">
        <f t="shared" si="1"/>
        <v>-48496.116342063418</v>
      </c>
      <c r="F54">
        <f t="shared" si="2"/>
        <v>-48496</v>
      </c>
      <c r="G54">
        <f t="shared" si="10"/>
        <v>-5.0068640000972664E-2</v>
      </c>
      <c r="I54">
        <f t="shared" si="11"/>
        <v>-5.0068640000972664E-2</v>
      </c>
      <c r="P54">
        <f t="shared" si="12"/>
        <v>0</v>
      </c>
      <c r="Q54" s="2">
        <f t="shared" si="9"/>
        <v>3647.3919999999998</v>
      </c>
      <c r="R54" s="89"/>
      <c r="S54">
        <f t="shared" si="13"/>
        <v>2.5068687115469999E-3</v>
      </c>
      <c r="T54">
        <v>0.1</v>
      </c>
      <c r="U54">
        <f t="shared" si="14"/>
        <v>2.5068687115469999E-4</v>
      </c>
      <c r="W54" t="str">
        <f t="shared" si="8"/>
        <v/>
      </c>
    </row>
    <row r="55" spans="1:23" ht="12.95" customHeight="1" x14ac:dyDescent="0.2">
      <c r="A55" s="89" t="s">
        <v>178</v>
      </c>
      <c r="C55" s="92">
        <v>19514.560000000001</v>
      </c>
      <c r="D55" s="21"/>
      <c r="E55">
        <f t="shared" si="1"/>
        <v>-46524.107789911053</v>
      </c>
      <c r="F55">
        <f t="shared" si="2"/>
        <v>-46524</v>
      </c>
      <c r="G55">
        <f t="shared" si="10"/>
        <v>-4.6388159997150069E-2</v>
      </c>
      <c r="I55">
        <f t="shared" si="11"/>
        <v>-4.6388159997150069E-2</v>
      </c>
      <c r="P55">
        <f t="shared" si="12"/>
        <v>0</v>
      </c>
      <c r="Q55" s="2">
        <f t="shared" si="9"/>
        <v>4496.0600000000013</v>
      </c>
      <c r="R55" s="89"/>
      <c r="S55">
        <f t="shared" si="13"/>
        <v>2.151861387921194E-3</v>
      </c>
      <c r="T55">
        <v>0.1</v>
      </c>
      <c r="U55">
        <f t="shared" si="14"/>
        <v>2.1518613879211942E-4</v>
      </c>
      <c r="W55" t="str">
        <f t="shared" si="8"/>
        <v/>
      </c>
    </row>
    <row r="56" spans="1:23" ht="12.95" customHeight="1" x14ac:dyDescent="0.2">
      <c r="A56" s="89" t="s">
        <v>178</v>
      </c>
      <c r="C56" s="92">
        <v>19556.539000000001</v>
      </c>
      <c r="D56" s="21"/>
      <c r="E56">
        <f t="shared" si="1"/>
        <v>-46426.563229481297</v>
      </c>
      <c r="F56">
        <f t="shared" si="2"/>
        <v>-46426.5</v>
      </c>
      <c r="G56">
        <f t="shared" si="10"/>
        <v>-2.7211259999603499E-2</v>
      </c>
      <c r="I56">
        <f t="shared" si="11"/>
        <v>-2.7211259999603499E-2</v>
      </c>
      <c r="P56">
        <f t="shared" si="12"/>
        <v>0</v>
      </c>
      <c r="Q56" s="2">
        <f t="shared" si="9"/>
        <v>4538.0390000000007</v>
      </c>
      <c r="R56" s="89"/>
      <c r="S56">
        <f t="shared" si="13"/>
        <v>7.4045267076602145E-4</v>
      </c>
      <c r="T56">
        <v>0.1</v>
      </c>
      <c r="U56">
        <f t="shared" si="14"/>
        <v>7.4045267076602153E-5</v>
      </c>
      <c r="W56" t="str">
        <f t="shared" si="8"/>
        <v/>
      </c>
    </row>
    <row r="57" spans="1:23" ht="12.95" customHeight="1" x14ac:dyDescent="0.2">
      <c r="A57" s="89" t="s">
        <v>178</v>
      </c>
      <c r="C57" s="92">
        <v>19811.737000000001</v>
      </c>
      <c r="D57" s="21"/>
      <c r="E57">
        <f t="shared" si="1"/>
        <v>-45833.572049783019</v>
      </c>
      <c r="F57">
        <f t="shared" si="2"/>
        <v>-45833.5</v>
      </c>
      <c r="G57">
        <f t="shared" si="10"/>
        <v>-3.1007139998109778E-2</v>
      </c>
      <c r="I57">
        <f t="shared" si="11"/>
        <v>-3.1007139998109778E-2</v>
      </c>
      <c r="P57">
        <f t="shared" si="12"/>
        <v>0</v>
      </c>
      <c r="Q57" s="2">
        <f t="shared" si="9"/>
        <v>4793.237000000001</v>
      </c>
      <c r="R57" s="89"/>
      <c r="S57">
        <f t="shared" si="13"/>
        <v>9.6144273086237926E-4</v>
      </c>
      <c r="T57">
        <v>0.1</v>
      </c>
      <c r="U57">
        <f t="shared" si="14"/>
        <v>9.6144273086237929E-5</v>
      </c>
      <c r="W57" t="str">
        <f t="shared" si="8"/>
        <v/>
      </c>
    </row>
    <row r="58" spans="1:23" ht="12.95" customHeight="1" x14ac:dyDescent="0.2">
      <c r="A58" s="89" t="s">
        <v>178</v>
      </c>
      <c r="C58" s="92">
        <v>19833.669999999998</v>
      </c>
      <c r="D58" s="21"/>
      <c r="E58">
        <f t="shared" si="1"/>
        <v>-45782.60740451025</v>
      </c>
      <c r="F58">
        <f t="shared" si="2"/>
        <v>-45782.5</v>
      </c>
      <c r="G58">
        <f t="shared" si="10"/>
        <v>-4.6222300003137207E-2</v>
      </c>
      <c r="I58">
        <f t="shared" si="11"/>
        <v>-4.6222300003137207E-2</v>
      </c>
      <c r="P58">
        <f t="shared" si="12"/>
        <v>0</v>
      </c>
      <c r="Q58" s="2">
        <f t="shared" si="9"/>
        <v>4815.1699999999983</v>
      </c>
      <c r="R58" s="89"/>
      <c r="S58">
        <f t="shared" si="13"/>
        <v>2.136501017580018E-3</v>
      </c>
      <c r="T58">
        <v>0.1</v>
      </c>
      <c r="U58">
        <f t="shared" si="14"/>
        <v>2.1365010175800181E-4</v>
      </c>
      <c r="W58" t="str">
        <f t="shared" si="8"/>
        <v/>
      </c>
    </row>
    <row r="59" spans="1:23" ht="12.95" customHeight="1" x14ac:dyDescent="0.2">
      <c r="A59" s="89" t="s">
        <v>178</v>
      </c>
      <c r="C59" s="92">
        <v>20191.728999999999</v>
      </c>
      <c r="D59" s="21"/>
      <c r="E59">
        <f t="shared" si="1"/>
        <v>-44950.603122299624</v>
      </c>
      <c r="F59">
        <f t="shared" si="2"/>
        <v>-44950.5</v>
      </c>
      <c r="G59">
        <f t="shared" si="10"/>
        <v>-4.4379420000041137E-2</v>
      </c>
      <c r="I59">
        <f t="shared" si="11"/>
        <v>-4.4379420000041137E-2</v>
      </c>
      <c r="P59">
        <f t="shared" si="12"/>
        <v>0</v>
      </c>
      <c r="Q59" s="2">
        <f t="shared" si="9"/>
        <v>5173.2289999999994</v>
      </c>
      <c r="R59" s="89"/>
      <c r="S59">
        <f t="shared" si="13"/>
        <v>1.9695329195400513E-3</v>
      </c>
      <c r="T59">
        <v>0.1</v>
      </c>
      <c r="U59">
        <f t="shared" si="14"/>
        <v>1.9695329195400514E-4</v>
      </c>
      <c r="W59" t="str">
        <f t="shared" si="8"/>
        <v/>
      </c>
    </row>
    <row r="60" spans="1:23" ht="12.95" customHeight="1" x14ac:dyDescent="0.2">
      <c r="A60" s="89" t="s">
        <v>178</v>
      </c>
      <c r="C60" s="92">
        <v>20488.887999999999</v>
      </c>
      <c r="D60" s="21"/>
      <c r="E60">
        <f t="shared" si="1"/>
        <v>-44260.109207896065</v>
      </c>
      <c r="F60">
        <f t="shared" si="2"/>
        <v>-44260</v>
      </c>
      <c r="G60">
        <f t="shared" si="10"/>
        <v>-4.699840000102995E-2</v>
      </c>
      <c r="I60">
        <f t="shared" si="11"/>
        <v>-4.699840000102995E-2</v>
      </c>
      <c r="P60">
        <f t="shared" si="12"/>
        <v>0</v>
      </c>
      <c r="Q60" s="2">
        <f t="shared" si="9"/>
        <v>5470.387999999999</v>
      </c>
      <c r="R60" s="89"/>
      <c r="S60">
        <f t="shared" si="13"/>
        <v>2.2088496026568122E-3</v>
      </c>
      <c r="T60">
        <v>0.1</v>
      </c>
      <c r="U60">
        <f t="shared" si="14"/>
        <v>2.2088496026568123E-4</v>
      </c>
      <c r="W60" t="str">
        <f t="shared" si="8"/>
        <v/>
      </c>
    </row>
    <row r="61" spans="1:23" ht="12.95" customHeight="1" x14ac:dyDescent="0.2">
      <c r="A61" s="89" t="s">
        <v>178</v>
      </c>
      <c r="C61" s="92">
        <v>20604.669000000002</v>
      </c>
      <c r="D61" s="21"/>
      <c r="E61">
        <f t="shared" si="1"/>
        <v>-43991.074529816113</v>
      </c>
      <c r="F61">
        <f t="shared" si="2"/>
        <v>-43991</v>
      </c>
      <c r="G61">
        <f t="shared" si="10"/>
        <v>-3.2074439997813897E-2</v>
      </c>
      <c r="I61">
        <f t="shared" si="11"/>
        <v>-3.2074439997813897E-2</v>
      </c>
      <c r="P61">
        <f t="shared" si="12"/>
        <v>0</v>
      </c>
      <c r="Q61" s="2">
        <f t="shared" si="9"/>
        <v>5586.1690000000017</v>
      </c>
      <c r="R61" s="89"/>
      <c r="S61">
        <f t="shared" si="13"/>
        <v>1.0287697011733639E-3</v>
      </c>
      <c r="T61">
        <v>0.1</v>
      </c>
      <c r="U61">
        <f t="shared" si="14"/>
        <v>1.0287697011733639E-4</v>
      </c>
      <c r="W61" t="str">
        <f t="shared" si="8"/>
        <v/>
      </c>
    </row>
    <row r="62" spans="1:23" ht="12.95" customHeight="1" x14ac:dyDescent="0.2">
      <c r="A62" s="89" t="s">
        <v>178</v>
      </c>
      <c r="C62" s="92">
        <v>20828.900000000001</v>
      </c>
      <c r="D62" s="21"/>
      <c r="E62">
        <f t="shared" si="1"/>
        <v>-43470.039861774341</v>
      </c>
      <c r="F62">
        <f t="shared" si="2"/>
        <v>-43470</v>
      </c>
      <c r="G62">
        <f t="shared" si="10"/>
        <v>-1.7154799999843817E-2</v>
      </c>
      <c r="I62">
        <f t="shared" si="11"/>
        <v>-1.7154799999843817E-2</v>
      </c>
      <c r="P62">
        <f t="shared" si="12"/>
        <v>0</v>
      </c>
      <c r="Q62" s="2">
        <f t="shared" si="9"/>
        <v>5810.4000000000015</v>
      </c>
      <c r="R62" s="89"/>
      <c r="S62">
        <f t="shared" si="13"/>
        <v>2.9428716303464141E-4</v>
      </c>
      <c r="T62">
        <v>0.1</v>
      </c>
      <c r="U62">
        <f t="shared" si="14"/>
        <v>2.9428716303464141E-5</v>
      </c>
      <c r="W62" t="str">
        <f t="shared" si="8"/>
        <v/>
      </c>
    </row>
    <row r="63" spans="1:23" ht="12.95" customHeight="1" x14ac:dyDescent="0.2">
      <c r="A63" s="89" t="s">
        <v>178</v>
      </c>
      <c r="C63" s="92">
        <v>21230.875</v>
      </c>
      <c r="D63" s="21"/>
      <c r="E63">
        <f t="shared" si="1"/>
        <v>-42535.990106450183</v>
      </c>
      <c r="F63">
        <f t="shared" si="2"/>
        <v>-42536</v>
      </c>
      <c r="G63">
        <f t="shared" si="10"/>
        <v>4.2577599997457583E-3</v>
      </c>
      <c r="I63">
        <f t="shared" si="11"/>
        <v>4.2577599997457583E-3</v>
      </c>
      <c r="P63">
        <f t="shared" si="12"/>
        <v>0</v>
      </c>
      <c r="Q63" s="2">
        <f t="shared" si="9"/>
        <v>6212.375</v>
      </c>
      <c r="R63" s="89"/>
      <c r="S63">
        <f t="shared" si="13"/>
        <v>1.8128520215434999E-5</v>
      </c>
      <c r="T63">
        <v>0.1</v>
      </c>
      <c r="U63">
        <f t="shared" si="14"/>
        <v>1.8128520215434999E-6</v>
      </c>
      <c r="W63" t="str">
        <f t="shared" si="8"/>
        <v/>
      </c>
    </row>
    <row r="64" spans="1:23" ht="12.95" customHeight="1" x14ac:dyDescent="0.2">
      <c r="A64" s="89" t="s">
        <v>178</v>
      </c>
      <c r="C64" s="92">
        <v>21247.853999999999</v>
      </c>
      <c r="D64" s="21"/>
      <c r="E64">
        <f t="shared" si="1"/>
        <v>-42496.536830013472</v>
      </c>
      <c r="F64">
        <f t="shared" si="2"/>
        <v>-42496.5</v>
      </c>
      <c r="G64">
        <f t="shared" si="10"/>
        <v>-1.5850060000957455E-2</v>
      </c>
      <c r="I64">
        <f t="shared" si="11"/>
        <v>-1.5850060000957455E-2</v>
      </c>
      <c r="P64">
        <f t="shared" si="12"/>
        <v>0</v>
      </c>
      <c r="Q64" s="2">
        <f t="shared" si="9"/>
        <v>6229.3539999999994</v>
      </c>
      <c r="R64" s="89"/>
      <c r="S64">
        <f t="shared" si="13"/>
        <v>2.5122440203395146E-4</v>
      </c>
      <c r="T64">
        <v>0.1</v>
      </c>
      <c r="U64">
        <f t="shared" si="14"/>
        <v>2.5122440203395146E-5</v>
      </c>
      <c r="W64" t="str">
        <f t="shared" si="8"/>
        <v/>
      </c>
    </row>
    <row r="65" spans="1:23" ht="12.95" customHeight="1" x14ac:dyDescent="0.2">
      <c r="A65" s="89" t="s">
        <v>178</v>
      </c>
      <c r="C65" s="92">
        <v>21318.634999999998</v>
      </c>
      <c r="D65" s="21"/>
      <c r="E65">
        <f t="shared" si="1"/>
        <v>-42332.066463121009</v>
      </c>
      <c r="F65">
        <f t="shared" si="2"/>
        <v>-42332</v>
      </c>
      <c r="G65">
        <f t="shared" si="10"/>
        <v>-2.8602880000107689E-2</v>
      </c>
      <c r="I65">
        <f t="shared" si="11"/>
        <v>-2.8602880000107689E-2</v>
      </c>
      <c r="P65">
        <f t="shared" si="12"/>
        <v>0</v>
      </c>
      <c r="Q65" s="2">
        <f t="shared" si="9"/>
        <v>6300.1349999999984</v>
      </c>
      <c r="R65" s="89"/>
      <c r="S65">
        <f t="shared" si="13"/>
        <v>8.1812474430056046E-4</v>
      </c>
      <c r="T65">
        <v>0.1</v>
      </c>
      <c r="U65">
        <f t="shared" si="14"/>
        <v>8.1812474430056055E-5</v>
      </c>
      <c r="W65" t="str">
        <f t="shared" si="8"/>
        <v/>
      </c>
    </row>
    <row r="66" spans="1:23" ht="12.95" customHeight="1" x14ac:dyDescent="0.2">
      <c r="A66" s="89" t="s">
        <v>178</v>
      </c>
      <c r="C66" s="92">
        <v>21360.592000000001</v>
      </c>
      <c r="D66" s="21"/>
      <c r="E66">
        <f t="shared" si="1"/>
        <v>-42234.573023021156</v>
      </c>
      <c r="F66">
        <f t="shared" si="2"/>
        <v>-42234.5</v>
      </c>
      <c r="G66">
        <f t="shared" si="10"/>
        <v>-3.1425979999767151E-2</v>
      </c>
      <c r="I66">
        <f t="shared" si="11"/>
        <v>-3.1425979999767151E-2</v>
      </c>
      <c r="P66">
        <f t="shared" si="12"/>
        <v>0</v>
      </c>
      <c r="Q66" s="2">
        <f t="shared" si="9"/>
        <v>6342.0920000000006</v>
      </c>
      <c r="R66" s="89"/>
      <c r="S66">
        <f t="shared" si="13"/>
        <v>9.8759221894576497E-4</v>
      </c>
      <c r="T66">
        <v>0.1</v>
      </c>
      <c r="U66">
        <f t="shared" si="14"/>
        <v>9.8759221894576506E-5</v>
      </c>
      <c r="W66" t="str">
        <f t="shared" si="8"/>
        <v/>
      </c>
    </row>
    <row r="67" spans="1:23" ht="12.95" customHeight="1" x14ac:dyDescent="0.2">
      <c r="A67" s="89" t="s">
        <v>178</v>
      </c>
      <c r="C67" s="92">
        <v>21613.861000000001</v>
      </c>
      <c r="D67" s="21"/>
      <c r="E67">
        <f t="shared" si="1"/>
        <v>-41646.064166795783</v>
      </c>
      <c r="F67">
        <f t="shared" si="2"/>
        <v>-41646</v>
      </c>
      <c r="G67">
        <f t="shared" si="10"/>
        <v>-2.761463999922853E-2</v>
      </c>
      <c r="I67">
        <f t="shared" si="11"/>
        <v>-2.761463999922853E-2</v>
      </c>
      <c r="P67">
        <f t="shared" si="12"/>
        <v>0</v>
      </c>
      <c r="Q67" s="2">
        <f t="shared" si="9"/>
        <v>6595.3610000000008</v>
      </c>
      <c r="R67" s="89"/>
      <c r="S67">
        <f t="shared" si="13"/>
        <v>7.625683422869923E-4</v>
      </c>
      <c r="T67">
        <v>0.1</v>
      </c>
      <c r="U67">
        <f t="shared" si="14"/>
        <v>7.6256834228699232E-5</v>
      </c>
      <c r="W67" t="str">
        <f t="shared" si="8"/>
        <v/>
      </c>
    </row>
    <row r="68" spans="1:23" ht="12.95" customHeight="1" x14ac:dyDescent="0.2">
      <c r="A68" s="89" t="s">
        <v>178</v>
      </c>
      <c r="C68" s="92">
        <v>21692.634999999998</v>
      </c>
      <c r="D68" s="21"/>
      <c r="E68">
        <f t="shared" si="1"/>
        <v>-41463.020854585062</v>
      </c>
      <c r="F68">
        <f t="shared" si="2"/>
        <v>-41463</v>
      </c>
      <c r="G68">
        <f t="shared" si="10"/>
        <v>-8.9749200014921371E-3</v>
      </c>
      <c r="I68">
        <f t="shared" si="11"/>
        <v>-8.9749200014921371E-3</v>
      </c>
      <c r="P68">
        <f t="shared" si="12"/>
        <v>0</v>
      </c>
      <c r="Q68" s="2">
        <f t="shared" si="9"/>
        <v>6674.1349999999984</v>
      </c>
      <c r="R68" s="89"/>
      <c r="S68">
        <f t="shared" si="13"/>
        <v>8.0549189033183628E-5</v>
      </c>
      <c r="T68">
        <v>0.1</v>
      </c>
      <c r="U68">
        <f t="shared" si="14"/>
        <v>8.0549189033183635E-6</v>
      </c>
      <c r="W68" t="str">
        <f t="shared" si="8"/>
        <v/>
      </c>
    </row>
    <row r="69" spans="1:23" ht="12.95" customHeight="1" x14ac:dyDescent="0.2">
      <c r="A69" s="89" t="s">
        <v>178</v>
      </c>
      <c r="C69" s="92">
        <v>22002.733</v>
      </c>
      <c r="D69" s="21"/>
      <c r="E69">
        <f t="shared" si="1"/>
        <v>-40742.461215238058</v>
      </c>
      <c r="F69">
        <f t="shared" si="2"/>
        <v>-40742.5</v>
      </c>
      <c r="G69">
        <f t="shared" si="10"/>
        <v>1.6691299999365583E-2</v>
      </c>
      <c r="I69">
        <f t="shared" si="11"/>
        <v>1.6691299999365583E-2</v>
      </c>
      <c r="P69">
        <f t="shared" si="12"/>
        <v>0</v>
      </c>
      <c r="Q69" s="2">
        <f t="shared" si="9"/>
        <v>6984.2330000000002</v>
      </c>
      <c r="R69" s="89"/>
      <c r="S69">
        <f t="shared" si="13"/>
        <v>2.7859949566882151E-4</v>
      </c>
      <c r="T69">
        <v>0.1</v>
      </c>
      <c r="U69">
        <f t="shared" si="14"/>
        <v>2.7859949566882151E-5</v>
      </c>
      <c r="W69" t="str">
        <f t="shared" si="8"/>
        <v/>
      </c>
    </row>
    <row r="70" spans="1:23" ht="12.95" customHeight="1" x14ac:dyDescent="0.2">
      <c r="A70" s="89" t="s">
        <v>178</v>
      </c>
      <c r="C70" s="92">
        <v>22042.686000000002</v>
      </c>
      <c r="D70" s="21"/>
      <c r="E70">
        <f t="shared" si="1"/>
        <v>-40649.624372463091</v>
      </c>
      <c r="F70">
        <f t="shared" si="2"/>
        <v>-40649.5</v>
      </c>
      <c r="G70">
        <f t="shared" si="10"/>
        <v>-5.3524579998338595E-2</v>
      </c>
      <c r="I70">
        <f t="shared" si="11"/>
        <v>-5.3524579998338595E-2</v>
      </c>
      <c r="P70">
        <f t="shared" si="12"/>
        <v>0</v>
      </c>
      <c r="Q70" s="2">
        <f t="shared" si="9"/>
        <v>7024.1860000000015</v>
      </c>
      <c r="R70" s="89"/>
      <c r="S70">
        <f t="shared" si="13"/>
        <v>2.8648806639985482E-3</v>
      </c>
      <c r="T70">
        <v>0.1</v>
      </c>
      <c r="U70">
        <f t="shared" si="14"/>
        <v>2.8648806639985485E-4</v>
      </c>
      <c r="W70" t="str">
        <f t="shared" si="8"/>
        <v/>
      </c>
    </row>
    <row r="71" spans="1:23" ht="12.95" customHeight="1" x14ac:dyDescent="0.2">
      <c r="A71" s="89" t="s">
        <v>178</v>
      </c>
      <c r="C71" s="92">
        <v>22092.600999999999</v>
      </c>
      <c r="D71" s="21"/>
      <c r="E71">
        <f t="shared" si="1"/>
        <v>-40533.639314842585</v>
      </c>
      <c r="F71">
        <f t="shared" si="2"/>
        <v>-40533.5</v>
      </c>
      <c r="G71">
        <f t="shared" si="10"/>
        <v>-5.9955140000965912E-2</v>
      </c>
      <c r="I71">
        <f t="shared" si="11"/>
        <v>-5.9955140000965912E-2</v>
      </c>
      <c r="P71">
        <f t="shared" si="12"/>
        <v>0</v>
      </c>
      <c r="Q71" s="2">
        <f t="shared" si="9"/>
        <v>7074.1009999999987</v>
      </c>
      <c r="R71" s="89"/>
      <c r="S71">
        <f t="shared" si="13"/>
        <v>3.5946188125354226E-3</v>
      </c>
      <c r="T71">
        <v>0.1</v>
      </c>
      <c r="U71">
        <f t="shared" si="14"/>
        <v>3.594618812535423E-4</v>
      </c>
      <c r="W71" t="str">
        <f t="shared" si="8"/>
        <v/>
      </c>
    </row>
    <row r="72" spans="1:23" ht="12.95" customHeight="1" x14ac:dyDescent="0.2">
      <c r="A72" s="89" t="s">
        <v>178</v>
      </c>
      <c r="C72" s="92">
        <v>22355.828000000001</v>
      </c>
      <c r="D72" s="21"/>
      <c r="E72">
        <f t="shared" si="1"/>
        <v>-39921.9915383771</v>
      </c>
      <c r="F72">
        <f t="shared" si="2"/>
        <v>-39922</v>
      </c>
      <c r="G72">
        <f t="shared" si="10"/>
        <v>3.6415200011106208E-3</v>
      </c>
      <c r="I72">
        <f t="shared" si="11"/>
        <v>3.6415200011106208E-3</v>
      </c>
      <c r="P72">
        <f t="shared" si="12"/>
        <v>0</v>
      </c>
      <c r="Q72" s="2">
        <f t="shared" si="9"/>
        <v>7337.3280000000013</v>
      </c>
      <c r="R72" s="89"/>
      <c r="S72">
        <f t="shared" si="13"/>
        <v>1.3260667918488695E-5</v>
      </c>
      <c r="T72">
        <v>0.1</v>
      </c>
      <c r="U72">
        <f t="shared" si="14"/>
        <v>1.3260667918488695E-6</v>
      </c>
      <c r="W72" t="str">
        <f t="shared" si="8"/>
        <v/>
      </c>
    </row>
    <row r="73" spans="1:23" ht="12.95" customHeight="1" x14ac:dyDescent="0.2">
      <c r="A73" s="89" t="s">
        <v>178</v>
      </c>
      <c r="C73" s="92">
        <v>22366.741000000002</v>
      </c>
      <c r="D73" s="21"/>
      <c r="E73">
        <f t="shared" si="1"/>
        <v>-39896.633531088453</v>
      </c>
      <c r="F73">
        <f t="shared" si="2"/>
        <v>-39896.5</v>
      </c>
      <c r="G73">
        <f t="shared" si="10"/>
        <v>-5.7466059999569552E-2</v>
      </c>
      <c r="I73">
        <f t="shared" si="11"/>
        <v>-5.7466059999569552E-2</v>
      </c>
      <c r="P73">
        <f t="shared" si="12"/>
        <v>0</v>
      </c>
      <c r="Q73" s="2">
        <f t="shared" si="9"/>
        <v>7348.2410000000018</v>
      </c>
      <c r="R73" s="89"/>
      <c r="S73">
        <f t="shared" si="13"/>
        <v>3.3023480518741279E-3</v>
      </c>
      <c r="T73">
        <v>0.1</v>
      </c>
      <c r="U73">
        <f t="shared" si="14"/>
        <v>3.3023480518741283E-4</v>
      </c>
      <c r="W73" t="str">
        <f t="shared" si="8"/>
        <v/>
      </c>
    </row>
    <row r="74" spans="1:23" ht="12.95" customHeight="1" x14ac:dyDescent="0.2">
      <c r="A74" s="89" t="s">
        <v>178</v>
      </c>
      <c r="C74" s="92">
        <v>22391.725999999999</v>
      </c>
      <c r="D74" s="21"/>
      <c r="E74">
        <f t="shared" si="1"/>
        <v>-39838.577101865812</v>
      </c>
      <c r="F74">
        <f t="shared" si="2"/>
        <v>-39838.5</v>
      </c>
      <c r="G74">
        <f t="shared" si="10"/>
        <v>-3.3181340000737691E-2</v>
      </c>
      <c r="I74">
        <f t="shared" si="11"/>
        <v>-3.3181340000737691E-2</v>
      </c>
      <c r="P74">
        <f t="shared" si="12"/>
        <v>0</v>
      </c>
      <c r="Q74" s="2">
        <f t="shared" si="9"/>
        <v>7373.2259999999987</v>
      </c>
      <c r="R74" s="89"/>
      <c r="S74">
        <f t="shared" si="13"/>
        <v>1.1010013242445551E-3</v>
      </c>
      <c r="T74">
        <v>0.1</v>
      </c>
      <c r="U74">
        <f t="shared" si="14"/>
        <v>1.1010013242445552E-4</v>
      </c>
      <c r="W74" t="str">
        <f t="shared" si="8"/>
        <v/>
      </c>
    </row>
    <row r="75" spans="1:23" ht="12.95" customHeight="1" x14ac:dyDescent="0.2">
      <c r="A75" s="89" t="s">
        <v>178</v>
      </c>
      <c r="C75" s="92">
        <v>22405.698</v>
      </c>
      <c r="D75" s="21"/>
      <c r="E75">
        <f t="shared" si="1"/>
        <v>-39806.111045067773</v>
      </c>
      <c r="F75">
        <f t="shared" si="2"/>
        <v>-39806</v>
      </c>
      <c r="G75">
        <f t="shared" si="10"/>
        <v>-4.7789039999770466E-2</v>
      </c>
      <c r="I75">
        <f t="shared" si="11"/>
        <v>-4.7789039999770466E-2</v>
      </c>
      <c r="P75">
        <f t="shared" si="12"/>
        <v>0</v>
      </c>
      <c r="Q75" s="2">
        <f t="shared" si="9"/>
        <v>7387.1980000000003</v>
      </c>
      <c r="R75" s="89"/>
      <c r="S75">
        <f t="shared" si="13"/>
        <v>2.2837923440996617E-3</v>
      </c>
      <c r="T75">
        <v>0.1</v>
      </c>
      <c r="U75">
        <f t="shared" si="14"/>
        <v>2.2837923440996617E-4</v>
      </c>
      <c r="W75" t="str">
        <f t="shared" si="8"/>
        <v/>
      </c>
    </row>
    <row r="76" spans="1:23" ht="12.95" customHeight="1" x14ac:dyDescent="0.2">
      <c r="A76" s="89" t="s">
        <v>178</v>
      </c>
      <c r="C76" s="92">
        <v>22673.863000000001</v>
      </c>
      <c r="D76" s="21"/>
      <c r="E76">
        <f t="shared" si="1"/>
        <v>-39182.98907818798</v>
      </c>
      <c r="F76">
        <f t="shared" si="2"/>
        <v>-39183</v>
      </c>
      <c r="G76">
        <f t="shared" si="10"/>
        <v>4.7002800019981805E-3</v>
      </c>
      <c r="I76">
        <f t="shared" si="11"/>
        <v>4.7002800019981805E-3</v>
      </c>
      <c r="P76">
        <f t="shared" si="12"/>
        <v>0</v>
      </c>
      <c r="Q76" s="2">
        <f t="shared" si="9"/>
        <v>7655.3630000000012</v>
      </c>
      <c r="R76" s="89"/>
      <c r="S76">
        <f t="shared" si="13"/>
        <v>2.2092632097184017E-5</v>
      </c>
      <c r="T76">
        <v>0.1</v>
      </c>
      <c r="U76">
        <f t="shared" si="14"/>
        <v>2.2092632097184017E-6</v>
      </c>
      <c r="W76" t="str">
        <f t="shared" si="8"/>
        <v/>
      </c>
    </row>
    <row r="77" spans="1:23" ht="12.95" customHeight="1" x14ac:dyDescent="0.2">
      <c r="A77" s="89" t="s">
        <v>178</v>
      </c>
      <c r="C77" s="92">
        <v>22696.832999999999</v>
      </c>
      <c r="D77" s="21"/>
      <c r="E77">
        <f t="shared" si="1"/>
        <v>-39129.614806455182</v>
      </c>
      <c r="F77">
        <f t="shared" si="2"/>
        <v>-39129.5</v>
      </c>
      <c r="G77">
        <f t="shared" si="10"/>
        <v>-4.940777999945567E-2</v>
      </c>
      <c r="I77">
        <f t="shared" si="11"/>
        <v>-4.940777999945567E-2</v>
      </c>
      <c r="P77">
        <f t="shared" si="12"/>
        <v>0</v>
      </c>
      <c r="Q77" s="2">
        <f t="shared" si="9"/>
        <v>7678.3329999999987</v>
      </c>
      <c r="R77" s="89"/>
      <c r="S77">
        <f t="shared" si="13"/>
        <v>2.4411287244746117E-3</v>
      </c>
      <c r="T77">
        <v>0.1</v>
      </c>
      <c r="U77">
        <f t="shared" si="14"/>
        <v>2.4411287244746117E-4</v>
      </c>
      <c r="W77" t="str">
        <f t="shared" si="8"/>
        <v/>
      </c>
    </row>
    <row r="78" spans="1:23" ht="12.95" customHeight="1" x14ac:dyDescent="0.2">
      <c r="A78" s="89" t="s">
        <v>178</v>
      </c>
      <c r="C78" s="92">
        <v>22705.877</v>
      </c>
      <c r="D78" s="21"/>
      <c r="E78">
        <f t="shared" si="1"/>
        <v>-39108.599703557855</v>
      </c>
      <c r="F78">
        <f t="shared" si="2"/>
        <v>-39108.5</v>
      </c>
      <c r="G78">
        <f t="shared" si="10"/>
        <v>-4.290813999978127E-2</v>
      </c>
      <c r="I78">
        <f t="shared" si="11"/>
        <v>-4.290813999978127E-2</v>
      </c>
      <c r="P78">
        <f t="shared" si="12"/>
        <v>0</v>
      </c>
      <c r="Q78" s="2">
        <f t="shared" si="9"/>
        <v>7687.3770000000004</v>
      </c>
      <c r="R78" s="89"/>
      <c r="S78">
        <f t="shared" si="13"/>
        <v>1.8411084782408295E-3</v>
      </c>
      <c r="T78">
        <v>0.1</v>
      </c>
      <c r="U78">
        <f t="shared" si="14"/>
        <v>1.8411084782408296E-4</v>
      </c>
      <c r="W78" t="str">
        <f t="shared" si="8"/>
        <v/>
      </c>
    </row>
    <row r="79" spans="1:23" ht="12.95" customHeight="1" x14ac:dyDescent="0.2">
      <c r="A79" s="89" t="s">
        <v>178</v>
      </c>
      <c r="C79" s="92">
        <v>22738.806</v>
      </c>
      <c r="D79" s="21"/>
      <c r="E79">
        <f t="shared" si="1"/>
        <v>-39032.084187933571</v>
      </c>
      <c r="F79">
        <f t="shared" si="2"/>
        <v>-39032</v>
      </c>
      <c r="G79">
        <f t="shared" si="10"/>
        <v>-3.6230879999493482E-2</v>
      </c>
      <c r="I79">
        <f t="shared" si="11"/>
        <v>-3.6230879999493482E-2</v>
      </c>
      <c r="P79">
        <f t="shared" si="12"/>
        <v>0</v>
      </c>
      <c r="Q79" s="2">
        <f t="shared" si="9"/>
        <v>7720.3060000000005</v>
      </c>
      <c r="R79" s="89"/>
      <c r="S79">
        <f t="shared" si="13"/>
        <v>1.3126766655376968E-3</v>
      </c>
      <c r="T79">
        <v>0.1</v>
      </c>
      <c r="U79">
        <f t="shared" si="14"/>
        <v>1.3126766655376969E-4</v>
      </c>
      <c r="W79" t="str">
        <f t="shared" si="8"/>
        <v/>
      </c>
    </row>
    <row r="80" spans="1:23" ht="12.95" customHeight="1" x14ac:dyDescent="0.2">
      <c r="A80" s="89" t="s">
        <v>178</v>
      </c>
      <c r="C80" s="92">
        <v>22767.684000000001</v>
      </c>
      <c r="D80" s="21"/>
      <c r="E80">
        <f t="shared" si="1"/>
        <v>-38964.981783967531</v>
      </c>
      <c r="F80">
        <f t="shared" si="2"/>
        <v>-38965</v>
      </c>
      <c r="G80">
        <f t="shared" si="10"/>
        <v>7.8394000011030585E-3</v>
      </c>
      <c r="I80">
        <f t="shared" si="11"/>
        <v>7.8394000011030585E-3</v>
      </c>
      <c r="P80">
        <f t="shared" si="12"/>
        <v>0</v>
      </c>
      <c r="Q80" s="2">
        <f t="shared" si="9"/>
        <v>7749.1840000000011</v>
      </c>
      <c r="R80" s="89"/>
      <c r="S80">
        <f t="shared" si="13"/>
        <v>6.1456192377294639E-5</v>
      </c>
      <c r="T80">
        <v>0.1</v>
      </c>
      <c r="U80">
        <f t="shared" si="14"/>
        <v>6.1456192377294642E-6</v>
      </c>
      <c r="W80" t="str">
        <f t="shared" si="8"/>
        <v/>
      </c>
    </row>
    <row r="81" spans="1:23" ht="12.95" customHeight="1" x14ac:dyDescent="0.2">
      <c r="A81" s="89" t="s">
        <v>178</v>
      </c>
      <c r="C81" s="92">
        <v>22837.582999999999</v>
      </c>
      <c r="D81" s="21"/>
      <c r="E81">
        <f t="shared" si="1"/>
        <v>-38802.560877574339</v>
      </c>
      <c r="F81">
        <f t="shared" si="2"/>
        <v>-38802.5</v>
      </c>
      <c r="G81">
        <f t="shared" si="10"/>
        <v>-2.6199100000667386E-2</v>
      </c>
      <c r="I81">
        <f t="shared" si="11"/>
        <v>-2.6199100000667386E-2</v>
      </c>
      <c r="P81">
        <f t="shared" si="12"/>
        <v>0</v>
      </c>
      <c r="Q81" s="2">
        <f t="shared" si="9"/>
        <v>7819.0829999999987</v>
      </c>
      <c r="R81" s="89"/>
      <c r="S81">
        <f t="shared" si="13"/>
        <v>6.8639284084496979E-4</v>
      </c>
      <c r="T81">
        <v>0.1</v>
      </c>
      <c r="U81">
        <f t="shared" si="14"/>
        <v>6.8639284084496979E-5</v>
      </c>
      <c r="W81" t="str">
        <f t="shared" si="8"/>
        <v/>
      </c>
    </row>
    <row r="82" spans="1:23" ht="12.95" customHeight="1" x14ac:dyDescent="0.2">
      <c r="A82" s="89" t="s">
        <v>178</v>
      </c>
      <c r="C82" s="92">
        <v>23394.894</v>
      </c>
      <c r="D82" s="21"/>
      <c r="E82">
        <f t="shared" si="1"/>
        <v>-37507.564414636436</v>
      </c>
      <c r="F82">
        <f t="shared" si="2"/>
        <v>-37507.5</v>
      </c>
      <c r="G82">
        <f t="shared" si="10"/>
        <v>-2.7721300000848714E-2</v>
      </c>
      <c r="I82">
        <f t="shared" si="11"/>
        <v>-2.7721300000848714E-2</v>
      </c>
      <c r="P82">
        <f t="shared" si="12"/>
        <v>0</v>
      </c>
      <c r="Q82" s="2">
        <f t="shared" si="9"/>
        <v>8376.3940000000002</v>
      </c>
      <c r="R82" s="89"/>
      <c r="S82">
        <f t="shared" si="13"/>
        <v>7.6847047373705495E-4</v>
      </c>
      <c r="T82">
        <v>0.1</v>
      </c>
      <c r="U82">
        <f t="shared" si="14"/>
        <v>7.6847047373705495E-5</v>
      </c>
      <c r="W82" t="str">
        <f t="shared" si="8"/>
        <v/>
      </c>
    </row>
    <row r="83" spans="1:23" ht="12.95" customHeight="1" x14ac:dyDescent="0.2">
      <c r="A83" s="89" t="s">
        <v>178</v>
      </c>
      <c r="C83" s="92">
        <v>23528.545999999998</v>
      </c>
      <c r="D83" s="21"/>
      <c r="E83">
        <f t="shared" si="1"/>
        <v>-37197.003763106906</v>
      </c>
      <c r="F83">
        <f t="shared" si="2"/>
        <v>-37197</v>
      </c>
      <c r="G83">
        <f t="shared" si="10"/>
        <v>-1.6194800009543542E-3</v>
      </c>
      <c r="I83">
        <f t="shared" si="11"/>
        <v>-1.6194800009543542E-3</v>
      </c>
      <c r="P83">
        <f t="shared" si="12"/>
        <v>0</v>
      </c>
      <c r="Q83" s="2">
        <f t="shared" si="9"/>
        <v>8510.0459999999985</v>
      </c>
      <c r="R83" s="89"/>
      <c r="S83">
        <f t="shared" si="13"/>
        <v>2.6227154734911152E-6</v>
      </c>
      <c r="T83">
        <v>0.1</v>
      </c>
      <c r="U83">
        <f t="shared" si="14"/>
        <v>2.6227154734911154E-7</v>
      </c>
      <c r="W83" t="str">
        <f t="shared" si="8"/>
        <v/>
      </c>
    </row>
    <row r="84" spans="1:23" ht="12.95" customHeight="1" x14ac:dyDescent="0.2">
      <c r="A84" s="89" t="s">
        <v>178</v>
      </c>
      <c r="C84" s="92">
        <v>23788.830999999998</v>
      </c>
      <c r="D84" s="21"/>
      <c r="E84">
        <f t="shared" si="1"/>
        <v>-36592.192168941729</v>
      </c>
      <c r="F84">
        <f t="shared" si="2"/>
        <v>-36592</v>
      </c>
      <c r="G84">
        <f t="shared" si="10"/>
        <v>-8.2701280000037514E-2</v>
      </c>
      <c r="I84">
        <f t="shared" si="11"/>
        <v>-8.2701280000037514E-2</v>
      </c>
      <c r="P84">
        <f t="shared" si="12"/>
        <v>0</v>
      </c>
      <c r="Q84" s="2">
        <f t="shared" si="9"/>
        <v>8770.3309999999983</v>
      </c>
      <c r="R84" s="89"/>
      <c r="S84">
        <f t="shared" si="13"/>
        <v>6.8395017136446048E-3</v>
      </c>
      <c r="T84">
        <v>0.1</v>
      </c>
      <c r="U84">
        <f t="shared" si="14"/>
        <v>6.839501713644605E-4</v>
      </c>
      <c r="W84" t="str">
        <f t="shared" si="8"/>
        <v/>
      </c>
    </row>
    <row r="85" spans="1:23" ht="12.95" customHeight="1" x14ac:dyDescent="0.2">
      <c r="A85" s="89" t="s">
        <v>178</v>
      </c>
      <c r="C85" s="92">
        <v>24236.633999999998</v>
      </c>
      <c r="D85" s="21"/>
      <c r="E85">
        <f t="shared" ref="E85:E148" si="15">+(C85-C$7)/C$8</f>
        <v>-35551.654119104242</v>
      </c>
      <c r="F85">
        <f t="shared" ref="F85:F148" si="16">ROUND(2*E85,0)/2</f>
        <v>-35551.5</v>
      </c>
      <c r="G85">
        <f t="shared" ref="G85:G90" si="17">+C85-(C$7+F85*C$8)</f>
        <v>-6.6326259999186732E-2</v>
      </c>
      <c r="I85">
        <f t="shared" ref="I85:I90" si="18">+G85</f>
        <v>-6.6326259999186732E-2</v>
      </c>
      <c r="P85">
        <f t="shared" ref="P85:P116" si="19">+H$4+H$3*F85+H$2*F85^2+H$5*SIN(RADIANS(H$6*F85+H$7))</f>
        <v>0</v>
      </c>
      <c r="Q85" s="2">
        <f t="shared" si="9"/>
        <v>9218.1339999999982</v>
      </c>
      <c r="R85" s="89"/>
      <c r="S85">
        <f t="shared" ref="S85:S90" si="20">+(P85-G85)^2</f>
        <v>4.3991727654797176E-3</v>
      </c>
      <c r="T85">
        <v>0.1</v>
      </c>
      <c r="U85">
        <f t="shared" ref="U85:U116" si="21">T85*S85</f>
        <v>4.3991727654797176E-4</v>
      </c>
      <c r="W85" t="str">
        <f t="shared" si="8"/>
        <v/>
      </c>
    </row>
    <row r="86" spans="1:23" ht="12.95" customHeight="1" x14ac:dyDescent="0.2">
      <c r="A86" s="89" t="s">
        <v>178</v>
      </c>
      <c r="C86" s="92">
        <v>24241.644</v>
      </c>
      <c r="D86" s="21"/>
      <c r="E86">
        <f t="shared" si="15"/>
        <v>-35540.012625792027</v>
      </c>
      <c r="F86">
        <f t="shared" si="16"/>
        <v>-35540</v>
      </c>
      <c r="G86">
        <f t="shared" si="17"/>
        <v>-5.4335999993782025E-3</v>
      </c>
      <c r="I86">
        <f t="shared" si="18"/>
        <v>-5.4335999993782025E-3</v>
      </c>
      <c r="P86">
        <f t="shared" si="19"/>
        <v>0</v>
      </c>
      <c r="Q86" s="2">
        <f t="shared" si="9"/>
        <v>9223.1440000000002</v>
      </c>
      <c r="R86" s="89"/>
      <c r="S86">
        <f t="shared" si="20"/>
        <v>2.9524008953242801E-5</v>
      </c>
      <c r="T86">
        <v>0.1</v>
      </c>
      <c r="U86">
        <f t="shared" si="21"/>
        <v>2.9524008953242801E-6</v>
      </c>
      <c r="W86" t="str">
        <f t="shared" ref="W86:W149" si="22">IF(C86=C85,99998,"")</f>
        <v/>
      </c>
    </row>
    <row r="87" spans="1:23" ht="12.95" customHeight="1" x14ac:dyDescent="0.2">
      <c r="A87" s="89" t="s">
        <v>178</v>
      </c>
      <c r="C87" s="92">
        <v>24483.932000000001</v>
      </c>
      <c r="D87" s="21"/>
      <c r="E87">
        <f t="shared" si="15"/>
        <v>-34977.019785147757</v>
      </c>
      <c r="F87">
        <f t="shared" si="16"/>
        <v>-34977</v>
      </c>
      <c r="G87">
        <f t="shared" si="17"/>
        <v>-8.5146799974609166E-3</v>
      </c>
      <c r="I87">
        <f t="shared" si="18"/>
        <v>-8.5146799974609166E-3</v>
      </c>
      <c r="P87">
        <f t="shared" si="19"/>
        <v>0</v>
      </c>
      <c r="Q87" s="2">
        <f t="shared" ref="Q87:Q150" si="23">+C87-15018.5</f>
        <v>9465.4320000000007</v>
      </c>
      <c r="R87" s="89"/>
      <c r="S87">
        <f t="shared" si="20"/>
        <v>7.2499775459161035E-5</v>
      </c>
      <c r="T87">
        <v>0.1</v>
      </c>
      <c r="U87">
        <f t="shared" si="21"/>
        <v>7.2499775459161036E-6</v>
      </c>
      <c r="W87" t="str">
        <f t="shared" si="22"/>
        <v/>
      </c>
    </row>
    <row r="88" spans="1:23" ht="12.95" customHeight="1" x14ac:dyDescent="0.2">
      <c r="A88" s="89" t="s">
        <v>178</v>
      </c>
      <c r="C88" s="92">
        <v>24513.852999999999</v>
      </c>
      <c r="D88" s="21"/>
      <c r="E88">
        <f t="shared" si="15"/>
        <v>-34907.493812813525</v>
      </c>
      <c r="F88">
        <f t="shared" si="16"/>
        <v>-34907.5</v>
      </c>
      <c r="G88">
        <f t="shared" si="17"/>
        <v>2.6627000006556045E-3</v>
      </c>
      <c r="I88">
        <f t="shared" si="18"/>
        <v>2.6627000006556045E-3</v>
      </c>
      <c r="P88">
        <f t="shared" si="19"/>
        <v>0</v>
      </c>
      <c r="Q88" s="2">
        <f t="shared" si="23"/>
        <v>9495.3529999999992</v>
      </c>
      <c r="R88" s="89"/>
      <c r="S88">
        <f t="shared" si="20"/>
        <v>7.089971293491356E-6</v>
      </c>
      <c r="T88">
        <v>0.1</v>
      </c>
      <c r="U88">
        <f t="shared" si="21"/>
        <v>7.0899712934913562E-7</v>
      </c>
      <c r="W88" t="str">
        <f t="shared" si="22"/>
        <v/>
      </c>
    </row>
    <row r="89" spans="1:23" ht="12.95" customHeight="1" x14ac:dyDescent="0.2">
      <c r="A89" s="89" t="s">
        <v>178</v>
      </c>
      <c r="C89" s="92">
        <v>24538.781999999999</v>
      </c>
      <c r="D89" s="21"/>
      <c r="E89">
        <f t="shared" si="15"/>
        <v>-34849.567508067019</v>
      </c>
      <c r="F89">
        <f t="shared" si="16"/>
        <v>-34849.5</v>
      </c>
      <c r="G89">
        <f t="shared" si="17"/>
        <v>-2.90525800010073E-2</v>
      </c>
      <c r="I89">
        <f t="shared" si="18"/>
        <v>-2.90525800010073E-2</v>
      </c>
      <c r="P89">
        <f t="shared" si="19"/>
        <v>0</v>
      </c>
      <c r="Q89" s="2">
        <f t="shared" si="23"/>
        <v>9520.2819999999992</v>
      </c>
      <c r="R89" s="89"/>
      <c r="S89">
        <f t="shared" si="20"/>
        <v>8.440524047149293E-4</v>
      </c>
      <c r="T89">
        <v>0.1</v>
      </c>
      <c r="U89">
        <f t="shared" si="21"/>
        <v>8.440524047149294E-5</v>
      </c>
      <c r="W89" t="str">
        <f t="shared" si="22"/>
        <v/>
      </c>
    </row>
    <row r="90" spans="1:23" ht="12.95" customHeight="1" x14ac:dyDescent="0.2">
      <c r="A90" s="89" t="s">
        <v>178</v>
      </c>
      <c r="C90" s="92">
        <v>24554.712</v>
      </c>
      <c r="D90" s="21"/>
      <c r="E90">
        <f t="shared" si="15"/>
        <v>-34812.551741906653</v>
      </c>
      <c r="F90">
        <f t="shared" si="16"/>
        <v>-34812.5</v>
      </c>
      <c r="G90">
        <f t="shared" si="17"/>
        <v>-2.2267500000452856E-2</v>
      </c>
      <c r="I90">
        <f t="shared" si="18"/>
        <v>-2.2267500000452856E-2</v>
      </c>
      <c r="P90">
        <f t="shared" si="19"/>
        <v>0</v>
      </c>
      <c r="Q90" s="2">
        <f t="shared" si="23"/>
        <v>9536.2119999999995</v>
      </c>
      <c r="R90" s="89"/>
      <c r="S90">
        <f t="shared" si="20"/>
        <v>4.9584155627016796E-4</v>
      </c>
      <c r="T90">
        <v>0.1</v>
      </c>
      <c r="U90">
        <f t="shared" si="21"/>
        <v>4.9584155627016799E-5</v>
      </c>
      <c r="W90" t="str">
        <f t="shared" si="22"/>
        <v/>
      </c>
    </row>
    <row r="91" spans="1:23" ht="12.95" customHeight="1" x14ac:dyDescent="0.2">
      <c r="A91" s="89" t="s">
        <v>178</v>
      </c>
      <c r="C91" s="92">
        <v>24616.542000000001</v>
      </c>
      <c r="D91" s="21"/>
      <c r="E91">
        <f t="shared" si="15"/>
        <v>-34668.880378335052</v>
      </c>
      <c r="F91">
        <f t="shared" si="16"/>
        <v>-34669</v>
      </c>
      <c r="P91">
        <f t="shared" si="19"/>
        <v>0</v>
      </c>
      <c r="Q91" s="2">
        <f t="shared" si="23"/>
        <v>9598.0420000000013</v>
      </c>
      <c r="R91" s="89">
        <f>+C91-(C$7+F91*C$8)</f>
        <v>5.148004000147921E-2</v>
      </c>
      <c r="T91">
        <v>0.1</v>
      </c>
      <c r="U91">
        <f t="shared" si="21"/>
        <v>0</v>
      </c>
      <c r="W91" t="str">
        <f t="shared" si="22"/>
        <v/>
      </c>
    </row>
    <row r="92" spans="1:23" ht="12.95" customHeight="1" x14ac:dyDescent="0.2">
      <c r="A92" s="89" t="s">
        <v>178</v>
      </c>
      <c r="C92" s="92">
        <v>24616.581999999999</v>
      </c>
      <c r="D92" s="21"/>
      <c r="E92">
        <f t="shared" si="15"/>
        <v>-34668.787432280667</v>
      </c>
      <c r="F92">
        <f t="shared" si="16"/>
        <v>-34669</v>
      </c>
      <c r="P92">
        <f t="shared" si="19"/>
        <v>0</v>
      </c>
      <c r="Q92" s="2">
        <f t="shared" si="23"/>
        <v>9598.0819999999985</v>
      </c>
      <c r="R92" s="89">
        <f>+C92-(C$7+F92*C$8)</f>
        <v>9.1480039998714346E-2</v>
      </c>
      <c r="T92">
        <v>0.1</v>
      </c>
      <c r="U92">
        <f t="shared" si="21"/>
        <v>0</v>
      </c>
      <c r="W92" t="str">
        <f t="shared" si="22"/>
        <v/>
      </c>
    </row>
    <row r="93" spans="1:23" ht="12.95" customHeight="1" x14ac:dyDescent="0.2">
      <c r="A93" s="131" t="s">
        <v>234</v>
      </c>
      <c r="C93" s="128">
        <v>24616.626</v>
      </c>
      <c r="D93" s="21"/>
      <c r="E93">
        <f t="shared" si="15"/>
        <v>-34668.68519162084</v>
      </c>
      <c r="F93">
        <f t="shared" si="16"/>
        <v>-34668.5</v>
      </c>
      <c r="O93">
        <f ca="1">+C$11+C$12*$F93</f>
        <v>-2.2377475044925352E-2</v>
      </c>
      <c r="P93">
        <f t="shared" si="19"/>
        <v>0</v>
      </c>
      <c r="Q93" s="2">
        <f t="shared" si="23"/>
        <v>9598.1260000000002</v>
      </c>
      <c r="R93" s="89">
        <f>+C93-(C$7+F93*C$8)</f>
        <v>-7.9698539997480111E-2</v>
      </c>
      <c r="S93">
        <f t="shared" ref="S93:S99" si="24">+(P93-G93)^2</f>
        <v>0</v>
      </c>
      <c r="T93">
        <v>1</v>
      </c>
      <c r="U93">
        <f t="shared" si="21"/>
        <v>0</v>
      </c>
      <c r="W93" t="str">
        <f t="shared" si="22"/>
        <v/>
      </c>
    </row>
    <row r="94" spans="1:23" ht="12.95" customHeight="1" x14ac:dyDescent="0.2">
      <c r="A94" s="131" t="s">
        <v>234</v>
      </c>
      <c r="C94" s="128">
        <v>24618.631000000001</v>
      </c>
      <c r="D94" s="21"/>
      <c r="E94">
        <f t="shared" si="15"/>
        <v>-34664.026270644594</v>
      </c>
      <c r="F94">
        <f t="shared" si="16"/>
        <v>-34664</v>
      </c>
      <c r="G94">
        <f t="shared" ref="G94:G99" si="25">+C94-(C$7+F94*C$8)</f>
        <v>-1.1305759999231668E-2</v>
      </c>
      <c r="N94">
        <f>+G94</f>
        <v>-1.1305759999231668E-2</v>
      </c>
      <c r="O94">
        <f ca="1">+C$11+C$12*$F94</f>
        <v>-2.2375608995760129E-2</v>
      </c>
      <c r="P94">
        <f t="shared" si="19"/>
        <v>0</v>
      </c>
      <c r="Q94" s="2">
        <f t="shared" si="23"/>
        <v>9600.1310000000012</v>
      </c>
      <c r="R94" s="89"/>
      <c r="S94">
        <f t="shared" si="24"/>
        <v>1.2782020916022685E-4</v>
      </c>
      <c r="T94">
        <v>0.1</v>
      </c>
      <c r="U94">
        <f t="shared" si="21"/>
        <v>1.2782020916022685E-5</v>
      </c>
      <c r="W94" t="str">
        <f t="shared" si="22"/>
        <v/>
      </c>
    </row>
    <row r="95" spans="1:23" ht="12.95" customHeight="1" x14ac:dyDescent="0.2">
      <c r="A95" s="89" t="s">
        <v>178</v>
      </c>
      <c r="C95" s="92">
        <v>24876.89</v>
      </c>
      <c r="D95" s="21"/>
      <c r="E95">
        <f t="shared" si="15"/>
        <v>-34063.922394134213</v>
      </c>
      <c r="F95">
        <f t="shared" si="16"/>
        <v>-34064</v>
      </c>
      <c r="G95">
        <f t="shared" si="25"/>
        <v>3.3398239997040946E-2</v>
      </c>
      <c r="I95">
        <f>+G95</f>
        <v>3.3398239997040946E-2</v>
      </c>
      <c r="P95">
        <f t="shared" si="19"/>
        <v>0</v>
      </c>
      <c r="Q95" s="2">
        <f t="shared" si="23"/>
        <v>9858.39</v>
      </c>
      <c r="R95" s="89"/>
      <c r="S95">
        <f t="shared" si="24"/>
        <v>1.1154424348999456E-3</v>
      </c>
      <c r="T95">
        <v>0.1</v>
      </c>
      <c r="U95">
        <f t="shared" si="21"/>
        <v>1.1154424348999457E-4</v>
      </c>
      <c r="W95" t="str">
        <f t="shared" si="22"/>
        <v/>
      </c>
    </row>
    <row r="96" spans="1:23" ht="12.95" customHeight="1" x14ac:dyDescent="0.2">
      <c r="A96" s="89" t="s">
        <v>178</v>
      </c>
      <c r="C96" s="92">
        <v>24948.694</v>
      </c>
      <c r="D96" s="21"/>
      <c r="E96">
        <f t="shared" si="15"/>
        <v>-33897.074931900752</v>
      </c>
      <c r="F96">
        <f t="shared" si="16"/>
        <v>-33897</v>
      </c>
      <c r="G96">
        <f t="shared" si="25"/>
        <v>-3.2247480001387885E-2</v>
      </c>
      <c r="I96">
        <f>+G96</f>
        <v>-3.2247480001387885E-2</v>
      </c>
      <c r="P96">
        <f t="shared" si="19"/>
        <v>0</v>
      </c>
      <c r="Q96" s="2">
        <f t="shared" si="23"/>
        <v>9930.1939999999995</v>
      </c>
      <c r="R96" s="89"/>
      <c r="S96">
        <f t="shared" si="24"/>
        <v>1.0398999664399116E-3</v>
      </c>
      <c r="T96">
        <v>0.1</v>
      </c>
      <c r="U96">
        <f t="shared" si="21"/>
        <v>1.0398999664399116E-4</v>
      </c>
      <c r="W96" t="str">
        <f t="shared" si="22"/>
        <v/>
      </c>
    </row>
    <row r="97" spans="1:23" ht="12.95" customHeight="1" x14ac:dyDescent="0.2">
      <c r="A97" s="89" t="s">
        <v>178</v>
      </c>
      <c r="C97" s="92">
        <v>25000.585999999999</v>
      </c>
      <c r="D97" s="21"/>
      <c r="E97">
        <f t="shared" si="15"/>
        <v>-33776.49601554207</v>
      </c>
      <c r="F97">
        <f t="shared" si="16"/>
        <v>-33776.5</v>
      </c>
      <c r="G97">
        <f t="shared" si="25"/>
        <v>1.714739999442827E-3</v>
      </c>
      <c r="I97">
        <f>+G97</f>
        <v>1.714739999442827E-3</v>
      </c>
      <c r="P97">
        <f t="shared" si="19"/>
        <v>0</v>
      </c>
      <c r="Q97" s="2">
        <f t="shared" si="23"/>
        <v>9982.0859999999993</v>
      </c>
      <c r="R97" s="89"/>
      <c r="S97">
        <f t="shared" si="24"/>
        <v>2.9403332656891861E-6</v>
      </c>
      <c r="T97">
        <v>0.1</v>
      </c>
      <c r="U97">
        <f t="shared" si="21"/>
        <v>2.9403332656891861E-7</v>
      </c>
      <c r="W97" t="str">
        <f t="shared" si="22"/>
        <v/>
      </c>
    </row>
    <row r="98" spans="1:23" ht="12.95" customHeight="1" x14ac:dyDescent="0.2">
      <c r="A98" s="89" t="s">
        <v>178</v>
      </c>
      <c r="C98" s="92">
        <v>25261.548999999999</v>
      </c>
      <c r="D98" s="21"/>
      <c r="E98">
        <f t="shared" si="15"/>
        <v>-33170.108985754996</v>
      </c>
      <c r="F98">
        <f t="shared" si="16"/>
        <v>-33170</v>
      </c>
      <c r="G98">
        <f t="shared" si="25"/>
        <v>-4.6902800000680145E-2</v>
      </c>
      <c r="I98">
        <f>+G98</f>
        <v>-4.6902800000680145E-2</v>
      </c>
      <c r="P98">
        <f t="shared" si="19"/>
        <v>0</v>
      </c>
      <c r="Q98" s="2">
        <f t="shared" si="23"/>
        <v>10243.048999999999</v>
      </c>
      <c r="R98" s="89"/>
      <c r="S98">
        <f t="shared" si="24"/>
        <v>2.1998726479038012E-3</v>
      </c>
      <c r="T98">
        <v>0.1</v>
      </c>
      <c r="U98">
        <f t="shared" si="21"/>
        <v>2.1998726479038013E-4</v>
      </c>
      <c r="W98" t="str">
        <f t="shared" si="22"/>
        <v/>
      </c>
    </row>
    <row r="99" spans="1:23" ht="12.95" customHeight="1" x14ac:dyDescent="0.2">
      <c r="A99" s="131" t="s">
        <v>234</v>
      </c>
      <c r="C99" s="128">
        <v>25602.600999999999</v>
      </c>
      <c r="D99" s="21"/>
      <c r="E99">
        <f t="shared" si="15"/>
        <v>-32377.623042219169</v>
      </c>
      <c r="F99">
        <f t="shared" si="16"/>
        <v>-32377.5</v>
      </c>
      <c r="G99">
        <f t="shared" si="25"/>
        <v>-5.2952100002585212E-2</v>
      </c>
      <c r="N99">
        <f>+G99</f>
        <v>-5.2952100002585212E-2</v>
      </c>
      <c r="O99">
        <f ca="1">+C$11+C$12*$F99</f>
        <v>-2.1427448681030227E-2</v>
      </c>
      <c r="P99">
        <f t="shared" si="19"/>
        <v>0</v>
      </c>
      <c r="Q99" s="2">
        <f t="shared" si="23"/>
        <v>10584.100999999999</v>
      </c>
      <c r="R99" s="89"/>
      <c r="S99">
        <f t="shared" si="24"/>
        <v>2.8039248946837847E-3</v>
      </c>
      <c r="T99">
        <v>1</v>
      </c>
      <c r="U99">
        <f t="shared" si="21"/>
        <v>2.8039248946837847E-3</v>
      </c>
      <c r="W99" t="str">
        <f t="shared" si="22"/>
        <v/>
      </c>
    </row>
    <row r="100" spans="1:23" ht="12.95" customHeight="1" x14ac:dyDescent="0.2">
      <c r="A100" s="89" t="s">
        <v>178</v>
      </c>
      <c r="C100" s="129">
        <v>25689.651999999998</v>
      </c>
      <c r="D100" s="21"/>
      <c r="E100">
        <f t="shared" si="15"/>
        <v>-32175.346867704029</v>
      </c>
      <c r="F100">
        <f t="shared" si="16"/>
        <v>-32175.5</v>
      </c>
      <c r="P100">
        <f t="shared" si="19"/>
        <v>0</v>
      </c>
      <c r="Q100" s="2">
        <f t="shared" si="23"/>
        <v>10671.151999999998</v>
      </c>
      <c r="R100" s="89">
        <f>+C100-(C$7+F100*C$8)</f>
        <v>6.5901580001082039E-2</v>
      </c>
      <c r="T100">
        <v>0.1</v>
      </c>
      <c r="U100">
        <f t="shared" si="21"/>
        <v>0</v>
      </c>
      <c r="W100" t="str">
        <f t="shared" si="22"/>
        <v/>
      </c>
    </row>
    <row r="101" spans="1:23" ht="12.95" customHeight="1" x14ac:dyDescent="0.2">
      <c r="A101" s="89" t="s">
        <v>178</v>
      </c>
      <c r="C101" s="92">
        <v>26414.525000000001</v>
      </c>
      <c r="D101" s="21"/>
      <c r="E101">
        <f t="shared" si="15"/>
        <v>-30490.994735628421</v>
      </c>
      <c r="F101">
        <f t="shared" si="16"/>
        <v>-30491</v>
      </c>
      <c r="G101">
        <f>+C101-(C$7+F101*C$8)</f>
        <v>2.2655600041616708E-3</v>
      </c>
      <c r="I101">
        <f>+G101</f>
        <v>2.2655600041616708E-3</v>
      </c>
      <c r="P101">
        <f t="shared" si="19"/>
        <v>0</v>
      </c>
      <c r="Q101" s="2">
        <f t="shared" si="23"/>
        <v>11396.025000000001</v>
      </c>
      <c r="R101" s="89"/>
      <c r="S101">
        <f>+(P101-G101)^2</f>
        <v>5.1327621324570298E-6</v>
      </c>
      <c r="T101">
        <v>0.1</v>
      </c>
      <c r="U101">
        <f t="shared" si="21"/>
        <v>5.13276213245703E-7</v>
      </c>
      <c r="W101" t="str">
        <f t="shared" si="22"/>
        <v/>
      </c>
    </row>
    <row r="102" spans="1:23" ht="12.95" customHeight="1" x14ac:dyDescent="0.2">
      <c r="A102" s="89" t="s">
        <v>178</v>
      </c>
      <c r="C102" s="92">
        <v>26422.696</v>
      </c>
      <c r="D102" s="21"/>
      <c r="E102">
        <f t="shared" si="15"/>
        <v>-30472.008180368139</v>
      </c>
      <c r="F102">
        <f t="shared" si="16"/>
        <v>-30472</v>
      </c>
      <c r="G102">
        <f>+C102-(C$7+F102*C$8)</f>
        <v>-3.5204800005885772E-3</v>
      </c>
      <c r="I102">
        <f>+G102</f>
        <v>-3.5204800005885772E-3</v>
      </c>
      <c r="P102">
        <f t="shared" si="19"/>
        <v>0</v>
      </c>
      <c r="Q102" s="2">
        <f t="shared" si="23"/>
        <v>11404.196</v>
      </c>
      <c r="R102" s="89"/>
      <c r="S102">
        <f>+(P102-G102)^2</f>
        <v>1.2393779434544149E-5</v>
      </c>
      <c r="T102">
        <v>0.1</v>
      </c>
      <c r="U102">
        <f t="shared" si="21"/>
        <v>1.239377943454415E-6</v>
      </c>
      <c r="W102" t="str">
        <f t="shared" si="22"/>
        <v/>
      </c>
    </row>
    <row r="103" spans="1:23" ht="12.95" customHeight="1" x14ac:dyDescent="0.2">
      <c r="A103" s="89" t="s">
        <v>178</v>
      </c>
      <c r="C103" s="92">
        <v>26440.554</v>
      </c>
      <c r="D103" s="21"/>
      <c r="E103">
        <f t="shared" si="15"/>
        <v>-30430.512414386227</v>
      </c>
      <c r="F103">
        <f t="shared" si="16"/>
        <v>-30430.5</v>
      </c>
      <c r="G103">
        <f>+C103-(C$7+F103*C$8)</f>
        <v>-5.3426199992827605E-3</v>
      </c>
      <c r="I103">
        <f>+G103</f>
        <v>-5.3426199992827605E-3</v>
      </c>
      <c r="P103">
        <f t="shared" si="19"/>
        <v>0</v>
      </c>
      <c r="Q103" s="2">
        <f t="shared" si="23"/>
        <v>11422.054</v>
      </c>
      <c r="R103" s="89"/>
      <c r="S103">
        <f>+(P103-G103)^2</f>
        <v>2.8543588456736123E-5</v>
      </c>
      <c r="T103">
        <v>0.1</v>
      </c>
      <c r="U103">
        <f t="shared" si="21"/>
        <v>2.8543588456736125E-6</v>
      </c>
      <c r="W103" t="str">
        <f t="shared" si="22"/>
        <v/>
      </c>
    </row>
    <row r="104" spans="1:23" ht="12.95" customHeight="1" x14ac:dyDescent="0.2">
      <c r="A104" s="89" t="s">
        <v>178</v>
      </c>
      <c r="C104" s="92">
        <v>26466.581999999999</v>
      </c>
      <c r="D104" s="21"/>
      <c r="E104">
        <f t="shared" si="15"/>
        <v>-30370.032416795391</v>
      </c>
      <c r="F104">
        <f t="shared" si="16"/>
        <v>-30370</v>
      </c>
      <c r="G104">
        <f>+C104-(C$7+F104*C$8)</f>
        <v>-1.3950800002930919E-2</v>
      </c>
      <c r="I104">
        <f>+G104</f>
        <v>-1.3950800002930919E-2</v>
      </c>
      <c r="P104">
        <f t="shared" si="19"/>
        <v>0</v>
      </c>
      <c r="Q104" s="2">
        <f t="shared" si="23"/>
        <v>11448.081999999999</v>
      </c>
      <c r="R104" s="89"/>
      <c r="S104">
        <f>+(P104-G104)^2</f>
        <v>1.9462482072177731E-4</v>
      </c>
      <c r="T104">
        <v>0.1</v>
      </c>
      <c r="U104">
        <f t="shared" si="21"/>
        <v>1.9462482072177734E-5</v>
      </c>
      <c r="W104" t="str">
        <f t="shared" si="22"/>
        <v/>
      </c>
    </row>
    <row r="105" spans="1:23" ht="12.95" customHeight="1" x14ac:dyDescent="0.2">
      <c r="A105" s="89" t="s">
        <v>178</v>
      </c>
      <c r="C105" s="92">
        <v>26801.546999999999</v>
      </c>
      <c r="D105" s="21"/>
      <c r="E105">
        <f t="shared" si="15"/>
        <v>-29591.69053908619</v>
      </c>
      <c r="F105">
        <f t="shared" si="16"/>
        <v>-29591.5</v>
      </c>
      <c r="P105">
        <f t="shared" si="19"/>
        <v>0</v>
      </c>
      <c r="Q105" s="2">
        <f t="shared" si="23"/>
        <v>11783.046999999999</v>
      </c>
      <c r="R105" s="89">
        <f>+C105-(C$7+F105*C$8)</f>
        <v>-8.199986000181525E-2</v>
      </c>
      <c r="T105">
        <v>0.1</v>
      </c>
      <c r="U105">
        <f t="shared" si="21"/>
        <v>0</v>
      </c>
      <c r="W105" t="str">
        <f t="shared" si="22"/>
        <v/>
      </c>
    </row>
    <row r="106" spans="1:23" ht="12.95" customHeight="1" x14ac:dyDescent="0.2">
      <c r="A106" s="89" t="s">
        <v>178</v>
      </c>
      <c r="C106" s="92">
        <v>27125.69</v>
      </c>
      <c r="D106" s="21"/>
      <c r="E106">
        <f t="shared" si="15"/>
        <v>-28838.495216391893</v>
      </c>
      <c r="F106">
        <f t="shared" si="16"/>
        <v>-28838.5</v>
      </c>
      <c r="G106">
        <f>+C106-(C$7+F106*C$8)</f>
        <v>2.0586599966918584E-3</v>
      </c>
      <c r="I106">
        <f>+G106</f>
        <v>2.0586599966918584E-3</v>
      </c>
      <c r="P106">
        <f t="shared" si="19"/>
        <v>0</v>
      </c>
      <c r="Q106" s="2">
        <f t="shared" si="23"/>
        <v>12107.189999999999</v>
      </c>
      <c r="R106" s="89"/>
      <c r="S106">
        <f>+(P106-G106)^2</f>
        <v>4.2380809819793222E-6</v>
      </c>
      <c r="T106">
        <v>0.1</v>
      </c>
      <c r="U106">
        <f t="shared" si="21"/>
        <v>4.2380809819793224E-7</v>
      </c>
      <c r="W106" t="str">
        <f t="shared" si="22"/>
        <v/>
      </c>
    </row>
    <row r="107" spans="1:23" ht="12.95" customHeight="1" x14ac:dyDescent="0.2">
      <c r="A107" s="89" t="s">
        <v>178</v>
      </c>
      <c r="C107" s="92">
        <v>27147.635999999999</v>
      </c>
      <c r="D107" s="21"/>
      <c r="E107">
        <f t="shared" si="15"/>
        <v>-28787.500363651441</v>
      </c>
      <c r="F107">
        <f t="shared" si="16"/>
        <v>-28787.5</v>
      </c>
      <c r="G107">
        <f>+C107-(C$7+F107*C$8)</f>
        <v>-1.5650000204914249E-4</v>
      </c>
      <c r="I107">
        <f>+G107</f>
        <v>-1.5650000204914249E-4</v>
      </c>
      <c r="P107">
        <f t="shared" si="19"/>
        <v>0</v>
      </c>
      <c r="Q107" s="2">
        <f t="shared" si="23"/>
        <v>12129.135999999999</v>
      </c>
      <c r="R107" s="89"/>
      <c r="S107">
        <f>+(P107-G107)^2</f>
        <v>2.4492250641381605E-8</v>
      </c>
      <c r="T107">
        <v>0.1</v>
      </c>
      <c r="U107">
        <f t="shared" si="21"/>
        <v>2.4492250641381606E-9</v>
      </c>
      <c r="W107" t="str">
        <f t="shared" si="22"/>
        <v/>
      </c>
    </row>
    <row r="108" spans="1:23" ht="12.95" customHeight="1" x14ac:dyDescent="0.2">
      <c r="A108" s="89" t="s">
        <v>178</v>
      </c>
      <c r="C108" s="92">
        <v>28165.895</v>
      </c>
      <c r="D108" s="21"/>
      <c r="E108">
        <f t="shared" si="15"/>
        <v>-26421.421453752504</v>
      </c>
      <c r="F108">
        <f t="shared" si="16"/>
        <v>-26421.5</v>
      </c>
      <c r="G108">
        <f>+C108-(C$7+F108*C$8)</f>
        <v>3.3802940000896342E-2</v>
      </c>
      <c r="I108">
        <f>+G108</f>
        <v>3.3802940000896342E-2</v>
      </c>
      <c r="P108">
        <f t="shared" si="19"/>
        <v>0</v>
      </c>
      <c r="Q108" s="2">
        <f t="shared" si="23"/>
        <v>13147.395</v>
      </c>
      <c r="R108" s="89"/>
      <c r="S108">
        <f>+(P108-G108)^2</f>
        <v>1.1426387527041981E-3</v>
      </c>
      <c r="T108">
        <v>0.1</v>
      </c>
      <c r="U108">
        <f t="shared" si="21"/>
        <v>1.1426387527041981E-4</v>
      </c>
      <c r="W108" t="str">
        <f t="shared" si="22"/>
        <v/>
      </c>
    </row>
    <row r="109" spans="1:23" ht="12.95" customHeight="1" x14ac:dyDescent="0.2">
      <c r="A109" s="89" t="s">
        <v>178</v>
      </c>
      <c r="C109" s="92">
        <v>28227.666000000001</v>
      </c>
      <c r="D109" s="21"/>
      <c r="E109">
        <f t="shared" si="15"/>
        <v>-26277.887185611129</v>
      </c>
      <c r="F109">
        <f t="shared" si="16"/>
        <v>-26278</v>
      </c>
      <c r="G109">
        <f>+C109-(C$7+F109*C$8)</f>
        <v>4.8550480001722462E-2</v>
      </c>
      <c r="I109">
        <f>+G109</f>
        <v>4.8550480001722462E-2</v>
      </c>
      <c r="P109">
        <f t="shared" si="19"/>
        <v>0</v>
      </c>
      <c r="Q109" s="2">
        <f t="shared" si="23"/>
        <v>13209.166000000001</v>
      </c>
      <c r="R109" s="89"/>
      <c r="S109">
        <f>+(P109-G109)^2</f>
        <v>2.3571491083976526E-3</v>
      </c>
      <c r="T109">
        <v>0.1</v>
      </c>
      <c r="U109">
        <f t="shared" si="21"/>
        <v>2.3571491083976528E-4</v>
      </c>
      <c r="W109" t="str">
        <f t="shared" si="22"/>
        <v/>
      </c>
    </row>
    <row r="110" spans="1:23" ht="12.95" customHeight="1" x14ac:dyDescent="0.2">
      <c r="A110" s="89" t="s">
        <v>178</v>
      </c>
      <c r="C110" s="92">
        <v>28249.468000000001</v>
      </c>
      <c r="D110" s="21"/>
      <c r="E110">
        <f t="shared" si="15"/>
        <v>-26227.226938666478</v>
      </c>
      <c r="F110">
        <f t="shared" si="16"/>
        <v>-26227</v>
      </c>
      <c r="P110">
        <f t="shared" si="19"/>
        <v>0</v>
      </c>
      <c r="Q110" s="2">
        <f t="shared" si="23"/>
        <v>13230.968000000001</v>
      </c>
      <c r="R110" s="89">
        <f>+C110-(C$7+F110*C$8)</f>
        <v>-9.7664679997251369E-2</v>
      </c>
      <c r="T110">
        <v>0.1</v>
      </c>
      <c r="U110">
        <f t="shared" si="21"/>
        <v>0</v>
      </c>
      <c r="W110" t="str">
        <f t="shared" si="22"/>
        <v/>
      </c>
    </row>
    <row r="111" spans="1:23" ht="12.95" customHeight="1" x14ac:dyDescent="0.2">
      <c r="A111" s="89" t="s">
        <v>178</v>
      </c>
      <c r="C111" s="92">
        <v>28335.219000000001</v>
      </c>
      <c r="D111" s="21"/>
      <c r="E111">
        <f t="shared" si="15"/>
        <v>-26027.971510918975</v>
      </c>
      <c r="F111">
        <f t="shared" si="16"/>
        <v>-26028</v>
      </c>
      <c r="G111">
        <f t="shared" ref="G111:G120" si="26">+C111-(C$7+F111*C$8)</f>
        <v>1.2260480001714313E-2</v>
      </c>
      <c r="I111">
        <f t="shared" ref="I111:I120" si="27">+G111</f>
        <v>1.2260480001714313E-2</v>
      </c>
      <c r="P111">
        <f t="shared" si="19"/>
        <v>0</v>
      </c>
      <c r="Q111" s="2">
        <f t="shared" si="23"/>
        <v>13316.719000000001</v>
      </c>
      <c r="R111" s="89"/>
      <c r="S111">
        <f t="shared" ref="S111:S120" si="28">+(P111-G111)^2</f>
        <v>1.503193698724366E-4</v>
      </c>
      <c r="T111">
        <v>0.1</v>
      </c>
      <c r="U111">
        <f t="shared" si="21"/>
        <v>1.5031936987243661E-5</v>
      </c>
      <c r="W111" t="str">
        <f t="shared" si="22"/>
        <v/>
      </c>
    </row>
    <row r="112" spans="1:23" ht="12.95" customHeight="1" x14ac:dyDescent="0.2">
      <c r="A112" s="89" t="s">
        <v>178</v>
      </c>
      <c r="C112" s="92">
        <v>28517.904999999999</v>
      </c>
      <c r="D112" s="21"/>
      <c r="E112">
        <f t="shared" si="15"/>
        <v>-25603.472938616847</v>
      </c>
      <c r="F112">
        <f t="shared" si="16"/>
        <v>-25603.5</v>
      </c>
      <c r="G112">
        <f t="shared" si="26"/>
        <v>1.1646059996564873E-2</v>
      </c>
      <c r="I112">
        <f t="shared" si="27"/>
        <v>1.1646059996564873E-2</v>
      </c>
      <c r="P112">
        <f t="shared" si="19"/>
        <v>0</v>
      </c>
      <c r="Q112" s="2">
        <f t="shared" si="23"/>
        <v>13499.404999999999</v>
      </c>
      <c r="R112" s="89"/>
      <c r="S112">
        <f t="shared" si="28"/>
        <v>1.356307134435886E-4</v>
      </c>
      <c r="T112">
        <v>0.1</v>
      </c>
      <c r="U112">
        <f t="shared" si="21"/>
        <v>1.3563071344358861E-5</v>
      </c>
      <c r="W112" t="str">
        <f t="shared" si="22"/>
        <v/>
      </c>
    </row>
    <row r="113" spans="1:23" ht="12.95" customHeight="1" x14ac:dyDescent="0.2">
      <c r="A113" s="89" t="s">
        <v>178</v>
      </c>
      <c r="C113" s="92">
        <v>28582.717000000001</v>
      </c>
      <c r="D113" s="21"/>
      <c r="E113">
        <f t="shared" si="15"/>
        <v>-25452.872446690555</v>
      </c>
      <c r="F113">
        <f t="shared" si="16"/>
        <v>-25453</v>
      </c>
      <c r="G113">
        <f t="shared" si="26"/>
        <v>5.4893479999009287E-2</v>
      </c>
      <c r="I113">
        <f t="shared" si="27"/>
        <v>5.4893479999009287E-2</v>
      </c>
      <c r="P113">
        <f t="shared" si="19"/>
        <v>0</v>
      </c>
      <c r="Q113" s="2">
        <f t="shared" si="23"/>
        <v>13564.217000000001</v>
      </c>
      <c r="R113" s="89"/>
      <c r="S113">
        <f t="shared" si="28"/>
        <v>3.0132941464016327E-3</v>
      </c>
      <c r="T113">
        <v>0.1</v>
      </c>
      <c r="U113">
        <f t="shared" si="21"/>
        <v>3.0132941464016327E-4</v>
      </c>
      <c r="W113" t="str">
        <f t="shared" si="22"/>
        <v/>
      </c>
    </row>
    <row r="114" spans="1:23" ht="12.95" customHeight="1" x14ac:dyDescent="0.2">
      <c r="A114" s="89" t="s">
        <v>178</v>
      </c>
      <c r="C114" s="92">
        <v>29306.745999999999</v>
      </c>
      <c r="D114" s="21"/>
      <c r="E114">
        <f t="shared" si="15"/>
        <v>-23770.481476362565</v>
      </c>
      <c r="F114">
        <f t="shared" si="16"/>
        <v>-23770.5</v>
      </c>
      <c r="G114">
        <f t="shared" si="26"/>
        <v>7.9717799999343697E-3</v>
      </c>
      <c r="I114">
        <f t="shared" si="27"/>
        <v>7.9717799999343697E-3</v>
      </c>
      <c r="P114">
        <f t="shared" si="19"/>
        <v>0</v>
      </c>
      <c r="Q114" s="2">
        <f t="shared" si="23"/>
        <v>14288.245999999999</v>
      </c>
      <c r="R114" s="89"/>
      <c r="S114">
        <f t="shared" si="28"/>
        <v>6.3549276367353614E-5</v>
      </c>
      <c r="T114">
        <v>0.1</v>
      </c>
      <c r="U114">
        <f t="shared" si="21"/>
        <v>6.3549276367353616E-6</v>
      </c>
      <c r="W114" t="str">
        <f t="shared" si="22"/>
        <v/>
      </c>
    </row>
    <row r="115" spans="1:23" ht="12.95" customHeight="1" x14ac:dyDescent="0.2">
      <c r="A115" s="89" t="s">
        <v>178</v>
      </c>
      <c r="C115" s="92">
        <v>29375.616000000002</v>
      </c>
      <c r="D115" s="21"/>
      <c r="E115">
        <f t="shared" si="15"/>
        <v>-23610.451607218522</v>
      </c>
      <c r="F115">
        <f t="shared" si="16"/>
        <v>-23610.5</v>
      </c>
      <c r="G115">
        <f t="shared" si="26"/>
        <v>2.0826179999858141E-2</v>
      </c>
      <c r="I115">
        <f t="shared" si="27"/>
        <v>2.0826179999858141E-2</v>
      </c>
      <c r="P115">
        <f t="shared" si="19"/>
        <v>0</v>
      </c>
      <c r="Q115" s="2">
        <f t="shared" si="23"/>
        <v>14357.116000000002</v>
      </c>
      <c r="R115" s="89"/>
      <c r="S115">
        <f t="shared" si="28"/>
        <v>4.3372977338649124E-4</v>
      </c>
      <c r="T115">
        <v>0.1</v>
      </c>
      <c r="U115">
        <f t="shared" si="21"/>
        <v>4.3372977338649129E-5</v>
      </c>
      <c r="W115" t="str">
        <f t="shared" si="22"/>
        <v/>
      </c>
    </row>
    <row r="116" spans="1:23" ht="12.95" customHeight="1" x14ac:dyDescent="0.2">
      <c r="A116" s="89" t="s">
        <v>178</v>
      </c>
      <c r="C116" s="92">
        <v>29826.207999999999</v>
      </c>
      <c r="D116" s="21"/>
      <c r="E116">
        <f t="shared" si="15"/>
        <v>-22563.432893738776</v>
      </c>
      <c r="F116">
        <f t="shared" si="16"/>
        <v>-22563.5</v>
      </c>
      <c r="G116">
        <f t="shared" si="26"/>
        <v>2.8879659999802243E-2</v>
      </c>
      <c r="I116">
        <f t="shared" si="27"/>
        <v>2.8879659999802243E-2</v>
      </c>
      <c r="P116">
        <f t="shared" si="19"/>
        <v>0</v>
      </c>
      <c r="Q116" s="2">
        <f t="shared" si="23"/>
        <v>14807.707999999999</v>
      </c>
      <c r="R116" s="89"/>
      <c r="S116">
        <f t="shared" si="28"/>
        <v>8.340347617041777E-4</v>
      </c>
      <c r="T116">
        <v>0.1</v>
      </c>
      <c r="U116">
        <f t="shared" si="21"/>
        <v>8.340347617041778E-5</v>
      </c>
      <c r="W116" t="str">
        <f t="shared" si="22"/>
        <v/>
      </c>
    </row>
    <row r="117" spans="1:23" ht="12.95" customHeight="1" x14ac:dyDescent="0.2">
      <c r="A117" s="89" t="s">
        <v>178</v>
      </c>
      <c r="C117" s="92">
        <v>30071.675999999999</v>
      </c>
      <c r="D117" s="21"/>
      <c r="E117">
        <f t="shared" si="15"/>
        <v>-21993.05084177059</v>
      </c>
      <c r="F117">
        <f t="shared" si="16"/>
        <v>-21993</v>
      </c>
      <c r="G117">
        <f t="shared" si="26"/>
        <v>-2.1880120002606418E-2</v>
      </c>
      <c r="I117">
        <f t="shared" si="27"/>
        <v>-2.1880120002606418E-2</v>
      </c>
      <c r="P117">
        <f t="shared" ref="P117:P130" si="29">+H$4+H$3*F117+H$2*F117^2+H$5*SIN(RADIANS(H$6*F117+H$7))</f>
        <v>0</v>
      </c>
      <c r="Q117" s="2">
        <f t="shared" si="23"/>
        <v>15053.175999999999</v>
      </c>
      <c r="R117" s="89"/>
      <c r="S117">
        <f t="shared" si="28"/>
        <v>4.7873965132845748E-4</v>
      </c>
      <c r="T117">
        <v>0.1</v>
      </c>
      <c r="U117">
        <f t="shared" ref="U117:U130" si="30">T117*S117</f>
        <v>4.7873965132845748E-5</v>
      </c>
      <c r="W117" t="str">
        <f t="shared" si="22"/>
        <v/>
      </c>
    </row>
    <row r="118" spans="1:23" ht="12.95" customHeight="1" x14ac:dyDescent="0.2">
      <c r="A118" s="89" t="s">
        <v>178</v>
      </c>
      <c r="C118" s="92">
        <v>30106.357</v>
      </c>
      <c r="D118" s="21"/>
      <c r="E118">
        <f t="shared" si="15"/>
        <v>-21912.464288964078</v>
      </c>
      <c r="F118">
        <f t="shared" si="16"/>
        <v>-21912.5</v>
      </c>
      <c r="G118">
        <f t="shared" si="26"/>
        <v>1.536850000047707E-2</v>
      </c>
      <c r="I118">
        <f t="shared" si="27"/>
        <v>1.536850000047707E-2</v>
      </c>
      <c r="P118">
        <f t="shared" si="29"/>
        <v>0</v>
      </c>
      <c r="Q118" s="2">
        <f t="shared" si="23"/>
        <v>15087.857</v>
      </c>
      <c r="R118" s="89"/>
      <c r="S118">
        <f t="shared" si="28"/>
        <v>2.361907922646637E-4</v>
      </c>
      <c r="T118">
        <v>0.1</v>
      </c>
      <c r="U118">
        <f t="shared" si="30"/>
        <v>2.3619079226466373E-5</v>
      </c>
      <c r="W118" t="str">
        <f t="shared" si="22"/>
        <v/>
      </c>
    </row>
    <row r="119" spans="1:23" ht="12.95" customHeight="1" x14ac:dyDescent="0.2">
      <c r="A119" s="89" t="s">
        <v>178</v>
      </c>
      <c r="C119" s="92">
        <v>30376.846000000001</v>
      </c>
      <c r="D119" s="21"/>
      <c r="E119">
        <f t="shared" si="15"/>
        <v>-21283.942156324294</v>
      </c>
      <c r="F119">
        <f t="shared" si="16"/>
        <v>-21284</v>
      </c>
      <c r="G119">
        <f t="shared" si="26"/>
        <v>2.4893440000596456E-2</v>
      </c>
      <c r="I119">
        <f t="shared" si="27"/>
        <v>2.4893440000596456E-2</v>
      </c>
      <c r="P119">
        <f t="shared" si="29"/>
        <v>0</v>
      </c>
      <c r="Q119" s="2">
        <f t="shared" si="23"/>
        <v>15358.346000000001</v>
      </c>
      <c r="R119" s="89"/>
      <c r="S119">
        <f t="shared" si="28"/>
        <v>6.1968335506329571E-4</v>
      </c>
      <c r="T119">
        <v>0.1</v>
      </c>
      <c r="U119">
        <f t="shared" si="30"/>
        <v>6.1968335506329574E-5</v>
      </c>
      <c r="W119" t="str">
        <f t="shared" si="22"/>
        <v/>
      </c>
    </row>
    <row r="120" spans="1:23" ht="12.95" customHeight="1" x14ac:dyDescent="0.2">
      <c r="A120" s="89" t="s">
        <v>178</v>
      </c>
      <c r="C120" s="92">
        <v>31226.348000000002</v>
      </c>
      <c r="D120" s="21"/>
      <c r="E120">
        <f t="shared" si="15"/>
        <v>-19309.995678937928</v>
      </c>
      <c r="F120">
        <f t="shared" si="16"/>
        <v>-19310</v>
      </c>
      <c r="G120">
        <f t="shared" si="26"/>
        <v>1.8596000008983538E-3</v>
      </c>
      <c r="I120">
        <f t="shared" si="27"/>
        <v>1.8596000008983538E-3</v>
      </c>
      <c r="P120">
        <f t="shared" si="29"/>
        <v>0</v>
      </c>
      <c r="Q120" s="2">
        <f t="shared" si="23"/>
        <v>16207.848000000002</v>
      </c>
      <c r="R120" s="89"/>
      <c r="S120">
        <f t="shared" si="28"/>
        <v>3.4581121633411571E-6</v>
      </c>
      <c r="T120">
        <v>0.1</v>
      </c>
      <c r="U120">
        <f t="shared" si="30"/>
        <v>3.4581121633411571E-7</v>
      </c>
      <c r="W120" t="str">
        <f t="shared" si="22"/>
        <v/>
      </c>
    </row>
    <row r="121" spans="1:23" ht="12.95" customHeight="1" x14ac:dyDescent="0.2">
      <c r="A121" s="89" t="s">
        <v>178</v>
      </c>
      <c r="C121" s="92">
        <v>31238.34</v>
      </c>
      <c r="D121" s="21"/>
      <c r="E121">
        <f t="shared" si="15"/>
        <v>-19282.130451832149</v>
      </c>
      <c r="F121">
        <f t="shared" si="16"/>
        <v>-19282</v>
      </c>
      <c r="P121">
        <f t="shared" si="29"/>
        <v>0</v>
      </c>
      <c r="Q121" s="2">
        <f t="shared" si="23"/>
        <v>16219.84</v>
      </c>
      <c r="R121" s="89">
        <f>+C121-(C$7+F121*C$8)</f>
        <v>-5.614088000220363E-2</v>
      </c>
      <c r="T121">
        <v>0.1</v>
      </c>
      <c r="U121">
        <f t="shared" si="30"/>
        <v>0</v>
      </c>
      <c r="W121" t="str">
        <f t="shared" si="22"/>
        <v/>
      </c>
    </row>
    <row r="122" spans="1:23" ht="12.95" customHeight="1" x14ac:dyDescent="0.2">
      <c r="A122" s="89" t="s">
        <v>178</v>
      </c>
      <c r="C122" s="92">
        <v>31451.832999999999</v>
      </c>
      <c r="D122" s="21"/>
      <c r="E122">
        <f t="shared" si="15"/>
        <v>-18786.047152091072</v>
      </c>
      <c r="F122">
        <f t="shared" si="16"/>
        <v>-18786</v>
      </c>
      <c r="G122">
        <f t="shared" ref="G122:G131" si="31">+C122-(C$7+F122*C$8)</f>
        <v>-2.0292240002163453E-2</v>
      </c>
      <c r="I122">
        <f t="shared" ref="I122:I130" si="32">+G122</f>
        <v>-2.0292240002163453E-2</v>
      </c>
      <c r="P122">
        <f t="shared" si="29"/>
        <v>0</v>
      </c>
      <c r="Q122" s="2">
        <f t="shared" si="23"/>
        <v>16433.332999999999</v>
      </c>
      <c r="R122" s="89"/>
      <c r="S122">
        <f t="shared" ref="S122:S130" si="33">+(P122-G122)^2</f>
        <v>4.1177500430540263E-4</v>
      </c>
      <c r="T122">
        <v>0.1</v>
      </c>
      <c r="U122">
        <f t="shared" si="30"/>
        <v>4.1177500430540264E-5</v>
      </c>
      <c r="W122" t="str">
        <f t="shared" si="22"/>
        <v/>
      </c>
    </row>
    <row r="123" spans="1:23" ht="12.95" customHeight="1" x14ac:dyDescent="0.2">
      <c r="A123" s="89" t="s">
        <v>178</v>
      </c>
      <c r="C123" s="92">
        <v>31911.254000000001</v>
      </c>
      <c r="D123" s="21"/>
      <c r="E123">
        <f t="shared" si="15"/>
        <v>-17718.51292075633</v>
      </c>
      <c r="F123">
        <f t="shared" si="16"/>
        <v>-17718.5</v>
      </c>
      <c r="G123">
        <f t="shared" si="31"/>
        <v>-5.5605399975320324E-3</v>
      </c>
      <c r="I123">
        <f t="shared" si="32"/>
        <v>-5.5605399975320324E-3</v>
      </c>
      <c r="P123">
        <f t="shared" si="29"/>
        <v>0</v>
      </c>
      <c r="Q123" s="2">
        <f t="shared" si="23"/>
        <v>16892.754000000001</v>
      </c>
      <c r="R123" s="89"/>
      <c r="S123">
        <f t="shared" si="33"/>
        <v>3.0919605064153538E-5</v>
      </c>
      <c r="T123">
        <v>0.1</v>
      </c>
      <c r="U123">
        <f t="shared" si="30"/>
        <v>3.0919605064153539E-6</v>
      </c>
      <c r="W123" t="str">
        <f t="shared" si="22"/>
        <v/>
      </c>
    </row>
    <row r="124" spans="1:23" ht="12.95" customHeight="1" x14ac:dyDescent="0.2">
      <c r="A124" s="89" t="s">
        <v>178</v>
      </c>
      <c r="C124" s="92">
        <v>31918.607</v>
      </c>
      <c r="D124" s="21"/>
      <c r="E124">
        <f t="shared" si="15"/>
        <v>-17701.427112308298</v>
      </c>
      <c r="F124">
        <f t="shared" si="16"/>
        <v>-17701.5</v>
      </c>
      <c r="G124">
        <f t="shared" si="31"/>
        <v>3.1367740000860067E-2</v>
      </c>
      <c r="I124">
        <f t="shared" si="32"/>
        <v>3.1367740000860067E-2</v>
      </c>
      <c r="P124">
        <f t="shared" si="29"/>
        <v>0</v>
      </c>
      <c r="Q124" s="2">
        <f t="shared" si="23"/>
        <v>16900.107</v>
      </c>
      <c r="R124" s="89"/>
      <c r="S124">
        <f t="shared" si="33"/>
        <v>9.8393511276155662E-4</v>
      </c>
      <c r="T124">
        <v>0.1</v>
      </c>
      <c r="U124">
        <f t="shared" si="30"/>
        <v>9.8393511276155667E-5</v>
      </c>
      <c r="W124" t="str">
        <f t="shared" si="22"/>
        <v/>
      </c>
    </row>
    <row r="125" spans="1:23" ht="12.95" customHeight="1" x14ac:dyDescent="0.2">
      <c r="A125" s="89" t="s">
        <v>178</v>
      </c>
      <c r="C125" s="92">
        <v>31943.350999999999</v>
      </c>
      <c r="D125" s="21"/>
      <c r="E125">
        <f t="shared" si="15"/>
        <v>-17643.930683063347</v>
      </c>
      <c r="F125">
        <f t="shared" si="16"/>
        <v>-17644</v>
      </c>
      <c r="G125">
        <f t="shared" si="31"/>
        <v>2.9831039999407949E-2</v>
      </c>
      <c r="I125">
        <f t="shared" si="32"/>
        <v>2.9831039999407949E-2</v>
      </c>
      <c r="P125">
        <f t="shared" si="29"/>
        <v>0</v>
      </c>
      <c r="Q125" s="2">
        <f t="shared" si="23"/>
        <v>16924.850999999999</v>
      </c>
      <c r="R125" s="89"/>
      <c r="S125">
        <f t="shared" si="33"/>
        <v>8.8989094744627698E-4</v>
      </c>
      <c r="T125">
        <v>0.1</v>
      </c>
      <c r="U125">
        <f t="shared" si="30"/>
        <v>8.8989094744627709E-5</v>
      </c>
      <c r="W125" t="str">
        <f t="shared" si="22"/>
        <v/>
      </c>
    </row>
    <row r="126" spans="1:23" ht="12.95" customHeight="1" x14ac:dyDescent="0.2">
      <c r="A126" s="89" t="s">
        <v>178</v>
      </c>
      <c r="C126" s="92">
        <v>33026.591999999997</v>
      </c>
      <c r="D126" s="21"/>
      <c r="E126">
        <f t="shared" si="15"/>
        <v>-15126.856260506978</v>
      </c>
      <c r="F126">
        <f t="shared" si="16"/>
        <v>-15127</v>
      </c>
      <c r="G126">
        <f t="shared" si="31"/>
        <v>6.1859319997893181E-2</v>
      </c>
      <c r="I126">
        <f t="shared" si="32"/>
        <v>6.1859319997893181E-2</v>
      </c>
      <c r="P126">
        <f t="shared" si="29"/>
        <v>0</v>
      </c>
      <c r="Q126" s="2">
        <f t="shared" si="23"/>
        <v>18008.091999999997</v>
      </c>
      <c r="R126" s="89"/>
      <c r="S126">
        <f t="shared" si="33"/>
        <v>3.8265754706017473E-3</v>
      </c>
      <c r="T126">
        <v>0.1</v>
      </c>
      <c r="U126">
        <f t="shared" si="30"/>
        <v>3.8265754706017473E-4</v>
      </c>
      <c r="W126" t="str">
        <f t="shared" si="22"/>
        <v/>
      </c>
    </row>
    <row r="127" spans="1:23" ht="12.95" customHeight="1" x14ac:dyDescent="0.2">
      <c r="A127" s="89" t="s">
        <v>178</v>
      </c>
      <c r="C127" s="92">
        <v>33038.349000000002</v>
      </c>
      <c r="D127" s="21"/>
      <c r="E127">
        <f t="shared" si="15"/>
        <v>-15099.537091470718</v>
      </c>
      <c r="F127">
        <f t="shared" si="16"/>
        <v>-15099.5</v>
      </c>
      <c r="G127">
        <f t="shared" si="31"/>
        <v>-1.5962580000632443E-2</v>
      </c>
      <c r="I127">
        <f t="shared" si="32"/>
        <v>-1.5962580000632443E-2</v>
      </c>
      <c r="P127">
        <f t="shared" si="29"/>
        <v>0</v>
      </c>
      <c r="Q127" s="2">
        <f t="shared" si="23"/>
        <v>18019.849000000002</v>
      </c>
      <c r="R127" s="89"/>
      <c r="S127">
        <f t="shared" si="33"/>
        <v>2.5480396027659084E-4</v>
      </c>
      <c r="T127">
        <v>0.1</v>
      </c>
      <c r="U127">
        <f t="shared" si="30"/>
        <v>2.5480396027659085E-5</v>
      </c>
      <c r="W127" t="str">
        <f t="shared" si="22"/>
        <v/>
      </c>
    </row>
    <row r="128" spans="1:23" ht="12.95" customHeight="1" x14ac:dyDescent="0.2">
      <c r="A128" s="89" t="s">
        <v>178</v>
      </c>
      <c r="C128" s="92">
        <v>33382.65</v>
      </c>
      <c r="D128" s="21"/>
      <c r="E128">
        <f t="shared" si="15"/>
        <v>-14299.501604667154</v>
      </c>
      <c r="F128">
        <f t="shared" si="16"/>
        <v>-14299.5</v>
      </c>
      <c r="G128">
        <f t="shared" si="31"/>
        <v>-6.9057999644428492E-4</v>
      </c>
      <c r="I128">
        <f t="shared" si="32"/>
        <v>-6.9057999644428492E-4</v>
      </c>
      <c r="P128">
        <f t="shared" si="29"/>
        <v>0</v>
      </c>
      <c r="Q128" s="2">
        <f t="shared" si="23"/>
        <v>18364.150000000001</v>
      </c>
      <c r="R128" s="89"/>
      <c r="S128">
        <f t="shared" si="33"/>
        <v>4.7690073148898857E-7</v>
      </c>
      <c r="T128">
        <v>0.1</v>
      </c>
      <c r="U128">
        <f t="shared" si="30"/>
        <v>4.7690073148898862E-8</v>
      </c>
      <c r="W128" t="str">
        <f t="shared" si="22"/>
        <v/>
      </c>
    </row>
    <row r="129" spans="1:43" ht="12.95" customHeight="1" x14ac:dyDescent="0.2">
      <c r="A129" s="89" t="s">
        <v>178</v>
      </c>
      <c r="C129" s="92">
        <v>33407.218999999997</v>
      </c>
      <c r="D129" s="21"/>
      <c r="E129">
        <f t="shared" si="15"/>
        <v>-14242.411814410158</v>
      </c>
      <c r="F129">
        <f t="shared" si="16"/>
        <v>-14242.5</v>
      </c>
      <c r="G129">
        <f t="shared" si="31"/>
        <v>3.7951299993437715E-2</v>
      </c>
      <c r="I129">
        <f t="shared" si="32"/>
        <v>3.7951299993437715E-2</v>
      </c>
      <c r="P129">
        <f t="shared" si="29"/>
        <v>0</v>
      </c>
      <c r="Q129" s="2">
        <f t="shared" si="23"/>
        <v>18388.718999999997</v>
      </c>
      <c r="R129" s="89"/>
      <c r="S129">
        <f t="shared" si="33"/>
        <v>1.4403011711919054E-3</v>
      </c>
      <c r="T129">
        <v>0.1</v>
      </c>
      <c r="U129">
        <f t="shared" si="30"/>
        <v>1.4403011711919055E-4</v>
      </c>
      <c r="W129" t="str">
        <f t="shared" si="22"/>
        <v/>
      </c>
    </row>
    <row r="130" spans="1:43" ht="12.95" customHeight="1" x14ac:dyDescent="0.2">
      <c r="A130" s="89" t="s">
        <v>178</v>
      </c>
      <c r="C130" s="92">
        <v>33769.584000000003</v>
      </c>
      <c r="D130" s="21"/>
      <c r="E130">
        <f t="shared" si="15"/>
        <v>-13400.401889444567</v>
      </c>
      <c r="F130">
        <f t="shared" si="16"/>
        <v>-13400.5</v>
      </c>
      <c r="G130">
        <f t="shared" si="31"/>
        <v>4.2222579999361187E-2</v>
      </c>
      <c r="I130">
        <f t="shared" si="32"/>
        <v>4.2222579999361187E-2</v>
      </c>
      <c r="P130">
        <f t="shared" si="29"/>
        <v>0</v>
      </c>
      <c r="Q130" s="2">
        <f t="shared" si="23"/>
        <v>18751.084000000003</v>
      </c>
      <c r="R130" s="89"/>
      <c r="S130">
        <f t="shared" si="33"/>
        <v>1.7827462618024553E-3</v>
      </c>
      <c r="T130">
        <v>0.1</v>
      </c>
      <c r="U130">
        <f t="shared" si="30"/>
        <v>1.7827462618024553E-4</v>
      </c>
      <c r="W130" t="str">
        <f t="shared" si="22"/>
        <v/>
      </c>
    </row>
    <row r="131" spans="1:43" ht="12.95" customHeight="1" x14ac:dyDescent="0.2">
      <c r="A131" t="s">
        <v>14</v>
      </c>
      <c r="B131" s="5"/>
      <c r="C131" s="21">
        <v>39536.542000000001</v>
      </c>
      <c r="D131" s="21" t="s">
        <v>16</v>
      </c>
      <c r="E131">
        <f t="shared" si="15"/>
        <v>-2.0912862216396272E-3</v>
      </c>
      <c r="F131">
        <f t="shared" si="16"/>
        <v>0</v>
      </c>
      <c r="G131">
        <f t="shared" si="31"/>
        <v>-8.9999999909196049E-4</v>
      </c>
      <c r="O131">
        <f ca="1">+C$11+C$12*$F131</f>
        <v>-8.0012249372439278E-3</v>
      </c>
      <c r="P131">
        <f t="shared" ref="P131:P144" si="34">+D$11+D$12*F131+D$13*F131^2</f>
        <v>6.6700147758367231E-2</v>
      </c>
      <c r="Q131" s="2">
        <f t="shared" si="23"/>
        <v>24518.042000000001</v>
      </c>
      <c r="R131">
        <f>+G131</f>
        <v>-8.9999999909196049E-4</v>
      </c>
      <c r="W131" t="str">
        <f t="shared" si="22"/>
        <v/>
      </c>
    </row>
    <row r="132" spans="1:43" ht="12.95" customHeight="1" x14ac:dyDescent="0.2">
      <c r="A132" t="s">
        <v>36</v>
      </c>
      <c r="C132" s="21">
        <v>41753.317999999999</v>
      </c>
      <c r="D132" s="21"/>
      <c r="E132">
        <f t="shared" si="15"/>
        <v>5151.0124753123637</v>
      </c>
      <c r="F132">
        <f t="shared" si="16"/>
        <v>5151</v>
      </c>
      <c r="P132">
        <f t="shared" si="34"/>
        <v>4.2735890518829311E-2</v>
      </c>
      <c r="Q132" s="2">
        <f t="shared" si="23"/>
        <v>26734.817999999999</v>
      </c>
      <c r="R132" s="40">
        <v>4.0023999972618185E-3</v>
      </c>
      <c r="W132" t="str">
        <f t="shared" si="22"/>
        <v/>
      </c>
      <c r="AE132">
        <v>7</v>
      </c>
      <c r="AG132" t="s">
        <v>35</v>
      </c>
      <c r="AI132" t="s">
        <v>37</v>
      </c>
    </row>
    <row r="133" spans="1:43" ht="12.95" customHeight="1" x14ac:dyDescent="0.2">
      <c r="A133" s="12" t="s">
        <v>76</v>
      </c>
      <c r="B133" s="11"/>
      <c r="C133" s="20">
        <v>42871.408000000003</v>
      </c>
      <c r="D133" s="101" t="s">
        <v>61</v>
      </c>
      <c r="E133">
        <f t="shared" si="15"/>
        <v>7749.0638241036877</v>
      </c>
      <c r="F133">
        <f t="shared" si="16"/>
        <v>7749</v>
      </c>
      <c r="G133">
        <f>+C133-(C$7+F133*C$8)</f>
        <v>2.7467160005471669E-2</v>
      </c>
      <c r="K133">
        <f>G133</f>
        <v>2.7467160005471669E-2</v>
      </c>
      <c r="O133">
        <f ca="1">+C$11+C$12*$F133</f>
        <v>-4.787888274728291E-3</v>
      </c>
      <c r="P133">
        <f t="shared" si="34"/>
        <v>3.197911208584215E-2</v>
      </c>
      <c r="Q133" s="2">
        <f t="shared" si="23"/>
        <v>27852.908000000003</v>
      </c>
      <c r="S133">
        <f>+(P133-G133)^2</f>
        <v>2.0357711575559508E-5</v>
      </c>
      <c r="T133">
        <v>0.1</v>
      </c>
      <c r="U133">
        <f>+T133*S133</f>
        <v>2.0357711575559509E-6</v>
      </c>
      <c r="W133" t="str">
        <f t="shared" si="22"/>
        <v/>
      </c>
      <c r="AO133">
        <v>7749</v>
      </c>
      <c r="AP133">
        <v>2.4957599998742808E-2</v>
      </c>
      <c r="AQ133">
        <v>0.1</v>
      </c>
    </row>
    <row r="134" spans="1:43" ht="12.95" customHeight="1" x14ac:dyDescent="0.2">
      <c r="A134" s="13" t="s">
        <v>39</v>
      </c>
      <c r="B134" s="5" t="s">
        <v>30</v>
      </c>
      <c r="C134" s="21">
        <v>44022.402000000002</v>
      </c>
      <c r="D134" s="21"/>
      <c r="E134">
        <f t="shared" si="15"/>
        <v>10423.572597235285</v>
      </c>
      <c r="F134">
        <f t="shared" si="16"/>
        <v>10423.5</v>
      </c>
      <c r="J134">
        <f>+R134</f>
        <v>2.7556400003959425E-2</v>
      </c>
      <c r="P134">
        <f t="shared" si="34"/>
        <v>2.1837204736442462E-2</v>
      </c>
      <c r="Q134" s="2">
        <f t="shared" si="23"/>
        <v>29003.902000000002</v>
      </c>
      <c r="R134" s="40">
        <v>2.7556400003959425E-2</v>
      </c>
      <c r="W134" t="str">
        <f t="shared" si="22"/>
        <v/>
      </c>
      <c r="AE134">
        <v>9</v>
      </c>
      <c r="AG134" t="s">
        <v>38</v>
      </c>
      <c r="AI134" t="s">
        <v>37</v>
      </c>
      <c r="AO134">
        <v>11910.5</v>
      </c>
      <c r="AP134">
        <v>9.8051999957533553E-3</v>
      </c>
      <c r="AQ134">
        <v>0.1</v>
      </c>
    </row>
    <row r="135" spans="1:43" ht="12.95" customHeight="1" x14ac:dyDescent="0.2">
      <c r="A135" s="13" t="s">
        <v>41</v>
      </c>
      <c r="B135" s="5"/>
      <c r="C135" s="21">
        <v>44662.326000000001</v>
      </c>
      <c r="D135" s="21"/>
      <c r="E135">
        <f t="shared" si="15"/>
        <v>11910.532869953879</v>
      </c>
      <c r="F135">
        <f t="shared" si="16"/>
        <v>11910.5</v>
      </c>
      <c r="G135">
        <f>+C135-(C$7+F135*C$8)</f>
        <v>1.4145820001431275E-2</v>
      </c>
      <c r="I135">
        <f>+G135</f>
        <v>1.4145820001431275E-2</v>
      </c>
      <c r="P135">
        <f t="shared" si="34"/>
        <v>1.6607212131686221E-2</v>
      </c>
      <c r="Q135" s="2">
        <f t="shared" si="23"/>
        <v>29643.826000000001</v>
      </c>
      <c r="S135">
        <f>+(P135-G135)^2</f>
        <v>6.0584512188809782E-6</v>
      </c>
      <c r="T135">
        <f>T$15</f>
        <v>0.1</v>
      </c>
      <c r="U135">
        <f>+T135*S135</f>
        <v>6.0584512188809782E-7</v>
      </c>
      <c r="W135" t="str">
        <f t="shared" si="22"/>
        <v/>
      </c>
      <c r="AC135" t="s">
        <v>40</v>
      </c>
      <c r="AI135" t="s">
        <v>42</v>
      </c>
      <c r="AO135">
        <v>11911</v>
      </c>
      <c r="AP135">
        <v>3.6264000009396113E-3</v>
      </c>
      <c r="AQ135">
        <v>0.1</v>
      </c>
    </row>
    <row r="136" spans="1:43" ht="12.95" customHeight="1" x14ac:dyDescent="0.2">
      <c r="A136" s="13" t="s">
        <v>41</v>
      </c>
      <c r="B136" s="5"/>
      <c r="C136" s="21">
        <v>44662.535000000003</v>
      </c>
      <c r="D136" s="21"/>
      <c r="E136">
        <f t="shared" si="15"/>
        <v>11911.018513088065</v>
      </c>
      <c r="F136">
        <f t="shared" si="16"/>
        <v>11911</v>
      </c>
      <c r="G136">
        <f>+C136-(C$7+F136*C$8)</f>
        <v>7.9672400024719536E-3</v>
      </c>
      <c r="I136">
        <f>+G136</f>
        <v>7.9672400024719536E-3</v>
      </c>
      <c r="P136">
        <f t="shared" si="34"/>
        <v>1.6605502696221894E-2</v>
      </c>
      <c r="Q136" s="2">
        <f t="shared" si="23"/>
        <v>29644.035000000003</v>
      </c>
      <c r="S136">
        <f>+(P136-G136)^2</f>
        <v>7.4619582366231978E-5</v>
      </c>
      <c r="T136">
        <f>T$15</f>
        <v>0.1</v>
      </c>
      <c r="U136">
        <f>+T136*S136</f>
        <v>7.4619582366231981E-6</v>
      </c>
      <c r="W136" t="str">
        <f t="shared" si="22"/>
        <v/>
      </c>
      <c r="AC136" t="s">
        <v>40</v>
      </c>
      <c r="AI136" t="s">
        <v>42</v>
      </c>
      <c r="AO136">
        <v>12838</v>
      </c>
      <c r="AP136">
        <v>3.1311999991885386E-3</v>
      </c>
      <c r="AQ136">
        <v>0.1</v>
      </c>
    </row>
    <row r="137" spans="1:43" ht="12.95" customHeight="1" x14ac:dyDescent="0.2">
      <c r="A137" s="13" t="s">
        <v>44</v>
      </c>
      <c r="B137" s="5"/>
      <c r="C137" s="21">
        <v>45044.292999999998</v>
      </c>
      <c r="D137" s="21"/>
      <c r="E137">
        <f t="shared" si="15"/>
        <v>12798.091008872718</v>
      </c>
      <c r="F137">
        <f t="shared" si="16"/>
        <v>12798</v>
      </c>
      <c r="J137">
        <f>+R137</f>
        <v>3.4435199995641597E-2</v>
      </c>
      <c r="P137">
        <f t="shared" si="34"/>
        <v>1.3624971922443095E-2</v>
      </c>
      <c r="Q137" s="2">
        <f t="shared" si="23"/>
        <v>30025.792999999998</v>
      </c>
      <c r="R137" s="40">
        <v>3.4435199995641597E-2</v>
      </c>
      <c r="W137" t="str">
        <f t="shared" si="22"/>
        <v/>
      </c>
      <c r="AC137" t="s">
        <v>40</v>
      </c>
      <c r="AE137">
        <v>7</v>
      </c>
      <c r="AG137" t="s">
        <v>43</v>
      </c>
      <c r="AI137" t="s">
        <v>37</v>
      </c>
      <c r="AO137">
        <v>12868</v>
      </c>
      <c r="AP137">
        <v>6.4032000009319745E-3</v>
      </c>
      <c r="AQ137">
        <v>0.1</v>
      </c>
    </row>
    <row r="138" spans="1:43" ht="12.95" customHeight="1" x14ac:dyDescent="0.2">
      <c r="A138" s="13" t="s">
        <v>46</v>
      </c>
      <c r="B138" s="43"/>
      <c r="C138" s="14">
        <v>45061.476000000002</v>
      </c>
      <c r="D138" s="14"/>
      <c r="E138">
        <f t="shared" si="15"/>
        <v>12838.018310186826</v>
      </c>
      <c r="F138">
        <f t="shared" si="16"/>
        <v>12838</v>
      </c>
      <c r="G138">
        <f t="shared" ref="G138:G152" si="35">+C138-(C$7+F138*C$8)</f>
        <v>7.8799200055073015E-3</v>
      </c>
      <c r="I138">
        <f>+G138</f>
        <v>7.8799200055073015E-3</v>
      </c>
      <c r="P138">
        <f t="shared" si="34"/>
        <v>1.3493012133349287E-2</v>
      </c>
      <c r="Q138" s="2">
        <f t="shared" si="23"/>
        <v>30042.976000000002</v>
      </c>
      <c r="S138">
        <f t="shared" ref="S138:S152" si="36">+(P138-G138)^2</f>
        <v>3.1506803235641669E-5</v>
      </c>
      <c r="T138">
        <f>T$15</f>
        <v>0.1</v>
      </c>
      <c r="U138">
        <f t="shared" ref="U138:U144" si="37">+T138*S138</f>
        <v>3.1506803235641672E-6</v>
      </c>
      <c r="W138" t="str">
        <f t="shared" si="22"/>
        <v/>
      </c>
      <c r="AC138" t="s">
        <v>45</v>
      </c>
      <c r="AD138" t="s">
        <v>37</v>
      </c>
      <c r="AI138" t="s">
        <v>42</v>
      </c>
      <c r="AO138">
        <v>12875</v>
      </c>
      <c r="AP138">
        <v>9.9000000045634806E-3</v>
      </c>
      <c r="AQ138">
        <v>0.1</v>
      </c>
    </row>
    <row r="139" spans="1:43" ht="12.95" customHeight="1" x14ac:dyDescent="0.2">
      <c r="A139" s="13" t="s">
        <v>46</v>
      </c>
      <c r="B139" s="43"/>
      <c r="C139" s="14">
        <v>45074.39</v>
      </c>
      <c r="D139" s="14"/>
      <c r="E139">
        <f t="shared" si="15"/>
        <v>12868.025943846267</v>
      </c>
      <c r="F139">
        <f t="shared" si="16"/>
        <v>12868</v>
      </c>
      <c r="G139">
        <f t="shared" si="35"/>
        <v>1.1165119998622686E-2</v>
      </c>
      <c r="I139">
        <f>+G139</f>
        <v>1.1165119998622686E-2</v>
      </c>
      <c r="P139">
        <f t="shared" si="34"/>
        <v>1.3394181029485822E-2</v>
      </c>
      <c r="Q139" s="2">
        <f t="shared" si="23"/>
        <v>30055.89</v>
      </c>
      <c r="S139">
        <f t="shared" si="36"/>
        <v>4.9687130793126264E-6</v>
      </c>
      <c r="T139">
        <f>T$15</f>
        <v>0.1</v>
      </c>
      <c r="U139">
        <f t="shared" si="37"/>
        <v>4.968713079312627E-7</v>
      </c>
      <c r="W139" t="str">
        <f t="shared" si="22"/>
        <v/>
      </c>
      <c r="AC139" t="s">
        <v>40</v>
      </c>
      <c r="AI139" t="s">
        <v>42</v>
      </c>
      <c r="AO139">
        <v>13720</v>
      </c>
      <c r="AP139">
        <v>5.0279999995836988E-3</v>
      </c>
      <c r="AQ139">
        <v>1</v>
      </c>
    </row>
    <row r="140" spans="1:43" ht="12.95" customHeight="1" x14ac:dyDescent="0.2">
      <c r="A140" s="13" t="s">
        <v>46</v>
      </c>
      <c r="B140" s="43"/>
      <c r="C140" s="14">
        <v>45077.406000000003</v>
      </c>
      <c r="D140" s="14"/>
      <c r="E140">
        <f t="shared" si="15"/>
        <v>12875.034076347196</v>
      </c>
      <c r="F140">
        <f t="shared" si="16"/>
        <v>12875</v>
      </c>
      <c r="G140">
        <f t="shared" si="35"/>
        <v>1.4665000002423767E-2</v>
      </c>
      <c r="I140">
        <f>+G140</f>
        <v>1.4665000002423767E-2</v>
      </c>
      <c r="P140">
        <f t="shared" si="34"/>
        <v>1.3371137549599024E-2</v>
      </c>
      <c r="Q140" s="2">
        <f t="shared" si="23"/>
        <v>30058.906000000003</v>
      </c>
      <c r="S140">
        <f t="shared" si="36"/>
        <v>1.6740800468296597E-6</v>
      </c>
      <c r="T140">
        <f>T$15</f>
        <v>0.1</v>
      </c>
      <c r="U140">
        <f t="shared" si="37"/>
        <v>1.6740800468296597E-7</v>
      </c>
      <c r="W140" t="str">
        <f t="shared" si="22"/>
        <v/>
      </c>
      <c r="AC140" t="s">
        <v>40</v>
      </c>
      <c r="AI140" t="s">
        <v>42</v>
      </c>
      <c r="AO140">
        <v>13720</v>
      </c>
      <c r="AP140">
        <v>6.1280000008991919E-3</v>
      </c>
      <c r="AQ140">
        <v>1</v>
      </c>
    </row>
    <row r="141" spans="1:43" ht="12.95" customHeight="1" x14ac:dyDescent="0.2">
      <c r="A141" s="13" t="s">
        <v>47</v>
      </c>
      <c r="B141" s="43"/>
      <c r="C141" s="14">
        <v>45441.0533</v>
      </c>
      <c r="D141" s="14"/>
      <c r="E141">
        <f t="shared" si="15"/>
        <v>13720.023619451338</v>
      </c>
      <c r="F141">
        <f t="shared" si="16"/>
        <v>13720</v>
      </c>
      <c r="G141">
        <f t="shared" si="35"/>
        <v>1.0164799998165108E-2</v>
      </c>
      <c r="K141">
        <f>+G141</f>
        <v>1.0164799998165108E-2</v>
      </c>
      <c r="O141">
        <f t="shared" ref="O141:O151" ca="1" si="38">+C$11+C$12*$F141</f>
        <v>-2.3118483712722491E-3</v>
      </c>
      <c r="P141">
        <f t="shared" si="34"/>
        <v>1.0637023670254445E-2</v>
      </c>
      <c r="Q141" s="2">
        <f t="shared" si="23"/>
        <v>30422.5533</v>
      </c>
      <c r="S141">
        <f t="shared" si="36"/>
        <v>2.2299519648153705E-7</v>
      </c>
      <c r="T141">
        <v>1</v>
      </c>
      <c r="U141">
        <f t="shared" si="37"/>
        <v>2.2299519648153705E-7</v>
      </c>
      <c r="W141" t="str">
        <f t="shared" si="22"/>
        <v/>
      </c>
      <c r="AC141" t="s">
        <v>45</v>
      </c>
      <c r="AD141" t="s">
        <v>37</v>
      </c>
      <c r="AI141" t="s">
        <v>42</v>
      </c>
      <c r="AO141">
        <v>13727</v>
      </c>
      <c r="AP141">
        <v>6.0248000008868985E-3</v>
      </c>
      <c r="AQ141">
        <v>1</v>
      </c>
    </row>
    <row r="142" spans="1:43" ht="12.95" customHeight="1" x14ac:dyDescent="0.2">
      <c r="A142" s="13" t="s">
        <v>47</v>
      </c>
      <c r="B142" s="97" t="s">
        <v>32</v>
      </c>
      <c r="C142" s="98">
        <v>45441.054400000001</v>
      </c>
      <c r="D142" s="98">
        <v>8.0000000000000004E-4</v>
      </c>
      <c r="E142">
        <f t="shared" si="15"/>
        <v>13720.026175467838</v>
      </c>
      <c r="F142">
        <f t="shared" si="16"/>
        <v>13720</v>
      </c>
      <c r="G142">
        <f t="shared" si="35"/>
        <v>1.1264799999480601E-2</v>
      </c>
      <c r="K142">
        <f>G142</f>
        <v>1.1264799999480601E-2</v>
      </c>
      <c r="O142">
        <f t="shared" ca="1" si="38"/>
        <v>-2.3118483712722491E-3</v>
      </c>
      <c r="P142">
        <f t="shared" si="34"/>
        <v>1.0637023670254445E-2</v>
      </c>
      <c r="Q142" s="2">
        <f t="shared" si="23"/>
        <v>30422.554400000001</v>
      </c>
      <c r="S142">
        <f t="shared" si="36"/>
        <v>3.9410311953666801E-7</v>
      </c>
      <c r="T142">
        <v>1</v>
      </c>
      <c r="U142">
        <f t="shared" si="37"/>
        <v>3.9410311953666801E-7</v>
      </c>
      <c r="W142" t="str">
        <f t="shared" si="22"/>
        <v/>
      </c>
      <c r="AO142">
        <v>13787.5</v>
      </c>
      <c r="AP142">
        <v>1.6899999973247759E-3</v>
      </c>
      <c r="AQ142">
        <v>1</v>
      </c>
    </row>
    <row r="143" spans="1:43" ht="12.95" customHeight="1" x14ac:dyDescent="0.2">
      <c r="A143" s="13" t="s">
        <v>47</v>
      </c>
      <c r="B143" s="43" t="s">
        <v>32</v>
      </c>
      <c r="C143" s="98">
        <v>45444.066800000001</v>
      </c>
      <c r="D143" s="98">
        <v>2.9999999999999997E-4</v>
      </c>
      <c r="E143">
        <f t="shared" si="15"/>
        <v>13727.025942823862</v>
      </c>
      <c r="F143">
        <f t="shared" si="16"/>
        <v>13727</v>
      </c>
      <c r="G143">
        <f t="shared" si="35"/>
        <v>1.1164679999637883E-2</v>
      </c>
      <c r="K143">
        <f>G143</f>
        <v>1.1164679999637883E-2</v>
      </c>
      <c r="O143">
        <f t="shared" ca="1" si="38"/>
        <v>-2.308945628126345E-3</v>
      </c>
      <c r="P143">
        <f t="shared" si="34"/>
        <v>1.0614768221962747E-2</v>
      </c>
      <c r="Q143" s="2">
        <f t="shared" si="23"/>
        <v>30425.566800000001</v>
      </c>
      <c r="S143">
        <f t="shared" si="36"/>
        <v>3.0240296322582847E-7</v>
      </c>
      <c r="T143">
        <v>1</v>
      </c>
      <c r="U143">
        <f t="shared" si="37"/>
        <v>3.0240296322582847E-7</v>
      </c>
      <c r="W143" t="str">
        <f t="shared" si="22"/>
        <v/>
      </c>
      <c r="AO143">
        <v>14452.5</v>
      </c>
      <c r="AP143">
        <v>3.585999998904299E-3</v>
      </c>
      <c r="AQ143">
        <v>1</v>
      </c>
    </row>
    <row r="144" spans="1:43" ht="12.95" customHeight="1" thickBot="1" x14ac:dyDescent="0.25">
      <c r="A144" s="13" t="s">
        <v>47</v>
      </c>
      <c r="B144" s="43" t="s">
        <v>30</v>
      </c>
      <c r="C144" s="98">
        <v>45470.099099999999</v>
      </c>
      <c r="D144" s="98">
        <v>5.0000000000000001E-4</v>
      </c>
      <c r="E144">
        <f t="shared" si="15"/>
        <v>13787.515932115546</v>
      </c>
      <c r="F144" s="112">
        <f t="shared" si="16"/>
        <v>13787.5</v>
      </c>
      <c r="G144" s="112">
        <f t="shared" si="35"/>
        <v>6.8564999965019524E-3</v>
      </c>
      <c r="K144">
        <f>G144</f>
        <v>6.8564999965019524E-3</v>
      </c>
      <c r="O144">
        <f t="shared" ca="1" si="38"/>
        <v>-2.2838576337938891E-3</v>
      </c>
      <c r="P144">
        <f t="shared" si="34"/>
        <v>1.0422687357504255E-2</v>
      </c>
      <c r="Q144" s="2">
        <f t="shared" si="23"/>
        <v>30451.599099999999</v>
      </c>
      <c r="S144">
        <f t="shared" si="36"/>
        <v>1.271769229377257E-5</v>
      </c>
      <c r="T144">
        <v>1</v>
      </c>
      <c r="U144">
        <f t="shared" si="37"/>
        <v>1.271769229377257E-5</v>
      </c>
      <c r="W144" t="str">
        <f t="shared" si="22"/>
        <v/>
      </c>
      <c r="AO144">
        <v>14524</v>
      </c>
      <c r="AP144">
        <v>3.7176000041654333E-3</v>
      </c>
      <c r="AQ144">
        <v>0.5</v>
      </c>
    </row>
    <row r="145" spans="1:43" ht="12.95" customHeight="1" x14ac:dyDescent="0.2">
      <c r="A145" s="131" t="s">
        <v>234</v>
      </c>
      <c r="C145" s="130">
        <v>45470.100599999998</v>
      </c>
      <c r="D145" s="21"/>
      <c r="E145">
        <f t="shared" si="15"/>
        <v>13787.519417592581</v>
      </c>
      <c r="F145">
        <f t="shared" si="16"/>
        <v>13787.5</v>
      </c>
      <c r="G145">
        <f t="shared" si="35"/>
        <v>8.3564999949885532E-3</v>
      </c>
      <c r="N145">
        <f>+G145</f>
        <v>8.3564999949885532E-3</v>
      </c>
      <c r="O145">
        <f t="shared" ca="1" si="38"/>
        <v>-2.2838576337938891E-3</v>
      </c>
      <c r="P145">
        <f>+H$4+H$3*F145+H$2*F145^2+H$5*SIN(RADIANS(H$6*F145+H$7))</f>
        <v>0</v>
      </c>
      <c r="Q145" s="2">
        <f t="shared" si="23"/>
        <v>30451.600599999998</v>
      </c>
      <c r="R145" s="89"/>
      <c r="S145">
        <f t="shared" si="36"/>
        <v>6.9831092166243688E-5</v>
      </c>
      <c r="T145">
        <v>1</v>
      </c>
      <c r="U145">
        <f>T145*S145</f>
        <v>6.9831092166243688E-5</v>
      </c>
      <c r="W145" t="str">
        <f t="shared" si="22"/>
        <v/>
      </c>
    </row>
    <row r="146" spans="1:43" ht="12.95" customHeight="1" x14ac:dyDescent="0.2">
      <c r="A146" s="13" t="s">
        <v>47</v>
      </c>
      <c r="B146" s="43" t="s">
        <v>30</v>
      </c>
      <c r="C146" s="98">
        <v>45756.288800000002</v>
      </c>
      <c r="D146" s="98">
        <v>1E-4</v>
      </c>
      <c r="E146">
        <f t="shared" si="15"/>
        <v>14452.521017658917</v>
      </c>
      <c r="F146">
        <f t="shared" si="16"/>
        <v>14452.5</v>
      </c>
      <c r="G146">
        <f t="shared" si="35"/>
        <v>9.0450999996392056E-3</v>
      </c>
      <c r="K146">
        <f>G146</f>
        <v>9.0450999996392056E-3</v>
      </c>
      <c r="O146">
        <f t="shared" ca="1" si="38"/>
        <v>-2.0080970349330178E-3</v>
      </c>
      <c r="P146">
        <f>+D$11+D$12*F146+D$13*F146^2</f>
        <v>8.3432591830659326E-3</v>
      </c>
      <c r="Q146" s="2">
        <f t="shared" si="23"/>
        <v>30737.788800000002</v>
      </c>
      <c r="S146">
        <f t="shared" si="36"/>
        <v>4.9258053180823858E-7</v>
      </c>
      <c r="T146">
        <v>1</v>
      </c>
      <c r="U146">
        <f>+T146*S146</f>
        <v>4.9258053180823858E-7</v>
      </c>
      <c r="W146" t="str">
        <f t="shared" si="22"/>
        <v/>
      </c>
      <c r="AO146">
        <v>14524.5</v>
      </c>
      <c r="AP146">
        <v>2.4387999947066419E-3</v>
      </c>
      <c r="AQ146">
        <v>1</v>
      </c>
    </row>
    <row r="147" spans="1:43" ht="12.95" customHeight="1" x14ac:dyDescent="0.2">
      <c r="A147" s="131" t="s">
        <v>234</v>
      </c>
      <c r="C147" s="130">
        <v>45756.289799999999</v>
      </c>
      <c r="D147" s="21"/>
      <c r="E147">
        <f t="shared" si="15"/>
        <v>14452.523341310269</v>
      </c>
      <c r="F147">
        <f t="shared" si="16"/>
        <v>14452.5</v>
      </c>
      <c r="G147">
        <f t="shared" si="35"/>
        <v>1.0045099996204954E-2</v>
      </c>
      <c r="N147">
        <f>+G147</f>
        <v>1.0045099996204954E-2</v>
      </c>
      <c r="O147">
        <f t="shared" ca="1" si="38"/>
        <v>-2.0080970349330178E-3</v>
      </c>
      <c r="P147">
        <f>+H$4+H$3*F147+H$2*F147^2+H$5*SIN(RADIANS(H$6*F147+H$7))</f>
        <v>0</v>
      </c>
      <c r="Q147" s="2">
        <f t="shared" si="23"/>
        <v>30737.789799999999</v>
      </c>
      <c r="R147" s="89"/>
      <c r="S147">
        <f t="shared" si="36"/>
        <v>1.0090403393375676E-4</v>
      </c>
      <c r="T147">
        <v>1</v>
      </c>
      <c r="U147">
        <f>T147*S147</f>
        <v>1.0090403393375676E-4</v>
      </c>
      <c r="W147" t="str">
        <f t="shared" si="22"/>
        <v/>
      </c>
    </row>
    <row r="148" spans="1:43" ht="12.95" customHeight="1" x14ac:dyDescent="0.2">
      <c r="A148" s="13" t="s">
        <v>47</v>
      </c>
      <c r="B148" s="43" t="s">
        <v>32</v>
      </c>
      <c r="C148" s="98">
        <v>45787.059500000003</v>
      </c>
      <c r="D148" s="98">
        <v>1E-3</v>
      </c>
      <c r="E148">
        <f t="shared" si="15"/>
        <v>14524.021396553509</v>
      </c>
      <c r="F148">
        <f t="shared" si="16"/>
        <v>14524</v>
      </c>
      <c r="G148">
        <f t="shared" si="35"/>
        <v>9.2081600014353171E-3</v>
      </c>
      <c r="K148">
        <f>G148</f>
        <v>9.2081600014353171E-3</v>
      </c>
      <c r="O148">
        <f t="shared" ca="1" si="38"/>
        <v>-1.9784475870855706E-3</v>
      </c>
      <c r="P148">
        <f>+D$11+D$12*F148+D$13*F148^2</f>
        <v>8.1231605702347161E-3</v>
      </c>
      <c r="Q148" s="2">
        <f t="shared" si="23"/>
        <v>30768.559500000003</v>
      </c>
      <c r="S148">
        <f t="shared" si="36"/>
        <v>1.1772237657056276E-6</v>
      </c>
      <c r="T148">
        <v>0.5</v>
      </c>
      <c r="U148">
        <f>+T148*S148</f>
        <v>5.8861188285281381E-7</v>
      </c>
      <c r="W148" t="str">
        <f t="shared" si="22"/>
        <v/>
      </c>
      <c r="AO148">
        <v>14541</v>
      </c>
      <c r="AP148">
        <v>1.0138399993593339E-2</v>
      </c>
      <c r="AQ148">
        <v>0.1</v>
      </c>
    </row>
    <row r="149" spans="1:43" ht="12.95" customHeight="1" x14ac:dyDescent="0.2">
      <c r="A149" s="131" t="s">
        <v>234</v>
      </c>
      <c r="C149" s="130">
        <v>45787.0599</v>
      </c>
      <c r="D149" s="21"/>
      <c r="E149">
        <f t="shared" ref="E149:E212" si="39">+(C149-C$7)/C$8</f>
        <v>14524.022326014048</v>
      </c>
      <c r="F149">
        <f t="shared" ref="F149:F212" si="40">ROUND(2*E149,0)/2</f>
        <v>14524</v>
      </c>
      <c r="G149">
        <f t="shared" si="35"/>
        <v>9.6081599986064248E-3</v>
      </c>
      <c r="N149">
        <f>+G149</f>
        <v>9.6081599986064248E-3</v>
      </c>
      <c r="O149">
        <f t="shared" ca="1" si="38"/>
        <v>-1.9784475870855706E-3</v>
      </c>
      <c r="P149">
        <f>+H$4+H$3*F149+H$2*F149^2+H$5*SIN(RADIANS(H$6*F149+H$7))</f>
        <v>0</v>
      </c>
      <c r="Q149" s="2">
        <f t="shared" si="23"/>
        <v>30768.5599</v>
      </c>
      <c r="R149" s="89"/>
      <c r="S149">
        <f t="shared" si="36"/>
        <v>9.2316738558820616E-5</v>
      </c>
      <c r="T149">
        <v>1</v>
      </c>
      <c r="U149">
        <f>T149*S149</f>
        <v>9.2316738558820616E-5</v>
      </c>
      <c r="W149" t="str">
        <f t="shared" si="22"/>
        <v/>
      </c>
    </row>
    <row r="150" spans="1:43" ht="12.95" customHeight="1" x14ac:dyDescent="0.2">
      <c r="A150" s="13" t="s">
        <v>47</v>
      </c>
      <c r="B150" s="43" t="s">
        <v>30</v>
      </c>
      <c r="C150" s="98">
        <v>45787.273399999998</v>
      </c>
      <c r="D150" s="98">
        <v>8.9999999999999998E-4</v>
      </c>
      <c r="E150">
        <f t="shared" si="39"/>
        <v>14524.518425579343</v>
      </c>
      <c r="F150">
        <f t="shared" si="40"/>
        <v>14524.5</v>
      </c>
      <c r="G150">
        <f t="shared" si="35"/>
        <v>7.9295799951069057E-3</v>
      </c>
      <c r="K150">
        <f>G150</f>
        <v>7.9295799951069057E-3</v>
      </c>
      <c r="O150">
        <f t="shared" ca="1" si="38"/>
        <v>-1.9782402482894342E-3</v>
      </c>
      <c r="P150">
        <f>+D$11+D$12*F150+D$13*F150^2</f>
        <v>8.1216237974610084E-3</v>
      </c>
      <c r="Q150" s="2">
        <f t="shared" si="23"/>
        <v>30768.773399999998</v>
      </c>
      <c r="S150">
        <f t="shared" si="36"/>
        <v>3.688082202262165E-8</v>
      </c>
      <c r="T150">
        <v>1</v>
      </c>
      <c r="U150">
        <f>+T150*S150</f>
        <v>3.688082202262165E-8</v>
      </c>
      <c r="W150" t="str">
        <f t="shared" ref="W150:W213" si="41">IF(C150=C149,99998,"")</f>
        <v/>
      </c>
      <c r="AO150">
        <v>15233</v>
      </c>
      <c r="AP150">
        <v>7.7919999603182077E-4</v>
      </c>
      <c r="AQ150">
        <v>1</v>
      </c>
    </row>
    <row r="151" spans="1:43" ht="12.95" customHeight="1" x14ac:dyDescent="0.2">
      <c r="A151" s="131" t="s">
        <v>234</v>
      </c>
      <c r="C151" s="130">
        <v>45787.273500000003</v>
      </c>
      <c r="D151" s="21"/>
      <c r="E151">
        <f t="shared" si="39"/>
        <v>14524.518657944491</v>
      </c>
      <c r="F151">
        <f t="shared" si="40"/>
        <v>14524.5</v>
      </c>
      <c r="G151">
        <f t="shared" si="35"/>
        <v>8.0295799998566508E-3</v>
      </c>
      <c r="N151">
        <f>+G151</f>
        <v>8.0295799998566508E-3</v>
      </c>
      <c r="O151">
        <f t="shared" ca="1" si="38"/>
        <v>-1.9782402482894342E-3</v>
      </c>
      <c r="P151">
        <f>+H$4+H$3*F151+H$2*F151^2+H$5*SIN(RADIANS(H$6*F151+H$7))</f>
        <v>0</v>
      </c>
      <c r="Q151" s="2">
        <f t="shared" ref="Q151:Q214" si="42">+C151-15018.5</f>
        <v>30768.773500000003</v>
      </c>
      <c r="R151" s="89"/>
      <c r="S151">
        <f t="shared" si="36"/>
        <v>6.4474154974097933E-5</v>
      </c>
      <c r="T151">
        <v>1</v>
      </c>
      <c r="U151">
        <f>T151*S151</f>
        <v>6.4474154974097933E-5</v>
      </c>
      <c r="W151" t="str">
        <f t="shared" si="41"/>
        <v/>
      </c>
    </row>
    <row r="152" spans="1:43" ht="12.95" customHeight="1" x14ac:dyDescent="0.2">
      <c r="A152" s="13" t="s">
        <v>49</v>
      </c>
      <c r="B152" s="43"/>
      <c r="C152" s="14">
        <v>45794.381999999998</v>
      </c>
      <c r="D152" s="14"/>
      <c r="E152">
        <f t="shared" si="39"/>
        <v>14541.03633363506</v>
      </c>
      <c r="F152">
        <f t="shared" si="40"/>
        <v>14541</v>
      </c>
      <c r="G152">
        <f t="shared" si="35"/>
        <v>1.5636439995432738E-2</v>
      </c>
      <c r="N152">
        <f>+G152</f>
        <v>1.5636439995432738E-2</v>
      </c>
      <c r="P152">
        <f>+D$11+D$12*F152+D$13*F152^2</f>
        <v>8.070928827355859E-3</v>
      </c>
      <c r="Q152" s="2">
        <f t="shared" si="42"/>
        <v>30775.881999999998</v>
      </c>
      <c r="S152">
        <f t="shared" si="36"/>
        <v>5.7236959234295983E-5</v>
      </c>
      <c r="T152">
        <f>T$15</f>
        <v>0.1</v>
      </c>
      <c r="U152">
        <f>+T152*S152</f>
        <v>5.7236959234295987E-6</v>
      </c>
      <c r="W152" t="str">
        <f t="shared" si="41"/>
        <v/>
      </c>
      <c r="AC152" t="s">
        <v>40</v>
      </c>
      <c r="AI152" t="s">
        <v>42</v>
      </c>
      <c r="AO152">
        <v>15241</v>
      </c>
      <c r="AP152">
        <v>-2.1816000007675029E-3</v>
      </c>
      <c r="AQ152">
        <v>0.1</v>
      </c>
    </row>
    <row r="153" spans="1:43" ht="12.95" customHeight="1" x14ac:dyDescent="0.2">
      <c r="A153" s="13" t="s">
        <v>51</v>
      </c>
      <c r="B153" s="43"/>
      <c r="C153" s="14">
        <v>45817.618999999999</v>
      </c>
      <c r="D153" s="14"/>
      <c r="E153">
        <f t="shared" si="39"/>
        <v>14595.031020280918</v>
      </c>
      <c r="F153">
        <f t="shared" si="40"/>
        <v>14595</v>
      </c>
      <c r="J153">
        <f>+R153</f>
        <v>7.8279999943333678E-3</v>
      </c>
      <c r="P153">
        <f>+D$11+D$12*F153+D$13*F153^2</f>
        <v>7.9052695281987377E-3</v>
      </c>
      <c r="Q153" s="2">
        <f t="shared" si="42"/>
        <v>30799.118999999999</v>
      </c>
      <c r="R153" s="40">
        <v>7.8279999943333678E-3</v>
      </c>
      <c r="W153" t="str">
        <f t="shared" si="41"/>
        <v/>
      </c>
      <c r="AC153" t="s">
        <v>40</v>
      </c>
      <c r="AE153">
        <v>10</v>
      </c>
      <c r="AG153" t="s">
        <v>50</v>
      </c>
      <c r="AI153" t="s">
        <v>37</v>
      </c>
      <c r="AO153">
        <v>15342</v>
      </c>
      <c r="AP153">
        <v>1.8007999969995581E-3</v>
      </c>
      <c r="AQ153">
        <v>0.5</v>
      </c>
    </row>
    <row r="154" spans="1:43" ht="12.95" customHeight="1" x14ac:dyDescent="0.2">
      <c r="A154" s="131" t="s">
        <v>234</v>
      </c>
      <c r="C154" s="130">
        <v>46092.178599999999</v>
      </c>
      <c r="D154" s="21"/>
      <c r="E154">
        <f t="shared" si="39"/>
        <v>15233.011808145584</v>
      </c>
      <c r="F154">
        <f t="shared" si="40"/>
        <v>15233</v>
      </c>
      <c r="G154">
        <f t="shared" ref="G154:G166" si="43">+C154-(C$7+F154*C$8)</f>
        <v>5.0817199953598902E-3</v>
      </c>
      <c r="N154">
        <f>+G154</f>
        <v>5.0817199953598902E-3</v>
      </c>
      <c r="O154">
        <f t="shared" ref="O154:O200" ca="1" si="44">+C$11+C$12*$F154</f>
        <v>-1.6844411741647304E-3</v>
      </c>
      <c r="P154">
        <f>+H$4+H$3*F154+H$2*F154^2+H$5*SIN(RADIANS(H$6*F154+H$7))</f>
        <v>0</v>
      </c>
      <c r="Q154" s="2">
        <f t="shared" si="42"/>
        <v>31073.678599999999</v>
      </c>
      <c r="R154" s="89"/>
      <c r="S154">
        <f t="shared" ref="S154:S166" si="45">+(P154-G154)^2</f>
        <v>2.5823878111240524E-5</v>
      </c>
      <c r="T154">
        <v>1</v>
      </c>
      <c r="U154">
        <f>T154*S154</f>
        <v>2.5823878111240524E-5</v>
      </c>
      <c r="W154" t="str">
        <f t="shared" si="41"/>
        <v/>
      </c>
    </row>
    <row r="155" spans="1:43" ht="12.95" customHeight="1" x14ac:dyDescent="0.2">
      <c r="A155" s="13" t="s">
        <v>47</v>
      </c>
      <c r="B155" s="43" t="s">
        <v>32</v>
      </c>
      <c r="C155" s="98">
        <v>46092.180099999998</v>
      </c>
      <c r="D155" s="98">
        <v>4.0000000000000002E-4</v>
      </c>
      <c r="E155">
        <f t="shared" si="39"/>
        <v>15233.01529362262</v>
      </c>
      <c r="F155">
        <f t="shared" si="40"/>
        <v>15233</v>
      </c>
      <c r="G155">
        <f t="shared" si="43"/>
        <v>6.581719993846491E-3</v>
      </c>
      <c r="K155">
        <f>G155</f>
        <v>6.581719993846491E-3</v>
      </c>
      <c r="O155">
        <f t="shared" ca="1" si="44"/>
        <v>-1.6844411741647304E-3</v>
      </c>
      <c r="P155">
        <f>+D$11+D$12*F155+D$13*F155^2</f>
        <v>5.9772033258350763E-3</v>
      </c>
      <c r="Q155" s="2">
        <f t="shared" si="42"/>
        <v>31073.680099999998</v>
      </c>
      <c r="S155">
        <f t="shared" si="45"/>
        <v>3.6544040190362295E-7</v>
      </c>
      <c r="T155">
        <v>1</v>
      </c>
      <c r="U155">
        <f>+T155*S155</f>
        <v>3.6544040190362295E-7</v>
      </c>
      <c r="W155" t="str">
        <f t="shared" si="41"/>
        <v/>
      </c>
      <c r="AO155">
        <v>15342.5</v>
      </c>
      <c r="AP155">
        <v>-7.8000004577916116E-5</v>
      </c>
      <c r="AQ155">
        <v>1</v>
      </c>
    </row>
    <row r="156" spans="1:43" ht="12.95" customHeight="1" x14ac:dyDescent="0.2">
      <c r="A156" s="13" t="s">
        <v>49</v>
      </c>
      <c r="B156" s="43"/>
      <c r="C156" s="14">
        <v>46095.62</v>
      </c>
      <c r="D156" s="14"/>
      <c r="E156">
        <f t="shared" si="39"/>
        <v>15241.008421934939</v>
      </c>
      <c r="F156">
        <f t="shared" si="40"/>
        <v>15241</v>
      </c>
      <c r="G156">
        <f t="shared" si="43"/>
        <v>3.6244400034775026E-3</v>
      </c>
      <c r="N156">
        <f>+G156</f>
        <v>3.6244400034775026E-3</v>
      </c>
      <c r="O156">
        <f t="shared" ca="1" si="44"/>
        <v>-1.6811237534265543E-3</v>
      </c>
      <c r="P156">
        <f>+D$11+D$12*F156+D$13*F156^2</f>
        <v>5.9533683746273661E-3</v>
      </c>
      <c r="Q156" s="2">
        <f t="shared" si="42"/>
        <v>31077.120000000003</v>
      </c>
      <c r="S156">
        <f t="shared" si="45"/>
        <v>5.4239073579467569E-6</v>
      </c>
      <c r="T156">
        <f>T$15</f>
        <v>0.1</v>
      </c>
      <c r="U156">
        <f>+T156*S156</f>
        <v>5.4239073579467566E-7</v>
      </c>
      <c r="W156" t="str">
        <f t="shared" si="41"/>
        <v/>
      </c>
      <c r="AC156" t="s">
        <v>40</v>
      </c>
      <c r="AI156" t="s">
        <v>42</v>
      </c>
      <c r="AO156">
        <v>15351.5</v>
      </c>
      <c r="AP156">
        <v>-9.6399999165441841E-5</v>
      </c>
      <c r="AQ156">
        <v>1</v>
      </c>
    </row>
    <row r="157" spans="1:43" ht="12.95" customHeight="1" x14ac:dyDescent="0.2">
      <c r="A157" s="131" t="s">
        <v>234</v>
      </c>
      <c r="C157" s="130">
        <v>46139.089</v>
      </c>
      <c r="D157" s="21"/>
      <c r="E157">
        <f t="shared" si="39"/>
        <v>15342.015222890679</v>
      </c>
      <c r="F157">
        <f t="shared" si="40"/>
        <v>15342</v>
      </c>
      <c r="G157">
        <f t="shared" si="43"/>
        <v>6.551279999257531E-3</v>
      </c>
      <c r="N157">
        <f>+G157</f>
        <v>6.551279999257531E-3</v>
      </c>
      <c r="O157">
        <f t="shared" ca="1" si="44"/>
        <v>-1.6392413166070839E-3</v>
      </c>
      <c r="P157">
        <f>+H$4+H$3*F157+H$2*F157^2+H$5*SIN(RADIANS(H$6*F157+H$7))</f>
        <v>0</v>
      </c>
      <c r="Q157" s="2">
        <f t="shared" si="42"/>
        <v>31120.589</v>
      </c>
      <c r="R157" s="89"/>
      <c r="S157">
        <f t="shared" si="45"/>
        <v>4.2919269628671753E-5</v>
      </c>
      <c r="T157">
        <v>1</v>
      </c>
      <c r="U157">
        <f>T157*S157</f>
        <v>4.2919269628671753E-5</v>
      </c>
      <c r="W157" t="str">
        <f t="shared" si="41"/>
        <v/>
      </c>
    </row>
    <row r="158" spans="1:43" ht="12.95" customHeight="1" x14ac:dyDescent="0.2">
      <c r="A158" s="13" t="s">
        <v>47</v>
      </c>
      <c r="B158" s="43" t="s">
        <v>32</v>
      </c>
      <c r="C158" s="98">
        <v>46139.090100000001</v>
      </c>
      <c r="D158" s="98">
        <v>1.6999999999999999E-3</v>
      </c>
      <c r="E158">
        <f t="shared" si="39"/>
        <v>15342.017778907177</v>
      </c>
      <c r="F158">
        <f t="shared" si="40"/>
        <v>15342</v>
      </c>
      <c r="G158">
        <f t="shared" si="43"/>
        <v>7.6512800005730242E-3</v>
      </c>
      <c r="K158">
        <f>G158</f>
        <v>7.6512800005730242E-3</v>
      </c>
      <c r="O158">
        <f t="shared" ca="1" si="44"/>
        <v>-1.6392413166070839E-3</v>
      </c>
      <c r="P158">
        <f>+D$11+D$12*F158+D$13*F158^2</f>
        <v>5.6531794328526595E-3</v>
      </c>
      <c r="Q158" s="2">
        <f t="shared" si="42"/>
        <v>31120.590100000001</v>
      </c>
      <c r="S158">
        <f t="shared" si="45"/>
        <v>3.992405878724444E-6</v>
      </c>
      <c r="T158">
        <v>0.5</v>
      </c>
      <c r="U158">
        <f>+T158*S158</f>
        <v>1.996202939362222E-6</v>
      </c>
      <c r="W158" t="str">
        <f t="shared" si="41"/>
        <v/>
      </c>
      <c r="AO158">
        <v>15358.5</v>
      </c>
      <c r="AP158">
        <v>-8.9960000332212076E-4</v>
      </c>
      <c r="AQ158">
        <v>1</v>
      </c>
    </row>
    <row r="159" spans="1:43" ht="12.95" customHeight="1" x14ac:dyDescent="0.2">
      <c r="A159" s="13" t="s">
        <v>47</v>
      </c>
      <c r="B159" s="43" t="s">
        <v>30</v>
      </c>
      <c r="C159" s="98">
        <v>46139.303399999997</v>
      </c>
      <c r="D159" s="98">
        <v>2.0000000000000001E-4</v>
      </c>
      <c r="E159">
        <f t="shared" si="39"/>
        <v>15342.513413742196</v>
      </c>
      <c r="F159">
        <f t="shared" si="40"/>
        <v>15342.5</v>
      </c>
      <c r="G159">
        <f t="shared" si="43"/>
        <v>5.7726999948499724E-3</v>
      </c>
      <c r="K159">
        <f>G159</f>
        <v>5.7726999948499724E-3</v>
      </c>
      <c r="O159">
        <f t="shared" ca="1" si="44"/>
        <v>-1.6390339778109475E-3</v>
      </c>
      <c r="P159">
        <f>+D$11+D$12*F159+D$13*F159^2</f>
        <v>5.651696701816443E-3</v>
      </c>
      <c r="Q159" s="2">
        <f t="shared" si="42"/>
        <v>31120.803399999997</v>
      </c>
      <c r="S159">
        <f t="shared" si="45"/>
        <v>1.4641796924958201E-8</v>
      </c>
      <c r="T159">
        <v>1</v>
      </c>
      <c r="U159">
        <f>+T159*S159</f>
        <v>1.4641796924958201E-8</v>
      </c>
      <c r="W159" t="str">
        <f t="shared" si="41"/>
        <v/>
      </c>
      <c r="AO159">
        <v>15375</v>
      </c>
      <c r="AP159">
        <v>-5.9999999939464033E-4</v>
      </c>
      <c r="AQ159">
        <v>1</v>
      </c>
    </row>
    <row r="160" spans="1:43" ht="12.95" customHeight="1" x14ac:dyDescent="0.2">
      <c r="A160" s="131" t="s">
        <v>234</v>
      </c>
      <c r="C160" s="130">
        <v>46139.303999999996</v>
      </c>
      <c r="D160" s="21"/>
      <c r="E160">
        <f t="shared" si="39"/>
        <v>15342.51480793301</v>
      </c>
      <c r="F160">
        <f t="shared" si="40"/>
        <v>15342.5</v>
      </c>
      <c r="G160">
        <f t="shared" si="43"/>
        <v>6.3726999942446128E-3</v>
      </c>
      <c r="N160">
        <f>+G160</f>
        <v>6.3726999942446128E-3</v>
      </c>
      <c r="O160">
        <f t="shared" ca="1" si="44"/>
        <v>-1.6390339778109475E-3</v>
      </c>
      <c r="P160">
        <f>+H$4+H$3*F160+H$2*F160^2+H$5*SIN(RADIANS(H$6*F160+H$7))</f>
        <v>0</v>
      </c>
      <c r="Q160" s="2">
        <f t="shared" si="42"/>
        <v>31120.803999999996</v>
      </c>
      <c r="R160" s="89"/>
      <c r="S160">
        <f t="shared" si="45"/>
        <v>4.0611305216645287E-5</v>
      </c>
      <c r="T160">
        <v>1</v>
      </c>
      <c r="U160">
        <f>T160*S160</f>
        <v>4.0611305216645287E-5</v>
      </c>
      <c r="W160" t="str">
        <f t="shared" si="41"/>
        <v/>
      </c>
    </row>
    <row r="161" spans="1:43" ht="12.95" customHeight="1" x14ac:dyDescent="0.2">
      <c r="A161" s="13" t="s">
        <v>47</v>
      </c>
      <c r="B161" s="43" t="s">
        <v>30</v>
      </c>
      <c r="C161" s="98">
        <v>46143.176599999999</v>
      </c>
      <c r="D161" s="98">
        <v>5.0000000000000001E-4</v>
      </c>
      <c r="E161">
        <f t="shared" si="39"/>
        <v>15351.513380188675</v>
      </c>
      <c r="F161">
        <f t="shared" si="40"/>
        <v>15351.5</v>
      </c>
      <c r="G161">
        <f t="shared" si="43"/>
        <v>5.7582599984016269E-3</v>
      </c>
      <c r="K161">
        <f>G161</f>
        <v>5.7582599984016269E-3</v>
      </c>
      <c r="O161">
        <f t="shared" ca="1" si="44"/>
        <v>-1.6353018794805002E-3</v>
      </c>
      <c r="P161">
        <f>+D$11+D$12*F161+D$13*F161^2</f>
        <v>5.6250131917814101E-3</v>
      </c>
      <c r="Q161" s="2">
        <f t="shared" si="42"/>
        <v>31124.676599999999</v>
      </c>
      <c r="S161">
        <f t="shared" si="45"/>
        <v>1.7754711474485467E-8</v>
      </c>
      <c r="T161">
        <v>1</v>
      </c>
      <c r="U161">
        <f>+T161*S161</f>
        <v>1.7754711474485467E-8</v>
      </c>
      <c r="W161" t="str">
        <f t="shared" si="41"/>
        <v/>
      </c>
      <c r="AO161">
        <v>15438</v>
      </c>
      <c r="AP161">
        <v>-2.8800001018680632E-5</v>
      </c>
      <c r="AQ161">
        <v>0.1</v>
      </c>
    </row>
    <row r="162" spans="1:43" ht="12.95" customHeight="1" x14ac:dyDescent="0.2">
      <c r="A162" s="131" t="s">
        <v>234</v>
      </c>
      <c r="C162" s="130">
        <v>46143.177799999998</v>
      </c>
      <c r="D162" s="21"/>
      <c r="E162">
        <f t="shared" si="39"/>
        <v>15351.516168570304</v>
      </c>
      <c r="F162">
        <f t="shared" si="40"/>
        <v>15351.5</v>
      </c>
      <c r="G162">
        <f t="shared" si="43"/>
        <v>6.9582599971909076E-3</v>
      </c>
      <c r="N162">
        <f>+G162</f>
        <v>6.9582599971909076E-3</v>
      </c>
      <c r="O162">
        <f t="shared" ca="1" si="44"/>
        <v>-1.6353018794805002E-3</v>
      </c>
      <c r="P162">
        <f>+H$4+H$3*F162+H$2*F162^2+H$5*SIN(RADIANS(H$6*F162+H$7))</f>
        <v>0</v>
      </c>
      <c r="Q162" s="2">
        <f t="shared" si="42"/>
        <v>31124.677799999998</v>
      </c>
      <c r="R162" s="89"/>
      <c r="S162">
        <f t="shared" si="45"/>
        <v>4.8417382188507209E-5</v>
      </c>
      <c r="T162">
        <v>1</v>
      </c>
      <c r="U162">
        <f>T162*S162</f>
        <v>4.8417382188507209E-5</v>
      </c>
      <c r="W162" t="str">
        <f t="shared" si="41"/>
        <v/>
      </c>
    </row>
    <row r="163" spans="1:43" ht="12.95" customHeight="1" x14ac:dyDescent="0.2">
      <c r="A163" s="13" t="s">
        <v>47</v>
      </c>
      <c r="B163" s="43" t="s">
        <v>30</v>
      </c>
      <c r="C163" s="98">
        <v>46146.188300000002</v>
      </c>
      <c r="D163" s="98">
        <v>8.0000000000000004E-4</v>
      </c>
      <c r="E163">
        <f t="shared" si="39"/>
        <v>15358.511520988755</v>
      </c>
      <c r="F163">
        <f t="shared" si="40"/>
        <v>15358.5</v>
      </c>
      <c r="G163">
        <f t="shared" si="43"/>
        <v>4.9581400016904809E-3</v>
      </c>
      <c r="K163">
        <f>G163</f>
        <v>4.9581400016904809E-3</v>
      </c>
      <c r="O163">
        <f t="shared" ca="1" si="44"/>
        <v>-1.632399136334596E-3</v>
      </c>
      <c r="P163">
        <f>+D$11+D$12*F163+D$13*F163^2</f>
        <v>5.6042667500007491E-3</v>
      </c>
      <c r="Q163" s="2">
        <f t="shared" si="42"/>
        <v>31127.688300000002</v>
      </c>
      <c r="S163">
        <f t="shared" si="45"/>
        <v>4.1747977488200072E-7</v>
      </c>
      <c r="T163">
        <v>1</v>
      </c>
      <c r="U163">
        <f>+T163*S163</f>
        <v>4.1747977488200072E-7</v>
      </c>
      <c r="W163" t="str">
        <f t="shared" si="41"/>
        <v/>
      </c>
      <c r="AO163">
        <v>17891</v>
      </c>
      <c r="AP163">
        <v>-6.2216000005719252E-3</v>
      </c>
      <c r="AQ163">
        <v>1</v>
      </c>
    </row>
    <row r="164" spans="1:43" ht="12.95" customHeight="1" x14ac:dyDescent="0.2">
      <c r="A164" s="131" t="s">
        <v>234</v>
      </c>
      <c r="C164" s="130">
        <v>46153.289100000002</v>
      </c>
      <c r="D164" s="21"/>
      <c r="E164">
        <f t="shared" si="39"/>
        <v>15375.011304563868</v>
      </c>
      <c r="F164">
        <f t="shared" si="40"/>
        <v>15375</v>
      </c>
      <c r="G164">
        <f t="shared" si="43"/>
        <v>4.8650000026100315E-3</v>
      </c>
      <c r="N164">
        <f>+G164</f>
        <v>4.8650000026100315E-3</v>
      </c>
      <c r="O164">
        <f t="shared" ca="1" si="44"/>
        <v>-1.6255569560621082E-3</v>
      </c>
      <c r="P164">
        <f>+H$4+H$3*F164+H$2*F164^2+H$5*SIN(RADIANS(H$6*F164+H$7))</f>
        <v>0</v>
      </c>
      <c r="Q164" s="2">
        <f t="shared" si="42"/>
        <v>31134.789100000002</v>
      </c>
      <c r="R164" s="89"/>
      <c r="S164">
        <f t="shared" si="45"/>
        <v>2.3668225025395606E-5</v>
      </c>
      <c r="T164">
        <v>1</v>
      </c>
      <c r="U164">
        <f>T164*S164</f>
        <v>2.3668225025395606E-5</v>
      </c>
      <c r="W164" t="str">
        <f t="shared" si="41"/>
        <v/>
      </c>
    </row>
    <row r="165" spans="1:43" ht="12.95" customHeight="1" x14ac:dyDescent="0.2">
      <c r="A165" s="13" t="s">
        <v>47</v>
      </c>
      <c r="B165" s="43" t="s">
        <v>32</v>
      </c>
      <c r="C165" s="98">
        <v>46153.289499999999</v>
      </c>
      <c r="D165" s="98">
        <v>2.9999999999999997E-4</v>
      </c>
      <c r="E165">
        <f t="shared" si="39"/>
        <v>15375.012234024405</v>
      </c>
      <c r="F165">
        <f t="shared" si="40"/>
        <v>15375</v>
      </c>
      <c r="G165">
        <f t="shared" si="43"/>
        <v>5.2649999997811392E-3</v>
      </c>
      <c r="K165">
        <f>G165</f>
        <v>5.2649999997811392E-3</v>
      </c>
      <c r="O165">
        <f t="shared" ca="1" si="44"/>
        <v>-1.6255569560621082E-3</v>
      </c>
      <c r="P165">
        <f t="shared" ref="P165:P170" si="46">+D$11+D$12*F165+D$13*F165^2</f>
        <v>5.5553900399191013E-3</v>
      </c>
      <c r="Q165" s="2">
        <f t="shared" si="42"/>
        <v>31134.789499999999</v>
      </c>
      <c r="S165">
        <f t="shared" si="45"/>
        <v>8.4326375411327266E-8</v>
      </c>
      <c r="T165">
        <v>1</v>
      </c>
      <c r="U165">
        <f>+T165*S165</f>
        <v>8.4326375411327266E-8</v>
      </c>
      <c r="W165" t="str">
        <f t="shared" si="41"/>
        <v/>
      </c>
      <c r="AO165">
        <v>17891.5</v>
      </c>
      <c r="AP165">
        <v>-9.0004000012413599E-3</v>
      </c>
      <c r="AQ165">
        <v>0.5</v>
      </c>
    </row>
    <row r="166" spans="1:43" ht="12.95" customHeight="1" x14ac:dyDescent="0.2">
      <c r="A166" s="13" t="s">
        <v>52</v>
      </c>
      <c r="B166" s="43"/>
      <c r="C166" s="14">
        <v>46180.402600000001</v>
      </c>
      <c r="D166" s="14"/>
      <c r="E166">
        <f t="shared" si="39"/>
        <v>15438.013625705682</v>
      </c>
      <c r="F166">
        <f t="shared" si="40"/>
        <v>15438</v>
      </c>
      <c r="G166">
        <f t="shared" si="43"/>
        <v>5.8639199996832758E-3</v>
      </c>
      <c r="I166">
        <f>+G166</f>
        <v>5.8639199996832758E-3</v>
      </c>
      <c r="O166">
        <f t="shared" ca="1" si="44"/>
        <v>-1.5994322677489728E-3</v>
      </c>
      <c r="P166">
        <f t="shared" si="46"/>
        <v>5.3691007641799397E-3</v>
      </c>
      <c r="Q166" s="2">
        <f t="shared" si="42"/>
        <v>31161.902600000001</v>
      </c>
      <c r="S166">
        <f t="shared" si="45"/>
        <v>2.4484607582410596E-7</v>
      </c>
      <c r="T166">
        <f>T$15</f>
        <v>0.1</v>
      </c>
      <c r="U166">
        <f>+T166*S166</f>
        <v>2.4484607582410598E-8</v>
      </c>
      <c r="W166" t="str">
        <f t="shared" si="41"/>
        <v/>
      </c>
      <c r="AC166" t="s">
        <v>45</v>
      </c>
      <c r="AI166" t="s">
        <v>42</v>
      </c>
      <c r="AO166">
        <v>17961</v>
      </c>
      <c r="AP166">
        <v>-7.9535999975632876E-3</v>
      </c>
      <c r="AQ166">
        <v>1</v>
      </c>
    </row>
    <row r="167" spans="1:43" ht="12.95" customHeight="1" x14ac:dyDescent="0.2">
      <c r="A167" s="13" t="s">
        <v>54</v>
      </c>
      <c r="B167" s="43" t="s">
        <v>30</v>
      </c>
      <c r="C167" s="14">
        <v>46892.43</v>
      </c>
      <c r="D167" s="14"/>
      <c r="E167">
        <f t="shared" si="39"/>
        <v>17092.517061874838</v>
      </c>
      <c r="F167">
        <f t="shared" si="40"/>
        <v>17092.5</v>
      </c>
      <c r="J167">
        <f>+R167</f>
        <v>7.2199999704025686E-4</v>
      </c>
      <c r="O167">
        <f t="shared" ca="1" si="44"/>
        <v>-9.1334819133496829E-4</v>
      </c>
      <c r="P167">
        <f t="shared" si="46"/>
        <v>6.6452206967205704E-4</v>
      </c>
      <c r="Q167" s="2">
        <f t="shared" si="42"/>
        <v>31873.93</v>
      </c>
      <c r="R167" s="40">
        <v>7.2199999704025686E-4</v>
      </c>
      <c r="W167" t="str">
        <f t="shared" si="41"/>
        <v/>
      </c>
      <c r="AC167" t="s">
        <v>40</v>
      </c>
      <c r="AE167">
        <v>14</v>
      </c>
      <c r="AG167" t="s">
        <v>53</v>
      </c>
      <c r="AI167" t="s">
        <v>37</v>
      </c>
      <c r="AO167">
        <v>17963</v>
      </c>
      <c r="AP167">
        <v>-7.76880000194069E-3</v>
      </c>
      <c r="AQ167">
        <v>1</v>
      </c>
    </row>
    <row r="168" spans="1:43" ht="12.95" customHeight="1" x14ac:dyDescent="0.2">
      <c r="A168" s="13" t="s">
        <v>54</v>
      </c>
      <c r="B168" s="43"/>
      <c r="C168" s="14">
        <v>46903.402000000002</v>
      </c>
      <c r="D168" s="14"/>
      <c r="E168">
        <f t="shared" si="39"/>
        <v>17118.012164593711</v>
      </c>
      <c r="F168">
        <f t="shared" si="40"/>
        <v>17118</v>
      </c>
      <c r="J168">
        <f>+R168</f>
        <v>-1.3967999984743074E-3</v>
      </c>
      <c r="O168">
        <f t="shared" ca="1" si="44"/>
        <v>-9.0277391273203226E-4</v>
      </c>
      <c r="P168">
        <f t="shared" si="46"/>
        <v>5.9484295154767219E-4</v>
      </c>
      <c r="Q168" s="2">
        <f t="shared" si="42"/>
        <v>31884.902000000002</v>
      </c>
      <c r="R168" s="40">
        <v>-1.3967999984743074E-3</v>
      </c>
      <c r="W168" t="str">
        <f t="shared" si="41"/>
        <v/>
      </c>
      <c r="AC168" t="s">
        <v>40</v>
      </c>
      <c r="AE168">
        <v>13</v>
      </c>
      <c r="AG168" t="s">
        <v>53</v>
      </c>
      <c r="AI168" t="s">
        <v>37</v>
      </c>
      <c r="AO168">
        <v>19492.5</v>
      </c>
      <c r="AP168">
        <v>-1.591799999732757E-2</v>
      </c>
      <c r="AQ168">
        <v>0.5</v>
      </c>
    </row>
    <row r="169" spans="1:43" ht="12.95" customHeight="1" x14ac:dyDescent="0.2">
      <c r="A169" s="13" t="s">
        <v>56</v>
      </c>
      <c r="B169" s="43" t="s">
        <v>30</v>
      </c>
      <c r="C169" s="14">
        <v>46914.377</v>
      </c>
      <c r="D169" s="14"/>
      <c r="E169">
        <f t="shared" si="39"/>
        <v>17143.514238266653</v>
      </c>
      <c r="F169">
        <f t="shared" si="40"/>
        <v>17143.5</v>
      </c>
      <c r="J169">
        <f>+R169</f>
        <v>-5.1560000429162756E-4</v>
      </c>
      <c r="O169">
        <f t="shared" ca="1" si="44"/>
        <v>-8.9219963412909709E-4</v>
      </c>
      <c r="P169">
        <f t="shared" si="46"/>
        <v>5.2524975185800141E-4</v>
      </c>
      <c r="Q169" s="2">
        <f t="shared" si="42"/>
        <v>31895.877</v>
      </c>
      <c r="R169" s="40">
        <v>-5.1560000429162756E-4</v>
      </c>
      <c r="W169" t="str">
        <f t="shared" si="41"/>
        <v/>
      </c>
      <c r="AC169" t="s">
        <v>40</v>
      </c>
      <c r="AE169">
        <v>8</v>
      </c>
      <c r="AG169" t="s">
        <v>55</v>
      </c>
      <c r="AI169" t="s">
        <v>37</v>
      </c>
      <c r="AO169">
        <v>19492.5</v>
      </c>
      <c r="AP169">
        <v>-1.5218000000459142E-2</v>
      </c>
      <c r="AQ169">
        <v>0.5</v>
      </c>
    </row>
    <row r="170" spans="1:43" ht="12.95" customHeight="1" x14ac:dyDescent="0.2">
      <c r="A170" s="13" t="s">
        <v>47</v>
      </c>
      <c r="B170" s="43" t="s">
        <v>32</v>
      </c>
      <c r="C170" s="98">
        <v>47236.063600000001</v>
      </c>
      <c r="D170" s="98">
        <v>2.9999999999999997E-4</v>
      </c>
      <c r="E170">
        <f t="shared" si="39"/>
        <v>17891.001743760928</v>
      </c>
      <c r="F170">
        <f t="shared" si="40"/>
        <v>17891</v>
      </c>
      <c r="G170">
        <f>+C170-(C$7+F170*C$8)</f>
        <v>7.5043999822810292E-4</v>
      </c>
      <c r="K170">
        <f>G170</f>
        <v>7.5043999822810292E-4</v>
      </c>
      <c r="O170">
        <f t="shared" ca="1" si="44"/>
        <v>-5.822281339057855E-4</v>
      </c>
      <c r="P170">
        <f t="shared" si="46"/>
        <v>-1.4766122858284811E-3</v>
      </c>
      <c r="Q170" s="2">
        <f t="shared" si="42"/>
        <v>32217.563600000001</v>
      </c>
      <c r="S170">
        <f>+(P170-G170)^2</f>
        <v>4.9597618759216475E-6</v>
      </c>
      <c r="T170">
        <v>1</v>
      </c>
      <c r="U170">
        <f>+T170*S170</f>
        <v>4.9597618759216475E-6</v>
      </c>
      <c r="W170" t="str">
        <f t="shared" si="41"/>
        <v/>
      </c>
      <c r="AO170">
        <v>19499.5</v>
      </c>
      <c r="AP170">
        <v>-1.4421200001379475E-2</v>
      </c>
      <c r="AQ170">
        <v>1</v>
      </c>
    </row>
    <row r="171" spans="1:43" ht="12.95" customHeight="1" x14ac:dyDescent="0.2">
      <c r="A171" s="131" t="s">
        <v>234</v>
      </c>
      <c r="C171" s="130">
        <v>47236.064200000001</v>
      </c>
      <c r="D171" s="19"/>
      <c r="E171">
        <f t="shared" si="39"/>
        <v>17891.003137951742</v>
      </c>
      <c r="F171">
        <f t="shared" si="40"/>
        <v>17891</v>
      </c>
      <c r="G171">
        <f>+C171-(C$7+F171*C$8)</f>
        <v>1.3504399976227432E-3</v>
      </c>
      <c r="N171">
        <f>+G171</f>
        <v>1.3504399976227432E-3</v>
      </c>
      <c r="O171">
        <f t="shared" ca="1" si="44"/>
        <v>-5.822281339057855E-4</v>
      </c>
      <c r="P171">
        <f>+H$4+H$3*F171+H$2*F171^2+H$5*SIN(RADIANS(H$6*F171+H$7))</f>
        <v>0</v>
      </c>
      <c r="Q171" s="2">
        <f t="shared" si="42"/>
        <v>32217.564200000001</v>
      </c>
      <c r="R171" s="89"/>
      <c r="S171">
        <f>+(P171-G171)^2</f>
        <v>1.8236881871793148E-6</v>
      </c>
      <c r="T171">
        <v>1</v>
      </c>
      <c r="U171">
        <f>T171*S171</f>
        <v>1.8236881871793148E-6</v>
      </c>
      <c r="W171" t="str">
        <f t="shared" si="41"/>
        <v/>
      </c>
    </row>
    <row r="172" spans="1:43" ht="12.95" customHeight="1" x14ac:dyDescent="0.2">
      <c r="A172" s="13" t="s">
        <v>47</v>
      </c>
      <c r="B172" s="43" t="s">
        <v>30</v>
      </c>
      <c r="C172" s="98">
        <v>47236.275999999998</v>
      </c>
      <c r="D172" s="98">
        <v>1E-3</v>
      </c>
      <c r="E172">
        <f t="shared" si="39"/>
        <v>17891.495287309725</v>
      </c>
      <c r="F172">
        <f t="shared" si="40"/>
        <v>17891.5</v>
      </c>
      <c r="G172">
        <f>+C172-(C$7+F172*C$8)</f>
        <v>-2.0281400065869093E-3</v>
      </c>
      <c r="K172">
        <f>G172</f>
        <v>-2.0281400065869093E-3</v>
      </c>
      <c r="O172">
        <f t="shared" ca="1" si="44"/>
        <v>-5.8202079510964993E-4</v>
      </c>
      <c r="P172">
        <f>+D$11+D$12*F172+D$13*F172^2</f>
        <v>-1.4779266154113062E-3</v>
      </c>
      <c r="Q172" s="2">
        <f t="shared" si="42"/>
        <v>32217.775999999998</v>
      </c>
      <c r="S172">
        <f>+(P172-G172)^2</f>
        <v>3.0273477582895723E-7</v>
      </c>
      <c r="T172">
        <v>0.5</v>
      </c>
      <c r="U172">
        <f>+T172*S172</f>
        <v>1.5136738791447862E-7</v>
      </c>
      <c r="W172" t="str">
        <f t="shared" si="41"/>
        <v/>
      </c>
      <c r="AO172">
        <v>19499.5</v>
      </c>
      <c r="AP172">
        <v>-1.3321200007339939E-2</v>
      </c>
      <c r="AQ172">
        <v>1</v>
      </c>
    </row>
    <row r="173" spans="1:43" ht="12.95" customHeight="1" x14ac:dyDescent="0.2">
      <c r="A173" s="131" t="s">
        <v>234</v>
      </c>
      <c r="C173" s="130">
        <v>47236.276599999997</v>
      </c>
      <c r="D173" s="21"/>
      <c r="E173">
        <f t="shared" si="39"/>
        <v>17891.496681500539</v>
      </c>
      <c r="F173">
        <f t="shared" si="40"/>
        <v>17891.5</v>
      </c>
      <c r="G173">
        <f>+C173-(C$7+F173*C$8)</f>
        <v>-1.428140007192269E-3</v>
      </c>
      <c r="N173">
        <f>+G173</f>
        <v>-1.428140007192269E-3</v>
      </c>
      <c r="O173">
        <f t="shared" ca="1" si="44"/>
        <v>-5.8202079510964993E-4</v>
      </c>
      <c r="P173">
        <f>+H$4+H$3*F173+H$2*F173^2+H$5*SIN(RADIANS(H$6*F173+H$7))</f>
        <v>0</v>
      </c>
      <c r="Q173" s="2">
        <f t="shared" si="42"/>
        <v>32217.776599999997</v>
      </c>
      <c r="R173" s="89"/>
      <c r="S173">
        <f>+(P173-G173)^2</f>
        <v>2.0395838801431341E-6</v>
      </c>
      <c r="T173">
        <v>1</v>
      </c>
      <c r="U173">
        <f>T173*S173</f>
        <v>2.0395838801431341E-6</v>
      </c>
      <c r="W173" t="str">
        <f t="shared" si="41"/>
        <v/>
      </c>
    </row>
    <row r="174" spans="1:43" ht="12.95" customHeight="1" x14ac:dyDescent="0.2">
      <c r="A174" s="13" t="s">
        <v>58</v>
      </c>
      <c r="B174" s="43"/>
      <c r="C174" s="14">
        <v>47262.322</v>
      </c>
      <c r="D174" s="14"/>
      <c r="E174">
        <f t="shared" si="39"/>
        <v>17952.017110625042</v>
      </c>
      <c r="F174">
        <f t="shared" si="40"/>
        <v>17952</v>
      </c>
      <c r="J174">
        <f>+R174</f>
        <v>3.6479999835137278E-4</v>
      </c>
      <c r="O174">
        <f t="shared" ca="1" si="44"/>
        <v>-5.5693280077719412E-4</v>
      </c>
      <c r="P174">
        <f>+D$11+D$12*F174+D$13*F174^2</f>
        <v>-1.6367166794914977E-3</v>
      </c>
      <c r="Q174" s="2">
        <f t="shared" si="42"/>
        <v>32243.822</v>
      </c>
      <c r="R174" s="40">
        <v>3.6479999835137278E-4</v>
      </c>
      <c r="W174" t="str">
        <f t="shared" si="41"/>
        <v/>
      </c>
      <c r="AC174" t="s">
        <v>40</v>
      </c>
      <c r="AE174">
        <v>5</v>
      </c>
      <c r="AG174" t="s">
        <v>57</v>
      </c>
      <c r="AI174" t="s">
        <v>37</v>
      </c>
      <c r="AO174">
        <v>19535</v>
      </c>
      <c r="AP174">
        <v>-5.7159999996656552E-3</v>
      </c>
      <c r="AQ174">
        <v>0.1</v>
      </c>
    </row>
    <row r="175" spans="1:43" ht="12.95" customHeight="1" x14ac:dyDescent="0.2">
      <c r="A175" s="13" t="s">
        <v>58</v>
      </c>
      <c r="B175" s="43" t="s">
        <v>30</v>
      </c>
      <c r="C175" s="14">
        <v>47263.38</v>
      </c>
      <c r="D175" s="14"/>
      <c r="E175">
        <f t="shared" si="39"/>
        <v>17954.475533763623</v>
      </c>
      <c r="F175">
        <f t="shared" si="40"/>
        <v>17954.5</v>
      </c>
      <c r="J175">
        <f>+R175</f>
        <v>-1.7529200005810708E-2</v>
      </c>
      <c r="O175">
        <f t="shared" ca="1" si="44"/>
        <v>-5.5589610679651451E-4</v>
      </c>
      <c r="P175">
        <f>+D$11+D$12*F175+D$13*F175^2</f>
        <v>-1.6432678470406116E-3</v>
      </c>
      <c r="Q175" s="2">
        <f t="shared" si="42"/>
        <v>32244.879999999997</v>
      </c>
      <c r="R175" s="40">
        <v>-1.7529200005810708E-2</v>
      </c>
      <c r="W175" t="str">
        <f t="shared" si="41"/>
        <v/>
      </c>
      <c r="AC175" t="s">
        <v>40</v>
      </c>
      <c r="AE175">
        <v>12</v>
      </c>
      <c r="AG175" t="s">
        <v>53</v>
      </c>
      <c r="AI175" t="s">
        <v>37</v>
      </c>
      <c r="AO175">
        <v>19695</v>
      </c>
      <c r="AP175">
        <v>-1.593200000206707E-2</v>
      </c>
      <c r="AQ175">
        <v>0.1</v>
      </c>
    </row>
    <row r="176" spans="1:43" ht="12.95" customHeight="1" x14ac:dyDescent="0.2">
      <c r="A176" s="131" t="s">
        <v>234</v>
      </c>
      <c r="C176" s="130">
        <v>47266.186099999999</v>
      </c>
      <c r="D176" s="21"/>
      <c r="E176">
        <f t="shared" si="39"/>
        <v>17960.995931844143</v>
      </c>
      <c r="F176">
        <f t="shared" si="40"/>
        <v>17961</v>
      </c>
      <c r="G176">
        <f>+C176-(C$7+F176*C$8)</f>
        <v>-1.7507599986856803E-3</v>
      </c>
      <c r="N176">
        <f>+G176</f>
        <v>-1.7507599986856803E-3</v>
      </c>
      <c r="O176">
        <f t="shared" ca="1" si="44"/>
        <v>-5.5320070244674682E-4</v>
      </c>
      <c r="P176">
        <f>+H$4+H$3*F176+H$2*F176^2+H$5*SIN(RADIANS(H$6*F176+H$7))</f>
        <v>0</v>
      </c>
      <c r="Q176" s="2">
        <f t="shared" si="42"/>
        <v>32247.686099999999</v>
      </c>
      <c r="R176" s="89"/>
      <c r="S176">
        <f>+(P176-G176)^2</f>
        <v>3.0651605729978832E-6</v>
      </c>
      <c r="T176">
        <v>1</v>
      </c>
      <c r="U176">
        <f>T176*S176</f>
        <v>3.0651605729978832E-6</v>
      </c>
      <c r="W176" t="str">
        <f t="shared" si="41"/>
        <v/>
      </c>
    </row>
    <row r="177" spans="1:43" ht="12.95" customHeight="1" x14ac:dyDescent="0.2">
      <c r="A177" s="13" t="s">
        <v>47</v>
      </c>
      <c r="B177" s="43" t="s">
        <v>32</v>
      </c>
      <c r="C177" s="98">
        <v>47266.186900000001</v>
      </c>
      <c r="D177" s="98">
        <v>4.0000000000000002E-4</v>
      </c>
      <c r="E177">
        <f t="shared" si="39"/>
        <v>17960.997790765232</v>
      </c>
      <c r="F177">
        <f t="shared" si="40"/>
        <v>17961</v>
      </c>
      <c r="G177">
        <f>+C177-(C$7+F177*C$8)</f>
        <v>-9.5075999706750736E-4</v>
      </c>
      <c r="K177">
        <f>G177</f>
        <v>-9.5075999706750736E-4</v>
      </c>
      <c r="O177">
        <f t="shared" ca="1" si="44"/>
        <v>-5.5320070244674682E-4</v>
      </c>
      <c r="P177">
        <f>+D$11+D$12*F177+D$13*F177^2</f>
        <v>-1.6602970178252081E-3</v>
      </c>
      <c r="Q177" s="2">
        <f t="shared" si="42"/>
        <v>32247.686900000001</v>
      </c>
      <c r="S177">
        <f>+(P177-G177)^2</f>
        <v>5.0344278382571387E-7</v>
      </c>
      <c r="T177">
        <v>1</v>
      </c>
      <c r="U177">
        <f>+T177*S177</f>
        <v>5.0344278382571387E-7</v>
      </c>
      <c r="W177" t="str">
        <f t="shared" si="41"/>
        <v/>
      </c>
      <c r="AO177">
        <v>19695</v>
      </c>
      <c r="AP177">
        <v>-1.593200000206707E-2</v>
      </c>
      <c r="AQ177">
        <v>0.1</v>
      </c>
    </row>
    <row r="178" spans="1:43" ht="12.95" customHeight="1" x14ac:dyDescent="0.2">
      <c r="A178" s="13" t="s">
        <v>58</v>
      </c>
      <c r="B178" s="43" t="s">
        <v>30</v>
      </c>
      <c r="C178" s="14">
        <v>47266.400000000001</v>
      </c>
      <c r="D178" s="14"/>
      <c r="E178">
        <f t="shared" si="39"/>
        <v>17961.492960869993</v>
      </c>
      <c r="F178">
        <f t="shared" si="40"/>
        <v>17961.5</v>
      </c>
      <c r="J178">
        <f>+G178</f>
        <v>0</v>
      </c>
      <c r="O178">
        <f t="shared" ca="1" si="44"/>
        <v>-5.5299336365061038E-4</v>
      </c>
      <c r="P178">
        <f>+D$11+D$12*F178+D$13*F178^2</f>
        <v>-1.6616067228094854E-3</v>
      </c>
      <c r="Q178" s="2">
        <f t="shared" si="42"/>
        <v>32247.9</v>
      </c>
      <c r="R178" s="40">
        <v>-1.0032400001364294E-2</v>
      </c>
      <c r="W178" t="str">
        <f t="shared" si="41"/>
        <v/>
      </c>
      <c r="AC178" t="s">
        <v>40</v>
      </c>
      <c r="AE178">
        <v>14</v>
      </c>
      <c r="AG178" t="s">
        <v>53</v>
      </c>
      <c r="AI178" t="s">
        <v>37</v>
      </c>
      <c r="AO178">
        <v>20387</v>
      </c>
      <c r="AP178">
        <v>-1.4591200000722893E-2</v>
      </c>
      <c r="AQ178">
        <v>1</v>
      </c>
    </row>
    <row r="179" spans="1:43" ht="12.95" customHeight="1" x14ac:dyDescent="0.2">
      <c r="A179" s="13" t="s">
        <v>47</v>
      </c>
      <c r="B179" s="43" t="s">
        <v>32</v>
      </c>
      <c r="C179" s="98">
        <v>47267.0478</v>
      </c>
      <c r="D179" s="98">
        <v>2.9999999999999997E-4</v>
      </c>
      <c r="E179">
        <f t="shared" si="39"/>
        <v>17962.998222220816</v>
      </c>
      <c r="F179">
        <f t="shared" si="40"/>
        <v>17963</v>
      </c>
      <c r="G179">
        <f>+C179-(C$7+F179*C$8)</f>
        <v>-7.6508000347530469E-4</v>
      </c>
      <c r="K179">
        <f>G179</f>
        <v>-7.6508000347530469E-4</v>
      </c>
      <c r="O179">
        <f t="shared" ca="1" si="44"/>
        <v>-5.5237134726220279E-4</v>
      </c>
      <c r="P179">
        <f>+D$11+D$12*F179+D$13*F179^2</f>
        <v>-1.6655356395652125E-3</v>
      </c>
      <c r="Q179" s="2">
        <f t="shared" si="42"/>
        <v>32248.5478</v>
      </c>
      <c r="S179">
        <f>+(P179-G179)^2</f>
        <v>8.1082035256608055E-7</v>
      </c>
      <c r="T179">
        <v>1</v>
      </c>
      <c r="U179">
        <f>+T179*S179</f>
        <v>8.1082035256608055E-7</v>
      </c>
      <c r="W179" t="str">
        <f t="shared" si="41"/>
        <v/>
      </c>
      <c r="AO179">
        <v>20387</v>
      </c>
      <c r="AP179">
        <v>-1.3991200001328252E-2</v>
      </c>
      <c r="AQ179">
        <v>1</v>
      </c>
    </row>
    <row r="180" spans="1:43" ht="12.95" customHeight="1" x14ac:dyDescent="0.2">
      <c r="A180" s="131" t="s">
        <v>234</v>
      </c>
      <c r="C180" s="130">
        <v>47267.047899999998</v>
      </c>
      <c r="D180" s="21"/>
      <c r="E180">
        <f t="shared" si="39"/>
        <v>17962.998454585948</v>
      </c>
      <c r="F180">
        <f t="shared" si="40"/>
        <v>17963</v>
      </c>
      <c r="G180">
        <f>+C180-(C$7+F180*C$8)</f>
        <v>-6.6508000600151718E-4</v>
      </c>
      <c r="N180">
        <f>+G180</f>
        <v>-6.6508000600151718E-4</v>
      </c>
      <c r="O180">
        <f t="shared" ca="1" si="44"/>
        <v>-5.5237134726220279E-4</v>
      </c>
      <c r="P180">
        <f>+H$4+H$3*F180+H$2*F180^2+H$5*SIN(RADIANS(H$6*F180+H$7))</f>
        <v>0</v>
      </c>
      <c r="Q180" s="2">
        <f t="shared" si="42"/>
        <v>32248.547899999998</v>
      </c>
      <c r="R180" s="89"/>
      <c r="S180">
        <f>+(P180-G180)^2</f>
        <v>4.4233141438297812E-7</v>
      </c>
      <c r="T180">
        <v>1</v>
      </c>
      <c r="U180">
        <f>T180*S180</f>
        <v>4.4233141438297812E-7</v>
      </c>
      <c r="W180" t="str">
        <f t="shared" si="41"/>
        <v/>
      </c>
    </row>
    <row r="181" spans="1:43" ht="12.95" customHeight="1" x14ac:dyDescent="0.2">
      <c r="A181" s="13" t="s">
        <v>59</v>
      </c>
      <c r="B181" s="43"/>
      <c r="C181" s="14">
        <v>47617.37</v>
      </c>
      <c r="D181" s="14"/>
      <c r="E181">
        <f t="shared" si="39"/>
        <v>18777.024878591543</v>
      </c>
      <c r="F181">
        <f t="shared" si="40"/>
        <v>18777</v>
      </c>
      <c r="J181">
        <f>+G181</f>
        <v>0</v>
      </c>
      <c r="O181">
        <f t="shared" ca="1" si="44"/>
        <v>-2.1482378715280415E-4</v>
      </c>
      <c r="P181">
        <f t="shared" ref="P181:P200" si="47">+D$11+D$12*F181+D$13*F181^2</f>
        <v>-3.7537722683795571E-3</v>
      </c>
      <c r="Q181" s="2">
        <f t="shared" si="42"/>
        <v>32598.870000000003</v>
      </c>
      <c r="R181" s="40">
        <v>3.3448000031057745E-3</v>
      </c>
      <c r="W181" t="str">
        <f t="shared" si="41"/>
        <v/>
      </c>
      <c r="AE181">
        <v>8</v>
      </c>
      <c r="AG181" t="s">
        <v>53</v>
      </c>
      <c r="AI181" t="s">
        <v>37</v>
      </c>
      <c r="AO181">
        <v>20389.5</v>
      </c>
      <c r="AP181">
        <v>-1.5185200005362276E-2</v>
      </c>
      <c r="AQ181">
        <v>1</v>
      </c>
    </row>
    <row r="182" spans="1:43" ht="12.95" customHeight="1" x14ac:dyDescent="0.2">
      <c r="A182" s="13" t="s">
        <v>59</v>
      </c>
      <c r="B182" s="43"/>
      <c r="C182" s="14">
        <v>47617.375</v>
      </c>
      <c r="D182" s="14"/>
      <c r="E182">
        <f t="shared" si="39"/>
        <v>18777.036496848337</v>
      </c>
      <c r="F182">
        <f t="shared" si="40"/>
        <v>18777</v>
      </c>
      <c r="J182">
        <f>+G182</f>
        <v>0</v>
      </c>
      <c r="O182">
        <f t="shared" ca="1" si="44"/>
        <v>-2.1482378715280415E-4</v>
      </c>
      <c r="P182">
        <f t="shared" si="47"/>
        <v>-3.7537722683795571E-3</v>
      </c>
      <c r="Q182" s="2">
        <f t="shared" si="42"/>
        <v>32598.875</v>
      </c>
      <c r="R182" s="40">
        <v>8.3448000004864298E-3</v>
      </c>
      <c r="W182" t="str">
        <f t="shared" si="41"/>
        <v/>
      </c>
      <c r="AE182">
        <v>7</v>
      </c>
      <c r="AG182" t="s">
        <v>57</v>
      </c>
      <c r="AI182" t="s">
        <v>37</v>
      </c>
      <c r="AO182">
        <v>20389.5</v>
      </c>
      <c r="AP182">
        <v>-1.4985200003138743E-2</v>
      </c>
      <c r="AQ182">
        <v>1</v>
      </c>
    </row>
    <row r="183" spans="1:43" ht="12.95" customHeight="1" x14ac:dyDescent="0.2">
      <c r="A183" s="13" t="s">
        <v>59</v>
      </c>
      <c r="B183" s="43" t="s">
        <v>30</v>
      </c>
      <c r="C183" s="14">
        <v>47640.377999999997</v>
      </c>
      <c r="D183" s="14"/>
      <c r="E183">
        <f t="shared" si="39"/>
        <v>18830.487449076008</v>
      </c>
      <c r="F183">
        <f t="shared" si="40"/>
        <v>18830.5</v>
      </c>
      <c r="J183">
        <f>+G183</f>
        <v>0</v>
      </c>
      <c r="O183">
        <f t="shared" ca="1" si="44"/>
        <v>-1.9263853596625247E-4</v>
      </c>
      <c r="P183">
        <f t="shared" si="47"/>
        <v>-3.8879550445689512E-3</v>
      </c>
      <c r="Q183" s="2">
        <f t="shared" si="42"/>
        <v>32621.877999999997</v>
      </c>
      <c r="R183" s="40">
        <v>-1.2786800005414989E-2</v>
      </c>
      <c r="W183" t="str">
        <f t="shared" si="41"/>
        <v/>
      </c>
      <c r="AE183">
        <v>11</v>
      </c>
      <c r="AG183" t="s">
        <v>53</v>
      </c>
      <c r="AI183" t="s">
        <v>37</v>
      </c>
      <c r="AO183">
        <v>22076</v>
      </c>
      <c r="AP183">
        <v>-1.8377600004896522E-2</v>
      </c>
      <c r="AQ183">
        <v>1</v>
      </c>
    </row>
    <row r="184" spans="1:43" ht="12.95" customHeight="1" x14ac:dyDescent="0.2">
      <c r="A184" s="13" t="s">
        <v>59</v>
      </c>
      <c r="B184" s="43" t="s">
        <v>30</v>
      </c>
      <c r="C184" s="14">
        <v>47649.42</v>
      </c>
      <c r="D184" s="14"/>
      <c r="E184">
        <f t="shared" si="39"/>
        <v>18851.497904670618</v>
      </c>
      <c r="F184">
        <f t="shared" si="40"/>
        <v>18851.5</v>
      </c>
      <c r="J184">
        <f>+G184</f>
        <v>0</v>
      </c>
      <c r="O184">
        <f t="shared" ca="1" si="44"/>
        <v>-1.8393030652854095E-4</v>
      </c>
      <c r="P184">
        <f t="shared" si="47"/>
        <v>-3.9405215595569934E-3</v>
      </c>
      <c r="Q184" s="2">
        <f t="shared" si="42"/>
        <v>32630.92</v>
      </c>
      <c r="R184" s="40">
        <v>-8.296400003018789E-3</v>
      </c>
      <c r="W184" t="str">
        <f t="shared" si="41"/>
        <v/>
      </c>
      <c r="AE184">
        <v>12</v>
      </c>
      <c r="AG184" t="s">
        <v>53</v>
      </c>
      <c r="AI184" t="s">
        <v>37</v>
      </c>
      <c r="AO184">
        <v>22076</v>
      </c>
      <c r="AP184">
        <v>-1.7577600003278349E-2</v>
      </c>
      <c r="AQ184">
        <v>1</v>
      </c>
    </row>
    <row r="185" spans="1:43" ht="12.95" customHeight="1" x14ac:dyDescent="0.2">
      <c r="A185" s="13" t="s">
        <v>59</v>
      </c>
      <c r="B185" s="43"/>
      <c r="C185" s="14">
        <v>47654.373</v>
      </c>
      <c r="D185" s="14"/>
      <c r="E185">
        <f t="shared" si="39"/>
        <v>18863.006949855324</v>
      </c>
      <c r="F185">
        <f t="shared" si="40"/>
        <v>18863</v>
      </c>
      <c r="J185">
        <f>+G185</f>
        <v>0</v>
      </c>
      <c r="O185">
        <f t="shared" ca="1" si="44"/>
        <v>-1.791615142174123E-4</v>
      </c>
      <c r="P185">
        <f t="shared" si="47"/>
        <v>-3.9692832923783616E-3</v>
      </c>
      <c r="Q185" s="2">
        <f t="shared" si="42"/>
        <v>32635.873</v>
      </c>
      <c r="R185" s="40">
        <v>-4.4087999995099381E-3</v>
      </c>
      <c r="W185" t="str">
        <f t="shared" si="41"/>
        <v/>
      </c>
      <c r="AE185">
        <v>13</v>
      </c>
      <c r="AG185" t="s">
        <v>53</v>
      </c>
      <c r="AI185" t="s">
        <v>37</v>
      </c>
      <c r="AO185">
        <v>22076.5</v>
      </c>
      <c r="AP185">
        <v>-2.0856399998592678E-2</v>
      </c>
      <c r="AQ185">
        <v>1</v>
      </c>
    </row>
    <row r="186" spans="1:43" ht="12.95" customHeight="1" x14ac:dyDescent="0.2">
      <c r="A186" s="13" t="s">
        <v>60</v>
      </c>
      <c r="B186" s="43" t="s">
        <v>30</v>
      </c>
      <c r="C186" s="14">
        <v>47925.2716</v>
      </c>
      <c r="D186" s="14">
        <v>2E-3</v>
      </c>
      <c r="E186">
        <f t="shared" si="39"/>
        <v>19492.480850092048</v>
      </c>
      <c r="F186">
        <f t="shared" si="40"/>
        <v>19492.5</v>
      </c>
      <c r="G186">
        <f t="shared" ref="G186:G195" si="48">+C186-(C$7+F186*C$8)</f>
        <v>-8.2412999981897883E-3</v>
      </c>
      <c r="K186">
        <f>+G186</f>
        <v>-8.2412999981897883E-3</v>
      </c>
      <c r="O186">
        <f t="shared" ca="1" si="44"/>
        <v>8.1878030117802855E-5</v>
      </c>
      <c r="P186">
        <f t="shared" si="47"/>
        <v>-5.5170174017637012E-3</v>
      </c>
      <c r="Q186" s="2">
        <f t="shared" si="42"/>
        <v>32906.7716</v>
      </c>
      <c r="S186">
        <f t="shared" ref="S186:S195" si="49">+(P186-G186)^2</f>
        <v>7.4217156651900623E-6</v>
      </c>
      <c r="T186">
        <v>0.5</v>
      </c>
      <c r="U186">
        <f t="shared" ref="U186:U195" si="50">+T186*S186</f>
        <v>3.7108578325950312E-6</v>
      </c>
      <c r="W186" t="str">
        <f t="shared" si="41"/>
        <v/>
      </c>
      <c r="AC186" t="s">
        <v>45</v>
      </c>
      <c r="AD186" t="s">
        <v>48</v>
      </c>
      <c r="AI186" t="s">
        <v>42</v>
      </c>
      <c r="AO186">
        <v>22076.5</v>
      </c>
      <c r="AP186">
        <v>-1.985640000202693E-2</v>
      </c>
      <c r="AQ186">
        <v>1</v>
      </c>
    </row>
    <row r="187" spans="1:43" ht="12.95" customHeight="1" x14ac:dyDescent="0.2">
      <c r="A187" s="13" t="s">
        <v>60</v>
      </c>
      <c r="B187" s="43"/>
      <c r="C187" s="14">
        <v>47925.272299999997</v>
      </c>
      <c r="D187" s="14">
        <v>1.6999999999999999E-3</v>
      </c>
      <c r="E187">
        <f t="shared" si="39"/>
        <v>19492.482476647991</v>
      </c>
      <c r="F187">
        <f t="shared" si="40"/>
        <v>19492.5</v>
      </c>
      <c r="G187">
        <f t="shared" si="48"/>
        <v>-7.5413000013213605E-3</v>
      </c>
      <c r="K187">
        <f>+G187</f>
        <v>-7.5413000013213605E-3</v>
      </c>
      <c r="O187">
        <f t="shared" ca="1" si="44"/>
        <v>8.1878030117802855E-5</v>
      </c>
      <c r="P187">
        <f t="shared" si="47"/>
        <v>-5.5170174017637012E-3</v>
      </c>
      <c r="Q187" s="2">
        <f t="shared" si="42"/>
        <v>32906.772299999997</v>
      </c>
      <c r="S187">
        <f t="shared" si="49"/>
        <v>4.0977200428719148E-6</v>
      </c>
      <c r="T187">
        <v>0.5</v>
      </c>
      <c r="U187">
        <f t="shared" si="50"/>
        <v>2.0488600214359574E-6</v>
      </c>
      <c r="W187" t="str">
        <f t="shared" si="41"/>
        <v/>
      </c>
      <c r="AO187">
        <v>23924</v>
      </c>
      <c r="AP187">
        <v>-2.3022399996989407E-2</v>
      </c>
      <c r="AQ187">
        <v>1</v>
      </c>
    </row>
    <row r="188" spans="1:43" ht="12.95" customHeight="1" x14ac:dyDescent="0.2">
      <c r="A188" s="13" t="s">
        <v>60</v>
      </c>
      <c r="B188" s="43" t="s">
        <v>30</v>
      </c>
      <c r="C188" s="14">
        <v>47928.285600000003</v>
      </c>
      <c r="D188" s="14">
        <v>5.9999999999999995E-4</v>
      </c>
      <c r="E188">
        <f t="shared" si="39"/>
        <v>19499.484335290257</v>
      </c>
      <c r="F188">
        <f t="shared" si="40"/>
        <v>19499.5</v>
      </c>
      <c r="G188">
        <f t="shared" si="48"/>
        <v>-6.7414200020721182E-3</v>
      </c>
      <c r="K188">
        <f>+G188</f>
        <v>-6.7414200020721182E-3</v>
      </c>
      <c r="O188">
        <f t="shared" ca="1" si="44"/>
        <v>8.4780773263707851E-5</v>
      </c>
      <c r="P188">
        <f t="shared" si="47"/>
        <v>-5.5339337510146615E-3</v>
      </c>
      <c r="Q188" s="2">
        <f t="shared" si="42"/>
        <v>32909.785600000003</v>
      </c>
      <c r="S188">
        <f t="shared" si="49"/>
        <v>1.4580230464927915E-6</v>
      </c>
      <c r="T188">
        <v>1</v>
      </c>
      <c r="U188">
        <f t="shared" si="50"/>
        <v>1.4580230464927915E-6</v>
      </c>
      <c r="W188" t="str">
        <f t="shared" si="41"/>
        <v/>
      </c>
      <c r="AC188" t="s">
        <v>45</v>
      </c>
      <c r="AD188" t="s">
        <v>48</v>
      </c>
      <c r="AI188" t="s">
        <v>42</v>
      </c>
      <c r="AO188">
        <v>24728</v>
      </c>
      <c r="AP188">
        <v>-2.6632800007064361E-2</v>
      </c>
      <c r="AQ188">
        <v>1</v>
      </c>
    </row>
    <row r="189" spans="1:43" ht="12.95" customHeight="1" x14ac:dyDescent="0.2">
      <c r="A189" s="13" t="s">
        <v>60</v>
      </c>
      <c r="B189" s="43" t="s">
        <v>30</v>
      </c>
      <c r="C189" s="14">
        <v>47928.286699999997</v>
      </c>
      <c r="D189" s="14">
        <v>5.0000000000000001E-4</v>
      </c>
      <c r="E189">
        <f t="shared" si="39"/>
        <v>19499.486891306737</v>
      </c>
      <c r="F189">
        <f t="shared" si="40"/>
        <v>19499.5</v>
      </c>
      <c r="G189">
        <f t="shared" si="48"/>
        <v>-5.6414200080325827E-3</v>
      </c>
      <c r="K189">
        <f>+G189</f>
        <v>-5.6414200080325827E-3</v>
      </c>
      <c r="O189">
        <f t="shared" ca="1" si="44"/>
        <v>8.4780773263707851E-5</v>
      </c>
      <c r="P189">
        <f t="shared" si="47"/>
        <v>-5.5339337510146615E-3</v>
      </c>
      <c r="Q189" s="2">
        <f t="shared" si="42"/>
        <v>32909.786699999997</v>
      </c>
      <c r="S189">
        <f t="shared" si="49"/>
        <v>1.155329544772262E-8</v>
      </c>
      <c r="T189">
        <v>1</v>
      </c>
      <c r="U189">
        <f t="shared" si="50"/>
        <v>1.155329544772262E-8</v>
      </c>
      <c r="W189" t="str">
        <f t="shared" si="41"/>
        <v/>
      </c>
      <c r="AC189" t="s">
        <v>45</v>
      </c>
      <c r="AD189" t="s">
        <v>37</v>
      </c>
      <c r="AI189" t="s">
        <v>42</v>
      </c>
      <c r="AO189">
        <v>25565</v>
      </c>
      <c r="AP189">
        <v>-3.2044000006862916E-2</v>
      </c>
    </row>
    <row r="190" spans="1:43" ht="12.95" customHeight="1" x14ac:dyDescent="0.2">
      <c r="A190" s="13" t="s">
        <v>62</v>
      </c>
      <c r="B190" s="43"/>
      <c r="C190" s="14">
        <v>47943.572</v>
      </c>
      <c r="D190" s="14"/>
      <c r="E190">
        <f t="shared" si="39"/>
        <v>19535.004599435499</v>
      </c>
      <c r="F190">
        <f t="shared" si="40"/>
        <v>19535</v>
      </c>
      <c r="G190">
        <f t="shared" si="48"/>
        <v>1.9793999963440001E-3</v>
      </c>
      <c r="I190">
        <f>+G190</f>
        <v>1.9793999963440001E-3</v>
      </c>
      <c r="O190">
        <f t="shared" ca="1" si="44"/>
        <v>9.9501827789363201E-5</v>
      </c>
      <c r="P190">
        <f t="shared" si="47"/>
        <v>-5.6196241313147856E-3</v>
      </c>
      <c r="Q190" s="2">
        <f t="shared" si="42"/>
        <v>32925.072</v>
      </c>
      <c r="S190">
        <f t="shared" si="49"/>
        <v>5.7745167692740367E-5</v>
      </c>
      <c r="T190">
        <f>T$15</f>
        <v>0.1</v>
      </c>
      <c r="U190">
        <f t="shared" si="50"/>
        <v>5.7745167692740369E-6</v>
      </c>
      <c r="W190" t="str">
        <f t="shared" si="41"/>
        <v/>
      </c>
      <c r="AC190" t="s">
        <v>61</v>
      </c>
      <c r="AI190" t="s">
        <v>42</v>
      </c>
      <c r="AO190">
        <v>25583</v>
      </c>
      <c r="AP190">
        <v>-2.7880800000275485E-2</v>
      </c>
      <c r="AQ190">
        <v>1</v>
      </c>
    </row>
    <row r="191" spans="1:43" ht="12.95" customHeight="1" x14ac:dyDescent="0.2">
      <c r="A191" s="13" t="s">
        <v>62</v>
      </c>
      <c r="B191" s="43"/>
      <c r="C191" s="14">
        <v>48012.419000000002</v>
      </c>
      <c r="D191" s="14"/>
      <c r="E191">
        <f t="shared" si="39"/>
        <v>19694.98102459827</v>
      </c>
      <c r="F191">
        <f t="shared" si="40"/>
        <v>19695</v>
      </c>
      <c r="G191">
        <f t="shared" si="48"/>
        <v>-8.1662000011419877E-3</v>
      </c>
      <c r="I191">
        <f>+G191</f>
        <v>-8.1662000011419877E-3</v>
      </c>
      <c r="O191">
        <f t="shared" ca="1" si="44"/>
        <v>1.6585024255288093E-4</v>
      </c>
      <c r="P191">
        <f t="shared" si="47"/>
        <v>-6.0037677611471073E-3</v>
      </c>
      <c r="Q191" s="2">
        <f t="shared" si="42"/>
        <v>32993.919000000002</v>
      </c>
      <c r="S191">
        <f t="shared" si="49"/>
        <v>4.676113192569276E-6</v>
      </c>
      <c r="T191">
        <f>T$15</f>
        <v>0.1</v>
      </c>
      <c r="U191">
        <f t="shared" si="50"/>
        <v>4.676113192569276E-7</v>
      </c>
      <c r="W191" t="str">
        <f t="shared" si="41"/>
        <v/>
      </c>
      <c r="AC191" t="s">
        <v>45</v>
      </c>
      <c r="AD191" t="s">
        <v>37</v>
      </c>
      <c r="AI191" t="s">
        <v>42</v>
      </c>
      <c r="AO191">
        <v>25583</v>
      </c>
      <c r="AP191">
        <v>-2.7880800000275485E-2</v>
      </c>
      <c r="AQ191">
        <v>1</v>
      </c>
    </row>
    <row r="192" spans="1:43" ht="12.95" customHeight="1" x14ac:dyDescent="0.2">
      <c r="A192" s="13" t="s">
        <v>60</v>
      </c>
      <c r="B192" s="43"/>
      <c r="C192" s="14">
        <v>48310.227800000001</v>
      </c>
      <c r="D192" s="14">
        <v>5.0000000000000001E-4</v>
      </c>
      <c r="E192">
        <f t="shared" si="39"/>
        <v>20386.984847655374</v>
      </c>
      <c r="F192">
        <f t="shared" si="40"/>
        <v>20387</v>
      </c>
      <c r="G192">
        <f t="shared" si="48"/>
        <v>-6.520920003822539E-3</v>
      </c>
      <c r="K192">
        <f>+G192</f>
        <v>-6.520920003822539E-3</v>
      </c>
      <c r="O192">
        <f t="shared" ca="1" si="44"/>
        <v>4.528071364050968E-4</v>
      </c>
      <c r="P192">
        <f t="shared" si="47"/>
        <v>-7.6262376841855599E-3</v>
      </c>
      <c r="Q192" s="2">
        <f t="shared" si="42"/>
        <v>33291.727800000001</v>
      </c>
      <c r="S192">
        <f t="shared" si="49"/>
        <v>1.2217271745230892E-6</v>
      </c>
      <c r="T192">
        <v>1</v>
      </c>
      <c r="U192">
        <f t="shared" si="50"/>
        <v>1.2217271745230892E-6</v>
      </c>
      <c r="W192" t="str">
        <f t="shared" si="41"/>
        <v/>
      </c>
      <c r="AC192" t="s">
        <v>45</v>
      </c>
      <c r="AD192" t="s">
        <v>48</v>
      </c>
      <c r="AI192" t="s">
        <v>42</v>
      </c>
      <c r="AO192">
        <v>28056</v>
      </c>
      <c r="AP192">
        <v>-3.5825600003590807E-2</v>
      </c>
      <c r="AQ192">
        <v>1</v>
      </c>
    </row>
    <row r="193" spans="1:43" ht="12.95" customHeight="1" x14ac:dyDescent="0.2">
      <c r="A193" s="13" t="s">
        <v>60</v>
      </c>
      <c r="B193" s="43"/>
      <c r="C193" s="14">
        <v>48310.2284</v>
      </c>
      <c r="D193" s="14">
        <v>4.0000000000000002E-4</v>
      </c>
      <c r="E193">
        <f t="shared" si="39"/>
        <v>20386.986241846189</v>
      </c>
      <c r="F193">
        <f t="shared" si="40"/>
        <v>20387</v>
      </c>
      <c r="G193">
        <f t="shared" si="48"/>
        <v>-5.9209200044278987E-3</v>
      </c>
      <c r="K193">
        <f>+G193</f>
        <v>-5.9209200044278987E-3</v>
      </c>
      <c r="O193">
        <f t="shared" ca="1" si="44"/>
        <v>4.528071364050968E-4</v>
      </c>
      <c r="P193">
        <f t="shared" si="47"/>
        <v>-7.6262376841855599E-3</v>
      </c>
      <c r="Q193" s="2">
        <f t="shared" si="42"/>
        <v>33291.7284</v>
      </c>
      <c r="S193">
        <f t="shared" si="49"/>
        <v>2.9081083888940531E-6</v>
      </c>
      <c r="T193">
        <v>1</v>
      </c>
      <c r="U193">
        <f t="shared" si="50"/>
        <v>2.9081083888940531E-6</v>
      </c>
      <c r="W193" t="str">
        <f t="shared" si="41"/>
        <v/>
      </c>
      <c r="AC193" t="s">
        <v>45</v>
      </c>
      <c r="AD193" t="s">
        <v>37</v>
      </c>
      <c r="AI193" t="s">
        <v>42</v>
      </c>
      <c r="AO193">
        <v>28969</v>
      </c>
      <c r="AP193">
        <v>-3.6114400005317293E-2</v>
      </c>
      <c r="AQ193">
        <v>1</v>
      </c>
    </row>
    <row r="194" spans="1:43" ht="12.95" customHeight="1" x14ac:dyDescent="0.2">
      <c r="A194" s="13" t="s">
        <v>60</v>
      </c>
      <c r="B194" s="43" t="s">
        <v>30</v>
      </c>
      <c r="C194" s="14">
        <v>48311.303099999997</v>
      </c>
      <c r="D194" s="14">
        <v>2.9999999999999997E-4</v>
      </c>
      <c r="E194">
        <f t="shared" si="39"/>
        <v>20389.483469962477</v>
      </c>
      <c r="F194">
        <f t="shared" si="40"/>
        <v>20389.5</v>
      </c>
      <c r="G194">
        <f t="shared" si="48"/>
        <v>-7.1138200073619373E-3</v>
      </c>
      <c r="K194">
        <f>+G194</f>
        <v>-7.1138200073619373E-3</v>
      </c>
      <c r="O194">
        <f t="shared" ca="1" si="44"/>
        <v>4.5384383038577641E-4</v>
      </c>
      <c r="P194">
        <f t="shared" si="47"/>
        <v>-7.6319845019132172E-3</v>
      </c>
      <c r="Q194" s="2">
        <f t="shared" si="42"/>
        <v>33292.803099999997</v>
      </c>
      <c r="S194">
        <f t="shared" si="49"/>
        <v>2.6849444341358339E-7</v>
      </c>
      <c r="T194">
        <v>1</v>
      </c>
      <c r="U194">
        <f t="shared" si="50"/>
        <v>2.6849444341358339E-7</v>
      </c>
      <c r="W194" t="str">
        <f t="shared" si="41"/>
        <v/>
      </c>
      <c r="AC194" t="s">
        <v>45</v>
      </c>
      <c r="AD194" t="s">
        <v>48</v>
      </c>
      <c r="AI194" t="s">
        <v>42</v>
      </c>
      <c r="AO194">
        <v>28969</v>
      </c>
      <c r="AP194">
        <v>-3.6114400005317293E-2</v>
      </c>
      <c r="AQ194">
        <v>1</v>
      </c>
    </row>
    <row r="195" spans="1:43" ht="12.95" customHeight="1" x14ac:dyDescent="0.2">
      <c r="A195" s="13" t="s">
        <v>60</v>
      </c>
      <c r="B195" s="43" t="s">
        <v>30</v>
      </c>
      <c r="C195" s="14">
        <v>48311.3033</v>
      </c>
      <c r="D195" s="14">
        <v>5.0000000000000001E-4</v>
      </c>
      <c r="E195">
        <f t="shared" si="39"/>
        <v>20389.483934692755</v>
      </c>
      <c r="F195">
        <f t="shared" si="40"/>
        <v>20389.5</v>
      </c>
      <c r="G195">
        <f t="shared" si="48"/>
        <v>-6.9138200051384047E-3</v>
      </c>
      <c r="K195">
        <f>+G195</f>
        <v>-6.9138200051384047E-3</v>
      </c>
      <c r="O195">
        <f t="shared" ca="1" si="44"/>
        <v>4.5384383038577641E-4</v>
      </c>
      <c r="P195">
        <f t="shared" si="47"/>
        <v>-7.6319845019132172E-3</v>
      </c>
      <c r="Q195" s="2">
        <f t="shared" si="42"/>
        <v>33292.8033</v>
      </c>
      <c r="S195">
        <f t="shared" si="49"/>
        <v>5.1576024442781971E-7</v>
      </c>
      <c r="T195">
        <v>1</v>
      </c>
      <c r="U195">
        <f t="shared" si="50"/>
        <v>5.1576024442781971E-7</v>
      </c>
      <c r="W195" t="str">
        <f t="shared" si="41"/>
        <v/>
      </c>
      <c r="AC195" t="s">
        <v>45</v>
      </c>
      <c r="AD195" t="s">
        <v>37</v>
      </c>
      <c r="AI195" t="s">
        <v>42</v>
      </c>
      <c r="AO195">
        <v>29708</v>
      </c>
      <c r="AP195">
        <v>-3.5080800000287127E-2</v>
      </c>
      <c r="AQ195">
        <v>1</v>
      </c>
    </row>
    <row r="196" spans="1:43" ht="12.95" customHeight="1" x14ac:dyDescent="0.2">
      <c r="A196" s="13" t="s">
        <v>64</v>
      </c>
      <c r="B196" s="43" t="s">
        <v>30</v>
      </c>
      <c r="C196" s="14">
        <v>48621.589699999997</v>
      </c>
      <c r="D196" s="14"/>
      <c r="E196">
        <f t="shared" si="39"/>
        <v>21110.48134995592</v>
      </c>
      <c r="F196">
        <f t="shared" si="40"/>
        <v>21110.5</v>
      </c>
      <c r="J196">
        <f>+G196</f>
        <v>0</v>
      </c>
      <c r="O196">
        <f t="shared" ca="1" si="44"/>
        <v>7.5282637441387995E-4</v>
      </c>
      <c r="P196">
        <f t="shared" si="47"/>
        <v>-9.2549039948485769E-3</v>
      </c>
      <c r="Q196" s="2">
        <f t="shared" si="42"/>
        <v>33603.089699999997</v>
      </c>
      <c r="R196" s="40">
        <v>-1.6414800003985874E-2</v>
      </c>
      <c r="W196" t="str">
        <f t="shared" si="41"/>
        <v/>
      </c>
      <c r="AC196" t="s">
        <v>45</v>
      </c>
      <c r="AE196">
        <v>20</v>
      </c>
      <c r="AG196" t="s">
        <v>63</v>
      </c>
      <c r="AI196" t="s">
        <v>37</v>
      </c>
      <c r="AO196">
        <v>29708</v>
      </c>
      <c r="AP196">
        <v>-3.5080800000287127E-2</v>
      </c>
      <c r="AQ196">
        <v>1</v>
      </c>
    </row>
    <row r="197" spans="1:43" ht="12.95" customHeight="1" x14ac:dyDescent="0.2">
      <c r="A197" s="13" t="s">
        <v>60</v>
      </c>
      <c r="B197" s="43"/>
      <c r="C197" s="14">
        <v>49037.097999999998</v>
      </c>
      <c r="D197" s="14">
        <v>6.9999999999999999E-4</v>
      </c>
      <c r="E197">
        <f t="shared" si="39"/>
        <v>22075.977776226606</v>
      </c>
      <c r="F197">
        <f t="shared" si="40"/>
        <v>22076</v>
      </c>
      <c r="G197">
        <f t="shared" ref="G197:G203" si="51">+C197-(C$7+F197*C$8)</f>
        <v>-9.5641600055387244E-3</v>
      </c>
      <c r="K197">
        <f>+G197</f>
        <v>-9.5641600055387244E-3</v>
      </c>
      <c r="O197">
        <f t="shared" ca="1" si="44"/>
        <v>1.1531975897524846E-3</v>
      </c>
      <c r="P197">
        <f t="shared" si="47"/>
        <v>-1.1320599711428042E-2</v>
      </c>
      <c r="Q197" s="2">
        <f t="shared" si="42"/>
        <v>34018.597999999998</v>
      </c>
      <c r="S197">
        <f t="shared" ref="S197:S203" si="52">+(P197-G197)^2</f>
        <v>3.0850804404245529E-6</v>
      </c>
      <c r="T197">
        <v>1</v>
      </c>
      <c r="U197">
        <f>+T197*S197</f>
        <v>3.0850804404245529E-6</v>
      </c>
      <c r="W197" t="str">
        <f t="shared" si="41"/>
        <v/>
      </c>
      <c r="AC197" t="s">
        <v>45</v>
      </c>
      <c r="AD197" t="s">
        <v>37</v>
      </c>
      <c r="AI197" t="s">
        <v>42</v>
      </c>
      <c r="AO197">
        <v>29761</v>
      </c>
      <c r="AP197">
        <v>-3.4933599999931175E-2</v>
      </c>
      <c r="AQ197">
        <v>1</v>
      </c>
    </row>
    <row r="198" spans="1:43" ht="12.95" customHeight="1" x14ac:dyDescent="0.2">
      <c r="A198" s="13" t="s">
        <v>60</v>
      </c>
      <c r="B198" s="43"/>
      <c r="C198" s="14">
        <v>49037.0988</v>
      </c>
      <c r="D198" s="14">
        <v>5.0000000000000001E-4</v>
      </c>
      <c r="E198">
        <f t="shared" si="39"/>
        <v>22075.979635147698</v>
      </c>
      <c r="F198">
        <f t="shared" si="40"/>
        <v>22076</v>
      </c>
      <c r="G198">
        <f t="shared" si="51"/>
        <v>-8.7641600039205514E-3</v>
      </c>
      <c r="K198">
        <f>+G198</f>
        <v>-8.7641600039205514E-3</v>
      </c>
      <c r="O198">
        <f t="shared" ca="1" si="44"/>
        <v>1.1531975897524846E-3</v>
      </c>
      <c r="P198">
        <f t="shared" si="47"/>
        <v>-1.1320599711428042E-2</v>
      </c>
      <c r="Q198" s="2">
        <f t="shared" si="42"/>
        <v>34018.5988</v>
      </c>
      <c r="S198">
        <f t="shared" si="52"/>
        <v>6.5353839781209845E-6</v>
      </c>
      <c r="T198">
        <v>1</v>
      </c>
      <c r="U198">
        <f>+T198*S198</f>
        <v>6.5353839781209845E-6</v>
      </c>
      <c r="W198" t="str">
        <f t="shared" si="41"/>
        <v/>
      </c>
      <c r="AC198" t="s">
        <v>45</v>
      </c>
      <c r="AD198" t="s">
        <v>48</v>
      </c>
      <c r="AI198" t="s">
        <v>42</v>
      </c>
      <c r="AO198">
        <v>29761</v>
      </c>
      <c r="AP198">
        <v>-3.4933599999931175E-2</v>
      </c>
      <c r="AQ198">
        <v>1</v>
      </c>
    </row>
    <row r="199" spans="1:43" ht="12.95" customHeight="1" x14ac:dyDescent="0.2">
      <c r="A199" s="13" t="s">
        <v>60</v>
      </c>
      <c r="B199" s="43" t="s">
        <v>30</v>
      </c>
      <c r="C199" s="14">
        <v>49037.310700000002</v>
      </c>
      <c r="D199" s="14">
        <v>2.0000000000000001E-4</v>
      </c>
      <c r="E199">
        <f t="shared" si="39"/>
        <v>22076.472016870826</v>
      </c>
      <c r="F199">
        <f t="shared" si="40"/>
        <v>22076.5</v>
      </c>
      <c r="G199">
        <f t="shared" si="51"/>
        <v>-1.2042739996104501E-2</v>
      </c>
      <c r="K199">
        <f>+G199</f>
        <v>-1.2042739996104501E-2</v>
      </c>
      <c r="O199">
        <f t="shared" ca="1" si="44"/>
        <v>1.1534049285486219E-3</v>
      </c>
      <c r="P199">
        <f t="shared" si="47"/>
        <v>-1.1321637556082516E-2</v>
      </c>
      <c r="Q199" s="2">
        <f t="shared" si="42"/>
        <v>34018.810700000002</v>
      </c>
      <c r="S199">
        <f t="shared" si="52"/>
        <v>5.1998872900566102E-7</v>
      </c>
      <c r="T199">
        <v>1</v>
      </c>
      <c r="U199">
        <f>+T199*S199</f>
        <v>5.1998872900566102E-7</v>
      </c>
      <c r="W199" t="str">
        <f t="shared" si="41"/>
        <v/>
      </c>
      <c r="AC199" t="s">
        <v>45</v>
      </c>
      <c r="AD199" t="s">
        <v>48</v>
      </c>
      <c r="AI199" t="s">
        <v>42</v>
      </c>
      <c r="AO199">
        <v>29761.5</v>
      </c>
      <c r="AP199">
        <v>-3.6512399994535372E-2</v>
      </c>
      <c r="AQ199">
        <v>1</v>
      </c>
    </row>
    <row r="200" spans="1:43" ht="12.95" customHeight="1" x14ac:dyDescent="0.2">
      <c r="A200" s="13" t="s">
        <v>60</v>
      </c>
      <c r="B200" s="43" t="s">
        <v>30</v>
      </c>
      <c r="C200" s="14">
        <v>49037.311699999998</v>
      </c>
      <c r="D200" s="14">
        <v>4.0000000000000002E-4</v>
      </c>
      <c r="E200">
        <f t="shared" si="39"/>
        <v>22076.474340522178</v>
      </c>
      <c r="F200">
        <f t="shared" si="40"/>
        <v>22076.5</v>
      </c>
      <c r="G200">
        <f t="shared" si="51"/>
        <v>-1.1042739999538753E-2</v>
      </c>
      <c r="K200">
        <f>+G200</f>
        <v>-1.1042739999538753E-2</v>
      </c>
      <c r="O200">
        <f t="shared" ca="1" si="44"/>
        <v>1.1534049285486219E-3</v>
      </c>
      <c r="P200">
        <f t="shared" si="47"/>
        <v>-1.1321637556082516E-2</v>
      </c>
      <c r="Q200" s="2">
        <f t="shared" si="42"/>
        <v>34018.811699999998</v>
      </c>
      <c r="S200">
        <f t="shared" si="52"/>
        <v>7.7783847046081283E-8</v>
      </c>
      <c r="T200">
        <v>1</v>
      </c>
      <c r="U200">
        <f>+T200*S200</f>
        <v>7.7783847046081283E-8</v>
      </c>
      <c r="W200" t="str">
        <f t="shared" si="41"/>
        <v/>
      </c>
      <c r="AC200" t="s">
        <v>45</v>
      </c>
      <c r="AD200" t="s">
        <v>37</v>
      </c>
      <c r="AI200" t="s">
        <v>42</v>
      </c>
      <c r="AO200">
        <v>29761.5</v>
      </c>
      <c r="AP200">
        <v>-3.6512399994535372E-2</v>
      </c>
      <c r="AQ200">
        <v>1</v>
      </c>
    </row>
    <row r="201" spans="1:43" ht="12.95" customHeight="1" x14ac:dyDescent="0.2">
      <c r="A201" s="89" t="s">
        <v>178</v>
      </c>
      <c r="C201" s="93">
        <v>49428.715100000001</v>
      </c>
      <c r="D201" s="21"/>
      <c r="E201">
        <f t="shared" si="39"/>
        <v>22985.959383131911</v>
      </c>
      <c r="F201">
        <f t="shared" si="40"/>
        <v>22986</v>
      </c>
      <c r="G201">
        <f t="shared" si="51"/>
        <v>-1.7479759997513611E-2</v>
      </c>
      <c r="N201">
        <f>+G201</f>
        <v>-1.7479759997513611E-2</v>
      </c>
      <c r="P201">
        <f>+H$4+H$3*F201+H$2*F201^2+H$5*SIN(RADIANS(H$6*F201+H$7))</f>
        <v>0</v>
      </c>
      <c r="Q201" s="2">
        <f t="shared" si="42"/>
        <v>34410.215100000001</v>
      </c>
      <c r="R201" s="89"/>
      <c r="S201">
        <f t="shared" si="52"/>
        <v>3.0554200957067705E-4</v>
      </c>
      <c r="T201">
        <v>1</v>
      </c>
      <c r="U201">
        <f>T201*S201</f>
        <v>3.0554200957067705E-4</v>
      </c>
      <c r="W201" t="str">
        <f t="shared" si="41"/>
        <v/>
      </c>
    </row>
    <row r="202" spans="1:43" ht="12.95" customHeight="1" x14ac:dyDescent="0.2">
      <c r="A202" s="13" t="s">
        <v>65</v>
      </c>
      <c r="B202" s="43"/>
      <c r="C202" s="14">
        <v>49832.394200000002</v>
      </c>
      <c r="D202" s="14" t="s">
        <v>187</v>
      </c>
      <c r="E202">
        <f t="shared" si="39"/>
        <v>23923.968872738173</v>
      </c>
      <c r="F202">
        <f t="shared" si="40"/>
        <v>23924</v>
      </c>
      <c r="G202">
        <f t="shared" si="51"/>
        <v>-1.3395839996519499E-2</v>
      </c>
      <c r="K202">
        <f>+G202</f>
        <v>-1.3395839996519499E-2</v>
      </c>
      <c r="O202">
        <f t="shared" ref="O202:O233" ca="1" si="53">+C$11+C$12*$F202</f>
        <v>1.919521780271119E-3</v>
      </c>
      <c r="P202">
        <f t="shared" ref="P202:P233" si="54">+D$11+D$12*F202+D$13*F202^2</f>
        <v>-1.4930913384061537E-2</v>
      </c>
      <c r="Q202" s="2">
        <f t="shared" si="42"/>
        <v>34813.894200000002</v>
      </c>
      <c r="S202">
        <f t="shared" si="52"/>
        <v>2.3564503051397882E-6</v>
      </c>
      <c r="T202">
        <v>1</v>
      </c>
      <c r="U202">
        <f>+T202*S202</f>
        <v>2.3564503051397882E-6</v>
      </c>
      <c r="W202" t="str">
        <f t="shared" si="41"/>
        <v/>
      </c>
      <c r="AC202" t="s">
        <v>45</v>
      </c>
      <c r="AI202" t="s">
        <v>42</v>
      </c>
      <c r="AO202">
        <v>29763.5</v>
      </c>
      <c r="AP202">
        <v>-3.6427600003662519E-2</v>
      </c>
      <c r="AQ202">
        <v>1</v>
      </c>
    </row>
    <row r="203" spans="1:43" ht="12.95" customHeight="1" x14ac:dyDescent="0.2">
      <c r="A203" s="13" t="s">
        <v>34</v>
      </c>
      <c r="B203" s="43" t="s">
        <v>32</v>
      </c>
      <c r="C203" s="14">
        <v>50178.398099999999</v>
      </c>
      <c r="D203" s="14" t="s">
        <v>187</v>
      </c>
      <c r="E203">
        <f t="shared" si="39"/>
        <v>24727.961305442201</v>
      </c>
      <c r="F203">
        <f t="shared" si="40"/>
        <v>24728</v>
      </c>
      <c r="G203">
        <f t="shared" si="51"/>
        <v>-1.6652480000630021E-2</v>
      </c>
      <c r="K203">
        <f>+G203</f>
        <v>-1.6652480000630021E-2</v>
      </c>
      <c r="O203">
        <f t="shared" ca="1" si="53"/>
        <v>2.2529225644577974E-3</v>
      </c>
      <c r="P203">
        <f t="shared" si="54"/>
        <v>-1.6360768466861852E-2</v>
      </c>
      <c r="Q203" s="2">
        <f t="shared" si="42"/>
        <v>35159.898099999999</v>
      </c>
      <c r="S203">
        <f t="shared" si="52"/>
        <v>8.5095618933377369E-8</v>
      </c>
      <c r="T203">
        <v>1</v>
      </c>
      <c r="U203">
        <f>+T203*S203</f>
        <v>8.5095618933377369E-8</v>
      </c>
      <c r="W203" t="str">
        <f t="shared" si="41"/>
        <v/>
      </c>
      <c r="AO203">
        <v>29763.5</v>
      </c>
      <c r="AP203">
        <v>-3.6427600003662519E-2</v>
      </c>
      <c r="AQ203">
        <v>1</v>
      </c>
    </row>
    <row r="204" spans="1:43" ht="12.95" customHeight="1" x14ac:dyDescent="0.2">
      <c r="A204" s="13" t="s">
        <v>67</v>
      </c>
      <c r="B204" s="43"/>
      <c r="C204" s="14">
        <v>50512.35</v>
      </c>
      <c r="D204" s="14">
        <v>4.0000000000000001E-3</v>
      </c>
      <c r="E204">
        <f t="shared" si="39"/>
        <v>25503.949091958868</v>
      </c>
      <c r="F204">
        <f t="shared" si="40"/>
        <v>25504</v>
      </c>
      <c r="O204">
        <f t="shared" ca="1" si="53"/>
        <v>2.5747123760608611E-3</v>
      </c>
      <c r="P204">
        <f t="shared" si="54"/>
        <v>-1.7659825775706892E-2</v>
      </c>
      <c r="Q204" s="2">
        <f t="shared" si="42"/>
        <v>35493.85</v>
      </c>
      <c r="R204" s="40">
        <v>-3.2230400007392745E-2</v>
      </c>
      <c r="W204" t="str">
        <f t="shared" si="41"/>
        <v/>
      </c>
      <c r="AC204" t="s">
        <v>40</v>
      </c>
      <c r="AE204">
        <v>17</v>
      </c>
      <c r="AG204" t="s">
        <v>66</v>
      </c>
      <c r="AI204" t="s">
        <v>37</v>
      </c>
      <c r="AO204">
        <v>29768</v>
      </c>
      <c r="AP204">
        <v>-3.3736799996404443E-2</v>
      </c>
      <c r="AQ204">
        <v>1</v>
      </c>
    </row>
    <row r="205" spans="1:43" ht="12.95" customHeight="1" x14ac:dyDescent="0.2">
      <c r="A205" s="13" t="s">
        <v>67</v>
      </c>
      <c r="B205" s="43"/>
      <c r="C205" s="14">
        <v>50515.360000000001</v>
      </c>
      <c r="D205" s="14">
        <v>7.0000000000000001E-3</v>
      </c>
      <c r="E205">
        <f t="shared" si="39"/>
        <v>25510.943282551638</v>
      </c>
      <c r="F205">
        <f t="shared" si="40"/>
        <v>25511</v>
      </c>
      <c r="O205">
        <f t="shared" ca="1" si="53"/>
        <v>2.5776151192067644E-3</v>
      </c>
      <c r="P205">
        <f t="shared" si="54"/>
        <v>-1.7671181970105823E-2</v>
      </c>
      <c r="Q205" s="2">
        <f t="shared" si="42"/>
        <v>35496.86</v>
      </c>
      <c r="R205" s="40">
        <v>-3.4733599997707643E-2</v>
      </c>
      <c r="W205" t="str">
        <f t="shared" si="41"/>
        <v/>
      </c>
      <c r="AC205" t="s">
        <v>40</v>
      </c>
      <c r="AE205">
        <v>14</v>
      </c>
      <c r="AG205" t="s">
        <v>66</v>
      </c>
      <c r="AI205" t="s">
        <v>37</v>
      </c>
      <c r="AO205">
        <v>29768</v>
      </c>
      <c r="AP205">
        <v>-3.3736799996404443E-2</v>
      </c>
      <c r="AQ205">
        <v>1</v>
      </c>
    </row>
    <row r="206" spans="1:43" ht="12.95" customHeight="1" x14ac:dyDescent="0.2">
      <c r="A206" s="13" t="s">
        <v>67</v>
      </c>
      <c r="B206" s="43" t="s">
        <v>30</v>
      </c>
      <c r="C206" s="14">
        <v>50520.31</v>
      </c>
      <c r="D206" s="14">
        <v>4.0000000000000001E-3</v>
      </c>
      <c r="E206">
        <f t="shared" si="39"/>
        <v>25522.445356782253</v>
      </c>
      <c r="F206">
        <f t="shared" si="40"/>
        <v>25522.5</v>
      </c>
      <c r="O206">
        <f t="shared" ca="1" si="53"/>
        <v>2.582383911517893E-3</v>
      </c>
      <c r="P206">
        <f t="shared" si="54"/>
        <v>-1.7689824519713411E-2</v>
      </c>
      <c r="Q206" s="2">
        <f t="shared" si="42"/>
        <v>35501.81</v>
      </c>
      <c r="R206" s="40">
        <f>+C206-(C$7+F206*C$8)</f>
        <v>-2.3516100001870655E-2</v>
      </c>
      <c r="W206" t="str">
        <f t="shared" si="41"/>
        <v/>
      </c>
      <c r="AC206" t="s">
        <v>40</v>
      </c>
      <c r="AE206">
        <v>15</v>
      </c>
      <c r="AG206" t="s">
        <v>66</v>
      </c>
      <c r="AI206" t="s">
        <v>37</v>
      </c>
      <c r="AO206">
        <v>29768.5</v>
      </c>
      <c r="AP206">
        <v>-3.8015600002836436E-2</v>
      </c>
      <c r="AQ206">
        <v>1</v>
      </c>
    </row>
    <row r="207" spans="1:43" ht="12.95" customHeight="1" x14ac:dyDescent="0.2">
      <c r="A207" s="51" t="s">
        <v>213</v>
      </c>
      <c r="B207" s="49" t="s">
        <v>32</v>
      </c>
      <c r="C207" s="47">
        <v>50538.601999999999</v>
      </c>
      <c r="D207" s="47" t="s">
        <v>214</v>
      </c>
      <c r="E207">
        <f t="shared" si="39"/>
        <v>25564.949587454284</v>
      </c>
      <c r="F207">
        <f t="shared" si="40"/>
        <v>25565</v>
      </c>
      <c r="G207">
        <f>+C207-(C$7+F207*C$8)</f>
        <v>-2.1695400006137788E-2</v>
      </c>
      <c r="K207">
        <f>G207</f>
        <v>-2.1695400006137788E-2</v>
      </c>
      <c r="O207">
        <f t="shared" ca="1" si="53"/>
        <v>2.6000077091894516E-3</v>
      </c>
      <c r="P207">
        <f t="shared" si="54"/>
        <v>-1.775856927793084E-2</v>
      </c>
      <c r="Q207" s="2">
        <f t="shared" si="42"/>
        <v>35520.101999999999</v>
      </c>
      <c r="S207">
        <f>+(P207-G207)^2</f>
        <v>1.5498636182554451E-5</v>
      </c>
      <c r="W207" t="str">
        <f t="shared" si="41"/>
        <v/>
      </c>
      <c r="AO207">
        <v>29768.5</v>
      </c>
      <c r="AP207">
        <v>-3.8015600002836436E-2</v>
      </c>
      <c r="AQ207">
        <v>1</v>
      </c>
    </row>
    <row r="208" spans="1:43" ht="12.95" customHeight="1" x14ac:dyDescent="0.2">
      <c r="A208" s="13" t="s">
        <v>69</v>
      </c>
      <c r="B208" s="43"/>
      <c r="C208" s="14">
        <v>50546.352599999998</v>
      </c>
      <c r="D208" s="14">
        <v>2.9999999999999997E-4</v>
      </c>
      <c r="E208">
        <f t="shared" si="39"/>
        <v>25582.959279682946</v>
      </c>
      <c r="F208">
        <f t="shared" si="40"/>
        <v>25583</v>
      </c>
      <c r="G208">
        <f>+C208-(C$7+F208*C$8)</f>
        <v>-1.7524280003271997E-2</v>
      </c>
      <c r="I208">
        <f>+G208</f>
        <v>-1.7524280003271997E-2</v>
      </c>
      <c r="O208">
        <f t="shared" ca="1" si="53"/>
        <v>2.607471905850348E-3</v>
      </c>
      <c r="P208">
        <f t="shared" si="54"/>
        <v>-1.7787612759400079E-2</v>
      </c>
      <c r="Q208" s="2">
        <f t="shared" si="42"/>
        <v>35527.852599999998</v>
      </c>
      <c r="S208">
        <f>+(P208-G208)^2</f>
        <v>6.9344140450011817E-8</v>
      </c>
      <c r="T208">
        <v>1</v>
      </c>
      <c r="U208">
        <f>+T208*S208</f>
        <v>6.9344140450011817E-8</v>
      </c>
      <c r="W208" t="str">
        <f t="shared" si="41"/>
        <v/>
      </c>
      <c r="AC208" t="s">
        <v>68</v>
      </c>
      <c r="AI208" t="s">
        <v>42</v>
      </c>
      <c r="AO208">
        <v>29777.5</v>
      </c>
      <c r="AP208">
        <v>-3.5933999999542721E-2</v>
      </c>
      <c r="AQ208">
        <v>1</v>
      </c>
    </row>
    <row r="209" spans="1:43" ht="12.95" customHeight="1" x14ac:dyDescent="0.2">
      <c r="A209" s="13" t="s">
        <v>67</v>
      </c>
      <c r="B209" s="43"/>
      <c r="C209" s="14">
        <v>50549.355000000003</v>
      </c>
      <c r="D209" s="14">
        <v>6.0000000000000001E-3</v>
      </c>
      <c r="E209">
        <f t="shared" si="39"/>
        <v>25589.935810525385</v>
      </c>
      <c r="F209">
        <f t="shared" si="40"/>
        <v>25590</v>
      </c>
      <c r="O209">
        <f t="shared" ca="1" si="53"/>
        <v>2.6103746489962512E-3</v>
      </c>
      <c r="P209">
        <f t="shared" si="54"/>
        <v>-1.7798895885141691E-2</v>
      </c>
      <c r="Q209" s="2">
        <f t="shared" si="42"/>
        <v>35530.855000000003</v>
      </c>
      <c r="R209" s="40">
        <v>-3.7984000002325047E-2</v>
      </c>
      <c r="W209" t="str">
        <f t="shared" si="41"/>
        <v/>
      </c>
      <c r="AC209" t="s">
        <v>40</v>
      </c>
      <c r="AE209">
        <v>17</v>
      </c>
      <c r="AG209" t="s">
        <v>66</v>
      </c>
      <c r="AI209" t="s">
        <v>37</v>
      </c>
      <c r="AO209">
        <v>29807.5</v>
      </c>
      <c r="AP209">
        <v>-3.5562000004574656E-2</v>
      </c>
      <c r="AQ209">
        <v>1</v>
      </c>
    </row>
    <row r="210" spans="1:43" ht="12.95" customHeight="1" x14ac:dyDescent="0.2">
      <c r="A210" s="13" t="s">
        <v>31</v>
      </c>
      <c r="B210" s="43" t="s">
        <v>32</v>
      </c>
      <c r="C210" s="14">
        <v>50926.356099999997</v>
      </c>
      <c r="D210" s="14">
        <v>2.9999999999999997E-4</v>
      </c>
      <c r="E210">
        <f t="shared" si="39"/>
        <v>26465.954929156975</v>
      </c>
      <c r="F210">
        <f t="shared" si="40"/>
        <v>26466</v>
      </c>
      <c r="G210">
        <f t="shared" ref="G210:G241" si="55">+C210-(C$7+F210*C$8)</f>
        <v>-1.9396560004679486E-2</v>
      </c>
      <c r="K210">
        <f>+G210</f>
        <v>-1.9396560004679486E-2</v>
      </c>
      <c r="O210">
        <f t="shared" ca="1" si="53"/>
        <v>2.9736322198265133E-3</v>
      </c>
      <c r="P210">
        <f t="shared" si="54"/>
        <v>-1.9159796135306745E-2</v>
      </c>
      <c r="Q210" s="2">
        <f t="shared" si="42"/>
        <v>35907.856099999997</v>
      </c>
      <c r="S210">
        <f t="shared" ref="S210:S241" si="56">+(P210-G210)^2</f>
        <v>5.6057129840352559E-8</v>
      </c>
      <c r="T210">
        <v>1</v>
      </c>
      <c r="U210">
        <f t="shared" ref="U210:U257" si="57">+T210*S210</f>
        <v>5.6057129840352559E-8</v>
      </c>
      <c r="W210" t="str">
        <f t="shared" si="41"/>
        <v/>
      </c>
      <c r="AO210">
        <v>29807.5</v>
      </c>
      <c r="AP210">
        <v>-3.5562000004574656E-2</v>
      </c>
      <c r="AQ210">
        <v>1</v>
      </c>
    </row>
    <row r="211" spans="1:43" ht="12.95" customHeight="1" x14ac:dyDescent="0.2">
      <c r="A211" s="51" t="s">
        <v>213</v>
      </c>
      <c r="B211" s="49" t="s">
        <v>32</v>
      </c>
      <c r="C211" s="47">
        <v>51610.618999999999</v>
      </c>
      <c r="D211" s="47" t="s">
        <v>214</v>
      </c>
      <c r="E211">
        <f t="shared" si="39"/>
        <v>28055.943347149139</v>
      </c>
      <c r="F211">
        <f t="shared" si="40"/>
        <v>28056</v>
      </c>
      <c r="G211">
        <f t="shared" si="55"/>
        <v>-2.4380959999689367E-2</v>
      </c>
      <c r="K211">
        <f t="shared" ref="K211:K222" si="58">G211</f>
        <v>-2.4380959999689367E-2</v>
      </c>
      <c r="O211">
        <f t="shared" ca="1" si="53"/>
        <v>3.6329695915389756E-3</v>
      </c>
      <c r="P211">
        <f t="shared" si="54"/>
        <v>-2.1370883680434008E-2</v>
      </c>
      <c r="Q211" s="2">
        <f t="shared" si="42"/>
        <v>36592.118999999999</v>
      </c>
      <c r="S211">
        <f t="shared" si="56"/>
        <v>9.0605594477418874E-6</v>
      </c>
      <c r="T211">
        <v>1</v>
      </c>
      <c r="U211">
        <f t="shared" si="57"/>
        <v>9.0605594477418874E-6</v>
      </c>
      <c r="W211" t="str">
        <f t="shared" si="41"/>
        <v/>
      </c>
      <c r="AO211">
        <v>30459</v>
      </c>
      <c r="AP211">
        <v>-3.7438400002429262E-2</v>
      </c>
      <c r="AQ211">
        <v>1</v>
      </c>
    </row>
    <row r="212" spans="1:43" ht="12.95" customHeight="1" x14ac:dyDescent="0.2">
      <c r="A212" s="14" t="s">
        <v>77</v>
      </c>
      <c r="B212" s="43" t="s">
        <v>32</v>
      </c>
      <c r="C212" s="14">
        <v>52003.535199999998</v>
      </c>
      <c r="D212" s="14">
        <v>4.0000000000000002E-4</v>
      </c>
      <c r="E212">
        <f t="shared" si="39"/>
        <v>28968.943609535851</v>
      </c>
      <c r="F212">
        <f t="shared" si="40"/>
        <v>28969</v>
      </c>
      <c r="G212">
        <f t="shared" si="55"/>
        <v>-2.426804000424454E-2</v>
      </c>
      <c r="K212">
        <f t="shared" si="58"/>
        <v>-2.426804000424454E-2</v>
      </c>
      <c r="O212">
        <f t="shared" ca="1" si="53"/>
        <v>4.0115702332832997E-3</v>
      </c>
      <c r="P212">
        <f t="shared" si="54"/>
        <v>-2.2489544842581331E-2</v>
      </c>
      <c r="Q212" s="2">
        <f t="shared" si="42"/>
        <v>36985.035199999998</v>
      </c>
      <c r="S212">
        <f t="shared" si="56"/>
        <v>3.1630450400594426E-6</v>
      </c>
      <c r="T212">
        <v>1</v>
      </c>
      <c r="U212">
        <f t="shared" si="57"/>
        <v>3.1630450400594426E-6</v>
      </c>
      <c r="W212" t="str">
        <f t="shared" si="41"/>
        <v/>
      </c>
      <c r="AO212">
        <v>30600</v>
      </c>
      <c r="AP212">
        <v>-3.6759999995410908E-2</v>
      </c>
      <c r="AQ212">
        <v>1</v>
      </c>
    </row>
    <row r="213" spans="1:43" ht="12.95" customHeight="1" x14ac:dyDescent="0.2">
      <c r="A213" s="14" t="s">
        <v>77</v>
      </c>
      <c r="B213" s="43" t="s">
        <v>32</v>
      </c>
      <c r="C213" s="14">
        <v>52321.570500000002</v>
      </c>
      <c r="D213" s="14">
        <v>2.0000000000000001E-4</v>
      </c>
      <c r="E213">
        <f t="shared" ref="E213:E278" si="59">+(C213-C$7)/C$8</f>
        <v>29707.94676682038</v>
      </c>
      <c r="F213">
        <f t="shared" ref="F213:F276" si="60">ROUND(2*E213,0)/2</f>
        <v>29708</v>
      </c>
      <c r="G213">
        <f t="shared" si="55"/>
        <v>-2.2909280000021681E-2</v>
      </c>
      <c r="K213">
        <f t="shared" si="58"/>
        <v>-2.2909280000021681E-2</v>
      </c>
      <c r="O213">
        <f t="shared" ca="1" si="53"/>
        <v>4.3180169739722996E-3</v>
      </c>
      <c r="P213">
        <f t="shared" si="54"/>
        <v>-2.3314356148053189E-2</v>
      </c>
      <c r="Q213" s="2">
        <f t="shared" si="42"/>
        <v>37303.070500000002</v>
      </c>
      <c r="S213">
        <f t="shared" si="56"/>
        <v>1.6408668570404413E-7</v>
      </c>
      <c r="T213">
        <v>1</v>
      </c>
      <c r="U213">
        <f t="shared" si="57"/>
        <v>1.6408668570404413E-7</v>
      </c>
      <c r="W213" t="str">
        <f t="shared" si="41"/>
        <v/>
      </c>
      <c r="AO213">
        <v>31500</v>
      </c>
      <c r="AP213">
        <v>-3.9199999999254942E-2</v>
      </c>
      <c r="AQ213">
        <v>1</v>
      </c>
    </row>
    <row r="214" spans="1:43" ht="12.95" customHeight="1" x14ac:dyDescent="0.2">
      <c r="A214" s="14" t="s">
        <v>77</v>
      </c>
      <c r="B214" s="5" t="s">
        <v>32</v>
      </c>
      <c r="C214" s="21">
        <v>52344.3796</v>
      </c>
      <c r="D214" s="21">
        <v>5.0000000000000001E-4</v>
      </c>
      <c r="E214">
        <f t="shared" si="59"/>
        <v>29760.947163049404</v>
      </c>
      <c r="F214">
        <f t="shared" si="60"/>
        <v>29761</v>
      </c>
      <c r="G214">
        <f t="shared" si="55"/>
        <v>-2.2738760002539493E-2</v>
      </c>
      <c r="K214">
        <f t="shared" si="58"/>
        <v>-2.2738760002539493E-2</v>
      </c>
      <c r="O214">
        <f t="shared" ca="1" si="53"/>
        <v>4.3399948863627157E-3</v>
      </c>
      <c r="P214">
        <f t="shared" si="54"/>
        <v>-2.3370737235913021E-2</v>
      </c>
      <c r="Q214" s="2">
        <f t="shared" si="42"/>
        <v>37325.8796</v>
      </c>
      <c r="S214">
        <f t="shared" si="56"/>
        <v>3.9939522350245828E-7</v>
      </c>
      <c r="T214">
        <v>1</v>
      </c>
      <c r="U214">
        <f t="shared" si="57"/>
        <v>3.9939522350245828E-7</v>
      </c>
      <c r="W214" t="str">
        <f t="shared" ref="W214:W278" si="61">IF(C214=C213,99998,"")</f>
        <v/>
      </c>
      <c r="AO214">
        <v>32231.5</v>
      </c>
      <c r="AP214">
        <v>-4.0384400002949405E-2</v>
      </c>
      <c r="AQ214">
        <v>1</v>
      </c>
    </row>
    <row r="215" spans="1:43" ht="12.95" customHeight="1" x14ac:dyDescent="0.2">
      <c r="A215" s="14" t="s">
        <v>77</v>
      </c>
      <c r="B215" s="5" t="s">
        <v>30</v>
      </c>
      <c r="C215" s="21">
        <v>52344.593200000003</v>
      </c>
      <c r="D215" s="21">
        <v>5.0000000000000001E-4</v>
      </c>
      <c r="E215">
        <f t="shared" si="59"/>
        <v>29761.443494979849</v>
      </c>
      <c r="F215">
        <f t="shared" si="60"/>
        <v>29761.5</v>
      </c>
      <c r="G215">
        <f t="shared" si="55"/>
        <v>-2.4317339994013309E-2</v>
      </c>
      <c r="K215">
        <f t="shared" si="58"/>
        <v>-2.4317339994013309E-2</v>
      </c>
      <c r="O215">
        <f t="shared" ca="1" si="53"/>
        <v>4.3402022251588512E-3</v>
      </c>
      <c r="P215">
        <f t="shared" si="54"/>
        <v>-2.3371267365710997E-2</v>
      </c>
      <c r="Q215" s="2">
        <f t="shared" ref="Q215:Q278" si="62">+C215-15018.5</f>
        <v>37326.093200000003</v>
      </c>
      <c r="S215">
        <f t="shared" si="56"/>
        <v>8.9505341802284492E-7</v>
      </c>
      <c r="T215">
        <v>1</v>
      </c>
      <c r="U215">
        <f t="shared" si="57"/>
        <v>8.9505341802284492E-7</v>
      </c>
      <c r="W215" t="str">
        <f t="shared" si="61"/>
        <v/>
      </c>
      <c r="AO215">
        <v>32248</v>
      </c>
      <c r="AP215">
        <v>-3.9384800002153497E-2</v>
      </c>
      <c r="AQ215">
        <v>1</v>
      </c>
    </row>
    <row r="216" spans="1:43" ht="12.95" customHeight="1" x14ac:dyDescent="0.2">
      <c r="A216" s="14" t="s">
        <v>77</v>
      </c>
      <c r="B216" s="5" t="s">
        <v>30</v>
      </c>
      <c r="C216" s="21">
        <v>52345.453999999998</v>
      </c>
      <c r="D216" s="21">
        <v>2.9999999999999997E-4</v>
      </c>
      <c r="E216">
        <f t="shared" si="59"/>
        <v>29763.443694070287</v>
      </c>
      <c r="F216">
        <f t="shared" si="60"/>
        <v>29763.5</v>
      </c>
      <c r="G216">
        <f t="shared" si="55"/>
        <v>-2.4231660005170852E-2</v>
      </c>
      <c r="K216">
        <f t="shared" si="58"/>
        <v>-2.4231660005170852E-2</v>
      </c>
      <c r="O216">
        <f t="shared" ca="1" si="53"/>
        <v>4.3410315803433953E-3</v>
      </c>
      <c r="P216">
        <f t="shared" si="54"/>
        <v>-2.337338755457441E-2</v>
      </c>
      <c r="Q216" s="2">
        <f t="shared" si="62"/>
        <v>37326.953999999998</v>
      </c>
      <c r="S216">
        <f t="shared" si="56"/>
        <v>7.3663159945282247E-7</v>
      </c>
      <c r="T216">
        <v>1</v>
      </c>
      <c r="U216">
        <f t="shared" si="57"/>
        <v>7.3663159945282247E-7</v>
      </c>
      <c r="W216" t="str">
        <f t="shared" si="61"/>
        <v/>
      </c>
      <c r="AO216">
        <v>32287.5</v>
      </c>
      <c r="AP216">
        <v>-4.1909999999916181E-2</v>
      </c>
      <c r="AQ216">
        <v>1</v>
      </c>
    </row>
    <row r="217" spans="1:43" ht="12.95" customHeight="1" x14ac:dyDescent="0.2">
      <c r="A217" s="14" t="s">
        <v>77</v>
      </c>
      <c r="B217" s="5" t="s">
        <v>32</v>
      </c>
      <c r="C217" s="21">
        <v>52347.393300000003</v>
      </c>
      <c r="D217" s="21">
        <v>2.9999999999999997E-4</v>
      </c>
      <c r="E217">
        <f t="shared" si="59"/>
        <v>29767.949951152208</v>
      </c>
      <c r="F217">
        <f t="shared" si="60"/>
        <v>29768</v>
      </c>
      <c r="G217">
        <f t="shared" si="55"/>
        <v>-2.1538879998843186E-2</v>
      </c>
      <c r="K217">
        <f t="shared" si="58"/>
        <v>-2.1538879998843186E-2</v>
      </c>
      <c r="O217">
        <f t="shared" ca="1" si="53"/>
        <v>4.3428976295086189E-3</v>
      </c>
      <c r="P217">
        <f t="shared" si="54"/>
        <v>-2.3378156047095575E-2</v>
      </c>
      <c r="Q217" s="2">
        <f t="shared" si="62"/>
        <v>37328.893300000003</v>
      </c>
      <c r="S217">
        <f t="shared" si="56"/>
        <v>3.3829363816749243E-6</v>
      </c>
      <c r="T217">
        <v>1</v>
      </c>
      <c r="U217">
        <f t="shared" si="57"/>
        <v>3.3829363816749243E-6</v>
      </c>
      <c r="W217" t="str">
        <f t="shared" si="61"/>
        <v/>
      </c>
      <c r="AO217">
        <v>32292</v>
      </c>
      <c r="AP217">
        <v>-4.0019200001552235E-2</v>
      </c>
      <c r="AQ217">
        <v>1</v>
      </c>
    </row>
    <row r="218" spans="1:43" ht="12.95" customHeight="1" x14ac:dyDescent="0.2">
      <c r="A218" s="14" t="s">
        <v>77</v>
      </c>
      <c r="B218" s="5" t="s">
        <v>30</v>
      </c>
      <c r="C218" s="21">
        <v>52347.604200000002</v>
      </c>
      <c r="D218" s="21">
        <v>4.0000000000000002E-4</v>
      </c>
      <c r="E218">
        <f t="shared" si="59"/>
        <v>29768.440009223967</v>
      </c>
      <c r="F218">
        <f t="shared" si="60"/>
        <v>29768.5</v>
      </c>
      <c r="G218">
        <f t="shared" si="55"/>
        <v>-2.5817460002144799E-2</v>
      </c>
      <c r="K218">
        <f t="shared" si="58"/>
        <v>-2.5817460002144799E-2</v>
      </c>
      <c r="O218">
        <f t="shared" ca="1" si="53"/>
        <v>4.3431049683047545E-3</v>
      </c>
      <c r="P218">
        <f t="shared" si="54"/>
        <v>-2.3378685714433689E-2</v>
      </c>
      <c r="Q218" s="2">
        <f t="shared" si="62"/>
        <v>37329.104200000002</v>
      </c>
      <c r="S218">
        <f t="shared" si="56"/>
        <v>5.9476200264008296E-6</v>
      </c>
      <c r="T218">
        <v>1</v>
      </c>
      <c r="U218">
        <f t="shared" si="57"/>
        <v>5.9476200264008296E-6</v>
      </c>
      <c r="W218" t="str">
        <f t="shared" si="61"/>
        <v/>
      </c>
      <c r="AO218">
        <v>32294.5</v>
      </c>
      <c r="AP218">
        <v>-3.6913199997798074E-2</v>
      </c>
      <c r="AQ218">
        <v>1</v>
      </c>
    </row>
    <row r="219" spans="1:43" ht="12.95" customHeight="1" x14ac:dyDescent="0.2">
      <c r="A219" s="14" t="s">
        <v>77</v>
      </c>
      <c r="B219" s="5" t="s">
        <v>30</v>
      </c>
      <c r="C219" s="21">
        <v>52351.479500000001</v>
      </c>
      <c r="D219" s="21">
        <v>2.9999999999999997E-4</v>
      </c>
      <c r="E219">
        <f t="shared" si="59"/>
        <v>29777.444855338297</v>
      </c>
      <c r="F219">
        <f t="shared" si="60"/>
        <v>29777.5</v>
      </c>
      <c r="G219">
        <f t="shared" si="55"/>
        <v>-2.3731900000711903E-2</v>
      </c>
      <c r="K219">
        <f t="shared" si="58"/>
        <v>-2.3731900000711903E-2</v>
      </c>
      <c r="O219">
        <f t="shared" ca="1" si="53"/>
        <v>4.3468370666352035E-3</v>
      </c>
      <c r="P219">
        <f t="shared" si="54"/>
        <v>-2.3388214077902987E-2</v>
      </c>
      <c r="Q219" s="2">
        <f t="shared" si="62"/>
        <v>37332.979500000001</v>
      </c>
      <c r="S219">
        <f t="shared" si="56"/>
        <v>1.1812001353701611E-7</v>
      </c>
      <c r="T219">
        <v>1</v>
      </c>
      <c r="U219">
        <f t="shared" si="57"/>
        <v>1.1812001353701611E-7</v>
      </c>
      <c r="W219" t="str">
        <f t="shared" si="61"/>
        <v/>
      </c>
      <c r="AO219">
        <v>32304</v>
      </c>
      <c r="AP219">
        <v>-3.6310399998910725E-2</v>
      </c>
      <c r="AQ219">
        <v>1</v>
      </c>
    </row>
    <row r="220" spans="1:43" ht="12.95" customHeight="1" x14ac:dyDescent="0.2">
      <c r="A220" s="14" t="s">
        <v>77</v>
      </c>
      <c r="B220" s="5" t="s">
        <v>30</v>
      </c>
      <c r="C220" s="21">
        <v>52364.390599999999</v>
      </c>
      <c r="D220" s="21">
        <v>2.9999999999999997E-4</v>
      </c>
      <c r="E220">
        <f t="shared" si="59"/>
        <v>29807.445750408795</v>
      </c>
      <c r="F220">
        <f t="shared" si="60"/>
        <v>29807.5</v>
      </c>
      <c r="G220">
        <f t="shared" si="55"/>
        <v>-2.3346699999819975E-2</v>
      </c>
      <c r="K220">
        <f t="shared" si="58"/>
        <v>-2.3346699999819975E-2</v>
      </c>
      <c r="O220">
        <f t="shared" ca="1" si="53"/>
        <v>4.3592773944033623E-3</v>
      </c>
      <c r="P220">
        <f t="shared" si="54"/>
        <v>-2.3419897992605604E-2</v>
      </c>
      <c r="Q220" s="2">
        <f t="shared" si="62"/>
        <v>37345.890599999999</v>
      </c>
      <c r="S220">
        <f t="shared" si="56"/>
        <v>5.3579461478449299E-9</v>
      </c>
      <c r="T220">
        <v>1</v>
      </c>
      <c r="U220">
        <f t="shared" si="57"/>
        <v>5.3579461478449299E-9</v>
      </c>
      <c r="W220" t="str">
        <f t="shared" si="61"/>
        <v/>
      </c>
      <c r="AO220">
        <v>32317.5</v>
      </c>
      <c r="AP220">
        <v>-3.8838000000396278E-2</v>
      </c>
      <c r="AQ220">
        <v>1</v>
      </c>
    </row>
    <row r="221" spans="1:43" ht="12.95" customHeight="1" x14ac:dyDescent="0.2">
      <c r="A221" s="51" t="s">
        <v>213</v>
      </c>
      <c r="B221" s="49" t="s">
        <v>32</v>
      </c>
      <c r="C221" s="47">
        <v>52644.7667</v>
      </c>
      <c r="D221" s="47">
        <v>2.0000000000000001E-4</v>
      </c>
      <c r="E221">
        <f t="shared" si="59"/>
        <v>30458.942056407286</v>
      </c>
      <c r="F221">
        <f t="shared" si="60"/>
        <v>30459</v>
      </c>
      <c r="G221">
        <f t="shared" si="55"/>
        <v>-2.4936440000601579E-2</v>
      </c>
      <c r="K221">
        <f t="shared" si="58"/>
        <v>-2.4936440000601579E-2</v>
      </c>
      <c r="O221">
        <f t="shared" ca="1" si="53"/>
        <v>4.6294398457685636E-3</v>
      </c>
      <c r="P221">
        <f t="shared" si="54"/>
        <v>-2.407863402055134E-2</v>
      </c>
      <c r="Q221" s="2">
        <f t="shared" si="62"/>
        <v>37626.2667</v>
      </c>
      <c r="S221">
        <f t="shared" si="56"/>
        <v>7.3583109940995024E-7</v>
      </c>
      <c r="T221">
        <v>1</v>
      </c>
      <c r="U221">
        <f t="shared" si="57"/>
        <v>7.3583109940995024E-7</v>
      </c>
      <c r="W221" t="str">
        <f t="shared" si="61"/>
        <v/>
      </c>
      <c r="AO221">
        <v>32320</v>
      </c>
      <c r="AP221">
        <v>-3.7132000004930887E-2</v>
      </c>
      <c r="AQ221">
        <v>1</v>
      </c>
    </row>
    <row r="222" spans="1:43" ht="12.95" customHeight="1" x14ac:dyDescent="0.2">
      <c r="A222" s="16" t="s">
        <v>81</v>
      </c>
      <c r="B222" s="17" t="s">
        <v>32</v>
      </c>
      <c r="C222" s="22">
        <v>52705.447800000002</v>
      </c>
      <c r="D222" s="22">
        <v>1E-4</v>
      </c>
      <c r="E222">
        <f t="shared" si="59"/>
        <v>30599.943776931701</v>
      </c>
      <c r="F222">
        <f t="shared" si="60"/>
        <v>30600</v>
      </c>
      <c r="G222">
        <f t="shared" si="55"/>
        <v>-2.4195999998482876E-2</v>
      </c>
      <c r="K222">
        <f t="shared" si="58"/>
        <v>-2.4195999998482876E-2</v>
      </c>
      <c r="O222">
        <f t="shared" ca="1" si="53"/>
        <v>4.6879093862789139E-3</v>
      </c>
      <c r="P222">
        <f t="shared" si="54"/>
        <v>-2.4213817722257967E-2</v>
      </c>
      <c r="Q222" s="2">
        <f t="shared" si="62"/>
        <v>37686.947800000002</v>
      </c>
      <c r="S222">
        <f t="shared" si="56"/>
        <v>3.1747128052547073E-10</v>
      </c>
      <c r="T222">
        <v>1</v>
      </c>
      <c r="U222">
        <f t="shared" si="57"/>
        <v>3.1747128052547073E-10</v>
      </c>
      <c r="W222" t="str">
        <f t="shared" si="61"/>
        <v/>
      </c>
      <c r="AO222">
        <v>32322.5</v>
      </c>
      <c r="AP222">
        <v>-3.8125999999465421E-2</v>
      </c>
      <c r="AQ222">
        <v>0.5</v>
      </c>
    </row>
    <row r="223" spans="1:43" ht="12.95" customHeight="1" x14ac:dyDescent="0.2">
      <c r="A223" s="13" t="s">
        <v>29</v>
      </c>
      <c r="B223" s="5" t="s">
        <v>30</v>
      </c>
      <c r="C223" s="21">
        <v>52713.402399999999</v>
      </c>
      <c r="D223" s="21">
        <v>1E-4</v>
      </c>
      <c r="E223">
        <f t="shared" si="59"/>
        <v>30618.42749403774</v>
      </c>
      <c r="F223">
        <f t="shared" si="60"/>
        <v>30618.5</v>
      </c>
      <c r="G223">
        <f t="shared" si="55"/>
        <v>-3.1203459999233019E-2</v>
      </c>
      <c r="K223">
        <f>+G223</f>
        <v>-3.1203459999233019E-2</v>
      </c>
      <c r="O223">
        <f t="shared" ca="1" si="53"/>
        <v>4.6955809217359458E-3</v>
      </c>
      <c r="P223">
        <f t="shared" si="54"/>
        <v>-2.4231359647575758E-2</v>
      </c>
      <c r="Q223" s="2">
        <f t="shared" si="62"/>
        <v>37694.902399999999</v>
      </c>
      <c r="S223">
        <f t="shared" si="56"/>
        <v>4.8610183313579299E-5</v>
      </c>
      <c r="T223">
        <v>1</v>
      </c>
      <c r="U223">
        <f t="shared" si="57"/>
        <v>4.8610183313579299E-5</v>
      </c>
      <c r="W223" t="str">
        <f t="shared" si="61"/>
        <v/>
      </c>
      <c r="AO223">
        <v>32324.5</v>
      </c>
      <c r="AP223">
        <v>-3.8041200001316611E-2</v>
      </c>
      <c r="AQ223">
        <v>1</v>
      </c>
    </row>
    <row r="224" spans="1:43" ht="12.95" customHeight="1" x14ac:dyDescent="0.2">
      <c r="A224" s="15" t="s">
        <v>75</v>
      </c>
      <c r="B224" s="5" t="s">
        <v>32</v>
      </c>
      <c r="C224" s="21">
        <v>53092.767200000002</v>
      </c>
      <c r="D224" s="21">
        <v>1E-4</v>
      </c>
      <c r="E224">
        <f t="shared" si="59"/>
        <v>31499.939027388322</v>
      </c>
      <c r="F224">
        <f t="shared" si="60"/>
        <v>31500</v>
      </c>
      <c r="G224">
        <f t="shared" si="55"/>
        <v>-2.6239999999233987E-2</v>
      </c>
      <c r="L224">
        <f>G224</f>
        <v>-2.6239999999233987E-2</v>
      </c>
      <c r="O224">
        <f t="shared" ca="1" si="53"/>
        <v>5.0611192193237026E-3</v>
      </c>
      <c r="P224">
        <f t="shared" si="54"/>
        <v>-2.5014795465524181E-2</v>
      </c>
      <c r="Q224" s="2">
        <f t="shared" si="62"/>
        <v>38074.267200000002</v>
      </c>
      <c r="S224">
        <f t="shared" si="56"/>
        <v>1.5011261494230633E-6</v>
      </c>
      <c r="T224">
        <v>1</v>
      </c>
      <c r="U224">
        <f t="shared" si="57"/>
        <v>1.5011261494230633E-6</v>
      </c>
      <c r="W224" t="str">
        <f t="shared" si="61"/>
        <v/>
      </c>
      <c r="Y224" s="227" t="s">
        <v>1790</v>
      </c>
      <c r="AO224">
        <v>32327</v>
      </c>
      <c r="AP224">
        <v>-3.8635200005955994E-2</v>
      </c>
      <c r="AQ224">
        <v>1</v>
      </c>
    </row>
    <row r="225" spans="1:43" ht="12.95" customHeight="1" x14ac:dyDescent="0.2">
      <c r="A225" s="15" t="s">
        <v>75</v>
      </c>
      <c r="B225" s="5"/>
      <c r="C225" s="21">
        <v>53111.7045257586</v>
      </c>
      <c r="D225" s="21">
        <v>2.0000000000000001E-4</v>
      </c>
      <c r="E225">
        <f t="shared" si="59"/>
        <v>31543.942770136782</v>
      </c>
      <c r="F225">
        <f t="shared" si="60"/>
        <v>31544</v>
      </c>
      <c r="G225">
        <f t="shared" si="55"/>
        <v>-2.4629281397210434E-2</v>
      </c>
      <c r="L225">
        <f>G225</f>
        <v>-2.4629281397210434E-2</v>
      </c>
      <c r="O225">
        <f t="shared" ca="1" si="53"/>
        <v>5.0793650333836697E-3</v>
      </c>
      <c r="P225">
        <f t="shared" si="54"/>
        <v>-2.5051210272761415E-2</v>
      </c>
      <c r="Q225" s="2">
        <f t="shared" si="62"/>
        <v>38093.2045257586</v>
      </c>
      <c r="S225">
        <f t="shared" si="56"/>
        <v>1.7802397602371515E-7</v>
      </c>
      <c r="T225">
        <v>1</v>
      </c>
      <c r="U225">
        <f t="shared" si="57"/>
        <v>1.7802397602371515E-7</v>
      </c>
      <c r="W225" t="str">
        <f t="shared" si="61"/>
        <v/>
      </c>
      <c r="Y225" s="227" t="s">
        <v>1790</v>
      </c>
      <c r="AO225">
        <v>32329.5</v>
      </c>
      <c r="AP225">
        <v>-4.0329200004634913E-2</v>
      </c>
      <c r="AQ225">
        <v>1</v>
      </c>
    </row>
    <row r="226" spans="1:43" ht="12.95" customHeight="1" x14ac:dyDescent="0.2">
      <c r="A226" s="36" t="s">
        <v>90</v>
      </c>
      <c r="B226" s="17" t="s">
        <v>30</v>
      </c>
      <c r="C226" s="22">
        <v>53407.5726</v>
      </c>
      <c r="D226" s="18">
        <v>2.9999999999999997E-4</v>
      </c>
      <c r="E226">
        <f t="shared" si="59"/>
        <v>32231.437023146074</v>
      </c>
      <c r="F226">
        <f t="shared" si="60"/>
        <v>32231.5</v>
      </c>
      <c r="G226">
        <f t="shared" si="55"/>
        <v>-2.7102539999759756E-2</v>
      </c>
      <c r="K226">
        <f t="shared" ref="K226:K254" si="63">G226</f>
        <v>-2.7102539999759756E-2</v>
      </c>
      <c r="O226">
        <f t="shared" ca="1" si="53"/>
        <v>5.3644558780706619E-3</v>
      </c>
      <c r="P226">
        <f t="shared" si="54"/>
        <v>-2.5586966785543813E-2</v>
      </c>
      <c r="Q226" s="2">
        <f t="shared" si="62"/>
        <v>38389.0726</v>
      </c>
      <c r="S226">
        <f t="shared" si="56"/>
        <v>2.296962167648844E-6</v>
      </c>
      <c r="T226">
        <v>1</v>
      </c>
      <c r="U226">
        <f t="shared" si="57"/>
        <v>2.296962167648844E-6</v>
      </c>
      <c r="W226" t="str">
        <f t="shared" si="61"/>
        <v/>
      </c>
      <c r="AO226">
        <v>32338</v>
      </c>
      <c r="AP226">
        <v>-4.1268800006946549E-2</v>
      </c>
      <c r="AQ226">
        <v>1</v>
      </c>
    </row>
    <row r="227" spans="1:43" ht="12.95" customHeight="1" x14ac:dyDescent="0.2">
      <c r="A227" s="36" t="s">
        <v>89</v>
      </c>
      <c r="B227" s="17" t="s">
        <v>30</v>
      </c>
      <c r="C227" s="22">
        <v>53410.586499999998</v>
      </c>
      <c r="D227" s="18">
        <v>6.9999999999999999E-4</v>
      </c>
      <c r="E227">
        <f t="shared" si="59"/>
        <v>32238.440275979134</v>
      </c>
      <c r="F227">
        <f t="shared" si="60"/>
        <v>32238.5</v>
      </c>
      <c r="G227">
        <f t="shared" si="55"/>
        <v>-2.5702660001115873E-2</v>
      </c>
      <c r="K227">
        <f t="shared" si="63"/>
        <v>-2.5702660001115873E-2</v>
      </c>
      <c r="O227">
        <f t="shared" ca="1" si="53"/>
        <v>5.3673586212165652E-3</v>
      </c>
      <c r="P227">
        <f t="shared" si="54"/>
        <v>-2.5592100582576521E-2</v>
      </c>
      <c r="Q227" s="2">
        <f t="shared" si="62"/>
        <v>38392.086499999998</v>
      </c>
      <c r="S227">
        <f t="shared" si="56"/>
        <v>1.2223385027759642E-8</v>
      </c>
      <c r="T227">
        <v>1</v>
      </c>
      <c r="U227">
        <f t="shared" si="57"/>
        <v>1.2223385027759642E-8</v>
      </c>
      <c r="W227" t="str">
        <f t="shared" si="61"/>
        <v/>
      </c>
      <c r="AO227">
        <v>32350</v>
      </c>
      <c r="AP227">
        <v>-3.936000000248896E-2</v>
      </c>
      <c r="AQ227">
        <v>1</v>
      </c>
    </row>
    <row r="228" spans="1:43" ht="12.95" customHeight="1" x14ac:dyDescent="0.2">
      <c r="A228" s="36" t="s">
        <v>95</v>
      </c>
      <c r="B228" s="43" t="s">
        <v>32</v>
      </c>
      <c r="C228" s="14">
        <v>53414.674500000001</v>
      </c>
      <c r="D228" s="14">
        <v>5.0000000000000001E-4</v>
      </c>
      <c r="E228">
        <f t="shared" si="59"/>
        <v>32247.939362737685</v>
      </c>
      <c r="F228">
        <f t="shared" si="60"/>
        <v>32248</v>
      </c>
      <c r="G228">
        <f t="shared" si="55"/>
        <v>-2.6095679997524712E-2</v>
      </c>
      <c r="K228">
        <f t="shared" si="63"/>
        <v>-2.6095679997524712E-2</v>
      </c>
      <c r="O228">
        <f t="shared" ca="1" si="53"/>
        <v>5.3712980583431498E-3</v>
      </c>
      <c r="P228">
        <f t="shared" si="54"/>
        <v>-2.5599057522751961E-2</v>
      </c>
      <c r="Q228" s="2">
        <f t="shared" si="62"/>
        <v>38396.174500000001</v>
      </c>
      <c r="S228">
        <f t="shared" si="56"/>
        <v>2.4663388244941173E-7</v>
      </c>
      <c r="T228">
        <v>1</v>
      </c>
      <c r="U228">
        <f t="shared" si="57"/>
        <v>2.4663388244941173E-7</v>
      </c>
      <c r="W228" t="str">
        <f t="shared" si="61"/>
        <v/>
      </c>
      <c r="AO228">
        <v>32352.5</v>
      </c>
      <c r="AP228">
        <v>-3.6954000002879184E-2</v>
      </c>
      <c r="AQ228">
        <v>1</v>
      </c>
    </row>
    <row r="229" spans="1:43" ht="12.95" customHeight="1" x14ac:dyDescent="0.2">
      <c r="A229" s="36" t="s">
        <v>95</v>
      </c>
      <c r="B229" s="43" t="s">
        <v>30</v>
      </c>
      <c r="C229" s="14">
        <v>53430.813600000001</v>
      </c>
      <c r="D229" s="14">
        <v>5.9999999999999995E-4</v>
      </c>
      <c r="E229">
        <f t="shared" si="59"/>
        <v>32285.441004397373</v>
      </c>
      <c r="F229">
        <f t="shared" si="60"/>
        <v>32285.5</v>
      </c>
      <c r="G229">
        <f t="shared" si="55"/>
        <v>-2.5389180002093781E-2</v>
      </c>
      <c r="K229">
        <f t="shared" si="63"/>
        <v>-2.5389180002093781E-2</v>
      </c>
      <c r="O229">
        <f t="shared" ca="1" si="53"/>
        <v>5.3868484680533492E-3</v>
      </c>
      <c r="P229">
        <f t="shared" si="54"/>
        <v>-2.5626402687922392E-2</v>
      </c>
      <c r="Q229" s="2">
        <f t="shared" si="62"/>
        <v>38412.313600000001</v>
      </c>
      <c r="S229">
        <f t="shared" si="56"/>
        <v>5.6274602671740066E-8</v>
      </c>
      <c r="T229">
        <v>1</v>
      </c>
      <c r="U229">
        <f t="shared" si="57"/>
        <v>5.6274602671740066E-8</v>
      </c>
      <c r="W229" t="str">
        <f t="shared" si="61"/>
        <v/>
      </c>
      <c r="AO229">
        <v>32359</v>
      </c>
      <c r="AP229">
        <v>-3.8378400000510737E-2</v>
      </c>
      <c r="AQ229">
        <v>0.5</v>
      </c>
    </row>
    <row r="230" spans="1:43" ht="12.95" customHeight="1" x14ac:dyDescent="0.2">
      <c r="A230" s="36" t="s">
        <v>95</v>
      </c>
      <c r="B230" s="43" t="s">
        <v>30</v>
      </c>
      <c r="C230" s="14">
        <v>53431.6711</v>
      </c>
      <c r="D230" s="14">
        <v>5.9999999999999995E-4</v>
      </c>
      <c r="E230">
        <f t="shared" si="59"/>
        <v>32287.433535438329</v>
      </c>
      <c r="F230">
        <f t="shared" si="60"/>
        <v>32287.5</v>
      </c>
      <c r="G230">
        <f t="shared" si="55"/>
        <v>-2.8603500002645887E-2</v>
      </c>
      <c r="K230">
        <f t="shared" si="63"/>
        <v>-2.8603500002645887E-2</v>
      </c>
      <c r="O230">
        <f t="shared" ca="1" si="53"/>
        <v>5.3876778232378932E-3</v>
      </c>
      <c r="P230">
        <f t="shared" si="54"/>
        <v>-2.5627855877541697E-2</v>
      </c>
      <c r="Q230" s="2">
        <f t="shared" si="62"/>
        <v>38413.1711</v>
      </c>
      <c r="S230">
        <f t="shared" si="56"/>
        <v>8.8544579592670832E-6</v>
      </c>
      <c r="T230">
        <v>1</v>
      </c>
      <c r="U230">
        <f t="shared" si="57"/>
        <v>8.8544579592670832E-6</v>
      </c>
      <c r="W230" t="str">
        <f t="shared" si="61"/>
        <v/>
      </c>
      <c r="AO230">
        <v>32359.5</v>
      </c>
      <c r="AP230">
        <v>-3.7857199997233693E-2</v>
      </c>
      <c r="AQ230">
        <v>1</v>
      </c>
    </row>
    <row r="231" spans="1:43" ht="12.95" customHeight="1" x14ac:dyDescent="0.2">
      <c r="A231" s="36" t="s">
        <v>95</v>
      </c>
      <c r="B231" s="43" t="s">
        <v>32</v>
      </c>
      <c r="C231" s="14">
        <v>53432.751499999998</v>
      </c>
      <c r="D231" s="14">
        <v>6.9999999999999999E-4</v>
      </c>
      <c r="E231">
        <f t="shared" si="59"/>
        <v>32289.944008367369</v>
      </c>
      <c r="F231">
        <f t="shared" si="60"/>
        <v>32290</v>
      </c>
      <c r="G231">
        <f t="shared" si="55"/>
        <v>-2.4096400004054885E-2</v>
      </c>
      <c r="K231">
        <f t="shared" si="63"/>
        <v>-2.4096400004054885E-2</v>
      </c>
      <c r="O231">
        <f t="shared" ca="1" si="53"/>
        <v>5.3887145172185728E-3</v>
      </c>
      <c r="P231">
        <f t="shared" si="54"/>
        <v>-2.5629671621326733E-2</v>
      </c>
      <c r="Q231" s="2">
        <f t="shared" si="62"/>
        <v>38414.251499999998</v>
      </c>
      <c r="S231">
        <f t="shared" si="56"/>
        <v>2.3509218523314265E-6</v>
      </c>
      <c r="T231">
        <v>1</v>
      </c>
      <c r="U231">
        <f t="shared" si="57"/>
        <v>2.3509218523314265E-6</v>
      </c>
      <c r="W231" t="str">
        <f t="shared" si="61"/>
        <v/>
      </c>
      <c r="AO231">
        <v>32366</v>
      </c>
      <c r="AP231">
        <v>-3.8881600004970096E-2</v>
      </c>
      <c r="AQ231">
        <v>1</v>
      </c>
    </row>
    <row r="232" spans="1:43" ht="12.95" customHeight="1" x14ac:dyDescent="0.2">
      <c r="A232" s="36" t="s">
        <v>95</v>
      </c>
      <c r="B232" s="43" t="s">
        <v>32</v>
      </c>
      <c r="C232" s="14">
        <v>53433.609600000003</v>
      </c>
      <c r="D232" s="14">
        <v>5.0000000000000001E-4</v>
      </c>
      <c r="E232">
        <f t="shared" si="59"/>
        <v>32291.937933599158</v>
      </c>
      <c r="F232">
        <f t="shared" si="60"/>
        <v>32292</v>
      </c>
      <c r="G232">
        <f t="shared" si="55"/>
        <v>-2.6710719997936394E-2</v>
      </c>
      <c r="K232">
        <f t="shared" si="63"/>
        <v>-2.6710719997936394E-2</v>
      </c>
      <c r="O232">
        <f t="shared" ca="1" si="53"/>
        <v>5.3895438724031169E-3</v>
      </c>
      <c r="P232">
        <f t="shared" si="54"/>
        <v>-2.5631123621763535E-2</v>
      </c>
      <c r="Q232" s="2">
        <f t="shared" si="62"/>
        <v>38415.109600000003</v>
      </c>
      <c r="S232">
        <f t="shared" si="56"/>
        <v>1.1655283354455691E-6</v>
      </c>
      <c r="T232">
        <v>1</v>
      </c>
      <c r="U232">
        <f t="shared" si="57"/>
        <v>1.1655283354455691E-6</v>
      </c>
      <c r="W232" t="str">
        <f t="shared" si="61"/>
        <v/>
      </c>
      <c r="AO232">
        <v>32392</v>
      </c>
      <c r="AP232">
        <v>-3.8879200001247227E-2</v>
      </c>
      <c r="AQ232">
        <v>1</v>
      </c>
    </row>
    <row r="233" spans="1:43" ht="12.95" customHeight="1" x14ac:dyDescent="0.2">
      <c r="A233" s="36" t="s">
        <v>95</v>
      </c>
      <c r="B233" s="43" t="s">
        <v>30</v>
      </c>
      <c r="C233" s="14">
        <v>53433.824200000003</v>
      </c>
      <c r="D233" s="14">
        <v>5.9999999999999995E-4</v>
      </c>
      <c r="E233">
        <f t="shared" si="59"/>
        <v>32292.436589180954</v>
      </c>
      <c r="F233">
        <f t="shared" si="60"/>
        <v>32292.5</v>
      </c>
      <c r="G233">
        <f t="shared" si="55"/>
        <v>-2.728930000012042E-2</v>
      </c>
      <c r="K233">
        <f t="shared" si="63"/>
        <v>-2.728930000012042E-2</v>
      </c>
      <c r="O233">
        <f t="shared" ca="1" si="53"/>
        <v>5.3897512111992524E-3</v>
      </c>
      <c r="P233">
        <f t="shared" si="54"/>
        <v>-2.5631486539290621E-2</v>
      </c>
      <c r="Q233" s="2">
        <f t="shared" si="62"/>
        <v>38415.324200000003</v>
      </c>
      <c r="S233">
        <f t="shared" si="56"/>
        <v>2.7483454709084754E-6</v>
      </c>
      <c r="T233">
        <v>1</v>
      </c>
      <c r="U233">
        <f t="shared" si="57"/>
        <v>2.7483454709084754E-6</v>
      </c>
      <c r="W233" t="str">
        <f t="shared" si="61"/>
        <v/>
      </c>
      <c r="AO233">
        <v>32410</v>
      </c>
      <c r="AP233">
        <v>-3.9016000002447981E-2</v>
      </c>
      <c r="AQ233">
        <v>1</v>
      </c>
    </row>
    <row r="234" spans="1:43" ht="12.95" customHeight="1" x14ac:dyDescent="0.2">
      <c r="A234" s="36" t="s">
        <v>95</v>
      </c>
      <c r="B234" s="43" t="s">
        <v>30</v>
      </c>
      <c r="C234" s="14">
        <v>53434.688600000001</v>
      </c>
      <c r="D234" s="14">
        <v>2.9999999999999997E-4</v>
      </c>
      <c r="E234">
        <f t="shared" si="59"/>
        <v>32294.445153416294</v>
      </c>
      <c r="F234">
        <f t="shared" si="60"/>
        <v>32294.5</v>
      </c>
      <c r="G234">
        <f t="shared" si="55"/>
        <v>-2.3603620000358205E-2</v>
      </c>
      <c r="K234">
        <f t="shared" si="63"/>
        <v>-2.3603620000358205E-2</v>
      </c>
      <c r="O234">
        <f t="shared" ref="O234:O265" ca="1" si="64">+C$11+C$12*$F234</f>
        <v>5.3905805663837965E-3</v>
      </c>
      <c r="P234">
        <f t="shared" ref="P234:P265" si="65">+D$11+D$12*F234+D$13*F234^2</f>
        <v>-2.5632937879070464E-2</v>
      </c>
      <c r="Q234" s="2">
        <f t="shared" si="62"/>
        <v>38416.188600000001</v>
      </c>
      <c r="S234">
        <f t="shared" si="56"/>
        <v>4.1181310528612207E-6</v>
      </c>
      <c r="T234">
        <v>1</v>
      </c>
      <c r="U234">
        <f t="shared" si="57"/>
        <v>4.1181310528612207E-6</v>
      </c>
      <c r="W234" t="str">
        <f t="shared" si="61"/>
        <v/>
      </c>
      <c r="AO234">
        <v>32422</v>
      </c>
      <c r="AP234">
        <v>-3.8307199996779673E-2</v>
      </c>
      <c r="AQ234">
        <v>1</v>
      </c>
    </row>
    <row r="235" spans="1:43" ht="12.95" customHeight="1" x14ac:dyDescent="0.2">
      <c r="A235" s="36" t="s">
        <v>95</v>
      </c>
      <c r="B235" s="43" t="s">
        <v>32</v>
      </c>
      <c r="C235" s="14">
        <v>53436.6247</v>
      </c>
      <c r="D235" s="14">
        <v>6.9999999999999999E-4</v>
      </c>
      <c r="E235">
        <f t="shared" si="59"/>
        <v>32298.94397481385</v>
      </c>
      <c r="F235">
        <f t="shared" si="60"/>
        <v>32299</v>
      </c>
      <c r="G235">
        <f t="shared" si="55"/>
        <v>-2.4110840000503231E-2</v>
      </c>
      <c r="K235">
        <f t="shared" si="63"/>
        <v>-2.4110840000503231E-2</v>
      </c>
      <c r="O235">
        <f t="shared" ca="1" si="64"/>
        <v>5.3924466155490219E-3</v>
      </c>
      <c r="P235">
        <f t="shared" si="65"/>
        <v>-2.5636201461153613E-2</v>
      </c>
      <c r="Q235" s="2">
        <f t="shared" si="62"/>
        <v>38418.1247</v>
      </c>
      <c r="S235">
        <f t="shared" si="56"/>
        <v>2.3267275856374661E-6</v>
      </c>
      <c r="T235">
        <v>1</v>
      </c>
      <c r="U235">
        <f t="shared" si="57"/>
        <v>2.3267275856374661E-6</v>
      </c>
      <c r="W235" t="str">
        <f t="shared" si="61"/>
        <v/>
      </c>
      <c r="AO235">
        <v>32873</v>
      </c>
      <c r="AP235">
        <v>-3.7504800005990546E-2</v>
      </c>
      <c r="AQ235">
        <v>1</v>
      </c>
    </row>
    <row r="236" spans="1:43" ht="12.95" customHeight="1" x14ac:dyDescent="0.2">
      <c r="A236" s="36" t="s">
        <v>95</v>
      </c>
      <c r="B236" s="43" t="s">
        <v>32</v>
      </c>
      <c r="C236" s="14">
        <v>53438.777600000001</v>
      </c>
      <c r="D236" s="14">
        <v>4.0000000000000002E-4</v>
      </c>
      <c r="E236">
        <f t="shared" si="59"/>
        <v>32303.946563826197</v>
      </c>
      <c r="F236">
        <f t="shared" si="60"/>
        <v>32304</v>
      </c>
      <c r="G236">
        <f t="shared" si="55"/>
        <v>-2.2996640000201296E-2</v>
      </c>
      <c r="K236">
        <f t="shared" si="63"/>
        <v>-2.2996640000201296E-2</v>
      </c>
      <c r="O236">
        <f t="shared" ca="1" si="64"/>
        <v>5.3945200035103811E-3</v>
      </c>
      <c r="P236">
        <f t="shared" si="65"/>
        <v>-2.5639824525347757E-2</v>
      </c>
      <c r="Q236" s="2">
        <f t="shared" si="62"/>
        <v>38420.277600000001</v>
      </c>
      <c r="S236">
        <f t="shared" si="56"/>
        <v>6.9864244339737217E-6</v>
      </c>
      <c r="T236">
        <v>1</v>
      </c>
      <c r="U236">
        <f t="shared" si="57"/>
        <v>6.9864244339737217E-6</v>
      </c>
      <c r="W236" t="str">
        <f t="shared" si="61"/>
        <v/>
      </c>
      <c r="AO236">
        <v>33069.5</v>
      </c>
      <c r="AP236">
        <v>-3.9353200001642108E-2</v>
      </c>
      <c r="AQ236">
        <v>1</v>
      </c>
    </row>
    <row r="237" spans="1:43" ht="12.95" customHeight="1" x14ac:dyDescent="0.2">
      <c r="A237" s="36" t="s">
        <v>95</v>
      </c>
      <c r="B237" s="43" t="s">
        <v>32</v>
      </c>
      <c r="C237" s="14">
        <v>53439.636100000003</v>
      </c>
      <c r="D237" s="14">
        <v>5.0000000000000001E-4</v>
      </c>
      <c r="E237">
        <f t="shared" si="59"/>
        <v>32305.941418518523</v>
      </c>
      <c r="F237">
        <f t="shared" si="60"/>
        <v>32306</v>
      </c>
      <c r="G237">
        <f t="shared" si="55"/>
        <v>-2.5210959996911697E-2</v>
      </c>
      <c r="K237">
        <f t="shared" si="63"/>
        <v>-2.5210959996911697E-2</v>
      </c>
      <c r="O237">
        <f t="shared" ca="1" si="64"/>
        <v>5.3953493586949251E-3</v>
      </c>
      <c r="P237">
        <f t="shared" si="65"/>
        <v>-2.564127282610569E-2</v>
      </c>
      <c r="Q237" s="2">
        <f t="shared" si="62"/>
        <v>38421.136100000003</v>
      </c>
      <c r="S237">
        <f t="shared" si="56"/>
        <v>1.8516913096893894E-7</v>
      </c>
      <c r="T237">
        <v>1</v>
      </c>
      <c r="U237">
        <f t="shared" si="57"/>
        <v>1.8516913096893894E-7</v>
      </c>
      <c r="W237" t="str">
        <f t="shared" si="61"/>
        <v/>
      </c>
      <c r="AO237">
        <v>33072</v>
      </c>
      <c r="AP237">
        <v>-3.8747200000216253E-2</v>
      </c>
      <c r="AQ237">
        <v>1</v>
      </c>
    </row>
    <row r="238" spans="1:43" ht="12.95" customHeight="1" x14ac:dyDescent="0.2">
      <c r="A238" s="36" t="s">
        <v>95</v>
      </c>
      <c r="B238" s="43" t="s">
        <v>30</v>
      </c>
      <c r="C238" s="14">
        <v>53444.584900000002</v>
      </c>
      <c r="D238" s="14">
        <v>2.9999999999999997E-4</v>
      </c>
      <c r="E238">
        <f t="shared" si="59"/>
        <v>32317.440704367509</v>
      </c>
      <c r="F238">
        <f t="shared" si="60"/>
        <v>32317.5</v>
      </c>
      <c r="G238">
        <f t="shared" si="55"/>
        <v>-2.5518299997202121E-2</v>
      </c>
      <c r="K238">
        <f t="shared" si="63"/>
        <v>-2.5518299997202121E-2</v>
      </c>
      <c r="O238">
        <f t="shared" ca="1" si="64"/>
        <v>5.4001181510060538E-3</v>
      </c>
      <c r="P238">
        <f t="shared" si="65"/>
        <v>-2.5649590298764943E-2</v>
      </c>
      <c r="Q238" s="2">
        <f t="shared" si="62"/>
        <v>38426.084900000002</v>
      </c>
      <c r="S238">
        <f t="shared" si="56"/>
        <v>1.7237143284456874E-8</v>
      </c>
      <c r="T238">
        <v>1</v>
      </c>
      <c r="U238">
        <f t="shared" si="57"/>
        <v>1.7237143284456874E-8</v>
      </c>
      <c r="W238" t="str">
        <f t="shared" si="61"/>
        <v/>
      </c>
      <c r="AO238">
        <v>34011</v>
      </c>
      <c r="AP238">
        <v>-3.6933600000338629E-2</v>
      </c>
      <c r="AQ238">
        <v>1</v>
      </c>
    </row>
    <row r="239" spans="1:43" ht="12.95" customHeight="1" x14ac:dyDescent="0.2">
      <c r="A239" s="36" t="s">
        <v>95</v>
      </c>
      <c r="B239" s="43" t="s">
        <v>32</v>
      </c>
      <c r="C239" s="14">
        <v>53444.7978</v>
      </c>
      <c r="D239" s="14">
        <v>1.2999999999999999E-3</v>
      </c>
      <c r="E239">
        <f t="shared" si="59"/>
        <v>32317.935409741989</v>
      </c>
      <c r="F239">
        <f t="shared" si="60"/>
        <v>32318</v>
      </c>
      <c r="G239">
        <f t="shared" si="55"/>
        <v>-2.779688000009628E-2</v>
      </c>
      <c r="K239">
        <f t="shared" si="63"/>
        <v>-2.779688000009628E-2</v>
      </c>
      <c r="O239">
        <f t="shared" ca="1" si="64"/>
        <v>5.4003254898021893E-3</v>
      </c>
      <c r="P239">
        <f t="shared" si="65"/>
        <v>-2.5649951531616838E-2</v>
      </c>
      <c r="Q239" s="2">
        <f t="shared" si="62"/>
        <v>38426.2978</v>
      </c>
      <c r="S239">
        <f t="shared" si="56"/>
        <v>4.609301848767483E-6</v>
      </c>
      <c r="T239">
        <v>0.5</v>
      </c>
      <c r="U239">
        <f t="shared" si="57"/>
        <v>2.3046509243837415E-6</v>
      </c>
      <c r="W239" t="str">
        <f t="shared" si="61"/>
        <v/>
      </c>
    </row>
    <row r="240" spans="1:43" ht="12.95" customHeight="1" x14ac:dyDescent="0.2">
      <c r="A240" s="36" t="s">
        <v>95</v>
      </c>
      <c r="B240" s="43" t="s">
        <v>32</v>
      </c>
      <c r="C240" s="14">
        <v>53445.662499999999</v>
      </c>
      <c r="D240" s="14">
        <v>5.0000000000000001E-4</v>
      </c>
      <c r="E240">
        <f t="shared" si="59"/>
        <v>32319.944671072739</v>
      </c>
      <c r="F240">
        <f t="shared" si="60"/>
        <v>32320</v>
      </c>
      <c r="G240">
        <f t="shared" si="55"/>
        <v>-2.3811200000636745E-2</v>
      </c>
      <c r="K240">
        <f t="shared" si="63"/>
        <v>-2.3811200000636745E-2</v>
      </c>
      <c r="O240">
        <f t="shared" ca="1" si="64"/>
        <v>5.4011548449867334E-3</v>
      </c>
      <c r="P240">
        <f t="shared" si="65"/>
        <v>-2.5651396132695917E-2</v>
      </c>
      <c r="Q240" s="2">
        <f t="shared" si="62"/>
        <v>38427.162499999999</v>
      </c>
      <c r="S240">
        <f t="shared" si="56"/>
        <v>3.3863218044455355E-6</v>
      </c>
      <c r="T240">
        <v>1</v>
      </c>
      <c r="U240">
        <f t="shared" si="57"/>
        <v>3.3863218044455355E-6</v>
      </c>
      <c r="W240" t="str">
        <f t="shared" si="61"/>
        <v/>
      </c>
    </row>
    <row r="241" spans="1:23" ht="12.95" customHeight="1" x14ac:dyDescent="0.2">
      <c r="A241" s="36" t="s">
        <v>95</v>
      </c>
      <c r="B241" s="43" t="s">
        <v>30</v>
      </c>
      <c r="C241" s="14">
        <v>53446.737399999998</v>
      </c>
      <c r="D241" s="14">
        <v>1E-3</v>
      </c>
      <c r="E241">
        <f t="shared" si="59"/>
        <v>32322.442363919301</v>
      </c>
      <c r="F241">
        <f t="shared" si="60"/>
        <v>32322.5</v>
      </c>
      <c r="G241">
        <f t="shared" si="55"/>
        <v>-2.4804100001347251E-2</v>
      </c>
      <c r="K241">
        <f t="shared" si="63"/>
        <v>-2.4804100001347251E-2</v>
      </c>
      <c r="O241">
        <f t="shared" ca="1" si="64"/>
        <v>5.402191538967413E-3</v>
      </c>
      <c r="P241">
        <f t="shared" si="65"/>
        <v>-2.5653201140805743E-2</v>
      </c>
      <c r="Q241" s="2">
        <f t="shared" si="62"/>
        <v>38428.237399999998</v>
      </c>
      <c r="S241">
        <f t="shared" si="56"/>
        <v>7.2097274502970829E-7</v>
      </c>
      <c r="T241">
        <v>0.5</v>
      </c>
      <c r="U241">
        <f t="shared" si="57"/>
        <v>3.6048637251485414E-7</v>
      </c>
      <c r="W241" t="str">
        <f t="shared" si="61"/>
        <v/>
      </c>
    </row>
    <row r="242" spans="1:23" ht="12.95" customHeight="1" x14ac:dyDescent="0.2">
      <c r="A242" s="36" t="s">
        <v>95</v>
      </c>
      <c r="B242" s="43" t="s">
        <v>30</v>
      </c>
      <c r="C242" s="14">
        <v>53447.5982</v>
      </c>
      <c r="D242" s="14">
        <v>8.0000000000000004E-4</v>
      </c>
      <c r="E242">
        <f t="shared" si="59"/>
        <v>32324.442563009754</v>
      </c>
      <c r="F242">
        <f t="shared" si="60"/>
        <v>32324.5</v>
      </c>
      <c r="G242">
        <f t="shared" ref="G242:G273" si="66">+C242-(C$7+F242*C$8)</f>
        <v>-2.4718419997952878E-2</v>
      </c>
      <c r="K242">
        <f t="shared" si="63"/>
        <v>-2.4718419997952878E-2</v>
      </c>
      <c r="O242">
        <f t="shared" ca="1" si="64"/>
        <v>5.403020894151957E-3</v>
      </c>
      <c r="P242">
        <f t="shared" si="65"/>
        <v>-2.5654644552702333E-2</v>
      </c>
      <c r="Q242" s="2">
        <f t="shared" si="62"/>
        <v>38429.0982</v>
      </c>
      <c r="S242">
        <f t="shared" ref="S242:S278" si="67">+(P242-G242)^2</f>
        <v>8.7651641691581354E-7</v>
      </c>
      <c r="T242">
        <v>1</v>
      </c>
      <c r="U242">
        <f t="shared" si="57"/>
        <v>8.7651641691581354E-7</v>
      </c>
      <c r="W242" t="str">
        <f t="shared" si="61"/>
        <v/>
      </c>
    </row>
    <row r="243" spans="1:23" ht="12.95" customHeight="1" x14ac:dyDescent="0.2">
      <c r="A243" s="36" t="s">
        <v>95</v>
      </c>
      <c r="B243" s="43" t="s">
        <v>32</v>
      </c>
      <c r="C243" s="14">
        <v>53448.673499999997</v>
      </c>
      <c r="D243" s="14">
        <v>6.9999999999999999E-4</v>
      </c>
      <c r="E243">
        <f t="shared" si="59"/>
        <v>32326.941185316857</v>
      </c>
      <c r="F243">
        <f t="shared" si="60"/>
        <v>32327</v>
      </c>
      <c r="G243">
        <f t="shared" si="66"/>
        <v>-2.5311320001492277E-2</v>
      </c>
      <c r="K243">
        <f t="shared" si="63"/>
        <v>-2.5311320001492277E-2</v>
      </c>
      <c r="O243">
        <f t="shared" ca="1" si="64"/>
        <v>5.4040575881326366E-3</v>
      </c>
      <c r="P243">
        <f t="shared" si="65"/>
        <v>-2.5656448074334065E-2</v>
      </c>
      <c r="Q243" s="2">
        <f t="shared" si="62"/>
        <v>38430.173499999997</v>
      </c>
      <c r="S243">
        <f t="shared" si="67"/>
        <v>1.191133866634867E-7</v>
      </c>
      <c r="T243">
        <v>1</v>
      </c>
      <c r="U243">
        <f t="shared" si="57"/>
        <v>1.191133866634867E-7</v>
      </c>
      <c r="W243" t="str">
        <f t="shared" si="61"/>
        <v/>
      </c>
    </row>
    <row r="244" spans="1:23" ht="12.95" customHeight="1" x14ac:dyDescent="0.2">
      <c r="A244" s="36" t="s">
        <v>95</v>
      </c>
      <c r="B244" s="43" t="s">
        <v>30</v>
      </c>
      <c r="C244" s="14">
        <v>53449.7477</v>
      </c>
      <c r="D244" s="14">
        <v>5.9999999999999995E-4</v>
      </c>
      <c r="E244">
        <f t="shared" si="59"/>
        <v>32329.437251607476</v>
      </c>
      <c r="F244">
        <f t="shared" si="60"/>
        <v>32329.5</v>
      </c>
      <c r="G244">
        <f t="shared" si="66"/>
        <v>-2.7004219999071211E-2</v>
      </c>
      <c r="K244">
        <f t="shared" si="63"/>
        <v>-2.7004219999071211E-2</v>
      </c>
      <c r="O244">
        <f t="shared" ca="1" si="64"/>
        <v>5.4050942821133163E-3</v>
      </c>
      <c r="P244">
        <f t="shared" si="65"/>
        <v>-2.5658250770144581E-2</v>
      </c>
      <c r="Q244" s="2">
        <f t="shared" si="62"/>
        <v>38431.2477</v>
      </c>
      <c r="S244">
        <f t="shared" si="67"/>
        <v>1.811633165217347E-6</v>
      </c>
      <c r="T244">
        <v>1</v>
      </c>
      <c r="U244">
        <f t="shared" si="57"/>
        <v>1.811633165217347E-6</v>
      </c>
      <c r="W244" t="str">
        <f t="shared" si="61"/>
        <v/>
      </c>
    </row>
    <row r="245" spans="1:23" ht="12.95" customHeight="1" x14ac:dyDescent="0.2">
      <c r="A245" s="44" t="s">
        <v>79</v>
      </c>
      <c r="B245" s="45" t="s">
        <v>32</v>
      </c>
      <c r="C245" s="46">
        <v>53453.404799999997</v>
      </c>
      <c r="D245" s="46">
        <v>8.9999999999999998E-4</v>
      </c>
      <c r="E245">
        <f t="shared" si="59"/>
        <v>32337.935076995109</v>
      </c>
      <c r="F245">
        <f t="shared" si="60"/>
        <v>32338</v>
      </c>
      <c r="G245">
        <f t="shared" si="66"/>
        <v>-2.7940080006374046E-2</v>
      </c>
      <c r="K245">
        <f t="shared" si="63"/>
        <v>-2.7940080006374046E-2</v>
      </c>
      <c r="O245">
        <f t="shared" ca="1" si="64"/>
        <v>5.408619041647628E-3</v>
      </c>
      <c r="P245">
        <f t="shared" si="65"/>
        <v>-2.5664373758758033E-2</v>
      </c>
      <c r="Q245" s="2">
        <f t="shared" si="62"/>
        <v>38434.904799999997</v>
      </c>
      <c r="S245">
        <f t="shared" si="67"/>
        <v>5.1788389254385563E-6</v>
      </c>
      <c r="T245">
        <v>1</v>
      </c>
      <c r="U245">
        <f t="shared" si="57"/>
        <v>5.1788389254385563E-6</v>
      </c>
      <c r="W245" t="str">
        <f t="shared" si="61"/>
        <v/>
      </c>
    </row>
    <row r="246" spans="1:23" ht="12.95" customHeight="1" x14ac:dyDescent="0.2">
      <c r="A246" s="36" t="s">
        <v>95</v>
      </c>
      <c r="B246" s="43" t="s">
        <v>32</v>
      </c>
      <c r="C246" s="14">
        <v>53458.571000000004</v>
      </c>
      <c r="D246" s="14">
        <v>6.9999999999999999E-4</v>
      </c>
      <c r="E246">
        <f t="shared" si="59"/>
        <v>32349.939524649719</v>
      </c>
      <c r="F246">
        <f t="shared" si="60"/>
        <v>32350</v>
      </c>
      <c r="G246">
        <f t="shared" si="66"/>
        <v>-2.6025999999546912E-2</v>
      </c>
      <c r="K246">
        <f t="shared" si="63"/>
        <v>-2.6025999999546912E-2</v>
      </c>
      <c r="O246">
        <f t="shared" ca="1" si="64"/>
        <v>5.4135951727548922E-3</v>
      </c>
      <c r="P246">
        <f t="shared" si="65"/>
        <v>-2.5673001725816366E-2</v>
      </c>
      <c r="Q246" s="2">
        <f t="shared" si="62"/>
        <v>38440.071000000004</v>
      </c>
      <c r="S246">
        <f t="shared" si="67"/>
        <v>1.2460778125674503E-7</v>
      </c>
      <c r="T246">
        <v>1</v>
      </c>
      <c r="U246">
        <f t="shared" si="57"/>
        <v>1.2460778125674503E-7</v>
      </c>
      <c r="W246" t="str">
        <f t="shared" si="61"/>
        <v/>
      </c>
    </row>
    <row r="247" spans="1:23" ht="12.95" customHeight="1" x14ac:dyDescent="0.2">
      <c r="A247" s="36" t="s">
        <v>95</v>
      </c>
      <c r="B247" s="43" t="s">
        <v>30</v>
      </c>
      <c r="C247" s="14">
        <v>53459.649299999997</v>
      </c>
      <c r="D247" s="14">
        <v>5.0000000000000001E-4</v>
      </c>
      <c r="E247">
        <f t="shared" si="59"/>
        <v>32352.445117910891</v>
      </c>
      <c r="F247">
        <f t="shared" si="60"/>
        <v>32352.5</v>
      </c>
      <c r="G247">
        <f t="shared" si="66"/>
        <v>-2.3618900006113108E-2</v>
      </c>
      <c r="K247">
        <f t="shared" si="63"/>
        <v>-2.3618900006113108E-2</v>
      </c>
      <c r="O247">
        <f t="shared" ca="1" si="64"/>
        <v>5.4146318667355718E-3</v>
      </c>
      <c r="P247">
        <f t="shared" si="65"/>
        <v>-2.5674796824072116E-2</v>
      </c>
      <c r="Q247" s="2">
        <f t="shared" si="62"/>
        <v>38441.149299999997</v>
      </c>
      <c r="S247">
        <f t="shared" si="67"/>
        <v>4.2267117260939725E-6</v>
      </c>
      <c r="T247">
        <v>1</v>
      </c>
      <c r="U247">
        <f t="shared" si="57"/>
        <v>4.2267117260939725E-6</v>
      </c>
      <c r="W247" t="str">
        <f t="shared" si="61"/>
        <v/>
      </c>
    </row>
    <row r="248" spans="1:23" ht="12.95" customHeight="1" x14ac:dyDescent="0.2">
      <c r="A248" s="44" t="s">
        <v>80</v>
      </c>
      <c r="B248" s="45"/>
      <c r="C248" s="14">
        <v>53462.445200000002</v>
      </c>
      <c r="D248" s="14">
        <v>2.5999999999999999E-3</v>
      </c>
      <c r="E248">
        <f t="shared" si="59"/>
        <v>32358.941814747548</v>
      </c>
      <c r="F248">
        <f t="shared" si="60"/>
        <v>32359</v>
      </c>
      <c r="G248">
        <f t="shared" si="66"/>
        <v>-2.5040439999429509E-2</v>
      </c>
      <c r="K248">
        <f t="shared" si="63"/>
        <v>-2.5040439999429509E-2</v>
      </c>
      <c r="O248">
        <f t="shared" ca="1" si="64"/>
        <v>5.4173272710853412E-3</v>
      </c>
      <c r="P248">
        <f t="shared" si="65"/>
        <v>-2.5679460214693958E-2</v>
      </c>
      <c r="Q248" s="2">
        <f t="shared" si="62"/>
        <v>38443.945200000002</v>
      </c>
      <c r="S248">
        <f t="shared" si="67"/>
        <v>4.08346835516623E-7</v>
      </c>
      <c r="T248">
        <v>0.5</v>
      </c>
      <c r="U248">
        <f t="shared" si="57"/>
        <v>2.041734177583115E-7</v>
      </c>
      <c r="W248" t="str">
        <f t="shared" si="61"/>
        <v/>
      </c>
    </row>
    <row r="249" spans="1:23" ht="12.95" customHeight="1" x14ac:dyDescent="0.2">
      <c r="A249" s="36" t="s">
        <v>95</v>
      </c>
      <c r="B249" s="43" t="s">
        <v>32</v>
      </c>
      <c r="C249" s="14">
        <v>53462.660900000003</v>
      </c>
      <c r="D249" s="14">
        <v>4.0000000000000002E-4</v>
      </c>
      <c r="E249">
        <f t="shared" si="59"/>
        <v>32359.443026345842</v>
      </c>
      <c r="F249">
        <f t="shared" si="60"/>
        <v>32359.5</v>
      </c>
      <c r="G249">
        <f t="shared" si="66"/>
        <v>-2.4519020000298042E-2</v>
      </c>
      <c r="K249">
        <f t="shared" si="63"/>
        <v>-2.4519020000298042E-2</v>
      </c>
      <c r="O249">
        <f t="shared" ca="1" si="64"/>
        <v>5.4175346098814768E-3</v>
      </c>
      <c r="P249">
        <f t="shared" si="65"/>
        <v>-2.5679818705819563E-2</v>
      </c>
      <c r="Q249" s="2">
        <f t="shared" si="62"/>
        <v>38444.160900000003</v>
      </c>
      <c r="S249">
        <f t="shared" si="67"/>
        <v>1.3474536347404383E-6</v>
      </c>
      <c r="T249">
        <v>1</v>
      </c>
      <c r="U249">
        <f t="shared" si="57"/>
        <v>1.3474536347404383E-6</v>
      </c>
      <c r="W249" t="str">
        <f t="shared" si="61"/>
        <v/>
      </c>
    </row>
    <row r="250" spans="1:23" ht="12.95" customHeight="1" x14ac:dyDescent="0.2">
      <c r="A250" s="36" t="s">
        <v>89</v>
      </c>
      <c r="B250" s="45" t="s">
        <v>32</v>
      </c>
      <c r="C250" s="46">
        <v>53465.457199999997</v>
      </c>
      <c r="D250" s="46">
        <v>1E-4</v>
      </c>
      <c r="E250">
        <f t="shared" si="59"/>
        <v>32365.940652643018</v>
      </c>
      <c r="F250">
        <f t="shared" si="60"/>
        <v>32366</v>
      </c>
      <c r="G250">
        <f t="shared" si="66"/>
        <v>-2.5540560003719293E-2</v>
      </c>
      <c r="K250">
        <f t="shared" si="63"/>
        <v>-2.5540560003719293E-2</v>
      </c>
      <c r="O250">
        <f t="shared" ca="1" si="64"/>
        <v>5.4202300142312445E-3</v>
      </c>
      <c r="P250">
        <f t="shared" si="65"/>
        <v>-2.5684476084463323E-2</v>
      </c>
      <c r="Q250" s="2">
        <f t="shared" si="62"/>
        <v>38446.957199999997</v>
      </c>
      <c r="S250">
        <f t="shared" si="67"/>
        <v>2.0711838296722277E-8</v>
      </c>
      <c r="T250">
        <v>1</v>
      </c>
      <c r="U250">
        <f t="shared" si="57"/>
        <v>2.0711838296722277E-8</v>
      </c>
      <c r="W250" t="str">
        <f t="shared" si="61"/>
        <v/>
      </c>
    </row>
    <row r="251" spans="1:23" ht="12.95" customHeight="1" x14ac:dyDescent="0.2">
      <c r="A251" s="36" t="s">
        <v>95</v>
      </c>
      <c r="B251" s="43" t="s">
        <v>32</v>
      </c>
      <c r="C251" s="14">
        <v>53476.646500000003</v>
      </c>
      <c r="D251" s="14">
        <v>5.9999999999999995E-4</v>
      </c>
      <c r="E251">
        <f t="shared" si="59"/>
        <v>32391.940684802368</v>
      </c>
      <c r="F251">
        <f t="shared" si="60"/>
        <v>32392</v>
      </c>
      <c r="G251">
        <f t="shared" si="66"/>
        <v>-2.5526719997287728E-2</v>
      </c>
      <c r="K251">
        <f t="shared" si="63"/>
        <v>-2.5526719997287728E-2</v>
      </c>
      <c r="O251">
        <f t="shared" ca="1" si="64"/>
        <v>5.431011631630317E-3</v>
      </c>
      <c r="P251">
        <f t="shared" si="65"/>
        <v>-2.5703049773527054E-2</v>
      </c>
      <c r="Q251" s="2">
        <f t="shared" si="62"/>
        <v>38458.146500000003</v>
      </c>
      <c r="S251">
        <f t="shared" si="67"/>
        <v>3.1092189988610655E-8</v>
      </c>
      <c r="T251">
        <v>1</v>
      </c>
      <c r="U251">
        <f t="shared" si="57"/>
        <v>3.1092189988610655E-8</v>
      </c>
      <c r="W251" t="str">
        <f t="shared" si="61"/>
        <v/>
      </c>
    </row>
    <row r="252" spans="1:23" ht="12.95" customHeight="1" x14ac:dyDescent="0.2">
      <c r="A252" s="36" t="s">
        <v>89</v>
      </c>
      <c r="B252" s="45" t="s">
        <v>32</v>
      </c>
      <c r="C252" s="46">
        <v>53484.392800000001</v>
      </c>
      <c r="D252" s="46">
        <v>2.0000000000000001E-4</v>
      </c>
      <c r="E252">
        <f t="shared" si="59"/>
        <v>32409.940385330177</v>
      </c>
      <c r="F252">
        <f t="shared" si="60"/>
        <v>32410</v>
      </c>
      <c r="G252">
        <f t="shared" si="66"/>
        <v>-2.5655599994934164E-2</v>
      </c>
      <c r="K252">
        <f t="shared" si="63"/>
        <v>-2.5655599994934164E-2</v>
      </c>
      <c r="O252">
        <f t="shared" ca="1" si="64"/>
        <v>5.4384758282912116E-3</v>
      </c>
      <c r="P252">
        <f t="shared" si="65"/>
        <v>-2.5715856157310951E-2</v>
      </c>
      <c r="Q252" s="2">
        <f t="shared" si="62"/>
        <v>38465.892800000001</v>
      </c>
      <c r="S252">
        <f t="shared" si="67"/>
        <v>3.630805104377747E-9</v>
      </c>
      <c r="T252">
        <v>1</v>
      </c>
      <c r="U252">
        <f t="shared" si="57"/>
        <v>3.630805104377747E-9</v>
      </c>
      <c r="W252" t="str">
        <f t="shared" si="61"/>
        <v/>
      </c>
    </row>
    <row r="253" spans="1:23" ht="12.95" customHeight="1" x14ac:dyDescent="0.2">
      <c r="A253" s="36" t="s">
        <v>95</v>
      </c>
      <c r="B253" s="43" t="s">
        <v>32</v>
      </c>
      <c r="C253" s="14">
        <v>53489.557800000002</v>
      </c>
      <c r="D253" s="14">
        <v>5.9999999999999995E-4</v>
      </c>
      <c r="E253">
        <f t="shared" si="59"/>
        <v>32421.94204460314</v>
      </c>
      <c r="F253">
        <f t="shared" si="60"/>
        <v>32422</v>
      </c>
      <c r="G253">
        <f t="shared" si="66"/>
        <v>-2.4941520001448225E-2</v>
      </c>
      <c r="K253">
        <f t="shared" si="63"/>
        <v>-2.4941520001448225E-2</v>
      </c>
      <c r="O253">
        <f t="shared" ca="1" si="64"/>
        <v>5.4434519593984758E-3</v>
      </c>
      <c r="P253">
        <f t="shared" si="65"/>
        <v>-2.5724369962850463E-2</v>
      </c>
      <c r="Q253" s="2">
        <f t="shared" si="62"/>
        <v>38471.057800000002</v>
      </c>
      <c r="S253">
        <f t="shared" si="67"/>
        <v>6.1285406206748513E-7</v>
      </c>
      <c r="T253">
        <v>1</v>
      </c>
      <c r="U253">
        <f t="shared" si="57"/>
        <v>6.1285406206748513E-7</v>
      </c>
      <c r="W253" t="str">
        <f t="shared" si="61"/>
        <v/>
      </c>
    </row>
    <row r="254" spans="1:23" ht="12.95" customHeight="1" x14ac:dyDescent="0.2">
      <c r="A254" s="14" t="s">
        <v>98</v>
      </c>
      <c r="B254" s="43" t="s">
        <v>32</v>
      </c>
      <c r="C254" s="14">
        <v>53683.649879999997</v>
      </c>
      <c r="D254" s="14">
        <v>2.9999999999999997E-4</v>
      </c>
      <c r="E254">
        <f t="shared" si="59"/>
        <v>32872.944370206358</v>
      </c>
      <c r="F254">
        <f t="shared" si="60"/>
        <v>32873</v>
      </c>
      <c r="G254">
        <f t="shared" si="66"/>
        <v>-2.3940680002851877E-2</v>
      </c>
      <c r="K254">
        <f t="shared" si="63"/>
        <v>-2.3940680002851877E-2</v>
      </c>
      <c r="O254">
        <f t="shared" ca="1" si="64"/>
        <v>5.630471553513143E-3</v>
      </c>
      <c r="P254">
        <f t="shared" si="65"/>
        <v>-2.6030551778667352E-2</v>
      </c>
      <c r="Q254" s="2">
        <f t="shared" si="62"/>
        <v>38665.149879999997</v>
      </c>
      <c r="S254">
        <f t="shared" si="67"/>
        <v>4.3675640393501245E-6</v>
      </c>
      <c r="T254">
        <v>1</v>
      </c>
      <c r="U254">
        <f t="shared" si="57"/>
        <v>4.3675640393501245E-6</v>
      </c>
      <c r="W254" t="str">
        <f t="shared" si="61"/>
        <v/>
      </c>
    </row>
    <row r="255" spans="1:23" ht="12.95" customHeight="1" x14ac:dyDescent="0.2">
      <c r="A255" s="94" t="s">
        <v>174</v>
      </c>
      <c r="B255" s="95"/>
      <c r="C255" s="113">
        <v>53768.213300000003</v>
      </c>
      <c r="D255" s="113"/>
      <c r="E255">
        <f t="shared" si="59"/>
        <v>33069.440276072091</v>
      </c>
      <c r="F255">
        <f t="shared" si="60"/>
        <v>33069.5</v>
      </c>
      <c r="G255">
        <f t="shared" si="66"/>
        <v>-2.5702619997900911E-2</v>
      </c>
      <c r="N255">
        <f>G255</f>
        <v>-2.5702619997900911E-2</v>
      </c>
      <c r="O255">
        <f t="shared" ca="1" si="64"/>
        <v>5.711955700394589E-3</v>
      </c>
      <c r="P255">
        <f t="shared" si="65"/>
        <v>-2.6155548934629333E-2</v>
      </c>
      <c r="Q255" s="2">
        <f t="shared" si="62"/>
        <v>38749.713300000003</v>
      </c>
      <c r="S255">
        <f t="shared" si="67"/>
        <v>2.0514462172593914E-7</v>
      </c>
      <c r="T255">
        <v>1</v>
      </c>
      <c r="U255">
        <f t="shared" si="57"/>
        <v>2.0514462172593914E-7</v>
      </c>
      <c r="W255" t="str">
        <f t="shared" si="61"/>
        <v/>
      </c>
    </row>
    <row r="256" spans="1:23" ht="12.95" customHeight="1" x14ac:dyDescent="0.2">
      <c r="A256" s="94" t="s">
        <v>174</v>
      </c>
      <c r="B256" s="95"/>
      <c r="C256" s="113">
        <v>53769.289799999999</v>
      </c>
      <c r="D256" s="113"/>
      <c r="E256">
        <f t="shared" si="59"/>
        <v>33071.941686760823</v>
      </c>
      <c r="F256">
        <f t="shared" si="60"/>
        <v>33072</v>
      </c>
      <c r="G256">
        <f t="shared" si="66"/>
        <v>-2.5095520002651028E-2</v>
      </c>
      <c r="N256">
        <f>G256</f>
        <v>-2.5095520002651028E-2</v>
      </c>
      <c r="O256">
        <f t="shared" ca="1" si="64"/>
        <v>5.7129923943752686E-3</v>
      </c>
      <c r="P256">
        <f t="shared" si="65"/>
        <v>-2.6157106361551802E-2</v>
      </c>
      <c r="Q256" s="2">
        <f t="shared" si="62"/>
        <v>38750.789799999999</v>
      </c>
      <c r="S256">
        <f t="shared" si="67"/>
        <v>1.1269655974042018E-6</v>
      </c>
      <c r="T256">
        <v>1</v>
      </c>
      <c r="U256">
        <f t="shared" si="57"/>
        <v>1.1269655974042018E-6</v>
      </c>
      <c r="W256" t="str">
        <f t="shared" si="61"/>
        <v/>
      </c>
    </row>
    <row r="257" spans="1:23" ht="12.95" customHeight="1" x14ac:dyDescent="0.2">
      <c r="A257" s="113" t="s">
        <v>92</v>
      </c>
      <c r="B257" s="114"/>
      <c r="C257" s="113">
        <v>54173.397400000002</v>
      </c>
      <c r="D257" s="113">
        <v>6.9999999999999999E-4</v>
      </c>
      <c r="E257">
        <f t="shared" si="59"/>
        <v>34010.946860974735</v>
      </c>
      <c r="F257">
        <f t="shared" si="60"/>
        <v>34011</v>
      </c>
      <c r="G257">
        <f t="shared" si="66"/>
        <v>-2.2868760002893396E-2</v>
      </c>
      <c r="K257">
        <f t="shared" ref="K257:K277" si="68">G257</f>
        <v>-2.2868760002893396E-2</v>
      </c>
      <c r="O257">
        <f t="shared" ca="1" si="64"/>
        <v>6.1023746535186652E-3</v>
      </c>
      <c r="P257">
        <f t="shared" si="65"/>
        <v>-2.6683669314853442E-2</v>
      </c>
      <c r="Q257" s="2">
        <f t="shared" si="62"/>
        <v>39154.897400000002</v>
      </c>
      <c r="S257">
        <f t="shared" si="67"/>
        <v>1.4553533058479474E-5</v>
      </c>
      <c r="T257">
        <v>1</v>
      </c>
      <c r="U257">
        <f t="shared" si="57"/>
        <v>1.4553533058479474E-5</v>
      </c>
      <c r="W257" t="str">
        <f t="shared" si="61"/>
        <v/>
      </c>
    </row>
    <row r="258" spans="1:23" ht="12.95" customHeight="1" x14ac:dyDescent="0.2">
      <c r="A258" s="113" t="s">
        <v>98</v>
      </c>
      <c r="B258" s="115" t="s">
        <v>32</v>
      </c>
      <c r="C258" s="113">
        <v>54195.344929999999</v>
      </c>
      <c r="D258" s="113" t="s">
        <v>99</v>
      </c>
      <c r="E258">
        <f t="shared" si="59"/>
        <v>34061.945268901763</v>
      </c>
      <c r="F258">
        <f t="shared" si="60"/>
        <v>34062</v>
      </c>
      <c r="G258">
        <f t="shared" si="66"/>
        <v>-2.3553920000267681E-2</v>
      </c>
      <c r="K258">
        <f t="shared" si="68"/>
        <v>-2.3553920000267681E-2</v>
      </c>
      <c r="O258">
        <f t="shared" ca="1" si="64"/>
        <v>6.1235232107245373E-3</v>
      </c>
      <c r="P258">
        <f t="shared" si="65"/>
        <v>-2.6708932923810061E-2</v>
      </c>
      <c r="Q258" s="2">
        <f t="shared" si="62"/>
        <v>39176.844929999999</v>
      </c>
      <c r="S258">
        <f t="shared" si="67"/>
        <v>9.954106547719437E-6</v>
      </c>
      <c r="W258" t="str">
        <f t="shared" si="61"/>
        <v/>
      </c>
    </row>
    <row r="259" spans="1:23" ht="12.95" customHeight="1" x14ac:dyDescent="0.2">
      <c r="A259" s="116" t="s">
        <v>91</v>
      </c>
      <c r="B259" s="114" t="s">
        <v>30</v>
      </c>
      <c r="C259" s="117">
        <v>54211.484199999999</v>
      </c>
      <c r="D259" s="117">
        <v>4.0000000000000002E-4</v>
      </c>
      <c r="E259">
        <f t="shared" si="59"/>
        <v>34099.44730558218</v>
      </c>
      <c r="F259">
        <f t="shared" si="60"/>
        <v>34099.5</v>
      </c>
      <c r="G259">
        <f t="shared" si="66"/>
        <v>-2.2677420005493332E-2</v>
      </c>
      <c r="K259">
        <f t="shared" si="68"/>
        <v>-2.2677420005493332E-2</v>
      </c>
      <c r="O259">
        <f t="shared" ca="1" si="64"/>
        <v>6.1390736204347367E-3</v>
      </c>
      <c r="P259">
        <f t="shared" si="65"/>
        <v>-2.6727289851345273E-2</v>
      </c>
      <c r="Q259" s="2">
        <f t="shared" si="62"/>
        <v>39192.984199999999</v>
      </c>
      <c r="S259">
        <f t="shared" si="67"/>
        <v>1.640144576834083E-5</v>
      </c>
      <c r="W259" t="str">
        <f t="shared" si="61"/>
        <v/>
      </c>
    </row>
    <row r="260" spans="1:23" ht="12.95" customHeight="1" x14ac:dyDescent="0.2">
      <c r="A260" s="116" t="s">
        <v>93</v>
      </c>
      <c r="B260" s="114" t="s">
        <v>30</v>
      </c>
      <c r="C260" s="117">
        <v>54219.659599999999</v>
      </c>
      <c r="D260" s="117">
        <v>1E-4</v>
      </c>
      <c r="E260">
        <f t="shared" si="59"/>
        <v>34118.444084908449</v>
      </c>
      <c r="F260">
        <f t="shared" si="60"/>
        <v>34118.5</v>
      </c>
      <c r="G260">
        <f t="shared" si="66"/>
        <v>-2.4063460004981607E-2</v>
      </c>
      <c r="K260">
        <f t="shared" si="68"/>
        <v>-2.4063460004981607E-2</v>
      </c>
      <c r="O260">
        <f t="shared" ca="1" si="64"/>
        <v>6.1469524946879042E-3</v>
      </c>
      <c r="P260">
        <f t="shared" si="65"/>
        <v>-2.6736519773107537E-2</v>
      </c>
      <c r="Q260" s="2">
        <f t="shared" si="62"/>
        <v>39201.159599999999</v>
      </c>
      <c r="S260">
        <f t="shared" si="67"/>
        <v>7.1452485239734473E-6</v>
      </c>
      <c r="W260" t="str">
        <f t="shared" si="61"/>
        <v/>
      </c>
    </row>
    <row r="261" spans="1:23" ht="12.95" customHeight="1" x14ac:dyDescent="0.2">
      <c r="A261" s="113" t="s">
        <v>96</v>
      </c>
      <c r="B261" s="115" t="s">
        <v>30</v>
      </c>
      <c r="C261" s="113">
        <v>54501.544000000002</v>
      </c>
      <c r="D261" s="113">
        <v>8.9999999999999998E-4</v>
      </c>
      <c r="E261">
        <f t="shared" si="59"/>
        <v>34773.445154252811</v>
      </c>
      <c r="F261">
        <f t="shared" si="60"/>
        <v>34773.5</v>
      </c>
      <c r="G261">
        <f t="shared" si="66"/>
        <v>-2.3603260000527371E-2</v>
      </c>
      <c r="K261">
        <f t="shared" si="68"/>
        <v>-2.3603260000527371E-2</v>
      </c>
      <c r="O261">
        <f t="shared" ca="1" si="64"/>
        <v>6.4185663176260562E-3</v>
      </c>
      <c r="P261">
        <f t="shared" si="65"/>
        <v>-2.7025543159405793E-2</v>
      </c>
      <c r="Q261" s="2">
        <f t="shared" si="62"/>
        <v>39483.044000000002</v>
      </c>
      <c r="S261">
        <f t="shared" si="67"/>
        <v>1.1712022019542874E-5</v>
      </c>
      <c r="W261" t="str">
        <f t="shared" si="61"/>
        <v/>
      </c>
    </row>
    <row r="262" spans="1:23" ht="12.95" customHeight="1" x14ac:dyDescent="0.2">
      <c r="A262" s="118" t="s">
        <v>212</v>
      </c>
      <c r="B262" s="119" t="s">
        <v>32</v>
      </c>
      <c r="C262" s="118">
        <v>54835.718999999997</v>
      </c>
      <c r="D262" s="118">
        <v>6.0000000000000001E-3</v>
      </c>
      <c r="E262">
        <f t="shared" si="59"/>
        <v>35549.951347387825</v>
      </c>
      <c r="F262">
        <f t="shared" si="60"/>
        <v>35550</v>
      </c>
      <c r="G262">
        <f t="shared" si="66"/>
        <v>-2.093800000147894E-2</v>
      </c>
      <c r="K262">
        <f t="shared" si="68"/>
        <v>-2.093800000147894E-2</v>
      </c>
      <c r="O262">
        <f t="shared" ca="1" si="64"/>
        <v>6.7405634680252555E-3</v>
      </c>
      <c r="P262">
        <f t="shared" si="65"/>
        <v>-2.7294743314686787E-2</v>
      </c>
      <c r="Q262" s="2">
        <f t="shared" si="62"/>
        <v>39817.218999999997</v>
      </c>
      <c r="S262">
        <f t="shared" si="67"/>
        <v>4.0408185550012668E-5</v>
      </c>
      <c r="W262" t="str">
        <f t="shared" si="61"/>
        <v/>
      </c>
    </row>
    <row r="263" spans="1:23" ht="12.95" customHeight="1" x14ac:dyDescent="0.2">
      <c r="A263" s="113" t="s">
        <v>97</v>
      </c>
      <c r="B263" s="115" t="s">
        <v>30</v>
      </c>
      <c r="C263" s="113">
        <v>54863.91</v>
      </c>
      <c r="D263" s="113">
        <v>6.9999999999999999E-4</v>
      </c>
      <c r="E263">
        <f t="shared" si="59"/>
        <v>35615.457402869753</v>
      </c>
      <c r="F263">
        <f t="shared" si="60"/>
        <v>35615.5</v>
      </c>
      <c r="G263">
        <f t="shared" si="66"/>
        <v>-1.833197999803815E-2</v>
      </c>
      <c r="K263">
        <f t="shared" si="68"/>
        <v>-1.833197999803815E-2</v>
      </c>
      <c r="O263">
        <f t="shared" ca="1" si="64"/>
        <v>6.7677248503190696E-3</v>
      </c>
      <c r="P263">
        <f t="shared" si="65"/>
        <v>-2.7313807530080489E-2</v>
      </c>
      <c r="Q263" s="2">
        <f t="shared" si="62"/>
        <v>39845.410000000003</v>
      </c>
      <c r="S263">
        <f t="shared" si="67"/>
        <v>8.0673225815353766E-5</v>
      </c>
      <c r="W263" t="str">
        <f t="shared" si="61"/>
        <v/>
      </c>
    </row>
    <row r="264" spans="1:23" ht="12.95" customHeight="1" x14ac:dyDescent="0.2">
      <c r="A264" s="118" t="s">
        <v>210</v>
      </c>
      <c r="B264" s="119" t="s">
        <v>32</v>
      </c>
      <c r="C264" s="118">
        <v>54924.373800000001</v>
      </c>
      <c r="D264" s="118">
        <v>1E-4</v>
      </c>
      <c r="E264">
        <f t="shared" si="59"/>
        <v>35755.954193953694</v>
      </c>
      <c r="F264">
        <f t="shared" si="60"/>
        <v>35756</v>
      </c>
      <c r="G264">
        <f t="shared" si="66"/>
        <v>-1.9712959998287261E-2</v>
      </c>
      <c r="K264">
        <f t="shared" si="68"/>
        <v>-1.9712959998287261E-2</v>
      </c>
      <c r="O264">
        <f t="shared" ca="1" si="64"/>
        <v>6.8259870520332843E-3</v>
      </c>
      <c r="P264">
        <f t="shared" si="65"/>
        <v>-2.7352788860367461E-2</v>
      </c>
      <c r="Q264" s="2">
        <f t="shared" si="62"/>
        <v>39905.873800000001</v>
      </c>
      <c r="S264">
        <f t="shared" si="67"/>
        <v>5.8366985041873647E-5</v>
      </c>
      <c r="W264" t="str">
        <f t="shared" si="61"/>
        <v/>
      </c>
    </row>
    <row r="265" spans="1:23" ht="12.95" customHeight="1" x14ac:dyDescent="0.2">
      <c r="A265" s="51" t="s">
        <v>213</v>
      </c>
      <c r="B265" s="49" t="s">
        <v>32</v>
      </c>
      <c r="C265" s="47">
        <v>54940.287799999998</v>
      </c>
      <c r="D265" s="47">
        <v>1E-4</v>
      </c>
      <c r="E265">
        <f t="shared" si="59"/>
        <v>35792.932781692296</v>
      </c>
      <c r="F265">
        <f t="shared" si="60"/>
        <v>35793</v>
      </c>
      <c r="G265">
        <f t="shared" si="66"/>
        <v>-2.8927880004630424E-2</v>
      </c>
      <c r="K265">
        <f t="shared" si="68"/>
        <v>-2.8927880004630424E-2</v>
      </c>
      <c r="O265">
        <f t="shared" ca="1" si="64"/>
        <v>6.8413301229473481E-3</v>
      </c>
      <c r="P265">
        <f t="shared" si="65"/>
        <v>-2.7362620519977968E-2</v>
      </c>
      <c r="Q265" s="2">
        <f t="shared" si="62"/>
        <v>39921.787799999998</v>
      </c>
      <c r="S265">
        <f t="shared" si="67"/>
        <v>2.4500372542944736E-6</v>
      </c>
      <c r="W265" t="str">
        <f t="shared" si="61"/>
        <v/>
      </c>
    </row>
    <row r="266" spans="1:23" ht="12.95" customHeight="1" x14ac:dyDescent="0.2">
      <c r="A266" s="94" t="s">
        <v>100</v>
      </c>
      <c r="B266" s="115" t="s">
        <v>32</v>
      </c>
      <c r="C266" s="113">
        <v>54946.322050000002</v>
      </c>
      <c r="D266" s="113">
        <v>1E-4</v>
      </c>
      <c r="E266">
        <f t="shared" si="59"/>
        <v>35806.954274909709</v>
      </c>
      <c r="F266">
        <f t="shared" si="60"/>
        <v>35807</v>
      </c>
      <c r="G266">
        <f t="shared" si="66"/>
        <v>-1.967811999929836E-2</v>
      </c>
      <c r="K266">
        <f t="shared" si="68"/>
        <v>-1.967811999929836E-2</v>
      </c>
      <c r="O266">
        <f t="shared" ref="O266:O278" ca="1" si="69">+C$11+C$12*$F266</f>
        <v>6.8471356092391564E-3</v>
      </c>
      <c r="P266">
        <f t="shared" ref="P266:P275" si="70">+D$11+D$12*F266+D$13*F266^2</f>
        <v>-2.7366293436492814E-2</v>
      </c>
      <c r="Q266" s="2">
        <f t="shared" si="62"/>
        <v>39927.822050000002</v>
      </c>
      <c r="S266">
        <f t="shared" si="67"/>
        <v>5.9108010800382382E-5</v>
      </c>
      <c r="W266" t="str">
        <f t="shared" si="61"/>
        <v/>
      </c>
    </row>
    <row r="267" spans="1:23" ht="12.95" customHeight="1" x14ac:dyDescent="0.2">
      <c r="A267" s="94" t="s">
        <v>100</v>
      </c>
      <c r="B267" s="115" t="s">
        <v>32</v>
      </c>
      <c r="C267" s="113">
        <v>54946.32213</v>
      </c>
      <c r="D267" s="113">
        <v>2.9999999999999997E-4</v>
      </c>
      <c r="E267">
        <f t="shared" si="59"/>
        <v>35806.954460801811</v>
      </c>
      <c r="F267">
        <f t="shared" si="60"/>
        <v>35807</v>
      </c>
      <c r="G267">
        <f t="shared" si="66"/>
        <v>-1.959812000131933E-2</v>
      </c>
      <c r="K267">
        <f t="shared" si="68"/>
        <v>-1.959812000131933E-2</v>
      </c>
      <c r="O267">
        <f t="shared" ca="1" si="69"/>
        <v>6.8471356092391564E-3</v>
      </c>
      <c r="P267">
        <f t="shared" si="70"/>
        <v>-2.7366293436492814E-2</v>
      </c>
      <c r="Q267" s="2">
        <f t="shared" si="62"/>
        <v>39927.82213</v>
      </c>
      <c r="S267">
        <f t="shared" si="67"/>
        <v>6.0344518518935007E-5</v>
      </c>
      <c r="W267" t="str">
        <f t="shared" si="61"/>
        <v/>
      </c>
    </row>
    <row r="268" spans="1:23" ht="12.95" customHeight="1" x14ac:dyDescent="0.2">
      <c r="A268" s="94" t="s">
        <v>100</v>
      </c>
      <c r="B268" s="115" t="s">
        <v>32</v>
      </c>
      <c r="C268" s="113">
        <v>54946.322549999997</v>
      </c>
      <c r="D268" s="113">
        <v>2.9999999999999997E-4</v>
      </c>
      <c r="E268">
        <f t="shared" si="59"/>
        <v>35806.955436735378</v>
      </c>
      <c r="F268">
        <f t="shared" si="60"/>
        <v>35807</v>
      </c>
      <c r="G268">
        <f t="shared" si="66"/>
        <v>-1.9178120004653465E-2</v>
      </c>
      <c r="K268">
        <f t="shared" si="68"/>
        <v>-1.9178120004653465E-2</v>
      </c>
      <c r="O268">
        <f t="shared" ca="1" si="69"/>
        <v>6.8471356092391564E-3</v>
      </c>
      <c r="P268">
        <f t="shared" si="70"/>
        <v>-2.7366293436492814E-2</v>
      </c>
      <c r="Q268" s="2">
        <f t="shared" si="62"/>
        <v>39927.822549999997</v>
      </c>
      <c r="S268">
        <f t="shared" si="67"/>
        <v>6.7046184149879788E-5</v>
      </c>
      <c r="W268" t="str">
        <f t="shared" si="61"/>
        <v/>
      </c>
    </row>
    <row r="269" spans="1:23" ht="12.95" customHeight="1" x14ac:dyDescent="0.2">
      <c r="A269" s="118" t="s">
        <v>177</v>
      </c>
      <c r="B269" s="119" t="s">
        <v>32</v>
      </c>
      <c r="C269" s="118">
        <v>55243.703399999999</v>
      </c>
      <c r="D269" s="118">
        <v>2.9999999999999997E-4</v>
      </c>
      <c r="E269">
        <f t="shared" si="59"/>
        <v>36497.964853193094</v>
      </c>
      <c r="F269">
        <f t="shared" si="60"/>
        <v>36498</v>
      </c>
      <c r="G269">
        <f t="shared" si="66"/>
        <v>-1.5125680001801811E-2</v>
      </c>
      <c r="K269">
        <f t="shared" si="68"/>
        <v>-1.5125680001801811E-2</v>
      </c>
      <c r="O269">
        <f t="shared" ca="1" si="69"/>
        <v>7.1336778254990994E-3</v>
      </c>
      <c r="P269">
        <f t="shared" si="70"/>
        <v>-2.7515393868577653E-2</v>
      </c>
      <c r="Q269" s="2">
        <f t="shared" si="62"/>
        <v>40225.203399999999</v>
      </c>
      <c r="S269">
        <f t="shared" si="67"/>
        <v>1.535050097005776E-4</v>
      </c>
      <c r="W269" t="str">
        <f t="shared" si="61"/>
        <v/>
      </c>
    </row>
    <row r="270" spans="1:23" ht="12.95" customHeight="1" x14ac:dyDescent="0.2">
      <c r="A270" s="94" t="s">
        <v>209</v>
      </c>
      <c r="B270" s="115" t="s">
        <v>30</v>
      </c>
      <c r="C270" s="113">
        <v>55290.394379999998</v>
      </c>
      <c r="D270" s="113">
        <v>1E-4</v>
      </c>
      <c r="E270">
        <f t="shared" si="59"/>
        <v>36606.458412356835</v>
      </c>
      <c r="F270">
        <f t="shared" si="60"/>
        <v>36606.5</v>
      </c>
      <c r="G270">
        <f t="shared" si="66"/>
        <v>-1.789754000492394E-2</v>
      </c>
      <c r="K270">
        <f t="shared" si="68"/>
        <v>-1.789754000492394E-2</v>
      </c>
      <c r="O270">
        <f t="shared" ca="1" si="69"/>
        <v>7.1786703442606112E-3</v>
      </c>
      <c r="P270">
        <f t="shared" si="70"/>
        <v>-2.7533074523334242E-2</v>
      </c>
      <c r="Q270" s="2">
        <f t="shared" si="62"/>
        <v>40271.894379999998</v>
      </c>
      <c r="S270">
        <f t="shared" si="67"/>
        <v>9.2843525455476444E-5</v>
      </c>
      <c r="W270" t="str">
        <f t="shared" si="61"/>
        <v/>
      </c>
    </row>
    <row r="271" spans="1:23" ht="12.95" customHeight="1" x14ac:dyDescent="0.2">
      <c r="A271" s="94" t="s">
        <v>209</v>
      </c>
      <c r="B271" s="115" t="s">
        <v>30</v>
      </c>
      <c r="C271" s="113">
        <v>55317.5072</v>
      </c>
      <c r="D271" s="113">
        <v>1.4E-3</v>
      </c>
      <c r="E271">
        <f t="shared" si="59"/>
        <v>36669.45915341573</v>
      </c>
      <c r="F271">
        <f t="shared" si="60"/>
        <v>36669.5</v>
      </c>
      <c r="G271">
        <f t="shared" si="66"/>
        <v>-1.7578620005224366E-2</v>
      </c>
      <c r="K271">
        <f t="shared" si="68"/>
        <v>-1.7578620005224366E-2</v>
      </c>
      <c r="O271">
        <f t="shared" ca="1" si="69"/>
        <v>7.2047950325737457E-3</v>
      </c>
      <c r="P271">
        <f t="shared" si="70"/>
        <v>-2.7542626903178949E-2</v>
      </c>
      <c r="Q271" s="2">
        <f t="shared" si="62"/>
        <v>40299.0072</v>
      </c>
      <c r="S271">
        <f t="shared" si="67"/>
        <v>9.9281433462486513E-5</v>
      </c>
      <c r="W271" t="str">
        <f t="shared" si="61"/>
        <v/>
      </c>
    </row>
    <row r="272" spans="1:23" ht="12.95" customHeight="1" x14ac:dyDescent="0.2">
      <c r="A272" s="118" t="s">
        <v>211</v>
      </c>
      <c r="B272" s="119" t="s">
        <v>32</v>
      </c>
      <c r="C272" s="118">
        <v>55591.862200000003</v>
      </c>
      <c r="D272" s="118">
        <v>4.0000000000000002E-4</v>
      </c>
      <c r="E272">
        <f t="shared" si="59"/>
        <v>37306.964522212205</v>
      </c>
      <c r="F272">
        <f t="shared" si="60"/>
        <v>37307</v>
      </c>
      <c r="G272">
        <f t="shared" si="66"/>
        <v>-1.5268119997926988E-2</v>
      </c>
      <c r="K272">
        <f t="shared" si="68"/>
        <v>-1.5268119997926988E-2</v>
      </c>
      <c r="O272">
        <f t="shared" ca="1" si="69"/>
        <v>7.4691519976471388E-3</v>
      </c>
      <c r="P272">
        <f t="shared" si="70"/>
        <v>-2.7609785015425034E-2</v>
      </c>
      <c r="Q272" s="2">
        <f t="shared" si="62"/>
        <v>40573.362200000003</v>
      </c>
      <c r="S272">
        <f t="shared" si="67"/>
        <v>1.5231669540413504E-4</v>
      </c>
      <c r="W272" t="str">
        <f t="shared" si="61"/>
        <v/>
      </c>
    </row>
    <row r="273" spans="1:25" ht="12.95" customHeight="1" x14ac:dyDescent="0.2">
      <c r="A273" s="51" t="s">
        <v>215</v>
      </c>
      <c r="B273" s="49" t="s">
        <v>32</v>
      </c>
      <c r="C273" s="47">
        <v>55653.404799999997</v>
      </c>
      <c r="D273" s="47">
        <v>2.9999999999999997E-4</v>
      </c>
      <c r="E273">
        <f t="shared" si="59"/>
        <v>37449.968068383001</v>
      </c>
      <c r="F273">
        <f t="shared" si="60"/>
        <v>37450</v>
      </c>
      <c r="G273">
        <f t="shared" si="66"/>
        <v>-1.3742000002821442E-2</v>
      </c>
      <c r="K273">
        <f t="shared" si="68"/>
        <v>-1.3742000002821442E-2</v>
      </c>
      <c r="O273">
        <f t="shared" ca="1" si="69"/>
        <v>7.5284508933420331E-3</v>
      </c>
      <c r="P273">
        <f t="shared" si="70"/>
        <v>-2.7617475810601394E-2</v>
      </c>
      <c r="Q273" s="2">
        <f t="shared" si="62"/>
        <v>40634.904799999997</v>
      </c>
      <c r="S273">
        <f t="shared" si="67"/>
        <v>1.9252882889228673E-4</v>
      </c>
      <c r="W273" t="str">
        <f t="shared" si="61"/>
        <v/>
      </c>
    </row>
    <row r="274" spans="1:25" ht="12.95" customHeight="1" x14ac:dyDescent="0.2">
      <c r="A274" s="51" t="s">
        <v>215</v>
      </c>
      <c r="B274" s="49" t="s">
        <v>32</v>
      </c>
      <c r="C274" s="47">
        <v>55659.429799999998</v>
      </c>
      <c r="D274" s="47">
        <v>4.0000000000000002E-4</v>
      </c>
      <c r="E274">
        <f t="shared" si="59"/>
        <v>37463.968067825328</v>
      </c>
      <c r="F274">
        <f t="shared" si="60"/>
        <v>37464</v>
      </c>
      <c r="G274">
        <f>+C274-(C$7+F274*C$8)</f>
        <v>-1.3742240000283346E-2</v>
      </c>
      <c r="K274">
        <f t="shared" si="68"/>
        <v>-1.3742240000283346E-2</v>
      </c>
      <c r="O274">
        <f t="shared" ca="1" si="69"/>
        <v>7.5342563796338413E-3</v>
      </c>
      <c r="P274">
        <f t="shared" si="70"/>
        <v>-2.7618083543188829E-2</v>
      </c>
      <c r="Q274" s="2">
        <f t="shared" si="62"/>
        <v>40640.929799999998</v>
      </c>
      <c r="S274">
        <f t="shared" si="67"/>
        <v>1.925390340271918E-4</v>
      </c>
      <c r="W274" t="str">
        <f t="shared" si="61"/>
        <v/>
      </c>
    </row>
    <row r="275" spans="1:25" ht="12.95" customHeight="1" x14ac:dyDescent="0.2">
      <c r="A275" s="118" t="s">
        <v>211</v>
      </c>
      <c r="B275" s="119" t="s">
        <v>30</v>
      </c>
      <c r="C275" s="118">
        <v>55671.694600000003</v>
      </c>
      <c r="D275" s="118">
        <v>5.9999999999999995E-4</v>
      </c>
      <c r="E275">
        <f t="shared" si="59"/>
        <v>37492.467187022055</v>
      </c>
      <c r="F275">
        <f t="shared" si="60"/>
        <v>37492.5</v>
      </c>
      <c r="G275">
        <f>+C275-(C$7+F275*C$8)</f>
        <v>-1.4121300002443604E-2</v>
      </c>
      <c r="K275">
        <f t="shared" si="68"/>
        <v>-1.4121300002443604E-2</v>
      </c>
      <c r="O275">
        <f t="shared" ca="1" si="69"/>
        <v>7.5460746910135917E-3</v>
      </c>
      <c r="P275">
        <f t="shared" si="70"/>
        <v>-2.7619240691027405E-2</v>
      </c>
      <c r="Q275" s="2">
        <f t="shared" si="62"/>
        <v>40653.194600000003</v>
      </c>
      <c r="S275">
        <f t="shared" si="67"/>
        <v>1.8219440283252615E-4</v>
      </c>
      <c r="W275" t="str">
        <f t="shared" si="61"/>
        <v/>
      </c>
    </row>
    <row r="276" spans="1:25" ht="12.95" customHeight="1" x14ac:dyDescent="0.2">
      <c r="A276" s="48" t="s">
        <v>235</v>
      </c>
      <c r="B276" s="50" t="s">
        <v>30</v>
      </c>
      <c r="C276" s="48">
        <v>55960.900699999998</v>
      </c>
      <c r="D276" s="48">
        <v>2.9999999999999997E-4</v>
      </c>
      <c r="E276" s="13">
        <f t="shared" si="59"/>
        <v>38164.481334526878</v>
      </c>
      <c r="F276">
        <f t="shared" si="60"/>
        <v>38164.5</v>
      </c>
      <c r="G276">
        <f>+C276-(C$7+F276*C$8)</f>
        <v>-8.0328199983341619E-3</v>
      </c>
      <c r="K276">
        <f t="shared" si="68"/>
        <v>-8.0328199983341619E-3</v>
      </c>
      <c r="O276">
        <f t="shared" ca="1" si="69"/>
        <v>7.8247380330203672E-3</v>
      </c>
      <c r="P276">
        <f>+H$4+H$3*F276+H$2*F276^2+H$5*SIN(RADIANS(H$6*F276+H$7))</f>
        <v>0</v>
      </c>
      <c r="Q276" s="2">
        <f t="shared" si="62"/>
        <v>40942.400699999998</v>
      </c>
      <c r="R276" s="89"/>
      <c r="S276">
        <f t="shared" si="67"/>
        <v>6.452619712563725E-5</v>
      </c>
      <c r="T276">
        <v>1</v>
      </c>
      <c r="U276">
        <f>T276*S276</f>
        <v>6.452619712563725E-5</v>
      </c>
      <c r="W276" t="str">
        <f t="shared" si="61"/>
        <v/>
      </c>
    </row>
    <row r="277" spans="1:25" ht="12.95" customHeight="1" x14ac:dyDescent="0.2">
      <c r="A277" s="48" t="s">
        <v>235</v>
      </c>
      <c r="B277" s="50" t="s">
        <v>32</v>
      </c>
      <c r="C277" s="48">
        <v>56034.705300000001</v>
      </c>
      <c r="D277" s="48">
        <v>5.0000000000000001E-4</v>
      </c>
      <c r="E277" s="13">
        <f t="shared" si="59"/>
        <v>38335.977493670609</v>
      </c>
      <c r="F277">
        <f>ROUND(2*E277,0)/2</f>
        <v>38336</v>
      </c>
      <c r="G277">
        <f>+C277-(C$7+F277*C$8)</f>
        <v>-9.6857600001385435E-3</v>
      </c>
      <c r="K277">
        <f t="shared" si="68"/>
        <v>-9.6857600001385435E-3</v>
      </c>
      <c r="O277">
        <f t="shared" ca="1" si="69"/>
        <v>7.8958552400950153E-3</v>
      </c>
      <c r="P277">
        <f>+H$4+H$3*F277+H$2*F277^2+H$5*SIN(RADIANS(H$6*F277+H$7))</f>
        <v>0</v>
      </c>
      <c r="Q277" s="2">
        <f t="shared" si="62"/>
        <v>41016.205300000001</v>
      </c>
      <c r="R277" s="89"/>
      <c r="S277">
        <f t="shared" si="67"/>
        <v>9.3813946780283802E-5</v>
      </c>
      <c r="T277">
        <v>1</v>
      </c>
      <c r="U277">
        <f>T277*S277</f>
        <v>9.3813946780283802E-5</v>
      </c>
      <c r="W277" t="str">
        <f t="shared" si="61"/>
        <v/>
      </c>
    </row>
    <row r="278" spans="1:25" ht="12.95" customHeight="1" x14ac:dyDescent="0.2">
      <c r="A278" s="15" t="s">
        <v>236</v>
      </c>
      <c r="C278" s="19">
        <v>56356.835200000001</v>
      </c>
      <c r="D278" s="19">
        <v>1E-4</v>
      </c>
      <c r="E278">
        <f t="shared" si="59"/>
        <v>39084.495073812643</v>
      </c>
      <c r="F278">
        <f>ROUND(2*E278,0)/2</f>
        <v>39084.5</v>
      </c>
      <c r="G278">
        <f>+C278-(C$7+F278*C$8)</f>
        <v>-2.12001999898348E-3</v>
      </c>
      <c r="L278">
        <f>G278</f>
        <v>-2.12001999898348E-3</v>
      </c>
      <c r="O278">
        <f t="shared" ca="1" si="69"/>
        <v>8.2062414179105963E-3</v>
      </c>
      <c r="P278">
        <f>+H$4+H$3*F278+H$2*F278^2+H$5*SIN(RADIANS(H$6*F278+H$7))</f>
        <v>0</v>
      </c>
      <c r="Q278" s="2">
        <f t="shared" si="62"/>
        <v>41338.335200000001</v>
      </c>
      <c r="R278" s="89"/>
      <c r="S278">
        <f t="shared" si="67"/>
        <v>4.4944847960899145E-6</v>
      </c>
      <c r="T278">
        <v>1</v>
      </c>
      <c r="U278">
        <f>T278*S278</f>
        <v>4.4944847960899145E-6</v>
      </c>
      <c r="W278" t="str">
        <f t="shared" si="61"/>
        <v/>
      </c>
      <c r="Y278" t="s">
        <v>1790</v>
      </c>
    </row>
    <row r="279" spans="1:25" ht="12.95" customHeight="1" x14ac:dyDescent="0.2">
      <c r="A279" s="14" t="s">
        <v>1406</v>
      </c>
      <c r="B279" s="43" t="s">
        <v>32</v>
      </c>
      <c r="C279" s="14">
        <v>56687.568659999997</v>
      </c>
      <c r="D279" s="14">
        <v>8.0000000000000007E-5</v>
      </c>
      <c r="E279">
        <f t="shared" ref="E279:E316" si="71">+(C279-C$7)/C$8</f>
        <v>39853.00432784712</v>
      </c>
      <c r="F279">
        <f t="shared" ref="F279:F316" si="72">ROUND(2*E279,0)/2</f>
        <v>39853</v>
      </c>
      <c r="G279">
        <f t="shared" ref="G279:G316" si="73">+C279-(C$7+F279*C$8)</f>
        <v>1.8625199954840355E-3</v>
      </c>
      <c r="L279">
        <f t="shared" ref="L279:L316" si="74">G279</f>
        <v>1.8625199954840355E-3</v>
      </c>
      <c r="O279">
        <f t="shared" ref="O279:O316" ca="1" si="75">+C$11+C$12*$F279</f>
        <v>8.5249211475716211E-3</v>
      </c>
      <c r="P279">
        <f t="shared" ref="P279:P316" si="76">+H$4+H$3*F279+H$2*F279^2+H$5*SIN(RADIANS(H$6*F279+H$7))</f>
        <v>0</v>
      </c>
      <c r="Q279" s="2">
        <f t="shared" ref="Q279:Q316" si="77">+C279-15018.5</f>
        <v>41669.068659999997</v>
      </c>
      <c r="R279" s="89"/>
      <c r="S279">
        <f t="shared" ref="S279:S316" si="78">+(P279-G279)^2</f>
        <v>3.4689807335778514E-6</v>
      </c>
      <c r="T279">
        <v>1</v>
      </c>
      <c r="U279">
        <f t="shared" ref="U279:U316" si="79">T279*S279</f>
        <v>3.4689807335778514E-6</v>
      </c>
      <c r="Y279" t="s">
        <v>1790</v>
      </c>
    </row>
    <row r="280" spans="1:25" ht="12.95" customHeight="1" x14ac:dyDescent="0.2">
      <c r="A280" s="15" t="s">
        <v>1412</v>
      </c>
      <c r="B280" s="13"/>
      <c r="C280" s="14">
        <v>56694.884700000002</v>
      </c>
      <c r="D280" s="14" t="s">
        <v>232</v>
      </c>
      <c r="E280">
        <f t="shared" si="71"/>
        <v>39870.004254140913</v>
      </c>
      <c r="F280">
        <f t="shared" si="72"/>
        <v>39870</v>
      </c>
      <c r="G280">
        <f t="shared" si="73"/>
        <v>1.8307999998796731E-3</v>
      </c>
      <c r="L280">
        <f t="shared" si="74"/>
        <v>1.8307999998796731E-3</v>
      </c>
      <c r="O280">
        <f t="shared" ca="1" si="75"/>
        <v>8.5319706666402446E-3</v>
      </c>
      <c r="P280">
        <f t="shared" si="76"/>
        <v>0</v>
      </c>
      <c r="Q280" s="2">
        <f t="shared" si="77"/>
        <v>41676.384700000002</v>
      </c>
      <c r="R280" s="89"/>
      <c r="S280">
        <f t="shared" si="78"/>
        <v>3.3518286395594111E-6</v>
      </c>
      <c r="T280">
        <v>1</v>
      </c>
      <c r="U280">
        <f t="shared" si="79"/>
        <v>3.3518286395594111E-6</v>
      </c>
      <c r="Y280" t="s">
        <v>1790</v>
      </c>
    </row>
    <row r="281" spans="1:25" ht="12.95" customHeight="1" x14ac:dyDescent="0.2">
      <c r="A281" s="46" t="s">
        <v>1413</v>
      </c>
      <c r="B281" s="45" t="s">
        <v>32</v>
      </c>
      <c r="C281" s="46">
        <v>56723.5046</v>
      </c>
      <c r="D281" s="46">
        <v>3.5999999999999999E-3</v>
      </c>
      <c r="E281">
        <f t="shared" si="71"/>
        <v>39936.506923691006</v>
      </c>
      <c r="F281">
        <f t="shared" si="72"/>
        <v>39936.5</v>
      </c>
      <c r="G281">
        <f t="shared" si="73"/>
        <v>2.979659999255091E-3</v>
      </c>
      <c r="L281">
        <f t="shared" si="74"/>
        <v>2.979659999255091E-3</v>
      </c>
      <c r="O281">
        <f t="shared" ca="1" si="75"/>
        <v>8.5595467265263316E-3</v>
      </c>
      <c r="P281">
        <f t="shared" si="76"/>
        <v>0</v>
      </c>
      <c r="Q281" s="2">
        <f t="shared" si="77"/>
        <v>41705.0046</v>
      </c>
      <c r="R281" s="89"/>
      <c r="S281">
        <f t="shared" si="78"/>
        <v>8.8783737111608486E-6</v>
      </c>
      <c r="T281">
        <v>1</v>
      </c>
      <c r="U281">
        <f t="shared" si="79"/>
        <v>8.8783737111608486E-6</v>
      </c>
      <c r="Y281" t="s">
        <v>1790</v>
      </c>
    </row>
    <row r="282" spans="1:25" ht="12.95" customHeight="1" x14ac:dyDescent="0.2">
      <c r="A282" s="36" t="s">
        <v>1407</v>
      </c>
      <c r="B282" s="43" t="s">
        <v>32</v>
      </c>
      <c r="C282" s="14">
        <v>56725.440499999997</v>
      </c>
      <c r="D282" s="14">
        <v>1E-4</v>
      </c>
      <c r="E282">
        <f t="shared" si="71"/>
        <v>39941.005280358288</v>
      </c>
      <c r="F282">
        <f t="shared" si="72"/>
        <v>39941</v>
      </c>
      <c r="G282">
        <f t="shared" si="73"/>
        <v>2.2724399968865328E-3</v>
      </c>
      <c r="L282">
        <f t="shared" si="74"/>
        <v>2.2724399968865328E-3</v>
      </c>
      <c r="O282">
        <f t="shared" ca="1" si="75"/>
        <v>8.5614127756915553E-3</v>
      </c>
      <c r="P282">
        <f t="shared" si="76"/>
        <v>0</v>
      </c>
      <c r="Q282" s="2">
        <f t="shared" si="77"/>
        <v>41706.940499999997</v>
      </c>
      <c r="R282" s="89"/>
      <c r="S282">
        <f t="shared" si="78"/>
        <v>5.1639835394496649E-6</v>
      </c>
      <c r="T282">
        <v>1</v>
      </c>
      <c r="U282">
        <f t="shared" si="79"/>
        <v>5.1639835394496649E-6</v>
      </c>
      <c r="Y282" t="s">
        <v>1790</v>
      </c>
    </row>
    <row r="283" spans="1:25" ht="12.95" customHeight="1" x14ac:dyDescent="0.2">
      <c r="A283" s="46" t="s">
        <v>1413</v>
      </c>
      <c r="B283" s="45" t="s">
        <v>32</v>
      </c>
      <c r="C283" s="46">
        <v>56728.453099999999</v>
      </c>
      <c r="D283" s="46">
        <v>4.0000000000000002E-4</v>
      </c>
      <c r="E283">
        <f t="shared" si="71"/>
        <v>39948.005512444586</v>
      </c>
      <c r="F283">
        <f t="shared" si="72"/>
        <v>39948</v>
      </c>
      <c r="G283">
        <f t="shared" si="73"/>
        <v>2.3723199992673472E-3</v>
      </c>
      <c r="L283">
        <f t="shared" si="74"/>
        <v>2.3723199992673472E-3</v>
      </c>
      <c r="O283">
        <f t="shared" ca="1" si="75"/>
        <v>8.5643155188374603E-3</v>
      </c>
      <c r="P283">
        <f t="shared" si="76"/>
        <v>0</v>
      </c>
      <c r="Q283" s="2">
        <f t="shared" si="77"/>
        <v>41709.953099999999</v>
      </c>
      <c r="R283" s="89"/>
      <c r="S283">
        <f t="shared" si="78"/>
        <v>5.6279021789238258E-6</v>
      </c>
      <c r="T283">
        <v>1</v>
      </c>
      <c r="U283">
        <f t="shared" si="79"/>
        <v>5.6279021789238258E-6</v>
      </c>
      <c r="Y283" t="s">
        <v>1790</v>
      </c>
    </row>
    <row r="284" spans="1:25" ht="12.95" customHeight="1" x14ac:dyDescent="0.2">
      <c r="A284" s="46" t="s">
        <v>1413</v>
      </c>
      <c r="B284" s="45" t="s">
        <v>32</v>
      </c>
      <c r="C284" s="46">
        <v>56736.416700000002</v>
      </c>
      <c r="D284" s="46">
        <v>1.2999999999999999E-3</v>
      </c>
      <c r="E284">
        <f t="shared" si="71"/>
        <v>39966.510142412873</v>
      </c>
      <c r="F284">
        <f t="shared" si="72"/>
        <v>39966.5</v>
      </c>
      <c r="G284">
        <f t="shared" si="73"/>
        <v>4.3648599967127666E-3</v>
      </c>
      <c r="L284">
        <f t="shared" si="74"/>
        <v>4.3648599967127666E-3</v>
      </c>
      <c r="O284">
        <f t="shared" ca="1" si="75"/>
        <v>8.5719870542944904E-3</v>
      </c>
      <c r="P284">
        <f t="shared" si="76"/>
        <v>0</v>
      </c>
      <c r="Q284" s="2">
        <f t="shared" si="77"/>
        <v>41717.916700000002</v>
      </c>
      <c r="R284" s="89"/>
      <c r="S284">
        <f t="shared" si="78"/>
        <v>1.9052002790903373E-5</v>
      </c>
      <c r="T284">
        <v>1</v>
      </c>
      <c r="U284">
        <f t="shared" si="79"/>
        <v>1.9052002790903373E-5</v>
      </c>
      <c r="Y284" t="s">
        <v>1790</v>
      </c>
    </row>
    <row r="285" spans="1:25" ht="12.95" customHeight="1" x14ac:dyDescent="0.2">
      <c r="A285" s="209" t="s">
        <v>1416</v>
      </c>
      <c r="B285" s="210"/>
      <c r="C285" s="209">
        <v>57030.137099999956</v>
      </c>
      <c r="D285" s="209"/>
      <c r="E285">
        <f t="shared" si="71"/>
        <v>40649.013949250795</v>
      </c>
      <c r="F285">
        <f t="shared" si="72"/>
        <v>40649</v>
      </c>
      <c r="G285">
        <f t="shared" si="73"/>
        <v>6.0031599568901584E-3</v>
      </c>
      <c r="L285">
        <f t="shared" si="74"/>
        <v>6.0031599568901584E-3</v>
      </c>
      <c r="O285">
        <f t="shared" ca="1" si="75"/>
        <v>8.8550045110201234E-3</v>
      </c>
      <c r="P285">
        <f t="shared" si="76"/>
        <v>0</v>
      </c>
      <c r="Q285" s="2">
        <f t="shared" si="77"/>
        <v>42011.637099999956</v>
      </c>
      <c r="R285" s="89"/>
      <c r="S285">
        <f t="shared" si="78"/>
        <v>3.6037929468009449E-5</v>
      </c>
      <c r="T285">
        <v>1</v>
      </c>
      <c r="U285">
        <f t="shared" si="79"/>
        <v>3.6037929468009449E-5</v>
      </c>
      <c r="Y285" t="s">
        <v>1790</v>
      </c>
    </row>
    <row r="286" spans="1:25" ht="12.95" customHeight="1" x14ac:dyDescent="0.2">
      <c r="A286" s="211" t="s">
        <v>1414</v>
      </c>
      <c r="B286" s="212"/>
      <c r="C286" s="211">
        <v>57102.439299999998</v>
      </c>
      <c r="D286" s="211">
        <v>1E-3</v>
      </c>
      <c r="E286">
        <f t="shared" si="71"/>
        <v>40817.019054591765</v>
      </c>
      <c r="F286">
        <f t="shared" si="72"/>
        <v>40817</v>
      </c>
      <c r="G286">
        <f t="shared" si="73"/>
        <v>8.2002799972542562E-3</v>
      </c>
      <c r="L286">
        <f t="shared" si="74"/>
        <v>8.2002799972542562E-3</v>
      </c>
      <c r="O286">
        <f t="shared" ca="1" si="75"/>
        <v>8.9246703465218156E-3</v>
      </c>
      <c r="P286">
        <f t="shared" si="76"/>
        <v>0</v>
      </c>
      <c r="Q286" s="2">
        <f t="shared" si="77"/>
        <v>42083.939299999998</v>
      </c>
      <c r="R286" s="89"/>
      <c r="S286">
        <f t="shared" si="78"/>
        <v>6.7244592033368261E-5</v>
      </c>
      <c r="T286">
        <v>1</v>
      </c>
      <c r="U286">
        <f t="shared" si="79"/>
        <v>6.7244592033368261E-5</v>
      </c>
      <c r="Y286" t="s">
        <v>1790</v>
      </c>
    </row>
    <row r="287" spans="1:25" ht="12.95" customHeight="1" x14ac:dyDescent="0.2">
      <c r="A287" s="209" t="s">
        <v>1416</v>
      </c>
      <c r="B287" s="210"/>
      <c r="C287" s="209">
        <v>57108.034199999965</v>
      </c>
      <c r="D287" s="209"/>
      <c r="E287">
        <f t="shared" si="71"/>
        <v>40830.019651584196</v>
      </c>
      <c r="F287">
        <f t="shared" si="72"/>
        <v>40830</v>
      </c>
      <c r="G287">
        <f t="shared" si="73"/>
        <v>8.457199961412698E-3</v>
      </c>
      <c r="L287">
        <f t="shared" si="74"/>
        <v>8.457199961412698E-3</v>
      </c>
      <c r="O287">
        <f t="shared" ca="1" si="75"/>
        <v>8.9300611552213544E-3</v>
      </c>
      <c r="P287">
        <f t="shared" si="76"/>
        <v>0</v>
      </c>
      <c r="Q287" s="2">
        <f t="shared" si="77"/>
        <v>42089.534199999965</v>
      </c>
      <c r="R287" s="89"/>
      <c r="S287">
        <f t="shared" si="78"/>
        <v>7.1524231187318938E-5</v>
      </c>
      <c r="T287">
        <v>1</v>
      </c>
      <c r="U287">
        <f t="shared" si="79"/>
        <v>7.1524231187318938E-5</v>
      </c>
      <c r="Y287" t="s">
        <v>1790</v>
      </c>
    </row>
    <row r="288" spans="1:25" ht="12.95" customHeight="1" x14ac:dyDescent="0.2">
      <c r="A288" s="256" t="s">
        <v>0</v>
      </c>
      <c r="B288" s="257" t="s">
        <v>30</v>
      </c>
      <c r="C288" s="256">
        <v>57434.033799999997</v>
      </c>
      <c r="D288" s="256" t="s">
        <v>48</v>
      </c>
      <c r="E288">
        <f t="shared" si="71"/>
        <v>41587.529065393028</v>
      </c>
      <c r="F288">
        <f t="shared" si="72"/>
        <v>41587.5</v>
      </c>
      <c r="G288">
        <f t="shared" si="73"/>
        <v>1.2508499996329192E-2</v>
      </c>
      <c r="L288">
        <f t="shared" si="74"/>
        <v>1.2508499996329192E-2</v>
      </c>
      <c r="O288">
        <f t="shared" ca="1" si="75"/>
        <v>9.2441794313673827E-3</v>
      </c>
      <c r="P288">
        <f t="shared" si="76"/>
        <v>0</v>
      </c>
      <c r="Q288" s="2">
        <f t="shared" si="77"/>
        <v>42415.533799999997</v>
      </c>
      <c r="R288" s="89"/>
      <c r="S288">
        <f t="shared" si="78"/>
        <v>1.564625721581674E-4</v>
      </c>
      <c r="T288">
        <v>1</v>
      </c>
      <c r="U288">
        <f t="shared" si="79"/>
        <v>1.564625721581674E-4</v>
      </c>
      <c r="Y288" t="s">
        <v>1790</v>
      </c>
    </row>
    <row r="289" spans="1:25" ht="12.95" customHeight="1" x14ac:dyDescent="0.2">
      <c r="A289" s="256" t="s">
        <v>0</v>
      </c>
      <c r="B289" s="257" t="s">
        <v>32</v>
      </c>
      <c r="C289" s="256">
        <v>57435.108500000002</v>
      </c>
      <c r="D289" s="256" t="s">
        <v>1204</v>
      </c>
      <c r="E289">
        <f t="shared" si="71"/>
        <v>41590.026293509327</v>
      </c>
      <c r="F289">
        <f t="shared" si="72"/>
        <v>41590</v>
      </c>
      <c r="G289">
        <f t="shared" si="73"/>
        <v>1.1315600000671111E-2</v>
      </c>
      <c r="L289">
        <f t="shared" si="74"/>
        <v>1.1315600000671111E-2</v>
      </c>
      <c r="O289">
        <f t="shared" ca="1" si="75"/>
        <v>9.2452161253480641E-3</v>
      </c>
      <c r="P289">
        <f t="shared" si="76"/>
        <v>0</v>
      </c>
      <c r="Q289" s="2">
        <f t="shared" si="77"/>
        <v>42416.608500000002</v>
      </c>
      <c r="R289" s="89"/>
      <c r="S289">
        <f t="shared" si="78"/>
        <v>1.2804280337518805E-4</v>
      </c>
      <c r="T289">
        <v>1</v>
      </c>
      <c r="U289">
        <f t="shared" si="79"/>
        <v>1.2804280337518805E-4</v>
      </c>
      <c r="Y289" t="s">
        <v>1790</v>
      </c>
    </row>
    <row r="290" spans="1:25" ht="12.95" customHeight="1" x14ac:dyDescent="0.2">
      <c r="A290" s="256" t="s">
        <v>0</v>
      </c>
      <c r="B290" s="257" t="s">
        <v>30</v>
      </c>
      <c r="C290" s="256">
        <v>57465.020499999999</v>
      </c>
      <c r="D290" s="256" t="s">
        <v>48</v>
      </c>
      <c r="E290">
        <f t="shared" si="71"/>
        <v>41659.531352981321</v>
      </c>
      <c r="F290">
        <f t="shared" si="72"/>
        <v>41659.5</v>
      </c>
      <c r="G290">
        <f t="shared" si="73"/>
        <v>1.3492979996954091E-2</v>
      </c>
      <c r="L290">
        <f t="shared" si="74"/>
        <v>1.3492979996954091E-2</v>
      </c>
      <c r="O290">
        <f t="shared" ca="1" si="75"/>
        <v>9.274036218010968E-3</v>
      </c>
      <c r="P290">
        <f t="shared" si="76"/>
        <v>0</v>
      </c>
      <c r="Q290" s="2">
        <f t="shared" si="77"/>
        <v>42446.520499999999</v>
      </c>
      <c r="R290" s="89"/>
      <c r="S290">
        <f t="shared" si="78"/>
        <v>1.8206050919820322E-4</v>
      </c>
      <c r="T290">
        <v>1</v>
      </c>
      <c r="U290">
        <f t="shared" si="79"/>
        <v>1.8206050919820322E-4</v>
      </c>
      <c r="Y290" t="s">
        <v>1790</v>
      </c>
    </row>
    <row r="291" spans="1:25" ht="12.95" customHeight="1" x14ac:dyDescent="0.2">
      <c r="A291" s="256" t="s">
        <v>0</v>
      </c>
      <c r="B291" s="257" t="s">
        <v>30</v>
      </c>
      <c r="C291" s="256">
        <v>57465.020499999999</v>
      </c>
      <c r="D291" s="256" t="s">
        <v>1204</v>
      </c>
      <c r="E291">
        <f t="shared" si="71"/>
        <v>41659.531352981321</v>
      </c>
      <c r="F291">
        <f t="shared" si="72"/>
        <v>41659.5</v>
      </c>
      <c r="G291">
        <f t="shared" si="73"/>
        <v>1.3492979996954091E-2</v>
      </c>
      <c r="L291">
        <f t="shared" si="74"/>
        <v>1.3492979996954091E-2</v>
      </c>
      <c r="O291">
        <f t="shared" ca="1" si="75"/>
        <v>9.274036218010968E-3</v>
      </c>
      <c r="P291">
        <f t="shared" si="76"/>
        <v>0</v>
      </c>
      <c r="Q291" s="2">
        <f t="shared" si="77"/>
        <v>42446.520499999999</v>
      </c>
      <c r="R291" s="89"/>
      <c r="S291">
        <f t="shared" si="78"/>
        <v>1.8206050919820322E-4</v>
      </c>
      <c r="T291">
        <v>1</v>
      </c>
      <c r="U291">
        <f t="shared" si="79"/>
        <v>1.8206050919820322E-4</v>
      </c>
      <c r="Y291" t="s">
        <v>1790</v>
      </c>
    </row>
    <row r="292" spans="1:25" ht="12.95" customHeight="1" x14ac:dyDescent="0.2">
      <c r="A292" s="256" t="s">
        <v>0</v>
      </c>
      <c r="B292" s="257" t="s">
        <v>30</v>
      </c>
      <c r="C292" s="256">
        <v>57465.020900000003</v>
      </c>
      <c r="D292" s="256" t="s">
        <v>37</v>
      </c>
      <c r="E292">
        <f t="shared" si="71"/>
        <v>41659.532282441869</v>
      </c>
      <c r="F292">
        <f t="shared" si="72"/>
        <v>41659.5</v>
      </c>
      <c r="G292">
        <f t="shared" si="73"/>
        <v>1.3892980001401156E-2</v>
      </c>
      <c r="L292">
        <f t="shared" si="74"/>
        <v>1.3892980001401156E-2</v>
      </c>
      <c r="O292">
        <f t="shared" ca="1" si="75"/>
        <v>9.274036218010968E-3</v>
      </c>
      <c r="P292">
        <f t="shared" si="76"/>
        <v>0</v>
      </c>
      <c r="Q292" s="2">
        <f t="shared" si="77"/>
        <v>42446.520900000003</v>
      </c>
      <c r="R292" s="89"/>
      <c r="S292">
        <f t="shared" si="78"/>
        <v>1.9301489331933247E-4</v>
      </c>
      <c r="T292">
        <v>1</v>
      </c>
      <c r="U292">
        <f t="shared" si="79"/>
        <v>1.9301489331933247E-4</v>
      </c>
      <c r="Y292" t="s">
        <v>1790</v>
      </c>
    </row>
    <row r="293" spans="1:25" ht="12.95" customHeight="1" x14ac:dyDescent="0.2">
      <c r="A293" s="213" t="s">
        <v>1415</v>
      </c>
      <c r="B293" s="214" t="s">
        <v>32</v>
      </c>
      <c r="C293" s="215">
        <v>57466.312899999997</v>
      </c>
      <c r="D293" s="215">
        <v>2.3999999999999998E-3</v>
      </c>
      <c r="E293">
        <f t="shared" si="71"/>
        <v>41662.534439998621</v>
      </c>
      <c r="F293">
        <f t="shared" si="72"/>
        <v>41662.5</v>
      </c>
      <c r="G293">
        <f t="shared" si="73"/>
        <v>1.4821500000834931E-2</v>
      </c>
      <c r="L293">
        <f t="shared" si="74"/>
        <v>1.4821500000834931E-2</v>
      </c>
      <c r="O293">
        <f t="shared" ca="1" si="75"/>
        <v>9.275280250787785E-3</v>
      </c>
      <c r="P293">
        <f t="shared" si="76"/>
        <v>0</v>
      </c>
      <c r="Q293" s="2">
        <f t="shared" si="77"/>
        <v>42447.812899999997</v>
      </c>
      <c r="R293" s="89"/>
      <c r="S293">
        <f t="shared" si="78"/>
        <v>2.1967686227474984E-4</v>
      </c>
      <c r="T293">
        <v>1</v>
      </c>
      <c r="U293">
        <f t="shared" si="79"/>
        <v>2.1967686227474984E-4</v>
      </c>
      <c r="Y293" t="s">
        <v>1790</v>
      </c>
    </row>
    <row r="294" spans="1:25" ht="12.95" customHeight="1" x14ac:dyDescent="0.2">
      <c r="A294" s="213" t="s">
        <v>1415</v>
      </c>
      <c r="B294" s="214" t="s">
        <v>32</v>
      </c>
      <c r="C294" s="215">
        <v>57466.525699999998</v>
      </c>
      <c r="D294" s="215">
        <v>3.3999999999999998E-3</v>
      </c>
      <c r="E294">
        <f t="shared" si="71"/>
        <v>41663.028913007969</v>
      </c>
      <c r="F294">
        <f t="shared" si="72"/>
        <v>41663</v>
      </c>
      <c r="G294">
        <f t="shared" si="73"/>
        <v>1.2442919993191026E-2</v>
      </c>
      <c r="L294">
        <f t="shared" si="74"/>
        <v>1.2442919993191026E-2</v>
      </c>
      <c r="O294">
        <f t="shared" ca="1" si="75"/>
        <v>9.2754875895839205E-3</v>
      </c>
      <c r="P294">
        <f t="shared" si="76"/>
        <v>0</v>
      </c>
      <c r="Q294" s="2">
        <f t="shared" si="77"/>
        <v>42448.025699999998</v>
      </c>
      <c r="R294" s="89"/>
      <c r="S294">
        <f t="shared" si="78"/>
        <v>1.5482625795695297E-4</v>
      </c>
      <c r="T294">
        <v>1</v>
      </c>
      <c r="U294">
        <f t="shared" si="79"/>
        <v>1.5482625795695297E-4</v>
      </c>
      <c r="Y294" t="s">
        <v>1790</v>
      </c>
    </row>
    <row r="295" spans="1:25" ht="12.95" customHeight="1" x14ac:dyDescent="0.2">
      <c r="A295" s="216" t="s">
        <v>1418</v>
      </c>
      <c r="B295" s="217"/>
      <c r="C295" s="211">
        <v>57807.806499999999</v>
      </c>
      <c r="D295" s="211">
        <v>2.9999999999999997E-4</v>
      </c>
      <c r="E295">
        <f t="shared" si="71"/>
        <v>42456.046507974905</v>
      </c>
      <c r="F295">
        <f t="shared" si="72"/>
        <v>42456</v>
      </c>
      <c r="G295">
        <f t="shared" si="73"/>
        <v>2.001503999781562E-2</v>
      </c>
      <c r="L295">
        <f t="shared" si="74"/>
        <v>2.001503999781562E-2</v>
      </c>
      <c r="O295">
        <f t="shared" ca="1" si="75"/>
        <v>9.6043269202556059E-3</v>
      </c>
      <c r="P295">
        <f t="shared" si="76"/>
        <v>0</v>
      </c>
      <c r="Q295" s="2">
        <f t="shared" si="77"/>
        <v>42789.306499999999</v>
      </c>
      <c r="R295" s="89"/>
      <c r="S295">
        <f t="shared" si="78"/>
        <v>4.0060182611415912E-4</v>
      </c>
      <c r="T295">
        <v>1</v>
      </c>
      <c r="U295">
        <f t="shared" si="79"/>
        <v>4.0060182611415912E-4</v>
      </c>
      <c r="Y295" t="s">
        <v>1790</v>
      </c>
    </row>
    <row r="296" spans="1:25" ht="12.95" customHeight="1" x14ac:dyDescent="0.2">
      <c r="A296" s="256" t="s">
        <v>1</v>
      </c>
      <c r="B296" s="258" t="s">
        <v>32</v>
      </c>
      <c r="C296" s="259">
        <v>57829.323100000001</v>
      </c>
      <c r="D296" s="259">
        <v>1.6000000000000001E-3</v>
      </c>
      <c r="E296">
        <f t="shared" si="71"/>
        <v>42506.043584821498</v>
      </c>
      <c r="F296">
        <f t="shared" si="72"/>
        <v>42506</v>
      </c>
      <c r="G296">
        <f t="shared" si="73"/>
        <v>1.8757040001219139E-2</v>
      </c>
      <c r="L296">
        <f t="shared" si="74"/>
        <v>1.8757040001219139E-2</v>
      </c>
      <c r="O296">
        <f t="shared" ca="1" si="75"/>
        <v>9.6250607998692051E-3</v>
      </c>
      <c r="P296">
        <f t="shared" si="76"/>
        <v>0</v>
      </c>
      <c r="Q296" s="2">
        <f t="shared" si="77"/>
        <v>42810.823100000001</v>
      </c>
      <c r="R296" s="89"/>
      <c r="S296">
        <f t="shared" si="78"/>
        <v>3.5182654960733487E-4</v>
      </c>
      <c r="T296">
        <v>1</v>
      </c>
      <c r="U296">
        <f t="shared" si="79"/>
        <v>3.5182654960733487E-4</v>
      </c>
      <c r="Y296" t="s">
        <v>1790</v>
      </c>
    </row>
    <row r="297" spans="1:25" ht="12.95" customHeight="1" x14ac:dyDescent="0.2">
      <c r="A297" s="256" t="s">
        <v>1</v>
      </c>
      <c r="B297" s="258" t="s">
        <v>32</v>
      </c>
      <c r="C297" s="259">
        <v>57829.539700000001</v>
      </c>
      <c r="D297" s="259">
        <v>1.1999999999999999E-3</v>
      </c>
      <c r="E297">
        <f t="shared" si="71"/>
        <v>42506.546887706019</v>
      </c>
      <c r="F297">
        <f t="shared" si="72"/>
        <v>42506.5</v>
      </c>
      <c r="G297">
        <f t="shared" si="73"/>
        <v>2.0178459999442566E-2</v>
      </c>
      <c r="L297">
        <f t="shared" si="74"/>
        <v>2.0178459999442566E-2</v>
      </c>
      <c r="O297">
        <f t="shared" ca="1" si="75"/>
        <v>9.6252681386653407E-3</v>
      </c>
      <c r="P297">
        <f t="shared" si="76"/>
        <v>0</v>
      </c>
      <c r="Q297" s="2">
        <f t="shared" si="77"/>
        <v>42811.039700000001</v>
      </c>
      <c r="R297" s="89"/>
      <c r="S297">
        <f t="shared" si="78"/>
        <v>4.0717024794910368E-4</v>
      </c>
      <c r="T297">
        <v>1</v>
      </c>
      <c r="U297">
        <f t="shared" si="79"/>
        <v>4.0717024794910368E-4</v>
      </c>
      <c r="Y297" t="s">
        <v>1790</v>
      </c>
    </row>
    <row r="298" spans="1:25" ht="12.95" customHeight="1" x14ac:dyDescent="0.2">
      <c r="A298" s="218" t="s">
        <v>1419</v>
      </c>
      <c r="B298" s="219" t="s">
        <v>32</v>
      </c>
      <c r="C298" s="220">
        <v>57858.588499999998</v>
      </c>
      <c r="D298" s="220">
        <v>1E-4</v>
      </c>
      <c r="E298">
        <f t="shared" si="71"/>
        <v>42574.046171324291</v>
      </c>
      <c r="F298">
        <f t="shared" si="72"/>
        <v>42574</v>
      </c>
      <c r="G298">
        <f t="shared" si="73"/>
        <v>1.987016000202857E-2</v>
      </c>
      <c r="L298">
        <f t="shared" si="74"/>
        <v>1.987016000202857E-2</v>
      </c>
      <c r="O298">
        <f t="shared" ca="1" si="75"/>
        <v>9.6532588761437024E-3</v>
      </c>
      <c r="P298">
        <f t="shared" si="76"/>
        <v>0</v>
      </c>
      <c r="Q298" s="2">
        <f t="shared" si="77"/>
        <v>42840.088499999998</v>
      </c>
      <c r="R298" s="89"/>
      <c r="S298">
        <f t="shared" si="78"/>
        <v>3.9482325850621598E-4</v>
      </c>
      <c r="T298">
        <v>1</v>
      </c>
      <c r="U298">
        <f t="shared" si="79"/>
        <v>3.9482325850621598E-4</v>
      </c>
      <c r="Y298" t="s">
        <v>1790</v>
      </c>
    </row>
    <row r="299" spans="1:25" ht="12.95" customHeight="1" x14ac:dyDescent="0.2">
      <c r="A299" s="218" t="s">
        <v>1419</v>
      </c>
      <c r="B299" s="219" t="s">
        <v>32</v>
      </c>
      <c r="C299" s="220">
        <v>57865.475100000003</v>
      </c>
      <c r="D299" s="220">
        <v>2.0000000000000001E-4</v>
      </c>
      <c r="E299">
        <f t="shared" si="71"/>
        <v>42590.048228778171</v>
      </c>
      <c r="F299">
        <f t="shared" si="72"/>
        <v>42590</v>
      </c>
      <c r="G299">
        <f t="shared" si="73"/>
        <v>2.0755600002303254E-2</v>
      </c>
      <c r="L299">
        <f t="shared" si="74"/>
        <v>2.0755600002303254E-2</v>
      </c>
      <c r="O299">
        <f t="shared" ca="1" si="75"/>
        <v>9.6598937176200512E-3</v>
      </c>
      <c r="P299">
        <f t="shared" si="76"/>
        <v>0</v>
      </c>
      <c r="Q299" s="2">
        <f t="shared" si="77"/>
        <v>42846.975100000003</v>
      </c>
      <c r="R299" s="89"/>
      <c r="S299">
        <f t="shared" si="78"/>
        <v>4.3079493145561085E-4</v>
      </c>
      <c r="T299">
        <v>1</v>
      </c>
      <c r="U299">
        <f t="shared" si="79"/>
        <v>4.3079493145561085E-4</v>
      </c>
      <c r="Y299" t="s">
        <v>1790</v>
      </c>
    </row>
    <row r="300" spans="1:25" ht="12.95" customHeight="1" x14ac:dyDescent="0.2">
      <c r="A300" s="15" t="s">
        <v>1420</v>
      </c>
      <c r="B300" s="217"/>
      <c r="C300" s="211">
        <v>58525.87</v>
      </c>
      <c r="D300" s="211">
        <v>4.0000000000000002E-4</v>
      </c>
      <c r="E300">
        <f t="shared" si="71"/>
        <v>44124.575736116487</v>
      </c>
      <c r="F300">
        <f t="shared" si="72"/>
        <v>44124.5</v>
      </c>
      <c r="G300">
        <f t="shared" si="73"/>
        <v>3.2593579999229405E-2</v>
      </c>
      <c r="L300">
        <f t="shared" si="74"/>
        <v>3.2593579999229405E-2</v>
      </c>
      <c r="O300">
        <f t="shared" ca="1" si="75"/>
        <v>1.029621648296142E-2</v>
      </c>
      <c r="P300">
        <f t="shared" si="76"/>
        <v>0</v>
      </c>
      <c r="Q300" s="2">
        <f t="shared" si="77"/>
        <v>43507.37</v>
      </c>
      <c r="R300" s="89"/>
      <c r="S300">
        <f t="shared" si="78"/>
        <v>1.0623414571661672E-3</v>
      </c>
      <c r="T300">
        <v>1</v>
      </c>
      <c r="U300">
        <f t="shared" si="79"/>
        <v>1.0623414571661672E-3</v>
      </c>
      <c r="Y300" t="s">
        <v>1790</v>
      </c>
    </row>
    <row r="301" spans="1:25" ht="12.95" customHeight="1" x14ac:dyDescent="0.2">
      <c r="A301" s="248" t="s">
        <v>1778</v>
      </c>
      <c r="B301" s="50" t="s">
        <v>32</v>
      </c>
      <c r="C301" s="48">
        <v>58567.401100000003</v>
      </c>
      <c r="D301" s="48">
        <v>2.0000000000000001E-4</v>
      </c>
      <c r="E301">
        <f t="shared" si="71"/>
        <v>44221.079533102231</v>
      </c>
      <c r="F301">
        <f t="shared" si="72"/>
        <v>44221</v>
      </c>
      <c r="G301">
        <f t="shared" si="73"/>
        <v>3.4227640004246496E-2</v>
      </c>
      <c r="L301">
        <f t="shared" si="74"/>
        <v>3.4227640004246496E-2</v>
      </c>
      <c r="O301">
        <f t="shared" ca="1" si="75"/>
        <v>1.0336232870615665E-2</v>
      </c>
      <c r="P301">
        <f t="shared" si="76"/>
        <v>0</v>
      </c>
      <c r="Q301" s="2">
        <f t="shared" si="77"/>
        <v>43548.901100000003</v>
      </c>
      <c r="R301" s="89"/>
      <c r="S301">
        <f t="shared" si="78"/>
        <v>1.1715313402602949E-3</v>
      </c>
      <c r="T301">
        <v>1</v>
      </c>
      <c r="U301">
        <f t="shared" si="79"/>
        <v>1.1715313402602949E-3</v>
      </c>
      <c r="Y301" t="s">
        <v>1790</v>
      </c>
    </row>
    <row r="302" spans="1:25" ht="12.95" customHeight="1" x14ac:dyDescent="0.2">
      <c r="A302" s="248" t="s">
        <v>1782</v>
      </c>
      <c r="B302" s="50" t="s">
        <v>32</v>
      </c>
      <c r="C302" s="48">
        <v>58579.023399999998</v>
      </c>
      <c r="D302" s="48" t="s">
        <v>1781</v>
      </c>
      <c r="E302">
        <f t="shared" si="71"/>
        <v>44248.085706300313</v>
      </c>
      <c r="F302">
        <f t="shared" si="72"/>
        <v>44248</v>
      </c>
      <c r="G302">
        <f t="shared" si="73"/>
        <v>3.6884319997625425E-2</v>
      </c>
      <c r="L302">
        <f t="shared" si="74"/>
        <v>3.6884319997625425E-2</v>
      </c>
      <c r="O302">
        <f t="shared" ca="1" si="75"/>
        <v>1.0347429165607011E-2</v>
      </c>
      <c r="P302">
        <f t="shared" si="76"/>
        <v>0</v>
      </c>
      <c r="Q302" s="2">
        <f t="shared" si="77"/>
        <v>43560.523399999998</v>
      </c>
      <c r="R302" s="89"/>
      <c r="S302">
        <f t="shared" si="78"/>
        <v>1.3604530616872308E-3</v>
      </c>
      <c r="T302">
        <v>1</v>
      </c>
      <c r="U302">
        <f t="shared" si="79"/>
        <v>1.3604530616872308E-3</v>
      </c>
      <c r="Y302" t="s">
        <v>1790</v>
      </c>
    </row>
    <row r="303" spans="1:25" ht="12.95" customHeight="1" x14ac:dyDescent="0.2">
      <c r="A303" s="281" t="s">
        <v>1780</v>
      </c>
      <c r="B303" s="282" t="s">
        <v>30</v>
      </c>
      <c r="C303" s="283">
        <v>58851.227299999999</v>
      </c>
      <c r="D303" s="283" t="s">
        <v>48</v>
      </c>
      <c r="E303">
        <f t="shared" si="71"/>
        <v>44880.592668656886</v>
      </c>
      <c r="F303">
        <f t="shared" si="72"/>
        <v>44880.5</v>
      </c>
      <c r="G303">
        <f t="shared" si="73"/>
        <v>3.9880619995528832E-2</v>
      </c>
      <c r="L303">
        <f t="shared" si="74"/>
        <v>3.9880619995528832E-2</v>
      </c>
      <c r="O303">
        <f t="shared" ca="1" si="75"/>
        <v>1.0609712742719041E-2</v>
      </c>
      <c r="P303">
        <f t="shared" si="76"/>
        <v>0</v>
      </c>
      <c r="Q303" s="2">
        <f t="shared" si="77"/>
        <v>43832.727299999999</v>
      </c>
      <c r="R303" s="89"/>
      <c r="S303">
        <f t="shared" si="78"/>
        <v>1.5904638512277741E-3</v>
      </c>
      <c r="T303">
        <v>1</v>
      </c>
      <c r="U303">
        <f t="shared" si="79"/>
        <v>1.5904638512277741E-3</v>
      </c>
      <c r="Y303" t="s">
        <v>1790</v>
      </c>
    </row>
    <row r="304" spans="1:25" ht="12.95" customHeight="1" x14ac:dyDescent="0.2">
      <c r="A304" s="281" t="s">
        <v>1780</v>
      </c>
      <c r="B304" s="282" t="s">
        <v>30</v>
      </c>
      <c r="C304" s="283">
        <v>58851.227500000001</v>
      </c>
      <c r="D304" s="283" t="s">
        <v>1204</v>
      </c>
      <c r="E304">
        <f t="shared" si="71"/>
        <v>44880.593133387163</v>
      </c>
      <c r="F304">
        <f t="shared" si="72"/>
        <v>44880.5</v>
      </c>
      <c r="G304">
        <f t="shared" si="73"/>
        <v>4.0080619997752365E-2</v>
      </c>
      <c r="L304">
        <f t="shared" si="74"/>
        <v>4.0080619997752365E-2</v>
      </c>
      <c r="O304">
        <f t="shared" ca="1" si="75"/>
        <v>1.0609712742719041E-2</v>
      </c>
      <c r="P304">
        <f t="shared" si="76"/>
        <v>0</v>
      </c>
      <c r="Q304" s="2">
        <f t="shared" si="77"/>
        <v>43832.727500000001</v>
      </c>
      <c r="R304" s="89"/>
      <c r="S304">
        <f t="shared" si="78"/>
        <v>1.6064560994042269E-3</v>
      </c>
      <c r="T304">
        <v>1</v>
      </c>
      <c r="U304">
        <f t="shared" si="79"/>
        <v>1.6064560994042269E-3</v>
      </c>
      <c r="Y304" t="s">
        <v>1790</v>
      </c>
    </row>
    <row r="305" spans="1:25" ht="12.95" customHeight="1" x14ac:dyDescent="0.2">
      <c r="A305" s="281" t="s">
        <v>1780</v>
      </c>
      <c r="B305" s="282" t="s">
        <v>30</v>
      </c>
      <c r="C305" s="283">
        <v>58851.227599999998</v>
      </c>
      <c r="D305" s="283" t="s">
        <v>37</v>
      </c>
      <c r="E305">
        <f t="shared" si="71"/>
        <v>44880.593365752291</v>
      </c>
      <c r="F305">
        <f t="shared" si="72"/>
        <v>44880.5</v>
      </c>
      <c r="G305">
        <f t="shared" si="73"/>
        <v>4.0180619995226152E-2</v>
      </c>
      <c r="L305">
        <f t="shared" si="74"/>
        <v>4.0180619995226152E-2</v>
      </c>
      <c r="O305">
        <f t="shared" ca="1" si="75"/>
        <v>1.0609712742719041E-2</v>
      </c>
      <c r="P305">
        <f t="shared" si="76"/>
        <v>0</v>
      </c>
      <c r="Q305" s="2">
        <f t="shared" si="77"/>
        <v>43832.727599999998</v>
      </c>
      <c r="R305" s="89"/>
      <c r="S305">
        <f t="shared" si="78"/>
        <v>1.6144822232007677E-3</v>
      </c>
      <c r="T305">
        <v>1</v>
      </c>
      <c r="U305">
        <f t="shared" si="79"/>
        <v>1.6144822232007677E-3</v>
      </c>
      <c r="Y305" t="s">
        <v>1790</v>
      </c>
    </row>
    <row r="306" spans="1:25" ht="12.95" customHeight="1" x14ac:dyDescent="0.2">
      <c r="A306" s="281" t="s">
        <v>1780</v>
      </c>
      <c r="B306" s="282" t="s">
        <v>30</v>
      </c>
      <c r="C306" s="283">
        <v>58932.997199999998</v>
      </c>
      <c r="D306" s="283" t="s">
        <v>48</v>
      </c>
      <c r="E306">
        <f t="shared" si="71"/>
        <v>45070.597407976195</v>
      </c>
      <c r="F306">
        <f t="shared" si="72"/>
        <v>45070.5</v>
      </c>
      <c r="G306">
        <f t="shared" si="73"/>
        <v>4.1920219999155961E-2</v>
      </c>
      <c r="L306">
        <f t="shared" si="74"/>
        <v>4.1920219999155961E-2</v>
      </c>
      <c r="O306">
        <f t="shared" ca="1" si="75"/>
        <v>1.0688501485250719E-2</v>
      </c>
      <c r="P306">
        <f t="shared" si="76"/>
        <v>0</v>
      </c>
      <c r="Q306" s="2">
        <f t="shared" si="77"/>
        <v>43914.497199999998</v>
      </c>
      <c r="R306" s="89"/>
      <c r="S306">
        <f t="shared" si="78"/>
        <v>1.7573048447776353E-3</v>
      </c>
      <c r="T306">
        <v>1</v>
      </c>
      <c r="U306">
        <f t="shared" si="79"/>
        <v>1.7573048447776353E-3</v>
      </c>
      <c r="Y306" t="s">
        <v>1790</v>
      </c>
    </row>
    <row r="307" spans="1:25" ht="12.95" customHeight="1" x14ac:dyDescent="0.2">
      <c r="A307" s="281" t="s">
        <v>1780</v>
      </c>
      <c r="B307" s="282" t="s">
        <v>30</v>
      </c>
      <c r="C307" s="283">
        <v>58932.997300000003</v>
      </c>
      <c r="D307" s="283" t="s">
        <v>1204</v>
      </c>
      <c r="E307">
        <f t="shared" si="71"/>
        <v>45070.597640341344</v>
      </c>
      <c r="F307">
        <f t="shared" si="72"/>
        <v>45070.5</v>
      </c>
      <c r="G307">
        <f t="shared" si="73"/>
        <v>4.2020220003905706E-2</v>
      </c>
      <c r="L307">
        <f t="shared" si="74"/>
        <v>4.2020220003905706E-2</v>
      </c>
      <c r="O307">
        <f t="shared" ca="1" si="75"/>
        <v>1.0688501485250719E-2</v>
      </c>
      <c r="P307">
        <f t="shared" si="76"/>
        <v>0</v>
      </c>
      <c r="Q307" s="2">
        <f t="shared" si="77"/>
        <v>43914.497300000003</v>
      </c>
      <c r="R307" s="89"/>
      <c r="S307">
        <f t="shared" si="78"/>
        <v>1.7656988891766373E-3</v>
      </c>
      <c r="T307">
        <v>1</v>
      </c>
      <c r="U307">
        <f t="shared" si="79"/>
        <v>1.7656988891766373E-3</v>
      </c>
      <c r="Y307" t="s">
        <v>1790</v>
      </c>
    </row>
    <row r="308" spans="1:25" ht="12.95" customHeight="1" x14ac:dyDescent="0.2">
      <c r="A308" s="281" t="s">
        <v>1780</v>
      </c>
      <c r="B308" s="282" t="s">
        <v>30</v>
      </c>
      <c r="C308" s="283">
        <v>58932.998299999999</v>
      </c>
      <c r="D308" s="283" t="s">
        <v>37</v>
      </c>
      <c r="E308">
        <f t="shared" si="71"/>
        <v>45070.599963992696</v>
      </c>
      <c r="F308">
        <f t="shared" si="72"/>
        <v>45070.5</v>
      </c>
      <c r="G308">
        <f t="shared" si="73"/>
        <v>4.3020220000471454E-2</v>
      </c>
      <c r="L308">
        <f t="shared" si="74"/>
        <v>4.3020220000471454E-2</v>
      </c>
      <c r="O308">
        <f t="shared" ca="1" si="75"/>
        <v>1.0688501485250719E-2</v>
      </c>
      <c r="P308">
        <f t="shared" si="76"/>
        <v>0</v>
      </c>
      <c r="Q308" s="2">
        <f t="shared" si="77"/>
        <v>43914.498299999999</v>
      </c>
      <c r="R308" s="89"/>
      <c r="S308">
        <f t="shared" si="78"/>
        <v>1.8507393288889641E-3</v>
      </c>
      <c r="T308">
        <v>1</v>
      </c>
      <c r="U308">
        <f t="shared" si="79"/>
        <v>1.8507393288889641E-3</v>
      </c>
      <c r="Y308" t="s">
        <v>1790</v>
      </c>
    </row>
    <row r="309" spans="1:25" ht="12.95" customHeight="1" x14ac:dyDescent="0.2">
      <c r="A309" s="281" t="s">
        <v>1780</v>
      </c>
      <c r="B309" s="282" t="s">
        <v>32</v>
      </c>
      <c r="C309" s="283">
        <v>58934.934000000001</v>
      </c>
      <c r="D309" s="283" t="s">
        <v>48</v>
      </c>
      <c r="E309">
        <f t="shared" si="71"/>
        <v>45075.097855929715</v>
      </c>
      <c r="F309">
        <f t="shared" si="72"/>
        <v>45075</v>
      </c>
      <c r="G309">
        <f t="shared" si="73"/>
        <v>4.2112999995879363E-2</v>
      </c>
      <c r="L309">
        <f t="shared" si="74"/>
        <v>4.2112999995879363E-2</v>
      </c>
      <c r="O309">
        <f t="shared" ca="1" si="75"/>
        <v>1.0690367534415943E-2</v>
      </c>
      <c r="P309">
        <f t="shared" si="76"/>
        <v>0</v>
      </c>
      <c r="Q309" s="2">
        <f t="shared" si="77"/>
        <v>43916.434000000001</v>
      </c>
      <c r="R309" s="89"/>
      <c r="S309">
        <f t="shared" si="78"/>
        <v>1.7735047686529353E-3</v>
      </c>
      <c r="T309">
        <v>1</v>
      </c>
      <c r="U309">
        <f t="shared" si="79"/>
        <v>1.7735047686529353E-3</v>
      </c>
      <c r="Y309" t="s">
        <v>1790</v>
      </c>
    </row>
    <row r="310" spans="1:25" ht="12.95" customHeight="1" x14ac:dyDescent="0.2">
      <c r="A310" s="281" t="s">
        <v>1780</v>
      </c>
      <c r="B310" s="282" t="s">
        <v>32</v>
      </c>
      <c r="C310" s="283">
        <v>58934.934000000001</v>
      </c>
      <c r="D310" s="283" t="s">
        <v>1204</v>
      </c>
      <c r="E310">
        <f t="shared" si="71"/>
        <v>45075.097855929715</v>
      </c>
      <c r="F310">
        <f t="shared" si="72"/>
        <v>45075</v>
      </c>
      <c r="G310">
        <f t="shared" si="73"/>
        <v>4.2112999995879363E-2</v>
      </c>
      <c r="L310">
        <f t="shared" si="74"/>
        <v>4.2112999995879363E-2</v>
      </c>
      <c r="O310">
        <f t="shared" ca="1" si="75"/>
        <v>1.0690367534415943E-2</v>
      </c>
      <c r="P310">
        <f t="shared" si="76"/>
        <v>0</v>
      </c>
      <c r="Q310" s="2">
        <f t="shared" si="77"/>
        <v>43916.434000000001</v>
      </c>
      <c r="R310" s="89"/>
      <c r="S310">
        <f t="shared" si="78"/>
        <v>1.7735047686529353E-3</v>
      </c>
      <c r="T310">
        <v>1</v>
      </c>
      <c r="U310">
        <f t="shared" si="79"/>
        <v>1.7735047686529353E-3</v>
      </c>
      <c r="Y310" t="s">
        <v>1790</v>
      </c>
    </row>
    <row r="311" spans="1:25" ht="12.95" customHeight="1" x14ac:dyDescent="0.2">
      <c r="A311" s="281" t="s">
        <v>1780</v>
      </c>
      <c r="B311" s="282" t="s">
        <v>30</v>
      </c>
      <c r="C311" s="283">
        <v>58949.349900000001</v>
      </c>
      <c r="D311" s="283" t="s">
        <v>1781</v>
      </c>
      <c r="E311">
        <f t="shared" si="71"/>
        <v>45108.595381566323</v>
      </c>
      <c r="F311">
        <f t="shared" si="72"/>
        <v>45108.5</v>
      </c>
      <c r="G311">
        <f t="shared" si="73"/>
        <v>4.1048140003113076E-2</v>
      </c>
      <c r="L311">
        <f t="shared" si="74"/>
        <v>4.1048140003113076E-2</v>
      </c>
      <c r="O311">
        <f t="shared" ca="1" si="75"/>
        <v>1.0704259233757054E-2</v>
      </c>
      <c r="P311">
        <f t="shared" si="76"/>
        <v>0</v>
      </c>
      <c r="Q311" s="2">
        <f t="shared" si="77"/>
        <v>43930.849900000001</v>
      </c>
      <c r="R311" s="89"/>
      <c r="S311">
        <f t="shared" si="78"/>
        <v>1.684949797715172E-3</v>
      </c>
      <c r="T311">
        <v>1</v>
      </c>
      <c r="U311">
        <f t="shared" si="79"/>
        <v>1.684949797715172E-3</v>
      </c>
      <c r="Y311" t="s">
        <v>1790</v>
      </c>
    </row>
    <row r="312" spans="1:25" ht="12.95" customHeight="1" x14ac:dyDescent="0.2">
      <c r="A312" s="281" t="s">
        <v>1780</v>
      </c>
      <c r="B312" s="282" t="s">
        <v>32</v>
      </c>
      <c r="C312" s="283">
        <v>58950.4283</v>
      </c>
      <c r="D312" s="283" t="s">
        <v>1781</v>
      </c>
      <c r="E312">
        <f t="shared" si="71"/>
        <v>45111.101207192645</v>
      </c>
      <c r="F312">
        <f t="shared" si="72"/>
        <v>45111</v>
      </c>
      <c r="G312">
        <f t="shared" si="73"/>
        <v>4.3555240001296625E-2</v>
      </c>
      <c r="L312">
        <f t="shared" si="74"/>
        <v>4.3555240001296625E-2</v>
      </c>
      <c r="O312">
        <f t="shared" ca="1" si="75"/>
        <v>1.0705295927737736E-2</v>
      </c>
      <c r="P312">
        <f t="shared" si="76"/>
        <v>0</v>
      </c>
      <c r="Q312" s="2">
        <f t="shared" si="77"/>
        <v>43931.9283</v>
      </c>
      <c r="R312" s="89"/>
      <c r="S312">
        <f t="shared" si="78"/>
        <v>1.8970589315705495E-3</v>
      </c>
      <c r="T312">
        <v>1</v>
      </c>
      <c r="U312">
        <f t="shared" si="79"/>
        <v>1.8970589315705495E-3</v>
      </c>
      <c r="Y312" t="s">
        <v>1790</v>
      </c>
    </row>
    <row r="313" spans="1:25" ht="12.95" customHeight="1" x14ac:dyDescent="0.2">
      <c r="A313" s="281" t="s">
        <v>1780</v>
      </c>
      <c r="B313" s="282" t="s">
        <v>30</v>
      </c>
      <c r="C313" s="283">
        <v>58976.463799999998</v>
      </c>
      <c r="D313" s="283" t="s">
        <v>1781</v>
      </c>
      <c r="E313">
        <f t="shared" si="71"/>
        <v>45171.59863216868</v>
      </c>
      <c r="F313">
        <f t="shared" si="72"/>
        <v>45171.5</v>
      </c>
      <c r="G313">
        <f t="shared" si="73"/>
        <v>4.2447059997357428E-2</v>
      </c>
      <c r="L313">
        <f t="shared" si="74"/>
        <v>4.2447059997357428E-2</v>
      </c>
      <c r="O313">
        <f t="shared" ca="1" si="75"/>
        <v>1.0730383922070189E-2</v>
      </c>
      <c r="P313">
        <f t="shared" si="76"/>
        <v>0</v>
      </c>
      <c r="Q313" s="2">
        <f t="shared" si="77"/>
        <v>43957.963799999998</v>
      </c>
      <c r="R313" s="89"/>
      <c r="S313">
        <f t="shared" si="78"/>
        <v>1.8017529024192613E-3</v>
      </c>
      <c r="T313">
        <v>1</v>
      </c>
      <c r="U313">
        <f t="shared" si="79"/>
        <v>1.8017529024192613E-3</v>
      </c>
      <c r="Y313" t="s">
        <v>1790</v>
      </c>
    </row>
    <row r="314" spans="1:25" ht="12.95" customHeight="1" x14ac:dyDescent="0.2">
      <c r="A314" s="281" t="s">
        <v>1780</v>
      </c>
      <c r="B314" s="282" t="s">
        <v>30</v>
      </c>
      <c r="C314" s="283">
        <v>59206.279799999997</v>
      </c>
      <c r="D314" s="283" t="s">
        <v>37</v>
      </c>
      <c r="E314">
        <f t="shared" si="71"/>
        <v>45705.610893054494</v>
      </c>
      <c r="F314">
        <f t="shared" si="72"/>
        <v>45705.5</v>
      </c>
      <c r="G314">
        <f t="shared" si="73"/>
        <v>4.7723619994940236E-2</v>
      </c>
      <c r="L314">
        <f t="shared" si="74"/>
        <v>4.7723619994940236E-2</v>
      </c>
      <c r="O314">
        <f t="shared" ca="1" si="75"/>
        <v>1.0951821756343431E-2</v>
      </c>
      <c r="P314">
        <f t="shared" si="76"/>
        <v>0</v>
      </c>
      <c r="Q314" s="2">
        <f t="shared" si="77"/>
        <v>44187.779799999997</v>
      </c>
      <c r="R314" s="89"/>
      <c r="S314">
        <f t="shared" si="78"/>
        <v>2.2775439054214595E-3</v>
      </c>
      <c r="T314">
        <v>1</v>
      </c>
      <c r="U314">
        <f t="shared" si="79"/>
        <v>2.2775439054214595E-3</v>
      </c>
      <c r="Y314" t="s">
        <v>1790</v>
      </c>
    </row>
    <row r="315" spans="1:25" ht="12.95" customHeight="1" x14ac:dyDescent="0.2">
      <c r="A315" s="281" t="s">
        <v>1780</v>
      </c>
      <c r="B315" s="282" t="s">
        <v>30</v>
      </c>
      <c r="C315" s="283">
        <v>59206.28</v>
      </c>
      <c r="D315" s="283" t="s">
        <v>48</v>
      </c>
      <c r="E315">
        <f t="shared" si="71"/>
        <v>45705.611357784772</v>
      </c>
      <c r="F315">
        <f t="shared" si="72"/>
        <v>45705.5</v>
      </c>
      <c r="G315">
        <f t="shared" si="73"/>
        <v>4.7923619997163769E-2</v>
      </c>
      <c r="L315">
        <f t="shared" si="74"/>
        <v>4.7923619997163769E-2</v>
      </c>
      <c r="O315">
        <f t="shared" ca="1" si="75"/>
        <v>1.0951821756343431E-2</v>
      </c>
      <c r="P315">
        <f t="shared" si="76"/>
        <v>0</v>
      </c>
      <c r="Q315" s="2">
        <f t="shared" si="77"/>
        <v>44187.78</v>
      </c>
      <c r="R315" s="89"/>
      <c r="S315">
        <f t="shared" si="78"/>
        <v>2.296673353632555E-3</v>
      </c>
      <c r="T315">
        <v>1</v>
      </c>
      <c r="U315">
        <f t="shared" si="79"/>
        <v>2.296673353632555E-3</v>
      </c>
      <c r="Y315" t="s">
        <v>1790</v>
      </c>
    </row>
    <row r="316" spans="1:25" ht="12.95" customHeight="1" x14ac:dyDescent="0.2">
      <c r="A316" s="281" t="s">
        <v>1780</v>
      </c>
      <c r="B316" s="282" t="s">
        <v>30</v>
      </c>
      <c r="C316" s="283">
        <v>59206.280100000004</v>
      </c>
      <c r="D316" s="283" t="s">
        <v>1204</v>
      </c>
      <c r="E316">
        <f t="shared" si="71"/>
        <v>45705.611590149914</v>
      </c>
      <c r="F316">
        <f t="shared" si="72"/>
        <v>45705.5</v>
      </c>
      <c r="G316">
        <f t="shared" si="73"/>
        <v>4.8023620001913514E-2</v>
      </c>
      <c r="L316">
        <f t="shared" si="74"/>
        <v>4.8023620001913514E-2</v>
      </c>
      <c r="O316">
        <f t="shared" ca="1" si="75"/>
        <v>1.0951821756343431E-2</v>
      </c>
      <c r="P316">
        <f t="shared" si="76"/>
        <v>0</v>
      </c>
      <c r="Q316" s="2">
        <f t="shared" si="77"/>
        <v>44187.780100000004</v>
      </c>
      <c r="R316" s="89"/>
      <c r="S316">
        <f t="shared" si="78"/>
        <v>2.3062680780881876E-3</v>
      </c>
      <c r="T316">
        <v>1</v>
      </c>
      <c r="U316">
        <f t="shared" si="79"/>
        <v>2.3062680780881876E-3</v>
      </c>
      <c r="Y316" t="s">
        <v>1790</v>
      </c>
    </row>
    <row r="317" spans="1:25" ht="12.95" customHeight="1" x14ac:dyDescent="0.2">
      <c r="A317" s="284" t="s">
        <v>1783</v>
      </c>
      <c r="B317" s="285" t="s">
        <v>32</v>
      </c>
      <c r="C317" s="290">
        <v>59217.254900000058</v>
      </c>
      <c r="D317" s="289" t="s">
        <v>37</v>
      </c>
      <c r="E317">
        <f t="shared" ref="E317:E332" si="80">+(C317-C$7)/C$8</f>
        <v>45731.113199092717</v>
      </c>
      <c r="F317">
        <f t="shared" ref="F317:F332" si="81">ROUND(2*E317,0)/2</f>
        <v>45731</v>
      </c>
      <c r="G317">
        <f t="shared" ref="G317:G332" si="82">+C317-(C$7+F317*C$8)</f>
        <v>4.8716040051658638E-2</v>
      </c>
      <c r="L317">
        <f t="shared" ref="L317:L332" si="83">G317</f>
        <v>4.8716040051658638E-2</v>
      </c>
      <c r="O317">
        <f t="shared" ref="O317:O332" ca="1" si="84">+C$11+C$12*$F317</f>
        <v>1.0962396034946366E-2</v>
      </c>
      <c r="P317">
        <f t="shared" ref="P317:P332" si="85">+H$4+H$3*F317+H$2*F317^2+H$5*SIN(RADIANS(H$6*F317+H$7))</f>
        <v>0</v>
      </c>
      <c r="Q317" s="2">
        <f t="shared" ref="Q317:Q332" si="86">+C317-15018.5</f>
        <v>44198.754900000058</v>
      </c>
      <c r="R317" s="89"/>
      <c r="S317">
        <f t="shared" ref="S317:S332" si="87">+(P317-G317)^2</f>
        <v>2.3732525583148086E-3</v>
      </c>
      <c r="T317">
        <v>1</v>
      </c>
      <c r="U317">
        <f t="shared" ref="U317:U332" si="88">T317*S317</f>
        <v>2.3732525583148086E-3</v>
      </c>
      <c r="Y317" t="s">
        <v>1790</v>
      </c>
    </row>
    <row r="318" spans="1:25" ht="12.95" customHeight="1" x14ac:dyDescent="0.2">
      <c r="A318" s="284" t="s">
        <v>1783</v>
      </c>
      <c r="B318" s="285" t="s">
        <v>32</v>
      </c>
      <c r="C318" s="290">
        <v>59217.256099999882</v>
      </c>
      <c r="D318" s="289" t="s">
        <v>1204</v>
      </c>
      <c r="E318">
        <f t="shared" si="80"/>
        <v>45731.115987473939</v>
      </c>
      <c r="F318">
        <f t="shared" si="81"/>
        <v>45731</v>
      </c>
      <c r="G318">
        <f t="shared" si="82"/>
        <v>4.9916039875824936E-2</v>
      </c>
      <c r="L318">
        <f t="shared" si="83"/>
        <v>4.9916039875824936E-2</v>
      </c>
      <c r="O318">
        <f t="shared" ca="1" si="84"/>
        <v>1.0962396034946366E-2</v>
      </c>
      <c r="P318">
        <f t="shared" si="85"/>
        <v>0</v>
      </c>
      <c r="Q318" s="2">
        <f t="shared" si="86"/>
        <v>44198.756099999882</v>
      </c>
      <c r="R318" s="89"/>
      <c r="S318">
        <f t="shared" si="87"/>
        <v>2.4916110368849451E-3</v>
      </c>
      <c r="T318">
        <v>1</v>
      </c>
      <c r="U318">
        <f t="shared" si="88"/>
        <v>2.4916110368849451E-3</v>
      </c>
      <c r="Y318" t="s">
        <v>1790</v>
      </c>
    </row>
    <row r="319" spans="1:25" ht="12.95" customHeight="1" x14ac:dyDescent="0.2">
      <c r="A319" s="284" t="s">
        <v>1783</v>
      </c>
      <c r="B319" s="285" t="s">
        <v>32</v>
      </c>
      <c r="C319" s="290">
        <v>59217.256599999964</v>
      </c>
      <c r="D319" s="289" t="s">
        <v>48</v>
      </c>
      <c r="E319">
        <f t="shared" si="80"/>
        <v>45731.117149299811</v>
      </c>
      <c r="F319">
        <f t="shared" si="81"/>
        <v>45731</v>
      </c>
      <c r="G319">
        <f t="shared" si="82"/>
        <v>5.0416039957781322E-2</v>
      </c>
      <c r="L319">
        <f t="shared" si="83"/>
        <v>5.0416039957781322E-2</v>
      </c>
      <c r="O319">
        <f t="shared" ca="1" si="84"/>
        <v>1.0962396034946366E-2</v>
      </c>
      <c r="P319">
        <f t="shared" si="85"/>
        <v>0</v>
      </c>
      <c r="Q319" s="2">
        <f t="shared" si="86"/>
        <v>44198.756599999964</v>
      </c>
      <c r="R319" s="89"/>
      <c r="S319">
        <f t="shared" si="87"/>
        <v>2.5417770850246031E-3</v>
      </c>
      <c r="T319">
        <v>1</v>
      </c>
      <c r="U319">
        <f t="shared" si="88"/>
        <v>2.5417770850246031E-3</v>
      </c>
      <c r="Y319" t="s">
        <v>1790</v>
      </c>
    </row>
    <row r="320" spans="1:25" ht="12.95" customHeight="1" x14ac:dyDescent="0.2">
      <c r="A320" s="284" t="s">
        <v>1783</v>
      </c>
      <c r="B320" s="285" t="s">
        <v>32</v>
      </c>
      <c r="C320" s="290">
        <v>59234.251999999862</v>
      </c>
      <c r="D320" s="289" t="s">
        <v>48</v>
      </c>
      <c r="E320">
        <f t="shared" si="80"/>
        <v>45770.608533618593</v>
      </c>
      <c r="F320">
        <f t="shared" si="81"/>
        <v>45770.5</v>
      </c>
      <c r="G320">
        <f t="shared" si="82"/>
        <v>4.6708219859283417E-2</v>
      </c>
      <c r="L320">
        <f t="shared" si="83"/>
        <v>4.6708219859283417E-2</v>
      </c>
      <c r="O320">
        <f t="shared" ca="1" si="84"/>
        <v>1.0978775799841111E-2</v>
      </c>
      <c r="P320">
        <f t="shared" si="85"/>
        <v>0</v>
      </c>
      <c r="Q320" s="2">
        <f t="shared" si="86"/>
        <v>44215.751999999862</v>
      </c>
      <c r="R320" s="89"/>
      <c r="S320">
        <f t="shared" si="87"/>
        <v>2.1816578024231579E-3</v>
      </c>
      <c r="T320">
        <v>1</v>
      </c>
      <c r="U320">
        <f t="shared" si="88"/>
        <v>2.1816578024231579E-3</v>
      </c>
      <c r="Y320" t="s">
        <v>1790</v>
      </c>
    </row>
    <row r="321" spans="1:25" ht="12.95" customHeight="1" x14ac:dyDescent="0.2">
      <c r="A321" s="284" t="s">
        <v>1784</v>
      </c>
      <c r="B321" s="285" t="s">
        <v>32</v>
      </c>
      <c r="C321" s="290">
        <v>59259.424999999814</v>
      </c>
      <c r="D321" s="289">
        <v>1E-3</v>
      </c>
      <c r="E321">
        <f t="shared" si="80"/>
        <v>45829.101809296757</v>
      </c>
      <c r="F321">
        <f t="shared" si="81"/>
        <v>45829</v>
      </c>
      <c r="G321">
        <f t="shared" si="82"/>
        <v>4.3814359814859927E-2</v>
      </c>
      <c r="L321">
        <f t="shared" si="83"/>
        <v>4.3814359814859927E-2</v>
      </c>
      <c r="O321">
        <f t="shared" ca="1" si="84"/>
        <v>1.1003034438989022E-2</v>
      </c>
      <c r="P321">
        <f t="shared" si="85"/>
        <v>0</v>
      </c>
      <c r="Q321" s="2">
        <f t="shared" si="86"/>
        <v>44240.924999999814</v>
      </c>
      <c r="R321" s="89"/>
      <c r="S321">
        <f t="shared" si="87"/>
        <v>1.9196981259860125E-3</v>
      </c>
      <c r="T321">
        <v>1</v>
      </c>
      <c r="U321">
        <f t="shared" si="88"/>
        <v>1.9196981259860125E-3</v>
      </c>
      <c r="Y321" t="s">
        <v>1790</v>
      </c>
    </row>
    <row r="322" spans="1:25" ht="12.95" customHeight="1" x14ac:dyDescent="0.2">
      <c r="A322" s="284" t="s">
        <v>1784</v>
      </c>
      <c r="B322" s="285" t="s">
        <v>30</v>
      </c>
      <c r="C322" s="290">
        <v>59291.493999999948</v>
      </c>
      <c r="D322" s="289">
        <v>4.0000000000000001E-3</v>
      </c>
      <c r="E322">
        <f t="shared" si="80"/>
        <v>45903.618984751985</v>
      </c>
      <c r="F322">
        <f t="shared" si="81"/>
        <v>45903.5</v>
      </c>
      <c r="G322">
        <f t="shared" si="82"/>
        <v>5.1205939947976731E-2</v>
      </c>
      <c r="L322">
        <f t="shared" si="83"/>
        <v>5.1205939947976731E-2</v>
      </c>
      <c r="O322">
        <f t="shared" ca="1" si="84"/>
        <v>1.1033927919613285E-2</v>
      </c>
      <c r="P322">
        <f t="shared" si="85"/>
        <v>0</v>
      </c>
      <c r="Q322" s="2">
        <f t="shared" si="86"/>
        <v>44272.993999999948</v>
      </c>
      <c r="R322" s="89"/>
      <c r="S322">
        <f t="shared" si="87"/>
        <v>2.6220482859557991E-3</v>
      </c>
      <c r="T322">
        <v>1</v>
      </c>
      <c r="U322">
        <f t="shared" si="88"/>
        <v>2.6220482859557991E-3</v>
      </c>
      <c r="Y322" t="s">
        <v>1790</v>
      </c>
    </row>
    <row r="323" spans="1:25" ht="12.95" customHeight="1" x14ac:dyDescent="0.2">
      <c r="A323" s="284" t="s">
        <v>1785</v>
      </c>
      <c r="B323" s="285" t="s">
        <v>32</v>
      </c>
      <c r="C323" s="290">
        <v>59298.378700000001</v>
      </c>
      <c r="D323" s="289">
        <v>8.0000000000000004E-4</v>
      </c>
      <c r="E323">
        <f t="shared" si="80"/>
        <v>45919.616627268384</v>
      </c>
      <c r="F323">
        <f t="shared" si="81"/>
        <v>45919.5</v>
      </c>
      <c r="G323">
        <f t="shared" si="82"/>
        <v>5.0191379996249452E-2</v>
      </c>
      <c r="L323">
        <f t="shared" si="83"/>
        <v>5.0191379996249452E-2</v>
      </c>
      <c r="O323">
        <f t="shared" ca="1" si="84"/>
        <v>1.1040562761089638E-2</v>
      </c>
      <c r="P323">
        <f t="shared" si="85"/>
        <v>0</v>
      </c>
      <c r="Q323" s="2">
        <f t="shared" si="86"/>
        <v>44279.878700000001</v>
      </c>
      <c r="R323" s="89"/>
      <c r="S323">
        <f t="shared" si="87"/>
        <v>2.5191746259279097E-3</v>
      </c>
      <c r="T323">
        <v>1</v>
      </c>
      <c r="U323">
        <f t="shared" si="88"/>
        <v>2.5191746259279097E-3</v>
      </c>
      <c r="Y323" t="s">
        <v>1790</v>
      </c>
    </row>
    <row r="324" spans="1:25" ht="12.95" customHeight="1" x14ac:dyDescent="0.2">
      <c r="A324" s="284" t="s">
        <v>1785</v>
      </c>
      <c r="B324" s="285" t="s">
        <v>32</v>
      </c>
      <c r="C324" s="290">
        <v>59298.595500000003</v>
      </c>
      <c r="D324" s="289">
        <v>1.1000000000000001E-3</v>
      </c>
      <c r="E324">
        <f t="shared" si="80"/>
        <v>45920.120394883175</v>
      </c>
      <c r="F324">
        <f t="shared" si="81"/>
        <v>45920</v>
      </c>
      <c r="G324">
        <f t="shared" si="82"/>
        <v>5.181280000397237E-2</v>
      </c>
      <c r="L324">
        <f t="shared" si="83"/>
        <v>5.181280000397237E-2</v>
      </c>
      <c r="O324">
        <f t="shared" ca="1" si="84"/>
        <v>1.1040770099885773E-2</v>
      </c>
      <c r="P324">
        <f t="shared" si="85"/>
        <v>0</v>
      </c>
      <c r="Q324" s="2">
        <f t="shared" si="86"/>
        <v>44280.095500000003</v>
      </c>
      <c r="R324" s="89"/>
      <c r="S324">
        <f t="shared" si="87"/>
        <v>2.6845662442516391E-3</v>
      </c>
      <c r="T324">
        <v>1</v>
      </c>
      <c r="U324">
        <f t="shared" si="88"/>
        <v>2.6845662442516391E-3</v>
      </c>
      <c r="Y324" t="s">
        <v>1790</v>
      </c>
    </row>
    <row r="325" spans="1:25" ht="12.95" customHeight="1" x14ac:dyDescent="0.2">
      <c r="A325" s="284" t="s">
        <v>1783</v>
      </c>
      <c r="B325" s="285" t="s">
        <v>32</v>
      </c>
      <c r="C325" s="290">
        <v>59313.010100000072</v>
      </c>
      <c r="D325" s="289" t="s">
        <v>37</v>
      </c>
      <c r="E325">
        <f t="shared" si="80"/>
        <v>45953.61489977318</v>
      </c>
      <c r="F325">
        <f t="shared" si="81"/>
        <v>45953.5</v>
      </c>
      <c r="G325">
        <f t="shared" si="82"/>
        <v>4.9447940065874718E-2</v>
      </c>
      <c r="L325">
        <f t="shared" si="83"/>
        <v>4.9447940065874718E-2</v>
      </c>
      <c r="O325">
        <f t="shared" ca="1" si="84"/>
        <v>1.1054661799226885E-2</v>
      </c>
      <c r="P325">
        <f t="shared" si="85"/>
        <v>0</v>
      </c>
      <c r="Q325" s="2">
        <f t="shared" si="86"/>
        <v>44294.510100000072</v>
      </c>
      <c r="R325" s="89"/>
      <c r="S325">
        <f t="shared" si="87"/>
        <v>2.4450987767583384E-3</v>
      </c>
      <c r="T325">
        <v>1</v>
      </c>
      <c r="U325">
        <f t="shared" si="88"/>
        <v>2.4450987767583384E-3</v>
      </c>
      <c r="Y325" t="s">
        <v>1790</v>
      </c>
    </row>
    <row r="326" spans="1:25" ht="12.95" customHeight="1" x14ac:dyDescent="0.2">
      <c r="A326" s="284" t="s">
        <v>1783</v>
      </c>
      <c r="B326" s="285" t="s">
        <v>32</v>
      </c>
      <c r="C326" s="290">
        <v>59313.010300000198</v>
      </c>
      <c r="D326" s="289" t="s">
        <v>48</v>
      </c>
      <c r="E326">
        <f t="shared" si="80"/>
        <v>45953.615364503748</v>
      </c>
      <c r="F326">
        <f t="shared" si="81"/>
        <v>45953.5</v>
      </c>
      <c r="G326">
        <f t="shared" si="82"/>
        <v>4.964794019178953E-2</v>
      </c>
      <c r="L326">
        <f t="shared" si="83"/>
        <v>4.964794019178953E-2</v>
      </c>
      <c r="O326">
        <f t="shared" ca="1" si="84"/>
        <v>1.1054661799226885E-2</v>
      </c>
      <c r="P326">
        <f t="shared" si="85"/>
        <v>0</v>
      </c>
      <c r="Q326" s="2">
        <f t="shared" si="86"/>
        <v>44294.510300000198</v>
      </c>
      <c r="R326" s="89"/>
      <c r="S326">
        <f t="shared" si="87"/>
        <v>2.4649179652875101E-3</v>
      </c>
      <c r="T326">
        <v>1</v>
      </c>
      <c r="U326">
        <f t="shared" si="88"/>
        <v>2.4649179652875101E-3</v>
      </c>
      <c r="Y326" t="s">
        <v>1790</v>
      </c>
    </row>
    <row r="327" spans="1:25" ht="12.95" customHeight="1" x14ac:dyDescent="0.2">
      <c r="A327" s="284" t="s">
        <v>1783</v>
      </c>
      <c r="B327" s="285" t="s">
        <v>32</v>
      </c>
      <c r="C327" s="290">
        <v>59313.012699999847</v>
      </c>
      <c r="D327" s="289" t="s">
        <v>1204</v>
      </c>
      <c r="E327">
        <f t="shared" si="80"/>
        <v>45953.620941266192</v>
      </c>
      <c r="F327">
        <f t="shared" si="81"/>
        <v>45953.5</v>
      </c>
      <c r="G327">
        <f t="shared" si="82"/>
        <v>5.2047939840122126E-2</v>
      </c>
      <c r="L327">
        <f t="shared" si="83"/>
        <v>5.2047939840122126E-2</v>
      </c>
      <c r="O327">
        <f t="shared" ca="1" si="84"/>
        <v>1.1054661799226885E-2</v>
      </c>
      <c r="P327">
        <f t="shared" si="85"/>
        <v>0</v>
      </c>
      <c r="Q327" s="2">
        <f t="shared" si="86"/>
        <v>44294.512699999847</v>
      </c>
      <c r="R327" s="89"/>
      <c r="S327">
        <f t="shared" si="87"/>
        <v>2.7089880416009721E-3</v>
      </c>
      <c r="T327">
        <v>1</v>
      </c>
      <c r="U327">
        <f t="shared" si="88"/>
        <v>2.7089880416009721E-3</v>
      </c>
      <c r="Y327" t="s">
        <v>1790</v>
      </c>
    </row>
    <row r="328" spans="1:25" ht="12.95" customHeight="1" x14ac:dyDescent="0.2">
      <c r="A328" s="284" t="s">
        <v>1783</v>
      </c>
      <c r="B328" s="285" t="s">
        <v>32</v>
      </c>
      <c r="C328" s="290">
        <v>59326.353800000157</v>
      </c>
      <c r="D328" s="289" t="s">
        <v>1781</v>
      </c>
      <c r="E328">
        <f t="shared" si="80"/>
        <v>45984.621006422101</v>
      </c>
      <c r="F328">
        <f t="shared" si="81"/>
        <v>45984.5</v>
      </c>
      <c r="G328">
        <f t="shared" si="82"/>
        <v>5.207598015840631E-2</v>
      </c>
      <c r="L328">
        <f t="shared" si="83"/>
        <v>5.207598015840631E-2</v>
      </c>
      <c r="O328">
        <f t="shared" ca="1" si="84"/>
        <v>1.1067516804587318E-2</v>
      </c>
      <c r="P328">
        <f t="shared" si="85"/>
        <v>0</v>
      </c>
      <c r="Q328" s="2">
        <f t="shared" si="86"/>
        <v>44307.853800000157</v>
      </c>
      <c r="R328" s="89"/>
      <c r="S328">
        <f t="shared" si="87"/>
        <v>2.7119077094587278E-3</v>
      </c>
      <c r="T328">
        <v>1</v>
      </c>
      <c r="U328">
        <f t="shared" si="88"/>
        <v>2.7119077094587278E-3</v>
      </c>
      <c r="Y328" t="s">
        <v>1790</v>
      </c>
    </row>
    <row r="329" spans="1:25" ht="12.95" customHeight="1" x14ac:dyDescent="0.2">
      <c r="A329" s="284" t="s">
        <v>1783</v>
      </c>
      <c r="B329" s="285" t="s">
        <v>32</v>
      </c>
      <c r="C329" s="290">
        <v>59329.365699999966</v>
      </c>
      <c r="D329" s="289" t="s">
        <v>1781</v>
      </c>
      <c r="E329">
        <f t="shared" si="80"/>
        <v>45991.619611952003</v>
      </c>
      <c r="F329">
        <f t="shared" si="81"/>
        <v>45991.5</v>
      </c>
      <c r="G329">
        <f t="shared" si="82"/>
        <v>5.1475859960191883E-2</v>
      </c>
      <c r="L329">
        <f t="shared" si="83"/>
        <v>5.1475859960191883E-2</v>
      </c>
      <c r="O329">
        <f t="shared" ca="1" si="84"/>
        <v>1.107041954773322E-2</v>
      </c>
      <c r="P329">
        <f t="shared" si="85"/>
        <v>0</v>
      </c>
      <c r="Q329" s="2">
        <f t="shared" si="86"/>
        <v>44310.865699999966</v>
      </c>
      <c r="R329" s="89"/>
      <c r="S329">
        <f t="shared" si="87"/>
        <v>2.6497641586412861E-3</v>
      </c>
      <c r="T329">
        <v>1</v>
      </c>
      <c r="U329">
        <f t="shared" si="88"/>
        <v>2.6497641586412861E-3</v>
      </c>
      <c r="Y329" t="s">
        <v>1790</v>
      </c>
    </row>
    <row r="330" spans="1:25" ht="12.95" customHeight="1" x14ac:dyDescent="0.2">
      <c r="A330" s="284" t="s">
        <v>1783</v>
      </c>
      <c r="B330" s="285" t="s">
        <v>32</v>
      </c>
      <c r="C330" s="290">
        <v>59343.351400000043</v>
      </c>
      <c r="D330" s="289" t="s">
        <v>1781</v>
      </c>
      <c r="E330">
        <f t="shared" si="80"/>
        <v>46024.117502773843</v>
      </c>
      <c r="F330">
        <f t="shared" si="81"/>
        <v>46024</v>
      </c>
      <c r="G330">
        <f t="shared" si="82"/>
        <v>5.0568160040711518E-2</v>
      </c>
      <c r="L330">
        <f t="shared" si="83"/>
        <v>5.0568160040711518E-2</v>
      </c>
      <c r="O330">
        <f t="shared" ca="1" si="84"/>
        <v>1.108389656948206E-2</v>
      </c>
      <c r="P330">
        <f t="shared" si="85"/>
        <v>0</v>
      </c>
      <c r="Q330" s="2">
        <f t="shared" si="86"/>
        <v>44324.851400000043</v>
      </c>
      <c r="R330" s="89"/>
      <c r="S330">
        <f t="shared" si="87"/>
        <v>2.5571388099030132E-3</v>
      </c>
      <c r="T330">
        <v>1</v>
      </c>
      <c r="U330">
        <f t="shared" si="88"/>
        <v>2.5571388099030132E-3</v>
      </c>
      <c r="Y330" t="s">
        <v>1790</v>
      </c>
    </row>
    <row r="331" spans="1:25" ht="12.95" customHeight="1" x14ac:dyDescent="0.2">
      <c r="A331" s="284" t="s">
        <v>1786</v>
      </c>
      <c r="B331" s="285" t="s">
        <v>32</v>
      </c>
      <c r="C331" s="290">
        <v>59637.509299999998</v>
      </c>
      <c r="D331" s="289">
        <v>5.0000000000000001E-4</v>
      </c>
      <c r="E331">
        <f t="shared" si="80"/>
        <v>46707.637907081633</v>
      </c>
      <c r="F331">
        <f t="shared" si="81"/>
        <v>46707.5</v>
      </c>
      <c r="G331">
        <f t="shared" si="82"/>
        <v>5.9349299997847993E-2</v>
      </c>
      <c r="L331">
        <f t="shared" si="83"/>
        <v>5.9349299997847993E-2</v>
      </c>
      <c r="O331">
        <f t="shared" ca="1" si="84"/>
        <v>1.1367328703799964E-2</v>
      </c>
      <c r="P331">
        <f t="shared" si="85"/>
        <v>0</v>
      </c>
      <c r="Q331" s="2">
        <f t="shared" si="86"/>
        <v>44619.009299999998</v>
      </c>
      <c r="R331" s="89"/>
      <c r="S331">
        <f t="shared" si="87"/>
        <v>3.5223394102345596E-3</v>
      </c>
      <c r="T331">
        <v>1</v>
      </c>
      <c r="U331">
        <f t="shared" si="88"/>
        <v>3.5223394102345596E-3</v>
      </c>
      <c r="Y331" t="s">
        <v>1790</v>
      </c>
    </row>
    <row r="332" spans="1:25" ht="12.95" customHeight="1" x14ac:dyDescent="0.2">
      <c r="A332" s="284" t="s">
        <v>1786</v>
      </c>
      <c r="B332" s="285" t="s">
        <v>32</v>
      </c>
      <c r="C332" s="290">
        <v>59707.443899999998</v>
      </c>
      <c r="D332" s="289">
        <v>1E-4</v>
      </c>
      <c r="E332">
        <f t="shared" si="80"/>
        <v>46870.141535463234</v>
      </c>
      <c r="F332">
        <f t="shared" si="81"/>
        <v>46870</v>
      </c>
      <c r="G332">
        <f t="shared" si="82"/>
        <v>6.0910799998964649E-2</v>
      </c>
      <c r="L332">
        <f t="shared" si="83"/>
        <v>6.0910799998964649E-2</v>
      </c>
      <c r="O332">
        <f t="shared" ca="1" si="84"/>
        <v>1.1434713812544161E-2</v>
      </c>
      <c r="P332">
        <f t="shared" si="85"/>
        <v>0</v>
      </c>
      <c r="Q332" s="2">
        <f t="shared" si="86"/>
        <v>44688.943899999998</v>
      </c>
      <c r="R332" s="89"/>
      <c r="S332">
        <f t="shared" si="87"/>
        <v>3.7101255565138718E-3</v>
      </c>
      <c r="T332">
        <v>1</v>
      </c>
      <c r="U332">
        <f t="shared" si="88"/>
        <v>3.7101255565138718E-3</v>
      </c>
      <c r="Y332" t="s">
        <v>1790</v>
      </c>
    </row>
    <row r="333" spans="1:25" ht="12.95" customHeight="1" x14ac:dyDescent="0.2">
      <c r="A333" s="286" t="s">
        <v>1787</v>
      </c>
      <c r="B333" s="287" t="s">
        <v>30</v>
      </c>
      <c r="C333" s="291">
        <v>59606.092399999965</v>
      </c>
      <c r="D333" s="19"/>
      <c r="E333">
        <f t="shared" ref="E333:E337" si="89">+(C333-C$7)/C$8</f>
        <v>46634.635984678316</v>
      </c>
      <c r="F333">
        <f t="shared" ref="F333:F337" si="90">ROUND(2*E333,0)/2</f>
        <v>46634.5</v>
      </c>
      <c r="G333">
        <f t="shared" ref="G333:G337" si="91">+C333-(C$7+F333*C$8)</f>
        <v>5.852197996864561E-2</v>
      </c>
      <c r="L333">
        <f t="shared" ref="L333:L337" si="92">G333</f>
        <v>5.852197996864561E-2</v>
      </c>
      <c r="O333">
        <f t="shared" ref="O333:O337" ca="1" si="93">+C$11+C$12*$F333</f>
        <v>1.1337057239564107E-2</v>
      </c>
      <c r="P333">
        <f t="shared" ref="P333:P337" si="94">+H$4+H$3*F333+H$2*F333^2+H$5*SIN(RADIANS(H$6*F333+H$7))</f>
        <v>0</v>
      </c>
      <c r="Q333" s="2">
        <f t="shared" ref="Q333:Q337" si="95">+C333-15018.5</f>
        <v>44587.592399999965</v>
      </c>
      <c r="R333" s="89"/>
      <c r="S333">
        <f t="shared" ref="S333:S337" si="96">+(P333-G333)^2</f>
        <v>3.424822139450558E-3</v>
      </c>
      <c r="T333">
        <v>1</v>
      </c>
      <c r="U333">
        <f t="shared" ref="U333:U337" si="97">T333*S333</f>
        <v>3.424822139450558E-3</v>
      </c>
      <c r="Y333" t="s">
        <v>1790</v>
      </c>
    </row>
    <row r="334" spans="1:25" ht="12.95" customHeight="1" x14ac:dyDescent="0.2">
      <c r="A334" s="286" t="s">
        <v>1787</v>
      </c>
      <c r="B334" s="287" t="s">
        <v>32</v>
      </c>
      <c r="C334" s="291">
        <v>59616.206999999937</v>
      </c>
      <c r="D334" s="19"/>
      <c r="E334">
        <f t="shared" si="89"/>
        <v>46658.138788721291</v>
      </c>
      <c r="F334">
        <f t="shared" si="90"/>
        <v>46658</v>
      </c>
      <c r="G334">
        <f t="shared" si="91"/>
        <v>5.9728719934355468E-2</v>
      </c>
      <c r="L334">
        <f t="shared" si="92"/>
        <v>5.9728719934355468E-2</v>
      </c>
      <c r="O334">
        <f t="shared" ca="1" si="93"/>
        <v>1.13468021629825E-2</v>
      </c>
      <c r="P334">
        <f t="shared" si="94"/>
        <v>0</v>
      </c>
      <c r="Q334" s="2">
        <f t="shared" si="95"/>
        <v>44597.706999999937</v>
      </c>
      <c r="R334" s="89"/>
      <c r="S334">
        <f t="shared" si="96"/>
        <v>3.5675199849966722E-3</v>
      </c>
      <c r="T334">
        <v>1</v>
      </c>
      <c r="U334">
        <f t="shared" si="97"/>
        <v>3.5675199849966722E-3</v>
      </c>
      <c r="Y334" t="s">
        <v>1790</v>
      </c>
    </row>
    <row r="335" spans="1:25" ht="12.95" customHeight="1" x14ac:dyDescent="0.2">
      <c r="A335" s="286" t="s">
        <v>1787</v>
      </c>
      <c r="B335" s="287" t="s">
        <v>30</v>
      </c>
      <c r="C335" s="291">
        <v>59617.280999999959</v>
      </c>
      <c r="D335" s="19"/>
      <c r="E335">
        <f t="shared" si="89"/>
        <v>46660.634390281688</v>
      </c>
      <c r="F335">
        <f t="shared" si="90"/>
        <v>46660.5</v>
      </c>
      <c r="G335">
        <f t="shared" si="91"/>
        <v>5.7835819956380874E-2</v>
      </c>
      <c r="L335">
        <f t="shared" si="92"/>
        <v>5.7835819956380874E-2</v>
      </c>
      <c r="O335">
        <f t="shared" ca="1" si="93"/>
        <v>1.1347838856963182E-2</v>
      </c>
      <c r="P335">
        <f t="shared" si="94"/>
        <v>0</v>
      </c>
      <c r="Q335" s="2">
        <f t="shared" si="95"/>
        <v>44598.780999999959</v>
      </c>
      <c r="R335" s="89"/>
      <c r="S335">
        <f t="shared" si="96"/>
        <v>3.3449820700269042E-3</v>
      </c>
      <c r="T335">
        <v>1</v>
      </c>
      <c r="U335">
        <f t="shared" si="97"/>
        <v>3.3449820700269042E-3</v>
      </c>
      <c r="Y335" t="s">
        <v>1790</v>
      </c>
    </row>
    <row r="336" spans="1:25" ht="12.95" customHeight="1" x14ac:dyDescent="0.2">
      <c r="A336" s="286" t="s">
        <v>1787</v>
      </c>
      <c r="B336" s="287" t="s">
        <v>30</v>
      </c>
      <c r="C336" s="291">
        <v>59628.042299999855</v>
      </c>
      <c r="D336" s="19"/>
      <c r="E336">
        <f t="shared" si="89"/>
        <v>46685.639899658818</v>
      </c>
      <c r="F336">
        <f t="shared" si="90"/>
        <v>46685.5</v>
      </c>
      <c r="G336">
        <f t="shared" si="91"/>
        <v>6.0206819849554449E-2</v>
      </c>
      <c r="L336">
        <f t="shared" si="92"/>
        <v>6.0206819849554449E-2</v>
      </c>
      <c r="O336">
        <f t="shared" ca="1" si="93"/>
        <v>1.1358205796769981E-2</v>
      </c>
      <c r="P336">
        <f t="shared" si="94"/>
        <v>0</v>
      </c>
      <c r="Q336" s="2">
        <f t="shared" si="95"/>
        <v>44609.542299999855</v>
      </c>
      <c r="R336" s="89"/>
      <c r="S336">
        <f t="shared" si="96"/>
        <v>3.6248611563967038E-3</v>
      </c>
      <c r="T336">
        <v>1</v>
      </c>
      <c r="U336">
        <f t="shared" si="97"/>
        <v>3.6248611563967038E-3</v>
      </c>
      <c r="Y336" t="s">
        <v>1790</v>
      </c>
    </row>
    <row r="337" spans="1:25" ht="12.95" customHeight="1" x14ac:dyDescent="0.2">
      <c r="A337" s="286" t="s">
        <v>1787</v>
      </c>
      <c r="B337" s="287" t="s">
        <v>32</v>
      </c>
      <c r="C337" s="291">
        <v>59937.260499999858</v>
      </c>
      <c r="D337" s="19"/>
      <c r="E337">
        <f t="shared" si="89"/>
        <v>47404.155190539546</v>
      </c>
      <c r="F337">
        <f t="shared" si="90"/>
        <v>47404</v>
      </c>
      <c r="G337">
        <f t="shared" si="91"/>
        <v>6.6787359857698902E-2</v>
      </c>
      <c r="L337">
        <f t="shared" si="92"/>
        <v>6.6787359857698902E-2</v>
      </c>
      <c r="O337">
        <f t="shared" ca="1" si="93"/>
        <v>1.1656151646817403E-2</v>
      </c>
      <c r="P337">
        <f t="shared" si="94"/>
        <v>0</v>
      </c>
      <c r="Q337" s="2">
        <f t="shared" si="95"/>
        <v>44918.760499999858</v>
      </c>
      <c r="R337" s="89"/>
      <c r="S337">
        <f t="shared" si="96"/>
        <v>4.4605514367617709E-3</v>
      </c>
      <c r="T337">
        <v>1</v>
      </c>
      <c r="U337">
        <f t="shared" si="97"/>
        <v>4.4605514367617709E-3</v>
      </c>
      <c r="Y337" t="s">
        <v>1790</v>
      </c>
    </row>
    <row r="338" spans="1:25" ht="12.95" customHeight="1" x14ac:dyDescent="0.2">
      <c r="A338" s="288" t="s">
        <v>1788</v>
      </c>
      <c r="B338" s="287" t="s">
        <v>30</v>
      </c>
      <c r="C338" s="289">
        <v>60061.421600000001</v>
      </c>
      <c r="D338" s="289">
        <v>2.0000000000000001E-4</v>
      </c>
      <c r="E338">
        <f t="shared" ref="E338" si="98">+(C338-C$7)/C$8</f>
        <v>47692.66229937943</v>
      </c>
      <c r="F338">
        <f t="shared" ref="F338" si="99">ROUND(2*E338,0)/2</f>
        <v>47692.5</v>
      </c>
      <c r="G338">
        <f t="shared" ref="G338" si="100">+C338-(C$7+F338*C$8)</f>
        <v>6.9846700003836304E-2</v>
      </c>
      <c r="L338">
        <f t="shared" ref="L338" si="101">G338</f>
        <v>6.9846700003836304E-2</v>
      </c>
      <c r="O338">
        <f t="shared" ref="O338" ca="1" si="102">+C$11+C$12*$F338</f>
        <v>1.1775786132187873E-2</v>
      </c>
      <c r="P338">
        <f t="shared" ref="P338" si="103">+H$4+H$3*F338+H$2*F338^2+H$5*SIN(RADIANS(H$6*F338+H$7))</f>
        <v>0</v>
      </c>
      <c r="Q338" s="2">
        <f t="shared" ref="Q338" si="104">+C338-15018.5</f>
        <v>45042.921600000001</v>
      </c>
      <c r="R338" s="89"/>
      <c r="S338">
        <f t="shared" ref="S338" si="105">+(P338-G338)^2</f>
        <v>4.878561501425906E-3</v>
      </c>
      <c r="T338">
        <v>1</v>
      </c>
      <c r="U338">
        <f t="shared" ref="U338" si="106">T338*S338</f>
        <v>4.878561501425906E-3</v>
      </c>
      <c r="Y338" t="s">
        <v>1790</v>
      </c>
    </row>
    <row r="339" spans="1:25" ht="12.95" customHeight="1" x14ac:dyDescent="0.2">
      <c r="C339" s="19"/>
      <c r="D339" s="19"/>
    </row>
    <row r="340" spans="1:25" ht="12.95" customHeight="1" x14ac:dyDescent="0.2">
      <c r="C340" s="19"/>
      <c r="D340" s="19"/>
    </row>
    <row r="341" spans="1:25" ht="12.95" customHeight="1" x14ac:dyDescent="0.2">
      <c r="C341" s="19"/>
      <c r="D341" s="19"/>
    </row>
    <row r="342" spans="1:25" ht="12.95" customHeight="1" x14ac:dyDescent="0.2">
      <c r="C342" s="19"/>
      <c r="D342" s="19"/>
    </row>
    <row r="343" spans="1:25" ht="12.95" customHeight="1" x14ac:dyDescent="0.2">
      <c r="C343" s="19"/>
      <c r="D343" s="19"/>
    </row>
    <row r="344" spans="1:25" ht="12.95" customHeight="1" x14ac:dyDescent="0.2">
      <c r="C344" s="19"/>
      <c r="D344" s="19"/>
    </row>
    <row r="345" spans="1:25" ht="12.95" customHeight="1" x14ac:dyDescent="0.2">
      <c r="C345" s="19"/>
      <c r="D345" s="19"/>
    </row>
    <row r="346" spans="1:25" ht="12.95" customHeight="1" x14ac:dyDescent="0.2">
      <c r="C346" s="19"/>
      <c r="D346" s="19"/>
    </row>
    <row r="347" spans="1:25" ht="12.95" customHeight="1" x14ac:dyDescent="0.2">
      <c r="C347" s="19"/>
      <c r="D347" s="19"/>
    </row>
    <row r="348" spans="1:25" ht="12.95" customHeight="1" x14ac:dyDescent="0.2">
      <c r="C348" s="19"/>
      <c r="D348" s="19"/>
    </row>
    <row r="349" spans="1:25" ht="12.95" customHeight="1" x14ac:dyDescent="0.2">
      <c r="C349" s="19"/>
      <c r="D349" s="19"/>
    </row>
    <row r="350" spans="1:25" ht="12.95" customHeight="1" x14ac:dyDescent="0.2">
      <c r="C350" s="19"/>
      <c r="D350" s="19"/>
    </row>
    <row r="351" spans="1:25" ht="12.95" customHeight="1" x14ac:dyDescent="0.2">
      <c r="C351" s="19"/>
      <c r="D351" s="19"/>
    </row>
    <row r="352" spans="1:25" ht="12.95" customHeight="1" x14ac:dyDescent="0.2">
      <c r="C352" s="19"/>
      <c r="D352" s="19"/>
    </row>
    <row r="353" spans="3:4" ht="12.95" customHeight="1" x14ac:dyDescent="0.2">
      <c r="C353" s="19"/>
      <c r="D353" s="19"/>
    </row>
    <row r="354" spans="3:4" ht="12.95" customHeight="1" x14ac:dyDescent="0.2">
      <c r="C354" s="19"/>
      <c r="D354" s="19"/>
    </row>
    <row r="355" spans="3:4" ht="12.95" customHeight="1" x14ac:dyDescent="0.2">
      <c r="C355" s="19"/>
      <c r="D355" s="19"/>
    </row>
    <row r="356" spans="3:4" ht="12.95" customHeight="1" x14ac:dyDescent="0.2">
      <c r="C356" s="19"/>
      <c r="D356" s="19"/>
    </row>
    <row r="357" spans="3:4" ht="12.95" customHeight="1" x14ac:dyDescent="0.2">
      <c r="C357" s="19"/>
      <c r="D357" s="19"/>
    </row>
    <row r="358" spans="3:4" ht="12.95" customHeight="1" x14ac:dyDescent="0.2">
      <c r="C358" s="19"/>
      <c r="D358" s="19"/>
    </row>
    <row r="359" spans="3:4" ht="12.95" customHeight="1" x14ac:dyDescent="0.2">
      <c r="C359" s="19"/>
      <c r="D359" s="19"/>
    </row>
    <row r="360" spans="3:4" ht="12.95" customHeight="1" x14ac:dyDescent="0.2">
      <c r="C360" s="19"/>
      <c r="D360" s="19"/>
    </row>
    <row r="361" spans="3:4" ht="12.95" customHeight="1" x14ac:dyDescent="0.2">
      <c r="C361" s="19"/>
      <c r="D361" s="19"/>
    </row>
    <row r="362" spans="3:4" ht="12.95" customHeight="1" x14ac:dyDescent="0.2">
      <c r="C362" s="19"/>
      <c r="D362" s="19"/>
    </row>
    <row r="363" spans="3:4" ht="12.95" customHeight="1" x14ac:dyDescent="0.2">
      <c r="C363" s="19"/>
      <c r="D363" s="19"/>
    </row>
    <row r="364" spans="3:4" ht="12.95" customHeight="1" x14ac:dyDescent="0.2">
      <c r="C364" s="19"/>
      <c r="D364" s="19"/>
    </row>
    <row r="365" spans="3:4" ht="12.95" customHeight="1" x14ac:dyDescent="0.2">
      <c r="C365" s="19"/>
      <c r="D365" s="19"/>
    </row>
    <row r="366" spans="3:4" ht="12.95" customHeight="1" x14ac:dyDescent="0.2">
      <c r="C366" s="19"/>
      <c r="D366" s="19"/>
    </row>
    <row r="367" spans="3:4" ht="12.95" customHeight="1" x14ac:dyDescent="0.2">
      <c r="C367" s="19"/>
      <c r="D367" s="19"/>
    </row>
    <row r="368" spans="3:4" ht="12.95" customHeight="1" x14ac:dyDescent="0.2">
      <c r="C368" s="19"/>
      <c r="D368" s="19"/>
    </row>
    <row r="369" spans="3:4" ht="12.95" customHeight="1" x14ac:dyDescent="0.2">
      <c r="C369" s="19"/>
      <c r="D369" s="19"/>
    </row>
    <row r="370" spans="3:4" ht="12.95" customHeight="1" x14ac:dyDescent="0.2">
      <c r="C370" s="19"/>
      <c r="D370" s="19"/>
    </row>
    <row r="371" spans="3:4" ht="12.95" customHeight="1" x14ac:dyDescent="0.2">
      <c r="C371" s="19"/>
      <c r="D371" s="19"/>
    </row>
    <row r="372" spans="3:4" ht="12.95" customHeight="1" x14ac:dyDescent="0.2">
      <c r="C372" s="19"/>
      <c r="D372" s="19"/>
    </row>
    <row r="373" spans="3:4" ht="12.95" customHeight="1" x14ac:dyDescent="0.2">
      <c r="C373" s="19"/>
      <c r="D373" s="19"/>
    </row>
    <row r="374" spans="3:4" ht="12.95" customHeight="1" x14ac:dyDescent="0.2">
      <c r="C374" s="19"/>
      <c r="D374" s="19"/>
    </row>
    <row r="375" spans="3:4" ht="12.95" customHeight="1" x14ac:dyDescent="0.2">
      <c r="C375" s="19"/>
      <c r="D375" s="19"/>
    </row>
    <row r="376" spans="3:4" ht="12.95" customHeight="1" x14ac:dyDescent="0.2">
      <c r="C376" s="19"/>
      <c r="D376" s="19"/>
    </row>
    <row r="377" spans="3:4" ht="12.95" customHeight="1" x14ac:dyDescent="0.2">
      <c r="C377" s="19"/>
      <c r="D377" s="19"/>
    </row>
    <row r="378" spans="3:4" ht="12.95" customHeight="1" x14ac:dyDescent="0.2">
      <c r="C378" s="19"/>
      <c r="D378" s="19"/>
    </row>
    <row r="379" spans="3:4" ht="12.95" customHeight="1" x14ac:dyDescent="0.2">
      <c r="C379" s="19"/>
      <c r="D379" s="19"/>
    </row>
    <row r="380" spans="3:4" ht="12.95" customHeight="1" x14ac:dyDescent="0.2">
      <c r="C380" s="19"/>
      <c r="D380" s="19"/>
    </row>
    <row r="381" spans="3:4" ht="12.95" customHeight="1" x14ac:dyDescent="0.2">
      <c r="C381" s="19"/>
      <c r="D381" s="19"/>
    </row>
    <row r="382" spans="3:4" ht="12.95" customHeight="1" x14ac:dyDescent="0.2">
      <c r="C382" s="19"/>
      <c r="D382" s="19"/>
    </row>
    <row r="383" spans="3:4" ht="12.95" customHeight="1" x14ac:dyDescent="0.2">
      <c r="C383" s="19"/>
      <c r="D383" s="19"/>
    </row>
    <row r="384" spans="3:4" ht="12.95" customHeight="1" x14ac:dyDescent="0.2">
      <c r="C384" s="19"/>
      <c r="D384" s="19"/>
    </row>
    <row r="385" spans="3:4" ht="12.95" customHeight="1" x14ac:dyDescent="0.2">
      <c r="C385" s="19"/>
      <c r="D385" s="19"/>
    </row>
    <row r="386" spans="3:4" ht="12.95" customHeight="1" x14ac:dyDescent="0.2">
      <c r="C386" s="19"/>
      <c r="D386" s="19"/>
    </row>
    <row r="387" spans="3:4" ht="12.95" customHeight="1" x14ac:dyDescent="0.2">
      <c r="C387" s="19"/>
      <c r="D387" s="19"/>
    </row>
    <row r="388" spans="3:4" ht="12.95" customHeight="1" x14ac:dyDescent="0.2">
      <c r="C388" s="19"/>
      <c r="D388" s="19"/>
    </row>
    <row r="389" spans="3:4" ht="12.95" customHeight="1" x14ac:dyDescent="0.2">
      <c r="C389" s="19"/>
      <c r="D389" s="19"/>
    </row>
    <row r="390" spans="3:4" ht="12.95" customHeight="1" x14ac:dyDescent="0.2">
      <c r="C390" s="19"/>
      <c r="D390" s="19"/>
    </row>
    <row r="391" spans="3:4" ht="12.95" customHeight="1" x14ac:dyDescent="0.2">
      <c r="C391" s="19"/>
      <c r="D391" s="19"/>
    </row>
    <row r="392" spans="3:4" ht="12.95" customHeight="1" x14ac:dyDescent="0.2">
      <c r="C392" s="19"/>
      <c r="D392" s="19"/>
    </row>
    <row r="393" spans="3:4" ht="12.95" customHeight="1" x14ac:dyDescent="0.2">
      <c r="C393" s="19"/>
      <c r="D393" s="19"/>
    </row>
    <row r="394" spans="3:4" ht="12.95" customHeight="1" x14ac:dyDescent="0.2">
      <c r="C394" s="19"/>
      <c r="D394" s="19"/>
    </row>
    <row r="395" spans="3:4" ht="12.95" customHeight="1" x14ac:dyDescent="0.2">
      <c r="C395" s="19"/>
      <c r="D395" s="19"/>
    </row>
    <row r="396" spans="3:4" ht="12.95" customHeight="1" x14ac:dyDescent="0.2">
      <c r="C396" s="19"/>
      <c r="D396" s="19"/>
    </row>
    <row r="397" spans="3:4" ht="12.95" customHeight="1" x14ac:dyDescent="0.2">
      <c r="C397" s="19"/>
      <c r="D397" s="19"/>
    </row>
    <row r="398" spans="3:4" ht="12.95" customHeight="1" x14ac:dyDescent="0.2">
      <c r="C398" s="19"/>
      <c r="D398" s="19"/>
    </row>
    <row r="399" spans="3:4" ht="12.95" customHeight="1" x14ac:dyDescent="0.2">
      <c r="C399" s="19"/>
      <c r="D399" s="19"/>
    </row>
    <row r="400" spans="3:4" ht="12.95" customHeight="1" x14ac:dyDescent="0.2">
      <c r="C400" s="19"/>
      <c r="D400" s="19"/>
    </row>
    <row r="401" spans="3:4" ht="12.95" customHeight="1" x14ac:dyDescent="0.2">
      <c r="C401" s="19"/>
      <c r="D401" s="19"/>
    </row>
    <row r="402" spans="3:4" ht="12.95" customHeight="1" x14ac:dyDescent="0.2">
      <c r="C402" s="19"/>
      <c r="D402" s="19"/>
    </row>
    <row r="403" spans="3:4" ht="12.95" customHeight="1" x14ac:dyDescent="0.2">
      <c r="C403" s="19"/>
      <c r="D403" s="19"/>
    </row>
    <row r="404" spans="3:4" ht="12.95" customHeight="1" x14ac:dyDescent="0.2">
      <c r="C404" s="19"/>
      <c r="D404" s="19"/>
    </row>
    <row r="405" spans="3:4" ht="12.95" customHeight="1" x14ac:dyDescent="0.2">
      <c r="C405" s="19"/>
      <c r="D405" s="19"/>
    </row>
    <row r="406" spans="3:4" ht="12.95" customHeight="1" x14ac:dyDescent="0.2">
      <c r="C406" s="19"/>
      <c r="D406" s="19"/>
    </row>
    <row r="407" spans="3:4" ht="12.95" customHeight="1" x14ac:dyDescent="0.2">
      <c r="C407" s="19"/>
      <c r="D407" s="19"/>
    </row>
    <row r="408" spans="3:4" ht="12.95" customHeight="1" x14ac:dyDescent="0.2">
      <c r="C408" s="19"/>
      <c r="D408" s="19"/>
    </row>
    <row r="409" spans="3:4" ht="12.95" customHeight="1" x14ac:dyDescent="0.2">
      <c r="C409" s="19"/>
      <c r="D409" s="19"/>
    </row>
    <row r="410" spans="3:4" ht="12.95" customHeight="1" x14ac:dyDescent="0.2">
      <c r="C410" s="19"/>
      <c r="D410" s="19"/>
    </row>
    <row r="411" spans="3:4" x14ac:dyDescent="0.2">
      <c r="C411" s="19"/>
      <c r="D411" s="19"/>
    </row>
    <row r="412" spans="3:4" x14ac:dyDescent="0.2">
      <c r="C412" s="19"/>
      <c r="D412" s="19"/>
    </row>
    <row r="413" spans="3:4" x14ac:dyDescent="0.2">
      <c r="C413" s="19"/>
      <c r="D413" s="19"/>
    </row>
    <row r="414" spans="3:4" x14ac:dyDescent="0.2">
      <c r="C414" s="19"/>
      <c r="D414" s="19"/>
    </row>
    <row r="415" spans="3:4" x14ac:dyDescent="0.2">
      <c r="C415" s="19"/>
      <c r="D415" s="19"/>
    </row>
    <row r="416" spans="3:4" x14ac:dyDescent="0.2">
      <c r="C416" s="19"/>
      <c r="D416" s="19"/>
    </row>
    <row r="417" spans="3:4" x14ac:dyDescent="0.2">
      <c r="C417" s="19"/>
      <c r="D417" s="19"/>
    </row>
    <row r="418" spans="3:4" x14ac:dyDescent="0.2">
      <c r="C418" s="19"/>
      <c r="D418" s="19"/>
    </row>
    <row r="419" spans="3:4" x14ac:dyDescent="0.2">
      <c r="C419" s="19"/>
      <c r="D419" s="19"/>
    </row>
    <row r="420" spans="3:4" x14ac:dyDescent="0.2">
      <c r="C420" s="19"/>
      <c r="D420" s="19"/>
    </row>
    <row r="421" spans="3:4" x14ac:dyDescent="0.2">
      <c r="C421" s="19"/>
      <c r="D421" s="19"/>
    </row>
    <row r="422" spans="3:4" x14ac:dyDescent="0.2">
      <c r="C422" s="19"/>
      <c r="D422" s="19"/>
    </row>
    <row r="423" spans="3:4" x14ac:dyDescent="0.2">
      <c r="C423" s="19"/>
      <c r="D423" s="19"/>
    </row>
    <row r="424" spans="3:4" x14ac:dyDescent="0.2">
      <c r="C424" s="19"/>
      <c r="D424" s="19"/>
    </row>
    <row r="425" spans="3:4" x14ac:dyDescent="0.2">
      <c r="C425" s="19"/>
      <c r="D425" s="19"/>
    </row>
    <row r="426" spans="3:4" x14ac:dyDescent="0.2">
      <c r="C426" s="19"/>
      <c r="D426" s="19"/>
    </row>
    <row r="427" spans="3:4" x14ac:dyDescent="0.2">
      <c r="C427" s="19"/>
      <c r="D427" s="19"/>
    </row>
    <row r="428" spans="3:4" x14ac:dyDescent="0.2">
      <c r="C428" s="19"/>
      <c r="D428" s="19"/>
    </row>
    <row r="429" spans="3:4" x14ac:dyDescent="0.2">
      <c r="C429" s="19"/>
      <c r="D429" s="19"/>
    </row>
    <row r="430" spans="3:4" x14ac:dyDescent="0.2">
      <c r="C430" s="19"/>
      <c r="D430" s="19"/>
    </row>
    <row r="431" spans="3:4" x14ac:dyDescent="0.2">
      <c r="C431" s="19"/>
      <c r="D431" s="19"/>
    </row>
    <row r="432" spans="3:4" x14ac:dyDescent="0.2">
      <c r="C432" s="19"/>
      <c r="D432" s="19"/>
    </row>
    <row r="433" spans="3:4" x14ac:dyDescent="0.2">
      <c r="C433" s="19"/>
      <c r="D433" s="19"/>
    </row>
    <row r="434" spans="3:4" x14ac:dyDescent="0.2">
      <c r="C434" s="19"/>
      <c r="D434" s="19"/>
    </row>
    <row r="435" spans="3:4" x14ac:dyDescent="0.2">
      <c r="C435" s="19"/>
      <c r="D435" s="19"/>
    </row>
    <row r="436" spans="3:4" x14ac:dyDescent="0.2">
      <c r="C436" s="19"/>
      <c r="D436" s="19"/>
    </row>
    <row r="437" spans="3:4" x14ac:dyDescent="0.2">
      <c r="C437" s="19"/>
      <c r="D437" s="19"/>
    </row>
    <row r="438" spans="3:4" x14ac:dyDescent="0.2">
      <c r="C438" s="19"/>
      <c r="D438" s="19"/>
    </row>
    <row r="439" spans="3:4" x14ac:dyDescent="0.2">
      <c r="C439" s="19"/>
      <c r="D439" s="19"/>
    </row>
    <row r="440" spans="3:4" x14ac:dyDescent="0.2">
      <c r="C440" s="19"/>
      <c r="D440" s="19"/>
    </row>
    <row r="441" spans="3:4" x14ac:dyDescent="0.2">
      <c r="C441" s="19"/>
      <c r="D441" s="19"/>
    </row>
    <row r="442" spans="3:4" x14ac:dyDescent="0.2">
      <c r="C442" s="19"/>
      <c r="D442" s="19"/>
    </row>
    <row r="443" spans="3:4" x14ac:dyDescent="0.2">
      <c r="C443" s="19"/>
      <c r="D443" s="19"/>
    </row>
    <row r="444" spans="3:4" x14ac:dyDescent="0.2">
      <c r="C444" s="19"/>
      <c r="D444" s="19"/>
    </row>
    <row r="445" spans="3:4" x14ac:dyDescent="0.2">
      <c r="C445" s="19"/>
      <c r="D445" s="19"/>
    </row>
    <row r="446" spans="3:4" x14ac:dyDescent="0.2">
      <c r="C446" s="19"/>
      <c r="D446" s="19"/>
    </row>
    <row r="447" spans="3:4" x14ac:dyDescent="0.2">
      <c r="C447" s="19"/>
      <c r="D447" s="19"/>
    </row>
    <row r="448" spans="3:4" x14ac:dyDescent="0.2">
      <c r="C448" s="19"/>
      <c r="D448" s="19"/>
    </row>
    <row r="449" spans="3:4" x14ac:dyDescent="0.2">
      <c r="C449" s="19"/>
      <c r="D449" s="19"/>
    </row>
    <row r="450" spans="3:4" x14ac:dyDescent="0.2">
      <c r="C450" s="19"/>
      <c r="D450" s="19"/>
    </row>
    <row r="451" spans="3:4" x14ac:dyDescent="0.2">
      <c r="C451" s="19"/>
      <c r="D451" s="19"/>
    </row>
    <row r="452" spans="3:4" x14ac:dyDescent="0.2">
      <c r="C452" s="19"/>
      <c r="D452" s="19"/>
    </row>
    <row r="453" spans="3:4" x14ac:dyDescent="0.2">
      <c r="C453" s="19"/>
      <c r="D453" s="19"/>
    </row>
    <row r="454" spans="3:4" x14ac:dyDescent="0.2">
      <c r="C454" s="19"/>
      <c r="D454" s="19"/>
    </row>
    <row r="455" spans="3:4" x14ac:dyDescent="0.2">
      <c r="C455" s="19"/>
      <c r="D455" s="19"/>
    </row>
    <row r="456" spans="3:4" x14ac:dyDescent="0.2">
      <c r="C456" s="19"/>
      <c r="D456" s="19"/>
    </row>
    <row r="457" spans="3:4" x14ac:dyDescent="0.2">
      <c r="C457" s="19"/>
      <c r="D457" s="19"/>
    </row>
    <row r="458" spans="3:4" x14ac:dyDescent="0.2">
      <c r="C458" s="19"/>
      <c r="D458" s="19"/>
    </row>
    <row r="459" spans="3:4" x14ac:dyDescent="0.2">
      <c r="C459" s="19"/>
      <c r="D459" s="19"/>
    </row>
    <row r="460" spans="3:4" x14ac:dyDescent="0.2">
      <c r="C460" s="19"/>
      <c r="D460" s="19"/>
    </row>
    <row r="461" spans="3:4" x14ac:dyDescent="0.2">
      <c r="C461" s="19"/>
      <c r="D461" s="19"/>
    </row>
    <row r="462" spans="3:4" x14ac:dyDescent="0.2">
      <c r="C462" s="19"/>
      <c r="D462" s="19"/>
    </row>
    <row r="463" spans="3:4" x14ac:dyDescent="0.2">
      <c r="C463" s="19"/>
      <c r="D463" s="19"/>
    </row>
    <row r="464" spans="3:4" x14ac:dyDescent="0.2">
      <c r="C464" s="19"/>
      <c r="D464" s="19"/>
    </row>
    <row r="465" spans="3:4" x14ac:dyDescent="0.2">
      <c r="C465" s="19"/>
      <c r="D465" s="19"/>
    </row>
    <row r="466" spans="3:4" x14ac:dyDescent="0.2">
      <c r="C466" s="19"/>
      <c r="D466" s="19"/>
    </row>
    <row r="467" spans="3:4" x14ac:dyDescent="0.2">
      <c r="C467" s="19"/>
      <c r="D467" s="19"/>
    </row>
    <row r="468" spans="3:4" x14ac:dyDescent="0.2">
      <c r="C468" s="19"/>
      <c r="D468" s="19"/>
    </row>
    <row r="469" spans="3:4" x14ac:dyDescent="0.2">
      <c r="C469" s="19"/>
      <c r="D469" s="19"/>
    </row>
    <row r="470" spans="3:4" x14ac:dyDescent="0.2">
      <c r="C470" s="19"/>
      <c r="D470" s="19"/>
    </row>
    <row r="471" spans="3:4" x14ac:dyDescent="0.2">
      <c r="C471" s="19"/>
      <c r="D471" s="19"/>
    </row>
    <row r="472" spans="3:4" x14ac:dyDescent="0.2">
      <c r="C472" s="19"/>
      <c r="D472" s="19"/>
    </row>
    <row r="473" spans="3:4" x14ac:dyDescent="0.2">
      <c r="C473" s="19"/>
      <c r="D473" s="19"/>
    </row>
    <row r="474" spans="3:4" x14ac:dyDescent="0.2">
      <c r="C474" s="19"/>
      <c r="D474" s="19"/>
    </row>
    <row r="475" spans="3:4" x14ac:dyDescent="0.2">
      <c r="C475" s="19"/>
      <c r="D475" s="19"/>
    </row>
    <row r="476" spans="3:4" x14ac:dyDescent="0.2">
      <c r="C476" s="19"/>
      <c r="D476" s="19"/>
    </row>
    <row r="477" spans="3:4" x14ac:dyDescent="0.2">
      <c r="C477" s="19"/>
      <c r="D477" s="19"/>
    </row>
    <row r="478" spans="3:4" x14ac:dyDescent="0.2">
      <c r="C478" s="19"/>
      <c r="D478" s="19"/>
    </row>
    <row r="479" spans="3:4" x14ac:dyDescent="0.2">
      <c r="C479" s="19"/>
      <c r="D479" s="19"/>
    </row>
    <row r="480" spans="3:4" x14ac:dyDescent="0.2">
      <c r="C480" s="19"/>
      <c r="D480" s="19"/>
    </row>
    <row r="481" spans="3:4" x14ac:dyDescent="0.2">
      <c r="C481" s="19"/>
      <c r="D481" s="19"/>
    </row>
    <row r="482" spans="3:4" x14ac:dyDescent="0.2">
      <c r="C482" s="19"/>
      <c r="D482" s="19"/>
    </row>
    <row r="483" spans="3:4" x14ac:dyDescent="0.2">
      <c r="C483" s="19"/>
      <c r="D483" s="19"/>
    </row>
    <row r="484" spans="3:4" x14ac:dyDescent="0.2">
      <c r="C484" s="19"/>
      <c r="D484" s="19"/>
    </row>
    <row r="485" spans="3:4" x14ac:dyDescent="0.2">
      <c r="C485" s="19"/>
      <c r="D485" s="19"/>
    </row>
    <row r="486" spans="3:4" x14ac:dyDescent="0.2">
      <c r="C486" s="19"/>
      <c r="D486" s="19"/>
    </row>
    <row r="487" spans="3:4" x14ac:dyDescent="0.2">
      <c r="C487" s="19"/>
      <c r="D487" s="19"/>
    </row>
    <row r="488" spans="3:4" x14ac:dyDescent="0.2">
      <c r="C488" s="19"/>
      <c r="D488" s="19"/>
    </row>
    <row r="489" spans="3:4" x14ac:dyDescent="0.2">
      <c r="C489" s="19"/>
      <c r="D489" s="19"/>
    </row>
    <row r="490" spans="3:4" x14ac:dyDescent="0.2">
      <c r="C490" s="19"/>
      <c r="D490" s="19"/>
    </row>
    <row r="491" spans="3:4" x14ac:dyDescent="0.2">
      <c r="C491" s="19"/>
      <c r="D491" s="19"/>
    </row>
    <row r="492" spans="3:4" x14ac:dyDescent="0.2">
      <c r="C492" s="19"/>
      <c r="D492" s="19"/>
    </row>
    <row r="493" spans="3:4" x14ac:dyDescent="0.2">
      <c r="C493" s="19"/>
      <c r="D493" s="19"/>
    </row>
    <row r="494" spans="3:4" x14ac:dyDescent="0.2">
      <c r="C494" s="19"/>
      <c r="D494" s="19"/>
    </row>
    <row r="495" spans="3:4" x14ac:dyDescent="0.2">
      <c r="C495" s="19"/>
      <c r="D495" s="19"/>
    </row>
    <row r="496" spans="3:4" x14ac:dyDescent="0.2">
      <c r="C496" s="19"/>
      <c r="D496" s="19"/>
    </row>
    <row r="497" spans="3:4" x14ac:dyDescent="0.2">
      <c r="C497" s="19"/>
      <c r="D497" s="19"/>
    </row>
    <row r="498" spans="3:4" x14ac:dyDescent="0.2">
      <c r="C498" s="19"/>
      <c r="D498" s="19"/>
    </row>
    <row r="499" spans="3:4" x14ac:dyDescent="0.2">
      <c r="C499" s="19"/>
      <c r="D499" s="19"/>
    </row>
    <row r="500" spans="3:4" x14ac:dyDescent="0.2">
      <c r="C500" s="19"/>
      <c r="D500" s="19"/>
    </row>
    <row r="501" spans="3:4" x14ac:dyDescent="0.2">
      <c r="C501" s="19"/>
      <c r="D501" s="19"/>
    </row>
    <row r="502" spans="3:4" x14ac:dyDescent="0.2">
      <c r="C502" s="19"/>
      <c r="D502" s="19"/>
    </row>
    <row r="503" spans="3:4" x14ac:dyDescent="0.2">
      <c r="C503" s="19"/>
      <c r="D503" s="19"/>
    </row>
    <row r="504" spans="3:4" x14ac:dyDescent="0.2">
      <c r="C504" s="19"/>
      <c r="D504" s="19"/>
    </row>
    <row r="505" spans="3:4" x14ac:dyDescent="0.2">
      <c r="C505" s="19"/>
      <c r="D505" s="19"/>
    </row>
    <row r="506" spans="3:4" x14ac:dyDescent="0.2">
      <c r="C506" s="19"/>
      <c r="D506" s="19"/>
    </row>
    <row r="507" spans="3:4" x14ac:dyDescent="0.2">
      <c r="C507" s="19"/>
      <c r="D507" s="19"/>
    </row>
    <row r="508" spans="3:4" x14ac:dyDescent="0.2">
      <c r="C508" s="19"/>
      <c r="D508" s="19"/>
    </row>
    <row r="509" spans="3:4" x14ac:dyDescent="0.2">
      <c r="C509" s="19"/>
      <c r="D509" s="19"/>
    </row>
    <row r="510" spans="3:4" x14ac:dyDescent="0.2">
      <c r="C510" s="19"/>
      <c r="D510" s="19"/>
    </row>
    <row r="511" spans="3:4" x14ac:dyDescent="0.2">
      <c r="C511" s="19"/>
      <c r="D511" s="19"/>
    </row>
    <row r="512" spans="3:4" x14ac:dyDescent="0.2">
      <c r="C512" s="19"/>
      <c r="D512" s="19"/>
    </row>
    <row r="513" spans="3:4" x14ac:dyDescent="0.2">
      <c r="C513" s="19"/>
      <c r="D513" s="19"/>
    </row>
    <row r="514" spans="3:4" x14ac:dyDescent="0.2">
      <c r="C514" s="19"/>
      <c r="D514" s="19"/>
    </row>
    <row r="515" spans="3:4" x14ac:dyDescent="0.2">
      <c r="C515" s="19"/>
      <c r="D515" s="19"/>
    </row>
    <row r="516" spans="3:4" x14ac:dyDescent="0.2">
      <c r="C516" s="19"/>
      <c r="D516" s="19"/>
    </row>
    <row r="517" spans="3:4" x14ac:dyDescent="0.2">
      <c r="C517" s="19"/>
      <c r="D517" s="19"/>
    </row>
    <row r="518" spans="3:4" x14ac:dyDescent="0.2">
      <c r="C518" s="19"/>
      <c r="D518" s="19"/>
    </row>
    <row r="519" spans="3:4" x14ac:dyDescent="0.2">
      <c r="C519" s="19"/>
      <c r="D519" s="19"/>
    </row>
    <row r="520" spans="3:4" x14ac:dyDescent="0.2">
      <c r="C520" s="19"/>
      <c r="D520" s="19"/>
    </row>
    <row r="521" spans="3:4" x14ac:dyDescent="0.2">
      <c r="C521" s="19"/>
      <c r="D521" s="19"/>
    </row>
    <row r="522" spans="3:4" x14ac:dyDescent="0.2">
      <c r="C522" s="19"/>
      <c r="D522" s="19"/>
    </row>
    <row r="523" spans="3:4" x14ac:dyDescent="0.2">
      <c r="C523" s="19"/>
      <c r="D523" s="19"/>
    </row>
    <row r="524" spans="3:4" x14ac:dyDescent="0.2">
      <c r="C524" s="19"/>
      <c r="D524" s="19"/>
    </row>
    <row r="525" spans="3:4" x14ac:dyDescent="0.2">
      <c r="C525" s="19"/>
      <c r="D525" s="19"/>
    </row>
    <row r="526" spans="3:4" x14ac:dyDescent="0.2">
      <c r="C526" s="19"/>
      <c r="D526" s="19"/>
    </row>
    <row r="527" spans="3:4" x14ac:dyDescent="0.2">
      <c r="C527" s="19"/>
      <c r="D527" s="19"/>
    </row>
    <row r="528" spans="3:4" x14ac:dyDescent="0.2">
      <c r="C528" s="19"/>
      <c r="D528" s="19"/>
    </row>
    <row r="529" spans="3:4" x14ac:dyDescent="0.2">
      <c r="C529" s="19"/>
      <c r="D529" s="19"/>
    </row>
    <row r="530" spans="3:4" x14ac:dyDescent="0.2">
      <c r="C530" s="19"/>
      <c r="D530" s="19"/>
    </row>
    <row r="531" spans="3:4" x14ac:dyDescent="0.2">
      <c r="C531" s="19"/>
      <c r="D531" s="19"/>
    </row>
    <row r="532" spans="3:4" x14ac:dyDescent="0.2">
      <c r="C532" s="19"/>
      <c r="D532" s="19"/>
    </row>
    <row r="533" spans="3:4" x14ac:dyDescent="0.2">
      <c r="C533" s="19"/>
      <c r="D533" s="19"/>
    </row>
    <row r="534" spans="3:4" x14ac:dyDescent="0.2">
      <c r="C534" s="19"/>
      <c r="D534" s="19"/>
    </row>
    <row r="535" spans="3:4" x14ac:dyDescent="0.2">
      <c r="C535" s="19"/>
      <c r="D535" s="19"/>
    </row>
    <row r="536" spans="3:4" x14ac:dyDescent="0.2">
      <c r="C536" s="19"/>
      <c r="D536" s="19"/>
    </row>
    <row r="537" spans="3:4" x14ac:dyDescent="0.2">
      <c r="C537" s="19"/>
      <c r="D537" s="19"/>
    </row>
    <row r="538" spans="3:4" x14ac:dyDescent="0.2">
      <c r="C538" s="19"/>
      <c r="D538" s="19"/>
    </row>
    <row r="539" spans="3:4" x14ac:dyDescent="0.2">
      <c r="C539" s="19"/>
      <c r="D539" s="19"/>
    </row>
    <row r="540" spans="3:4" x14ac:dyDescent="0.2">
      <c r="C540" s="19"/>
      <c r="D540" s="19"/>
    </row>
    <row r="541" spans="3:4" x14ac:dyDescent="0.2">
      <c r="C541" s="19"/>
      <c r="D541" s="19"/>
    </row>
    <row r="542" spans="3:4" x14ac:dyDescent="0.2">
      <c r="C542" s="19"/>
      <c r="D542" s="19"/>
    </row>
    <row r="543" spans="3:4" x14ac:dyDescent="0.2">
      <c r="C543" s="19"/>
      <c r="D543" s="19"/>
    </row>
    <row r="544" spans="3:4" x14ac:dyDescent="0.2">
      <c r="C544" s="19"/>
      <c r="D544" s="19"/>
    </row>
    <row r="545" spans="3:4" x14ac:dyDescent="0.2">
      <c r="C545" s="19"/>
      <c r="D545" s="19"/>
    </row>
    <row r="546" spans="3:4" x14ac:dyDescent="0.2">
      <c r="C546" s="19"/>
      <c r="D546" s="19"/>
    </row>
    <row r="547" spans="3:4" x14ac:dyDescent="0.2">
      <c r="C547" s="19"/>
      <c r="D547" s="19"/>
    </row>
    <row r="548" spans="3:4" x14ac:dyDescent="0.2">
      <c r="C548" s="19"/>
      <c r="D548" s="19"/>
    </row>
    <row r="549" spans="3:4" x14ac:dyDescent="0.2">
      <c r="C549" s="19"/>
      <c r="D549" s="19"/>
    </row>
    <row r="550" spans="3:4" x14ac:dyDescent="0.2">
      <c r="C550" s="19"/>
      <c r="D550" s="19"/>
    </row>
    <row r="551" spans="3:4" x14ac:dyDescent="0.2">
      <c r="C551" s="19"/>
      <c r="D551" s="19"/>
    </row>
    <row r="552" spans="3:4" x14ac:dyDescent="0.2">
      <c r="C552" s="19"/>
      <c r="D552" s="19"/>
    </row>
    <row r="553" spans="3:4" x14ac:dyDescent="0.2">
      <c r="C553" s="19"/>
      <c r="D553" s="19"/>
    </row>
    <row r="554" spans="3:4" x14ac:dyDescent="0.2">
      <c r="C554" s="19"/>
      <c r="D554" s="19"/>
    </row>
    <row r="555" spans="3:4" x14ac:dyDescent="0.2">
      <c r="C555" s="19"/>
      <c r="D555" s="19"/>
    </row>
    <row r="556" spans="3:4" x14ac:dyDescent="0.2">
      <c r="C556" s="19"/>
      <c r="D556" s="19"/>
    </row>
    <row r="557" spans="3:4" x14ac:dyDescent="0.2">
      <c r="C557" s="19"/>
      <c r="D557" s="19"/>
    </row>
    <row r="558" spans="3:4" x14ac:dyDescent="0.2">
      <c r="C558" s="19"/>
      <c r="D558" s="19"/>
    </row>
    <row r="559" spans="3:4" x14ac:dyDescent="0.2">
      <c r="C559" s="19"/>
      <c r="D559" s="19"/>
    </row>
    <row r="560" spans="3:4" x14ac:dyDescent="0.2">
      <c r="C560" s="19"/>
      <c r="D560" s="19"/>
    </row>
    <row r="561" spans="3:4" x14ac:dyDescent="0.2">
      <c r="C561" s="19"/>
      <c r="D561" s="19"/>
    </row>
    <row r="562" spans="3:4" x14ac:dyDescent="0.2">
      <c r="C562" s="19"/>
      <c r="D562" s="19"/>
    </row>
    <row r="563" spans="3:4" x14ac:dyDescent="0.2">
      <c r="C563" s="19"/>
      <c r="D563" s="19"/>
    </row>
    <row r="564" spans="3:4" x14ac:dyDescent="0.2">
      <c r="C564" s="19"/>
      <c r="D564" s="19"/>
    </row>
    <row r="565" spans="3:4" x14ac:dyDescent="0.2">
      <c r="C565" s="19"/>
      <c r="D565" s="19"/>
    </row>
    <row r="566" spans="3:4" x14ac:dyDescent="0.2">
      <c r="C566" s="19"/>
      <c r="D566" s="19"/>
    </row>
    <row r="567" spans="3:4" x14ac:dyDescent="0.2">
      <c r="C567" s="19"/>
      <c r="D567" s="19"/>
    </row>
    <row r="568" spans="3:4" x14ac:dyDescent="0.2">
      <c r="C568" s="19"/>
      <c r="D568" s="19"/>
    </row>
    <row r="569" spans="3:4" x14ac:dyDescent="0.2">
      <c r="C569" s="19"/>
      <c r="D569" s="19"/>
    </row>
    <row r="570" spans="3:4" x14ac:dyDescent="0.2">
      <c r="C570" s="19"/>
      <c r="D570" s="19"/>
    </row>
    <row r="571" spans="3:4" x14ac:dyDescent="0.2">
      <c r="C571" s="19"/>
      <c r="D571" s="19"/>
    </row>
    <row r="572" spans="3:4" x14ac:dyDescent="0.2">
      <c r="C572" s="19"/>
      <c r="D572" s="19"/>
    </row>
    <row r="573" spans="3:4" x14ac:dyDescent="0.2">
      <c r="C573" s="19"/>
      <c r="D573" s="19"/>
    </row>
    <row r="574" spans="3:4" x14ac:dyDescent="0.2">
      <c r="C574" s="19"/>
      <c r="D574" s="19"/>
    </row>
    <row r="575" spans="3:4" x14ac:dyDescent="0.2">
      <c r="C575" s="19"/>
      <c r="D575" s="19"/>
    </row>
    <row r="576" spans="3:4" x14ac:dyDescent="0.2">
      <c r="C576" s="19"/>
      <c r="D576" s="19"/>
    </row>
    <row r="577" spans="3:4" x14ac:dyDescent="0.2">
      <c r="C577" s="19"/>
      <c r="D577" s="19"/>
    </row>
    <row r="578" spans="3:4" x14ac:dyDescent="0.2">
      <c r="C578" s="19"/>
      <c r="D578" s="19"/>
    </row>
    <row r="579" spans="3:4" x14ac:dyDescent="0.2">
      <c r="C579" s="19"/>
      <c r="D579" s="19"/>
    </row>
    <row r="580" spans="3:4" x14ac:dyDescent="0.2">
      <c r="C580" s="19"/>
      <c r="D580" s="19"/>
    </row>
    <row r="581" spans="3:4" x14ac:dyDescent="0.2">
      <c r="C581" s="19"/>
      <c r="D581" s="19"/>
    </row>
    <row r="582" spans="3:4" x14ac:dyDescent="0.2">
      <c r="C582" s="19"/>
      <c r="D582" s="19"/>
    </row>
    <row r="583" spans="3:4" x14ac:dyDescent="0.2">
      <c r="C583" s="19"/>
      <c r="D583" s="19"/>
    </row>
    <row r="584" spans="3:4" x14ac:dyDescent="0.2">
      <c r="C584" s="19"/>
      <c r="D584" s="19"/>
    </row>
    <row r="585" spans="3:4" x14ac:dyDescent="0.2">
      <c r="C585" s="19"/>
      <c r="D585" s="19"/>
    </row>
    <row r="586" spans="3:4" x14ac:dyDescent="0.2">
      <c r="C586" s="19"/>
      <c r="D586" s="19"/>
    </row>
    <row r="587" spans="3:4" x14ac:dyDescent="0.2">
      <c r="C587" s="19"/>
      <c r="D587" s="19"/>
    </row>
    <row r="588" spans="3:4" x14ac:dyDescent="0.2">
      <c r="C588" s="19"/>
      <c r="D588" s="19"/>
    </row>
    <row r="589" spans="3:4" x14ac:dyDescent="0.2">
      <c r="C589" s="19"/>
      <c r="D589" s="19"/>
    </row>
    <row r="590" spans="3:4" x14ac:dyDescent="0.2">
      <c r="C590" s="19"/>
      <c r="D590" s="19"/>
    </row>
    <row r="591" spans="3:4" x14ac:dyDescent="0.2">
      <c r="C591" s="19"/>
      <c r="D591" s="19"/>
    </row>
    <row r="592" spans="3:4" x14ac:dyDescent="0.2">
      <c r="C592" s="19"/>
      <c r="D592" s="19"/>
    </row>
    <row r="593" spans="3:4" x14ac:dyDescent="0.2">
      <c r="C593" s="19"/>
      <c r="D593" s="19"/>
    </row>
    <row r="594" spans="3:4" x14ac:dyDescent="0.2">
      <c r="C594" s="19"/>
      <c r="D594" s="19"/>
    </row>
    <row r="595" spans="3:4" x14ac:dyDescent="0.2">
      <c r="C595" s="19"/>
      <c r="D595" s="19"/>
    </row>
    <row r="596" spans="3:4" x14ac:dyDescent="0.2">
      <c r="C596" s="19"/>
      <c r="D596" s="19"/>
    </row>
    <row r="597" spans="3:4" x14ac:dyDescent="0.2">
      <c r="C597" s="19"/>
      <c r="D597" s="19"/>
    </row>
    <row r="598" spans="3:4" x14ac:dyDescent="0.2">
      <c r="C598" s="19"/>
      <c r="D598" s="19"/>
    </row>
    <row r="599" spans="3:4" x14ac:dyDescent="0.2">
      <c r="C599" s="19"/>
      <c r="D599" s="19"/>
    </row>
    <row r="600" spans="3:4" x14ac:dyDescent="0.2">
      <c r="C600" s="19"/>
      <c r="D600" s="19"/>
    </row>
    <row r="601" spans="3:4" x14ac:dyDescent="0.2">
      <c r="C601" s="19"/>
      <c r="D601" s="19"/>
    </row>
    <row r="602" spans="3:4" x14ac:dyDescent="0.2">
      <c r="C602" s="19"/>
      <c r="D602" s="19"/>
    </row>
    <row r="603" spans="3:4" x14ac:dyDescent="0.2">
      <c r="C603" s="19"/>
      <c r="D603" s="19"/>
    </row>
    <row r="604" spans="3:4" x14ac:dyDescent="0.2">
      <c r="C604" s="19"/>
      <c r="D604" s="19"/>
    </row>
    <row r="605" spans="3:4" x14ac:dyDescent="0.2">
      <c r="C605" s="19"/>
      <c r="D605" s="19"/>
    </row>
    <row r="606" spans="3:4" x14ac:dyDescent="0.2">
      <c r="C606" s="19"/>
      <c r="D606" s="19"/>
    </row>
    <row r="607" spans="3:4" x14ac:dyDescent="0.2">
      <c r="C607" s="19"/>
      <c r="D607" s="19"/>
    </row>
    <row r="608" spans="3:4" x14ac:dyDescent="0.2">
      <c r="C608" s="19"/>
      <c r="D608" s="19"/>
    </row>
    <row r="609" spans="3:4" x14ac:dyDescent="0.2">
      <c r="C609" s="19"/>
      <c r="D609" s="19"/>
    </row>
    <row r="610" spans="3:4" x14ac:dyDescent="0.2">
      <c r="C610" s="19"/>
      <c r="D610" s="19"/>
    </row>
    <row r="611" spans="3:4" x14ac:dyDescent="0.2">
      <c r="C611" s="19"/>
      <c r="D611" s="19"/>
    </row>
    <row r="612" spans="3:4" x14ac:dyDescent="0.2">
      <c r="C612" s="19"/>
      <c r="D612" s="19"/>
    </row>
    <row r="613" spans="3:4" x14ac:dyDescent="0.2">
      <c r="C613" s="19"/>
      <c r="D613" s="19"/>
    </row>
    <row r="614" spans="3:4" x14ac:dyDescent="0.2">
      <c r="C614" s="19"/>
      <c r="D614" s="19"/>
    </row>
    <row r="615" spans="3:4" x14ac:dyDescent="0.2">
      <c r="C615" s="19"/>
      <c r="D615" s="19"/>
    </row>
    <row r="616" spans="3:4" x14ac:dyDescent="0.2">
      <c r="C616" s="19"/>
      <c r="D616" s="19"/>
    </row>
    <row r="617" spans="3:4" x14ac:dyDescent="0.2">
      <c r="C617" s="19"/>
      <c r="D617" s="19"/>
    </row>
    <row r="618" spans="3:4" x14ac:dyDescent="0.2">
      <c r="C618" s="19"/>
      <c r="D618" s="19"/>
    </row>
    <row r="619" spans="3:4" x14ac:dyDescent="0.2">
      <c r="C619" s="19"/>
      <c r="D619" s="19"/>
    </row>
    <row r="620" spans="3:4" x14ac:dyDescent="0.2">
      <c r="C620" s="19"/>
      <c r="D620" s="19"/>
    </row>
    <row r="621" spans="3:4" x14ac:dyDescent="0.2">
      <c r="C621" s="19"/>
      <c r="D621" s="19"/>
    </row>
    <row r="622" spans="3:4" x14ac:dyDescent="0.2">
      <c r="C622" s="19"/>
      <c r="D622" s="19"/>
    </row>
    <row r="623" spans="3:4" x14ac:dyDescent="0.2">
      <c r="C623" s="19"/>
      <c r="D623" s="19"/>
    </row>
    <row r="624" spans="3:4" x14ac:dyDescent="0.2">
      <c r="C624" s="19"/>
      <c r="D624" s="19"/>
    </row>
    <row r="625" spans="3:4" x14ac:dyDescent="0.2">
      <c r="C625" s="19"/>
      <c r="D625" s="19"/>
    </row>
    <row r="626" spans="3:4" x14ac:dyDescent="0.2">
      <c r="C626" s="19"/>
      <c r="D626" s="19"/>
    </row>
    <row r="627" spans="3:4" x14ac:dyDescent="0.2">
      <c r="C627" s="19"/>
      <c r="D627" s="19"/>
    </row>
    <row r="628" spans="3:4" x14ac:dyDescent="0.2">
      <c r="C628" s="19"/>
      <c r="D628" s="19"/>
    </row>
    <row r="629" spans="3:4" x14ac:dyDescent="0.2">
      <c r="C629" s="19"/>
      <c r="D629" s="19"/>
    </row>
    <row r="630" spans="3:4" x14ac:dyDescent="0.2">
      <c r="C630" s="19"/>
      <c r="D630" s="19"/>
    </row>
    <row r="631" spans="3:4" x14ac:dyDescent="0.2">
      <c r="C631" s="19"/>
      <c r="D631" s="19"/>
    </row>
    <row r="632" spans="3:4" x14ac:dyDescent="0.2">
      <c r="C632" s="19"/>
      <c r="D632" s="19"/>
    </row>
    <row r="633" spans="3:4" x14ac:dyDescent="0.2">
      <c r="C633" s="19"/>
      <c r="D633" s="19"/>
    </row>
    <row r="634" spans="3:4" x14ac:dyDescent="0.2">
      <c r="C634" s="19"/>
      <c r="D634" s="19"/>
    </row>
    <row r="635" spans="3:4" x14ac:dyDescent="0.2">
      <c r="C635" s="19"/>
      <c r="D635" s="19"/>
    </row>
    <row r="636" spans="3:4" x14ac:dyDescent="0.2">
      <c r="C636" s="19"/>
      <c r="D636" s="19"/>
    </row>
    <row r="637" spans="3:4" x14ac:dyDescent="0.2">
      <c r="C637" s="19"/>
      <c r="D637" s="19"/>
    </row>
    <row r="638" spans="3:4" x14ac:dyDescent="0.2">
      <c r="C638" s="19"/>
      <c r="D638" s="19"/>
    </row>
    <row r="639" spans="3:4" x14ac:dyDescent="0.2">
      <c r="C639" s="19"/>
      <c r="D639" s="19"/>
    </row>
    <row r="640" spans="3:4" x14ac:dyDescent="0.2">
      <c r="C640" s="19"/>
      <c r="D640" s="19"/>
    </row>
    <row r="641" spans="3:4" x14ac:dyDescent="0.2">
      <c r="C641" s="19"/>
      <c r="D641" s="19"/>
    </row>
    <row r="642" spans="3:4" x14ac:dyDescent="0.2">
      <c r="C642" s="19"/>
      <c r="D642" s="19"/>
    </row>
    <row r="643" spans="3:4" x14ac:dyDescent="0.2">
      <c r="C643" s="19"/>
      <c r="D643" s="19"/>
    </row>
    <row r="644" spans="3:4" x14ac:dyDescent="0.2">
      <c r="C644" s="19"/>
      <c r="D644" s="19"/>
    </row>
    <row r="645" spans="3:4" x14ac:dyDescent="0.2">
      <c r="C645" s="19"/>
      <c r="D645" s="19"/>
    </row>
    <row r="646" spans="3:4" x14ac:dyDescent="0.2">
      <c r="C646" s="19"/>
      <c r="D646" s="19"/>
    </row>
    <row r="647" spans="3:4" x14ac:dyDescent="0.2">
      <c r="C647" s="19"/>
      <c r="D647" s="19"/>
    </row>
    <row r="648" spans="3:4" x14ac:dyDescent="0.2">
      <c r="C648" s="19"/>
      <c r="D648" s="19"/>
    </row>
    <row r="649" spans="3:4" x14ac:dyDescent="0.2">
      <c r="C649" s="19"/>
      <c r="D649" s="19"/>
    </row>
    <row r="650" spans="3:4" x14ac:dyDescent="0.2">
      <c r="C650" s="19"/>
      <c r="D650" s="19"/>
    </row>
    <row r="651" spans="3:4" x14ac:dyDescent="0.2">
      <c r="C651" s="19"/>
      <c r="D651" s="19"/>
    </row>
    <row r="652" spans="3:4" x14ac:dyDescent="0.2">
      <c r="C652" s="19"/>
      <c r="D652" s="19"/>
    </row>
    <row r="653" spans="3:4" x14ac:dyDescent="0.2">
      <c r="C653" s="19"/>
      <c r="D653" s="19"/>
    </row>
    <row r="654" spans="3:4" x14ac:dyDescent="0.2">
      <c r="C654" s="19"/>
      <c r="D654" s="19"/>
    </row>
    <row r="655" spans="3:4" x14ac:dyDescent="0.2">
      <c r="C655" s="19"/>
      <c r="D655" s="19"/>
    </row>
    <row r="656" spans="3:4" x14ac:dyDescent="0.2">
      <c r="C656" s="19"/>
      <c r="D656" s="19"/>
    </row>
    <row r="657" spans="3:4" x14ac:dyDescent="0.2">
      <c r="C657" s="19"/>
      <c r="D657" s="19"/>
    </row>
    <row r="658" spans="3:4" x14ac:dyDescent="0.2">
      <c r="C658" s="19"/>
      <c r="D658" s="19"/>
    </row>
    <row r="659" spans="3:4" x14ac:dyDescent="0.2">
      <c r="C659" s="19"/>
      <c r="D659" s="19"/>
    </row>
    <row r="660" spans="3:4" x14ac:dyDescent="0.2">
      <c r="C660" s="19"/>
      <c r="D660" s="19"/>
    </row>
    <row r="661" spans="3:4" x14ac:dyDescent="0.2">
      <c r="C661" s="19"/>
      <c r="D661" s="19"/>
    </row>
    <row r="662" spans="3:4" x14ac:dyDescent="0.2">
      <c r="C662" s="19"/>
      <c r="D662" s="19"/>
    </row>
    <row r="663" spans="3:4" x14ac:dyDescent="0.2">
      <c r="C663" s="19"/>
      <c r="D663" s="19"/>
    </row>
    <row r="664" spans="3:4" x14ac:dyDescent="0.2">
      <c r="C664" s="19"/>
      <c r="D664" s="19"/>
    </row>
    <row r="665" spans="3:4" x14ac:dyDescent="0.2">
      <c r="C665" s="19"/>
      <c r="D665" s="19"/>
    </row>
    <row r="666" spans="3:4" x14ac:dyDescent="0.2">
      <c r="C666" s="19"/>
      <c r="D666" s="19"/>
    </row>
    <row r="667" spans="3:4" x14ac:dyDescent="0.2">
      <c r="C667" s="19"/>
      <c r="D667" s="19"/>
    </row>
    <row r="668" spans="3:4" x14ac:dyDescent="0.2">
      <c r="C668" s="19"/>
      <c r="D668" s="19"/>
    </row>
    <row r="669" spans="3:4" x14ac:dyDescent="0.2">
      <c r="C669" s="19"/>
      <c r="D669" s="19"/>
    </row>
    <row r="670" spans="3:4" x14ac:dyDescent="0.2">
      <c r="C670" s="19"/>
      <c r="D670" s="19"/>
    </row>
    <row r="671" spans="3:4" x14ac:dyDescent="0.2">
      <c r="C671" s="19"/>
      <c r="D671" s="19"/>
    </row>
    <row r="672" spans="3:4" x14ac:dyDescent="0.2">
      <c r="C672" s="19"/>
      <c r="D672" s="19"/>
    </row>
    <row r="673" spans="3:4" x14ac:dyDescent="0.2">
      <c r="C673" s="19"/>
      <c r="D673" s="19"/>
    </row>
    <row r="674" spans="3:4" x14ac:dyDescent="0.2">
      <c r="C674" s="19"/>
      <c r="D674" s="19"/>
    </row>
    <row r="675" spans="3:4" x14ac:dyDescent="0.2">
      <c r="C675" s="19"/>
      <c r="D675" s="19"/>
    </row>
    <row r="676" spans="3:4" x14ac:dyDescent="0.2">
      <c r="C676" s="19"/>
      <c r="D676" s="19"/>
    </row>
    <row r="677" spans="3:4" x14ac:dyDescent="0.2">
      <c r="C677" s="19"/>
      <c r="D677" s="19"/>
    </row>
    <row r="678" spans="3:4" x14ac:dyDescent="0.2">
      <c r="C678" s="19"/>
      <c r="D678" s="19"/>
    </row>
    <row r="679" spans="3:4" x14ac:dyDescent="0.2">
      <c r="C679" s="19"/>
      <c r="D679" s="19"/>
    </row>
    <row r="680" spans="3:4" x14ac:dyDescent="0.2">
      <c r="C680" s="19"/>
      <c r="D680" s="19"/>
    </row>
    <row r="681" spans="3:4" x14ac:dyDescent="0.2">
      <c r="C681" s="19"/>
      <c r="D681" s="19"/>
    </row>
    <row r="682" spans="3:4" x14ac:dyDescent="0.2">
      <c r="C682" s="19"/>
      <c r="D682" s="19"/>
    </row>
    <row r="683" spans="3:4" x14ac:dyDescent="0.2">
      <c r="C683" s="19"/>
      <c r="D683" s="19"/>
    </row>
    <row r="684" spans="3:4" x14ac:dyDescent="0.2">
      <c r="C684" s="19"/>
      <c r="D684" s="19"/>
    </row>
    <row r="685" spans="3:4" x14ac:dyDescent="0.2">
      <c r="C685" s="19"/>
      <c r="D685" s="19"/>
    </row>
    <row r="686" spans="3:4" x14ac:dyDescent="0.2">
      <c r="C686" s="19"/>
      <c r="D686" s="19"/>
    </row>
    <row r="687" spans="3:4" x14ac:dyDescent="0.2">
      <c r="C687" s="19"/>
      <c r="D687" s="19"/>
    </row>
    <row r="688" spans="3:4" x14ac:dyDescent="0.2">
      <c r="C688" s="19"/>
      <c r="D688" s="19"/>
    </row>
    <row r="689" spans="3:4" x14ac:dyDescent="0.2">
      <c r="C689" s="19"/>
      <c r="D689" s="19"/>
    </row>
    <row r="690" spans="3:4" x14ac:dyDescent="0.2">
      <c r="C690" s="19"/>
      <c r="D690" s="19"/>
    </row>
    <row r="691" spans="3:4" x14ac:dyDescent="0.2">
      <c r="C691" s="19"/>
      <c r="D691" s="19"/>
    </row>
    <row r="692" spans="3:4" x14ac:dyDescent="0.2">
      <c r="C692" s="19"/>
      <c r="D692" s="19"/>
    </row>
    <row r="693" spans="3:4" x14ac:dyDescent="0.2">
      <c r="C693" s="19"/>
      <c r="D693" s="19"/>
    </row>
    <row r="694" spans="3:4" x14ac:dyDescent="0.2">
      <c r="C694" s="19"/>
      <c r="D694" s="19"/>
    </row>
    <row r="695" spans="3:4" x14ac:dyDescent="0.2">
      <c r="C695" s="19"/>
      <c r="D695" s="19"/>
    </row>
    <row r="696" spans="3:4" x14ac:dyDescent="0.2">
      <c r="C696" s="19"/>
      <c r="D696" s="19"/>
    </row>
    <row r="697" spans="3:4" x14ac:dyDescent="0.2">
      <c r="C697" s="19"/>
      <c r="D697" s="19"/>
    </row>
    <row r="698" spans="3:4" x14ac:dyDescent="0.2">
      <c r="C698" s="19"/>
      <c r="D698" s="19"/>
    </row>
    <row r="699" spans="3:4" x14ac:dyDescent="0.2">
      <c r="C699" s="19"/>
      <c r="D699" s="19"/>
    </row>
    <row r="700" spans="3:4" x14ac:dyDescent="0.2">
      <c r="C700" s="19"/>
      <c r="D700" s="19"/>
    </row>
    <row r="701" spans="3:4" x14ac:dyDescent="0.2">
      <c r="C701" s="19"/>
      <c r="D701" s="19"/>
    </row>
    <row r="702" spans="3:4" x14ac:dyDescent="0.2">
      <c r="C702" s="19"/>
      <c r="D702" s="19"/>
    </row>
    <row r="703" spans="3:4" x14ac:dyDescent="0.2">
      <c r="C703" s="19"/>
      <c r="D703" s="19"/>
    </row>
    <row r="704" spans="3:4" x14ac:dyDescent="0.2">
      <c r="C704" s="19"/>
      <c r="D704" s="19"/>
    </row>
    <row r="705" spans="3:4" x14ac:dyDescent="0.2">
      <c r="C705" s="19"/>
      <c r="D705" s="19"/>
    </row>
    <row r="706" spans="3:4" x14ac:dyDescent="0.2">
      <c r="C706" s="19"/>
      <c r="D706" s="19"/>
    </row>
    <row r="707" spans="3:4" x14ac:dyDescent="0.2">
      <c r="C707" s="19"/>
      <c r="D707" s="19"/>
    </row>
    <row r="708" spans="3:4" x14ac:dyDescent="0.2">
      <c r="C708" s="19"/>
      <c r="D708" s="19"/>
    </row>
    <row r="709" spans="3:4" x14ac:dyDescent="0.2">
      <c r="C709" s="19"/>
      <c r="D709" s="19"/>
    </row>
    <row r="710" spans="3:4" x14ac:dyDescent="0.2">
      <c r="C710" s="19"/>
      <c r="D710" s="19"/>
    </row>
    <row r="711" spans="3:4" x14ac:dyDescent="0.2">
      <c r="C711" s="19"/>
      <c r="D711" s="19"/>
    </row>
    <row r="712" spans="3:4" x14ac:dyDescent="0.2">
      <c r="C712" s="19"/>
      <c r="D712" s="19"/>
    </row>
    <row r="713" spans="3:4" x14ac:dyDescent="0.2">
      <c r="C713" s="19"/>
      <c r="D713" s="19"/>
    </row>
    <row r="714" spans="3:4" x14ac:dyDescent="0.2">
      <c r="C714" s="19"/>
      <c r="D714" s="19"/>
    </row>
    <row r="715" spans="3:4" x14ac:dyDescent="0.2">
      <c r="C715" s="19"/>
      <c r="D715" s="19"/>
    </row>
    <row r="716" spans="3:4" x14ac:dyDescent="0.2">
      <c r="C716" s="19"/>
      <c r="D716" s="19"/>
    </row>
    <row r="717" spans="3:4" x14ac:dyDescent="0.2">
      <c r="C717" s="19"/>
      <c r="D717" s="19"/>
    </row>
    <row r="718" spans="3:4" x14ac:dyDescent="0.2">
      <c r="C718" s="19"/>
      <c r="D718" s="19"/>
    </row>
    <row r="719" spans="3:4" x14ac:dyDescent="0.2">
      <c r="C719" s="19"/>
      <c r="D719" s="19"/>
    </row>
    <row r="720" spans="3:4" x14ac:dyDescent="0.2">
      <c r="C720" s="19"/>
      <c r="D720" s="19"/>
    </row>
    <row r="721" spans="3:4" x14ac:dyDescent="0.2">
      <c r="C721" s="19"/>
      <c r="D721" s="19"/>
    </row>
    <row r="722" spans="3:4" x14ac:dyDescent="0.2">
      <c r="C722" s="19"/>
      <c r="D722" s="19"/>
    </row>
    <row r="723" spans="3:4" x14ac:dyDescent="0.2">
      <c r="C723" s="19"/>
      <c r="D723" s="19"/>
    </row>
    <row r="724" spans="3:4" x14ac:dyDescent="0.2">
      <c r="C724" s="19"/>
      <c r="D724" s="19"/>
    </row>
    <row r="725" spans="3:4" x14ac:dyDescent="0.2">
      <c r="C725" s="19"/>
      <c r="D725" s="19"/>
    </row>
    <row r="726" spans="3:4" x14ac:dyDescent="0.2">
      <c r="C726" s="19"/>
      <c r="D726" s="19"/>
    </row>
    <row r="727" spans="3:4" x14ac:dyDescent="0.2">
      <c r="C727" s="19"/>
      <c r="D727" s="19"/>
    </row>
    <row r="728" spans="3:4" x14ac:dyDescent="0.2">
      <c r="C728" s="19"/>
      <c r="D728" s="19"/>
    </row>
    <row r="729" spans="3:4" x14ac:dyDescent="0.2">
      <c r="C729" s="19"/>
      <c r="D729" s="19"/>
    </row>
    <row r="730" spans="3:4" x14ac:dyDescent="0.2">
      <c r="C730" s="19"/>
      <c r="D730" s="19"/>
    </row>
    <row r="731" spans="3:4" x14ac:dyDescent="0.2">
      <c r="C731" s="19"/>
      <c r="D731" s="19"/>
    </row>
    <row r="732" spans="3:4" x14ac:dyDescent="0.2">
      <c r="C732" s="19"/>
      <c r="D732" s="19"/>
    </row>
    <row r="733" spans="3:4" x14ac:dyDescent="0.2">
      <c r="C733" s="19"/>
      <c r="D733" s="19"/>
    </row>
    <row r="734" spans="3:4" x14ac:dyDescent="0.2">
      <c r="C734" s="19"/>
      <c r="D734" s="19"/>
    </row>
    <row r="735" spans="3:4" x14ac:dyDescent="0.2">
      <c r="C735" s="19"/>
      <c r="D735" s="19"/>
    </row>
    <row r="736" spans="3:4" x14ac:dyDescent="0.2">
      <c r="C736" s="19"/>
      <c r="D736" s="19"/>
    </row>
    <row r="737" spans="3:4" x14ac:dyDescent="0.2">
      <c r="C737" s="19"/>
      <c r="D737" s="19"/>
    </row>
    <row r="738" spans="3:4" x14ac:dyDescent="0.2">
      <c r="C738" s="19"/>
      <c r="D738" s="19"/>
    </row>
    <row r="739" spans="3:4" x14ac:dyDescent="0.2">
      <c r="C739" s="19"/>
      <c r="D739" s="19"/>
    </row>
    <row r="740" spans="3:4" x14ac:dyDescent="0.2">
      <c r="C740" s="19"/>
      <c r="D740" s="19"/>
    </row>
    <row r="741" spans="3:4" x14ac:dyDescent="0.2">
      <c r="C741" s="19"/>
      <c r="D741" s="19"/>
    </row>
    <row r="742" spans="3:4" x14ac:dyDescent="0.2">
      <c r="C742" s="19"/>
      <c r="D742" s="19"/>
    </row>
    <row r="743" spans="3:4" x14ac:dyDescent="0.2">
      <c r="C743" s="19"/>
      <c r="D743" s="19"/>
    </row>
    <row r="744" spans="3:4" x14ac:dyDescent="0.2">
      <c r="C744" s="19"/>
      <c r="D744" s="19"/>
    </row>
    <row r="745" spans="3:4" x14ac:dyDescent="0.2">
      <c r="C745" s="19"/>
      <c r="D745" s="19"/>
    </row>
    <row r="746" spans="3:4" x14ac:dyDescent="0.2">
      <c r="C746" s="19"/>
      <c r="D746" s="19"/>
    </row>
    <row r="747" spans="3:4" x14ac:dyDescent="0.2">
      <c r="C747" s="19"/>
      <c r="D747" s="19"/>
    </row>
    <row r="748" spans="3:4" x14ac:dyDescent="0.2">
      <c r="C748" s="19"/>
      <c r="D748" s="19"/>
    </row>
    <row r="749" spans="3:4" x14ac:dyDescent="0.2">
      <c r="C749" s="19"/>
      <c r="D749" s="19"/>
    </row>
    <row r="750" spans="3:4" x14ac:dyDescent="0.2">
      <c r="C750" s="19"/>
      <c r="D750" s="19"/>
    </row>
    <row r="751" spans="3:4" x14ac:dyDescent="0.2">
      <c r="C751" s="19"/>
      <c r="D751" s="19"/>
    </row>
    <row r="752" spans="3:4" x14ac:dyDescent="0.2">
      <c r="C752" s="19"/>
      <c r="D752" s="19"/>
    </row>
    <row r="753" spans="3:4" x14ac:dyDescent="0.2">
      <c r="C753" s="19"/>
      <c r="D753" s="19"/>
    </row>
    <row r="754" spans="3:4" x14ac:dyDescent="0.2">
      <c r="C754" s="19"/>
      <c r="D754" s="19"/>
    </row>
    <row r="755" spans="3:4" x14ac:dyDescent="0.2">
      <c r="C755" s="19"/>
      <c r="D755" s="19"/>
    </row>
    <row r="756" spans="3:4" x14ac:dyDescent="0.2">
      <c r="C756" s="19"/>
      <c r="D756" s="19"/>
    </row>
    <row r="757" spans="3:4" x14ac:dyDescent="0.2">
      <c r="C757" s="19"/>
      <c r="D757" s="19"/>
    </row>
    <row r="758" spans="3:4" x14ac:dyDescent="0.2">
      <c r="C758" s="19"/>
      <c r="D758" s="19"/>
    </row>
    <row r="759" spans="3:4" x14ac:dyDescent="0.2">
      <c r="C759" s="19"/>
      <c r="D759" s="19"/>
    </row>
    <row r="760" spans="3:4" x14ac:dyDescent="0.2">
      <c r="C760" s="19"/>
      <c r="D760" s="19"/>
    </row>
    <row r="761" spans="3:4" x14ac:dyDescent="0.2">
      <c r="C761" s="19"/>
      <c r="D761" s="19"/>
    </row>
    <row r="762" spans="3:4" x14ac:dyDescent="0.2">
      <c r="C762" s="19"/>
      <c r="D762" s="19"/>
    </row>
    <row r="763" spans="3:4" x14ac:dyDescent="0.2">
      <c r="C763" s="19"/>
      <c r="D763" s="19"/>
    </row>
    <row r="764" spans="3:4" x14ac:dyDescent="0.2">
      <c r="C764" s="19"/>
      <c r="D764" s="19"/>
    </row>
    <row r="765" spans="3:4" x14ac:dyDescent="0.2">
      <c r="C765" s="19"/>
      <c r="D765" s="19"/>
    </row>
    <row r="766" spans="3:4" x14ac:dyDescent="0.2">
      <c r="C766" s="19"/>
      <c r="D766" s="19"/>
    </row>
    <row r="767" spans="3:4" x14ac:dyDescent="0.2">
      <c r="C767" s="19"/>
      <c r="D767" s="19"/>
    </row>
    <row r="768" spans="3:4" x14ac:dyDescent="0.2">
      <c r="C768" s="19"/>
      <c r="D768" s="19"/>
    </row>
    <row r="769" spans="3:4" x14ac:dyDescent="0.2">
      <c r="C769" s="19"/>
      <c r="D769" s="19"/>
    </row>
    <row r="770" spans="3:4" x14ac:dyDescent="0.2">
      <c r="C770" s="19"/>
      <c r="D770" s="19"/>
    </row>
    <row r="771" spans="3:4" x14ac:dyDescent="0.2">
      <c r="C771" s="19"/>
      <c r="D771" s="19"/>
    </row>
    <row r="772" spans="3:4" x14ac:dyDescent="0.2">
      <c r="C772" s="19"/>
      <c r="D772" s="19"/>
    </row>
    <row r="773" spans="3:4" x14ac:dyDescent="0.2">
      <c r="C773" s="19"/>
      <c r="D773" s="19"/>
    </row>
    <row r="774" spans="3:4" x14ac:dyDescent="0.2">
      <c r="C774" s="19"/>
      <c r="D774" s="19"/>
    </row>
    <row r="775" spans="3:4" x14ac:dyDescent="0.2">
      <c r="C775" s="19"/>
      <c r="D775" s="19"/>
    </row>
    <row r="776" spans="3:4" x14ac:dyDescent="0.2">
      <c r="C776" s="19"/>
      <c r="D776" s="19"/>
    </row>
    <row r="777" spans="3:4" x14ac:dyDescent="0.2">
      <c r="C777" s="19"/>
      <c r="D777" s="19"/>
    </row>
    <row r="778" spans="3:4" x14ac:dyDescent="0.2">
      <c r="C778" s="19"/>
      <c r="D778" s="19"/>
    </row>
    <row r="779" spans="3:4" x14ac:dyDescent="0.2">
      <c r="C779" s="19"/>
      <c r="D779" s="19"/>
    </row>
    <row r="780" spans="3:4" x14ac:dyDescent="0.2">
      <c r="C780" s="19"/>
      <c r="D780" s="19"/>
    </row>
    <row r="781" spans="3:4" x14ac:dyDescent="0.2">
      <c r="C781" s="19"/>
      <c r="D781" s="19"/>
    </row>
    <row r="782" spans="3:4" x14ac:dyDescent="0.2">
      <c r="C782" s="19"/>
      <c r="D782" s="19"/>
    </row>
    <row r="783" spans="3:4" x14ac:dyDescent="0.2">
      <c r="C783" s="19"/>
      <c r="D783" s="19"/>
    </row>
    <row r="784" spans="3:4" x14ac:dyDescent="0.2">
      <c r="C784" s="19"/>
      <c r="D784" s="19"/>
    </row>
    <row r="785" spans="3:4" x14ac:dyDescent="0.2">
      <c r="C785" s="19"/>
      <c r="D785" s="19"/>
    </row>
    <row r="786" spans="3:4" x14ac:dyDescent="0.2">
      <c r="C786" s="19"/>
      <c r="D786" s="19"/>
    </row>
    <row r="787" spans="3:4" x14ac:dyDescent="0.2">
      <c r="C787" s="19"/>
      <c r="D787" s="19"/>
    </row>
    <row r="788" spans="3:4" x14ac:dyDescent="0.2">
      <c r="C788" s="19"/>
      <c r="D788" s="19"/>
    </row>
    <row r="789" spans="3:4" x14ac:dyDescent="0.2">
      <c r="C789" s="19"/>
      <c r="D789" s="19"/>
    </row>
    <row r="790" spans="3:4" x14ac:dyDescent="0.2">
      <c r="C790" s="19"/>
      <c r="D790" s="19"/>
    </row>
    <row r="791" spans="3:4" x14ac:dyDescent="0.2">
      <c r="C791" s="19"/>
      <c r="D791" s="19"/>
    </row>
    <row r="792" spans="3:4" x14ac:dyDescent="0.2">
      <c r="C792" s="19"/>
      <c r="D792" s="19"/>
    </row>
    <row r="793" spans="3:4" x14ac:dyDescent="0.2">
      <c r="C793" s="19"/>
      <c r="D793" s="19"/>
    </row>
    <row r="794" spans="3:4" x14ac:dyDescent="0.2">
      <c r="C794" s="19"/>
      <c r="D794" s="19"/>
    </row>
    <row r="795" spans="3:4" x14ac:dyDescent="0.2">
      <c r="C795" s="19"/>
      <c r="D795" s="19"/>
    </row>
    <row r="796" spans="3:4" x14ac:dyDescent="0.2">
      <c r="C796" s="19"/>
      <c r="D796" s="19"/>
    </row>
    <row r="797" spans="3:4" x14ac:dyDescent="0.2">
      <c r="C797" s="19"/>
      <c r="D797" s="19"/>
    </row>
    <row r="798" spans="3:4" x14ac:dyDescent="0.2">
      <c r="C798" s="19"/>
      <c r="D798" s="19"/>
    </row>
    <row r="799" spans="3:4" x14ac:dyDescent="0.2">
      <c r="C799" s="19"/>
      <c r="D799" s="19"/>
    </row>
    <row r="800" spans="3:4" x14ac:dyDescent="0.2">
      <c r="C800" s="19"/>
      <c r="D800" s="19"/>
    </row>
    <row r="801" spans="3:4" x14ac:dyDescent="0.2">
      <c r="C801" s="19"/>
      <c r="D801" s="19"/>
    </row>
    <row r="802" spans="3:4" x14ac:dyDescent="0.2">
      <c r="C802" s="19"/>
      <c r="D802" s="19"/>
    </row>
    <row r="803" spans="3:4" x14ac:dyDescent="0.2">
      <c r="C803" s="19"/>
      <c r="D803" s="19"/>
    </row>
    <row r="804" spans="3:4" x14ac:dyDescent="0.2">
      <c r="C804" s="19"/>
      <c r="D804" s="19"/>
    </row>
    <row r="805" spans="3:4" x14ac:dyDescent="0.2">
      <c r="C805" s="19"/>
      <c r="D805" s="19"/>
    </row>
    <row r="806" spans="3:4" x14ac:dyDescent="0.2">
      <c r="C806" s="19"/>
      <c r="D806" s="19"/>
    </row>
    <row r="807" spans="3:4" x14ac:dyDescent="0.2">
      <c r="C807" s="19"/>
      <c r="D807" s="19"/>
    </row>
    <row r="808" spans="3:4" x14ac:dyDescent="0.2">
      <c r="C808" s="19"/>
      <c r="D808" s="19"/>
    </row>
    <row r="809" spans="3:4" x14ac:dyDescent="0.2">
      <c r="C809" s="19"/>
      <c r="D809" s="19"/>
    </row>
    <row r="810" spans="3:4" x14ac:dyDescent="0.2">
      <c r="C810" s="19"/>
      <c r="D810" s="19"/>
    </row>
    <row r="811" spans="3:4" x14ac:dyDescent="0.2">
      <c r="C811" s="19"/>
      <c r="D811" s="19"/>
    </row>
    <row r="812" spans="3:4" x14ac:dyDescent="0.2">
      <c r="C812" s="19"/>
      <c r="D812" s="19"/>
    </row>
    <row r="813" spans="3:4" x14ac:dyDescent="0.2">
      <c r="C813" s="19"/>
      <c r="D813" s="19"/>
    </row>
    <row r="814" spans="3:4" x14ac:dyDescent="0.2">
      <c r="C814" s="19"/>
      <c r="D814" s="19"/>
    </row>
    <row r="815" spans="3:4" x14ac:dyDescent="0.2">
      <c r="C815" s="19"/>
      <c r="D815" s="19"/>
    </row>
    <row r="816" spans="3:4" x14ac:dyDescent="0.2">
      <c r="C816" s="19"/>
      <c r="D816" s="19"/>
    </row>
    <row r="817" spans="3:4" x14ac:dyDescent="0.2">
      <c r="C817" s="19"/>
      <c r="D817" s="19"/>
    </row>
    <row r="818" spans="3:4" x14ac:dyDescent="0.2">
      <c r="C818" s="19"/>
      <c r="D818" s="19"/>
    </row>
    <row r="819" spans="3:4" x14ac:dyDescent="0.2">
      <c r="C819" s="19"/>
      <c r="D819" s="19"/>
    </row>
    <row r="820" spans="3:4" x14ac:dyDescent="0.2">
      <c r="C820" s="19"/>
      <c r="D820" s="19"/>
    </row>
    <row r="821" spans="3:4" x14ac:dyDescent="0.2">
      <c r="C821" s="19"/>
      <c r="D821" s="19"/>
    </row>
    <row r="822" spans="3:4" x14ac:dyDescent="0.2">
      <c r="C822" s="19"/>
      <c r="D822" s="19"/>
    </row>
    <row r="823" spans="3:4" x14ac:dyDescent="0.2">
      <c r="C823" s="19"/>
      <c r="D823" s="19"/>
    </row>
    <row r="824" spans="3:4" x14ac:dyDescent="0.2">
      <c r="C824" s="19"/>
      <c r="D824" s="19"/>
    </row>
    <row r="825" spans="3:4" x14ac:dyDescent="0.2">
      <c r="C825" s="19"/>
      <c r="D825" s="19"/>
    </row>
    <row r="826" spans="3:4" x14ac:dyDescent="0.2">
      <c r="C826" s="19"/>
      <c r="D826" s="19"/>
    </row>
    <row r="827" spans="3:4" x14ac:dyDescent="0.2">
      <c r="C827" s="19"/>
      <c r="D827" s="19"/>
    </row>
    <row r="828" spans="3:4" x14ac:dyDescent="0.2">
      <c r="C828" s="19"/>
      <c r="D828" s="19"/>
    </row>
    <row r="829" spans="3:4" x14ac:dyDescent="0.2">
      <c r="C829" s="19"/>
      <c r="D829" s="19"/>
    </row>
    <row r="830" spans="3:4" x14ac:dyDescent="0.2">
      <c r="C830" s="19"/>
      <c r="D830" s="19"/>
    </row>
    <row r="831" spans="3:4" x14ac:dyDescent="0.2">
      <c r="C831" s="19"/>
      <c r="D831" s="19"/>
    </row>
    <row r="832" spans="3:4" x14ac:dyDescent="0.2">
      <c r="C832" s="19"/>
      <c r="D832" s="19"/>
    </row>
    <row r="833" spans="3:4" x14ac:dyDescent="0.2">
      <c r="C833" s="19"/>
      <c r="D833" s="19"/>
    </row>
    <row r="834" spans="3:4" x14ac:dyDescent="0.2">
      <c r="C834" s="19"/>
      <c r="D834" s="19"/>
    </row>
    <row r="835" spans="3:4" x14ac:dyDescent="0.2">
      <c r="C835" s="19"/>
      <c r="D835" s="19"/>
    </row>
    <row r="836" spans="3:4" x14ac:dyDescent="0.2">
      <c r="C836" s="19"/>
      <c r="D836" s="19"/>
    </row>
    <row r="837" spans="3:4" x14ac:dyDescent="0.2">
      <c r="C837" s="19"/>
      <c r="D837" s="19"/>
    </row>
    <row r="838" spans="3:4" x14ac:dyDescent="0.2">
      <c r="C838" s="19"/>
      <c r="D838" s="19"/>
    </row>
    <row r="839" spans="3:4" x14ac:dyDescent="0.2">
      <c r="C839" s="19"/>
      <c r="D839" s="19"/>
    </row>
    <row r="840" spans="3:4" x14ac:dyDescent="0.2">
      <c r="C840" s="19"/>
      <c r="D840" s="19"/>
    </row>
    <row r="841" spans="3:4" x14ac:dyDescent="0.2">
      <c r="C841" s="19"/>
      <c r="D841" s="19"/>
    </row>
    <row r="842" spans="3:4" x14ac:dyDescent="0.2">
      <c r="C842" s="19"/>
      <c r="D842" s="19"/>
    </row>
    <row r="843" spans="3:4" x14ac:dyDescent="0.2">
      <c r="C843" s="19"/>
      <c r="D843" s="19"/>
    </row>
    <row r="844" spans="3:4" x14ac:dyDescent="0.2">
      <c r="C844" s="19"/>
      <c r="D844" s="19"/>
    </row>
    <row r="845" spans="3:4" x14ac:dyDescent="0.2">
      <c r="C845" s="19"/>
      <c r="D845" s="19"/>
    </row>
    <row r="846" spans="3:4" x14ac:dyDescent="0.2">
      <c r="C846" s="19"/>
      <c r="D846" s="19"/>
    </row>
    <row r="847" spans="3:4" x14ac:dyDescent="0.2">
      <c r="C847" s="19"/>
      <c r="D847" s="19"/>
    </row>
    <row r="848" spans="3:4" x14ac:dyDescent="0.2">
      <c r="C848" s="19"/>
      <c r="D848" s="19"/>
    </row>
    <row r="849" spans="3:4" x14ac:dyDescent="0.2">
      <c r="C849" s="19"/>
      <c r="D849" s="19"/>
    </row>
    <row r="850" spans="3:4" x14ac:dyDescent="0.2">
      <c r="C850" s="19"/>
      <c r="D850" s="19"/>
    </row>
    <row r="851" spans="3:4" x14ac:dyDescent="0.2">
      <c r="C851" s="19"/>
      <c r="D851" s="19"/>
    </row>
    <row r="852" spans="3:4" x14ac:dyDescent="0.2">
      <c r="C852" s="19"/>
      <c r="D852" s="19"/>
    </row>
    <row r="853" spans="3:4" x14ac:dyDescent="0.2">
      <c r="C853" s="19"/>
      <c r="D853" s="19"/>
    </row>
    <row r="854" spans="3:4" x14ac:dyDescent="0.2">
      <c r="C854" s="19"/>
      <c r="D854" s="19"/>
    </row>
    <row r="855" spans="3:4" x14ac:dyDescent="0.2">
      <c r="C855" s="19"/>
      <c r="D855" s="19"/>
    </row>
    <row r="856" spans="3:4" x14ac:dyDescent="0.2">
      <c r="C856" s="19"/>
      <c r="D856" s="19"/>
    </row>
    <row r="857" spans="3:4" x14ac:dyDescent="0.2">
      <c r="C857" s="19"/>
      <c r="D857" s="19"/>
    </row>
    <row r="858" spans="3:4" x14ac:dyDescent="0.2">
      <c r="C858" s="19"/>
      <c r="D858" s="19"/>
    </row>
    <row r="859" spans="3:4" x14ac:dyDescent="0.2">
      <c r="C859" s="19"/>
      <c r="D859" s="19"/>
    </row>
    <row r="860" spans="3:4" x14ac:dyDescent="0.2">
      <c r="C860" s="19"/>
      <c r="D860" s="19"/>
    </row>
    <row r="861" spans="3:4" x14ac:dyDescent="0.2">
      <c r="C861" s="19"/>
      <c r="D861" s="19"/>
    </row>
    <row r="862" spans="3:4" x14ac:dyDescent="0.2">
      <c r="C862" s="19"/>
      <c r="D862" s="19"/>
    </row>
    <row r="863" spans="3:4" x14ac:dyDescent="0.2">
      <c r="C863" s="19"/>
      <c r="D863" s="19"/>
    </row>
    <row r="864" spans="3:4" x14ac:dyDescent="0.2">
      <c r="C864" s="19"/>
      <c r="D864" s="19"/>
    </row>
    <row r="865" spans="3:4" x14ac:dyDescent="0.2">
      <c r="C865" s="19"/>
      <c r="D865" s="19"/>
    </row>
    <row r="866" spans="3:4" x14ac:dyDescent="0.2">
      <c r="C866" s="19"/>
      <c r="D866" s="19"/>
    </row>
    <row r="867" spans="3:4" x14ac:dyDescent="0.2">
      <c r="C867" s="19"/>
      <c r="D867" s="19"/>
    </row>
    <row r="868" spans="3:4" x14ac:dyDescent="0.2">
      <c r="C868" s="19"/>
      <c r="D868" s="19"/>
    </row>
    <row r="869" spans="3:4" x14ac:dyDescent="0.2">
      <c r="C869" s="19"/>
      <c r="D869" s="19"/>
    </row>
    <row r="870" spans="3:4" x14ac:dyDescent="0.2">
      <c r="C870" s="19"/>
      <c r="D870" s="19"/>
    </row>
    <row r="871" spans="3:4" x14ac:dyDescent="0.2">
      <c r="C871" s="19"/>
      <c r="D871" s="19"/>
    </row>
    <row r="872" spans="3:4" x14ac:dyDescent="0.2">
      <c r="C872" s="19"/>
      <c r="D872" s="19"/>
    </row>
    <row r="873" spans="3:4" x14ac:dyDescent="0.2">
      <c r="C873" s="19"/>
      <c r="D873" s="19"/>
    </row>
    <row r="874" spans="3:4" x14ac:dyDescent="0.2">
      <c r="C874" s="19"/>
      <c r="D874" s="19"/>
    </row>
    <row r="875" spans="3:4" x14ac:dyDescent="0.2">
      <c r="C875" s="19"/>
      <c r="D875" s="19"/>
    </row>
    <row r="876" spans="3:4" x14ac:dyDescent="0.2">
      <c r="C876" s="19"/>
      <c r="D876" s="19"/>
    </row>
    <row r="877" spans="3:4" x14ac:dyDescent="0.2">
      <c r="C877" s="19"/>
      <c r="D877" s="19"/>
    </row>
    <row r="878" spans="3:4" x14ac:dyDescent="0.2">
      <c r="C878" s="19"/>
      <c r="D878" s="19"/>
    </row>
    <row r="879" spans="3:4" x14ac:dyDescent="0.2">
      <c r="C879" s="19"/>
      <c r="D879" s="19"/>
    </row>
    <row r="880" spans="3:4" x14ac:dyDescent="0.2">
      <c r="C880" s="19"/>
      <c r="D880" s="19"/>
    </row>
    <row r="881" spans="3:4" x14ac:dyDescent="0.2">
      <c r="C881" s="19"/>
      <c r="D881" s="19"/>
    </row>
    <row r="882" spans="3:4" x14ac:dyDescent="0.2">
      <c r="C882" s="19"/>
      <c r="D882" s="19"/>
    </row>
    <row r="883" spans="3:4" x14ac:dyDescent="0.2">
      <c r="C883" s="19"/>
      <c r="D883" s="19"/>
    </row>
    <row r="884" spans="3:4" x14ac:dyDescent="0.2">
      <c r="C884" s="19"/>
      <c r="D884" s="19"/>
    </row>
    <row r="885" spans="3:4" x14ac:dyDescent="0.2">
      <c r="C885" s="19"/>
      <c r="D885" s="19"/>
    </row>
    <row r="886" spans="3:4" x14ac:dyDescent="0.2">
      <c r="C886" s="19"/>
      <c r="D886" s="19"/>
    </row>
    <row r="887" spans="3:4" x14ac:dyDescent="0.2">
      <c r="C887" s="19"/>
      <c r="D887" s="19"/>
    </row>
    <row r="888" spans="3:4" x14ac:dyDescent="0.2">
      <c r="C888" s="19"/>
      <c r="D888" s="19"/>
    </row>
    <row r="889" spans="3:4" x14ac:dyDescent="0.2">
      <c r="C889" s="19"/>
      <c r="D889" s="19"/>
    </row>
    <row r="890" spans="3:4" x14ac:dyDescent="0.2">
      <c r="C890" s="19"/>
      <c r="D890" s="19"/>
    </row>
    <row r="891" spans="3:4" x14ac:dyDescent="0.2">
      <c r="C891" s="19"/>
      <c r="D891" s="19"/>
    </row>
    <row r="892" spans="3:4" x14ac:dyDescent="0.2">
      <c r="C892" s="19"/>
      <c r="D892" s="19"/>
    </row>
    <row r="893" spans="3:4" x14ac:dyDescent="0.2">
      <c r="C893" s="19"/>
      <c r="D893" s="19"/>
    </row>
    <row r="894" spans="3:4" x14ac:dyDescent="0.2">
      <c r="C894" s="19"/>
      <c r="D894" s="19"/>
    </row>
    <row r="895" spans="3:4" x14ac:dyDescent="0.2">
      <c r="C895" s="19"/>
      <c r="D895" s="19"/>
    </row>
    <row r="896" spans="3:4" x14ac:dyDescent="0.2">
      <c r="C896" s="19"/>
      <c r="D896" s="19"/>
    </row>
    <row r="897" spans="3:4" x14ac:dyDescent="0.2">
      <c r="C897" s="19"/>
      <c r="D897" s="19"/>
    </row>
    <row r="898" spans="3:4" x14ac:dyDescent="0.2">
      <c r="C898" s="19"/>
      <c r="D898" s="19"/>
    </row>
    <row r="899" spans="3:4" x14ac:dyDescent="0.2">
      <c r="C899" s="19"/>
      <c r="D899" s="19"/>
    </row>
    <row r="900" spans="3:4" x14ac:dyDescent="0.2">
      <c r="C900" s="19"/>
      <c r="D900" s="19"/>
    </row>
    <row r="901" spans="3:4" x14ac:dyDescent="0.2">
      <c r="C901" s="19"/>
      <c r="D901" s="19"/>
    </row>
    <row r="902" spans="3:4" x14ac:dyDescent="0.2">
      <c r="C902" s="19"/>
      <c r="D902" s="19"/>
    </row>
    <row r="903" spans="3:4" x14ac:dyDescent="0.2">
      <c r="C903" s="19"/>
      <c r="D903" s="19"/>
    </row>
    <row r="904" spans="3:4" x14ac:dyDescent="0.2">
      <c r="C904" s="19"/>
      <c r="D904" s="19"/>
    </row>
    <row r="905" spans="3:4" x14ac:dyDescent="0.2">
      <c r="C905" s="19"/>
      <c r="D905" s="19"/>
    </row>
    <row r="906" spans="3:4" x14ac:dyDescent="0.2">
      <c r="C906" s="19"/>
      <c r="D906" s="19"/>
    </row>
    <row r="907" spans="3:4" x14ac:dyDescent="0.2">
      <c r="C907" s="19"/>
      <c r="D907" s="19"/>
    </row>
    <row r="908" spans="3:4" x14ac:dyDescent="0.2">
      <c r="C908" s="19"/>
      <c r="D908" s="19"/>
    </row>
    <row r="909" spans="3:4" x14ac:dyDescent="0.2">
      <c r="C909" s="19"/>
      <c r="D909" s="19"/>
    </row>
    <row r="910" spans="3:4" x14ac:dyDescent="0.2">
      <c r="C910" s="19"/>
      <c r="D910" s="19"/>
    </row>
    <row r="911" spans="3:4" x14ac:dyDescent="0.2">
      <c r="C911" s="19"/>
      <c r="D911" s="19"/>
    </row>
    <row r="912" spans="3:4" x14ac:dyDescent="0.2">
      <c r="C912" s="19"/>
      <c r="D912" s="19"/>
    </row>
    <row r="913" spans="3:4" x14ac:dyDescent="0.2">
      <c r="C913" s="19"/>
      <c r="D913" s="19"/>
    </row>
    <row r="914" spans="3:4" x14ac:dyDescent="0.2">
      <c r="C914" s="19"/>
      <c r="D914" s="19"/>
    </row>
    <row r="915" spans="3:4" x14ac:dyDescent="0.2">
      <c r="C915" s="19"/>
      <c r="D915" s="19"/>
    </row>
    <row r="916" spans="3:4" x14ac:dyDescent="0.2">
      <c r="C916" s="19"/>
      <c r="D916" s="19"/>
    </row>
    <row r="917" spans="3:4" x14ac:dyDescent="0.2">
      <c r="C917" s="19"/>
      <c r="D917" s="19"/>
    </row>
    <row r="918" spans="3:4" x14ac:dyDescent="0.2">
      <c r="C918" s="19"/>
      <c r="D918" s="19"/>
    </row>
    <row r="919" spans="3:4" x14ac:dyDescent="0.2">
      <c r="C919" s="19"/>
      <c r="D919" s="19"/>
    </row>
    <row r="920" spans="3:4" x14ac:dyDescent="0.2">
      <c r="C920" s="19"/>
      <c r="D920" s="19"/>
    </row>
    <row r="921" spans="3:4" x14ac:dyDescent="0.2">
      <c r="C921" s="19"/>
      <c r="D921" s="19"/>
    </row>
    <row r="922" spans="3:4" x14ac:dyDescent="0.2">
      <c r="C922" s="19"/>
      <c r="D922" s="19"/>
    </row>
    <row r="923" spans="3:4" x14ac:dyDescent="0.2">
      <c r="C923" s="19"/>
      <c r="D923" s="19"/>
    </row>
    <row r="924" spans="3:4" x14ac:dyDescent="0.2">
      <c r="C924" s="19"/>
      <c r="D924" s="19"/>
    </row>
    <row r="925" spans="3:4" x14ac:dyDescent="0.2">
      <c r="C925" s="19"/>
      <c r="D925" s="19"/>
    </row>
    <row r="926" spans="3:4" x14ac:dyDescent="0.2">
      <c r="C926" s="19"/>
      <c r="D926" s="19"/>
    </row>
    <row r="927" spans="3:4" x14ac:dyDescent="0.2">
      <c r="C927" s="19"/>
      <c r="D927" s="19"/>
    </row>
    <row r="928" spans="3:4" x14ac:dyDescent="0.2">
      <c r="C928" s="19"/>
      <c r="D928" s="19"/>
    </row>
    <row r="929" spans="3:4" x14ac:dyDescent="0.2">
      <c r="C929" s="19"/>
      <c r="D929" s="19"/>
    </row>
    <row r="930" spans="3:4" x14ac:dyDescent="0.2">
      <c r="C930" s="19"/>
      <c r="D930" s="19"/>
    </row>
    <row r="931" spans="3:4" x14ac:dyDescent="0.2">
      <c r="C931" s="19"/>
      <c r="D931" s="19"/>
    </row>
    <row r="932" spans="3:4" x14ac:dyDescent="0.2">
      <c r="C932" s="19"/>
      <c r="D932" s="19"/>
    </row>
    <row r="933" spans="3:4" x14ac:dyDescent="0.2">
      <c r="C933" s="19"/>
      <c r="D933" s="19"/>
    </row>
    <row r="934" spans="3:4" x14ac:dyDescent="0.2">
      <c r="C934" s="19"/>
      <c r="D934" s="19"/>
    </row>
    <row r="935" spans="3:4" x14ac:dyDescent="0.2">
      <c r="C935" s="19"/>
      <c r="D935" s="19"/>
    </row>
    <row r="936" spans="3:4" x14ac:dyDescent="0.2">
      <c r="C936" s="19"/>
      <c r="D936" s="19"/>
    </row>
    <row r="937" spans="3:4" x14ac:dyDescent="0.2">
      <c r="C937" s="19"/>
      <c r="D937" s="19"/>
    </row>
    <row r="938" spans="3:4" x14ac:dyDescent="0.2">
      <c r="C938" s="19"/>
      <c r="D938" s="19"/>
    </row>
    <row r="939" spans="3:4" x14ac:dyDescent="0.2">
      <c r="C939" s="19"/>
      <c r="D939" s="19"/>
    </row>
    <row r="940" spans="3:4" x14ac:dyDescent="0.2">
      <c r="C940" s="19"/>
      <c r="D940" s="19"/>
    </row>
    <row r="941" spans="3:4" x14ac:dyDescent="0.2">
      <c r="C941" s="19"/>
      <c r="D941" s="19"/>
    </row>
    <row r="942" spans="3:4" x14ac:dyDescent="0.2">
      <c r="C942" s="19"/>
      <c r="D942" s="19"/>
    </row>
    <row r="943" spans="3:4" x14ac:dyDescent="0.2">
      <c r="C943" s="19"/>
      <c r="D943" s="19"/>
    </row>
    <row r="944" spans="3:4" x14ac:dyDescent="0.2">
      <c r="C944" s="19"/>
      <c r="D944" s="19"/>
    </row>
    <row r="945" spans="3:4" x14ac:dyDescent="0.2">
      <c r="C945" s="19"/>
      <c r="D945" s="19"/>
    </row>
    <row r="946" spans="3:4" x14ac:dyDescent="0.2">
      <c r="C946" s="19"/>
      <c r="D946" s="19"/>
    </row>
    <row r="947" spans="3:4" x14ac:dyDescent="0.2">
      <c r="C947" s="19"/>
      <c r="D947" s="19"/>
    </row>
    <row r="948" spans="3:4" x14ac:dyDescent="0.2">
      <c r="C948" s="19"/>
      <c r="D948" s="19"/>
    </row>
    <row r="949" spans="3:4" x14ac:dyDescent="0.2">
      <c r="C949" s="19"/>
      <c r="D949" s="19"/>
    </row>
    <row r="950" spans="3:4" x14ac:dyDescent="0.2">
      <c r="C950" s="19"/>
      <c r="D950" s="19"/>
    </row>
    <row r="951" spans="3:4" x14ac:dyDescent="0.2">
      <c r="C951" s="19"/>
      <c r="D951" s="19"/>
    </row>
    <row r="952" spans="3:4" x14ac:dyDescent="0.2">
      <c r="C952" s="19"/>
      <c r="D952" s="19"/>
    </row>
    <row r="953" spans="3:4" x14ac:dyDescent="0.2">
      <c r="C953" s="19"/>
      <c r="D953" s="19"/>
    </row>
    <row r="954" spans="3:4" x14ac:dyDescent="0.2">
      <c r="C954" s="19"/>
      <c r="D954" s="19"/>
    </row>
    <row r="955" spans="3:4" x14ac:dyDescent="0.2">
      <c r="C955" s="19"/>
      <c r="D955" s="19"/>
    </row>
    <row r="956" spans="3:4" x14ac:dyDescent="0.2">
      <c r="C956" s="19"/>
      <c r="D956" s="19"/>
    </row>
    <row r="957" spans="3:4" x14ac:dyDescent="0.2">
      <c r="C957" s="19"/>
      <c r="D957" s="19"/>
    </row>
    <row r="958" spans="3:4" x14ac:dyDescent="0.2">
      <c r="C958" s="19"/>
      <c r="D958" s="19"/>
    </row>
    <row r="959" spans="3:4" x14ac:dyDescent="0.2">
      <c r="C959" s="19"/>
      <c r="D959" s="19"/>
    </row>
    <row r="960" spans="3:4" x14ac:dyDescent="0.2">
      <c r="C960" s="19"/>
      <c r="D960" s="19"/>
    </row>
    <row r="961" spans="3:4" x14ac:dyDescent="0.2">
      <c r="C961" s="19"/>
      <c r="D961" s="19"/>
    </row>
    <row r="962" spans="3:4" x14ac:dyDescent="0.2">
      <c r="C962" s="19"/>
      <c r="D962" s="19"/>
    </row>
    <row r="963" spans="3:4" x14ac:dyDescent="0.2">
      <c r="C963" s="19"/>
      <c r="D963" s="19"/>
    </row>
    <row r="964" spans="3:4" x14ac:dyDescent="0.2">
      <c r="C964" s="19"/>
      <c r="D964" s="19"/>
    </row>
    <row r="965" spans="3:4" x14ac:dyDescent="0.2">
      <c r="C965" s="19"/>
      <c r="D965" s="19"/>
    </row>
    <row r="966" spans="3:4" x14ac:dyDescent="0.2">
      <c r="C966" s="19"/>
      <c r="D966" s="19"/>
    </row>
    <row r="967" spans="3:4" x14ac:dyDescent="0.2">
      <c r="C967" s="19"/>
      <c r="D967" s="19"/>
    </row>
    <row r="968" spans="3:4" x14ac:dyDescent="0.2">
      <c r="C968" s="19"/>
      <c r="D968" s="19"/>
    </row>
    <row r="969" spans="3:4" x14ac:dyDescent="0.2">
      <c r="C969" s="19"/>
      <c r="D969" s="19"/>
    </row>
    <row r="970" spans="3:4" x14ac:dyDescent="0.2">
      <c r="C970" s="19"/>
      <c r="D970" s="19"/>
    </row>
    <row r="971" spans="3:4" x14ac:dyDescent="0.2">
      <c r="C971" s="19"/>
      <c r="D971" s="19"/>
    </row>
    <row r="972" spans="3:4" x14ac:dyDescent="0.2">
      <c r="C972" s="19"/>
      <c r="D972" s="19"/>
    </row>
    <row r="973" spans="3:4" x14ac:dyDescent="0.2">
      <c r="C973" s="19"/>
      <c r="D973" s="19"/>
    </row>
    <row r="974" spans="3:4" x14ac:dyDescent="0.2">
      <c r="C974" s="19"/>
      <c r="D974" s="19"/>
    </row>
    <row r="975" spans="3:4" x14ac:dyDescent="0.2">
      <c r="C975" s="19"/>
      <c r="D975" s="19"/>
    </row>
    <row r="976" spans="3:4" x14ac:dyDescent="0.2">
      <c r="C976" s="19"/>
      <c r="D976" s="19"/>
    </row>
    <row r="977" spans="3:4" x14ac:dyDescent="0.2">
      <c r="C977" s="19"/>
      <c r="D977" s="19"/>
    </row>
    <row r="978" spans="3:4" x14ac:dyDescent="0.2">
      <c r="C978" s="19"/>
      <c r="D978" s="19"/>
    </row>
    <row r="979" spans="3:4" x14ac:dyDescent="0.2">
      <c r="C979" s="19"/>
      <c r="D979" s="19"/>
    </row>
    <row r="980" spans="3:4" x14ac:dyDescent="0.2">
      <c r="C980" s="19"/>
      <c r="D980" s="19"/>
    </row>
    <row r="981" spans="3:4" x14ac:dyDescent="0.2">
      <c r="C981" s="19"/>
      <c r="D981" s="19"/>
    </row>
    <row r="982" spans="3:4" x14ac:dyDescent="0.2">
      <c r="C982" s="19"/>
      <c r="D982" s="19"/>
    </row>
    <row r="983" spans="3:4" x14ac:dyDescent="0.2">
      <c r="C983" s="19"/>
      <c r="D983" s="19"/>
    </row>
    <row r="984" spans="3:4" x14ac:dyDescent="0.2">
      <c r="C984" s="19"/>
      <c r="D984" s="19"/>
    </row>
    <row r="985" spans="3:4" x14ac:dyDescent="0.2">
      <c r="C985" s="19"/>
      <c r="D985" s="19"/>
    </row>
    <row r="986" spans="3:4" x14ac:dyDescent="0.2">
      <c r="C986" s="19"/>
      <c r="D986" s="19"/>
    </row>
    <row r="987" spans="3:4" x14ac:dyDescent="0.2">
      <c r="C987" s="19"/>
      <c r="D987" s="19"/>
    </row>
    <row r="988" spans="3:4" x14ac:dyDescent="0.2">
      <c r="C988" s="19"/>
      <c r="D988" s="19"/>
    </row>
    <row r="989" spans="3:4" x14ac:dyDescent="0.2">
      <c r="C989" s="19"/>
      <c r="D989" s="19"/>
    </row>
    <row r="990" spans="3:4" x14ac:dyDescent="0.2">
      <c r="C990" s="19"/>
      <c r="D990" s="19"/>
    </row>
    <row r="991" spans="3:4" x14ac:dyDescent="0.2">
      <c r="C991" s="19"/>
      <c r="D991" s="19"/>
    </row>
    <row r="992" spans="3:4" x14ac:dyDescent="0.2">
      <c r="C992" s="19"/>
      <c r="D992" s="19"/>
    </row>
    <row r="993" spans="3:4" x14ac:dyDescent="0.2">
      <c r="C993" s="19"/>
      <c r="D993" s="19"/>
    </row>
    <row r="994" spans="3:4" x14ac:dyDescent="0.2">
      <c r="C994" s="19"/>
      <c r="D994" s="19"/>
    </row>
    <row r="995" spans="3:4" x14ac:dyDescent="0.2">
      <c r="C995" s="19"/>
      <c r="D995" s="19"/>
    </row>
    <row r="996" spans="3:4" x14ac:dyDescent="0.2">
      <c r="C996" s="19"/>
      <c r="D996" s="19"/>
    </row>
    <row r="997" spans="3:4" x14ac:dyDescent="0.2">
      <c r="C997" s="19"/>
      <c r="D997" s="19"/>
    </row>
    <row r="998" spans="3:4" x14ac:dyDescent="0.2">
      <c r="C998" s="19"/>
      <c r="D998" s="19"/>
    </row>
    <row r="999" spans="3:4" x14ac:dyDescent="0.2">
      <c r="C999" s="19"/>
      <c r="D999" s="19"/>
    </row>
    <row r="1000" spans="3:4" x14ac:dyDescent="0.2">
      <c r="C1000" s="19"/>
      <c r="D1000" s="19"/>
    </row>
    <row r="1001" spans="3:4" x14ac:dyDescent="0.2">
      <c r="C1001" s="19"/>
      <c r="D1001" s="19"/>
    </row>
    <row r="1002" spans="3:4" x14ac:dyDescent="0.2">
      <c r="C1002" s="19"/>
      <c r="D1002" s="19"/>
    </row>
    <row r="1003" spans="3:4" x14ac:dyDescent="0.2">
      <c r="C1003" s="19"/>
      <c r="D1003" s="19"/>
    </row>
    <row r="1004" spans="3:4" x14ac:dyDescent="0.2">
      <c r="C1004" s="19"/>
      <c r="D1004" s="19"/>
    </row>
    <row r="1005" spans="3:4" x14ac:dyDescent="0.2">
      <c r="C1005" s="19"/>
      <c r="D1005" s="19"/>
    </row>
    <row r="1006" spans="3:4" x14ac:dyDescent="0.2">
      <c r="C1006" s="19"/>
      <c r="D1006" s="19"/>
    </row>
    <row r="1007" spans="3:4" x14ac:dyDescent="0.2">
      <c r="C1007" s="19"/>
      <c r="D1007" s="19"/>
    </row>
    <row r="1008" spans="3:4" x14ac:dyDescent="0.2">
      <c r="C1008" s="19"/>
      <c r="D1008" s="19"/>
    </row>
    <row r="1009" spans="3:4" x14ac:dyDescent="0.2">
      <c r="C1009" s="19"/>
      <c r="D1009" s="19"/>
    </row>
    <row r="1010" spans="3:4" x14ac:dyDescent="0.2">
      <c r="C1010" s="19"/>
      <c r="D1010" s="19"/>
    </row>
    <row r="1011" spans="3:4" x14ac:dyDescent="0.2">
      <c r="C1011" s="19"/>
      <c r="D1011" s="19"/>
    </row>
    <row r="1012" spans="3:4" x14ac:dyDescent="0.2">
      <c r="C1012" s="19"/>
      <c r="D1012" s="19"/>
    </row>
    <row r="1013" spans="3:4" x14ac:dyDescent="0.2">
      <c r="C1013" s="19"/>
      <c r="D1013" s="19"/>
    </row>
    <row r="1014" spans="3:4" x14ac:dyDescent="0.2">
      <c r="C1014" s="19"/>
      <c r="D1014" s="19"/>
    </row>
    <row r="1015" spans="3:4" x14ac:dyDescent="0.2">
      <c r="C1015" s="19"/>
      <c r="D1015" s="19"/>
    </row>
    <row r="1016" spans="3:4" x14ac:dyDescent="0.2">
      <c r="C1016" s="19"/>
      <c r="D1016" s="19"/>
    </row>
    <row r="1017" spans="3:4" x14ac:dyDescent="0.2">
      <c r="C1017" s="19"/>
      <c r="D1017" s="19"/>
    </row>
    <row r="1018" spans="3:4" x14ac:dyDescent="0.2">
      <c r="C1018" s="19"/>
      <c r="D1018" s="19"/>
    </row>
    <row r="1019" spans="3:4" x14ac:dyDescent="0.2">
      <c r="C1019" s="19"/>
      <c r="D1019" s="19"/>
    </row>
    <row r="1020" spans="3:4" x14ac:dyDescent="0.2">
      <c r="C1020" s="19"/>
      <c r="D1020" s="19"/>
    </row>
    <row r="1021" spans="3:4" x14ac:dyDescent="0.2">
      <c r="C1021" s="19"/>
      <c r="D1021" s="19"/>
    </row>
    <row r="1022" spans="3:4" x14ac:dyDescent="0.2">
      <c r="C1022" s="19"/>
      <c r="D1022" s="19"/>
    </row>
    <row r="1023" spans="3:4" x14ac:dyDescent="0.2">
      <c r="C1023" s="19"/>
      <c r="D1023" s="19"/>
    </row>
    <row r="1024" spans="3:4" x14ac:dyDescent="0.2">
      <c r="C1024" s="19"/>
      <c r="D1024" s="19"/>
    </row>
    <row r="1025" spans="3:4" x14ac:dyDescent="0.2">
      <c r="C1025" s="19"/>
      <c r="D1025" s="19"/>
    </row>
    <row r="1026" spans="3:4" x14ac:dyDescent="0.2">
      <c r="C1026" s="19"/>
      <c r="D1026" s="19"/>
    </row>
    <row r="1027" spans="3:4" x14ac:dyDescent="0.2">
      <c r="C1027" s="19"/>
      <c r="D1027" s="19"/>
    </row>
    <row r="1028" spans="3:4" x14ac:dyDescent="0.2">
      <c r="C1028" s="19"/>
      <c r="D1028" s="19"/>
    </row>
    <row r="1029" spans="3:4" x14ac:dyDescent="0.2">
      <c r="C1029" s="19"/>
      <c r="D1029" s="19"/>
    </row>
    <row r="1030" spans="3:4" x14ac:dyDescent="0.2">
      <c r="C1030" s="19"/>
      <c r="D1030" s="19"/>
    </row>
    <row r="1031" spans="3:4" x14ac:dyDescent="0.2">
      <c r="C1031" s="19"/>
      <c r="D1031" s="19"/>
    </row>
    <row r="1032" spans="3:4" x14ac:dyDescent="0.2">
      <c r="C1032" s="19"/>
      <c r="D1032" s="19"/>
    </row>
    <row r="1033" spans="3:4" x14ac:dyDescent="0.2">
      <c r="C1033" s="19"/>
      <c r="D1033" s="19"/>
    </row>
    <row r="1034" spans="3:4" x14ac:dyDescent="0.2">
      <c r="C1034" s="19"/>
      <c r="D1034" s="19"/>
    </row>
    <row r="1035" spans="3:4" x14ac:dyDescent="0.2">
      <c r="C1035" s="19"/>
      <c r="D1035" s="19"/>
    </row>
    <row r="1036" spans="3:4" x14ac:dyDescent="0.2">
      <c r="C1036" s="19"/>
      <c r="D1036" s="19"/>
    </row>
    <row r="1037" spans="3:4" x14ac:dyDescent="0.2">
      <c r="C1037" s="19"/>
      <c r="D1037" s="19"/>
    </row>
    <row r="1038" spans="3:4" x14ac:dyDescent="0.2">
      <c r="C1038" s="19"/>
      <c r="D1038" s="19"/>
    </row>
    <row r="1039" spans="3:4" x14ac:dyDescent="0.2">
      <c r="C1039" s="19"/>
      <c r="D1039" s="19"/>
    </row>
    <row r="1040" spans="3:4" x14ac:dyDescent="0.2">
      <c r="C1040" s="19"/>
      <c r="D1040" s="19"/>
    </row>
    <row r="1041" spans="3:4" x14ac:dyDescent="0.2">
      <c r="C1041" s="19"/>
      <c r="D1041" s="19"/>
    </row>
    <row r="1042" spans="3:4" x14ac:dyDescent="0.2">
      <c r="C1042" s="19"/>
      <c r="D1042" s="19"/>
    </row>
    <row r="1043" spans="3:4" x14ac:dyDescent="0.2">
      <c r="C1043" s="19"/>
      <c r="D1043" s="19"/>
    </row>
    <row r="1044" spans="3:4" x14ac:dyDescent="0.2">
      <c r="C1044" s="19"/>
      <c r="D1044" s="19"/>
    </row>
    <row r="1045" spans="3:4" x14ac:dyDescent="0.2">
      <c r="C1045" s="19"/>
      <c r="D1045" s="19"/>
    </row>
    <row r="1046" spans="3:4" x14ac:dyDescent="0.2">
      <c r="C1046" s="19"/>
      <c r="D1046" s="19"/>
    </row>
    <row r="1047" spans="3:4" x14ac:dyDescent="0.2">
      <c r="C1047" s="19"/>
      <c r="D1047" s="19"/>
    </row>
    <row r="1048" spans="3:4" x14ac:dyDescent="0.2">
      <c r="C1048" s="19"/>
      <c r="D1048" s="19"/>
    </row>
    <row r="1049" spans="3:4" x14ac:dyDescent="0.2">
      <c r="C1049" s="19"/>
      <c r="D1049" s="19"/>
    </row>
    <row r="1050" spans="3:4" x14ac:dyDescent="0.2">
      <c r="C1050" s="19"/>
      <c r="D1050" s="19"/>
    </row>
    <row r="1051" spans="3:4" x14ac:dyDescent="0.2">
      <c r="C1051" s="19"/>
      <c r="D1051" s="19"/>
    </row>
    <row r="1052" spans="3:4" x14ac:dyDescent="0.2">
      <c r="C1052" s="19"/>
      <c r="D1052" s="19"/>
    </row>
    <row r="1053" spans="3:4" x14ac:dyDescent="0.2">
      <c r="C1053" s="19"/>
      <c r="D1053" s="19"/>
    </row>
    <row r="1054" spans="3:4" x14ac:dyDescent="0.2">
      <c r="C1054" s="19"/>
      <c r="D1054" s="19"/>
    </row>
    <row r="1055" spans="3:4" x14ac:dyDescent="0.2">
      <c r="C1055" s="19"/>
      <c r="D1055" s="19"/>
    </row>
    <row r="1056" spans="3:4" x14ac:dyDescent="0.2">
      <c r="C1056" s="19"/>
      <c r="D1056" s="19"/>
    </row>
    <row r="1057" spans="3:4" x14ac:dyDescent="0.2">
      <c r="C1057" s="19"/>
      <c r="D1057" s="19"/>
    </row>
    <row r="1058" spans="3:4" x14ac:dyDescent="0.2">
      <c r="C1058" s="19"/>
      <c r="D1058" s="19"/>
    </row>
    <row r="1059" spans="3:4" x14ac:dyDescent="0.2">
      <c r="C1059" s="19"/>
      <c r="D1059" s="19"/>
    </row>
    <row r="1060" spans="3:4" x14ac:dyDescent="0.2">
      <c r="C1060" s="19"/>
      <c r="D1060" s="19"/>
    </row>
    <row r="1061" spans="3:4" x14ac:dyDescent="0.2">
      <c r="C1061" s="19"/>
      <c r="D1061" s="19"/>
    </row>
    <row r="1062" spans="3:4" x14ac:dyDescent="0.2">
      <c r="C1062" s="19"/>
      <c r="D1062" s="19"/>
    </row>
    <row r="1063" spans="3:4" x14ac:dyDescent="0.2">
      <c r="C1063" s="19"/>
      <c r="D1063" s="19"/>
    </row>
    <row r="1064" spans="3:4" x14ac:dyDescent="0.2">
      <c r="C1064" s="19"/>
      <c r="D1064" s="19"/>
    </row>
    <row r="1065" spans="3:4" x14ac:dyDescent="0.2">
      <c r="C1065" s="19"/>
      <c r="D1065" s="19"/>
    </row>
    <row r="1066" spans="3:4" x14ac:dyDescent="0.2">
      <c r="C1066" s="19"/>
      <c r="D1066" s="19"/>
    </row>
    <row r="1067" spans="3:4" x14ac:dyDescent="0.2">
      <c r="C1067" s="19"/>
      <c r="D1067" s="19"/>
    </row>
    <row r="1068" spans="3:4" x14ac:dyDescent="0.2">
      <c r="C1068" s="19"/>
      <c r="D1068" s="19"/>
    </row>
    <row r="1069" spans="3:4" x14ac:dyDescent="0.2">
      <c r="C1069" s="19"/>
      <c r="D1069" s="19"/>
    </row>
    <row r="1070" spans="3:4" x14ac:dyDescent="0.2">
      <c r="C1070" s="19"/>
      <c r="D1070" s="19"/>
    </row>
    <row r="1071" spans="3:4" x14ac:dyDescent="0.2">
      <c r="C1071" s="19"/>
      <c r="D1071" s="19"/>
    </row>
    <row r="1072" spans="3:4" x14ac:dyDescent="0.2">
      <c r="C1072" s="19"/>
      <c r="D1072" s="19"/>
    </row>
    <row r="1073" spans="3:4" x14ac:dyDescent="0.2">
      <c r="C1073" s="19"/>
      <c r="D1073" s="19"/>
    </row>
    <row r="1074" spans="3:4" x14ac:dyDescent="0.2">
      <c r="C1074" s="19"/>
      <c r="D1074" s="19"/>
    </row>
    <row r="1075" spans="3:4" x14ac:dyDescent="0.2">
      <c r="C1075" s="19"/>
      <c r="D1075" s="19"/>
    </row>
    <row r="1076" spans="3:4" x14ac:dyDescent="0.2">
      <c r="C1076" s="19"/>
      <c r="D1076" s="19"/>
    </row>
    <row r="1077" spans="3:4" x14ac:dyDescent="0.2">
      <c r="C1077" s="19"/>
      <c r="D1077" s="19"/>
    </row>
    <row r="1078" spans="3:4" x14ac:dyDescent="0.2">
      <c r="C1078" s="19"/>
      <c r="D1078" s="19"/>
    </row>
    <row r="1079" spans="3:4" x14ac:dyDescent="0.2">
      <c r="C1079" s="19"/>
      <c r="D1079" s="19"/>
    </row>
    <row r="1080" spans="3:4" x14ac:dyDescent="0.2">
      <c r="C1080" s="19"/>
      <c r="D1080" s="19"/>
    </row>
    <row r="1081" spans="3:4" x14ac:dyDescent="0.2">
      <c r="C1081" s="19"/>
      <c r="D1081" s="19"/>
    </row>
    <row r="1082" spans="3:4" x14ac:dyDescent="0.2">
      <c r="C1082" s="19"/>
      <c r="D1082" s="19"/>
    </row>
    <row r="1083" spans="3:4" x14ac:dyDescent="0.2">
      <c r="C1083" s="19"/>
      <c r="D1083" s="19"/>
    </row>
    <row r="1084" spans="3:4" x14ac:dyDescent="0.2">
      <c r="C1084" s="19"/>
      <c r="D1084" s="19"/>
    </row>
    <row r="1085" spans="3:4" x14ac:dyDescent="0.2">
      <c r="C1085" s="19"/>
      <c r="D1085" s="19"/>
    </row>
    <row r="1086" spans="3:4" x14ac:dyDescent="0.2">
      <c r="C1086" s="19"/>
      <c r="D1086" s="19"/>
    </row>
    <row r="1087" spans="3:4" x14ac:dyDescent="0.2">
      <c r="C1087" s="19"/>
      <c r="D1087" s="19"/>
    </row>
    <row r="1088" spans="3:4" x14ac:dyDescent="0.2">
      <c r="C1088" s="19"/>
      <c r="D1088" s="19"/>
    </row>
    <row r="1089" spans="3:4" x14ac:dyDescent="0.2">
      <c r="C1089" s="19"/>
      <c r="D1089" s="19"/>
    </row>
    <row r="1090" spans="3:4" x14ac:dyDescent="0.2">
      <c r="C1090" s="19"/>
      <c r="D1090" s="19"/>
    </row>
    <row r="1091" spans="3:4" x14ac:dyDescent="0.2">
      <c r="C1091" s="19"/>
      <c r="D1091" s="19"/>
    </row>
    <row r="1092" spans="3:4" x14ac:dyDescent="0.2">
      <c r="C1092" s="19"/>
      <c r="D1092" s="19"/>
    </row>
    <row r="1093" spans="3:4" x14ac:dyDescent="0.2">
      <c r="C1093" s="19"/>
      <c r="D1093" s="19"/>
    </row>
    <row r="1094" spans="3:4" x14ac:dyDescent="0.2">
      <c r="C1094" s="19"/>
      <c r="D1094" s="19"/>
    </row>
    <row r="1095" spans="3:4" x14ac:dyDescent="0.2">
      <c r="C1095" s="19"/>
      <c r="D1095" s="19"/>
    </row>
    <row r="1096" spans="3:4" x14ac:dyDescent="0.2">
      <c r="C1096" s="19"/>
      <c r="D1096" s="19"/>
    </row>
    <row r="1097" spans="3:4" x14ac:dyDescent="0.2">
      <c r="C1097" s="19"/>
      <c r="D1097" s="19"/>
    </row>
    <row r="1098" spans="3:4" x14ac:dyDescent="0.2">
      <c r="C1098" s="19"/>
      <c r="D1098" s="19"/>
    </row>
    <row r="1099" spans="3:4" x14ac:dyDescent="0.2">
      <c r="C1099" s="19"/>
      <c r="D1099" s="19"/>
    </row>
    <row r="1100" spans="3:4" x14ac:dyDescent="0.2">
      <c r="C1100" s="19"/>
      <c r="D1100" s="19"/>
    </row>
    <row r="1101" spans="3:4" x14ac:dyDescent="0.2">
      <c r="C1101" s="19"/>
      <c r="D1101" s="19"/>
    </row>
    <row r="1102" spans="3:4" x14ac:dyDescent="0.2">
      <c r="C1102" s="19"/>
      <c r="D1102" s="19"/>
    </row>
    <row r="1103" spans="3:4" x14ac:dyDescent="0.2">
      <c r="C1103" s="19"/>
      <c r="D1103" s="19"/>
    </row>
    <row r="1104" spans="3:4" x14ac:dyDescent="0.2">
      <c r="C1104" s="19"/>
      <c r="D1104" s="19"/>
    </row>
    <row r="1105" spans="3:4" x14ac:dyDescent="0.2">
      <c r="C1105" s="19"/>
      <c r="D1105" s="19"/>
    </row>
    <row r="1106" spans="3:4" x14ac:dyDescent="0.2">
      <c r="C1106" s="19"/>
      <c r="D1106" s="19"/>
    </row>
    <row r="1107" spans="3:4" x14ac:dyDescent="0.2">
      <c r="C1107" s="19"/>
      <c r="D1107" s="19"/>
    </row>
    <row r="1108" spans="3:4" x14ac:dyDescent="0.2">
      <c r="C1108" s="19"/>
      <c r="D1108" s="19"/>
    </row>
    <row r="1109" spans="3:4" x14ac:dyDescent="0.2">
      <c r="C1109" s="19"/>
      <c r="D1109" s="19"/>
    </row>
    <row r="1110" spans="3:4" x14ac:dyDescent="0.2">
      <c r="C1110" s="19"/>
      <c r="D1110" s="19"/>
    </row>
    <row r="1111" spans="3:4" x14ac:dyDescent="0.2">
      <c r="C1111" s="19"/>
      <c r="D1111" s="19"/>
    </row>
    <row r="1112" spans="3:4" x14ac:dyDescent="0.2">
      <c r="C1112" s="19"/>
      <c r="D1112" s="19"/>
    </row>
    <row r="1113" spans="3:4" x14ac:dyDescent="0.2">
      <c r="C1113" s="19"/>
      <c r="D1113" s="19"/>
    </row>
    <row r="1114" spans="3:4" x14ac:dyDescent="0.2">
      <c r="C1114" s="19"/>
      <c r="D1114" s="19"/>
    </row>
    <row r="1115" spans="3:4" x14ac:dyDescent="0.2">
      <c r="C1115" s="19"/>
      <c r="D1115" s="19"/>
    </row>
    <row r="1116" spans="3:4" x14ac:dyDescent="0.2">
      <c r="C1116" s="19"/>
      <c r="D1116" s="19"/>
    </row>
    <row r="1117" spans="3:4" x14ac:dyDescent="0.2">
      <c r="C1117" s="19"/>
      <c r="D1117" s="19"/>
    </row>
    <row r="1118" spans="3:4" x14ac:dyDescent="0.2">
      <c r="C1118" s="19"/>
      <c r="D1118" s="19"/>
    </row>
    <row r="1119" spans="3:4" x14ac:dyDescent="0.2">
      <c r="C1119" s="19"/>
      <c r="D1119" s="19"/>
    </row>
    <row r="1120" spans="3:4" x14ac:dyDescent="0.2">
      <c r="C1120" s="19"/>
      <c r="D1120" s="19"/>
    </row>
    <row r="1121" spans="3:4" x14ac:dyDescent="0.2">
      <c r="C1121" s="19"/>
      <c r="D1121" s="19"/>
    </row>
    <row r="1122" spans="3:4" x14ac:dyDescent="0.2">
      <c r="C1122" s="19"/>
      <c r="D1122" s="19"/>
    </row>
    <row r="1123" spans="3:4" x14ac:dyDescent="0.2">
      <c r="C1123" s="19"/>
      <c r="D1123" s="19"/>
    </row>
    <row r="1124" spans="3:4" x14ac:dyDescent="0.2">
      <c r="C1124" s="19"/>
      <c r="D1124" s="19"/>
    </row>
    <row r="1125" spans="3:4" x14ac:dyDescent="0.2">
      <c r="C1125" s="19"/>
      <c r="D1125" s="19"/>
    </row>
    <row r="1126" spans="3:4" x14ac:dyDescent="0.2">
      <c r="C1126" s="19"/>
      <c r="D1126" s="19"/>
    </row>
    <row r="1127" spans="3:4" x14ac:dyDescent="0.2">
      <c r="C1127" s="19"/>
      <c r="D1127" s="19"/>
    </row>
    <row r="1128" spans="3:4" x14ac:dyDescent="0.2">
      <c r="C1128" s="19"/>
      <c r="D1128" s="19"/>
    </row>
    <row r="1129" spans="3:4" x14ac:dyDescent="0.2">
      <c r="C1129" s="19"/>
      <c r="D1129" s="19"/>
    </row>
    <row r="1130" spans="3:4" x14ac:dyDescent="0.2">
      <c r="C1130" s="19"/>
      <c r="D1130" s="19"/>
    </row>
    <row r="1131" spans="3:4" x14ac:dyDescent="0.2">
      <c r="C1131" s="19"/>
      <c r="D1131" s="19"/>
    </row>
    <row r="1132" spans="3:4" x14ac:dyDescent="0.2">
      <c r="C1132" s="19"/>
      <c r="D1132" s="19"/>
    </row>
    <row r="1133" spans="3:4" x14ac:dyDescent="0.2">
      <c r="C1133" s="19"/>
      <c r="D1133" s="19"/>
    </row>
    <row r="1134" spans="3:4" x14ac:dyDescent="0.2">
      <c r="C1134" s="19"/>
      <c r="D1134" s="19"/>
    </row>
    <row r="1135" spans="3:4" x14ac:dyDescent="0.2">
      <c r="C1135" s="19"/>
      <c r="D1135" s="19"/>
    </row>
    <row r="1136" spans="3:4" x14ac:dyDescent="0.2">
      <c r="C1136" s="19"/>
      <c r="D1136" s="19"/>
    </row>
    <row r="1137" spans="3:4" x14ac:dyDescent="0.2">
      <c r="C1137" s="19"/>
      <c r="D1137" s="19"/>
    </row>
    <row r="1138" spans="3:4" x14ac:dyDescent="0.2">
      <c r="C1138" s="19"/>
      <c r="D1138" s="19"/>
    </row>
    <row r="1139" spans="3:4" x14ac:dyDescent="0.2">
      <c r="C1139" s="19"/>
      <c r="D1139" s="19"/>
    </row>
    <row r="1140" spans="3:4" x14ac:dyDescent="0.2">
      <c r="C1140" s="19"/>
      <c r="D1140" s="19"/>
    </row>
    <row r="1141" spans="3:4" x14ac:dyDescent="0.2">
      <c r="C1141" s="19"/>
      <c r="D1141" s="19"/>
    </row>
    <row r="1142" spans="3:4" x14ac:dyDescent="0.2">
      <c r="C1142" s="19"/>
      <c r="D1142" s="19"/>
    </row>
    <row r="1143" spans="3:4" x14ac:dyDescent="0.2">
      <c r="C1143" s="19"/>
      <c r="D1143" s="19"/>
    </row>
    <row r="1144" spans="3:4" x14ac:dyDescent="0.2">
      <c r="C1144" s="19"/>
      <c r="D1144" s="19"/>
    </row>
    <row r="1145" spans="3:4" x14ac:dyDescent="0.2">
      <c r="C1145" s="19"/>
      <c r="D1145" s="19"/>
    </row>
    <row r="1146" spans="3:4" x14ac:dyDescent="0.2">
      <c r="C1146" s="19"/>
      <c r="D1146" s="19"/>
    </row>
    <row r="1147" spans="3:4" x14ac:dyDescent="0.2">
      <c r="C1147" s="19"/>
      <c r="D1147" s="19"/>
    </row>
    <row r="1148" spans="3:4" x14ac:dyDescent="0.2">
      <c r="C1148" s="19"/>
      <c r="D1148" s="19"/>
    </row>
    <row r="1149" spans="3:4" x14ac:dyDescent="0.2">
      <c r="C1149" s="19"/>
      <c r="D1149" s="19"/>
    </row>
    <row r="1150" spans="3:4" x14ac:dyDescent="0.2">
      <c r="C1150" s="19"/>
      <c r="D1150" s="19"/>
    </row>
    <row r="1151" spans="3:4" x14ac:dyDescent="0.2">
      <c r="C1151" s="19"/>
      <c r="D1151" s="19"/>
    </row>
    <row r="1152" spans="3:4" x14ac:dyDescent="0.2">
      <c r="C1152" s="19"/>
      <c r="D1152" s="19"/>
    </row>
    <row r="1153" spans="3:4" x14ac:dyDescent="0.2">
      <c r="C1153" s="19"/>
      <c r="D1153" s="19"/>
    </row>
    <row r="1154" spans="3:4" x14ac:dyDescent="0.2">
      <c r="C1154" s="19"/>
      <c r="D1154" s="19"/>
    </row>
    <row r="1155" spans="3:4" x14ac:dyDescent="0.2">
      <c r="C1155" s="19"/>
      <c r="D1155" s="19"/>
    </row>
    <row r="1156" spans="3:4" x14ac:dyDescent="0.2">
      <c r="C1156" s="19"/>
      <c r="D1156" s="19"/>
    </row>
    <row r="1157" spans="3:4" x14ac:dyDescent="0.2">
      <c r="C1157" s="19"/>
      <c r="D1157" s="19"/>
    </row>
    <row r="1158" spans="3:4" x14ac:dyDescent="0.2">
      <c r="C1158" s="19"/>
      <c r="D1158" s="19"/>
    </row>
    <row r="1159" spans="3:4" x14ac:dyDescent="0.2">
      <c r="C1159" s="19"/>
      <c r="D1159" s="19"/>
    </row>
    <row r="1160" spans="3:4" x14ac:dyDescent="0.2">
      <c r="C1160" s="19"/>
      <c r="D1160" s="19"/>
    </row>
    <row r="1161" spans="3:4" x14ac:dyDescent="0.2">
      <c r="C1161" s="19"/>
      <c r="D1161" s="19"/>
    </row>
    <row r="1162" spans="3:4" x14ac:dyDescent="0.2">
      <c r="C1162" s="19"/>
      <c r="D1162" s="19"/>
    </row>
    <row r="1163" spans="3:4" x14ac:dyDescent="0.2">
      <c r="C1163" s="19"/>
      <c r="D1163" s="19"/>
    </row>
    <row r="1164" spans="3:4" x14ac:dyDescent="0.2">
      <c r="C1164" s="19"/>
      <c r="D1164" s="19"/>
    </row>
    <row r="1165" spans="3:4" x14ac:dyDescent="0.2">
      <c r="C1165" s="19"/>
      <c r="D1165" s="19"/>
    </row>
    <row r="1166" spans="3:4" x14ac:dyDescent="0.2">
      <c r="C1166" s="19"/>
      <c r="D1166" s="19"/>
    </row>
    <row r="1167" spans="3:4" x14ac:dyDescent="0.2">
      <c r="C1167" s="19"/>
      <c r="D1167" s="19"/>
    </row>
    <row r="1168" spans="3:4" x14ac:dyDescent="0.2">
      <c r="C1168" s="19"/>
      <c r="D1168" s="19"/>
    </row>
    <row r="1169" spans="3:4" x14ac:dyDescent="0.2">
      <c r="C1169" s="19"/>
      <c r="D1169" s="19"/>
    </row>
    <row r="1170" spans="3:4" x14ac:dyDescent="0.2">
      <c r="C1170" s="19"/>
      <c r="D1170" s="19"/>
    </row>
    <row r="1171" spans="3:4" x14ac:dyDescent="0.2">
      <c r="C1171" s="19"/>
      <c r="D1171" s="19"/>
    </row>
    <row r="1172" spans="3:4" x14ac:dyDescent="0.2">
      <c r="C1172" s="19"/>
      <c r="D1172" s="19"/>
    </row>
    <row r="1173" spans="3:4" x14ac:dyDescent="0.2">
      <c r="C1173" s="19"/>
      <c r="D1173" s="19"/>
    </row>
    <row r="1174" spans="3:4" x14ac:dyDescent="0.2">
      <c r="C1174" s="19"/>
      <c r="D1174" s="19"/>
    </row>
    <row r="1175" spans="3:4" x14ac:dyDescent="0.2">
      <c r="C1175" s="19"/>
      <c r="D1175" s="19"/>
    </row>
    <row r="1176" spans="3:4" x14ac:dyDescent="0.2">
      <c r="C1176" s="19"/>
      <c r="D1176" s="19"/>
    </row>
    <row r="1177" spans="3:4" x14ac:dyDescent="0.2">
      <c r="C1177" s="19"/>
      <c r="D1177" s="19"/>
    </row>
    <row r="1178" spans="3:4" x14ac:dyDescent="0.2">
      <c r="C1178" s="19"/>
      <c r="D1178" s="19"/>
    </row>
    <row r="1179" spans="3:4" x14ac:dyDescent="0.2">
      <c r="C1179" s="19"/>
      <c r="D1179" s="19"/>
    </row>
    <row r="1180" spans="3:4" x14ac:dyDescent="0.2">
      <c r="C1180" s="19"/>
      <c r="D1180" s="19"/>
    </row>
    <row r="1181" spans="3:4" x14ac:dyDescent="0.2">
      <c r="C1181" s="19"/>
      <c r="D1181" s="19"/>
    </row>
    <row r="1182" spans="3:4" x14ac:dyDescent="0.2">
      <c r="C1182" s="19"/>
      <c r="D1182" s="19"/>
    </row>
    <row r="1183" spans="3:4" x14ac:dyDescent="0.2">
      <c r="C1183" s="19"/>
      <c r="D1183" s="19"/>
    </row>
    <row r="1184" spans="3:4" x14ac:dyDescent="0.2">
      <c r="C1184" s="19"/>
      <c r="D1184" s="19"/>
    </row>
    <row r="1185" spans="3:4" x14ac:dyDescent="0.2">
      <c r="C1185" s="19"/>
      <c r="D1185" s="19"/>
    </row>
    <row r="1186" spans="3:4" x14ac:dyDescent="0.2">
      <c r="C1186" s="19"/>
      <c r="D1186" s="19"/>
    </row>
    <row r="1187" spans="3:4" x14ac:dyDescent="0.2">
      <c r="C1187" s="19"/>
      <c r="D1187" s="19"/>
    </row>
    <row r="1188" spans="3:4" x14ac:dyDescent="0.2">
      <c r="C1188" s="19"/>
      <c r="D1188" s="19"/>
    </row>
    <row r="1189" spans="3:4" x14ac:dyDescent="0.2">
      <c r="C1189" s="19"/>
      <c r="D1189" s="19"/>
    </row>
    <row r="1190" spans="3:4" x14ac:dyDescent="0.2">
      <c r="C1190" s="19"/>
      <c r="D1190" s="19"/>
    </row>
    <row r="1191" spans="3:4" x14ac:dyDescent="0.2">
      <c r="C1191" s="19"/>
      <c r="D1191" s="19"/>
    </row>
    <row r="1192" spans="3:4" x14ac:dyDescent="0.2">
      <c r="C1192" s="19"/>
      <c r="D1192" s="19"/>
    </row>
    <row r="1193" spans="3:4" x14ac:dyDescent="0.2">
      <c r="C1193" s="19"/>
      <c r="D1193" s="19"/>
    </row>
    <row r="1194" spans="3:4" x14ac:dyDescent="0.2">
      <c r="C1194" s="19"/>
      <c r="D1194" s="19"/>
    </row>
    <row r="1195" spans="3:4" x14ac:dyDescent="0.2">
      <c r="C1195" s="19"/>
      <c r="D1195" s="19"/>
    </row>
    <row r="1196" spans="3:4" x14ac:dyDescent="0.2">
      <c r="C1196" s="19"/>
      <c r="D1196" s="19"/>
    </row>
    <row r="1197" spans="3:4" x14ac:dyDescent="0.2">
      <c r="C1197" s="19"/>
      <c r="D1197" s="19"/>
    </row>
    <row r="1198" spans="3:4" x14ac:dyDescent="0.2">
      <c r="C1198" s="19"/>
      <c r="D1198" s="19"/>
    </row>
    <row r="1199" spans="3:4" x14ac:dyDescent="0.2">
      <c r="C1199" s="19"/>
      <c r="D1199" s="19"/>
    </row>
    <row r="1200" spans="3:4" x14ac:dyDescent="0.2">
      <c r="C1200" s="19"/>
      <c r="D1200" s="19"/>
    </row>
    <row r="1201" spans="3:4" x14ac:dyDescent="0.2">
      <c r="C1201" s="19"/>
      <c r="D1201" s="19"/>
    </row>
    <row r="1202" spans="3:4" x14ac:dyDescent="0.2">
      <c r="C1202" s="19"/>
      <c r="D1202" s="19"/>
    </row>
    <row r="1203" spans="3:4" x14ac:dyDescent="0.2">
      <c r="C1203" s="19"/>
      <c r="D1203" s="19"/>
    </row>
    <row r="1204" spans="3:4" x14ac:dyDescent="0.2">
      <c r="C1204" s="19"/>
      <c r="D1204" s="19"/>
    </row>
    <row r="1205" spans="3:4" x14ac:dyDescent="0.2">
      <c r="C1205" s="19"/>
      <c r="D1205" s="19"/>
    </row>
    <row r="1206" spans="3:4" x14ac:dyDescent="0.2">
      <c r="C1206" s="19"/>
      <c r="D1206" s="19"/>
    </row>
    <row r="1207" spans="3:4" x14ac:dyDescent="0.2">
      <c r="C1207" s="19"/>
      <c r="D1207" s="19"/>
    </row>
    <row r="1208" spans="3:4" x14ac:dyDescent="0.2">
      <c r="C1208" s="19"/>
      <c r="D1208" s="19"/>
    </row>
    <row r="1209" spans="3:4" x14ac:dyDescent="0.2">
      <c r="C1209" s="19"/>
      <c r="D1209" s="19"/>
    </row>
    <row r="1210" spans="3:4" x14ac:dyDescent="0.2">
      <c r="C1210" s="19"/>
      <c r="D1210" s="19"/>
    </row>
    <row r="1211" spans="3:4" x14ac:dyDescent="0.2">
      <c r="C1211" s="19"/>
      <c r="D1211" s="19"/>
    </row>
    <row r="1212" spans="3:4" x14ac:dyDescent="0.2">
      <c r="C1212" s="19"/>
      <c r="D1212" s="19"/>
    </row>
    <row r="1213" spans="3:4" x14ac:dyDescent="0.2">
      <c r="C1213" s="19"/>
      <c r="D1213" s="19"/>
    </row>
    <row r="1214" spans="3:4" x14ac:dyDescent="0.2">
      <c r="C1214" s="19"/>
      <c r="D1214" s="19"/>
    </row>
    <row r="1215" spans="3:4" x14ac:dyDescent="0.2">
      <c r="C1215" s="19"/>
      <c r="D1215" s="19"/>
    </row>
    <row r="1216" spans="3:4" x14ac:dyDescent="0.2">
      <c r="C1216" s="19"/>
      <c r="D1216" s="19"/>
    </row>
    <row r="1217" spans="3:4" x14ac:dyDescent="0.2">
      <c r="C1217" s="19"/>
      <c r="D1217" s="19"/>
    </row>
    <row r="1218" spans="3:4" x14ac:dyDescent="0.2">
      <c r="C1218" s="19"/>
      <c r="D1218" s="19"/>
    </row>
    <row r="1219" spans="3:4" x14ac:dyDescent="0.2">
      <c r="C1219" s="19"/>
      <c r="D1219" s="19"/>
    </row>
    <row r="1220" spans="3:4" x14ac:dyDescent="0.2">
      <c r="C1220" s="19"/>
      <c r="D1220" s="19"/>
    </row>
    <row r="1221" spans="3:4" x14ac:dyDescent="0.2">
      <c r="C1221" s="19"/>
      <c r="D1221" s="19"/>
    </row>
    <row r="1222" spans="3:4" x14ac:dyDescent="0.2">
      <c r="C1222" s="19"/>
      <c r="D1222" s="19"/>
    </row>
    <row r="1223" spans="3:4" x14ac:dyDescent="0.2">
      <c r="C1223" s="19"/>
      <c r="D1223" s="19"/>
    </row>
    <row r="1224" spans="3:4" x14ac:dyDescent="0.2">
      <c r="C1224" s="19"/>
      <c r="D1224" s="19"/>
    </row>
    <row r="1225" spans="3:4" x14ac:dyDescent="0.2">
      <c r="C1225" s="19"/>
      <c r="D1225" s="19"/>
    </row>
    <row r="1226" spans="3:4" x14ac:dyDescent="0.2">
      <c r="C1226" s="19"/>
      <c r="D1226" s="19"/>
    </row>
    <row r="1227" spans="3:4" x14ac:dyDescent="0.2">
      <c r="C1227" s="19"/>
      <c r="D1227" s="19"/>
    </row>
    <row r="1228" spans="3:4" x14ac:dyDescent="0.2">
      <c r="C1228" s="19"/>
      <c r="D1228" s="19"/>
    </row>
    <row r="1229" spans="3:4" x14ac:dyDescent="0.2">
      <c r="C1229" s="19"/>
      <c r="D1229" s="19"/>
    </row>
    <row r="1230" spans="3:4" x14ac:dyDescent="0.2">
      <c r="C1230" s="19"/>
      <c r="D1230" s="19"/>
    </row>
    <row r="1231" spans="3:4" x14ac:dyDescent="0.2">
      <c r="C1231" s="19"/>
      <c r="D1231" s="19"/>
    </row>
    <row r="1232" spans="3:4" x14ac:dyDescent="0.2">
      <c r="C1232" s="19"/>
      <c r="D1232" s="19"/>
    </row>
    <row r="1233" spans="3:4" x14ac:dyDescent="0.2">
      <c r="C1233" s="19"/>
      <c r="D1233" s="19"/>
    </row>
    <row r="1234" spans="3:4" x14ac:dyDescent="0.2">
      <c r="C1234" s="19"/>
      <c r="D1234" s="19"/>
    </row>
    <row r="1235" spans="3:4" x14ac:dyDescent="0.2">
      <c r="C1235" s="19"/>
      <c r="D1235" s="19"/>
    </row>
    <row r="1236" spans="3:4" x14ac:dyDescent="0.2">
      <c r="C1236" s="19"/>
      <c r="D1236" s="19"/>
    </row>
    <row r="1237" spans="3:4" x14ac:dyDescent="0.2">
      <c r="C1237" s="19"/>
      <c r="D1237" s="19"/>
    </row>
    <row r="1238" spans="3:4" x14ac:dyDescent="0.2">
      <c r="C1238" s="19"/>
      <c r="D1238" s="19"/>
    </row>
    <row r="1239" spans="3:4" x14ac:dyDescent="0.2">
      <c r="C1239" s="19"/>
      <c r="D1239" s="19"/>
    </row>
    <row r="1240" spans="3:4" x14ac:dyDescent="0.2">
      <c r="C1240" s="19"/>
      <c r="D1240" s="19"/>
    </row>
    <row r="1241" spans="3:4" x14ac:dyDescent="0.2">
      <c r="C1241" s="19"/>
      <c r="D1241" s="19"/>
    </row>
    <row r="1242" spans="3:4" x14ac:dyDescent="0.2">
      <c r="C1242" s="19"/>
      <c r="D1242" s="19"/>
    </row>
    <row r="1243" spans="3:4" x14ac:dyDescent="0.2">
      <c r="C1243" s="19"/>
      <c r="D1243" s="19"/>
    </row>
    <row r="1244" spans="3:4" x14ac:dyDescent="0.2">
      <c r="C1244" s="19"/>
      <c r="D1244" s="19"/>
    </row>
    <row r="1245" spans="3:4" x14ac:dyDescent="0.2">
      <c r="C1245" s="19"/>
      <c r="D1245" s="19"/>
    </row>
    <row r="1246" spans="3:4" x14ac:dyDescent="0.2">
      <c r="C1246" s="19"/>
      <c r="D1246" s="19"/>
    </row>
    <row r="1247" spans="3:4" x14ac:dyDescent="0.2">
      <c r="C1247" s="19"/>
      <c r="D1247" s="19"/>
    </row>
    <row r="1248" spans="3:4" x14ac:dyDescent="0.2">
      <c r="C1248" s="19"/>
      <c r="D1248" s="19"/>
    </row>
    <row r="1249" spans="3:4" x14ac:dyDescent="0.2">
      <c r="C1249" s="19"/>
      <c r="D1249" s="19"/>
    </row>
    <row r="1250" spans="3:4" x14ac:dyDescent="0.2">
      <c r="C1250" s="19"/>
      <c r="D1250" s="19"/>
    </row>
    <row r="1251" spans="3:4" x14ac:dyDescent="0.2">
      <c r="C1251" s="19"/>
      <c r="D1251" s="19"/>
    </row>
    <row r="1252" spans="3:4" x14ac:dyDescent="0.2">
      <c r="C1252" s="19"/>
      <c r="D1252" s="19"/>
    </row>
    <row r="1253" spans="3:4" x14ac:dyDescent="0.2">
      <c r="C1253" s="19"/>
      <c r="D1253" s="19"/>
    </row>
    <row r="1254" spans="3:4" x14ac:dyDescent="0.2">
      <c r="C1254" s="19"/>
      <c r="D1254" s="19"/>
    </row>
    <row r="1255" spans="3:4" x14ac:dyDescent="0.2">
      <c r="C1255" s="19"/>
      <c r="D1255" s="19"/>
    </row>
    <row r="1256" spans="3:4" x14ac:dyDescent="0.2">
      <c r="C1256" s="19"/>
      <c r="D1256" s="19"/>
    </row>
    <row r="1257" spans="3:4" x14ac:dyDescent="0.2">
      <c r="C1257" s="19"/>
      <c r="D1257" s="19"/>
    </row>
    <row r="1258" spans="3:4" x14ac:dyDescent="0.2">
      <c r="C1258" s="19"/>
      <c r="D1258" s="19"/>
    </row>
    <row r="1259" spans="3:4" x14ac:dyDescent="0.2">
      <c r="C1259" s="19"/>
      <c r="D1259" s="19"/>
    </row>
    <row r="1260" spans="3:4" x14ac:dyDescent="0.2">
      <c r="C1260" s="19"/>
      <c r="D1260" s="19"/>
    </row>
    <row r="1261" spans="3:4" x14ac:dyDescent="0.2">
      <c r="C1261" s="19"/>
      <c r="D1261" s="19"/>
    </row>
    <row r="1262" spans="3:4" x14ac:dyDescent="0.2">
      <c r="C1262" s="19"/>
      <c r="D1262" s="19"/>
    </row>
    <row r="1263" spans="3:4" x14ac:dyDescent="0.2">
      <c r="C1263" s="19"/>
      <c r="D1263" s="19"/>
    </row>
    <row r="1264" spans="3:4" x14ac:dyDescent="0.2">
      <c r="C1264" s="19"/>
      <c r="D1264" s="19"/>
    </row>
    <row r="1265" spans="3:4" x14ac:dyDescent="0.2">
      <c r="C1265" s="19"/>
      <c r="D1265" s="19"/>
    </row>
    <row r="1266" spans="3:4" x14ac:dyDescent="0.2">
      <c r="C1266" s="19"/>
      <c r="D1266" s="19"/>
    </row>
    <row r="1267" spans="3:4" x14ac:dyDescent="0.2">
      <c r="C1267" s="19"/>
      <c r="D1267" s="19"/>
    </row>
    <row r="1268" spans="3:4" x14ac:dyDescent="0.2">
      <c r="C1268" s="19"/>
      <c r="D1268" s="19"/>
    </row>
    <row r="1269" spans="3:4" x14ac:dyDescent="0.2">
      <c r="C1269" s="19"/>
      <c r="D1269" s="19"/>
    </row>
    <row r="1270" spans="3:4" x14ac:dyDescent="0.2">
      <c r="C1270" s="19"/>
      <c r="D1270" s="19"/>
    </row>
    <row r="1271" spans="3:4" x14ac:dyDescent="0.2">
      <c r="C1271" s="19"/>
      <c r="D1271" s="19"/>
    </row>
    <row r="1272" spans="3:4" x14ac:dyDescent="0.2">
      <c r="C1272" s="19"/>
      <c r="D1272" s="19"/>
    </row>
    <row r="1273" spans="3:4" x14ac:dyDescent="0.2">
      <c r="C1273" s="19"/>
      <c r="D1273" s="19"/>
    </row>
    <row r="1274" spans="3:4" x14ac:dyDescent="0.2">
      <c r="C1274" s="19"/>
      <c r="D1274" s="19"/>
    </row>
    <row r="1275" spans="3:4" x14ac:dyDescent="0.2">
      <c r="C1275" s="19"/>
      <c r="D1275" s="19"/>
    </row>
    <row r="1276" spans="3:4" x14ac:dyDescent="0.2">
      <c r="C1276" s="19"/>
      <c r="D1276" s="19"/>
    </row>
    <row r="1277" spans="3:4" x14ac:dyDescent="0.2">
      <c r="C1277" s="19"/>
      <c r="D1277" s="19"/>
    </row>
    <row r="1278" spans="3:4" x14ac:dyDescent="0.2">
      <c r="C1278" s="19"/>
      <c r="D1278" s="19"/>
    </row>
    <row r="1279" spans="3:4" x14ac:dyDescent="0.2">
      <c r="C1279" s="19"/>
      <c r="D1279" s="19"/>
    </row>
    <row r="1280" spans="3:4" x14ac:dyDescent="0.2">
      <c r="C1280" s="19"/>
      <c r="D1280" s="19"/>
    </row>
    <row r="1281" spans="3:4" x14ac:dyDescent="0.2">
      <c r="C1281" s="19"/>
      <c r="D1281" s="19"/>
    </row>
    <row r="1282" spans="3:4" x14ac:dyDescent="0.2">
      <c r="C1282" s="19"/>
      <c r="D1282" s="19"/>
    </row>
    <row r="1283" spans="3:4" x14ac:dyDescent="0.2">
      <c r="C1283" s="19"/>
      <c r="D1283" s="19"/>
    </row>
    <row r="1284" spans="3:4" x14ac:dyDescent="0.2">
      <c r="C1284" s="19"/>
      <c r="D1284" s="19"/>
    </row>
    <row r="1285" spans="3:4" x14ac:dyDescent="0.2">
      <c r="C1285" s="19"/>
      <c r="D1285" s="19"/>
    </row>
    <row r="1286" spans="3:4" x14ac:dyDescent="0.2">
      <c r="C1286" s="19"/>
      <c r="D1286" s="19"/>
    </row>
    <row r="1287" spans="3:4" x14ac:dyDescent="0.2">
      <c r="C1287" s="19"/>
      <c r="D1287" s="19"/>
    </row>
    <row r="1288" spans="3:4" x14ac:dyDescent="0.2">
      <c r="C1288" s="19"/>
      <c r="D1288" s="19"/>
    </row>
    <row r="1289" spans="3:4" x14ac:dyDescent="0.2">
      <c r="C1289" s="19"/>
      <c r="D1289" s="19"/>
    </row>
    <row r="1290" spans="3:4" x14ac:dyDescent="0.2">
      <c r="C1290" s="19"/>
      <c r="D1290" s="19"/>
    </row>
    <row r="1291" spans="3:4" x14ac:dyDescent="0.2">
      <c r="C1291" s="19"/>
      <c r="D1291" s="19"/>
    </row>
    <row r="1292" spans="3:4" x14ac:dyDescent="0.2">
      <c r="C1292" s="19"/>
      <c r="D1292" s="19"/>
    </row>
    <row r="1293" spans="3:4" x14ac:dyDescent="0.2">
      <c r="C1293" s="19"/>
      <c r="D1293" s="19"/>
    </row>
    <row r="1294" spans="3:4" x14ac:dyDescent="0.2">
      <c r="C1294" s="19"/>
      <c r="D1294" s="19"/>
    </row>
    <row r="1295" spans="3:4" x14ac:dyDescent="0.2">
      <c r="C1295" s="19"/>
      <c r="D1295" s="19"/>
    </row>
    <row r="1296" spans="3:4" x14ac:dyDescent="0.2">
      <c r="C1296" s="19"/>
      <c r="D1296" s="19"/>
    </row>
    <row r="1297" spans="3:4" x14ac:dyDescent="0.2">
      <c r="C1297" s="19"/>
      <c r="D1297" s="19"/>
    </row>
    <row r="1298" spans="3:4" x14ac:dyDescent="0.2">
      <c r="C1298" s="19"/>
      <c r="D1298" s="19"/>
    </row>
    <row r="1299" spans="3:4" x14ac:dyDescent="0.2">
      <c r="C1299" s="19"/>
      <c r="D1299" s="19"/>
    </row>
    <row r="1300" spans="3:4" x14ac:dyDescent="0.2">
      <c r="C1300" s="19"/>
      <c r="D1300" s="19"/>
    </row>
    <row r="1301" spans="3:4" x14ac:dyDescent="0.2">
      <c r="C1301" s="19"/>
      <c r="D1301" s="19"/>
    </row>
    <row r="1302" spans="3:4" x14ac:dyDescent="0.2">
      <c r="C1302" s="19"/>
      <c r="D1302" s="19"/>
    </row>
    <row r="1303" spans="3:4" x14ac:dyDescent="0.2">
      <c r="C1303" s="19"/>
      <c r="D1303" s="19"/>
    </row>
    <row r="1304" spans="3:4" x14ac:dyDescent="0.2">
      <c r="C1304" s="19"/>
      <c r="D1304" s="19"/>
    </row>
    <row r="1305" spans="3:4" x14ac:dyDescent="0.2">
      <c r="C1305" s="19"/>
      <c r="D1305" s="19"/>
    </row>
    <row r="1306" spans="3:4" x14ac:dyDescent="0.2">
      <c r="C1306" s="19"/>
      <c r="D1306" s="19"/>
    </row>
    <row r="1307" spans="3:4" x14ac:dyDescent="0.2">
      <c r="C1307" s="19"/>
      <c r="D1307" s="19"/>
    </row>
    <row r="1308" spans="3:4" x14ac:dyDescent="0.2">
      <c r="C1308" s="19"/>
      <c r="D1308" s="19"/>
    </row>
    <row r="1309" spans="3:4" x14ac:dyDescent="0.2">
      <c r="C1309" s="19"/>
      <c r="D1309" s="19"/>
    </row>
    <row r="1310" spans="3:4" x14ac:dyDescent="0.2">
      <c r="C1310" s="19"/>
      <c r="D1310" s="19"/>
    </row>
    <row r="1311" spans="3:4" x14ac:dyDescent="0.2">
      <c r="C1311" s="19"/>
      <c r="D1311" s="19"/>
    </row>
    <row r="1312" spans="3:4" x14ac:dyDescent="0.2">
      <c r="C1312" s="19"/>
      <c r="D1312" s="19"/>
    </row>
    <row r="1313" spans="3:4" x14ac:dyDescent="0.2">
      <c r="C1313" s="19"/>
      <c r="D1313" s="19"/>
    </row>
    <row r="1314" spans="3:4" x14ac:dyDescent="0.2">
      <c r="C1314" s="19"/>
      <c r="D1314" s="19"/>
    </row>
    <row r="1315" spans="3:4" x14ac:dyDescent="0.2">
      <c r="C1315" s="19"/>
      <c r="D1315" s="19"/>
    </row>
    <row r="1316" spans="3:4" x14ac:dyDescent="0.2">
      <c r="C1316" s="19"/>
      <c r="D1316" s="19"/>
    </row>
    <row r="1317" spans="3:4" x14ac:dyDescent="0.2">
      <c r="C1317" s="19"/>
      <c r="D1317" s="19"/>
    </row>
    <row r="1318" spans="3:4" x14ac:dyDescent="0.2">
      <c r="C1318" s="19"/>
      <c r="D1318" s="19"/>
    </row>
    <row r="1319" spans="3:4" x14ac:dyDescent="0.2">
      <c r="C1319" s="19"/>
      <c r="D1319" s="19"/>
    </row>
    <row r="1320" spans="3:4" x14ac:dyDescent="0.2">
      <c r="C1320" s="19"/>
      <c r="D1320" s="19"/>
    </row>
    <row r="1321" spans="3:4" x14ac:dyDescent="0.2">
      <c r="C1321" s="19"/>
      <c r="D1321" s="19"/>
    </row>
    <row r="1322" spans="3:4" x14ac:dyDescent="0.2">
      <c r="C1322" s="19"/>
      <c r="D1322" s="19"/>
    </row>
    <row r="1323" spans="3:4" x14ac:dyDescent="0.2">
      <c r="C1323" s="19"/>
      <c r="D1323" s="19"/>
    </row>
    <row r="1324" spans="3:4" x14ac:dyDescent="0.2">
      <c r="C1324" s="19"/>
      <c r="D1324" s="19"/>
    </row>
    <row r="1325" spans="3:4" x14ac:dyDescent="0.2">
      <c r="C1325" s="19"/>
      <c r="D1325" s="19"/>
    </row>
    <row r="1326" spans="3:4" x14ac:dyDescent="0.2">
      <c r="C1326" s="19"/>
      <c r="D1326" s="19"/>
    </row>
    <row r="1327" spans="3:4" x14ac:dyDescent="0.2">
      <c r="C1327" s="19"/>
      <c r="D1327" s="19"/>
    </row>
    <row r="1328" spans="3:4" x14ac:dyDescent="0.2">
      <c r="C1328" s="19"/>
      <c r="D1328" s="19"/>
    </row>
    <row r="1329" spans="3:4" x14ac:dyDescent="0.2">
      <c r="C1329" s="19"/>
      <c r="D1329" s="19"/>
    </row>
    <row r="1330" spans="3:4" x14ac:dyDescent="0.2">
      <c r="C1330" s="19"/>
      <c r="D1330" s="19"/>
    </row>
    <row r="1331" spans="3:4" x14ac:dyDescent="0.2">
      <c r="C1331" s="19"/>
      <c r="D1331" s="19"/>
    </row>
    <row r="1332" spans="3:4" x14ac:dyDescent="0.2">
      <c r="C1332" s="19"/>
      <c r="D1332" s="19"/>
    </row>
    <row r="1333" spans="3:4" x14ac:dyDescent="0.2">
      <c r="C1333" s="19"/>
      <c r="D1333" s="19"/>
    </row>
    <row r="1334" spans="3:4" x14ac:dyDescent="0.2">
      <c r="C1334" s="19"/>
      <c r="D1334" s="19"/>
    </row>
    <row r="1335" spans="3:4" x14ac:dyDescent="0.2">
      <c r="C1335" s="19"/>
      <c r="D1335" s="19"/>
    </row>
    <row r="1336" spans="3:4" x14ac:dyDescent="0.2">
      <c r="C1336" s="19"/>
      <c r="D1336" s="19"/>
    </row>
    <row r="1337" spans="3:4" x14ac:dyDescent="0.2">
      <c r="C1337" s="19"/>
      <c r="D1337" s="19"/>
    </row>
    <row r="1338" spans="3:4" x14ac:dyDescent="0.2">
      <c r="C1338" s="19"/>
      <c r="D1338" s="19"/>
    </row>
    <row r="1339" spans="3:4" x14ac:dyDescent="0.2">
      <c r="C1339" s="19"/>
      <c r="D1339" s="19"/>
    </row>
    <row r="1340" spans="3:4" x14ac:dyDescent="0.2">
      <c r="C1340" s="19"/>
      <c r="D1340" s="19"/>
    </row>
    <row r="1341" spans="3:4" x14ac:dyDescent="0.2">
      <c r="C1341" s="19"/>
      <c r="D1341" s="19"/>
    </row>
    <row r="1342" spans="3:4" x14ac:dyDescent="0.2">
      <c r="C1342" s="19"/>
      <c r="D1342" s="19"/>
    </row>
    <row r="1343" spans="3:4" x14ac:dyDescent="0.2">
      <c r="C1343" s="19"/>
      <c r="D1343" s="19"/>
    </row>
    <row r="1344" spans="3:4" x14ac:dyDescent="0.2">
      <c r="C1344" s="19"/>
      <c r="D1344" s="19"/>
    </row>
    <row r="1345" spans="3:4" x14ac:dyDescent="0.2">
      <c r="C1345" s="19"/>
      <c r="D1345" s="19"/>
    </row>
    <row r="1346" spans="3:4" x14ac:dyDescent="0.2">
      <c r="C1346" s="19"/>
      <c r="D1346" s="19"/>
    </row>
    <row r="1347" spans="3:4" x14ac:dyDescent="0.2">
      <c r="C1347" s="19"/>
      <c r="D1347" s="19"/>
    </row>
    <row r="1348" spans="3:4" x14ac:dyDescent="0.2">
      <c r="C1348" s="19"/>
      <c r="D1348" s="19"/>
    </row>
    <row r="1349" spans="3:4" x14ac:dyDescent="0.2">
      <c r="C1349" s="19"/>
      <c r="D1349" s="19"/>
    </row>
    <row r="1350" spans="3:4" x14ac:dyDescent="0.2">
      <c r="C1350" s="19"/>
      <c r="D1350" s="19"/>
    </row>
    <row r="1351" spans="3:4" x14ac:dyDescent="0.2">
      <c r="C1351" s="19"/>
      <c r="D1351" s="19"/>
    </row>
    <row r="1352" spans="3:4" x14ac:dyDescent="0.2">
      <c r="C1352" s="19"/>
      <c r="D1352" s="19"/>
    </row>
    <row r="1353" spans="3:4" x14ac:dyDescent="0.2">
      <c r="C1353" s="19"/>
      <c r="D1353" s="19"/>
    </row>
    <row r="1354" spans="3:4" x14ac:dyDescent="0.2">
      <c r="C1354" s="19"/>
      <c r="D1354" s="19"/>
    </row>
    <row r="1355" spans="3:4" x14ac:dyDescent="0.2">
      <c r="C1355" s="19"/>
      <c r="D1355" s="19"/>
    </row>
    <row r="1356" spans="3:4" x14ac:dyDescent="0.2">
      <c r="C1356" s="19"/>
      <c r="D1356" s="19"/>
    </row>
    <row r="1357" spans="3:4" x14ac:dyDescent="0.2">
      <c r="C1357" s="19"/>
      <c r="D1357" s="19"/>
    </row>
    <row r="1358" spans="3:4" x14ac:dyDescent="0.2">
      <c r="C1358" s="19"/>
      <c r="D1358" s="19"/>
    </row>
    <row r="1359" spans="3:4" x14ac:dyDescent="0.2">
      <c r="C1359" s="19"/>
      <c r="D1359" s="19"/>
    </row>
    <row r="1360" spans="3:4" x14ac:dyDescent="0.2">
      <c r="C1360" s="19"/>
      <c r="D1360" s="19"/>
    </row>
    <row r="1361" spans="3:4" x14ac:dyDescent="0.2">
      <c r="C1361" s="19"/>
      <c r="D1361" s="19"/>
    </row>
    <row r="1362" spans="3:4" x14ac:dyDescent="0.2">
      <c r="C1362" s="19"/>
      <c r="D1362" s="19"/>
    </row>
    <row r="1363" spans="3:4" x14ac:dyDescent="0.2">
      <c r="C1363" s="19"/>
      <c r="D1363" s="19"/>
    </row>
    <row r="1364" spans="3:4" x14ac:dyDescent="0.2">
      <c r="C1364" s="19"/>
      <c r="D1364" s="19"/>
    </row>
    <row r="1365" spans="3:4" x14ac:dyDescent="0.2">
      <c r="C1365" s="19"/>
      <c r="D1365" s="19"/>
    </row>
    <row r="1366" spans="3:4" x14ac:dyDescent="0.2">
      <c r="C1366" s="19"/>
      <c r="D1366" s="19"/>
    </row>
    <row r="1367" spans="3:4" x14ac:dyDescent="0.2">
      <c r="C1367" s="19"/>
      <c r="D1367" s="19"/>
    </row>
    <row r="1368" spans="3:4" x14ac:dyDescent="0.2">
      <c r="C1368" s="19"/>
      <c r="D1368" s="19"/>
    </row>
    <row r="1369" spans="3:4" x14ac:dyDescent="0.2">
      <c r="C1369" s="19"/>
      <c r="D1369" s="19"/>
    </row>
    <row r="1370" spans="3:4" x14ac:dyDescent="0.2">
      <c r="C1370" s="19"/>
      <c r="D1370" s="19"/>
    </row>
    <row r="1371" spans="3:4" x14ac:dyDescent="0.2">
      <c r="C1371" s="19"/>
      <c r="D1371" s="19"/>
    </row>
    <row r="1372" spans="3:4" x14ac:dyDescent="0.2">
      <c r="C1372" s="19"/>
      <c r="D1372" s="19"/>
    </row>
    <row r="1373" spans="3:4" x14ac:dyDescent="0.2">
      <c r="C1373" s="19"/>
      <c r="D1373" s="19"/>
    </row>
    <row r="1374" spans="3:4" x14ac:dyDescent="0.2">
      <c r="C1374" s="19"/>
      <c r="D1374" s="19"/>
    </row>
    <row r="1375" spans="3:4" x14ac:dyDescent="0.2">
      <c r="C1375" s="19"/>
      <c r="D1375" s="19"/>
    </row>
    <row r="1376" spans="3:4" x14ac:dyDescent="0.2">
      <c r="C1376" s="19"/>
      <c r="D1376" s="19"/>
    </row>
    <row r="1377" spans="3:4" x14ac:dyDescent="0.2">
      <c r="C1377" s="19"/>
      <c r="D1377" s="19"/>
    </row>
    <row r="1378" spans="3:4" x14ac:dyDescent="0.2">
      <c r="C1378" s="19"/>
      <c r="D1378" s="19"/>
    </row>
    <row r="1379" spans="3:4" x14ac:dyDescent="0.2">
      <c r="C1379" s="19"/>
      <c r="D1379" s="19"/>
    </row>
    <row r="1380" spans="3:4" x14ac:dyDescent="0.2">
      <c r="C1380" s="19"/>
      <c r="D1380" s="19"/>
    </row>
    <row r="1381" spans="3:4" x14ac:dyDescent="0.2">
      <c r="C1381" s="19"/>
      <c r="D1381" s="19"/>
    </row>
    <row r="1382" spans="3:4" x14ac:dyDescent="0.2">
      <c r="C1382" s="19"/>
      <c r="D1382" s="19"/>
    </row>
    <row r="1383" spans="3:4" x14ac:dyDescent="0.2">
      <c r="C1383" s="19"/>
      <c r="D1383" s="19"/>
    </row>
    <row r="1384" spans="3:4" x14ac:dyDescent="0.2">
      <c r="C1384" s="19"/>
      <c r="D1384" s="19"/>
    </row>
    <row r="1385" spans="3:4" x14ac:dyDescent="0.2">
      <c r="C1385" s="19"/>
      <c r="D1385" s="19"/>
    </row>
    <row r="1386" spans="3:4" x14ac:dyDescent="0.2">
      <c r="C1386" s="19"/>
      <c r="D1386" s="19"/>
    </row>
    <row r="1387" spans="3:4" x14ac:dyDescent="0.2">
      <c r="C1387" s="19"/>
      <c r="D1387" s="19"/>
    </row>
    <row r="1388" spans="3:4" x14ac:dyDescent="0.2">
      <c r="C1388" s="19"/>
      <c r="D1388" s="19"/>
    </row>
    <row r="1389" spans="3:4" x14ac:dyDescent="0.2">
      <c r="C1389" s="19"/>
      <c r="D1389" s="19"/>
    </row>
    <row r="1390" spans="3:4" x14ac:dyDescent="0.2">
      <c r="C1390" s="19"/>
      <c r="D1390" s="19"/>
    </row>
    <row r="1391" spans="3:4" x14ac:dyDescent="0.2">
      <c r="C1391" s="19"/>
      <c r="D1391" s="19"/>
    </row>
    <row r="1392" spans="3:4" x14ac:dyDescent="0.2">
      <c r="C1392" s="19"/>
      <c r="D1392" s="19"/>
    </row>
    <row r="1393" spans="3:4" x14ac:dyDescent="0.2">
      <c r="C1393" s="19"/>
      <c r="D1393" s="19"/>
    </row>
    <row r="1394" spans="3:4" x14ac:dyDescent="0.2">
      <c r="C1394" s="19"/>
      <c r="D1394" s="19"/>
    </row>
    <row r="1395" spans="3:4" x14ac:dyDescent="0.2">
      <c r="C1395" s="19"/>
      <c r="D1395" s="19"/>
    </row>
    <row r="1396" spans="3:4" x14ac:dyDescent="0.2">
      <c r="C1396" s="19"/>
      <c r="D1396" s="19"/>
    </row>
    <row r="1397" spans="3:4" x14ac:dyDescent="0.2">
      <c r="C1397" s="19"/>
      <c r="D1397" s="19"/>
    </row>
    <row r="1398" spans="3:4" x14ac:dyDescent="0.2">
      <c r="C1398" s="19"/>
      <c r="D1398" s="19"/>
    </row>
    <row r="1399" spans="3:4" x14ac:dyDescent="0.2">
      <c r="C1399" s="19"/>
      <c r="D1399" s="19"/>
    </row>
    <row r="1400" spans="3:4" x14ac:dyDescent="0.2">
      <c r="C1400" s="19"/>
      <c r="D1400" s="19"/>
    </row>
    <row r="1401" spans="3:4" x14ac:dyDescent="0.2">
      <c r="C1401" s="19"/>
      <c r="D1401" s="19"/>
    </row>
    <row r="1402" spans="3:4" x14ac:dyDescent="0.2">
      <c r="C1402" s="19"/>
      <c r="D1402" s="19"/>
    </row>
    <row r="1403" spans="3:4" x14ac:dyDescent="0.2">
      <c r="C1403" s="19"/>
      <c r="D1403" s="19"/>
    </row>
    <row r="1404" spans="3:4" x14ac:dyDescent="0.2">
      <c r="C1404" s="19"/>
      <c r="D1404" s="19"/>
    </row>
    <row r="1405" spans="3:4" x14ac:dyDescent="0.2">
      <c r="C1405" s="19"/>
      <c r="D1405" s="19"/>
    </row>
    <row r="1406" spans="3:4" x14ac:dyDescent="0.2">
      <c r="C1406" s="19"/>
      <c r="D1406" s="19"/>
    </row>
    <row r="1407" spans="3:4" x14ac:dyDescent="0.2">
      <c r="C1407" s="19"/>
      <c r="D1407" s="19"/>
    </row>
    <row r="1408" spans="3:4" x14ac:dyDescent="0.2">
      <c r="C1408" s="19"/>
      <c r="D1408" s="19"/>
    </row>
    <row r="1409" spans="3:4" x14ac:dyDescent="0.2">
      <c r="C1409" s="19"/>
      <c r="D1409" s="19"/>
    </row>
    <row r="1410" spans="3:4" x14ac:dyDescent="0.2">
      <c r="C1410" s="19"/>
      <c r="D1410" s="19"/>
    </row>
    <row r="1411" spans="3:4" x14ac:dyDescent="0.2">
      <c r="C1411" s="19"/>
      <c r="D1411" s="19"/>
    </row>
    <row r="1412" spans="3:4" x14ac:dyDescent="0.2">
      <c r="C1412" s="19"/>
      <c r="D1412" s="19"/>
    </row>
    <row r="1413" spans="3:4" x14ac:dyDescent="0.2">
      <c r="C1413" s="19"/>
      <c r="D1413" s="19"/>
    </row>
    <row r="1414" spans="3:4" x14ac:dyDescent="0.2">
      <c r="C1414" s="19"/>
      <c r="D1414" s="19"/>
    </row>
    <row r="1415" spans="3:4" x14ac:dyDescent="0.2">
      <c r="C1415" s="19"/>
      <c r="D1415" s="19"/>
    </row>
    <row r="1416" spans="3:4" x14ac:dyDescent="0.2">
      <c r="C1416" s="19"/>
      <c r="D1416" s="19"/>
    </row>
    <row r="1417" spans="3:4" x14ac:dyDescent="0.2">
      <c r="C1417" s="19"/>
      <c r="D1417" s="19"/>
    </row>
    <row r="1418" spans="3:4" x14ac:dyDescent="0.2">
      <c r="C1418" s="19"/>
      <c r="D1418" s="19"/>
    </row>
    <row r="1419" spans="3:4" x14ac:dyDescent="0.2">
      <c r="C1419" s="19"/>
      <c r="D1419" s="19"/>
    </row>
    <row r="1420" spans="3:4" x14ac:dyDescent="0.2">
      <c r="C1420" s="19"/>
      <c r="D1420" s="19"/>
    </row>
    <row r="1421" spans="3:4" x14ac:dyDescent="0.2">
      <c r="C1421" s="19"/>
      <c r="D1421" s="19"/>
    </row>
    <row r="1422" spans="3:4" x14ac:dyDescent="0.2">
      <c r="C1422" s="19"/>
      <c r="D1422" s="19"/>
    </row>
    <row r="1423" spans="3:4" x14ac:dyDescent="0.2">
      <c r="C1423" s="19"/>
      <c r="D1423" s="19"/>
    </row>
    <row r="1424" spans="3:4" x14ac:dyDescent="0.2">
      <c r="C1424" s="19"/>
      <c r="D1424" s="19"/>
    </row>
    <row r="1425" spans="3:4" x14ac:dyDescent="0.2">
      <c r="C1425" s="19"/>
      <c r="D1425" s="19"/>
    </row>
    <row r="1426" spans="3:4" x14ac:dyDescent="0.2">
      <c r="C1426" s="19"/>
      <c r="D1426" s="19"/>
    </row>
    <row r="1427" spans="3:4" x14ac:dyDescent="0.2">
      <c r="C1427" s="19"/>
      <c r="D1427" s="19"/>
    </row>
    <row r="1428" spans="3:4" x14ac:dyDescent="0.2">
      <c r="C1428" s="19"/>
      <c r="D1428" s="19"/>
    </row>
    <row r="1429" spans="3:4" x14ac:dyDescent="0.2">
      <c r="C1429" s="19"/>
      <c r="D1429" s="19"/>
    </row>
    <row r="1430" spans="3:4" x14ac:dyDescent="0.2">
      <c r="C1430" s="19"/>
      <c r="D1430" s="19"/>
    </row>
    <row r="1431" spans="3:4" x14ac:dyDescent="0.2">
      <c r="C1431" s="19"/>
      <c r="D1431" s="19"/>
    </row>
    <row r="1432" spans="3:4" x14ac:dyDescent="0.2">
      <c r="C1432" s="19"/>
      <c r="D1432" s="19"/>
    </row>
    <row r="1433" spans="3:4" x14ac:dyDescent="0.2">
      <c r="C1433" s="19"/>
      <c r="D1433" s="19"/>
    </row>
    <row r="1434" spans="3:4" x14ac:dyDescent="0.2">
      <c r="C1434" s="19"/>
      <c r="D1434" s="19"/>
    </row>
    <row r="1435" spans="3:4" x14ac:dyDescent="0.2">
      <c r="C1435" s="19"/>
      <c r="D1435" s="19"/>
    </row>
    <row r="1436" spans="3:4" x14ac:dyDescent="0.2">
      <c r="C1436" s="19"/>
      <c r="D1436" s="19"/>
    </row>
    <row r="1437" spans="3:4" x14ac:dyDescent="0.2">
      <c r="C1437" s="19"/>
      <c r="D1437" s="19"/>
    </row>
    <row r="1438" spans="3:4" x14ac:dyDescent="0.2">
      <c r="C1438" s="19"/>
      <c r="D1438" s="19"/>
    </row>
    <row r="1439" spans="3:4" x14ac:dyDescent="0.2">
      <c r="C1439" s="19"/>
      <c r="D1439" s="19"/>
    </row>
    <row r="1440" spans="3:4" x14ac:dyDescent="0.2">
      <c r="C1440" s="19"/>
      <c r="D1440" s="19"/>
    </row>
    <row r="1441" spans="3:4" x14ac:dyDescent="0.2">
      <c r="C1441" s="19"/>
      <c r="D1441" s="19"/>
    </row>
    <row r="1442" spans="3:4" x14ac:dyDescent="0.2">
      <c r="C1442" s="19"/>
      <c r="D1442" s="19"/>
    </row>
    <row r="1443" spans="3:4" x14ac:dyDescent="0.2">
      <c r="C1443" s="19"/>
      <c r="D1443" s="19"/>
    </row>
    <row r="1444" spans="3:4" x14ac:dyDescent="0.2">
      <c r="C1444" s="19"/>
      <c r="D1444" s="19"/>
    </row>
    <row r="1445" spans="3:4" x14ac:dyDescent="0.2">
      <c r="C1445" s="19"/>
      <c r="D1445" s="19"/>
    </row>
    <row r="1446" spans="3:4" x14ac:dyDescent="0.2">
      <c r="C1446" s="19"/>
      <c r="D1446" s="19"/>
    </row>
    <row r="1447" spans="3:4" x14ac:dyDescent="0.2">
      <c r="C1447" s="19"/>
      <c r="D1447" s="19"/>
    </row>
    <row r="1448" spans="3:4" x14ac:dyDescent="0.2">
      <c r="C1448" s="19"/>
      <c r="D1448" s="19"/>
    </row>
    <row r="1449" spans="3:4" x14ac:dyDescent="0.2">
      <c r="C1449" s="19"/>
      <c r="D1449" s="19"/>
    </row>
    <row r="1450" spans="3:4" x14ac:dyDescent="0.2">
      <c r="C1450" s="19"/>
      <c r="D1450" s="19"/>
    </row>
    <row r="1451" spans="3:4" x14ac:dyDescent="0.2">
      <c r="C1451" s="19"/>
      <c r="D1451" s="19"/>
    </row>
    <row r="1452" spans="3:4" x14ac:dyDescent="0.2">
      <c r="C1452" s="19"/>
      <c r="D1452" s="19"/>
    </row>
    <row r="1453" spans="3:4" x14ac:dyDescent="0.2">
      <c r="C1453" s="19"/>
      <c r="D1453" s="19"/>
    </row>
    <row r="1454" spans="3:4" x14ac:dyDescent="0.2">
      <c r="C1454" s="19"/>
      <c r="D1454" s="19"/>
    </row>
    <row r="1455" spans="3:4" x14ac:dyDescent="0.2">
      <c r="C1455" s="19"/>
      <c r="D1455" s="19"/>
    </row>
    <row r="1456" spans="3:4" x14ac:dyDescent="0.2">
      <c r="C1456" s="19"/>
      <c r="D1456" s="19"/>
    </row>
    <row r="1457" spans="3:4" x14ac:dyDescent="0.2">
      <c r="C1457" s="19"/>
      <c r="D1457" s="19"/>
    </row>
    <row r="1458" spans="3:4" x14ac:dyDescent="0.2">
      <c r="C1458" s="19"/>
      <c r="D1458" s="19"/>
    </row>
    <row r="1459" spans="3:4" x14ac:dyDescent="0.2">
      <c r="C1459" s="19"/>
      <c r="D1459" s="19"/>
    </row>
    <row r="1460" spans="3:4" x14ac:dyDescent="0.2">
      <c r="C1460" s="19"/>
      <c r="D1460" s="19"/>
    </row>
    <row r="1461" spans="3:4" x14ac:dyDescent="0.2">
      <c r="C1461" s="19"/>
      <c r="D1461" s="19"/>
    </row>
    <row r="1462" spans="3:4" x14ac:dyDescent="0.2">
      <c r="C1462" s="19"/>
      <c r="D1462" s="19"/>
    </row>
    <row r="1463" spans="3:4" x14ac:dyDescent="0.2">
      <c r="C1463" s="19"/>
      <c r="D1463" s="19"/>
    </row>
    <row r="1464" spans="3:4" x14ac:dyDescent="0.2">
      <c r="C1464" s="19"/>
      <c r="D1464" s="19"/>
    </row>
    <row r="1465" spans="3:4" x14ac:dyDescent="0.2">
      <c r="C1465" s="19"/>
      <c r="D1465" s="19"/>
    </row>
    <row r="1466" spans="3:4" x14ac:dyDescent="0.2">
      <c r="C1466" s="19"/>
      <c r="D1466" s="19"/>
    </row>
    <row r="1467" spans="3:4" x14ac:dyDescent="0.2">
      <c r="C1467" s="19"/>
      <c r="D1467" s="19"/>
    </row>
    <row r="1468" spans="3:4" x14ac:dyDescent="0.2">
      <c r="C1468" s="19"/>
      <c r="D1468" s="19"/>
    </row>
    <row r="1469" spans="3:4" x14ac:dyDescent="0.2">
      <c r="C1469" s="19"/>
      <c r="D1469" s="19"/>
    </row>
    <row r="1470" spans="3:4" x14ac:dyDescent="0.2">
      <c r="C1470" s="19"/>
      <c r="D1470" s="19"/>
    </row>
    <row r="1471" spans="3:4" x14ac:dyDescent="0.2">
      <c r="C1471" s="19"/>
      <c r="D1471" s="19"/>
    </row>
    <row r="1472" spans="3:4" x14ac:dyDescent="0.2">
      <c r="C1472" s="19"/>
      <c r="D1472" s="19"/>
    </row>
    <row r="1473" spans="3:4" x14ac:dyDescent="0.2">
      <c r="C1473" s="19"/>
      <c r="D1473" s="19"/>
    </row>
    <row r="1474" spans="3:4" x14ac:dyDescent="0.2">
      <c r="C1474" s="19"/>
      <c r="D1474" s="19"/>
    </row>
    <row r="1475" spans="3:4" x14ac:dyDescent="0.2">
      <c r="C1475" s="19"/>
      <c r="D1475" s="19"/>
    </row>
    <row r="1476" spans="3:4" x14ac:dyDescent="0.2">
      <c r="C1476" s="19"/>
      <c r="D1476" s="19"/>
    </row>
    <row r="1477" spans="3:4" x14ac:dyDescent="0.2">
      <c r="C1477" s="19"/>
      <c r="D1477" s="19"/>
    </row>
    <row r="1478" spans="3:4" x14ac:dyDescent="0.2">
      <c r="C1478" s="19"/>
      <c r="D1478" s="19"/>
    </row>
    <row r="1479" spans="3:4" x14ac:dyDescent="0.2">
      <c r="C1479" s="19"/>
      <c r="D1479" s="19"/>
    </row>
    <row r="1480" spans="3:4" x14ac:dyDescent="0.2">
      <c r="C1480" s="19"/>
      <c r="D1480" s="19"/>
    </row>
    <row r="1481" spans="3:4" x14ac:dyDescent="0.2">
      <c r="C1481" s="19"/>
      <c r="D1481" s="19"/>
    </row>
    <row r="1482" spans="3:4" x14ac:dyDescent="0.2">
      <c r="C1482" s="19"/>
      <c r="D1482" s="19"/>
    </row>
    <row r="1483" spans="3:4" x14ac:dyDescent="0.2">
      <c r="C1483" s="19"/>
      <c r="D1483" s="19"/>
    </row>
    <row r="1484" spans="3:4" x14ac:dyDescent="0.2">
      <c r="C1484" s="19"/>
      <c r="D1484" s="19"/>
    </row>
    <row r="1485" spans="3:4" x14ac:dyDescent="0.2">
      <c r="C1485" s="19"/>
      <c r="D1485" s="19"/>
    </row>
    <row r="1486" spans="3:4" x14ac:dyDescent="0.2">
      <c r="C1486" s="19"/>
      <c r="D1486" s="19"/>
    </row>
    <row r="1487" spans="3:4" x14ac:dyDescent="0.2">
      <c r="C1487" s="19"/>
      <c r="D1487" s="19"/>
    </row>
    <row r="1488" spans="3:4" x14ac:dyDescent="0.2">
      <c r="C1488" s="19"/>
      <c r="D1488" s="19"/>
    </row>
    <row r="1489" spans="3:4" x14ac:dyDescent="0.2">
      <c r="C1489" s="19"/>
      <c r="D1489" s="19"/>
    </row>
    <row r="1490" spans="3:4" x14ac:dyDescent="0.2">
      <c r="C1490" s="19"/>
      <c r="D1490" s="19"/>
    </row>
    <row r="1491" spans="3:4" x14ac:dyDescent="0.2">
      <c r="C1491" s="19"/>
      <c r="D1491" s="19"/>
    </row>
    <row r="1492" spans="3:4" x14ac:dyDescent="0.2">
      <c r="C1492" s="19"/>
      <c r="D1492" s="19"/>
    </row>
    <row r="1493" spans="3:4" x14ac:dyDescent="0.2">
      <c r="C1493" s="19"/>
      <c r="D1493" s="19"/>
    </row>
    <row r="1494" spans="3:4" x14ac:dyDescent="0.2">
      <c r="C1494" s="19"/>
      <c r="D1494" s="19"/>
    </row>
    <row r="1495" spans="3:4" x14ac:dyDescent="0.2">
      <c r="C1495" s="19"/>
      <c r="D1495" s="19"/>
    </row>
    <row r="1496" spans="3:4" x14ac:dyDescent="0.2">
      <c r="C1496" s="19"/>
      <c r="D1496" s="19"/>
    </row>
    <row r="1497" spans="3:4" x14ac:dyDescent="0.2">
      <c r="C1497" s="19"/>
      <c r="D1497" s="19"/>
    </row>
    <row r="1498" spans="3:4" x14ac:dyDescent="0.2">
      <c r="C1498" s="19"/>
      <c r="D1498" s="19"/>
    </row>
    <row r="1499" spans="3:4" x14ac:dyDescent="0.2">
      <c r="C1499" s="19"/>
      <c r="D1499" s="19"/>
    </row>
    <row r="1500" spans="3:4" x14ac:dyDescent="0.2">
      <c r="C1500" s="19"/>
      <c r="D1500" s="19"/>
    </row>
    <row r="1501" spans="3:4" x14ac:dyDescent="0.2">
      <c r="C1501" s="19"/>
      <c r="D1501" s="19"/>
    </row>
    <row r="1502" spans="3:4" x14ac:dyDescent="0.2">
      <c r="C1502" s="19"/>
      <c r="D1502" s="19"/>
    </row>
    <row r="1503" spans="3:4" x14ac:dyDescent="0.2">
      <c r="C1503" s="19"/>
      <c r="D1503" s="19"/>
    </row>
    <row r="1504" spans="3:4" x14ac:dyDescent="0.2">
      <c r="C1504" s="19"/>
      <c r="D1504" s="19"/>
    </row>
    <row r="1505" spans="3:4" x14ac:dyDescent="0.2">
      <c r="C1505" s="19"/>
      <c r="D1505" s="19"/>
    </row>
    <row r="1506" spans="3:4" x14ac:dyDescent="0.2">
      <c r="C1506" s="19"/>
      <c r="D1506" s="19"/>
    </row>
    <row r="1507" spans="3:4" x14ac:dyDescent="0.2">
      <c r="C1507" s="19"/>
      <c r="D1507" s="19"/>
    </row>
    <row r="1508" spans="3:4" x14ac:dyDescent="0.2">
      <c r="C1508" s="19"/>
      <c r="D1508" s="19"/>
    </row>
    <row r="1509" spans="3:4" x14ac:dyDescent="0.2">
      <c r="C1509" s="19"/>
      <c r="D1509" s="19"/>
    </row>
    <row r="1510" spans="3:4" x14ac:dyDescent="0.2">
      <c r="C1510" s="19"/>
      <c r="D1510" s="19"/>
    </row>
    <row r="1511" spans="3:4" x14ac:dyDescent="0.2">
      <c r="C1511" s="19"/>
      <c r="D1511" s="19"/>
    </row>
    <row r="1512" spans="3:4" x14ac:dyDescent="0.2">
      <c r="C1512" s="19"/>
      <c r="D1512" s="19"/>
    </row>
    <row r="1513" spans="3:4" x14ac:dyDescent="0.2">
      <c r="C1513" s="19"/>
      <c r="D1513" s="19"/>
    </row>
    <row r="1514" spans="3:4" x14ac:dyDescent="0.2">
      <c r="C1514" s="19"/>
      <c r="D1514" s="19"/>
    </row>
    <row r="1515" spans="3:4" x14ac:dyDescent="0.2">
      <c r="C1515" s="19"/>
      <c r="D1515" s="19"/>
    </row>
    <row r="1516" spans="3:4" x14ac:dyDescent="0.2">
      <c r="C1516" s="19"/>
      <c r="D1516" s="19"/>
    </row>
    <row r="1517" spans="3:4" x14ac:dyDescent="0.2">
      <c r="C1517" s="19"/>
      <c r="D1517" s="19"/>
    </row>
    <row r="1518" spans="3:4" x14ac:dyDescent="0.2">
      <c r="C1518" s="19"/>
      <c r="D1518" s="19"/>
    </row>
    <row r="1519" spans="3:4" x14ac:dyDescent="0.2">
      <c r="C1519" s="19"/>
      <c r="D1519" s="19"/>
    </row>
    <row r="1520" spans="3:4" x14ac:dyDescent="0.2">
      <c r="C1520" s="19"/>
      <c r="D1520" s="19"/>
    </row>
    <row r="1521" spans="3:4" x14ac:dyDescent="0.2">
      <c r="C1521" s="19"/>
      <c r="D1521" s="19"/>
    </row>
    <row r="1522" spans="3:4" x14ac:dyDescent="0.2">
      <c r="C1522" s="19"/>
      <c r="D1522" s="19"/>
    </row>
    <row r="1523" spans="3:4" x14ac:dyDescent="0.2">
      <c r="C1523" s="19"/>
      <c r="D1523" s="19"/>
    </row>
    <row r="1524" spans="3:4" x14ac:dyDescent="0.2">
      <c r="C1524" s="19"/>
      <c r="D1524" s="19"/>
    </row>
    <row r="1525" spans="3:4" x14ac:dyDescent="0.2">
      <c r="C1525" s="19"/>
      <c r="D1525" s="19"/>
    </row>
    <row r="1526" spans="3:4" x14ac:dyDescent="0.2">
      <c r="C1526" s="19"/>
      <c r="D1526" s="19"/>
    </row>
    <row r="1527" spans="3:4" x14ac:dyDescent="0.2">
      <c r="C1527" s="19"/>
      <c r="D1527" s="19"/>
    </row>
    <row r="1528" spans="3:4" x14ac:dyDescent="0.2">
      <c r="C1528" s="19"/>
      <c r="D1528" s="19"/>
    </row>
    <row r="1529" spans="3:4" x14ac:dyDescent="0.2">
      <c r="C1529" s="19"/>
      <c r="D1529" s="19"/>
    </row>
    <row r="1530" spans="3:4" x14ac:dyDescent="0.2">
      <c r="C1530" s="19"/>
      <c r="D1530" s="19"/>
    </row>
    <row r="1531" spans="3:4" x14ac:dyDescent="0.2">
      <c r="C1531" s="19"/>
      <c r="D1531" s="19"/>
    </row>
    <row r="1532" spans="3:4" x14ac:dyDescent="0.2">
      <c r="C1532" s="19"/>
      <c r="D1532" s="19"/>
    </row>
    <row r="1533" spans="3:4" x14ac:dyDescent="0.2">
      <c r="C1533" s="19"/>
      <c r="D1533" s="19"/>
    </row>
    <row r="1534" spans="3:4" x14ac:dyDescent="0.2">
      <c r="C1534" s="19"/>
      <c r="D1534" s="19"/>
    </row>
    <row r="1535" spans="3:4" x14ac:dyDescent="0.2">
      <c r="C1535" s="19"/>
      <c r="D1535" s="19"/>
    </row>
    <row r="1536" spans="3:4" x14ac:dyDescent="0.2">
      <c r="C1536" s="19"/>
      <c r="D1536" s="19"/>
    </row>
    <row r="1537" spans="3:4" x14ac:dyDescent="0.2">
      <c r="C1537" s="19"/>
      <c r="D1537" s="19"/>
    </row>
    <row r="1538" spans="3:4" x14ac:dyDescent="0.2">
      <c r="C1538" s="19"/>
      <c r="D1538" s="19"/>
    </row>
    <row r="1539" spans="3:4" x14ac:dyDescent="0.2">
      <c r="C1539" s="19"/>
      <c r="D1539" s="19"/>
    </row>
    <row r="1540" spans="3:4" x14ac:dyDescent="0.2">
      <c r="C1540" s="19"/>
      <c r="D1540" s="19"/>
    </row>
    <row r="1541" spans="3:4" x14ac:dyDescent="0.2">
      <c r="C1541" s="19"/>
      <c r="D1541" s="19"/>
    </row>
    <row r="1542" spans="3:4" x14ac:dyDescent="0.2">
      <c r="C1542" s="19"/>
      <c r="D1542" s="19"/>
    </row>
    <row r="1543" spans="3:4" x14ac:dyDescent="0.2">
      <c r="C1543" s="19"/>
      <c r="D1543" s="19"/>
    </row>
    <row r="1544" spans="3:4" x14ac:dyDescent="0.2">
      <c r="C1544" s="19"/>
      <c r="D1544" s="19"/>
    </row>
    <row r="1545" spans="3:4" x14ac:dyDescent="0.2">
      <c r="C1545" s="19"/>
      <c r="D1545" s="19"/>
    </row>
    <row r="1546" spans="3:4" x14ac:dyDescent="0.2">
      <c r="C1546" s="19"/>
      <c r="D1546" s="19"/>
    </row>
    <row r="1547" spans="3:4" x14ac:dyDescent="0.2">
      <c r="C1547" s="19"/>
      <c r="D1547" s="19"/>
    </row>
    <row r="1548" spans="3:4" x14ac:dyDescent="0.2">
      <c r="C1548" s="19"/>
      <c r="D1548" s="19"/>
    </row>
    <row r="1549" spans="3:4" x14ac:dyDescent="0.2">
      <c r="C1549" s="19"/>
      <c r="D1549" s="19"/>
    </row>
    <row r="1550" spans="3:4" x14ac:dyDescent="0.2">
      <c r="C1550" s="19"/>
      <c r="D1550" s="19"/>
    </row>
    <row r="1551" spans="3:4" x14ac:dyDescent="0.2">
      <c r="C1551" s="19"/>
      <c r="D1551" s="19"/>
    </row>
    <row r="1552" spans="3:4" x14ac:dyDescent="0.2">
      <c r="C1552" s="19"/>
      <c r="D1552" s="19"/>
    </row>
    <row r="1553" spans="3:4" x14ac:dyDescent="0.2">
      <c r="C1553" s="19"/>
      <c r="D1553" s="19"/>
    </row>
    <row r="1554" spans="3:4" x14ac:dyDescent="0.2">
      <c r="C1554" s="19"/>
      <c r="D1554" s="19"/>
    </row>
    <row r="1555" spans="3:4" x14ac:dyDescent="0.2">
      <c r="C1555" s="19"/>
      <c r="D1555" s="19"/>
    </row>
    <row r="1556" spans="3:4" x14ac:dyDescent="0.2">
      <c r="C1556" s="19"/>
      <c r="D1556" s="19"/>
    </row>
    <row r="1557" spans="3:4" x14ac:dyDescent="0.2">
      <c r="C1557" s="19"/>
      <c r="D1557" s="19"/>
    </row>
    <row r="1558" spans="3:4" x14ac:dyDescent="0.2">
      <c r="C1558" s="19"/>
      <c r="D1558" s="19"/>
    </row>
    <row r="1559" spans="3:4" x14ac:dyDescent="0.2">
      <c r="C1559" s="19"/>
      <c r="D1559" s="19"/>
    </row>
    <row r="1560" spans="3:4" x14ac:dyDescent="0.2">
      <c r="C1560" s="19"/>
      <c r="D1560" s="19"/>
    </row>
    <row r="1561" spans="3:4" x14ac:dyDescent="0.2">
      <c r="C1561" s="19"/>
      <c r="D1561" s="19"/>
    </row>
    <row r="1562" spans="3:4" x14ac:dyDescent="0.2">
      <c r="C1562" s="19"/>
      <c r="D1562" s="19"/>
    </row>
    <row r="1563" spans="3:4" x14ac:dyDescent="0.2">
      <c r="C1563" s="19"/>
      <c r="D1563" s="19"/>
    </row>
    <row r="1564" spans="3:4" x14ac:dyDescent="0.2">
      <c r="C1564" s="19"/>
      <c r="D1564" s="19"/>
    </row>
    <row r="1565" spans="3:4" x14ac:dyDescent="0.2">
      <c r="C1565" s="19"/>
      <c r="D1565" s="19"/>
    </row>
    <row r="1566" spans="3:4" x14ac:dyDescent="0.2">
      <c r="C1566" s="19"/>
      <c r="D1566" s="19"/>
    </row>
    <row r="1567" spans="3:4" x14ac:dyDescent="0.2">
      <c r="C1567" s="19"/>
      <c r="D1567" s="19"/>
    </row>
    <row r="1568" spans="3:4" x14ac:dyDescent="0.2">
      <c r="C1568" s="19"/>
      <c r="D1568" s="19"/>
    </row>
    <row r="1569" spans="3:4" x14ac:dyDescent="0.2">
      <c r="C1569" s="19"/>
      <c r="D1569" s="19"/>
    </row>
    <row r="1570" spans="3:4" x14ac:dyDescent="0.2">
      <c r="C1570" s="19"/>
      <c r="D1570" s="19"/>
    </row>
    <row r="1571" spans="3:4" x14ac:dyDescent="0.2">
      <c r="C1571" s="19"/>
      <c r="D1571" s="19"/>
    </row>
    <row r="1572" spans="3:4" x14ac:dyDescent="0.2">
      <c r="C1572" s="19"/>
      <c r="D1572" s="19"/>
    </row>
    <row r="1573" spans="3:4" x14ac:dyDescent="0.2">
      <c r="C1573" s="19"/>
      <c r="D1573" s="19"/>
    </row>
    <row r="1574" spans="3:4" x14ac:dyDescent="0.2">
      <c r="C1574" s="19"/>
      <c r="D1574" s="19"/>
    </row>
    <row r="1575" spans="3:4" x14ac:dyDescent="0.2">
      <c r="C1575" s="19"/>
      <c r="D1575" s="19"/>
    </row>
    <row r="1576" spans="3:4" x14ac:dyDescent="0.2">
      <c r="C1576" s="19"/>
      <c r="D1576" s="19"/>
    </row>
    <row r="1577" spans="3:4" x14ac:dyDescent="0.2">
      <c r="C1577" s="19"/>
      <c r="D1577" s="19"/>
    </row>
    <row r="1578" spans="3:4" x14ac:dyDescent="0.2">
      <c r="C1578" s="19"/>
      <c r="D1578" s="19"/>
    </row>
    <row r="1579" spans="3:4" x14ac:dyDescent="0.2">
      <c r="C1579" s="19"/>
      <c r="D1579" s="19"/>
    </row>
    <row r="1580" spans="3:4" x14ac:dyDescent="0.2">
      <c r="C1580" s="19"/>
      <c r="D1580" s="19"/>
    </row>
    <row r="1581" spans="3:4" x14ac:dyDescent="0.2">
      <c r="C1581" s="19"/>
      <c r="D1581" s="19"/>
    </row>
    <row r="1582" spans="3:4" x14ac:dyDescent="0.2">
      <c r="C1582" s="19"/>
      <c r="D1582" s="19"/>
    </row>
    <row r="1583" spans="3:4" x14ac:dyDescent="0.2">
      <c r="C1583" s="19"/>
      <c r="D1583" s="19"/>
    </row>
    <row r="1584" spans="3:4" x14ac:dyDescent="0.2">
      <c r="C1584" s="19"/>
      <c r="D1584" s="19"/>
    </row>
    <row r="1585" spans="3:4" x14ac:dyDescent="0.2">
      <c r="C1585" s="19"/>
      <c r="D1585" s="19"/>
    </row>
    <row r="1586" spans="3:4" x14ac:dyDescent="0.2">
      <c r="C1586" s="19"/>
      <c r="D1586" s="19"/>
    </row>
    <row r="1587" spans="3:4" x14ac:dyDescent="0.2">
      <c r="C1587" s="19"/>
      <c r="D1587" s="19"/>
    </row>
    <row r="1588" spans="3:4" x14ac:dyDescent="0.2">
      <c r="C1588" s="19"/>
      <c r="D1588" s="19"/>
    </row>
    <row r="1589" spans="3:4" x14ac:dyDescent="0.2">
      <c r="C1589" s="19"/>
      <c r="D1589" s="19"/>
    </row>
    <row r="1590" spans="3:4" x14ac:dyDescent="0.2">
      <c r="C1590" s="19"/>
      <c r="D1590" s="19"/>
    </row>
    <row r="1591" spans="3:4" x14ac:dyDescent="0.2">
      <c r="C1591" s="19"/>
      <c r="D1591" s="19"/>
    </row>
    <row r="1592" spans="3:4" x14ac:dyDescent="0.2">
      <c r="C1592" s="19"/>
      <c r="D1592" s="19"/>
    </row>
    <row r="1593" spans="3:4" x14ac:dyDescent="0.2">
      <c r="C1593" s="19"/>
      <c r="D1593" s="19"/>
    </row>
    <row r="1594" spans="3:4" x14ac:dyDescent="0.2">
      <c r="C1594" s="19"/>
      <c r="D1594" s="19"/>
    </row>
    <row r="1595" spans="3:4" x14ac:dyDescent="0.2">
      <c r="C1595" s="19"/>
      <c r="D1595" s="19"/>
    </row>
    <row r="1596" spans="3:4" x14ac:dyDescent="0.2">
      <c r="C1596" s="19"/>
      <c r="D1596" s="19"/>
    </row>
    <row r="1597" spans="3:4" x14ac:dyDescent="0.2">
      <c r="C1597" s="19"/>
      <c r="D1597" s="19"/>
    </row>
    <row r="1598" spans="3:4" x14ac:dyDescent="0.2">
      <c r="C1598" s="19"/>
      <c r="D1598" s="19"/>
    </row>
    <row r="1599" spans="3:4" x14ac:dyDescent="0.2">
      <c r="C1599" s="19"/>
      <c r="D1599" s="19"/>
    </row>
    <row r="1600" spans="3:4" x14ac:dyDescent="0.2">
      <c r="C1600" s="19"/>
      <c r="D1600" s="19"/>
    </row>
    <row r="1601" spans="3:4" x14ac:dyDescent="0.2">
      <c r="C1601" s="19"/>
      <c r="D1601" s="19"/>
    </row>
    <row r="1602" spans="3:4" x14ac:dyDescent="0.2">
      <c r="C1602" s="19"/>
      <c r="D1602" s="19"/>
    </row>
    <row r="1603" spans="3:4" x14ac:dyDescent="0.2">
      <c r="C1603" s="19"/>
      <c r="D1603" s="19"/>
    </row>
    <row r="1604" spans="3:4" x14ac:dyDescent="0.2">
      <c r="C1604" s="19"/>
      <c r="D1604" s="19"/>
    </row>
    <row r="1605" spans="3:4" x14ac:dyDescent="0.2">
      <c r="C1605" s="19"/>
      <c r="D1605" s="19"/>
    </row>
    <row r="1606" spans="3:4" x14ac:dyDescent="0.2">
      <c r="C1606" s="19"/>
      <c r="D1606" s="19"/>
    </row>
    <row r="1607" spans="3:4" x14ac:dyDescent="0.2">
      <c r="C1607" s="19"/>
      <c r="D1607" s="19"/>
    </row>
    <row r="1608" spans="3:4" x14ac:dyDescent="0.2">
      <c r="C1608" s="19"/>
      <c r="D1608" s="19"/>
    </row>
    <row r="1609" spans="3:4" x14ac:dyDescent="0.2">
      <c r="C1609" s="19"/>
      <c r="D1609" s="19"/>
    </row>
    <row r="1610" spans="3:4" x14ac:dyDescent="0.2">
      <c r="C1610" s="19"/>
      <c r="D1610" s="19"/>
    </row>
    <row r="1611" spans="3:4" x14ac:dyDescent="0.2">
      <c r="C1611" s="19"/>
      <c r="D1611" s="19"/>
    </row>
    <row r="1612" spans="3:4" x14ac:dyDescent="0.2">
      <c r="C1612" s="19"/>
      <c r="D1612" s="19"/>
    </row>
    <row r="1613" spans="3:4" x14ac:dyDescent="0.2">
      <c r="C1613" s="19"/>
      <c r="D1613" s="19"/>
    </row>
    <row r="1614" spans="3:4" x14ac:dyDescent="0.2">
      <c r="C1614" s="19"/>
      <c r="D1614" s="19"/>
    </row>
    <row r="1615" spans="3:4" x14ac:dyDescent="0.2">
      <c r="C1615" s="19"/>
      <c r="D1615" s="19"/>
    </row>
    <row r="1616" spans="3:4" x14ac:dyDescent="0.2">
      <c r="C1616" s="19"/>
      <c r="D1616" s="19"/>
    </row>
    <row r="1617" spans="3:4" x14ac:dyDescent="0.2">
      <c r="C1617" s="19"/>
      <c r="D1617" s="19"/>
    </row>
    <row r="1618" spans="3:4" x14ac:dyDescent="0.2">
      <c r="C1618" s="19"/>
      <c r="D1618" s="19"/>
    </row>
    <row r="1619" spans="3:4" x14ac:dyDescent="0.2">
      <c r="C1619" s="19"/>
      <c r="D1619" s="19"/>
    </row>
    <row r="1620" spans="3:4" x14ac:dyDescent="0.2">
      <c r="C1620" s="19"/>
      <c r="D1620" s="19"/>
    </row>
    <row r="1621" spans="3:4" x14ac:dyDescent="0.2">
      <c r="C1621" s="19"/>
      <c r="D1621" s="19"/>
    </row>
    <row r="1622" spans="3:4" x14ac:dyDescent="0.2">
      <c r="C1622" s="19"/>
      <c r="D1622" s="19"/>
    </row>
    <row r="1623" spans="3:4" x14ac:dyDescent="0.2">
      <c r="C1623" s="19"/>
      <c r="D1623" s="19"/>
    </row>
    <row r="1624" spans="3:4" x14ac:dyDescent="0.2">
      <c r="C1624" s="19"/>
      <c r="D1624" s="19"/>
    </row>
    <row r="1625" spans="3:4" x14ac:dyDescent="0.2">
      <c r="C1625" s="19"/>
      <c r="D1625" s="19"/>
    </row>
    <row r="1626" spans="3:4" x14ac:dyDescent="0.2">
      <c r="C1626" s="19"/>
      <c r="D1626" s="19"/>
    </row>
    <row r="1627" spans="3:4" x14ac:dyDescent="0.2">
      <c r="C1627" s="19"/>
      <c r="D1627" s="19"/>
    </row>
    <row r="1628" spans="3:4" x14ac:dyDescent="0.2">
      <c r="C1628" s="19"/>
      <c r="D1628" s="19"/>
    </row>
    <row r="1629" spans="3:4" x14ac:dyDescent="0.2">
      <c r="C1629" s="19"/>
      <c r="D1629" s="19"/>
    </row>
    <row r="1630" spans="3:4" x14ac:dyDescent="0.2">
      <c r="C1630" s="19"/>
      <c r="D1630" s="19"/>
    </row>
    <row r="1631" spans="3:4" x14ac:dyDescent="0.2">
      <c r="C1631" s="19"/>
      <c r="D1631" s="19"/>
    </row>
    <row r="1632" spans="3:4" x14ac:dyDescent="0.2">
      <c r="C1632" s="19"/>
      <c r="D1632" s="19"/>
    </row>
    <row r="1633" spans="3:4" x14ac:dyDescent="0.2">
      <c r="C1633" s="19"/>
      <c r="D1633" s="19"/>
    </row>
    <row r="1634" spans="3:4" x14ac:dyDescent="0.2">
      <c r="C1634" s="19"/>
      <c r="D1634" s="19"/>
    </row>
    <row r="1635" spans="3:4" x14ac:dyDescent="0.2">
      <c r="C1635" s="19"/>
      <c r="D1635" s="19"/>
    </row>
    <row r="1636" spans="3:4" x14ac:dyDescent="0.2">
      <c r="C1636" s="19"/>
      <c r="D1636" s="19"/>
    </row>
    <row r="1637" spans="3:4" x14ac:dyDescent="0.2">
      <c r="C1637" s="19"/>
      <c r="D1637" s="19"/>
    </row>
    <row r="1638" spans="3:4" x14ac:dyDescent="0.2">
      <c r="C1638" s="19"/>
      <c r="D1638" s="19"/>
    </row>
    <row r="1639" spans="3:4" x14ac:dyDescent="0.2">
      <c r="C1639" s="19"/>
      <c r="D1639" s="19"/>
    </row>
    <row r="1640" spans="3:4" x14ac:dyDescent="0.2">
      <c r="C1640" s="19"/>
      <c r="D1640" s="19"/>
    </row>
    <row r="1641" spans="3:4" x14ac:dyDescent="0.2">
      <c r="C1641" s="19"/>
      <c r="D1641" s="19"/>
    </row>
    <row r="1642" spans="3:4" x14ac:dyDescent="0.2">
      <c r="C1642" s="19"/>
      <c r="D1642" s="19"/>
    </row>
    <row r="1643" spans="3:4" x14ac:dyDescent="0.2">
      <c r="C1643" s="19"/>
      <c r="D1643" s="19"/>
    </row>
    <row r="1644" spans="3:4" x14ac:dyDescent="0.2">
      <c r="C1644" s="19"/>
      <c r="D1644" s="19"/>
    </row>
    <row r="1645" spans="3:4" x14ac:dyDescent="0.2">
      <c r="C1645" s="19"/>
      <c r="D1645" s="19"/>
    </row>
    <row r="1646" spans="3:4" x14ac:dyDescent="0.2">
      <c r="C1646" s="19"/>
      <c r="D1646" s="19"/>
    </row>
    <row r="1647" spans="3:4" x14ac:dyDescent="0.2">
      <c r="C1647" s="19"/>
      <c r="D1647" s="19"/>
    </row>
    <row r="1648" spans="3:4" x14ac:dyDescent="0.2">
      <c r="C1648" s="19"/>
      <c r="D1648" s="19"/>
    </row>
    <row r="1649" spans="3:4" x14ac:dyDescent="0.2">
      <c r="C1649" s="19"/>
      <c r="D1649" s="19"/>
    </row>
    <row r="1650" spans="3:4" x14ac:dyDescent="0.2">
      <c r="C1650" s="19"/>
      <c r="D1650" s="19"/>
    </row>
    <row r="1651" spans="3:4" x14ac:dyDescent="0.2">
      <c r="C1651" s="19"/>
      <c r="D1651" s="19"/>
    </row>
    <row r="1652" spans="3:4" x14ac:dyDescent="0.2">
      <c r="C1652" s="19"/>
      <c r="D1652" s="19"/>
    </row>
    <row r="1653" spans="3:4" x14ac:dyDescent="0.2">
      <c r="C1653" s="19"/>
      <c r="D1653" s="19"/>
    </row>
    <row r="1654" spans="3:4" x14ac:dyDescent="0.2">
      <c r="C1654" s="19"/>
      <c r="D1654" s="19"/>
    </row>
    <row r="1655" spans="3:4" x14ac:dyDescent="0.2">
      <c r="C1655" s="19"/>
      <c r="D1655" s="19"/>
    </row>
    <row r="1656" spans="3:4" x14ac:dyDescent="0.2">
      <c r="C1656" s="19"/>
      <c r="D1656" s="19"/>
    </row>
    <row r="1657" spans="3:4" x14ac:dyDescent="0.2">
      <c r="C1657" s="19"/>
      <c r="D1657" s="19"/>
    </row>
    <row r="1658" spans="3:4" x14ac:dyDescent="0.2">
      <c r="C1658" s="19"/>
      <c r="D1658" s="19"/>
    </row>
    <row r="1659" spans="3:4" x14ac:dyDescent="0.2">
      <c r="C1659" s="19"/>
      <c r="D1659" s="19"/>
    </row>
    <row r="1660" spans="3:4" x14ac:dyDescent="0.2">
      <c r="C1660" s="19"/>
      <c r="D1660" s="19"/>
    </row>
    <row r="1661" spans="3:4" x14ac:dyDescent="0.2">
      <c r="C1661" s="19"/>
      <c r="D1661" s="19"/>
    </row>
    <row r="1662" spans="3:4" x14ac:dyDescent="0.2">
      <c r="C1662" s="19"/>
      <c r="D1662" s="19"/>
    </row>
    <row r="1663" spans="3:4" x14ac:dyDescent="0.2">
      <c r="C1663" s="19"/>
      <c r="D1663" s="19"/>
    </row>
    <row r="1664" spans="3:4" x14ac:dyDescent="0.2">
      <c r="C1664" s="19"/>
      <c r="D1664" s="19"/>
    </row>
    <row r="1665" spans="3:4" x14ac:dyDescent="0.2">
      <c r="C1665" s="19"/>
      <c r="D1665" s="19"/>
    </row>
    <row r="1666" spans="3:4" x14ac:dyDescent="0.2">
      <c r="C1666" s="19"/>
      <c r="D1666" s="19"/>
    </row>
    <row r="1667" spans="3:4" x14ac:dyDescent="0.2">
      <c r="C1667" s="19"/>
      <c r="D1667" s="19"/>
    </row>
    <row r="1668" spans="3:4" x14ac:dyDescent="0.2">
      <c r="C1668" s="19"/>
      <c r="D1668" s="19"/>
    </row>
    <row r="1669" spans="3:4" x14ac:dyDescent="0.2">
      <c r="C1669" s="19"/>
      <c r="D1669" s="19"/>
    </row>
    <row r="1670" spans="3:4" x14ac:dyDescent="0.2">
      <c r="C1670" s="19"/>
      <c r="D1670" s="19"/>
    </row>
    <row r="1671" spans="3:4" x14ac:dyDescent="0.2">
      <c r="C1671" s="19"/>
      <c r="D1671" s="19"/>
    </row>
    <row r="1672" spans="3:4" x14ac:dyDescent="0.2">
      <c r="C1672" s="19"/>
      <c r="D1672" s="19"/>
    </row>
    <row r="1673" spans="3:4" x14ac:dyDescent="0.2">
      <c r="C1673" s="19"/>
      <c r="D1673" s="19"/>
    </row>
    <row r="1674" spans="3:4" x14ac:dyDescent="0.2">
      <c r="C1674" s="19"/>
      <c r="D1674" s="19"/>
    </row>
    <row r="1675" spans="3:4" x14ac:dyDescent="0.2">
      <c r="C1675" s="19"/>
      <c r="D1675" s="19"/>
    </row>
    <row r="1676" spans="3:4" x14ac:dyDescent="0.2">
      <c r="C1676" s="19"/>
      <c r="D1676" s="19"/>
    </row>
    <row r="1677" spans="3:4" x14ac:dyDescent="0.2">
      <c r="C1677" s="19"/>
      <c r="D1677" s="19"/>
    </row>
    <row r="1678" spans="3:4" x14ac:dyDescent="0.2">
      <c r="C1678" s="19"/>
      <c r="D1678" s="19"/>
    </row>
    <row r="1679" spans="3:4" x14ac:dyDescent="0.2">
      <c r="C1679" s="19"/>
      <c r="D1679" s="19"/>
    </row>
    <row r="1680" spans="3:4" x14ac:dyDescent="0.2">
      <c r="C1680" s="19"/>
      <c r="D1680" s="19"/>
    </row>
    <row r="1681" spans="3:4" x14ac:dyDescent="0.2">
      <c r="C1681" s="19"/>
      <c r="D1681" s="19"/>
    </row>
    <row r="1682" spans="3:4" x14ac:dyDescent="0.2">
      <c r="C1682" s="19"/>
      <c r="D1682" s="19"/>
    </row>
    <row r="1683" spans="3:4" x14ac:dyDescent="0.2">
      <c r="C1683" s="19"/>
      <c r="D1683" s="19"/>
    </row>
    <row r="1684" spans="3:4" x14ac:dyDescent="0.2">
      <c r="C1684" s="19"/>
      <c r="D1684" s="19"/>
    </row>
    <row r="1685" spans="3:4" x14ac:dyDescent="0.2">
      <c r="C1685" s="19"/>
      <c r="D1685" s="19"/>
    </row>
    <row r="1686" spans="3:4" x14ac:dyDescent="0.2">
      <c r="C1686" s="19"/>
      <c r="D1686" s="19"/>
    </row>
    <row r="1687" spans="3:4" x14ac:dyDescent="0.2">
      <c r="C1687" s="19"/>
      <c r="D1687" s="19"/>
    </row>
    <row r="1688" spans="3:4" x14ac:dyDescent="0.2">
      <c r="C1688" s="19"/>
      <c r="D1688" s="19"/>
    </row>
    <row r="1689" spans="3:4" x14ac:dyDescent="0.2">
      <c r="C1689" s="19"/>
      <c r="D1689" s="19"/>
    </row>
    <row r="1690" spans="3:4" x14ac:dyDescent="0.2">
      <c r="C1690" s="19"/>
      <c r="D1690" s="19"/>
    </row>
    <row r="1691" spans="3:4" x14ac:dyDescent="0.2">
      <c r="C1691" s="19"/>
      <c r="D1691" s="19"/>
    </row>
    <row r="1692" spans="3:4" x14ac:dyDescent="0.2">
      <c r="C1692" s="19"/>
      <c r="D1692" s="19"/>
    </row>
    <row r="1693" spans="3:4" x14ac:dyDescent="0.2">
      <c r="C1693" s="19"/>
      <c r="D1693" s="19"/>
    </row>
    <row r="1694" spans="3:4" x14ac:dyDescent="0.2">
      <c r="C1694" s="19"/>
      <c r="D1694" s="19"/>
    </row>
    <row r="1695" spans="3:4" x14ac:dyDescent="0.2">
      <c r="C1695" s="19"/>
      <c r="D1695" s="19"/>
    </row>
    <row r="1696" spans="3:4" x14ac:dyDescent="0.2">
      <c r="C1696" s="19"/>
      <c r="D1696" s="19"/>
    </row>
    <row r="1697" spans="3:4" x14ac:dyDescent="0.2">
      <c r="C1697" s="19"/>
      <c r="D1697" s="19"/>
    </row>
    <row r="1698" spans="3:4" x14ac:dyDescent="0.2">
      <c r="C1698" s="19"/>
      <c r="D1698" s="19"/>
    </row>
    <row r="1699" spans="3:4" x14ac:dyDescent="0.2">
      <c r="C1699" s="19"/>
      <c r="D1699" s="19"/>
    </row>
    <row r="1700" spans="3:4" x14ac:dyDescent="0.2">
      <c r="C1700" s="19"/>
      <c r="D1700" s="19"/>
    </row>
    <row r="1701" spans="3:4" x14ac:dyDescent="0.2">
      <c r="C1701" s="19"/>
      <c r="D1701" s="19"/>
    </row>
    <row r="1702" spans="3:4" x14ac:dyDescent="0.2">
      <c r="C1702" s="19"/>
      <c r="D1702" s="19"/>
    </row>
    <row r="1703" spans="3:4" x14ac:dyDescent="0.2">
      <c r="C1703" s="19"/>
      <c r="D1703" s="19"/>
    </row>
    <row r="1704" spans="3:4" x14ac:dyDescent="0.2">
      <c r="C1704" s="19"/>
      <c r="D1704" s="19"/>
    </row>
    <row r="1705" spans="3:4" x14ac:dyDescent="0.2">
      <c r="C1705" s="19"/>
      <c r="D1705" s="19"/>
    </row>
    <row r="1706" spans="3:4" x14ac:dyDescent="0.2">
      <c r="C1706" s="19"/>
      <c r="D1706" s="19"/>
    </row>
    <row r="1707" spans="3:4" x14ac:dyDescent="0.2">
      <c r="C1707" s="19"/>
      <c r="D1707" s="19"/>
    </row>
    <row r="1708" spans="3:4" x14ac:dyDescent="0.2">
      <c r="C1708" s="19"/>
      <c r="D1708" s="19"/>
    </row>
    <row r="1709" spans="3:4" x14ac:dyDescent="0.2">
      <c r="C1709" s="19"/>
      <c r="D1709" s="19"/>
    </row>
    <row r="1710" spans="3:4" x14ac:dyDescent="0.2">
      <c r="C1710" s="19"/>
      <c r="D1710" s="19"/>
    </row>
    <row r="1711" spans="3:4" x14ac:dyDescent="0.2">
      <c r="C1711" s="19"/>
      <c r="D1711" s="19"/>
    </row>
    <row r="1712" spans="3:4" x14ac:dyDescent="0.2">
      <c r="C1712" s="19"/>
      <c r="D1712" s="19"/>
    </row>
    <row r="1713" spans="3:4" x14ac:dyDescent="0.2">
      <c r="C1713" s="19"/>
      <c r="D1713" s="19"/>
    </row>
    <row r="1714" spans="3:4" x14ac:dyDescent="0.2">
      <c r="C1714" s="19"/>
      <c r="D1714" s="19"/>
    </row>
    <row r="1715" spans="3:4" x14ac:dyDescent="0.2">
      <c r="C1715" s="19"/>
      <c r="D1715" s="19"/>
    </row>
    <row r="1716" spans="3:4" x14ac:dyDescent="0.2">
      <c r="C1716" s="19"/>
      <c r="D1716" s="19"/>
    </row>
    <row r="1717" spans="3:4" x14ac:dyDescent="0.2">
      <c r="C1717" s="19"/>
      <c r="D1717" s="19"/>
    </row>
    <row r="1718" spans="3:4" x14ac:dyDescent="0.2">
      <c r="C1718" s="19"/>
      <c r="D1718" s="19"/>
    </row>
    <row r="1719" spans="3:4" x14ac:dyDescent="0.2">
      <c r="C1719" s="19"/>
      <c r="D1719" s="19"/>
    </row>
    <row r="1720" spans="3:4" x14ac:dyDescent="0.2">
      <c r="C1720" s="19"/>
      <c r="D1720" s="19"/>
    </row>
    <row r="1721" spans="3:4" x14ac:dyDescent="0.2">
      <c r="C1721" s="19"/>
      <c r="D1721" s="19"/>
    </row>
    <row r="1722" spans="3:4" x14ac:dyDescent="0.2">
      <c r="C1722" s="19"/>
      <c r="D1722" s="19"/>
    </row>
    <row r="1723" spans="3:4" x14ac:dyDescent="0.2">
      <c r="C1723" s="19"/>
      <c r="D1723" s="19"/>
    </row>
    <row r="1724" spans="3:4" x14ac:dyDescent="0.2">
      <c r="C1724" s="19"/>
      <c r="D1724" s="19"/>
    </row>
    <row r="1725" spans="3:4" x14ac:dyDescent="0.2">
      <c r="C1725" s="19"/>
      <c r="D1725" s="19"/>
    </row>
    <row r="1726" spans="3:4" x14ac:dyDescent="0.2">
      <c r="C1726" s="19"/>
      <c r="D1726" s="19"/>
    </row>
    <row r="1727" spans="3:4" x14ac:dyDescent="0.2">
      <c r="C1727" s="19"/>
      <c r="D1727" s="19"/>
    </row>
    <row r="1728" spans="3:4" x14ac:dyDescent="0.2">
      <c r="C1728" s="19"/>
      <c r="D1728" s="19"/>
    </row>
    <row r="1729" spans="3:4" x14ac:dyDescent="0.2">
      <c r="C1729" s="19"/>
      <c r="D1729" s="19"/>
    </row>
    <row r="1730" spans="3:4" x14ac:dyDescent="0.2">
      <c r="C1730" s="19"/>
      <c r="D1730" s="19"/>
    </row>
    <row r="1731" spans="3:4" x14ac:dyDescent="0.2">
      <c r="C1731" s="19"/>
      <c r="D1731" s="19"/>
    </row>
    <row r="1732" spans="3:4" x14ac:dyDescent="0.2">
      <c r="C1732" s="19"/>
      <c r="D1732" s="19"/>
    </row>
    <row r="1733" spans="3:4" x14ac:dyDescent="0.2">
      <c r="C1733" s="19"/>
      <c r="D1733" s="19"/>
    </row>
    <row r="1734" spans="3:4" x14ac:dyDescent="0.2">
      <c r="C1734" s="19"/>
      <c r="D1734" s="19"/>
    </row>
    <row r="1735" spans="3:4" x14ac:dyDescent="0.2">
      <c r="C1735" s="19"/>
      <c r="D1735" s="19"/>
    </row>
    <row r="1736" spans="3:4" x14ac:dyDescent="0.2">
      <c r="C1736" s="19"/>
      <c r="D1736" s="19"/>
    </row>
    <row r="1737" spans="3:4" x14ac:dyDescent="0.2">
      <c r="C1737" s="19"/>
      <c r="D1737" s="19"/>
    </row>
    <row r="1738" spans="3:4" x14ac:dyDescent="0.2">
      <c r="C1738" s="19"/>
      <c r="D1738" s="19"/>
    </row>
    <row r="1739" spans="3:4" x14ac:dyDescent="0.2">
      <c r="C1739" s="19"/>
      <c r="D1739" s="19"/>
    </row>
    <row r="1740" spans="3:4" x14ac:dyDescent="0.2">
      <c r="C1740" s="19"/>
      <c r="D1740" s="19"/>
    </row>
    <row r="1741" spans="3:4" x14ac:dyDescent="0.2">
      <c r="C1741" s="19"/>
      <c r="D1741" s="19"/>
    </row>
    <row r="1742" spans="3:4" x14ac:dyDescent="0.2">
      <c r="C1742" s="19"/>
      <c r="D1742" s="19"/>
    </row>
    <row r="1743" spans="3:4" x14ac:dyDescent="0.2">
      <c r="C1743" s="19"/>
      <c r="D1743" s="19"/>
    </row>
    <row r="1744" spans="3:4" x14ac:dyDescent="0.2">
      <c r="C1744" s="19"/>
      <c r="D1744" s="19"/>
    </row>
    <row r="1745" spans="3:4" x14ac:dyDescent="0.2">
      <c r="C1745" s="19"/>
      <c r="D1745" s="19"/>
    </row>
    <row r="1746" spans="3:4" x14ac:dyDescent="0.2">
      <c r="C1746" s="19"/>
      <c r="D1746" s="19"/>
    </row>
    <row r="1747" spans="3:4" x14ac:dyDescent="0.2">
      <c r="C1747" s="19"/>
      <c r="D1747" s="19"/>
    </row>
    <row r="1748" spans="3:4" x14ac:dyDescent="0.2">
      <c r="C1748" s="19"/>
      <c r="D1748" s="19"/>
    </row>
    <row r="1749" spans="3:4" x14ac:dyDescent="0.2">
      <c r="C1749" s="19"/>
      <c r="D1749" s="19"/>
    </row>
    <row r="1750" spans="3:4" x14ac:dyDescent="0.2">
      <c r="C1750" s="19"/>
      <c r="D1750" s="19"/>
    </row>
    <row r="1751" spans="3:4" x14ac:dyDescent="0.2">
      <c r="C1751" s="19"/>
      <c r="D1751" s="19"/>
    </row>
    <row r="1752" spans="3:4" x14ac:dyDescent="0.2">
      <c r="C1752" s="19"/>
      <c r="D1752" s="19"/>
    </row>
    <row r="1753" spans="3:4" x14ac:dyDescent="0.2">
      <c r="C1753" s="19"/>
      <c r="D1753" s="19"/>
    </row>
    <row r="1754" spans="3:4" x14ac:dyDescent="0.2">
      <c r="C1754" s="19"/>
      <c r="D1754" s="19"/>
    </row>
    <row r="1755" spans="3:4" x14ac:dyDescent="0.2">
      <c r="C1755" s="19"/>
      <c r="D1755" s="19"/>
    </row>
    <row r="1756" spans="3:4" x14ac:dyDescent="0.2">
      <c r="C1756" s="19"/>
      <c r="D1756" s="19"/>
    </row>
    <row r="1757" spans="3:4" x14ac:dyDescent="0.2">
      <c r="C1757" s="19"/>
      <c r="D1757" s="19"/>
    </row>
    <row r="1758" spans="3:4" x14ac:dyDescent="0.2">
      <c r="C1758" s="19"/>
      <c r="D1758" s="19"/>
    </row>
    <row r="1759" spans="3:4" x14ac:dyDescent="0.2">
      <c r="C1759" s="19"/>
      <c r="D1759" s="19"/>
    </row>
    <row r="1760" spans="3:4" x14ac:dyDescent="0.2">
      <c r="C1760" s="19"/>
      <c r="D1760" s="19"/>
    </row>
    <row r="1761" spans="3:4" x14ac:dyDescent="0.2">
      <c r="C1761" s="19"/>
      <c r="D1761" s="19"/>
    </row>
    <row r="1762" spans="3:4" x14ac:dyDescent="0.2">
      <c r="C1762" s="19"/>
      <c r="D1762" s="19"/>
    </row>
    <row r="1763" spans="3:4" x14ac:dyDescent="0.2">
      <c r="C1763" s="19"/>
      <c r="D1763" s="19"/>
    </row>
    <row r="1764" spans="3:4" x14ac:dyDescent="0.2">
      <c r="C1764" s="19"/>
      <c r="D1764" s="19"/>
    </row>
    <row r="1765" spans="3:4" x14ac:dyDescent="0.2">
      <c r="C1765" s="19"/>
      <c r="D1765" s="19"/>
    </row>
    <row r="1766" spans="3:4" x14ac:dyDescent="0.2">
      <c r="C1766" s="19"/>
      <c r="D1766" s="19"/>
    </row>
    <row r="1767" spans="3:4" x14ac:dyDescent="0.2">
      <c r="C1767" s="19"/>
      <c r="D1767" s="19"/>
    </row>
    <row r="1768" spans="3:4" x14ac:dyDescent="0.2">
      <c r="C1768" s="19"/>
      <c r="D1768" s="19"/>
    </row>
    <row r="1769" spans="3:4" x14ac:dyDescent="0.2">
      <c r="C1769" s="19"/>
      <c r="D1769" s="19"/>
    </row>
    <row r="1770" spans="3:4" x14ac:dyDescent="0.2">
      <c r="C1770" s="19"/>
      <c r="D1770" s="19"/>
    </row>
    <row r="1771" spans="3:4" x14ac:dyDescent="0.2">
      <c r="C1771" s="19"/>
      <c r="D1771" s="19"/>
    </row>
    <row r="1772" spans="3:4" x14ac:dyDescent="0.2">
      <c r="C1772" s="19"/>
      <c r="D1772" s="19"/>
    </row>
    <row r="1773" spans="3:4" x14ac:dyDescent="0.2">
      <c r="C1773" s="19"/>
      <c r="D1773" s="19"/>
    </row>
    <row r="1774" spans="3:4" x14ac:dyDescent="0.2">
      <c r="C1774" s="19"/>
      <c r="D1774" s="19"/>
    </row>
    <row r="1775" spans="3:4" x14ac:dyDescent="0.2">
      <c r="C1775" s="19"/>
      <c r="D1775" s="19"/>
    </row>
    <row r="1776" spans="3:4" x14ac:dyDescent="0.2">
      <c r="C1776" s="19"/>
      <c r="D1776" s="19"/>
    </row>
    <row r="1777" spans="3:4" x14ac:dyDescent="0.2">
      <c r="C1777" s="19"/>
      <c r="D1777" s="19"/>
    </row>
    <row r="1778" spans="3:4" x14ac:dyDescent="0.2">
      <c r="C1778" s="19"/>
      <c r="D1778" s="19"/>
    </row>
    <row r="1779" spans="3:4" x14ac:dyDescent="0.2">
      <c r="C1779" s="19"/>
      <c r="D1779" s="19"/>
    </row>
    <row r="1780" spans="3:4" x14ac:dyDescent="0.2">
      <c r="C1780" s="19"/>
      <c r="D1780" s="19"/>
    </row>
    <row r="1781" spans="3:4" x14ac:dyDescent="0.2">
      <c r="C1781" s="19"/>
      <c r="D1781" s="19"/>
    </row>
    <row r="1782" spans="3:4" x14ac:dyDescent="0.2">
      <c r="C1782" s="19"/>
      <c r="D1782" s="19"/>
    </row>
    <row r="1783" spans="3:4" x14ac:dyDescent="0.2">
      <c r="C1783" s="19"/>
      <c r="D1783" s="19"/>
    </row>
    <row r="1784" spans="3:4" x14ac:dyDescent="0.2">
      <c r="C1784" s="19"/>
      <c r="D1784" s="19"/>
    </row>
    <row r="1785" spans="3:4" x14ac:dyDescent="0.2">
      <c r="C1785" s="19"/>
      <c r="D1785" s="19"/>
    </row>
    <row r="1786" spans="3:4" x14ac:dyDescent="0.2">
      <c r="C1786" s="19"/>
      <c r="D1786" s="19"/>
    </row>
    <row r="1787" spans="3:4" x14ac:dyDescent="0.2">
      <c r="C1787" s="19"/>
      <c r="D1787" s="19"/>
    </row>
    <row r="1788" spans="3:4" x14ac:dyDescent="0.2">
      <c r="C1788" s="19"/>
      <c r="D1788" s="19"/>
    </row>
    <row r="1789" spans="3:4" x14ac:dyDescent="0.2">
      <c r="C1789" s="19"/>
      <c r="D1789" s="19"/>
    </row>
    <row r="1790" spans="3:4" x14ac:dyDescent="0.2">
      <c r="C1790" s="19"/>
      <c r="D1790" s="19"/>
    </row>
    <row r="1791" spans="3:4" x14ac:dyDescent="0.2">
      <c r="C1791" s="19"/>
      <c r="D1791" s="19"/>
    </row>
    <row r="1792" spans="3:4" x14ac:dyDescent="0.2">
      <c r="C1792" s="19"/>
      <c r="D1792" s="19"/>
    </row>
    <row r="1793" spans="3:4" x14ac:dyDescent="0.2">
      <c r="C1793" s="19"/>
      <c r="D1793" s="19"/>
    </row>
    <row r="1794" spans="3:4" x14ac:dyDescent="0.2">
      <c r="C1794" s="19"/>
      <c r="D1794" s="19"/>
    </row>
    <row r="1795" spans="3:4" x14ac:dyDescent="0.2">
      <c r="C1795" s="19"/>
      <c r="D1795" s="19"/>
    </row>
    <row r="1796" spans="3:4" x14ac:dyDescent="0.2">
      <c r="C1796" s="19"/>
      <c r="D1796" s="19"/>
    </row>
    <row r="1797" spans="3:4" x14ac:dyDescent="0.2">
      <c r="C1797" s="19"/>
      <c r="D1797" s="19"/>
    </row>
    <row r="1798" spans="3:4" x14ac:dyDescent="0.2">
      <c r="C1798" s="19"/>
      <c r="D1798" s="19"/>
    </row>
    <row r="1799" spans="3:4" x14ac:dyDescent="0.2">
      <c r="C1799" s="19"/>
      <c r="D1799" s="19"/>
    </row>
    <row r="1800" spans="3:4" x14ac:dyDescent="0.2">
      <c r="C1800" s="19"/>
      <c r="D1800" s="19"/>
    </row>
    <row r="1801" spans="3:4" x14ac:dyDescent="0.2">
      <c r="C1801" s="19"/>
      <c r="D1801" s="19"/>
    </row>
    <row r="1802" spans="3:4" x14ac:dyDescent="0.2">
      <c r="C1802" s="19"/>
      <c r="D1802" s="19"/>
    </row>
    <row r="1803" spans="3:4" x14ac:dyDescent="0.2">
      <c r="C1803" s="19"/>
      <c r="D1803" s="19"/>
    </row>
    <row r="1804" spans="3:4" x14ac:dyDescent="0.2">
      <c r="C1804" s="19"/>
      <c r="D1804" s="19"/>
    </row>
    <row r="1805" spans="3:4" x14ac:dyDescent="0.2">
      <c r="C1805" s="19"/>
      <c r="D1805" s="19"/>
    </row>
    <row r="1806" spans="3:4" x14ac:dyDescent="0.2">
      <c r="C1806" s="19"/>
      <c r="D1806" s="19"/>
    </row>
    <row r="1807" spans="3:4" x14ac:dyDescent="0.2">
      <c r="C1807" s="19"/>
      <c r="D1807" s="19"/>
    </row>
    <row r="1808" spans="3:4" x14ac:dyDescent="0.2">
      <c r="C1808" s="19"/>
      <c r="D1808" s="19"/>
    </row>
    <row r="1809" spans="3:4" x14ac:dyDescent="0.2">
      <c r="C1809" s="19"/>
      <c r="D1809" s="19"/>
    </row>
    <row r="1810" spans="3:4" x14ac:dyDescent="0.2">
      <c r="C1810" s="19"/>
      <c r="D1810" s="19"/>
    </row>
    <row r="1811" spans="3:4" x14ac:dyDescent="0.2">
      <c r="C1811" s="19"/>
      <c r="D1811" s="19"/>
    </row>
    <row r="1812" spans="3:4" x14ac:dyDescent="0.2">
      <c r="C1812" s="19"/>
      <c r="D1812" s="19"/>
    </row>
    <row r="1813" spans="3:4" x14ac:dyDescent="0.2">
      <c r="C1813" s="19"/>
      <c r="D1813" s="19"/>
    </row>
    <row r="1814" spans="3:4" x14ac:dyDescent="0.2">
      <c r="C1814" s="19"/>
      <c r="D1814" s="19"/>
    </row>
    <row r="1815" spans="3:4" x14ac:dyDescent="0.2">
      <c r="C1815" s="19"/>
      <c r="D1815" s="19"/>
    </row>
    <row r="1816" spans="3:4" x14ac:dyDescent="0.2">
      <c r="C1816" s="19"/>
      <c r="D1816" s="19"/>
    </row>
    <row r="1817" spans="3:4" x14ac:dyDescent="0.2">
      <c r="C1817" s="19"/>
      <c r="D1817" s="19"/>
    </row>
    <row r="1818" spans="3:4" x14ac:dyDescent="0.2">
      <c r="C1818" s="19"/>
      <c r="D1818" s="19"/>
    </row>
    <row r="1819" spans="3:4" x14ac:dyDescent="0.2">
      <c r="C1819" s="19"/>
      <c r="D1819" s="19"/>
    </row>
    <row r="1820" spans="3:4" x14ac:dyDescent="0.2">
      <c r="C1820" s="19"/>
      <c r="D1820" s="19"/>
    </row>
    <row r="1821" spans="3:4" x14ac:dyDescent="0.2">
      <c r="C1821" s="19"/>
      <c r="D1821" s="19"/>
    </row>
    <row r="1822" spans="3:4" x14ac:dyDescent="0.2">
      <c r="C1822" s="19"/>
      <c r="D1822" s="19"/>
    </row>
    <row r="1823" spans="3:4" x14ac:dyDescent="0.2">
      <c r="C1823" s="19"/>
      <c r="D1823" s="19"/>
    </row>
    <row r="1824" spans="3:4" x14ac:dyDescent="0.2">
      <c r="C1824" s="19"/>
      <c r="D1824" s="19"/>
    </row>
    <row r="1825" spans="3:4" x14ac:dyDescent="0.2">
      <c r="C1825" s="19"/>
      <c r="D1825" s="19"/>
    </row>
    <row r="1826" spans="3:4" x14ac:dyDescent="0.2">
      <c r="C1826" s="19"/>
      <c r="D1826" s="19"/>
    </row>
    <row r="1827" spans="3:4" x14ac:dyDescent="0.2">
      <c r="C1827" s="19"/>
      <c r="D1827" s="19"/>
    </row>
    <row r="1828" spans="3:4" x14ac:dyDescent="0.2">
      <c r="C1828" s="19"/>
      <c r="D1828" s="19"/>
    </row>
    <row r="1829" spans="3:4" x14ac:dyDescent="0.2">
      <c r="C1829" s="19"/>
      <c r="D1829" s="19"/>
    </row>
    <row r="1830" spans="3:4" x14ac:dyDescent="0.2">
      <c r="C1830" s="19"/>
      <c r="D1830" s="19"/>
    </row>
    <row r="1831" spans="3:4" x14ac:dyDescent="0.2">
      <c r="C1831" s="19"/>
      <c r="D1831" s="19"/>
    </row>
    <row r="1832" spans="3:4" x14ac:dyDescent="0.2">
      <c r="C1832" s="19"/>
      <c r="D1832" s="19"/>
    </row>
    <row r="1833" spans="3:4" x14ac:dyDescent="0.2">
      <c r="C1833" s="19"/>
      <c r="D1833" s="19"/>
    </row>
    <row r="1834" spans="3:4" x14ac:dyDescent="0.2">
      <c r="C1834" s="19"/>
      <c r="D1834" s="19"/>
    </row>
    <row r="1835" spans="3:4" x14ac:dyDescent="0.2">
      <c r="C1835" s="19"/>
      <c r="D1835" s="19"/>
    </row>
    <row r="1836" spans="3:4" x14ac:dyDescent="0.2">
      <c r="C1836" s="19"/>
      <c r="D1836" s="19"/>
    </row>
    <row r="1837" spans="3:4" x14ac:dyDescent="0.2">
      <c r="C1837" s="19"/>
      <c r="D1837" s="19"/>
    </row>
    <row r="1838" spans="3:4" x14ac:dyDescent="0.2">
      <c r="C1838" s="19"/>
      <c r="D1838" s="19"/>
    </row>
    <row r="1839" spans="3:4" x14ac:dyDescent="0.2">
      <c r="C1839" s="19"/>
      <c r="D1839" s="19"/>
    </row>
    <row r="1840" spans="3:4" x14ac:dyDescent="0.2">
      <c r="C1840" s="19"/>
      <c r="D1840" s="19"/>
    </row>
    <row r="1841" spans="3:4" x14ac:dyDescent="0.2">
      <c r="C1841" s="19"/>
      <c r="D1841" s="19"/>
    </row>
    <row r="1842" spans="3:4" x14ac:dyDescent="0.2">
      <c r="C1842" s="19"/>
      <c r="D1842" s="19"/>
    </row>
    <row r="1843" spans="3:4" x14ac:dyDescent="0.2">
      <c r="C1843" s="19"/>
      <c r="D1843" s="19"/>
    </row>
    <row r="1844" spans="3:4" x14ac:dyDescent="0.2">
      <c r="C1844" s="19"/>
      <c r="D1844" s="19"/>
    </row>
    <row r="1845" spans="3:4" x14ac:dyDescent="0.2">
      <c r="C1845" s="19"/>
      <c r="D1845" s="19"/>
    </row>
    <row r="1846" spans="3:4" x14ac:dyDescent="0.2">
      <c r="C1846" s="19"/>
      <c r="D1846" s="19"/>
    </row>
    <row r="1847" spans="3:4" x14ac:dyDescent="0.2">
      <c r="C1847" s="19"/>
      <c r="D1847" s="19"/>
    </row>
    <row r="1848" spans="3:4" x14ac:dyDescent="0.2">
      <c r="C1848" s="19"/>
      <c r="D1848" s="19"/>
    </row>
    <row r="1849" spans="3:4" x14ac:dyDescent="0.2">
      <c r="C1849" s="19"/>
      <c r="D1849" s="19"/>
    </row>
    <row r="1850" spans="3:4" x14ac:dyDescent="0.2">
      <c r="C1850" s="19"/>
      <c r="D1850" s="19"/>
    </row>
    <row r="1851" spans="3:4" x14ac:dyDescent="0.2">
      <c r="C1851" s="19"/>
      <c r="D1851" s="19"/>
    </row>
    <row r="1852" spans="3:4" x14ac:dyDescent="0.2">
      <c r="C1852" s="19"/>
      <c r="D1852" s="19"/>
    </row>
    <row r="1853" spans="3:4" x14ac:dyDescent="0.2">
      <c r="C1853" s="19"/>
      <c r="D1853" s="19"/>
    </row>
    <row r="1854" spans="3:4" x14ac:dyDescent="0.2">
      <c r="C1854" s="19"/>
      <c r="D1854" s="19"/>
    </row>
    <row r="1855" spans="3:4" x14ac:dyDescent="0.2">
      <c r="C1855" s="19"/>
      <c r="D1855" s="19"/>
    </row>
    <row r="1856" spans="3:4" x14ac:dyDescent="0.2">
      <c r="C1856" s="19"/>
      <c r="D1856" s="19"/>
    </row>
    <row r="1857" spans="3:4" x14ac:dyDescent="0.2">
      <c r="C1857" s="19"/>
      <c r="D1857" s="19"/>
    </row>
    <row r="1858" spans="3:4" x14ac:dyDescent="0.2">
      <c r="C1858" s="19"/>
      <c r="D1858" s="19"/>
    </row>
    <row r="1859" spans="3:4" x14ac:dyDescent="0.2">
      <c r="C1859" s="19"/>
      <c r="D1859" s="19"/>
    </row>
    <row r="1860" spans="3:4" x14ac:dyDescent="0.2">
      <c r="C1860" s="19"/>
      <c r="D1860" s="19"/>
    </row>
    <row r="1861" spans="3:4" x14ac:dyDescent="0.2">
      <c r="C1861" s="19"/>
      <c r="D1861" s="19"/>
    </row>
    <row r="1862" spans="3:4" x14ac:dyDescent="0.2">
      <c r="C1862" s="19"/>
      <c r="D1862" s="19"/>
    </row>
    <row r="1863" spans="3:4" x14ac:dyDescent="0.2">
      <c r="C1863" s="19"/>
      <c r="D1863" s="19"/>
    </row>
    <row r="1864" spans="3:4" x14ac:dyDescent="0.2">
      <c r="C1864" s="19"/>
      <c r="D1864" s="19"/>
    </row>
    <row r="1865" spans="3:4" x14ac:dyDescent="0.2">
      <c r="C1865" s="19"/>
      <c r="D1865" s="19"/>
    </row>
    <row r="1866" spans="3:4" x14ac:dyDescent="0.2">
      <c r="C1866" s="19"/>
      <c r="D1866" s="19"/>
    </row>
    <row r="1867" spans="3:4" x14ac:dyDescent="0.2">
      <c r="C1867" s="19"/>
      <c r="D1867" s="19"/>
    </row>
    <row r="1868" spans="3:4" x14ac:dyDescent="0.2">
      <c r="C1868" s="19"/>
      <c r="D1868" s="19"/>
    </row>
    <row r="1869" spans="3:4" x14ac:dyDescent="0.2">
      <c r="C1869" s="19"/>
      <c r="D1869" s="19"/>
    </row>
    <row r="1870" spans="3:4" x14ac:dyDescent="0.2">
      <c r="C1870" s="19"/>
      <c r="D1870" s="19"/>
    </row>
    <row r="1871" spans="3:4" x14ac:dyDescent="0.2">
      <c r="C1871" s="19"/>
      <c r="D1871" s="19"/>
    </row>
    <row r="1872" spans="3:4" x14ac:dyDescent="0.2">
      <c r="C1872" s="19"/>
      <c r="D1872" s="19"/>
    </row>
    <row r="1873" spans="3:4" x14ac:dyDescent="0.2">
      <c r="C1873" s="19"/>
      <c r="D1873" s="19"/>
    </row>
    <row r="1874" spans="3:4" x14ac:dyDescent="0.2">
      <c r="C1874" s="19"/>
      <c r="D1874" s="19"/>
    </row>
    <row r="1875" spans="3:4" x14ac:dyDescent="0.2">
      <c r="C1875" s="19"/>
      <c r="D1875" s="19"/>
    </row>
    <row r="1876" spans="3:4" x14ac:dyDescent="0.2">
      <c r="C1876" s="19"/>
      <c r="D1876" s="19"/>
    </row>
    <row r="1877" spans="3:4" x14ac:dyDescent="0.2">
      <c r="C1877" s="19"/>
      <c r="D1877" s="19"/>
    </row>
    <row r="1878" spans="3:4" x14ac:dyDescent="0.2">
      <c r="C1878" s="19"/>
      <c r="D1878" s="19"/>
    </row>
    <row r="1879" spans="3:4" x14ac:dyDescent="0.2">
      <c r="C1879" s="19"/>
      <c r="D1879" s="19"/>
    </row>
    <row r="1880" spans="3:4" x14ac:dyDescent="0.2">
      <c r="C1880" s="19"/>
      <c r="D1880" s="19"/>
    </row>
    <row r="1881" spans="3:4" x14ac:dyDescent="0.2">
      <c r="C1881" s="19"/>
      <c r="D1881" s="19"/>
    </row>
    <row r="1882" spans="3:4" x14ac:dyDescent="0.2">
      <c r="C1882" s="19"/>
      <c r="D1882" s="19"/>
    </row>
    <row r="1883" spans="3:4" x14ac:dyDescent="0.2">
      <c r="C1883" s="19"/>
      <c r="D1883" s="19"/>
    </row>
    <row r="1884" spans="3:4" x14ac:dyDescent="0.2">
      <c r="C1884" s="19"/>
      <c r="D1884" s="19"/>
    </row>
    <row r="1885" spans="3:4" x14ac:dyDescent="0.2">
      <c r="C1885" s="19"/>
      <c r="D1885" s="19"/>
    </row>
    <row r="1886" spans="3:4" x14ac:dyDescent="0.2">
      <c r="C1886" s="19"/>
      <c r="D1886" s="19"/>
    </row>
    <row r="1887" spans="3:4" x14ac:dyDescent="0.2">
      <c r="C1887" s="19"/>
      <c r="D1887" s="19"/>
    </row>
    <row r="1888" spans="3:4" x14ac:dyDescent="0.2">
      <c r="C1888" s="19"/>
      <c r="D1888" s="19"/>
    </row>
    <row r="1889" spans="3:4" x14ac:dyDescent="0.2">
      <c r="C1889" s="19"/>
      <c r="D1889" s="19"/>
    </row>
    <row r="1890" spans="3:4" x14ac:dyDescent="0.2">
      <c r="C1890" s="19"/>
      <c r="D1890" s="19"/>
    </row>
    <row r="1891" spans="3:4" x14ac:dyDescent="0.2">
      <c r="C1891" s="19"/>
      <c r="D1891" s="19"/>
    </row>
    <row r="1892" spans="3:4" x14ac:dyDescent="0.2">
      <c r="C1892" s="19"/>
      <c r="D1892" s="19"/>
    </row>
    <row r="1893" spans="3:4" x14ac:dyDescent="0.2">
      <c r="C1893" s="19"/>
      <c r="D1893" s="19"/>
    </row>
    <row r="1894" spans="3:4" x14ac:dyDescent="0.2">
      <c r="C1894" s="19"/>
      <c r="D1894" s="19"/>
    </row>
    <row r="1895" spans="3:4" x14ac:dyDescent="0.2">
      <c r="C1895" s="19"/>
      <c r="D1895" s="19"/>
    </row>
    <row r="1896" spans="3:4" x14ac:dyDescent="0.2">
      <c r="C1896" s="19"/>
      <c r="D1896" s="19"/>
    </row>
    <row r="1897" spans="3:4" x14ac:dyDescent="0.2">
      <c r="C1897" s="19"/>
      <c r="D1897" s="19"/>
    </row>
    <row r="1898" spans="3:4" x14ac:dyDescent="0.2">
      <c r="C1898" s="19"/>
      <c r="D1898" s="19"/>
    </row>
    <row r="1899" spans="3:4" x14ac:dyDescent="0.2">
      <c r="C1899" s="19"/>
      <c r="D1899" s="19"/>
    </row>
    <row r="1900" spans="3:4" x14ac:dyDescent="0.2">
      <c r="C1900" s="19"/>
      <c r="D1900" s="19"/>
    </row>
    <row r="1901" spans="3:4" x14ac:dyDescent="0.2">
      <c r="C1901" s="19"/>
      <c r="D1901" s="19"/>
    </row>
    <row r="1902" spans="3:4" x14ac:dyDescent="0.2">
      <c r="C1902" s="19"/>
      <c r="D1902" s="19"/>
    </row>
    <row r="1903" spans="3:4" x14ac:dyDescent="0.2">
      <c r="C1903" s="19"/>
      <c r="D1903" s="19"/>
    </row>
    <row r="1904" spans="3:4" x14ac:dyDescent="0.2">
      <c r="C1904" s="19"/>
      <c r="D1904" s="19"/>
    </row>
    <row r="1905" spans="3:4" x14ac:dyDescent="0.2">
      <c r="C1905" s="19"/>
      <c r="D1905" s="19"/>
    </row>
    <row r="1906" spans="3:4" x14ac:dyDescent="0.2">
      <c r="C1906" s="19"/>
      <c r="D1906" s="19"/>
    </row>
    <row r="1907" spans="3:4" x14ac:dyDescent="0.2">
      <c r="C1907" s="19"/>
      <c r="D1907" s="19"/>
    </row>
    <row r="1908" spans="3:4" x14ac:dyDescent="0.2">
      <c r="C1908" s="19"/>
      <c r="D1908" s="19"/>
    </row>
    <row r="1909" spans="3:4" x14ac:dyDescent="0.2">
      <c r="C1909" s="19"/>
      <c r="D1909" s="19"/>
    </row>
    <row r="1910" spans="3:4" x14ac:dyDescent="0.2">
      <c r="C1910" s="19"/>
      <c r="D1910" s="19"/>
    </row>
    <row r="1911" spans="3:4" x14ac:dyDescent="0.2">
      <c r="C1911" s="19"/>
      <c r="D1911" s="19"/>
    </row>
    <row r="1912" spans="3:4" x14ac:dyDescent="0.2">
      <c r="C1912" s="19"/>
      <c r="D1912" s="19"/>
    </row>
    <row r="1913" spans="3:4" x14ac:dyDescent="0.2">
      <c r="C1913" s="19"/>
      <c r="D1913" s="19"/>
    </row>
    <row r="1914" spans="3:4" x14ac:dyDescent="0.2">
      <c r="C1914" s="19"/>
      <c r="D1914" s="19"/>
    </row>
    <row r="1915" spans="3:4" x14ac:dyDescent="0.2">
      <c r="C1915" s="19"/>
      <c r="D1915" s="19"/>
    </row>
    <row r="1916" spans="3:4" x14ac:dyDescent="0.2">
      <c r="C1916" s="19"/>
      <c r="D1916" s="19"/>
    </row>
    <row r="1917" spans="3:4" x14ac:dyDescent="0.2">
      <c r="C1917" s="19"/>
      <c r="D1917" s="19"/>
    </row>
    <row r="1918" spans="3:4" x14ac:dyDescent="0.2">
      <c r="C1918" s="19"/>
      <c r="D1918" s="19"/>
    </row>
    <row r="1919" spans="3:4" x14ac:dyDescent="0.2">
      <c r="C1919" s="19"/>
      <c r="D1919" s="19"/>
    </row>
    <row r="1920" spans="3:4" x14ac:dyDescent="0.2">
      <c r="C1920" s="19"/>
      <c r="D1920" s="19"/>
    </row>
    <row r="1921" spans="3:4" x14ac:dyDescent="0.2">
      <c r="C1921" s="19"/>
      <c r="D1921" s="19"/>
    </row>
    <row r="1922" spans="3:4" x14ac:dyDescent="0.2">
      <c r="C1922" s="19"/>
      <c r="D1922" s="19"/>
    </row>
    <row r="1923" spans="3:4" x14ac:dyDescent="0.2">
      <c r="C1923" s="19"/>
      <c r="D1923" s="19"/>
    </row>
    <row r="1924" spans="3:4" x14ac:dyDescent="0.2">
      <c r="C1924" s="19"/>
      <c r="D1924" s="19"/>
    </row>
    <row r="1925" spans="3:4" x14ac:dyDescent="0.2">
      <c r="C1925" s="19"/>
      <c r="D1925" s="19"/>
    </row>
    <row r="1926" spans="3:4" x14ac:dyDescent="0.2">
      <c r="C1926" s="19"/>
      <c r="D1926" s="19"/>
    </row>
    <row r="1927" spans="3:4" x14ac:dyDescent="0.2">
      <c r="C1927" s="19"/>
      <c r="D1927" s="19"/>
    </row>
    <row r="1928" spans="3:4" x14ac:dyDescent="0.2">
      <c r="C1928" s="19"/>
      <c r="D1928" s="19"/>
    </row>
    <row r="1929" spans="3:4" x14ac:dyDescent="0.2">
      <c r="C1929" s="19"/>
      <c r="D1929" s="19"/>
    </row>
    <row r="1930" spans="3:4" x14ac:dyDescent="0.2">
      <c r="C1930" s="19"/>
      <c r="D1930" s="19"/>
    </row>
    <row r="1931" spans="3:4" x14ac:dyDescent="0.2">
      <c r="C1931" s="19"/>
      <c r="D1931" s="19"/>
    </row>
    <row r="1932" spans="3:4" x14ac:dyDescent="0.2">
      <c r="C1932" s="19"/>
      <c r="D1932" s="19"/>
    </row>
    <row r="1933" spans="3:4" x14ac:dyDescent="0.2">
      <c r="C1933" s="19"/>
      <c r="D1933" s="19"/>
    </row>
    <row r="1934" spans="3:4" x14ac:dyDescent="0.2">
      <c r="C1934" s="19"/>
      <c r="D1934" s="19"/>
    </row>
    <row r="1935" spans="3:4" x14ac:dyDescent="0.2">
      <c r="C1935" s="19"/>
      <c r="D1935" s="19"/>
    </row>
    <row r="1936" spans="3:4" x14ac:dyDescent="0.2">
      <c r="C1936" s="19"/>
      <c r="D1936" s="19"/>
    </row>
    <row r="1937" spans="3:4" x14ac:dyDescent="0.2">
      <c r="C1937" s="19"/>
      <c r="D1937" s="19"/>
    </row>
    <row r="1938" spans="3:4" x14ac:dyDescent="0.2">
      <c r="C1938" s="19"/>
      <c r="D1938" s="19"/>
    </row>
    <row r="1939" spans="3:4" x14ac:dyDescent="0.2">
      <c r="C1939" s="19"/>
      <c r="D1939" s="19"/>
    </row>
    <row r="1940" spans="3:4" x14ac:dyDescent="0.2">
      <c r="C1940" s="19"/>
      <c r="D1940" s="19"/>
    </row>
    <row r="1941" spans="3:4" x14ac:dyDescent="0.2">
      <c r="C1941" s="19"/>
      <c r="D1941" s="19"/>
    </row>
    <row r="1942" spans="3:4" x14ac:dyDescent="0.2">
      <c r="C1942" s="19"/>
      <c r="D1942" s="19"/>
    </row>
    <row r="1943" spans="3:4" x14ac:dyDescent="0.2">
      <c r="C1943" s="19"/>
      <c r="D1943" s="19"/>
    </row>
    <row r="1944" spans="3:4" x14ac:dyDescent="0.2">
      <c r="C1944" s="19"/>
      <c r="D1944" s="19"/>
    </row>
    <row r="1945" spans="3:4" x14ac:dyDescent="0.2">
      <c r="C1945" s="19"/>
      <c r="D1945" s="19"/>
    </row>
    <row r="1946" spans="3:4" x14ac:dyDescent="0.2">
      <c r="C1946" s="19"/>
      <c r="D1946" s="19"/>
    </row>
    <row r="1947" spans="3:4" x14ac:dyDescent="0.2">
      <c r="C1947" s="19"/>
      <c r="D1947" s="19"/>
    </row>
    <row r="1948" spans="3:4" x14ac:dyDescent="0.2">
      <c r="C1948" s="19"/>
      <c r="D1948" s="19"/>
    </row>
    <row r="1949" spans="3:4" x14ac:dyDescent="0.2">
      <c r="C1949" s="19"/>
      <c r="D1949" s="19"/>
    </row>
    <row r="1950" spans="3:4" x14ac:dyDescent="0.2">
      <c r="C1950" s="19"/>
      <c r="D1950" s="19"/>
    </row>
    <row r="1951" spans="3:4" x14ac:dyDescent="0.2">
      <c r="C1951" s="19"/>
      <c r="D1951" s="19"/>
    </row>
    <row r="1952" spans="3:4" x14ac:dyDescent="0.2">
      <c r="C1952" s="19"/>
      <c r="D1952" s="19"/>
    </row>
    <row r="1953" spans="3:4" x14ac:dyDescent="0.2">
      <c r="C1953" s="19"/>
      <c r="D1953" s="19"/>
    </row>
    <row r="1954" spans="3:4" x14ac:dyDescent="0.2">
      <c r="C1954" s="19"/>
      <c r="D1954" s="19"/>
    </row>
    <row r="1955" spans="3:4" x14ac:dyDescent="0.2">
      <c r="C1955" s="19"/>
      <c r="D1955" s="19"/>
    </row>
    <row r="1956" spans="3:4" x14ac:dyDescent="0.2">
      <c r="C1956" s="19"/>
      <c r="D1956" s="19"/>
    </row>
    <row r="1957" spans="3:4" x14ac:dyDescent="0.2">
      <c r="C1957" s="19"/>
      <c r="D1957" s="19"/>
    </row>
    <row r="1958" spans="3:4" x14ac:dyDescent="0.2">
      <c r="C1958" s="19"/>
      <c r="D1958" s="19"/>
    </row>
    <row r="1959" spans="3:4" x14ac:dyDescent="0.2">
      <c r="C1959" s="19"/>
      <c r="D1959" s="19"/>
    </row>
    <row r="1960" spans="3:4" x14ac:dyDescent="0.2">
      <c r="C1960" s="19"/>
      <c r="D1960" s="19"/>
    </row>
    <row r="1961" spans="3:4" x14ac:dyDescent="0.2">
      <c r="C1961" s="19"/>
      <c r="D1961" s="19"/>
    </row>
    <row r="1962" spans="3:4" x14ac:dyDescent="0.2">
      <c r="C1962" s="19"/>
      <c r="D1962" s="19"/>
    </row>
    <row r="1963" spans="3:4" x14ac:dyDescent="0.2">
      <c r="C1963" s="19"/>
      <c r="D1963" s="19"/>
    </row>
    <row r="1964" spans="3:4" x14ac:dyDescent="0.2">
      <c r="C1964" s="19"/>
      <c r="D1964" s="19"/>
    </row>
    <row r="1965" spans="3:4" x14ac:dyDescent="0.2">
      <c r="C1965" s="19"/>
      <c r="D1965" s="19"/>
    </row>
    <row r="1966" spans="3:4" x14ac:dyDescent="0.2">
      <c r="C1966" s="19"/>
      <c r="D1966" s="19"/>
    </row>
    <row r="1967" spans="3:4" x14ac:dyDescent="0.2">
      <c r="C1967" s="19"/>
      <c r="D1967" s="19"/>
    </row>
    <row r="1968" spans="3:4" x14ac:dyDescent="0.2">
      <c r="C1968" s="19"/>
      <c r="D1968" s="19"/>
    </row>
    <row r="1969" spans="3:4" x14ac:dyDescent="0.2">
      <c r="C1969" s="19"/>
      <c r="D1969" s="19"/>
    </row>
    <row r="1970" spans="3:4" x14ac:dyDescent="0.2">
      <c r="C1970" s="19"/>
      <c r="D1970" s="19"/>
    </row>
    <row r="1971" spans="3:4" x14ac:dyDescent="0.2">
      <c r="C1971" s="19"/>
      <c r="D1971" s="19"/>
    </row>
    <row r="1972" spans="3:4" x14ac:dyDescent="0.2">
      <c r="C1972" s="19"/>
      <c r="D1972" s="19"/>
    </row>
    <row r="1973" spans="3:4" x14ac:dyDescent="0.2">
      <c r="C1973" s="19"/>
      <c r="D1973" s="19"/>
    </row>
    <row r="1974" spans="3:4" x14ac:dyDescent="0.2">
      <c r="C1974" s="19"/>
      <c r="D1974" s="19"/>
    </row>
    <row r="1975" spans="3:4" x14ac:dyDescent="0.2">
      <c r="C1975" s="19"/>
      <c r="D1975" s="19"/>
    </row>
    <row r="1976" spans="3:4" x14ac:dyDescent="0.2">
      <c r="C1976" s="19"/>
      <c r="D1976" s="19"/>
    </row>
    <row r="1977" spans="3:4" x14ac:dyDescent="0.2">
      <c r="C1977" s="19"/>
      <c r="D1977" s="19"/>
    </row>
    <row r="1978" spans="3:4" x14ac:dyDescent="0.2">
      <c r="C1978" s="19"/>
      <c r="D1978" s="19"/>
    </row>
    <row r="1979" spans="3:4" x14ac:dyDescent="0.2">
      <c r="C1979" s="19"/>
      <c r="D1979" s="19"/>
    </row>
    <row r="1980" spans="3:4" x14ac:dyDescent="0.2">
      <c r="C1980" s="19"/>
      <c r="D1980" s="19"/>
    </row>
    <row r="1981" spans="3:4" x14ac:dyDescent="0.2">
      <c r="C1981" s="19"/>
      <c r="D1981" s="19"/>
    </row>
    <row r="1982" spans="3:4" x14ac:dyDescent="0.2">
      <c r="C1982" s="19"/>
      <c r="D1982" s="19"/>
    </row>
    <row r="1983" spans="3:4" x14ac:dyDescent="0.2">
      <c r="C1983" s="19"/>
      <c r="D1983" s="19"/>
    </row>
    <row r="1984" spans="3:4" x14ac:dyDescent="0.2">
      <c r="C1984" s="19"/>
      <c r="D1984" s="19"/>
    </row>
    <row r="1985" spans="3:4" x14ac:dyDescent="0.2">
      <c r="C1985" s="19"/>
      <c r="D1985" s="19"/>
    </row>
    <row r="1986" spans="3:4" x14ac:dyDescent="0.2">
      <c r="C1986" s="19"/>
      <c r="D1986" s="19"/>
    </row>
    <row r="1987" spans="3:4" x14ac:dyDescent="0.2">
      <c r="C1987" s="19"/>
      <c r="D1987" s="19"/>
    </row>
    <row r="1988" spans="3:4" x14ac:dyDescent="0.2">
      <c r="C1988" s="19"/>
      <c r="D1988" s="19"/>
    </row>
    <row r="1989" spans="3:4" x14ac:dyDescent="0.2">
      <c r="C1989" s="19"/>
      <c r="D1989" s="19"/>
    </row>
    <row r="1990" spans="3:4" x14ac:dyDescent="0.2">
      <c r="C1990" s="19"/>
      <c r="D1990" s="19"/>
    </row>
    <row r="1991" spans="3:4" x14ac:dyDescent="0.2">
      <c r="C1991" s="19"/>
      <c r="D1991" s="19"/>
    </row>
    <row r="1992" spans="3:4" x14ac:dyDescent="0.2">
      <c r="C1992" s="19"/>
      <c r="D1992" s="19"/>
    </row>
    <row r="1993" spans="3:4" x14ac:dyDescent="0.2">
      <c r="C1993" s="19"/>
      <c r="D1993" s="19"/>
    </row>
    <row r="1994" spans="3:4" x14ac:dyDescent="0.2">
      <c r="C1994" s="19"/>
      <c r="D1994" s="19"/>
    </row>
    <row r="1995" spans="3:4" x14ac:dyDescent="0.2">
      <c r="C1995" s="19"/>
      <c r="D1995" s="19"/>
    </row>
    <row r="1996" spans="3:4" x14ac:dyDescent="0.2">
      <c r="C1996" s="19"/>
      <c r="D1996" s="19"/>
    </row>
    <row r="1997" spans="3:4" x14ac:dyDescent="0.2">
      <c r="C1997" s="19"/>
      <c r="D1997" s="19"/>
    </row>
    <row r="1998" spans="3:4" x14ac:dyDescent="0.2">
      <c r="C1998" s="19"/>
      <c r="D1998" s="19"/>
    </row>
    <row r="1999" spans="3:4" x14ac:dyDescent="0.2">
      <c r="C1999" s="19"/>
      <c r="D1999" s="19"/>
    </row>
    <row r="2000" spans="3:4" x14ac:dyDescent="0.2">
      <c r="C2000" s="19"/>
      <c r="D2000" s="19"/>
    </row>
    <row r="2001" spans="3:4" x14ac:dyDescent="0.2">
      <c r="C2001" s="19"/>
      <c r="D2001" s="19"/>
    </row>
    <row r="2002" spans="3:4" x14ac:dyDescent="0.2">
      <c r="C2002" s="19"/>
      <c r="D2002" s="19"/>
    </row>
    <row r="2003" spans="3:4" x14ac:dyDescent="0.2">
      <c r="C2003" s="19"/>
      <c r="D2003" s="19"/>
    </row>
    <row r="2004" spans="3:4" x14ac:dyDescent="0.2">
      <c r="C2004" s="19"/>
      <c r="D2004" s="19"/>
    </row>
    <row r="2005" spans="3:4" x14ac:dyDescent="0.2">
      <c r="C2005" s="19"/>
      <c r="D2005" s="19"/>
    </row>
    <row r="2006" spans="3:4" x14ac:dyDescent="0.2">
      <c r="C2006" s="19"/>
      <c r="D2006" s="19"/>
    </row>
    <row r="2007" spans="3:4" x14ac:dyDescent="0.2">
      <c r="C2007" s="19"/>
      <c r="D2007" s="19"/>
    </row>
    <row r="2008" spans="3:4" x14ac:dyDescent="0.2">
      <c r="C2008" s="19"/>
      <c r="D2008" s="19"/>
    </row>
    <row r="2009" spans="3:4" x14ac:dyDescent="0.2">
      <c r="C2009" s="19"/>
      <c r="D2009" s="19"/>
    </row>
    <row r="2010" spans="3:4" x14ac:dyDescent="0.2">
      <c r="C2010" s="19"/>
      <c r="D2010" s="19"/>
    </row>
    <row r="2011" spans="3:4" x14ac:dyDescent="0.2">
      <c r="C2011" s="19"/>
      <c r="D2011" s="19"/>
    </row>
    <row r="2012" spans="3:4" x14ac:dyDescent="0.2">
      <c r="C2012" s="19"/>
      <c r="D2012" s="19"/>
    </row>
    <row r="2013" spans="3:4" x14ac:dyDescent="0.2">
      <c r="C2013" s="19"/>
      <c r="D2013" s="19"/>
    </row>
    <row r="2014" spans="3:4" x14ac:dyDescent="0.2">
      <c r="C2014" s="19"/>
      <c r="D2014" s="19"/>
    </row>
    <row r="2015" spans="3:4" x14ac:dyDescent="0.2">
      <c r="C2015" s="19"/>
      <c r="D2015" s="19"/>
    </row>
    <row r="2016" spans="3:4" x14ac:dyDescent="0.2">
      <c r="C2016" s="19"/>
      <c r="D2016" s="19"/>
    </row>
    <row r="2017" spans="3:4" x14ac:dyDescent="0.2">
      <c r="C2017" s="19"/>
      <c r="D2017" s="19"/>
    </row>
    <row r="2018" spans="3:4" x14ac:dyDescent="0.2">
      <c r="C2018" s="19"/>
      <c r="D2018" s="19"/>
    </row>
    <row r="2019" spans="3:4" x14ac:dyDescent="0.2">
      <c r="C2019" s="19"/>
      <c r="D2019" s="19"/>
    </row>
    <row r="2020" spans="3:4" x14ac:dyDescent="0.2">
      <c r="C2020" s="19"/>
      <c r="D2020" s="19"/>
    </row>
    <row r="2021" spans="3:4" x14ac:dyDescent="0.2">
      <c r="C2021" s="19"/>
      <c r="D2021" s="19"/>
    </row>
    <row r="2022" spans="3:4" x14ac:dyDescent="0.2">
      <c r="C2022" s="19"/>
      <c r="D2022" s="19"/>
    </row>
    <row r="2023" spans="3:4" x14ac:dyDescent="0.2">
      <c r="C2023" s="19"/>
      <c r="D2023" s="19"/>
    </row>
    <row r="2024" spans="3:4" x14ac:dyDescent="0.2">
      <c r="C2024" s="19"/>
      <c r="D2024" s="19"/>
    </row>
    <row r="2025" spans="3:4" x14ac:dyDescent="0.2">
      <c r="C2025" s="19"/>
      <c r="D2025" s="19"/>
    </row>
    <row r="2026" spans="3:4" x14ac:dyDescent="0.2">
      <c r="C2026" s="19"/>
      <c r="D2026" s="19"/>
    </row>
    <row r="2027" spans="3:4" x14ac:dyDescent="0.2">
      <c r="C2027" s="19"/>
      <c r="D2027" s="19"/>
    </row>
    <row r="2028" spans="3:4" x14ac:dyDescent="0.2">
      <c r="C2028" s="19"/>
      <c r="D2028" s="19"/>
    </row>
    <row r="2029" spans="3:4" x14ac:dyDescent="0.2">
      <c r="C2029" s="19"/>
      <c r="D2029" s="19"/>
    </row>
    <row r="2030" spans="3:4" x14ac:dyDescent="0.2">
      <c r="C2030" s="19"/>
      <c r="D2030" s="19"/>
    </row>
    <row r="2031" spans="3:4" x14ac:dyDescent="0.2">
      <c r="C2031" s="19"/>
      <c r="D2031" s="19"/>
    </row>
    <row r="2032" spans="3:4" x14ac:dyDescent="0.2">
      <c r="C2032" s="19"/>
      <c r="D2032" s="19"/>
    </row>
    <row r="2033" spans="3:4" x14ac:dyDescent="0.2">
      <c r="C2033" s="19"/>
      <c r="D2033" s="19"/>
    </row>
    <row r="2034" spans="3:4" x14ac:dyDescent="0.2">
      <c r="C2034" s="19"/>
      <c r="D2034" s="19"/>
    </row>
    <row r="2035" spans="3:4" x14ac:dyDescent="0.2">
      <c r="C2035" s="19"/>
      <c r="D2035" s="19"/>
    </row>
    <row r="2036" spans="3:4" x14ac:dyDescent="0.2">
      <c r="C2036" s="19"/>
      <c r="D2036" s="19"/>
    </row>
    <row r="2037" spans="3:4" x14ac:dyDescent="0.2">
      <c r="C2037" s="19"/>
      <c r="D2037" s="19"/>
    </row>
    <row r="2038" spans="3:4" x14ac:dyDescent="0.2">
      <c r="C2038" s="19"/>
      <c r="D2038" s="19"/>
    </row>
    <row r="2039" spans="3:4" x14ac:dyDescent="0.2">
      <c r="C2039" s="19"/>
      <c r="D2039" s="19"/>
    </row>
    <row r="2040" spans="3:4" x14ac:dyDescent="0.2">
      <c r="C2040" s="19"/>
      <c r="D2040" s="19"/>
    </row>
    <row r="2041" spans="3:4" x14ac:dyDescent="0.2">
      <c r="C2041" s="19"/>
      <c r="D2041" s="19"/>
    </row>
    <row r="2042" spans="3:4" x14ac:dyDescent="0.2">
      <c r="C2042" s="19"/>
      <c r="D2042" s="19"/>
    </row>
    <row r="2043" spans="3:4" x14ac:dyDescent="0.2">
      <c r="C2043" s="19"/>
      <c r="D2043" s="19"/>
    </row>
    <row r="2044" spans="3:4" x14ac:dyDescent="0.2">
      <c r="C2044" s="19"/>
      <c r="D2044" s="19"/>
    </row>
    <row r="2045" spans="3:4" x14ac:dyDescent="0.2">
      <c r="C2045" s="19"/>
      <c r="D2045" s="19"/>
    </row>
    <row r="2046" spans="3:4" x14ac:dyDescent="0.2">
      <c r="C2046" s="19"/>
      <c r="D2046" s="19"/>
    </row>
    <row r="2047" spans="3:4" x14ac:dyDescent="0.2">
      <c r="C2047" s="19"/>
      <c r="D2047" s="19"/>
    </row>
    <row r="2048" spans="3:4" x14ac:dyDescent="0.2">
      <c r="C2048" s="19"/>
      <c r="D2048" s="19"/>
    </row>
    <row r="2049" spans="3:4" x14ac:dyDescent="0.2">
      <c r="C2049" s="19"/>
      <c r="D2049" s="19"/>
    </row>
    <row r="2050" spans="3:4" x14ac:dyDescent="0.2">
      <c r="C2050" s="19"/>
      <c r="D2050" s="19"/>
    </row>
    <row r="2051" spans="3:4" x14ac:dyDescent="0.2">
      <c r="C2051" s="19"/>
      <c r="D2051" s="19"/>
    </row>
    <row r="2052" spans="3:4" x14ac:dyDescent="0.2">
      <c r="C2052" s="19"/>
      <c r="D2052" s="19"/>
    </row>
    <row r="2053" spans="3:4" x14ac:dyDescent="0.2">
      <c r="C2053" s="19"/>
      <c r="D2053" s="19"/>
    </row>
    <row r="2054" spans="3:4" x14ac:dyDescent="0.2">
      <c r="C2054" s="19"/>
      <c r="D2054" s="19"/>
    </row>
    <row r="2055" spans="3:4" x14ac:dyDescent="0.2">
      <c r="C2055" s="19"/>
      <c r="D2055" s="19"/>
    </row>
    <row r="2056" spans="3:4" x14ac:dyDescent="0.2">
      <c r="C2056" s="19"/>
      <c r="D2056" s="19"/>
    </row>
    <row r="2057" spans="3:4" x14ac:dyDescent="0.2">
      <c r="C2057" s="19"/>
      <c r="D2057" s="19"/>
    </row>
    <row r="2058" spans="3:4" x14ac:dyDescent="0.2">
      <c r="C2058" s="19"/>
      <c r="D2058" s="19"/>
    </row>
    <row r="2059" spans="3:4" x14ac:dyDescent="0.2">
      <c r="C2059" s="19"/>
      <c r="D2059" s="19"/>
    </row>
    <row r="2060" spans="3:4" x14ac:dyDescent="0.2">
      <c r="C2060" s="19"/>
      <c r="D2060" s="19"/>
    </row>
    <row r="2061" spans="3:4" x14ac:dyDescent="0.2">
      <c r="C2061" s="19"/>
      <c r="D2061" s="19"/>
    </row>
    <row r="2062" spans="3:4" x14ac:dyDescent="0.2">
      <c r="C2062" s="19"/>
      <c r="D2062" s="19"/>
    </row>
    <row r="2063" spans="3:4" x14ac:dyDescent="0.2">
      <c r="C2063" s="19"/>
      <c r="D2063" s="19"/>
    </row>
    <row r="2064" spans="3:4" x14ac:dyDescent="0.2">
      <c r="C2064" s="19"/>
      <c r="D2064" s="19"/>
    </row>
    <row r="2065" spans="3:4" x14ac:dyDescent="0.2">
      <c r="C2065" s="19"/>
      <c r="D2065" s="19"/>
    </row>
    <row r="2066" spans="3:4" x14ac:dyDescent="0.2">
      <c r="C2066" s="19"/>
      <c r="D2066" s="19"/>
    </row>
    <row r="2067" spans="3:4" x14ac:dyDescent="0.2">
      <c r="C2067" s="19"/>
      <c r="D2067" s="19"/>
    </row>
    <row r="2068" spans="3:4" x14ac:dyDescent="0.2">
      <c r="C2068" s="19"/>
      <c r="D2068" s="19"/>
    </row>
    <row r="2069" spans="3:4" x14ac:dyDescent="0.2">
      <c r="C2069" s="19"/>
      <c r="D2069" s="19"/>
    </row>
    <row r="2070" spans="3:4" x14ac:dyDescent="0.2">
      <c r="C2070" s="19"/>
      <c r="D2070" s="19"/>
    </row>
    <row r="2071" spans="3:4" x14ac:dyDescent="0.2">
      <c r="C2071" s="19"/>
      <c r="D2071" s="19"/>
    </row>
    <row r="2072" spans="3:4" x14ac:dyDescent="0.2">
      <c r="C2072" s="19"/>
      <c r="D2072" s="19"/>
    </row>
    <row r="2073" spans="3:4" x14ac:dyDescent="0.2">
      <c r="C2073" s="19"/>
      <c r="D2073" s="19"/>
    </row>
    <row r="2074" spans="3:4" x14ac:dyDescent="0.2">
      <c r="C2074" s="19"/>
      <c r="D2074" s="19"/>
    </row>
    <row r="2075" spans="3:4" x14ac:dyDescent="0.2">
      <c r="C2075" s="19"/>
      <c r="D2075" s="19"/>
    </row>
    <row r="2076" spans="3:4" x14ac:dyDescent="0.2">
      <c r="C2076" s="19"/>
      <c r="D2076" s="19"/>
    </row>
    <row r="2077" spans="3:4" x14ac:dyDescent="0.2">
      <c r="C2077" s="19"/>
      <c r="D2077" s="19"/>
    </row>
    <row r="2078" spans="3:4" x14ac:dyDescent="0.2">
      <c r="C2078" s="19"/>
      <c r="D2078" s="19"/>
    </row>
    <row r="2079" spans="3:4" x14ac:dyDescent="0.2">
      <c r="C2079" s="19"/>
      <c r="D2079" s="19"/>
    </row>
    <row r="2080" spans="3:4" x14ac:dyDescent="0.2">
      <c r="C2080" s="19"/>
      <c r="D2080" s="19"/>
    </row>
    <row r="2081" spans="3:4" x14ac:dyDescent="0.2">
      <c r="C2081" s="19"/>
      <c r="D2081" s="19"/>
    </row>
    <row r="2082" spans="3:4" x14ac:dyDescent="0.2">
      <c r="C2082" s="19"/>
      <c r="D2082" s="19"/>
    </row>
    <row r="2083" spans="3:4" x14ac:dyDescent="0.2">
      <c r="C2083" s="19"/>
      <c r="D2083" s="19"/>
    </row>
    <row r="2084" spans="3:4" x14ac:dyDescent="0.2">
      <c r="C2084" s="19"/>
      <c r="D2084" s="19"/>
    </row>
    <row r="2085" spans="3:4" x14ac:dyDescent="0.2">
      <c r="C2085" s="19"/>
      <c r="D2085" s="19"/>
    </row>
    <row r="2086" spans="3:4" x14ac:dyDescent="0.2">
      <c r="C2086" s="19"/>
      <c r="D2086" s="19"/>
    </row>
    <row r="2087" spans="3:4" x14ac:dyDescent="0.2">
      <c r="C2087" s="19"/>
      <c r="D2087" s="19"/>
    </row>
    <row r="2088" spans="3:4" x14ac:dyDescent="0.2">
      <c r="C2088" s="19"/>
      <c r="D2088" s="19"/>
    </row>
    <row r="2089" spans="3:4" x14ac:dyDescent="0.2">
      <c r="C2089" s="19"/>
      <c r="D2089" s="19"/>
    </row>
    <row r="2090" spans="3:4" x14ac:dyDescent="0.2">
      <c r="C2090" s="19"/>
      <c r="D2090" s="19"/>
    </row>
    <row r="2091" spans="3:4" x14ac:dyDescent="0.2">
      <c r="C2091" s="19"/>
      <c r="D2091" s="19"/>
    </row>
    <row r="2092" spans="3:4" x14ac:dyDescent="0.2">
      <c r="C2092" s="19"/>
      <c r="D2092" s="19"/>
    </row>
    <row r="2093" spans="3:4" x14ac:dyDescent="0.2">
      <c r="C2093" s="19"/>
      <c r="D2093" s="19"/>
    </row>
    <row r="2094" spans="3:4" x14ac:dyDescent="0.2">
      <c r="C2094" s="19"/>
      <c r="D2094" s="19"/>
    </row>
    <row r="2095" spans="3:4" x14ac:dyDescent="0.2">
      <c r="C2095" s="19"/>
      <c r="D2095" s="19"/>
    </row>
    <row r="2096" spans="3:4" x14ac:dyDescent="0.2">
      <c r="C2096" s="19"/>
      <c r="D2096" s="19"/>
    </row>
    <row r="2097" spans="3:4" x14ac:dyDescent="0.2">
      <c r="C2097" s="19"/>
      <c r="D2097" s="19"/>
    </row>
    <row r="2098" spans="3:4" x14ac:dyDescent="0.2">
      <c r="C2098" s="19"/>
      <c r="D2098" s="19"/>
    </row>
    <row r="2099" spans="3:4" x14ac:dyDescent="0.2">
      <c r="C2099" s="19"/>
      <c r="D2099" s="19"/>
    </row>
    <row r="2100" spans="3:4" x14ac:dyDescent="0.2">
      <c r="C2100" s="19"/>
      <c r="D2100" s="19"/>
    </row>
    <row r="2101" spans="3:4" x14ac:dyDescent="0.2">
      <c r="C2101" s="19"/>
      <c r="D2101" s="19"/>
    </row>
    <row r="2102" spans="3:4" x14ac:dyDescent="0.2">
      <c r="C2102" s="19"/>
      <c r="D2102" s="19"/>
    </row>
    <row r="2103" spans="3:4" x14ac:dyDescent="0.2">
      <c r="C2103" s="19"/>
      <c r="D2103" s="19"/>
    </row>
    <row r="2104" spans="3:4" x14ac:dyDescent="0.2">
      <c r="C2104" s="19"/>
      <c r="D2104" s="19"/>
    </row>
    <row r="2105" spans="3:4" x14ac:dyDescent="0.2">
      <c r="C2105" s="19"/>
      <c r="D2105" s="19"/>
    </row>
    <row r="2106" spans="3:4" x14ac:dyDescent="0.2">
      <c r="C2106" s="19"/>
      <c r="D2106" s="19"/>
    </row>
    <row r="2107" spans="3:4" x14ac:dyDescent="0.2">
      <c r="C2107" s="19"/>
      <c r="D2107" s="19"/>
    </row>
    <row r="2108" spans="3:4" x14ac:dyDescent="0.2">
      <c r="C2108" s="19"/>
      <c r="D2108" s="19"/>
    </row>
    <row r="2109" spans="3:4" x14ac:dyDescent="0.2">
      <c r="C2109" s="19"/>
      <c r="D2109" s="19"/>
    </row>
    <row r="2110" spans="3:4" x14ac:dyDescent="0.2">
      <c r="C2110" s="19"/>
      <c r="D2110" s="19"/>
    </row>
    <row r="2111" spans="3:4" x14ac:dyDescent="0.2">
      <c r="C2111" s="19"/>
      <c r="D2111" s="19"/>
    </row>
    <row r="2112" spans="3:4" x14ac:dyDescent="0.2">
      <c r="C2112" s="19"/>
      <c r="D2112" s="19"/>
    </row>
    <row r="2113" spans="3:4" x14ac:dyDescent="0.2">
      <c r="C2113" s="19"/>
      <c r="D2113" s="19"/>
    </row>
    <row r="2114" spans="3:4" x14ac:dyDescent="0.2">
      <c r="C2114" s="19"/>
      <c r="D2114" s="19"/>
    </row>
    <row r="2115" spans="3:4" x14ac:dyDescent="0.2">
      <c r="C2115" s="19"/>
      <c r="D2115" s="19"/>
    </row>
    <row r="2116" spans="3:4" x14ac:dyDescent="0.2">
      <c r="C2116" s="19"/>
      <c r="D2116" s="19"/>
    </row>
    <row r="2117" spans="3:4" x14ac:dyDescent="0.2">
      <c r="C2117" s="19"/>
      <c r="D2117" s="19"/>
    </row>
    <row r="2118" spans="3:4" x14ac:dyDescent="0.2">
      <c r="C2118" s="19"/>
      <c r="D2118" s="19"/>
    </row>
    <row r="2119" spans="3:4" x14ac:dyDescent="0.2">
      <c r="C2119" s="19"/>
      <c r="D2119" s="19"/>
    </row>
    <row r="2120" spans="3:4" x14ac:dyDescent="0.2">
      <c r="C2120" s="19"/>
      <c r="D2120" s="19"/>
    </row>
    <row r="2121" spans="3:4" x14ac:dyDescent="0.2">
      <c r="C2121" s="19"/>
      <c r="D2121" s="19"/>
    </row>
    <row r="2122" spans="3:4" x14ac:dyDescent="0.2">
      <c r="C2122" s="19"/>
      <c r="D2122" s="19"/>
    </row>
    <row r="2123" spans="3:4" x14ac:dyDescent="0.2">
      <c r="C2123" s="19"/>
      <c r="D2123" s="19"/>
    </row>
    <row r="2124" spans="3:4" x14ac:dyDescent="0.2">
      <c r="C2124" s="19"/>
      <c r="D2124" s="19"/>
    </row>
    <row r="2125" spans="3:4" x14ac:dyDescent="0.2">
      <c r="C2125" s="19"/>
      <c r="D2125" s="19"/>
    </row>
    <row r="2126" spans="3:4" x14ac:dyDescent="0.2">
      <c r="C2126" s="19"/>
      <c r="D2126" s="19"/>
    </row>
    <row r="2127" spans="3:4" x14ac:dyDescent="0.2">
      <c r="C2127" s="19"/>
      <c r="D2127" s="19"/>
    </row>
    <row r="2128" spans="3:4" x14ac:dyDescent="0.2">
      <c r="C2128" s="19"/>
      <c r="D2128" s="19"/>
    </row>
    <row r="2129" spans="3:4" x14ac:dyDescent="0.2">
      <c r="C2129" s="19"/>
      <c r="D2129" s="19"/>
    </row>
    <row r="2130" spans="3:4" x14ac:dyDescent="0.2">
      <c r="C2130" s="19"/>
      <c r="D2130" s="19"/>
    </row>
    <row r="2131" spans="3:4" x14ac:dyDescent="0.2">
      <c r="C2131" s="19"/>
      <c r="D2131" s="19"/>
    </row>
    <row r="2132" spans="3:4" x14ac:dyDescent="0.2">
      <c r="C2132" s="19"/>
      <c r="D2132" s="19"/>
    </row>
    <row r="2133" spans="3:4" x14ac:dyDescent="0.2">
      <c r="C2133" s="19"/>
      <c r="D2133" s="19"/>
    </row>
    <row r="2134" spans="3:4" x14ac:dyDescent="0.2">
      <c r="C2134" s="19"/>
      <c r="D2134" s="19"/>
    </row>
    <row r="2135" spans="3:4" x14ac:dyDescent="0.2">
      <c r="C2135" s="19"/>
      <c r="D2135" s="19"/>
    </row>
    <row r="2136" spans="3:4" x14ac:dyDescent="0.2">
      <c r="C2136" s="19"/>
      <c r="D2136" s="19"/>
    </row>
    <row r="2137" spans="3:4" x14ac:dyDescent="0.2">
      <c r="C2137" s="19"/>
      <c r="D2137" s="19"/>
    </row>
    <row r="2138" spans="3:4" x14ac:dyDescent="0.2">
      <c r="C2138" s="19"/>
      <c r="D2138" s="19"/>
    </row>
    <row r="2139" spans="3:4" x14ac:dyDescent="0.2">
      <c r="C2139" s="19"/>
      <c r="D2139" s="19"/>
    </row>
    <row r="2140" spans="3:4" x14ac:dyDescent="0.2">
      <c r="C2140" s="19"/>
      <c r="D2140" s="19"/>
    </row>
    <row r="2141" spans="3:4" x14ac:dyDescent="0.2">
      <c r="C2141" s="19"/>
      <c r="D2141" s="19"/>
    </row>
    <row r="2142" spans="3:4" x14ac:dyDescent="0.2">
      <c r="C2142" s="19"/>
      <c r="D2142" s="19"/>
    </row>
    <row r="2143" spans="3:4" x14ac:dyDescent="0.2">
      <c r="C2143" s="19"/>
      <c r="D2143" s="19"/>
    </row>
    <row r="2144" spans="3:4" x14ac:dyDescent="0.2">
      <c r="C2144" s="19"/>
      <c r="D2144" s="19"/>
    </row>
    <row r="2145" spans="3:4" x14ac:dyDescent="0.2">
      <c r="C2145" s="19"/>
      <c r="D2145" s="19"/>
    </row>
    <row r="2146" spans="3:4" x14ac:dyDescent="0.2">
      <c r="C2146" s="19"/>
      <c r="D2146" s="19"/>
    </row>
    <row r="2147" spans="3:4" x14ac:dyDescent="0.2">
      <c r="C2147" s="19"/>
      <c r="D2147" s="19"/>
    </row>
    <row r="2148" spans="3:4" x14ac:dyDescent="0.2">
      <c r="C2148" s="19"/>
      <c r="D2148" s="19"/>
    </row>
    <row r="2149" spans="3:4" x14ac:dyDescent="0.2">
      <c r="C2149" s="19"/>
      <c r="D2149" s="19"/>
    </row>
    <row r="2150" spans="3:4" x14ac:dyDescent="0.2">
      <c r="C2150" s="19"/>
      <c r="D2150" s="19"/>
    </row>
    <row r="2151" spans="3:4" x14ac:dyDescent="0.2">
      <c r="C2151" s="19"/>
      <c r="D2151" s="19"/>
    </row>
    <row r="2152" spans="3:4" x14ac:dyDescent="0.2">
      <c r="C2152" s="19"/>
      <c r="D2152" s="19"/>
    </row>
    <row r="2153" spans="3:4" x14ac:dyDescent="0.2">
      <c r="C2153" s="19"/>
      <c r="D2153" s="19"/>
    </row>
    <row r="2154" spans="3:4" x14ac:dyDescent="0.2">
      <c r="C2154" s="19"/>
      <c r="D2154" s="19"/>
    </row>
    <row r="2155" spans="3:4" x14ac:dyDescent="0.2">
      <c r="C2155" s="19"/>
      <c r="D2155" s="19"/>
    </row>
    <row r="2156" spans="3:4" x14ac:dyDescent="0.2">
      <c r="C2156" s="19"/>
      <c r="D2156" s="19"/>
    </row>
    <row r="2157" spans="3:4" x14ac:dyDescent="0.2">
      <c r="C2157" s="19"/>
      <c r="D2157" s="19"/>
    </row>
    <row r="2158" spans="3:4" x14ac:dyDescent="0.2">
      <c r="C2158" s="19"/>
      <c r="D2158" s="19"/>
    </row>
    <row r="2159" spans="3:4" x14ac:dyDescent="0.2">
      <c r="C2159" s="19"/>
      <c r="D2159" s="19"/>
    </row>
    <row r="2160" spans="3:4" x14ac:dyDescent="0.2">
      <c r="C2160" s="19"/>
      <c r="D2160" s="19"/>
    </row>
    <row r="2161" spans="3:4" x14ac:dyDescent="0.2">
      <c r="C2161" s="19"/>
      <c r="D2161" s="19"/>
    </row>
    <row r="2162" spans="3:4" x14ac:dyDescent="0.2">
      <c r="C2162" s="19"/>
      <c r="D2162" s="19"/>
    </row>
    <row r="2163" spans="3:4" x14ac:dyDescent="0.2">
      <c r="C2163" s="19"/>
      <c r="D2163" s="19"/>
    </row>
    <row r="2164" spans="3:4" x14ac:dyDescent="0.2">
      <c r="C2164" s="19"/>
      <c r="D2164" s="19"/>
    </row>
    <row r="2165" spans="3:4" x14ac:dyDescent="0.2">
      <c r="C2165" s="19"/>
      <c r="D2165" s="19"/>
    </row>
    <row r="2166" spans="3:4" x14ac:dyDescent="0.2">
      <c r="C2166" s="19"/>
      <c r="D2166" s="19"/>
    </row>
    <row r="2167" spans="3:4" x14ac:dyDescent="0.2">
      <c r="C2167" s="19"/>
      <c r="D2167" s="19"/>
    </row>
    <row r="2168" spans="3:4" x14ac:dyDescent="0.2">
      <c r="C2168" s="19"/>
      <c r="D2168" s="19"/>
    </row>
    <row r="2169" spans="3:4" x14ac:dyDescent="0.2">
      <c r="C2169" s="19"/>
      <c r="D2169" s="19"/>
    </row>
    <row r="2170" spans="3:4" x14ac:dyDescent="0.2">
      <c r="C2170" s="19"/>
      <c r="D2170" s="19"/>
    </row>
    <row r="2171" spans="3:4" x14ac:dyDescent="0.2">
      <c r="C2171" s="19"/>
      <c r="D2171" s="19"/>
    </row>
    <row r="2172" spans="3:4" x14ac:dyDescent="0.2">
      <c r="C2172" s="19"/>
      <c r="D2172" s="19"/>
    </row>
    <row r="2173" spans="3:4" x14ac:dyDescent="0.2">
      <c r="C2173" s="19"/>
      <c r="D2173" s="19"/>
    </row>
    <row r="2174" spans="3:4" x14ac:dyDescent="0.2">
      <c r="C2174" s="19"/>
      <c r="D2174" s="19"/>
    </row>
    <row r="2175" spans="3:4" x14ac:dyDescent="0.2">
      <c r="C2175" s="19"/>
      <c r="D2175" s="19"/>
    </row>
    <row r="2176" spans="3:4" x14ac:dyDescent="0.2">
      <c r="C2176" s="19"/>
      <c r="D2176" s="19"/>
    </row>
    <row r="2177" spans="3:4" x14ac:dyDescent="0.2">
      <c r="C2177" s="19"/>
      <c r="D2177" s="19"/>
    </row>
    <row r="2178" spans="3:4" x14ac:dyDescent="0.2">
      <c r="C2178" s="19"/>
      <c r="D2178" s="19"/>
    </row>
    <row r="2179" spans="3:4" x14ac:dyDescent="0.2">
      <c r="C2179" s="19"/>
      <c r="D2179" s="19"/>
    </row>
    <row r="2180" spans="3:4" x14ac:dyDescent="0.2">
      <c r="C2180" s="19"/>
      <c r="D2180" s="19"/>
    </row>
    <row r="2181" spans="3:4" x14ac:dyDescent="0.2">
      <c r="C2181" s="19"/>
      <c r="D2181" s="19"/>
    </row>
    <row r="2182" spans="3:4" x14ac:dyDescent="0.2">
      <c r="C2182" s="19"/>
      <c r="D2182" s="19"/>
    </row>
    <row r="2183" spans="3:4" x14ac:dyDescent="0.2">
      <c r="C2183" s="19"/>
      <c r="D2183" s="19"/>
    </row>
    <row r="2184" spans="3:4" x14ac:dyDescent="0.2">
      <c r="C2184" s="19"/>
      <c r="D2184" s="19"/>
    </row>
    <row r="2185" spans="3:4" x14ac:dyDescent="0.2">
      <c r="C2185" s="19"/>
      <c r="D2185" s="19"/>
    </row>
    <row r="2186" spans="3:4" x14ac:dyDescent="0.2">
      <c r="C2186" s="19"/>
      <c r="D2186" s="19"/>
    </row>
    <row r="2187" spans="3:4" x14ac:dyDescent="0.2">
      <c r="C2187" s="19"/>
      <c r="D2187" s="19"/>
    </row>
    <row r="2188" spans="3:4" x14ac:dyDescent="0.2">
      <c r="C2188" s="19"/>
      <c r="D2188" s="19"/>
    </row>
    <row r="2189" spans="3:4" x14ac:dyDescent="0.2">
      <c r="C2189" s="19"/>
      <c r="D2189" s="19"/>
    </row>
    <row r="2190" spans="3:4" x14ac:dyDescent="0.2">
      <c r="C2190" s="19"/>
      <c r="D2190" s="19"/>
    </row>
    <row r="2191" spans="3:4" x14ac:dyDescent="0.2">
      <c r="C2191" s="19"/>
      <c r="D2191" s="19"/>
    </row>
    <row r="2192" spans="3:4" x14ac:dyDescent="0.2">
      <c r="C2192" s="19"/>
      <c r="D2192" s="19"/>
    </row>
    <row r="2193" spans="3:4" x14ac:dyDescent="0.2">
      <c r="C2193" s="19"/>
      <c r="D2193" s="19"/>
    </row>
    <row r="2194" spans="3:4" x14ac:dyDescent="0.2">
      <c r="C2194" s="19"/>
      <c r="D2194" s="19"/>
    </row>
    <row r="2195" spans="3:4" x14ac:dyDescent="0.2">
      <c r="C2195" s="19"/>
      <c r="D2195" s="19"/>
    </row>
    <row r="2196" spans="3:4" x14ac:dyDescent="0.2">
      <c r="C2196" s="19"/>
      <c r="D2196" s="19"/>
    </row>
    <row r="2197" spans="3:4" x14ac:dyDescent="0.2">
      <c r="C2197" s="19"/>
      <c r="D2197" s="19"/>
    </row>
    <row r="2198" spans="3:4" x14ac:dyDescent="0.2">
      <c r="C2198" s="19"/>
      <c r="D2198" s="19"/>
    </row>
    <row r="2199" spans="3:4" x14ac:dyDescent="0.2">
      <c r="C2199" s="19"/>
      <c r="D2199" s="19"/>
    </row>
    <row r="2200" spans="3:4" x14ac:dyDescent="0.2">
      <c r="C2200" s="19"/>
      <c r="D2200" s="19"/>
    </row>
    <row r="2201" spans="3:4" x14ac:dyDescent="0.2">
      <c r="C2201" s="19"/>
      <c r="D2201" s="19"/>
    </row>
    <row r="2202" spans="3:4" x14ac:dyDescent="0.2">
      <c r="C2202" s="19"/>
      <c r="D2202" s="19"/>
    </row>
    <row r="2203" spans="3:4" x14ac:dyDescent="0.2">
      <c r="C2203" s="19"/>
      <c r="D2203" s="19"/>
    </row>
    <row r="2204" spans="3:4" x14ac:dyDescent="0.2">
      <c r="C2204" s="19"/>
      <c r="D2204" s="19"/>
    </row>
    <row r="2205" spans="3:4" x14ac:dyDescent="0.2">
      <c r="C2205" s="19"/>
      <c r="D2205" s="19"/>
    </row>
    <row r="2206" spans="3:4" x14ac:dyDescent="0.2">
      <c r="C2206" s="19"/>
      <c r="D2206" s="19"/>
    </row>
    <row r="2207" spans="3:4" x14ac:dyDescent="0.2">
      <c r="C2207" s="19"/>
      <c r="D2207" s="19"/>
    </row>
    <row r="2208" spans="3:4" x14ac:dyDescent="0.2">
      <c r="C2208" s="19"/>
      <c r="D2208" s="19"/>
    </row>
    <row r="2209" spans="3:4" x14ac:dyDescent="0.2">
      <c r="C2209" s="19"/>
      <c r="D2209" s="19"/>
    </row>
    <row r="2210" spans="3:4" x14ac:dyDescent="0.2">
      <c r="C2210" s="19"/>
      <c r="D2210" s="19"/>
    </row>
    <row r="2211" spans="3:4" x14ac:dyDescent="0.2">
      <c r="C2211" s="19"/>
      <c r="D2211" s="19"/>
    </row>
    <row r="2212" spans="3:4" x14ac:dyDescent="0.2">
      <c r="C2212" s="19"/>
      <c r="D2212" s="19"/>
    </row>
    <row r="2213" spans="3:4" x14ac:dyDescent="0.2">
      <c r="C2213" s="19"/>
      <c r="D2213" s="19"/>
    </row>
    <row r="2214" spans="3:4" x14ac:dyDescent="0.2">
      <c r="C2214" s="19"/>
      <c r="D2214" s="19"/>
    </row>
    <row r="2215" spans="3:4" x14ac:dyDescent="0.2">
      <c r="C2215" s="19"/>
      <c r="D2215" s="19"/>
    </row>
    <row r="2216" spans="3:4" x14ac:dyDescent="0.2">
      <c r="C2216" s="19"/>
      <c r="D2216" s="19"/>
    </row>
    <row r="2217" spans="3:4" x14ac:dyDescent="0.2">
      <c r="C2217" s="19"/>
      <c r="D2217" s="19"/>
    </row>
    <row r="2218" spans="3:4" x14ac:dyDescent="0.2">
      <c r="C2218" s="19"/>
      <c r="D2218" s="19"/>
    </row>
    <row r="2219" spans="3:4" x14ac:dyDescent="0.2">
      <c r="C2219" s="19"/>
      <c r="D2219" s="19"/>
    </row>
    <row r="2220" spans="3:4" x14ac:dyDescent="0.2">
      <c r="C2220" s="19"/>
      <c r="D2220" s="19"/>
    </row>
    <row r="2221" spans="3:4" x14ac:dyDescent="0.2">
      <c r="C2221" s="19"/>
      <c r="D2221" s="19"/>
    </row>
    <row r="2222" spans="3:4" x14ac:dyDescent="0.2">
      <c r="C2222" s="19"/>
      <c r="D2222" s="19"/>
    </row>
    <row r="2223" spans="3:4" x14ac:dyDescent="0.2">
      <c r="C2223" s="19"/>
      <c r="D2223" s="19"/>
    </row>
    <row r="2224" spans="3:4" x14ac:dyDescent="0.2">
      <c r="C2224" s="19"/>
      <c r="D2224" s="19"/>
    </row>
    <row r="2225" spans="3:4" x14ac:dyDescent="0.2">
      <c r="C2225" s="19"/>
      <c r="D2225" s="19"/>
    </row>
    <row r="2226" spans="3:4" x14ac:dyDescent="0.2">
      <c r="C2226" s="19"/>
      <c r="D2226" s="19"/>
    </row>
    <row r="2227" spans="3:4" x14ac:dyDescent="0.2">
      <c r="C2227" s="19"/>
      <c r="D2227" s="19"/>
    </row>
    <row r="2228" spans="3:4" x14ac:dyDescent="0.2">
      <c r="C2228" s="19"/>
      <c r="D2228" s="19"/>
    </row>
    <row r="2229" spans="3:4" x14ac:dyDescent="0.2">
      <c r="C2229" s="19"/>
      <c r="D2229" s="19"/>
    </row>
    <row r="2230" spans="3:4" x14ac:dyDescent="0.2">
      <c r="C2230" s="19"/>
      <c r="D2230" s="19"/>
    </row>
    <row r="2231" spans="3:4" x14ac:dyDescent="0.2">
      <c r="C2231" s="19"/>
      <c r="D2231" s="19"/>
    </row>
    <row r="2232" spans="3:4" x14ac:dyDescent="0.2">
      <c r="C2232" s="19"/>
      <c r="D2232" s="19"/>
    </row>
    <row r="2233" spans="3:4" x14ac:dyDescent="0.2">
      <c r="C2233" s="19"/>
      <c r="D2233" s="19"/>
    </row>
    <row r="2234" spans="3:4" x14ac:dyDescent="0.2">
      <c r="C2234" s="19"/>
      <c r="D2234" s="19"/>
    </row>
    <row r="2235" spans="3:4" x14ac:dyDescent="0.2">
      <c r="C2235" s="19"/>
      <c r="D2235" s="19"/>
    </row>
    <row r="2236" spans="3:4" x14ac:dyDescent="0.2">
      <c r="C2236" s="19"/>
      <c r="D2236" s="19"/>
    </row>
    <row r="2237" spans="3:4" x14ac:dyDescent="0.2">
      <c r="C2237" s="19"/>
      <c r="D2237" s="19"/>
    </row>
    <row r="2238" spans="3:4" x14ac:dyDescent="0.2">
      <c r="C2238" s="19"/>
      <c r="D2238" s="19"/>
    </row>
    <row r="2239" spans="3:4" x14ac:dyDescent="0.2">
      <c r="C2239" s="19"/>
      <c r="D2239" s="19"/>
    </row>
    <row r="2240" spans="3:4" x14ac:dyDescent="0.2">
      <c r="C2240" s="19"/>
      <c r="D2240" s="19"/>
    </row>
    <row r="2241" spans="3:4" x14ac:dyDescent="0.2">
      <c r="C2241" s="19"/>
      <c r="D2241" s="19"/>
    </row>
    <row r="2242" spans="3:4" x14ac:dyDescent="0.2">
      <c r="C2242" s="19"/>
      <c r="D2242" s="19"/>
    </row>
    <row r="2243" spans="3:4" x14ac:dyDescent="0.2">
      <c r="C2243" s="19"/>
      <c r="D2243" s="19"/>
    </row>
    <row r="2244" spans="3:4" x14ac:dyDescent="0.2">
      <c r="C2244" s="19"/>
      <c r="D2244" s="19"/>
    </row>
    <row r="2245" spans="3:4" x14ac:dyDescent="0.2">
      <c r="C2245" s="19"/>
      <c r="D2245" s="19"/>
    </row>
    <row r="2246" spans="3:4" x14ac:dyDescent="0.2">
      <c r="C2246" s="19"/>
      <c r="D2246" s="19"/>
    </row>
    <row r="2247" spans="3:4" x14ac:dyDescent="0.2">
      <c r="C2247" s="19"/>
      <c r="D2247" s="19"/>
    </row>
    <row r="2248" spans="3:4" x14ac:dyDescent="0.2">
      <c r="C2248" s="19"/>
      <c r="D2248" s="19"/>
    </row>
    <row r="2249" spans="3:4" x14ac:dyDescent="0.2">
      <c r="C2249" s="19"/>
      <c r="D2249" s="19"/>
    </row>
    <row r="2250" spans="3:4" x14ac:dyDescent="0.2">
      <c r="C2250" s="19"/>
      <c r="D2250" s="19"/>
    </row>
    <row r="2251" spans="3:4" x14ac:dyDescent="0.2">
      <c r="C2251" s="19"/>
      <c r="D2251" s="19"/>
    </row>
    <row r="2252" spans="3:4" x14ac:dyDescent="0.2">
      <c r="C2252" s="19"/>
      <c r="D2252" s="19"/>
    </row>
    <row r="2253" spans="3:4" x14ac:dyDescent="0.2">
      <c r="C2253" s="19"/>
      <c r="D2253" s="19"/>
    </row>
    <row r="2254" spans="3:4" x14ac:dyDescent="0.2">
      <c r="C2254" s="19"/>
      <c r="D2254" s="19"/>
    </row>
    <row r="2255" spans="3:4" x14ac:dyDescent="0.2">
      <c r="C2255" s="19"/>
      <c r="D2255" s="19"/>
    </row>
    <row r="2256" spans="3:4" x14ac:dyDescent="0.2">
      <c r="C2256" s="19"/>
      <c r="D2256" s="19"/>
    </row>
    <row r="2257" spans="3:4" x14ac:dyDescent="0.2">
      <c r="C2257" s="19"/>
      <c r="D2257" s="19"/>
    </row>
    <row r="2258" spans="3:4" x14ac:dyDescent="0.2">
      <c r="C2258" s="19"/>
      <c r="D2258" s="19"/>
    </row>
    <row r="2259" spans="3:4" x14ac:dyDescent="0.2">
      <c r="C2259" s="19"/>
      <c r="D2259" s="19"/>
    </row>
    <row r="2260" spans="3:4" x14ac:dyDescent="0.2">
      <c r="C2260" s="19"/>
      <c r="D2260" s="19"/>
    </row>
    <row r="2261" spans="3:4" x14ac:dyDescent="0.2">
      <c r="C2261" s="19"/>
      <c r="D2261" s="19"/>
    </row>
    <row r="2262" spans="3:4" x14ac:dyDescent="0.2">
      <c r="C2262" s="19"/>
      <c r="D2262" s="19"/>
    </row>
    <row r="2263" spans="3:4" x14ac:dyDescent="0.2">
      <c r="C2263" s="19"/>
      <c r="D2263" s="19"/>
    </row>
    <row r="2264" spans="3:4" x14ac:dyDescent="0.2">
      <c r="C2264" s="19"/>
      <c r="D2264" s="19"/>
    </row>
    <row r="2265" spans="3:4" x14ac:dyDescent="0.2">
      <c r="C2265" s="19"/>
      <c r="D2265" s="19"/>
    </row>
    <row r="2266" spans="3:4" x14ac:dyDescent="0.2">
      <c r="C2266" s="19"/>
      <c r="D2266" s="19"/>
    </row>
    <row r="2267" spans="3:4" x14ac:dyDescent="0.2">
      <c r="C2267" s="19"/>
      <c r="D2267" s="19"/>
    </row>
    <row r="2268" spans="3:4" x14ac:dyDescent="0.2">
      <c r="C2268" s="19"/>
      <c r="D2268" s="19"/>
    </row>
    <row r="2269" spans="3:4" x14ac:dyDescent="0.2">
      <c r="C2269" s="19"/>
      <c r="D2269" s="19"/>
    </row>
    <row r="2270" spans="3:4" x14ac:dyDescent="0.2">
      <c r="C2270" s="19"/>
      <c r="D2270" s="19"/>
    </row>
    <row r="2271" spans="3:4" x14ac:dyDescent="0.2">
      <c r="C2271" s="19"/>
      <c r="D2271" s="19"/>
    </row>
    <row r="2272" spans="3:4" x14ac:dyDescent="0.2">
      <c r="C2272" s="19"/>
      <c r="D2272" s="19"/>
    </row>
    <row r="2273" spans="3:4" x14ac:dyDescent="0.2">
      <c r="C2273" s="19"/>
      <c r="D2273" s="19"/>
    </row>
    <row r="2274" spans="3:4" x14ac:dyDescent="0.2">
      <c r="C2274" s="19"/>
      <c r="D2274" s="19"/>
    </row>
    <row r="2275" spans="3:4" x14ac:dyDescent="0.2">
      <c r="C2275" s="19"/>
      <c r="D2275" s="19"/>
    </row>
    <row r="2276" spans="3:4" x14ac:dyDescent="0.2">
      <c r="C2276" s="19"/>
      <c r="D2276" s="19"/>
    </row>
    <row r="2277" spans="3:4" x14ac:dyDescent="0.2">
      <c r="C2277" s="19"/>
      <c r="D2277" s="19"/>
    </row>
    <row r="2278" spans="3:4" x14ac:dyDescent="0.2">
      <c r="C2278" s="19"/>
      <c r="D2278" s="19"/>
    </row>
    <row r="2279" spans="3:4" x14ac:dyDescent="0.2">
      <c r="C2279" s="19"/>
      <c r="D2279" s="19"/>
    </row>
    <row r="2280" spans="3:4" x14ac:dyDescent="0.2">
      <c r="C2280" s="19"/>
      <c r="D2280" s="19"/>
    </row>
    <row r="2281" spans="3:4" x14ac:dyDescent="0.2">
      <c r="C2281" s="19"/>
      <c r="D2281" s="19"/>
    </row>
    <row r="2282" spans="3:4" x14ac:dyDescent="0.2">
      <c r="C2282" s="19"/>
      <c r="D2282" s="19"/>
    </row>
    <row r="2283" spans="3:4" x14ac:dyDescent="0.2">
      <c r="C2283" s="19"/>
      <c r="D2283" s="19"/>
    </row>
    <row r="2284" spans="3:4" x14ac:dyDescent="0.2">
      <c r="C2284" s="19"/>
      <c r="D2284" s="19"/>
    </row>
    <row r="2285" spans="3:4" x14ac:dyDescent="0.2">
      <c r="C2285" s="19"/>
      <c r="D2285" s="19"/>
    </row>
    <row r="2286" spans="3:4" x14ac:dyDescent="0.2">
      <c r="C2286" s="19"/>
      <c r="D2286" s="19"/>
    </row>
    <row r="2287" spans="3:4" x14ac:dyDescent="0.2">
      <c r="C2287" s="19"/>
      <c r="D2287" s="19"/>
    </row>
    <row r="2288" spans="3:4" x14ac:dyDescent="0.2">
      <c r="C2288" s="19"/>
      <c r="D2288" s="19"/>
    </row>
    <row r="2289" spans="3:4" x14ac:dyDescent="0.2">
      <c r="C2289" s="19"/>
      <c r="D2289" s="19"/>
    </row>
    <row r="2290" spans="3:4" x14ac:dyDescent="0.2">
      <c r="C2290" s="19"/>
      <c r="D2290" s="19"/>
    </row>
    <row r="2291" spans="3:4" x14ac:dyDescent="0.2">
      <c r="C2291" s="19"/>
      <c r="D2291" s="19"/>
    </row>
    <row r="2292" spans="3:4" x14ac:dyDescent="0.2">
      <c r="C2292" s="19"/>
      <c r="D2292" s="19"/>
    </row>
    <row r="2293" spans="3:4" x14ac:dyDescent="0.2">
      <c r="C2293" s="19"/>
      <c r="D2293" s="19"/>
    </row>
    <row r="2294" spans="3:4" x14ac:dyDescent="0.2">
      <c r="C2294" s="19"/>
      <c r="D2294" s="19"/>
    </row>
    <row r="2295" spans="3:4" x14ac:dyDescent="0.2">
      <c r="C2295" s="19"/>
      <c r="D2295" s="19"/>
    </row>
    <row r="2296" spans="3:4" x14ac:dyDescent="0.2">
      <c r="C2296" s="19"/>
      <c r="D2296" s="19"/>
    </row>
    <row r="2297" spans="3:4" x14ac:dyDescent="0.2">
      <c r="C2297" s="19"/>
      <c r="D2297" s="19"/>
    </row>
    <row r="2298" spans="3:4" x14ac:dyDescent="0.2">
      <c r="C2298" s="19"/>
      <c r="D2298" s="19"/>
    </row>
    <row r="2299" spans="3:4" x14ac:dyDescent="0.2">
      <c r="C2299" s="19"/>
      <c r="D2299" s="19"/>
    </row>
    <row r="2300" spans="3:4" x14ac:dyDescent="0.2">
      <c r="C2300" s="19"/>
      <c r="D2300" s="19"/>
    </row>
    <row r="2301" spans="3:4" x14ac:dyDescent="0.2">
      <c r="C2301" s="19"/>
      <c r="D2301" s="19"/>
    </row>
    <row r="2302" spans="3:4" x14ac:dyDescent="0.2">
      <c r="C2302" s="19"/>
      <c r="D2302" s="19"/>
    </row>
    <row r="2303" spans="3:4" x14ac:dyDescent="0.2">
      <c r="C2303" s="19"/>
      <c r="D2303" s="19"/>
    </row>
    <row r="2304" spans="3:4" x14ac:dyDescent="0.2">
      <c r="C2304" s="19"/>
      <c r="D2304" s="19"/>
    </row>
    <row r="2305" spans="3:4" x14ac:dyDescent="0.2">
      <c r="C2305" s="19"/>
      <c r="D2305" s="19"/>
    </row>
    <row r="2306" spans="3:4" x14ac:dyDescent="0.2">
      <c r="C2306" s="19"/>
      <c r="D2306" s="19"/>
    </row>
    <row r="2307" spans="3:4" x14ac:dyDescent="0.2">
      <c r="C2307" s="19"/>
      <c r="D2307" s="19"/>
    </row>
    <row r="2308" spans="3:4" x14ac:dyDescent="0.2">
      <c r="C2308" s="19"/>
      <c r="D2308" s="19"/>
    </row>
    <row r="2309" spans="3:4" x14ac:dyDescent="0.2">
      <c r="C2309" s="19"/>
      <c r="D2309" s="19"/>
    </row>
    <row r="2310" spans="3:4" x14ac:dyDescent="0.2">
      <c r="C2310" s="19"/>
      <c r="D2310" s="19"/>
    </row>
    <row r="2311" spans="3:4" x14ac:dyDescent="0.2">
      <c r="C2311" s="19"/>
      <c r="D2311" s="19"/>
    </row>
    <row r="2312" spans="3:4" x14ac:dyDescent="0.2">
      <c r="C2312" s="19"/>
      <c r="D2312" s="19"/>
    </row>
    <row r="2313" spans="3:4" x14ac:dyDescent="0.2">
      <c r="C2313" s="19"/>
      <c r="D2313" s="19"/>
    </row>
    <row r="2314" spans="3:4" x14ac:dyDescent="0.2">
      <c r="C2314" s="19"/>
      <c r="D2314" s="19"/>
    </row>
    <row r="2315" spans="3:4" x14ac:dyDescent="0.2">
      <c r="C2315" s="19"/>
      <c r="D2315" s="19"/>
    </row>
    <row r="2316" spans="3:4" x14ac:dyDescent="0.2">
      <c r="C2316" s="19"/>
      <c r="D2316" s="19"/>
    </row>
    <row r="2317" spans="3:4" x14ac:dyDescent="0.2">
      <c r="C2317" s="19"/>
      <c r="D2317" s="19"/>
    </row>
    <row r="2318" spans="3:4" x14ac:dyDescent="0.2">
      <c r="C2318" s="19"/>
      <c r="D2318" s="19"/>
    </row>
    <row r="2319" spans="3:4" x14ac:dyDescent="0.2">
      <c r="C2319" s="19"/>
      <c r="D2319" s="19"/>
    </row>
    <row r="2320" spans="3:4" x14ac:dyDescent="0.2">
      <c r="C2320" s="19"/>
      <c r="D2320" s="19"/>
    </row>
    <row r="2321" spans="3:4" x14ac:dyDescent="0.2">
      <c r="C2321" s="19"/>
      <c r="D2321" s="19"/>
    </row>
    <row r="2322" spans="3:4" x14ac:dyDescent="0.2">
      <c r="C2322" s="19"/>
      <c r="D2322" s="19"/>
    </row>
    <row r="2323" spans="3:4" x14ac:dyDescent="0.2">
      <c r="C2323" s="19"/>
      <c r="D2323" s="19"/>
    </row>
    <row r="2324" spans="3:4" x14ac:dyDescent="0.2">
      <c r="C2324" s="19"/>
      <c r="D2324" s="19"/>
    </row>
    <row r="2325" spans="3:4" x14ac:dyDescent="0.2">
      <c r="C2325" s="19"/>
      <c r="D2325" s="19"/>
    </row>
    <row r="2326" spans="3:4" x14ac:dyDescent="0.2">
      <c r="C2326" s="19"/>
      <c r="D2326" s="19"/>
    </row>
    <row r="2327" spans="3:4" x14ac:dyDescent="0.2">
      <c r="C2327" s="19"/>
      <c r="D2327" s="19"/>
    </row>
    <row r="2328" spans="3:4" x14ac:dyDescent="0.2">
      <c r="C2328" s="19"/>
      <c r="D2328" s="19"/>
    </row>
    <row r="2329" spans="3:4" x14ac:dyDescent="0.2">
      <c r="C2329" s="19"/>
      <c r="D2329" s="19"/>
    </row>
    <row r="2330" spans="3:4" x14ac:dyDescent="0.2">
      <c r="C2330" s="19"/>
      <c r="D2330" s="19"/>
    </row>
    <row r="2331" spans="3:4" x14ac:dyDescent="0.2">
      <c r="C2331" s="19"/>
      <c r="D2331" s="19"/>
    </row>
    <row r="2332" spans="3:4" x14ac:dyDescent="0.2">
      <c r="C2332" s="19"/>
      <c r="D2332" s="19"/>
    </row>
    <row r="2333" spans="3:4" x14ac:dyDescent="0.2">
      <c r="C2333" s="19"/>
      <c r="D2333" s="19"/>
    </row>
    <row r="2334" spans="3:4" x14ac:dyDescent="0.2">
      <c r="C2334" s="19"/>
      <c r="D2334" s="19"/>
    </row>
    <row r="2335" spans="3:4" x14ac:dyDescent="0.2">
      <c r="C2335" s="19"/>
      <c r="D2335" s="19"/>
    </row>
    <row r="2336" spans="3:4" x14ac:dyDescent="0.2">
      <c r="C2336" s="19"/>
      <c r="D2336" s="19"/>
    </row>
    <row r="2337" spans="3:4" x14ac:dyDescent="0.2">
      <c r="C2337" s="19"/>
      <c r="D2337" s="19"/>
    </row>
    <row r="2338" spans="3:4" x14ac:dyDescent="0.2">
      <c r="C2338" s="19"/>
      <c r="D2338" s="19"/>
    </row>
    <row r="2339" spans="3:4" x14ac:dyDescent="0.2">
      <c r="C2339" s="19"/>
      <c r="D2339" s="19"/>
    </row>
    <row r="2340" spans="3:4" x14ac:dyDescent="0.2">
      <c r="C2340" s="19"/>
      <c r="D2340" s="19"/>
    </row>
    <row r="2341" spans="3:4" x14ac:dyDescent="0.2">
      <c r="C2341" s="19"/>
      <c r="D2341" s="19"/>
    </row>
    <row r="2342" spans="3:4" x14ac:dyDescent="0.2">
      <c r="C2342" s="19"/>
      <c r="D2342" s="19"/>
    </row>
    <row r="2343" spans="3:4" x14ac:dyDescent="0.2">
      <c r="C2343" s="19"/>
      <c r="D2343" s="19"/>
    </row>
    <row r="2344" spans="3:4" x14ac:dyDescent="0.2">
      <c r="C2344" s="19"/>
      <c r="D2344" s="19"/>
    </row>
    <row r="2345" spans="3:4" x14ac:dyDescent="0.2">
      <c r="C2345" s="19"/>
      <c r="D2345" s="19"/>
    </row>
    <row r="2346" spans="3:4" x14ac:dyDescent="0.2">
      <c r="C2346" s="19"/>
      <c r="D2346" s="19"/>
    </row>
    <row r="2347" spans="3:4" x14ac:dyDescent="0.2">
      <c r="C2347" s="19"/>
      <c r="D2347" s="19"/>
    </row>
    <row r="2348" spans="3:4" x14ac:dyDescent="0.2">
      <c r="C2348" s="19"/>
      <c r="D2348" s="19"/>
    </row>
    <row r="2349" spans="3:4" x14ac:dyDescent="0.2">
      <c r="C2349" s="19"/>
      <c r="D2349" s="19"/>
    </row>
    <row r="2350" spans="3:4" x14ac:dyDescent="0.2">
      <c r="C2350" s="19"/>
      <c r="D2350" s="19"/>
    </row>
    <row r="2351" spans="3:4" x14ac:dyDescent="0.2">
      <c r="C2351" s="19"/>
      <c r="D2351" s="19"/>
    </row>
    <row r="2352" spans="3:4" x14ac:dyDescent="0.2">
      <c r="C2352" s="19"/>
      <c r="D2352" s="19"/>
    </row>
    <row r="2353" spans="3:4" x14ac:dyDescent="0.2">
      <c r="C2353" s="19"/>
      <c r="D2353" s="19"/>
    </row>
    <row r="2354" spans="3:4" x14ac:dyDescent="0.2">
      <c r="C2354" s="19"/>
      <c r="D2354" s="19"/>
    </row>
    <row r="2355" spans="3:4" x14ac:dyDescent="0.2">
      <c r="C2355" s="19"/>
      <c r="D2355" s="19"/>
    </row>
    <row r="2356" spans="3:4" x14ac:dyDescent="0.2">
      <c r="C2356" s="19"/>
      <c r="D2356" s="19"/>
    </row>
    <row r="2357" spans="3:4" x14ac:dyDescent="0.2">
      <c r="C2357" s="19"/>
      <c r="D2357" s="19"/>
    </row>
    <row r="2358" spans="3:4" x14ac:dyDescent="0.2">
      <c r="C2358" s="19"/>
      <c r="D2358" s="19"/>
    </row>
    <row r="2359" spans="3:4" x14ac:dyDescent="0.2">
      <c r="C2359" s="19"/>
      <c r="D2359" s="19"/>
    </row>
    <row r="2360" spans="3:4" x14ac:dyDescent="0.2">
      <c r="C2360" s="19"/>
      <c r="D2360" s="19"/>
    </row>
    <row r="2361" spans="3:4" x14ac:dyDescent="0.2">
      <c r="C2361" s="19"/>
      <c r="D2361" s="19"/>
    </row>
    <row r="2362" spans="3:4" x14ac:dyDescent="0.2">
      <c r="C2362" s="19"/>
      <c r="D2362" s="19"/>
    </row>
    <row r="2363" spans="3:4" x14ac:dyDescent="0.2">
      <c r="C2363" s="19"/>
      <c r="D2363" s="19"/>
    </row>
    <row r="2364" spans="3:4" x14ac:dyDescent="0.2">
      <c r="C2364" s="19"/>
      <c r="D2364" s="19"/>
    </row>
    <row r="2365" spans="3:4" x14ac:dyDescent="0.2">
      <c r="C2365" s="19"/>
      <c r="D2365" s="19"/>
    </row>
    <row r="2366" spans="3:4" x14ac:dyDescent="0.2">
      <c r="C2366" s="19"/>
      <c r="D2366" s="19"/>
    </row>
    <row r="2367" spans="3:4" x14ac:dyDescent="0.2">
      <c r="C2367" s="19"/>
      <c r="D2367" s="19"/>
    </row>
    <row r="2368" spans="3:4" x14ac:dyDescent="0.2">
      <c r="C2368" s="19"/>
      <c r="D2368" s="19"/>
    </row>
    <row r="2369" spans="3:4" x14ac:dyDescent="0.2">
      <c r="C2369" s="19"/>
      <c r="D2369" s="19"/>
    </row>
    <row r="2370" spans="3:4" x14ac:dyDescent="0.2">
      <c r="C2370" s="19"/>
      <c r="D2370" s="19"/>
    </row>
    <row r="2371" spans="3:4" x14ac:dyDescent="0.2">
      <c r="C2371" s="19"/>
      <c r="D2371" s="19"/>
    </row>
    <row r="2372" spans="3:4" x14ac:dyDescent="0.2">
      <c r="C2372" s="19"/>
      <c r="D2372" s="19"/>
    </row>
    <row r="2373" spans="3:4" x14ac:dyDescent="0.2">
      <c r="C2373" s="19"/>
      <c r="D2373" s="19"/>
    </row>
    <row r="2374" spans="3:4" x14ac:dyDescent="0.2">
      <c r="C2374" s="19"/>
      <c r="D2374" s="19"/>
    </row>
    <row r="2375" spans="3:4" x14ac:dyDescent="0.2">
      <c r="C2375" s="19"/>
      <c r="D2375" s="19"/>
    </row>
    <row r="2376" spans="3:4" x14ac:dyDescent="0.2">
      <c r="C2376" s="19"/>
      <c r="D2376" s="19"/>
    </row>
    <row r="2377" spans="3:4" x14ac:dyDescent="0.2">
      <c r="C2377" s="19"/>
      <c r="D2377" s="19"/>
    </row>
    <row r="2378" spans="3:4" x14ac:dyDescent="0.2">
      <c r="C2378" s="19"/>
      <c r="D2378" s="19"/>
    </row>
    <row r="2379" spans="3:4" x14ac:dyDescent="0.2">
      <c r="C2379" s="19"/>
      <c r="D2379" s="19"/>
    </row>
    <row r="2380" spans="3:4" x14ac:dyDescent="0.2">
      <c r="C2380" s="19"/>
      <c r="D2380" s="19"/>
    </row>
    <row r="2381" spans="3:4" x14ac:dyDescent="0.2">
      <c r="C2381" s="19"/>
      <c r="D2381" s="19"/>
    </row>
    <row r="2382" spans="3:4" x14ac:dyDescent="0.2">
      <c r="C2382" s="19"/>
      <c r="D2382" s="19"/>
    </row>
    <row r="2383" spans="3:4" x14ac:dyDescent="0.2">
      <c r="C2383" s="19"/>
      <c r="D2383" s="19"/>
    </row>
    <row r="2384" spans="3:4" x14ac:dyDescent="0.2">
      <c r="C2384" s="19"/>
      <c r="D2384" s="19"/>
    </row>
    <row r="2385" spans="3:4" x14ac:dyDescent="0.2">
      <c r="C2385" s="19"/>
      <c r="D2385" s="19"/>
    </row>
    <row r="2386" spans="3:4" x14ac:dyDescent="0.2">
      <c r="C2386" s="19"/>
      <c r="D2386" s="19"/>
    </row>
    <row r="2387" spans="3:4" x14ac:dyDescent="0.2">
      <c r="C2387" s="19"/>
      <c r="D2387" s="19"/>
    </row>
    <row r="2388" spans="3:4" x14ac:dyDescent="0.2">
      <c r="C2388" s="19"/>
      <c r="D2388" s="19"/>
    </row>
    <row r="2389" spans="3:4" x14ac:dyDescent="0.2">
      <c r="C2389" s="19"/>
      <c r="D2389" s="19"/>
    </row>
    <row r="2390" spans="3:4" x14ac:dyDescent="0.2">
      <c r="C2390" s="19"/>
      <c r="D2390" s="19"/>
    </row>
    <row r="2391" spans="3:4" x14ac:dyDescent="0.2">
      <c r="C2391" s="19"/>
      <c r="D2391" s="19"/>
    </row>
    <row r="2392" spans="3:4" x14ac:dyDescent="0.2">
      <c r="C2392" s="19"/>
      <c r="D2392" s="19"/>
    </row>
    <row r="2393" spans="3:4" x14ac:dyDescent="0.2">
      <c r="C2393" s="19"/>
      <c r="D2393" s="19"/>
    </row>
    <row r="2394" spans="3:4" x14ac:dyDescent="0.2">
      <c r="C2394" s="19"/>
      <c r="D2394" s="19"/>
    </row>
    <row r="2395" spans="3:4" x14ac:dyDescent="0.2">
      <c r="C2395" s="19"/>
      <c r="D2395" s="19"/>
    </row>
    <row r="2396" spans="3:4" x14ac:dyDescent="0.2">
      <c r="C2396" s="19"/>
      <c r="D2396" s="19"/>
    </row>
    <row r="2397" spans="3:4" x14ac:dyDescent="0.2">
      <c r="C2397" s="19"/>
      <c r="D2397" s="19"/>
    </row>
    <row r="2398" spans="3:4" x14ac:dyDescent="0.2">
      <c r="C2398" s="19"/>
      <c r="D2398" s="19"/>
    </row>
    <row r="2399" spans="3:4" x14ac:dyDescent="0.2">
      <c r="C2399" s="19"/>
      <c r="D2399" s="19"/>
    </row>
    <row r="2400" spans="3:4" x14ac:dyDescent="0.2">
      <c r="C2400" s="19"/>
      <c r="D2400" s="19"/>
    </row>
    <row r="2401" spans="3:4" x14ac:dyDescent="0.2">
      <c r="C2401" s="19"/>
      <c r="D2401" s="19"/>
    </row>
    <row r="2402" spans="3:4" x14ac:dyDescent="0.2">
      <c r="C2402" s="19"/>
      <c r="D2402" s="19"/>
    </row>
    <row r="2403" spans="3:4" x14ac:dyDescent="0.2">
      <c r="C2403" s="19"/>
      <c r="D2403" s="19"/>
    </row>
    <row r="2404" spans="3:4" x14ac:dyDescent="0.2">
      <c r="C2404" s="19"/>
      <c r="D2404" s="19"/>
    </row>
    <row r="2405" spans="3:4" x14ac:dyDescent="0.2">
      <c r="C2405" s="19"/>
      <c r="D2405" s="19"/>
    </row>
    <row r="2406" spans="3:4" x14ac:dyDescent="0.2">
      <c r="C2406" s="19"/>
      <c r="D2406" s="19"/>
    </row>
    <row r="2407" spans="3:4" x14ac:dyDescent="0.2">
      <c r="C2407" s="19"/>
      <c r="D2407" s="19"/>
    </row>
    <row r="2408" spans="3:4" x14ac:dyDescent="0.2">
      <c r="C2408" s="19"/>
      <c r="D2408" s="19"/>
    </row>
    <row r="2409" spans="3:4" x14ac:dyDescent="0.2">
      <c r="C2409" s="19"/>
      <c r="D2409" s="19"/>
    </row>
    <row r="2410" spans="3:4" x14ac:dyDescent="0.2">
      <c r="C2410" s="19"/>
      <c r="D2410" s="19"/>
    </row>
    <row r="2411" spans="3:4" x14ac:dyDescent="0.2">
      <c r="C2411" s="19"/>
      <c r="D2411" s="19"/>
    </row>
    <row r="2412" spans="3:4" x14ac:dyDescent="0.2">
      <c r="C2412" s="19"/>
      <c r="D2412" s="19"/>
    </row>
    <row r="2413" spans="3:4" x14ac:dyDescent="0.2">
      <c r="C2413" s="19"/>
      <c r="D2413" s="19"/>
    </row>
    <row r="2414" spans="3:4" x14ac:dyDescent="0.2">
      <c r="C2414" s="19"/>
      <c r="D2414" s="19"/>
    </row>
    <row r="2415" spans="3:4" x14ac:dyDescent="0.2">
      <c r="C2415" s="19"/>
      <c r="D2415" s="19"/>
    </row>
    <row r="2416" spans="3:4" x14ac:dyDescent="0.2">
      <c r="C2416" s="19"/>
      <c r="D2416" s="19"/>
    </row>
    <row r="2417" spans="3:4" x14ac:dyDescent="0.2">
      <c r="C2417" s="19"/>
      <c r="D2417" s="19"/>
    </row>
    <row r="2418" spans="3:4" x14ac:dyDescent="0.2">
      <c r="C2418" s="19"/>
      <c r="D2418" s="19"/>
    </row>
    <row r="2419" spans="3:4" x14ac:dyDescent="0.2">
      <c r="C2419" s="19"/>
      <c r="D2419" s="19"/>
    </row>
    <row r="2420" spans="3:4" x14ac:dyDescent="0.2">
      <c r="C2420" s="19"/>
      <c r="D2420" s="19"/>
    </row>
    <row r="2421" spans="3:4" x14ac:dyDescent="0.2">
      <c r="C2421" s="19"/>
      <c r="D2421" s="19"/>
    </row>
    <row r="2422" spans="3:4" x14ac:dyDescent="0.2">
      <c r="C2422" s="19"/>
      <c r="D2422" s="19"/>
    </row>
    <row r="2423" spans="3:4" x14ac:dyDescent="0.2">
      <c r="C2423" s="19"/>
      <c r="D2423" s="19"/>
    </row>
    <row r="2424" spans="3:4" x14ac:dyDescent="0.2">
      <c r="C2424" s="19"/>
      <c r="D2424" s="19"/>
    </row>
    <row r="2425" spans="3:4" x14ac:dyDescent="0.2">
      <c r="C2425" s="19"/>
      <c r="D2425" s="19"/>
    </row>
    <row r="2426" spans="3:4" x14ac:dyDescent="0.2">
      <c r="C2426" s="19"/>
      <c r="D2426" s="19"/>
    </row>
    <row r="2427" spans="3:4" x14ac:dyDescent="0.2">
      <c r="C2427" s="19"/>
      <c r="D2427" s="19"/>
    </row>
    <row r="2428" spans="3:4" x14ac:dyDescent="0.2">
      <c r="C2428" s="19"/>
      <c r="D2428" s="19"/>
    </row>
    <row r="2429" spans="3:4" x14ac:dyDescent="0.2">
      <c r="C2429" s="19"/>
      <c r="D2429" s="19"/>
    </row>
    <row r="2430" spans="3:4" x14ac:dyDescent="0.2">
      <c r="C2430" s="19"/>
      <c r="D2430" s="19"/>
    </row>
    <row r="2431" spans="3:4" x14ac:dyDescent="0.2">
      <c r="C2431" s="19"/>
      <c r="D2431" s="19"/>
    </row>
    <row r="2432" spans="3:4" x14ac:dyDescent="0.2">
      <c r="C2432" s="19"/>
      <c r="D2432" s="19"/>
    </row>
    <row r="2433" spans="3:4" x14ac:dyDescent="0.2">
      <c r="C2433" s="19"/>
      <c r="D2433" s="19"/>
    </row>
    <row r="2434" spans="3:4" x14ac:dyDescent="0.2">
      <c r="C2434" s="19"/>
      <c r="D2434" s="19"/>
    </row>
    <row r="2435" spans="3:4" x14ac:dyDescent="0.2">
      <c r="C2435" s="19"/>
      <c r="D2435" s="19"/>
    </row>
    <row r="2436" spans="3:4" x14ac:dyDescent="0.2">
      <c r="C2436" s="19"/>
      <c r="D2436" s="19"/>
    </row>
    <row r="2437" spans="3:4" x14ac:dyDescent="0.2">
      <c r="C2437" s="19"/>
      <c r="D2437" s="19"/>
    </row>
    <row r="2438" spans="3:4" x14ac:dyDescent="0.2">
      <c r="C2438" s="19"/>
      <c r="D2438" s="19"/>
    </row>
    <row r="2439" spans="3:4" x14ac:dyDescent="0.2">
      <c r="C2439" s="19"/>
      <c r="D2439" s="19"/>
    </row>
    <row r="2440" spans="3:4" x14ac:dyDescent="0.2">
      <c r="C2440" s="19"/>
      <c r="D2440" s="19"/>
    </row>
    <row r="2441" spans="3:4" x14ac:dyDescent="0.2">
      <c r="C2441" s="19"/>
      <c r="D2441" s="19"/>
    </row>
    <row r="2442" spans="3:4" x14ac:dyDescent="0.2">
      <c r="C2442" s="19"/>
      <c r="D2442" s="19"/>
    </row>
    <row r="2443" spans="3:4" x14ac:dyDescent="0.2">
      <c r="C2443" s="19"/>
      <c r="D2443" s="19"/>
    </row>
    <row r="2444" spans="3:4" x14ac:dyDescent="0.2">
      <c r="C2444" s="19"/>
      <c r="D2444" s="19"/>
    </row>
    <row r="2445" spans="3:4" x14ac:dyDescent="0.2">
      <c r="C2445" s="19"/>
      <c r="D2445" s="19"/>
    </row>
    <row r="2446" spans="3:4" x14ac:dyDescent="0.2">
      <c r="C2446" s="19"/>
      <c r="D2446" s="19"/>
    </row>
    <row r="2447" spans="3:4" x14ac:dyDescent="0.2">
      <c r="C2447" s="19"/>
      <c r="D2447" s="19"/>
    </row>
    <row r="2448" spans="3:4" x14ac:dyDescent="0.2">
      <c r="C2448" s="19"/>
      <c r="D2448" s="19"/>
    </row>
    <row r="2449" spans="3:4" x14ac:dyDescent="0.2">
      <c r="C2449" s="19"/>
      <c r="D2449" s="19"/>
    </row>
    <row r="2450" spans="3:4" x14ac:dyDescent="0.2">
      <c r="C2450" s="19"/>
      <c r="D2450" s="19"/>
    </row>
    <row r="2451" spans="3:4" x14ac:dyDescent="0.2">
      <c r="C2451" s="19"/>
      <c r="D2451" s="19"/>
    </row>
    <row r="2452" spans="3:4" x14ac:dyDescent="0.2">
      <c r="C2452" s="19"/>
      <c r="D2452" s="19"/>
    </row>
    <row r="2453" spans="3:4" x14ac:dyDescent="0.2">
      <c r="C2453" s="19"/>
      <c r="D2453" s="19"/>
    </row>
    <row r="2454" spans="3:4" x14ac:dyDescent="0.2">
      <c r="C2454" s="19"/>
      <c r="D2454" s="19"/>
    </row>
    <row r="2455" spans="3:4" x14ac:dyDescent="0.2">
      <c r="C2455" s="19"/>
      <c r="D2455" s="19"/>
    </row>
    <row r="2456" spans="3:4" x14ac:dyDescent="0.2">
      <c r="C2456" s="19"/>
      <c r="D2456" s="19"/>
    </row>
    <row r="2457" spans="3:4" x14ac:dyDescent="0.2">
      <c r="C2457" s="19"/>
      <c r="D2457" s="19"/>
    </row>
    <row r="2458" spans="3:4" x14ac:dyDescent="0.2">
      <c r="C2458" s="19"/>
      <c r="D2458" s="19"/>
    </row>
    <row r="2459" spans="3:4" x14ac:dyDescent="0.2">
      <c r="C2459" s="19"/>
      <c r="D2459" s="19"/>
    </row>
    <row r="2460" spans="3:4" x14ac:dyDescent="0.2">
      <c r="C2460" s="19"/>
      <c r="D2460" s="19"/>
    </row>
    <row r="2461" spans="3:4" x14ac:dyDescent="0.2">
      <c r="C2461" s="19"/>
      <c r="D2461" s="19"/>
    </row>
    <row r="2462" spans="3:4" x14ac:dyDescent="0.2">
      <c r="C2462" s="19"/>
      <c r="D2462" s="19"/>
    </row>
    <row r="2463" spans="3:4" x14ac:dyDescent="0.2">
      <c r="C2463" s="19"/>
      <c r="D2463" s="19"/>
    </row>
    <row r="2464" spans="3:4" x14ac:dyDescent="0.2">
      <c r="C2464" s="19"/>
      <c r="D2464" s="19"/>
    </row>
    <row r="2465" spans="3:4" x14ac:dyDescent="0.2">
      <c r="C2465" s="19"/>
      <c r="D2465" s="19"/>
    </row>
    <row r="2466" spans="3:4" x14ac:dyDescent="0.2">
      <c r="C2466" s="19"/>
      <c r="D2466" s="19"/>
    </row>
    <row r="2467" spans="3:4" x14ac:dyDescent="0.2">
      <c r="C2467" s="19"/>
      <c r="D2467" s="19"/>
    </row>
    <row r="2468" spans="3:4" x14ac:dyDescent="0.2">
      <c r="C2468" s="19"/>
      <c r="D2468" s="19"/>
    </row>
    <row r="2469" spans="3:4" x14ac:dyDescent="0.2">
      <c r="C2469" s="19"/>
      <c r="D2469" s="19"/>
    </row>
    <row r="2470" spans="3:4" x14ac:dyDescent="0.2">
      <c r="C2470" s="19"/>
      <c r="D2470" s="19"/>
    </row>
    <row r="2471" spans="3:4" x14ac:dyDescent="0.2">
      <c r="C2471" s="19"/>
      <c r="D2471" s="19"/>
    </row>
    <row r="2472" spans="3:4" x14ac:dyDescent="0.2">
      <c r="C2472" s="19"/>
      <c r="D2472" s="19"/>
    </row>
    <row r="2473" spans="3:4" x14ac:dyDescent="0.2">
      <c r="C2473" s="19"/>
      <c r="D2473" s="19"/>
    </row>
    <row r="2474" spans="3:4" x14ac:dyDescent="0.2">
      <c r="C2474" s="19"/>
      <c r="D2474" s="19"/>
    </row>
    <row r="2475" spans="3:4" x14ac:dyDescent="0.2">
      <c r="C2475" s="19"/>
      <c r="D2475" s="19"/>
    </row>
    <row r="2476" spans="3:4" x14ac:dyDescent="0.2">
      <c r="C2476" s="19"/>
      <c r="D2476" s="19"/>
    </row>
    <row r="2477" spans="3:4" x14ac:dyDescent="0.2">
      <c r="C2477" s="19"/>
      <c r="D2477" s="19"/>
    </row>
    <row r="2478" spans="3:4" x14ac:dyDescent="0.2">
      <c r="C2478" s="19"/>
      <c r="D2478" s="19"/>
    </row>
    <row r="2479" spans="3:4" x14ac:dyDescent="0.2">
      <c r="C2479" s="19"/>
      <c r="D2479" s="19"/>
    </row>
    <row r="2480" spans="3:4" x14ac:dyDescent="0.2">
      <c r="C2480" s="19"/>
      <c r="D2480" s="19"/>
    </row>
    <row r="2481" spans="3:4" x14ac:dyDescent="0.2">
      <c r="C2481" s="19"/>
      <c r="D2481" s="19"/>
    </row>
    <row r="2482" spans="3:4" x14ac:dyDescent="0.2">
      <c r="C2482" s="19"/>
      <c r="D2482" s="19"/>
    </row>
    <row r="2483" spans="3:4" x14ac:dyDescent="0.2">
      <c r="C2483" s="19"/>
      <c r="D2483" s="19"/>
    </row>
    <row r="2484" spans="3:4" x14ac:dyDescent="0.2">
      <c r="C2484" s="19"/>
      <c r="D2484" s="19"/>
    </row>
    <row r="2485" spans="3:4" x14ac:dyDescent="0.2">
      <c r="C2485" s="19"/>
      <c r="D2485" s="19"/>
    </row>
    <row r="2486" spans="3:4" x14ac:dyDescent="0.2">
      <c r="C2486" s="19"/>
      <c r="D2486" s="19"/>
    </row>
    <row r="2487" spans="3:4" x14ac:dyDescent="0.2">
      <c r="C2487" s="19"/>
      <c r="D2487" s="19"/>
    </row>
    <row r="2488" spans="3:4" x14ac:dyDescent="0.2">
      <c r="C2488" s="19"/>
      <c r="D2488" s="19"/>
    </row>
    <row r="2489" spans="3:4" x14ac:dyDescent="0.2">
      <c r="C2489" s="19"/>
      <c r="D2489" s="19"/>
    </row>
    <row r="2490" spans="3:4" x14ac:dyDescent="0.2">
      <c r="C2490" s="19"/>
      <c r="D2490" s="19"/>
    </row>
    <row r="2491" spans="3:4" x14ac:dyDescent="0.2">
      <c r="C2491" s="19"/>
      <c r="D2491" s="19"/>
    </row>
    <row r="2492" spans="3:4" x14ac:dyDescent="0.2">
      <c r="C2492" s="19"/>
      <c r="D2492" s="19"/>
    </row>
    <row r="2493" spans="3:4" x14ac:dyDescent="0.2">
      <c r="C2493" s="19"/>
      <c r="D2493" s="19"/>
    </row>
    <row r="2494" spans="3:4" x14ac:dyDescent="0.2">
      <c r="C2494" s="19"/>
      <c r="D2494" s="19"/>
    </row>
    <row r="2495" spans="3:4" x14ac:dyDescent="0.2">
      <c r="C2495" s="19"/>
      <c r="D2495" s="19"/>
    </row>
    <row r="2496" spans="3:4" x14ac:dyDescent="0.2">
      <c r="C2496" s="19"/>
      <c r="D2496" s="19"/>
    </row>
    <row r="2497" spans="3:4" x14ac:dyDescent="0.2">
      <c r="C2497" s="19"/>
      <c r="D2497" s="19"/>
    </row>
    <row r="2498" spans="3:4" x14ac:dyDescent="0.2">
      <c r="C2498" s="19"/>
      <c r="D2498" s="19"/>
    </row>
    <row r="2499" spans="3:4" x14ac:dyDescent="0.2">
      <c r="C2499" s="19"/>
      <c r="D2499" s="19"/>
    </row>
    <row r="2500" spans="3:4" x14ac:dyDescent="0.2">
      <c r="C2500" s="19"/>
      <c r="D2500" s="19"/>
    </row>
    <row r="2501" spans="3:4" x14ac:dyDescent="0.2">
      <c r="C2501" s="19"/>
      <c r="D2501" s="19"/>
    </row>
    <row r="2502" spans="3:4" x14ac:dyDescent="0.2">
      <c r="C2502" s="19"/>
      <c r="D2502" s="19"/>
    </row>
    <row r="2503" spans="3:4" x14ac:dyDescent="0.2">
      <c r="C2503" s="19"/>
      <c r="D2503" s="19"/>
    </row>
    <row r="2504" spans="3:4" x14ac:dyDescent="0.2">
      <c r="C2504" s="19"/>
      <c r="D2504" s="19"/>
    </row>
    <row r="2505" spans="3:4" x14ac:dyDescent="0.2">
      <c r="C2505" s="19"/>
      <c r="D2505" s="19"/>
    </row>
    <row r="2506" spans="3:4" x14ac:dyDescent="0.2">
      <c r="C2506" s="19"/>
      <c r="D2506" s="19"/>
    </row>
    <row r="2507" spans="3:4" x14ac:dyDescent="0.2">
      <c r="C2507" s="19"/>
      <c r="D2507" s="19"/>
    </row>
    <row r="2508" spans="3:4" x14ac:dyDescent="0.2">
      <c r="C2508" s="19"/>
      <c r="D2508" s="19"/>
    </row>
    <row r="2509" spans="3:4" x14ac:dyDescent="0.2">
      <c r="C2509" s="19"/>
      <c r="D2509" s="19"/>
    </row>
    <row r="2510" spans="3:4" x14ac:dyDescent="0.2">
      <c r="C2510" s="19"/>
      <c r="D2510" s="19"/>
    </row>
    <row r="2511" spans="3:4" x14ac:dyDescent="0.2">
      <c r="C2511" s="19"/>
      <c r="D2511" s="19"/>
    </row>
    <row r="2512" spans="3:4" x14ac:dyDescent="0.2">
      <c r="C2512" s="19"/>
      <c r="D2512" s="19"/>
    </row>
    <row r="2513" spans="3:4" x14ac:dyDescent="0.2">
      <c r="C2513" s="19"/>
      <c r="D2513" s="19"/>
    </row>
    <row r="2514" spans="3:4" x14ac:dyDescent="0.2">
      <c r="C2514" s="19"/>
      <c r="D2514" s="19"/>
    </row>
    <row r="2515" spans="3:4" x14ac:dyDescent="0.2">
      <c r="C2515" s="19"/>
      <c r="D2515" s="19"/>
    </row>
    <row r="2516" spans="3:4" x14ac:dyDescent="0.2">
      <c r="C2516" s="19"/>
      <c r="D2516" s="19"/>
    </row>
    <row r="2517" spans="3:4" x14ac:dyDescent="0.2">
      <c r="C2517" s="19"/>
      <c r="D2517" s="19"/>
    </row>
    <row r="2518" spans="3:4" x14ac:dyDescent="0.2">
      <c r="C2518" s="19"/>
      <c r="D2518" s="19"/>
    </row>
    <row r="2519" spans="3:4" x14ac:dyDescent="0.2">
      <c r="C2519" s="19"/>
      <c r="D2519" s="19"/>
    </row>
    <row r="2520" spans="3:4" x14ac:dyDescent="0.2">
      <c r="C2520" s="19"/>
      <c r="D2520" s="19"/>
    </row>
    <row r="2521" spans="3:4" x14ac:dyDescent="0.2">
      <c r="C2521" s="19"/>
      <c r="D2521" s="19"/>
    </row>
    <row r="2522" spans="3:4" x14ac:dyDescent="0.2">
      <c r="C2522" s="19"/>
      <c r="D2522" s="19"/>
    </row>
    <row r="2523" spans="3:4" x14ac:dyDescent="0.2">
      <c r="C2523" s="19"/>
      <c r="D2523" s="19"/>
    </row>
    <row r="2524" spans="3:4" x14ac:dyDescent="0.2">
      <c r="C2524" s="19"/>
      <c r="D2524" s="19"/>
    </row>
    <row r="2525" spans="3:4" x14ac:dyDescent="0.2">
      <c r="C2525" s="19"/>
      <c r="D2525" s="19"/>
    </row>
    <row r="2526" spans="3:4" x14ac:dyDescent="0.2">
      <c r="C2526" s="19"/>
      <c r="D2526" s="19"/>
    </row>
    <row r="2527" spans="3:4" x14ac:dyDescent="0.2">
      <c r="C2527" s="19"/>
      <c r="D2527" s="19"/>
    </row>
    <row r="2528" spans="3:4" x14ac:dyDescent="0.2">
      <c r="C2528" s="19"/>
      <c r="D2528" s="19"/>
    </row>
    <row r="2529" spans="3:4" x14ac:dyDescent="0.2">
      <c r="C2529" s="19"/>
      <c r="D2529" s="19"/>
    </row>
    <row r="2530" spans="3:4" x14ac:dyDescent="0.2">
      <c r="C2530" s="19"/>
      <c r="D2530" s="19"/>
    </row>
    <row r="2531" spans="3:4" x14ac:dyDescent="0.2">
      <c r="C2531" s="19"/>
      <c r="D2531" s="19"/>
    </row>
    <row r="2532" spans="3:4" x14ac:dyDescent="0.2">
      <c r="C2532" s="19"/>
      <c r="D2532" s="19"/>
    </row>
    <row r="2533" spans="3:4" x14ac:dyDescent="0.2">
      <c r="C2533" s="19"/>
      <c r="D2533" s="19"/>
    </row>
    <row r="2534" spans="3:4" x14ac:dyDescent="0.2">
      <c r="C2534" s="19"/>
      <c r="D2534" s="19"/>
    </row>
    <row r="2535" spans="3:4" x14ac:dyDescent="0.2">
      <c r="C2535" s="19"/>
      <c r="D2535" s="19"/>
    </row>
    <row r="2536" spans="3:4" x14ac:dyDescent="0.2">
      <c r="C2536" s="19"/>
      <c r="D2536" s="19"/>
    </row>
    <row r="2537" spans="3:4" x14ac:dyDescent="0.2">
      <c r="C2537" s="19"/>
      <c r="D2537" s="19"/>
    </row>
    <row r="2538" spans="3:4" x14ac:dyDescent="0.2">
      <c r="C2538" s="19"/>
      <c r="D2538" s="19"/>
    </row>
    <row r="2539" spans="3:4" x14ac:dyDescent="0.2">
      <c r="C2539" s="19"/>
      <c r="D2539" s="19"/>
    </row>
    <row r="2540" spans="3:4" x14ac:dyDescent="0.2">
      <c r="C2540" s="19"/>
      <c r="D2540" s="19"/>
    </row>
    <row r="2541" spans="3:4" x14ac:dyDescent="0.2">
      <c r="C2541" s="19"/>
      <c r="D2541" s="19"/>
    </row>
    <row r="2542" spans="3:4" x14ac:dyDescent="0.2">
      <c r="C2542" s="19"/>
      <c r="D2542" s="19"/>
    </row>
    <row r="2543" spans="3:4" x14ac:dyDescent="0.2">
      <c r="C2543" s="19"/>
      <c r="D2543" s="19"/>
    </row>
    <row r="2544" spans="3:4" x14ac:dyDescent="0.2">
      <c r="C2544" s="19"/>
      <c r="D2544" s="19"/>
    </row>
    <row r="2545" spans="3:4" x14ac:dyDescent="0.2">
      <c r="C2545" s="19"/>
      <c r="D2545" s="19"/>
    </row>
    <row r="2546" spans="3:4" x14ac:dyDescent="0.2">
      <c r="C2546" s="19"/>
      <c r="D2546" s="19"/>
    </row>
    <row r="2547" spans="3:4" x14ac:dyDescent="0.2">
      <c r="C2547" s="19"/>
      <c r="D2547" s="19"/>
    </row>
    <row r="2548" spans="3:4" x14ac:dyDescent="0.2">
      <c r="C2548" s="19"/>
      <c r="D2548" s="19"/>
    </row>
    <row r="2549" spans="3:4" x14ac:dyDescent="0.2">
      <c r="C2549" s="19"/>
      <c r="D2549" s="19"/>
    </row>
    <row r="2550" spans="3:4" x14ac:dyDescent="0.2">
      <c r="C2550" s="19"/>
      <c r="D2550" s="19"/>
    </row>
    <row r="2551" spans="3:4" x14ac:dyDescent="0.2">
      <c r="C2551" s="19"/>
      <c r="D2551" s="19"/>
    </row>
    <row r="2552" spans="3:4" x14ac:dyDescent="0.2">
      <c r="C2552" s="19"/>
      <c r="D2552" s="19"/>
    </row>
    <row r="2553" spans="3:4" x14ac:dyDescent="0.2">
      <c r="C2553" s="19"/>
      <c r="D2553" s="19"/>
    </row>
    <row r="2554" spans="3:4" x14ac:dyDescent="0.2">
      <c r="C2554" s="19"/>
      <c r="D2554" s="19"/>
    </row>
    <row r="2555" spans="3:4" x14ac:dyDescent="0.2">
      <c r="C2555" s="19"/>
      <c r="D2555" s="19"/>
    </row>
    <row r="2556" spans="3:4" x14ac:dyDescent="0.2">
      <c r="C2556" s="19"/>
      <c r="D2556" s="19"/>
    </row>
    <row r="2557" spans="3:4" x14ac:dyDescent="0.2">
      <c r="C2557" s="19"/>
      <c r="D2557" s="19"/>
    </row>
    <row r="2558" spans="3:4" x14ac:dyDescent="0.2">
      <c r="C2558" s="19"/>
      <c r="D2558" s="19"/>
    </row>
    <row r="2559" spans="3:4" x14ac:dyDescent="0.2">
      <c r="C2559" s="19"/>
      <c r="D2559" s="19"/>
    </row>
    <row r="2560" spans="3:4" x14ac:dyDescent="0.2">
      <c r="C2560" s="19"/>
      <c r="D2560" s="19"/>
    </row>
    <row r="2561" spans="3:4" x14ac:dyDescent="0.2">
      <c r="C2561" s="19"/>
      <c r="D2561" s="19"/>
    </row>
    <row r="2562" spans="3:4" x14ac:dyDescent="0.2">
      <c r="C2562" s="19"/>
      <c r="D2562" s="19"/>
    </row>
    <row r="2563" spans="3:4" x14ac:dyDescent="0.2">
      <c r="C2563" s="19"/>
      <c r="D2563" s="19"/>
    </row>
    <row r="2564" spans="3:4" x14ac:dyDescent="0.2">
      <c r="C2564" s="19"/>
      <c r="D2564" s="19"/>
    </row>
    <row r="2565" spans="3:4" x14ac:dyDescent="0.2">
      <c r="C2565" s="19"/>
      <c r="D2565" s="19"/>
    </row>
    <row r="2566" spans="3:4" x14ac:dyDescent="0.2">
      <c r="C2566" s="19"/>
      <c r="D2566" s="19"/>
    </row>
    <row r="2567" spans="3:4" x14ac:dyDescent="0.2">
      <c r="C2567" s="19"/>
      <c r="D2567" s="19"/>
    </row>
    <row r="2568" spans="3:4" x14ac:dyDescent="0.2">
      <c r="C2568" s="19"/>
      <c r="D2568" s="19"/>
    </row>
    <row r="2569" spans="3:4" x14ac:dyDescent="0.2">
      <c r="C2569" s="19"/>
      <c r="D2569" s="19"/>
    </row>
    <row r="2570" spans="3:4" x14ac:dyDescent="0.2">
      <c r="C2570" s="19"/>
      <c r="D2570" s="19"/>
    </row>
    <row r="2571" spans="3:4" x14ac:dyDescent="0.2">
      <c r="C2571" s="19"/>
      <c r="D2571" s="19"/>
    </row>
    <row r="2572" spans="3:4" x14ac:dyDescent="0.2">
      <c r="C2572" s="19"/>
      <c r="D2572" s="19"/>
    </row>
    <row r="2573" spans="3:4" x14ac:dyDescent="0.2">
      <c r="C2573" s="19"/>
      <c r="D2573" s="19"/>
    </row>
    <row r="2574" spans="3:4" x14ac:dyDescent="0.2">
      <c r="C2574" s="19"/>
      <c r="D2574" s="19"/>
    </row>
    <row r="2575" spans="3:4" x14ac:dyDescent="0.2">
      <c r="C2575" s="19"/>
      <c r="D2575" s="19"/>
    </row>
    <row r="2576" spans="3:4" x14ac:dyDescent="0.2">
      <c r="C2576" s="19"/>
      <c r="D2576" s="19"/>
    </row>
    <row r="2577" spans="3:4" x14ac:dyDescent="0.2">
      <c r="C2577" s="19"/>
      <c r="D2577" s="19"/>
    </row>
    <row r="2578" spans="3:4" x14ac:dyDescent="0.2">
      <c r="C2578" s="19"/>
      <c r="D2578" s="19"/>
    </row>
    <row r="2579" spans="3:4" x14ac:dyDescent="0.2">
      <c r="C2579" s="19"/>
      <c r="D2579" s="19"/>
    </row>
    <row r="2580" spans="3:4" x14ac:dyDescent="0.2">
      <c r="C2580" s="19"/>
      <c r="D2580" s="19"/>
    </row>
    <row r="2581" spans="3:4" x14ac:dyDescent="0.2">
      <c r="C2581" s="19"/>
      <c r="D2581" s="19"/>
    </row>
    <row r="2582" spans="3:4" x14ac:dyDescent="0.2">
      <c r="C2582" s="19"/>
      <c r="D2582" s="19"/>
    </row>
    <row r="2583" spans="3:4" x14ac:dyDescent="0.2">
      <c r="C2583" s="19"/>
      <c r="D2583" s="19"/>
    </row>
    <row r="2584" spans="3:4" x14ac:dyDescent="0.2">
      <c r="C2584" s="19"/>
      <c r="D2584" s="19"/>
    </row>
    <row r="2585" spans="3:4" x14ac:dyDescent="0.2">
      <c r="C2585" s="19"/>
      <c r="D2585" s="19"/>
    </row>
    <row r="2586" spans="3:4" x14ac:dyDescent="0.2">
      <c r="C2586" s="19"/>
      <c r="D2586" s="19"/>
    </row>
    <row r="2587" spans="3:4" x14ac:dyDescent="0.2">
      <c r="C2587" s="19"/>
      <c r="D2587" s="19"/>
    </row>
    <row r="2588" spans="3:4" x14ac:dyDescent="0.2">
      <c r="C2588" s="19"/>
      <c r="D2588" s="19"/>
    </row>
    <row r="2589" spans="3:4" x14ac:dyDescent="0.2">
      <c r="C2589" s="19"/>
      <c r="D2589" s="19"/>
    </row>
    <row r="2590" spans="3:4" x14ac:dyDescent="0.2">
      <c r="C2590" s="19"/>
      <c r="D2590" s="19"/>
    </row>
    <row r="2591" spans="3:4" x14ac:dyDescent="0.2">
      <c r="C2591" s="19"/>
      <c r="D2591" s="19"/>
    </row>
    <row r="2592" spans="3:4" x14ac:dyDescent="0.2">
      <c r="C2592" s="19"/>
      <c r="D2592" s="19"/>
    </row>
    <row r="2593" spans="3:4" x14ac:dyDescent="0.2">
      <c r="C2593" s="19"/>
      <c r="D2593" s="19"/>
    </row>
    <row r="2594" spans="3:4" x14ac:dyDescent="0.2">
      <c r="C2594" s="19"/>
      <c r="D2594" s="19"/>
    </row>
    <row r="2595" spans="3:4" x14ac:dyDescent="0.2">
      <c r="C2595" s="19"/>
      <c r="D2595" s="19"/>
    </row>
    <row r="2596" spans="3:4" x14ac:dyDescent="0.2">
      <c r="C2596" s="19"/>
      <c r="D2596" s="19"/>
    </row>
    <row r="2597" spans="3:4" x14ac:dyDescent="0.2">
      <c r="C2597" s="19"/>
      <c r="D2597" s="19"/>
    </row>
    <row r="2598" spans="3:4" x14ac:dyDescent="0.2">
      <c r="C2598" s="19"/>
      <c r="D2598" s="19"/>
    </row>
    <row r="2599" spans="3:4" x14ac:dyDescent="0.2">
      <c r="C2599" s="19"/>
      <c r="D2599" s="19"/>
    </row>
    <row r="2600" spans="3:4" x14ac:dyDescent="0.2">
      <c r="C2600" s="19"/>
      <c r="D2600" s="19"/>
    </row>
    <row r="2601" spans="3:4" x14ac:dyDescent="0.2">
      <c r="C2601" s="19"/>
      <c r="D2601" s="19"/>
    </row>
    <row r="2602" spans="3:4" x14ac:dyDescent="0.2">
      <c r="C2602" s="19"/>
      <c r="D2602" s="19"/>
    </row>
    <row r="2603" spans="3:4" x14ac:dyDescent="0.2">
      <c r="C2603" s="19"/>
      <c r="D2603" s="19"/>
    </row>
    <row r="2604" spans="3:4" x14ac:dyDescent="0.2">
      <c r="C2604" s="19"/>
      <c r="D2604" s="19"/>
    </row>
    <row r="2605" spans="3:4" x14ac:dyDescent="0.2">
      <c r="C2605" s="19"/>
      <c r="D2605" s="19"/>
    </row>
    <row r="2606" spans="3:4" x14ac:dyDescent="0.2">
      <c r="C2606" s="19"/>
      <c r="D2606" s="19"/>
    </row>
    <row r="2607" spans="3:4" x14ac:dyDescent="0.2">
      <c r="C2607" s="19"/>
      <c r="D2607" s="19"/>
    </row>
    <row r="2608" spans="3:4" x14ac:dyDescent="0.2">
      <c r="C2608" s="19"/>
      <c r="D2608" s="19"/>
    </row>
    <row r="2609" spans="3:4" x14ac:dyDescent="0.2">
      <c r="C2609" s="19"/>
      <c r="D2609" s="19"/>
    </row>
    <row r="2610" spans="3:4" x14ac:dyDescent="0.2">
      <c r="C2610" s="19"/>
      <c r="D2610" s="19"/>
    </row>
    <row r="2611" spans="3:4" x14ac:dyDescent="0.2">
      <c r="C2611" s="19"/>
      <c r="D2611" s="19"/>
    </row>
    <row r="2612" spans="3:4" x14ac:dyDescent="0.2">
      <c r="C2612" s="19"/>
      <c r="D2612" s="19"/>
    </row>
    <row r="2613" spans="3:4" x14ac:dyDescent="0.2">
      <c r="C2613" s="19"/>
      <c r="D2613" s="19"/>
    </row>
    <row r="2614" spans="3:4" x14ac:dyDescent="0.2">
      <c r="C2614" s="19"/>
      <c r="D2614" s="19"/>
    </row>
    <row r="2615" spans="3:4" x14ac:dyDescent="0.2">
      <c r="C2615" s="19"/>
      <c r="D2615" s="19"/>
    </row>
    <row r="2616" spans="3:4" x14ac:dyDescent="0.2">
      <c r="C2616" s="19"/>
      <c r="D2616" s="19"/>
    </row>
    <row r="2617" spans="3:4" x14ac:dyDescent="0.2">
      <c r="C2617" s="19"/>
      <c r="D2617" s="19"/>
    </row>
    <row r="2618" spans="3:4" x14ac:dyDescent="0.2">
      <c r="C2618" s="19"/>
      <c r="D2618" s="19"/>
    </row>
    <row r="2619" spans="3:4" x14ac:dyDescent="0.2">
      <c r="C2619" s="19"/>
      <c r="D2619" s="19"/>
    </row>
    <row r="2620" spans="3:4" x14ac:dyDescent="0.2">
      <c r="C2620" s="19"/>
      <c r="D2620" s="19"/>
    </row>
    <row r="2621" spans="3:4" x14ac:dyDescent="0.2">
      <c r="C2621" s="19"/>
      <c r="D2621" s="19"/>
    </row>
    <row r="2622" spans="3:4" x14ac:dyDescent="0.2">
      <c r="C2622" s="19"/>
      <c r="D2622" s="19"/>
    </row>
    <row r="2623" spans="3:4" x14ac:dyDescent="0.2">
      <c r="C2623" s="19"/>
      <c r="D2623" s="19"/>
    </row>
    <row r="2624" spans="3:4" x14ac:dyDescent="0.2">
      <c r="C2624" s="19"/>
      <c r="D2624" s="19"/>
    </row>
    <row r="2625" spans="3:4" x14ac:dyDescent="0.2">
      <c r="C2625" s="19"/>
      <c r="D2625" s="19"/>
    </row>
    <row r="2626" spans="3:4" x14ac:dyDescent="0.2">
      <c r="C2626" s="19"/>
      <c r="D2626" s="19"/>
    </row>
    <row r="2627" spans="3:4" x14ac:dyDescent="0.2">
      <c r="C2627" s="19"/>
      <c r="D2627" s="19"/>
    </row>
    <row r="2628" spans="3:4" x14ac:dyDescent="0.2">
      <c r="C2628" s="19"/>
      <c r="D2628" s="19"/>
    </row>
    <row r="2629" spans="3:4" x14ac:dyDescent="0.2">
      <c r="C2629" s="19"/>
      <c r="D2629" s="19"/>
    </row>
    <row r="2630" spans="3:4" x14ac:dyDescent="0.2">
      <c r="C2630" s="19"/>
      <c r="D2630" s="19"/>
    </row>
    <row r="2631" spans="3:4" x14ac:dyDescent="0.2">
      <c r="C2631" s="19"/>
      <c r="D2631" s="19"/>
    </row>
    <row r="2632" spans="3:4" x14ac:dyDescent="0.2">
      <c r="C2632" s="19"/>
      <c r="D2632" s="19"/>
    </row>
    <row r="2633" spans="3:4" x14ac:dyDescent="0.2">
      <c r="C2633" s="19"/>
      <c r="D2633" s="19"/>
    </row>
    <row r="2634" spans="3:4" x14ac:dyDescent="0.2">
      <c r="C2634" s="19"/>
      <c r="D2634" s="19"/>
    </row>
    <row r="2635" spans="3:4" x14ac:dyDescent="0.2">
      <c r="C2635" s="19"/>
      <c r="D2635" s="19"/>
    </row>
    <row r="2636" spans="3:4" x14ac:dyDescent="0.2">
      <c r="C2636" s="19"/>
      <c r="D2636" s="19"/>
    </row>
    <row r="2637" spans="3:4" x14ac:dyDescent="0.2">
      <c r="C2637" s="19"/>
      <c r="D2637" s="19"/>
    </row>
    <row r="2638" spans="3:4" x14ac:dyDescent="0.2">
      <c r="C2638" s="19"/>
      <c r="D2638" s="19"/>
    </row>
    <row r="2639" spans="3:4" x14ac:dyDescent="0.2">
      <c r="C2639" s="19"/>
      <c r="D2639" s="19"/>
    </row>
    <row r="2640" spans="3:4" x14ac:dyDescent="0.2">
      <c r="C2640" s="19"/>
      <c r="D2640" s="19"/>
    </row>
    <row r="2641" spans="3:4" x14ac:dyDescent="0.2">
      <c r="C2641" s="19"/>
      <c r="D2641" s="19"/>
    </row>
    <row r="2642" spans="3:4" x14ac:dyDescent="0.2">
      <c r="C2642" s="19"/>
      <c r="D2642" s="19"/>
    </row>
    <row r="2643" spans="3:4" x14ac:dyDescent="0.2">
      <c r="C2643" s="19"/>
      <c r="D2643" s="19"/>
    </row>
    <row r="2644" spans="3:4" x14ac:dyDescent="0.2">
      <c r="C2644" s="19"/>
      <c r="D2644" s="19"/>
    </row>
    <row r="2645" spans="3:4" x14ac:dyDescent="0.2">
      <c r="C2645" s="19"/>
      <c r="D2645" s="19"/>
    </row>
    <row r="2646" spans="3:4" x14ac:dyDescent="0.2">
      <c r="C2646" s="19"/>
      <c r="D2646" s="19"/>
    </row>
    <row r="2647" spans="3:4" x14ac:dyDescent="0.2">
      <c r="C2647" s="19"/>
      <c r="D2647" s="19"/>
    </row>
    <row r="2648" spans="3:4" x14ac:dyDescent="0.2">
      <c r="C2648" s="19"/>
      <c r="D2648" s="19"/>
    </row>
    <row r="2649" spans="3:4" x14ac:dyDescent="0.2">
      <c r="C2649" s="19"/>
      <c r="D2649" s="19"/>
    </row>
    <row r="2650" spans="3:4" x14ac:dyDescent="0.2">
      <c r="C2650" s="19"/>
      <c r="D2650" s="19"/>
    </row>
    <row r="2651" spans="3:4" x14ac:dyDescent="0.2">
      <c r="C2651" s="19"/>
      <c r="D2651" s="19"/>
    </row>
    <row r="2652" spans="3:4" x14ac:dyDescent="0.2">
      <c r="C2652" s="19"/>
      <c r="D2652" s="19"/>
    </row>
    <row r="2653" spans="3:4" x14ac:dyDescent="0.2">
      <c r="C2653" s="19"/>
      <c r="D2653" s="19"/>
    </row>
    <row r="2654" spans="3:4" x14ac:dyDescent="0.2">
      <c r="C2654" s="19"/>
      <c r="D2654" s="19"/>
    </row>
    <row r="2655" spans="3:4" x14ac:dyDescent="0.2">
      <c r="C2655" s="19"/>
      <c r="D2655" s="19"/>
    </row>
    <row r="2656" spans="3:4" x14ac:dyDescent="0.2">
      <c r="C2656" s="19"/>
      <c r="D2656" s="19"/>
    </row>
    <row r="2657" spans="3:4" x14ac:dyDescent="0.2">
      <c r="C2657" s="19"/>
      <c r="D2657" s="19"/>
    </row>
    <row r="2658" spans="3:4" x14ac:dyDescent="0.2">
      <c r="C2658" s="19"/>
      <c r="D2658" s="19"/>
    </row>
    <row r="2659" spans="3:4" x14ac:dyDescent="0.2">
      <c r="C2659" s="19"/>
      <c r="D2659" s="19"/>
    </row>
    <row r="2660" spans="3:4" x14ac:dyDescent="0.2">
      <c r="C2660" s="19"/>
      <c r="D2660" s="19"/>
    </row>
    <row r="2661" spans="3:4" x14ac:dyDescent="0.2">
      <c r="C2661" s="19"/>
      <c r="D2661" s="19"/>
    </row>
    <row r="2662" spans="3:4" x14ac:dyDescent="0.2">
      <c r="C2662" s="19"/>
      <c r="D2662" s="19"/>
    </row>
    <row r="2663" spans="3:4" x14ac:dyDescent="0.2">
      <c r="C2663" s="19"/>
      <c r="D2663" s="19"/>
    </row>
    <row r="2664" spans="3:4" x14ac:dyDescent="0.2">
      <c r="C2664" s="19"/>
      <c r="D2664" s="19"/>
    </row>
    <row r="2665" spans="3:4" x14ac:dyDescent="0.2">
      <c r="C2665" s="19"/>
      <c r="D2665" s="19"/>
    </row>
    <row r="2666" spans="3:4" x14ac:dyDescent="0.2">
      <c r="C2666" s="19"/>
      <c r="D2666" s="19"/>
    </row>
    <row r="2667" spans="3:4" x14ac:dyDescent="0.2">
      <c r="C2667" s="19"/>
      <c r="D2667" s="19"/>
    </row>
    <row r="2668" spans="3:4" x14ac:dyDescent="0.2">
      <c r="C2668" s="19"/>
      <c r="D2668" s="19"/>
    </row>
    <row r="2669" spans="3:4" x14ac:dyDescent="0.2">
      <c r="C2669" s="19"/>
      <c r="D2669" s="19"/>
    </row>
    <row r="2670" spans="3:4" x14ac:dyDescent="0.2">
      <c r="C2670" s="19"/>
      <c r="D2670" s="19"/>
    </row>
    <row r="2671" spans="3:4" x14ac:dyDescent="0.2">
      <c r="C2671" s="19"/>
      <c r="D2671" s="19"/>
    </row>
    <row r="2672" spans="3:4" x14ac:dyDescent="0.2">
      <c r="C2672" s="19"/>
      <c r="D2672" s="19"/>
    </row>
    <row r="2673" spans="3:4" x14ac:dyDescent="0.2">
      <c r="C2673" s="19"/>
      <c r="D2673" s="19"/>
    </row>
    <row r="2674" spans="3:4" x14ac:dyDescent="0.2">
      <c r="C2674" s="19"/>
      <c r="D2674" s="19"/>
    </row>
    <row r="2675" spans="3:4" x14ac:dyDescent="0.2">
      <c r="C2675" s="19"/>
      <c r="D2675" s="19"/>
    </row>
    <row r="2676" spans="3:4" x14ac:dyDescent="0.2">
      <c r="C2676" s="19"/>
      <c r="D2676" s="19"/>
    </row>
    <row r="2677" spans="3:4" x14ac:dyDescent="0.2">
      <c r="C2677" s="19"/>
      <c r="D2677" s="19"/>
    </row>
    <row r="2678" spans="3:4" x14ac:dyDescent="0.2">
      <c r="C2678" s="19"/>
      <c r="D2678" s="19"/>
    </row>
    <row r="2679" spans="3:4" x14ac:dyDescent="0.2">
      <c r="C2679" s="19"/>
      <c r="D2679" s="19"/>
    </row>
    <row r="2680" spans="3:4" x14ac:dyDescent="0.2">
      <c r="C2680" s="19"/>
      <c r="D2680" s="19"/>
    </row>
    <row r="2681" spans="3:4" x14ac:dyDescent="0.2">
      <c r="C2681" s="19"/>
      <c r="D2681" s="19"/>
    </row>
    <row r="2682" spans="3:4" x14ac:dyDescent="0.2">
      <c r="C2682" s="19"/>
      <c r="D2682" s="19"/>
    </row>
    <row r="2683" spans="3:4" x14ac:dyDescent="0.2">
      <c r="C2683" s="19"/>
      <c r="D2683" s="19"/>
    </row>
    <row r="2684" spans="3:4" x14ac:dyDescent="0.2">
      <c r="C2684" s="19"/>
      <c r="D2684" s="19"/>
    </row>
    <row r="2685" spans="3:4" x14ac:dyDescent="0.2">
      <c r="C2685" s="19"/>
      <c r="D2685" s="19"/>
    </row>
    <row r="2686" spans="3:4" x14ac:dyDescent="0.2">
      <c r="C2686" s="19"/>
      <c r="D2686" s="19"/>
    </row>
    <row r="2687" spans="3:4" x14ac:dyDescent="0.2">
      <c r="C2687" s="19"/>
      <c r="D2687" s="19"/>
    </row>
    <row r="2688" spans="3:4" x14ac:dyDescent="0.2">
      <c r="C2688" s="19"/>
      <c r="D2688" s="19"/>
    </row>
    <row r="2689" spans="3:4" x14ac:dyDescent="0.2">
      <c r="C2689" s="19"/>
      <c r="D2689" s="19"/>
    </row>
    <row r="2690" spans="3:4" x14ac:dyDescent="0.2">
      <c r="C2690" s="19"/>
      <c r="D2690" s="19"/>
    </row>
    <row r="2691" spans="3:4" x14ac:dyDescent="0.2">
      <c r="C2691" s="19"/>
      <c r="D2691" s="19"/>
    </row>
    <row r="2692" spans="3:4" x14ac:dyDescent="0.2">
      <c r="C2692" s="19"/>
      <c r="D2692" s="19"/>
    </row>
    <row r="2693" spans="3:4" x14ac:dyDescent="0.2">
      <c r="C2693" s="19"/>
      <c r="D2693" s="19"/>
    </row>
    <row r="2694" spans="3:4" x14ac:dyDescent="0.2">
      <c r="C2694" s="19"/>
      <c r="D2694" s="19"/>
    </row>
    <row r="2695" spans="3:4" x14ac:dyDescent="0.2">
      <c r="C2695" s="19"/>
      <c r="D2695" s="19"/>
    </row>
    <row r="2696" spans="3:4" x14ac:dyDescent="0.2">
      <c r="C2696" s="19"/>
      <c r="D2696" s="19"/>
    </row>
    <row r="2697" spans="3:4" x14ac:dyDescent="0.2">
      <c r="C2697" s="19"/>
      <c r="D2697" s="19"/>
    </row>
    <row r="2698" spans="3:4" x14ac:dyDescent="0.2">
      <c r="C2698" s="19"/>
      <c r="D2698" s="19"/>
    </row>
    <row r="2699" spans="3:4" x14ac:dyDescent="0.2">
      <c r="C2699" s="19"/>
      <c r="D2699" s="19"/>
    </row>
    <row r="2700" spans="3:4" x14ac:dyDescent="0.2">
      <c r="C2700" s="19"/>
      <c r="D2700" s="19"/>
    </row>
    <row r="2701" spans="3:4" x14ac:dyDescent="0.2">
      <c r="C2701" s="19"/>
      <c r="D2701" s="19"/>
    </row>
    <row r="2702" spans="3:4" x14ac:dyDescent="0.2">
      <c r="C2702" s="19"/>
      <c r="D2702" s="19"/>
    </row>
    <row r="2703" spans="3:4" x14ac:dyDescent="0.2">
      <c r="C2703" s="19"/>
      <c r="D2703" s="19"/>
    </row>
    <row r="2704" spans="3:4" x14ac:dyDescent="0.2">
      <c r="C2704" s="19"/>
      <c r="D2704" s="19"/>
    </row>
    <row r="2705" spans="3:4" x14ac:dyDescent="0.2">
      <c r="C2705" s="19"/>
      <c r="D2705" s="19"/>
    </row>
    <row r="2706" spans="3:4" x14ac:dyDescent="0.2">
      <c r="C2706" s="19"/>
      <c r="D2706" s="19"/>
    </row>
    <row r="2707" spans="3:4" x14ac:dyDescent="0.2">
      <c r="C2707" s="19"/>
      <c r="D2707" s="19"/>
    </row>
    <row r="2708" spans="3:4" x14ac:dyDescent="0.2">
      <c r="C2708" s="19"/>
      <c r="D2708" s="19"/>
    </row>
    <row r="2709" spans="3:4" x14ac:dyDescent="0.2">
      <c r="C2709" s="19"/>
      <c r="D2709" s="19"/>
    </row>
    <row r="2710" spans="3:4" x14ac:dyDescent="0.2">
      <c r="C2710" s="19"/>
      <c r="D2710" s="19"/>
    </row>
    <row r="2711" spans="3:4" x14ac:dyDescent="0.2">
      <c r="C2711" s="19"/>
      <c r="D2711" s="19"/>
    </row>
    <row r="2712" spans="3:4" x14ac:dyDescent="0.2">
      <c r="C2712" s="19"/>
      <c r="D2712" s="19"/>
    </row>
    <row r="2713" spans="3:4" x14ac:dyDescent="0.2">
      <c r="C2713" s="19"/>
      <c r="D2713" s="19"/>
    </row>
    <row r="2714" spans="3:4" x14ac:dyDescent="0.2">
      <c r="C2714" s="19"/>
      <c r="D2714" s="19"/>
    </row>
    <row r="2715" spans="3:4" x14ac:dyDescent="0.2">
      <c r="C2715" s="19"/>
      <c r="D2715" s="19"/>
    </row>
    <row r="2716" spans="3:4" x14ac:dyDescent="0.2">
      <c r="C2716" s="19"/>
      <c r="D2716" s="19"/>
    </row>
    <row r="2717" spans="3:4" x14ac:dyDescent="0.2">
      <c r="C2717" s="19"/>
      <c r="D2717" s="19"/>
    </row>
    <row r="2718" spans="3:4" x14ac:dyDescent="0.2">
      <c r="C2718" s="19"/>
      <c r="D2718" s="19"/>
    </row>
    <row r="2719" spans="3:4" x14ac:dyDescent="0.2">
      <c r="C2719" s="19"/>
      <c r="D2719" s="19"/>
    </row>
    <row r="2720" spans="3:4" x14ac:dyDescent="0.2">
      <c r="C2720" s="19"/>
      <c r="D2720" s="19"/>
    </row>
    <row r="2721" spans="3:4" x14ac:dyDescent="0.2">
      <c r="C2721" s="19"/>
      <c r="D2721" s="19"/>
    </row>
    <row r="2722" spans="3:4" x14ac:dyDescent="0.2">
      <c r="C2722" s="19"/>
      <c r="D2722" s="19"/>
    </row>
    <row r="2723" spans="3:4" x14ac:dyDescent="0.2">
      <c r="C2723" s="19"/>
      <c r="D2723" s="19"/>
    </row>
    <row r="2724" spans="3:4" x14ac:dyDescent="0.2">
      <c r="C2724" s="19"/>
      <c r="D2724" s="19"/>
    </row>
    <row r="2725" spans="3:4" x14ac:dyDescent="0.2">
      <c r="C2725" s="19"/>
      <c r="D2725" s="19"/>
    </row>
    <row r="2726" spans="3:4" x14ac:dyDescent="0.2">
      <c r="C2726" s="19"/>
      <c r="D2726" s="19"/>
    </row>
    <row r="2727" spans="3:4" x14ac:dyDescent="0.2">
      <c r="C2727" s="19"/>
      <c r="D2727" s="19"/>
    </row>
    <row r="2728" spans="3:4" x14ac:dyDescent="0.2">
      <c r="C2728" s="19"/>
      <c r="D2728" s="19"/>
    </row>
    <row r="2729" spans="3:4" x14ac:dyDescent="0.2">
      <c r="C2729" s="19"/>
      <c r="D2729" s="19"/>
    </row>
    <row r="2730" spans="3:4" x14ac:dyDescent="0.2">
      <c r="C2730" s="19"/>
      <c r="D2730" s="19"/>
    </row>
    <row r="2731" spans="3:4" x14ac:dyDescent="0.2">
      <c r="C2731" s="19"/>
      <c r="D2731" s="19"/>
    </row>
    <row r="2732" spans="3:4" x14ac:dyDescent="0.2">
      <c r="C2732" s="19"/>
      <c r="D2732" s="19"/>
    </row>
    <row r="2733" spans="3:4" x14ac:dyDescent="0.2">
      <c r="C2733" s="19"/>
      <c r="D2733" s="19"/>
    </row>
    <row r="2734" spans="3:4" x14ac:dyDescent="0.2">
      <c r="C2734" s="19"/>
      <c r="D2734" s="19"/>
    </row>
    <row r="2735" spans="3:4" x14ac:dyDescent="0.2">
      <c r="C2735" s="19"/>
      <c r="D2735" s="19"/>
    </row>
    <row r="2736" spans="3:4" x14ac:dyDescent="0.2">
      <c r="C2736" s="19"/>
      <c r="D2736" s="19"/>
    </row>
    <row r="2737" spans="3:4" x14ac:dyDescent="0.2">
      <c r="C2737" s="19"/>
      <c r="D2737" s="19"/>
    </row>
    <row r="2738" spans="3:4" x14ac:dyDescent="0.2">
      <c r="C2738" s="19"/>
      <c r="D2738" s="19"/>
    </row>
    <row r="2739" spans="3:4" x14ac:dyDescent="0.2">
      <c r="C2739" s="19"/>
      <c r="D2739" s="19"/>
    </row>
    <row r="2740" spans="3:4" x14ac:dyDescent="0.2">
      <c r="C2740" s="19"/>
      <c r="D2740" s="19"/>
    </row>
    <row r="2741" spans="3:4" x14ac:dyDescent="0.2">
      <c r="C2741" s="19"/>
      <c r="D2741" s="19"/>
    </row>
    <row r="2742" spans="3:4" x14ac:dyDescent="0.2">
      <c r="C2742" s="19"/>
      <c r="D2742" s="19"/>
    </row>
    <row r="2743" spans="3:4" x14ac:dyDescent="0.2">
      <c r="C2743" s="19"/>
      <c r="D2743" s="19"/>
    </row>
    <row r="2744" spans="3:4" x14ac:dyDescent="0.2">
      <c r="C2744" s="19"/>
      <c r="D2744" s="19"/>
    </row>
    <row r="2745" spans="3:4" x14ac:dyDescent="0.2">
      <c r="C2745" s="19"/>
      <c r="D2745" s="19"/>
    </row>
    <row r="2746" spans="3:4" x14ac:dyDescent="0.2">
      <c r="C2746" s="19"/>
      <c r="D2746" s="19"/>
    </row>
    <row r="2747" spans="3:4" x14ac:dyDescent="0.2">
      <c r="C2747" s="19"/>
      <c r="D2747" s="19"/>
    </row>
    <row r="2748" spans="3:4" x14ac:dyDescent="0.2">
      <c r="C2748" s="19"/>
      <c r="D2748" s="19"/>
    </row>
    <row r="2749" spans="3:4" x14ac:dyDescent="0.2">
      <c r="C2749" s="19"/>
      <c r="D2749" s="19"/>
    </row>
    <row r="2750" spans="3:4" x14ac:dyDescent="0.2">
      <c r="C2750" s="19"/>
      <c r="D2750" s="19"/>
    </row>
    <row r="2751" spans="3:4" x14ac:dyDescent="0.2">
      <c r="C2751" s="19"/>
      <c r="D2751" s="19"/>
    </row>
    <row r="2752" spans="3:4" x14ac:dyDescent="0.2">
      <c r="C2752" s="19"/>
      <c r="D2752" s="19"/>
    </row>
    <row r="2753" spans="3:4" x14ac:dyDescent="0.2">
      <c r="C2753" s="19"/>
      <c r="D2753" s="19"/>
    </row>
    <row r="2754" spans="3:4" x14ac:dyDescent="0.2">
      <c r="C2754" s="19"/>
      <c r="D2754" s="19"/>
    </row>
    <row r="2755" spans="3:4" x14ac:dyDescent="0.2">
      <c r="C2755" s="19"/>
      <c r="D2755" s="19"/>
    </row>
    <row r="2756" spans="3:4" x14ac:dyDescent="0.2">
      <c r="C2756" s="19"/>
      <c r="D2756" s="19"/>
    </row>
    <row r="2757" spans="3:4" x14ac:dyDescent="0.2">
      <c r="C2757" s="19"/>
      <c r="D2757" s="19"/>
    </row>
    <row r="2758" spans="3:4" x14ac:dyDescent="0.2">
      <c r="C2758" s="19"/>
      <c r="D2758" s="19"/>
    </row>
    <row r="2759" spans="3:4" x14ac:dyDescent="0.2">
      <c r="C2759" s="19"/>
      <c r="D2759" s="19"/>
    </row>
    <row r="2760" spans="3:4" x14ac:dyDescent="0.2">
      <c r="C2760" s="19"/>
      <c r="D2760" s="19"/>
    </row>
    <row r="2761" spans="3:4" x14ac:dyDescent="0.2">
      <c r="C2761" s="19"/>
      <c r="D2761" s="19"/>
    </row>
    <row r="2762" spans="3:4" x14ac:dyDescent="0.2">
      <c r="C2762" s="19"/>
      <c r="D2762" s="19"/>
    </row>
    <row r="2763" spans="3:4" x14ac:dyDescent="0.2">
      <c r="C2763" s="19"/>
      <c r="D2763" s="19"/>
    </row>
    <row r="2764" spans="3:4" x14ac:dyDescent="0.2">
      <c r="C2764" s="19"/>
      <c r="D2764" s="19"/>
    </row>
    <row r="2765" spans="3:4" x14ac:dyDescent="0.2">
      <c r="C2765" s="19"/>
      <c r="D2765" s="19"/>
    </row>
    <row r="2766" spans="3:4" x14ac:dyDescent="0.2">
      <c r="C2766" s="19"/>
      <c r="D2766" s="19"/>
    </row>
    <row r="2767" spans="3:4" x14ac:dyDescent="0.2">
      <c r="C2767" s="19"/>
      <c r="D2767" s="19"/>
    </row>
    <row r="2768" spans="3:4" x14ac:dyDescent="0.2">
      <c r="C2768" s="19"/>
      <c r="D2768" s="19"/>
    </row>
    <row r="2769" spans="3:4" x14ac:dyDescent="0.2">
      <c r="C2769" s="19"/>
      <c r="D2769" s="19"/>
    </row>
    <row r="2770" spans="3:4" x14ac:dyDescent="0.2">
      <c r="C2770" s="19"/>
      <c r="D2770" s="19"/>
    </row>
    <row r="2771" spans="3:4" x14ac:dyDescent="0.2">
      <c r="C2771" s="19"/>
      <c r="D2771" s="19"/>
    </row>
    <row r="2772" spans="3:4" x14ac:dyDescent="0.2">
      <c r="C2772" s="19"/>
      <c r="D2772" s="19"/>
    </row>
    <row r="2773" spans="3:4" x14ac:dyDescent="0.2">
      <c r="C2773" s="19"/>
      <c r="D2773" s="19"/>
    </row>
    <row r="2774" spans="3:4" x14ac:dyDescent="0.2">
      <c r="C2774" s="19"/>
      <c r="D2774" s="19"/>
    </row>
    <row r="2775" spans="3:4" x14ac:dyDescent="0.2">
      <c r="C2775" s="19"/>
      <c r="D2775" s="19"/>
    </row>
    <row r="2776" spans="3:4" x14ac:dyDescent="0.2">
      <c r="C2776" s="19"/>
      <c r="D2776" s="19"/>
    </row>
    <row r="2777" spans="3:4" x14ac:dyDescent="0.2">
      <c r="C2777" s="19"/>
      <c r="D2777" s="19"/>
    </row>
    <row r="2778" spans="3:4" x14ac:dyDescent="0.2">
      <c r="C2778" s="19"/>
      <c r="D2778" s="19"/>
    </row>
    <row r="2779" spans="3:4" x14ac:dyDescent="0.2">
      <c r="C2779" s="19"/>
      <c r="D2779" s="19"/>
    </row>
    <row r="2780" spans="3:4" x14ac:dyDescent="0.2">
      <c r="C2780" s="19"/>
      <c r="D2780" s="19"/>
    </row>
    <row r="2781" spans="3:4" x14ac:dyDescent="0.2">
      <c r="C2781" s="19"/>
      <c r="D2781" s="19"/>
    </row>
    <row r="2782" spans="3:4" x14ac:dyDescent="0.2">
      <c r="C2782" s="19"/>
      <c r="D2782" s="19"/>
    </row>
    <row r="2783" spans="3:4" x14ac:dyDescent="0.2">
      <c r="C2783" s="19"/>
      <c r="D2783" s="19"/>
    </row>
    <row r="2784" spans="3:4" x14ac:dyDescent="0.2">
      <c r="C2784" s="19"/>
      <c r="D2784" s="19"/>
    </row>
    <row r="2785" spans="3:4" x14ac:dyDescent="0.2">
      <c r="C2785" s="19"/>
      <c r="D2785" s="19"/>
    </row>
    <row r="2786" spans="3:4" x14ac:dyDescent="0.2">
      <c r="C2786" s="19"/>
      <c r="D2786" s="19"/>
    </row>
    <row r="2787" spans="3:4" x14ac:dyDescent="0.2">
      <c r="C2787" s="19"/>
      <c r="D2787" s="19"/>
    </row>
    <row r="2788" spans="3:4" x14ac:dyDescent="0.2">
      <c r="C2788" s="19"/>
      <c r="D2788" s="19"/>
    </row>
    <row r="2789" spans="3:4" x14ac:dyDescent="0.2">
      <c r="C2789" s="19"/>
      <c r="D2789" s="19"/>
    </row>
    <row r="2790" spans="3:4" x14ac:dyDescent="0.2">
      <c r="C2790" s="19"/>
      <c r="D2790" s="19"/>
    </row>
    <row r="2791" spans="3:4" x14ac:dyDescent="0.2">
      <c r="C2791" s="19"/>
      <c r="D2791" s="19"/>
    </row>
    <row r="2792" spans="3:4" x14ac:dyDescent="0.2">
      <c r="C2792" s="19"/>
      <c r="D2792" s="19"/>
    </row>
    <row r="2793" spans="3:4" x14ac:dyDescent="0.2">
      <c r="C2793" s="19"/>
      <c r="D2793" s="19"/>
    </row>
    <row r="2794" spans="3:4" x14ac:dyDescent="0.2">
      <c r="C2794" s="19"/>
      <c r="D2794" s="19"/>
    </row>
    <row r="2795" spans="3:4" x14ac:dyDescent="0.2">
      <c r="C2795" s="19"/>
      <c r="D2795" s="19"/>
    </row>
    <row r="2796" spans="3:4" x14ac:dyDescent="0.2">
      <c r="C2796" s="19"/>
      <c r="D2796" s="19"/>
    </row>
    <row r="2797" spans="3:4" x14ac:dyDescent="0.2">
      <c r="C2797" s="19"/>
      <c r="D2797" s="19"/>
    </row>
    <row r="2798" spans="3:4" x14ac:dyDescent="0.2">
      <c r="C2798" s="19"/>
      <c r="D2798" s="19"/>
    </row>
    <row r="2799" spans="3:4" x14ac:dyDescent="0.2">
      <c r="C2799" s="19"/>
      <c r="D2799" s="19"/>
    </row>
    <row r="2800" spans="3:4" x14ac:dyDescent="0.2">
      <c r="C2800" s="19"/>
      <c r="D2800" s="19"/>
    </row>
    <row r="2801" spans="3:4" x14ac:dyDescent="0.2">
      <c r="C2801" s="19"/>
      <c r="D2801" s="19"/>
    </row>
    <row r="2802" spans="3:4" x14ac:dyDescent="0.2">
      <c r="C2802" s="19"/>
      <c r="D2802" s="19"/>
    </row>
    <row r="2803" spans="3:4" x14ac:dyDescent="0.2">
      <c r="C2803" s="19"/>
      <c r="D2803" s="19"/>
    </row>
    <row r="2804" spans="3:4" x14ac:dyDescent="0.2">
      <c r="C2804" s="19"/>
      <c r="D2804" s="19"/>
    </row>
    <row r="2805" spans="3:4" x14ac:dyDescent="0.2">
      <c r="C2805" s="19"/>
      <c r="D2805" s="19"/>
    </row>
    <row r="2806" spans="3:4" x14ac:dyDescent="0.2">
      <c r="C2806" s="19"/>
      <c r="D2806" s="19"/>
    </row>
    <row r="2807" spans="3:4" x14ac:dyDescent="0.2">
      <c r="C2807" s="19"/>
      <c r="D2807" s="19"/>
    </row>
    <row r="2808" spans="3:4" x14ac:dyDescent="0.2">
      <c r="C2808" s="19"/>
      <c r="D2808" s="19"/>
    </row>
    <row r="2809" spans="3:4" x14ac:dyDescent="0.2">
      <c r="C2809" s="19"/>
      <c r="D2809" s="19"/>
    </row>
    <row r="2810" spans="3:4" x14ac:dyDescent="0.2">
      <c r="C2810" s="19"/>
      <c r="D2810" s="19"/>
    </row>
    <row r="2811" spans="3:4" x14ac:dyDescent="0.2">
      <c r="C2811" s="19"/>
      <c r="D2811" s="19"/>
    </row>
    <row r="2812" spans="3:4" x14ac:dyDescent="0.2">
      <c r="C2812" s="19"/>
      <c r="D2812" s="19"/>
    </row>
    <row r="2813" spans="3:4" x14ac:dyDescent="0.2">
      <c r="C2813" s="19"/>
      <c r="D2813" s="19"/>
    </row>
    <row r="2814" spans="3:4" x14ac:dyDescent="0.2">
      <c r="C2814" s="19"/>
      <c r="D2814" s="19"/>
    </row>
    <row r="2815" spans="3:4" x14ac:dyDescent="0.2">
      <c r="C2815" s="19"/>
      <c r="D2815" s="19"/>
    </row>
    <row r="2816" spans="3:4" x14ac:dyDescent="0.2">
      <c r="C2816" s="19"/>
      <c r="D2816" s="19"/>
    </row>
    <row r="2817" spans="3:4" x14ac:dyDescent="0.2">
      <c r="C2817" s="19"/>
      <c r="D2817" s="19"/>
    </row>
    <row r="2818" spans="3:4" x14ac:dyDescent="0.2">
      <c r="C2818" s="19"/>
      <c r="D2818" s="19"/>
    </row>
    <row r="2819" spans="3:4" x14ac:dyDescent="0.2">
      <c r="C2819" s="19"/>
      <c r="D2819" s="19"/>
    </row>
    <row r="2820" spans="3:4" x14ac:dyDescent="0.2">
      <c r="C2820" s="19"/>
      <c r="D2820" s="19"/>
    </row>
    <row r="2821" spans="3:4" x14ac:dyDescent="0.2">
      <c r="C2821" s="19"/>
      <c r="D2821" s="19"/>
    </row>
    <row r="2822" spans="3:4" x14ac:dyDescent="0.2">
      <c r="C2822" s="19"/>
      <c r="D2822" s="19"/>
    </row>
    <row r="2823" spans="3:4" x14ac:dyDescent="0.2">
      <c r="C2823" s="19"/>
      <c r="D2823" s="19"/>
    </row>
    <row r="2824" spans="3:4" x14ac:dyDescent="0.2">
      <c r="C2824" s="19"/>
      <c r="D2824" s="19"/>
    </row>
    <row r="2825" spans="3:4" x14ac:dyDescent="0.2">
      <c r="C2825" s="19"/>
      <c r="D2825" s="19"/>
    </row>
    <row r="2826" spans="3:4" x14ac:dyDescent="0.2">
      <c r="C2826" s="19"/>
      <c r="D2826" s="19"/>
    </row>
    <row r="2827" spans="3:4" x14ac:dyDescent="0.2">
      <c r="C2827" s="19"/>
      <c r="D2827" s="19"/>
    </row>
    <row r="2828" spans="3:4" x14ac:dyDescent="0.2">
      <c r="C2828" s="19"/>
      <c r="D2828" s="19"/>
    </row>
    <row r="2829" spans="3:4" x14ac:dyDescent="0.2">
      <c r="C2829" s="19"/>
      <c r="D2829" s="19"/>
    </row>
    <row r="2830" spans="3:4" x14ac:dyDescent="0.2">
      <c r="C2830" s="19"/>
      <c r="D2830" s="19"/>
    </row>
    <row r="2831" spans="3:4" x14ac:dyDescent="0.2">
      <c r="C2831" s="19"/>
      <c r="D2831" s="19"/>
    </row>
    <row r="2832" spans="3:4" x14ac:dyDescent="0.2">
      <c r="C2832" s="19"/>
      <c r="D2832" s="19"/>
    </row>
    <row r="2833" spans="3:4" x14ac:dyDescent="0.2">
      <c r="C2833" s="19"/>
      <c r="D2833" s="19"/>
    </row>
    <row r="2834" spans="3:4" x14ac:dyDescent="0.2">
      <c r="C2834" s="19"/>
      <c r="D2834" s="19"/>
    </row>
    <row r="2835" spans="3:4" x14ac:dyDescent="0.2">
      <c r="C2835" s="19"/>
      <c r="D2835" s="19"/>
    </row>
    <row r="2836" spans="3:4" x14ac:dyDescent="0.2">
      <c r="C2836" s="19"/>
      <c r="D2836" s="19"/>
    </row>
    <row r="2837" spans="3:4" x14ac:dyDescent="0.2">
      <c r="C2837" s="19"/>
      <c r="D2837" s="19"/>
    </row>
    <row r="2838" spans="3:4" x14ac:dyDescent="0.2">
      <c r="C2838" s="19"/>
      <c r="D2838" s="19"/>
    </row>
    <row r="2839" spans="3:4" x14ac:dyDescent="0.2">
      <c r="C2839" s="19"/>
      <c r="D2839" s="19"/>
    </row>
    <row r="2840" spans="3:4" x14ac:dyDescent="0.2">
      <c r="C2840" s="19"/>
      <c r="D2840" s="19"/>
    </row>
    <row r="2841" spans="3:4" x14ac:dyDescent="0.2">
      <c r="C2841" s="19"/>
      <c r="D2841" s="19"/>
    </row>
    <row r="2842" spans="3:4" x14ac:dyDescent="0.2">
      <c r="C2842" s="19"/>
      <c r="D2842" s="19"/>
    </row>
    <row r="2843" spans="3:4" x14ac:dyDescent="0.2">
      <c r="C2843" s="19"/>
      <c r="D2843" s="19"/>
    </row>
    <row r="2844" spans="3:4" x14ac:dyDescent="0.2">
      <c r="C2844" s="19"/>
      <c r="D2844" s="19"/>
    </row>
    <row r="2845" spans="3:4" x14ac:dyDescent="0.2">
      <c r="C2845" s="19"/>
      <c r="D2845" s="19"/>
    </row>
    <row r="2846" spans="3:4" x14ac:dyDescent="0.2">
      <c r="C2846" s="19"/>
      <c r="D2846" s="19"/>
    </row>
    <row r="2847" spans="3:4" x14ac:dyDescent="0.2">
      <c r="C2847" s="19"/>
      <c r="D2847" s="19"/>
    </row>
    <row r="2848" spans="3:4" x14ac:dyDescent="0.2">
      <c r="C2848" s="19"/>
      <c r="D2848" s="19"/>
    </row>
    <row r="2849" spans="3:4" x14ac:dyDescent="0.2">
      <c r="C2849" s="19"/>
      <c r="D2849" s="19"/>
    </row>
    <row r="2850" spans="3:4" x14ac:dyDescent="0.2">
      <c r="C2850" s="19"/>
      <c r="D2850" s="19"/>
    </row>
    <row r="2851" spans="3:4" x14ac:dyDescent="0.2">
      <c r="C2851" s="19"/>
      <c r="D2851" s="19"/>
    </row>
    <row r="2852" spans="3:4" x14ac:dyDescent="0.2">
      <c r="C2852" s="19"/>
      <c r="D2852" s="19"/>
    </row>
    <row r="2853" spans="3:4" x14ac:dyDescent="0.2">
      <c r="C2853" s="19"/>
      <c r="D2853" s="19"/>
    </row>
    <row r="2854" spans="3:4" x14ac:dyDescent="0.2">
      <c r="C2854" s="19"/>
      <c r="D2854" s="19"/>
    </row>
    <row r="2855" spans="3:4" x14ac:dyDescent="0.2">
      <c r="C2855" s="19"/>
      <c r="D2855" s="19"/>
    </row>
    <row r="2856" spans="3:4" x14ac:dyDescent="0.2">
      <c r="C2856" s="19"/>
      <c r="D2856" s="19"/>
    </row>
    <row r="2857" spans="3:4" x14ac:dyDescent="0.2">
      <c r="C2857" s="19"/>
      <c r="D2857" s="19"/>
    </row>
    <row r="2858" spans="3:4" x14ac:dyDescent="0.2">
      <c r="C2858" s="19"/>
      <c r="D2858" s="19"/>
    </row>
    <row r="2859" spans="3:4" x14ac:dyDescent="0.2">
      <c r="C2859" s="19"/>
      <c r="D2859" s="19"/>
    </row>
    <row r="2860" spans="3:4" x14ac:dyDescent="0.2">
      <c r="C2860" s="19"/>
      <c r="D2860" s="19"/>
    </row>
    <row r="2861" spans="3:4" x14ac:dyDescent="0.2">
      <c r="C2861" s="19"/>
      <c r="D2861" s="19"/>
    </row>
    <row r="2862" spans="3:4" x14ac:dyDescent="0.2">
      <c r="C2862" s="19"/>
      <c r="D2862" s="19"/>
    </row>
    <row r="2863" spans="3:4" x14ac:dyDescent="0.2">
      <c r="C2863" s="19"/>
      <c r="D2863" s="19"/>
    </row>
    <row r="2864" spans="3:4" x14ac:dyDescent="0.2">
      <c r="C2864" s="19"/>
      <c r="D2864" s="19"/>
    </row>
    <row r="2865" spans="3:4" x14ac:dyDescent="0.2">
      <c r="C2865" s="19"/>
      <c r="D2865" s="19"/>
    </row>
    <row r="2866" spans="3:4" x14ac:dyDescent="0.2">
      <c r="C2866" s="19"/>
      <c r="D2866" s="19"/>
    </row>
    <row r="2867" spans="3:4" x14ac:dyDescent="0.2">
      <c r="C2867" s="19"/>
      <c r="D2867" s="19"/>
    </row>
    <row r="2868" spans="3:4" x14ac:dyDescent="0.2">
      <c r="C2868" s="19"/>
      <c r="D2868" s="19"/>
    </row>
    <row r="2869" spans="3:4" x14ac:dyDescent="0.2">
      <c r="C2869" s="19"/>
      <c r="D2869" s="19"/>
    </row>
    <row r="2870" spans="3:4" x14ac:dyDescent="0.2">
      <c r="C2870" s="19"/>
      <c r="D2870" s="19"/>
    </row>
    <row r="2871" spans="3:4" x14ac:dyDescent="0.2">
      <c r="C2871" s="19"/>
      <c r="D2871" s="19"/>
    </row>
    <row r="2872" spans="3:4" x14ac:dyDescent="0.2">
      <c r="C2872" s="19"/>
      <c r="D2872" s="19"/>
    </row>
    <row r="2873" spans="3:4" x14ac:dyDescent="0.2">
      <c r="C2873" s="19"/>
      <c r="D2873" s="19"/>
    </row>
    <row r="2874" spans="3:4" x14ac:dyDescent="0.2">
      <c r="C2874" s="19"/>
      <c r="D2874" s="19"/>
    </row>
    <row r="2875" spans="3:4" x14ac:dyDescent="0.2">
      <c r="C2875" s="19"/>
      <c r="D2875" s="19"/>
    </row>
    <row r="2876" spans="3:4" x14ac:dyDescent="0.2">
      <c r="C2876" s="19"/>
      <c r="D2876" s="19"/>
    </row>
    <row r="2877" spans="3:4" x14ac:dyDescent="0.2">
      <c r="C2877" s="19"/>
      <c r="D2877" s="19"/>
    </row>
    <row r="2878" spans="3:4" x14ac:dyDescent="0.2">
      <c r="C2878" s="19"/>
      <c r="D2878" s="19"/>
    </row>
    <row r="2879" spans="3:4" x14ac:dyDescent="0.2">
      <c r="C2879" s="19"/>
      <c r="D2879" s="19"/>
    </row>
    <row r="2880" spans="3:4" x14ac:dyDescent="0.2">
      <c r="C2880" s="19"/>
      <c r="D2880" s="19"/>
    </row>
    <row r="2881" spans="3:4" x14ac:dyDescent="0.2">
      <c r="C2881" s="19"/>
      <c r="D2881" s="19"/>
    </row>
    <row r="2882" spans="3:4" x14ac:dyDescent="0.2">
      <c r="C2882" s="19"/>
      <c r="D2882" s="19"/>
    </row>
    <row r="2883" spans="3:4" x14ac:dyDescent="0.2">
      <c r="C2883" s="19"/>
      <c r="D2883" s="19"/>
    </row>
    <row r="2884" spans="3:4" x14ac:dyDescent="0.2">
      <c r="C2884" s="19"/>
      <c r="D2884" s="19"/>
    </row>
    <row r="2885" spans="3:4" x14ac:dyDescent="0.2">
      <c r="C2885" s="19"/>
      <c r="D2885" s="19"/>
    </row>
    <row r="2886" spans="3:4" x14ac:dyDescent="0.2">
      <c r="C2886" s="19"/>
      <c r="D2886" s="19"/>
    </row>
    <row r="2887" spans="3:4" x14ac:dyDescent="0.2">
      <c r="C2887" s="19"/>
      <c r="D2887" s="19"/>
    </row>
    <row r="2888" spans="3:4" x14ac:dyDescent="0.2">
      <c r="C2888" s="19"/>
      <c r="D2888" s="19"/>
    </row>
    <row r="2889" spans="3:4" x14ac:dyDescent="0.2">
      <c r="C2889" s="19"/>
      <c r="D2889" s="19"/>
    </row>
    <row r="2890" spans="3:4" x14ac:dyDescent="0.2">
      <c r="C2890" s="19"/>
      <c r="D2890" s="19"/>
    </row>
    <row r="2891" spans="3:4" x14ac:dyDescent="0.2">
      <c r="C2891" s="19"/>
      <c r="D2891" s="19"/>
    </row>
    <row r="2892" spans="3:4" x14ac:dyDescent="0.2">
      <c r="C2892" s="19"/>
      <c r="D2892" s="19"/>
    </row>
    <row r="2893" spans="3:4" x14ac:dyDescent="0.2">
      <c r="C2893" s="19"/>
      <c r="D2893" s="19"/>
    </row>
    <row r="2894" spans="3:4" x14ac:dyDescent="0.2">
      <c r="C2894" s="19"/>
      <c r="D2894" s="19"/>
    </row>
    <row r="2895" spans="3:4" x14ac:dyDescent="0.2">
      <c r="C2895" s="19"/>
      <c r="D2895" s="19"/>
    </row>
    <row r="2896" spans="3:4" x14ac:dyDescent="0.2">
      <c r="C2896" s="19"/>
      <c r="D2896" s="19"/>
    </row>
    <row r="2897" spans="3:4" x14ac:dyDescent="0.2">
      <c r="C2897" s="19"/>
      <c r="D2897" s="19"/>
    </row>
    <row r="2898" spans="3:4" x14ac:dyDescent="0.2">
      <c r="C2898" s="19"/>
      <c r="D2898" s="19"/>
    </row>
    <row r="2899" spans="3:4" x14ac:dyDescent="0.2">
      <c r="C2899" s="19"/>
      <c r="D2899" s="19"/>
    </row>
    <row r="2900" spans="3:4" x14ac:dyDescent="0.2">
      <c r="C2900" s="19"/>
      <c r="D2900" s="19"/>
    </row>
    <row r="2901" spans="3:4" x14ac:dyDescent="0.2">
      <c r="C2901" s="19"/>
      <c r="D2901" s="19"/>
    </row>
    <row r="2902" spans="3:4" x14ac:dyDescent="0.2">
      <c r="C2902" s="19"/>
      <c r="D2902" s="19"/>
    </row>
    <row r="2903" spans="3:4" x14ac:dyDescent="0.2">
      <c r="C2903" s="19"/>
      <c r="D2903" s="19"/>
    </row>
    <row r="2904" spans="3:4" x14ac:dyDescent="0.2">
      <c r="C2904" s="19"/>
      <c r="D2904" s="19"/>
    </row>
    <row r="2905" spans="3:4" x14ac:dyDescent="0.2">
      <c r="C2905" s="19"/>
      <c r="D2905" s="19"/>
    </row>
    <row r="2906" spans="3:4" x14ac:dyDescent="0.2">
      <c r="C2906" s="19"/>
      <c r="D2906" s="19"/>
    </row>
    <row r="2907" spans="3:4" x14ac:dyDescent="0.2">
      <c r="C2907" s="19"/>
      <c r="D2907" s="19"/>
    </row>
    <row r="2908" spans="3:4" x14ac:dyDescent="0.2">
      <c r="C2908" s="19"/>
      <c r="D2908" s="19"/>
    </row>
    <row r="2909" spans="3:4" x14ac:dyDescent="0.2">
      <c r="C2909" s="19"/>
      <c r="D2909" s="19"/>
    </row>
    <row r="2910" spans="3:4" x14ac:dyDescent="0.2">
      <c r="C2910" s="19"/>
      <c r="D2910" s="19"/>
    </row>
    <row r="2911" spans="3:4" x14ac:dyDescent="0.2">
      <c r="C2911" s="19"/>
      <c r="D2911" s="19"/>
    </row>
    <row r="2912" spans="3:4" x14ac:dyDescent="0.2">
      <c r="C2912" s="19"/>
      <c r="D2912" s="19"/>
    </row>
    <row r="2913" spans="3:4" x14ac:dyDescent="0.2">
      <c r="C2913" s="19"/>
      <c r="D2913" s="19"/>
    </row>
    <row r="2914" spans="3:4" x14ac:dyDescent="0.2">
      <c r="C2914" s="19"/>
      <c r="D2914" s="19"/>
    </row>
    <row r="2915" spans="3:4" x14ac:dyDescent="0.2">
      <c r="C2915" s="19"/>
      <c r="D2915" s="19"/>
    </row>
    <row r="2916" spans="3:4" x14ac:dyDescent="0.2">
      <c r="C2916" s="19"/>
      <c r="D2916" s="19"/>
    </row>
    <row r="2917" spans="3:4" x14ac:dyDescent="0.2">
      <c r="C2917" s="19"/>
      <c r="D2917" s="19"/>
    </row>
    <row r="2918" spans="3:4" x14ac:dyDescent="0.2">
      <c r="C2918" s="19"/>
      <c r="D2918" s="19"/>
    </row>
    <row r="2919" spans="3:4" x14ac:dyDescent="0.2">
      <c r="C2919" s="19"/>
      <c r="D2919" s="19"/>
    </row>
    <row r="2920" spans="3:4" x14ac:dyDescent="0.2">
      <c r="C2920" s="19"/>
      <c r="D2920" s="19"/>
    </row>
    <row r="2921" spans="3:4" x14ac:dyDescent="0.2">
      <c r="C2921" s="19"/>
      <c r="D2921" s="19"/>
    </row>
    <row r="2922" spans="3:4" x14ac:dyDescent="0.2">
      <c r="C2922" s="19"/>
      <c r="D2922" s="19"/>
    </row>
    <row r="2923" spans="3:4" x14ac:dyDescent="0.2">
      <c r="C2923" s="19"/>
      <c r="D2923" s="19"/>
    </row>
    <row r="2924" spans="3:4" x14ac:dyDescent="0.2">
      <c r="C2924" s="19"/>
      <c r="D2924" s="19"/>
    </row>
    <row r="2925" spans="3:4" x14ac:dyDescent="0.2">
      <c r="C2925" s="19"/>
      <c r="D2925" s="19"/>
    </row>
    <row r="2926" spans="3:4" x14ac:dyDescent="0.2">
      <c r="C2926" s="19"/>
      <c r="D2926" s="19"/>
    </row>
    <row r="2927" spans="3:4" x14ac:dyDescent="0.2">
      <c r="C2927" s="19"/>
      <c r="D2927" s="19"/>
    </row>
    <row r="2928" spans="3:4" x14ac:dyDescent="0.2">
      <c r="C2928" s="19"/>
      <c r="D2928" s="19"/>
    </row>
    <row r="2929" spans="3:4" x14ac:dyDescent="0.2">
      <c r="C2929" s="19"/>
      <c r="D2929" s="19"/>
    </row>
    <row r="2930" spans="3:4" x14ac:dyDescent="0.2">
      <c r="C2930" s="19"/>
      <c r="D2930" s="19"/>
    </row>
    <row r="2931" spans="3:4" x14ac:dyDescent="0.2">
      <c r="C2931" s="19"/>
      <c r="D2931" s="19"/>
    </row>
    <row r="2932" spans="3:4" x14ac:dyDescent="0.2">
      <c r="C2932" s="19"/>
      <c r="D2932" s="19"/>
    </row>
    <row r="2933" spans="3:4" x14ac:dyDescent="0.2">
      <c r="C2933" s="19"/>
      <c r="D2933" s="19"/>
    </row>
    <row r="2934" spans="3:4" x14ac:dyDescent="0.2">
      <c r="C2934" s="19"/>
      <c r="D2934" s="19"/>
    </row>
    <row r="2935" spans="3:4" x14ac:dyDescent="0.2">
      <c r="C2935" s="19"/>
      <c r="D2935" s="19"/>
    </row>
    <row r="2936" spans="3:4" x14ac:dyDescent="0.2">
      <c r="C2936" s="19"/>
      <c r="D2936" s="19"/>
    </row>
    <row r="2937" spans="3:4" x14ac:dyDescent="0.2">
      <c r="C2937" s="19"/>
      <c r="D2937" s="19"/>
    </row>
    <row r="2938" spans="3:4" x14ac:dyDescent="0.2">
      <c r="C2938" s="19"/>
      <c r="D2938" s="19"/>
    </row>
    <row r="2939" spans="3:4" x14ac:dyDescent="0.2">
      <c r="C2939" s="19"/>
      <c r="D2939" s="19"/>
    </row>
    <row r="2940" spans="3:4" x14ac:dyDescent="0.2">
      <c r="C2940" s="19"/>
      <c r="D2940" s="19"/>
    </row>
    <row r="2941" spans="3:4" x14ac:dyDescent="0.2">
      <c r="C2941" s="19"/>
      <c r="D2941" s="19"/>
    </row>
    <row r="2942" spans="3:4" x14ac:dyDescent="0.2">
      <c r="C2942" s="19"/>
      <c r="D2942" s="19"/>
    </row>
    <row r="2943" spans="3:4" x14ac:dyDescent="0.2">
      <c r="C2943" s="19"/>
      <c r="D2943" s="19"/>
    </row>
    <row r="2944" spans="3:4" x14ac:dyDescent="0.2">
      <c r="C2944" s="19"/>
      <c r="D2944" s="19"/>
    </row>
    <row r="2945" spans="3:4" x14ac:dyDescent="0.2">
      <c r="C2945" s="19"/>
      <c r="D2945" s="19"/>
    </row>
    <row r="2946" spans="3:4" x14ac:dyDescent="0.2">
      <c r="C2946" s="19"/>
      <c r="D2946" s="19"/>
    </row>
    <row r="2947" spans="3:4" x14ac:dyDescent="0.2">
      <c r="C2947" s="19"/>
      <c r="D2947" s="19"/>
    </row>
    <row r="2948" spans="3:4" x14ac:dyDescent="0.2">
      <c r="C2948" s="19"/>
      <c r="D2948" s="19"/>
    </row>
    <row r="2949" spans="3:4" x14ac:dyDescent="0.2">
      <c r="C2949" s="19"/>
      <c r="D2949" s="19"/>
    </row>
    <row r="2950" spans="3:4" x14ac:dyDescent="0.2">
      <c r="C2950" s="19"/>
      <c r="D2950" s="19"/>
    </row>
    <row r="2951" spans="3:4" x14ac:dyDescent="0.2">
      <c r="C2951" s="19"/>
      <c r="D2951" s="19"/>
    </row>
    <row r="2952" spans="3:4" x14ac:dyDescent="0.2">
      <c r="C2952" s="19"/>
      <c r="D2952" s="19"/>
    </row>
    <row r="2953" spans="3:4" x14ac:dyDescent="0.2">
      <c r="C2953" s="19"/>
      <c r="D2953" s="19"/>
    </row>
    <row r="2954" spans="3:4" x14ac:dyDescent="0.2">
      <c r="C2954" s="19"/>
      <c r="D2954" s="19"/>
    </row>
    <row r="2955" spans="3:4" x14ac:dyDescent="0.2">
      <c r="C2955" s="19"/>
      <c r="D2955" s="19"/>
    </row>
    <row r="2956" spans="3:4" x14ac:dyDescent="0.2">
      <c r="C2956" s="19"/>
      <c r="D2956" s="19"/>
    </row>
    <row r="2957" spans="3:4" x14ac:dyDescent="0.2">
      <c r="C2957" s="19"/>
      <c r="D2957" s="19"/>
    </row>
    <row r="2958" spans="3:4" x14ac:dyDescent="0.2">
      <c r="C2958" s="19"/>
      <c r="D2958" s="19"/>
    </row>
    <row r="2959" spans="3:4" x14ac:dyDescent="0.2">
      <c r="C2959" s="19"/>
      <c r="D2959" s="19"/>
    </row>
    <row r="2960" spans="3:4" x14ac:dyDescent="0.2">
      <c r="C2960" s="19"/>
      <c r="D2960" s="19"/>
    </row>
    <row r="2961" spans="3:4" x14ac:dyDescent="0.2">
      <c r="C2961" s="19"/>
      <c r="D2961" s="19"/>
    </row>
    <row r="2962" spans="3:4" x14ac:dyDescent="0.2">
      <c r="C2962" s="19"/>
      <c r="D2962" s="19"/>
    </row>
    <row r="2963" spans="3:4" x14ac:dyDescent="0.2">
      <c r="C2963" s="19"/>
      <c r="D2963" s="19"/>
    </row>
    <row r="2964" spans="3:4" x14ac:dyDescent="0.2">
      <c r="C2964" s="19"/>
      <c r="D2964" s="19"/>
    </row>
    <row r="2965" spans="3:4" x14ac:dyDescent="0.2">
      <c r="C2965" s="19"/>
      <c r="D2965" s="19"/>
    </row>
    <row r="2966" spans="3:4" x14ac:dyDescent="0.2">
      <c r="C2966" s="19"/>
      <c r="D2966" s="19"/>
    </row>
    <row r="2967" spans="3:4" x14ac:dyDescent="0.2">
      <c r="C2967" s="19"/>
      <c r="D2967" s="19"/>
    </row>
    <row r="2968" spans="3:4" x14ac:dyDescent="0.2">
      <c r="C2968" s="19"/>
      <c r="D2968" s="19"/>
    </row>
    <row r="2969" spans="3:4" x14ac:dyDescent="0.2">
      <c r="C2969" s="19"/>
      <c r="D2969" s="19"/>
    </row>
    <row r="2970" spans="3:4" x14ac:dyDescent="0.2">
      <c r="C2970" s="19"/>
      <c r="D2970" s="19"/>
    </row>
    <row r="2971" spans="3:4" x14ac:dyDescent="0.2">
      <c r="C2971" s="19"/>
      <c r="D2971" s="19"/>
    </row>
    <row r="2972" spans="3:4" x14ac:dyDescent="0.2">
      <c r="C2972" s="19"/>
      <c r="D2972" s="19"/>
    </row>
    <row r="2973" spans="3:4" x14ac:dyDescent="0.2">
      <c r="C2973" s="19"/>
      <c r="D2973" s="19"/>
    </row>
    <row r="2974" spans="3:4" x14ac:dyDescent="0.2">
      <c r="C2974" s="19"/>
      <c r="D2974" s="19"/>
    </row>
    <row r="2975" spans="3:4" x14ac:dyDescent="0.2">
      <c r="C2975" s="19"/>
      <c r="D2975" s="19"/>
    </row>
    <row r="2976" spans="3:4" x14ac:dyDescent="0.2">
      <c r="C2976" s="19"/>
      <c r="D2976" s="19"/>
    </row>
    <row r="2977" spans="3:4" x14ac:dyDescent="0.2">
      <c r="C2977" s="19"/>
      <c r="D2977" s="19"/>
    </row>
    <row r="2978" spans="3:4" x14ac:dyDescent="0.2">
      <c r="C2978" s="19"/>
      <c r="D2978" s="19"/>
    </row>
    <row r="2979" spans="3:4" x14ac:dyDescent="0.2">
      <c r="C2979" s="19"/>
      <c r="D2979" s="19"/>
    </row>
    <row r="2980" spans="3:4" x14ac:dyDescent="0.2">
      <c r="C2980" s="19"/>
      <c r="D2980" s="19"/>
    </row>
    <row r="2981" spans="3:4" x14ac:dyDescent="0.2">
      <c r="C2981" s="19"/>
      <c r="D2981" s="19"/>
    </row>
    <row r="2982" spans="3:4" x14ac:dyDescent="0.2">
      <c r="C2982" s="19"/>
      <c r="D2982" s="19"/>
    </row>
    <row r="2983" spans="3:4" x14ac:dyDescent="0.2">
      <c r="C2983" s="19"/>
      <c r="D2983" s="19"/>
    </row>
    <row r="2984" spans="3:4" x14ac:dyDescent="0.2">
      <c r="C2984" s="19"/>
      <c r="D2984" s="19"/>
    </row>
    <row r="2985" spans="3:4" x14ac:dyDescent="0.2">
      <c r="C2985" s="19"/>
      <c r="D2985" s="19"/>
    </row>
    <row r="2986" spans="3:4" x14ac:dyDescent="0.2">
      <c r="C2986" s="19"/>
      <c r="D2986" s="19"/>
    </row>
    <row r="2987" spans="3:4" x14ac:dyDescent="0.2">
      <c r="C2987" s="19"/>
      <c r="D2987" s="19"/>
    </row>
    <row r="2988" spans="3:4" x14ac:dyDescent="0.2">
      <c r="C2988" s="19"/>
      <c r="D2988" s="19"/>
    </row>
    <row r="2989" spans="3:4" x14ac:dyDescent="0.2">
      <c r="C2989" s="19"/>
      <c r="D2989" s="19"/>
    </row>
    <row r="2990" spans="3:4" x14ac:dyDescent="0.2">
      <c r="C2990" s="19"/>
      <c r="D2990" s="19"/>
    </row>
    <row r="2991" spans="3:4" x14ac:dyDescent="0.2">
      <c r="C2991" s="19"/>
      <c r="D2991" s="19"/>
    </row>
    <row r="2992" spans="3:4" x14ac:dyDescent="0.2">
      <c r="C2992" s="19"/>
      <c r="D2992" s="19"/>
    </row>
    <row r="2993" spans="3:4" x14ac:dyDescent="0.2">
      <c r="C2993" s="19"/>
      <c r="D2993" s="19"/>
    </row>
    <row r="2994" spans="3:4" x14ac:dyDescent="0.2">
      <c r="C2994" s="19"/>
      <c r="D2994" s="19"/>
    </row>
    <row r="2995" spans="3:4" x14ac:dyDescent="0.2">
      <c r="C2995" s="19"/>
      <c r="D2995" s="19"/>
    </row>
    <row r="2996" spans="3:4" x14ac:dyDescent="0.2">
      <c r="C2996" s="19"/>
      <c r="D2996" s="19"/>
    </row>
    <row r="2997" spans="3:4" x14ac:dyDescent="0.2">
      <c r="C2997" s="19"/>
      <c r="D2997" s="19"/>
    </row>
    <row r="2998" spans="3:4" x14ac:dyDescent="0.2">
      <c r="C2998" s="19"/>
      <c r="D2998" s="19"/>
    </row>
    <row r="2999" spans="3:4" x14ac:dyDescent="0.2">
      <c r="C2999" s="19"/>
      <c r="D2999" s="19"/>
    </row>
    <row r="3000" spans="3:4" x14ac:dyDescent="0.2">
      <c r="C3000" s="19"/>
      <c r="D3000" s="19"/>
    </row>
    <row r="3001" spans="3:4" x14ac:dyDescent="0.2">
      <c r="C3001" s="19"/>
      <c r="D3001" s="19"/>
    </row>
    <row r="3002" spans="3:4" x14ac:dyDescent="0.2">
      <c r="C3002" s="19"/>
      <c r="D3002" s="19"/>
    </row>
    <row r="3003" spans="3:4" x14ac:dyDescent="0.2">
      <c r="C3003" s="19"/>
      <c r="D3003" s="19"/>
    </row>
    <row r="3004" spans="3:4" x14ac:dyDescent="0.2">
      <c r="C3004" s="19"/>
      <c r="D3004" s="19"/>
    </row>
    <row r="3005" spans="3:4" x14ac:dyDescent="0.2">
      <c r="C3005" s="19"/>
      <c r="D3005" s="19"/>
    </row>
    <row r="3006" spans="3:4" x14ac:dyDescent="0.2">
      <c r="C3006" s="19"/>
      <c r="D3006" s="19"/>
    </row>
    <row r="3007" spans="3:4" x14ac:dyDescent="0.2">
      <c r="C3007" s="19"/>
      <c r="D3007" s="19"/>
    </row>
    <row r="3008" spans="3:4" x14ac:dyDescent="0.2">
      <c r="C3008" s="19"/>
      <c r="D3008" s="19"/>
    </row>
    <row r="3009" spans="3:4" x14ac:dyDescent="0.2">
      <c r="C3009" s="19"/>
      <c r="D3009" s="19"/>
    </row>
    <row r="3010" spans="3:4" x14ac:dyDescent="0.2">
      <c r="C3010" s="19"/>
      <c r="D3010" s="19"/>
    </row>
    <row r="3011" spans="3:4" x14ac:dyDescent="0.2">
      <c r="C3011" s="19"/>
      <c r="D3011" s="19"/>
    </row>
    <row r="3012" spans="3:4" x14ac:dyDescent="0.2">
      <c r="C3012" s="19"/>
      <c r="D3012" s="19"/>
    </row>
    <row r="3013" spans="3:4" x14ac:dyDescent="0.2">
      <c r="C3013" s="19"/>
      <c r="D3013" s="19"/>
    </row>
    <row r="3014" spans="3:4" x14ac:dyDescent="0.2">
      <c r="C3014" s="19"/>
      <c r="D3014" s="19"/>
    </row>
    <row r="3015" spans="3:4" x14ac:dyDescent="0.2">
      <c r="C3015" s="19"/>
      <c r="D3015" s="19"/>
    </row>
    <row r="3016" spans="3:4" x14ac:dyDescent="0.2">
      <c r="C3016" s="19"/>
      <c r="D3016" s="19"/>
    </row>
    <row r="3017" spans="3:4" x14ac:dyDescent="0.2">
      <c r="C3017" s="19"/>
      <c r="D3017" s="19"/>
    </row>
    <row r="3018" spans="3:4" x14ac:dyDescent="0.2">
      <c r="C3018" s="19"/>
      <c r="D3018" s="19"/>
    </row>
    <row r="3019" spans="3:4" x14ac:dyDescent="0.2">
      <c r="C3019" s="19"/>
      <c r="D3019" s="19"/>
    </row>
    <row r="3020" spans="3:4" x14ac:dyDescent="0.2">
      <c r="C3020" s="19"/>
      <c r="D3020" s="19"/>
    </row>
    <row r="3021" spans="3:4" x14ac:dyDescent="0.2">
      <c r="C3021" s="19"/>
      <c r="D3021" s="19"/>
    </row>
    <row r="3022" spans="3:4" x14ac:dyDescent="0.2">
      <c r="C3022" s="19"/>
      <c r="D3022" s="19"/>
    </row>
    <row r="3023" spans="3:4" x14ac:dyDescent="0.2">
      <c r="C3023" s="19"/>
      <c r="D3023" s="19"/>
    </row>
    <row r="3024" spans="3:4" x14ac:dyDescent="0.2">
      <c r="C3024" s="19"/>
      <c r="D3024" s="19"/>
    </row>
    <row r="3025" spans="3:4" x14ac:dyDescent="0.2">
      <c r="C3025" s="19"/>
      <c r="D3025" s="19"/>
    </row>
    <row r="3026" spans="3:4" x14ac:dyDescent="0.2">
      <c r="C3026" s="19"/>
      <c r="D3026" s="19"/>
    </row>
    <row r="3027" spans="3:4" x14ac:dyDescent="0.2">
      <c r="C3027" s="19"/>
      <c r="D3027" s="19"/>
    </row>
    <row r="3028" spans="3:4" x14ac:dyDescent="0.2">
      <c r="C3028" s="19"/>
      <c r="D3028" s="19"/>
    </row>
    <row r="3029" spans="3:4" x14ac:dyDescent="0.2">
      <c r="C3029" s="19"/>
      <c r="D3029" s="19"/>
    </row>
    <row r="3030" spans="3:4" x14ac:dyDescent="0.2">
      <c r="C3030" s="19"/>
      <c r="D3030" s="19"/>
    </row>
    <row r="3031" spans="3:4" x14ac:dyDescent="0.2">
      <c r="C3031" s="19"/>
      <c r="D3031" s="19"/>
    </row>
    <row r="3032" spans="3:4" x14ac:dyDescent="0.2">
      <c r="C3032" s="19"/>
      <c r="D3032" s="19"/>
    </row>
    <row r="3033" spans="3:4" x14ac:dyDescent="0.2">
      <c r="C3033" s="19"/>
      <c r="D3033" s="19"/>
    </row>
    <row r="3034" spans="3:4" x14ac:dyDescent="0.2">
      <c r="C3034" s="19"/>
      <c r="D3034" s="19"/>
    </row>
    <row r="3035" spans="3:4" x14ac:dyDescent="0.2">
      <c r="C3035" s="19"/>
      <c r="D3035" s="19"/>
    </row>
    <row r="3036" spans="3:4" x14ac:dyDescent="0.2">
      <c r="C3036" s="19"/>
      <c r="D3036" s="19"/>
    </row>
    <row r="3037" spans="3:4" x14ac:dyDescent="0.2">
      <c r="C3037" s="19"/>
      <c r="D3037" s="19"/>
    </row>
    <row r="3038" spans="3:4" x14ac:dyDescent="0.2">
      <c r="C3038" s="19"/>
      <c r="D3038" s="19"/>
    </row>
    <row r="3039" spans="3:4" x14ac:dyDescent="0.2">
      <c r="C3039" s="19"/>
      <c r="D3039" s="19"/>
    </row>
    <row r="3040" spans="3:4" x14ac:dyDescent="0.2">
      <c r="C3040" s="19"/>
      <c r="D3040" s="19"/>
    </row>
    <row r="3041" spans="3:4" x14ac:dyDescent="0.2">
      <c r="C3041" s="19"/>
      <c r="D3041" s="19"/>
    </row>
    <row r="3042" spans="3:4" x14ac:dyDescent="0.2">
      <c r="C3042" s="19"/>
      <c r="D3042" s="19"/>
    </row>
    <row r="3043" spans="3:4" x14ac:dyDescent="0.2">
      <c r="C3043" s="19"/>
      <c r="D3043" s="19"/>
    </row>
    <row r="3044" spans="3:4" x14ac:dyDescent="0.2">
      <c r="C3044" s="19"/>
      <c r="D3044" s="19"/>
    </row>
    <row r="3045" spans="3:4" x14ac:dyDescent="0.2">
      <c r="C3045" s="19"/>
      <c r="D3045" s="19"/>
    </row>
    <row r="3046" spans="3:4" x14ac:dyDescent="0.2">
      <c r="C3046" s="19"/>
      <c r="D3046" s="19"/>
    </row>
    <row r="3047" spans="3:4" x14ac:dyDescent="0.2">
      <c r="C3047" s="19"/>
      <c r="D3047" s="19"/>
    </row>
    <row r="3048" spans="3:4" x14ac:dyDescent="0.2">
      <c r="C3048" s="19"/>
      <c r="D3048" s="19"/>
    </row>
    <row r="3049" spans="3:4" x14ac:dyDescent="0.2">
      <c r="C3049" s="19"/>
      <c r="D3049" s="19"/>
    </row>
    <row r="3050" spans="3:4" x14ac:dyDescent="0.2">
      <c r="C3050" s="19"/>
      <c r="D3050" s="19"/>
    </row>
    <row r="3051" spans="3:4" x14ac:dyDescent="0.2">
      <c r="C3051" s="19"/>
      <c r="D3051" s="19"/>
    </row>
    <row r="3052" spans="3:4" x14ac:dyDescent="0.2">
      <c r="C3052" s="19"/>
      <c r="D3052" s="19"/>
    </row>
    <row r="3053" spans="3:4" x14ac:dyDescent="0.2">
      <c r="C3053" s="19"/>
      <c r="D3053" s="19"/>
    </row>
    <row r="3054" spans="3:4" x14ac:dyDescent="0.2">
      <c r="C3054" s="19"/>
      <c r="D3054" s="19"/>
    </row>
    <row r="3055" spans="3:4" x14ac:dyDescent="0.2">
      <c r="C3055" s="19"/>
      <c r="D3055" s="19"/>
    </row>
    <row r="3056" spans="3:4" x14ac:dyDescent="0.2">
      <c r="C3056" s="19"/>
      <c r="D3056" s="19"/>
    </row>
    <row r="3057" spans="3:4" x14ac:dyDescent="0.2">
      <c r="C3057" s="19"/>
      <c r="D3057" s="19"/>
    </row>
    <row r="3058" spans="3:4" x14ac:dyDescent="0.2">
      <c r="C3058" s="19"/>
      <c r="D3058" s="19"/>
    </row>
    <row r="3059" spans="3:4" x14ac:dyDescent="0.2">
      <c r="C3059" s="19"/>
      <c r="D3059" s="19"/>
    </row>
    <row r="3060" spans="3:4" x14ac:dyDescent="0.2">
      <c r="C3060" s="19"/>
      <c r="D3060" s="19"/>
    </row>
    <row r="3061" spans="3:4" x14ac:dyDescent="0.2">
      <c r="C3061" s="19"/>
      <c r="D3061" s="19"/>
    </row>
    <row r="3062" spans="3:4" x14ac:dyDescent="0.2">
      <c r="C3062" s="19"/>
      <c r="D3062" s="19"/>
    </row>
    <row r="3063" spans="3:4" x14ac:dyDescent="0.2">
      <c r="C3063" s="19"/>
      <c r="D3063" s="19"/>
    </row>
    <row r="3064" spans="3:4" x14ac:dyDescent="0.2">
      <c r="C3064" s="19"/>
      <c r="D3064" s="19"/>
    </row>
    <row r="3065" spans="3:4" x14ac:dyDescent="0.2">
      <c r="C3065" s="19"/>
      <c r="D3065" s="19"/>
    </row>
    <row r="3066" spans="3:4" x14ac:dyDescent="0.2">
      <c r="C3066" s="19"/>
      <c r="D3066" s="19"/>
    </row>
    <row r="3067" spans="3:4" x14ac:dyDescent="0.2">
      <c r="C3067" s="19"/>
      <c r="D3067" s="19"/>
    </row>
    <row r="3068" spans="3:4" x14ac:dyDescent="0.2">
      <c r="C3068" s="19"/>
      <c r="D3068" s="19"/>
    </row>
    <row r="3069" spans="3:4" x14ac:dyDescent="0.2">
      <c r="C3069" s="19"/>
      <c r="D3069" s="19"/>
    </row>
    <row r="3070" spans="3:4" x14ac:dyDescent="0.2">
      <c r="C3070" s="19"/>
      <c r="D3070" s="19"/>
    </row>
    <row r="3071" spans="3:4" x14ac:dyDescent="0.2">
      <c r="C3071" s="19"/>
      <c r="D3071" s="19"/>
    </row>
    <row r="3072" spans="3:4" x14ac:dyDescent="0.2">
      <c r="C3072" s="19"/>
      <c r="D3072" s="19"/>
    </row>
    <row r="3073" spans="3:4" x14ac:dyDescent="0.2">
      <c r="C3073" s="19"/>
      <c r="D3073" s="19"/>
    </row>
    <row r="3074" spans="3:4" x14ac:dyDescent="0.2">
      <c r="C3074" s="19"/>
      <c r="D3074" s="19"/>
    </row>
    <row r="3075" spans="3:4" x14ac:dyDescent="0.2">
      <c r="C3075" s="19"/>
      <c r="D3075" s="19"/>
    </row>
    <row r="3076" spans="3:4" x14ac:dyDescent="0.2">
      <c r="C3076" s="19"/>
      <c r="D3076" s="19"/>
    </row>
    <row r="3077" spans="3:4" x14ac:dyDescent="0.2">
      <c r="C3077" s="19"/>
      <c r="D3077" s="19"/>
    </row>
    <row r="3078" spans="3:4" x14ac:dyDescent="0.2">
      <c r="C3078" s="19"/>
      <c r="D3078" s="19"/>
    </row>
    <row r="3079" spans="3:4" x14ac:dyDescent="0.2">
      <c r="C3079" s="19"/>
      <c r="D3079" s="19"/>
    </row>
    <row r="3080" spans="3:4" x14ac:dyDescent="0.2">
      <c r="C3080" s="19"/>
      <c r="D3080" s="19"/>
    </row>
    <row r="3081" spans="3:4" x14ac:dyDescent="0.2">
      <c r="C3081" s="19"/>
      <c r="D3081" s="19"/>
    </row>
    <row r="3082" spans="3:4" x14ac:dyDescent="0.2">
      <c r="C3082" s="19"/>
      <c r="D3082" s="19"/>
    </row>
    <row r="3083" spans="3:4" x14ac:dyDescent="0.2">
      <c r="C3083" s="19"/>
      <c r="D3083" s="19"/>
    </row>
    <row r="3084" spans="3:4" x14ac:dyDescent="0.2">
      <c r="C3084" s="19"/>
      <c r="D3084" s="19"/>
    </row>
    <row r="3085" spans="3:4" x14ac:dyDescent="0.2">
      <c r="C3085" s="19"/>
      <c r="D3085" s="19"/>
    </row>
    <row r="3086" spans="3:4" x14ac:dyDescent="0.2">
      <c r="C3086" s="19"/>
      <c r="D3086" s="19"/>
    </row>
  </sheetData>
  <protectedRanges>
    <protectedRange sqref="A301:D313" name="Range1"/>
    <protectedRange sqref="A314:D314" name="Range1_1"/>
  </protectedRanges>
  <phoneticPr fontId="8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2"/>
  </sheetPr>
  <dimension ref="A1:BL3713"/>
  <sheetViews>
    <sheetView workbookViewId="0">
      <pane xSplit="13" ySplit="19" topLeftCell="N282" activePane="bottomRight" state="frozen"/>
      <selection pane="topRight" activeCell="N1" sqref="N1"/>
      <selection pane="bottomLeft" activeCell="A20" sqref="A20"/>
      <selection pane="bottomRight" activeCell="S301" sqref="S301"/>
    </sheetView>
  </sheetViews>
  <sheetFormatPr defaultColWidth="10.28515625" defaultRowHeight="12.75" x14ac:dyDescent="0.2"/>
  <cols>
    <col min="1" max="1" width="17" customWidth="1"/>
    <col min="2" max="2" width="5.140625" customWidth="1"/>
    <col min="3" max="3" width="13.5703125" customWidth="1"/>
    <col min="4" max="4" width="9.42578125" customWidth="1"/>
    <col min="5" max="5" width="13.28515625" customWidth="1"/>
    <col min="6" max="6" width="17.140625" customWidth="1"/>
    <col min="7" max="7" width="8.140625" customWidth="1"/>
    <col min="8" max="8" width="9.85546875" customWidth="1"/>
    <col min="9" max="15" width="8.5703125" customWidth="1"/>
    <col min="16" max="16" width="8" customWidth="1"/>
    <col min="17" max="18" width="7.7109375" customWidth="1"/>
    <col min="19" max="19" width="11.5703125" customWidth="1"/>
    <col min="20" max="20" width="10.28515625" style="89" customWidth="1"/>
    <col min="21" max="21" width="10.28515625" customWidth="1"/>
    <col min="22" max="22" width="9.140625" customWidth="1"/>
    <col min="23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5" width="10.28515625" customWidth="1"/>
    <col min="36" max="36" width="12.5703125" customWidth="1"/>
    <col min="37" max="37" width="13.285156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78</v>
      </c>
      <c r="AA1" s="222" t="s">
        <v>259</v>
      </c>
      <c r="AB1" s="140"/>
      <c r="AC1" s="140" t="s">
        <v>260</v>
      </c>
      <c r="AD1" s="140" t="s">
        <v>261</v>
      </c>
      <c r="AE1" s="111"/>
      <c r="AH1" t="s">
        <v>1752</v>
      </c>
      <c r="AI1" t="s">
        <v>1752</v>
      </c>
      <c r="AJ1" t="s">
        <v>1753</v>
      </c>
      <c r="AK1" t="s">
        <v>1755</v>
      </c>
      <c r="AN1" t="s">
        <v>1764</v>
      </c>
      <c r="AV1" s="6" t="s">
        <v>242</v>
      </c>
      <c r="AW1" s="223" t="s">
        <v>12</v>
      </c>
      <c r="AX1" s="224" t="s">
        <v>262</v>
      </c>
      <c r="AY1" s="9" t="s">
        <v>242</v>
      </c>
      <c r="AZ1" s="143" t="s">
        <v>263</v>
      </c>
      <c r="BA1" s="86" t="s">
        <v>264</v>
      </c>
      <c r="BB1" s="143" t="s">
        <v>265</v>
      </c>
      <c r="BC1" s="86" t="s">
        <v>266</v>
      </c>
      <c r="BD1" s="143" t="s">
        <v>267</v>
      </c>
      <c r="BE1" s="144" t="s">
        <v>268</v>
      </c>
      <c r="BF1" s="86" t="s">
        <v>269</v>
      </c>
      <c r="BG1" s="143" t="s">
        <v>270</v>
      </c>
      <c r="BH1" s="144" t="s">
        <v>271</v>
      </c>
      <c r="BI1" s="86" t="s">
        <v>272</v>
      </c>
      <c r="BJ1" s="143" t="s">
        <v>273</v>
      </c>
      <c r="BK1" s="144" t="s">
        <v>274</v>
      </c>
      <c r="BL1" s="86" t="s">
        <v>142</v>
      </c>
    </row>
    <row r="2" spans="1:64" ht="16.5" thickBot="1" x14ac:dyDescent="0.35">
      <c r="A2" t="s">
        <v>26</v>
      </c>
      <c r="B2" s="10" t="s">
        <v>74</v>
      </c>
      <c r="G2" t="s">
        <v>217</v>
      </c>
      <c r="H2">
        <f t="shared" ref="H2:H7" si="0">I2*J2</f>
        <v>-0.05</v>
      </c>
      <c r="I2" s="121">
        <v>-5</v>
      </c>
      <c r="J2">
        <v>0.01</v>
      </c>
      <c r="AA2" s="145" t="s">
        <v>291</v>
      </c>
      <c r="AB2" s="226">
        <f>C7</f>
        <v>39536.5429</v>
      </c>
      <c r="AC2" s="147" t="s">
        <v>292</v>
      </c>
      <c r="AD2" s="226">
        <f>C8</f>
        <v>0.43035716000000002</v>
      </c>
      <c r="AE2" s="148" t="s">
        <v>227</v>
      </c>
      <c r="AH2" t="s">
        <v>1750</v>
      </c>
      <c r="AI2" s="230" t="s">
        <v>1751</v>
      </c>
      <c r="AJ2" s="197" t="s">
        <v>1754</v>
      </c>
      <c r="AK2" s="197" t="s">
        <v>1754</v>
      </c>
      <c r="AL2" s="197"/>
      <c r="AN2" t="s">
        <v>1765</v>
      </c>
      <c r="AV2">
        <f t="shared" ref="AV2:AV33" si="1">AB$3+AB$4*AW2+AB$5*AW2^2</f>
        <v>8.8907912461115152E-2</v>
      </c>
      <c r="AW2">
        <v>-60000</v>
      </c>
      <c r="AX2">
        <f t="shared" ref="AX2:AX33" si="2">AB$3+AB$4*AW2+AB$5*AW2^2+AZ2</f>
        <v>7.3345601787694323E-2</v>
      </c>
      <c r="AY2">
        <f t="shared" ref="AY2:AY33" si="3">AB$3+AB$4*AW2+AB$5*AW2^2</f>
        <v>8.8907912461115152E-2</v>
      </c>
      <c r="AZ2" s="227">
        <f t="shared" ref="AZ2:AZ33" si="4">$AB$6*($AB$11/BA2*BB2+$AB$12)</f>
        <v>-1.5562310673420827E-2</v>
      </c>
      <c r="BA2">
        <f t="shared" ref="BA2:BA33" si="5">1+$AB$7*COS(BC2)</f>
        <v>0.98301207266557733</v>
      </c>
      <c r="BB2">
        <f t="shared" ref="BB2:BB33" si="6">SIN(BC2+RADIANS($AB$9))</f>
        <v>0.10321141460951212</v>
      </c>
      <c r="BC2">
        <f t="shared" ref="BC2:BC33" si="7">2*ATAN(BD2)</f>
        <v>-1.6183368430652121</v>
      </c>
      <c r="BD2">
        <f t="shared" ref="BD2:BD33" si="8">SQRT((1+$AB$7)/(1-$AB$7))*TAN(BE2/2)</f>
        <v>-1.0487074796305025</v>
      </c>
      <c r="BE2">
        <f t="shared" ref="BE2:BK11" si="9">$BL2+$AB$7*SIN(BF2)</f>
        <v>-1.2500191713614182</v>
      </c>
      <c r="BF2">
        <f t="shared" si="9"/>
        <v>-1.2500181642305099</v>
      </c>
      <c r="BG2">
        <f t="shared" si="9"/>
        <v>-1.2500092289343787</v>
      </c>
      <c r="BH2">
        <f t="shared" si="9"/>
        <v>-1.2499299652349216</v>
      </c>
      <c r="BI2">
        <f t="shared" si="9"/>
        <v>-1.2492276544371459</v>
      </c>
      <c r="BJ2">
        <f t="shared" si="9"/>
        <v>-1.243068336945127</v>
      </c>
      <c r="BK2">
        <f t="shared" si="9"/>
        <v>-1.1931791715872824</v>
      </c>
      <c r="BL2">
        <f t="shared" ref="BL2:BL33" si="10">RADIANS($AB$9)+$AB$18*(AW2-AB$15)</f>
        <v>-0.91078319801095553</v>
      </c>
    </row>
    <row r="3" spans="1:64" ht="13.5" thickBot="1" x14ac:dyDescent="0.25">
      <c r="A3" s="136" t="s">
        <v>1417</v>
      </c>
      <c r="B3" s="138"/>
      <c r="G3" t="s">
        <v>22</v>
      </c>
      <c r="H3">
        <f t="shared" si="0"/>
        <v>4.8484590954502694E-7</v>
      </c>
      <c r="I3" s="122">
        <v>4.8484590954502691</v>
      </c>
      <c r="J3" s="120">
        <v>9.9999999999999995E-8</v>
      </c>
      <c r="AA3" s="150" t="s">
        <v>275</v>
      </c>
      <c r="AB3" s="228">
        <f t="shared" ref="AB3:AB10" si="11">AC3*AD3</f>
        <v>-3.1741580714234552E-2</v>
      </c>
      <c r="AC3" s="229">
        <v>-3.174158071423455</v>
      </c>
      <c r="AD3">
        <v>0.01</v>
      </c>
      <c r="AE3" s="153"/>
      <c r="AF3" s="229">
        <v>0.8</v>
      </c>
      <c r="AG3" s="229">
        <v>0.49144376103059384</v>
      </c>
      <c r="AH3" s="229">
        <v>-3.7497772954801714</v>
      </c>
      <c r="AI3" s="229">
        <v>-3.174158071423455</v>
      </c>
      <c r="AJ3" s="260">
        <v>-3.1755953940954984</v>
      </c>
      <c r="AK3" s="260">
        <v>-3.1740783129569814</v>
      </c>
      <c r="AL3" s="260">
        <v>-3.1737291287776936</v>
      </c>
      <c r="AM3" s="260">
        <v>-3.1774724036189261</v>
      </c>
      <c r="AN3" s="260">
        <v>-3.3545228218059924</v>
      </c>
      <c r="AO3" s="260">
        <v>-3.424449096571057</v>
      </c>
      <c r="AP3" s="260">
        <v>-3.3588030723645406</v>
      </c>
      <c r="AV3">
        <f t="shared" si="1"/>
        <v>8.443680336390845E-2</v>
      </c>
      <c r="AW3">
        <v>-59000</v>
      </c>
      <c r="AX3">
        <f t="shared" si="2"/>
        <v>6.406130833735893E-2</v>
      </c>
      <c r="AY3">
        <f t="shared" si="3"/>
        <v>8.443680336390845E-2</v>
      </c>
      <c r="AZ3" s="227">
        <f t="shared" si="4"/>
        <v>-2.0375495026549513E-2</v>
      </c>
      <c r="BA3">
        <f t="shared" si="5"/>
        <v>1.0159993424061771</v>
      </c>
      <c r="BB3">
        <f t="shared" si="6"/>
        <v>1.1082734826624073E-2</v>
      </c>
      <c r="BC3">
        <f t="shared" si="7"/>
        <v>-1.5260242612265769</v>
      </c>
      <c r="BD3">
        <f t="shared" si="8"/>
        <v>-0.95620110138827763</v>
      </c>
      <c r="BE3">
        <f t="shared" si="9"/>
        <v>-1.1637556942342551</v>
      </c>
      <c r="BF3">
        <f t="shared" si="9"/>
        <v>-1.163752350445725</v>
      </c>
      <c r="BG3">
        <f t="shared" si="9"/>
        <v>-1.1637287236366893</v>
      </c>
      <c r="BH3">
        <f t="shared" si="9"/>
        <v>-1.1635618163156851</v>
      </c>
      <c r="BI3">
        <f t="shared" si="9"/>
        <v>-1.1623845640797188</v>
      </c>
      <c r="BJ3">
        <f t="shared" si="9"/>
        <v>-1.1541701835160871</v>
      </c>
      <c r="BK3">
        <f t="shared" si="9"/>
        <v>-1.1006020284853233</v>
      </c>
      <c r="BL3">
        <f t="shared" si="10"/>
        <v>-0.83549235893502694</v>
      </c>
    </row>
    <row r="4" spans="1:64" ht="14.25" thickTop="1" thickBot="1" x14ac:dyDescent="0.25">
      <c r="A4" s="230" t="s">
        <v>2</v>
      </c>
      <c r="C4" s="3">
        <v>39536.542000000001</v>
      </c>
      <c r="D4" s="4">
        <v>0.43035760000000001</v>
      </c>
      <c r="G4" t="s">
        <v>216</v>
      </c>
      <c r="H4">
        <f t="shared" si="0"/>
        <v>6.1950702106663681E-11</v>
      </c>
      <c r="I4" s="122">
        <v>6.1950702106663682</v>
      </c>
      <c r="J4" s="120">
        <v>9.9999999999999994E-12</v>
      </c>
      <c r="AA4" s="154" t="s">
        <v>276</v>
      </c>
      <c r="AB4" s="231">
        <f t="shared" si="11"/>
        <v>4.9115905708405709E-7</v>
      </c>
      <c r="AC4" s="159">
        <v>4.9115905708405707</v>
      </c>
      <c r="AD4">
        <v>9.9999999999999995E-8</v>
      </c>
      <c r="AE4" s="153"/>
      <c r="AF4" s="159">
        <v>-0.88576397346017499</v>
      </c>
      <c r="AG4" s="159">
        <v>1.6801958078673933</v>
      </c>
      <c r="AH4" s="159">
        <v>5.6644750111759379</v>
      </c>
      <c r="AI4" s="159">
        <v>4.9115905708405707</v>
      </c>
      <c r="AJ4" s="261">
        <v>4.9133795895583861</v>
      </c>
      <c r="AK4" s="261">
        <v>4.9115388865742391</v>
      </c>
      <c r="AL4" s="261">
        <v>4.9110185545713048</v>
      </c>
      <c r="AM4" s="261">
        <v>4.9163395600036743</v>
      </c>
      <c r="AN4" s="261">
        <v>5.2547868370975106</v>
      </c>
      <c r="AO4" s="261">
        <v>5.4583376994559085</v>
      </c>
      <c r="AP4" s="261">
        <v>5.4627513628798656</v>
      </c>
      <c r="AV4">
        <f t="shared" si="1"/>
        <v>8.0049093731479712E-2</v>
      </c>
      <c r="AW4">
        <v>-58000</v>
      </c>
      <c r="AX4">
        <f t="shared" si="2"/>
        <v>5.4856096107722546E-2</v>
      </c>
      <c r="AY4">
        <f t="shared" si="3"/>
        <v>8.0049093731479712E-2</v>
      </c>
      <c r="AZ4" s="227">
        <f t="shared" si="4"/>
        <v>-2.5192997623757162E-2</v>
      </c>
      <c r="BA4">
        <f t="shared" si="5"/>
        <v>1.0511162827047003</v>
      </c>
      <c r="BB4">
        <f t="shared" si="6"/>
        <v>-8.751915153785704E-2</v>
      </c>
      <c r="BC4">
        <f t="shared" si="7"/>
        <v>-1.4273100341287897</v>
      </c>
      <c r="BD4">
        <f t="shared" si="8"/>
        <v>-0.86590402778454834</v>
      </c>
      <c r="BE4">
        <f t="shared" si="9"/>
        <v>-1.0745511326715933</v>
      </c>
      <c r="BF4">
        <f t="shared" si="9"/>
        <v>-1.0745424525148732</v>
      </c>
      <c r="BG4">
        <f t="shared" si="9"/>
        <v>-1.074491456384274</v>
      </c>
      <c r="BH4">
        <f t="shared" si="9"/>
        <v>-1.0741919498141606</v>
      </c>
      <c r="BI4">
        <f t="shared" si="9"/>
        <v>-1.0724362401521728</v>
      </c>
      <c r="BJ4">
        <f t="shared" si="9"/>
        <v>-1.0622559148184929</v>
      </c>
      <c r="BK4">
        <f t="shared" si="9"/>
        <v>-1.0065227652210402</v>
      </c>
      <c r="BL4">
        <f t="shared" si="10"/>
        <v>-0.76020151985909745</v>
      </c>
    </row>
    <row r="5" spans="1:64" ht="13.5" thickTop="1" x14ac:dyDescent="0.2">
      <c r="A5" s="23" t="s">
        <v>83</v>
      </c>
      <c r="B5" s="24"/>
      <c r="C5" s="25">
        <v>8</v>
      </c>
      <c r="D5" s="24" t="s">
        <v>84</v>
      </c>
      <c r="G5" t="s">
        <v>218</v>
      </c>
      <c r="H5">
        <f t="shared" si="0"/>
        <v>8.8846729233891822E-2</v>
      </c>
      <c r="I5" s="122">
        <v>8.8846729233891821</v>
      </c>
      <c r="J5">
        <v>0.01</v>
      </c>
      <c r="Y5" t="s">
        <v>225</v>
      </c>
      <c r="Z5">
        <f>2*AB5*365.24/C8</f>
        <v>7.0780327009118029E-8</v>
      </c>
      <c r="AA5" s="154" t="s">
        <v>216</v>
      </c>
      <c r="AB5" s="231">
        <f t="shared" si="11"/>
        <v>4.1699732388998093E-11</v>
      </c>
      <c r="AC5" s="159">
        <v>4.1699732388998099</v>
      </c>
      <c r="AD5">
        <v>9.9999999999999994E-12</v>
      </c>
      <c r="AE5" s="153"/>
      <c r="AF5" s="159">
        <v>1</v>
      </c>
      <c r="AG5" s="159">
        <v>0.88021099797325153</v>
      </c>
      <c r="AH5" s="159">
        <v>4.6538070031349763</v>
      </c>
      <c r="AI5" s="159">
        <v>4.1699732388998099</v>
      </c>
      <c r="AJ5" s="261">
        <v>4.1716937466943307</v>
      </c>
      <c r="AK5" s="261">
        <v>4.1699311582186143</v>
      </c>
      <c r="AL5" s="261">
        <v>4.1694314103879941</v>
      </c>
      <c r="AM5" s="261">
        <v>4.1744740346990259</v>
      </c>
      <c r="AN5" s="261">
        <v>4.5170249519377323</v>
      </c>
      <c r="AO5" s="261">
        <v>4.7408404995408935</v>
      </c>
      <c r="AP5" s="261">
        <v>4.7479328295243688</v>
      </c>
      <c r="AV5">
        <f t="shared" si="1"/>
        <v>7.5744783563828993E-2</v>
      </c>
      <c r="AW5">
        <v>-57000</v>
      </c>
      <c r="AX5">
        <f t="shared" si="2"/>
        <v>4.5777294084470038E-2</v>
      </c>
      <c r="AY5">
        <f t="shared" si="3"/>
        <v>7.5744783563828993E-2</v>
      </c>
      <c r="AZ5" s="227">
        <f t="shared" si="4"/>
        <v>-2.9967489479358955E-2</v>
      </c>
      <c r="BA5">
        <f t="shared" si="5"/>
        <v>1.0881699630545214</v>
      </c>
      <c r="BB5">
        <f t="shared" si="6"/>
        <v>-0.19216380280345066</v>
      </c>
      <c r="BC5">
        <f t="shared" si="7"/>
        <v>-1.3215747312259685</v>
      </c>
      <c r="BD5">
        <f t="shared" si="8"/>
        <v>-0.77736731102830914</v>
      </c>
      <c r="BE5">
        <f t="shared" si="9"/>
        <v>-0.98222812616408706</v>
      </c>
      <c r="BF5">
        <f t="shared" si="9"/>
        <v>-0.98220938352658294</v>
      </c>
      <c r="BG5">
        <f t="shared" si="9"/>
        <v>-0.98211495110189784</v>
      </c>
      <c r="BH5">
        <f t="shared" si="9"/>
        <v>-0.98163936820794051</v>
      </c>
      <c r="BI5">
        <f t="shared" si="9"/>
        <v>-0.97924934941183461</v>
      </c>
      <c r="BJ5">
        <f t="shared" si="9"/>
        <v>-0.96736464681666068</v>
      </c>
      <c r="BK5">
        <f t="shared" si="9"/>
        <v>-0.9110478376277491</v>
      </c>
      <c r="BL5">
        <f t="shared" si="10"/>
        <v>-0.68491068078316886</v>
      </c>
    </row>
    <row r="6" spans="1:64" ht="15.75" x14ac:dyDescent="0.3">
      <c r="A6" s="230" t="s">
        <v>3</v>
      </c>
      <c r="G6" t="s">
        <v>219</v>
      </c>
      <c r="H6">
        <f t="shared" si="0"/>
        <v>3.5096561788602915E-3</v>
      </c>
      <c r="I6" s="122">
        <v>3.5096561788602916</v>
      </c>
      <c r="J6">
        <v>1E-3</v>
      </c>
      <c r="Y6" t="s">
        <v>297</v>
      </c>
      <c r="Z6">
        <f>AB6*86400*300000/149600000</f>
        <v>10.162099833978592</v>
      </c>
      <c r="AA6" s="154" t="s">
        <v>277</v>
      </c>
      <c r="AB6" s="231">
        <f t="shared" si="11"/>
        <v>5.8651625584999909E-2</v>
      </c>
      <c r="AC6" s="159">
        <v>5.8651625584999909</v>
      </c>
      <c r="AD6">
        <v>0.01</v>
      </c>
      <c r="AE6" s="153" t="s">
        <v>227</v>
      </c>
      <c r="AF6" s="159">
        <v>5</v>
      </c>
      <c r="AG6" s="159">
        <v>5</v>
      </c>
      <c r="AH6" s="159">
        <v>6.2244118580531804</v>
      </c>
      <c r="AI6" s="159">
        <v>5.8651625584999909</v>
      </c>
      <c r="AJ6" s="261">
        <v>5.8667062848681848</v>
      </c>
      <c r="AK6" s="261">
        <v>5.8651339787555274</v>
      </c>
      <c r="AL6" s="261">
        <v>5.8646974614116543</v>
      </c>
      <c r="AM6" s="261">
        <v>5.8693051452553613</v>
      </c>
      <c r="AN6" s="261">
        <v>6.2416456582292748</v>
      </c>
      <c r="AO6" s="261">
        <v>6.5277444260737774</v>
      </c>
      <c r="AP6" s="261">
        <v>6.5995875117566074</v>
      </c>
      <c r="AV6">
        <f t="shared" si="1"/>
        <v>7.1523872860956267E-2</v>
      </c>
      <c r="AW6">
        <v>-56000</v>
      </c>
      <c r="AX6">
        <f t="shared" si="2"/>
        <v>3.6882137041996152E-2</v>
      </c>
      <c r="AY6">
        <f t="shared" si="3"/>
        <v>7.1523872860956267E-2</v>
      </c>
      <c r="AZ6">
        <f t="shared" si="4"/>
        <v>-3.4641735818960115E-2</v>
      </c>
      <c r="BA6">
        <f t="shared" si="5"/>
        <v>1.1267910101190799</v>
      </c>
      <c r="BB6">
        <f t="shared" si="6"/>
        <v>-0.30193997221283292</v>
      </c>
      <c r="BC6">
        <f t="shared" si="7"/>
        <v>-1.2082143499114513</v>
      </c>
      <c r="BD6">
        <f t="shared" si="8"/>
        <v>-0.69018334246550461</v>
      </c>
      <c r="BE6">
        <f t="shared" si="9"/>
        <v>-0.88663298696538106</v>
      </c>
      <c r="BF6">
        <f t="shared" si="9"/>
        <v>-0.8865981237384768</v>
      </c>
      <c r="BG6">
        <f t="shared" si="9"/>
        <v>-0.88644383519606307</v>
      </c>
      <c r="BH6">
        <f t="shared" si="9"/>
        <v>-0.8857613752961967</v>
      </c>
      <c r="BI6">
        <f t="shared" si="9"/>
        <v>-0.88274947882089416</v>
      </c>
      <c r="BJ6">
        <f t="shared" si="9"/>
        <v>-0.86958646683759522</v>
      </c>
      <c r="BK6">
        <f t="shared" si="9"/>
        <v>-0.81429160941904422</v>
      </c>
      <c r="BL6">
        <f t="shared" si="10"/>
        <v>-0.60961984170723937</v>
      </c>
    </row>
    <row r="7" spans="1:64" ht="13.5" thickBot="1" x14ac:dyDescent="0.25">
      <c r="A7" t="s">
        <v>4</v>
      </c>
      <c r="C7">
        <v>39536.5429</v>
      </c>
      <c r="D7" s="221" t="s">
        <v>179</v>
      </c>
      <c r="G7" t="s">
        <v>220</v>
      </c>
      <c r="H7">
        <f t="shared" si="0"/>
        <v>103.97571100907565</v>
      </c>
      <c r="I7" s="123">
        <v>1.0397571100907566</v>
      </c>
      <c r="J7">
        <v>100</v>
      </c>
      <c r="AA7" s="157" t="s">
        <v>285</v>
      </c>
      <c r="AB7" s="232">
        <f t="shared" si="11"/>
        <v>0.35747041526710627</v>
      </c>
      <c r="AC7" s="159">
        <v>0.35747041526710627</v>
      </c>
      <c r="AD7">
        <v>1</v>
      </c>
      <c r="AE7" s="153"/>
      <c r="AF7" s="159">
        <v>0.5</v>
      </c>
      <c r="AG7" s="159">
        <v>0.5</v>
      </c>
      <c r="AH7" s="159">
        <v>0.39115102385382627</v>
      </c>
      <c r="AI7" s="159">
        <v>0.35747041526710627</v>
      </c>
      <c r="AJ7" s="261">
        <v>0.35742505072029268</v>
      </c>
      <c r="AK7" s="261">
        <v>0.35746511920558088</v>
      </c>
      <c r="AL7" s="261">
        <v>0.35749982165005662</v>
      </c>
      <c r="AM7" s="261">
        <v>0.35720480908614499</v>
      </c>
      <c r="AN7" s="261">
        <v>0.32322746140368491</v>
      </c>
      <c r="AO7" s="261">
        <v>0.29610436530225426</v>
      </c>
      <c r="AP7" s="261">
        <v>0.28814159173112147</v>
      </c>
      <c r="AV7">
        <f t="shared" si="1"/>
        <v>6.7386361622861532E-2</v>
      </c>
      <c r="AW7">
        <v>-55000</v>
      </c>
      <c r="AX7">
        <f t="shared" si="2"/>
        <v>2.8238747224141873E-2</v>
      </c>
      <c r="AY7">
        <f t="shared" si="3"/>
        <v>6.7386361622861532E-2</v>
      </c>
      <c r="AZ7">
        <f t="shared" si="4"/>
        <v>-3.9147614398719659E-2</v>
      </c>
      <c r="BA7">
        <f t="shared" si="5"/>
        <v>1.16637288813304</v>
      </c>
      <c r="BB7">
        <f t="shared" si="6"/>
        <v>-0.4152803079069512</v>
      </c>
      <c r="BC7">
        <f t="shared" si="7"/>
        <v>-1.0866903837509725</v>
      </c>
      <c r="BD7">
        <f t="shared" si="8"/>
        <v>-0.60398594894990587</v>
      </c>
      <c r="BE7">
        <f t="shared" si="9"/>
        <v>-0.7876539290294311</v>
      </c>
      <c r="BF7">
        <f t="shared" si="9"/>
        <v>-0.78759693578512269</v>
      </c>
      <c r="BG7">
        <f t="shared" si="9"/>
        <v>-0.78737098907789571</v>
      </c>
      <c r="BH7">
        <f t="shared" si="9"/>
        <v>-0.78647573909437174</v>
      </c>
      <c r="BI7">
        <f t="shared" si="9"/>
        <v>-0.78293642519016493</v>
      </c>
      <c r="BJ7">
        <f t="shared" si="9"/>
        <v>-0.76906394582836923</v>
      </c>
      <c r="BK7">
        <f t="shared" si="9"/>
        <v>-0.71637570420021968</v>
      </c>
      <c r="BL7">
        <f t="shared" si="10"/>
        <v>-0.53432900263131078</v>
      </c>
    </row>
    <row r="8" spans="1:64" ht="15.75" x14ac:dyDescent="0.3">
      <c r="A8" t="s">
        <v>5</v>
      </c>
      <c r="C8">
        <v>0.43035716000000002</v>
      </c>
      <c r="D8" s="221" t="s">
        <v>175</v>
      </c>
      <c r="I8">
        <f>SUM(U21:U277)</f>
        <v>0.11911741596499163</v>
      </c>
      <c r="Z8">
        <f>AB8*365.24</f>
        <v>35914.030583016967</v>
      </c>
      <c r="AA8" s="154" t="s">
        <v>226</v>
      </c>
      <c r="AB8" s="232">
        <f t="shared" si="11"/>
        <v>98.329949028082808</v>
      </c>
      <c r="AC8" s="159">
        <v>9.8329949028082808</v>
      </c>
      <c r="AD8">
        <v>10</v>
      </c>
      <c r="AE8" s="153" t="s">
        <v>229</v>
      </c>
      <c r="AF8" s="159">
        <v>8</v>
      </c>
      <c r="AG8" s="159">
        <v>8.0923457198961408</v>
      </c>
      <c r="AH8" s="159">
        <v>9.9317787676764926</v>
      </c>
      <c r="AI8" s="159">
        <v>9.8329949028082808</v>
      </c>
      <c r="AJ8" s="261">
        <v>9.8336395165877324</v>
      </c>
      <c r="AK8" s="261">
        <v>9.8329811345871878</v>
      </c>
      <c r="AL8" s="261">
        <v>9.8328168313920852</v>
      </c>
      <c r="AM8" s="261">
        <v>9.8346092656221042</v>
      </c>
      <c r="AN8" s="261">
        <v>9.9398531056730519</v>
      </c>
      <c r="AO8" s="261">
        <v>10.002331617938232</v>
      </c>
      <c r="AP8" s="261">
        <v>9.9917962200133363</v>
      </c>
      <c r="AV8">
        <f t="shared" si="1"/>
        <v>6.3332249849544803E-2</v>
      </c>
      <c r="AW8">
        <v>-54000</v>
      </c>
      <c r="AX8">
        <f t="shared" si="2"/>
        <v>1.9926476943850274E-2</v>
      </c>
      <c r="AY8">
        <f t="shared" si="3"/>
        <v>6.3332249849544803E-2</v>
      </c>
      <c r="AZ8">
        <f t="shared" si="4"/>
        <v>-4.3405772905694529E-2</v>
      </c>
      <c r="BA8">
        <f t="shared" si="5"/>
        <v>1.2060101620664132</v>
      </c>
      <c r="BB8">
        <f t="shared" si="6"/>
        <v>-0.52977802474462077</v>
      </c>
      <c r="BC8">
        <f t="shared" si="7"/>
        <v>-0.95660247676276955</v>
      </c>
      <c r="BD8">
        <f t="shared" si="8"/>
        <v>-0.5184535634217069</v>
      </c>
      <c r="BE8">
        <f t="shared" si="9"/>
        <v>-0.68524495641294902</v>
      </c>
      <c r="BF8">
        <f t="shared" si="9"/>
        <v>-0.68516223447973901</v>
      </c>
      <c r="BG8">
        <f t="shared" si="9"/>
        <v>-0.68486341486852997</v>
      </c>
      <c r="BH8">
        <f t="shared" si="9"/>
        <v>-0.68378458414813836</v>
      </c>
      <c r="BI8">
        <f t="shared" si="9"/>
        <v>-0.67989753303415734</v>
      </c>
      <c r="BJ8">
        <f t="shared" si="9"/>
        <v>-0.66599215853917904</v>
      </c>
      <c r="BK8">
        <f t="shared" si="9"/>
        <v>-0.6174283163448876</v>
      </c>
      <c r="BL8">
        <f t="shared" si="10"/>
        <v>-0.4590381635553813</v>
      </c>
    </row>
    <row r="9" spans="1:64" ht="15.75" x14ac:dyDescent="0.3">
      <c r="A9" s="28" t="s">
        <v>94</v>
      </c>
      <c r="B9" s="42">
        <v>265</v>
      </c>
      <c r="C9" s="233" t="str">
        <f>"F"&amp;B9</f>
        <v>F265</v>
      </c>
      <c r="D9" s="221" t="str">
        <f>"G"&amp;B9</f>
        <v>G265</v>
      </c>
      <c r="AA9" s="234" t="s">
        <v>1422</v>
      </c>
      <c r="AB9" s="232">
        <f t="shared" si="11"/>
        <v>266.79974267203778</v>
      </c>
      <c r="AC9" s="159">
        <v>2.6679974267203779</v>
      </c>
      <c r="AD9">
        <v>100</v>
      </c>
      <c r="AE9" s="153" t="s">
        <v>290</v>
      </c>
      <c r="AF9" s="159">
        <v>3.4335339228422499</v>
      </c>
      <c r="AG9" s="159">
        <v>3.4319326565076631</v>
      </c>
      <c r="AH9" s="159">
        <v>2.6746133226252478</v>
      </c>
      <c r="AI9" s="159">
        <v>2.6679974267203779</v>
      </c>
      <c r="AJ9" s="261">
        <v>2.6679666782606604</v>
      </c>
      <c r="AK9" s="261">
        <v>2.6680051277477439</v>
      </c>
      <c r="AL9" s="261">
        <v>2.6680387841716318</v>
      </c>
      <c r="AM9" s="261">
        <v>2.6677694699705237</v>
      </c>
      <c r="AN9" s="261">
        <v>2.6595054287387749</v>
      </c>
      <c r="AO9" s="261">
        <v>2.6619816018902718</v>
      </c>
      <c r="AP9" s="261">
        <v>2.6789823878264198</v>
      </c>
      <c r="AV9">
        <f t="shared" si="1"/>
        <v>5.9361537541006065E-2</v>
      </c>
      <c r="AW9">
        <v>-53000</v>
      </c>
      <c r="AX9">
        <f t="shared" si="2"/>
        <v>1.2035081729704973E-2</v>
      </c>
      <c r="AY9">
        <f t="shared" si="3"/>
        <v>5.9361537541006065E-2</v>
      </c>
      <c r="AZ9">
        <f t="shared" si="4"/>
        <v>-4.7326455811301092E-2</v>
      </c>
      <c r="BA9">
        <f t="shared" si="5"/>
        <v>1.2444523059700394</v>
      </c>
      <c r="BB9">
        <f t="shared" si="6"/>
        <v>-0.64204036010495158</v>
      </c>
      <c r="BC9">
        <f t="shared" si="7"/>
        <v>-0.8177846650296422</v>
      </c>
      <c r="BD9">
        <f t="shared" si="8"/>
        <v>-0.43331492713449227</v>
      </c>
      <c r="BE9">
        <f t="shared" si="9"/>
        <v>-0.57945459380587105</v>
      </c>
      <c r="BF9">
        <f t="shared" si="9"/>
        <v>-0.57934773803113693</v>
      </c>
      <c r="BG9">
        <f t="shared" si="9"/>
        <v>-0.57899056788646019</v>
      </c>
      <c r="BH9">
        <f t="shared" si="9"/>
        <v>-0.57779731543380031</v>
      </c>
      <c r="BI9">
        <f t="shared" si="9"/>
        <v>-0.57381754087280623</v>
      </c>
      <c r="BJ9">
        <f t="shared" si="9"/>
        <v>-0.56061710518493002</v>
      </c>
      <c r="BK9">
        <f t="shared" si="9"/>
        <v>-0.51758348464142345</v>
      </c>
      <c r="BL9">
        <f t="shared" si="10"/>
        <v>-0.3837473244794527</v>
      </c>
    </row>
    <row r="10" spans="1:64" ht="16.5" thickBot="1" x14ac:dyDescent="0.35">
      <c r="A10" s="24"/>
      <c r="B10" s="24"/>
      <c r="C10" s="6" t="s">
        <v>22</v>
      </c>
      <c r="D10" s="6" t="s">
        <v>23</v>
      </c>
      <c r="E10" s="24"/>
      <c r="G10" t="s">
        <v>226</v>
      </c>
      <c r="H10">
        <f>2*PI()*C8/RADIANS(H6)</f>
        <v>44143.519964485742</v>
      </c>
      <c r="I10" t="s">
        <v>227</v>
      </c>
      <c r="AA10" s="161" t="s">
        <v>287</v>
      </c>
      <c r="AB10" s="235">
        <f t="shared" si="11"/>
        <v>45537.50799473103</v>
      </c>
      <c r="AC10" s="236">
        <v>4.5537507994731028</v>
      </c>
      <c r="AD10">
        <v>10000</v>
      </c>
      <c r="AE10" s="153" t="s">
        <v>286</v>
      </c>
      <c r="AF10" s="236">
        <v>2.6794487967454321</v>
      </c>
      <c r="AG10" s="236">
        <v>2.6794487967454321</v>
      </c>
      <c r="AH10" s="236">
        <v>0.94146486527330386</v>
      </c>
      <c r="AI10" s="236">
        <v>4.5537507994731028</v>
      </c>
      <c r="AJ10" s="262">
        <v>4.5537243565505214</v>
      </c>
      <c r="AK10" s="262">
        <v>4.5537653042177535</v>
      </c>
      <c r="AL10" s="262">
        <v>4.5538095363626221</v>
      </c>
      <c r="AM10" s="262">
        <v>4.553446998200986</v>
      </c>
      <c r="AN10" s="262">
        <v>4.5476808597605078</v>
      </c>
      <c r="AO10" s="262">
        <v>4.5583373602744661</v>
      </c>
      <c r="AP10" s="262">
        <v>4.5895330690181799</v>
      </c>
      <c r="AV10">
        <f t="shared" si="1"/>
        <v>5.547422469724532E-2</v>
      </c>
      <c r="AW10">
        <v>-52000</v>
      </c>
      <c r="AX10">
        <f t="shared" si="2"/>
        <v>4.6620970059951874E-3</v>
      </c>
      <c r="AY10">
        <f t="shared" si="3"/>
        <v>5.547422469724532E-2</v>
      </c>
      <c r="AZ10">
        <f t="shared" si="4"/>
        <v>-5.0812127691250132E-2</v>
      </c>
      <c r="BA10">
        <f t="shared" si="5"/>
        <v>1.2801000213024458</v>
      </c>
      <c r="BB10">
        <f t="shared" si="6"/>
        <v>-0.74765396460713607</v>
      </c>
      <c r="BC10">
        <f t="shared" si="7"/>
        <v>-0.67041899620377476</v>
      </c>
      <c r="BD10">
        <f t="shared" si="8"/>
        <v>-0.34835601881735001</v>
      </c>
      <c r="BE10">
        <f t="shared" si="9"/>
        <v>-0.47045648798403739</v>
      </c>
      <c r="BF10">
        <f t="shared" si="9"/>
        <v>-0.47033435840547266</v>
      </c>
      <c r="BG10">
        <f t="shared" si="9"/>
        <v>-0.46995113004659694</v>
      </c>
      <c r="BH10">
        <f t="shared" si="9"/>
        <v>-0.46874908790711362</v>
      </c>
      <c r="BI10">
        <f t="shared" si="9"/>
        <v>-0.46498346704731541</v>
      </c>
      <c r="BJ10">
        <f t="shared" si="9"/>
        <v>-0.45323249456898684</v>
      </c>
      <c r="BK10">
        <f t="shared" si="9"/>
        <v>-0.41698033282474528</v>
      </c>
      <c r="BL10">
        <f t="shared" si="10"/>
        <v>-0.30845648540352322</v>
      </c>
    </row>
    <row r="11" spans="1:64" ht="14.25" x14ac:dyDescent="0.2">
      <c r="A11" s="24" t="s">
        <v>18</v>
      </c>
      <c r="B11" s="24"/>
      <c r="C11" s="29">
        <f ca="1">INTERCEPT(INDIRECT($D$9):G1250,INDIRECT($C$9):F1250)</f>
        <v>-0.32338521949345217</v>
      </c>
      <c r="D11" s="237">
        <f>AB3</f>
        <v>-3.1741580714234552E-2</v>
      </c>
      <c r="E11" s="83">
        <v>0.12444869537373149</v>
      </c>
      <c r="F11">
        <v>1</v>
      </c>
      <c r="G11" s="125" t="s">
        <v>228</v>
      </c>
      <c r="H11">
        <f>H10/365.24</f>
        <v>120.86167989400323</v>
      </c>
      <c r="I11" t="s">
        <v>229</v>
      </c>
      <c r="U11" t="s">
        <v>61</v>
      </c>
      <c r="V11">
        <v>0.2</v>
      </c>
      <c r="AA11" s="164" t="s">
        <v>1409</v>
      </c>
      <c r="AB11" s="221">
        <f>1-AB7^2</f>
        <v>0.87221490220876263</v>
      </c>
      <c r="AC11" s="221">
        <f>SUM(AG21:AG1257)</f>
        <v>1.0869805064786355E-2</v>
      </c>
      <c r="AD11" s="164" t="s">
        <v>294</v>
      </c>
      <c r="AE11" s="153"/>
      <c r="AF11" s="221">
        <v>1.9095572969744803E-2</v>
      </c>
      <c r="AG11" s="221">
        <v>1.5122779224420379E-2</v>
      </c>
      <c r="AH11" s="221">
        <v>1.102155325825983E-2</v>
      </c>
      <c r="AI11" s="221">
        <v>1.0869805064786355E-2</v>
      </c>
      <c r="AJ11" s="263">
        <v>1.0869804654730154E-2</v>
      </c>
      <c r="AK11" s="263">
        <v>1.0869805025392728E-2</v>
      </c>
      <c r="AL11" s="263">
        <v>1.0869804838704573E-2</v>
      </c>
      <c r="AM11" s="263">
        <v>1.08698061722783E-2</v>
      </c>
      <c r="AN11" s="263">
        <v>5.6490191068875803E-3</v>
      </c>
      <c r="AO11" s="263">
        <v>2.5018108843797779E-3</v>
      </c>
      <c r="AP11" s="263">
        <v>1.4478869970789884E-3</v>
      </c>
      <c r="AV11">
        <f t="shared" si="1"/>
        <v>5.1670311318262573E-2</v>
      </c>
      <c r="AW11">
        <v>-51000</v>
      </c>
      <c r="AX11">
        <f t="shared" si="2"/>
        <v>-2.0921160536751665E-3</v>
      </c>
      <c r="AY11">
        <f t="shared" si="3"/>
        <v>5.1670311318262573E-2</v>
      </c>
      <c r="AZ11">
        <f t="shared" si="4"/>
        <v>-5.3762427371937739E-2</v>
      </c>
      <c r="BA11">
        <f t="shared" si="5"/>
        <v>1.3110776787806298</v>
      </c>
      <c r="BB11">
        <f t="shared" si="6"/>
        <v>-0.84135879261808999</v>
      </c>
      <c r="BC11">
        <f t="shared" si="7"/>
        <v>-0.51514891301590704</v>
      </c>
      <c r="BD11">
        <f t="shared" si="8"/>
        <v>-0.26342601834371809</v>
      </c>
      <c r="BE11">
        <f t="shared" si="9"/>
        <v>-0.35857620615441144</v>
      </c>
      <c r="BF11">
        <f t="shared" si="9"/>
        <v>-0.35845494501584602</v>
      </c>
      <c r="BG11">
        <f t="shared" si="9"/>
        <v>-0.35809272526406172</v>
      </c>
      <c r="BH11">
        <f t="shared" si="9"/>
        <v>-0.35701102891800651</v>
      </c>
      <c r="BI11">
        <f t="shared" si="9"/>
        <v>-0.35378335019562546</v>
      </c>
      <c r="BJ11">
        <f t="shared" si="9"/>
        <v>-0.34417492212061945</v>
      </c>
      <c r="BK11">
        <f t="shared" si="9"/>
        <v>-0.31576228129663519</v>
      </c>
      <c r="BL11">
        <f t="shared" si="10"/>
        <v>-0.23316564632759373</v>
      </c>
    </row>
    <row r="12" spans="1:64" x14ac:dyDescent="0.2">
      <c r="A12" s="24" t="s">
        <v>19</v>
      </c>
      <c r="B12" s="24"/>
      <c r="C12" s="29">
        <f ca="1">SLOPE(INDIRECT($D$9):G1250,INDIRECT($C$9):F1250)</f>
        <v>8.1021907640491813E-6</v>
      </c>
      <c r="D12" s="237">
        <f>AB4</f>
        <v>4.9115905708405709E-7</v>
      </c>
      <c r="E12" s="84">
        <v>-9.9945910319347617E-2</v>
      </c>
      <c r="F12">
        <v>1E-4</v>
      </c>
      <c r="U12" t="s">
        <v>230</v>
      </c>
      <c r="V12">
        <v>0.1</v>
      </c>
      <c r="AA12" s="165" t="s">
        <v>280</v>
      </c>
      <c r="AB12" s="221">
        <f>AB7*SIN(RADIANS(AB9))</f>
        <v>-0.35691294496792231</v>
      </c>
      <c r="AE12" s="153"/>
      <c r="AV12">
        <f t="shared" si="1"/>
        <v>4.7949797404057831E-2</v>
      </c>
      <c r="AW12">
        <v>-50000</v>
      </c>
      <c r="AX12">
        <f t="shared" si="2"/>
        <v>-8.1317754105963216E-3</v>
      </c>
      <c r="AY12">
        <f t="shared" si="3"/>
        <v>4.7949797404057831E-2</v>
      </c>
      <c r="AZ12">
        <f t="shared" si="4"/>
        <v>-5.6081572814654153E-2</v>
      </c>
      <c r="BA12">
        <f t="shared" si="5"/>
        <v>1.3354086989178906</v>
      </c>
      <c r="BB12">
        <f t="shared" si="6"/>
        <v>-0.91751222737975213</v>
      </c>
      <c r="BC12">
        <f t="shared" si="7"/>
        <v>-0.35316193560658765</v>
      </c>
      <c r="BD12">
        <f t="shared" si="8"/>
        <v>-0.17843946524790757</v>
      </c>
      <c r="BE12">
        <f t="shared" ref="BE12:BK21" si="12">$BL12+$AB$7*SIN(BF12)</f>
        <v>-0.24430628613436706</v>
      </c>
      <c r="BF12">
        <f t="shared" si="12"/>
        <v>-0.24420643699832467</v>
      </c>
      <c r="BG12">
        <f t="shared" si="12"/>
        <v>-0.24391858489900903</v>
      </c>
      <c r="BH12">
        <f t="shared" si="12"/>
        <v>-0.24308885996687291</v>
      </c>
      <c r="BI12">
        <f t="shared" si="12"/>
        <v>-0.24069815581019821</v>
      </c>
      <c r="BJ12">
        <f t="shared" si="12"/>
        <v>-0.23381755253992076</v>
      </c>
      <c r="BK12">
        <f t="shared" si="12"/>
        <v>-0.21407623450099228</v>
      </c>
      <c r="BL12">
        <f t="shared" si="10"/>
        <v>-0.15787480725166514</v>
      </c>
    </row>
    <row r="13" spans="1:64" ht="16.5" thickBot="1" x14ac:dyDescent="0.35">
      <c r="A13" s="24" t="s">
        <v>21</v>
      </c>
      <c r="B13" s="24"/>
      <c r="C13" s="5" t="s">
        <v>16</v>
      </c>
      <c r="D13" s="237">
        <f>AB5</f>
        <v>4.1699732388998093E-11</v>
      </c>
      <c r="E13" s="85">
        <v>1.5363686697766365E-2</v>
      </c>
      <c r="F13">
        <v>1E-8</v>
      </c>
      <c r="U13" t="s">
        <v>314</v>
      </c>
      <c r="V13">
        <v>1</v>
      </c>
      <c r="AA13" s="166" t="s">
        <v>1410</v>
      </c>
      <c r="AB13" s="278">
        <f>AB6*86400*300000/149600000</f>
        <v>10.162099833978592</v>
      </c>
      <c r="AC13" t="s">
        <v>309</v>
      </c>
      <c r="AE13" s="153"/>
      <c r="AI13" s="277" t="s">
        <v>1769</v>
      </c>
      <c r="AN13" s="277" t="s">
        <v>1768</v>
      </c>
      <c r="AO13" s="277" t="s">
        <v>1767</v>
      </c>
      <c r="AP13" s="277" t="s">
        <v>1766</v>
      </c>
      <c r="AV13">
        <f t="shared" si="1"/>
        <v>4.4312682954631068E-2</v>
      </c>
      <c r="AW13">
        <v>-49000</v>
      </c>
      <c r="AX13">
        <f t="shared" si="2"/>
        <v>-1.3374889812794069E-2</v>
      </c>
      <c r="AY13">
        <f t="shared" si="3"/>
        <v>4.4312682954631068E-2</v>
      </c>
      <c r="AZ13">
        <f t="shared" si="4"/>
        <v>-5.7687572767425137E-2</v>
      </c>
      <c r="BA13">
        <f t="shared" si="5"/>
        <v>1.3512912180198664</v>
      </c>
      <c r="BB13">
        <f t="shared" si="6"/>
        <v>-0.97084652537717342</v>
      </c>
      <c r="BC13">
        <f t="shared" si="7"/>
        <v>-0.18620381055276081</v>
      </c>
      <c r="BD13">
        <f t="shared" si="8"/>
        <v>-9.3371842582714512E-2</v>
      </c>
      <c r="BE13">
        <f t="shared" si="12"/>
        <v>-0.12830127691662324</v>
      </c>
      <c r="BF13">
        <f t="shared" si="12"/>
        <v>-0.12824239330243103</v>
      </c>
      <c r="BG13">
        <f t="shared" si="12"/>
        <v>-0.12807630816705948</v>
      </c>
      <c r="BH13">
        <f t="shared" si="12"/>
        <v>-0.12760787316232766</v>
      </c>
      <c r="BI13">
        <f t="shared" si="12"/>
        <v>-0.12628682645684958</v>
      </c>
      <c r="BJ13">
        <f t="shared" si="12"/>
        <v>-0.12256249099081146</v>
      </c>
      <c r="BK13">
        <f t="shared" si="12"/>
        <v>-0.11207174855838777</v>
      </c>
      <c r="BL13">
        <f t="shared" si="10"/>
        <v>-8.2583968175735656E-2</v>
      </c>
    </row>
    <row r="14" spans="1:64" ht="13.5" thickBot="1" x14ac:dyDescent="0.25">
      <c r="A14" s="24" t="s">
        <v>176</v>
      </c>
      <c r="B14" s="24"/>
      <c r="C14" s="24"/>
      <c r="D14" s="24">
        <f t="array" ref="D14">E13*F13</f>
        <v>1.5363686697766365E-10</v>
      </c>
      <c r="E14" s="24">
        <f>SUM(W21:W9149)</f>
        <v>3.6977101354996621E-2</v>
      </c>
      <c r="U14" t="s">
        <v>232</v>
      </c>
      <c r="V14">
        <v>1</v>
      </c>
      <c r="AA14" s="166" t="s">
        <v>225</v>
      </c>
      <c r="AB14" s="221">
        <f>2*AB5*365.24/C8</f>
        <v>7.0780327009118029E-8</v>
      </c>
      <c r="AC14" t="s">
        <v>189</v>
      </c>
      <c r="AE14" s="153"/>
      <c r="AH14" s="275">
        <v>7.8992828646095658E-8</v>
      </c>
      <c r="AI14" s="110">
        <v>7.0780327009118029E-8</v>
      </c>
      <c r="AJ14" s="140">
        <v>7.0809530578863255E-8</v>
      </c>
      <c r="AK14" s="140">
        <v>7.0779612739695858E-8</v>
      </c>
      <c r="AL14" s="140">
        <v>7.0771130115744366E-8</v>
      </c>
      <c r="AM14" s="111">
        <v>7.0856722654897732E-8</v>
      </c>
      <c r="AN14" s="276">
        <v>7.6671116309334192E-8</v>
      </c>
      <c r="AO14" s="276">
        <v>8.0470118543040654E-8</v>
      </c>
      <c r="AP14" s="276">
        <v>8.0590502393662047E-8</v>
      </c>
      <c r="AV14">
        <f t="shared" si="1"/>
        <v>4.075896796998231E-2</v>
      </c>
      <c r="AW14">
        <v>-48000</v>
      </c>
      <c r="AX14">
        <f t="shared" si="2"/>
        <v>-1.7762721828308112E-2</v>
      </c>
      <c r="AY14">
        <f t="shared" si="3"/>
        <v>4.075896796998231E-2</v>
      </c>
      <c r="AZ14">
        <f t="shared" si="4"/>
        <v>-5.8521689798290422E-2</v>
      </c>
      <c r="BA14">
        <f t="shared" si="5"/>
        <v>1.3574217939433846</v>
      </c>
      <c r="BB14">
        <f t="shared" si="6"/>
        <v>-0.99738398549661755</v>
      </c>
      <c r="BC14">
        <f t="shared" si="7"/>
        <v>-1.6493516424589818E-2</v>
      </c>
      <c r="BD14">
        <f t="shared" si="8"/>
        <v>-8.2469451686983126E-3</v>
      </c>
      <c r="BE14">
        <f t="shared" si="12"/>
        <v>-1.1347490307436989E-2</v>
      </c>
      <c r="BF14">
        <f t="shared" si="12"/>
        <v>-1.1342052272667023E-2</v>
      </c>
      <c r="BG14">
        <f t="shared" si="12"/>
        <v>-1.1326838750463012E-2</v>
      </c>
      <c r="BH14">
        <f t="shared" si="12"/>
        <v>-1.1284277201674082E-2</v>
      </c>
      <c r="BI14">
        <f t="shared" si="12"/>
        <v>-1.1165206564204418E-2</v>
      </c>
      <c r="BJ14">
        <f t="shared" si="12"/>
        <v>-1.0832094129430744E-2</v>
      </c>
      <c r="BK14">
        <f t="shared" si="12"/>
        <v>-9.9001838761441172E-3</v>
      </c>
      <c r="BL14">
        <f t="shared" si="10"/>
        <v>-7.2931290998070608E-3</v>
      </c>
    </row>
    <row r="15" spans="1:64" ht="15.75" x14ac:dyDescent="0.3">
      <c r="A15" s="26" t="s">
        <v>20</v>
      </c>
      <c r="B15" s="24"/>
      <c r="C15" s="31">
        <f ca="1">(C7+C11)+(C8+C12)*INT(MAX(F21:F3462))</f>
        <v>59206.063823209377</v>
      </c>
      <c r="E15" s="28" t="s">
        <v>206</v>
      </c>
      <c r="F15" s="25">
        <v>1</v>
      </c>
      <c r="AA15" s="165" t="s">
        <v>295</v>
      </c>
      <c r="AB15" s="279">
        <f>(AB10-AB2)/AD2</f>
        <v>13944.150702014646</v>
      </c>
      <c r="AC15" t="s">
        <v>288</v>
      </c>
      <c r="AE15" s="153"/>
      <c r="AV15">
        <f t="shared" si="1"/>
        <v>3.7288652450111558E-2</v>
      </c>
      <c r="AW15">
        <v>-47000</v>
      </c>
      <c r="AX15">
        <f t="shared" si="2"/>
        <v>-2.1267328599286969E-2</v>
      </c>
      <c r="AY15">
        <f t="shared" si="3"/>
        <v>3.7288652450111558E-2</v>
      </c>
      <c r="AZ15">
        <f t="shared" si="4"/>
        <v>-5.8555981049398527E-2</v>
      </c>
      <c r="BA15">
        <f t="shared" si="5"/>
        <v>1.3532691795594611</v>
      </c>
      <c r="BB15">
        <f t="shared" si="6"/>
        <v>-0.99523991440372994</v>
      </c>
      <c r="BC15">
        <f t="shared" si="7"/>
        <v>0.15346513741301135</v>
      </c>
      <c r="BD15">
        <f t="shared" si="8"/>
        <v>7.6883521801541815E-2</v>
      </c>
      <c r="BE15">
        <f t="shared" si="12"/>
        <v>0.10569150882877848</v>
      </c>
      <c r="BF15">
        <f t="shared" si="12"/>
        <v>0.10564231606305444</v>
      </c>
      <c r="BG15">
        <f t="shared" si="12"/>
        <v>0.1055039320567044</v>
      </c>
      <c r="BH15">
        <f t="shared" si="12"/>
        <v>0.10511465533416438</v>
      </c>
      <c r="BI15">
        <f t="shared" si="12"/>
        <v>0.10401969838673963</v>
      </c>
      <c r="BJ15">
        <f t="shared" si="12"/>
        <v>0.1009404719271518</v>
      </c>
      <c r="BK15">
        <f t="shared" si="12"/>
        <v>9.2286152464751067E-2</v>
      </c>
      <c r="BL15">
        <f t="shared" si="10"/>
        <v>6.7997709976121534E-2</v>
      </c>
    </row>
    <row r="16" spans="1:64" ht="15.75" x14ac:dyDescent="0.3">
      <c r="A16" s="26" t="s">
        <v>6</v>
      </c>
      <c r="B16" s="24"/>
      <c r="C16" s="31">
        <f ca="1">+C8+C12</f>
        <v>0.43036526219076404</v>
      </c>
      <c r="E16" s="28" t="s">
        <v>85</v>
      </c>
      <c r="F16" s="29">
        <f ca="1">NOW()+15018.5+$C$5/24</f>
        <v>60358.481698958334</v>
      </c>
      <c r="G16" t="s">
        <v>1770</v>
      </c>
      <c r="H16">
        <f>COUNT(H21:H572)</f>
        <v>6</v>
      </c>
      <c r="I16">
        <f>COUNT(I21:I572)</f>
        <v>132</v>
      </c>
      <c r="J16">
        <f>COUNT(J21:J572)</f>
        <v>50</v>
      </c>
      <c r="K16">
        <f>COUNT(K21:K572)</f>
        <v>87</v>
      </c>
      <c r="AA16" s="164" t="s">
        <v>1411</v>
      </c>
      <c r="AB16" s="279">
        <f>365.24*AB8</f>
        <v>35914.030583016967</v>
      </c>
      <c r="AC16" t="s">
        <v>227</v>
      </c>
      <c r="AD16" s="221"/>
      <c r="AE16" s="153"/>
      <c r="AH16" t="s">
        <v>1762</v>
      </c>
      <c r="AI16">
        <f>AVERAGE(AI14:AM14)</f>
        <v>7.0799464619663853E-8</v>
      </c>
      <c r="AN16" s="276">
        <f>AVERAGE(AN14:AP14)</f>
        <v>7.9243912415345626E-8</v>
      </c>
      <c r="AV16">
        <f t="shared" si="1"/>
        <v>3.3901736395018783E-2</v>
      </c>
      <c r="AW16">
        <v>-46000</v>
      </c>
      <c r="AX16">
        <f t="shared" si="2"/>
        <v>-2.3895143937642215E-2</v>
      </c>
      <c r="AY16">
        <f t="shared" si="3"/>
        <v>3.3901736395018783E-2</v>
      </c>
      <c r="AZ16">
        <f t="shared" si="4"/>
        <v>-5.7796880332660998E-2</v>
      </c>
      <c r="BA16">
        <f t="shared" si="5"/>
        <v>1.3391949620901611</v>
      </c>
      <c r="BB16">
        <f t="shared" si="6"/>
        <v>-0.96501734710297205</v>
      </c>
      <c r="BC16">
        <f t="shared" si="7"/>
        <v>0.32114182160029697</v>
      </c>
      <c r="BD16">
        <f t="shared" si="8"/>
        <v>0.16196529399231294</v>
      </c>
      <c r="BE16">
        <f t="shared" si="12"/>
        <v>0.22194503412079788</v>
      </c>
      <c r="BF16">
        <f t="shared" si="12"/>
        <v>0.2218517326264445</v>
      </c>
      <c r="BG16">
        <f t="shared" si="12"/>
        <v>0.22158417839217553</v>
      </c>
      <c r="BH16">
        <f t="shared" si="12"/>
        <v>0.22081702099265688</v>
      </c>
      <c r="BI16">
        <f t="shared" si="12"/>
        <v>0.21861808359271725</v>
      </c>
      <c r="BJ16">
        <f t="shared" si="12"/>
        <v>0.21232107924591601</v>
      </c>
      <c r="BK16">
        <f t="shared" si="12"/>
        <v>0.1943348696866033</v>
      </c>
      <c r="BL16">
        <f t="shared" si="10"/>
        <v>0.14328854905205102</v>
      </c>
    </row>
    <row r="17" spans="1:64" ht="16.5" thickBot="1" x14ac:dyDescent="0.35">
      <c r="A17" s="28" t="s">
        <v>82</v>
      </c>
      <c r="B17" s="24"/>
      <c r="C17" s="24">
        <f>COUNT(C21:C2120)</f>
        <v>278</v>
      </c>
      <c r="E17" s="28" t="s">
        <v>207</v>
      </c>
      <c r="F17" s="29">
        <f ca="1">ROUND(2*(F16-$C$7)/$C$8,0)/2+F15</f>
        <v>48384</v>
      </c>
      <c r="G17" t="s">
        <v>1771</v>
      </c>
      <c r="H17">
        <v>1.2892073388851033E-3</v>
      </c>
      <c r="I17">
        <v>0.10991968114674525</v>
      </c>
      <c r="J17">
        <v>2.8680785506016631E-4</v>
      </c>
      <c r="K17">
        <v>8.6040860377639451E-3</v>
      </c>
      <c r="AA17" s="164" t="s">
        <v>1404</v>
      </c>
      <c r="AB17" s="280">
        <f>AB13^3/AB8^2</f>
        <v>0.10853723244114465</v>
      </c>
      <c r="AE17" s="153"/>
      <c r="AH17" t="s">
        <v>1763</v>
      </c>
      <c r="AI17">
        <f>STDEV(AI14:AM14)</f>
        <v>3.5153220056912534E-11</v>
      </c>
      <c r="AN17" s="276">
        <f>STDEV(AN14:AP14)</f>
        <v>2.228919675583516E-9</v>
      </c>
      <c r="AV17">
        <f t="shared" si="1"/>
        <v>3.0598219804704008E-2</v>
      </c>
      <c r="AW17">
        <v>-45000</v>
      </c>
      <c r="AX17">
        <f t="shared" si="2"/>
        <v>-2.5685583642379488E-2</v>
      </c>
      <c r="AY17">
        <f t="shared" si="3"/>
        <v>3.0598219804704008E-2</v>
      </c>
      <c r="AZ17">
        <f t="shared" si="4"/>
        <v>-5.6283803447083496E-2</v>
      </c>
      <c r="BA17">
        <f t="shared" si="5"/>
        <v>1.3163708923184978</v>
      </c>
      <c r="BB17">
        <f t="shared" si="6"/>
        <v>-0.90963583445777385</v>
      </c>
      <c r="BC17">
        <f t="shared" si="7"/>
        <v>0.48424478379797758</v>
      </c>
      <c r="BD17">
        <f t="shared" si="8"/>
        <v>0.24696736907746736</v>
      </c>
      <c r="BE17">
        <f t="shared" si="12"/>
        <v>0.33660689871149491</v>
      </c>
      <c r="BF17">
        <f t="shared" si="12"/>
        <v>0.33648812525072169</v>
      </c>
      <c r="BG17">
        <f t="shared" si="12"/>
        <v>0.33613614573761086</v>
      </c>
      <c r="BH17">
        <f t="shared" si="12"/>
        <v>0.33509332510870476</v>
      </c>
      <c r="BI17">
        <f t="shared" si="12"/>
        <v>0.3320059443197515</v>
      </c>
      <c r="BJ17">
        <f t="shared" si="12"/>
        <v>0.32288452193547618</v>
      </c>
      <c r="BK17">
        <f t="shared" si="12"/>
        <v>0.296094356766198</v>
      </c>
      <c r="BL17">
        <f t="shared" si="10"/>
        <v>0.21857938812797961</v>
      </c>
    </row>
    <row r="18" spans="1:64" ht="17.25" thickTop="1" thickBot="1" x14ac:dyDescent="0.35">
      <c r="A18" s="26" t="s">
        <v>7</v>
      </c>
      <c r="B18" s="24"/>
      <c r="C18" s="205">
        <f ca="1">+C15</f>
        <v>59206.063823209377</v>
      </c>
      <c r="D18" s="206">
        <f ca="1">+C16</f>
        <v>0.43036526219076404</v>
      </c>
      <c r="E18" s="28" t="s">
        <v>86</v>
      </c>
      <c r="F18" s="221">
        <f ca="1">ROUND(2*(F16-$C$15)/$C$16,0)/2+F15</f>
        <v>2679</v>
      </c>
      <c r="G18" t="s">
        <v>1772</v>
      </c>
      <c r="H18">
        <f>SQRT(H17/H16)</f>
        <v>1.4658372686426823E-2</v>
      </c>
      <c r="I18">
        <f>SQRT(I17/I16)</f>
        <v>2.8856972418677473E-2</v>
      </c>
      <c r="J18">
        <f>SQRT(J17/J16)</f>
        <v>2.3950275783805341E-3</v>
      </c>
      <c r="K18">
        <f>SQRT(K17/K16)</f>
        <v>9.9447242628417504E-3</v>
      </c>
      <c r="AA18" s="240" t="s">
        <v>296</v>
      </c>
      <c r="AB18" s="168">
        <f>2*PI()/(AB8*365.2422)*AD2</f>
        <v>7.529083907592901E-5</v>
      </c>
      <c r="AC18" s="112" t="s">
        <v>278</v>
      </c>
      <c r="AD18" s="112"/>
      <c r="AE18" s="169"/>
      <c r="AV18">
        <f t="shared" si="1"/>
        <v>2.7378102679167252E-2</v>
      </c>
      <c r="AW18">
        <v>-44000</v>
      </c>
      <c r="AX18">
        <f t="shared" si="2"/>
        <v>-2.6705149745512295E-2</v>
      </c>
      <c r="AY18">
        <f t="shared" si="3"/>
        <v>2.7378102679167252E-2</v>
      </c>
      <c r="AZ18">
        <f t="shared" si="4"/>
        <v>-5.4083252424679547E-2</v>
      </c>
      <c r="BA18">
        <f t="shared" si="5"/>
        <v>1.2865275734421826</v>
      </c>
      <c r="BB18">
        <f t="shared" si="6"/>
        <v>-0.83367256945686752</v>
      </c>
      <c r="BC18">
        <f t="shared" si="7"/>
        <v>0.64092658530623803</v>
      </c>
      <c r="BD18">
        <f t="shared" si="8"/>
        <v>0.33190365517418369</v>
      </c>
      <c r="BE18">
        <f t="shared" si="12"/>
        <v>0.44899384895051064</v>
      </c>
      <c r="BF18">
        <f t="shared" si="12"/>
        <v>0.44887043113260372</v>
      </c>
      <c r="BG18">
        <f t="shared" si="12"/>
        <v>0.4484872511085467</v>
      </c>
      <c r="BH18">
        <f t="shared" si="12"/>
        <v>0.44729802710780686</v>
      </c>
      <c r="BI18">
        <f t="shared" si="12"/>
        <v>0.44361149865919441</v>
      </c>
      <c r="BJ18">
        <f t="shared" si="12"/>
        <v>0.43222406484754361</v>
      </c>
      <c r="BK18">
        <f t="shared" si="12"/>
        <v>0.3974146414678843</v>
      </c>
      <c r="BL18">
        <f t="shared" si="10"/>
        <v>0.2938702272039091</v>
      </c>
    </row>
    <row r="19" spans="1:64" ht="14.25" thickTop="1" thickBot="1" x14ac:dyDescent="0.25">
      <c r="E19" s="28" t="s">
        <v>87</v>
      </c>
      <c r="F19" s="264">
        <f ca="1">+$C$15+$C$16*F18-15018.5-$C$5/24</f>
        <v>45340.179027285099</v>
      </c>
      <c r="G19" t="s">
        <v>1773</v>
      </c>
      <c r="H19">
        <f>1/H18^2/174000</f>
        <v>2.6747255915026111E-2</v>
      </c>
      <c r="I19">
        <f>1/I18^2/174000</f>
        <v>6.9015910685038904E-3</v>
      </c>
      <c r="J19">
        <f>1/J18^2/174000</f>
        <v>1.0019123143569382</v>
      </c>
      <c r="Q19" s="207" t="s">
        <v>1408</v>
      </c>
      <c r="R19" s="208"/>
      <c r="S19" s="265">
        <f>MAX(S21:S1632)-MIN(S21:S346)</f>
        <v>44109.445100000004</v>
      </c>
      <c r="AA19" s="241"/>
      <c r="AB19" s="252" t="s">
        <v>282</v>
      </c>
      <c r="AC19" s="252" t="s">
        <v>282</v>
      </c>
      <c r="AD19" s="252" t="s">
        <v>282</v>
      </c>
      <c r="AE19" s="252" t="s">
        <v>282</v>
      </c>
      <c r="AV19">
        <f t="shared" si="1"/>
        <v>2.4241385018408459E-2</v>
      </c>
      <c r="AW19">
        <v>-43000</v>
      </c>
      <c r="AX19">
        <f t="shared" si="2"/>
        <v>-2.7038758646201103E-2</v>
      </c>
      <c r="AY19">
        <f t="shared" si="3"/>
        <v>2.4241385018408459E-2</v>
      </c>
      <c r="AZ19">
        <f t="shared" si="4"/>
        <v>-5.1280143664609562E-2</v>
      </c>
      <c r="BA19">
        <f t="shared" si="5"/>
        <v>1.2516318321606021</v>
      </c>
      <c r="BB19">
        <f t="shared" si="6"/>
        <v>-0.74247760631406434</v>
      </c>
      <c r="BC19">
        <f t="shared" si="7"/>
        <v>0.78988990515209356</v>
      </c>
      <c r="BD19">
        <f t="shared" si="8"/>
        <v>0.41684721821377174</v>
      </c>
      <c r="BE19">
        <f t="shared" si="12"/>
        <v>0.55858083051797092</v>
      </c>
      <c r="BF19">
        <f t="shared" si="12"/>
        <v>0.55847008103007822</v>
      </c>
      <c r="BG19">
        <f t="shared" si="12"/>
        <v>0.55810480429097353</v>
      </c>
      <c r="BH19">
        <f t="shared" si="12"/>
        <v>0.5569006291326638</v>
      </c>
      <c r="BI19">
        <f t="shared" si="12"/>
        <v>0.55293730153867104</v>
      </c>
      <c r="BJ19">
        <f t="shared" si="12"/>
        <v>0.53996030391750338</v>
      </c>
      <c r="BK19">
        <f t="shared" si="12"/>
        <v>0.49814824009121672</v>
      </c>
      <c r="BL19">
        <f t="shared" si="10"/>
        <v>0.36916106627983769</v>
      </c>
    </row>
    <row r="20" spans="1:64" ht="15" thickBot="1" x14ac:dyDescent="0.25">
      <c r="A20" s="6" t="s">
        <v>8</v>
      </c>
      <c r="B20" s="6" t="s">
        <v>9</v>
      </c>
      <c r="C20" s="6" t="s">
        <v>10</v>
      </c>
      <c r="D20" s="6" t="s">
        <v>15</v>
      </c>
      <c r="E20" s="6" t="s">
        <v>11</v>
      </c>
      <c r="F20" s="6" t="s">
        <v>12</v>
      </c>
      <c r="G20" s="6" t="s">
        <v>13</v>
      </c>
      <c r="H20" s="9" t="s">
        <v>61</v>
      </c>
      <c r="I20" s="9" t="s">
        <v>230</v>
      </c>
      <c r="J20" s="9" t="s">
        <v>314</v>
      </c>
      <c r="K20" s="9" t="s">
        <v>232</v>
      </c>
      <c r="L20" s="9" t="s">
        <v>233</v>
      </c>
      <c r="M20" s="9" t="s">
        <v>27</v>
      </c>
      <c r="N20" s="9" t="s">
        <v>28</v>
      </c>
      <c r="O20" s="9" t="s">
        <v>247</v>
      </c>
      <c r="P20" s="9" t="s">
        <v>241</v>
      </c>
      <c r="Q20" s="9" t="s">
        <v>242</v>
      </c>
      <c r="R20" s="9" t="s">
        <v>221</v>
      </c>
      <c r="S20" s="6" t="s">
        <v>17</v>
      </c>
      <c r="T20" s="266" t="s">
        <v>171</v>
      </c>
      <c r="U20" s="252" t="s">
        <v>222</v>
      </c>
      <c r="V20" s="9" t="s">
        <v>224</v>
      </c>
      <c r="W20" s="252" t="s">
        <v>223</v>
      </c>
      <c r="Z20" s="6" t="s">
        <v>12</v>
      </c>
      <c r="AA20" s="9" t="s">
        <v>289</v>
      </c>
      <c r="AB20" s="6" t="s">
        <v>61</v>
      </c>
      <c r="AC20" s="6" t="s">
        <v>230</v>
      </c>
      <c r="AD20" s="6" t="s">
        <v>314</v>
      </c>
      <c r="AE20" s="6" t="s">
        <v>232</v>
      </c>
      <c r="AF20" s="9" t="s">
        <v>283</v>
      </c>
      <c r="AG20" s="9" t="s">
        <v>223</v>
      </c>
      <c r="AH20" s="9" t="s">
        <v>263</v>
      </c>
      <c r="AI20" s="9" t="s">
        <v>264</v>
      </c>
      <c r="AJ20" s="9" t="s">
        <v>265</v>
      </c>
      <c r="AK20" s="9" t="s">
        <v>284</v>
      </c>
      <c r="AL20" s="9" t="s">
        <v>266</v>
      </c>
      <c r="AM20" s="9" t="s">
        <v>267</v>
      </c>
      <c r="AN20" s="6" t="s">
        <v>268</v>
      </c>
      <c r="AO20" s="6" t="s">
        <v>269</v>
      </c>
      <c r="AP20" s="6" t="s">
        <v>270</v>
      </c>
      <c r="AQ20" s="6" t="s">
        <v>271</v>
      </c>
      <c r="AR20" s="6" t="s">
        <v>272</v>
      </c>
      <c r="AS20" s="6" t="s">
        <v>273</v>
      </c>
      <c r="AT20" s="6" t="s">
        <v>274</v>
      </c>
      <c r="AU20" s="6" t="s">
        <v>142</v>
      </c>
      <c r="AV20">
        <f t="shared" si="1"/>
        <v>2.1188066822427687E-2</v>
      </c>
      <c r="AW20">
        <v>-42000</v>
      </c>
      <c r="AX20">
        <f t="shared" si="2"/>
        <v>-2.6780474799873215E-2</v>
      </c>
      <c r="AY20">
        <f t="shared" si="3"/>
        <v>2.1188066822427687E-2</v>
      </c>
      <c r="AZ20">
        <f t="shared" si="4"/>
        <v>-4.7968541622300902E-2</v>
      </c>
      <c r="BA20">
        <f t="shared" si="5"/>
        <v>1.213595970378271</v>
      </c>
      <c r="BB20">
        <f t="shared" si="6"/>
        <v>-0.64135313219927259</v>
      </c>
      <c r="BC20">
        <f t="shared" si="7"/>
        <v>0.93039076287632927</v>
      </c>
      <c r="BD20">
        <f t="shared" si="8"/>
        <v>0.50193621550332512</v>
      </c>
      <c r="BE20">
        <f t="shared" si="12"/>
        <v>0.66501059048559252</v>
      </c>
      <c r="BF20">
        <f t="shared" si="12"/>
        <v>0.66492286286701152</v>
      </c>
      <c r="BG20">
        <f t="shared" si="12"/>
        <v>0.6646110542702639</v>
      </c>
      <c r="BH20">
        <f t="shared" si="12"/>
        <v>0.66350341474496599</v>
      </c>
      <c r="BI20">
        <f t="shared" si="12"/>
        <v>0.65957646202102804</v>
      </c>
      <c r="BJ20">
        <f t="shared" si="12"/>
        <v>0.64574902190816441</v>
      </c>
      <c r="BK20">
        <f t="shared" si="12"/>
        <v>0.59815099311849262</v>
      </c>
      <c r="BL20">
        <f t="shared" si="10"/>
        <v>0.44445190535576717</v>
      </c>
    </row>
    <row r="21" spans="1:64" x14ac:dyDescent="0.2">
      <c r="A21" s="89" t="s">
        <v>178</v>
      </c>
      <c r="C21" s="242">
        <v>14736.624</v>
      </c>
      <c r="D21" s="243" t="s">
        <v>61</v>
      </c>
      <c r="E21">
        <f t="shared" ref="E21:E84" si="13">+(C21-C$7)/C$8</f>
        <v>-57626.365272974661</v>
      </c>
      <c r="F21">
        <f t="shared" ref="F21:F84" si="14">ROUND(2*E21,0)/2</f>
        <v>-57626.5</v>
      </c>
      <c r="G21">
        <f t="shared" ref="G21:G52" si="15">+C21-(C$7+F21*C$8)</f>
        <v>5.7980739999038633E-2</v>
      </c>
      <c r="H21">
        <f>+G21</f>
        <v>5.7980739999038633E-2</v>
      </c>
      <c r="P21">
        <f t="shared" ref="P21:P84" si="16">H$5*SIN(RADIANS(H$6*F21+H$7))</f>
        <v>-8.7922054490814805E-2</v>
      </c>
      <c r="Q21">
        <f t="shared" ref="Q21:Q84" si="17">+H$2+H$3*$F21+H$4*$F21^2</f>
        <v>0.12778675522327976</v>
      </c>
      <c r="R21">
        <f t="shared" ref="R21:R84" si="18">P21+Q21</f>
        <v>3.9864700732464953E-2</v>
      </c>
      <c r="S21" s="100" t="s">
        <v>181</v>
      </c>
      <c r="U21">
        <f t="shared" ref="U21:U52" si="19">+(R21-G21)^2</f>
        <v>3.2819087870803945E-4</v>
      </c>
      <c r="V21">
        <f>V$11</f>
        <v>0.2</v>
      </c>
      <c r="W21">
        <f t="shared" ref="W21:W52" si="20">V21*U21</f>
        <v>6.5638175741607896E-5</v>
      </c>
      <c r="Y21">
        <f>VLOOKUP(C21,'errors (2)'!C$21:E$370,3,FALSE)</f>
        <v>-57626.365272974661</v>
      </c>
      <c r="Z21">
        <f t="shared" ref="Z21:Z84" si="21">F21</f>
        <v>-57626.5</v>
      </c>
      <c r="AA21" s="227">
        <f t="shared" ref="AA21:AA84" si="22">AB$3+AB$4*Z21+AB$5*Z21^2+AH21</f>
        <v>5.144753563465404E-2</v>
      </c>
      <c r="AB21" s="227">
        <f t="shared" ref="AB21:AB26" si="23">+G21-AH21</f>
        <v>8.4964880604692136E-2</v>
      </c>
      <c r="AD21" s="227"/>
      <c r="AF21" s="227">
        <f t="shared" ref="AF21:AF52" si="24">+G21-AA21</f>
        <v>6.5332043643845927E-3</v>
      </c>
      <c r="AG21" s="227">
        <f t="shared" ref="AG21:AG52" si="25">+(G21-AA21)^2*V21</f>
        <v>8.5365518533627786E-6</v>
      </c>
      <c r="AH21">
        <f t="shared" ref="AH21:AH84" si="26">$AB$6*($AB$11/AI21*AJ21+$AB$12)</f>
        <v>-2.6984140605653507E-2</v>
      </c>
      <c r="AI21">
        <f t="shared" ref="AI21:AI84" si="27">1+$AB$7*COS(AL21)</f>
        <v>1.0647445807727964</v>
      </c>
      <c r="AJ21">
        <f t="shared" ref="AJ21:AJ84" si="28">SIN(AL21+RADIANS($AB$9))</f>
        <v>-0.12593356200904468</v>
      </c>
      <c r="AK21">
        <f t="shared" ref="AK21:AK84" si="29">$AB$7*SIN(AL21)</f>
        <v>-0.35155829822632867</v>
      </c>
      <c r="AL21">
        <f t="shared" ref="AL21:AL84" si="30">2*ATAN(AM21)</f>
        <v>-1.3886724703634059</v>
      </c>
      <c r="AM21">
        <f t="shared" ref="AM21:AM84" si="31">SQRT((1+$AB$7)/(1-$AB$7))*TAN(AN21/2)</f>
        <v>-0.83265232529330513</v>
      </c>
      <c r="AN21" s="227">
        <f t="shared" ref="AN21:AT30" si="32">$AU21+$AB$7*SIN(AO21)</f>
        <v>-1.0404422554792321</v>
      </c>
      <c r="AO21" s="227">
        <f t="shared" si="32"/>
        <v>-1.0404304590502158</v>
      </c>
      <c r="AP21" s="227">
        <f t="shared" si="32"/>
        <v>-1.040365226340368</v>
      </c>
      <c r="AQ21" s="227">
        <f t="shared" si="32"/>
        <v>-1.0400046288923632</v>
      </c>
      <c r="AR21" s="227">
        <f t="shared" si="32"/>
        <v>-1.0380152778816827</v>
      </c>
      <c r="AS21" s="227">
        <f t="shared" si="32"/>
        <v>-1.0271586384516393</v>
      </c>
      <c r="AT21" s="227">
        <f t="shared" si="32"/>
        <v>-0.97102021065513355</v>
      </c>
      <c r="AU21" s="227">
        <f t="shared" ref="AU21:AU84" si="33">RADIANS($AB$9)+$AB$18*(F21-AB$15)</f>
        <v>-0.73208039146423864</v>
      </c>
      <c r="AV21">
        <f t="shared" si="1"/>
        <v>1.8218148091224906E-2</v>
      </c>
      <c r="AW21">
        <v>-41000</v>
      </c>
      <c r="AX21">
        <f t="shared" si="2"/>
        <v>-2.6025451951432299E-2</v>
      </c>
      <c r="AY21">
        <f t="shared" si="3"/>
        <v>1.8218148091224906E-2</v>
      </c>
      <c r="AZ21">
        <f t="shared" si="4"/>
        <v>-4.4243600042657205E-2</v>
      </c>
      <c r="BA21">
        <f t="shared" si="5"/>
        <v>1.1740814093094403</v>
      </c>
      <c r="BB21">
        <f t="shared" si="6"/>
        <v>-0.5349809750063883</v>
      </c>
      <c r="BC21">
        <f t="shared" si="7"/>
        <v>1.0621661255119659</v>
      </c>
      <c r="BD21">
        <f t="shared" si="8"/>
        <v>0.58737281383875228</v>
      </c>
      <c r="BE21">
        <f t="shared" si="12"/>
        <v>0.76808189931468496</v>
      </c>
      <c r="BF21">
        <f t="shared" si="12"/>
        <v>0.76802007981312359</v>
      </c>
      <c r="BG21">
        <f t="shared" si="12"/>
        <v>0.76777968093454485</v>
      </c>
      <c r="BH21">
        <f t="shared" si="12"/>
        <v>0.76684536614420507</v>
      </c>
      <c r="BI21">
        <f t="shared" si="12"/>
        <v>0.76322208610299258</v>
      </c>
      <c r="BJ21">
        <f t="shared" si="12"/>
        <v>0.74928777642062006</v>
      </c>
      <c r="BK21">
        <f t="shared" si="12"/>
        <v>0.69728288202734157</v>
      </c>
      <c r="BL21">
        <f t="shared" si="10"/>
        <v>0.51974274443169577</v>
      </c>
    </row>
    <row r="22" spans="1:64" x14ac:dyDescent="0.2">
      <c r="A22" s="89" t="s">
        <v>178</v>
      </c>
      <c r="C22" s="242">
        <v>14986.852999999999</v>
      </c>
      <c r="D22" s="243" t="s">
        <v>61</v>
      </c>
      <c r="E22">
        <f t="shared" si="13"/>
        <v>-57044.920316882846</v>
      </c>
      <c r="F22">
        <f t="shared" si="14"/>
        <v>-57045</v>
      </c>
      <c r="G22">
        <f t="shared" si="15"/>
        <v>3.4292199998162687E-2</v>
      </c>
      <c r="H22">
        <f>+G22</f>
        <v>3.4292199998162687E-2</v>
      </c>
      <c r="P22">
        <f t="shared" si="16"/>
        <v>-8.8321583328583683E-2</v>
      </c>
      <c r="Q22">
        <f t="shared" si="17"/>
        <v>0.1239377287865332</v>
      </c>
      <c r="R22">
        <f t="shared" si="18"/>
        <v>3.5616145457949513E-2</v>
      </c>
      <c r="S22" s="100" t="s">
        <v>182</v>
      </c>
      <c r="U22">
        <f t="shared" si="19"/>
        <v>1.7528315804901519E-6</v>
      </c>
      <c r="V22">
        <f>V$11</f>
        <v>0.2</v>
      </c>
      <c r="W22">
        <f t="shared" si="20"/>
        <v>3.5056631609803038E-7</v>
      </c>
      <c r="Y22">
        <f>VLOOKUP(C22,'errors (2)'!C$21:E$370,3,FALSE)</f>
        <v>-57044.920316882846</v>
      </c>
      <c r="Z22">
        <f t="shared" si="21"/>
        <v>-57045</v>
      </c>
      <c r="AA22" s="227">
        <f t="shared" si="22"/>
        <v>4.6182361181196528E-2</v>
      </c>
      <c r="AB22" s="227">
        <f t="shared" si="23"/>
        <v>6.4046524292340007E-2</v>
      </c>
      <c r="AD22" s="227"/>
      <c r="AF22" s="227">
        <f t="shared" si="24"/>
        <v>-1.1890161183033841E-2</v>
      </c>
      <c r="AG22" s="227">
        <f t="shared" si="25"/>
        <v>2.8275186591704943E-5</v>
      </c>
      <c r="AH22">
        <f t="shared" si="26"/>
        <v>-2.9754324294177327E-2</v>
      </c>
      <c r="AI22">
        <f t="shared" si="27"/>
        <v>1.0864653316380226</v>
      </c>
      <c r="AJ22">
        <f t="shared" si="28"/>
        <v>-0.18733558722576796</v>
      </c>
      <c r="AK22">
        <f t="shared" si="29"/>
        <v>-0.34685565328528833</v>
      </c>
      <c r="AL22">
        <f t="shared" si="30"/>
        <v>-1.3264922920113018</v>
      </c>
      <c r="AM22">
        <f t="shared" si="31"/>
        <v>-0.78131949432631087</v>
      </c>
      <c r="AN22" s="227">
        <f t="shared" si="32"/>
        <v>-0.98645194293311889</v>
      </c>
      <c r="AO22" s="227">
        <f t="shared" si="32"/>
        <v>-0.98643377674066379</v>
      </c>
      <c r="AP22" s="227">
        <f t="shared" si="32"/>
        <v>-0.98634166480361873</v>
      </c>
      <c r="AQ22" s="227">
        <f t="shared" si="32"/>
        <v>-0.98587480714706466</v>
      </c>
      <c r="AR22" s="227">
        <f t="shared" si="32"/>
        <v>-0.98351363973155581</v>
      </c>
      <c r="AS22" s="227">
        <f t="shared" si="32"/>
        <v>-0.97169765147308929</v>
      </c>
      <c r="AT22" s="227">
        <f t="shared" si="32"/>
        <v>-0.91537262486657534</v>
      </c>
      <c r="AU22" s="227">
        <f t="shared" si="33"/>
        <v>-0.68829876854158556</v>
      </c>
      <c r="AV22">
        <f t="shared" si="1"/>
        <v>1.5331628824800117E-2</v>
      </c>
      <c r="AW22">
        <v>-40000</v>
      </c>
      <c r="AX22">
        <f t="shared" si="2"/>
        <v>-2.486404928326133E-2</v>
      </c>
      <c r="AY22">
        <f t="shared" si="3"/>
        <v>1.5331628824800117E-2</v>
      </c>
      <c r="AZ22">
        <f t="shared" si="4"/>
        <v>-4.0195678108061447E-2</v>
      </c>
      <c r="BA22">
        <f t="shared" si="5"/>
        <v>1.1344078380338267</v>
      </c>
      <c r="BB22">
        <f t="shared" si="6"/>
        <v>-0.42714025865368821</v>
      </c>
      <c r="BC22">
        <f t="shared" si="7"/>
        <v>1.1853237308578222</v>
      </c>
      <c r="BD22">
        <f t="shared" si="8"/>
        <v>0.67341773044151287</v>
      </c>
      <c r="BE22">
        <f t="shared" ref="BE22:BK31" si="34">$BL22+$AB$7*SIN(BF22)</f>
        <v>0.86772436055719715</v>
      </c>
      <c r="BF22">
        <f t="shared" si="34"/>
        <v>0.86768564263728409</v>
      </c>
      <c r="BG22">
        <f t="shared" si="34"/>
        <v>0.86751814931172455</v>
      </c>
      <c r="BH22">
        <f t="shared" si="34"/>
        <v>0.86679395566866135</v>
      </c>
      <c r="BI22">
        <f t="shared" si="34"/>
        <v>0.86366982513093604</v>
      </c>
      <c r="BJ22">
        <f t="shared" si="34"/>
        <v>0.85032102249525376</v>
      </c>
      <c r="BK22">
        <f t="shared" si="34"/>
        <v>0.79540882264031698</v>
      </c>
      <c r="BL22">
        <f t="shared" si="10"/>
        <v>0.59503358350762525</v>
      </c>
    </row>
    <row r="23" spans="1:64" x14ac:dyDescent="0.2">
      <c r="A23" s="89" t="s">
        <v>178</v>
      </c>
      <c r="C23" s="242">
        <v>15096.834999999999</v>
      </c>
      <c r="D23" s="243" t="s">
        <v>61</v>
      </c>
      <c r="E23">
        <f t="shared" si="13"/>
        <v>-56789.360493037922</v>
      </c>
      <c r="F23">
        <f t="shared" si="14"/>
        <v>-56789.5</v>
      </c>
      <c r="G23">
        <f t="shared" si="15"/>
        <v>6.0037819999706699E-2</v>
      </c>
      <c r="H23">
        <f>+G23</f>
        <v>6.0037819999706699E-2</v>
      </c>
      <c r="P23">
        <f t="shared" si="16"/>
        <v>-8.8461721874884575E-2</v>
      </c>
      <c r="Q23">
        <f t="shared" si="17"/>
        <v>0.1222597884170874</v>
      </c>
      <c r="R23">
        <f t="shared" si="18"/>
        <v>3.3798066542202826E-2</v>
      </c>
      <c r="S23" s="2">
        <f t="shared" ref="S23:S86" si="35">+C23-15018.5</f>
        <v>78.334999999999127</v>
      </c>
      <c r="U23">
        <f t="shared" si="19"/>
        <v>6.8852466151058647E-4</v>
      </c>
      <c r="V23">
        <f>V$11</f>
        <v>0.2</v>
      </c>
      <c r="W23">
        <f t="shared" si="20"/>
        <v>1.3770493230211731E-4</v>
      </c>
      <c r="Y23">
        <f>VLOOKUP(C23,'errors (2)'!C$21:E$370,3,FALSE)</f>
        <v>-56789.360493037922</v>
      </c>
      <c r="Z23">
        <f t="shared" si="21"/>
        <v>-56789.5</v>
      </c>
      <c r="AA23" s="227">
        <f t="shared" si="22"/>
        <v>4.3887487715706816E-2</v>
      </c>
      <c r="AB23" s="227">
        <f t="shared" si="23"/>
        <v>9.0999684076773377E-2</v>
      </c>
      <c r="AD23" s="227"/>
      <c r="AF23" s="227">
        <f t="shared" si="24"/>
        <v>1.6150332283999883E-2</v>
      </c>
      <c r="AG23" s="227">
        <f t="shared" si="25"/>
        <v>5.2166646576721771E-5</v>
      </c>
      <c r="AH23">
        <f t="shared" si="26"/>
        <v>-3.0961864077066678E-2</v>
      </c>
      <c r="AI23">
        <f t="shared" si="27"/>
        <v>1.0961858094319434</v>
      </c>
      <c r="AJ23">
        <f t="shared" si="28"/>
        <v>-0.21488675854661787</v>
      </c>
      <c r="AK23">
        <f t="shared" si="29"/>
        <v>-0.34428678141218155</v>
      </c>
      <c r="AL23">
        <f t="shared" si="30"/>
        <v>-1.2983654213168883</v>
      </c>
      <c r="AM23">
        <f t="shared" si="31"/>
        <v>-0.75891558997251174</v>
      </c>
      <c r="AN23" s="227">
        <f t="shared" si="32"/>
        <v>-0.9623817643786805</v>
      </c>
      <c r="AO23" s="227">
        <f t="shared" si="32"/>
        <v>-0.96236015802568975</v>
      </c>
      <c r="AP23" s="227">
        <f t="shared" si="32"/>
        <v>-0.96225442087492841</v>
      </c>
      <c r="AQ23" s="227">
        <f t="shared" si="32"/>
        <v>-0.96173719572200089</v>
      </c>
      <c r="AR23" s="227">
        <f t="shared" si="32"/>
        <v>-0.95921263487531205</v>
      </c>
      <c r="AS23" s="227">
        <f t="shared" si="32"/>
        <v>-0.94701823946758312</v>
      </c>
      <c r="AT23" s="227">
        <f t="shared" si="32"/>
        <v>-0.89078314766241529</v>
      </c>
      <c r="AU23" s="227">
        <f t="shared" si="33"/>
        <v>-0.66906195915768585</v>
      </c>
      <c r="AV23">
        <f t="shared" si="1"/>
        <v>1.252850902315332E-2</v>
      </c>
      <c r="AW23">
        <v>-39000</v>
      </c>
      <c r="AX23">
        <f t="shared" si="2"/>
        <v>-2.3378268808715567E-2</v>
      </c>
      <c r="AY23">
        <f t="shared" si="3"/>
        <v>1.252850902315332E-2</v>
      </c>
      <c r="AZ23">
        <f t="shared" si="4"/>
        <v>-3.5906777831868887E-2</v>
      </c>
      <c r="BA23">
        <f t="shared" si="5"/>
        <v>1.0955448197000057</v>
      </c>
      <c r="BB23">
        <f t="shared" si="6"/>
        <v>-0.32065850876424362</v>
      </c>
      <c r="BC23">
        <f t="shared" si="7"/>
        <v>1.3002267285770859</v>
      </c>
      <c r="BD23">
        <f t="shared" si="8"/>
        <v>0.76038329327866194</v>
      </c>
      <c r="BE23">
        <f t="shared" si="34"/>
        <v>0.96396801805933907</v>
      </c>
      <c r="BF23">
        <f t="shared" si="34"/>
        <v>0.96394665002405699</v>
      </c>
      <c r="BG23">
        <f t="shared" si="34"/>
        <v>0.96384184027335296</v>
      </c>
      <c r="BH23">
        <f t="shared" si="34"/>
        <v>0.96332797962126837</v>
      </c>
      <c r="BI23">
        <f t="shared" si="34"/>
        <v>0.96081410057938998</v>
      </c>
      <c r="BJ23">
        <f t="shared" si="34"/>
        <v>0.94864364541619495</v>
      </c>
      <c r="BK23">
        <f t="shared" si="34"/>
        <v>0.89239943051630699</v>
      </c>
      <c r="BL23">
        <f t="shared" si="10"/>
        <v>0.67032442258355385</v>
      </c>
    </row>
    <row r="24" spans="1:64" x14ac:dyDescent="0.2">
      <c r="A24" s="89" t="s">
        <v>178</v>
      </c>
      <c r="C24" s="242">
        <v>15515.541999999999</v>
      </c>
      <c r="D24" s="243" t="s">
        <v>61</v>
      </c>
      <c r="E24">
        <f t="shared" si="13"/>
        <v>-55816.431403162896</v>
      </c>
      <c r="F24">
        <f t="shared" si="14"/>
        <v>-55816.5</v>
      </c>
      <c r="G24">
        <f t="shared" si="15"/>
        <v>2.952113999890571E-2</v>
      </c>
      <c r="H24">
        <f>+G24</f>
        <v>2.952113999890571E-2</v>
      </c>
      <c r="P24">
        <f t="shared" si="16"/>
        <v>-8.8796796407181494E-2</v>
      </c>
      <c r="Q24">
        <f t="shared" si="17"/>
        <v>0.11594387528621017</v>
      </c>
      <c r="R24">
        <f t="shared" si="18"/>
        <v>2.7147078879028674E-2</v>
      </c>
      <c r="S24" s="2">
        <f t="shared" si="35"/>
        <v>497.04199999999946</v>
      </c>
      <c r="U24">
        <f t="shared" si="19"/>
        <v>5.6361662009118044E-6</v>
      </c>
      <c r="V24">
        <f>V$11</f>
        <v>0.2</v>
      </c>
      <c r="W24">
        <f t="shared" si="20"/>
        <v>1.127233240182361E-6</v>
      </c>
      <c r="Y24">
        <f>VLOOKUP(C24,'errors (2)'!C$21:E$370,3,FALSE)</f>
        <v>-55816.431403162896</v>
      </c>
      <c r="Z24">
        <f t="shared" si="21"/>
        <v>-55816.5</v>
      </c>
      <c r="AA24" s="227">
        <f t="shared" si="22"/>
        <v>3.5275018861221891E-2</v>
      </c>
      <c r="AB24" s="227">
        <f t="shared" si="23"/>
        <v>6.5004512909370274E-2</v>
      </c>
      <c r="AD24" s="227"/>
      <c r="AF24" s="227">
        <f t="shared" si="24"/>
        <v>-5.7538788623161807E-3</v>
      </c>
      <c r="AG24" s="227">
        <f t="shared" si="25"/>
        <v>6.6214243924417897E-6</v>
      </c>
      <c r="AH24">
        <f t="shared" si="26"/>
        <v>-3.5483372910464564E-2</v>
      </c>
      <c r="AI24">
        <f t="shared" si="27"/>
        <v>1.1340047113953229</v>
      </c>
      <c r="AJ24">
        <f t="shared" si="28"/>
        <v>-0.3225297455913908</v>
      </c>
      <c r="AK24">
        <f t="shared" si="29"/>
        <v>-0.33140282906923663</v>
      </c>
      <c r="AL24">
        <f t="shared" si="30"/>
        <v>-1.1865404553216301</v>
      </c>
      <c r="AM24">
        <f t="shared" si="31"/>
        <v>-0.67430234225639962</v>
      </c>
      <c r="AN24" s="227">
        <f t="shared" si="32"/>
        <v>-0.86872623187632136</v>
      </c>
      <c r="AO24" s="227">
        <f t="shared" si="32"/>
        <v>-0.86868772323750454</v>
      </c>
      <c r="AP24" s="227">
        <f t="shared" si="32"/>
        <v>-0.86852093796154772</v>
      </c>
      <c r="AQ24" s="227">
        <f t="shared" si="32"/>
        <v>-0.86779895118167105</v>
      </c>
      <c r="AR24" s="227">
        <f t="shared" si="32"/>
        <v>-0.86468064975032444</v>
      </c>
      <c r="AS24" s="227">
        <f t="shared" si="32"/>
        <v>-0.85134110819979714</v>
      </c>
      <c r="AT24" s="227">
        <f t="shared" si="32"/>
        <v>-0.79640721214102983</v>
      </c>
      <c r="AU24" s="227">
        <f t="shared" si="33"/>
        <v>-0.59580397273680674</v>
      </c>
      <c r="AV24">
        <f t="shared" si="1"/>
        <v>9.808788686284528E-3</v>
      </c>
      <c r="AW24">
        <v>-38000</v>
      </c>
      <c r="AX24">
        <f t="shared" si="2"/>
        <v>-2.164013344862125E-2</v>
      </c>
      <c r="AY24">
        <f t="shared" si="3"/>
        <v>9.808788686284528E-3</v>
      </c>
      <c r="AZ24">
        <f t="shared" si="4"/>
        <v>-3.1448922134905778E-2</v>
      </c>
      <c r="BA24">
        <f t="shared" si="5"/>
        <v>1.0581521620753473</v>
      </c>
      <c r="BB24">
        <f t="shared" si="6"/>
        <v>-0.21750551392977915</v>
      </c>
      <c r="BC24">
        <f t="shared" si="7"/>
        <v>1.4073932856767521</v>
      </c>
      <c r="BD24">
        <f t="shared" si="8"/>
        <v>0.84862737171963487</v>
      </c>
      <c r="BE24">
        <f t="shared" si="34"/>
        <v>1.056913950660773</v>
      </c>
      <c r="BF24">
        <f t="shared" si="34"/>
        <v>1.0569037425141639</v>
      </c>
      <c r="BG24">
        <f t="shared" si="34"/>
        <v>1.0568456529127499</v>
      </c>
      <c r="BH24">
        <f t="shared" si="34"/>
        <v>1.0565152069300605</v>
      </c>
      <c r="BI24">
        <f t="shared" si="34"/>
        <v>1.054639109762697</v>
      </c>
      <c r="BJ24">
        <f t="shared" si="34"/>
        <v>1.0441028555706278</v>
      </c>
      <c r="BK24">
        <f t="shared" si="34"/>
        <v>0.9881317540470691</v>
      </c>
      <c r="BL24">
        <f t="shared" si="10"/>
        <v>0.74561526165948289</v>
      </c>
    </row>
    <row r="25" spans="1:64" x14ac:dyDescent="0.2">
      <c r="A25" s="89" t="s">
        <v>178</v>
      </c>
      <c r="C25" s="242">
        <v>15875.544</v>
      </c>
      <c r="D25" s="243" t="s">
        <v>61</v>
      </c>
      <c r="E25">
        <f t="shared" si="13"/>
        <v>-54979.912266360334</v>
      </c>
      <c r="F25">
        <f t="shared" si="14"/>
        <v>-54980</v>
      </c>
      <c r="G25">
        <f t="shared" si="15"/>
        <v>3.7756800002171076E-2</v>
      </c>
      <c r="H25">
        <f>+G25</f>
        <v>3.7756800002171076E-2</v>
      </c>
      <c r="P25">
        <f t="shared" si="16"/>
        <v>-8.8832793559734266E-2</v>
      </c>
      <c r="Q25">
        <f t="shared" si="17"/>
        <v>0.11060777900151822</v>
      </c>
      <c r="R25">
        <f t="shared" si="18"/>
        <v>2.1774985441783953E-2</v>
      </c>
      <c r="S25" s="2">
        <f t="shared" si="35"/>
        <v>857.04399999999987</v>
      </c>
      <c r="U25">
        <f t="shared" si="19"/>
        <v>2.5541839664260183E-4</v>
      </c>
      <c r="V25">
        <f>V$11</f>
        <v>0.2</v>
      </c>
      <c r="W25">
        <f t="shared" si="20"/>
        <v>5.1083679328520369E-5</v>
      </c>
      <c r="Y25">
        <f>VLOOKUP(C25,'errors (2)'!C$21:E$370,3,FALSE)</f>
        <v>-54979.912266360334</v>
      </c>
      <c r="Z25">
        <f t="shared" si="21"/>
        <v>-54980</v>
      </c>
      <c r="AA25" s="227">
        <f t="shared" si="22"/>
        <v>2.8068973877865763E-2</v>
      </c>
      <c r="AB25" s="227">
        <f t="shared" si="23"/>
        <v>7.6992288196945702E-2</v>
      </c>
      <c r="AD25" s="227"/>
      <c r="AF25" s="227">
        <f t="shared" si="24"/>
        <v>9.6878261243053126E-3</v>
      </c>
      <c r="AG25" s="227">
        <f t="shared" si="25"/>
        <v>1.8770795002954498E-5</v>
      </c>
      <c r="AH25">
        <f t="shared" si="26"/>
        <v>-3.9235488194774626E-2</v>
      </c>
      <c r="AI25">
        <f t="shared" si="27"/>
        <v>1.1671686672153154</v>
      </c>
      <c r="AJ25">
        <f t="shared" si="28"/>
        <v>-0.41756852537137629</v>
      </c>
      <c r="AK25">
        <f t="shared" si="29"/>
        <v>-0.31597426238966442</v>
      </c>
      <c r="AL25">
        <f t="shared" si="30"/>
        <v>-1.0841735633594272</v>
      </c>
      <c r="AM25">
        <f t="shared" si="31"/>
        <v>-0.60226977543223958</v>
      </c>
      <c r="AN25" s="227">
        <f t="shared" si="32"/>
        <v>-0.78563937733609523</v>
      </c>
      <c r="AO25" s="227">
        <f t="shared" si="32"/>
        <v>-0.78558189203994711</v>
      </c>
      <c r="AP25" s="227">
        <f t="shared" si="32"/>
        <v>-0.78535445453936381</v>
      </c>
      <c r="AQ25" s="227">
        <f t="shared" si="32"/>
        <v>-0.78445511680449886</v>
      </c>
      <c r="AR25" s="227">
        <f t="shared" si="32"/>
        <v>-0.78090681074528767</v>
      </c>
      <c r="AS25" s="227">
        <f t="shared" si="32"/>
        <v>-0.76702675561217637</v>
      </c>
      <c r="AT25" s="227">
        <f t="shared" si="32"/>
        <v>-0.71440642749943317</v>
      </c>
      <c r="AU25" s="227">
        <f t="shared" si="33"/>
        <v>-0.53282318584979205</v>
      </c>
      <c r="AV25">
        <f t="shared" si="1"/>
        <v>7.1724678141937281E-3</v>
      </c>
      <c r="AW25">
        <v>-37000</v>
      </c>
      <c r="AX25">
        <f t="shared" si="2"/>
        <v>-1.9711430770087041E-2</v>
      </c>
      <c r="AY25">
        <f t="shared" si="3"/>
        <v>7.1724678141937281E-3</v>
      </c>
      <c r="AZ25">
        <f t="shared" si="4"/>
        <v>-2.6883898584280769E-2</v>
      </c>
      <c r="BA25">
        <f t="shared" si="5"/>
        <v>1.0226402560908805</v>
      </c>
      <c r="BB25">
        <f t="shared" si="6"/>
        <v>-0.1189497693896118</v>
      </c>
      <c r="BC25">
        <f t="shared" si="7"/>
        <v>1.5074192791845462</v>
      </c>
      <c r="BD25">
        <f t="shared" si="8"/>
        <v>0.93854965308155602</v>
      </c>
      <c r="BE25">
        <f t="shared" si="34"/>
        <v>1.1467093268105821</v>
      </c>
      <c r="BF25">
        <f t="shared" si="34"/>
        <v>1.1467052362558756</v>
      </c>
      <c r="BG25">
        <f t="shared" si="34"/>
        <v>1.1466774284489698</v>
      </c>
      <c r="BH25">
        <f t="shared" si="34"/>
        <v>1.1464884348827369</v>
      </c>
      <c r="BI25">
        <f t="shared" si="34"/>
        <v>1.1452060435362479</v>
      </c>
      <c r="BJ25">
        <f t="shared" si="34"/>
        <v>1.1365984715730326</v>
      </c>
      <c r="BK25">
        <f t="shared" si="34"/>
        <v>1.0824899711051055</v>
      </c>
      <c r="BL25">
        <f t="shared" si="10"/>
        <v>0.82090610073541193</v>
      </c>
    </row>
    <row r="26" spans="1:64" x14ac:dyDescent="0.2">
      <c r="A26" s="89" t="s">
        <v>178</v>
      </c>
      <c r="C26" s="242">
        <v>16087.871999999999</v>
      </c>
      <c r="D26" s="243" t="s">
        <v>230</v>
      </c>
      <c r="E26">
        <f t="shared" si="13"/>
        <v>-54486.536020453335</v>
      </c>
      <c r="F26">
        <f t="shared" si="14"/>
        <v>-54486.5</v>
      </c>
      <c r="G26">
        <f t="shared" si="15"/>
        <v>-1.5501660000154516E-2</v>
      </c>
      <c r="I26">
        <f t="shared" ref="I26:I57" si="36">+G26</f>
        <v>-1.5501660000154516E-2</v>
      </c>
      <c r="P26">
        <f t="shared" si="16"/>
        <v>-8.8744647874303903E-2</v>
      </c>
      <c r="Q26">
        <f t="shared" si="17"/>
        <v>0.10750036711425819</v>
      </c>
      <c r="R26">
        <f t="shared" si="18"/>
        <v>1.8755719239954283E-2</v>
      </c>
      <c r="S26" s="2">
        <f t="shared" si="35"/>
        <v>1069.3719999999994</v>
      </c>
      <c r="U26">
        <f t="shared" si="19"/>
        <v>1.1735680324006373E-3</v>
      </c>
      <c r="V26">
        <f t="shared" ref="V26:V57" si="37">V$12</f>
        <v>0.1</v>
      </c>
      <c r="W26">
        <f t="shared" si="20"/>
        <v>1.1735680324006374E-4</v>
      </c>
      <c r="Y26">
        <f>VLOOKUP(C26,'errors (2)'!C$21:E$370,3,FALSE)</f>
        <v>-54486.536020453335</v>
      </c>
      <c r="Z26">
        <f t="shared" si="21"/>
        <v>-54486.5</v>
      </c>
      <c r="AA26" s="227">
        <f t="shared" si="22"/>
        <v>2.3923603646620856E-2</v>
      </c>
      <c r="AB26" s="227">
        <f t="shared" si="23"/>
        <v>2.5868894247166999E-2</v>
      </c>
      <c r="AD26" s="227"/>
      <c r="AF26" s="227">
        <f t="shared" si="24"/>
        <v>-3.9425263646775371E-2</v>
      </c>
      <c r="AG26" s="227">
        <f t="shared" si="25"/>
        <v>1.5543514136177479E-4</v>
      </c>
      <c r="AH26">
        <f t="shared" si="26"/>
        <v>-4.1370554247321514E-2</v>
      </c>
      <c r="AI26">
        <f t="shared" si="27"/>
        <v>1.1867901007252959</v>
      </c>
      <c r="AJ26">
        <f t="shared" si="28"/>
        <v>-0.47411984961304376</v>
      </c>
      <c r="AK26">
        <f t="shared" si="29"/>
        <v>-0.30478608246157041</v>
      </c>
      <c r="AL26">
        <f t="shared" si="30"/>
        <v>-1.0209771851534655</v>
      </c>
      <c r="AM26">
        <f t="shared" si="31"/>
        <v>-0.56000035553897332</v>
      </c>
      <c r="AN26" s="227">
        <f t="shared" si="32"/>
        <v>-0.73549486609697046</v>
      </c>
      <c r="AO26" s="227">
        <f t="shared" si="32"/>
        <v>-0.73542484684836318</v>
      </c>
      <c r="AP26" s="227">
        <f t="shared" si="32"/>
        <v>-0.7351607352409868</v>
      </c>
      <c r="AQ26" s="227">
        <f t="shared" si="32"/>
        <v>-0.73416507704187484</v>
      </c>
      <c r="AR26" s="227">
        <f t="shared" si="32"/>
        <v>-0.73041961421450796</v>
      </c>
      <c r="AS26" s="227">
        <f t="shared" si="32"/>
        <v>-0.71644066968044462</v>
      </c>
      <c r="AT26" s="227">
        <f t="shared" si="32"/>
        <v>-0.66568674329113187</v>
      </c>
      <c r="AU26" s="227">
        <f t="shared" si="33"/>
        <v>-0.49566715676582085</v>
      </c>
      <c r="AV26">
        <f t="shared" si="1"/>
        <v>4.61954640688092E-3</v>
      </c>
      <c r="AW26">
        <v>-36000</v>
      </c>
      <c r="AX26">
        <f t="shared" si="2"/>
        <v>-1.7644280825092815E-2</v>
      </c>
      <c r="AY26">
        <f t="shared" si="3"/>
        <v>4.61954640688092E-3</v>
      </c>
      <c r="AZ26">
        <f t="shared" si="4"/>
        <v>-2.2263827231973735E-2</v>
      </c>
      <c r="BA26">
        <f t="shared" si="5"/>
        <v>0.9892318312567514</v>
      </c>
      <c r="BB26">
        <f t="shared" si="6"/>
        <v>-2.5724387165812729E-2</v>
      </c>
      <c r="BC26">
        <f t="shared" si="7"/>
        <v>1.600924128907687</v>
      </c>
      <c r="BD26">
        <f t="shared" si="8"/>
        <v>1.0305909348736391</v>
      </c>
      <c r="BE26">
        <f t="shared" si="34"/>
        <v>1.2335280879021631</v>
      </c>
      <c r="BF26">
        <f t="shared" si="34"/>
        <v>1.2335267868630255</v>
      </c>
      <c r="BG26">
        <f t="shared" si="34"/>
        <v>1.2335157884170647</v>
      </c>
      <c r="BH26">
        <f t="shared" si="34"/>
        <v>1.2334228258903297</v>
      </c>
      <c r="BI26">
        <f t="shared" si="34"/>
        <v>1.2326380575384468</v>
      </c>
      <c r="BJ26">
        <f t="shared" si="34"/>
        <v>1.2260816859570394</v>
      </c>
      <c r="BK26">
        <f t="shared" si="34"/>
        <v>1.1753660452956733</v>
      </c>
      <c r="BL26">
        <f t="shared" si="10"/>
        <v>0.89619693981134096</v>
      </c>
    </row>
    <row r="27" spans="1:64" x14ac:dyDescent="0.2">
      <c r="A27" s="89" t="s">
        <v>178</v>
      </c>
      <c r="C27" s="242">
        <v>16092.866</v>
      </c>
      <c r="D27" s="243" t="s">
        <v>230</v>
      </c>
      <c r="E27">
        <f t="shared" si="13"/>
        <v>-54474.931705562878</v>
      </c>
      <c r="F27">
        <f t="shared" si="14"/>
        <v>-54475</v>
      </c>
      <c r="G27">
        <f t="shared" si="15"/>
        <v>2.9391000001851353E-2</v>
      </c>
      <c r="I27">
        <f t="shared" si="36"/>
        <v>2.9391000001851353E-2</v>
      </c>
      <c r="P27">
        <f t="shared" si="16"/>
        <v>-8.8741626527990933E-2</v>
      </c>
      <c r="Q27">
        <f t="shared" si="17"/>
        <v>0.10742831506580061</v>
      </c>
      <c r="R27">
        <f t="shared" si="18"/>
        <v>1.8686688537809679E-2</v>
      </c>
      <c r="S27" s="2">
        <f t="shared" si="35"/>
        <v>1074.366</v>
      </c>
      <c r="U27">
        <f t="shared" si="19"/>
        <v>1.1458228391921401E-4</v>
      </c>
      <c r="V27">
        <f t="shared" si="37"/>
        <v>0.1</v>
      </c>
      <c r="W27">
        <f t="shared" si="20"/>
        <v>1.1458228391921401E-5</v>
      </c>
      <c r="Y27">
        <f>VLOOKUP(C27,'errors (2)'!C$21:E$370,3,FALSE)</f>
        <v>-54474.931705562878</v>
      </c>
      <c r="Z27">
        <f t="shared" si="21"/>
        <v>-54475</v>
      </c>
      <c r="AA27" s="227">
        <f t="shared" si="22"/>
        <v>2.3828052387703663E-2</v>
      </c>
      <c r="AC27" s="227">
        <f t="shared" ref="AC27:AC58" si="38">+G27-AH27</f>
        <v>7.0810501685253435E-2</v>
      </c>
      <c r="AD27" s="227"/>
      <c r="AF27" s="227">
        <f t="shared" si="24"/>
        <v>5.5629476141476897E-3</v>
      </c>
      <c r="AG27" s="227">
        <f t="shared" si="25"/>
        <v>3.0946386157751474E-6</v>
      </c>
      <c r="AH27">
        <f t="shared" si="26"/>
        <v>-4.1419501683402082E-2</v>
      </c>
      <c r="AI27">
        <f t="shared" si="27"/>
        <v>1.1872464157840237</v>
      </c>
      <c r="AJ27">
        <f t="shared" si="28"/>
        <v>-0.47543811744216846</v>
      </c>
      <c r="AK27">
        <f t="shared" si="29"/>
        <v>-0.30450595653824897</v>
      </c>
      <c r="AL27">
        <f t="shared" si="30"/>
        <v>-1.0194793320905491</v>
      </c>
      <c r="AM27">
        <f t="shared" si="31"/>
        <v>-0.55901697759301761</v>
      </c>
      <c r="AN27" s="227">
        <f t="shared" si="32"/>
        <v>-0.73431638246083086</v>
      </c>
      <c r="AO27" s="227">
        <f t="shared" si="32"/>
        <v>-0.73424606447196816</v>
      </c>
      <c r="AP27" s="227">
        <f t="shared" si="32"/>
        <v>-0.73398110843425868</v>
      </c>
      <c r="AQ27" s="227">
        <f t="shared" si="32"/>
        <v>-0.73298333037660068</v>
      </c>
      <c r="AR27" s="227">
        <f t="shared" si="32"/>
        <v>-0.72923388078044415</v>
      </c>
      <c r="AS27" s="227">
        <f t="shared" si="32"/>
        <v>-0.71525468721374041</v>
      </c>
      <c r="AT27" s="227">
        <f t="shared" si="32"/>
        <v>-0.6645485705968982</v>
      </c>
      <c r="AU27" s="227">
        <f t="shared" si="33"/>
        <v>-0.49480131211644807</v>
      </c>
      <c r="AV27">
        <f t="shared" si="1"/>
        <v>2.1500244643461175E-3</v>
      </c>
      <c r="AW27">
        <v>-35000</v>
      </c>
      <c r="AX27">
        <f t="shared" si="2"/>
        <v>-1.5482119034954611E-2</v>
      </c>
      <c r="AY27">
        <f t="shared" si="3"/>
        <v>2.1500244643461175E-3</v>
      </c>
      <c r="AZ27">
        <f t="shared" si="4"/>
        <v>-1.7632143499300729E-2</v>
      </c>
      <c r="BA27">
        <f t="shared" si="5"/>
        <v>0.9580158604914597</v>
      </c>
      <c r="BB27">
        <f t="shared" si="6"/>
        <v>6.1825093166738523E-2</v>
      </c>
      <c r="BC27">
        <f t="shared" si="7"/>
        <v>1.688515901256298</v>
      </c>
      <c r="BD27">
        <f t="shared" si="8"/>
        <v>1.1252355721576339</v>
      </c>
      <c r="BE27">
        <f t="shared" si="34"/>
        <v>1.3175569743451687</v>
      </c>
      <c r="BF27">
        <f t="shared" si="34"/>
        <v>1.3175566780762484</v>
      </c>
      <c r="BG27">
        <f t="shared" si="34"/>
        <v>1.3175533700923836</v>
      </c>
      <c r="BH27">
        <f t="shared" si="34"/>
        <v>1.3175164377453477</v>
      </c>
      <c r="BI27">
        <f t="shared" si="34"/>
        <v>1.3171044597902446</v>
      </c>
      <c r="BJ27">
        <f t="shared" si="34"/>
        <v>1.3125524659339931</v>
      </c>
      <c r="BK27">
        <f t="shared" si="34"/>
        <v>1.2666603380945742</v>
      </c>
      <c r="BL27">
        <f t="shared" si="10"/>
        <v>0.97148777888727</v>
      </c>
    </row>
    <row r="28" spans="1:64" x14ac:dyDescent="0.2">
      <c r="A28" s="89" t="s">
        <v>178</v>
      </c>
      <c r="C28" s="242">
        <v>16169.675999999999</v>
      </c>
      <c r="D28" s="243" t="s">
        <v>230</v>
      </c>
      <c r="E28">
        <f t="shared" si="13"/>
        <v>-54296.45204462266</v>
      </c>
      <c r="F28">
        <f t="shared" si="14"/>
        <v>-54296.5</v>
      </c>
      <c r="G28">
        <f t="shared" si="15"/>
        <v>2.0637940000597155E-2</v>
      </c>
      <c r="I28">
        <f t="shared" si="36"/>
        <v>2.0637940000597155E-2</v>
      </c>
      <c r="P28">
        <f t="shared" si="16"/>
        <v>-8.8689084550032882E-2</v>
      </c>
      <c r="Q28">
        <f t="shared" si="17"/>
        <v>0.10631204302389059</v>
      </c>
      <c r="R28">
        <f t="shared" si="18"/>
        <v>1.7622958473857711E-2</v>
      </c>
      <c r="S28" s="2">
        <f t="shared" si="35"/>
        <v>1151.1759999999995</v>
      </c>
      <c r="U28">
        <f t="shared" si="19"/>
        <v>9.0901136065801058E-6</v>
      </c>
      <c r="V28">
        <f t="shared" si="37"/>
        <v>0.1</v>
      </c>
      <c r="W28">
        <f t="shared" si="20"/>
        <v>9.0901136065801058E-7</v>
      </c>
      <c r="Y28">
        <f>VLOOKUP(C28,'errors (2)'!C$21:E$370,3,FALSE)</f>
        <v>-54296.45204462266</v>
      </c>
      <c r="Z28">
        <f t="shared" si="21"/>
        <v>-54296.5</v>
      </c>
      <c r="AA28" s="227">
        <f t="shared" si="22"/>
        <v>2.2351396810387947E-2</v>
      </c>
      <c r="AC28" s="227">
        <f t="shared" si="38"/>
        <v>6.2812139127187805E-2</v>
      </c>
      <c r="AD28" s="227"/>
      <c r="AF28" s="227">
        <f t="shared" si="24"/>
        <v>-1.7134568097907921E-3</v>
      </c>
      <c r="AG28" s="227">
        <f t="shared" si="25"/>
        <v>2.9359342390184387E-7</v>
      </c>
      <c r="AH28">
        <f t="shared" si="26"/>
        <v>-4.217419912659065E-2</v>
      </c>
      <c r="AI28">
        <f t="shared" si="27"/>
        <v>1.1943190910385995</v>
      </c>
      <c r="AJ28">
        <f t="shared" si="28"/>
        <v>-0.4958897442345655</v>
      </c>
      <c r="AK28">
        <f t="shared" si="29"/>
        <v>-0.30004197814500877</v>
      </c>
      <c r="AL28">
        <f t="shared" si="30"/>
        <v>-0.99608217134273469</v>
      </c>
      <c r="AM28">
        <f t="shared" si="31"/>
        <v>-0.54376166040892016</v>
      </c>
      <c r="AN28" s="227">
        <f t="shared" si="32"/>
        <v>-0.71596619621257029</v>
      </c>
      <c r="AO28" s="227">
        <f t="shared" si="32"/>
        <v>-0.71589122206741818</v>
      </c>
      <c r="AP28" s="227">
        <f t="shared" si="32"/>
        <v>-0.71561327972638233</v>
      </c>
      <c r="AQ28" s="227">
        <f t="shared" si="32"/>
        <v>-0.71458348386027182</v>
      </c>
      <c r="AR28" s="227">
        <f t="shared" si="32"/>
        <v>-0.71077600200561852</v>
      </c>
      <c r="AS28" s="227">
        <f t="shared" si="32"/>
        <v>-0.69680519845858369</v>
      </c>
      <c r="AT28" s="227">
        <f t="shared" si="32"/>
        <v>-0.64686596060672019</v>
      </c>
      <c r="AU28" s="227">
        <f t="shared" si="33"/>
        <v>-0.48136189734139467</v>
      </c>
      <c r="AV28">
        <f t="shared" si="1"/>
        <v>-2.3609801341069325E-4</v>
      </c>
      <c r="AW28">
        <v>-34000</v>
      </c>
      <c r="AX28">
        <f t="shared" si="2"/>
        <v>-1.3260827409957945E-2</v>
      </c>
      <c r="AY28">
        <f t="shared" si="3"/>
        <v>-2.3609801341069325E-4</v>
      </c>
      <c r="AZ28">
        <f t="shared" si="4"/>
        <v>-1.3024729396547252E-2</v>
      </c>
      <c r="BA28">
        <f t="shared" si="5"/>
        <v>0.92899054346099863</v>
      </c>
      <c r="BB28">
        <f t="shared" si="6"/>
        <v>0.14362103650866309</v>
      </c>
      <c r="BC28">
        <f t="shared" si="7"/>
        <v>1.7707707759153111</v>
      </c>
      <c r="BD28">
        <f t="shared" si="8"/>
        <v>1.2230169953850063</v>
      </c>
      <c r="BE28">
        <f t="shared" si="34"/>
        <v>1.3989859466065524</v>
      </c>
      <c r="BF28">
        <f t="shared" si="34"/>
        <v>1.3989859078809452</v>
      </c>
      <c r="BG28">
        <f t="shared" si="34"/>
        <v>1.398985274235105</v>
      </c>
      <c r="BH28">
        <f t="shared" si="34"/>
        <v>1.398974906564838</v>
      </c>
      <c r="BI28">
        <f t="shared" si="34"/>
        <v>1.3988053593403715</v>
      </c>
      <c r="BJ28">
        <f t="shared" si="34"/>
        <v>1.3960557873694104</v>
      </c>
      <c r="BK28">
        <f t="shared" si="34"/>
        <v>1.3562821734033279</v>
      </c>
      <c r="BL28">
        <f t="shared" si="10"/>
        <v>1.046778617963199</v>
      </c>
    </row>
    <row r="29" spans="1:64" x14ac:dyDescent="0.2">
      <c r="A29" s="89" t="s">
        <v>178</v>
      </c>
      <c r="C29" s="242">
        <v>16241.55</v>
      </c>
      <c r="D29" s="243" t="s">
        <v>230</v>
      </c>
      <c r="E29">
        <f t="shared" si="13"/>
        <v>-54129.441926794017</v>
      </c>
      <c r="F29">
        <f t="shared" si="14"/>
        <v>-54129.5</v>
      </c>
      <c r="G29">
        <f t="shared" si="15"/>
        <v>2.4992219998239307E-2</v>
      </c>
      <c r="I29">
        <f t="shared" si="36"/>
        <v>2.4992219998239307E-2</v>
      </c>
      <c r="P29">
        <f t="shared" si="16"/>
        <v>-8.8630327201414311E-2</v>
      </c>
      <c r="Q29">
        <f t="shared" si="17"/>
        <v>0.10527126213073956</v>
      </c>
      <c r="R29">
        <f t="shared" si="18"/>
        <v>1.6640934929325252E-2</v>
      </c>
      <c r="S29" s="2">
        <f t="shared" si="35"/>
        <v>1223.0499999999993</v>
      </c>
      <c r="U29">
        <f t="shared" si="19"/>
        <v>6.9743962302266829E-5</v>
      </c>
      <c r="V29">
        <f t="shared" si="37"/>
        <v>0.1</v>
      </c>
      <c r="W29">
        <f t="shared" si="20"/>
        <v>6.9743962302266836E-6</v>
      </c>
      <c r="Y29">
        <f>VLOOKUP(C29,'errors (2)'!C$21:E$370,3,FALSE)</f>
        <v>-54129.441926794017</v>
      </c>
      <c r="Z29">
        <f t="shared" si="21"/>
        <v>-54129.5</v>
      </c>
      <c r="AA29" s="227">
        <f t="shared" si="22"/>
        <v>2.0981190738751723E-2</v>
      </c>
      <c r="AC29" s="227">
        <f t="shared" si="38"/>
        <v>6.7863585783269634E-2</v>
      </c>
      <c r="AD29" s="227"/>
      <c r="AF29" s="227">
        <f t="shared" si="24"/>
        <v>4.0110292594875835E-3</v>
      </c>
      <c r="AG29" s="227">
        <f t="shared" si="25"/>
        <v>1.6088355720465515E-6</v>
      </c>
      <c r="AH29">
        <f t="shared" si="26"/>
        <v>-4.2871365785030327E-2</v>
      </c>
      <c r="AI29">
        <f t="shared" si="27"/>
        <v>1.2009143923349621</v>
      </c>
      <c r="AJ29">
        <f t="shared" si="28"/>
        <v>-0.51499425635313101</v>
      </c>
      <c r="AK29">
        <f t="shared" si="29"/>
        <v>-0.29566620494048745</v>
      </c>
      <c r="AL29">
        <f t="shared" si="30"/>
        <v>-0.97394035079950136</v>
      </c>
      <c r="AM29">
        <f t="shared" si="31"/>
        <v>-0.52950259554911328</v>
      </c>
      <c r="AN29" s="227">
        <f t="shared" si="32"/>
        <v>-0.69869965342995166</v>
      </c>
      <c r="AO29" s="227">
        <f t="shared" si="32"/>
        <v>-0.69862031002932268</v>
      </c>
      <c r="AP29" s="227">
        <f t="shared" si="32"/>
        <v>-0.6983304809000771</v>
      </c>
      <c r="AQ29" s="227">
        <f t="shared" si="32"/>
        <v>-0.69727237858375779</v>
      </c>
      <c r="AR29" s="227">
        <f t="shared" si="32"/>
        <v>-0.69341740706595045</v>
      </c>
      <c r="AS29" s="227">
        <f t="shared" si="32"/>
        <v>-0.67947548910808342</v>
      </c>
      <c r="AT29" s="227">
        <f t="shared" si="32"/>
        <v>-0.63029548560323312</v>
      </c>
      <c r="AU29" s="227">
        <f t="shared" si="33"/>
        <v>-0.46878832721571406</v>
      </c>
      <c r="AV29">
        <f t="shared" si="1"/>
        <v>-2.5388210263895122E-3</v>
      </c>
      <c r="AW29">
        <v>-33000</v>
      </c>
      <c r="AX29">
        <f t="shared" si="2"/>
        <v>-1.1009859533144329E-2</v>
      </c>
      <c r="AY29">
        <f t="shared" si="3"/>
        <v>-2.5388210263895122E-3</v>
      </c>
      <c r="AZ29">
        <f t="shared" si="4"/>
        <v>-8.4710385067548171E-3</v>
      </c>
      <c r="BA29">
        <f t="shared" si="5"/>
        <v>0.90209561926204085</v>
      </c>
      <c r="BB29">
        <f t="shared" si="6"/>
        <v>0.21976255621116444</v>
      </c>
      <c r="BC29">
        <f t="shared" si="7"/>
        <v>1.848222423954955</v>
      </c>
      <c r="BD29">
        <f t="shared" si="8"/>
        <v>1.3245262315468629</v>
      </c>
      <c r="BE29">
        <f t="shared" si="34"/>
        <v>1.4780019229375776</v>
      </c>
      <c r="BF29">
        <f t="shared" si="34"/>
        <v>1.4780019213840285</v>
      </c>
      <c r="BG29">
        <f t="shared" si="34"/>
        <v>1.4780018744825609</v>
      </c>
      <c r="BH29">
        <f t="shared" si="34"/>
        <v>1.4780004585438309</v>
      </c>
      <c r="BI29">
        <f t="shared" si="34"/>
        <v>1.4779577219919573</v>
      </c>
      <c r="BJ29">
        <f t="shared" si="34"/>
        <v>1.4766769316872124</v>
      </c>
      <c r="BK29">
        <f t="shared" si="34"/>
        <v>1.4441503513229494</v>
      </c>
      <c r="BL29">
        <f t="shared" si="10"/>
        <v>1.1220694570391281</v>
      </c>
    </row>
    <row r="30" spans="1:64" x14ac:dyDescent="0.2">
      <c r="A30" s="89" t="s">
        <v>178</v>
      </c>
      <c r="C30" s="242">
        <v>16563.674999999999</v>
      </c>
      <c r="D30" s="243" t="s">
        <v>230</v>
      </c>
      <c r="E30">
        <f t="shared" si="13"/>
        <v>-53380.935732543636</v>
      </c>
      <c r="F30">
        <f t="shared" si="14"/>
        <v>-53381</v>
      </c>
      <c r="G30">
        <f t="shared" si="15"/>
        <v>2.7657959999487503E-2</v>
      </c>
      <c r="I30">
        <f t="shared" si="36"/>
        <v>2.7657959999487503E-2</v>
      </c>
      <c r="P30">
        <f t="shared" si="16"/>
        <v>-8.8253143069803613E-2</v>
      </c>
      <c r="Q30">
        <f t="shared" si="17"/>
        <v>0.10064889660134341</v>
      </c>
      <c r="R30">
        <f t="shared" si="18"/>
        <v>1.2395753531539794E-2</v>
      </c>
      <c r="S30" s="2">
        <f t="shared" si="35"/>
        <v>1545.1749999999993</v>
      </c>
      <c r="U30">
        <f t="shared" si="19"/>
        <v>2.3293494627026488E-4</v>
      </c>
      <c r="V30">
        <f t="shared" si="37"/>
        <v>0.1</v>
      </c>
      <c r="W30">
        <f t="shared" si="20"/>
        <v>2.329349462702649E-5</v>
      </c>
      <c r="Y30">
        <f>VLOOKUP(C30,'errors (2)'!C$21:E$370,3,FALSE)</f>
        <v>-53380.935732543636</v>
      </c>
      <c r="Z30">
        <f t="shared" si="21"/>
        <v>-53381</v>
      </c>
      <c r="AA30" s="227">
        <f t="shared" si="22"/>
        <v>1.4985992496800396E-2</v>
      </c>
      <c r="AC30" s="227">
        <f t="shared" si="38"/>
        <v>7.3536512010059549E-2</v>
      </c>
      <c r="AD30" s="227"/>
      <c r="AF30" s="227">
        <f t="shared" si="24"/>
        <v>1.2671967502687106E-2</v>
      </c>
      <c r="AG30" s="227">
        <f t="shared" si="25"/>
        <v>1.6057876038915813E-5</v>
      </c>
      <c r="AH30">
        <f t="shared" si="26"/>
        <v>-4.5878552010572046E-2</v>
      </c>
      <c r="AI30">
        <f t="shared" si="27"/>
        <v>1.2300412961669736</v>
      </c>
      <c r="AJ30">
        <f t="shared" si="28"/>
        <v>-0.59979124880978385</v>
      </c>
      <c r="AK30">
        <f t="shared" si="29"/>
        <v>-0.27361670243071073</v>
      </c>
      <c r="AL30">
        <f t="shared" si="30"/>
        <v>-0.87170110417988766</v>
      </c>
      <c r="AM30">
        <f t="shared" si="31"/>
        <v>-0.46572127347526265</v>
      </c>
      <c r="AN30" s="227">
        <f t="shared" si="32"/>
        <v>-0.62015149529320224</v>
      </c>
      <c r="AO30" s="227">
        <f t="shared" si="32"/>
        <v>-0.62005321177031281</v>
      </c>
      <c r="AP30" s="227">
        <f t="shared" si="32"/>
        <v>-0.61971542300835747</v>
      </c>
      <c r="AQ30" s="227">
        <f t="shared" si="32"/>
        <v>-0.61855510321808749</v>
      </c>
      <c r="AR30" s="227">
        <f t="shared" si="32"/>
        <v>-0.6145766207849932</v>
      </c>
      <c r="AS30" s="227">
        <f t="shared" si="32"/>
        <v>-0.6010189095313242</v>
      </c>
      <c r="AT30" s="227">
        <f t="shared" si="32"/>
        <v>-0.55572144097161602</v>
      </c>
      <c r="AU30" s="227">
        <f t="shared" si="33"/>
        <v>-0.41243313416738125</v>
      </c>
      <c r="AV30">
        <f t="shared" si="1"/>
        <v>-4.7581445745903325E-3</v>
      </c>
      <c r="AW30">
        <v>-32000</v>
      </c>
      <c r="AX30">
        <f t="shared" si="2"/>
        <v>-8.7532796660810142E-3</v>
      </c>
      <c r="AY30">
        <f t="shared" si="3"/>
        <v>-4.7581445745903325E-3</v>
      </c>
      <c r="AZ30">
        <f t="shared" si="4"/>
        <v>-3.9951350914906817E-3</v>
      </c>
      <c r="BA30">
        <f t="shared" si="5"/>
        <v>0.87723564652315489</v>
      </c>
      <c r="BB30">
        <f t="shared" si="6"/>
        <v>0.29045899187406699</v>
      </c>
      <c r="BC30">
        <f t="shared" si="7"/>
        <v>1.921357828681628</v>
      </c>
      <c r="BD30">
        <f t="shared" si="8"/>
        <v>1.430423533605796</v>
      </c>
      <c r="BE30">
        <f t="shared" si="34"/>
        <v>1.5547848907155897</v>
      </c>
      <c r="BF30">
        <f t="shared" si="34"/>
        <v>1.5547848907153221</v>
      </c>
      <c r="BG30">
        <f t="shared" si="34"/>
        <v>1.5547848906685819</v>
      </c>
      <c r="BH30">
        <f t="shared" si="34"/>
        <v>1.5547848825020323</v>
      </c>
      <c r="BI30">
        <f t="shared" si="34"/>
        <v>1.5547834556885711</v>
      </c>
      <c r="BJ30">
        <f t="shared" si="34"/>
        <v>1.5545360924373159</v>
      </c>
      <c r="BK30">
        <f t="shared" si="34"/>
        <v>1.5301936082352632</v>
      </c>
      <c r="BL30">
        <f t="shared" si="10"/>
        <v>1.1973602961150571</v>
      </c>
    </row>
    <row r="31" spans="1:64" x14ac:dyDescent="0.2">
      <c r="A31" s="89" t="s">
        <v>178</v>
      </c>
      <c r="C31" s="242">
        <v>16601.595000000001</v>
      </c>
      <c r="D31" s="243" t="s">
        <v>230</v>
      </c>
      <c r="E31">
        <f t="shared" si="13"/>
        <v>-53292.822872982986</v>
      </c>
      <c r="F31">
        <f t="shared" si="14"/>
        <v>-53293</v>
      </c>
      <c r="G31">
        <f t="shared" si="15"/>
        <v>7.6227880002988968E-2</v>
      </c>
      <c r="I31">
        <f t="shared" si="36"/>
        <v>7.6227880002988968E-2</v>
      </c>
      <c r="P31">
        <f t="shared" si="16"/>
        <v>-8.8196592921019001E-2</v>
      </c>
      <c r="Q31">
        <f t="shared" si="17"/>
        <v>0.10011001247208909</v>
      </c>
      <c r="R31">
        <f t="shared" si="18"/>
        <v>1.1913419551070087E-2</v>
      </c>
      <c r="S31" s="2">
        <f t="shared" si="35"/>
        <v>1583.0950000000012</v>
      </c>
      <c r="U31">
        <f t="shared" si="19"/>
        <v>4.1363498232214382E-3</v>
      </c>
      <c r="V31">
        <f t="shared" si="37"/>
        <v>0.1</v>
      </c>
      <c r="W31">
        <f t="shared" si="20"/>
        <v>4.1363498232214384E-4</v>
      </c>
      <c r="Y31">
        <f>VLOOKUP(C31,'errors (2)'!C$21:E$370,3,FALSE)</f>
        <v>-53292.822872982986</v>
      </c>
      <c r="Z31">
        <f t="shared" si="21"/>
        <v>-53293</v>
      </c>
      <c r="AA31" s="227">
        <f t="shared" si="22"/>
        <v>1.4298027062854955E-2</v>
      </c>
      <c r="AC31" s="227">
        <f t="shared" si="38"/>
        <v>0.12244617104627781</v>
      </c>
      <c r="AD31" s="227"/>
      <c r="AF31" s="227">
        <f t="shared" si="24"/>
        <v>6.1929852940134013E-2</v>
      </c>
      <c r="AG31" s="227">
        <f t="shared" si="25"/>
        <v>3.8353066851866256E-4</v>
      </c>
      <c r="AH31">
        <f t="shared" si="26"/>
        <v>-4.6218291043288846E-2</v>
      </c>
      <c r="AI31">
        <f t="shared" si="27"/>
        <v>1.2334005298025896</v>
      </c>
      <c r="AJ31">
        <f t="shared" si="28"/>
        <v>-0.60962044578232788</v>
      </c>
      <c r="AK31">
        <f t="shared" si="29"/>
        <v>-0.27075688445376217</v>
      </c>
      <c r="AL31">
        <f t="shared" si="30"/>
        <v>-0.8593596126795946</v>
      </c>
      <c r="AM31">
        <f t="shared" si="31"/>
        <v>-0.45823353934220812</v>
      </c>
      <c r="AN31" s="227">
        <f t="shared" ref="AN31:AT40" si="39">$AU31+$AB$7*SIN(AO31)</f>
        <v>-0.61079385565302058</v>
      </c>
      <c r="AO31" s="227">
        <f t="shared" si="39"/>
        <v>-0.61069350098087705</v>
      </c>
      <c r="AP31" s="227">
        <f t="shared" si="39"/>
        <v>-0.6103508683735609</v>
      </c>
      <c r="AQ31" s="227">
        <f t="shared" si="39"/>
        <v>-0.6091816643829201</v>
      </c>
      <c r="AR31" s="227">
        <f t="shared" si="39"/>
        <v>-0.60519900843185082</v>
      </c>
      <c r="AS31" s="227">
        <f t="shared" si="39"/>
        <v>-0.59171411348767744</v>
      </c>
      <c r="AT31" s="227">
        <f t="shared" si="39"/>
        <v>-0.54692286318888361</v>
      </c>
      <c r="AU31" s="227">
        <f t="shared" si="33"/>
        <v>-0.40580754032870026</v>
      </c>
      <c r="AV31">
        <f t="shared" si="1"/>
        <v>-6.8940686580131541E-3</v>
      </c>
      <c r="AW31">
        <v>-31000</v>
      </c>
      <c r="AX31">
        <f t="shared" si="2"/>
        <v>-6.5106815000137734E-3</v>
      </c>
      <c r="AY31">
        <f t="shared" si="3"/>
        <v>-6.8940686580131541E-3</v>
      </c>
      <c r="AZ31">
        <f t="shared" si="4"/>
        <v>3.8338715799938095E-4</v>
      </c>
      <c r="BA31">
        <f t="shared" si="5"/>
        <v>0.85429621215848439</v>
      </c>
      <c r="BB31">
        <f t="shared" si="6"/>
        <v>0.35598295876011987</v>
      </c>
      <c r="BC31">
        <f t="shared" si="7"/>
        <v>1.9906170746730689</v>
      </c>
      <c r="BD31">
        <f t="shared" si="8"/>
        <v>1.5414534839358425</v>
      </c>
      <c r="BE31">
        <f t="shared" si="34"/>
        <v>1.6295056653016242</v>
      </c>
      <c r="BF31">
        <f t="shared" si="34"/>
        <v>1.6295056653564637</v>
      </c>
      <c r="BG31">
        <f t="shared" si="34"/>
        <v>1.6295056627419293</v>
      </c>
      <c r="BH31">
        <f t="shared" si="34"/>
        <v>1.6295057873930352</v>
      </c>
      <c r="BI31">
        <f t="shared" si="34"/>
        <v>1.6294998442057715</v>
      </c>
      <c r="BJ31">
        <f t="shared" si="34"/>
        <v>1.6297825413374589</v>
      </c>
      <c r="BK31">
        <f t="shared" si="34"/>
        <v>1.6143510205849223</v>
      </c>
      <c r="BL31">
        <f t="shared" si="10"/>
        <v>1.2726511351909862</v>
      </c>
    </row>
    <row r="32" spans="1:64" x14ac:dyDescent="0.2">
      <c r="A32" s="89" t="s">
        <v>178</v>
      </c>
      <c r="C32" s="242">
        <v>16604.564999999999</v>
      </c>
      <c r="D32" s="243" t="s">
        <v>230</v>
      </c>
      <c r="E32">
        <f t="shared" si="13"/>
        <v>-53285.921628444616</v>
      </c>
      <c r="F32">
        <f t="shared" si="14"/>
        <v>-53286</v>
      </c>
      <c r="G32">
        <f t="shared" si="15"/>
        <v>3.3727759997418616E-2</v>
      </c>
      <c r="I32">
        <f t="shared" si="36"/>
        <v>3.3727759997418616E-2</v>
      </c>
      <c r="P32">
        <f t="shared" si="16"/>
        <v>-8.8191984557727893E-2</v>
      </c>
      <c r="Q32">
        <f t="shared" si="17"/>
        <v>0.10006718788629709</v>
      </c>
      <c r="R32">
        <f t="shared" si="18"/>
        <v>1.18752033285692E-2</v>
      </c>
      <c r="S32" s="2">
        <f t="shared" si="35"/>
        <v>1586.0649999999987</v>
      </c>
      <c r="U32">
        <f t="shared" si="19"/>
        <v>4.7753423296527505E-4</v>
      </c>
      <c r="V32">
        <f t="shared" si="37"/>
        <v>0.1</v>
      </c>
      <c r="W32">
        <f t="shared" si="20"/>
        <v>4.7753423296527511E-5</v>
      </c>
      <c r="Y32">
        <f>VLOOKUP(C32,'errors (2)'!C$21:E$370,3,FALSE)</f>
        <v>-53285.921628444616</v>
      </c>
      <c r="Z32">
        <f t="shared" si="21"/>
        <v>-53286</v>
      </c>
      <c r="AA32" s="227">
        <f t="shared" si="22"/>
        <v>1.4243464196512581E-2</v>
      </c>
      <c r="AC32" s="227">
        <f t="shared" si="38"/>
        <v>7.9972941810001419E-2</v>
      </c>
      <c r="AD32" s="227"/>
      <c r="AF32" s="227">
        <f t="shared" si="24"/>
        <v>1.9484295800906035E-2</v>
      </c>
      <c r="AG32" s="227">
        <f t="shared" si="25"/>
        <v>3.7963778285720453E-5</v>
      </c>
      <c r="AH32">
        <f t="shared" si="26"/>
        <v>-4.6245181812582803E-2</v>
      </c>
      <c r="AI32">
        <f t="shared" si="27"/>
        <v>1.2336670032920964</v>
      </c>
      <c r="AJ32">
        <f t="shared" si="28"/>
        <v>-0.61040063449038107</v>
      </c>
      <c r="AK32">
        <f t="shared" si="29"/>
        <v>-0.27052694757404255</v>
      </c>
      <c r="AL32">
        <f t="shared" si="30"/>
        <v>-0.85837501475808886</v>
      </c>
      <c r="AM32">
        <f t="shared" si="31"/>
        <v>-0.45763800273954253</v>
      </c>
      <c r="AN32" s="227">
        <f t="shared" si="39"/>
        <v>-0.61004840376563685</v>
      </c>
      <c r="AO32" s="227">
        <f t="shared" si="39"/>
        <v>-0.60994788644743381</v>
      </c>
      <c r="AP32" s="227">
        <f t="shared" si="39"/>
        <v>-0.60960487743007619</v>
      </c>
      <c r="AQ32" s="227">
        <f t="shared" si="39"/>
        <v>-0.60843499857891337</v>
      </c>
      <c r="AR32" s="227">
        <f t="shared" si="39"/>
        <v>-0.60445210915749892</v>
      </c>
      <c r="AS32" s="227">
        <f t="shared" si="39"/>
        <v>-0.59097325695185099</v>
      </c>
      <c r="AT32" s="227">
        <f t="shared" si="39"/>
        <v>-0.54622270908157544</v>
      </c>
      <c r="AU32" s="227">
        <f t="shared" si="33"/>
        <v>-0.40528050445516861</v>
      </c>
      <c r="AV32">
        <f t="shared" si="1"/>
        <v>-8.9465932766579839E-3</v>
      </c>
      <c r="AW32">
        <v>-30000</v>
      </c>
      <c r="AX32">
        <f t="shared" si="2"/>
        <v>-4.2979776015997801E-3</v>
      </c>
      <c r="AY32">
        <f t="shared" si="3"/>
        <v>-8.9465932766579839E-3</v>
      </c>
      <c r="AZ32">
        <f t="shared" si="4"/>
        <v>4.6486156750582038E-3</v>
      </c>
      <c r="BA32">
        <f t="shared" si="5"/>
        <v>0.83315486858379195</v>
      </c>
      <c r="BB32">
        <f t="shared" si="6"/>
        <v>0.41663816835743339</v>
      </c>
      <c r="BC32">
        <f t="shared" si="7"/>
        <v>2.0563954363799692</v>
      </c>
      <c r="BD32">
        <f t="shared" si="8"/>
        <v>1.6584642565432202</v>
      </c>
      <c r="BE32">
        <f t="shared" ref="BE32:BK41" si="40">$BL32+$AB$7*SIN(BF32)</f>
        <v>1.7023247733332041</v>
      </c>
      <c r="BF32">
        <f t="shared" si="40"/>
        <v>1.7023247746687156</v>
      </c>
      <c r="BG32">
        <f t="shared" si="40"/>
        <v>1.7023247461821016</v>
      </c>
      <c r="BH32">
        <f t="shared" si="40"/>
        <v>1.7023253538034819</v>
      </c>
      <c r="BI32">
        <f t="shared" si="40"/>
        <v>1.7023123925936878</v>
      </c>
      <c r="BJ32">
        <f t="shared" si="40"/>
        <v>1.7025885941654308</v>
      </c>
      <c r="BK32">
        <f t="shared" si="40"/>
        <v>1.6965723500742906</v>
      </c>
      <c r="BL32">
        <f t="shared" si="10"/>
        <v>1.3479419742669152</v>
      </c>
    </row>
    <row r="33" spans="1:64" x14ac:dyDescent="0.2">
      <c r="A33" s="89" t="s">
        <v>178</v>
      </c>
      <c r="C33" s="242">
        <v>16816.901000000002</v>
      </c>
      <c r="D33" s="243" t="s">
        <v>230</v>
      </c>
      <c r="E33">
        <f t="shared" si="13"/>
        <v>-52792.526793326731</v>
      </c>
      <c r="F33">
        <f t="shared" si="14"/>
        <v>-52792.5</v>
      </c>
      <c r="G33">
        <f t="shared" si="15"/>
        <v>-1.1530699997820193E-2</v>
      </c>
      <c r="I33">
        <f t="shared" si="36"/>
        <v>-1.1530699997820193E-2</v>
      </c>
      <c r="P33">
        <f t="shared" si="16"/>
        <v>-8.7826280430990056E-2</v>
      </c>
      <c r="Q33">
        <f t="shared" si="17"/>
        <v>9.7063356210043958E-2</v>
      </c>
      <c r="R33">
        <f t="shared" si="18"/>
        <v>9.2370757790539021E-3</v>
      </c>
      <c r="S33" s="2">
        <f t="shared" si="35"/>
        <v>1798.4010000000017</v>
      </c>
      <c r="U33">
        <f t="shared" si="19"/>
        <v>4.3130051071851844E-4</v>
      </c>
      <c r="V33">
        <f t="shared" si="37"/>
        <v>0.1</v>
      </c>
      <c r="W33">
        <f t="shared" si="20"/>
        <v>4.3130051071851848E-5</v>
      </c>
      <c r="Y33">
        <f>VLOOKUP(C33,'errors (2)'!C$21:E$370,3,FALSE)</f>
        <v>-52792.526793326731</v>
      </c>
      <c r="Z33">
        <f t="shared" si="21"/>
        <v>-52792.5</v>
      </c>
      <c r="AA33" s="227">
        <f t="shared" si="22"/>
        <v>1.045924192636305E-2</v>
      </c>
      <c r="AC33" s="227">
        <f t="shared" si="38"/>
        <v>3.6558120941374422E-2</v>
      </c>
      <c r="AD33" s="227"/>
      <c r="AF33" s="227">
        <f t="shared" si="24"/>
        <v>-2.1989941924183243E-2</v>
      </c>
      <c r="AG33" s="227">
        <f t="shared" si="25"/>
        <v>4.8355754582895185E-5</v>
      </c>
      <c r="AH33">
        <f t="shared" si="26"/>
        <v>-4.8088820939194615E-2</v>
      </c>
      <c r="AI33">
        <f t="shared" si="27"/>
        <v>1.2521377555054241</v>
      </c>
      <c r="AJ33">
        <f t="shared" si="28"/>
        <v>-0.66466545017224088</v>
      </c>
      <c r="AK33">
        <f t="shared" si="29"/>
        <v>-0.25340017766356121</v>
      </c>
      <c r="AL33">
        <f t="shared" si="30"/>
        <v>-0.78789534402661499</v>
      </c>
      <c r="AM33">
        <f t="shared" si="31"/>
        <v>-0.41567713461326805</v>
      </c>
      <c r="AN33" s="227">
        <f t="shared" si="39"/>
        <v>-0.55709285867111957</v>
      </c>
      <c r="AO33" s="227">
        <f t="shared" si="39"/>
        <v>-0.55698184662834405</v>
      </c>
      <c r="AP33" s="227">
        <f t="shared" si="39"/>
        <v>-0.55661604359324068</v>
      </c>
      <c r="AQ33" s="227">
        <f t="shared" si="39"/>
        <v>-0.55541125063470298</v>
      </c>
      <c r="AR33" s="227">
        <f t="shared" si="39"/>
        <v>-0.5514495409601885</v>
      </c>
      <c r="AS33" s="227">
        <f t="shared" si="39"/>
        <v>-0.53848948766588478</v>
      </c>
      <c r="AT33" s="227">
        <f t="shared" si="39"/>
        <v>-0.49676599321085985</v>
      </c>
      <c r="AU33" s="227">
        <f t="shared" si="33"/>
        <v>-0.36812447537119741</v>
      </c>
      <c r="AV33">
        <f t="shared" si="1"/>
        <v>-1.0915718430524815E-2</v>
      </c>
      <c r="AW33">
        <v>-29000</v>
      </c>
      <c r="AX33">
        <f t="shared" si="2"/>
        <v>-2.1280644196804231E-3</v>
      </c>
      <c r="AY33">
        <f t="shared" si="3"/>
        <v>-1.0915718430524815E-2</v>
      </c>
      <c r="AZ33">
        <f t="shared" si="4"/>
        <v>8.787654010844392E-3</v>
      </c>
      <c r="BA33">
        <f t="shared" si="5"/>
        <v>0.81368827292560275</v>
      </c>
      <c r="BB33">
        <f t="shared" si="6"/>
        <v>0.47273801335735433</v>
      </c>
      <c r="BC33">
        <f t="shared" si="7"/>
        <v>2.1190466829138042</v>
      </c>
      <c r="BD33">
        <f t="shared" si="8"/>
        <v>1.782432105059375</v>
      </c>
      <c r="BE33">
        <f t="shared" si="40"/>
        <v>1.7733920931282217</v>
      </c>
      <c r="BF33">
        <f t="shared" si="40"/>
        <v>1.7733920860026307</v>
      </c>
      <c r="BG33">
        <f t="shared" si="40"/>
        <v>1.7733921850687913</v>
      </c>
      <c r="BH33">
        <f t="shared" si="40"/>
        <v>1.7733908077605789</v>
      </c>
      <c r="BI33">
        <f t="shared" si="40"/>
        <v>1.7734099555286238</v>
      </c>
      <c r="BJ33">
        <f t="shared" si="40"/>
        <v>1.7731435970151874</v>
      </c>
      <c r="BK33">
        <f t="shared" si="40"/>
        <v>1.776818328315299</v>
      </c>
      <c r="BL33">
        <f t="shared" si="10"/>
        <v>1.4232328133428442</v>
      </c>
    </row>
    <row r="34" spans="1:64" x14ac:dyDescent="0.2">
      <c r="A34" s="89" t="s">
        <v>178</v>
      </c>
      <c r="C34" s="242">
        <v>16871.792000000001</v>
      </c>
      <c r="D34" s="243" t="s">
        <v>230</v>
      </c>
      <c r="E34">
        <f t="shared" si="13"/>
        <v>-52664.979246540242</v>
      </c>
      <c r="F34">
        <f t="shared" si="14"/>
        <v>-52665</v>
      </c>
      <c r="G34">
        <f t="shared" si="15"/>
        <v>8.9314000033482444E-3</v>
      </c>
      <c r="I34">
        <f t="shared" si="36"/>
        <v>8.9314000033482444E-3</v>
      </c>
      <c r="P34">
        <f t="shared" si="16"/>
        <v>-8.7718737416786319E-2</v>
      </c>
      <c r="Q34">
        <f t="shared" si="17"/>
        <v>9.6292195377165726E-2</v>
      </c>
      <c r="R34">
        <f t="shared" si="18"/>
        <v>8.5734579603794075E-3</v>
      </c>
      <c r="S34" s="2">
        <f t="shared" si="35"/>
        <v>1853.2920000000013</v>
      </c>
      <c r="U34">
        <f t="shared" si="19"/>
        <v>1.2812250612470461E-7</v>
      </c>
      <c r="V34">
        <f t="shared" si="37"/>
        <v>0.1</v>
      </c>
      <c r="W34">
        <f t="shared" si="20"/>
        <v>1.2812250612470462E-8</v>
      </c>
      <c r="Y34">
        <f>VLOOKUP(C34,'errors (2)'!C$21:E$370,3,FALSE)</f>
        <v>-52664.979246540242</v>
      </c>
      <c r="Z34">
        <f t="shared" si="21"/>
        <v>-52665</v>
      </c>
      <c r="AA34" s="227">
        <f t="shared" si="22"/>
        <v>9.5024097322369827E-3</v>
      </c>
      <c r="AC34" s="227">
        <f t="shared" si="38"/>
        <v>5.7478988351574521E-2</v>
      </c>
      <c r="AD34" s="227"/>
      <c r="AF34" s="227">
        <f t="shared" si="24"/>
        <v>-5.7100972888873835E-4</v>
      </c>
      <c r="AG34" s="227">
        <f t="shared" si="25"/>
        <v>3.2605211048559046E-8</v>
      </c>
      <c r="AH34">
        <f t="shared" si="26"/>
        <v>-4.8547588348226277E-2</v>
      </c>
      <c r="AI34">
        <f t="shared" si="27"/>
        <v>1.2567940394302057</v>
      </c>
      <c r="AJ34">
        <f t="shared" si="28"/>
        <v>-0.67840787767422683</v>
      </c>
      <c r="AK34">
        <f t="shared" si="29"/>
        <v>-0.24868035528435967</v>
      </c>
      <c r="AL34">
        <f t="shared" si="30"/>
        <v>-0.76934791931832358</v>
      </c>
      <c r="AM34">
        <f t="shared" si="31"/>
        <v>-0.4048424963917221</v>
      </c>
      <c r="AN34" s="227">
        <f t="shared" si="39"/>
        <v>-0.54328474093109547</v>
      </c>
      <c r="AO34" s="227">
        <f t="shared" si="39"/>
        <v>-0.5431713946678115</v>
      </c>
      <c r="AP34" s="227">
        <f t="shared" si="39"/>
        <v>-0.54280104894401648</v>
      </c>
      <c r="AQ34" s="227">
        <f t="shared" si="39"/>
        <v>-0.54159156352391458</v>
      </c>
      <c r="AR34" s="227">
        <f t="shared" si="39"/>
        <v>-0.5376476986197678</v>
      </c>
      <c r="AS34" s="227">
        <f t="shared" si="39"/>
        <v>-0.52485124609327438</v>
      </c>
      <c r="AT34" s="227">
        <f t="shared" si="39"/>
        <v>-0.48395886809838451</v>
      </c>
      <c r="AU34" s="227">
        <f t="shared" si="33"/>
        <v>-0.35852489338901616</v>
      </c>
      <c r="AV34">
        <f t="shared" ref="AV34:AV65" si="41">AB$3+AB$4*AW34+AB$5*AW34^2</f>
        <v>-1.2801444119613647E-2</v>
      </c>
      <c r="AW34">
        <v>-28000</v>
      </c>
      <c r="AX34">
        <f t="shared" ref="AX34:AX65" si="42">AB$3+AB$4*AW34+AB$5*AW34^2+AZ34</f>
        <v>-1.1374778869706337E-5</v>
      </c>
      <c r="AY34">
        <f t="shared" ref="AY34:AY65" si="43">AB$3+AB$4*AW34+AB$5*AW34^2</f>
        <v>-1.2801444119613647E-2</v>
      </c>
      <c r="AZ34">
        <f t="shared" ref="AZ34:AZ65" si="44">$AB$6*($AB$11/BA34*BB34+$AB$12)</f>
        <v>1.2790069340743941E-2</v>
      </c>
      <c r="BA34">
        <f t="shared" ref="BA34:BA65" si="45">1+$AB$7*COS(BC34)</f>
        <v>0.79577666155084925</v>
      </c>
      <c r="BB34">
        <f t="shared" ref="BB34:BB65" si="46">SIN(BC34+RADIANS($AB$9))</f>
        <v>0.52459179188844962</v>
      </c>
      <c r="BC34">
        <f t="shared" ref="BC34:BC65" si="47">2*ATAN(BD34)</f>
        <v>2.1788869151931958</v>
      </c>
      <c r="BD34">
        <f t="shared" ref="BD34:BD65" si="48">SQRT((1+$AB$7)/(1-$AB$7))*TAN(BE34/2)</f>
        <v>1.9144926246413962</v>
      </c>
      <c r="BE34">
        <f t="shared" si="40"/>
        <v>1.8428469932620271</v>
      </c>
      <c r="BF34">
        <f t="shared" si="40"/>
        <v>1.8428468816206367</v>
      </c>
      <c r="BG34">
        <f t="shared" si="40"/>
        <v>1.8428480438852672</v>
      </c>
      <c r="BH34">
        <f t="shared" si="40"/>
        <v>1.8428359436637622</v>
      </c>
      <c r="BI34">
        <f t="shared" si="40"/>
        <v>1.8429618921663229</v>
      </c>
      <c r="BJ34">
        <f t="shared" si="40"/>
        <v>1.8416481256225627</v>
      </c>
      <c r="BK34">
        <f t="shared" si="40"/>
        <v>1.8550608793254315</v>
      </c>
      <c r="BL34">
        <f t="shared" ref="BL34:BL65" si="49">RADIANS($AB$9)+$AB$18*(AW34-AB$15)</f>
        <v>1.4985236524187733</v>
      </c>
    </row>
    <row r="35" spans="1:64" x14ac:dyDescent="0.2">
      <c r="A35" s="89" t="s">
        <v>178</v>
      </c>
      <c r="C35" s="242">
        <v>16874.778999999999</v>
      </c>
      <c r="D35" s="243" t="s">
        <v>230</v>
      </c>
      <c r="E35">
        <f t="shared" si="13"/>
        <v>-52658.038499928756</v>
      </c>
      <c r="F35">
        <f t="shared" si="14"/>
        <v>-52658</v>
      </c>
      <c r="G35">
        <f t="shared" si="15"/>
        <v>-1.6568720002396731E-2</v>
      </c>
      <c r="I35">
        <f t="shared" si="36"/>
        <v>-1.6568720002396731E-2</v>
      </c>
      <c r="P35">
        <f t="shared" si="16"/>
        <v>-8.7712678092771459E-2</v>
      </c>
      <c r="Q35">
        <f t="shared" si="17"/>
        <v>9.6249915461946695E-2</v>
      </c>
      <c r="R35">
        <f t="shared" si="18"/>
        <v>8.5372373691752351E-3</v>
      </c>
      <c r="S35" s="2">
        <f t="shared" si="35"/>
        <v>1856.2789999999986</v>
      </c>
      <c r="U35">
        <f t="shared" si="19"/>
        <v>6.3030909554318872E-4</v>
      </c>
      <c r="V35">
        <f t="shared" si="37"/>
        <v>0.1</v>
      </c>
      <c r="W35">
        <f t="shared" si="20"/>
        <v>6.3030909554318877E-5</v>
      </c>
      <c r="Y35">
        <f>VLOOKUP(C35,'errors (2)'!C$21:E$370,3,FALSE)</f>
        <v>-52658.038499928756</v>
      </c>
      <c r="Z35">
        <f t="shared" si="21"/>
        <v>-52658</v>
      </c>
      <c r="AA35" s="227">
        <f t="shared" si="22"/>
        <v>9.4501356893116895E-3</v>
      </c>
      <c r="AC35" s="227">
        <f t="shared" si="38"/>
        <v>3.2003836915753585E-2</v>
      </c>
      <c r="AD35" s="227"/>
      <c r="AF35" s="227">
        <f t="shared" si="24"/>
        <v>-2.601885569170842E-2</v>
      </c>
      <c r="AG35" s="227">
        <f t="shared" si="25"/>
        <v>6.7698085150594774E-5</v>
      </c>
      <c r="AH35">
        <f t="shared" si="26"/>
        <v>-4.8572556918150316E-2</v>
      </c>
      <c r="AI35">
        <f t="shared" si="27"/>
        <v>1.2570481233461015</v>
      </c>
      <c r="AJ35">
        <f t="shared" si="28"/>
        <v>-0.67915856902010929</v>
      </c>
      <c r="AK35">
        <f t="shared" si="29"/>
        <v>-0.248417712885947</v>
      </c>
      <c r="AL35">
        <f t="shared" si="30"/>
        <v>-0.76832565063518909</v>
      </c>
      <c r="AM35">
        <f t="shared" si="31"/>
        <v>-0.40424771146295208</v>
      </c>
      <c r="AN35" s="227">
        <f t="shared" si="39"/>
        <v>-0.54252516920370308</v>
      </c>
      <c r="AO35" s="227">
        <f t="shared" si="39"/>
        <v>-0.54241170005295702</v>
      </c>
      <c r="AP35" s="227">
        <f t="shared" si="39"/>
        <v>-0.54204112262725823</v>
      </c>
      <c r="AQ35" s="227">
        <f t="shared" si="39"/>
        <v>-0.54083143402145639</v>
      </c>
      <c r="AR35" s="227">
        <f t="shared" si="39"/>
        <v>-0.53688869903834846</v>
      </c>
      <c r="AS35" s="227">
        <f t="shared" si="39"/>
        <v>-0.52410157701563198</v>
      </c>
      <c r="AT35" s="227">
        <f t="shared" si="39"/>
        <v>-0.48325539439247289</v>
      </c>
      <c r="AU35" s="227">
        <f t="shared" si="33"/>
        <v>-0.35799785751548452</v>
      </c>
      <c r="AV35">
        <f t="shared" si="41"/>
        <v>-1.4603770343924485E-2</v>
      </c>
      <c r="AW35">
        <v>-27000</v>
      </c>
      <c r="AX35">
        <f t="shared" si="42"/>
        <v>2.0436671655984576E-3</v>
      </c>
      <c r="AY35">
        <f t="shared" si="43"/>
        <v>-1.4603770343924485E-2</v>
      </c>
      <c r="AZ35">
        <f t="shared" si="44"/>
        <v>1.6647437509522942E-2</v>
      </c>
      <c r="BA35">
        <f t="shared" si="45"/>
        <v>0.77930649792632878</v>
      </c>
      <c r="BB35">
        <f t="shared" si="46"/>
        <v>0.57249623321008525</v>
      </c>
      <c r="BC35">
        <f t="shared" si="47"/>
        <v>2.2361985155944311</v>
      </c>
      <c r="BD35">
        <f t="shared" si="48"/>
        <v>2.055980981631623</v>
      </c>
      <c r="BE35">
        <f t="shared" si="40"/>
        <v>1.9108187835319668</v>
      </c>
      <c r="BF35">
        <f t="shared" si="40"/>
        <v>1.9108182177828523</v>
      </c>
      <c r="BG35">
        <f t="shared" si="40"/>
        <v>1.9108229632061804</v>
      </c>
      <c r="BH35">
        <f t="shared" si="40"/>
        <v>1.9107831572958456</v>
      </c>
      <c r="BI35">
        <f t="shared" si="40"/>
        <v>1.911116921499632</v>
      </c>
      <c r="BJ35">
        <f t="shared" si="40"/>
        <v>1.9083085573581573</v>
      </c>
      <c r="BK35">
        <f t="shared" si="40"/>
        <v>1.9312832786071727</v>
      </c>
      <c r="BL35">
        <f t="shared" si="49"/>
        <v>1.5738144914947023</v>
      </c>
    </row>
    <row r="36" spans="1:64" x14ac:dyDescent="0.2">
      <c r="A36" s="89" t="s">
        <v>178</v>
      </c>
      <c r="C36" s="242">
        <v>16887.722000000002</v>
      </c>
      <c r="D36" s="243" t="s">
        <v>230</v>
      </c>
      <c r="E36">
        <f t="shared" si="13"/>
        <v>-52627.963480379876</v>
      </c>
      <c r="F36">
        <f t="shared" si="14"/>
        <v>-52628</v>
      </c>
      <c r="G36">
        <f t="shared" si="15"/>
        <v>1.571648000026471E-2</v>
      </c>
      <c r="I36">
        <f t="shared" si="36"/>
        <v>1.571648000026471E-2</v>
      </c>
      <c r="P36">
        <f t="shared" si="16"/>
        <v>-8.7686526916933613E-2</v>
      </c>
      <c r="Q36">
        <f t="shared" si="17"/>
        <v>9.606878459057297E-2</v>
      </c>
      <c r="R36">
        <f t="shared" si="18"/>
        <v>8.3822576736393567E-3</v>
      </c>
      <c r="S36" s="2">
        <f t="shared" si="35"/>
        <v>1869.2220000000016</v>
      </c>
      <c r="U36">
        <f t="shared" si="19"/>
        <v>5.3790817136369811E-5</v>
      </c>
      <c r="V36">
        <f t="shared" si="37"/>
        <v>0.1</v>
      </c>
      <c r="W36">
        <f t="shared" si="20"/>
        <v>5.3790817136369814E-6</v>
      </c>
      <c r="Y36">
        <f>VLOOKUP(C36,'errors (2)'!C$21:E$370,3,FALSE)</f>
        <v>-52627.963480379876</v>
      </c>
      <c r="Z36">
        <f t="shared" si="21"/>
        <v>-52628</v>
      </c>
      <c r="AA36" s="227">
        <f t="shared" si="22"/>
        <v>9.2264112373105778E-3</v>
      </c>
      <c r="AC36" s="227">
        <f t="shared" si="38"/>
        <v>6.4395784201399422E-2</v>
      </c>
      <c r="AD36" s="227"/>
      <c r="AF36" s="227">
        <f t="shared" si="24"/>
        <v>6.490068762954132E-3</v>
      </c>
      <c r="AG36" s="227">
        <f t="shared" si="25"/>
        <v>4.2120992547872976E-6</v>
      </c>
      <c r="AH36">
        <f t="shared" si="26"/>
        <v>-4.8679304201134713E-2</v>
      </c>
      <c r="AI36">
        <f t="shared" si="27"/>
        <v>1.2581351644747372</v>
      </c>
      <c r="AJ36">
        <f t="shared" si="28"/>
        <v>-0.68237118601822022</v>
      </c>
      <c r="AK36">
        <f t="shared" si="29"/>
        <v>-0.24728795897260697</v>
      </c>
      <c r="AL36">
        <f t="shared" si="30"/>
        <v>-0.76393982473942823</v>
      </c>
      <c r="AM36">
        <f t="shared" si="31"/>
        <v>-0.40169869655227636</v>
      </c>
      <c r="AN36" s="227">
        <f t="shared" si="39"/>
        <v>-0.53926812704409588</v>
      </c>
      <c r="AO36" s="227">
        <f t="shared" si="39"/>
        <v>-0.53915413768024101</v>
      </c>
      <c r="AP36" s="227">
        <f t="shared" si="39"/>
        <v>-0.53878258861685946</v>
      </c>
      <c r="AQ36" s="227">
        <f t="shared" si="39"/>
        <v>-0.53757209424172214</v>
      </c>
      <c r="AR36" s="227">
        <f t="shared" si="39"/>
        <v>-0.53363437963226967</v>
      </c>
      <c r="AS36" s="227">
        <f t="shared" si="39"/>
        <v>-0.52088765511645407</v>
      </c>
      <c r="AT36" s="227">
        <f t="shared" si="39"/>
        <v>-0.48024011361255281</v>
      </c>
      <c r="AU36" s="227">
        <f t="shared" si="33"/>
        <v>-0.35573913234320731</v>
      </c>
      <c r="AV36">
        <f t="shared" si="41"/>
        <v>-1.6322697103457327E-2</v>
      </c>
      <c r="AW36">
        <v>-26000</v>
      </c>
      <c r="AX36">
        <f t="shared" si="42"/>
        <v>4.0302729907793523E-3</v>
      </c>
      <c r="AY36">
        <f t="shared" si="43"/>
        <v>-1.6322697103457327E-2</v>
      </c>
      <c r="AZ36">
        <f t="shared" si="44"/>
        <v>2.0352970094236679E-2</v>
      </c>
      <c r="BA36">
        <f t="shared" si="45"/>
        <v>0.76417189626200521</v>
      </c>
      <c r="BB36">
        <f t="shared" si="46"/>
        <v>0.61673062639833731</v>
      </c>
      <c r="BC36">
        <f t="shared" si="47"/>
        <v>2.2912339623105056</v>
      </c>
      <c r="BD36">
        <f t="shared" si="48"/>
        <v>2.2084842173318981</v>
      </c>
      <c r="BE36">
        <f t="shared" si="40"/>
        <v>1.9774273434378447</v>
      </c>
      <c r="BF36">
        <f t="shared" si="40"/>
        <v>1.9774254835406255</v>
      </c>
      <c r="BG36">
        <f t="shared" si="40"/>
        <v>1.9774386381692184</v>
      </c>
      <c r="BH36">
        <f t="shared" si="40"/>
        <v>1.9773455898516596</v>
      </c>
      <c r="BI36">
        <f t="shared" si="40"/>
        <v>1.978003329168172</v>
      </c>
      <c r="BJ36">
        <f t="shared" si="40"/>
        <v>1.973332139666975</v>
      </c>
      <c r="BK36">
        <f t="shared" si="40"/>
        <v>2.0054802479095635</v>
      </c>
      <c r="BL36">
        <f t="shared" si="49"/>
        <v>1.6491053305706314</v>
      </c>
    </row>
    <row r="37" spans="1:64" x14ac:dyDescent="0.2">
      <c r="A37" s="89" t="s">
        <v>178</v>
      </c>
      <c r="C37" s="242">
        <v>16918.682000000001</v>
      </c>
      <c r="D37" s="243" t="s">
        <v>230</v>
      </c>
      <c r="E37">
        <f t="shared" si="13"/>
        <v>-52556.023234282889</v>
      </c>
      <c r="F37">
        <f t="shared" si="14"/>
        <v>-52556</v>
      </c>
      <c r="G37">
        <f t="shared" si="15"/>
        <v>-9.9990399976377375E-3</v>
      </c>
      <c r="I37">
        <f t="shared" si="36"/>
        <v>-9.9990399976377375E-3</v>
      </c>
      <c r="P37">
        <f t="shared" si="16"/>
        <v>-8.7622556119494904E-2</v>
      </c>
      <c r="Q37">
        <f t="shared" si="17"/>
        <v>9.5634525465232323E-2</v>
      </c>
      <c r="R37">
        <f t="shared" si="18"/>
        <v>8.0119693457374186E-3</v>
      </c>
      <c r="S37" s="2">
        <f t="shared" si="35"/>
        <v>1900.1820000000007</v>
      </c>
      <c r="U37">
        <f t="shared" si="19"/>
        <v>3.2439645756714717E-4</v>
      </c>
      <c r="V37">
        <f t="shared" si="37"/>
        <v>0.1</v>
      </c>
      <c r="W37">
        <f t="shared" si="20"/>
        <v>3.2439645756714715E-5</v>
      </c>
      <c r="Y37">
        <f>VLOOKUP(C37,'errors (2)'!C$21:E$370,3,FALSE)</f>
        <v>-52556.023234282889</v>
      </c>
      <c r="Z37">
        <f t="shared" si="21"/>
        <v>-52556</v>
      </c>
      <c r="AA37" s="227">
        <f t="shared" si="22"/>
        <v>8.6915183029142931E-3</v>
      </c>
      <c r="AC37" s="227">
        <f t="shared" si="38"/>
        <v>3.8934718175087792E-2</v>
      </c>
      <c r="AD37" s="227"/>
      <c r="AF37" s="227">
        <f t="shared" si="24"/>
        <v>-1.8690558300552031E-2</v>
      </c>
      <c r="AG37" s="227">
        <f t="shared" si="25"/>
        <v>3.4933696958633444E-5</v>
      </c>
      <c r="AH37">
        <f t="shared" si="26"/>
        <v>-4.8933758172725529E-2</v>
      </c>
      <c r="AI37">
        <f t="shared" si="27"/>
        <v>1.2607313097056698</v>
      </c>
      <c r="AJ37">
        <f t="shared" si="28"/>
        <v>-0.69005012595905657</v>
      </c>
      <c r="AK37">
        <f t="shared" si="29"/>
        <v>-0.24454914011380921</v>
      </c>
      <c r="AL37">
        <f t="shared" si="30"/>
        <v>-0.75338299149232635</v>
      </c>
      <c r="AM37">
        <f t="shared" si="31"/>
        <v>-0.39558145866477235</v>
      </c>
      <c r="AN37" s="227">
        <f t="shared" si="39"/>
        <v>-0.53143978874236142</v>
      </c>
      <c r="AO37" s="227">
        <f t="shared" si="39"/>
        <v>-0.53132459456690417</v>
      </c>
      <c r="AP37" s="227">
        <f t="shared" si="39"/>
        <v>-0.53095085712657419</v>
      </c>
      <c r="AQ37" s="227">
        <f t="shared" si="39"/>
        <v>-0.52973886270436554</v>
      </c>
      <c r="AR37" s="227">
        <f t="shared" si="39"/>
        <v>-0.52581437676145826</v>
      </c>
      <c r="AS37" s="227">
        <f t="shared" si="39"/>
        <v>-0.51316731059142395</v>
      </c>
      <c r="AT37" s="227">
        <f t="shared" si="39"/>
        <v>-0.47300085554696275</v>
      </c>
      <c r="AU37" s="227">
        <f t="shared" si="33"/>
        <v>-0.35031819192974023</v>
      </c>
      <c r="AV37">
        <f t="shared" si="41"/>
        <v>-1.795822439821217E-2</v>
      </c>
      <c r="AW37">
        <v>-25000</v>
      </c>
      <c r="AX37">
        <f t="shared" si="42"/>
        <v>5.9429845891811953E-3</v>
      </c>
      <c r="AY37">
        <f t="shared" si="43"/>
        <v>-1.795822439821217E-2</v>
      </c>
      <c r="AZ37">
        <f t="shared" si="44"/>
        <v>2.3901208987393365E-2</v>
      </c>
      <c r="BA37">
        <f t="shared" si="45"/>
        <v>0.75027524431480275</v>
      </c>
      <c r="BB37">
        <f t="shared" si="46"/>
        <v>0.65755434612203756</v>
      </c>
      <c r="BC37">
        <f t="shared" si="47"/>
        <v>2.3442193725107843</v>
      </c>
      <c r="BD37">
        <f t="shared" si="48"/>
        <v>2.3739100684439167</v>
      </c>
      <c r="BE37">
        <f t="shared" si="40"/>
        <v>2.0427838314044933</v>
      </c>
      <c r="BF37">
        <f t="shared" si="40"/>
        <v>2.0427791012047969</v>
      </c>
      <c r="BG37">
        <f t="shared" si="40"/>
        <v>2.0428082048082725</v>
      </c>
      <c r="BH37">
        <f t="shared" si="40"/>
        <v>2.0426291121173326</v>
      </c>
      <c r="BI37">
        <f t="shared" si="40"/>
        <v>2.043730187214698</v>
      </c>
      <c r="BJ37">
        <f t="shared" si="40"/>
        <v>2.0369226425660516</v>
      </c>
      <c r="BK37">
        <f t="shared" si="40"/>
        <v>2.0776579851349464</v>
      </c>
      <c r="BL37">
        <f t="shared" si="49"/>
        <v>1.7243961696465604</v>
      </c>
    </row>
    <row r="38" spans="1:64" x14ac:dyDescent="0.2">
      <c r="A38" s="89" t="s">
        <v>178</v>
      </c>
      <c r="C38" s="242">
        <v>16922.595000000001</v>
      </c>
      <c r="D38" s="243" t="s">
        <v>230</v>
      </c>
      <c r="E38">
        <f t="shared" si="13"/>
        <v>-52546.930786512297</v>
      </c>
      <c r="F38">
        <f t="shared" si="14"/>
        <v>-52547</v>
      </c>
      <c r="G38">
        <f t="shared" si="15"/>
        <v>2.978652000092552E-2</v>
      </c>
      <c r="I38">
        <f t="shared" si="36"/>
        <v>2.978652000092552E-2</v>
      </c>
      <c r="P38">
        <f t="shared" si="16"/>
        <v>-8.7614439905362759E-2</v>
      </c>
      <c r="Q38">
        <f t="shared" si="17"/>
        <v>9.5580288236626579E-2</v>
      </c>
      <c r="R38">
        <f t="shared" si="18"/>
        <v>7.9658483312638195E-3</v>
      </c>
      <c r="S38" s="2">
        <f t="shared" si="35"/>
        <v>1904.0950000000012</v>
      </c>
      <c r="U38">
        <f t="shared" si="19"/>
        <v>4.7614171211517674E-4</v>
      </c>
      <c r="V38">
        <f t="shared" si="37"/>
        <v>0.1</v>
      </c>
      <c r="W38">
        <f t="shared" si="20"/>
        <v>4.7614171211517676E-5</v>
      </c>
      <c r="Y38">
        <f>VLOOKUP(C38,'errors (2)'!C$21:E$370,3,FALSE)</f>
        <v>-52546.930786512297</v>
      </c>
      <c r="Z38">
        <f t="shared" si="21"/>
        <v>-52547</v>
      </c>
      <c r="AA38" s="227">
        <f t="shared" si="22"/>
        <v>8.6248611228395902E-3</v>
      </c>
      <c r="AC38" s="227">
        <f t="shared" si="38"/>
        <v>7.8751910882479972E-2</v>
      </c>
      <c r="AD38" s="227"/>
      <c r="AF38" s="227">
        <f t="shared" si="24"/>
        <v>2.116165887808593E-2</v>
      </c>
      <c r="AG38" s="227">
        <f t="shared" si="25"/>
        <v>4.4781580647247308E-5</v>
      </c>
      <c r="AH38">
        <f t="shared" si="26"/>
        <v>-4.8965390881554452E-2</v>
      </c>
      <c r="AI38">
        <f t="shared" si="27"/>
        <v>1.2610545366001851</v>
      </c>
      <c r="AJ38">
        <f t="shared" si="28"/>
        <v>-0.69100681165187627</v>
      </c>
      <c r="AK38">
        <f t="shared" si="29"/>
        <v>-0.24420406776239417</v>
      </c>
      <c r="AL38">
        <f t="shared" si="30"/>
        <v>-0.75206033276729001</v>
      </c>
      <c r="AM38">
        <f t="shared" si="31"/>
        <v>-0.39481684130148043</v>
      </c>
      <c r="AN38" s="227">
        <f t="shared" si="39"/>
        <v>-0.53046011530137149</v>
      </c>
      <c r="AO38" s="227">
        <f t="shared" si="39"/>
        <v>-0.53034477496728094</v>
      </c>
      <c r="AP38" s="227">
        <f t="shared" si="39"/>
        <v>-0.52997077844607499</v>
      </c>
      <c r="AQ38" s="227">
        <f t="shared" si="39"/>
        <v>-0.52875863993309202</v>
      </c>
      <c r="AR38" s="227">
        <f t="shared" si="39"/>
        <v>-0.52483592497501519</v>
      </c>
      <c r="AS38" s="227">
        <f t="shared" si="39"/>
        <v>-0.51220158392325188</v>
      </c>
      <c r="AT38" s="227">
        <f t="shared" si="39"/>
        <v>-0.47209569369997406</v>
      </c>
      <c r="AU38" s="227">
        <f t="shared" si="33"/>
        <v>-0.34964057437805707</v>
      </c>
      <c r="AV38">
        <f t="shared" si="41"/>
        <v>-1.9510352228189021E-2</v>
      </c>
      <c r="AW38">
        <v>-24000</v>
      </c>
      <c r="AX38">
        <f t="shared" si="42"/>
        <v>7.7774236857277405E-3</v>
      </c>
      <c r="AY38">
        <f t="shared" si="43"/>
        <v>-1.9510352228189021E-2</v>
      </c>
      <c r="AZ38">
        <f t="shared" si="44"/>
        <v>2.7287775913916762E-2</v>
      </c>
      <c r="BA38">
        <f t="shared" si="45"/>
        <v>0.73752731689700957</v>
      </c>
      <c r="BB38">
        <f t="shared" si="46"/>
        <v>0.69520593629213989</v>
      </c>
      <c r="BC38">
        <f t="shared" si="47"/>
        <v>2.3953577110976165</v>
      </c>
      <c r="BD38">
        <f t="shared" si="48"/>
        <v>2.5545787539820757</v>
      </c>
      <c r="BE38">
        <f t="shared" si="40"/>
        <v>2.1069914085381027</v>
      </c>
      <c r="BF38">
        <f t="shared" si="40"/>
        <v>2.106981318907593</v>
      </c>
      <c r="BG38">
        <f t="shared" si="40"/>
        <v>2.107036566453599</v>
      </c>
      <c r="BH38">
        <f t="shared" si="40"/>
        <v>2.1067339858332792</v>
      </c>
      <c r="BI38">
        <f t="shared" si="40"/>
        <v>2.1083892802493382</v>
      </c>
      <c r="BJ38">
        <f t="shared" si="40"/>
        <v>2.0992766482926148</v>
      </c>
      <c r="BK38">
        <f t="shared" si="40"/>
        <v>2.1478341292214438</v>
      </c>
      <c r="BL38">
        <f t="shared" si="49"/>
        <v>1.799687008722489</v>
      </c>
    </row>
    <row r="39" spans="1:64" x14ac:dyDescent="0.2">
      <c r="A39" s="89" t="s">
        <v>178</v>
      </c>
      <c r="C39" s="242">
        <v>16973.567999999999</v>
      </c>
      <c r="D39" s="243" t="s">
        <v>230</v>
      </c>
      <c r="E39">
        <f t="shared" si="13"/>
        <v>-52428.487305753202</v>
      </c>
      <c r="F39">
        <f t="shared" si="14"/>
        <v>-52428.5</v>
      </c>
      <c r="G39">
        <f t="shared" si="15"/>
        <v>5.4630599988740869E-3</v>
      </c>
      <c r="I39">
        <f t="shared" si="36"/>
        <v>5.4630599988740869E-3</v>
      </c>
      <c r="P39">
        <f t="shared" si="16"/>
        <v>-8.7505093898588016E-2</v>
      </c>
      <c r="Q39">
        <f t="shared" si="17"/>
        <v>9.4867100724321404E-2</v>
      </c>
      <c r="R39">
        <f t="shared" si="18"/>
        <v>7.3620068257333887E-3</v>
      </c>
      <c r="S39" s="2">
        <f t="shared" si="35"/>
        <v>1955.0679999999993</v>
      </c>
      <c r="U39">
        <f t="shared" si="19"/>
        <v>3.6059990512390114E-6</v>
      </c>
      <c r="V39">
        <f t="shared" si="37"/>
        <v>0.1</v>
      </c>
      <c r="W39">
        <f t="shared" si="20"/>
        <v>3.6059990512390119E-7</v>
      </c>
      <c r="Y39">
        <f>VLOOKUP(C39,'errors (2)'!C$21:E$370,3,FALSE)</f>
        <v>-52428.487305753202</v>
      </c>
      <c r="Z39">
        <f t="shared" si="21"/>
        <v>-52428.5</v>
      </c>
      <c r="AA39" s="227">
        <f t="shared" si="22"/>
        <v>7.7514961538627178E-3</v>
      </c>
      <c r="AC39" s="227">
        <f t="shared" si="38"/>
        <v>5.484129034216783E-2</v>
      </c>
      <c r="AD39" s="227"/>
      <c r="AF39" s="227">
        <f t="shared" si="24"/>
        <v>-2.2884361549886309E-3</v>
      </c>
      <c r="AG39" s="227">
        <f t="shared" si="25"/>
        <v>5.2369400354591487E-7</v>
      </c>
      <c r="AH39">
        <f t="shared" si="26"/>
        <v>-4.9378230343293743E-2</v>
      </c>
      <c r="AI39">
        <f t="shared" si="27"/>
        <v>1.2652826469280585</v>
      </c>
      <c r="AJ39">
        <f t="shared" si="28"/>
        <v>-0.7035345725163481</v>
      </c>
      <c r="AK39">
        <f t="shared" si="29"/>
        <v>-0.23960428842172354</v>
      </c>
      <c r="AL39">
        <f t="shared" si="30"/>
        <v>-0.7345823266954985</v>
      </c>
      <c r="AM39">
        <f t="shared" si="31"/>
        <v>-0.38475007666302563</v>
      </c>
      <c r="AN39" s="227">
        <f t="shared" si="39"/>
        <v>-0.51753779740676731</v>
      </c>
      <c r="AO39" s="227">
        <f t="shared" si="39"/>
        <v>-0.51742062860696658</v>
      </c>
      <c r="AP39" s="227">
        <f t="shared" si="39"/>
        <v>-0.51704352857522018</v>
      </c>
      <c r="AQ39" s="227">
        <f t="shared" si="39"/>
        <v>-0.51583040535201441</v>
      </c>
      <c r="AR39" s="227">
        <f t="shared" si="39"/>
        <v>-0.51193345127943135</v>
      </c>
      <c r="AS39" s="227">
        <f t="shared" si="39"/>
        <v>-0.49947218360289958</v>
      </c>
      <c r="AT39" s="227">
        <f t="shared" si="39"/>
        <v>-0.46017252497203565</v>
      </c>
      <c r="AU39" s="227">
        <f t="shared" si="33"/>
        <v>-0.34071860994755898</v>
      </c>
      <c r="AV39">
        <f t="shared" si="41"/>
        <v>-2.0979080593387874E-2</v>
      </c>
      <c r="AW39">
        <v>-23000</v>
      </c>
      <c r="AX39">
        <f t="shared" si="42"/>
        <v>9.5300859595503808E-3</v>
      </c>
      <c r="AY39">
        <f t="shared" si="43"/>
        <v>-2.0979080593387874E-2</v>
      </c>
      <c r="AZ39">
        <f t="shared" si="44"/>
        <v>3.0509166552938255E-2</v>
      </c>
      <c r="BA39">
        <f t="shared" si="45"/>
        <v>0.72584707701973628</v>
      </c>
      <c r="BB39">
        <f t="shared" si="46"/>
        <v>0.72990317820861172</v>
      </c>
      <c r="BC39">
        <f t="shared" si="47"/>
        <v>2.4448316485953439</v>
      </c>
      <c r="BD39">
        <f t="shared" si="48"/>
        <v>2.7533472602739888</v>
      </c>
      <c r="BE39">
        <f t="shared" si="40"/>
        <v>2.170145935937235</v>
      </c>
      <c r="BF39">
        <f t="shared" si="40"/>
        <v>2.170127047979908</v>
      </c>
      <c r="BG39">
        <f t="shared" si="40"/>
        <v>2.170220710694907</v>
      </c>
      <c r="BH39">
        <f t="shared" si="40"/>
        <v>2.1697561243840062</v>
      </c>
      <c r="BI39">
        <f t="shared" si="40"/>
        <v>2.1720574747176413</v>
      </c>
      <c r="BJ39">
        <f t="shared" si="40"/>
        <v>2.1605804998890359</v>
      </c>
      <c r="BK39">
        <f t="shared" si="40"/>
        <v>2.2160376602001532</v>
      </c>
      <c r="BL39">
        <f t="shared" si="49"/>
        <v>1.874977847798418</v>
      </c>
    </row>
    <row r="40" spans="1:64" x14ac:dyDescent="0.2">
      <c r="A40" s="89" t="s">
        <v>178</v>
      </c>
      <c r="C40" s="242">
        <v>17195.856</v>
      </c>
      <c r="D40" s="243" t="s">
        <v>230</v>
      </c>
      <c r="E40">
        <f t="shared" si="13"/>
        <v>-51911.967492303367</v>
      </c>
      <c r="F40">
        <f t="shared" si="14"/>
        <v>-51912</v>
      </c>
      <c r="G40">
        <f t="shared" si="15"/>
        <v>1.398992000031285E-2</v>
      </c>
      <c r="I40">
        <f t="shared" si="36"/>
        <v>1.398992000031285E-2</v>
      </c>
      <c r="P40">
        <f t="shared" si="16"/>
        <v>-8.6974730306232526E-2</v>
      </c>
      <c r="Q40">
        <f t="shared" si="17"/>
        <v>9.1778884560674082E-2</v>
      </c>
      <c r="R40">
        <f t="shared" si="18"/>
        <v>4.8041542544415561E-3</v>
      </c>
      <c r="S40" s="2">
        <f t="shared" si="35"/>
        <v>2177.3559999999998</v>
      </c>
      <c r="U40">
        <f t="shared" si="19"/>
        <v>8.4378292338022412E-5</v>
      </c>
      <c r="V40">
        <f t="shared" si="37"/>
        <v>0.1</v>
      </c>
      <c r="W40">
        <f t="shared" si="20"/>
        <v>8.4378292338022422E-6</v>
      </c>
      <c r="Y40">
        <f>VLOOKUP(C40,'errors (2)'!C$21:E$370,3,FALSE)</f>
        <v>-51911.967492303367</v>
      </c>
      <c r="Z40">
        <f t="shared" si="21"/>
        <v>-51912</v>
      </c>
      <c r="AA40" s="227">
        <f t="shared" si="22"/>
        <v>4.0414455014882514E-3</v>
      </c>
      <c r="AC40" s="227">
        <f t="shared" si="38"/>
        <v>6.5084608164996824E-2</v>
      </c>
      <c r="AD40" s="227"/>
      <c r="AF40" s="227">
        <f t="shared" si="24"/>
        <v>9.9484744988245985E-3</v>
      </c>
      <c r="AG40" s="227">
        <f t="shared" si="25"/>
        <v>9.8972144853763357E-6</v>
      </c>
      <c r="AH40">
        <f t="shared" si="26"/>
        <v>-5.1094688164683974E-2</v>
      </c>
      <c r="AI40">
        <f t="shared" si="27"/>
        <v>1.2830421933302911</v>
      </c>
      <c r="AJ40">
        <f t="shared" si="28"/>
        <v>-0.75645914412911175</v>
      </c>
      <c r="AK40">
        <f t="shared" si="29"/>
        <v>-0.21833967707683244</v>
      </c>
      <c r="AL40">
        <f t="shared" si="30"/>
        <v>-0.657059081528093</v>
      </c>
      <c r="AM40">
        <f t="shared" si="31"/>
        <v>-0.34088271510369705</v>
      </c>
      <c r="AN40" s="227">
        <f t="shared" si="39"/>
        <v>-0.46072069121832759</v>
      </c>
      <c r="AO40" s="227">
        <f t="shared" si="39"/>
        <v>-0.46059789743199187</v>
      </c>
      <c r="AP40" s="227">
        <f t="shared" si="39"/>
        <v>-0.46021446373501679</v>
      </c>
      <c r="AQ40" s="227">
        <f t="shared" si="39"/>
        <v>-0.459017629047618</v>
      </c>
      <c r="AR40" s="227">
        <f t="shared" si="39"/>
        <v>-0.45528641425707755</v>
      </c>
      <c r="AS40" s="227">
        <f t="shared" si="39"/>
        <v>-0.44369736404716686</v>
      </c>
      <c r="AT40" s="227">
        <f t="shared" si="39"/>
        <v>-0.40809570291582253</v>
      </c>
      <c r="AU40" s="227">
        <f t="shared" si="33"/>
        <v>-0.30183089156484222</v>
      </c>
      <c r="AV40">
        <f t="shared" si="41"/>
        <v>-2.2364409493808728E-2</v>
      </c>
      <c r="AW40">
        <v>-22000</v>
      </c>
      <c r="AX40">
        <f t="shared" si="42"/>
        <v>1.1198171635861374E-2</v>
      </c>
      <c r="AY40">
        <f t="shared" si="43"/>
        <v>-2.2364409493808728E-2</v>
      </c>
      <c r="AZ40">
        <f t="shared" si="44"/>
        <v>3.3562581129670102E-2</v>
      </c>
      <c r="BA40">
        <f t="shared" si="45"/>
        <v>0.71516129525615546</v>
      </c>
      <c r="BB40">
        <f t="shared" si="46"/>
        <v>0.76184375807227889</v>
      </c>
      <c r="BC40">
        <f t="shared" si="47"/>
        <v>2.492806080727767</v>
      </c>
      <c r="BD40">
        <f t="shared" si="48"/>
        <v>2.9737804920179709</v>
      </c>
      <c r="BE40">
        <f t="shared" si="40"/>
        <v>2.2323366249446717</v>
      </c>
      <c r="BF40">
        <f t="shared" si="40"/>
        <v>2.232304699919716</v>
      </c>
      <c r="BG40">
        <f t="shared" si="40"/>
        <v>2.2324500665083411</v>
      </c>
      <c r="BH40">
        <f t="shared" si="40"/>
        <v>2.2317879382662635</v>
      </c>
      <c r="BI40">
        <f t="shared" si="40"/>
        <v>2.2347993148490963</v>
      </c>
      <c r="BJ40">
        <f t="shared" si="40"/>
        <v>2.2210079035133563</v>
      </c>
      <c r="BK40">
        <f t="shared" si="40"/>
        <v>2.2823087349933315</v>
      </c>
      <c r="BL40">
        <f t="shared" si="49"/>
        <v>1.9502686868743471</v>
      </c>
    </row>
    <row r="41" spans="1:64" x14ac:dyDescent="0.2">
      <c r="A41" s="89" t="s">
        <v>178</v>
      </c>
      <c r="C41" s="242">
        <v>17235.856</v>
      </c>
      <c r="D41" s="243" t="s">
        <v>230</v>
      </c>
      <c r="E41">
        <f t="shared" si="13"/>
        <v>-51819.021437914496</v>
      </c>
      <c r="F41">
        <f t="shared" si="14"/>
        <v>-51819</v>
      </c>
      <c r="G41">
        <f t="shared" si="15"/>
        <v>-9.2259599987301044E-3</v>
      </c>
      <c r="I41">
        <f t="shared" si="36"/>
        <v>-9.2259599987301044E-3</v>
      </c>
      <c r="P41">
        <f t="shared" si="16"/>
        <v>-8.6869968841252185E-2</v>
      </c>
      <c r="Q41">
        <f t="shared" si="17"/>
        <v>9.1226337860200721E-2</v>
      </c>
      <c r="R41">
        <f t="shared" si="18"/>
        <v>4.356369018948536E-3</v>
      </c>
      <c r="S41" s="2">
        <f t="shared" si="35"/>
        <v>2217.3559999999998</v>
      </c>
      <c r="U41">
        <f t="shared" si="19"/>
        <v>1.8447966154447521E-4</v>
      </c>
      <c r="V41">
        <f t="shared" si="37"/>
        <v>0.1</v>
      </c>
      <c r="W41">
        <f t="shared" si="20"/>
        <v>1.8447966154447524E-5</v>
      </c>
      <c r="Y41">
        <f>VLOOKUP(C41,'errors (2)'!C$21:E$370,3,FALSE)</f>
        <v>-51819.021437914496</v>
      </c>
      <c r="Z41">
        <f t="shared" si="21"/>
        <v>-51819</v>
      </c>
      <c r="AA41" s="227">
        <f t="shared" si="22"/>
        <v>3.3908160737244689E-3</v>
      </c>
      <c r="AC41" s="227">
        <f t="shared" si="38"/>
        <v>4.2162758776565258E-2</v>
      </c>
      <c r="AD41" s="227"/>
      <c r="AF41" s="227">
        <f t="shared" si="24"/>
        <v>-1.2616776072454573E-2</v>
      </c>
      <c r="AG41" s="227">
        <f t="shared" si="25"/>
        <v>1.5918303846246224E-5</v>
      </c>
      <c r="AH41">
        <f t="shared" si="26"/>
        <v>-5.1388718775295363E-2</v>
      </c>
      <c r="AI41">
        <f t="shared" si="27"/>
        <v>1.286110808108669</v>
      </c>
      <c r="AJ41">
        <f t="shared" si="28"/>
        <v>-0.7656604377551639</v>
      </c>
      <c r="AK41">
        <f t="shared" si="29"/>
        <v>-0.21430283076674883</v>
      </c>
      <c r="AL41">
        <f t="shared" si="30"/>
        <v>-0.64287386732957508</v>
      </c>
      <c r="AM41">
        <f t="shared" si="31"/>
        <v>-0.33298490226713984</v>
      </c>
      <c r="AN41" s="227">
        <f t="shared" ref="AN41:AT50" si="50">$AU41+$AB$7*SIN(AO41)</f>
        <v>-0.45040766149299161</v>
      </c>
      <c r="AO41" s="227">
        <f t="shared" si="50"/>
        <v>-0.45028430853819279</v>
      </c>
      <c r="AP41" s="227">
        <f t="shared" si="50"/>
        <v>-0.44990106865661328</v>
      </c>
      <c r="AQ41" s="227">
        <f t="shared" si="50"/>
        <v>-0.44871084948711731</v>
      </c>
      <c r="AR41" s="227">
        <f t="shared" si="50"/>
        <v>-0.44501874673270725</v>
      </c>
      <c r="AS41" s="227">
        <f t="shared" si="50"/>
        <v>-0.43360662908132386</v>
      </c>
      <c r="AT41" s="227">
        <f t="shared" si="50"/>
        <v>-0.39870119658371733</v>
      </c>
      <c r="AU41" s="227">
        <f t="shared" si="33"/>
        <v>-0.2948288435307802</v>
      </c>
      <c r="AV41">
        <f t="shared" si="41"/>
        <v>-2.3666338929451591E-2</v>
      </c>
      <c r="AW41">
        <v>-21000</v>
      </c>
      <c r="AX41">
        <f t="shared" si="42"/>
        <v>1.2779446277412478E-2</v>
      </c>
      <c r="AY41">
        <f t="shared" si="43"/>
        <v>-2.3666338929451591E-2</v>
      </c>
      <c r="AZ41">
        <f t="shared" si="44"/>
        <v>3.6445785206864069E-2</v>
      </c>
      <c r="BA41">
        <f t="shared" si="45"/>
        <v>0.70540407244283376</v>
      </c>
      <c r="BB41">
        <f t="shared" si="46"/>
        <v>0.79120627901193419</v>
      </c>
      <c r="BC41">
        <f t="shared" si="47"/>
        <v>2.5394303388445953</v>
      </c>
      <c r="BD41">
        <f t="shared" si="48"/>
        <v>3.2203914305728891</v>
      </c>
      <c r="BE41">
        <f t="shared" si="40"/>
        <v>2.2936466350774221</v>
      </c>
      <c r="BF41">
        <f t="shared" si="40"/>
        <v>2.293596982306616</v>
      </c>
      <c r="BG41">
        <f t="shared" si="40"/>
        <v>2.2938069391199729</v>
      </c>
      <c r="BH41">
        <f t="shared" si="40"/>
        <v>2.2929187949816434</v>
      </c>
      <c r="BI41">
        <f t="shared" si="40"/>
        <v>2.2966696742490269</v>
      </c>
      <c r="BJ41">
        <f t="shared" si="40"/>
        <v>2.2807181572175987</v>
      </c>
      <c r="BK41">
        <f t="shared" si="40"/>
        <v>2.3466984598839415</v>
      </c>
      <c r="BL41">
        <f t="shared" si="49"/>
        <v>2.0255595259502761</v>
      </c>
    </row>
    <row r="42" spans="1:64" x14ac:dyDescent="0.2">
      <c r="A42" s="89" t="s">
        <v>178</v>
      </c>
      <c r="C42" s="242">
        <v>17236.736000000001</v>
      </c>
      <c r="D42" s="243" t="s">
        <v>230</v>
      </c>
      <c r="E42">
        <f t="shared" si="13"/>
        <v>-51816.976624717943</v>
      </c>
      <c r="F42">
        <f t="shared" si="14"/>
        <v>-51817</v>
      </c>
      <c r="G42">
        <f t="shared" si="15"/>
        <v>1.0059719999844674E-2</v>
      </c>
      <c r="I42">
        <f t="shared" si="36"/>
        <v>1.0059719999844674E-2</v>
      </c>
      <c r="P42">
        <f t="shared" si="16"/>
        <v>-8.6867684928826849E-2</v>
      </c>
      <c r="Q42">
        <f t="shared" si="17"/>
        <v>9.1214466906092764E-2</v>
      </c>
      <c r="R42">
        <f t="shared" si="18"/>
        <v>4.346781977265915E-3</v>
      </c>
      <c r="S42" s="2">
        <f t="shared" si="35"/>
        <v>2218.2360000000008</v>
      </c>
      <c r="U42">
        <f t="shared" si="19"/>
        <v>3.2637660849826101E-5</v>
      </c>
      <c r="V42">
        <f t="shared" si="37"/>
        <v>0.1</v>
      </c>
      <c r="W42">
        <f t="shared" si="20"/>
        <v>3.2637660849826101E-6</v>
      </c>
      <c r="Y42">
        <f>VLOOKUP(C42,'errors (2)'!C$21:E$370,3,FALSE)</f>
        <v>-51816.976624717943</v>
      </c>
      <c r="Z42">
        <f t="shared" si="21"/>
        <v>-51817</v>
      </c>
      <c r="AA42" s="227">
        <f t="shared" si="22"/>
        <v>3.3768842897035495E-3</v>
      </c>
      <c r="AC42" s="227">
        <f t="shared" si="38"/>
        <v>6.145470969034339E-2</v>
      </c>
      <c r="AD42" s="227"/>
      <c r="AF42" s="227">
        <f t="shared" si="24"/>
        <v>6.6828357101411245E-3</v>
      </c>
      <c r="AG42" s="227">
        <f t="shared" si="25"/>
        <v>4.466029312873743E-6</v>
      </c>
      <c r="AH42">
        <f t="shared" si="26"/>
        <v>-5.1394989690498716E-2</v>
      </c>
      <c r="AI42">
        <f t="shared" si="27"/>
        <v>1.2861763285691421</v>
      </c>
      <c r="AJ42">
        <f t="shared" si="28"/>
        <v>-0.76585710636519044</v>
      </c>
      <c r="AK42">
        <f t="shared" si="29"/>
        <v>-0.21421532801815055</v>
      </c>
      <c r="AL42">
        <f t="shared" si="30"/>
        <v>-0.64256806717329573</v>
      </c>
      <c r="AM42">
        <f t="shared" si="31"/>
        <v>-0.33281505743568179</v>
      </c>
      <c r="AN42" s="227">
        <f t="shared" si="50"/>
        <v>-0.45018560677587194</v>
      </c>
      <c r="AO42" s="227">
        <f t="shared" si="50"/>
        <v>-0.45006224344376705</v>
      </c>
      <c r="AP42" s="227">
        <f t="shared" si="50"/>
        <v>-0.4496790124299137</v>
      </c>
      <c r="AQ42" s="227">
        <f t="shared" si="50"/>
        <v>-0.44848894815353663</v>
      </c>
      <c r="AR42" s="227">
        <f t="shared" si="50"/>
        <v>-0.44479771752494862</v>
      </c>
      <c r="AS42" s="227">
        <f t="shared" si="50"/>
        <v>-0.43338946995078981</v>
      </c>
      <c r="AT42" s="227">
        <f t="shared" si="50"/>
        <v>-0.39849910783090292</v>
      </c>
      <c r="AU42" s="227">
        <f t="shared" si="33"/>
        <v>-0.29467826185262869</v>
      </c>
      <c r="AV42">
        <f t="shared" si="41"/>
        <v>-2.4884868900316454E-2</v>
      </c>
      <c r="AW42">
        <v>-20000</v>
      </c>
      <c r="AX42">
        <f t="shared" si="42"/>
        <v>1.4272126914139021E-2</v>
      </c>
      <c r="AY42">
        <f t="shared" si="43"/>
        <v>-2.4884868900316454E-2</v>
      </c>
      <c r="AZ42">
        <f t="shared" si="44"/>
        <v>3.9156995814455475E-2</v>
      </c>
      <c r="BA42">
        <f t="shared" si="45"/>
        <v>0.69651632039548828</v>
      </c>
      <c r="BB42">
        <f t="shared" si="46"/>
        <v>0.81815145091974772</v>
      </c>
      <c r="BC42">
        <f t="shared" si="47"/>
        <v>2.5848401281761642</v>
      </c>
      <c r="BD42">
        <f t="shared" si="48"/>
        <v>3.4989852730119013</v>
      </c>
      <c r="BE42">
        <f t="shared" ref="BE42:BK51" si="51">$BL42+$AB$7*SIN(BF42)</f>
        <v>2.3541536246199897</v>
      </c>
      <c r="BF42">
        <f t="shared" si="51"/>
        <v>2.3540816207465123</v>
      </c>
      <c r="BG42">
        <f t="shared" si="51"/>
        <v>2.3543670431581818</v>
      </c>
      <c r="BH42">
        <f t="shared" si="51"/>
        <v>2.3532351513503835</v>
      </c>
      <c r="BI42">
        <f t="shared" si="51"/>
        <v>2.3577163329685327</v>
      </c>
      <c r="BJ42">
        <f t="shared" si="51"/>
        <v>2.3398549620723466</v>
      </c>
      <c r="BK42">
        <f t="shared" si="51"/>
        <v>2.4092686009457651</v>
      </c>
      <c r="BL42">
        <f t="shared" si="49"/>
        <v>2.1008503650262051</v>
      </c>
    </row>
    <row r="43" spans="1:64" x14ac:dyDescent="0.2">
      <c r="A43" s="89" t="s">
        <v>178</v>
      </c>
      <c r="C43" s="242">
        <v>17328.578000000001</v>
      </c>
      <c r="D43" s="243" t="s">
        <v>230</v>
      </c>
      <c r="E43">
        <f t="shared" si="13"/>
        <v>-51603.567836538372</v>
      </c>
      <c r="F43">
        <f t="shared" si="14"/>
        <v>-51603.5</v>
      </c>
      <c r="G43">
        <f t="shared" si="15"/>
        <v>-2.9193939997639973E-2</v>
      </c>
      <c r="I43">
        <f t="shared" si="36"/>
        <v>-2.9193939997639973E-2</v>
      </c>
      <c r="P43">
        <f t="shared" si="16"/>
        <v>-8.6616386129857822E-2</v>
      </c>
      <c r="Q43">
        <f t="shared" si="17"/>
        <v>8.9950092860408684E-2</v>
      </c>
      <c r="R43">
        <f t="shared" si="18"/>
        <v>3.3337067305508616E-3</v>
      </c>
      <c r="S43" s="2">
        <f t="shared" si="35"/>
        <v>2310.0780000000013</v>
      </c>
      <c r="U43">
        <f t="shared" si="19"/>
        <v>1.0580478016739838E-3</v>
      </c>
      <c r="V43">
        <f t="shared" si="37"/>
        <v>0.1</v>
      </c>
      <c r="W43">
        <f t="shared" si="20"/>
        <v>1.0580478016739838E-4</v>
      </c>
      <c r="Y43">
        <f>VLOOKUP(C43,'errors (2)'!C$21:E$370,3,FALSE)</f>
        <v>-51603.567836538372</v>
      </c>
      <c r="Z43">
        <f t="shared" si="21"/>
        <v>-51603.5</v>
      </c>
      <c r="AA43" s="227">
        <f t="shared" si="22"/>
        <v>1.9044897573152753E-3</v>
      </c>
      <c r="AC43" s="227">
        <f t="shared" si="38"/>
        <v>2.2857565052384454E-2</v>
      </c>
      <c r="AD43" s="227"/>
      <c r="AF43" s="227">
        <f t="shared" si="24"/>
        <v>-3.1098429754955248E-2</v>
      </c>
      <c r="AG43" s="227">
        <f t="shared" si="25"/>
        <v>9.6711233322388594E-5</v>
      </c>
      <c r="AH43">
        <f t="shared" si="26"/>
        <v>-5.2051505050024427E-2</v>
      </c>
      <c r="AI43">
        <f t="shared" si="27"/>
        <v>1.2930517820060032</v>
      </c>
      <c r="AJ43">
        <f t="shared" si="28"/>
        <v>-0.78654534896708539</v>
      </c>
      <c r="AK43">
        <f t="shared" si="29"/>
        <v>-0.20470894180358434</v>
      </c>
      <c r="AL43">
        <f t="shared" si="30"/>
        <v>-0.6097466877026837</v>
      </c>
      <c r="AM43">
        <f t="shared" si="31"/>
        <v>-0.31468402256170996</v>
      </c>
      <c r="AN43" s="227">
        <f t="shared" si="50"/>
        <v>-0.42641714391038421</v>
      </c>
      <c r="AO43" s="227">
        <f t="shared" si="50"/>
        <v>-0.42629308580288117</v>
      </c>
      <c r="AP43" s="227">
        <f t="shared" si="50"/>
        <v>-0.42591196273809967</v>
      </c>
      <c r="AQ43" s="227">
        <f t="shared" si="50"/>
        <v>-0.42474151356159134</v>
      </c>
      <c r="AR43" s="227">
        <f t="shared" si="50"/>
        <v>-0.42115086198745705</v>
      </c>
      <c r="AS43" s="227">
        <f t="shared" si="50"/>
        <v>-0.41017128402296388</v>
      </c>
      <c r="AT43" s="227">
        <f t="shared" si="50"/>
        <v>-0.37691283160923006</v>
      </c>
      <c r="AU43" s="227">
        <f t="shared" si="33"/>
        <v>-0.27860366770991796</v>
      </c>
      <c r="AV43">
        <f t="shared" si="41"/>
        <v>-2.601999940640333E-2</v>
      </c>
      <c r="AW43">
        <v>-19000</v>
      </c>
      <c r="AX43">
        <f t="shared" si="42"/>
        <v>1.5674789598342578E-2</v>
      </c>
      <c r="AY43">
        <f t="shared" si="43"/>
        <v>-2.601999940640333E-2</v>
      </c>
      <c r="AZ43">
        <f t="shared" si="44"/>
        <v>4.1694789004745908E-2</v>
      </c>
      <c r="BA43">
        <f t="shared" si="45"/>
        <v>0.68844523538783453</v>
      </c>
      <c r="BB43">
        <f t="shared" si="46"/>
        <v>0.84282334974176643</v>
      </c>
      <c r="BC43">
        <f t="shared" si="47"/>
        <v>2.62915923260352</v>
      </c>
      <c r="BD43">
        <f t="shared" si="48"/>
        <v>3.8171643600400036</v>
      </c>
      <c r="BE43">
        <f t="shared" si="51"/>
        <v>2.4139302642901921</v>
      </c>
      <c r="BF43">
        <f t="shared" si="51"/>
        <v>2.4138319841642297</v>
      </c>
      <c r="BG43">
        <f t="shared" si="51"/>
        <v>2.4142001369503996</v>
      </c>
      <c r="BH43">
        <f t="shared" si="51"/>
        <v>2.4128204319841586</v>
      </c>
      <c r="BI43">
        <f t="shared" si="51"/>
        <v>2.4179823848533446</v>
      </c>
      <c r="BJ43">
        <f t="shared" si="51"/>
        <v>2.3985457597229622</v>
      </c>
      <c r="BK43">
        <f t="shared" si="51"/>
        <v>2.4700912340747818</v>
      </c>
      <c r="BL43">
        <f t="shared" si="49"/>
        <v>2.1761412041021342</v>
      </c>
    </row>
    <row r="44" spans="1:64" x14ac:dyDescent="0.2">
      <c r="A44" s="89" t="s">
        <v>178</v>
      </c>
      <c r="C44" s="242">
        <v>17530.851999999999</v>
      </c>
      <c r="D44" s="243" t="s">
        <v>230</v>
      </c>
      <c r="E44">
        <f t="shared" si="13"/>
        <v>-51133.553581402019</v>
      </c>
      <c r="F44">
        <f t="shared" si="14"/>
        <v>-51133.5</v>
      </c>
      <c r="G44">
        <f t="shared" si="15"/>
        <v>-2.3059139999531908E-2</v>
      </c>
      <c r="I44">
        <f t="shared" si="36"/>
        <v>-2.3059139999531908E-2</v>
      </c>
      <c r="P44">
        <f t="shared" si="16"/>
        <v>-8.601103842745815E-2</v>
      </c>
      <c r="Q44">
        <f t="shared" si="17"/>
        <v>8.7186594675198639E-2</v>
      </c>
      <c r="R44">
        <f t="shared" si="18"/>
        <v>1.1755562477404891E-3</v>
      </c>
      <c r="S44" s="2">
        <f t="shared" si="35"/>
        <v>2512.351999999999</v>
      </c>
      <c r="U44">
        <f t="shared" si="19"/>
        <v>5.8732050219755883E-4</v>
      </c>
      <c r="V44">
        <f t="shared" si="37"/>
        <v>0.1</v>
      </c>
      <c r="W44">
        <f t="shared" si="20"/>
        <v>5.8732050219755884E-5</v>
      </c>
      <c r="Y44">
        <f>VLOOKUP(C44,'errors (2)'!C$21:E$370,3,FALSE)</f>
        <v>-51133.553581402019</v>
      </c>
      <c r="Z44">
        <f t="shared" si="21"/>
        <v>-51133.5</v>
      </c>
      <c r="AA44" s="227">
        <f t="shared" si="22"/>
        <v>-1.2297626099103606E-3</v>
      </c>
      <c r="AC44" s="227">
        <f t="shared" si="38"/>
        <v>3.0343932633516875E-2</v>
      </c>
      <c r="AD44" s="227"/>
      <c r="AF44" s="227">
        <f t="shared" si="24"/>
        <v>-2.1829377389621547E-2</v>
      </c>
      <c r="AG44" s="227">
        <f t="shared" si="25"/>
        <v>4.7652171721852047E-5</v>
      </c>
      <c r="AH44">
        <f t="shared" si="26"/>
        <v>-5.3403072633048783E-2</v>
      </c>
      <c r="AI44">
        <f t="shared" si="27"/>
        <v>1.3072838091257295</v>
      </c>
      <c r="AJ44">
        <f t="shared" si="28"/>
        <v>-0.82974104177189689</v>
      </c>
      <c r="AK44">
        <f t="shared" si="29"/>
        <v>-0.18265201460816061</v>
      </c>
      <c r="AL44">
        <f t="shared" si="30"/>
        <v>-0.53629773460225549</v>
      </c>
      <c r="AM44">
        <f t="shared" si="31"/>
        <v>-0.27476623375351822</v>
      </c>
      <c r="AN44" s="227">
        <f t="shared" si="50"/>
        <v>-0.37366292499409764</v>
      </c>
      <c r="AO44" s="227">
        <f t="shared" si="50"/>
        <v>-0.37354040926679266</v>
      </c>
      <c r="AP44" s="227">
        <f t="shared" si="50"/>
        <v>-0.37317232139888529</v>
      </c>
      <c r="AQ44" s="227">
        <f t="shared" si="50"/>
        <v>-0.37206675210955409</v>
      </c>
      <c r="AR44" s="227">
        <f t="shared" si="50"/>
        <v>-0.36874898128631906</v>
      </c>
      <c r="AS44" s="227">
        <f t="shared" si="50"/>
        <v>-0.35881777256108799</v>
      </c>
      <c r="AT44" s="227">
        <f t="shared" si="50"/>
        <v>-0.32930520056265444</v>
      </c>
      <c r="AU44" s="227">
        <f t="shared" si="33"/>
        <v>-0.24321697334423042</v>
      </c>
      <c r="AV44">
        <f t="shared" si="41"/>
        <v>-2.7071730447712196E-2</v>
      </c>
      <c r="AW44">
        <v>-18000</v>
      </c>
      <c r="AX44">
        <f t="shared" si="42"/>
        <v>1.6986295040419208E-2</v>
      </c>
      <c r="AY44">
        <f t="shared" si="43"/>
        <v>-2.7071730447712196E-2</v>
      </c>
      <c r="AZ44">
        <f t="shared" si="44"/>
        <v>4.4058025488131404E-2</v>
      </c>
      <c r="BA44">
        <f t="shared" si="45"/>
        <v>0.68114378634402906</v>
      </c>
      <c r="BB44">
        <f t="shared" si="46"/>
        <v>0.86535067581425595</v>
      </c>
      <c r="BC44">
        <f t="shared" si="47"/>
        <v>2.6725010223117516</v>
      </c>
      <c r="BD44">
        <f t="shared" si="48"/>
        <v>4.1850891501425069</v>
      </c>
      <c r="BE44">
        <f t="shared" si="51"/>
        <v>2.4730447256836521</v>
      </c>
      <c r="BF44">
        <f t="shared" si="51"/>
        <v>2.4729176022644874</v>
      </c>
      <c r="BG44">
        <f t="shared" si="51"/>
        <v>2.4733707452028724</v>
      </c>
      <c r="BH44">
        <f t="shared" si="51"/>
        <v>2.4717547336970926</v>
      </c>
      <c r="BI44">
        <f t="shared" si="51"/>
        <v>2.4775084087723354</v>
      </c>
      <c r="BJ44">
        <f t="shared" si="51"/>
        <v>2.4569015333611199</v>
      </c>
      <c r="BK44">
        <f t="shared" si="51"/>
        <v>2.5292483366047587</v>
      </c>
      <c r="BL44">
        <f t="shared" si="49"/>
        <v>2.2514320431780632</v>
      </c>
    </row>
    <row r="45" spans="1:64" x14ac:dyDescent="0.2">
      <c r="A45" s="89" t="s">
        <v>178</v>
      </c>
      <c r="C45" s="242">
        <v>17619.738000000001</v>
      </c>
      <c r="D45" s="243" t="s">
        <v>230</v>
      </c>
      <c r="E45">
        <f t="shared" si="13"/>
        <v>-50927.013506641779</v>
      </c>
      <c r="F45">
        <f t="shared" si="14"/>
        <v>-50927</v>
      </c>
      <c r="G45">
        <f t="shared" si="15"/>
        <v>-5.8126799995079637E-3</v>
      </c>
      <c r="I45">
        <f t="shared" si="36"/>
        <v>-5.8126799995079637E-3</v>
      </c>
      <c r="P45">
        <f t="shared" si="16"/>
        <v>-8.5722499425563647E-2</v>
      </c>
      <c r="Q45">
        <f t="shared" si="17"/>
        <v>8.5981073751437959E-2</v>
      </c>
      <c r="R45">
        <f t="shared" si="18"/>
        <v>2.5857432587431117E-4</v>
      </c>
      <c r="S45" s="2">
        <f t="shared" si="35"/>
        <v>2601.2380000000012</v>
      </c>
      <c r="U45">
        <f t="shared" si="19"/>
        <v>3.6860129083472978E-5</v>
      </c>
      <c r="V45">
        <f t="shared" si="37"/>
        <v>0.1</v>
      </c>
      <c r="W45">
        <f t="shared" si="20"/>
        <v>3.6860129083472981E-6</v>
      </c>
      <c r="Y45">
        <f>VLOOKUP(C45,'errors (2)'!C$21:E$370,3,FALSE)</f>
        <v>-50927.013506641779</v>
      </c>
      <c r="Z45">
        <f t="shared" si="21"/>
        <v>-50927</v>
      </c>
      <c r="AA45" s="227">
        <f t="shared" si="22"/>
        <v>-2.558284723741977E-3</v>
      </c>
      <c r="AC45" s="227">
        <f t="shared" si="38"/>
        <v>4.8141496664169156E-2</v>
      </c>
      <c r="AD45" s="227"/>
      <c r="AF45" s="227">
        <f t="shared" si="24"/>
        <v>-3.2543952757659866E-3</v>
      </c>
      <c r="AG45" s="227">
        <f t="shared" si="25"/>
        <v>1.0591088610927973E-6</v>
      </c>
      <c r="AH45">
        <f t="shared" si="26"/>
        <v>-5.395417666367712E-2</v>
      </c>
      <c r="AI45">
        <f t="shared" si="27"/>
        <v>1.3131023274619738</v>
      </c>
      <c r="AJ45">
        <f t="shared" si="28"/>
        <v>-0.84757992647074298</v>
      </c>
      <c r="AK45">
        <f t="shared" si="29"/>
        <v>-0.17248776863630738</v>
      </c>
      <c r="AL45">
        <f t="shared" si="30"/>
        <v>-0.50353318340971831</v>
      </c>
      <c r="AM45">
        <f t="shared" si="31"/>
        <v>-0.25722454499764041</v>
      </c>
      <c r="AN45" s="227">
        <f t="shared" si="50"/>
        <v>-0.35030833798508104</v>
      </c>
      <c r="AO45" s="227">
        <f t="shared" si="50"/>
        <v>-0.35018792088740497</v>
      </c>
      <c r="AP45" s="227">
        <f t="shared" si="50"/>
        <v>-0.34982931990161381</v>
      </c>
      <c r="AQ45" s="227">
        <f t="shared" si="50"/>
        <v>-0.34876168713857747</v>
      </c>
      <c r="AR45" s="227">
        <f t="shared" si="50"/>
        <v>-0.34558555962970122</v>
      </c>
      <c r="AS45" s="227">
        <f t="shared" si="50"/>
        <v>-0.33615809604437469</v>
      </c>
      <c r="AT45" s="227">
        <f t="shared" si="50"/>
        <v>-0.30835323825802075</v>
      </c>
      <c r="AU45" s="227">
        <f t="shared" si="33"/>
        <v>-0.22766941507505134</v>
      </c>
      <c r="AV45">
        <f t="shared" si="41"/>
        <v>-2.8040062024243077E-2</v>
      </c>
      <c r="AW45">
        <v>-17000</v>
      </c>
      <c r="AX45">
        <f t="shared" si="42"/>
        <v>1.8205729290457787E-2</v>
      </c>
      <c r="AY45">
        <f t="shared" si="43"/>
        <v>-2.8040062024243077E-2</v>
      </c>
      <c r="AZ45">
        <f t="shared" si="44"/>
        <v>4.6245791314700864E-2</v>
      </c>
      <c r="BA45">
        <f t="shared" si="45"/>
        <v>0.67457023155904983</v>
      </c>
      <c r="BB45">
        <f t="shared" si="46"/>
        <v>0.88584796528547294</v>
      </c>
      <c r="BC45">
        <f t="shared" si="47"/>
        <v>2.7149697960086638</v>
      </c>
      <c r="BD45">
        <f t="shared" si="48"/>
        <v>4.6166609119249058</v>
      </c>
      <c r="BE45">
        <f t="shared" si="51"/>
        <v>2.5315611543832177</v>
      </c>
      <c r="BF45">
        <f t="shared" si="51"/>
        <v>2.5314045753921484</v>
      </c>
      <c r="BG45">
        <f t="shared" si="51"/>
        <v>2.5319389452930334</v>
      </c>
      <c r="BH45">
        <f t="shared" si="51"/>
        <v>2.5301144344671278</v>
      </c>
      <c r="BI45">
        <f t="shared" si="51"/>
        <v>2.5363343603965123</v>
      </c>
      <c r="BJ45">
        <f t="shared" si="51"/>
        <v>2.5150170061189652</v>
      </c>
      <c r="BK45">
        <f t="shared" si="51"/>
        <v>2.5868313228209625</v>
      </c>
      <c r="BL45">
        <f t="shared" si="49"/>
        <v>2.3267228822539923</v>
      </c>
    </row>
    <row r="46" spans="1:64" x14ac:dyDescent="0.2">
      <c r="A46" s="89" t="s">
        <v>178</v>
      </c>
      <c r="C46" s="242">
        <v>17724.510999999999</v>
      </c>
      <c r="D46" s="243" t="s">
        <v>230</v>
      </c>
      <c r="E46">
        <f t="shared" si="13"/>
        <v>-50683.557582729656</v>
      </c>
      <c r="F46">
        <f t="shared" si="14"/>
        <v>-50683.5</v>
      </c>
      <c r="G46">
        <f t="shared" si="15"/>
        <v>-2.478114000041387E-2</v>
      </c>
      <c r="I46">
        <f t="shared" si="36"/>
        <v>-2.478114000041387E-2</v>
      </c>
      <c r="P46">
        <f t="shared" si="16"/>
        <v>-8.5364642650365447E-2</v>
      </c>
      <c r="Q46">
        <f t="shared" si="17"/>
        <v>8.4566339748116545E-2</v>
      </c>
      <c r="R46">
        <f t="shared" si="18"/>
        <v>-7.9830290224890132E-4</v>
      </c>
      <c r="S46" s="2">
        <f t="shared" si="35"/>
        <v>2706.0109999999986</v>
      </c>
      <c r="U46">
        <f t="shared" si="19"/>
        <v>5.7517647527711795E-4</v>
      </c>
      <c r="V46">
        <f t="shared" si="37"/>
        <v>0.1</v>
      </c>
      <c r="W46">
        <f t="shared" si="20"/>
        <v>5.7517647527711801E-5</v>
      </c>
      <c r="Y46">
        <f>VLOOKUP(C46,'errors (2)'!C$21:E$370,3,FALSE)</f>
        <v>-50683.557582729656</v>
      </c>
      <c r="Z46">
        <f t="shared" si="21"/>
        <v>-50683.5</v>
      </c>
      <c r="AA46" s="227">
        <f t="shared" si="22"/>
        <v>-4.0852149269609561E-3</v>
      </c>
      <c r="AC46" s="227">
        <f t="shared" si="38"/>
        <v>2.9787822781680545E-2</v>
      </c>
      <c r="AD46" s="227"/>
      <c r="AF46" s="227">
        <f t="shared" si="24"/>
        <v>-2.0695925073452914E-2</v>
      </c>
      <c r="AG46" s="227">
        <f t="shared" si="25"/>
        <v>4.2832131464597705E-5</v>
      </c>
      <c r="AH46">
        <f t="shared" si="26"/>
        <v>-5.4568962782094416E-2</v>
      </c>
      <c r="AI46">
        <f t="shared" si="27"/>
        <v>1.3195893483218115</v>
      </c>
      <c r="AJ46">
        <f t="shared" si="28"/>
        <v>-0.86762555940372255</v>
      </c>
      <c r="AK46">
        <f t="shared" si="29"/>
        <v>-0.16014913746404388</v>
      </c>
      <c r="AL46">
        <f t="shared" si="30"/>
        <v>-0.46453451220890934</v>
      </c>
      <c r="AM46">
        <f t="shared" si="31"/>
        <v>-0.23653619086022026</v>
      </c>
      <c r="AN46" s="227">
        <f t="shared" si="50"/>
        <v>-0.32264024634361688</v>
      </c>
      <c r="AO46" s="227">
        <f t="shared" si="50"/>
        <v>-0.32252346291245682</v>
      </c>
      <c r="AP46" s="227">
        <f t="shared" si="50"/>
        <v>-0.32217902819529476</v>
      </c>
      <c r="AQ46" s="227">
        <f t="shared" si="50"/>
        <v>-0.32116340153039297</v>
      </c>
      <c r="AR46" s="227">
        <f t="shared" si="50"/>
        <v>-0.31817063856089001</v>
      </c>
      <c r="AS46" s="227">
        <f t="shared" si="50"/>
        <v>-0.30936882101409807</v>
      </c>
      <c r="AT46" s="227">
        <f t="shared" si="50"/>
        <v>-0.28362221403249432</v>
      </c>
      <c r="AU46" s="227">
        <f t="shared" si="33"/>
        <v>-0.20933609576006251</v>
      </c>
      <c r="AV46">
        <f t="shared" si="41"/>
        <v>-2.8924994135995953E-2</v>
      </c>
      <c r="AW46">
        <v>-16000</v>
      </c>
      <c r="AX46">
        <f t="shared" si="42"/>
        <v>1.9332356616125507E-2</v>
      </c>
      <c r="AY46">
        <f t="shared" si="43"/>
        <v>-2.8924994135995953E-2</v>
      </c>
      <c r="AZ46">
        <f t="shared" si="44"/>
        <v>4.825735075212146E-2</v>
      </c>
      <c r="BA46">
        <f t="shared" si="45"/>
        <v>0.66868767255058426</v>
      </c>
      <c r="BB46">
        <f t="shared" si="46"/>
        <v>0.90441672453754229</v>
      </c>
      <c r="BC46">
        <f t="shared" si="47"/>
        <v>2.756661983647779</v>
      </c>
      <c r="BD46">
        <f t="shared" si="48"/>
        <v>5.1314267283500437</v>
      </c>
      <c r="BE46">
        <f t="shared" si="51"/>
        <v>2.5895401338463824</v>
      </c>
      <c r="BF46">
        <f t="shared" si="51"/>
        <v>2.5893558871395221</v>
      </c>
      <c r="BG46">
        <f t="shared" si="51"/>
        <v>2.5899611846235184</v>
      </c>
      <c r="BH46">
        <f t="shared" si="51"/>
        <v>2.5879717792603936</v>
      </c>
      <c r="BI46">
        <f t="shared" si="51"/>
        <v>2.594501159335072</v>
      </c>
      <c r="BJ46">
        <f t="shared" si="51"/>
        <v>2.5729711713646686</v>
      </c>
      <c r="BK46">
        <f t="shared" si="51"/>
        <v>2.6429405260037946</v>
      </c>
      <c r="BL46">
        <f t="shared" si="49"/>
        <v>2.4020137213299213</v>
      </c>
    </row>
    <row r="47" spans="1:64" x14ac:dyDescent="0.2">
      <c r="A47" s="89" t="s">
        <v>178</v>
      </c>
      <c r="C47" s="242">
        <v>17974.79</v>
      </c>
      <c r="D47" s="243" t="s">
        <v>230</v>
      </c>
      <c r="E47">
        <f t="shared" si="13"/>
        <v>-50101.996444069846</v>
      </c>
      <c r="F47">
        <f t="shared" si="14"/>
        <v>-50102</v>
      </c>
      <c r="G47">
        <f t="shared" si="15"/>
        <v>1.5303200016205665E-3</v>
      </c>
      <c r="I47">
        <f t="shared" si="36"/>
        <v>1.5303200016205665E-3</v>
      </c>
      <c r="P47">
        <f t="shared" si="16"/>
        <v>-8.4433376620369593E-2</v>
      </c>
      <c r="Q47">
        <f t="shared" si="17"/>
        <v>8.1217547203226936E-2</v>
      </c>
      <c r="R47">
        <f t="shared" si="18"/>
        <v>-3.2158294171426571E-3</v>
      </c>
      <c r="S47" s="2">
        <f t="shared" si="35"/>
        <v>2956.2900000000009</v>
      </c>
      <c r="U47">
        <f t="shared" si="19"/>
        <v>2.2525934305226486E-5</v>
      </c>
      <c r="V47">
        <f t="shared" si="37"/>
        <v>0.1</v>
      </c>
      <c r="W47">
        <f t="shared" si="20"/>
        <v>2.2525934305226489E-6</v>
      </c>
      <c r="Y47">
        <f>VLOOKUP(C47,'errors (2)'!C$21:E$370,3,FALSE)</f>
        <v>-50101.996444069846</v>
      </c>
      <c r="Z47">
        <f t="shared" si="21"/>
        <v>-50102</v>
      </c>
      <c r="AA47" s="227">
        <f t="shared" si="22"/>
        <v>-7.5509862946313289E-3</v>
      </c>
      <c r="AC47" s="227">
        <f t="shared" si="38"/>
        <v>5.7406776590870706E-2</v>
      </c>
      <c r="AD47" s="227"/>
      <c r="AF47" s="227">
        <f t="shared" si="24"/>
        <v>9.0813062962518953E-3</v>
      </c>
      <c r="AG47" s="227">
        <f t="shared" si="25"/>
        <v>8.2470124046344307E-6</v>
      </c>
      <c r="AH47">
        <f t="shared" si="26"/>
        <v>-5.587645658925014E-2</v>
      </c>
      <c r="AI47">
        <f t="shared" si="27"/>
        <v>1.333286438201958</v>
      </c>
      <c r="AJ47">
        <f t="shared" si="28"/>
        <v>-0.9107082080682215</v>
      </c>
      <c r="AK47">
        <f t="shared" si="29"/>
        <v>-0.12924878298030421</v>
      </c>
      <c r="AL47">
        <f t="shared" si="30"/>
        <v>-0.36994588486540275</v>
      </c>
      <c r="AM47">
        <f t="shared" si="31"/>
        <v>-0.18711183585251626</v>
      </c>
      <c r="AN47" s="227">
        <f t="shared" si="50"/>
        <v>-0.25605348923531568</v>
      </c>
      <c r="AO47" s="227">
        <f t="shared" si="50"/>
        <v>-0.25595049363896516</v>
      </c>
      <c r="AP47" s="227">
        <f t="shared" si="50"/>
        <v>-0.25565267958978277</v>
      </c>
      <c r="AQ47" s="227">
        <f t="shared" si="50"/>
        <v>-0.25479167397051228</v>
      </c>
      <c r="AR47" s="227">
        <f t="shared" si="50"/>
        <v>-0.25230351692830105</v>
      </c>
      <c r="AS47" s="227">
        <f t="shared" si="50"/>
        <v>-0.24512207367842426</v>
      </c>
      <c r="AT47" s="227">
        <f t="shared" si="50"/>
        <v>-0.22446532841919251</v>
      </c>
      <c r="AU47" s="227">
        <f t="shared" si="33"/>
        <v>-0.16555447283740943</v>
      </c>
      <c r="AV47">
        <f t="shared" si="41"/>
        <v>-2.9726526782970837E-2</v>
      </c>
      <c r="AW47">
        <v>-15000</v>
      </c>
      <c r="AX47">
        <f t="shared" si="42"/>
        <v>2.0365581900329874E-2</v>
      </c>
      <c r="AY47">
        <f t="shared" si="43"/>
        <v>-2.9726526782970837E-2</v>
      </c>
      <c r="AZ47">
        <f t="shared" si="44"/>
        <v>5.0092108683300711E-2</v>
      </c>
      <c r="BA47">
        <f t="shared" si="45"/>
        <v>0.66346365019208364</v>
      </c>
      <c r="BB47">
        <f t="shared" si="46"/>
        <v>0.92114646817703627</v>
      </c>
      <c r="BC47">
        <f t="shared" si="47"/>
        <v>2.7976672297853877</v>
      </c>
      <c r="BD47">
        <f t="shared" si="48"/>
        <v>5.7577799497586062</v>
      </c>
      <c r="BE47">
        <f t="shared" si="51"/>
        <v>2.6470391416088379</v>
      </c>
      <c r="BF47">
        <f t="shared" si="51"/>
        <v>2.6468316379773467</v>
      </c>
      <c r="BG47">
        <f t="shared" si="51"/>
        <v>2.6474910929303102</v>
      </c>
      <c r="BH47">
        <f t="shared" si="51"/>
        <v>2.6453945053040528</v>
      </c>
      <c r="BI47">
        <f t="shared" si="51"/>
        <v>2.6520519605515975</v>
      </c>
      <c r="BJ47">
        <f t="shared" si="51"/>
        <v>2.6308280925744993</v>
      </c>
      <c r="BK47">
        <f t="shared" si="51"/>
        <v>2.6976846299371022</v>
      </c>
      <c r="BL47">
        <f t="shared" si="49"/>
        <v>2.4773045604058503</v>
      </c>
    </row>
    <row r="48" spans="1:64" x14ac:dyDescent="0.2">
      <c r="A48" s="89" t="s">
        <v>178</v>
      </c>
      <c r="C48" s="242">
        <v>18026.68</v>
      </c>
      <c r="D48" s="243" t="s">
        <v>230</v>
      </c>
      <c r="E48">
        <f t="shared" si="13"/>
        <v>-49981.42217501389</v>
      </c>
      <c r="F48">
        <f t="shared" si="14"/>
        <v>-49981.5</v>
      </c>
      <c r="G48">
        <f t="shared" si="15"/>
        <v>3.3492540002043825E-2</v>
      </c>
      <c r="I48">
        <f t="shared" si="36"/>
        <v>3.3492540002043825E-2</v>
      </c>
      <c r="P48">
        <f t="shared" si="16"/>
        <v>-8.4226957424319696E-2</v>
      </c>
      <c r="Q48">
        <f t="shared" si="17"/>
        <v>8.0528841842464893E-2</v>
      </c>
      <c r="R48">
        <f t="shared" si="18"/>
        <v>-3.6981155818548023E-3</v>
      </c>
      <c r="S48" s="2">
        <f t="shared" si="35"/>
        <v>3008.1800000000003</v>
      </c>
      <c r="U48">
        <f t="shared" si="19"/>
        <v>1.3831448627601702E-3</v>
      </c>
      <c r="V48">
        <f t="shared" si="37"/>
        <v>0.1</v>
      </c>
      <c r="W48">
        <f t="shared" si="20"/>
        <v>1.3831448627601702E-4</v>
      </c>
      <c r="Y48">
        <f>VLOOKUP(C48,'errors (2)'!C$21:E$370,3,FALSE)</f>
        <v>-49981.42217501389</v>
      </c>
      <c r="Z48">
        <f t="shared" si="21"/>
        <v>-49981.5</v>
      </c>
      <c r="AA48" s="227">
        <f t="shared" si="22"/>
        <v>-8.2362268524776641E-3</v>
      </c>
      <c r="AC48" s="227">
        <f t="shared" si="38"/>
        <v>8.9610520467949123E-2</v>
      </c>
      <c r="AD48" s="227"/>
      <c r="AF48" s="227">
        <f t="shared" si="24"/>
        <v>4.1728766854521489E-2</v>
      </c>
      <c r="AG48" s="227">
        <f t="shared" si="25"/>
        <v>1.7412899831990112E-4</v>
      </c>
      <c r="AH48">
        <f t="shared" si="26"/>
        <v>-5.6117980465905305E-2</v>
      </c>
      <c r="AI48">
        <f t="shared" si="27"/>
        <v>1.3357842060515543</v>
      </c>
      <c r="AJ48">
        <f t="shared" si="28"/>
        <v>-0.9187208855051836</v>
      </c>
      <c r="AK48">
        <f t="shared" si="29"/>
        <v>-0.1226134770633503</v>
      </c>
      <c r="AL48">
        <f t="shared" si="30"/>
        <v>-0.35011213948280401</v>
      </c>
      <c r="AM48">
        <f t="shared" si="31"/>
        <v>-0.17686644025556367</v>
      </c>
      <c r="AN48" s="227">
        <f t="shared" si="50"/>
        <v>-0.24217369685916296</v>
      </c>
      <c r="AO48" s="227">
        <f t="shared" si="50"/>
        <v>-0.2420744409231694</v>
      </c>
      <c r="AP48" s="227">
        <f t="shared" si="50"/>
        <v>-0.24178845006627717</v>
      </c>
      <c r="AQ48" s="227">
        <f t="shared" si="50"/>
        <v>-0.24096452367041832</v>
      </c>
      <c r="AR48" s="227">
        <f t="shared" si="50"/>
        <v>-0.23859176003432281</v>
      </c>
      <c r="AS48" s="227">
        <f t="shared" si="50"/>
        <v>-0.23176620740226905</v>
      </c>
      <c r="AT48" s="227">
        <f t="shared" si="50"/>
        <v>-0.21219157827419483</v>
      </c>
      <c r="AU48" s="227">
        <f t="shared" si="33"/>
        <v>-0.15648192672876071</v>
      </c>
      <c r="AV48">
        <f t="shared" si="41"/>
        <v>-3.0444659965167726E-2</v>
      </c>
      <c r="AW48">
        <v>-14000</v>
      </c>
      <c r="AX48">
        <f t="shared" si="42"/>
        <v>2.130492012103662E-2</v>
      </c>
      <c r="AY48">
        <f t="shared" si="43"/>
        <v>-3.0444659965167726E-2</v>
      </c>
      <c r="AZ48">
        <f t="shared" si="44"/>
        <v>5.1749580086204346E-2</v>
      </c>
      <c r="BA48">
        <f t="shared" si="45"/>
        <v>0.65886978583905154</v>
      </c>
      <c r="BB48">
        <f t="shared" si="46"/>
        <v>0.93611564875105757</v>
      </c>
      <c r="BC48">
        <f t="shared" si="47"/>
        <v>2.8380693725243393</v>
      </c>
      <c r="BD48">
        <f t="shared" si="48"/>
        <v>6.5386153194752419</v>
      </c>
      <c r="BE48">
        <f t="shared" si="51"/>
        <v>2.7041129949712444</v>
      </c>
      <c r="BF48">
        <f t="shared" si="51"/>
        <v>2.7038892233919496</v>
      </c>
      <c r="BG48">
        <f t="shared" si="51"/>
        <v>2.7045802537023627</v>
      </c>
      <c r="BH48">
        <f t="shared" si="51"/>
        <v>2.7024455576230926</v>
      </c>
      <c r="BI48">
        <f t="shared" si="51"/>
        <v>2.7090331099627272</v>
      </c>
      <c r="BJ48">
        <f t="shared" si="51"/>
        <v>2.6886379156630165</v>
      </c>
      <c r="BK48">
        <f t="shared" si="51"/>
        <v>2.7511800531022641</v>
      </c>
      <c r="BL48">
        <f t="shared" si="49"/>
        <v>2.5525953994817794</v>
      </c>
    </row>
    <row r="49" spans="1:64" x14ac:dyDescent="0.2">
      <c r="A49" s="89" t="s">
        <v>178</v>
      </c>
      <c r="C49" s="242">
        <v>18070.566999999999</v>
      </c>
      <c r="D49" s="243" t="s">
        <v>230</v>
      </c>
      <c r="E49">
        <f t="shared" si="13"/>
        <v>-49879.44408778978</v>
      </c>
      <c r="F49">
        <f t="shared" si="14"/>
        <v>-49879.5</v>
      </c>
      <c r="G49">
        <f t="shared" si="15"/>
        <v>2.406221999990521E-2</v>
      </c>
      <c r="I49">
        <f t="shared" si="36"/>
        <v>2.406221999990521E-2</v>
      </c>
      <c r="P49">
        <f t="shared" si="16"/>
        <v>-8.4048642495962819E-2</v>
      </c>
      <c r="Q49">
        <f t="shared" si="17"/>
        <v>7.9947277300804989E-2</v>
      </c>
      <c r="R49">
        <f t="shared" si="18"/>
        <v>-4.10136519515783E-3</v>
      </c>
      <c r="S49" s="2">
        <f t="shared" si="35"/>
        <v>3052.0669999999991</v>
      </c>
      <c r="U49">
        <f t="shared" si="19"/>
        <v>7.9318753103957407E-4</v>
      </c>
      <c r="V49">
        <f t="shared" si="37"/>
        <v>0.1</v>
      </c>
      <c r="W49">
        <f t="shared" si="20"/>
        <v>7.9318753103957412E-5</v>
      </c>
      <c r="Y49">
        <f>VLOOKUP(C49,'errors (2)'!C$21:E$370,3,FALSE)</f>
        <v>-49879.44408778978</v>
      </c>
      <c r="Z49">
        <f t="shared" si="21"/>
        <v>-49879.5</v>
      </c>
      <c r="AA49" s="227">
        <f t="shared" si="22"/>
        <v>-8.8071936093728348E-3</v>
      </c>
      <c r="AC49" s="227">
        <f t="shared" si="38"/>
        <v>8.0376519394966289E-2</v>
      </c>
      <c r="AD49" s="227"/>
      <c r="AF49" s="227">
        <f t="shared" si="24"/>
        <v>3.2869413609278045E-2</v>
      </c>
      <c r="AG49" s="227">
        <f t="shared" si="25"/>
        <v>1.0803983510177927E-4</v>
      </c>
      <c r="AH49">
        <f t="shared" si="26"/>
        <v>-5.6314299395061086E-2</v>
      </c>
      <c r="AI49">
        <f t="shared" si="27"/>
        <v>1.3378019301235162</v>
      </c>
      <c r="AJ49">
        <f t="shared" si="28"/>
        <v>-0.92524256441439101</v>
      </c>
      <c r="AK49">
        <f t="shared" si="29"/>
        <v>-0.11693995808133559</v>
      </c>
      <c r="AL49">
        <f t="shared" si="30"/>
        <v>-0.33326682597437801</v>
      </c>
      <c r="AM49">
        <f t="shared" si="31"/>
        <v>-0.16819302372171244</v>
      </c>
      <c r="AN49" s="227">
        <f t="shared" si="50"/>
        <v>-0.23040511427004828</v>
      </c>
      <c r="AO49" s="227">
        <f t="shared" si="50"/>
        <v>-0.23030925117864204</v>
      </c>
      <c r="AP49" s="227">
        <f t="shared" si="50"/>
        <v>-0.2300338165153526</v>
      </c>
      <c r="AQ49" s="227">
        <f t="shared" si="50"/>
        <v>-0.22924253402162587</v>
      </c>
      <c r="AR49" s="227">
        <f t="shared" si="50"/>
        <v>-0.22697010868212941</v>
      </c>
      <c r="AS49" s="227">
        <f t="shared" si="50"/>
        <v>-0.22045067928229525</v>
      </c>
      <c r="AT49" s="227">
        <f t="shared" si="50"/>
        <v>-0.2017985857250256</v>
      </c>
      <c r="AU49" s="227">
        <f t="shared" si="33"/>
        <v>-0.14880226114301554</v>
      </c>
      <c r="AV49">
        <f t="shared" si="41"/>
        <v>-3.1079393682586616E-2</v>
      </c>
      <c r="AW49">
        <v>-13000</v>
      </c>
      <c r="AX49">
        <f t="shared" si="42"/>
        <v>2.2149970816769678E-2</v>
      </c>
      <c r="AY49">
        <f t="shared" si="43"/>
        <v>-3.1079393682586616E-2</v>
      </c>
      <c r="AZ49">
        <f t="shared" si="44"/>
        <v>5.3229364499356294E-2</v>
      </c>
      <c r="BA49">
        <f t="shared" si="45"/>
        <v>0.65488146830888661</v>
      </c>
      <c r="BB49">
        <f t="shared" si="46"/>
        <v>0.94939247214541533</v>
      </c>
      <c r="BC49">
        <f t="shared" si="47"/>
        <v>2.8779473288867159</v>
      </c>
      <c r="BD49">
        <f t="shared" si="48"/>
        <v>7.5419571716996892</v>
      </c>
      <c r="BE49">
        <f t="shared" si="51"/>
        <v>2.7608142799387361</v>
      </c>
      <c r="BF49">
        <f t="shared" si="51"/>
        <v>2.7605834823098969</v>
      </c>
      <c r="BG49">
        <f t="shared" si="51"/>
        <v>2.7612789023282756</v>
      </c>
      <c r="BH49">
        <f t="shared" si="51"/>
        <v>2.7591829329528563</v>
      </c>
      <c r="BI49">
        <f t="shared" si="51"/>
        <v>2.7654947927289868</v>
      </c>
      <c r="BJ49">
        <f t="shared" si="51"/>
        <v>2.7464380432028301</v>
      </c>
      <c r="BK49">
        <f t="shared" si="51"/>
        <v>2.8035502890472186</v>
      </c>
      <c r="BL49">
        <f t="shared" si="49"/>
        <v>2.6278862385577084</v>
      </c>
    </row>
    <row r="50" spans="1:64" x14ac:dyDescent="0.2">
      <c r="A50" s="89" t="s">
        <v>178</v>
      </c>
      <c r="C50" s="242">
        <v>18129.504000000001</v>
      </c>
      <c r="D50" s="243" t="s">
        <v>230</v>
      </c>
      <c r="E50">
        <f t="shared" si="13"/>
        <v>-49742.495047601857</v>
      </c>
      <c r="F50">
        <f t="shared" si="14"/>
        <v>-49742.5</v>
      </c>
      <c r="G50">
        <f t="shared" si="15"/>
        <v>2.1312999997462612E-3</v>
      </c>
      <c r="I50">
        <f t="shared" si="36"/>
        <v>2.1312999997462612E-3</v>
      </c>
      <c r="P50">
        <f t="shared" si="16"/>
        <v>-8.3803979350434959E-2</v>
      </c>
      <c r="Q50">
        <f t="shared" si="17"/>
        <v>7.916818475061066E-2</v>
      </c>
      <c r="R50">
        <f t="shared" si="18"/>
        <v>-4.6357945998243E-3</v>
      </c>
      <c r="S50" s="2">
        <f t="shared" si="35"/>
        <v>3111.0040000000008</v>
      </c>
      <c r="U50">
        <f t="shared" si="19"/>
        <v>4.579356931953705E-5</v>
      </c>
      <c r="V50">
        <f t="shared" si="37"/>
        <v>0.1</v>
      </c>
      <c r="W50">
        <f t="shared" si="20"/>
        <v>4.5793569319537052E-6</v>
      </c>
      <c r="Y50">
        <f>VLOOKUP(C50,'errors (2)'!C$21:E$370,3,FALSE)</f>
        <v>-49742.495047601857</v>
      </c>
      <c r="Z50">
        <f t="shared" si="21"/>
        <v>-49742.5</v>
      </c>
      <c r="AA50" s="227">
        <f t="shared" si="22"/>
        <v>-9.5608543902231322E-3</v>
      </c>
      <c r="AC50" s="227">
        <f t="shared" si="38"/>
        <v>5.8697422095090372E-2</v>
      </c>
      <c r="AD50" s="227"/>
      <c r="AF50" s="227">
        <f t="shared" si="24"/>
        <v>1.1692154389969393E-2</v>
      </c>
      <c r="AG50" s="227">
        <f t="shared" si="25"/>
        <v>1.3670647427888056E-5</v>
      </c>
      <c r="AH50">
        <f t="shared" si="26"/>
        <v>-5.6566122095344111E-2</v>
      </c>
      <c r="AI50">
        <f t="shared" si="27"/>
        <v>1.3403695568298335</v>
      </c>
      <c r="AJ50">
        <f t="shared" si="28"/>
        <v>-0.93361642518633037</v>
      </c>
      <c r="AK50">
        <f t="shared" si="29"/>
        <v>-0.10924130434364152</v>
      </c>
      <c r="AL50">
        <f t="shared" si="30"/>
        <v>-0.31056365073373127</v>
      </c>
      <c r="AM50">
        <f t="shared" si="31"/>
        <v>-0.15654205650527905</v>
      </c>
      <c r="AN50" s="227">
        <f t="shared" si="50"/>
        <v>-0.21457130623050891</v>
      </c>
      <c r="AO50" s="227">
        <f t="shared" si="50"/>
        <v>-0.21448031904156861</v>
      </c>
      <c r="AP50" s="227">
        <f t="shared" si="50"/>
        <v>-0.21421982695695463</v>
      </c>
      <c r="AQ50" s="227">
        <f t="shared" si="50"/>
        <v>-0.21347413180944041</v>
      </c>
      <c r="AR50" s="227">
        <f t="shared" si="50"/>
        <v>-0.21134013950936981</v>
      </c>
      <c r="AS50" s="227">
        <f t="shared" si="50"/>
        <v>-0.20523854772286973</v>
      </c>
      <c r="AT50" s="227">
        <f t="shared" si="50"/>
        <v>-0.18783448075675224</v>
      </c>
      <c r="AU50" s="227">
        <f t="shared" si="33"/>
        <v>-0.13848741618961302</v>
      </c>
      <c r="AV50">
        <f t="shared" si="41"/>
        <v>-3.1630727935227511E-2</v>
      </c>
      <c r="AW50">
        <v>-12000</v>
      </c>
      <c r="AX50">
        <f t="shared" si="42"/>
        <v>2.2900395882264037E-2</v>
      </c>
      <c r="AY50">
        <f t="shared" si="43"/>
        <v>-3.1630727935227511E-2</v>
      </c>
      <c r="AZ50">
        <f t="shared" si="44"/>
        <v>5.4531123817491547E-2</v>
      </c>
      <c r="BA50">
        <f t="shared" si="45"/>
        <v>0.6514775860912978</v>
      </c>
      <c r="BB50">
        <f t="shared" si="46"/>
        <v>0.96103559729767774</v>
      </c>
      <c r="BC50">
        <f t="shared" si="47"/>
        <v>2.9173758946196626</v>
      </c>
      <c r="BD50">
        <f t="shared" si="48"/>
        <v>8.8825390262466364</v>
      </c>
      <c r="BE50">
        <f t="shared" si="51"/>
        <v>2.8171937552475312</v>
      </c>
      <c r="BF50">
        <f t="shared" si="51"/>
        <v>2.8169668411044388</v>
      </c>
      <c r="BG50">
        <f t="shared" si="51"/>
        <v>2.817636524506085</v>
      </c>
      <c r="BH50">
        <f t="shared" si="51"/>
        <v>2.8156596773701228</v>
      </c>
      <c r="BI50">
        <f t="shared" si="51"/>
        <v>2.8214913895969049</v>
      </c>
      <c r="BJ50">
        <f t="shared" si="51"/>
        <v>2.8042544272664411</v>
      </c>
      <c r="BK50">
        <f t="shared" si="51"/>
        <v>2.8549252066679371</v>
      </c>
      <c r="BL50">
        <f t="shared" si="49"/>
        <v>2.7031770776336375</v>
      </c>
    </row>
    <row r="51" spans="1:64" x14ac:dyDescent="0.2">
      <c r="A51" s="89" t="s">
        <v>178</v>
      </c>
      <c r="C51" s="242">
        <v>18154.5</v>
      </c>
      <c r="D51" s="243" t="s">
        <v>230</v>
      </c>
      <c r="E51">
        <f t="shared" si="13"/>
        <v>-49684.413058214253</v>
      </c>
      <c r="F51">
        <f t="shared" si="14"/>
        <v>-49684.5</v>
      </c>
      <c r="G51">
        <f t="shared" si="15"/>
        <v>3.7416020000819117E-2</v>
      </c>
      <c r="I51">
        <f t="shared" si="36"/>
        <v>3.7416020000819117E-2</v>
      </c>
      <c r="P51">
        <f t="shared" si="16"/>
        <v>-8.369862012844978E-2</v>
      </c>
      <c r="Q51">
        <f t="shared" si="17"/>
        <v>7.8839050610779435E-2</v>
      </c>
      <c r="R51">
        <f t="shared" si="18"/>
        <v>-4.8595695176703452E-3</v>
      </c>
      <c r="S51" s="2">
        <f t="shared" si="35"/>
        <v>3136</v>
      </c>
      <c r="U51">
        <f t="shared" si="19"/>
        <v>1.7872254691358161E-3</v>
      </c>
      <c r="V51">
        <f t="shared" si="37"/>
        <v>0.1</v>
      </c>
      <c r="W51">
        <f t="shared" si="20"/>
        <v>1.7872254691358162E-4</v>
      </c>
      <c r="Y51">
        <f>VLOOKUP(C51,'errors (2)'!C$21:E$370,3,FALSE)</f>
        <v>-49684.413058214253</v>
      </c>
      <c r="Z51">
        <f t="shared" si="21"/>
        <v>-49684.5</v>
      </c>
      <c r="AA51" s="227">
        <f t="shared" si="22"/>
        <v>-9.8753157670612851E-3</v>
      </c>
      <c r="AC51" s="227">
        <f t="shared" si="38"/>
        <v>9.4084618099362291E-2</v>
      </c>
      <c r="AD51" s="227"/>
      <c r="AF51" s="227">
        <f t="shared" si="24"/>
        <v>4.7291335767880402E-2</v>
      </c>
      <c r="AG51" s="227">
        <f t="shared" si="25"/>
        <v>2.2364704387104045E-4</v>
      </c>
      <c r="AH51">
        <f t="shared" si="26"/>
        <v>-5.6668598098543174E-2</v>
      </c>
      <c r="AI51">
        <f t="shared" si="27"/>
        <v>1.3414065142071858</v>
      </c>
      <c r="AJ51">
        <f t="shared" si="28"/>
        <v>-0.93702577426024047</v>
      </c>
      <c r="AK51">
        <f t="shared" si="29"/>
        <v>-0.10595607508838729</v>
      </c>
      <c r="AL51">
        <f t="shared" si="30"/>
        <v>-0.30092645761905407</v>
      </c>
      <c r="AM51">
        <f t="shared" si="31"/>
        <v>-0.15160906108045283</v>
      </c>
      <c r="AN51" s="227">
        <f t="shared" ref="AN51:AT60" si="52">$AU51+$AB$7*SIN(AO51)</f>
        <v>-0.20785904323523316</v>
      </c>
      <c r="AO51" s="227">
        <f t="shared" si="52"/>
        <v>-0.20777022745156626</v>
      </c>
      <c r="AP51" s="227">
        <f t="shared" si="52"/>
        <v>-0.20751631700341636</v>
      </c>
      <c r="AQ51" s="227">
        <f t="shared" si="52"/>
        <v>-0.20679050151153033</v>
      </c>
      <c r="AR51" s="227">
        <f t="shared" si="52"/>
        <v>-0.20471633019819363</v>
      </c>
      <c r="AS51" s="227">
        <f t="shared" si="52"/>
        <v>-0.19879383413244256</v>
      </c>
      <c r="AT51" s="227">
        <f t="shared" si="52"/>
        <v>-0.18192106550569465</v>
      </c>
      <c r="AU51" s="227">
        <f t="shared" si="33"/>
        <v>-0.13412054752320923</v>
      </c>
      <c r="AV51">
        <f t="shared" si="41"/>
        <v>-3.2098662723090407E-2</v>
      </c>
      <c r="AW51">
        <v>-11000</v>
      </c>
      <c r="AX51">
        <f t="shared" si="42"/>
        <v>2.3555899546574166E-2</v>
      </c>
      <c r="AY51">
        <f t="shared" si="43"/>
        <v>-3.2098662723090407E-2</v>
      </c>
      <c r="AZ51">
        <f t="shared" si="44"/>
        <v>5.5654562269664573E-2</v>
      </c>
      <c r="BA51">
        <f t="shared" si="45"/>
        <v>0.64864030296978581</v>
      </c>
      <c r="BB51">
        <f t="shared" si="46"/>
        <v>0.97109472267792085</v>
      </c>
      <c r="BC51">
        <f t="shared" si="47"/>
        <v>2.9564264648926915</v>
      </c>
      <c r="BD51">
        <f t="shared" si="48"/>
        <v>10.770229307697093</v>
      </c>
      <c r="BE51">
        <f t="shared" si="51"/>
        <v>2.8733007230439416</v>
      </c>
      <c r="BF51">
        <f t="shared" si="51"/>
        <v>2.8730894755678675</v>
      </c>
      <c r="BG51">
        <f t="shared" si="51"/>
        <v>2.8737023360834164</v>
      </c>
      <c r="BH51">
        <f t="shared" si="51"/>
        <v>2.8719240508054646</v>
      </c>
      <c r="BI51">
        <f t="shared" si="51"/>
        <v>2.8770815622037555</v>
      </c>
      <c r="BJ51">
        <f t="shared" si="51"/>
        <v>2.8621029451717686</v>
      </c>
      <c r="BK51">
        <f t="shared" si="51"/>
        <v>2.9054403143669578</v>
      </c>
      <c r="BL51">
        <f t="shared" si="49"/>
        <v>2.7784679167095661</v>
      </c>
    </row>
    <row r="52" spans="1:64" x14ac:dyDescent="0.2">
      <c r="A52" s="89" t="s">
        <v>178</v>
      </c>
      <c r="C52" s="242">
        <v>18428.582999999999</v>
      </c>
      <c r="D52" s="243" t="s">
        <v>230</v>
      </c>
      <c r="E52">
        <f t="shared" si="13"/>
        <v>-49047.53972258763</v>
      </c>
      <c r="F52">
        <f t="shared" si="14"/>
        <v>-49047.5</v>
      </c>
      <c r="G52">
        <f t="shared" si="15"/>
        <v>-1.7094900002120994E-2</v>
      </c>
      <c r="I52">
        <f t="shared" si="36"/>
        <v>-1.7094900002120994E-2</v>
      </c>
      <c r="P52">
        <f t="shared" si="16"/>
        <v>-8.2472268080965888E-2</v>
      </c>
      <c r="Q52">
        <f t="shared" si="17"/>
        <v>7.5251676304267934E-2</v>
      </c>
      <c r="R52">
        <f t="shared" si="18"/>
        <v>-7.2205917766979544E-3</v>
      </c>
      <c r="S52" s="2">
        <f t="shared" si="35"/>
        <v>3410.0829999999987</v>
      </c>
      <c r="U52">
        <f t="shared" si="19"/>
        <v>9.75019629306571E-5</v>
      </c>
      <c r="V52">
        <f t="shared" si="37"/>
        <v>0.1</v>
      </c>
      <c r="W52">
        <f t="shared" si="20"/>
        <v>9.7501962930657114E-6</v>
      </c>
      <c r="Y52">
        <f>VLOOKUP(C52,'errors (2)'!C$21:E$370,3,FALSE)</f>
        <v>-49047.53972258763</v>
      </c>
      <c r="Z52">
        <f t="shared" si="21"/>
        <v>-49047.5</v>
      </c>
      <c r="AA52" s="227">
        <f t="shared" si="22"/>
        <v>-1.3144835337102034E-2</v>
      </c>
      <c r="AC52" s="227">
        <f t="shared" si="38"/>
        <v>4.0533494573692611E-2</v>
      </c>
      <c r="AD52" s="227"/>
      <c r="AF52" s="227">
        <f t="shared" si="24"/>
        <v>-3.9500646650189597E-3</v>
      </c>
      <c r="AG52" s="227">
        <f t="shared" si="25"/>
        <v>1.5603010857831348E-6</v>
      </c>
      <c r="AH52">
        <f t="shared" si="26"/>
        <v>-5.7628394575813605E-2</v>
      </c>
      <c r="AI52">
        <f t="shared" si="27"/>
        <v>1.3507497437080125</v>
      </c>
      <c r="AJ52">
        <f t="shared" si="28"/>
        <v>-0.96889495183263408</v>
      </c>
      <c r="AK52">
        <f t="shared" si="29"/>
        <v>-6.8990688357204913E-2</v>
      </c>
      <c r="AL52">
        <f t="shared" si="30"/>
        <v>-0.19421557572156156</v>
      </c>
      <c r="AM52">
        <f t="shared" si="31"/>
        <v>-9.7414183263355394E-2</v>
      </c>
      <c r="AN52" s="227">
        <f t="shared" si="52"/>
        <v>-0.13383958909512281</v>
      </c>
      <c r="AO52" s="227">
        <f t="shared" si="52"/>
        <v>-0.13377840024608617</v>
      </c>
      <c r="AP52" s="227">
        <f t="shared" si="52"/>
        <v>-0.13360568726039282</v>
      </c>
      <c r="AQ52" s="227">
        <f t="shared" si="52"/>
        <v>-0.13311820541509597</v>
      </c>
      <c r="AR52" s="227">
        <f t="shared" si="52"/>
        <v>-0.13174246073198401</v>
      </c>
      <c r="AS52" s="227">
        <f t="shared" si="52"/>
        <v>-0.12786125252567926</v>
      </c>
      <c r="AT52" s="227">
        <f t="shared" si="52"/>
        <v>-0.11692194185119681</v>
      </c>
      <c r="AU52" s="227">
        <f t="shared" si="33"/>
        <v>-8.6160283031842866E-2</v>
      </c>
      <c r="AV52">
        <f t="shared" si="41"/>
        <v>-3.2483198046175311E-2</v>
      </c>
      <c r="AW52">
        <v>-10000</v>
      </c>
      <c r="AX52">
        <f t="shared" si="42"/>
        <v>2.4116209909010332E-2</v>
      </c>
      <c r="AY52">
        <f t="shared" si="43"/>
        <v>-3.2483198046175311E-2</v>
      </c>
      <c r="AZ52">
        <f t="shared" si="44"/>
        <v>5.6599407955185643E-2</v>
      </c>
      <c r="BA52">
        <f t="shared" si="45"/>
        <v>0.64635487431953909</v>
      </c>
      <c r="BB52">
        <f t="shared" si="46"/>
        <v>0.97961106499123585</v>
      </c>
      <c r="BC52">
        <f t="shared" si="47"/>
        <v>2.9951676819673851</v>
      </c>
      <c r="BD52">
        <f t="shared" si="48"/>
        <v>13.634459488736844</v>
      </c>
      <c r="BE52">
        <f t="shared" ref="BE52:BK61" si="53">$BL52+$AB$7*SIN(BF52)</f>
        <v>2.9291833591230958</v>
      </c>
      <c r="BF52">
        <f t="shared" si="53"/>
        <v>2.9289995084328866</v>
      </c>
      <c r="BG52">
        <f t="shared" si="53"/>
        <v>2.9295256341162172</v>
      </c>
      <c r="BH52">
        <f t="shared" si="53"/>
        <v>2.9280198604720504</v>
      </c>
      <c r="BI52">
        <f t="shared" si="53"/>
        <v>2.9323280928349038</v>
      </c>
      <c r="BJ52">
        <f t="shared" si="53"/>
        <v>2.9199908298003883</v>
      </c>
      <c r="BK52">
        <f t="shared" si="53"/>
        <v>2.9552359922582956</v>
      </c>
      <c r="BL52">
        <f t="shared" si="49"/>
        <v>2.8537587557854955</v>
      </c>
    </row>
    <row r="53" spans="1:64" x14ac:dyDescent="0.2">
      <c r="A53" s="89" t="s">
        <v>178</v>
      </c>
      <c r="C53" s="242">
        <v>18456.504000000001</v>
      </c>
      <c r="D53" s="243" t="s">
        <v>230</v>
      </c>
      <c r="E53">
        <f t="shared" si="13"/>
        <v>-48982.661052972835</v>
      </c>
      <c r="F53">
        <f t="shared" si="14"/>
        <v>-48982.5</v>
      </c>
      <c r="G53">
        <f t="shared" ref="G53:G84" si="54">+C53-(C$7+F53*C$8)</f>
        <v>-6.9310299997596303E-2</v>
      </c>
      <c r="I53">
        <f t="shared" si="36"/>
        <v>-6.9310299997596303E-2</v>
      </c>
      <c r="P53">
        <f t="shared" si="16"/>
        <v>-8.234003776928582E-2</v>
      </c>
      <c r="Q53">
        <f t="shared" si="17"/>
        <v>7.4888444512099819E-2</v>
      </c>
      <c r="R53">
        <f t="shared" si="18"/>
        <v>-7.4515932571860011E-3</v>
      </c>
      <c r="S53" s="2">
        <f t="shared" si="35"/>
        <v>3438.0040000000008</v>
      </c>
      <c r="U53">
        <f t="shared" ref="U53:U84" si="55">+(R53-G53)^2</f>
        <v>3.826499599596083E-3</v>
      </c>
      <c r="V53">
        <f t="shared" si="37"/>
        <v>0.1</v>
      </c>
      <c r="W53">
        <f t="shared" ref="W53:W84" si="56">V53*U53</f>
        <v>3.8264995995960832E-4</v>
      </c>
      <c r="Y53">
        <f>VLOOKUP(C53,'errors (2)'!C$21:E$370,3,FALSE)</f>
        <v>-48982.661052972835</v>
      </c>
      <c r="Z53">
        <f t="shared" si="21"/>
        <v>-48982.5</v>
      </c>
      <c r="AA53" s="227">
        <f t="shared" si="22"/>
        <v>-1.3459159054919179E-2</v>
      </c>
      <c r="AC53" s="227">
        <f t="shared" si="38"/>
        <v>-1.1601364975051168E-2</v>
      </c>
      <c r="AD53" s="227"/>
      <c r="AF53" s="227">
        <f t="shared" ref="AF53:AF84" si="57">+G53-AA53</f>
        <v>-5.5851140942677124E-2</v>
      </c>
      <c r="AG53" s="227">
        <f t="shared" ref="AG53:AG84" si="58">+(G53-AA53)^2*V53</f>
        <v>3.1193499445987853E-4</v>
      </c>
      <c r="AH53">
        <f t="shared" si="26"/>
        <v>-5.7708935022545135E-2</v>
      </c>
      <c r="AI53">
        <f t="shared" si="27"/>
        <v>1.3514851301053172</v>
      </c>
      <c r="AJ53">
        <f t="shared" si="28"/>
        <v>-0.97155020130906933</v>
      </c>
      <c r="AK53">
        <f t="shared" si="29"/>
        <v>-6.5140625619390741E-2</v>
      </c>
      <c r="AL53">
        <f t="shared" si="30"/>
        <v>-0.18325051458300909</v>
      </c>
      <c r="AM53">
        <f t="shared" si="31"/>
        <v>-9.1882524996925632E-2</v>
      </c>
      <c r="AN53" s="227">
        <f t="shared" si="52"/>
        <v>-0.1262602979525973</v>
      </c>
      <c r="AO53" s="227">
        <f t="shared" si="52"/>
        <v>-0.12620227100354034</v>
      </c>
      <c r="AP53" s="227">
        <f t="shared" si="52"/>
        <v>-0.12603864480049848</v>
      </c>
      <c r="AQ53" s="227">
        <f t="shared" si="52"/>
        <v>-0.12557726477868403</v>
      </c>
      <c r="AR53" s="227">
        <f t="shared" si="52"/>
        <v>-0.12427644683503036</v>
      </c>
      <c r="AS53" s="227">
        <f t="shared" si="52"/>
        <v>-0.12061004238079737</v>
      </c>
      <c r="AT53" s="227">
        <f t="shared" si="52"/>
        <v>-0.11028473930434907</v>
      </c>
      <c r="AU53" s="227">
        <f t="shared" si="33"/>
        <v>-8.1266378491907432E-2</v>
      </c>
      <c r="AV53">
        <f t="shared" si="41"/>
        <v>-3.2784333904482217E-2</v>
      </c>
      <c r="AW53">
        <v>-9000</v>
      </c>
      <c r="AX53">
        <f t="shared" si="42"/>
        <v>2.4581061888750817E-2</v>
      </c>
      <c r="AY53">
        <f t="shared" si="43"/>
        <v>-3.2784333904482217E-2</v>
      </c>
      <c r="AZ53">
        <f t="shared" si="44"/>
        <v>5.7365395793233034E-2</v>
      </c>
      <c r="BA53">
        <f t="shared" si="45"/>
        <v>0.64460950074049461</v>
      </c>
      <c r="BB53">
        <f t="shared" si="46"/>
        <v>0.98661773767069949</v>
      </c>
      <c r="BC53">
        <f t="shared" si="47"/>
        <v>3.0336660164888718</v>
      </c>
      <c r="BD53">
        <f t="shared" si="48"/>
        <v>18.513115175696832</v>
      </c>
      <c r="BE53">
        <f t="shared" si="53"/>
        <v>2.9848889983221558</v>
      </c>
      <c r="BF53">
        <f t="shared" si="53"/>
        <v>2.9847432539659624</v>
      </c>
      <c r="BG53">
        <f t="shared" si="53"/>
        <v>2.9851560178847261</v>
      </c>
      <c r="BH53">
        <f t="shared" si="53"/>
        <v>2.9839869554679068</v>
      </c>
      <c r="BI53">
        <f t="shared" si="53"/>
        <v>2.9872975079405633</v>
      </c>
      <c r="BJ53">
        <f t="shared" si="53"/>
        <v>2.9779181330634441</v>
      </c>
      <c r="BK53">
        <f t="shared" si="53"/>
        <v>3.0044566967690645</v>
      </c>
      <c r="BL53">
        <f t="shared" si="49"/>
        <v>2.9290495948614241</v>
      </c>
    </row>
    <row r="54" spans="1:64" x14ac:dyDescent="0.2">
      <c r="A54" s="89" t="s">
        <v>178</v>
      </c>
      <c r="C54" s="242">
        <v>18665.892</v>
      </c>
      <c r="D54" s="243" t="s">
        <v>230</v>
      </c>
      <c r="E54">
        <f t="shared" si="13"/>
        <v>-48496.116342063418</v>
      </c>
      <c r="F54">
        <f t="shared" si="14"/>
        <v>-48496</v>
      </c>
      <c r="G54">
        <f t="shared" si="54"/>
        <v>-5.0068640000972664E-2</v>
      </c>
      <c r="I54">
        <f t="shared" si="36"/>
        <v>-5.0068640000972664E-2</v>
      </c>
      <c r="P54">
        <f t="shared" si="16"/>
        <v>-8.1309045012473199E-2</v>
      </c>
      <c r="Q54">
        <f t="shared" si="17"/>
        <v>7.218641591989787E-2</v>
      </c>
      <c r="R54">
        <f t="shared" si="18"/>
        <v>-9.1226290925753295E-3</v>
      </c>
      <c r="S54" s="2">
        <f t="shared" si="35"/>
        <v>3647.3919999999998</v>
      </c>
      <c r="U54">
        <f t="shared" si="55"/>
        <v>1.6765758093105936E-3</v>
      </c>
      <c r="V54">
        <f t="shared" si="37"/>
        <v>0.1</v>
      </c>
      <c r="W54">
        <f t="shared" si="56"/>
        <v>1.6765758093105937E-4</v>
      </c>
      <c r="Y54">
        <f>VLOOKUP(C54,'errors (2)'!C$21:E$370,3,FALSE)</f>
        <v>-48496.116342063418</v>
      </c>
      <c r="Z54">
        <f t="shared" si="21"/>
        <v>-48496</v>
      </c>
      <c r="AA54" s="227">
        <f t="shared" si="22"/>
        <v>-1.5695798634142763E-2</v>
      </c>
      <c r="AC54" s="227">
        <f t="shared" si="38"/>
        <v>8.1383449696366614E-3</v>
      </c>
      <c r="AD54" s="227"/>
      <c r="AF54" s="227">
        <f t="shared" si="57"/>
        <v>-3.4372841366829901E-2</v>
      </c>
      <c r="AG54" s="227">
        <f t="shared" si="58"/>
        <v>1.1814922236292528E-4</v>
      </c>
      <c r="AH54">
        <f t="shared" si="26"/>
        <v>-5.8206984970609325E-2</v>
      </c>
      <c r="AI54">
        <f t="shared" si="27"/>
        <v>1.3556537014079317</v>
      </c>
      <c r="AJ54">
        <f t="shared" si="28"/>
        <v>-0.98774519049196785</v>
      </c>
      <c r="AK54">
        <f t="shared" si="29"/>
        <v>-3.5993644801202651E-2</v>
      </c>
      <c r="AL54">
        <f t="shared" si="30"/>
        <v>-0.10086077720266122</v>
      </c>
      <c r="AM54">
        <f t="shared" si="31"/>
        <v>-5.0473184063699973E-2</v>
      </c>
      <c r="AN54" s="227">
        <f t="shared" si="52"/>
        <v>-6.9422077565319318E-2</v>
      </c>
      <c r="AO54" s="227">
        <f t="shared" si="52"/>
        <v>-6.9389218113297804E-2</v>
      </c>
      <c r="AP54" s="227">
        <f t="shared" si="52"/>
        <v>-6.9297074508972351E-2</v>
      </c>
      <c r="AQ54" s="227">
        <f t="shared" si="52"/>
        <v>-6.9038690996917729E-2</v>
      </c>
      <c r="AR54" s="227">
        <f t="shared" si="52"/>
        <v>-6.8314172174799501E-2</v>
      </c>
      <c r="AS54" s="227">
        <f t="shared" si="52"/>
        <v>-6.6282779585401491E-2</v>
      </c>
      <c r="AT54" s="227">
        <f t="shared" si="52"/>
        <v>-6.0588631570010765E-2</v>
      </c>
      <c r="AU54" s="227">
        <f t="shared" si="33"/>
        <v>-4.4637385281467878E-2</v>
      </c>
      <c r="AV54">
        <f t="shared" si="41"/>
        <v>-3.3002070298011131E-2</v>
      </c>
      <c r="AW54">
        <v>-8000</v>
      </c>
      <c r="AX54">
        <f t="shared" si="42"/>
        <v>2.4950181829295377E-2</v>
      </c>
      <c r="AY54">
        <f t="shared" si="43"/>
        <v>-3.3002070298011131E-2</v>
      </c>
      <c r="AZ54">
        <f t="shared" si="44"/>
        <v>5.7952252127306508E-2</v>
      </c>
      <c r="BA54">
        <f t="shared" si="45"/>
        <v>0.64339521541589995</v>
      </c>
      <c r="BB54">
        <f t="shared" si="46"/>
        <v>0.99214003787212834</v>
      </c>
      <c r="BC54">
        <f t="shared" si="47"/>
        <v>3.0719862902814459</v>
      </c>
      <c r="BD54">
        <f t="shared" si="48"/>
        <v>28.721403218466445</v>
      </c>
      <c r="BE54">
        <f t="shared" si="53"/>
        <v>3.0404643742800173</v>
      </c>
      <c r="BF54">
        <f t="shared" si="53"/>
        <v>3.0403655145036144</v>
      </c>
      <c r="BG54">
        <f t="shared" si="53"/>
        <v>3.0406434873008465</v>
      </c>
      <c r="BH54">
        <f t="shared" si="53"/>
        <v>3.0398618665370938</v>
      </c>
      <c r="BI54">
        <f t="shared" si="53"/>
        <v>3.0420595179005949</v>
      </c>
      <c r="BJ54">
        <f t="shared" si="53"/>
        <v>3.0358792072759364</v>
      </c>
      <c r="BK54">
        <f t="shared" si="53"/>
        <v>3.0532501421445866</v>
      </c>
      <c r="BL54">
        <f t="shared" si="49"/>
        <v>3.0043404339373536</v>
      </c>
    </row>
    <row r="55" spans="1:64" x14ac:dyDescent="0.2">
      <c r="A55" s="89" t="s">
        <v>178</v>
      </c>
      <c r="C55" s="242">
        <v>19514.560000000001</v>
      </c>
      <c r="D55" s="243" t="s">
        <v>230</v>
      </c>
      <c r="E55">
        <f t="shared" si="13"/>
        <v>-46524.107789911053</v>
      </c>
      <c r="F55">
        <f t="shared" si="14"/>
        <v>-46524</v>
      </c>
      <c r="G55">
        <f t="shared" si="54"/>
        <v>-4.6388159997150069E-2</v>
      </c>
      <c r="I55">
        <f t="shared" si="36"/>
        <v>-4.6388159997150069E-2</v>
      </c>
      <c r="P55">
        <f t="shared" si="16"/>
        <v>-7.6401025084510729E-2</v>
      </c>
      <c r="Q55">
        <f t="shared" si="17"/>
        <v>6.1534244185167203E-2</v>
      </c>
      <c r="R55">
        <f t="shared" si="18"/>
        <v>-1.4866780899343526E-2</v>
      </c>
      <c r="S55" s="2">
        <f t="shared" si="35"/>
        <v>4496.0600000000013</v>
      </c>
      <c r="U55">
        <f t="shared" si="55"/>
        <v>9.9359734022763527E-4</v>
      </c>
      <c r="V55">
        <f t="shared" si="37"/>
        <v>0.1</v>
      </c>
      <c r="W55">
        <f t="shared" si="56"/>
        <v>9.9359734022763532E-5</v>
      </c>
      <c r="Y55">
        <f>VLOOKUP(C55,'errors (2)'!C$21:E$370,3,FALSE)</f>
        <v>-46524.107789911053</v>
      </c>
      <c r="Z55">
        <f t="shared" si="21"/>
        <v>-46524</v>
      </c>
      <c r="AA55" s="227">
        <f t="shared" si="22"/>
        <v>-2.2625818149193774E-2</v>
      </c>
      <c r="AC55" s="227">
        <f t="shared" si="38"/>
        <v>1.1903737645879708E-2</v>
      </c>
      <c r="AD55" s="227"/>
      <c r="AF55" s="227">
        <f t="shared" si="57"/>
        <v>-2.3762341847956295E-2</v>
      </c>
      <c r="AG55" s="227">
        <f t="shared" si="58"/>
        <v>5.6464889009913503E-5</v>
      </c>
      <c r="AH55">
        <f t="shared" si="26"/>
        <v>-5.8291897643029777E-2</v>
      </c>
      <c r="AI55">
        <f t="shared" si="27"/>
        <v>1.3477519542209593</v>
      </c>
      <c r="AJ55">
        <f t="shared" si="28"/>
        <v>-0.98422495144453159</v>
      </c>
      <c r="AK55">
        <f t="shared" si="29"/>
        <v>8.2786932101276064E-2</v>
      </c>
      <c r="AL55">
        <f t="shared" si="30"/>
        <v>0.23371283160069395</v>
      </c>
      <c r="AM55">
        <f t="shared" si="31"/>
        <v>0.11739124520592376</v>
      </c>
      <c r="AN55" s="227">
        <f t="shared" si="52"/>
        <v>0.16117789111658112</v>
      </c>
      <c r="AO55" s="227">
        <f t="shared" si="52"/>
        <v>0.1611057697139068</v>
      </c>
      <c r="AP55" s="227">
        <f t="shared" si="52"/>
        <v>0.16090137132314203</v>
      </c>
      <c r="AQ55" s="227">
        <f t="shared" si="52"/>
        <v>0.16032212513722954</v>
      </c>
      <c r="AR55" s="227">
        <f t="shared" si="52"/>
        <v>0.15868088890695936</v>
      </c>
      <c r="AS55" s="227">
        <f t="shared" si="52"/>
        <v>0.1540329345135624</v>
      </c>
      <c r="AT55" s="227">
        <f t="shared" si="52"/>
        <v>0.14088783541986311</v>
      </c>
      <c r="AU55" s="227">
        <f t="shared" si="33"/>
        <v>0.10383614937626451</v>
      </c>
      <c r="AV55">
        <f t="shared" si="41"/>
        <v>-3.3136407226762039E-2</v>
      </c>
      <c r="AW55">
        <v>-7000</v>
      </c>
      <c r="AX55">
        <f t="shared" si="42"/>
        <v>2.5223274250774676E-2</v>
      </c>
      <c r="AY55">
        <f t="shared" si="43"/>
        <v>-3.3136407226762039E-2</v>
      </c>
      <c r="AZ55">
        <f t="shared" si="44"/>
        <v>5.8359681477536715E-2</v>
      </c>
      <c r="BA55">
        <f t="shared" si="45"/>
        <v>0.64270580166969205</v>
      </c>
      <c r="BB55">
        <f t="shared" si="46"/>
        <v>0.99619565080574868</v>
      </c>
      <c r="BC55">
        <f t="shared" si="47"/>
        <v>3.1101921501243468</v>
      </c>
      <c r="BD55">
        <f t="shared" si="48"/>
        <v>63.688012759533223</v>
      </c>
      <c r="BE55">
        <f t="shared" si="53"/>
        <v>3.0959558168215597</v>
      </c>
      <c r="BF55">
        <f t="shared" si="53"/>
        <v>3.0959099272067223</v>
      </c>
      <c r="BG55">
        <f t="shared" si="53"/>
        <v>3.0960384340803664</v>
      </c>
      <c r="BH55">
        <f t="shared" si="53"/>
        <v>3.0956785682582653</v>
      </c>
      <c r="BI55">
        <f t="shared" si="53"/>
        <v>3.0966863081395513</v>
      </c>
      <c r="BJ55">
        <f t="shared" si="53"/>
        <v>3.0938641944956702</v>
      </c>
      <c r="BK55">
        <f t="shared" si="53"/>
        <v>3.1017664634945827</v>
      </c>
      <c r="BL55">
        <f t="shared" si="49"/>
        <v>3.0796312730132822</v>
      </c>
    </row>
    <row r="56" spans="1:64" x14ac:dyDescent="0.2">
      <c r="A56" s="89" t="s">
        <v>178</v>
      </c>
      <c r="C56" s="242">
        <v>19556.539000000001</v>
      </c>
      <c r="D56" s="243" t="s">
        <v>230</v>
      </c>
      <c r="E56">
        <f t="shared" si="13"/>
        <v>-46426.563229481297</v>
      </c>
      <c r="F56">
        <f t="shared" si="14"/>
        <v>-46426.5</v>
      </c>
      <c r="G56">
        <f t="shared" si="54"/>
        <v>-2.7211259999603499E-2</v>
      </c>
      <c r="I56">
        <f t="shared" si="36"/>
        <v>-2.7211259999603499E-2</v>
      </c>
      <c r="P56">
        <f t="shared" si="16"/>
        <v>-7.6128817088757655E-2</v>
      </c>
      <c r="Q56">
        <f t="shared" si="17"/>
        <v>6.1020077659571709E-2</v>
      </c>
      <c r="R56">
        <f t="shared" si="18"/>
        <v>-1.5108739429185947E-2</v>
      </c>
      <c r="S56" s="2">
        <f t="shared" si="35"/>
        <v>4538.0390000000007</v>
      </c>
      <c r="U56">
        <f t="shared" si="55"/>
        <v>1.4647100415737999E-4</v>
      </c>
      <c r="V56">
        <f t="shared" si="37"/>
        <v>0.1</v>
      </c>
      <c r="W56">
        <f t="shared" si="56"/>
        <v>1.4647100415738E-5</v>
      </c>
      <c r="Y56">
        <f>VLOOKUP(C56,'errors (2)'!C$21:E$370,3,FALSE)</f>
        <v>-46426.563229481297</v>
      </c>
      <c r="Z56">
        <f t="shared" si="21"/>
        <v>-46426.5</v>
      </c>
      <c r="AA56" s="227">
        <f t="shared" si="22"/>
        <v>-2.2879786219143043E-2</v>
      </c>
      <c r="AC56" s="227">
        <f t="shared" si="38"/>
        <v>3.1004582651337445E-2</v>
      </c>
      <c r="AD56" s="227"/>
      <c r="AF56" s="227">
        <f t="shared" si="57"/>
        <v>-4.3314737804604556E-3</v>
      </c>
      <c r="AG56" s="227">
        <f t="shared" si="58"/>
        <v>1.876166511081639E-6</v>
      </c>
      <c r="AH56">
        <f t="shared" si="26"/>
        <v>-5.8215842650940944E-2</v>
      </c>
      <c r="AI56">
        <f t="shared" si="27"/>
        <v>1.3463520326110265</v>
      </c>
      <c r="AJ56">
        <f t="shared" si="28"/>
        <v>-0.98120100309284786</v>
      </c>
      <c r="AK56">
        <f t="shared" si="29"/>
        <v>8.8461106128331024E-2</v>
      </c>
      <c r="AL56">
        <f t="shared" si="30"/>
        <v>0.25006210416652708</v>
      </c>
      <c r="AM56">
        <f t="shared" si="31"/>
        <v>0.12568667906944639</v>
      </c>
      <c r="AN56" s="227">
        <f t="shared" si="52"/>
        <v>0.1725129393691282</v>
      </c>
      <c r="AO56" s="227">
        <f t="shared" si="52"/>
        <v>0.17243652167738027</v>
      </c>
      <c r="AP56" s="227">
        <f t="shared" si="52"/>
        <v>0.1722195342382257</v>
      </c>
      <c r="AQ56" s="227">
        <f t="shared" si="52"/>
        <v>0.17160344470341349</v>
      </c>
      <c r="AR56" s="227">
        <f t="shared" si="52"/>
        <v>0.16985454757378338</v>
      </c>
      <c r="AS56" s="227">
        <f t="shared" si="52"/>
        <v>0.16489278050545367</v>
      </c>
      <c r="AT56" s="227">
        <f t="shared" si="52"/>
        <v>0.15083767564426542</v>
      </c>
      <c r="AU56" s="227">
        <f t="shared" si="33"/>
        <v>0.11117700618616766</v>
      </c>
      <c r="AV56">
        <f t="shared" si="41"/>
        <v>-3.318734469073497E-2</v>
      </c>
      <c r="AW56">
        <v>-6000</v>
      </c>
      <c r="AX56">
        <f t="shared" si="42"/>
        <v>2.5400011343208455E-2</v>
      </c>
      <c r="AY56">
        <f t="shared" si="43"/>
        <v>-3.318734469073497E-2</v>
      </c>
      <c r="AZ56">
        <f t="shared" si="44"/>
        <v>5.8587356033943425E-2</v>
      </c>
      <c r="BA56">
        <f t="shared" si="45"/>
        <v>0.64253773761733934</v>
      </c>
      <c r="BB56">
        <f t="shared" si="46"/>
        <v>0.99879477936787442</v>
      </c>
      <c r="BC56">
        <f t="shared" si="47"/>
        <v>-3.1348388035372401</v>
      </c>
      <c r="BD56">
        <f t="shared" si="48"/>
        <v>-296.12626605813267</v>
      </c>
      <c r="BE56">
        <f t="shared" si="53"/>
        <v>3.1514094141775604</v>
      </c>
      <c r="BF56">
        <f t="shared" si="53"/>
        <v>3.1514193533546955</v>
      </c>
      <c r="BG56">
        <f t="shared" si="53"/>
        <v>3.151391547820988</v>
      </c>
      <c r="BH56">
        <f t="shared" si="53"/>
        <v>3.1514693357388692</v>
      </c>
      <c r="BI56">
        <f t="shared" si="53"/>
        <v>3.1512517187675466</v>
      </c>
      <c r="BJ56">
        <f t="shared" si="53"/>
        <v>3.1518605181739385</v>
      </c>
      <c r="BK56">
        <f t="shared" si="53"/>
        <v>3.150157366122678</v>
      </c>
      <c r="BL56">
        <f t="shared" si="49"/>
        <v>3.1549221120892117</v>
      </c>
    </row>
    <row r="57" spans="1:64" x14ac:dyDescent="0.2">
      <c r="A57" s="89" t="s">
        <v>178</v>
      </c>
      <c r="C57" s="242">
        <v>19811.737000000001</v>
      </c>
      <c r="D57" s="243" t="s">
        <v>230</v>
      </c>
      <c r="E57">
        <f t="shared" si="13"/>
        <v>-45833.572049783019</v>
      </c>
      <c r="F57">
        <f t="shared" si="14"/>
        <v>-45833.5</v>
      </c>
      <c r="G57">
        <f t="shared" si="54"/>
        <v>-3.1007139998109778E-2</v>
      </c>
      <c r="I57">
        <f t="shared" si="36"/>
        <v>-3.1007139998109778E-2</v>
      </c>
      <c r="P57">
        <f t="shared" si="16"/>
        <v>-7.4415113742780689E-2</v>
      </c>
      <c r="Q57">
        <f t="shared" si="17"/>
        <v>5.791825722054994E-2</v>
      </c>
      <c r="R57">
        <f t="shared" si="18"/>
        <v>-1.6496856522230749E-2</v>
      </c>
      <c r="S57" s="2">
        <f t="shared" si="35"/>
        <v>4793.237000000001</v>
      </c>
      <c r="U57">
        <f t="shared" si="55"/>
        <v>2.1054832655036801E-4</v>
      </c>
      <c r="V57">
        <f t="shared" si="37"/>
        <v>0.1</v>
      </c>
      <c r="W57">
        <f t="shared" si="56"/>
        <v>2.1054832655036804E-5</v>
      </c>
      <c r="Y57">
        <f>VLOOKUP(C57,'errors (2)'!C$21:E$370,3,FALSE)</f>
        <v>-45833.572049783019</v>
      </c>
      <c r="Z57">
        <f t="shared" si="21"/>
        <v>-45833.5</v>
      </c>
      <c r="AA57" s="227">
        <f t="shared" si="22"/>
        <v>-2.424985548164562E-2</v>
      </c>
      <c r="AC57" s="227">
        <f t="shared" si="38"/>
        <v>2.6588629371230674E-2</v>
      </c>
      <c r="AD57" s="227"/>
      <c r="AF57" s="227">
        <f t="shared" si="57"/>
        <v>-6.7572845164641585E-3</v>
      </c>
      <c r="AG57" s="227">
        <f t="shared" si="58"/>
        <v>4.5660894036446259E-6</v>
      </c>
      <c r="AH57">
        <f t="shared" si="26"/>
        <v>-5.7595769369340452E-2</v>
      </c>
      <c r="AI57">
        <f t="shared" si="27"/>
        <v>1.335960436554652</v>
      </c>
      <c r="AJ57">
        <f t="shared" si="28"/>
        <v>-0.95743455086613294</v>
      </c>
      <c r="AK57">
        <f t="shared" si="29"/>
        <v>0.12212977876523438</v>
      </c>
      <c r="AL57">
        <f t="shared" si="30"/>
        <v>0.34867201422139021</v>
      </c>
      <c r="AM57">
        <f t="shared" si="31"/>
        <v>0.17612394724633199</v>
      </c>
      <c r="AN57" s="227">
        <f t="shared" si="52"/>
        <v>0.24116688794997071</v>
      </c>
      <c r="AO57" s="227">
        <f t="shared" si="52"/>
        <v>0.24106791439127917</v>
      </c>
      <c r="AP57" s="227">
        <f t="shared" si="52"/>
        <v>0.2407828077995908</v>
      </c>
      <c r="AQ57" s="227">
        <f t="shared" si="52"/>
        <v>0.23996163153341207</v>
      </c>
      <c r="AR57" s="227">
        <f t="shared" si="52"/>
        <v>0.2375973638499804</v>
      </c>
      <c r="AS57" s="227">
        <f t="shared" si="52"/>
        <v>0.23079784663210903</v>
      </c>
      <c r="AT57" s="227">
        <f t="shared" si="52"/>
        <v>0.21130196484654917</v>
      </c>
      <c r="AU57" s="227">
        <f t="shared" si="33"/>
        <v>0.15582447375819353</v>
      </c>
      <c r="AV57">
        <f t="shared" si="41"/>
        <v>-3.3154882689929888E-2</v>
      </c>
      <c r="AW57">
        <v>-5000</v>
      </c>
      <c r="AX57">
        <f t="shared" si="42"/>
        <v>2.5480025746053542E-2</v>
      </c>
      <c r="AY57">
        <f t="shared" si="43"/>
        <v>-3.3154882689929888E-2</v>
      </c>
      <c r="AZ57">
        <f t="shared" si="44"/>
        <v>5.8634908435983429E-2</v>
      </c>
      <c r="BA57">
        <f t="shared" si="45"/>
        <v>0.6428901655222512</v>
      </c>
      <c r="BB57">
        <f t="shared" si="46"/>
        <v>0.99994020527130645</v>
      </c>
      <c r="BC57">
        <f t="shared" si="47"/>
        <v>-3.0966733772726438</v>
      </c>
      <c r="BD57">
        <f t="shared" si="48"/>
        <v>-44.516828017020053</v>
      </c>
      <c r="BE57">
        <f t="shared" si="53"/>
        <v>3.2068711506257137</v>
      </c>
      <c r="BF57">
        <f t="shared" si="53"/>
        <v>3.2069362976833715</v>
      </c>
      <c r="BG57">
        <f t="shared" si="53"/>
        <v>3.2067536643935277</v>
      </c>
      <c r="BH57">
        <f t="shared" si="53"/>
        <v>3.2072656641594852</v>
      </c>
      <c r="BI57">
        <f t="shared" si="53"/>
        <v>3.2058303514611612</v>
      </c>
      <c r="BJ57">
        <f t="shared" si="53"/>
        <v>3.2098543746779487</v>
      </c>
      <c r="BK57">
        <f t="shared" si="53"/>
        <v>3.1985752659591231</v>
      </c>
      <c r="BL57">
        <f t="shared" si="49"/>
        <v>3.2302129511651403</v>
      </c>
    </row>
    <row r="58" spans="1:64" x14ac:dyDescent="0.2">
      <c r="A58" s="89" t="s">
        <v>178</v>
      </c>
      <c r="C58" s="242">
        <v>19833.669999999998</v>
      </c>
      <c r="D58" s="243" t="s">
        <v>230</v>
      </c>
      <c r="E58">
        <f t="shared" si="13"/>
        <v>-45782.60740451025</v>
      </c>
      <c r="F58">
        <f t="shared" si="14"/>
        <v>-45782.5</v>
      </c>
      <c r="G58">
        <f t="shared" si="54"/>
        <v>-4.6222300003137207E-2</v>
      </c>
      <c r="I58">
        <f t="shared" ref="I58:I92" si="59">+G58</f>
        <v>-4.6222300003137207E-2</v>
      </c>
      <c r="P58">
        <f t="shared" si="16"/>
        <v>-7.4263111506749802E-2</v>
      </c>
      <c r="Q58">
        <f t="shared" si="17"/>
        <v>5.7653524910202342E-2</v>
      </c>
      <c r="R58">
        <f t="shared" si="18"/>
        <v>-1.660958659654746E-2</v>
      </c>
      <c r="S58" s="2">
        <f t="shared" si="35"/>
        <v>4815.1699999999983</v>
      </c>
      <c r="U58">
        <f t="shared" si="55"/>
        <v>8.7691279530082008E-4</v>
      </c>
      <c r="V58">
        <f t="shared" ref="V58:V92" si="60">V$12</f>
        <v>0.1</v>
      </c>
      <c r="W58">
        <f t="shared" si="56"/>
        <v>8.7691279530082008E-5</v>
      </c>
      <c r="Y58">
        <f>VLOOKUP(C58,'errors (2)'!C$21:E$370,3,FALSE)</f>
        <v>-45782.60740451025</v>
      </c>
      <c r="Z58">
        <f t="shared" si="21"/>
        <v>-45782.5</v>
      </c>
      <c r="AA58" s="227">
        <f t="shared" si="22"/>
        <v>-2.4353889250098175E-2</v>
      </c>
      <c r="AC58" s="227">
        <f t="shared" si="38"/>
        <v>1.1307713749757017E-2</v>
      </c>
      <c r="AD58" s="227"/>
      <c r="AF58" s="227">
        <f t="shared" si="57"/>
        <v>-2.1868410753039032E-2</v>
      </c>
      <c r="AG58" s="227">
        <f t="shared" si="58"/>
        <v>4.7822738886363319E-5</v>
      </c>
      <c r="AH58">
        <f t="shared" si="26"/>
        <v>-5.7530013752894224E-2</v>
      </c>
      <c r="AI58">
        <f t="shared" si="27"/>
        <v>1.3349220037694522</v>
      </c>
      <c r="AJ58">
        <f t="shared" si="28"/>
        <v>-0.95497447043511297</v>
      </c>
      <c r="AK58">
        <f t="shared" si="29"/>
        <v>0.12494938648225681</v>
      </c>
      <c r="AL58">
        <f t="shared" si="30"/>
        <v>0.35707763328680781</v>
      </c>
      <c r="AM58">
        <f t="shared" si="31"/>
        <v>0.18046036185104367</v>
      </c>
      <c r="AN58" s="227">
        <f t="shared" si="52"/>
        <v>0.24704524630609859</v>
      </c>
      <c r="AO58" s="227">
        <f t="shared" si="52"/>
        <v>0.24694464515365946</v>
      </c>
      <c r="AP58" s="227">
        <f t="shared" si="52"/>
        <v>0.24665442619077205</v>
      </c>
      <c r="AQ58" s="227">
        <f t="shared" si="52"/>
        <v>0.24581730752280695</v>
      </c>
      <c r="AR58" s="227">
        <f t="shared" si="52"/>
        <v>0.24340367274860586</v>
      </c>
      <c r="AS58" s="227">
        <f t="shared" si="52"/>
        <v>0.23645256025051162</v>
      </c>
      <c r="AT58" s="227">
        <f t="shared" si="52"/>
        <v>0.21649738107784774</v>
      </c>
      <c r="AU58" s="227">
        <f t="shared" si="33"/>
        <v>0.15966430655106567</v>
      </c>
      <c r="AV58">
        <f t="shared" si="41"/>
        <v>-3.3039021224346814E-2</v>
      </c>
      <c r="AW58">
        <v>-4000</v>
      </c>
      <c r="AX58">
        <f t="shared" si="42"/>
        <v>2.5462906988908941E-2</v>
      </c>
      <c r="AY58">
        <f t="shared" si="43"/>
        <v>-3.3039021224346814E-2</v>
      </c>
      <c r="AZ58">
        <f t="shared" si="44"/>
        <v>5.8501928213255755E-2</v>
      </c>
      <c r="BA58">
        <f t="shared" si="45"/>
        <v>0.64376488441439972</v>
      </c>
      <c r="BB58">
        <f t="shared" si="46"/>
        <v>0.99962728539680823</v>
      </c>
      <c r="BC58">
        <f t="shared" si="47"/>
        <v>-3.0584342287813233</v>
      </c>
      <c r="BD58">
        <f t="shared" si="48"/>
        <v>-24.036618271783006</v>
      </c>
      <c r="BE58">
        <f t="shared" si="53"/>
        <v>3.2623870325337228</v>
      </c>
      <c r="BF58">
        <f t="shared" si="53"/>
        <v>3.2625033419657896</v>
      </c>
      <c r="BG58">
        <f t="shared" si="53"/>
        <v>3.2621755875760101</v>
      </c>
      <c r="BH58">
        <f t="shared" si="53"/>
        <v>3.2630992171543718</v>
      </c>
      <c r="BI58">
        <f t="shared" si="53"/>
        <v>3.2604966432977727</v>
      </c>
      <c r="BJ58">
        <f t="shared" si="53"/>
        <v>3.2678322243371363</v>
      </c>
      <c r="BK58">
        <f t="shared" si="53"/>
        <v>3.2471724259670962</v>
      </c>
      <c r="BL58">
        <f t="shared" si="49"/>
        <v>3.3055037902410693</v>
      </c>
    </row>
    <row r="59" spans="1:64" x14ac:dyDescent="0.2">
      <c r="A59" s="89" t="s">
        <v>178</v>
      </c>
      <c r="C59" s="242">
        <v>20191.728999999999</v>
      </c>
      <c r="D59" s="243" t="s">
        <v>230</v>
      </c>
      <c r="E59">
        <f t="shared" si="13"/>
        <v>-44950.603122299624</v>
      </c>
      <c r="F59">
        <f t="shared" si="14"/>
        <v>-44950.5</v>
      </c>
      <c r="G59">
        <f t="shared" si="54"/>
        <v>-4.4379420000041137E-2</v>
      </c>
      <c r="I59">
        <f t="shared" si="59"/>
        <v>-4.4379420000041137E-2</v>
      </c>
      <c r="P59">
        <f t="shared" si="16"/>
        <v>-7.168212599156254E-2</v>
      </c>
      <c r="Q59">
        <f t="shared" si="17"/>
        <v>5.3380267125812855E-2</v>
      </c>
      <c r="R59">
        <f t="shared" si="18"/>
        <v>-1.8301858865749684E-2</v>
      </c>
      <c r="S59" s="2">
        <f t="shared" si="35"/>
        <v>5173.2289999999994</v>
      </c>
      <c r="U59">
        <f t="shared" si="55"/>
        <v>6.800391947127081E-4</v>
      </c>
      <c r="V59">
        <f t="shared" si="60"/>
        <v>0.1</v>
      </c>
      <c r="W59">
        <f t="shared" si="56"/>
        <v>6.8003919471270815E-5</v>
      </c>
      <c r="Y59">
        <f>VLOOKUP(C59,'errors (2)'!C$21:E$370,3,FALSE)</f>
        <v>-44950.603122299624</v>
      </c>
      <c r="Z59">
        <f t="shared" si="21"/>
        <v>-44950.5</v>
      </c>
      <c r="AA59" s="227">
        <f t="shared" si="22"/>
        <v>-2.5753546405483975E-2</v>
      </c>
      <c r="AC59" s="227">
        <f t="shared" ref="AC59:AC93" si="61">+G59-AH59</f>
        <v>1.1810988450448819E-2</v>
      </c>
      <c r="AD59" s="227"/>
      <c r="AF59" s="227">
        <f t="shared" si="57"/>
        <v>-1.8625873594557162E-2</v>
      </c>
      <c r="AG59" s="227">
        <f t="shared" si="58"/>
        <v>3.4692316716042172E-5</v>
      </c>
      <c r="AH59">
        <f t="shared" si="26"/>
        <v>-5.6190408450489955E-2</v>
      </c>
      <c r="AI59">
        <f t="shared" si="27"/>
        <v>1.315043000898799</v>
      </c>
      <c r="AJ59">
        <f t="shared" si="28"/>
        <v>-0.90631741547509215</v>
      </c>
      <c r="AK59">
        <f t="shared" si="29"/>
        <v>0.16891715536296725</v>
      </c>
      <c r="AL59">
        <f t="shared" si="30"/>
        <v>0.49216455689972421</v>
      </c>
      <c r="AM59">
        <f t="shared" si="31"/>
        <v>0.25117291536871938</v>
      </c>
      <c r="AN59" s="227">
        <f t="shared" si="52"/>
        <v>0.3422285618103128</v>
      </c>
      <c r="AO59" s="227">
        <f t="shared" si="52"/>
        <v>0.34210907698508342</v>
      </c>
      <c r="AP59" s="227">
        <f t="shared" si="52"/>
        <v>0.34175428677437969</v>
      </c>
      <c r="AQ59" s="227">
        <f t="shared" si="52"/>
        <v>0.34070106016187479</v>
      </c>
      <c r="AR59" s="227">
        <f t="shared" si="52"/>
        <v>0.33757677186601942</v>
      </c>
      <c r="AS59" s="227">
        <f t="shared" si="52"/>
        <v>0.32832886733194599</v>
      </c>
      <c r="AT59" s="227">
        <f t="shared" si="52"/>
        <v>0.30112126817348361</v>
      </c>
      <c r="AU59" s="227">
        <f t="shared" si="33"/>
        <v>0.22230628466223834</v>
      </c>
      <c r="AV59">
        <f t="shared" si="41"/>
        <v>-3.2839760293985741E-2</v>
      </c>
      <c r="AW59">
        <v>-3000</v>
      </c>
      <c r="AX59">
        <f t="shared" si="42"/>
        <v>2.5348201717386283E-2</v>
      </c>
      <c r="AY59">
        <f t="shared" si="43"/>
        <v>-3.2839760293985741E-2</v>
      </c>
      <c r="AZ59">
        <f t="shared" si="44"/>
        <v>5.8187962011372024E-2</v>
      </c>
      <c r="BA59">
        <f t="shared" si="45"/>
        <v>0.64516636560937546</v>
      </c>
      <c r="BB59">
        <f t="shared" si="46"/>
        <v>0.99784388414202074</v>
      </c>
      <c r="BC59">
        <f t="shared" si="47"/>
        <v>-3.0200582366967663</v>
      </c>
      <c r="BD59">
        <f t="shared" si="48"/>
        <v>-16.435983121001097</v>
      </c>
      <c r="BE59">
        <f t="shared" si="53"/>
        <v>3.3180032169242599</v>
      </c>
      <c r="BF59">
        <f t="shared" si="53"/>
        <v>3.3181635754928198</v>
      </c>
      <c r="BG59">
        <f t="shared" si="53"/>
        <v>3.3177079164816905</v>
      </c>
      <c r="BH59">
        <f t="shared" si="53"/>
        <v>3.3190027689644279</v>
      </c>
      <c r="BI59">
        <f t="shared" si="53"/>
        <v>3.3153239477095426</v>
      </c>
      <c r="BJ59">
        <f t="shared" si="53"/>
        <v>3.3257822826138939</v>
      </c>
      <c r="BK59">
        <f t="shared" si="53"/>
        <v>3.2961000934157085</v>
      </c>
      <c r="BL59">
        <f t="shared" si="49"/>
        <v>3.3807946293169984</v>
      </c>
    </row>
    <row r="60" spans="1:64" x14ac:dyDescent="0.2">
      <c r="A60" s="89" t="s">
        <v>178</v>
      </c>
      <c r="C60" s="242">
        <v>20488.887999999999</v>
      </c>
      <c r="D60" s="243" t="s">
        <v>230</v>
      </c>
      <c r="E60">
        <f t="shared" si="13"/>
        <v>-44260.109207896065</v>
      </c>
      <c r="F60">
        <f t="shared" si="14"/>
        <v>-44260</v>
      </c>
      <c r="G60">
        <f t="shared" si="54"/>
        <v>-4.699840000102995E-2</v>
      </c>
      <c r="I60">
        <f t="shared" si="59"/>
        <v>-4.699840000102995E-2</v>
      </c>
      <c r="P60">
        <f t="shared" si="16"/>
        <v>-6.9398442093910884E-2</v>
      </c>
      <c r="Q60">
        <f t="shared" si="17"/>
        <v>4.9898899253700862E-2</v>
      </c>
      <c r="R60">
        <f t="shared" si="18"/>
        <v>-1.9499542840210021E-2</v>
      </c>
      <c r="S60" s="2">
        <f t="shared" si="35"/>
        <v>5470.387999999999</v>
      </c>
      <c r="U60">
        <f t="shared" si="55"/>
        <v>7.561871451511775E-4</v>
      </c>
      <c r="V60">
        <f t="shared" si="60"/>
        <v>0.1</v>
      </c>
      <c r="W60">
        <f t="shared" si="56"/>
        <v>7.5618714515117761E-5</v>
      </c>
      <c r="Y60">
        <f>VLOOKUP(C60,'errors (2)'!C$21:E$370,3,FALSE)</f>
        <v>-44260.109207896065</v>
      </c>
      <c r="Z60">
        <f t="shared" si="21"/>
        <v>-44260</v>
      </c>
      <c r="AA60" s="227">
        <f t="shared" si="22"/>
        <v>-2.6509715085196103E-2</v>
      </c>
      <c r="AC60" s="227">
        <f t="shared" si="61"/>
        <v>7.7186251874613171E-3</v>
      </c>
      <c r="AD60" s="227"/>
      <c r="AF60" s="227">
        <f t="shared" si="57"/>
        <v>-2.0488684915833846E-2</v>
      </c>
      <c r="AG60" s="227">
        <f t="shared" si="58"/>
        <v>4.1978620958031742E-5</v>
      </c>
      <c r="AH60">
        <f t="shared" si="26"/>
        <v>-5.4717025188491267E-2</v>
      </c>
      <c r="AI60">
        <f t="shared" si="27"/>
        <v>1.2948534183508922</v>
      </c>
      <c r="AJ60">
        <f t="shared" si="28"/>
        <v>-0.85510944304837466</v>
      </c>
      <c r="AK60">
        <f t="shared" si="29"/>
        <v>0.20210531778761079</v>
      </c>
      <c r="AL60">
        <f t="shared" si="30"/>
        <v>0.60088945360082691</v>
      </c>
      <c r="AM60">
        <f t="shared" si="31"/>
        <v>0.309823598912015</v>
      </c>
      <c r="AN60" s="227">
        <f t="shared" si="52"/>
        <v>0.4200243466391832</v>
      </c>
      <c r="AO60" s="227">
        <f t="shared" si="52"/>
        <v>0.41990024529167069</v>
      </c>
      <c r="AP60" s="227">
        <f t="shared" si="52"/>
        <v>0.41952008467574398</v>
      </c>
      <c r="AQ60" s="227">
        <f t="shared" si="52"/>
        <v>0.41835593643281677</v>
      </c>
      <c r="AR60" s="227">
        <f t="shared" si="52"/>
        <v>0.41479475426900236</v>
      </c>
      <c r="AS60" s="227">
        <f t="shared" si="52"/>
        <v>0.40393525230727179</v>
      </c>
      <c r="AT60" s="227">
        <f t="shared" si="52"/>
        <v>0.37112189956154751</v>
      </c>
      <c r="AU60" s="227">
        <f t="shared" si="33"/>
        <v>0.27429460904416736</v>
      </c>
      <c r="AV60">
        <f t="shared" si="41"/>
        <v>-3.2557099898846677E-2</v>
      </c>
      <c r="AW60">
        <v>-2000</v>
      </c>
      <c r="AX60">
        <f t="shared" si="42"/>
        <v>2.5135417550390053E-2</v>
      </c>
      <c r="AY60">
        <f t="shared" si="43"/>
        <v>-3.2557099898846677E-2</v>
      </c>
      <c r="AZ60">
        <f t="shared" si="44"/>
        <v>5.769251744923673E-2</v>
      </c>
      <c r="BA60">
        <f t="shared" si="45"/>
        <v>0.64710179188201356</v>
      </c>
      <c r="BB60">
        <f t="shared" si="46"/>
        <v>0.99457023941113398</v>
      </c>
      <c r="BC60">
        <f t="shared" si="47"/>
        <v>-2.9814813897275196</v>
      </c>
      <c r="BD60">
        <f t="shared" si="48"/>
        <v>-12.464616932170884</v>
      </c>
      <c r="BE60">
        <f t="shared" si="53"/>
        <v>3.3737661564335664</v>
      </c>
      <c r="BF60">
        <f t="shared" si="53"/>
        <v>3.3739610054450457</v>
      </c>
      <c r="BG60">
        <f t="shared" si="53"/>
        <v>3.3734009109816645</v>
      </c>
      <c r="BH60">
        <f t="shared" si="53"/>
        <v>3.3750111055238405</v>
      </c>
      <c r="BI60">
        <f t="shared" si="53"/>
        <v>3.3703836626257742</v>
      </c>
      <c r="BJ60">
        <f t="shared" si="53"/>
        <v>3.3836960117950436</v>
      </c>
      <c r="BK60">
        <f t="shared" si="53"/>
        <v>3.3455076429079735</v>
      </c>
      <c r="BL60">
        <f t="shared" si="49"/>
        <v>3.4560854683929274</v>
      </c>
    </row>
    <row r="61" spans="1:64" x14ac:dyDescent="0.2">
      <c r="A61" s="89" t="s">
        <v>178</v>
      </c>
      <c r="C61" s="242">
        <v>20604.669000000002</v>
      </c>
      <c r="D61" s="243" t="s">
        <v>230</v>
      </c>
      <c r="E61">
        <f t="shared" si="13"/>
        <v>-43991.074529816113</v>
      </c>
      <c r="F61">
        <f t="shared" si="14"/>
        <v>-43991</v>
      </c>
      <c r="G61">
        <f t="shared" si="54"/>
        <v>-3.2074439997813897E-2</v>
      </c>
      <c r="I61">
        <f t="shared" si="59"/>
        <v>-3.2074439997813897E-2</v>
      </c>
      <c r="P61">
        <f t="shared" si="16"/>
        <v>-6.8474948907966182E-2</v>
      </c>
      <c r="Q61">
        <f t="shared" si="17"/>
        <v>4.8558642933643995E-2</v>
      </c>
      <c r="R61">
        <f t="shared" si="18"/>
        <v>-1.9916305974322188E-2</v>
      </c>
      <c r="S61" s="2">
        <f t="shared" si="35"/>
        <v>5586.1690000000017</v>
      </c>
      <c r="U61">
        <f t="shared" si="55"/>
        <v>1.478202229331867E-4</v>
      </c>
      <c r="V61">
        <f t="shared" si="60"/>
        <v>0.1</v>
      </c>
      <c r="W61">
        <f t="shared" si="56"/>
        <v>1.478202229331867E-5</v>
      </c>
      <c r="Y61">
        <f>VLOOKUP(C61,'errors (2)'!C$21:E$370,3,FALSE)</f>
        <v>-43991.074529816113</v>
      </c>
      <c r="Z61">
        <f t="shared" si="21"/>
        <v>-43991</v>
      </c>
      <c r="AA61" s="227">
        <f t="shared" si="22"/>
        <v>-2.6711074306395591E-2</v>
      </c>
      <c r="AC61" s="227">
        <f t="shared" si="61"/>
        <v>2.1986134608888937E-2</v>
      </c>
      <c r="AD61" s="227"/>
      <c r="AF61" s="227">
        <f t="shared" si="57"/>
        <v>-5.3633656914183064E-3</v>
      </c>
      <c r="AG61" s="227">
        <f t="shared" si="58"/>
        <v>2.8765691539882968E-6</v>
      </c>
      <c r="AH61">
        <f t="shared" si="26"/>
        <v>-5.4060574606702834E-2</v>
      </c>
      <c r="AI61">
        <f t="shared" si="27"/>
        <v>1.2862330588596951</v>
      </c>
      <c r="AJ61">
        <f t="shared" si="28"/>
        <v>-0.83291153630307291</v>
      </c>
      <c r="AK61">
        <f t="shared" si="29"/>
        <v>0.21413951948918653</v>
      </c>
      <c r="AL61">
        <f t="shared" si="30"/>
        <v>0.64230319196270103</v>
      </c>
      <c r="AM61">
        <f t="shared" si="31"/>
        <v>0.3326679567477428</v>
      </c>
      <c r="AN61" s="227">
        <f t="shared" ref="AN61:AT70" si="62">$AU61+$AB$7*SIN(AO61)</f>
        <v>0.44999327857205662</v>
      </c>
      <c r="AO61" s="227">
        <f t="shared" si="62"/>
        <v>0.44986990630898677</v>
      </c>
      <c r="AP61" s="227">
        <f t="shared" si="62"/>
        <v>0.44948668313635803</v>
      </c>
      <c r="AQ61" s="227">
        <f t="shared" si="62"/>
        <v>0.44829675344185499</v>
      </c>
      <c r="AR61" s="227">
        <f t="shared" si="62"/>
        <v>0.44460627920561185</v>
      </c>
      <c r="AS61" s="227">
        <f t="shared" si="62"/>
        <v>0.43320138566665212</v>
      </c>
      <c r="AT61" s="227">
        <f t="shared" si="62"/>
        <v>0.39832407913367524</v>
      </c>
      <c r="AU61" s="227">
        <f t="shared" si="33"/>
        <v>0.29454784475559226</v>
      </c>
      <c r="AV61">
        <f t="shared" si="41"/>
        <v>-3.2191040038929614E-2</v>
      </c>
      <c r="AW61">
        <v>-1000</v>
      </c>
      <c r="AX61">
        <f t="shared" si="42"/>
        <v>2.4824030167594054E-2</v>
      </c>
      <c r="AY61">
        <f t="shared" si="43"/>
        <v>-3.2191040038929614E-2</v>
      </c>
      <c r="AZ61">
        <f t="shared" si="44"/>
        <v>5.7015070206523667E-2</v>
      </c>
      <c r="BA61">
        <f t="shared" si="45"/>
        <v>0.64958112209306607</v>
      </c>
      <c r="BB61">
        <f t="shared" si="46"/>
        <v>0.98977875686526029</v>
      </c>
      <c r="BC61">
        <f t="shared" si="47"/>
        <v>-2.9426383387240218</v>
      </c>
      <c r="BD61">
        <f t="shared" si="48"/>
        <v>-10.019378109244357</v>
      </c>
      <c r="BE61">
        <f t="shared" si="53"/>
        <v>3.4297227729287441</v>
      </c>
      <c r="BF61">
        <f t="shared" si="53"/>
        <v>3.4299409323336545</v>
      </c>
      <c r="BG61">
        <f t="shared" si="53"/>
        <v>3.4293044250156757</v>
      </c>
      <c r="BH61">
        <f t="shared" si="53"/>
        <v>3.4311618511490112</v>
      </c>
      <c r="BI61">
        <f t="shared" si="53"/>
        <v>3.4257444452253853</v>
      </c>
      <c r="BJ61">
        <f t="shared" si="53"/>
        <v>3.4415696122453543</v>
      </c>
      <c r="BK61">
        <f t="shared" si="53"/>
        <v>3.3955417300193629</v>
      </c>
      <c r="BL61">
        <f t="shared" si="49"/>
        <v>3.5313763074688564</v>
      </c>
    </row>
    <row r="62" spans="1:64" x14ac:dyDescent="0.2">
      <c r="A62" s="89" t="s">
        <v>178</v>
      </c>
      <c r="C62" s="242">
        <v>20828.900000000001</v>
      </c>
      <c r="D62" s="243" t="s">
        <v>230</v>
      </c>
      <c r="E62">
        <f t="shared" si="13"/>
        <v>-43470.039861774341</v>
      </c>
      <c r="F62">
        <f t="shared" si="14"/>
        <v>-43470</v>
      </c>
      <c r="G62">
        <f t="shared" si="54"/>
        <v>-1.7154799999843817E-2</v>
      </c>
      <c r="I62">
        <f t="shared" si="59"/>
        <v>-1.7154799999843817E-2</v>
      </c>
      <c r="P62">
        <f t="shared" si="16"/>
        <v>-6.6633677837558414E-2</v>
      </c>
      <c r="Q62">
        <f t="shared" si="17"/>
        <v>4.5988328796545533E-2</v>
      </c>
      <c r="R62">
        <f t="shared" si="18"/>
        <v>-2.0645349041012881E-2</v>
      </c>
      <c r="S62" s="2">
        <f t="shared" si="35"/>
        <v>5810.4000000000015</v>
      </c>
      <c r="U62">
        <f t="shared" si="55"/>
        <v>1.218393260880627E-5</v>
      </c>
      <c r="V62">
        <f t="shared" si="60"/>
        <v>0.1</v>
      </c>
      <c r="W62">
        <f t="shared" si="56"/>
        <v>1.2183932608806271E-6</v>
      </c>
      <c r="Y62">
        <f>VLOOKUP(C62,'errors (2)'!C$21:E$370,3,FALSE)</f>
        <v>-43470.039861774341</v>
      </c>
      <c r="Z62">
        <f t="shared" si="21"/>
        <v>-43470</v>
      </c>
      <c r="AA62" s="227">
        <f t="shared" si="22"/>
        <v>-2.6961532548563177E-2</v>
      </c>
      <c r="AC62" s="227">
        <f t="shared" si="61"/>
        <v>3.5511987464346355E-2</v>
      </c>
      <c r="AD62" s="227"/>
      <c r="AF62" s="227">
        <f t="shared" si="57"/>
        <v>9.8067325487193602E-3</v>
      </c>
      <c r="AG62" s="227">
        <f t="shared" si="58"/>
        <v>9.6172003282111724E-6</v>
      </c>
      <c r="AH62">
        <f t="shared" si="26"/>
        <v>-5.2666787464190172E-2</v>
      </c>
      <c r="AI62">
        <f t="shared" si="27"/>
        <v>1.2685365115013276</v>
      </c>
      <c r="AJ62">
        <f t="shared" si="28"/>
        <v>-0.78689021977362428</v>
      </c>
      <c r="AK62">
        <f t="shared" si="29"/>
        <v>0.23595177427163963</v>
      </c>
      <c r="AL62">
        <f t="shared" si="30"/>
        <v>0.72089807765665403</v>
      </c>
      <c r="AM62">
        <f t="shared" si="31"/>
        <v>0.37691559658879065</v>
      </c>
      <c r="AN62" s="227">
        <f t="shared" si="62"/>
        <v>0.50745024250079429</v>
      </c>
      <c r="AO62" s="227">
        <f t="shared" si="62"/>
        <v>0.50733177941613505</v>
      </c>
      <c r="AP62" s="227">
        <f t="shared" si="62"/>
        <v>0.50695267057973759</v>
      </c>
      <c r="AQ62" s="227">
        <f t="shared" si="62"/>
        <v>0.50573997182907671</v>
      </c>
      <c r="AR62" s="227">
        <f t="shared" si="62"/>
        <v>0.50186622259064151</v>
      </c>
      <c r="AS62" s="227">
        <f t="shared" si="62"/>
        <v>0.48954673383430458</v>
      </c>
      <c r="AT62" s="227">
        <f t="shared" si="62"/>
        <v>0.45088576492417259</v>
      </c>
      <c r="AU62" s="227">
        <f t="shared" si="33"/>
        <v>0.33377437191415105</v>
      </c>
      <c r="AV62">
        <f t="shared" si="41"/>
        <v>-3.1741580714234552E-2</v>
      </c>
      <c r="AW62">
        <v>0</v>
      </c>
      <c r="AX62">
        <f t="shared" si="42"/>
        <v>2.4413493061824554E-2</v>
      </c>
      <c r="AY62">
        <f t="shared" si="43"/>
        <v>-3.1741580714234552E-2</v>
      </c>
      <c r="AZ62">
        <f t="shared" si="44"/>
        <v>5.6155073776059106E-2</v>
      </c>
      <c r="BA62">
        <f t="shared" si="45"/>
        <v>0.65261718394090051</v>
      </c>
      <c r="BB62">
        <f t="shared" si="46"/>
        <v>0.98343372442312293</v>
      </c>
      <c r="BC62">
        <f t="shared" si="47"/>
        <v>-2.9034619067353624</v>
      </c>
      <c r="BD62">
        <f t="shared" si="48"/>
        <v>-8.3590214195255435</v>
      </c>
      <c r="BE62">
        <f t="shared" ref="BE62:BK71" si="63">$BL62+$AB$7*SIN(BF62)</f>
        <v>3.4859206692679714</v>
      </c>
      <c r="BF62">
        <f t="shared" si="63"/>
        <v>3.4861502795640003</v>
      </c>
      <c r="BG62">
        <f t="shared" si="63"/>
        <v>3.4854679335225067</v>
      </c>
      <c r="BH62">
        <f t="shared" si="63"/>
        <v>3.4874961903349391</v>
      </c>
      <c r="BI62">
        <f t="shared" si="63"/>
        <v>3.4814715515302463</v>
      </c>
      <c r="BJ62">
        <f t="shared" si="63"/>
        <v>3.499405509771957</v>
      </c>
      <c r="BK62">
        <f t="shared" si="63"/>
        <v>3.4463454603424597</v>
      </c>
      <c r="BL62">
        <f t="shared" si="49"/>
        <v>3.6066671465447855</v>
      </c>
    </row>
    <row r="63" spans="1:64" x14ac:dyDescent="0.2">
      <c r="A63" s="89" t="s">
        <v>178</v>
      </c>
      <c r="C63" s="242">
        <v>21230.875</v>
      </c>
      <c r="D63" s="243" t="s">
        <v>230</v>
      </c>
      <c r="E63">
        <f t="shared" si="13"/>
        <v>-42535.990106450183</v>
      </c>
      <c r="F63">
        <f t="shared" si="14"/>
        <v>-42536</v>
      </c>
      <c r="G63">
        <f t="shared" si="54"/>
        <v>4.2577599997457583E-3</v>
      </c>
      <c r="I63">
        <f t="shared" si="59"/>
        <v>4.2577599997457583E-3</v>
      </c>
      <c r="P63">
        <f t="shared" si="16"/>
        <v>-6.3164231685590586E-2</v>
      </c>
      <c r="Q63">
        <f t="shared" si="17"/>
        <v>4.1464699508310332E-2</v>
      </c>
      <c r="R63">
        <f t="shared" si="18"/>
        <v>-2.1699532177280254E-2</v>
      </c>
      <c r="S63" s="2">
        <f t="shared" si="35"/>
        <v>6212.375</v>
      </c>
      <c r="U63">
        <f t="shared" si="55"/>
        <v>6.7378101716349581E-4</v>
      </c>
      <c r="V63">
        <f t="shared" si="60"/>
        <v>0.1</v>
      </c>
      <c r="W63">
        <f t="shared" si="56"/>
        <v>6.7378101716349581E-5</v>
      </c>
      <c r="Y63">
        <f>VLOOKUP(C63,'errors (2)'!C$21:E$370,3,FALSE)</f>
        <v>-42535.990106450183</v>
      </c>
      <c r="Z63">
        <f t="shared" si="21"/>
        <v>-42536</v>
      </c>
      <c r="AA63" s="227">
        <f t="shared" si="22"/>
        <v>-2.6986689856027028E-2</v>
      </c>
      <c r="AC63" s="227">
        <f t="shared" si="61"/>
        <v>5.4058724341002104E-2</v>
      </c>
      <c r="AD63" s="227"/>
      <c r="AF63" s="227">
        <f t="shared" si="57"/>
        <v>3.1244449855772786E-2</v>
      </c>
      <c r="AG63" s="227">
        <f t="shared" si="58"/>
        <v>9.7621564678990015E-5</v>
      </c>
      <c r="AH63">
        <f t="shared" si="26"/>
        <v>-4.9800964341256346E-2</v>
      </c>
      <c r="AI63">
        <f t="shared" si="27"/>
        <v>1.2342654821147554</v>
      </c>
      <c r="AJ63">
        <f t="shared" si="28"/>
        <v>-0.69648745471572571</v>
      </c>
      <c r="AK63">
        <f t="shared" si="29"/>
        <v>0.27000885481920522</v>
      </c>
      <c r="AL63">
        <f t="shared" si="30"/>
        <v>0.8561606246087059</v>
      </c>
      <c r="AM63">
        <f t="shared" si="31"/>
        <v>0.45629960259950553</v>
      </c>
      <c r="AN63" s="227">
        <f t="shared" si="62"/>
        <v>0.60837244786066658</v>
      </c>
      <c r="AO63" s="227">
        <f t="shared" si="62"/>
        <v>0.60827156618591927</v>
      </c>
      <c r="AP63" s="227">
        <f t="shared" si="62"/>
        <v>0.60792771610925822</v>
      </c>
      <c r="AQ63" s="227">
        <f t="shared" si="62"/>
        <v>0.60675633789897265</v>
      </c>
      <c r="AR63" s="227">
        <f t="shared" si="62"/>
        <v>0.60277297705530608</v>
      </c>
      <c r="AS63" s="227">
        <f t="shared" si="62"/>
        <v>0.58930784033168315</v>
      </c>
      <c r="AT63" s="227">
        <f t="shared" si="62"/>
        <v>0.5446490021911834</v>
      </c>
      <c r="AU63" s="227">
        <f t="shared" si="33"/>
        <v>0.40409601561106889</v>
      </c>
      <c r="AV63">
        <f t="shared" si="41"/>
        <v>-3.1208721924761495E-2</v>
      </c>
      <c r="AW63">
        <v>1000</v>
      </c>
      <c r="AX63">
        <f t="shared" si="42"/>
        <v>2.390324935191895E-2</v>
      </c>
      <c r="AY63">
        <f t="shared" si="43"/>
        <v>-3.1208721924761495E-2</v>
      </c>
      <c r="AZ63">
        <f t="shared" si="44"/>
        <v>5.5111971276680445E-2</v>
      </c>
      <c r="BA63">
        <f t="shared" si="45"/>
        <v>0.65622579812941839</v>
      </c>
      <c r="BB63">
        <f t="shared" si="46"/>
        <v>0.97549093700794343</v>
      </c>
      <c r="BC63">
        <f t="shared" si="47"/>
        <v>-2.8638825464986239</v>
      </c>
      <c r="BD63">
        <f t="shared" si="48"/>
        <v>-7.1554098303846985</v>
      </c>
      <c r="BE63">
        <f t="shared" si="63"/>
        <v>3.542408385057541</v>
      </c>
      <c r="BF63">
        <f t="shared" si="63"/>
        <v>3.5426378714449269</v>
      </c>
      <c r="BG63">
        <f t="shared" si="63"/>
        <v>3.5419406728911627</v>
      </c>
      <c r="BH63">
        <f t="shared" si="63"/>
        <v>3.5440594584043468</v>
      </c>
      <c r="BI63">
        <f t="shared" si="63"/>
        <v>3.5376263373419277</v>
      </c>
      <c r="BJ63">
        <f t="shared" si="63"/>
        <v>3.5572138320476681</v>
      </c>
      <c r="BK63">
        <f t="shared" si="63"/>
        <v>3.4980575786459371</v>
      </c>
      <c r="BL63">
        <f t="shared" si="49"/>
        <v>3.6819579856207145</v>
      </c>
    </row>
    <row r="64" spans="1:64" x14ac:dyDescent="0.2">
      <c r="A64" s="89" t="s">
        <v>178</v>
      </c>
      <c r="C64" s="242">
        <v>21247.853999999999</v>
      </c>
      <c r="D64" s="243" t="s">
        <v>230</v>
      </c>
      <c r="E64">
        <f t="shared" si="13"/>
        <v>-42496.536830013472</v>
      </c>
      <c r="F64">
        <f t="shared" si="14"/>
        <v>-42496.5</v>
      </c>
      <c r="G64">
        <f t="shared" si="54"/>
        <v>-1.5850060000957455E-2</v>
      </c>
      <c r="I64">
        <f t="shared" si="59"/>
        <v>-1.5850060000957455E-2</v>
      </c>
      <c r="P64">
        <f t="shared" si="16"/>
        <v>-6.3012866670827603E-2</v>
      </c>
      <c r="Q64">
        <f t="shared" si="17"/>
        <v>4.1275771910200404E-2</v>
      </c>
      <c r="R64">
        <f t="shared" si="18"/>
        <v>-2.1737094760627199E-2</v>
      </c>
      <c r="S64" s="2">
        <f t="shared" si="35"/>
        <v>6229.3539999999994</v>
      </c>
      <c r="U64">
        <f t="shared" si="55"/>
        <v>3.4657178261559787E-5</v>
      </c>
      <c r="V64">
        <f t="shared" si="60"/>
        <v>0.1</v>
      </c>
      <c r="W64">
        <f t="shared" si="56"/>
        <v>3.4657178261559788E-6</v>
      </c>
      <c r="Y64">
        <f>VLOOKUP(C64,'errors (2)'!C$21:E$370,3,FALSE)</f>
        <v>-42496.536830013472</v>
      </c>
      <c r="Z64">
        <f t="shared" si="21"/>
        <v>-42496.5</v>
      </c>
      <c r="AA64" s="227">
        <f t="shared" si="22"/>
        <v>-2.6976679757133949E-2</v>
      </c>
      <c r="AC64" s="227">
        <f t="shared" si="61"/>
        <v>3.3820234640633107E-2</v>
      </c>
      <c r="AD64" s="227"/>
      <c r="AF64" s="227">
        <f t="shared" si="57"/>
        <v>1.1126619756176494E-2</v>
      </c>
      <c r="AG64" s="227">
        <f t="shared" si="58"/>
        <v>1.2380166719853706E-5</v>
      </c>
      <c r="AH64">
        <f t="shared" si="26"/>
        <v>-4.9670294641590562E-2</v>
      </c>
      <c r="AI64">
        <f t="shared" si="27"/>
        <v>1.2327617680047798</v>
      </c>
      <c r="AJ64">
        <f t="shared" si="28"/>
        <v>-0.69249007999169132</v>
      </c>
      <c r="AK64">
        <f t="shared" si="29"/>
        <v>0.27130620550685247</v>
      </c>
      <c r="AL64">
        <f t="shared" si="30"/>
        <v>0.8617163918589118</v>
      </c>
      <c r="AM64">
        <f t="shared" si="31"/>
        <v>0.45966013578401793</v>
      </c>
      <c r="AN64" s="227">
        <f t="shared" si="62"/>
        <v>0.61257885868187512</v>
      </c>
      <c r="AO64" s="227">
        <f t="shared" si="62"/>
        <v>0.61247889491050955</v>
      </c>
      <c r="AP64" s="227">
        <f t="shared" si="62"/>
        <v>0.61213716937500107</v>
      </c>
      <c r="AQ64" s="227">
        <f t="shared" si="62"/>
        <v>0.6109696011980279</v>
      </c>
      <c r="AR64" s="227">
        <f t="shared" si="62"/>
        <v>0.60698756376743424</v>
      </c>
      <c r="AS64" s="227">
        <f t="shared" si="62"/>
        <v>0.59348834415551288</v>
      </c>
      <c r="AT64" s="227">
        <f t="shared" si="62"/>
        <v>0.54859985509530496</v>
      </c>
      <c r="AU64" s="227">
        <f t="shared" si="33"/>
        <v>0.40707000375456825</v>
      </c>
      <c r="AV64">
        <f t="shared" si="41"/>
        <v>-3.0592463670510443E-2</v>
      </c>
      <c r="AW64">
        <v>2000</v>
      </c>
      <c r="AX64">
        <f t="shared" si="42"/>
        <v>2.329274516142717E-2</v>
      </c>
      <c r="AY64">
        <f t="shared" si="43"/>
        <v>-3.0592463670510443E-2</v>
      </c>
      <c r="AZ64">
        <f t="shared" si="44"/>
        <v>5.3885208831937613E-2</v>
      </c>
      <c r="BA64">
        <f t="shared" si="45"/>
        <v>0.6604259375482413</v>
      </c>
      <c r="BB64">
        <f t="shared" si="46"/>
        <v>0.9658972203605386</v>
      </c>
      <c r="BC64">
        <f t="shared" si="47"/>
        <v>-2.8238277364712707</v>
      </c>
      <c r="BD64">
        <f t="shared" si="48"/>
        <v>-6.2409108515406766</v>
      </c>
      <c r="BE64">
        <f t="shared" si="63"/>
        <v>3.5992356982150908</v>
      </c>
      <c r="BF64">
        <f t="shared" si="63"/>
        <v>3.599454660209469</v>
      </c>
      <c r="BG64">
        <f t="shared" si="63"/>
        <v>3.5987719076095415</v>
      </c>
      <c r="BH64">
        <f t="shared" si="63"/>
        <v>3.6009015804791114</v>
      </c>
      <c r="BI64">
        <f t="shared" si="63"/>
        <v>3.5942659547612608</v>
      </c>
      <c r="BJ64">
        <f t="shared" si="63"/>
        <v>3.6150138623844676</v>
      </c>
      <c r="BK64">
        <f t="shared" si="63"/>
        <v>3.550811682742105</v>
      </c>
      <c r="BL64">
        <f t="shared" si="49"/>
        <v>3.7572488246966436</v>
      </c>
    </row>
    <row r="65" spans="1:64" x14ac:dyDescent="0.2">
      <c r="A65" s="89" t="s">
        <v>178</v>
      </c>
      <c r="C65" s="242">
        <v>21318.634999999998</v>
      </c>
      <c r="D65" s="243" t="s">
        <v>230</v>
      </c>
      <c r="E65">
        <f t="shared" si="13"/>
        <v>-42332.066463121009</v>
      </c>
      <c r="F65">
        <f t="shared" si="14"/>
        <v>-42332</v>
      </c>
      <c r="G65">
        <f t="shared" si="54"/>
        <v>-2.8602880000107689E-2</v>
      </c>
      <c r="I65">
        <f t="shared" si="59"/>
        <v>-2.8602880000107689E-2</v>
      </c>
      <c r="P65">
        <f t="shared" si="16"/>
        <v>-6.2378541381555325E-2</v>
      </c>
      <c r="Q65">
        <f t="shared" si="17"/>
        <v>4.0491051107834297E-2</v>
      </c>
      <c r="R65">
        <f t="shared" si="18"/>
        <v>-2.1887490273721028E-2</v>
      </c>
      <c r="S65" s="2">
        <f t="shared" si="35"/>
        <v>6300.1349999999984</v>
      </c>
      <c r="U65">
        <f t="shared" si="55"/>
        <v>4.5096459177259519E-5</v>
      </c>
      <c r="V65">
        <f t="shared" si="60"/>
        <v>0.1</v>
      </c>
      <c r="W65">
        <f t="shared" si="56"/>
        <v>4.5096459177259517E-6</v>
      </c>
      <c r="Y65">
        <f>VLOOKUP(C65,'errors (2)'!C$21:E$370,3,FALSE)</f>
        <v>-42332.066463121009</v>
      </c>
      <c r="Z65">
        <f t="shared" si="21"/>
        <v>-42332</v>
      </c>
      <c r="AA65" s="227">
        <f t="shared" si="22"/>
        <v>-2.6925939923908786E-2</v>
      </c>
      <c r="AC65" s="227">
        <f t="shared" si="61"/>
        <v>2.0515580387444103E-2</v>
      </c>
      <c r="AD65" s="227"/>
      <c r="AF65" s="227">
        <f t="shared" si="57"/>
        <v>-1.6769400761989031E-3</v>
      </c>
      <c r="AG65" s="227">
        <f t="shared" si="58"/>
        <v>2.8121280191619833E-7</v>
      </c>
      <c r="AH65">
        <f t="shared" si="26"/>
        <v>-4.9118460387551792E-2</v>
      </c>
      <c r="AI65">
        <f t="shared" si="27"/>
        <v>1.2264630819734286</v>
      </c>
      <c r="AJ65">
        <f t="shared" si="28"/>
        <v>-0.67572187192603239</v>
      </c>
      <c r="AK65">
        <f t="shared" si="29"/>
        <v>0.27658555691563791</v>
      </c>
      <c r="AL65">
        <f t="shared" si="30"/>
        <v>0.88470782557120842</v>
      </c>
      <c r="AM65">
        <f t="shared" si="31"/>
        <v>0.47365934344010813</v>
      </c>
      <c r="AN65" s="227">
        <f t="shared" si="62"/>
        <v>0.63004137960405848</v>
      </c>
      <c r="AO65" s="227">
        <f t="shared" si="62"/>
        <v>0.62994534062492957</v>
      </c>
      <c r="AP65" s="227">
        <f t="shared" si="62"/>
        <v>0.62961290208901632</v>
      </c>
      <c r="AQ65" s="227">
        <f t="shared" si="62"/>
        <v>0.62846278839366199</v>
      </c>
      <c r="AR65" s="227">
        <f t="shared" si="62"/>
        <v>0.62449120789030788</v>
      </c>
      <c r="AS65" s="227">
        <f t="shared" si="62"/>
        <v>0.61086269132708992</v>
      </c>
      <c r="AT65" s="227">
        <f t="shared" si="62"/>
        <v>0.56503984760263659</v>
      </c>
      <c r="AU65" s="227">
        <f t="shared" si="33"/>
        <v>0.41945534678255836</v>
      </c>
      <c r="AV65">
        <f t="shared" si="41"/>
        <v>-2.9892805951481395E-2</v>
      </c>
      <c r="AW65">
        <v>3000</v>
      </c>
      <c r="AX65">
        <f t="shared" si="42"/>
        <v>2.2581444329908627E-2</v>
      </c>
      <c r="AY65">
        <f t="shared" si="43"/>
        <v>-2.9892805951481395E-2</v>
      </c>
      <c r="AZ65">
        <f t="shared" si="44"/>
        <v>5.2474250281390022E-2</v>
      </c>
      <c r="BA65">
        <f t="shared" si="45"/>
        <v>0.66523992501978224</v>
      </c>
      <c r="BB65">
        <f t="shared" si="46"/>
        <v>0.95458984248411194</v>
      </c>
      <c r="BC65">
        <f t="shared" si="47"/>
        <v>-2.7832213080178376</v>
      </c>
      <c r="BD65">
        <f t="shared" si="48"/>
        <v>-5.5209465347057725</v>
      </c>
      <c r="BE65">
        <f t="shared" si="63"/>
        <v>3.6564539701942707</v>
      </c>
      <c r="BF65">
        <f t="shared" si="63"/>
        <v>3.6566539092993078</v>
      </c>
      <c r="BG65">
        <f t="shared" si="63"/>
        <v>3.6560113275282675</v>
      </c>
      <c r="BH65">
        <f t="shared" si="63"/>
        <v>3.658077345510991</v>
      </c>
      <c r="BI65">
        <f t="shared" si="63"/>
        <v>3.651443275720121</v>
      </c>
      <c r="BJ65">
        <f t="shared" si="63"/>
        <v>3.6728354535219156</v>
      </c>
      <c r="BK65">
        <f t="shared" si="63"/>
        <v>3.6047354665172837</v>
      </c>
      <c r="BL65">
        <f t="shared" si="49"/>
        <v>3.8325396637725726</v>
      </c>
    </row>
    <row r="66" spans="1:64" x14ac:dyDescent="0.2">
      <c r="A66" s="89" t="s">
        <v>178</v>
      </c>
      <c r="C66" s="242">
        <v>21360.592000000001</v>
      </c>
      <c r="D66" s="243" t="s">
        <v>230</v>
      </c>
      <c r="E66">
        <f t="shared" si="13"/>
        <v>-42234.573023021156</v>
      </c>
      <c r="F66">
        <f t="shared" si="14"/>
        <v>-42234.5</v>
      </c>
      <c r="G66">
        <f t="shared" si="54"/>
        <v>-3.1425979999767151E-2</v>
      </c>
      <c r="I66">
        <f t="shared" si="59"/>
        <v>-3.1425979999767151E-2</v>
      </c>
      <c r="P66">
        <f t="shared" si="16"/>
        <v>-6.1999579900673098E-2</v>
      </c>
      <c r="Q66">
        <f t="shared" si="17"/>
        <v>4.0027525564168873E-2</v>
      </c>
      <c r="R66">
        <f t="shared" si="18"/>
        <v>-2.1972054336504225E-2</v>
      </c>
      <c r="S66" s="2">
        <f t="shared" si="35"/>
        <v>6342.0920000000006</v>
      </c>
      <c r="U66">
        <f t="shared" si="55"/>
        <v>8.9376710446501345E-5</v>
      </c>
      <c r="V66">
        <f t="shared" si="60"/>
        <v>0.1</v>
      </c>
      <c r="W66">
        <f t="shared" si="56"/>
        <v>8.9376710446501355E-6</v>
      </c>
      <c r="Y66">
        <f>VLOOKUP(C66,'errors (2)'!C$21:E$370,3,FALSE)</f>
        <v>-42234.573023021156</v>
      </c>
      <c r="Z66">
        <f t="shared" si="21"/>
        <v>-42234.5</v>
      </c>
      <c r="AA66" s="227">
        <f t="shared" si="22"/>
        <v>-2.6889098158976332E-2</v>
      </c>
      <c r="AC66" s="227">
        <f t="shared" si="61"/>
        <v>1.7359702590058146E-2</v>
      </c>
      <c r="AD66" s="227"/>
      <c r="AF66" s="227">
        <f t="shared" si="57"/>
        <v>-4.5368818407908185E-3</v>
      </c>
      <c r="AG66" s="227">
        <f t="shared" si="58"/>
        <v>2.0583296837297486E-6</v>
      </c>
      <c r="AH66">
        <f t="shared" si="26"/>
        <v>-4.8785682589825297E-2</v>
      </c>
      <c r="AI66">
        <f t="shared" si="27"/>
        <v>1.2227042268238968</v>
      </c>
      <c r="AJ66">
        <f t="shared" si="28"/>
        <v>-0.66569716959293634</v>
      </c>
      <c r="AK66">
        <f t="shared" si="29"/>
        <v>0.27962103845384689</v>
      </c>
      <c r="AL66">
        <f t="shared" si="30"/>
        <v>0.89822365928855952</v>
      </c>
      <c r="AM66">
        <f t="shared" si="31"/>
        <v>0.4819601171227802</v>
      </c>
      <c r="AN66" s="227">
        <f t="shared" si="62"/>
        <v>0.64034916247181983</v>
      </c>
      <c r="AO66" s="227">
        <f t="shared" si="62"/>
        <v>0.64025551765975475</v>
      </c>
      <c r="AP66" s="227">
        <f t="shared" si="62"/>
        <v>0.63992889431800615</v>
      </c>
      <c r="AQ66" s="227">
        <f t="shared" si="62"/>
        <v>0.63879028698042661</v>
      </c>
      <c r="AR66" s="227">
        <f t="shared" si="62"/>
        <v>0.63482860419317633</v>
      </c>
      <c r="AS66" s="227">
        <f t="shared" si="62"/>
        <v>0.62113307467697332</v>
      </c>
      <c r="AT66" s="227">
        <f t="shared" si="62"/>
        <v>0.5747734151171886</v>
      </c>
      <c r="AU66" s="227">
        <f t="shared" si="33"/>
        <v>0.42679620359246151</v>
      </c>
      <c r="AV66">
        <f t="shared" ref="AV66:AV97" si="64">AB$3+AB$4*AW66+AB$5*AW66^2</f>
        <v>-2.9109748767674356E-2</v>
      </c>
      <c r="AW66">
        <v>4000</v>
      </c>
      <c r="AX66">
        <f t="shared" ref="AX66:AX97" si="65">AB$3+AB$4*AW66+AB$5*AW66^2+AZ66</f>
        <v>2.1768844616950337E-2</v>
      </c>
      <c r="AY66">
        <f t="shared" ref="AY66:AY97" si="66">AB$3+AB$4*AW66+AB$5*AW66^2</f>
        <v>-2.9109748767674356E-2</v>
      </c>
      <c r="AZ66">
        <f t="shared" ref="AZ66:AZ97" si="67">$AB$6*($AB$11/BA66*BB66+$AB$12)</f>
        <v>5.0878593384624693E-2</v>
      </c>
      <c r="BA66">
        <f t="shared" ref="BA66:BA97" si="68">1+$AB$7*COS(BC66)</f>
        <v>0.6706936727770173</v>
      </c>
      <c r="BB66">
        <f t="shared" ref="BB66:BB97" si="69">SIN(BC66+RADIANS($AB$9))</f>
        <v>0.94149580197430693</v>
      </c>
      <c r="BC66">
        <f t="shared" ref="BC66:BC97" si="70">2*ATAN(BD66)</f>
        <v>-2.7419826973941461</v>
      </c>
      <c r="BD66">
        <f t="shared" ref="BD66:BD97" si="71">SQRT((1+$AB$7)/(1-$AB$7))*TAN(BE66/2)</f>
        <v>-4.9381007121407192</v>
      </c>
      <c r="BE66">
        <f t="shared" si="63"/>
        <v>3.7141165293838116</v>
      </c>
      <c r="BF66">
        <f t="shared" si="63"/>
        <v>3.7142913466839396</v>
      </c>
      <c r="BG66">
        <f t="shared" si="63"/>
        <v>3.7137095713098929</v>
      </c>
      <c r="BH66">
        <f t="shared" si="63"/>
        <v>3.7156465109240937</v>
      </c>
      <c r="BI66">
        <f t="shared" si="63"/>
        <v>3.7092070705584463</v>
      </c>
      <c r="BJ66">
        <f t="shared" si="63"/>
        <v>3.7307203776318452</v>
      </c>
      <c r="BK66">
        <f t="shared" si="63"/>
        <v>3.6599499964140181</v>
      </c>
      <c r="BL66">
        <f t="shared" ref="BL66:BL97" si="72">RADIANS($AB$9)+$AB$18*(AW66-AB$15)</f>
        <v>3.9078305028485012</v>
      </c>
    </row>
    <row r="67" spans="1:64" x14ac:dyDescent="0.2">
      <c r="A67" s="89" t="s">
        <v>178</v>
      </c>
      <c r="C67" s="242">
        <v>21613.861000000001</v>
      </c>
      <c r="D67" s="243" t="s">
        <v>230</v>
      </c>
      <c r="E67">
        <f t="shared" si="13"/>
        <v>-41646.064166795783</v>
      </c>
      <c r="F67">
        <f t="shared" si="14"/>
        <v>-41646</v>
      </c>
      <c r="G67">
        <f t="shared" si="54"/>
        <v>-2.761463999922853E-2</v>
      </c>
      <c r="I67">
        <f t="shared" si="59"/>
        <v>-2.761463999922853E-2</v>
      </c>
      <c r="P67">
        <f t="shared" si="16"/>
        <v>-5.966573644588119E-2</v>
      </c>
      <c r="Q67">
        <f t="shared" si="17"/>
        <v>3.7254743103583995E-2</v>
      </c>
      <c r="R67">
        <f t="shared" si="18"/>
        <v>-2.2410993342297195E-2</v>
      </c>
      <c r="S67" s="2">
        <f t="shared" si="35"/>
        <v>6595.3610000000008</v>
      </c>
      <c r="U67">
        <f t="shared" si="55"/>
        <v>2.7077938530192658E-5</v>
      </c>
      <c r="V67">
        <f t="shared" si="60"/>
        <v>0.1</v>
      </c>
      <c r="W67">
        <f t="shared" si="56"/>
        <v>2.707793853019266E-6</v>
      </c>
      <c r="Y67">
        <f>VLOOKUP(C67,'errors (2)'!C$21:E$370,3,FALSE)</f>
        <v>-41646.064166795783</v>
      </c>
      <c r="Z67">
        <f t="shared" si="21"/>
        <v>-41646</v>
      </c>
      <c r="AA67" s="227">
        <f t="shared" si="22"/>
        <v>-2.6565184528810432E-2</v>
      </c>
      <c r="AC67" s="227">
        <f t="shared" si="61"/>
        <v>1.9077724059562158E-2</v>
      </c>
      <c r="AD67" s="227"/>
      <c r="AF67" s="227">
        <f t="shared" si="57"/>
        <v>-1.0494554704180981E-3</v>
      </c>
      <c r="AG67" s="227">
        <f t="shared" si="58"/>
        <v>1.1013567843904715E-7</v>
      </c>
      <c r="AH67">
        <f t="shared" si="26"/>
        <v>-4.6692364058790688E-2</v>
      </c>
      <c r="AI67">
        <f t="shared" si="27"/>
        <v>1.1997011549633299</v>
      </c>
      <c r="AJ67">
        <f t="shared" si="28"/>
        <v>-0.6040818905373716</v>
      </c>
      <c r="AK67">
        <f t="shared" si="29"/>
        <v>0.29648700898614344</v>
      </c>
      <c r="AL67">
        <f t="shared" si="30"/>
        <v>0.97803805945143063</v>
      </c>
      <c r="AM67">
        <f t="shared" si="31"/>
        <v>0.53212874602256122</v>
      </c>
      <c r="AN67" s="227">
        <f t="shared" si="62"/>
        <v>0.70188796051889069</v>
      </c>
      <c r="AO67" s="227">
        <f t="shared" si="62"/>
        <v>0.70180942175179362</v>
      </c>
      <c r="AP67" s="227">
        <f t="shared" si="62"/>
        <v>0.70152175978390241</v>
      </c>
      <c r="AQ67" s="227">
        <f t="shared" si="62"/>
        <v>0.70046874380901891</v>
      </c>
      <c r="AR67" s="227">
        <f t="shared" si="62"/>
        <v>0.69662201145653291</v>
      </c>
      <c r="AS67" s="227">
        <f t="shared" si="62"/>
        <v>0.6826732324939917</v>
      </c>
      <c r="AT67" s="227">
        <f t="shared" si="62"/>
        <v>0.63335034191014605</v>
      </c>
      <c r="AU67" s="227">
        <f t="shared" si="33"/>
        <v>0.47110486238864624</v>
      </c>
      <c r="AV67">
        <f t="shared" si="64"/>
        <v>-2.8243292119089315E-2</v>
      </c>
      <c r="AW67">
        <v>5000</v>
      </c>
      <c r="AX67">
        <f t="shared" si="65"/>
        <v>2.0854496045088471E-2</v>
      </c>
      <c r="AY67">
        <f t="shared" si="66"/>
        <v>-2.8243292119089315E-2</v>
      </c>
      <c r="AZ67">
        <f t="shared" si="67"/>
        <v>4.9097788164177786E-2</v>
      </c>
      <c r="BA67">
        <f t="shared" si="68"/>
        <v>0.67681696611615616</v>
      </c>
      <c r="BB67">
        <f t="shared" si="69"/>
        <v>0.92653098406904077</v>
      </c>
      <c r="BC67">
        <f t="shared" si="70"/>
        <v>-2.7000261164357791</v>
      </c>
      <c r="BD67">
        <f t="shared" si="71"/>
        <v>-4.4554940261993261</v>
      </c>
      <c r="BE67">
        <f t="shared" si="63"/>
        <v>3.7722790849417414</v>
      </c>
      <c r="BF67">
        <f t="shared" si="63"/>
        <v>3.7724253076755416</v>
      </c>
      <c r="BG67">
        <f t="shared" si="63"/>
        <v>3.7719188627289206</v>
      </c>
      <c r="BH67">
        <f t="shared" si="63"/>
        <v>3.7736737437020564</v>
      </c>
      <c r="BI67">
        <f t="shared" si="63"/>
        <v>3.7676024656112377</v>
      </c>
      <c r="BJ67">
        <f t="shared" si="63"/>
        <v>3.7887235816330209</v>
      </c>
      <c r="BK67">
        <f t="shared" si="63"/>
        <v>3.7165690254646075</v>
      </c>
      <c r="BL67">
        <f t="shared" si="72"/>
        <v>3.9831213419244307</v>
      </c>
    </row>
    <row r="68" spans="1:64" x14ac:dyDescent="0.2">
      <c r="A68" s="89" t="s">
        <v>178</v>
      </c>
      <c r="C68" s="242">
        <v>21692.634999999998</v>
      </c>
      <c r="D68" s="243" t="s">
        <v>230</v>
      </c>
      <c r="E68">
        <f t="shared" si="13"/>
        <v>-41463.020854585062</v>
      </c>
      <c r="F68">
        <f t="shared" si="14"/>
        <v>-41463</v>
      </c>
      <c r="G68">
        <f t="shared" si="54"/>
        <v>-8.9749200014921371E-3</v>
      </c>
      <c r="I68">
        <f t="shared" si="59"/>
        <v>-8.9749200014921371E-3</v>
      </c>
      <c r="P68">
        <f t="shared" si="16"/>
        <v>-5.8924057349576474E-2</v>
      </c>
      <c r="Q68">
        <f t="shared" si="17"/>
        <v>3.6401264960077687E-2</v>
      </c>
      <c r="R68">
        <f t="shared" si="18"/>
        <v>-2.2522792389498787E-2</v>
      </c>
      <c r="S68" s="2">
        <f t="shared" si="35"/>
        <v>6674.1349999999984</v>
      </c>
      <c r="U68">
        <f t="shared" si="55"/>
        <v>1.8354484624171302E-4</v>
      </c>
      <c r="V68">
        <f t="shared" si="60"/>
        <v>0.1</v>
      </c>
      <c r="W68">
        <f t="shared" si="56"/>
        <v>1.8354484624171303E-5</v>
      </c>
      <c r="Y68">
        <f>VLOOKUP(C68,'errors (2)'!C$21:E$370,3,FALSE)</f>
        <v>-41463.020854585062</v>
      </c>
      <c r="Z68">
        <f t="shared" si="21"/>
        <v>-41463</v>
      </c>
      <c r="AA68" s="227">
        <f t="shared" si="22"/>
        <v>-2.6430860328921051E-2</v>
      </c>
      <c r="AC68" s="227">
        <f t="shared" si="61"/>
        <v>3.7038792945037098E-2</v>
      </c>
      <c r="AD68" s="227"/>
      <c r="AF68" s="227">
        <f t="shared" si="57"/>
        <v>1.7455940327428913E-2</v>
      </c>
      <c r="AG68" s="227">
        <f t="shared" si="58"/>
        <v>3.0470985271475909E-5</v>
      </c>
      <c r="AH68">
        <f t="shared" si="26"/>
        <v>-4.6013712946529235E-2</v>
      </c>
      <c r="AI68">
        <f t="shared" si="27"/>
        <v>1.1924680464332948</v>
      </c>
      <c r="AJ68">
        <f t="shared" si="28"/>
        <v>-0.58462043432623845</v>
      </c>
      <c r="AK68">
        <f t="shared" si="29"/>
        <v>0.30123271550976732</v>
      </c>
      <c r="AL68">
        <f t="shared" si="30"/>
        <v>1.0022392199502757</v>
      </c>
      <c r="AM68">
        <f t="shared" si="31"/>
        <v>0.5477571337315823</v>
      </c>
      <c r="AN68" s="227">
        <f t="shared" si="62"/>
        <v>0.72078457019487807</v>
      </c>
      <c r="AO68" s="227">
        <f t="shared" si="62"/>
        <v>0.72071081865272824</v>
      </c>
      <c r="AP68" s="227">
        <f t="shared" si="62"/>
        <v>0.72043625442007575</v>
      </c>
      <c r="AQ68" s="227">
        <f t="shared" si="62"/>
        <v>0.71941468036029943</v>
      </c>
      <c r="AR68" s="227">
        <f t="shared" si="62"/>
        <v>0.71562169289803557</v>
      </c>
      <c r="AS68" s="227">
        <f t="shared" si="62"/>
        <v>0.70164645646839863</v>
      </c>
      <c r="AT68" s="227">
        <f t="shared" si="62"/>
        <v>0.65150180715249129</v>
      </c>
      <c r="AU68" s="227">
        <f t="shared" si="33"/>
        <v>0.48488308593954077</v>
      </c>
      <c r="AV68">
        <f t="shared" si="64"/>
        <v>-2.7293436005726278E-2</v>
      </c>
      <c r="AW68">
        <v>6000</v>
      </c>
      <c r="AX68">
        <f t="shared" si="65"/>
        <v>1.9838022553665124E-2</v>
      </c>
      <c r="AY68">
        <f t="shared" si="66"/>
        <v>-2.7293436005726278E-2</v>
      </c>
      <c r="AZ68">
        <f t="shared" si="67"/>
        <v>4.7131458559391402E-2</v>
      </c>
      <c r="BA68">
        <f t="shared" si="68"/>
        <v>0.68364379265144537</v>
      </c>
      <c r="BB68">
        <f t="shared" si="69"/>
        <v>0.90959917763787312</v>
      </c>
      <c r="BC68">
        <f t="shared" si="70"/>
        <v>-2.6572596350876534</v>
      </c>
      <c r="BD68">
        <f t="shared" si="71"/>
        <v>-4.048350620887887</v>
      </c>
      <c r="BE68">
        <f t="shared" si="63"/>
        <v>3.8310001625331958</v>
      </c>
      <c r="BF68">
        <f t="shared" si="63"/>
        <v>3.8311168909005771</v>
      </c>
      <c r="BG68">
        <f t="shared" si="63"/>
        <v>3.830693738138526</v>
      </c>
      <c r="BH68">
        <f t="shared" si="63"/>
        <v>3.8322284152951456</v>
      </c>
      <c r="BI68">
        <f t="shared" si="63"/>
        <v>3.8266716988763401</v>
      </c>
      <c r="BJ68">
        <f t="shared" si="63"/>
        <v>3.8469143094236951</v>
      </c>
      <c r="BK68">
        <f t="shared" si="63"/>
        <v>3.7746983487626578</v>
      </c>
      <c r="BL68">
        <f t="shared" si="72"/>
        <v>4.0584121810003593</v>
      </c>
    </row>
    <row r="69" spans="1:64" x14ac:dyDescent="0.2">
      <c r="A69" s="89" t="s">
        <v>178</v>
      </c>
      <c r="C69" s="242">
        <v>22002.733</v>
      </c>
      <c r="D69" s="243" t="s">
        <v>230</v>
      </c>
      <c r="E69">
        <f t="shared" si="13"/>
        <v>-40742.461215238058</v>
      </c>
      <c r="F69">
        <f t="shared" si="14"/>
        <v>-40742.5</v>
      </c>
      <c r="G69">
        <f t="shared" si="54"/>
        <v>1.6691299999365583E-2</v>
      </c>
      <c r="I69">
        <f t="shared" si="59"/>
        <v>1.6691299999365583E-2</v>
      </c>
      <c r="P69">
        <f t="shared" si="16"/>
        <v>-5.5932886956531237E-2</v>
      </c>
      <c r="Q69">
        <f t="shared" si="17"/>
        <v>3.3081314415422738E-2</v>
      </c>
      <c r="R69">
        <f t="shared" si="18"/>
        <v>-2.2851572541108499E-2</v>
      </c>
      <c r="S69" s="2">
        <f t="shared" si="35"/>
        <v>6984.2330000000002</v>
      </c>
      <c r="U69">
        <f t="shared" si="55"/>
        <v>1.5636387687521791E-3</v>
      </c>
      <c r="V69">
        <f t="shared" si="60"/>
        <v>0.1</v>
      </c>
      <c r="W69">
        <f t="shared" si="56"/>
        <v>1.5636387687521791E-4</v>
      </c>
      <c r="Y69">
        <f>VLOOKUP(C69,'errors (2)'!C$21:E$370,3,FALSE)</f>
        <v>-40742.461215238058</v>
      </c>
      <c r="Z69">
        <f t="shared" si="21"/>
        <v>-40742.5</v>
      </c>
      <c r="AA69" s="227">
        <f t="shared" si="22"/>
        <v>-2.5761788764673783E-2</v>
      </c>
      <c r="AC69" s="227">
        <f t="shared" si="61"/>
        <v>5.9919985415950436E-2</v>
      </c>
      <c r="AD69" s="227"/>
      <c r="AF69" s="227">
        <f t="shared" si="57"/>
        <v>4.2453088764039366E-2</v>
      </c>
      <c r="AG69" s="227">
        <f t="shared" si="58"/>
        <v>1.8022647456074055E-4</v>
      </c>
      <c r="AH69">
        <f t="shared" si="26"/>
        <v>-4.3228685416584853E-2</v>
      </c>
      <c r="AI69">
        <f t="shared" si="27"/>
        <v>1.163835900590187</v>
      </c>
      <c r="AJ69">
        <f t="shared" si="28"/>
        <v>-0.5072228460036301</v>
      </c>
      <c r="AK69">
        <f t="shared" si="29"/>
        <v>0.31771511684060577</v>
      </c>
      <c r="AL69">
        <f t="shared" si="30"/>
        <v>1.0946920792330579</v>
      </c>
      <c r="AM69">
        <f t="shared" si="31"/>
        <v>0.60945955799158158</v>
      </c>
      <c r="AN69" s="227">
        <f t="shared" si="62"/>
        <v>0.79406792634427936</v>
      </c>
      <c r="AO69" s="227">
        <f t="shared" si="62"/>
        <v>0.79401249154120812</v>
      </c>
      <c r="AP69" s="227">
        <f t="shared" si="62"/>
        <v>0.79379129307544138</v>
      </c>
      <c r="AQ69" s="227">
        <f t="shared" si="62"/>
        <v>0.79290915176126553</v>
      </c>
      <c r="AR69" s="227">
        <f t="shared" si="62"/>
        <v>0.78939898717457935</v>
      </c>
      <c r="AS69" s="227">
        <f t="shared" si="62"/>
        <v>0.77555247637308311</v>
      </c>
      <c r="AT69" s="227">
        <f t="shared" si="62"/>
        <v>0.72265176721115698</v>
      </c>
      <c r="AU69" s="227">
        <f t="shared" si="33"/>
        <v>0.53913013549374789</v>
      </c>
      <c r="AV69">
        <f t="shared" si="64"/>
        <v>-2.6260180427585246E-2</v>
      </c>
      <c r="AW69">
        <v>7000</v>
      </c>
      <c r="AX69">
        <f t="shared" si="65"/>
        <v>1.8719148644245745E-2</v>
      </c>
      <c r="AY69">
        <f t="shared" si="66"/>
        <v>-2.6260180427585246E-2</v>
      </c>
      <c r="AZ69">
        <f t="shared" si="67"/>
        <v>4.4979329071830991E-2</v>
      </c>
      <c r="BA69">
        <f t="shared" si="68"/>
        <v>0.69121271730474998</v>
      </c>
      <c r="BB69">
        <f t="shared" si="69"/>
        <v>0.89059094945231687</v>
      </c>
      <c r="BC69">
        <f t="shared" si="70"/>
        <v>-2.6135841669157833</v>
      </c>
      <c r="BD69">
        <f t="shared" si="71"/>
        <v>-3.6994048546666041</v>
      </c>
      <c r="BE69">
        <f t="shared" si="63"/>
        <v>3.8903415543055395</v>
      </c>
      <c r="BF69">
        <f t="shared" si="63"/>
        <v>3.8904301531950423</v>
      </c>
      <c r="BG69">
        <f t="shared" si="63"/>
        <v>3.8900918363095633</v>
      </c>
      <c r="BH69">
        <f t="shared" si="63"/>
        <v>3.8913842801734839</v>
      </c>
      <c r="BI69">
        <f t="shared" si="63"/>
        <v>3.8864551868658954</v>
      </c>
      <c r="BJ69">
        <f t="shared" si="63"/>
        <v>3.9053770451270751</v>
      </c>
      <c r="BK69">
        <f t="shared" si="63"/>
        <v>3.834435204024583</v>
      </c>
      <c r="BL69">
        <f t="shared" si="72"/>
        <v>4.1337030200762888</v>
      </c>
    </row>
    <row r="70" spans="1:64" x14ac:dyDescent="0.2">
      <c r="A70" s="89" t="s">
        <v>178</v>
      </c>
      <c r="C70" s="242">
        <v>22042.686000000002</v>
      </c>
      <c r="D70" s="243" t="s">
        <v>230</v>
      </c>
      <c r="E70">
        <f t="shared" si="13"/>
        <v>-40649.624372463091</v>
      </c>
      <c r="F70">
        <f t="shared" si="14"/>
        <v>-40649.5</v>
      </c>
      <c r="G70">
        <f t="shared" si="54"/>
        <v>-5.3524579998338595E-2</v>
      </c>
      <c r="I70">
        <f t="shared" si="59"/>
        <v>-5.3524579998338595E-2</v>
      </c>
      <c r="P70">
        <f t="shared" si="16"/>
        <v>-5.5538732261873044E-2</v>
      </c>
      <c r="Q70">
        <f t="shared" si="17"/>
        <v>3.2657471971244939E-2</v>
      </c>
      <c r="R70">
        <f t="shared" si="18"/>
        <v>-2.2881260290628105E-2</v>
      </c>
      <c r="S70" s="2">
        <f t="shared" si="35"/>
        <v>7024.1860000000015</v>
      </c>
      <c r="U70">
        <f t="shared" si="55"/>
        <v>9.3901304270895805E-4</v>
      </c>
      <c r="V70">
        <f t="shared" si="60"/>
        <v>0.1</v>
      </c>
      <c r="W70">
        <f t="shared" si="56"/>
        <v>9.3901304270895813E-5</v>
      </c>
      <c r="Y70">
        <f>VLOOKUP(C70,'errors (2)'!C$21:E$370,3,FALSE)</f>
        <v>-40649.624372463091</v>
      </c>
      <c r="Z70">
        <f t="shared" si="21"/>
        <v>-40649.5</v>
      </c>
      <c r="AA70" s="227">
        <f t="shared" si="22"/>
        <v>-2.5660234596257533E-2</v>
      </c>
      <c r="AC70" s="227">
        <f t="shared" si="61"/>
        <v>-1.0667415247391468E-2</v>
      </c>
      <c r="AD70" s="227"/>
      <c r="AF70" s="227">
        <f t="shared" si="57"/>
        <v>-2.7864345402081062E-2</v>
      </c>
      <c r="AG70" s="227">
        <f t="shared" si="58"/>
        <v>7.7642174468647604E-5</v>
      </c>
      <c r="AH70">
        <f t="shared" si="26"/>
        <v>-4.2857164750947127E-2</v>
      </c>
      <c r="AI70">
        <f t="shared" si="27"/>
        <v>1.1601370997464189</v>
      </c>
      <c r="AJ70">
        <f t="shared" si="28"/>
        <v>-0.49718546977413747</v>
      </c>
      <c r="AK70">
        <f t="shared" si="29"/>
        <v>0.31959538024828033</v>
      </c>
      <c r="AL70">
        <f t="shared" si="30"/>
        <v>1.1062994804346395</v>
      </c>
      <c r="AM70">
        <f t="shared" si="31"/>
        <v>0.61744733408657959</v>
      </c>
      <c r="AN70" s="227">
        <f t="shared" si="62"/>
        <v>0.80339714670617379</v>
      </c>
      <c r="AO70" s="227">
        <f t="shared" si="62"/>
        <v>0.80334395476675657</v>
      </c>
      <c r="AP70" s="227">
        <f t="shared" si="62"/>
        <v>0.80312966184927292</v>
      </c>
      <c r="AQ70" s="227">
        <f t="shared" si="62"/>
        <v>0.80226682723258502</v>
      </c>
      <c r="AR70" s="227">
        <f t="shared" si="62"/>
        <v>0.79880044514448545</v>
      </c>
      <c r="AS70" s="227">
        <f t="shared" si="62"/>
        <v>0.7849967200865805</v>
      </c>
      <c r="AT70" s="227">
        <f t="shared" si="62"/>
        <v>0.73179728370025998</v>
      </c>
      <c r="AU70" s="227">
        <f t="shared" si="33"/>
        <v>0.54613218352780901</v>
      </c>
      <c r="AV70">
        <f t="shared" si="64"/>
        <v>-2.5143525384666215E-2</v>
      </c>
      <c r="AW70">
        <v>8000</v>
      </c>
      <c r="AX70">
        <f t="shared" si="65"/>
        <v>1.7497733140244463E-2</v>
      </c>
      <c r="AY70">
        <f t="shared" si="66"/>
        <v>-2.5143525384666215E-2</v>
      </c>
      <c r="AZ70">
        <f t="shared" si="67"/>
        <v>4.2641258524910679E-2</v>
      </c>
      <c r="BA70">
        <f t="shared" si="68"/>
        <v>0.69956730156370539</v>
      </c>
      <c r="BB70">
        <f t="shared" si="69"/>
        <v>0.86938237598296819</v>
      </c>
      <c r="BC70">
        <f t="shared" si="70"/>
        <v>-2.5688923454429466</v>
      </c>
      <c r="BD70">
        <f t="shared" si="71"/>
        <v>-3.3962519792681949</v>
      </c>
      <c r="BE70">
        <f t="shared" si="63"/>
        <v>3.9503687779251169</v>
      </c>
      <c r="BF70">
        <f t="shared" si="63"/>
        <v>3.9504323687213381</v>
      </c>
      <c r="BG70">
        <f t="shared" si="63"/>
        <v>3.9501747167125192</v>
      </c>
      <c r="BH70">
        <f t="shared" si="63"/>
        <v>3.9512190806837797</v>
      </c>
      <c r="BI70">
        <f t="shared" si="63"/>
        <v>3.946992908332815</v>
      </c>
      <c r="BJ70">
        <f t="shared" si="63"/>
        <v>3.964212224347301</v>
      </c>
      <c r="BK70">
        <f t="shared" si="63"/>
        <v>3.8958677206374803</v>
      </c>
      <c r="BL70">
        <f t="shared" si="72"/>
        <v>4.2089938591522174</v>
      </c>
    </row>
    <row r="71" spans="1:64" x14ac:dyDescent="0.2">
      <c r="A71" s="89" t="s">
        <v>178</v>
      </c>
      <c r="C71" s="242">
        <v>22092.600999999999</v>
      </c>
      <c r="D71" s="243" t="s">
        <v>230</v>
      </c>
      <c r="E71">
        <f t="shared" si="13"/>
        <v>-40533.639314842585</v>
      </c>
      <c r="F71">
        <f t="shared" si="14"/>
        <v>-40533.5</v>
      </c>
      <c r="G71">
        <f t="shared" si="54"/>
        <v>-5.9955140000965912E-2</v>
      </c>
      <c r="I71">
        <f t="shared" si="59"/>
        <v>-5.9955140000965912E-2</v>
      </c>
      <c r="P71">
        <f t="shared" si="16"/>
        <v>-5.5044573818562606E-2</v>
      </c>
      <c r="Q71">
        <f t="shared" si="17"/>
        <v>3.2130310210253615E-2</v>
      </c>
      <c r="R71">
        <f t="shared" si="18"/>
        <v>-2.2914263608308991E-2</v>
      </c>
      <c r="S71" s="2">
        <f t="shared" si="35"/>
        <v>7074.1009999999987</v>
      </c>
      <c r="U71">
        <f t="shared" si="55"/>
        <v>1.3720265239360889E-3</v>
      </c>
      <c r="V71">
        <f t="shared" si="60"/>
        <v>0.1</v>
      </c>
      <c r="W71">
        <f t="shared" si="56"/>
        <v>1.3720265239360889E-4</v>
      </c>
      <c r="Y71">
        <f>VLOOKUP(C71,'errors (2)'!C$21:E$370,3,FALSE)</f>
        <v>-40533.639314842585</v>
      </c>
      <c r="Z71">
        <f t="shared" si="21"/>
        <v>-40533.5</v>
      </c>
      <c r="AA71" s="227">
        <f t="shared" si="22"/>
        <v>-2.5529017232135832E-2</v>
      </c>
      <c r="AC71" s="227">
        <f t="shared" si="61"/>
        <v>-1.7564914050964921E-2</v>
      </c>
      <c r="AD71" s="227"/>
      <c r="AF71" s="227">
        <f t="shared" si="57"/>
        <v>-3.4426122768830079E-2</v>
      </c>
      <c r="AG71" s="227">
        <f t="shared" si="58"/>
        <v>1.1851579288945608E-4</v>
      </c>
      <c r="AH71">
        <f t="shared" si="26"/>
        <v>-4.2390225950000991E-2</v>
      </c>
      <c r="AI71">
        <f t="shared" si="27"/>
        <v>1.1555266387434413</v>
      </c>
      <c r="AJ71">
        <f t="shared" si="28"/>
        <v>-0.48466244178878698</v>
      </c>
      <c r="AK71">
        <f t="shared" si="29"/>
        <v>0.3218641987428929</v>
      </c>
      <c r="AL71">
        <f t="shared" si="30"/>
        <v>1.1206741402419931</v>
      </c>
      <c r="AM71">
        <f t="shared" si="31"/>
        <v>0.62741919515248346</v>
      </c>
      <c r="AN71" s="227">
        <f t="shared" ref="AN71:AT80" si="73">$AU71+$AB$7*SIN(AO71)</f>
        <v>0.81499194990835155</v>
      </c>
      <c r="AO71" s="227">
        <f t="shared" si="73"/>
        <v>0.81494150185181202</v>
      </c>
      <c r="AP71" s="227">
        <f t="shared" si="73"/>
        <v>0.81473577584180479</v>
      </c>
      <c r="AQ71" s="227">
        <f t="shared" si="73"/>
        <v>0.81389729412557588</v>
      </c>
      <c r="AR71" s="227">
        <f t="shared" si="73"/>
        <v>0.81048754195869366</v>
      </c>
      <c r="AS71" s="227">
        <f t="shared" si="73"/>
        <v>0.79674525130210372</v>
      </c>
      <c r="AT71" s="227">
        <f t="shared" si="73"/>
        <v>0.74319182435852016</v>
      </c>
      <c r="AU71" s="227">
        <f t="shared" si="33"/>
        <v>0.55486592086061659</v>
      </c>
      <c r="AV71">
        <f t="shared" si="64"/>
        <v>-2.3943470876969193E-2</v>
      </c>
      <c r="AW71">
        <v>9000</v>
      </c>
      <c r="AX71">
        <f t="shared" si="65"/>
        <v>1.6173812530153431E-2</v>
      </c>
      <c r="AY71">
        <f t="shared" si="66"/>
        <v>-2.3943470876969193E-2</v>
      </c>
      <c r="AZ71">
        <f t="shared" si="67"/>
        <v>4.0117283407122624E-2</v>
      </c>
      <c r="BA71">
        <f t="shared" si="68"/>
        <v>0.70875656351708338</v>
      </c>
      <c r="BB71">
        <f t="shared" si="69"/>
        <v>0.84583363795166744</v>
      </c>
      <c r="BC71">
        <f t="shared" si="70"/>
        <v>-2.5230672746272398</v>
      </c>
      <c r="BD71">
        <f t="shared" si="71"/>
        <v>-3.1297461509401905</v>
      </c>
      <c r="BE71">
        <f t="shared" si="63"/>
        <v>4.0111515433131419</v>
      </c>
      <c r="BF71">
        <f t="shared" si="63"/>
        <v>4.0111943742759735</v>
      </c>
      <c r="BG71">
        <f t="shared" si="63"/>
        <v>4.011008669905201</v>
      </c>
      <c r="BH71">
        <f t="shared" si="63"/>
        <v>4.0118141333511605</v>
      </c>
      <c r="BI71">
        <f t="shared" si="63"/>
        <v>4.0083261011948084</v>
      </c>
      <c r="BJ71">
        <f t="shared" si="63"/>
        <v>4.0235366542873843</v>
      </c>
      <c r="BK71">
        <f t="shared" si="63"/>
        <v>3.9590744203151127</v>
      </c>
      <c r="BL71">
        <f t="shared" si="72"/>
        <v>4.2842846982281468</v>
      </c>
    </row>
    <row r="72" spans="1:64" x14ac:dyDescent="0.2">
      <c r="A72" s="89" t="s">
        <v>178</v>
      </c>
      <c r="C72" s="242">
        <v>22355.828000000001</v>
      </c>
      <c r="D72" s="243" t="s">
        <v>230</v>
      </c>
      <c r="E72">
        <f t="shared" si="13"/>
        <v>-39921.9915383771</v>
      </c>
      <c r="F72">
        <f t="shared" si="14"/>
        <v>-39922</v>
      </c>
      <c r="G72">
        <f t="shared" si="54"/>
        <v>3.6415200011106208E-3</v>
      </c>
      <c r="I72">
        <f t="shared" si="59"/>
        <v>3.6415200011106208E-3</v>
      </c>
      <c r="P72">
        <f t="shared" si="16"/>
        <v>-5.2394244695109372E-2</v>
      </c>
      <c r="Q72">
        <f t="shared" si="17"/>
        <v>2.9378909496731359E-2</v>
      </c>
      <c r="R72">
        <f t="shared" si="18"/>
        <v>-2.3015335198378013E-2</v>
      </c>
      <c r="S72" s="2">
        <f t="shared" si="35"/>
        <v>7337.3280000000013</v>
      </c>
      <c r="U72">
        <f t="shared" si="55"/>
        <v>7.1058792912650419E-4</v>
      </c>
      <c r="V72">
        <f t="shared" si="60"/>
        <v>0.1</v>
      </c>
      <c r="W72">
        <f t="shared" si="56"/>
        <v>7.1058792912650424E-5</v>
      </c>
      <c r="Y72">
        <f>VLOOKUP(C72,'errors (2)'!C$21:E$370,3,FALSE)</f>
        <v>-39921.9915383771</v>
      </c>
      <c r="Z72">
        <f t="shared" si="21"/>
        <v>-39922</v>
      </c>
      <c r="AA72" s="227">
        <f t="shared" si="22"/>
        <v>-2.4758827777013825E-2</v>
      </c>
      <c r="AC72" s="227">
        <f t="shared" si="61"/>
        <v>4.351033438044162E-2</v>
      </c>
      <c r="AD72" s="227"/>
      <c r="AF72" s="227">
        <f t="shared" si="57"/>
        <v>2.8400347778124446E-2</v>
      </c>
      <c r="AG72" s="227">
        <f t="shared" si="58"/>
        <v>8.0657975391841823E-5</v>
      </c>
      <c r="AH72">
        <f t="shared" si="26"/>
        <v>-3.9868814379331E-2</v>
      </c>
      <c r="AI72">
        <f t="shared" si="27"/>
        <v>1.131337072058515</v>
      </c>
      <c r="AJ72">
        <f t="shared" si="28"/>
        <v>-0.41875540196627919</v>
      </c>
      <c r="AK72">
        <f t="shared" si="29"/>
        <v>0.3324690531377828</v>
      </c>
      <c r="AL72">
        <f t="shared" si="30"/>
        <v>1.1945770209618509</v>
      </c>
      <c r="AM72">
        <f t="shared" si="31"/>
        <v>0.68016358537549804</v>
      </c>
      <c r="AN72" s="227">
        <f t="shared" si="73"/>
        <v>0.87535264387362011</v>
      </c>
      <c r="AO72" s="227">
        <f t="shared" si="73"/>
        <v>0.87531550541887759</v>
      </c>
      <c r="AP72" s="227">
        <f t="shared" si="73"/>
        <v>0.87515338050002045</v>
      </c>
      <c r="AQ72" s="227">
        <f t="shared" si="73"/>
        <v>0.87444600562537356</v>
      </c>
      <c r="AR72" s="227">
        <f t="shared" si="73"/>
        <v>0.87136659704821651</v>
      </c>
      <c r="AS72" s="227">
        <f t="shared" si="73"/>
        <v>0.85808995743231498</v>
      </c>
      <c r="AT72" s="227">
        <f t="shared" si="73"/>
        <v>0.80301654477940532</v>
      </c>
      <c r="AU72" s="227">
        <f t="shared" si="33"/>
        <v>0.60090626895554777</v>
      </c>
      <c r="AV72">
        <f t="shared" si="64"/>
        <v>-2.2660016904494172E-2</v>
      </c>
      <c r="AW72">
        <v>10000</v>
      </c>
      <c r="AX72">
        <f t="shared" si="65"/>
        <v>1.4747656619062487E-2</v>
      </c>
      <c r="AY72">
        <f t="shared" si="66"/>
        <v>-2.2660016904494172E-2</v>
      </c>
      <c r="AZ72">
        <f t="shared" si="67"/>
        <v>3.7407673523556659E-2</v>
      </c>
      <c r="BA72">
        <f t="shared" si="68"/>
        <v>0.71883547244152357</v>
      </c>
      <c r="BB72">
        <f t="shared" si="69"/>
        <v>0.81978748965364778</v>
      </c>
      <c r="BC72">
        <f t="shared" si="70"/>
        <v>-2.4759811313390596</v>
      </c>
      <c r="BD72">
        <f t="shared" si="71"/>
        <v>-2.8929925419886429</v>
      </c>
      <c r="BE72">
        <f t="shared" ref="BE72:BK81" si="74">$BL72+$AB$7*SIN(BF72)</f>
        <v>4.0727642302629947</v>
      </c>
      <c r="BF72">
        <f t="shared" si="74"/>
        <v>4.0727910165487833</v>
      </c>
      <c r="BG72">
        <f t="shared" si="74"/>
        <v>4.0726654847138661</v>
      </c>
      <c r="BH72">
        <f t="shared" si="74"/>
        <v>4.073253962954583</v>
      </c>
      <c r="BI72">
        <f t="shared" si="74"/>
        <v>4.0704992569830285</v>
      </c>
      <c r="BJ72">
        <f t="shared" si="74"/>
        <v>4.0834835790063773</v>
      </c>
      <c r="BK72">
        <f t="shared" si="74"/>
        <v>4.0241237721912722</v>
      </c>
      <c r="BL72">
        <f t="shared" si="72"/>
        <v>4.3595755373040754</v>
      </c>
    </row>
    <row r="73" spans="1:64" x14ac:dyDescent="0.2">
      <c r="A73" s="89" t="s">
        <v>178</v>
      </c>
      <c r="C73" s="242">
        <v>22366.741000000002</v>
      </c>
      <c r="D73" s="243" t="s">
        <v>230</v>
      </c>
      <c r="E73">
        <f t="shared" si="13"/>
        <v>-39896.633531088453</v>
      </c>
      <c r="F73">
        <f t="shared" si="14"/>
        <v>-39896.5</v>
      </c>
      <c r="G73">
        <f t="shared" si="54"/>
        <v>-5.7466059999569552E-2</v>
      </c>
      <c r="I73">
        <f t="shared" si="59"/>
        <v>-5.7466059999569552E-2</v>
      </c>
      <c r="P73">
        <f t="shared" si="16"/>
        <v>-5.2282101360811108E-2</v>
      </c>
      <c r="Q73">
        <f t="shared" si="17"/>
        <v>2.9265180358464191E-2</v>
      </c>
      <c r="R73">
        <f t="shared" si="18"/>
        <v>-2.3016921002346917E-2</v>
      </c>
      <c r="S73" s="2">
        <f t="shared" si="35"/>
        <v>7348.2410000000018</v>
      </c>
      <c r="U73">
        <f t="shared" si="55"/>
        <v>1.1867431776499654E-3</v>
      </c>
      <c r="V73">
        <f t="shared" si="60"/>
        <v>0.1</v>
      </c>
      <c r="W73">
        <f t="shared" si="56"/>
        <v>1.1867431776499654E-4</v>
      </c>
      <c r="Y73">
        <f>VLOOKUP(C73,'errors (2)'!C$21:E$370,3,FALSE)</f>
        <v>-39896.633531088453</v>
      </c>
      <c r="Z73">
        <f t="shared" si="21"/>
        <v>-39896.5</v>
      </c>
      <c r="AA73" s="227">
        <f t="shared" si="22"/>
        <v>-2.4724007635129046E-2</v>
      </c>
      <c r="AC73" s="227">
        <f t="shared" si="61"/>
        <v>-1.7704415663454813E-2</v>
      </c>
      <c r="AD73" s="227"/>
      <c r="AF73" s="227">
        <f t="shared" si="57"/>
        <v>-3.2742052364440506E-2</v>
      </c>
      <c r="AG73" s="227">
        <f t="shared" si="58"/>
        <v>1.0720419930357642E-4</v>
      </c>
      <c r="AH73">
        <f t="shared" si="26"/>
        <v>-3.9761644336114739E-2</v>
      </c>
      <c r="AI73">
        <f t="shared" si="27"/>
        <v>1.1303343348272274</v>
      </c>
      <c r="AJ73">
        <f t="shared" si="28"/>
        <v>-0.41601627364258981</v>
      </c>
      <c r="AK73">
        <f t="shared" si="29"/>
        <v>0.33286342387889595</v>
      </c>
      <c r="AL73">
        <f t="shared" si="30"/>
        <v>1.1975912627333432</v>
      </c>
      <c r="AM73">
        <f t="shared" si="31"/>
        <v>0.68237019794195408</v>
      </c>
      <c r="AN73" s="227">
        <f t="shared" si="73"/>
        <v>0.87784201881682411</v>
      </c>
      <c r="AO73" s="227">
        <f t="shared" si="73"/>
        <v>0.8778053887365429</v>
      </c>
      <c r="AP73" s="227">
        <f t="shared" si="73"/>
        <v>0.87764500401570711</v>
      </c>
      <c r="AQ73" s="227">
        <f t="shared" si="73"/>
        <v>0.87694312416883302</v>
      </c>
      <c r="AR73" s="227">
        <f t="shared" si="73"/>
        <v>0.87387847576992117</v>
      </c>
      <c r="AS73" s="227">
        <f t="shared" si="73"/>
        <v>0.86062620459775929</v>
      </c>
      <c r="AT73" s="227">
        <f t="shared" si="73"/>
        <v>0.80550217571853722</v>
      </c>
      <c r="AU73" s="227">
        <f t="shared" si="33"/>
        <v>0.60282618535198385</v>
      </c>
      <c r="AV73">
        <f t="shared" si="64"/>
        <v>-2.1293163467241156E-2</v>
      </c>
      <c r="AW73">
        <v>11000</v>
      </c>
      <c r="AX73">
        <f t="shared" si="65"/>
        <v>1.3219839421533725E-2</v>
      </c>
      <c r="AY73">
        <f t="shared" si="66"/>
        <v>-2.1293163467241156E-2</v>
      </c>
      <c r="AZ73">
        <f t="shared" si="67"/>
        <v>3.4513002888774881E-2</v>
      </c>
      <c r="BA73">
        <f t="shared" si="68"/>
        <v>0.72986546774186389</v>
      </c>
      <c r="BB73">
        <f t="shared" si="69"/>
        <v>0.79106762505070194</v>
      </c>
      <c r="BC73">
        <f t="shared" si="70"/>
        <v>-2.4274935918117384</v>
      </c>
      <c r="BD73">
        <f t="shared" si="71"/>
        <v>-2.6806914026779158</v>
      </c>
      <c r="BE73">
        <f t="shared" si="74"/>
        <v>4.1352863845372134</v>
      </c>
      <c r="BF73">
        <f t="shared" si="74"/>
        <v>4.1353017083107702</v>
      </c>
      <c r="BG73">
        <f t="shared" si="74"/>
        <v>4.1352231419180532</v>
      </c>
      <c r="BH73">
        <f t="shared" si="74"/>
        <v>4.1356260593916687</v>
      </c>
      <c r="BI73">
        <f t="shared" si="74"/>
        <v>4.1335623817077849</v>
      </c>
      <c r="BJ73">
        <f t="shared" si="74"/>
        <v>4.1442023237784129</v>
      </c>
      <c r="BK73">
        <f t="shared" si="74"/>
        <v>4.0910738048714084</v>
      </c>
      <c r="BL73">
        <f t="shared" si="72"/>
        <v>4.4348663763800049</v>
      </c>
    </row>
    <row r="74" spans="1:64" x14ac:dyDescent="0.2">
      <c r="A74" s="89" t="s">
        <v>178</v>
      </c>
      <c r="C74" s="242">
        <v>22391.725999999999</v>
      </c>
      <c r="D74" s="243" t="s">
        <v>230</v>
      </c>
      <c r="E74">
        <f t="shared" si="13"/>
        <v>-39838.577101865812</v>
      </c>
      <c r="F74">
        <f t="shared" si="14"/>
        <v>-39838.5</v>
      </c>
      <c r="G74">
        <f t="shared" si="54"/>
        <v>-3.3181340000737691E-2</v>
      </c>
      <c r="I74">
        <f t="shared" si="59"/>
        <v>-3.3181340000737691E-2</v>
      </c>
      <c r="P74">
        <f t="shared" si="16"/>
        <v>-5.2026555650619352E-2</v>
      </c>
      <c r="Q74">
        <f t="shared" si="17"/>
        <v>2.9006802345734245E-2</v>
      </c>
      <c r="R74">
        <f t="shared" si="18"/>
        <v>-2.3019753304885107E-2</v>
      </c>
      <c r="S74" s="2">
        <f t="shared" si="35"/>
        <v>7373.2259999999987</v>
      </c>
      <c r="U74">
        <f t="shared" si="55"/>
        <v>1.0325784417732824E-4</v>
      </c>
      <c r="V74">
        <f t="shared" si="60"/>
        <v>0.1</v>
      </c>
      <c r="W74">
        <f t="shared" si="56"/>
        <v>1.0325784417732824E-5</v>
      </c>
      <c r="Y74">
        <f>VLOOKUP(C74,'errors (2)'!C$21:E$370,3,FALSE)</f>
        <v>-39838.577101865812</v>
      </c>
      <c r="Z74">
        <f t="shared" si="21"/>
        <v>-39838.5</v>
      </c>
      <c r="AA74" s="227">
        <f t="shared" si="22"/>
        <v>-2.464404666155235E-2</v>
      </c>
      <c r="AC74" s="227">
        <f t="shared" si="61"/>
        <v>6.3359847537131017E-3</v>
      </c>
      <c r="AD74" s="227"/>
      <c r="AF74" s="227">
        <f t="shared" si="57"/>
        <v>-8.5372933391853409E-3</v>
      </c>
      <c r="AG74" s="227">
        <f t="shared" si="58"/>
        <v>7.2885377559298393E-6</v>
      </c>
      <c r="AH74">
        <f t="shared" si="26"/>
        <v>-3.9517324754450793E-2</v>
      </c>
      <c r="AI74">
        <f t="shared" si="27"/>
        <v>1.1280558415654656</v>
      </c>
      <c r="AJ74">
        <f t="shared" si="28"/>
        <v>-0.40979020517293629</v>
      </c>
      <c r="AK74">
        <f t="shared" si="29"/>
        <v>0.33374660931940231</v>
      </c>
      <c r="AL74">
        <f t="shared" si="30"/>
        <v>1.2044272966217995</v>
      </c>
      <c r="AM74">
        <f t="shared" si="31"/>
        <v>0.68739147393730116</v>
      </c>
      <c r="AN74" s="227">
        <f t="shared" si="73"/>
        <v>0.88349590330962324</v>
      </c>
      <c r="AO74" s="227">
        <f t="shared" si="73"/>
        <v>0.8834604147041375</v>
      </c>
      <c r="AP74" s="227">
        <f t="shared" si="73"/>
        <v>0.8833039597456831</v>
      </c>
      <c r="AQ74" s="227">
        <f t="shared" si="73"/>
        <v>0.88261456794460891</v>
      </c>
      <c r="AR74" s="227">
        <f t="shared" si="73"/>
        <v>0.87958373642587384</v>
      </c>
      <c r="AS74" s="227">
        <f t="shared" si="73"/>
        <v>0.86638830049812232</v>
      </c>
      <c r="AT74" s="227">
        <f t="shared" si="73"/>
        <v>0.81115298227578481</v>
      </c>
      <c r="AU74" s="227">
        <f t="shared" si="33"/>
        <v>0.60719305401838763</v>
      </c>
      <c r="AV74">
        <f t="shared" si="64"/>
        <v>-1.9842910565210141E-2</v>
      </c>
      <c r="AW74">
        <v>12000</v>
      </c>
      <c r="AX74">
        <f t="shared" si="65"/>
        <v>1.1591328477575144E-2</v>
      </c>
      <c r="AY74">
        <f t="shared" si="66"/>
        <v>-1.9842910565210141E-2</v>
      </c>
      <c r="AZ74">
        <f t="shared" si="67"/>
        <v>3.1434239042785285E-2</v>
      </c>
      <c r="BA74">
        <f t="shared" si="68"/>
        <v>0.74191498596045136</v>
      </c>
      <c r="BB74">
        <f t="shared" si="69"/>
        <v>0.75947697818345594</v>
      </c>
      <c r="BC74">
        <f t="shared" si="70"/>
        <v>-2.3774500485431451</v>
      </c>
      <c r="BD74">
        <f t="shared" si="71"/>
        <v>-2.4886984965695329</v>
      </c>
      <c r="BE74">
        <f t="shared" si="74"/>
        <v>4.1988032432595022</v>
      </c>
      <c r="BF74">
        <f t="shared" si="74"/>
        <v>4.1988110898127271</v>
      </c>
      <c r="BG74">
        <f t="shared" si="74"/>
        <v>4.1987664134534564</v>
      </c>
      <c r="BH74">
        <f t="shared" si="74"/>
        <v>4.1990208370439799</v>
      </c>
      <c r="BI74">
        <f t="shared" si="74"/>
        <v>4.1975734722533273</v>
      </c>
      <c r="BJ74">
        <f t="shared" si="74"/>
        <v>4.2058574531839534</v>
      </c>
      <c r="BK74">
        <f t="shared" si="74"/>
        <v>4.1599717776406253</v>
      </c>
      <c r="BL74">
        <f t="shared" si="72"/>
        <v>4.5101572154559335</v>
      </c>
    </row>
    <row r="75" spans="1:64" x14ac:dyDescent="0.2">
      <c r="A75" s="89" t="s">
        <v>178</v>
      </c>
      <c r="C75" s="242">
        <v>22405.698</v>
      </c>
      <c r="D75" s="243" t="s">
        <v>230</v>
      </c>
      <c r="E75">
        <f t="shared" si="13"/>
        <v>-39806.111045067773</v>
      </c>
      <c r="F75">
        <f t="shared" si="14"/>
        <v>-39806</v>
      </c>
      <c r="G75">
        <f t="shared" si="54"/>
        <v>-4.7789039999770466E-2</v>
      </c>
      <c r="I75">
        <f t="shared" si="59"/>
        <v>-4.7789039999770466E-2</v>
      </c>
      <c r="P75">
        <f t="shared" si="16"/>
        <v>-5.1883074641744492E-2</v>
      </c>
      <c r="Q75">
        <f t="shared" si="17"/>
        <v>2.886220377524161E-2</v>
      </c>
      <c r="R75">
        <f t="shared" si="18"/>
        <v>-2.3020870866502882E-2</v>
      </c>
      <c r="S75" s="2">
        <f t="shared" si="35"/>
        <v>7387.1980000000003</v>
      </c>
      <c r="U75">
        <f t="shared" si="55"/>
        <v>6.1346220221414913E-4</v>
      </c>
      <c r="V75">
        <f t="shared" si="60"/>
        <v>0.1</v>
      </c>
      <c r="W75">
        <f t="shared" si="56"/>
        <v>6.1346220221414921E-5</v>
      </c>
      <c r="Y75">
        <f>VLOOKUP(C75,'errors (2)'!C$21:E$370,3,FALSE)</f>
        <v>-39806.111045067773</v>
      </c>
      <c r="Z75">
        <f t="shared" si="21"/>
        <v>-39806</v>
      </c>
      <c r="AA75" s="227">
        <f t="shared" si="22"/>
        <v>-2.4598782344947945E-2</v>
      </c>
      <c r="AC75" s="227">
        <f t="shared" si="61"/>
        <v>-8.4089544084971629E-3</v>
      </c>
      <c r="AD75" s="227"/>
      <c r="AF75" s="227">
        <f t="shared" si="57"/>
        <v>-2.3190257654822521E-2</v>
      </c>
      <c r="AG75" s="227">
        <f t="shared" si="58"/>
        <v>5.3778805009705454E-5</v>
      </c>
      <c r="AH75">
        <f t="shared" si="26"/>
        <v>-3.9380085591273303E-2</v>
      </c>
      <c r="AI75">
        <f t="shared" si="27"/>
        <v>1.126780504681193</v>
      </c>
      <c r="AJ75">
        <f t="shared" si="28"/>
        <v>-0.40630408126927325</v>
      </c>
      <c r="AK75">
        <f t="shared" si="29"/>
        <v>0.33423315428607531</v>
      </c>
      <c r="AL75">
        <f t="shared" si="30"/>
        <v>1.2082457815644165</v>
      </c>
      <c r="AM75">
        <f t="shared" si="31"/>
        <v>0.69020654482547938</v>
      </c>
      <c r="AN75" s="227">
        <f t="shared" si="73"/>
        <v>0.88665903875865004</v>
      </c>
      <c r="AO75" s="227">
        <f t="shared" si="73"/>
        <v>0.88662418070113092</v>
      </c>
      <c r="AP75" s="227">
        <f t="shared" si="73"/>
        <v>0.88646991010655896</v>
      </c>
      <c r="AQ75" s="227">
        <f t="shared" si="73"/>
        <v>0.88578750777682658</v>
      </c>
      <c r="AR75" s="227">
        <f t="shared" si="73"/>
        <v>0.88277576904977417</v>
      </c>
      <c r="AS75" s="227">
        <f t="shared" si="73"/>
        <v>0.86961302897681303</v>
      </c>
      <c r="AT75" s="227">
        <f t="shared" si="73"/>
        <v>0.81431768374853464</v>
      </c>
      <c r="AU75" s="227">
        <f t="shared" si="33"/>
        <v>0.60964000628835535</v>
      </c>
      <c r="AV75">
        <f t="shared" si="64"/>
        <v>-1.8309258198401131E-2</v>
      </c>
      <c r="AW75">
        <v>13000</v>
      </c>
      <c r="AX75">
        <f t="shared" si="65"/>
        <v>9.8635961850885474E-3</v>
      </c>
      <c r="AY75">
        <f t="shared" si="66"/>
        <v>-1.8309258198401131E-2</v>
      </c>
      <c r="AZ75">
        <f t="shared" si="67"/>
        <v>2.8172854383489678E-2</v>
      </c>
      <c r="BA75">
        <f t="shared" si="68"/>
        <v>0.75505997001656011</v>
      </c>
      <c r="BB75">
        <f t="shared" si="69"/>
        <v>0.72479602025125456</v>
      </c>
      <c r="BC75">
        <f t="shared" si="70"/>
        <v>-2.3256795801107564</v>
      </c>
      <c r="BD75">
        <f t="shared" si="71"/>
        <v>-2.3137228938033831</v>
      </c>
      <c r="BE75">
        <f t="shared" si="74"/>
        <v>4.2634063012622772</v>
      </c>
      <c r="BF75">
        <f t="shared" si="74"/>
        <v>4.2634097800837552</v>
      </c>
      <c r="BG75">
        <f t="shared" si="74"/>
        <v>4.2633873595450531</v>
      </c>
      <c r="BH75">
        <f t="shared" si="74"/>
        <v>4.2635318752266169</v>
      </c>
      <c r="BI75">
        <f t="shared" si="74"/>
        <v>4.2626011323933213</v>
      </c>
      <c r="BJ75">
        <f t="shared" si="74"/>
        <v>4.2686273819274572</v>
      </c>
      <c r="BK75">
        <f t="shared" si="74"/>
        <v>4.2308539126910096</v>
      </c>
      <c r="BL75">
        <f t="shared" si="72"/>
        <v>4.585448054531863</v>
      </c>
    </row>
    <row r="76" spans="1:64" x14ac:dyDescent="0.2">
      <c r="A76" s="89" t="s">
        <v>178</v>
      </c>
      <c r="C76" s="242">
        <v>22673.863000000001</v>
      </c>
      <c r="D76" s="243" t="s">
        <v>230</v>
      </c>
      <c r="E76">
        <f t="shared" si="13"/>
        <v>-39182.98907818798</v>
      </c>
      <c r="F76">
        <f t="shared" si="14"/>
        <v>-39183</v>
      </c>
      <c r="G76">
        <f t="shared" si="54"/>
        <v>4.7002800019981805E-3</v>
      </c>
      <c r="I76">
        <f t="shared" si="59"/>
        <v>4.7002800019981805E-3</v>
      </c>
      <c r="P76">
        <f t="shared" si="16"/>
        <v>-4.909357456310022E-2</v>
      </c>
      <c r="Q76">
        <f t="shared" si="17"/>
        <v>2.6115659619466033E-2</v>
      </c>
      <c r="R76">
        <f t="shared" si="18"/>
        <v>-2.2977914943634187E-2</v>
      </c>
      <c r="S76" s="2">
        <f t="shared" si="35"/>
        <v>7655.3630000000012</v>
      </c>
      <c r="U76">
        <f t="shared" si="55"/>
        <v>7.6608247544842907E-4</v>
      </c>
      <c r="V76">
        <f t="shared" si="60"/>
        <v>0.1</v>
      </c>
      <c r="W76">
        <f t="shared" si="56"/>
        <v>7.660824754484291E-5</v>
      </c>
      <c r="Y76">
        <f>VLOOKUP(C76,'errors (2)'!C$21:E$370,3,FALSE)</f>
        <v>-39182.98907818798</v>
      </c>
      <c r="Z76">
        <f t="shared" si="21"/>
        <v>-39183</v>
      </c>
      <c r="AA76" s="227">
        <f t="shared" si="22"/>
        <v>-2.3671016254006694E-2</v>
      </c>
      <c r="AC76" s="227">
        <f t="shared" si="61"/>
        <v>4.1406541634170346E-2</v>
      </c>
      <c r="AD76" s="227"/>
      <c r="AF76" s="227">
        <f t="shared" si="57"/>
        <v>2.8371296256004874E-2</v>
      </c>
      <c r="AG76" s="227">
        <f t="shared" si="58"/>
        <v>8.049304512459963E-5</v>
      </c>
      <c r="AH76">
        <f t="shared" si="26"/>
        <v>-3.6706261632172166E-2</v>
      </c>
      <c r="AI76">
        <f t="shared" si="27"/>
        <v>1.1025625713392659</v>
      </c>
      <c r="AJ76">
        <f t="shared" si="28"/>
        <v>-0.33994351225311703</v>
      </c>
      <c r="AK76">
        <f t="shared" si="29"/>
        <v>0.34244126029366762</v>
      </c>
      <c r="AL76">
        <f t="shared" si="30"/>
        <v>1.2797945220619338</v>
      </c>
      <c r="AM76">
        <f t="shared" si="31"/>
        <v>0.74438414258036223</v>
      </c>
      <c r="AN76" s="227">
        <f t="shared" si="73"/>
        <v>0.94660567937400808</v>
      </c>
      <c r="AO76" s="227">
        <f t="shared" si="73"/>
        <v>0.94658161366558136</v>
      </c>
      <c r="AP76" s="227">
        <f t="shared" si="73"/>
        <v>0.94646643584859746</v>
      </c>
      <c r="AQ76" s="227">
        <f t="shared" si="73"/>
        <v>0.94591545271234168</v>
      </c>
      <c r="AR76" s="227">
        <f t="shared" si="73"/>
        <v>0.94328547955417164</v>
      </c>
      <c r="AS76" s="227">
        <f t="shared" si="73"/>
        <v>0.93086086437670845</v>
      </c>
      <c r="AT76" s="227">
        <f t="shared" si="73"/>
        <v>0.87474068001247063</v>
      </c>
      <c r="AU76" s="227">
        <f t="shared" si="33"/>
        <v>0.65654619903265887</v>
      </c>
      <c r="AV76">
        <f t="shared" si="64"/>
        <v>-1.6692206366814125E-2</v>
      </c>
      <c r="AW76">
        <v>14000</v>
      </c>
      <c r="AX76">
        <f t="shared" si="65"/>
        <v>8.0387574568483687E-3</v>
      </c>
      <c r="AY76">
        <f t="shared" si="66"/>
        <v>-1.6692206366814125E-2</v>
      </c>
      <c r="AZ76">
        <f t="shared" si="67"/>
        <v>2.4730963823662494E-2</v>
      </c>
      <c r="BA76">
        <f t="shared" si="68"/>
        <v>0.7693843198397935</v>
      </c>
      <c r="BB76">
        <f t="shared" si="69"/>
        <v>0.68678115522176064</v>
      </c>
      <c r="BC76">
        <f t="shared" si="70"/>
        <v>-2.2719926352598372</v>
      </c>
      <c r="BD76">
        <f t="shared" si="71"/>
        <v>-2.153114443029617</v>
      </c>
      <c r="BE76">
        <f t="shared" si="74"/>
        <v>4.3291939273944351</v>
      </c>
      <c r="BF76">
        <f t="shared" si="74"/>
        <v>4.3291951916085933</v>
      </c>
      <c r="BG76">
        <f t="shared" si="74"/>
        <v>4.3291857327670016</v>
      </c>
      <c r="BH76">
        <f t="shared" si="74"/>
        <v>4.3292565091371618</v>
      </c>
      <c r="BI76">
        <f t="shared" si="74"/>
        <v>4.328727221557517</v>
      </c>
      <c r="BJ76">
        <f t="shared" si="74"/>
        <v>4.3327023860817002</v>
      </c>
      <c r="BK76">
        <f t="shared" si="74"/>
        <v>4.3037451898854879</v>
      </c>
      <c r="BL76">
        <f t="shared" si="72"/>
        <v>4.6607388936077916</v>
      </c>
    </row>
    <row r="77" spans="1:64" x14ac:dyDescent="0.2">
      <c r="A77" s="89" t="s">
        <v>178</v>
      </c>
      <c r="C77" s="242">
        <v>22696.832999999999</v>
      </c>
      <c r="D77" s="243" t="s">
        <v>230</v>
      </c>
      <c r="E77">
        <f t="shared" si="13"/>
        <v>-39129.614806455182</v>
      </c>
      <c r="F77">
        <f t="shared" si="14"/>
        <v>-39129.5</v>
      </c>
      <c r="G77">
        <f t="shared" si="54"/>
        <v>-4.940777999945567E-2</v>
      </c>
      <c r="I77">
        <f t="shared" si="59"/>
        <v>-4.940777999945567E-2</v>
      </c>
      <c r="P77">
        <f t="shared" si="16"/>
        <v>-4.8850635214776374E-2</v>
      </c>
      <c r="Q77">
        <f t="shared" si="17"/>
        <v>2.5882042857434742E-2</v>
      </c>
      <c r="R77">
        <f t="shared" si="18"/>
        <v>-2.2968592357341631E-2</v>
      </c>
      <c r="S77" s="2">
        <f t="shared" si="35"/>
        <v>7678.3329999999987</v>
      </c>
      <c r="U77">
        <f t="shared" si="55"/>
        <v>6.9903064317491568E-4</v>
      </c>
      <c r="V77">
        <f t="shared" si="60"/>
        <v>0.1</v>
      </c>
      <c r="W77">
        <f t="shared" si="56"/>
        <v>6.990306431749157E-5</v>
      </c>
      <c r="Y77">
        <f>VLOOKUP(C77,'errors (2)'!C$21:E$370,3,FALSE)</f>
        <v>-39129.614806455182</v>
      </c>
      <c r="Z77">
        <f t="shared" si="21"/>
        <v>-39129.5</v>
      </c>
      <c r="AA77" s="227">
        <f t="shared" si="22"/>
        <v>-2.358632716159309E-2</v>
      </c>
      <c r="AC77" s="227">
        <f t="shared" si="61"/>
        <v>-1.2934640600803279E-2</v>
      </c>
      <c r="AD77" s="227"/>
      <c r="AF77" s="227">
        <f t="shared" si="57"/>
        <v>-2.582145283786258E-2</v>
      </c>
      <c r="AG77" s="227">
        <f t="shared" si="58"/>
        <v>6.6674742665796149E-5</v>
      </c>
      <c r="AH77">
        <f t="shared" si="26"/>
        <v>-3.6473139398652391E-2</v>
      </c>
      <c r="AI77">
        <f t="shared" si="27"/>
        <v>1.1005059607413856</v>
      </c>
      <c r="AJ77">
        <f t="shared" si="28"/>
        <v>-0.33429439693472118</v>
      </c>
      <c r="AK77">
        <f t="shared" si="29"/>
        <v>0.34305050597060555</v>
      </c>
      <c r="AL77">
        <f t="shared" si="30"/>
        <v>1.2857948988089163</v>
      </c>
      <c r="AM77">
        <f t="shared" si="31"/>
        <v>0.74905720893394889</v>
      </c>
      <c r="AN77" s="227">
        <f t="shared" si="73"/>
        <v>0.95169303696314844</v>
      </c>
      <c r="AO77" s="227">
        <f t="shared" si="73"/>
        <v>0.95166978201307217</v>
      </c>
      <c r="AP77" s="227">
        <f t="shared" si="73"/>
        <v>0.95155769105518828</v>
      </c>
      <c r="AQ77" s="227">
        <f t="shared" si="73"/>
        <v>0.9510176495700795</v>
      </c>
      <c r="AR77" s="227">
        <f t="shared" si="73"/>
        <v>0.94842149559830491</v>
      </c>
      <c r="AS77" s="227">
        <f t="shared" si="73"/>
        <v>0.93606954329491443</v>
      </c>
      <c r="AT77" s="227">
        <f t="shared" si="73"/>
        <v>0.87990752851824117</v>
      </c>
      <c r="AU77" s="227">
        <f t="shared" si="33"/>
        <v>0.66057425892322108</v>
      </c>
      <c r="AV77">
        <f t="shared" si="64"/>
        <v>-1.4991755070449123E-2</v>
      </c>
      <c r="AW77">
        <v>15000</v>
      </c>
      <c r="AX77">
        <f t="shared" si="65"/>
        <v>6.1197391562139661E-3</v>
      </c>
      <c r="AY77">
        <f t="shared" si="66"/>
        <v>-1.4991755070449123E-2</v>
      </c>
      <c r="AZ77">
        <f t="shared" si="67"/>
        <v>2.1111494226663089E-2</v>
      </c>
      <c r="BA77">
        <f t="shared" si="68"/>
        <v>0.78498022035132164</v>
      </c>
      <c r="BB77">
        <f t="shared" si="69"/>
        <v>0.6451633778004856</v>
      </c>
      <c r="BC77">
        <f t="shared" si="70"/>
        <v>-2.2161783962320727</v>
      </c>
      <c r="BD77">
        <f t="shared" si="71"/>
        <v>-2.0047112647022605</v>
      </c>
      <c r="BE77">
        <f t="shared" si="74"/>
        <v>4.396272032721253</v>
      </c>
      <c r="BF77">
        <f t="shared" si="74"/>
        <v>4.3962723723929935</v>
      </c>
      <c r="BG77">
        <f t="shared" si="74"/>
        <v>4.3962693158720878</v>
      </c>
      <c r="BH77">
        <f t="shared" si="74"/>
        <v>4.3962968208661675</v>
      </c>
      <c r="BI77">
        <f t="shared" si="74"/>
        <v>4.3960493923447759</v>
      </c>
      <c r="BJ77">
        <f t="shared" si="74"/>
        <v>4.3982819760162339</v>
      </c>
      <c r="BK77">
        <f t="shared" si="74"/>
        <v>4.3786592052211049</v>
      </c>
      <c r="BL77">
        <f t="shared" si="72"/>
        <v>4.7360297326837202</v>
      </c>
    </row>
    <row r="78" spans="1:64" x14ac:dyDescent="0.2">
      <c r="A78" s="89" t="s">
        <v>178</v>
      </c>
      <c r="C78" s="242">
        <v>22705.877</v>
      </c>
      <c r="D78" s="243" t="s">
        <v>230</v>
      </c>
      <c r="E78">
        <f t="shared" si="13"/>
        <v>-39108.599703557855</v>
      </c>
      <c r="F78">
        <f t="shared" si="14"/>
        <v>-39108.5</v>
      </c>
      <c r="G78">
        <f t="shared" si="54"/>
        <v>-4.290813999978127E-2</v>
      </c>
      <c r="I78">
        <f t="shared" si="59"/>
        <v>-4.290813999978127E-2</v>
      </c>
      <c r="P78">
        <f t="shared" si="16"/>
        <v>-4.8755132316296169E-2</v>
      </c>
      <c r="Q78">
        <f t="shared" si="17"/>
        <v>2.5790439741875351E-2</v>
      </c>
      <c r="R78">
        <f t="shared" si="18"/>
        <v>-2.2964692574420818E-2</v>
      </c>
      <c r="S78" s="2">
        <f t="shared" si="35"/>
        <v>7687.3770000000004</v>
      </c>
      <c r="U78">
        <f t="shared" si="55"/>
        <v>3.9774109520811641E-4</v>
      </c>
      <c r="V78">
        <f t="shared" si="60"/>
        <v>0.1</v>
      </c>
      <c r="W78">
        <f t="shared" si="56"/>
        <v>3.9774109520811645E-5</v>
      </c>
      <c r="Y78">
        <f>VLOOKUP(C78,'errors (2)'!C$21:E$370,3,FALSE)</f>
        <v>-39108.599703557855</v>
      </c>
      <c r="Z78">
        <f t="shared" si="21"/>
        <v>-39108.5</v>
      </c>
      <c r="AA78" s="227">
        <f t="shared" si="22"/>
        <v>-2.3552880565506411E-2</v>
      </c>
      <c r="AC78" s="227">
        <f t="shared" si="61"/>
        <v>-6.526645433932457E-3</v>
      </c>
      <c r="AD78" s="227"/>
      <c r="AF78" s="227">
        <f t="shared" si="57"/>
        <v>-1.9355259434274859E-2</v>
      </c>
      <c r="AG78" s="227">
        <f t="shared" si="58"/>
        <v>3.7462606776808596E-5</v>
      </c>
      <c r="AH78">
        <f t="shared" si="26"/>
        <v>-3.6381494565848813E-2</v>
      </c>
      <c r="AI78">
        <f t="shared" si="27"/>
        <v>1.0996998005275602</v>
      </c>
      <c r="AJ78">
        <f t="shared" si="28"/>
        <v>-0.3320794582512594</v>
      </c>
      <c r="AK78">
        <f t="shared" si="29"/>
        <v>0.34328566466720117</v>
      </c>
      <c r="AL78">
        <f t="shared" si="30"/>
        <v>1.2881440678534</v>
      </c>
      <c r="AM78">
        <f t="shared" si="31"/>
        <v>0.75089245276071215</v>
      </c>
      <c r="AN78" s="227">
        <f t="shared" si="73"/>
        <v>0.95368734720710613</v>
      </c>
      <c r="AO78" s="227">
        <f t="shared" si="73"/>
        <v>0.95366440549659659</v>
      </c>
      <c r="AP78" s="227">
        <f t="shared" si="73"/>
        <v>0.95355351370600383</v>
      </c>
      <c r="AQ78" s="227">
        <f t="shared" si="73"/>
        <v>0.95301774763939129</v>
      </c>
      <c r="AR78" s="227">
        <f t="shared" si="73"/>
        <v>0.95043489808751391</v>
      </c>
      <c r="AS78" s="227">
        <f t="shared" si="73"/>
        <v>0.93811184240472922</v>
      </c>
      <c r="AT78" s="227">
        <f t="shared" si="73"/>
        <v>0.88193466569925383</v>
      </c>
      <c r="AU78" s="227">
        <f t="shared" si="33"/>
        <v>0.66215536654381557</v>
      </c>
      <c r="AV78">
        <f t="shared" si="64"/>
        <v>-1.3207904309306124E-2</v>
      </c>
      <c r="AW78">
        <v>16000</v>
      </c>
      <c r="AX78">
        <f t="shared" si="65"/>
        <v>4.1104884225562268E-3</v>
      </c>
      <c r="AY78">
        <f t="shared" si="66"/>
        <v>-1.3207904309306124E-2</v>
      </c>
      <c r="AZ78">
        <f t="shared" si="67"/>
        <v>1.731839273186235E-2</v>
      </c>
      <c r="BA78">
        <f t="shared" si="68"/>
        <v>0.80194824756548921</v>
      </c>
      <c r="BB78">
        <f t="shared" si="69"/>
        <v>0.59964745263606789</v>
      </c>
      <c r="BC78">
        <f t="shared" si="70"/>
        <v>-2.1580017968868987</v>
      </c>
      <c r="BD78">
        <f t="shared" si="71"/>
        <v>-1.8667283187642978</v>
      </c>
      <c r="BE78">
        <f t="shared" si="74"/>
        <v>4.4647547805033181</v>
      </c>
      <c r="BF78">
        <f t="shared" si="74"/>
        <v>4.4647548327878033</v>
      </c>
      <c r="BG78">
        <f t="shared" si="74"/>
        <v>4.4647542360693366</v>
      </c>
      <c r="BH78">
        <f t="shared" si="74"/>
        <v>4.4647610464511027</v>
      </c>
      <c r="BI78">
        <f t="shared" si="74"/>
        <v>4.4646833300751512</v>
      </c>
      <c r="BJ78">
        <f t="shared" si="74"/>
        <v>4.4655716109696604</v>
      </c>
      <c r="BK78">
        <f t="shared" si="74"/>
        <v>4.4555980937936441</v>
      </c>
      <c r="BL78">
        <f t="shared" si="72"/>
        <v>4.8113205717596497</v>
      </c>
    </row>
    <row r="79" spans="1:64" x14ac:dyDescent="0.2">
      <c r="A79" s="89" t="s">
        <v>178</v>
      </c>
      <c r="C79" s="242">
        <v>22738.806</v>
      </c>
      <c r="D79" s="243" t="s">
        <v>230</v>
      </c>
      <c r="E79">
        <f t="shared" si="13"/>
        <v>-39032.084187933571</v>
      </c>
      <c r="F79">
        <f t="shared" si="14"/>
        <v>-39032</v>
      </c>
      <c r="G79">
        <f t="shared" si="54"/>
        <v>-3.6230879999493482E-2</v>
      </c>
      <c r="I79">
        <f t="shared" si="59"/>
        <v>-3.6230879999493482E-2</v>
      </c>
      <c r="P79">
        <f t="shared" si="16"/>
        <v>-4.8406547834339009E-2</v>
      </c>
      <c r="Q79">
        <f t="shared" si="17"/>
        <v>2.5457204752851154E-2</v>
      </c>
      <c r="R79">
        <f t="shared" si="18"/>
        <v>-2.2949343081487855E-2</v>
      </c>
      <c r="S79" s="2">
        <f t="shared" si="35"/>
        <v>7720.3060000000005</v>
      </c>
      <c r="U79">
        <f t="shared" si="55"/>
        <v>1.7639922290434639E-4</v>
      </c>
      <c r="V79">
        <f t="shared" si="60"/>
        <v>0.1</v>
      </c>
      <c r="W79">
        <f t="shared" si="56"/>
        <v>1.7639922290434638E-5</v>
      </c>
      <c r="Y79">
        <f>VLOOKUP(C79,'errors (2)'!C$21:E$370,3,FALSE)</f>
        <v>-39032.084187933571</v>
      </c>
      <c r="Z79">
        <f t="shared" si="21"/>
        <v>-39032</v>
      </c>
      <c r="AA79" s="227">
        <f t="shared" si="22"/>
        <v>-2.3430078883159997E-2</v>
      </c>
      <c r="AC79" s="227">
        <f t="shared" si="61"/>
        <v>-1.8388395043794636E-4</v>
      </c>
      <c r="AD79" s="227"/>
      <c r="AF79" s="227">
        <f t="shared" si="57"/>
        <v>-1.2800801116333485E-2</v>
      </c>
      <c r="AG79" s="227">
        <f t="shared" si="58"/>
        <v>1.6386050921992462E-5</v>
      </c>
      <c r="AH79">
        <f t="shared" si="26"/>
        <v>-3.6046996049055535E-2</v>
      </c>
      <c r="AI79">
        <f t="shared" si="27"/>
        <v>1.0967684568441742</v>
      </c>
      <c r="AJ79">
        <f t="shared" si="28"/>
        <v>-0.3240228449452407</v>
      </c>
      <c r="AK79">
        <f t="shared" si="29"/>
        <v>0.34412347137507865</v>
      </c>
      <c r="AL79">
        <f t="shared" si="30"/>
        <v>1.2966726886164437</v>
      </c>
      <c r="AM79">
        <f t="shared" si="31"/>
        <v>0.75758261237222879</v>
      </c>
      <c r="AN79" s="227">
        <f t="shared" si="73"/>
        <v>0.96093997919764296</v>
      </c>
      <c r="AO79" s="227">
        <f t="shared" si="73"/>
        <v>0.96091815480936549</v>
      </c>
      <c r="AP79" s="227">
        <f t="shared" si="73"/>
        <v>0.96081157120301963</v>
      </c>
      <c r="AQ79" s="227">
        <f t="shared" si="73"/>
        <v>0.96029128295010868</v>
      </c>
      <c r="AR79" s="227">
        <f t="shared" si="73"/>
        <v>0.95775702534273421</v>
      </c>
      <c r="AS79" s="227">
        <f t="shared" si="73"/>
        <v>0.94554099440550587</v>
      </c>
      <c r="AT79" s="227">
        <f t="shared" si="73"/>
        <v>0.88931458226865523</v>
      </c>
      <c r="AU79" s="227">
        <f t="shared" si="33"/>
        <v>0.66791511573312423</v>
      </c>
      <c r="AV79">
        <f t="shared" si="64"/>
        <v>-1.1340654083385132E-2</v>
      </c>
      <c r="AW79">
        <v>17000</v>
      </c>
      <c r="AX79">
        <f t="shared" si="65"/>
        <v>2.0162291543411176E-3</v>
      </c>
      <c r="AY79">
        <f t="shared" si="66"/>
        <v>-1.1340654083385132E-2</v>
      </c>
      <c r="AZ79">
        <f t="shared" si="67"/>
        <v>1.335688323772625E-2</v>
      </c>
      <c r="BA79">
        <f t="shared" si="68"/>
        <v>0.82039710147040945</v>
      </c>
      <c r="BB79">
        <f t="shared" si="69"/>
        <v>0.54991201594918493</v>
      </c>
      <c r="BC79">
        <f t="shared" si="70"/>
        <v>-2.0972001916868424</v>
      </c>
      <c r="BD79">
        <f t="shared" si="71"/>
        <v>-1.7376746517279844</v>
      </c>
      <c r="BE79">
        <f t="shared" si="74"/>
        <v>4.5347653106917134</v>
      </c>
      <c r="BF79">
        <f t="shared" si="74"/>
        <v>4.5347653109192612</v>
      </c>
      <c r="BG79">
        <f t="shared" si="74"/>
        <v>4.5347653073166434</v>
      </c>
      <c r="BH79">
        <f t="shared" si="74"/>
        <v>4.5347653643545254</v>
      </c>
      <c r="BI79">
        <f t="shared" si="74"/>
        <v>4.5347644613133227</v>
      </c>
      <c r="BJ79">
        <f t="shared" si="74"/>
        <v>4.5347787590714859</v>
      </c>
      <c r="BK79">
        <f t="shared" si="74"/>
        <v>4.5345525177001083</v>
      </c>
      <c r="BL79">
        <f t="shared" si="72"/>
        <v>4.8866114108355783</v>
      </c>
    </row>
    <row r="80" spans="1:64" x14ac:dyDescent="0.2">
      <c r="A80" s="89" t="s">
        <v>178</v>
      </c>
      <c r="C80" s="242">
        <v>22767.684000000001</v>
      </c>
      <c r="D80" s="243" t="s">
        <v>230</v>
      </c>
      <c r="E80">
        <f t="shared" si="13"/>
        <v>-38964.981783967531</v>
      </c>
      <c r="F80">
        <f t="shared" si="14"/>
        <v>-38965</v>
      </c>
      <c r="G80">
        <f t="shared" si="54"/>
        <v>7.8394000011030585E-3</v>
      </c>
      <c r="I80">
        <f t="shared" si="59"/>
        <v>7.8394000011030585E-3</v>
      </c>
      <c r="P80">
        <f t="shared" si="16"/>
        <v>-4.8100378220494358E-2</v>
      </c>
      <c r="Q80">
        <f t="shared" si="17"/>
        <v>2.5165947511672365E-2</v>
      </c>
      <c r="R80">
        <f t="shared" si="18"/>
        <v>-2.2934430708821993E-2</v>
      </c>
      <c r="S80" s="2">
        <f t="shared" si="35"/>
        <v>7749.1840000000011</v>
      </c>
      <c r="U80">
        <f t="shared" si="55"/>
        <v>9.4702865656312617E-4</v>
      </c>
      <c r="V80">
        <f t="shared" si="60"/>
        <v>0.1</v>
      </c>
      <c r="W80">
        <f t="shared" si="56"/>
        <v>9.4702865656312625E-5</v>
      </c>
      <c r="Y80">
        <f>VLOOKUP(C80,'errors (2)'!C$21:E$370,3,FALSE)</f>
        <v>-38964.981783967531</v>
      </c>
      <c r="Z80">
        <f t="shared" si="21"/>
        <v>-38965</v>
      </c>
      <c r="AA80" s="227">
        <f t="shared" si="22"/>
        <v>-2.332130674141724E-2</v>
      </c>
      <c r="AC80" s="227">
        <f t="shared" si="61"/>
        <v>4.3592617145421772E-2</v>
      </c>
      <c r="AD80" s="227"/>
      <c r="AF80" s="227">
        <f t="shared" si="57"/>
        <v>3.1160706742520299E-2</v>
      </c>
      <c r="AG80" s="227">
        <f t="shared" si="58"/>
        <v>9.7098964469335015E-5</v>
      </c>
      <c r="AH80">
        <f t="shared" si="26"/>
        <v>-3.5753217144318714E-2</v>
      </c>
      <c r="AI80">
        <f t="shared" si="27"/>
        <v>1.0942082155211008</v>
      </c>
      <c r="AJ80">
        <f t="shared" si="28"/>
        <v>-0.31698273939274535</v>
      </c>
      <c r="AK80">
        <f t="shared" si="29"/>
        <v>0.3448331624417339</v>
      </c>
      <c r="AL80">
        <f t="shared" si="30"/>
        <v>1.3041048822039205</v>
      </c>
      <c r="AM80">
        <f t="shared" si="31"/>
        <v>0.76344803348340551</v>
      </c>
      <c r="AN80" s="227">
        <f t="shared" si="73"/>
        <v>0.96727606471187821</v>
      </c>
      <c r="AO80" s="227">
        <f t="shared" si="73"/>
        <v>0.96725518840007463</v>
      </c>
      <c r="AP80" s="227">
        <f t="shared" si="73"/>
        <v>0.96715229955511273</v>
      </c>
      <c r="AQ80" s="227">
        <f t="shared" si="73"/>
        <v>0.9666454362829926</v>
      </c>
      <c r="AR80" s="227">
        <f t="shared" si="73"/>
        <v>0.96415387726711699</v>
      </c>
      <c r="AS80" s="227">
        <f t="shared" si="73"/>
        <v>0.95203380730518927</v>
      </c>
      <c r="AT80" s="227">
        <f t="shared" si="73"/>
        <v>0.89577200711225302</v>
      </c>
      <c r="AU80" s="227">
        <f t="shared" si="33"/>
        <v>0.67295960195121163</v>
      </c>
      <c r="AV80">
        <f t="shared" si="64"/>
        <v>-9.3900043926861427E-3</v>
      </c>
      <c r="AW80">
        <v>18000</v>
      </c>
      <c r="AX80">
        <f t="shared" si="65"/>
        <v>-1.562215589621628E-4</v>
      </c>
      <c r="AY80">
        <f t="shared" si="66"/>
        <v>-9.3900043926861427E-3</v>
      </c>
      <c r="AZ80">
        <f t="shared" si="67"/>
        <v>9.2337828337239799E-3</v>
      </c>
      <c r="BA80">
        <f t="shared" si="68"/>
        <v>0.84044273891916921</v>
      </c>
      <c r="BB80">
        <f t="shared" si="69"/>
        <v>0.49561120884569998</v>
      </c>
      <c r="BC80">
        <f t="shared" si="70"/>
        <v>-2.0334797061881131</v>
      </c>
      <c r="BD80">
        <f t="shared" si="71"/>
        <v>-1.6162910405040691</v>
      </c>
      <c r="BE80">
        <f t="shared" si="74"/>
        <v>4.6064364295853641</v>
      </c>
      <c r="BF80">
        <f t="shared" si="74"/>
        <v>4.6064364288888759</v>
      </c>
      <c r="BG80">
        <f t="shared" si="74"/>
        <v>4.6064364473124986</v>
      </c>
      <c r="BH80">
        <f t="shared" si="74"/>
        <v>4.6064359599686941</v>
      </c>
      <c r="BI80">
        <f t="shared" si="74"/>
        <v>4.6064488519954745</v>
      </c>
      <c r="BJ80">
        <f t="shared" si="74"/>
        <v>4.6061083352386376</v>
      </c>
      <c r="BK80">
        <f t="shared" si="74"/>
        <v>4.6155017189475931</v>
      </c>
      <c r="BL80">
        <f t="shared" si="72"/>
        <v>4.9619022499115077</v>
      </c>
    </row>
    <row r="81" spans="1:64" x14ac:dyDescent="0.2">
      <c r="A81" s="89" t="s">
        <v>178</v>
      </c>
      <c r="C81" s="242">
        <v>22837.582999999999</v>
      </c>
      <c r="D81" s="243" t="s">
        <v>230</v>
      </c>
      <c r="E81">
        <f t="shared" si="13"/>
        <v>-38802.560877574339</v>
      </c>
      <c r="F81">
        <f t="shared" si="14"/>
        <v>-38802.5</v>
      </c>
      <c r="G81">
        <f t="shared" si="54"/>
        <v>-2.6199100000667386E-2</v>
      </c>
      <c r="I81">
        <f t="shared" si="59"/>
        <v>-2.6199100000667386E-2</v>
      </c>
      <c r="P81">
        <f t="shared" si="16"/>
        <v>-4.7354447463446345E-2</v>
      </c>
      <c r="Q81">
        <f t="shared" si="17"/>
        <v>2.4461850397735449E-2</v>
      </c>
      <c r="R81">
        <f t="shared" si="18"/>
        <v>-2.2892597065710896E-2</v>
      </c>
      <c r="S81" s="2">
        <f t="shared" si="35"/>
        <v>7819.0829999999987</v>
      </c>
      <c r="U81">
        <f t="shared" si="55"/>
        <v>1.0932961658875883E-5</v>
      </c>
      <c r="V81">
        <f t="shared" si="60"/>
        <v>0.1</v>
      </c>
      <c r="W81">
        <f t="shared" si="56"/>
        <v>1.0932961658875884E-6</v>
      </c>
      <c r="Y81">
        <f>VLOOKUP(C81,'errors (2)'!C$21:E$370,3,FALSE)</f>
        <v>-38802.560877574339</v>
      </c>
      <c r="Z81">
        <f t="shared" si="21"/>
        <v>-38802.5</v>
      </c>
      <c r="AA81" s="227">
        <f t="shared" si="22"/>
        <v>-2.3052886792033968E-2</v>
      </c>
      <c r="AC81" s="227">
        <f t="shared" si="61"/>
        <v>8.8385419010279936E-3</v>
      </c>
      <c r="AD81" s="227"/>
      <c r="AF81" s="227">
        <f t="shared" si="57"/>
        <v>-3.146213208633418E-3</v>
      </c>
      <c r="AG81" s="227">
        <f t="shared" si="58"/>
        <v>9.8986575541793878E-7</v>
      </c>
      <c r="AH81">
        <f t="shared" si="26"/>
        <v>-3.5037641901695379E-2</v>
      </c>
      <c r="AI81">
        <f t="shared" si="27"/>
        <v>1.0880271114323403</v>
      </c>
      <c r="AJ81">
        <f t="shared" si="28"/>
        <v>-0.29997293902413907</v>
      </c>
      <c r="AK81">
        <f t="shared" si="29"/>
        <v>0.34646258880882902</v>
      </c>
      <c r="AL81">
        <f t="shared" si="30"/>
        <v>1.3219870675476466</v>
      </c>
      <c r="AM81">
        <f t="shared" si="31"/>
        <v>0.77769811961844793</v>
      </c>
      <c r="AN81" s="227">
        <f t="shared" ref="AN81:AT90" si="75">$AU81+$AB$7*SIN(AO81)</f>
        <v>0.98258203802468147</v>
      </c>
      <c r="AO81" s="227">
        <f t="shared" si="75"/>
        <v>0.98256334413087987</v>
      </c>
      <c r="AP81" s="227">
        <f t="shared" si="75"/>
        <v>0.98246910730972292</v>
      </c>
      <c r="AQ81" s="227">
        <f t="shared" si="75"/>
        <v>0.98199425747241886</v>
      </c>
      <c r="AR81" s="227">
        <f t="shared" si="75"/>
        <v>0.97960665360891097</v>
      </c>
      <c r="AS81" s="227">
        <f t="shared" si="75"/>
        <v>0.96772767138484617</v>
      </c>
      <c r="AT81" s="227">
        <f t="shared" si="75"/>
        <v>0.91141004914549573</v>
      </c>
      <c r="AU81" s="227">
        <f t="shared" si="33"/>
        <v>0.68519436330105021</v>
      </c>
      <c r="AV81">
        <f t="shared" si="64"/>
        <v>-7.3559552372091542E-3</v>
      </c>
      <c r="AW81">
        <v>19000</v>
      </c>
      <c r="AX81">
        <f t="shared" si="65"/>
        <v>-2.3980626506195811E-3</v>
      </c>
      <c r="AY81">
        <f t="shared" si="66"/>
        <v>-7.3559552372091542E-3</v>
      </c>
      <c r="AZ81">
        <f t="shared" si="67"/>
        <v>4.9578925865895731E-3</v>
      </c>
      <c r="BA81">
        <f t="shared" si="68"/>
        <v>0.86220657306902948</v>
      </c>
      <c r="BB81">
        <f t="shared" si="69"/>
        <v>0.43637874885118633</v>
      </c>
      <c r="BC81">
        <f t="shared" si="70"/>
        <v>-1.9665113544622304</v>
      </c>
      <c r="BD81">
        <f t="shared" si="71"/>
        <v>-1.5015023916078585</v>
      </c>
      <c r="BE81">
        <f t="shared" si="74"/>
        <v>4.6799111882933762</v>
      </c>
      <c r="BF81">
        <f t="shared" si="74"/>
        <v>4.6799111882905482</v>
      </c>
      <c r="BG81">
        <f t="shared" si="74"/>
        <v>4.6799111885341524</v>
      </c>
      <c r="BH81">
        <f t="shared" si="74"/>
        <v>4.6799111675478819</v>
      </c>
      <c r="BI81">
        <f t="shared" si="74"/>
        <v>4.6799129755412583</v>
      </c>
      <c r="BJ81">
        <f t="shared" si="74"/>
        <v>4.6797575819650303</v>
      </c>
      <c r="BK81">
        <f t="shared" si="74"/>
        <v>4.698413637068751</v>
      </c>
      <c r="BL81">
        <f t="shared" si="72"/>
        <v>5.0371930889874363</v>
      </c>
    </row>
    <row r="82" spans="1:64" x14ac:dyDescent="0.2">
      <c r="A82" s="89" t="s">
        <v>178</v>
      </c>
      <c r="C82" s="242">
        <v>23394.894</v>
      </c>
      <c r="D82" s="243" t="s">
        <v>230</v>
      </c>
      <c r="E82">
        <f t="shared" si="13"/>
        <v>-37507.564414636436</v>
      </c>
      <c r="F82">
        <f t="shared" si="14"/>
        <v>-37507.5</v>
      </c>
      <c r="G82">
        <f t="shared" si="54"/>
        <v>-2.7721300000848714E-2</v>
      </c>
      <c r="I82">
        <f t="shared" si="59"/>
        <v>-2.7721300000848714E-2</v>
      </c>
      <c r="P82">
        <f t="shared" si="16"/>
        <v>-4.1248500418931688E-2</v>
      </c>
      <c r="Q82">
        <f t="shared" si="17"/>
        <v>1.8967667639897684E-2</v>
      </c>
      <c r="R82">
        <f t="shared" si="18"/>
        <v>-2.2280832779034004E-2</v>
      </c>
      <c r="S82" s="2">
        <f t="shared" si="35"/>
        <v>8376.3940000000002</v>
      </c>
      <c r="U82">
        <f t="shared" si="55"/>
        <v>2.9598683591640267E-5</v>
      </c>
      <c r="V82">
        <f t="shared" si="60"/>
        <v>0.1</v>
      </c>
      <c r="W82">
        <f t="shared" si="56"/>
        <v>2.959868359164027E-6</v>
      </c>
      <c r="Y82">
        <f>VLOOKUP(C82,'errors (2)'!C$21:E$370,3,FALSE)</f>
        <v>-37507.564414636436</v>
      </c>
      <c r="Z82">
        <f t="shared" si="21"/>
        <v>-37507.5</v>
      </c>
      <c r="AA82" s="227">
        <f t="shared" si="22"/>
        <v>-2.0710606167012466E-2</v>
      </c>
      <c r="AC82" s="227">
        <f t="shared" si="61"/>
        <v>1.4892842354562522E-3</v>
      </c>
      <c r="AD82" s="227"/>
      <c r="AF82" s="227">
        <f t="shared" si="57"/>
        <v>-7.0106938338362484E-3</v>
      </c>
      <c r="AG82" s="227">
        <f t="shared" si="58"/>
        <v>4.9149828031789602E-6</v>
      </c>
      <c r="AH82">
        <f t="shared" si="26"/>
        <v>-2.9210584236304966E-2</v>
      </c>
      <c r="AI82">
        <f t="shared" si="27"/>
        <v>1.0404099425569702</v>
      </c>
      <c r="AJ82">
        <f t="shared" si="28"/>
        <v>-0.16833601107488322</v>
      </c>
      <c r="AK82">
        <f t="shared" si="29"/>
        <v>0.35517901730504825</v>
      </c>
      <c r="AL82">
        <f t="shared" si="30"/>
        <v>1.457510007496315</v>
      </c>
      <c r="AM82">
        <f t="shared" si="31"/>
        <v>0.8926779377787013</v>
      </c>
      <c r="AN82" s="227">
        <f t="shared" si="75"/>
        <v>1.1015215297991454</v>
      </c>
      <c r="AO82" s="227">
        <f t="shared" si="75"/>
        <v>1.1015148608621042</v>
      </c>
      <c r="AP82" s="227">
        <f t="shared" si="75"/>
        <v>1.1014736108054581</v>
      </c>
      <c r="AQ82" s="227">
        <f t="shared" si="75"/>
        <v>1.1012185371461243</v>
      </c>
      <c r="AR82" s="227">
        <f t="shared" si="75"/>
        <v>1.0996441031617343</v>
      </c>
      <c r="AS82" s="227">
        <f t="shared" si="75"/>
        <v>1.0900315265373053</v>
      </c>
      <c r="AT82" s="227">
        <f t="shared" si="75"/>
        <v>1.0347818074188757</v>
      </c>
      <c r="AU82" s="227">
        <f t="shared" si="33"/>
        <v>0.78269599990437788</v>
      </c>
      <c r="AV82">
        <f t="shared" si="64"/>
        <v>-5.2385066169541757E-3</v>
      </c>
      <c r="AW82">
        <v>20000</v>
      </c>
      <c r="AX82">
        <f t="shared" si="65"/>
        <v>-4.6980272382078844E-3</v>
      </c>
      <c r="AY82">
        <f t="shared" si="66"/>
        <v>-5.2385066169541757E-3</v>
      </c>
      <c r="AZ82">
        <f t="shared" si="67"/>
        <v>5.4047937874629123E-4</v>
      </c>
      <c r="BA82">
        <f t="shared" si="68"/>
        <v>0.88581225851175116</v>
      </c>
      <c r="BB82">
        <f t="shared" si="69"/>
        <v>0.37183576115049188</v>
      </c>
      <c r="BC82">
        <f t="shared" si="70"/>
        <v>-1.8959270936060768</v>
      </c>
      <c r="BD82">
        <f t="shared" si="71"/>
        <v>-1.3923809877930096</v>
      </c>
      <c r="BE82">
        <f t="shared" ref="BE82:BK91" si="76">$BL82+$AB$7*SIN(BF82)</f>
        <v>4.7553432407936729</v>
      </c>
      <c r="BF82">
        <f t="shared" si="76"/>
        <v>4.7553432408248915</v>
      </c>
      <c r="BG82">
        <f t="shared" si="76"/>
        <v>4.7553432428586433</v>
      </c>
      <c r="BH82">
        <f t="shared" si="76"/>
        <v>4.7553433753490859</v>
      </c>
      <c r="BI82">
        <f t="shared" si="76"/>
        <v>4.755352005667131</v>
      </c>
      <c r="BJ82">
        <f t="shared" si="76"/>
        <v>4.7559104933277387</v>
      </c>
      <c r="BK82">
        <f t="shared" si="76"/>
        <v>4.7832450907774682</v>
      </c>
      <c r="BL82">
        <f t="shared" si="72"/>
        <v>5.1124839280633658</v>
      </c>
    </row>
    <row r="83" spans="1:64" x14ac:dyDescent="0.2">
      <c r="A83" s="89" t="s">
        <v>178</v>
      </c>
      <c r="C83" s="242">
        <v>23528.545999999998</v>
      </c>
      <c r="D83" s="243" t="s">
        <v>230</v>
      </c>
      <c r="E83">
        <f t="shared" si="13"/>
        <v>-37197.003763106906</v>
      </c>
      <c r="F83">
        <f t="shared" si="14"/>
        <v>-37197</v>
      </c>
      <c r="G83">
        <f t="shared" si="54"/>
        <v>-1.6194800009543542E-3</v>
      </c>
      <c r="I83">
        <f t="shared" si="59"/>
        <v>-1.6194800009543542E-3</v>
      </c>
      <c r="P83">
        <f t="shared" si="16"/>
        <v>-3.9744447764926409E-2</v>
      </c>
      <c r="Q83">
        <f t="shared" si="17"/>
        <v>1.7681219466785206E-2</v>
      </c>
      <c r="R83">
        <f t="shared" si="18"/>
        <v>-2.2063228298141203E-2</v>
      </c>
      <c r="S83" s="2">
        <f t="shared" si="35"/>
        <v>8510.0459999999985</v>
      </c>
      <c r="U83">
        <f t="shared" si="55"/>
        <v>4.1794684443873019E-4</v>
      </c>
      <c r="V83">
        <f t="shared" si="60"/>
        <v>0.1</v>
      </c>
      <c r="W83">
        <f t="shared" si="56"/>
        <v>4.1794684443873024E-5</v>
      </c>
      <c r="Y83">
        <f>VLOOKUP(C83,'errors (2)'!C$21:E$370,3,FALSE)</f>
        <v>-37197.003763106906</v>
      </c>
      <c r="Z83">
        <f t="shared" si="21"/>
        <v>-37197</v>
      </c>
      <c r="AA83" s="227">
        <f t="shared" si="22"/>
        <v>-2.0103850224615884E-2</v>
      </c>
      <c r="AC83" s="227">
        <f t="shared" si="61"/>
        <v>2.616959672729079E-2</v>
      </c>
      <c r="AD83" s="227"/>
      <c r="AF83" s="227">
        <f t="shared" si="57"/>
        <v>1.848437022366153E-2</v>
      </c>
      <c r="AG83" s="227">
        <f t="shared" si="58"/>
        <v>3.4167194256538501E-5</v>
      </c>
      <c r="AH83">
        <f t="shared" si="26"/>
        <v>-2.7789076728245144E-2</v>
      </c>
      <c r="AI83">
        <f t="shared" si="27"/>
        <v>1.0294745457899976</v>
      </c>
      <c r="AJ83">
        <f t="shared" si="28"/>
        <v>-0.13796041946293069</v>
      </c>
      <c r="AK83">
        <f t="shared" si="29"/>
        <v>0.35625320902654439</v>
      </c>
      <c r="AL83">
        <f t="shared" si="30"/>
        <v>1.4882495080753928</v>
      </c>
      <c r="AM83">
        <f t="shared" si="31"/>
        <v>0.92068186662332552</v>
      </c>
      <c r="AN83" s="227">
        <f t="shared" si="75"/>
        <v>1.1292608191190947</v>
      </c>
      <c r="AO83" s="227">
        <f t="shared" si="75"/>
        <v>1.1292558417441749</v>
      </c>
      <c r="AP83" s="227">
        <f t="shared" si="75"/>
        <v>1.1292232596391352</v>
      </c>
      <c r="AQ83" s="227">
        <f t="shared" si="75"/>
        <v>1.1290100312533846</v>
      </c>
      <c r="AR83" s="227">
        <f t="shared" si="75"/>
        <v>1.1276169578176201</v>
      </c>
      <c r="AS83" s="227">
        <f t="shared" si="75"/>
        <v>1.118614276088038</v>
      </c>
      <c r="AT83" s="227">
        <f t="shared" si="75"/>
        <v>1.0640153394141867</v>
      </c>
      <c r="AU83" s="227">
        <f t="shared" si="33"/>
        <v>0.80607380543745411</v>
      </c>
      <c r="AV83">
        <f t="shared" si="64"/>
        <v>-3.0376585319211967E-3</v>
      </c>
      <c r="AW83">
        <v>21000</v>
      </c>
      <c r="AX83">
        <f t="shared" si="65"/>
        <v>-7.0417916050686657E-3</v>
      </c>
      <c r="AY83">
        <f t="shared" si="66"/>
        <v>-3.0376585319211967E-3</v>
      </c>
      <c r="AZ83">
        <f t="shared" si="67"/>
        <v>-4.004133073147469E-3</v>
      </c>
      <c r="BA83">
        <f t="shared" si="68"/>
        <v>0.91138038307034686</v>
      </c>
      <c r="BB83">
        <f t="shared" si="69"/>
        <v>0.30160425532318641</v>
      </c>
      <c r="BC83">
        <f t="shared" si="70"/>
        <v>-1.8213161157940327</v>
      </c>
      <c r="BD83">
        <f t="shared" si="71"/>
        <v>-1.2881178377424574</v>
      </c>
      <c r="BE83">
        <f t="shared" si="76"/>
        <v>4.8328968305474884</v>
      </c>
      <c r="BF83">
        <f t="shared" si="76"/>
        <v>4.8328968365845126</v>
      </c>
      <c r="BG83">
        <f t="shared" si="76"/>
        <v>4.8328969770659116</v>
      </c>
      <c r="BH83">
        <f t="shared" si="76"/>
        <v>4.8329002460187018</v>
      </c>
      <c r="BI83">
        <f t="shared" si="76"/>
        <v>4.8329762884998981</v>
      </c>
      <c r="BJ83">
        <f t="shared" si="76"/>
        <v>4.8347319188270221</v>
      </c>
      <c r="BK83">
        <f t="shared" si="76"/>
        <v>4.8699420226354562</v>
      </c>
      <c r="BL83">
        <f t="shared" si="72"/>
        <v>5.1877747671392944</v>
      </c>
    </row>
    <row r="84" spans="1:64" x14ac:dyDescent="0.2">
      <c r="A84" s="89" t="s">
        <v>178</v>
      </c>
      <c r="C84" s="242">
        <v>23788.830999999998</v>
      </c>
      <c r="D84" s="243" t="s">
        <v>230</v>
      </c>
      <c r="E84">
        <f t="shared" si="13"/>
        <v>-36592.192168941729</v>
      </c>
      <c r="F84">
        <f t="shared" si="14"/>
        <v>-36592</v>
      </c>
      <c r="G84">
        <f t="shared" si="54"/>
        <v>-8.2701280000037514E-2</v>
      </c>
      <c r="I84">
        <f t="shared" si="59"/>
        <v>-8.2701280000037514E-2</v>
      </c>
      <c r="P84">
        <f t="shared" si="16"/>
        <v>-3.6773046558494227E-2</v>
      </c>
      <c r="Q84">
        <f t="shared" si="17"/>
        <v>1.5208926625622052E-2</v>
      </c>
      <c r="R84">
        <f t="shared" si="18"/>
        <v>-2.1564119932872175E-2</v>
      </c>
      <c r="S84" s="2">
        <f t="shared" si="35"/>
        <v>8770.3309999999983</v>
      </c>
      <c r="U84">
        <f t="shared" si="55"/>
        <v>3.7377523410781961E-3</v>
      </c>
      <c r="V84">
        <f t="shared" si="60"/>
        <v>0.1</v>
      </c>
      <c r="W84">
        <f t="shared" si="56"/>
        <v>3.7377523410781963E-4</v>
      </c>
      <c r="Y84">
        <f>VLOOKUP(C84,'errors (2)'!C$21:E$370,3,FALSE)</f>
        <v>-36592.192168941729</v>
      </c>
      <c r="Z84">
        <f t="shared" si="21"/>
        <v>-36592</v>
      </c>
      <c r="AA84" s="227">
        <f t="shared" si="22"/>
        <v>-1.8882107780291355E-2</v>
      </c>
      <c r="AC84" s="227">
        <f t="shared" si="61"/>
        <v>-5.769836832629837E-2</v>
      </c>
      <c r="AD84" s="227"/>
      <c r="AF84" s="227">
        <f t="shared" si="57"/>
        <v>-6.3819172219746159E-2</v>
      </c>
      <c r="AG84" s="227">
        <f t="shared" si="58"/>
        <v>4.0728867428136204E-4</v>
      </c>
      <c r="AH84">
        <f t="shared" si="26"/>
        <v>-2.5002911673739144E-2</v>
      </c>
      <c r="AI84">
        <f t="shared" si="27"/>
        <v>1.0087480450065112</v>
      </c>
      <c r="AJ84">
        <f t="shared" si="28"/>
        <v>-8.0243187351280096E-2</v>
      </c>
      <c r="AK84">
        <f t="shared" si="29"/>
        <v>0.35736335780239342</v>
      </c>
      <c r="AL84">
        <f t="shared" si="30"/>
        <v>1.5463218023480956</v>
      </c>
      <c r="AM84">
        <f t="shared" si="31"/>
        <v>0.97582016355863632</v>
      </c>
      <c r="AN84" s="227">
        <f t="shared" si="75"/>
        <v>1.1824804432050129</v>
      </c>
      <c r="AO84" s="227">
        <f t="shared" si="75"/>
        <v>1.1824777958597434</v>
      </c>
      <c r="AP84" s="227">
        <f t="shared" si="75"/>
        <v>1.1824582370684356</v>
      </c>
      <c r="AQ84" s="227">
        <f t="shared" si="75"/>
        <v>1.1823137641706927</v>
      </c>
      <c r="AR84" s="227">
        <f t="shared" si="75"/>
        <v>1.1812481764903684</v>
      </c>
      <c r="AS84" s="227">
        <f t="shared" si="75"/>
        <v>1.1734724909789429</v>
      </c>
      <c r="AT84" s="227">
        <f t="shared" si="75"/>
        <v>1.1205682481713324</v>
      </c>
      <c r="AU84" s="227">
        <f t="shared" si="33"/>
        <v>0.8516247630783913</v>
      </c>
      <c r="AV84">
        <f t="shared" si="64"/>
        <v>-7.5341098211021904E-4</v>
      </c>
      <c r="AW84">
        <v>22000</v>
      </c>
      <c r="AX84">
        <f t="shared" si="65"/>
        <v>-9.4112569993340632E-3</v>
      </c>
      <c r="AY84">
        <f t="shared" si="66"/>
        <v>-7.5341098211021904E-4</v>
      </c>
      <c r="AZ84">
        <f t="shared" si="67"/>
        <v>-8.6578460172238442E-3</v>
      </c>
      <c r="BA84">
        <f t="shared" si="68"/>
        <v>0.93902013031956122</v>
      </c>
      <c r="BB84">
        <f t="shared" si="69"/>
        <v>0.22532887513903049</v>
      </c>
      <c r="BC84">
        <f t="shared" si="70"/>
        <v>-1.7422218786718358</v>
      </c>
      <c r="BD84">
        <f t="shared" si="71"/>
        <v>-1.18800018791241</v>
      </c>
      <c r="BE84">
        <f t="shared" si="76"/>
        <v>4.9127461971415043</v>
      </c>
      <c r="BF84">
        <f t="shared" si="76"/>
        <v>4.9127462839944771</v>
      </c>
      <c r="BG84">
        <f t="shared" si="76"/>
        <v>4.9127475048032645</v>
      </c>
      <c r="BH84">
        <f t="shared" si="76"/>
        <v>4.912764663762978</v>
      </c>
      <c r="BI84">
        <f t="shared" si="76"/>
        <v>4.9130056866619034</v>
      </c>
      <c r="BJ84">
        <f t="shared" si="76"/>
        <v>4.9163615188209437</v>
      </c>
      <c r="BK84">
        <f t="shared" si="76"/>
        <v>4.9584398053434953</v>
      </c>
      <c r="BL84">
        <f t="shared" si="72"/>
        <v>5.2630656062152239</v>
      </c>
    </row>
    <row r="85" spans="1:64" x14ac:dyDescent="0.2">
      <c r="A85" s="89" t="s">
        <v>178</v>
      </c>
      <c r="C85" s="242">
        <v>24236.633999999998</v>
      </c>
      <c r="D85" s="243" t="s">
        <v>230</v>
      </c>
      <c r="E85">
        <f t="shared" ref="E85:E148" si="77">+(C85-C$7)/C$8</f>
        <v>-35551.654119104242</v>
      </c>
      <c r="F85">
        <f t="shared" ref="F85:F148" si="78">ROUND(2*E85,0)/2</f>
        <v>-35551.5</v>
      </c>
      <c r="G85">
        <f t="shared" ref="G85:G92" si="79">+C85-(C$7+F85*C$8)</f>
        <v>-6.6326259999186732E-2</v>
      </c>
      <c r="I85">
        <f t="shared" si="59"/>
        <v>-6.6326259999186732E-2</v>
      </c>
      <c r="P85">
        <f t="shared" ref="P85:P148" si="80">H$5*SIN(RADIANS(H$6*F85+H$7))</f>
        <v>-3.15469473929543E-2</v>
      </c>
      <c r="Q85">
        <f t="shared" ref="Q85:Q148" si="81">+H$2+H$3*$F85+H$4*$F85^2</f>
        <v>1.1063060027735563E-2</v>
      </c>
      <c r="R85">
        <f t="shared" ref="R85:R148" si="82">P85+Q85</f>
        <v>-2.0483887365218736E-2</v>
      </c>
      <c r="S85" s="2">
        <f t="shared" si="35"/>
        <v>9218.1339999999982</v>
      </c>
      <c r="U85">
        <f t="shared" ref="U85:U93" si="83">+(R85-G85)^2</f>
        <v>2.101523128711578E-3</v>
      </c>
      <c r="V85">
        <f t="shared" si="60"/>
        <v>0.1</v>
      </c>
      <c r="W85">
        <f t="shared" ref="W85:W92" si="84">V85*U85</f>
        <v>2.1015231287115782E-4</v>
      </c>
      <c r="Y85">
        <f>VLOOKUP(C85,'errors (2)'!C$21:E$370,3,FALSE)</f>
        <v>-35551.654119104242</v>
      </c>
      <c r="Z85">
        <f t="shared" ref="Z85:Z148" si="85">F85</f>
        <v>-35551.5</v>
      </c>
      <c r="AA85" s="227">
        <f t="shared" ref="AA85:AA148" si="86">AB$3+AB$4*Z85+AB$5*Z85^2+AH85</f>
        <v>-1.6683997183265131E-2</v>
      </c>
      <c r="AC85" s="227">
        <f t="shared" si="61"/>
        <v>-4.6140611335249555E-2</v>
      </c>
      <c r="AD85" s="227"/>
      <c r="AF85" s="227">
        <f t="shared" ref="AF85:AF93" si="87">+G85-AA85</f>
        <v>-4.9642262815921601E-2</v>
      </c>
      <c r="AG85" s="227">
        <f t="shared" ref="AG85:AG93" si="88">+(G85-AA85)^2*V85</f>
        <v>2.4643542574850322E-4</v>
      </c>
      <c r="AH85">
        <f t="shared" ref="AH85:AH148" si="89">$AB$6*($AB$11/AI85*AJ85+$AB$12)</f>
        <v>-2.0185648663937177E-2</v>
      </c>
      <c r="AI85">
        <f t="shared" ref="AI85:AI148" si="90">1+$AB$7*COS(AL85)</f>
        <v>0.97495873894296681</v>
      </c>
      <c r="AJ85">
        <f t="shared" ref="AJ85:AJ148" si="91">SIN(AL85+RADIANS($AB$9))</f>
        <v>1.425319189381757E-2</v>
      </c>
      <c r="AK85">
        <f t="shared" ref="AK85:AK148" si="92">$AB$7*SIN(AL85)</f>
        <v>0.3565922503867841</v>
      </c>
      <c r="AL85">
        <f t="shared" ref="AL85:AL148" si="93">2*ATAN(AM85)</f>
        <v>1.6409050286144427</v>
      </c>
      <c r="AM85">
        <f t="shared" ref="AM85:AM148" si="94">SQRT((1+$AB$7)/(1-$AB$7))*TAN(AN85/2)</f>
        <v>1.0726864532508529</v>
      </c>
      <c r="AN85" s="227">
        <f t="shared" si="75"/>
        <v>1.2715487248205373</v>
      </c>
      <c r="AO85" s="227">
        <f t="shared" si="75"/>
        <v>1.2715480201699063</v>
      </c>
      <c r="AP85" s="227">
        <f t="shared" si="75"/>
        <v>1.2715413336736801</v>
      </c>
      <c r="AQ85" s="227">
        <f t="shared" si="75"/>
        <v>1.2714778920913292</v>
      </c>
      <c r="AR85" s="227">
        <f t="shared" si="75"/>
        <v>1.2708766049936557</v>
      </c>
      <c r="AS85" s="227">
        <f t="shared" si="75"/>
        <v>1.2652346975992401</v>
      </c>
      <c r="AT85" s="227">
        <f t="shared" si="75"/>
        <v>1.2165127889336456</v>
      </c>
      <c r="AU85" s="227">
        <f t="shared" ref="AU85:AU148" si="95">RADIANS($AB$9)+$AB$18*(F85-AB$15)</f>
        <v>0.92996488113689502</v>
      </c>
      <c r="AV85">
        <f t="shared" si="64"/>
        <v>1.6142360324787504E-3</v>
      </c>
      <c r="AW85">
        <v>23000</v>
      </c>
      <c r="AX85">
        <f t="shared" si="65"/>
        <v>-1.1783688937802336E-2</v>
      </c>
      <c r="AY85">
        <f t="shared" si="66"/>
        <v>1.6142360324787504E-3</v>
      </c>
      <c r="AZ85">
        <f t="shared" si="67"/>
        <v>-1.3397924970281087E-2</v>
      </c>
      <c r="BA85">
        <f t="shared" si="68"/>
        <v>0.96881666243721298</v>
      </c>
      <c r="BB85">
        <f t="shared" si="69"/>
        <v>0.14271047410225504</v>
      </c>
      <c r="BC85">
        <f t="shared" si="70"/>
        <v>-1.6581406813215334</v>
      </c>
      <c r="BD85">
        <f t="shared" si="71"/>
        <v>-1.0913938335200688</v>
      </c>
      <c r="BE85">
        <f t="shared" si="76"/>
        <v>4.9950741103924221</v>
      </c>
      <c r="BF85">
        <f t="shared" si="76"/>
        <v>4.9950746353512709</v>
      </c>
      <c r="BG85">
        <f t="shared" si="76"/>
        <v>4.9950799000933461</v>
      </c>
      <c r="BH85">
        <f t="shared" si="76"/>
        <v>4.995132694211148</v>
      </c>
      <c r="BI85">
        <f t="shared" si="76"/>
        <v>4.9956615769743014</v>
      </c>
      <c r="BJ85">
        <f t="shared" si="76"/>
        <v>5.00090777484992</v>
      </c>
      <c r="BK85">
        <f t="shared" si="76"/>
        <v>5.048663607921835</v>
      </c>
      <c r="BL85">
        <f t="shared" si="72"/>
        <v>5.3383564452911525</v>
      </c>
    </row>
    <row r="86" spans="1:64" x14ac:dyDescent="0.2">
      <c r="A86" s="89" t="s">
        <v>178</v>
      </c>
      <c r="C86" s="242">
        <v>24241.644</v>
      </c>
      <c r="D86" s="243" t="s">
        <v>230</v>
      </c>
      <c r="E86">
        <f t="shared" si="77"/>
        <v>-35540.012625792027</v>
      </c>
      <c r="F86">
        <f t="shared" si="78"/>
        <v>-35540</v>
      </c>
      <c r="G86">
        <f t="shared" si="79"/>
        <v>-5.4335999993782025E-3</v>
      </c>
      <c r="I86">
        <f t="shared" si="59"/>
        <v>-5.4335999993782025E-3</v>
      </c>
      <c r="P86">
        <f t="shared" si="80"/>
        <v>-3.1488431186459033E-2</v>
      </c>
      <c r="Q86">
        <f t="shared" si="81"/>
        <v>1.1017987819798944E-2</v>
      </c>
      <c r="R86">
        <f t="shared" si="82"/>
        <v>-2.0470443366660089E-2</v>
      </c>
      <c r="S86" s="2">
        <f t="shared" si="35"/>
        <v>9223.1440000000002</v>
      </c>
      <c r="U86">
        <f t="shared" si="83"/>
        <v>2.2610665845216926E-4</v>
      </c>
      <c r="V86">
        <f t="shared" si="60"/>
        <v>0.1</v>
      </c>
      <c r="W86">
        <f t="shared" si="84"/>
        <v>2.2610665845216927E-5</v>
      </c>
      <c r="Y86">
        <f>VLOOKUP(C86,'errors (2)'!C$21:E$370,3,FALSE)</f>
        <v>-35540.012625792027</v>
      </c>
      <c r="Z86">
        <f t="shared" si="85"/>
        <v>-35540</v>
      </c>
      <c r="AA86" s="227">
        <f t="shared" si="86"/>
        <v>-1.6659155408177077E-2</v>
      </c>
      <c r="AC86" s="227">
        <f t="shared" si="61"/>
        <v>1.4698763508588356E-2</v>
      </c>
      <c r="AD86" s="227"/>
      <c r="AF86" s="227">
        <f t="shared" si="87"/>
        <v>1.1225555408798875E-2</v>
      </c>
      <c r="AG86" s="227">
        <f t="shared" si="88"/>
        <v>1.2601309423601369E-5</v>
      </c>
      <c r="AH86">
        <f t="shared" si="89"/>
        <v>-2.0132363507966558E-2</v>
      </c>
      <c r="AI86">
        <f t="shared" si="90"/>
        <v>0.97459859683906336</v>
      </c>
      <c r="AJ86">
        <f t="shared" si="91"/>
        <v>1.5263072781692501E-2</v>
      </c>
      <c r="AK86">
        <f t="shared" si="92"/>
        <v>0.35656677706804507</v>
      </c>
      <c r="AL86">
        <f t="shared" si="93"/>
        <v>1.6419150195405177</v>
      </c>
      <c r="AM86">
        <f t="shared" si="94"/>
        <v>1.0737731136262816</v>
      </c>
      <c r="AN86" s="227">
        <f t="shared" si="75"/>
        <v>1.2725163857644401</v>
      </c>
      <c r="AO86" s="227">
        <f t="shared" si="75"/>
        <v>1.2725156927895176</v>
      </c>
      <c r="AP86" s="227">
        <f t="shared" si="75"/>
        <v>1.2725090963913068</v>
      </c>
      <c r="AQ86" s="227">
        <f t="shared" si="75"/>
        <v>1.2724463126468299</v>
      </c>
      <c r="AR86" s="227">
        <f t="shared" si="75"/>
        <v>1.2718493846260075</v>
      </c>
      <c r="AS86" s="227">
        <f t="shared" si="75"/>
        <v>1.2662306680863271</v>
      </c>
      <c r="AT86" s="227">
        <f t="shared" si="75"/>
        <v>1.217563572757951</v>
      </c>
      <c r="AU86" s="227">
        <f t="shared" si="95"/>
        <v>0.93083072578626824</v>
      </c>
      <c r="AV86">
        <f t="shared" si="64"/>
        <v>4.0652825118457185E-3</v>
      </c>
      <c r="AW86">
        <v>24000</v>
      </c>
      <c r="AX86">
        <f t="shared" si="65"/>
        <v>-1.4130705714026505E-2</v>
      </c>
      <c r="AY86">
        <f t="shared" si="66"/>
        <v>4.0652825118457185E-3</v>
      </c>
      <c r="AZ86">
        <f t="shared" si="67"/>
        <v>-1.8195988225872223E-2</v>
      </c>
      <c r="BA86">
        <f t="shared" si="68"/>
        <v>1.0008126275399425</v>
      </c>
      <c r="BB86">
        <f t="shared" si="69"/>
        <v>5.3556117947913824E-2</v>
      </c>
      <c r="BC86">
        <f t="shared" si="70"/>
        <v>-1.5685230526856297</v>
      </c>
      <c r="BD86">
        <f t="shared" si="71"/>
        <v>-0.99772930586795361</v>
      </c>
      <c r="BE86">
        <f t="shared" si="76"/>
        <v>5.0800691152751769</v>
      </c>
      <c r="BF86">
        <f t="shared" si="76"/>
        <v>5.0800711294074947</v>
      </c>
      <c r="BG86">
        <f t="shared" si="76"/>
        <v>5.0800868040043818</v>
      </c>
      <c r="BH86">
        <f t="shared" si="76"/>
        <v>5.080208766747405</v>
      </c>
      <c r="BI86">
        <f t="shared" si="76"/>
        <v>5.0811564334915467</v>
      </c>
      <c r="BJ86">
        <f t="shared" si="76"/>
        <v>5.0884422834401262</v>
      </c>
      <c r="BK86">
        <f t="shared" si="76"/>
        <v>5.1405288197050201</v>
      </c>
      <c r="BL86">
        <f t="shared" si="72"/>
        <v>5.413647284367082</v>
      </c>
    </row>
    <row r="87" spans="1:64" x14ac:dyDescent="0.2">
      <c r="A87" s="89" t="s">
        <v>178</v>
      </c>
      <c r="C87" s="242">
        <v>24483.932000000001</v>
      </c>
      <c r="D87" s="243" t="s">
        <v>230</v>
      </c>
      <c r="E87">
        <f t="shared" si="77"/>
        <v>-34977.019785147757</v>
      </c>
      <c r="F87">
        <f t="shared" si="78"/>
        <v>-34977</v>
      </c>
      <c r="G87">
        <f t="shared" si="79"/>
        <v>-8.5146799974609166E-3</v>
      </c>
      <c r="I87">
        <f t="shared" si="59"/>
        <v>-8.5146799974609166E-3</v>
      </c>
      <c r="P87">
        <f t="shared" si="80"/>
        <v>-2.8605143288628846E-2</v>
      </c>
      <c r="Q87">
        <f t="shared" si="81"/>
        <v>8.831446844036292E-3</v>
      </c>
      <c r="R87">
        <f t="shared" si="82"/>
        <v>-1.9773696444592554E-2</v>
      </c>
      <c r="S87" s="2">
        <f t="shared" ref="S87:S150" si="96">+C87-15018.5</f>
        <v>9465.4320000000007</v>
      </c>
      <c r="U87">
        <f t="shared" si="83"/>
        <v>1.2676545135678071E-4</v>
      </c>
      <c r="V87">
        <f t="shared" si="60"/>
        <v>0.1</v>
      </c>
      <c r="W87">
        <f t="shared" si="84"/>
        <v>1.2676545135678072E-5</v>
      </c>
      <c r="Y87">
        <f>VLOOKUP(C87,'errors (2)'!C$21:E$370,3,FALSE)</f>
        <v>-34977.019785147757</v>
      </c>
      <c r="Z87">
        <f t="shared" si="85"/>
        <v>-34977</v>
      </c>
      <c r="AA87" s="227">
        <f t="shared" si="86"/>
        <v>-1.5431569499369961E-2</v>
      </c>
      <c r="AC87" s="227">
        <f t="shared" si="61"/>
        <v>9.0110961145802373E-3</v>
      </c>
      <c r="AD87" s="227"/>
      <c r="AF87" s="227">
        <f t="shared" si="87"/>
        <v>6.9168895019090446E-3</v>
      </c>
      <c r="AG87" s="227">
        <f t="shared" si="88"/>
        <v>4.784336038161955E-6</v>
      </c>
      <c r="AH87">
        <f t="shared" si="89"/>
        <v>-1.7525776112041154E-2</v>
      </c>
      <c r="AI87">
        <f t="shared" si="90"/>
        <v>0.95732380623405433</v>
      </c>
      <c r="AJ87">
        <f t="shared" si="91"/>
        <v>6.3770939168623725E-2</v>
      </c>
      <c r="AK87">
        <f t="shared" si="92"/>
        <v>0.35491384909142226</v>
      </c>
      <c r="AL87">
        <f t="shared" si="93"/>
        <v>1.6904655957664176</v>
      </c>
      <c r="AM87">
        <f t="shared" si="94"/>
        <v>1.1274471538865709</v>
      </c>
      <c r="AN87" s="227">
        <f t="shared" si="75"/>
        <v>1.3194583263970778</v>
      </c>
      <c r="AO87" s="227">
        <f t="shared" si="75"/>
        <v>1.3194580415526052</v>
      </c>
      <c r="AP87" s="227">
        <f t="shared" si="75"/>
        <v>1.3194548375824207</v>
      </c>
      <c r="AQ87" s="227">
        <f t="shared" si="75"/>
        <v>1.3194188016343777</v>
      </c>
      <c r="AR87" s="227">
        <f t="shared" si="75"/>
        <v>1.3190138429677656</v>
      </c>
      <c r="AS87" s="227">
        <f t="shared" si="75"/>
        <v>1.3145061288807318</v>
      </c>
      <c r="AT87" s="227">
        <f t="shared" si="75"/>
        <v>1.2687407606221326</v>
      </c>
      <c r="AU87" s="227">
        <f t="shared" si="95"/>
        <v>0.97321946818601646</v>
      </c>
      <c r="AV87">
        <f t="shared" si="64"/>
        <v>6.5997284559906853E-3</v>
      </c>
      <c r="AW87">
        <v>25000</v>
      </c>
      <c r="AX87">
        <f t="shared" si="65"/>
        <v>-1.6417122484903256E-2</v>
      </c>
      <c r="AY87">
        <f t="shared" si="66"/>
        <v>6.5997284559906853E-3</v>
      </c>
      <c r="AZ87">
        <f t="shared" si="67"/>
        <v>-2.3016850940893941E-2</v>
      </c>
      <c r="BA87">
        <f t="shared" si="68"/>
        <v>1.0349819036872516</v>
      </c>
      <c r="BB87">
        <f t="shared" si="69"/>
        <v>-4.2148929020545588E-2</v>
      </c>
      <c r="BC87">
        <f t="shared" si="70"/>
        <v>-1.4727798806811851</v>
      </c>
      <c r="BD87">
        <f t="shared" si="71"/>
        <v>-0.90649137047631501</v>
      </c>
      <c r="BE87">
        <f t="shared" si="76"/>
        <v>5.1679208973666659</v>
      </c>
      <c r="BF87">
        <f t="shared" si="76"/>
        <v>5.1679266829875603</v>
      </c>
      <c r="BG87">
        <f t="shared" si="76"/>
        <v>5.1679634700349801</v>
      </c>
      <c r="BH87">
        <f t="shared" si="76"/>
        <v>5.1681973106605055</v>
      </c>
      <c r="BI87">
        <f t="shared" si="76"/>
        <v>5.1696811429142091</v>
      </c>
      <c r="BJ87">
        <f t="shared" si="76"/>
        <v>5.178994578413449</v>
      </c>
      <c r="BK87">
        <f t="shared" si="76"/>
        <v>5.2339415297487069</v>
      </c>
      <c r="BL87">
        <f t="shared" si="72"/>
        <v>5.4889381234430106</v>
      </c>
    </row>
    <row r="88" spans="1:64" x14ac:dyDescent="0.2">
      <c r="A88" s="89" t="s">
        <v>178</v>
      </c>
      <c r="C88" s="242">
        <v>24513.852999999999</v>
      </c>
      <c r="D88" s="243" t="s">
        <v>230</v>
      </c>
      <c r="E88">
        <f t="shared" si="77"/>
        <v>-34907.493812813525</v>
      </c>
      <c r="F88">
        <f t="shared" si="78"/>
        <v>-34907.5</v>
      </c>
      <c r="G88">
        <f t="shared" si="79"/>
        <v>2.6627000006556045E-3</v>
      </c>
      <c r="I88">
        <f t="shared" si="59"/>
        <v>2.6627000006556045E-3</v>
      </c>
      <c r="P88">
        <f t="shared" si="80"/>
        <v>-2.824678466041548E-2</v>
      </c>
      <c r="Q88">
        <f t="shared" si="81"/>
        <v>8.564250762774242E-3</v>
      </c>
      <c r="R88">
        <f t="shared" si="82"/>
        <v>-1.9682533897641238E-2</v>
      </c>
      <c r="S88" s="2">
        <f t="shared" si="96"/>
        <v>9495.3529999999992</v>
      </c>
      <c r="U88">
        <f t="shared" si="83"/>
        <v>4.9930947796959432E-4</v>
      </c>
      <c r="V88">
        <f t="shared" si="60"/>
        <v>0.1</v>
      </c>
      <c r="W88">
        <f t="shared" si="84"/>
        <v>4.9930947796959438E-5</v>
      </c>
      <c r="Y88">
        <f>VLOOKUP(C88,'errors (2)'!C$21:E$370,3,FALSE)</f>
        <v>-34907.493812813525</v>
      </c>
      <c r="Z88">
        <f t="shared" si="85"/>
        <v>-34907.5</v>
      </c>
      <c r="AA88" s="227">
        <f t="shared" si="86"/>
        <v>-1.5278637632543668E-2</v>
      </c>
      <c r="AC88" s="227">
        <f t="shared" si="61"/>
        <v>1.9867145336442155E-2</v>
      </c>
      <c r="AD88" s="227"/>
      <c r="AF88" s="227">
        <f t="shared" si="87"/>
        <v>1.7941337633199272E-2</v>
      </c>
      <c r="AG88" s="227">
        <f t="shared" si="88"/>
        <v>3.2189159606845243E-5</v>
      </c>
      <c r="AH88">
        <f t="shared" si="89"/>
        <v>-1.720444533578655E-2</v>
      </c>
      <c r="AI88">
        <f t="shared" si="90"/>
        <v>0.95523965086682849</v>
      </c>
      <c r="AJ88">
        <f t="shared" si="91"/>
        <v>6.963224193574187E-2</v>
      </c>
      <c r="AK88">
        <f t="shared" si="92"/>
        <v>0.35465703001169174</v>
      </c>
      <c r="AL88">
        <f t="shared" si="93"/>
        <v>1.6963399895308104</v>
      </c>
      <c r="AM88">
        <f t="shared" si="94"/>
        <v>1.134140113864422</v>
      </c>
      <c r="AN88" s="227">
        <f t="shared" si="75"/>
        <v>1.3251953835526769</v>
      </c>
      <c r="AO88" s="227">
        <f t="shared" si="75"/>
        <v>1.3251951310623624</v>
      </c>
      <c r="AP88" s="227">
        <f t="shared" si="75"/>
        <v>1.3251922260596598</v>
      </c>
      <c r="AQ88" s="227">
        <f t="shared" si="75"/>
        <v>1.3251588052558558</v>
      </c>
      <c r="AR88" s="227">
        <f t="shared" si="75"/>
        <v>1.324774633285889</v>
      </c>
      <c r="AS88" s="227">
        <f t="shared" si="75"/>
        <v>1.3204000476479276</v>
      </c>
      <c r="AT88" s="227">
        <f t="shared" si="75"/>
        <v>1.2750218657139996</v>
      </c>
      <c r="AU88" s="227">
        <f t="shared" si="95"/>
        <v>0.97845218150179347</v>
      </c>
      <c r="AV88">
        <f t="shared" si="64"/>
        <v>9.2175738649136439E-3</v>
      </c>
      <c r="AW88">
        <v>26000</v>
      </c>
      <c r="AX88">
        <f t="shared" si="65"/>
        <v>-1.8599685703660485E-2</v>
      </c>
      <c r="AY88">
        <f t="shared" si="66"/>
        <v>9.2175738649136439E-3</v>
      </c>
      <c r="AZ88">
        <f t="shared" si="67"/>
        <v>-2.7817259568574129E-2</v>
      </c>
      <c r="BA88">
        <f t="shared" si="68"/>
        <v>1.0711936537758626</v>
      </c>
      <c r="BB88">
        <f t="shared" si="69"/>
        <v>-0.14414135086942342</v>
      </c>
      <c r="BC88">
        <f t="shared" si="70"/>
        <v>-1.3702960924961174</v>
      </c>
      <c r="BD88">
        <f t="shared" si="71"/>
        <v>-0.81721157006727962</v>
      </c>
      <c r="BE88">
        <f t="shared" si="76"/>
        <v>5.2588129641767134</v>
      </c>
      <c r="BF88">
        <f t="shared" si="76"/>
        <v>5.2588264664380047</v>
      </c>
      <c r="BG88">
        <f t="shared" si="76"/>
        <v>5.2588991493314055</v>
      </c>
      <c r="BH88">
        <f t="shared" si="76"/>
        <v>5.259290253444604</v>
      </c>
      <c r="BI88">
        <f t="shared" si="76"/>
        <v>5.2613904742426874</v>
      </c>
      <c r="BJ88">
        <f t="shared" si="76"/>
        <v>5.2725477319468563</v>
      </c>
      <c r="BK88">
        <f t="shared" si="76"/>
        <v>5.3287990589321934</v>
      </c>
      <c r="BL88">
        <f t="shared" si="72"/>
        <v>5.5642289625189401</v>
      </c>
    </row>
    <row r="89" spans="1:64" x14ac:dyDescent="0.2">
      <c r="A89" s="89" t="s">
        <v>178</v>
      </c>
      <c r="C89" s="242">
        <v>24538.781999999999</v>
      </c>
      <c r="D89" s="243" t="s">
        <v>230</v>
      </c>
      <c r="E89">
        <f t="shared" si="77"/>
        <v>-34849.567508067019</v>
      </c>
      <c r="F89">
        <f t="shared" si="78"/>
        <v>-34849.5</v>
      </c>
      <c r="G89">
        <f t="shared" si="79"/>
        <v>-2.90525800010073E-2</v>
      </c>
      <c r="I89">
        <f t="shared" si="59"/>
        <v>-2.90525800010073E-2</v>
      </c>
      <c r="P89">
        <f t="shared" si="80"/>
        <v>-2.7947330622521093E-2</v>
      </c>
      <c r="Q89">
        <f t="shared" si="81"/>
        <v>8.3417251081702865E-3</v>
      </c>
      <c r="R89">
        <f t="shared" si="82"/>
        <v>-1.9605605514350807E-2</v>
      </c>
      <c r="S89" s="2">
        <f t="shared" si="96"/>
        <v>9520.2819999999992</v>
      </c>
      <c r="U89">
        <f t="shared" si="83"/>
        <v>8.9245326951538709E-5</v>
      </c>
      <c r="V89">
        <f t="shared" si="60"/>
        <v>0.1</v>
      </c>
      <c r="W89">
        <f t="shared" si="84"/>
        <v>8.9245326951538716E-6</v>
      </c>
      <c r="Y89">
        <f>VLOOKUP(C89,'errors (2)'!C$21:E$370,3,FALSE)</f>
        <v>-34849.567508067019</v>
      </c>
      <c r="Z89">
        <f t="shared" si="85"/>
        <v>-34849.5</v>
      </c>
      <c r="AA89" s="227">
        <f t="shared" si="86"/>
        <v>-1.5150804902664447E-2</v>
      </c>
      <c r="AC89" s="227">
        <f t="shared" si="61"/>
        <v>-1.2116193367260136E-2</v>
      </c>
      <c r="AD89" s="227"/>
      <c r="AF89" s="227">
        <f t="shared" si="87"/>
        <v>-1.3901775098342853E-2</v>
      </c>
      <c r="AG89" s="227">
        <f t="shared" si="88"/>
        <v>1.9325935088490545E-5</v>
      </c>
      <c r="AH89">
        <f t="shared" si="89"/>
        <v>-1.6936386633747164E-2</v>
      </c>
      <c r="AI89">
        <f t="shared" si="90"/>
        <v>0.95350846002438905</v>
      </c>
      <c r="AJ89">
        <f t="shared" si="91"/>
        <v>7.4502374275846509E-2</v>
      </c>
      <c r="AK89">
        <f t="shared" si="92"/>
        <v>0.35443424566756182</v>
      </c>
      <c r="AL89">
        <f t="shared" si="93"/>
        <v>1.7012228232708888</v>
      </c>
      <c r="AM89">
        <f t="shared" si="94"/>
        <v>1.1397373706986806</v>
      </c>
      <c r="AN89" s="227">
        <f t="shared" si="75"/>
        <v>1.3299735934538957</v>
      </c>
      <c r="AO89" s="227">
        <f t="shared" si="75"/>
        <v>1.3299733656037174</v>
      </c>
      <c r="AP89" s="227">
        <f t="shared" si="75"/>
        <v>1.3299706931202531</v>
      </c>
      <c r="AQ89" s="227">
        <f t="shared" si="75"/>
        <v>1.3299393493954788</v>
      </c>
      <c r="AR89" s="227">
        <f t="shared" si="75"/>
        <v>1.3295720384421186</v>
      </c>
      <c r="AS89" s="227">
        <f t="shared" si="75"/>
        <v>1.3253077514501206</v>
      </c>
      <c r="AT89" s="227">
        <f t="shared" si="75"/>
        <v>1.2802574363603887</v>
      </c>
      <c r="AU89" s="227">
        <f t="shared" si="95"/>
        <v>0.98281905016819726</v>
      </c>
      <c r="AV89">
        <f t="shared" si="64"/>
        <v>1.1918818738614601E-2</v>
      </c>
      <c r="AW89">
        <v>27000</v>
      </c>
      <c r="AX89">
        <f t="shared" si="65"/>
        <v>-2.0625784304820271E-2</v>
      </c>
      <c r="AY89">
        <f t="shared" si="66"/>
        <v>1.1918818738614601E-2</v>
      </c>
      <c r="AZ89">
        <f t="shared" si="67"/>
        <v>-3.2544603043434872E-2</v>
      </c>
      <c r="BA89">
        <f t="shared" si="68"/>
        <v>1.1091653834980026</v>
      </c>
      <c r="BB89">
        <f t="shared" si="69"/>
        <v>-0.25174758728731977</v>
      </c>
      <c r="BC89">
        <f t="shared" si="70"/>
        <v>-1.2604557222396189</v>
      </c>
      <c r="BD89">
        <f t="shared" si="71"/>
        <v>-0.72946378121712618</v>
      </c>
      <c r="BE89">
        <f t="shared" si="76"/>
        <v>5.3529116346107894</v>
      </c>
      <c r="BF89">
        <f t="shared" si="76"/>
        <v>5.3529384162189491</v>
      </c>
      <c r="BG89">
        <f t="shared" si="76"/>
        <v>5.353063765903479</v>
      </c>
      <c r="BH89">
        <f t="shared" si="76"/>
        <v>5.3536501775684338</v>
      </c>
      <c r="BI89">
        <f t="shared" si="76"/>
        <v>5.3563874395316242</v>
      </c>
      <c r="BJ89">
        <f t="shared" si="76"/>
        <v>5.3690349767337819</v>
      </c>
      <c r="BK89">
        <f t="shared" si="76"/>
        <v>5.4249905417417059</v>
      </c>
      <c r="BL89">
        <f t="shared" si="72"/>
        <v>5.6395198015948687</v>
      </c>
    </row>
    <row r="90" spans="1:64" x14ac:dyDescent="0.2">
      <c r="A90" s="89" t="s">
        <v>178</v>
      </c>
      <c r="C90" s="242">
        <v>24554.712</v>
      </c>
      <c r="D90" s="243" t="s">
        <v>230</v>
      </c>
      <c r="E90">
        <f t="shared" si="77"/>
        <v>-34812.551741906653</v>
      </c>
      <c r="F90">
        <f t="shared" si="78"/>
        <v>-34812.5</v>
      </c>
      <c r="G90">
        <f t="shared" si="79"/>
        <v>-2.2267500000452856E-2</v>
      </c>
      <c r="I90">
        <f t="shared" si="59"/>
        <v>-2.2267500000452856E-2</v>
      </c>
      <c r="P90">
        <f t="shared" si="80"/>
        <v>-2.7756115062480984E-2</v>
      </c>
      <c r="Q90">
        <f t="shared" si="81"/>
        <v>8.1999868438477203E-3</v>
      </c>
      <c r="R90">
        <f t="shared" si="82"/>
        <v>-1.9556128218633263E-2</v>
      </c>
      <c r="S90" s="2">
        <f t="shared" si="96"/>
        <v>9536.2119999999995</v>
      </c>
      <c r="U90">
        <f t="shared" si="83"/>
        <v>7.3515369392475506E-6</v>
      </c>
      <c r="V90">
        <f t="shared" si="60"/>
        <v>0.1</v>
      </c>
      <c r="W90">
        <f t="shared" si="84"/>
        <v>7.3515369392475512E-7</v>
      </c>
      <c r="Y90">
        <f>VLOOKUP(C90,'errors (2)'!C$21:E$370,3,FALSE)</f>
        <v>-34812.551741906653</v>
      </c>
      <c r="Z90">
        <f t="shared" si="85"/>
        <v>-34812.5</v>
      </c>
      <c r="AA90" s="227">
        <f t="shared" si="86"/>
        <v>-1.5069161508734285E-2</v>
      </c>
      <c r="AC90" s="227">
        <f t="shared" si="61"/>
        <v>-5.5020646855579967E-3</v>
      </c>
      <c r="AD90" s="227"/>
      <c r="AF90" s="227">
        <f t="shared" si="87"/>
        <v>-7.1983384917185707E-3</v>
      </c>
      <c r="AG90" s="227">
        <f t="shared" si="88"/>
        <v>5.1816077041357189E-6</v>
      </c>
      <c r="AH90">
        <f t="shared" si="89"/>
        <v>-1.6765435314894859E-2</v>
      </c>
      <c r="AI90">
        <f t="shared" si="90"/>
        <v>0.95240792754345782</v>
      </c>
      <c r="AJ90">
        <f t="shared" si="91"/>
        <v>7.7599056312318893E-2</v>
      </c>
      <c r="AK90">
        <f t="shared" si="92"/>
        <v>0.35428814887112531</v>
      </c>
      <c r="AL90">
        <f t="shared" si="93"/>
        <v>1.7043285007684179</v>
      </c>
      <c r="AM90">
        <f t="shared" si="94"/>
        <v>1.14331368129108</v>
      </c>
      <c r="AN90" s="227">
        <f t="shared" si="75"/>
        <v>1.3330172407459411</v>
      </c>
      <c r="AO90" s="227">
        <f t="shared" si="75"/>
        <v>1.3330170275591513</v>
      </c>
      <c r="AP90" s="227">
        <f t="shared" si="75"/>
        <v>1.333014495673758</v>
      </c>
      <c r="AQ90" s="227">
        <f t="shared" si="75"/>
        <v>1.332984428085789</v>
      </c>
      <c r="AR90" s="227">
        <f t="shared" si="75"/>
        <v>1.3326276429848736</v>
      </c>
      <c r="AS90" s="227">
        <f t="shared" si="75"/>
        <v>1.3284333242764399</v>
      </c>
      <c r="AT90" s="227">
        <f t="shared" si="75"/>
        <v>1.2835944070968455</v>
      </c>
      <c r="AU90" s="227">
        <f t="shared" si="95"/>
        <v>0.98560481121400656</v>
      </c>
      <c r="AV90">
        <f t="shared" si="64"/>
        <v>1.4703463077093554E-2</v>
      </c>
      <c r="AW90">
        <v>28000</v>
      </c>
      <c r="AX90">
        <f t="shared" si="65"/>
        <v>-2.2432310540784595E-2</v>
      </c>
      <c r="AY90">
        <f t="shared" si="66"/>
        <v>1.4703463077093554E-2</v>
      </c>
      <c r="AZ90">
        <f t="shared" si="67"/>
        <v>-3.7135773617878148E-2</v>
      </c>
      <c r="BA90">
        <f t="shared" si="68"/>
        <v>1.1484056547735506</v>
      </c>
      <c r="BB90">
        <f t="shared" si="69"/>
        <v>-0.3637199091610635</v>
      </c>
      <c r="BC90">
        <f t="shared" si="70"/>
        <v>-1.142683078688443</v>
      </c>
      <c r="BD90">
        <f t="shared" si="71"/>
        <v>-0.64286288003759839</v>
      </c>
      <c r="BE90">
        <f t="shared" si="76"/>
        <v>5.4503502617361654</v>
      </c>
      <c r="BF90">
        <f t="shared" si="76"/>
        <v>5.4503965937438963</v>
      </c>
      <c r="BG90">
        <f t="shared" si="76"/>
        <v>5.4505892127759914</v>
      </c>
      <c r="BH90">
        <f t="shared" si="76"/>
        <v>5.4513895635260283</v>
      </c>
      <c r="BI90">
        <f t="shared" si="76"/>
        <v>5.4547076030602284</v>
      </c>
      <c r="BJ90">
        <f t="shared" si="76"/>
        <v>5.4683375694453469</v>
      </c>
      <c r="BK90">
        <f t="shared" si="76"/>
        <v>5.5223975544380783</v>
      </c>
      <c r="BL90">
        <f t="shared" si="72"/>
        <v>5.7148106406707981</v>
      </c>
    </row>
    <row r="91" spans="1:64" x14ac:dyDescent="0.2">
      <c r="A91" s="89" t="s">
        <v>178</v>
      </c>
      <c r="C91" s="242">
        <v>24616.542000000001</v>
      </c>
      <c r="D91" s="243" t="s">
        <v>230</v>
      </c>
      <c r="E91">
        <f t="shared" si="77"/>
        <v>-34668.880378335052</v>
      </c>
      <c r="F91">
        <f t="shared" si="78"/>
        <v>-34669</v>
      </c>
      <c r="G91">
        <f t="shared" si="79"/>
        <v>5.148004000147921E-2</v>
      </c>
      <c r="I91">
        <f t="shared" si="59"/>
        <v>5.148004000147921E-2</v>
      </c>
      <c r="P91">
        <f t="shared" si="80"/>
        <v>-2.7013168912642216E-2</v>
      </c>
      <c r="Q91">
        <f t="shared" si="81"/>
        <v>7.6518768557085753E-3</v>
      </c>
      <c r="R91">
        <f t="shared" si="82"/>
        <v>-1.9361292056933641E-2</v>
      </c>
      <c r="S91" s="2">
        <f t="shared" si="96"/>
        <v>9598.0420000000013</v>
      </c>
      <c r="U91">
        <f t="shared" si="83"/>
        <v>5.018494327810312E-3</v>
      </c>
      <c r="V91">
        <f t="shared" si="60"/>
        <v>0.1</v>
      </c>
      <c r="W91">
        <f t="shared" si="84"/>
        <v>5.0184943278103124E-4</v>
      </c>
      <c r="Y91">
        <f>VLOOKUP(C91,'errors (2)'!C$21:E$370,3,FALSE)</f>
        <v>-34668.880378335052</v>
      </c>
      <c r="Z91">
        <f t="shared" si="85"/>
        <v>-34669</v>
      </c>
      <c r="AA91" s="227">
        <f t="shared" si="86"/>
        <v>-1.4751850133153711E-2</v>
      </c>
      <c r="AC91" s="227">
        <f t="shared" si="61"/>
        <v>6.7582874111801042E-2</v>
      </c>
      <c r="AD91" s="227"/>
      <c r="AF91" s="227">
        <f t="shared" si="87"/>
        <v>6.6231890134632918E-2</v>
      </c>
      <c r="AG91" s="227">
        <f t="shared" si="88"/>
        <v>4.3866632708060852E-4</v>
      </c>
      <c r="AH91">
        <f t="shared" si="89"/>
        <v>-1.6102834110321835E-2</v>
      </c>
      <c r="AI91">
        <f t="shared" si="90"/>
        <v>0.94816795127801223</v>
      </c>
      <c r="AJ91">
        <f t="shared" si="91"/>
        <v>8.9534602842217217E-2</v>
      </c>
      <c r="AK91">
        <f t="shared" si="92"/>
        <v>0.35369271481968478</v>
      </c>
      <c r="AL91">
        <f t="shared" si="93"/>
        <v>1.7163060153978444</v>
      </c>
      <c r="AM91">
        <f t="shared" si="94"/>
        <v>1.157226165084456</v>
      </c>
      <c r="AN91" s="227">
        <f t="shared" ref="AN91:AT100" si="97">$AU91+$AB$7*SIN(AO91)</f>
        <v>1.3447885355349423</v>
      </c>
      <c r="AO91" s="227">
        <f t="shared" si="97"/>
        <v>1.3447883721130609</v>
      </c>
      <c r="AP91" s="227">
        <f t="shared" si="97"/>
        <v>1.3447863320291575</v>
      </c>
      <c r="AQ91" s="227">
        <f t="shared" si="97"/>
        <v>1.3447608660794192</v>
      </c>
      <c r="AR91" s="227">
        <f t="shared" si="97"/>
        <v>1.3444432168209299</v>
      </c>
      <c r="AS91" s="227">
        <f t="shared" si="97"/>
        <v>1.3405172086216433</v>
      </c>
      <c r="AT91" s="227">
        <f t="shared" si="97"/>
        <v>1.2965145268429543</v>
      </c>
      <c r="AU91" s="227">
        <f t="shared" si="95"/>
        <v>0.99640904662140262</v>
      </c>
      <c r="AV91">
        <f t="shared" si="64"/>
        <v>1.7571506880350501E-2</v>
      </c>
      <c r="AW91">
        <v>29000</v>
      </c>
      <c r="AX91">
        <f t="shared" si="65"/>
        <v>-2.3944971924322205E-2</v>
      </c>
      <c r="AY91">
        <f t="shared" si="66"/>
        <v>1.7571506880350501E-2</v>
      </c>
      <c r="AZ91">
        <f t="shared" si="67"/>
        <v>-4.1516478804672706E-2</v>
      </c>
      <c r="BA91">
        <f t="shared" si="68"/>
        <v>1.188151352000272</v>
      </c>
      <c r="BB91">
        <f t="shared" si="69"/>
        <v>-0.47805286158784521</v>
      </c>
      <c r="BC91">
        <f t="shared" si="70"/>
        <v>-1.0165047895538026</v>
      </c>
      <c r="BD91">
        <f t="shared" si="71"/>
        <v>-0.55706655424434681</v>
      </c>
      <c r="BE91">
        <f t="shared" si="76"/>
        <v>5.5512078995961929</v>
      </c>
      <c r="BF91">
        <f t="shared" si="76"/>
        <v>5.5512788107186912</v>
      </c>
      <c r="BG91">
        <f t="shared" si="76"/>
        <v>5.5515454393114503</v>
      </c>
      <c r="BH91">
        <f t="shared" si="76"/>
        <v>5.5525474026944526</v>
      </c>
      <c r="BI91">
        <f t="shared" si="76"/>
        <v>5.556304673128567</v>
      </c>
      <c r="BJ91">
        <f t="shared" si="76"/>
        <v>5.5702840790337147</v>
      </c>
      <c r="BK91">
        <f t="shared" si="76"/>
        <v>5.6208947860495702</v>
      </c>
      <c r="BL91">
        <f t="shared" si="72"/>
        <v>5.7901014797467267</v>
      </c>
    </row>
    <row r="92" spans="1:64" x14ac:dyDescent="0.2">
      <c r="A92" s="89" t="s">
        <v>178</v>
      </c>
      <c r="C92" s="242">
        <v>24616.581999999999</v>
      </c>
      <c r="D92" s="243" t="s">
        <v>230</v>
      </c>
      <c r="E92">
        <f t="shared" si="77"/>
        <v>-34668.787432280667</v>
      </c>
      <c r="F92">
        <f t="shared" si="78"/>
        <v>-34669</v>
      </c>
      <c r="G92">
        <f t="shared" si="79"/>
        <v>9.1480039998714346E-2</v>
      </c>
      <c r="I92">
        <f t="shared" si="59"/>
        <v>9.1480039998714346E-2</v>
      </c>
      <c r="P92">
        <f t="shared" si="80"/>
        <v>-2.7013168912642216E-2</v>
      </c>
      <c r="Q92">
        <f t="shared" si="81"/>
        <v>7.6518768557085753E-3</v>
      </c>
      <c r="R92">
        <f t="shared" si="82"/>
        <v>-1.9361292056933641E-2</v>
      </c>
      <c r="S92" s="2">
        <f t="shared" si="96"/>
        <v>9598.0819999999985</v>
      </c>
      <c r="U92">
        <f t="shared" si="83"/>
        <v>1.2285800891870417E-2</v>
      </c>
      <c r="V92">
        <f t="shared" si="60"/>
        <v>0.1</v>
      </c>
      <c r="W92">
        <f t="shared" si="84"/>
        <v>1.2285800891870418E-3</v>
      </c>
      <c r="Y92">
        <f>VLOOKUP(C92,'errors (2)'!C$21:E$370,3,FALSE)</f>
        <v>-34668.787432280667</v>
      </c>
      <c r="Z92">
        <f t="shared" si="85"/>
        <v>-34669</v>
      </c>
      <c r="AA92" s="227">
        <f t="shared" si="86"/>
        <v>-1.4751850133153711E-2</v>
      </c>
      <c r="AC92" s="227">
        <f t="shared" si="61"/>
        <v>0.10758287410903618</v>
      </c>
      <c r="AD92" s="227"/>
      <c r="AF92" s="227">
        <f t="shared" si="87"/>
        <v>0.10623189013186805</v>
      </c>
      <c r="AG92" s="227">
        <f t="shared" si="88"/>
        <v>1.1285214480989286E-3</v>
      </c>
      <c r="AH92">
        <f t="shared" si="89"/>
        <v>-1.6102834110321835E-2</v>
      </c>
      <c r="AI92">
        <f t="shared" si="90"/>
        <v>0.94816795127801223</v>
      </c>
      <c r="AJ92">
        <f t="shared" si="91"/>
        <v>8.9534602842217217E-2</v>
      </c>
      <c r="AK92">
        <f t="shared" si="92"/>
        <v>0.35369271481968478</v>
      </c>
      <c r="AL92">
        <f t="shared" si="93"/>
        <v>1.7163060153978444</v>
      </c>
      <c r="AM92">
        <f t="shared" si="94"/>
        <v>1.157226165084456</v>
      </c>
      <c r="AN92" s="227">
        <f t="shared" si="97"/>
        <v>1.3447885355349423</v>
      </c>
      <c r="AO92" s="227">
        <f t="shared" si="97"/>
        <v>1.3447883721130609</v>
      </c>
      <c r="AP92" s="227">
        <f t="shared" si="97"/>
        <v>1.3447863320291575</v>
      </c>
      <c r="AQ92" s="227">
        <f t="shared" si="97"/>
        <v>1.3447608660794192</v>
      </c>
      <c r="AR92" s="227">
        <f t="shared" si="97"/>
        <v>1.3444432168209299</v>
      </c>
      <c r="AS92" s="227">
        <f t="shared" si="97"/>
        <v>1.3405172086216433</v>
      </c>
      <c r="AT92" s="227">
        <f t="shared" si="97"/>
        <v>1.2965145268429543</v>
      </c>
      <c r="AU92" s="227">
        <f t="shared" si="95"/>
        <v>0.99640904662140262</v>
      </c>
      <c r="AV92">
        <f t="shared" si="64"/>
        <v>2.0522950148385444E-2</v>
      </c>
      <c r="AW92">
        <v>30000</v>
      </c>
      <c r="AX92">
        <f t="shared" si="65"/>
        <v>-2.5078514661869718E-2</v>
      </c>
      <c r="AY92">
        <f t="shared" si="66"/>
        <v>2.0522950148385444E-2</v>
      </c>
      <c r="AZ92">
        <f t="shared" si="67"/>
        <v>-4.5601464810255163E-2</v>
      </c>
      <c r="BA92">
        <f t="shared" si="68"/>
        <v>1.2273117424499518</v>
      </c>
      <c r="BB92">
        <f t="shared" si="69"/>
        <v>-0.59181262245116684</v>
      </c>
      <c r="BC92">
        <f t="shared" si="70"/>
        <v>-0.88163560965741117</v>
      </c>
      <c r="BD92">
        <f t="shared" si="71"/>
        <v>-0.47177997072617506</v>
      </c>
      <c r="BE92">
        <f t="shared" ref="BE92:BK101" si="98">$BL92+$AB$7*SIN(BF92)</f>
        <v>5.6554825425661051</v>
      </c>
      <c r="BF92">
        <f t="shared" si="98"/>
        <v>5.6555791171672158</v>
      </c>
      <c r="BG92">
        <f t="shared" si="98"/>
        <v>5.6559128416080613</v>
      </c>
      <c r="BH92">
        <f t="shared" si="98"/>
        <v>5.6570654432942318</v>
      </c>
      <c r="BI92">
        <f t="shared" si="98"/>
        <v>5.6610388860177361</v>
      </c>
      <c r="BJ92">
        <f t="shared" si="98"/>
        <v>5.6746512330910326</v>
      </c>
      <c r="BK92">
        <f t="shared" si="98"/>
        <v>5.7203507483879861</v>
      </c>
      <c r="BL92">
        <f t="shared" si="72"/>
        <v>5.8653923188226553</v>
      </c>
    </row>
    <row r="93" spans="1:64" x14ac:dyDescent="0.2">
      <c r="A93" s="248" t="s">
        <v>234</v>
      </c>
      <c r="C93" s="128">
        <v>24616.626</v>
      </c>
      <c r="D93" s="243"/>
      <c r="E93">
        <f t="shared" si="77"/>
        <v>-34668.68519162084</v>
      </c>
      <c r="F93">
        <f t="shared" si="78"/>
        <v>-34668.5</v>
      </c>
      <c r="P93">
        <f t="shared" si="80"/>
        <v>-2.7010576567840415E-2</v>
      </c>
      <c r="Q93">
        <f t="shared" si="81"/>
        <v>7.6499715252596884E-3</v>
      </c>
      <c r="R93">
        <f t="shared" si="82"/>
        <v>-1.9360605042580727E-2</v>
      </c>
      <c r="S93" s="2">
        <f t="shared" si="96"/>
        <v>9598.1260000000002</v>
      </c>
      <c r="T93" s="89">
        <f>+C93-(C$7+F93*C$8)</f>
        <v>-7.9698539997480111E-2</v>
      </c>
      <c r="U93">
        <f t="shared" si="83"/>
        <v>3.7483302761480224E-4</v>
      </c>
      <c r="Y93" t="e">
        <f>VLOOKUP(C93,'errors (2)'!C$21:E$370,3,FALSE)</f>
        <v>#N/A</v>
      </c>
      <c r="Z93">
        <f t="shared" si="85"/>
        <v>-34668.5</v>
      </c>
      <c r="AA93" s="227">
        <f t="shared" si="86"/>
        <v>-1.4750742730356578E-2</v>
      </c>
      <c r="AC93" s="227">
        <f t="shared" si="61"/>
        <v>1.6100526609455983E-2</v>
      </c>
      <c r="AD93" s="227"/>
      <c r="AF93" s="227">
        <f t="shared" si="87"/>
        <v>1.4750742730356578E-2</v>
      </c>
      <c r="AG93" s="227">
        <f t="shared" si="88"/>
        <v>0</v>
      </c>
      <c r="AH93">
        <f t="shared" si="89"/>
        <v>-1.6100526609455983E-2</v>
      </c>
      <c r="AI93">
        <f t="shared" si="90"/>
        <v>0.94815325641090786</v>
      </c>
      <c r="AJ93">
        <f t="shared" si="91"/>
        <v>8.9575983014607466E-2</v>
      </c>
      <c r="AK93">
        <f t="shared" si="92"/>
        <v>0.3536905610423387</v>
      </c>
      <c r="AL93">
        <f t="shared" si="93"/>
        <v>1.7163475625126936</v>
      </c>
      <c r="AM93">
        <f t="shared" si="94"/>
        <v>1.1572747591847692</v>
      </c>
      <c r="AN93" s="227">
        <f t="shared" si="97"/>
        <v>1.3448294588413527</v>
      </c>
      <c r="AO93" s="227">
        <f t="shared" si="97"/>
        <v>1.3448292955744683</v>
      </c>
      <c r="AP93" s="227">
        <f t="shared" si="97"/>
        <v>1.344827257062658</v>
      </c>
      <c r="AQ93" s="227">
        <f t="shared" si="97"/>
        <v>1.3448018062066358</v>
      </c>
      <c r="AR93" s="227">
        <f t="shared" si="97"/>
        <v>1.3444842886425958</v>
      </c>
      <c r="AS93" s="227">
        <f t="shared" si="97"/>
        <v>1.3405592065344223</v>
      </c>
      <c r="AT93" s="227">
        <f t="shared" si="97"/>
        <v>1.2965594835810315</v>
      </c>
      <c r="AU93" s="227">
        <f t="shared" si="95"/>
        <v>0.99644669204094072</v>
      </c>
      <c r="AV93">
        <f t="shared" si="64"/>
        <v>2.3557792881198383E-2</v>
      </c>
      <c r="AW93">
        <v>31000</v>
      </c>
      <c r="AX93">
        <f t="shared" si="65"/>
        <v>-2.5738456753601636E-2</v>
      </c>
      <c r="AY93">
        <f t="shared" si="66"/>
        <v>2.3557792881198383E-2</v>
      </c>
      <c r="AZ93">
        <f t="shared" si="67"/>
        <v>-4.9296249634800018E-2</v>
      </c>
      <c r="BA93">
        <f t="shared" si="68"/>
        <v>1.2644416223576589</v>
      </c>
      <c r="BB93">
        <f t="shared" si="69"/>
        <v>-0.70104062328416561</v>
      </c>
      <c r="BC93">
        <f t="shared" si="70"/>
        <v>-0.73808559619556258</v>
      </c>
      <c r="BD93">
        <f t="shared" si="71"/>
        <v>-0.38676236872239556</v>
      </c>
      <c r="BE93">
        <f t="shared" si="98"/>
        <v>5.7630608337896314</v>
      </c>
      <c r="BF93">
        <f t="shared" si="98"/>
        <v>5.763177651633165</v>
      </c>
      <c r="BG93">
        <f t="shared" si="98"/>
        <v>5.7635541776047425</v>
      </c>
      <c r="BH93">
        <f t="shared" si="98"/>
        <v>5.7647672405750212</v>
      </c>
      <c r="BI93">
        <f t="shared" si="98"/>
        <v>5.7686697081911493</v>
      </c>
      <c r="BJ93">
        <f t="shared" si="98"/>
        <v>5.7811663934197828</v>
      </c>
      <c r="BK93">
        <f t="shared" si="98"/>
        <v>5.8206285210650996</v>
      </c>
      <c r="BL93">
        <f t="shared" si="72"/>
        <v>5.9406831578985848</v>
      </c>
    </row>
    <row r="94" spans="1:64" x14ac:dyDescent="0.2">
      <c r="A94" s="248" t="s">
        <v>234</v>
      </c>
      <c r="C94" s="128">
        <v>24618.631000000001</v>
      </c>
      <c r="D94" s="243"/>
      <c r="E94">
        <f t="shared" si="77"/>
        <v>-34664.026270644594</v>
      </c>
      <c r="F94">
        <f t="shared" si="78"/>
        <v>-34664</v>
      </c>
      <c r="P94">
        <f t="shared" si="80"/>
        <v>-2.6987244324744333E-2</v>
      </c>
      <c r="Q94">
        <f t="shared" si="81"/>
        <v>7.6328249451105001E-3</v>
      </c>
      <c r="R94">
        <f t="shared" si="82"/>
        <v>-1.9354419379633832E-2</v>
      </c>
      <c r="S94" s="2">
        <f t="shared" si="96"/>
        <v>9600.1310000000012</v>
      </c>
      <c r="T94" s="255">
        <f>+C94-(C$7+F94*C$8)</f>
        <v>-1.1305759999231668E-2</v>
      </c>
      <c r="Y94" t="e">
        <f>VLOOKUP(C94,'errors (2)'!C$21:E$370,3,FALSE)</f>
        <v>#N/A</v>
      </c>
      <c r="Z94">
        <f t="shared" si="85"/>
        <v>-34664</v>
      </c>
      <c r="AA94" s="227">
        <f t="shared" si="86"/>
        <v>-1.4740775563362802E-2</v>
      </c>
      <c r="AC94" s="227">
        <f>+T94-AH94</f>
        <v>4.7739994988560443E-3</v>
      </c>
      <c r="AD94" s="227"/>
      <c r="AF94" s="227">
        <f>+T94-AA94</f>
        <v>3.4350155641311338E-3</v>
      </c>
      <c r="AG94" s="227">
        <f>+(T94-AA94)^2*V94</f>
        <v>0</v>
      </c>
      <c r="AH94">
        <f t="shared" si="89"/>
        <v>-1.6079759498087712E-2</v>
      </c>
      <c r="AI94">
        <f t="shared" si="90"/>
        <v>0.94802102713005176</v>
      </c>
      <c r="AJ94">
        <f t="shared" si="91"/>
        <v>8.9948339891518625E-2</v>
      </c>
      <c r="AK94">
        <f t="shared" si="92"/>
        <v>0.35367115258474585</v>
      </c>
      <c r="AL94">
        <f t="shared" si="93"/>
        <v>1.7167214286034602</v>
      </c>
      <c r="AM94">
        <f t="shared" si="94"/>
        <v>1.1577121434549096</v>
      </c>
      <c r="AN94" s="227">
        <f t="shared" si="97"/>
        <v>1.3451977400608548</v>
      </c>
      <c r="AO94" s="227">
        <f t="shared" si="97"/>
        <v>1.3451975781835248</v>
      </c>
      <c r="AP94" s="227">
        <f t="shared" si="97"/>
        <v>1.3451955537781402</v>
      </c>
      <c r="AQ94" s="227">
        <f t="shared" si="97"/>
        <v>1.3451702384786963</v>
      </c>
      <c r="AR94" s="227">
        <f t="shared" si="97"/>
        <v>1.3448539047125798</v>
      </c>
      <c r="AS94" s="227">
        <f t="shared" si="97"/>
        <v>1.3409371546011273</v>
      </c>
      <c r="AT94" s="227">
        <f t="shared" si="97"/>
        <v>1.2969640750833888</v>
      </c>
      <c r="AU94" s="227">
        <f t="shared" si="95"/>
        <v>0.9967855008167823</v>
      </c>
      <c r="AV94">
        <f t="shared" si="64"/>
        <v>2.6676035078789326E-2</v>
      </c>
      <c r="AW94">
        <v>32000</v>
      </c>
      <c r="AX94">
        <f t="shared" si="65"/>
        <v>-2.5824939823206081E-2</v>
      </c>
      <c r="AY94">
        <f t="shared" si="66"/>
        <v>2.6676035078789326E-2</v>
      </c>
      <c r="AZ94">
        <f t="shared" si="67"/>
        <v>-5.2500974901995408E-2</v>
      </c>
      <c r="BA94">
        <f t="shared" si="68"/>
        <v>1.2977751624748164</v>
      </c>
      <c r="BB94">
        <f t="shared" si="69"/>
        <v>-0.80082092054050358</v>
      </c>
      <c r="BC94">
        <f t="shared" si="70"/>
        <v>-0.58627662991546747</v>
      </c>
      <c r="BD94">
        <f t="shared" si="71"/>
        <v>-0.30183378411506684</v>
      </c>
      <c r="BE94">
        <f t="shared" si="98"/>
        <v>5.8736886727450255</v>
      </c>
      <c r="BF94">
        <f t="shared" si="98"/>
        <v>5.8738127092931283</v>
      </c>
      <c r="BG94">
        <f t="shared" si="98"/>
        <v>5.8741909158600789</v>
      </c>
      <c r="BH94">
        <f t="shared" si="98"/>
        <v>5.8753437437034908</v>
      </c>
      <c r="BI94">
        <f t="shared" si="98"/>
        <v>5.8788541972957926</v>
      </c>
      <c r="BJ94">
        <f t="shared" si="98"/>
        <v>5.8895116611992027</v>
      </c>
      <c r="BK94">
        <f t="shared" si="98"/>
        <v>5.9215865272881025</v>
      </c>
      <c r="BL94">
        <f t="shared" si="72"/>
        <v>6.0159739969745143</v>
      </c>
    </row>
    <row r="95" spans="1:64" x14ac:dyDescent="0.2">
      <c r="A95" s="89" t="s">
        <v>178</v>
      </c>
      <c r="C95" s="242">
        <v>24876.89</v>
      </c>
      <c r="D95" s="243" t="s">
        <v>230</v>
      </c>
      <c r="E95">
        <f t="shared" si="77"/>
        <v>-34063.922394134213</v>
      </c>
      <c r="F95">
        <f t="shared" si="78"/>
        <v>-34064</v>
      </c>
      <c r="G95">
        <f>+C95-(C$7+F95*C$8)</f>
        <v>3.3398239997040946E-2</v>
      </c>
      <c r="I95">
        <f>+G95</f>
        <v>3.3398239997040946E-2</v>
      </c>
      <c r="P95">
        <f t="shared" si="80"/>
        <v>-2.3858617257628948E-2</v>
      </c>
      <c r="Q95">
        <f t="shared" si="81"/>
        <v>5.3690837782054412E-3</v>
      </c>
      <c r="R95">
        <f t="shared" si="82"/>
        <v>-1.8489533479423507E-2</v>
      </c>
      <c r="S95" s="2">
        <f t="shared" si="96"/>
        <v>9858.39</v>
      </c>
      <c r="U95">
        <f>+(R95-G95)^2</f>
        <v>2.6923410363448876E-3</v>
      </c>
      <c r="V95">
        <f>V$12</f>
        <v>0.1</v>
      </c>
      <c r="W95">
        <f t="shared" ref="W95:W126" si="99">V95*U95</f>
        <v>2.6923410363448877E-4</v>
      </c>
      <c r="Y95">
        <f>VLOOKUP(C95,'errors (2)'!C$21:E$370,3,FALSE)</f>
        <v>-34063.922394134213</v>
      </c>
      <c r="Z95">
        <f t="shared" si="85"/>
        <v>-34064</v>
      </c>
      <c r="AA95" s="227">
        <f t="shared" si="86"/>
        <v>-1.3404162023581493E-2</v>
      </c>
      <c r="AC95" s="227">
        <f t="shared" ref="AC95:AC126" si="100">+G95-AH95</f>
        <v>4.6716517865019153E-2</v>
      </c>
      <c r="AD95" s="227"/>
      <c r="AF95" s="227">
        <f t="shared" ref="AF95:AF126" si="101">+G95-AA95</f>
        <v>4.6802402020622441E-2</v>
      </c>
      <c r="AG95" s="227">
        <f>+(G95-AA95)^2*V95</f>
        <v>2.1904648348999636E-4</v>
      </c>
      <c r="AH95">
        <f t="shared" si="89"/>
        <v>-1.3318277867978205E-2</v>
      </c>
      <c r="AI95">
        <f t="shared" si="90"/>
        <v>0.93078349201111166</v>
      </c>
      <c r="AJ95">
        <f t="shared" si="91"/>
        <v>0.1385571955728421</v>
      </c>
      <c r="AK95">
        <f t="shared" si="92"/>
        <v>0.35070525062089042</v>
      </c>
      <c r="AL95">
        <f t="shared" si="93"/>
        <v>1.7656557631367629</v>
      </c>
      <c r="AM95">
        <f t="shared" si="94"/>
        <v>1.2166539351794303</v>
      </c>
      <c r="AN95" s="227">
        <f t="shared" si="97"/>
        <v>1.3938487226905654</v>
      </c>
      <c r="AO95" s="227">
        <f t="shared" si="97"/>
        <v>1.393848677480221</v>
      </c>
      <c r="AP95" s="227">
        <f t="shared" si="97"/>
        <v>1.3938479589902055</v>
      </c>
      <c r="AQ95" s="227">
        <f t="shared" si="97"/>
        <v>1.3938365410195526</v>
      </c>
      <c r="AR95" s="227">
        <f t="shared" si="97"/>
        <v>1.393655188709737</v>
      </c>
      <c r="AS95" s="227">
        <f t="shared" si="97"/>
        <v>1.3907989992277665</v>
      </c>
      <c r="AT95" s="227">
        <f t="shared" si="97"/>
        <v>1.3505980890735696</v>
      </c>
      <c r="AU95" s="227">
        <f t="shared" si="95"/>
        <v>1.0419600042623398</v>
      </c>
      <c r="AV95">
        <f t="shared" si="64"/>
        <v>2.9877676741158255E-2</v>
      </c>
      <c r="AW95">
        <v>33000</v>
      </c>
      <c r="AX95">
        <f t="shared" si="65"/>
        <v>-2.5239052709902895E-2</v>
      </c>
      <c r="AY95">
        <f t="shared" si="66"/>
        <v>2.9877676741158255E-2</v>
      </c>
      <c r="AZ95">
        <f t="shared" si="67"/>
        <v>-5.511672945106115E-2</v>
      </c>
      <c r="BA95">
        <f t="shared" si="68"/>
        <v>1.3253527163545267</v>
      </c>
      <c r="BB95">
        <f t="shared" si="69"/>
        <v>-0.88560629822213532</v>
      </c>
      <c r="BC95">
        <f t="shared" si="70"/>
        <v>-0.42714346042258045</v>
      </c>
      <c r="BD95">
        <f t="shared" si="71"/>
        <v>-0.21687929794148705</v>
      </c>
      <c r="BE95">
        <f t="shared" si="98"/>
        <v>5.9869497836634089</v>
      </c>
      <c r="BF95">
        <f t="shared" si="98"/>
        <v>5.9870619413396664</v>
      </c>
      <c r="BG95">
        <f t="shared" si="98"/>
        <v>5.9873899562482471</v>
      </c>
      <c r="BH95">
        <f t="shared" si="98"/>
        <v>5.9883490764836278</v>
      </c>
      <c r="BI95">
        <f t="shared" si="98"/>
        <v>5.9911519595264773</v>
      </c>
      <c r="BJ95">
        <f t="shared" si="98"/>
        <v>5.9993295365763384</v>
      </c>
      <c r="BK95">
        <f t="shared" si="98"/>
        <v>6.0230793360384034</v>
      </c>
      <c r="BL95">
        <f t="shared" si="72"/>
        <v>6.0912648360504429</v>
      </c>
    </row>
    <row r="96" spans="1:64" x14ac:dyDescent="0.2">
      <c r="A96" s="89" t="s">
        <v>178</v>
      </c>
      <c r="C96" s="242">
        <v>24948.694</v>
      </c>
      <c r="D96" s="243" t="s">
        <v>230</v>
      </c>
      <c r="E96">
        <f t="shared" si="77"/>
        <v>-33897.074931900752</v>
      </c>
      <c r="F96">
        <f t="shared" si="78"/>
        <v>-33897</v>
      </c>
      <c r="G96">
        <f>+C96-(C$7+F96*C$8)</f>
        <v>-3.2247480001387885E-2</v>
      </c>
      <c r="I96">
        <f>+G96</f>
        <v>-3.2247480001387885E-2</v>
      </c>
      <c r="P96">
        <f t="shared" si="80"/>
        <v>-2.2981901373595674E-2</v>
      </c>
      <c r="Q96">
        <f t="shared" si="81"/>
        <v>4.7469443568990133E-3</v>
      </c>
      <c r="R96">
        <f t="shared" si="82"/>
        <v>-1.8234957016696661E-2</v>
      </c>
      <c r="S96" s="2">
        <f t="shared" si="96"/>
        <v>9930.1939999999995</v>
      </c>
      <c r="U96">
        <f>+(R96-G96)^2</f>
        <v>1.9635080039649984E-4</v>
      </c>
      <c r="V96">
        <f>V$12</f>
        <v>0.1</v>
      </c>
      <c r="W96">
        <f t="shared" si="99"/>
        <v>1.9635080039649985E-5</v>
      </c>
      <c r="Y96">
        <f>VLOOKUP(C96,'errors (2)'!C$21:E$370,3,FALSE)</f>
        <v>-33897.074931900752</v>
      </c>
      <c r="Z96">
        <f t="shared" si="85"/>
        <v>-33897</v>
      </c>
      <c r="AA96" s="227">
        <f t="shared" si="86"/>
        <v>-1.3029899819458249E-2</v>
      </c>
      <c r="AC96" s="227">
        <f t="shared" si="100"/>
        <v>-1.9694711345652302E-2</v>
      </c>
      <c r="AD96" s="227"/>
      <c r="AF96" s="227">
        <f t="shared" si="101"/>
        <v>-1.9217580181929636E-2</v>
      </c>
      <c r="AG96" s="227">
        <f>+(G96-AA96)^2*V96</f>
        <v>3.6931538804889474E-5</v>
      </c>
      <c r="AH96">
        <f t="shared" si="89"/>
        <v>-1.2552768655735583E-2</v>
      </c>
      <c r="AI96">
        <f t="shared" si="90"/>
        <v>0.92612335443373528</v>
      </c>
      <c r="AJ96">
        <f t="shared" si="91"/>
        <v>0.1517219669215665</v>
      </c>
      <c r="AK96">
        <f t="shared" si="92"/>
        <v>0.34975325449681505</v>
      </c>
      <c r="AL96">
        <f t="shared" si="93"/>
        <v>1.7789615301143327</v>
      </c>
      <c r="AM96">
        <f t="shared" si="94"/>
        <v>1.2332896271514149</v>
      </c>
      <c r="AN96" s="227">
        <f t="shared" si="97"/>
        <v>1.4072329390472869</v>
      </c>
      <c r="AO96" s="227">
        <f t="shared" si="97"/>
        <v>1.4072329091410927</v>
      </c>
      <c r="AP96" s="227">
        <f t="shared" si="97"/>
        <v>1.4072323953668044</v>
      </c>
      <c r="AQ96" s="227">
        <f t="shared" si="97"/>
        <v>1.4072235692169648</v>
      </c>
      <c r="AR96" s="227">
        <f t="shared" si="97"/>
        <v>1.4070720180551159</v>
      </c>
      <c r="AS96" s="227">
        <f t="shared" si="97"/>
        <v>1.404491129405016</v>
      </c>
      <c r="AT96" s="227">
        <f t="shared" si="97"/>
        <v>1.365414898686929</v>
      </c>
      <c r="AU96" s="227">
        <f t="shared" si="95"/>
        <v>1.05453357438802</v>
      </c>
      <c r="AV96">
        <f t="shared" si="64"/>
        <v>3.3162717868305186E-2</v>
      </c>
      <c r="AW96">
        <v>34000</v>
      </c>
      <c r="AX96">
        <f t="shared" si="65"/>
        <v>-2.3891365026932537E-2</v>
      </c>
      <c r="AY96">
        <f t="shared" si="66"/>
        <v>3.3162717868305186E-2</v>
      </c>
      <c r="AZ96">
        <f t="shared" si="67"/>
        <v>-5.7054082895237723E-2</v>
      </c>
      <c r="BA96">
        <f t="shared" si="68"/>
        <v>1.3452543421265708</v>
      </c>
      <c r="BB96">
        <f t="shared" si="69"/>
        <v>-0.949850603613693</v>
      </c>
      <c r="BC96">
        <f t="shared" si="70"/>
        <v>-0.26218350565162063</v>
      </c>
      <c r="BD96">
        <f t="shared" si="71"/>
        <v>-0.13184789029486096</v>
      </c>
      <c r="BE96">
        <f t="shared" si="98"/>
        <v>6.1022607081499158</v>
      </c>
      <c r="BF96">
        <f t="shared" si="98"/>
        <v>6.1023402172700418</v>
      </c>
      <c r="BG96">
        <f t="shared" si="98"/>
        <v>6.102566321511719</v>
      </c>
      <c r="BH96">
        <f t="shared" si="98"/>
        <v>6.1032092549874832</v>
      </c>
      <c r="BI96">
        <f t="shared" si="98"/>
        <v>6.105037043610924</v>
      </c>
      <c r="BJ96">
        <f t="shared" si="98"/>
        <v>6.1102299817524548</v>
      </c>
      <c r="BK96">
        <f t="shared" si="98"/>
        <v>6.1249584860885884</v>
      </c>
      <c r="BL96">
        <f t="shared" si="72"/>
        <v>6.1665556751263715</v>
      </c>
    </row>
    <row r="97" spans="1:64" x14ac:dyDescent="0.2">
      <c r="A97" s="89" t="s">
        <v>178</v>
      </c>
      <c r="C97" s="242">
        <v>25000.585999999999</v>
      </c>
      <c r="D97" s="243" t="s">
        <v>230</v>
      </c>
      <c r="E97">
        <f t="shared" si="77"/>
        <v>-33776.49601554207</v>
      </c>
      <c r="F97">
        <f t="shared" si="78"/>
        <v>-33776.5</v>
      </c>
      <c r="G97">
        <f>+C97-(C$7+F97*C$8)</f>
        <v>1.714739999442827E-3</v>
      </c>
      <c r="I97">
        <f>+G97</f>
        <v>1.714739999442827E-3</v>
      </c>
      <c r="P97">
        <f t="shared" si="80"/>
        <v>-2.2347801999894432E-2</v>
      </c>
      <c r="Q97">
        <f t="shared" si="81"/>
        <v>4.3001815778978408E-3</v>
      </c>
      <c r="R97">
        <f t="shared" si="82"/>
        <v>-1.8047620421996591E-2</v>
      </c>
      <c r="S97" s="2">
        <f t="shared" si="96"/>
        <v>9982.0859999999993</v>
      </c>
      <c r="U97">
        <f>+(R97-G97)^2</f>
        <v>3.9055088942687517E-4</v>
      </c>
      <c r="V97">
        <f>V$12</f>
        <v>0.1</v>
      </c>
      <c r="W97">
        <f t="shared" si="99"/>
        <v>3.9055088942687523E-5</v>
      </c>
      <c r="Y97">
        <f>VLOOKUP(C97,'errors (2)'!C$21:E$370,3,FALSE)</f>
        <v>-33776.49601554207</v>
      </c>
      <c r="Z97">
        <f t="shared" si="85"/>
        <v>-33776.5</v>
      </c>
      <c r="AA97" s="227">
        <f t="shared" si="86"/>
        <v>-1.2759381727868379E-2</v>
      </c>
      <c r="AC97" s="227">
        <f t="shared" si="100"/>
        <v>1.3716128225768032E-2</v>
      </c>
      <c r="AD97" s="227"/>
      <c r="AF97" s="227">
        <f t="shared" si="101"/>
        <v>1.4474121727311206E-2</v>
      </c>
      <c r="AG97" s="227">
        <f>+(G97-AA97)^2*V97</f>
        <v>2.0950019977702233E-5</v>
      </c>
      <c r="AH97">
        <f t="shared" si="89"/>
        <v>-1.2001388226325205E-2</v>
      </c>
      <c r="AI97">
        <f t="shared" si="90"/>
        <v>0.92279762340078686</v>
      </c>
      <c r="AJ97">
        <f t="shared" si="91"/>
        <v>0.16112326263784399</v>
      </c>
      <c r="AK97">
        <f t="shared" si="92"/>
        <v>0.34903422588432598</v>
      </c>
      <c r="AL97">
        <f t="shared" si="93"/>
        <v>1.7884800347140211</v>
      </c>
      <c r="AM97">
        <f t="shared" si="94"/>
        <v>1.2453586486110821</v>
      </c>
      <c r="AN97" s="227">
        <f t="shared" si="97"/>
        <v>1.416848903680924</v>
      </c>
      <c r="AO97" s="227">
        <f t="shared" si="97"/>
        <v>1.416848881924079</v>
      </c>
      <c r="AP97" s="227">
        <f t="shared" si="97"/>
        <v>1.4168484850071863</v>
      </c>
      <c r="AQ97" s="227">
        <f t="shared" si="97"/>
        <v>1.4168412441070755</v>
      </c>
      <c r="AR97" s="227">
        <f t="shared" si="97"/>
        <v>1.4167092086170781</v>
      </c>
      <c r="AS97" s="227">
        <f t="shared" si="97"/>
        <v>1.4143209662415193</v>
      </c>
      <c r="AT97" s="227">
        <f t="shared" si="97"/>
        <v>1.3760755639625779</v>
      </c>
      <c r="AU97" s="227">
        <f t="shared" si="95"/>
        <v>1.0636061204966691</v>
      </c>
      <c r="AV97">
        <f t="shared" si="64"/>
        <v>3.6531158460230112E-2</v>
      </c>
      <c r="AW97">
        <v>35000</v>
      </c>
      <c r="AX97">
        <f t="shared" si="65"/>
        <v>-2.1711521697508313E-2</v>
      </c>
      <c r="AY97">
        <f t="shared" si="66"/>
        <v>3.6531158460230112E-2</v>
      </c>
      <c r="AZ97">
        <f t="shared" si="67"/>
        <v>-5.8242680157738425E-2</v>
      </c>
      <c r="BA97">
        <f t="shared" si="68"/>
        <v>1.3559117002344072</v>
      </c>
      <c r="BB97">
        <f t="shared" si="69"/>
        <v>-0.98887927249368779</v>
      </c>
      <c r="BC97">
        <f t="shared" si="70"/>
        <v>-9.3419221089889204E-2</v>
      </c>
      <c r="BD97">
        <f t="shared" si="71"/>
        <v>-4.6743610368933916E-2</v>
      </c>
      <c r="BE97">
        <f t="shared" si="98"/>
        <v>6.218889303944251</v>
      </c>
      <c r="BF97">
        <f t="shared" si="98"/>
        <v>6.2189197922632555</v>
      </c>
      <c r="BG97">
        <f t="shared" si="98"/>
        <v>6.2190052575255121</v>
      </c>
      <c r="BH97">
        <f t="shared" si="98"/>
        <v>6.2192448323876199</v>
      </c>
      <c r="BI97">
        <f t="shared" si="98"/>
        <v>6.2199163852813628</v>
      </c>
      <c r="BJ97">
        <f t="shared" si="98"/>
        <v>6.2217986655691968</v>
      </c>
      <c r="BK97">
        <f t="shared" si="98"/>
        <v>6.2270733271886547</v>
      </c>
      <c r="BL97">
        <f t="shared" si="72"/>
        <v>6.241846514202301</v>
      </c>
    </row>
    <row r="98" spans="1:64" x14ac:dyDescent="0.2">
      <c r="A98" s="89" t="s">
        <v>178</v>
      </c>
      <c r="C98" s="242">
        <v>25261.548999999999</v>
      </c>
      <c r="D98" s="243" t="s">
        <v>230</v>
      </c>
      <c r="E98">
        <f t="shared" si="77"/>
        <v>-33170.108985754996</v>
      </c>
      <c r="F98">
        <f t="shared" si="78"/>
        <v>-33170</v>
      </c>
      <c r="G98">
        <f>+C98-(C$7+F98*C$8)</f>
        <v>-4.6902800000680145E-2</v>
      </c>
      <c r="I98">
        <f>+G98</f>
        <v>-4.6902800000680145E-2</v>
      </c>
      <c r="P98">
        <f t="shared" si="80"/>
        <v>-1.9138477330284943E-2</v>
      </c>
      <c r="Q98">
        <f t="shared" si="81"/>
        <v>2.0788530274758604E-3</v>
      </c>
      <c r="R98">
        <f t="shared" si="82"/>
        <v>-1.7059624302809082E-2</v>
      </c>
      <c r="S98" s="2">
        <f t="shared" si="96"/>
        <v>10243.048999999999</v>
      </c>
      <c r="U98">
        <f>+(R98-G98)^2</f>
        <v>8.9061513573400193E-4</v>
      </c>
      <c r="V98">
        <f>V$12</f>
        <v>0.1</v>
      </c>
      <c r="W98">
        <f t="shared" si="99"/>
        <v>8.9061513573400204E-5</v>
      </c>
      <c r="Y98">
        <f>VLOOKUP(C98,'errors (2)'!C$21:E$370,3,FALSE)</f>
        <v>-33170.108985754996</v>
      </c>
      <c r="Z98">
        <f t="shared" si="85"/>
        <v>-33170</v>
      </c>
      <c r="AA98" s="227">
        <f t="shared" si="86"/>
        <v>-1.1393521152669039E-2</v>
      </c>
      <c r="AC98" s="227">
        <f t="shared" si="100"/>
        <v>-3.7662520794434301E-2</v>
      </c>
      <c r="AD98" s="227"/>
      <c r="AF98" s="227">
        <f t="shared" si="101"/>
        <v>-3.5509278848011104E-2</v>
      </c>
      <c r="AG98" s="227">
        <f>+(G98-AA98)^2*V98</f>
        <v>1.2609088843058087E-4</v>
      </c>
      <c r="AH98">
        <f t="shared" si="89"/>
        <v>-9.2402792062458421E-3</v>
      </c>
      <c r="AI98">
        <f t="shared" si="90"/>
        <v>0.90652125268230421</v>
      </c>
      <c r="AJ98">
        <f t="shared" si="91"/>
        <v>0.20720941813771873</v>
      </c>
      <c r="AK98">
        <f t="shared" si="92"/>
        <v>0.34503162404503124</v>
      </c>
      <c r="AL98">
        <f t="shared" si="93"/>
        <v>1.8353729571619297</v>
      </c>
      <c r="AM98">
        <f t="shared" si="94"/>
        <v>1.3069792191742609</v>
      </c>
      <c r="AN98" s="227">
        <f t="shared" si="97"/>
        <v>1.4647315913574748</v>
      </c>
      <c r="AO98" s="227">
        <f t="shared" si="97"/>
        <v>1.4647315882520124</v>
      </c>
      <c r="AP98" s="227">
        <f t="shared" si="97"/>
        <v>1.4647315061923798</v>
      </c>
      <c r="AQ98" s="227">
        <f t="shared" si="97"/>
        <v>1.464729337847952</v>
      </c>
      <c r="AR98" s="227">
        <f t="shared" si="97"/>
        <v>1.4646720574886021</v>
      </c>
      <c r="AS98" s="227">
        <f t="shared" si="97"/>
        <v>1.4631699008512009</v>
      </c>
      <c r="AT98" s="227">
        <f t="shared" si="97"/>
        <v>1.4293396765729267</v>
      </c>
      <c r="AU98" s="227">
        <f t="shared" si="95"/>
        <v>1.1092700143962202</v>
      </c>
      <c r="AV98">
        <f t="shared" ref="AV98:AV106" si="102">AB$3+AB$4*AW98+AB$5*AW98^2</f>
        <v>3.998299851693303E-2</v>
      </c>
      <c r="AW98">
        <v>36000</v>
      </c>
      <c r="AX98">
        <f t="shared" ref="AX98:AX106" si="103">AB$3+AB$4*AW98+AB$5*AW98^2+AZ98</f>
        <v>-1.8656934877627894E-2</v>
      </c>
      <c r="AY98">
        <f t="shared" ref="AY98:AY106" si="104">AB$3+AB$4*AW98+AB$5*AW98^2</f>
        <v>3.998299851693303E-2</v>
      </c>
      <c r="AZ98">
        <f t="shared" ref="AZ98:AZ106" si="105">$AB$6*($AB$11/BA98*BB98+$AB$12)</f>
        <v>-5.8639933394560924E-2</v>
      </c>
      <c r="BA98">
        <f t="shared" ref="BA98:BA106" si="106">1+$AB$7*COS(BC98)</f>
        <v>1.3564182083579444</v>
      </c>
      <c r="BB98">
        <f t="shared" ref="BB98:BB106" si="107">SIN(BC98+RADIANS($AB$9))</f>
        <v>-0.99978180501603642</v>
      </c>
      <c r="BC98">
        <f t="shared" ref="BC98:BC106" si="108">2*ATAN(BD98)</f>
        <v>7.6745356111833959E-2</v>
      </c>
      <c r="BD98">
        <f t="shared" ref="BD98:BD106" si="109">SQRT((1+$AB$7)/(1-$AB$7))*TAN(BE98/2)</f>
        <v>3.8391523264351808E-2</v>
      </c>
      <c r="BE98">
        <f t="shared" si="98"/>
        <v>6.3359989049948675</v>
      </c>
      <c r="BF98">
        <f t="shared" si="98"/>
        <v>6.3359737723564136</v>
      </c>
      <c r="BG98">
        <f t="shared" si="98"/>
        <v>6.3359033675092569</v>
      </c>
      <c r="BH98">
        <f t="shared" si="98"/>
        <v>6.3357061415976199</v>
      </c>
      <c r="BI98">
        <f t="shared" si="98"/>
        <v>6.3351536612356085</v>
      </c>
      <c r="BJ98">
        <f t="shared" si="98"/>
        <v>6.3336061060290483</v>
      </c>
      <c r="BK98">
        <f t="shared" si="98"/>
        <v>6.3292718736553049</v>
      </c>
      <c r="BL98">
        <f t="shared" ref="BL98:BL106" si="110">RADIANS($AB$9)+$AB$18*(AW98-AB$15)</f>
        <v>6.3171373532782296</v>
      </c>
    </row>
    <row r="99" spans="1:64" x14ac:dyDescent="0.2">
      <c r="A99" s="248" t="s">
        <v>234</v>
      </c>
      <c r="C99" s="128">
        <v>25602.600999999999</v>
      </c>
      <c r="D99" s="243"/>
      <c r="E99">
        <f t="shared" si="77"/>
        <v>-32377.623042219169</v>
      </c>
      <c r="F99">
        <f t="shared" si="78"/>
        <v>-32377.5</v>
      </c>
      <c r="P99">
        <f t="shared" si="80"/>
        <v>-1.490580742213767E-2</v>
      </c>
      <c r="Q99">
        <f t="shared" si="81"/>
        <v>-7.5502215393141725E-4</v>
      </c>
      <c r="R99">
        <f t="shared" si="82"/>
        <v>-1.5660829576069089E-2</v>
      </c>
      <c r="S99" s="2">
        <f t="shared" si="96"/>
        <v>10584.100999999999</v>
      </c>
      <c r="T99" s="89">
        <f>+C99-(C$7+F99*C$8)</f>
        <v>-5.2952100002585212E-2</v>
      </c>
      <c r="U99">
        <f>+(R99-T99)^2</f>
        <v>1.3906388500235559E-3</v>
      </c>
      <c r="W99">
        <f t="shared" si="99"/>
        <v>0</v>
      </c>
      <c r="Y99" t="e">
        <f>VLOOKUP(C99,'errors (2)'!C$21:E$370,3,FALSE)</f>
        <v>#N/A</v>
      </c>
      <c r="Z99">
        <f t="shared" si="85"/>
        <v>-32377.5</v>
      </c>
      <c r="AA99" s="227">
        <f t="shared" si="86"/>
        <v>-9.6044646667104074E-3</v>
      </c>
      <c r="AC99" s="227">
        <f t="shared" si="100"/>
        <v>5.6743155550777937E-3</v>
      </c>
      <c r="AD99" s="227"/>
      <c r="AF99" s="227">
        <f t="shared" si="101"/>
        <v>9.6044646667104074E-3</v>
      </c>
      <c r="AG99" s="227">
        <f>+(T99-AA99)^2*V99</f>
        <v>0</v>
      </c>
      <c r="AH99">
        <f t="shared" si="89"/>
        <v>-5.6743155550777937E-3</v>
      </c>
      <c r="AI99">
        <f t="shared" si="90"/>
        <v>0.88638818683650422</v>
      </c>
      <c r="AJ99">
        <f t="shared" si="91"/>
        <v>0.2643945025934315</v>
      </c>
      <c r="AK99">
        <f t="shared" si="92"/>
        <v>0.33893576633477368</v>
      </c>
      <c r="AL99">
        <f t="shared" si="93"/>
        <v>1.8942273830045258</v>
      </c>
      <c r="AM99">
        <f t="shared" si="94"/>
        <v>1.3898864481752706</v>
      </c>
      <c r="AN99" s="227">
        <f t="shared" si="97"/>
        <v>1.5260506195779233</v>
      </c>
      <c r="AO99" s="227">
        <f t="shared" si="97"/>
        <v>1.5260506195396677</v>
      </c>
      <c r="AP99" s="227">
        <f t="shared" si="97"/>
        <v>1.5260506171471877</v>
      </c>
      <c r="AQ99" s="227">
        <f t="shared" si="97"/>
        <v>1.5260504675232727</v>
      </c>
      <c r="AR99" s="227">
        <f t="shared" si="97"/>
        <v>1.526041111148327</v>
      </c>
      <c r="AS99" s="227">
        <f t="shared" si="97"/>
        <v>1.5254598654839135</v>
      </c>
      <c r="AT99" s="227">
        <f t="shared" si="97"/>
        <v>1.4979308032411141</v>
      </c>
      <c r="AU99" s="227">
        <f t="shared" si="95"/>
        <v>1.1689380043638939</v>
      </c>
      <c r="AV99">
        <f t="shared" si="102"/>
        <v>4.3518238038413953E-2</v>
      </c>
      <c r="AW99">
        <v>37000</v>
      </c>
      <c r="AX99">
        <f t="shared" si="103"/>
        <v>-1.4718361414309419E-2</v>
      </c>
      <c r="AY99">
        <f t="shared" si="104"/>
        <v>4.3518238038413953E-2</v>
      </c>
      <c r="AZ99">
        <f t="shared" si="105"/>
        <v>-5.8236599452723373E-2</v>
      </c>
      <c r="BA99">
        <f t="shared" si="106"/>
        <v>1.346729586100766</v>
      </c>
      <c r="BB99">
        <f t="shared" si="107"/>
        <v>-0.98202259182508789</v>
      </c>
      <c r="BC99">
        <f t="shared" si="108"/>
        <v>0.24575780470462127</v>
      </c>
      <c r="BD99">
        <f t="shared" si="109"/>
        <v>0.12350111933715548</v>
      </c>
      <c r="BE99">
        <f t="shared" si="98"/>
        <v>6.4527129014601536</v>
      </c>
      <c r="BF99">
        <f t="shared" si="98"/>
        <v>6.452637601015689</v>
      </c>
      <c r="BG99">
        <f t="shared" si="98"/>
        <v>6.4524238959819797</v>
      </c>
      <c r="BH99">
        <f t="shared" si="98"/>
        <v>6.4518174368276098</v>
      </c>
      <c r="BI99">
        <f t="shared" si="98"/>
        <v>6.4500967472848796</v>
      </c>
      <c r="BJ99">
        <f t="shared" si="98"/>
        <v>6.4452173794153236</v>
      </c>
      <c r="BK99">
        <f t="shared" si="98"/>
        <v>6.4314016655278694</v>
      </c>
      <c r="BL99">
        <f t="shared" si="110"/>
        <v>6.392428192354159</v>
      </c>
    </row>
    <row r="100" spans="1:64" x14ac:dyDescent="0.2">
      <c r="A100" s="89" t="s">
        <v>178</v>
      </c>
      <c r="C100" s="242">
        <v>25689.651999999998</v>
      </c>
      <c r="D100" s="243" t="s">
        <v>230</v>
      </c>
      <c r="E100">
        <f t="shared" si="77"/>
        <v>-32175.346867704029</v>
      </c>
      <c r="F100">
        <f t="shared" si="78"/>
        <v>-32175.5</v>
      </c>
      <c r="G100">
        <f t="shared" ref="G100:G131" si="111">+C100-(C$7+F100*C$8)</f>
        <v>6.5901580001082039E-2</v>
      </c>
      <c r="I100">
        <f t="shared" ref="I100:I132" si="112">+G100</f>
        <v>6.5901580001082039E-2</v>
      </c>
      <c r="P100">
        <f t="shared" si="80"/>
        <v>-1.3820929069430698E-2</v>
      </c>
      <c r="Q100">
        <f t="shared" si="81"/>
        <v>-1.4649022221678021E-3</v>
      </c>
      <c r="R100">
        <f t="shared" si="82"/>
        <v>-1.52858312915985E-2</v>
      </c>
      <c r="S100" s="2">
        <f t="shared" si="96"/>
        <v>10671.151999999998</v>
      </c>
      <c r="U100">
        <f t="shared" ref="U100:U131" si="113">+(R100-G100)^2</f>
        <v>6.5913957524068702E-3</v>
      </c>
      <c r="V100">
        <f t="shared" ref="V100:V132" si="114">V$12</f>
        <v>0.1</v>
      </c>
      <c r="W100">
        <f t="shared" si="99"/>
        <v>6.5913957524068711E-4</v>
      </c>
      <c r="Y100">
        <f>VLOOKUP(C100,'errors (2)'!C$21:E$370,3,FALSE)</f>
        <v>-32175.346867704029</v>
      </c>
      <c r="Z100">
        <f t="shared" si="85"/>
        <v>-32175.5</v>
      </c>
      <c r="AA100" s="227">
        <f t="shared" si="86"/>
        <v>-9.1488016214499555E-3</v>
      </c>
      <c r="AC100" s="227">
        <f t="shared" si="100"/>
        <v>7.0675694389799149E-2</v>
      </c>
      <c r="AD100" s="227"/>
      <c r="AF100" s="227">
        <f t="shared" si="101"/>
        <v>7.5050381622531998E-2</v>
      </c>
      <c r="AG100" s="227">
        <f t="shared" ref="AG100:AG131" si="115">+(G100-AA100)^2*V100</f>
        <v>5.6325597816876888E-4</v>
      </c>
      <c r="AH100">
        <f t="shared" si="89"/>
        <v>-4.7741143887171135E-3</v>
      </c>
      <c r="AI100">
        <f t="shared" si="90"/>
        <v>0.88145622372034693</v>
      </c>
      <c r="AJ100">
        <f t="shared" si="91"/>
        <v>0.27843427361713741</v>
      </c>
      <c r="AK100">
        <f t="shared" si="92"/>
        <v>0.33724245120772822</v>
      </c>
      <c r="AL100">
        <f t="shared" si="93"/>
        <v>1.9088148853218543</v>
      </c>
      <c r="AM100">
        <f t="shared" si="94"/>
        <v>1.4114895376962884</v>
      </c>
      <c r="AN100" s="227">
        <f t="shared" si="97"/>
        <v>1.5414633926198367</v>
      </c>
      <c r="AO100" s="227">
        <f t="shared" si="97"/>
        <v>1.5414633926150461</v>
      </c>
      <c r="AP100" s="227">
        <f t="shared" si="97"/>
        <v>1.5414633921581036</v>
      </c>
      <c r="AQ100" s="227">
        <f t="shared" si="97"/>
        <v>1.5414633485740352</v>
      </c>
      <c r="AR100" s="227">
        <f t="shared" si="97"/>
        <v>1.5414591917367724</v>
      </c>
      <c r="AS100" s="227">
        <f t="shared" si="97"/>
        <v>1.5410654029413822</v>
      </c>
      <c r="AT100" s="227">
        <f t="shared" si="97"/>
        <v>1.5152278665222652</v>
      </c>
      <c r="AU100" s="227">
        <f t="shared" si="95"/>
        <v>1.1841467538572314</v>
      </c>
      <c r="AV100">
        <f t="shared" si="102"/>
        <v>4.7136877024672869E-2</v>
      </c>
      <c r="AW100">
        <v>38000</v>
      </c>
      <c r="AX100">
        <f t="shared" si="103"/>
        <v>-9.9207921737217014E-3</v>
      </c>
      <c r="AY100">
        <f t="shared" si="104"/>
        <v>4.7136877024672869E-2</v>
      </c>
      <c r="AZ100">
        <f t="shared" si="105"/>
        <v>-5.705766919839457E-2</v>
      </c>
      <c r="BA100">
        <f t="shared" si="106"/>
        <v>1.3276740357544983</v>
      </c>
      <c r="BB100">
        <f t="shared" si="107"/>
        <v>-0.93753066230880133</v>
      </c>
      <c r="BC100">
        <f t="shared" si="108"/>
        <v>0.41118810470143785</v>
      </c>
      <c r="BD100">
        <f t="shared" si="109"/>
        <v>0.20854062760956774</v>
      </c>
      <c r="BE100">
        <f t="shared" si="98"/>
        <v>6.5681876058523496</v>
      </c>
      <c r="BF100">
        <f t="shared" si="98"/>
        <v>6.5680777549375611</v>
      </c>
      <c r="BG100">
        <f t="shared" si="98"/>
        <v>6.5677575622601072</v>
      </c>
      <c r="BH100">
        <f t="shared" si="98"/>
        <v>6.5668244378198395</v>
      </c>
      <c r="BI100">
        <f t="shared" si="98"/>
        <v>6.5641065149335232</v>
      </c>
      <c r="BJ100">
        <f t="shared" si="98"/>
        <v>6.5562020341261116</v>
      </c>
      <c r="BK100">
        <f t="shared" si="98"/>
        <v>6.5333106324114789</v>
      </c>
      <c r="BL100">
        <f t="shared" si="110"/>
        <v>6.4677190314300876</v>
      </c>
    </row>
    <row r="101" spans="1:64" x14ac:dyDescent="0.2">
      <c r="A101" s="89" t="s">
        <v>178</v>
      </c>
      <c r="C101" s="242">
        <v>26414.525000000001</v>
      </c>
      <c r="D101" s="243" t="s">
        <v>1402</v>
      </c>
      <c r="E101">
        <f t="shared" si="77"/>
        <v>-30490.994735628421</v>
      </c>
      <c r="F101">
        <f t="shared" si="78"/>
        <v>-30491</v>
      </c>
      <c r="G101">
        <f t="shared" si="111"/>
        <v>2.2655600041616708E-3</v>
      </c>
      <c r="I101">
        <f t="shared" si="112"/>
        <v>2.2655600041616708E-3</v>
      </c>
      <c r="P101">
        <f t="shared" si="80"/>
        <v>-4.7075074066336414E-3</v>
      </c>
      <c r="Q101">
        <f t="shared" si="81"/>
        <v>-7.1878019106632191E-3</v>
      </c>
      <c r="R101">
        <f t="shared" si="82"/>
        <v>-1.189530931729686E-2</v>
      </c>
      <c r="S101" s="2">
        <f t="shared" si="96"/>
        <v>11396.025000000001</v>
      </c>
      <c r="U101">
        <f t="shared" si="113"/>
        <v>2.005302199394254E-4</v>
      </c>
      <c r="V101">
        <f t="shared" si="114"/>
        <v>0.1</v>
      </c>
      <c r="W101">
        <f t="shared" si="99"/>
        <v>2.0053021993942542E-5</v>
      </c>
      <c r="Y101">
        <f>VLOOKUP(C101,'errors (2)'!C$21:E$370,3,FALSE)</f>
        <v>-30490.994735628421</v>
      </c>
      <c r="Z101">
        <f t="shared" si="85"/>
        <v>-30491</v>
      </c>
      <c r="AA101" s="227">
        <f t="shared" si="86"/>
        <v>-5.3798053863576296E-3</v>
      </c>
      <c r="AC101" s="227">
        <f t="shared" si="100"/>
        <v>-3.0385985380299583E-4</v>
      </c>
      <c r="AD101" s="227"/>
      <c r="AF101" s="227">
        <f t="shared" si="101"/>
        <v>7.6453653905193004E-3</v>
      </c>
      <c r="AG101" s="227">
        <f t="shared" si="115"/>
        <v>5.8451611954550341E-6</v>
      </c>
      <c r="AH101">
        <f t="shared" si="89"/>
        <v>2.5694198579646666E-3</v>
      </c>
      <c r="AI101">
        <f t="shared" si="90"/>
        <v>0.84331837472538629</v>
      </c>
      <c r="AJ101">
        <f t="shared" si="91"/>
        <v>0.38744519380229142</v>
      </c>
      <c r="AK101">
        <f t="shared" si="92"/>
        <v>0.3213035419856789</v>
      </c>
      <c r="AL101">
        <f t="shared" si="93"/>
        <v>2.0245100656489949</v>
      </c>
      <c r="AM101">
        <f t="shared" si="94"/>
        <v>1.6002065752659422</v>
      </c>
      <c r="AN101" s="227">
        <f t="shared" ref="AN101:AT110" si="116">$AU101+$AB$7*SIN(AO101)</f>
        <v>1.6667985522809912</v>
      </c>
      <c r="AO101" s="227">
        <f t="shared" si="116"/>
        <v>1.6667985527603539</v>
      </c>
      <c r="AP101" s="227">
        <f t="shared" si="116"/>
        <v>1.6667985387705941</v>
      </c>
      <c r="AQ101" s="227">
        <f t="shared" si="116"/>
        <v>1.6667989470479569</v>
      </c>
      <c r="AR101" s="227">
        <f t="shared" si="116"/>
        <v>1.6667870311631092</v>
      </c>
      <c r="AS101" s="227">
        <f t="shared" si="116"/>
        <v>1.667134200961129</v>
      </c>
      <c r="AT101" s="227">
        <f t="shared" si="116"/>
        <v>1.6564463373785019</v>
      </c>
      <c r="AU101" s="227">
        <f t="shared" si="95"/>
        <v>1.3109741722806341</v>
      </c>
      <c r="AV101">
        <f t="shared" si="102"/>
        <v>5.0838915475709776E-2</v>
      </c>
      <c r="AW101">
        <v>39000</v>
      </c>
      <c r="AX101">
        <f t="shared" si="103"/>
        <v>-4.3194386759780878E-3</v>
      </c>
      <c r="AY101">
        <f t="shared" si="104"/>
        <v>5.0838915475709776E-2</v>
      </c>
      <c r="AZ101">
        <f t="shared" si="105"/>
        <v>-5.5158354151687863E-2</v>
      </c>
      <c r="BA101">
        <f t="shared" si="106"/>
        <v>1.3007677605343042</v>
      </c>
      <c r="BB101">
        <f t="shared" si="107"/>
        <v>-0.87023692052834645</v>
      </c>
      <c r="BC101">
        <f t="shared" si="108"/>
        <v>0.57096831101536294</v>
      </c>
      <c r="BD101">
        <f t="shared" si="109"/>
        <v>0.29350139040329049</v>
      </c>
      <c r="BE101">
        <f t="shared" si="98"/>
        <v>6.6816782707585256</v>
      </c>
      <c r="BF101">
        <f t="shared" si="98"/>
        <v>6.681554485444865</v>
      </c>
      <c r="BG101">
        <f t="shared" si="98"/>
        <v>6.6811788145592654</v>
      </c>
      <c r="BH101">
        <f t="shared" si="98"/>
        <v>6.6800390695465133</v>
      </c>
      <c r="BI101">
        <f t="shared" si="98"/>
        <v>6.6765845262991972</v>
      </c>
      <c r="BJ101">
        <f t="shared" si="98"/>
        <v>6.6661438362237542</v>
      </c>
      <c r="BK101">
        <f t="shared" si="98"/>
        <v>6.6348479551129653</v>
      </c>
      <c r="BL101">
        <f t="shared" si="110"/>
        <v>6.5430098705060171</v>
      </c>
    </row>
    <row r="102" spans="1:64" x14ac:dyDescent="0.2">
      <c r="A102" s="89" t="s">
        <v>178</v>
      </c>
      <c r="C102" s="242">
        <v>26422.696</v>
      </c>
      <c r="D102" s="243" t="s">
        <v>230</v>
      </c>
      <c r="E102">
        <f t="shared" si="77"/>
        <v>-30472.008180368139</v>
      </c>
      <c r="F102">
        <f t="shared" si="78"/>
        <v>-30472</v>
      </c>
      <c r="G102">
        <f t="shared" si="111"/>
        <v>-3.5204800005885772E-3</v>
      </c>
      <c r="I102">
        <f t="shared" si="112"/>
        <v>-3.5204800005885772E-3</v>
      </c>
      <c r="P102">
        <f t="shared" si="80"/>
        <v>-4.6042455740555877E-3</v>
      </c>
      <c r="Q102">
        <f t="shared" si="81"/>
        <v>-7.2503471507799067E-3</v>
      </c>
      <c r="R102">
        <f t="shared" si="82"/>
        <v>-1.1854592724835494E-2</v>
      </c>
      <c r="S102" s="2">
        <f t="shared" si="96"/>
        <v>11404.196</v>
      </c>
      <c r="U102">
        <f t="shared" si="113"/>
        <v>6.9457434900454363E-5</v>
      </c>
      <c r="V102">
        <f t="shared" si="114"/>
        <v>0.1</v>
      </c>
      <c r="W102">
        <f t="shared" si="99"/>
        <v>6.9457434900454368E-6</v>
      </c>
      <c r="Y102">
        <f>VLOOKUP(C102,'errors (2)'!C$21:E$370,3,FALSE)</f>
        <v>-30472.008180368139</v>
      </c>
      <c r="Z102">
        <f t="shared" si="85"/>
        <v>-30472</v>
      </c>
      <c r="AA102" s="227">
        <f t="shared" si="86"/>
        <v>-5.3377668702657977E-3</v>
      </c>
      <c r="AC102" s="227">
        <f t="shared" si="100"/>
        <v>-6.17090702748746E-3</v>
      </c>
      <c r="AD102" s="227"/>
      <c r="AF102" s="227">
        <f t="shared" si="101"/>
        <v>1.8172868696772204E-3</v>
      </c>
      <c r="AG102" s="227">
        <f t="shared" si="115"/>
        <v>3.3025315667012307E-7</v>
      </c>
      <c r="AH102">
        <f t="shared" si="89"/>
        <v>2.6504270268988828E-3</v>
      </c>
      <c r="AI102">
        <f t="shared" si="90"/>
        <v>0.84291739701187351</v>
      </c>
      <c r="AJ102">
        <f t="shared" si="91"/>
        <v>0.38859573820606658</v>
      </c>
      <c r="AK102">
        <f t="shared" si="92"/>
        <v>0.3211076978674165</v>
      </c>
      <c r="AL102">
        <f t="shared" si="93"/>
        <v>2.0257584175972934</v>
      </c>
      <c r="AM102">
        <f t="shared" si="94"/>
        <v>1.6024312767104349</v>
      </c>
      <c r="AN102" s="227">
        <f t="shared" si="116"/>
        <v>1.6681813559106893</v>
      </c>
      <c r="AO102" s="227">
        <f t="shared" si="116"/>
        <v>1.6681813564177086</v>
      </c>
      <c r="AP102" s="227">
        <f t="shared" si="116"/>
        <v>1.6681813418302738</v>
      </c>
      <c r="AQ102" s="227">
        <f t="shared" si="116"/>
        <v>1.6681817615239614</v>
      </c>
      <c r="AR102" s="227">
        <f t="shared" si="116"/>
        <v>1.6681696858368078</v>
      </c>
      <c r="AS102" s="227">
        <f t="shared" si="116"/>
        <v>1.668516540668187</v>
      </c>
      <c r="AT102" s="227">
        <f t="shared" si="116"/>
        <v>1.6580078853603881</v>
      </c>
      <c r="AU102" s="227">
        <f t="shared" si="95"/>
        <v>1.3124046982230766</v>
      </c>
      <c r="AV102">
        <f t="shared" si="102"/>
        <v>5.4624353391524674E-2</v>
      </c>
      <c r="AW102">
        <v>40000</v>
      </c>
      <c r="AX102">
        <f t="shared" si="103"/>
        <v>2.007947867897604E-3</v>
      </c>
      <c r="AY102">
        <f t="shared" si="104"/>
        <v>5.4624353391524674E-2</v>
      </c>
      <c r="AZ102">
        <f t="shared" si="105"/>
        <v>-5.261640552362707E-2</v>
      </c>
      <c r="BA102">
        <f t="shared" si="106"/>
        <v>1.267910749478693</v>
      </c>
      <c r="BB102">
        <f t="shared" si="107"/>
        <v>-0.78525334571025018</v>
      </c>
      <c r="BC102">
        <f t="shared" si="108"/>
        <v>0.72354616630190827</v>
      </c>
      <c r="BD102">
        <f t="shared" si="109"/>
        <v>0.37842849765580733</v>
      </c>
      <c r="BE102">
        <f t="shared" ref="BE102:BK106" si="117">$BL102+$AB$7*SIN(BF102)</f>
        <v>6.7925856115231973</v>
      </c>
      <c r="BF102">
        <f t="shared" si="117"/>
        <v>6.7924673892730771</v>
      </c>
      <c r="BG102">
        <f t="shared" si="117"/>
        <v>6.7920886399863267</v>
      </c>
      <c r="BH102">
        <f t="shared" si="117"/>
        <v>6.7908757770637092</v>
      </c>
      <c r="BI102">
        <f t="shared" si="117"/>
        <v>6.7869973309062148</v>
      </c>
      <c r="BJ102">
        <f t="shared" si="117"/>
        <v>6.774649982839577</v>
      </c>
      <c r="BK102">
        <f t="shared" si="117"/>
        <v>6.7358649201873932</v>
      </c>
      <c r="BL102">
        <f t="shared" si="110"/>
        <v>6.6183007095819457</v>
      </c>
    </row>
    <row r="103" spans="1:64" x14ac:dyDescent="0.2">
      <c r="A103" s="89" t="s">
        <v>178</v>
      </c>
      <c r="C103" s="242">
        <v>26440.554</v>
      </c>
      <c r="D103" s="243" t="s">
        <v>230</v>
      </c>
      <c r="E103">
        <f t="shared" si="77"/>
        <v>-30430.512414386227</v>
      </c>
      <c r="F103">
        <f t="shared" si="78"/>
        <v>-30430.5</v>
      </c>
      <c r="G103">
        <f t="shared" si="111"/>
        <v>-5.3426199992827605E-3</v>
      </c>
      <c r="I103">
        <f t="shared" si="112"/>
        <v>-5.3426199992827605E-3</v>
      </c>
      <c r="P103">
        <f t="shared" si="80"/>
        <v>-4.3786784965712255E-3</v>
      </c>
      <c r="Q103">
        <f t="shared" si="81"/>
        <v>-7.3868035798883985E-3</v>
      </c>
      <c r="R103">
        <f t="shared" si="82"/>
        <v>-1.1765482076459624E-2</v>
      </c>
      <c r="S103" s="2">
        <f t="shared" si="96"/>
        <v>11422.054</v>
      </c>
      <c r="U103">
        <f t="shared" si="113"/>
        <v>4.1253157262436695E-5</v>
      </c>
      <c r="V103">
        <f t="shared" si="114"/>
        <v>0.1</v>
      </c>
      <c r="W103">
        <f t="shared" si="99"/>
        <v>4.12531572624367E-6</v>
      </c>
      <c r="Y103">
        <f>VLOOKUP(C103,'errors (2)'!C$21:E$370,3,FALSE)</f>
        <v>-30430.512414386227</v>
      </c>
      <c r="Z103">
        <f t="shared" si="85"/>
        <v>-30430.5</v>
      </c>
      <c r="AA103" s="227">
        <f t="shared" si="86"/>
        <v>-5.245992804260512E-3</v>
      </c>
      <c r="AC103" s="227">
        <f t="shared" si="100"/>
        <v>-8.1698321363185122E-3</v>
      </c>
      <c r="AD103" s="227"/>
      <c r="AF103" s="227">
        <f t="shared" si="101"/>
        <v>-9.6627195022248522E-5</v>
      </c>
      <c r="AG103" s="227">
        <f t="shared" si="115"/>
        <v>9.3368148178676493E-10</v>
      </c>
      <c r="AH103">
        <f t="shared" si="89"/>
        <v>2.8272121370357516E-3</v>
      </c>
      <c r="AI103">
        <f t="shared" si="90"/>
        <v>0.84204375113297414</v>
      </c>
      <c r="AJ103">
        <f t="shared" si="91"/>
        <v>0.3911028676679959</v>
      </c>
      <c r="AK103">
        <f t="shared" si="92"/>
        <v>0.32067884438343541</v>
      </c>
      <c r="AL103">
        <f t="shared" si="93"/>
        <v>2.0284809593825925</v>
      </c>
      <c r="AM103">
        <f t="shared" si="94"/>
        <v>1.6072986202913868</v>
      </c>
      <c r="AN103" s="227">
        <f t="shared" si="116"/>
        <v>1.6711994063845268</v>
      </c>
      <c r="AO103" s="227">
        <f t="shared" si="116"/>
        <v>1.6711994069548577</v>
      </c>
      <c r="AP103" s="227">
        <f t="shared" si="116"/>
        <v>1.67119939103755</v>
      </c>
      <c r="AQ103" s="227">
        <f t="shared" si="116"/>
        <v>1.6711998352712438</v>
      </c>
      <c r="AR103" s="227">
        <f t="shared" si="116"/>
        <v>1.6711874364856443</v>
      </c>
      <c r="AS103" s="227">
        <f t="shared" si="116"/>
        <v>1.6715329216499641</v>
      </c>
      <c r="AT103" s="227">
        <f t="shared" si="116"/>
        <v>1.6614161750984255</v>
      </c>
      <c r="AU103" s="227">
        <f t="shared" si="95"/>
        <v>1.3155292680447275</v>
      </c>
      <c r="AV103">
        <f t="shared" si="102"/>
        <v>5.8493190772117593E-2</v>
      </c>
      <c r="AW103">
        <v>41000</v>
      </c>
      <c r="AX103">
        <f t="shared" si="103"/>
        <v>8.9703362311320742E-3</v>
      </c>
      <c r="AY103">
        <f t="shared" si="104"/>
        <v>5.8493190772117593E-2</v>
      </c>
      <c r="AZ103">
        <f t="shared" si="105"/>
        <v>-4.9522854540985518E-2</v>
      </c>
      <c r="BA103">
        <f t="shared" si="106"/>
        <v>1.2310707427947369</v>
      </c>
      <c r="BB103">
        <f t="shared" si="107"/>
        <v>-0.68799207193237122</v>
      </c>
      <c r="BC103">
        <f t="shared" si="108"/>
        <v>0.86793275816948912</v>
      </c>
      <c r="BD103">
        <f t="shared" si="109"/>
        <v>0.46343043780420939</v>
      </c>
      <c r="BE103">
        <f t="shared" si="117"/>
        <v>6.9004768351956933</v>
      </c>
      <c r="BF103">
        <f t="shared" si="117"/>
        <v>6.9003779130105496</v>
      </c>
      <c r="BG103">
        <f t="shared" si="117"/>
        <v>6.9000386207719329</v>
      </c>
      <c r="BH103">
        <f t="shared" si="117"/>
        <v>6.898875505091814</v>
      </c>
      <c r="BI103">
        <f t="shared" si="117"/>
        <v>6.8948955032078798</v>
      </c>
      <c r="BJ103">
        <f t="shared" si="117"/>
        <v>6.8813594482939724</v>
      </c>
      <c r="BK103">
        <f t="shared" si="117"/>
        <v>6.8362157625533673</v>
      </c>
      <c r="BL103">
        <f t="shared" si="110"/>
        <v>6.6935915486578743</v>
      </c>
    </row>
    <row r="104" spans="1:64" x14ac:dyDescent="0.2">
      <c r="A104" s="89" t="s">
        <v>178</v>
      </c>
      <c r="C104" s="242">
        <v>26466.581999999999</v>
      </c>
      <c r="D104" s="243" t="s">
        <v>230</v>
      </c>
      <c r="E104">
        <f t="shared" si="77"/>
        <v>-30370.032416795391</v>
      </c>
      <c r="F104">
        <f t="shared" si="78"/>
        <v>-30370</v>
      </c>
      <c r="G104">
        <f t="shared" si="111"/>
        <v>-1.3950800002930919E-2</v>
      </c>
      <c r="I104">
        <f t="shared" si="112"/>
        <v>-1.3950800002930919E-2</v>
      </c>
      <c r="P104">
        <f t="shared" si="80"/>
        <v>-4.0497894501411585E-3</v>
      </c>
      <c r="Q104">
        <f t="shared" si="81"/>
        <v>-7.5853517389988176E-3</v>
      </c>
      <c r="R104">
        <f t="shared" si="82"/>
        <v>-1.1635141189139976E-2</v>
      </c>
      <c r="S104" s="2">
        <f t="shared" si="96"/>
        <v>11448.081999999999</v>
      </c>
      <c r="U104">
        <f t="shared" si="113"/>
        <v>5.3622757418876756E-6</v>
      </c>
      <c r="V104">
        <f t="shared" si="114"/>
        <v>0.1</v>
      </c>
      <c r="W104">
        <f t="shared" si="99"/>
        <v>5.3622757418876756E-7</v>
      </c>
      <c r="Y104">
        <f>VLOOKUP(C104,'errors (2)'!C$21:E$370,3,FALSE)</f>
        <v>-30370.032416795391</v>
      </c>
      <c r="Z104">
        <f t="shared" si="85"/>
        <v>-30370</v>
      </c>
      <c r="AA104" s="227">
        <f t="shared" si="86"/>
        <v>-5.1123185531041313E-3</v>
      </c>
      <c r="AC104" s="227">
        <f t="shared" si="100"/>
        <v>-1.7035360825206056E-2</v>
      </c>
      <c r="AD104" s="227"/>
      <c r="AF104" s="227">
        <f t="shared" si="101"/>
        <v>-8.8384814498267874E-3</v>
      </c>
      <c r="AG104" s="227">
        <f t="shared" si="115"/>
        <v>7.811875433893224E-6</v>
      </c>
      <c r="AH104">
        <f t="shared" si="89"/>
        <v>3.0845608222751356E-3</v>
      </c>
      <c r="AI104">
        <f t="shared" si="90"/>
        <v>0.84077545039210377</v>
      </c>
      <c r="AJ104">
        <f t="shared" si="91"/>
        <v>0.3947433732769341</v>
      </c>
      <c r="AK104">
        <f t="shared" si="92"/>
        <v>0.32005099686362481</v>
      </c>
      <c r="AL104">
        <f t="shared" si="93"/>
        <v>2.0324398793601293</v>
      </c>
      <c r="AM104">
        <f t="shared" si="94"/>
        <v>1.6144144837491898</v>
      </c>
      <c r="AN104" s="227">
        <f t="shared" si="116"/>
        <v>1.6755936203561448</v>
      </c>
      <c r="AO104" s="227">
        <f t="shared" si="116"/>
        <v>1.6755936210254114</v>
      </c>
      <c r="AP104" s="227">
        <f t="shared" si="116"/>
        <v>1.6755936031274195</v>
      </c>
      <c r="AQ104" s="227">
        <f t="shared" si="116"/>
        <v>1.6755940817668238</v>
      </c>
      <c r="AR104" s="227">
        <f t="shared" si="116"/>
        <v>1.6755812809397903</v>
      </c>
      <c r="AS104" s="227">
        <f t="shared" si="116"/>
        <v>1.6759230941713921</v>
      </c>
      <c r="AT104" s="227">
        <f t="shared" si="116"/>
        <v>1.6663788360588057</v>
      </c>
      <c r="AU104" s="227">
        <f t="shared" si="95"/>
        <v>1.3200843638088213</v>
      </c>
      <c r="AV104">
        <f t="shared" si="102"/>
        <v>6.2445427617488475E-2</v>
      </c>
      <c r="AW104">
        <v>42000</v>
      </c>
      <c r="AX104">
        <f t="shared" si="103"/>
        <v>1.6472194377610071E-2</v>
      </c>
      <c r="AY104">
        <f t="shared" si="104"/>
        <v>6.2445427617488475E-2</v>
      </c>
      <c r="AZ104">
        <f t="shared" si="105"/>
        <v>-4.5973233239878404E-2</v>
      </c>
      <c r="BA104">
        <f t="shared" si="106"/>
        <v>1.1920399184038037</v>
      </c>
      <c r="BB104">
        <f t="shared" si="107"/>
        <v>-0.58346729471069025</v>
      </c>
      <c r="BC104">
        <f t="shared" si="108"/>
        <v>1.0036598291292151</v>
      </c>
      <c r="BD104">
        <f t="shared" si="109"/>
        <v>0.54868091617795944</v>
      </c>
      <c r="BE104">
        <f t="shared" si="117"/>
        <v>7.0050826785578746</v>
      </c>
      <c r="BF104">
        <f t="shared" si="117"/>
        <v>7.0050092094465546</v>
      </c>
      <c r="BG104">
        <f t="shared" si="117"/>
        <v>7.0047354288034605</v>
      </c>
      <c r="BH104">
        <f t="shared" si="117"/>
        <v>7.0037157727727832</v>
      </c>
      <c r="BI104">
        <f t="shared" si="117"/>
        <v>6.9999262086959222</v>
      </c>
      <c r="BJ104">
        <f t="shared" si="117"/>
        <v>6.9859501740058629</v>
      </c>
      <c r="BK104">
        <f t="shared" si="117"/>
        <v>6.9357584914028072</v>
      </c>
      <c r="BL104">
        <f t="shared" si="110"/>
        <v>6.7688823877338038</v>
      </c>
    </row>
    <row r="105" spans="1:64" x14ac:dyDescent="0.2">
      <c r="A105" s="89" t="s">
        <v>178</v>
      </c>
      <c r="C105" s="242">
        <v>26801.546999999999</v>
      </c>
      <c r="D105" s="243" t="s">
        <v>230</v>
      </c>
      <c r="E105">
        <f t="shared" si="77"/>
        <v>-29591.69053908619</v>
      </c>
      <c r="F105">
        <f t="shared" si="78"/>
        <v>-29591.5</v>
      </c>
      <c r="G105">
        <f t="shared" si="111"/>
        <v>-8.199986000181525E-2</v>
      </c>
      <c r="I105">
        <f t="shared" si="112"/>
        <v>-8.199986000181525E-2</v>
      </c>
      <c r="P105">
        <f t="shared" si="80"/>
        <v>1.8564613069545601E-4</v>
      </c>
      <c r="Q105">
        <f t="shared" si="81"/>
        <v>-1.009975969188906E-2</v>
      </c>
      <c r="R105">
        <f t="shared" si="82"/>
        <v>-9.9141135611936042E-3</v>
      </c>
      <c r="S105" s="2">
        <f t="shared" si="96"/>
        <v>11783.046999999999</v>
      </c>
      <c r="U105">
        <f t="shared" si="113"/>
        <v>5.1963548399015956E-3</v>
      </c>
      <c r="V105">
        <f t="shared" si="114"/>
        <v>0.1</v>
      </c>
      <c r="W105">
        <f t="shared" si="99"/>
        <v>5.1963548399015954E-4</v>
      </c>
      <c r="Y105">
        <f>VLOOKUP(C105,'errors (2)'!C$21:E$370,3,FALSE)</f>
        <v>-29591.69053908619</v>
      </c>
      <c r="Z105">
        <f t="shared" si="85"/>
        <v>-29591.5</v>
      </c>
      <c r="AA105" s="227">
        <f t="shared" si="86"/>
        <v>-3.4057563507832525E-3</v>
      </c>
      <c r="AC105" s="227">
        <f t="shared" si="100"/>
        <v>-8.8355160365557336E-2</v>
      </c>
      <c r="AD105" s="227"/>
      <c r="AF105" s="227">
        <f t="shared" si="101"/>
        <v>-7.8594103651032005E-2</v>
      </c>
      <c r="AG105" s="227">
        <f t="shared" si="115"/>
        <v>6.1770331287091629E-4</v>
      </c>
      <c r="AH105">
        <f t="shared" si="89"/>
        <v>6.3553003637420863E-3</v>
      </c>
      <c r="AI105">
        <f t="shared" si="90"/>
        <v>0.82500734126921282</v>
      </c>
      <c r="AJ105">
        <f t="shared" si="91"/>
        <v>0.44008755728162757</v>
      </c>
      <c r="AK105">
        <f t="shared" si="92"/>
        <v>0.31170926707681895</v>
      </c>
      <c r="AL105">
        <f t="shared" si="93"/>
        <v>2.082347532586676</v>
      </c>
      <c r="AM105">
        <f t="shared" si="94"/>
        <v>1.7082041833124937</v>
      </c>
      <c r="AN105" s="227">
        <f t="shared" si="116"/>
        <v>1.7315592751153215</v>
      </c>
      <c r="AO105" s="227">
        <f t="shared" si="116"/>
        <v>1.7315592763829932</v>
      </c>
      <c r="AP105" s="227">
        <f t="shared" si="116"/>
        <v>1.7315592542289471</v>
      </c>
      <c r="AQ105" s="227">
        <f t="shared" si="116"/>
        <v>1.7315596413963987</v>
      </c>
      <c r="AR105" s="227">
        <f t="shared" si="116"/>
        <v>1.7315528750664702</v>
      </c>
      <c r="AS105" s="227">
        <f t="shared" si="116"/>
        <v>1.7316710861754845</v>
      </c>
      <c r="AT105" s="227">
        <f t="shared" si="116"/>
        <v>1.729593329176903</v>
      </c>
      <c r="AU105" s="227">
        <f t="shared" si="95"/>
        <v>1.3786982820294322</v>
      </c>
      <c r="AV105">
        <f t="shared" si="102"/>
        <v>6.6481063927637377E-2</v>
      </c>
      <c r="AW105">
        <v>43000</v>
      </c>
      <c r="AX105">
        <f t="shared" si="103"/>
        <v>2.4420419225618557E-2</v>
      </c>
      <c r="AY105">
        <f t="shared" si="104"/>
        <v>6.6481063927637377E-2</v>
      </c>
      <c r="AZ105">
        <f t="shared" si="105"/>
        <v>-4.2060644702018819E-2</v>
      </c>
      <c r="BA105">
        <f t="shared" si="106"/>
        <v>1.1522977137656705</v>
      </c>
      <c r="BB105">
        <f t="shared" si="107"/>
        <v>-0.47588437892976504</v>
      </c>
      <c r="BC105">
        <f t="shared" si="108"/>
        <v>1.1306820571736822</v>
      </c>
      <c r="BD105">
        <f t="shared" si="109"/>
        <v>0.63441500842329113</v>
      </c>
      <c r="BE105">
        <f t="shared" si="117"/>
        <v>7.1062772098657376</v>
      </c>
      <c r="BF105">
        <f t="shared" si="117"/>
        <v>7.106228647176696</v>
      </c>
      <c r="BG105">
        <f t="shared" si="117"/>
        <v>7.1060288858288851</v>
      </c>
      <c r="BH105">
        <f t="shared" si="117"/>
        <v>7.1052076246245948</v>
      </c>
      <c r="BI105">
        <f t="shared" si="117"/>
        <v>7.1018388378071444</v>
      </c>
      <c r="BJ105">
        <f t="shared" si="117"/>
        <v>7.088144873660335</v>
      </c>
      <c r="BK105">
        <f t="shared" si="117"/>
        <v>7.0343556947255612</v>
      </c>
      <c r="BL105">
        <f t="shared" si="110"/>
        <v>6.8441732268097333</v>
      </c>
    </row>
    <row r="106" spans="1:64" x14ac:dyDescent="0.2">
      <c r="A106" s="89" t="s">
        <v>178</v>
      </c>
      <c r="C106" s="242">
        <v>27125.69</v>
      </c>
      <c r="D106" s="243" t="s">
        <v>230</v>
      </c>
      <c r="E106">
        <f t="shared" si="77"/>
        <v>-28838.495216391893</v>
      </c>
      <c r="F106">
        <f t="shared" si="78"/>
        <v>-28838.5</v>
      </c>
      <c r="G106">
        <f t="shared" si="111"/>
        <v>2.0586599966918584E-3</v>
      </c>
      <c r="I106">
        <f t="shared" si="112"/>
        <v>2.0586599966918584E-3</v>
      </c>
      <c r="P106">
        <f t="shared" si="80"/>
        <v>4.2820472367361938E-3</v>
      </c>
      <c r="Q106">
        <f t="shared" si="81"/>
        <v>-1.2460364703643201E-2</v>
      </c>
      <c r="R106">
        <f t="shared" si="82"/>
        <v>-8.178317466907007E-3</v>
      </c>
      <c r="S106" s="2">
        <f t="shared" si="96"/>
        <v>12107.189999999999</v>
      </c>
      <c r="U106">
        <f t="shared" si="113"/>
        <v>1.0479570759023107E-4</v>
      </c>
      <c r="V106">
        <f t="shared" si="114"/>
        <v>0.1</v>
      </c>
      <c r="W106">
        <f t="shared" si="99"/>
        <v>1.0479570759023107E-5</v>
      </c>
      <c r="Y106">
        <f>VLOOKUP(C106,'errors (2)'!C$21:E$370,3,FALSE)</f>
        <v>-28838.495216391893</v>
      </c>
      <c r="Z106">
        <f t="shared" si="85"/>
        <v>-28838.5</v>
      </c>
      <c r="AA106" s="227">
        <f t="shared" si="86"/>
        <v>-1.7823724259924106E-3</v>
      </c>
      <c r="AC106" s="227">
        <f t="shared" si="100"/>
        <v>-7.3848775905641113E-3</v>
      </c>
      <c r="AD106" s="227"/>
      <c r="AF106" s="227">
        <f t="shared" si="101"/>
        <v>3.841032422684269E-3</v>
      </c>
      <c r="AG106" s="227">
        <f t="shared" si="115"/>
        <v>1.4753530072111786E-6</v>
      </c>
      <c r="AH106">
        <f t="shared" si="89"/>
        <v>9.4435375872559697E-3</v>
      </c>
      <c r="AI106">
        <f t="shared" si="90"/>
        <v>0.81069332267692373</v>
      </c>
      <c r="AJ106">
        <f t="shared" si="91"/>
        <v>0.48139193220759208</v>
      </c>
      <c r="AK106">
        <f t="shared" si="92"/>
        <v>0.30322941762324795</v>
      </c>
      <c r="AL106">
        <f t="shared" si="93"/>
        <v>2.1288934226227303</v>
      </c>
      <c r="AM106">
        <f t="shared" si="94"/>
        <v>1.803179575635812</v>
      </c>
      <c r="AN106" s="227">
        <f t="shared" si="116"/>
        <v>1.7847147265787648</v>
      </c>
      <c r="AO106" s="227">
        <f t="shared" si="116"/>
        <v>1.7847147132379542</v>
      </c>
      <c r="AP106" s="227">
        <f t="shared" si="116"/>
        <v>1.784714889034845</v>
      </c>
      <c r="AQ106" s="227">
        <f t="shared" si="116"/>
        <v>1.7847125724815336</v>
      </c>
      <c r="AR106" s="227">
        <f t="shared" si="116"/>
        <v>1.7847430967464539</v>
      </c>
      <c r="AS106" s="227">
        <f t="shared" si="116"/>
        <v>1.7843405464613449</v>
      </c>
      <c r="AT106" s="227">
        <f t="shared" si="116"/>
        <v>1.7895907259594357</v>
      </c>
      <c r="AU106" s="227">
        <f t="shared" si="95"/>
        <v>1.4353922838536066</v>
      </c>
      <c r="AV106">
        <f t="shared" si="102"/>
        <v>7.060009970256427E-2</v>
      </c>
      <c r="AW106">
        <v>44000</v>
      </c>
      <c r="AX106">
        <f t="shared" si="103"/>
        <v>3.2728925061513231E-2</v>
      </c>
      <c r="AY106">
        <f t="shared" si="104"/>
        <v>7.060009970256427E-2</v>
      </c>
      <c r="AZ106">
        <f t="shared" si="105"/>
        <v>-3.7871174641051039E-2</v>
      </c>
      <c r="BA106">
        <f t="shared" si="106"/>
        <v>1.112969167271562</v>
      </c>
      <c r="BB106">
        <f t="shared" si="107"/>
        <v>-0.36849596549193864</v>
      </c>
      <c r="BC106">
        <f t="shared" si="108"/>
        <v>1.2492607394266193</v>
      </c>
      <c r="BD106">
        <f t="shared" si="109"/>
        <v>0.72092255324926535</v>
      </c>
      <c r="BE106">
        <f t="shared" si="117"/>
        <v>7.2040488676539338</v>
      </c>
      <c r="BF106">
        <f t="shared" si="117"/>
        <v>7.2040204435978916</v>
      </c>
      <c r="BG106">
        <f t="shared" si="117"/>
        <v>7.2038890599169267</v>
      </c>
      <c r="BH106">
        <f t="shared" si="117"/>
        <v>7.2032820636984045</v>
      </c>
      <c r="BI106">
        <f t="shared" si="117"/>
        <v>7.2004839809335524</v>
      </c>
      <c r="BJ106">
        <f t="shared" si="117"/>
        <v>7.1877152954454999</v>
      </c>
      <c r="BK106">
        <f t="shared" si="117"/>
        <v>7.1318753178904064</v>
      </c>
      <c r="BL106">
        <f t="shared" si="110"/>
        <v>6.9194640658856619</v>
      </c>
    </row>
    <row r="107" spans="1:64" x14ac:dyDescent="0.2">
      <c r="A107" s="89" t="s">
        <v>178</v>
      </c>
      <c r="C107" s="242">
        <v>27147.635999999999</v>
      </c>
      <c r="D107" s="243" t="s">
        <v>230</v>
      </c>
      <c r="E107">
        <f t="shared" si="77"/>
        <v>-28787.500363651441</v>
      </c>
      <c r="F107">
        <f t="shared" si="78"/>
        <v>-28787.5</v>
      </c>
      <c r="G107">
        <f t="shared" si="111"/>
        <v>-1.5650000204914249E-4</v>
      </c>
      <c r="I107">
        <f t="shared" si="112"/>
        <v>-1.5650000204914249E-4</v>
      </c>
      <c r="P107">
        <f t="shared" si="80"/>
        <v>4.5592612212329402E-3</v>
      </c>
      <c r="Q107">
        <f t="shared" si="81"/>
        <v>-1.2617706091395939E-2</v>
      </c>
      <c r="R107">
        <f t="shared" si="82"/>
        <v>-8.0584448701629986E-3</v>
      </c>
      <c r="S107" s="2">
        <f t="shared" si="96"/>
        <v>12129.135999999999</v>
      </c>
      <c r="U107">
        <f t="shared" si="113"/>
        <v>6.2440732698710913E-5</v>
      </c>
      <c r="V107">
        <f t="shared" si="114"/>
        <v>0.1</v>
      </c>
      <c r="W107">
        <f t="shared" si="99"/>
        <v>6.2440732698710916E-6</v>
      </c>
      <c r="Y107">
        <f>VLOOKUP(C107,'errors (2)'!C$21:E$370,3,FALSE)</f>
        <v>-28787.500363651441</v>
      </c>
      <c r="Z107">
        <f t="shared" si="85"/>
        <v>-28787.5</v>
      </c>
      <c r="AA107" s="227">
        <f t="shared" si="86"/>
        <v>-1.6735020462980889E-3</v>
      </c>
      <c r="AC107" s="227">
        <f t="shared" si="100"/>
        <v>-9.8064112847992147E-3</v>
      </c>
      <c r="AD107" s="227"/>
      <c r="AF107" s="227">
        <f t="shared" si="101"/>
        <v>1.5170020442489465E-3</v>
      </c>
      <c r="AG107" s="227">
        <f t="shared" si="115"/>
        <v>2.3012952022554827E-7</v>
      </c>
      <c r="AH107">
        <f t="shared" si="89"/>
        <v>9.6499112827500722E-3</v>
      </c>
      <c r="AI107">
        <f t="shared" si="90"/>
        <v>0.80975589328645714</v>
      </c>
      <c r="AJ107">
        <f t="shared" si="91"/>
        <v>0.48410195132821776</v>
      </c>
      <c r="AK107">
        <f t="shared" si="92"/>
        <v>0.30264216106154729</v>
      </c>
      <c r="AL107">
        <f t="shared" si="93"/>
        <v>2.1319879022959576</v>
      </c>
      <c r="AM107">
        <f t="shared" si="94"/>
        <v>1.8097760076107252</v>
      </c>
      <c r="AN107" s="227">
        <f t="shared" si="116"/>
        <v>1.7882816524664034</v>
      </c>
      <c r="AO107" s="227">
        <f t="shared" si="116"/>
        <v>1.7882816366117567</v>
      </c>
      <c r="AP107" s="227">
        <f t="shared" si="116"/>
        <v>1.7882818421607838</v>
      </c>
      <c r="AQ107" s="227">
        <f t="shared" si="116"/>
        <v>1.7882791772866584</v>
      </c>
      <c r="AR107" s="227">
        <f t="shared" si="116"/>
        <v>1.7883137239928826</v>
      </c>
      <c r="AS107" s="227">
        <f t="shared" si="116"/>
        <v>1.7878654502319875</v>
      </c>
      <c r="AT107" s="227">
        <f t="shared" si="116"/>
        <v>1.7936132388762973</v>
      </c>
      <c r="AU107" s="227">
        <f t="shared" si="95"/>
        <v>1.4392321166464792</v>
      </c>
    </row>
    <row r="108" spans="1:64" x14ac:dyDescent="0.2">
      <c r="A108" s="89" t="s">
        <v>178</v>
      </c>
      <c r="C108" s="242">
        <v>28165.895</v>
      </c>
      <c r="D108" s="243" t="s">
        <v>230</v>
      </c>
      <c r="E108">
        <f t="shared" si="77"/>
        <v>-26421.421453752504</v>
      </c>
      <c r="F108">
        <f t="shared" si="78"/>
        <v>-26421.5</v>
      </c>
      <c r="G108">
        <f t="shared" si="111"/>
        <v>3.3802940000896342E-2</v>
      </c>
      <c r="I108">
        <f t="shared" si="112"/>
        <v>3.3802940000896342E-2</v>
      </c>
      <c r="P108">
        <f t="shared" si="80"/>
        <v>1.7326034909903441E-2</v>
      </c>
      <c r="Q108">
        <f t="shared" si="81"/>
        <v>-1.956283978504008E-2</v>
      </c>
      <c r="R108">
        <f t="shared" si="82"/>
        <v>-2.2368048751366387E-3</v>
      </c>
      <c r="S108" s="2">
        <f t="shared" si="96"/>
        <v>13147.395</v>
      </c>
      <c r="U108">
        <f t="shared" si="113"/>
        <v>1.2988632107295455E-3</v>
      </c>
      <c r="V108">
        <f t="shared" si="114"/>
        <v>0.1</v>
      </c>
      <c r="W108">
        <f t="shared" si="99"/>
        <v>1.2988632107295456E-4</v>
      </c>
      <c r="Y108">
        <f>VLOOKUP(C108,'errors (2)'!C$21:E$370,3,FALSE)</f>
        <v>-26421.421453752504</v>
      </c>
      <c r="Z108">
        <f t="shared" si="85"/>
        <v>-26421.5</v>
      </c>
      <c r="AA108" s="227">
        <f t="shared" si="86"/>
        <v>3.2016395752454338E-3</v>
      </c>
      <c r="AC108" s="227">
        <f t="shared" si="100"/>
        <v>1.4992962982415342E-2</v>
      </c>
      <c r="AD108" s="227"/>
      <c r="AF108" s="227">
        <f t="shared" si="101"/>
        <v>3.0601300425650908E-2</v>
      </c>
      <c r="AG108" s="227">
        <f t="shared" si="115"/>
        <v>9.3643958774094254E-5</v>
      </c>
      <c r="AH108">
        <f t="shared" si="89"/>
        <v>1.8809977018481E-2</v>
      </c>
      <c r="AI108">
        <f t="shared" si="90"/>
        <v>0.77039475424836523</v>
      </c>
      <c r="AJ108">
        <f t="shared" si="91"/>
        <v>0.59851616847882649</v>
      </c>
      <c r="AK108">
        <f t="shared" si="92"/>
        <v>0.27398271645227701</v>
      </c>
      <c r="AL108">
        <f t="shared" si="93"/>
        <v>2.2682989607104358</v>
      </c>
      <c r="AM108">
        <f t="shared" si="94"/>
        <v>2.1427470631016954</v>
      </c>
      <c r="AN108" s="227">
        <f t="shared" si="116"/>
        <v>1.9495107179230127</v>
      </c>
      <c r="AO108" s="227">
        <f t="shared" si="116"/>
        <v>1.9495095479808473</v>
      </c>
      <c r="AP108" s="227">
        <f t="shared" si="116"/>
        <v>1.9495183999610284</v>
      </c>
      <c r="AQ108" s="227">
        <f t="shared" si="116"/>
        <v>1.9494514194904571</v>
      </c>
      <c r="AR108" s="227">
        <f t="shared" si="116"/>
        <v>1.949957962293204</v>
      </c>
      <c r="AS108" s="227">
        <f t="shared" si="116"/>
        <v>1.9461110647869018</v>
      </c>
      <c r="AT108" s="227">
        <f t="shared" si="116"/>
        <v>1.9744530274193344</v>
      </c>
      <c r="AU108" s="227">
        <f t="shared" si="95"/>
        <v>1.6173702419001272</v>
      </c>
    </row>
    <row r="109" spans="1:64" x14ac:dyDescent="0.2">
      <c r="A109" s="89" t="s">
        <v>178</v>
      </c>
      <c r="C109" s="242">
        <v>28227.666000000001</v>
      </c>
      <c r="D109" s="243" t="s">
        <v>230</v>
      </c>
      <c r="E109">
        <f t="shared" si="77"/>
        <v>-26277.887185611129</v>
      </c>
      <c r="F109">
        <f t="shared" si="78"/>
        <v>-26278</v>
      </c>
      <c r="G109">
        <f t="shared" si="111"/>
        <v>4.8550480001722462E-2</v>
      </c>
      <c r="I109">
        <f t="shared" si="112"/>
        <v>4.8550480001722462E-2</v>
      </c>
      <c r="P109">
        <f t="shared" si="80"/>
        <v>1.8091333639353797E-2</v>
      </c>
      <c r="Q109">
        <f t="shared" si="81"/>
        <v>-1.9961759039204025E-2</v>
      </c>
      <c r="R109">
        <f t="shared" si="82"/>
        <v>-1.8704253998502278E-3</v>
      </c>
      <c r="S109" s="2">
        <f t="shared" si="96"/>
        <v>13209.166000000001</v>
      </c>
      <c r="U109">
        <f t="shared" si="113"/>
        <v>2.5422677015143422E-3</v>
      </c>
      <c r="V109">
        <f t="shared" si="114"/>
        <v>0.1</v>
      </c>
      <c r="W109">
        <f t="shared" si="99"/>
        <v>2.5422677015143425E-4</v>
      </c>
      <c r="Y109">
        <f>VLOOKUP(C109,'errors (2)'!C$21:E$370,3,FALSE)</f>
        <v>-26277.887185611129</v>
      </c>
      <c r="Z109">
        <f t="shared" si="85"/>
        <v>-26278</v>
      </c>
      <c r="AA109" s="227">
        <f t="shared" si="86"/>
        <v>3.4852008888707972E-3</v>
      </c>
      <c r="AC109" s="227">
        <f t="shared" si="100"/>
        <v>2.9212073845058282E-2</v>
      </c>
      <c r="AD109" s="227"/>
      <c r="AF109" s="227">
        <f t="shared" si="101"/>
        <v>4.5065279112851665E-2</v>
      </c>
      <c r="AG109" s="227">
        <f t="shared" si="115"/>
        <v>2.0308793815192246E-4</v>
      </c>
      <c r="AH109">
        <f t="shared" si="89"/>
        <v>1.9338406156664181E-2</v>
      </c>
      <c r="AI109">
        <f t="shared" si="90"/>
        <v>0.76825105908483249</v>
      </c>
      <c r="AJ109">
        <f t="shared" si="91"/>
        <v>0.60478646208788556</v>
      </c>
      <c r="AK109">
        <f t="shared" si="92"/>
        <v>0.27217186881809735</v>
      </c>
      <c r="AL109">
        <f t="shared" si="93"/>
        <v>2.2761490610766444</v>
      </c>
      <c r="AM109">
        <f t="shared" si="94"/>
        <v>2.1648797090638019</v>
      </c>
      <c r="AN109" s="227">
        <f t="shared" si="116"/>
        <v>1.9590404183083407</v>
      </c>
      <c r="AO109" s="227">
        <f t="shared" si="116"/>
        <v>1.9590390407611564</v>
      </c>
      <c r="AP109" s="227">
        <f t="shared" si="116"/>
        <v>1.9590492201893721</v>
      </c>
      <c r="AQ109" s="227">
        <f t="shared" si="116"/>
        <v>1.9589739930025853</v>
      </c>
      <c r="AR109" s="227">
        <f t="shared" si="116"/>
        <v>1.9595296045786961</v>
      </c>
      <c r="AS109" s="227">
        <f t="shared" si="116"/>
        <v>1.9554080127773488</v>
      </c>
      <c r="AT109" s="227">
        <f t="shared" si="116"/>
        <v>1.9850566126256322</v>
      </c>
      <c r="AU109" s="227">
        <f t="shared" si="95"/>
        <v>1.6281744773075228</v>
      </c>
    </row>
    <row r="110" spans="1:64" x14ac:dyDescent="0.2">
      <c r="A110" s="89" t="s">
        <v>178</v>
      </c>
      <c r="C110" s="242">
        <v>28249.468000000001</v>
      </c>
      <c r="D110" s="243" t="s">
        <v>230</v>
      </c>
      <c r="E110">
        <f t="shared" si="77"/>
        <v>-26227.226938666478</v>
      </c>
      <c r="F110">
        <f t="shared" si="78"/>
        <v>-26227</v>
      </c>
      <c r="G110">
        <f t="shared" si="111"/>
        <v>-9.7664679997251369E-2</v>
      </c>
      <c r="I110">
        <f t="shared" si="112"/>
        <v>-9.7664679997251369E-2</v>
      </c>
      <c r="P110">
        <f t="shared" si="80"/>
        <v>1.8362987722544227E-2</v>
      </c>
      <c r="Q110">
        <f t="shared" si="81"/>
        <v>-2.0102920700136861E-2</v>
      </c>
      <c r="R110">
        <f t="shared" si="82"/>
        <v>-1.7399329775926349E-3</v>
      </c>
      <c r="S110" s="2">
        <f t="shared" si="96"/>
        <v>13230.968000000001</v>
      </c>
      <c r="U110">
        <f t="shared" si="113"/>
        <v>9.2015570907855275E-3</v>
      </c>
      <c r="V110">
        <f t="shared" si="114"/>
        <v>0.1</v>
      </c>
      <c r="W110">
        <f t="shared" si="99"/>
        <v>9.2015570907855279E-4</v>
      </c>
      <c r="Y110">
        <f>VLOOKUP(C110,'errors (2)'!C$21:E$370,3,FALSE)</f>
        <v>-26227.226938666478</v>
      </c>
      <c r="Z110">
        <f t="shared" si="85"/>
        <v>-26227</v>
      </c>
      <c r="AA110" s="227">
        <f t="shared" si="86"/>
        <v>3.5856195474346791E-3</v>
      </c>
      <c r="AC110" s="227">
        <f t="shared" si="100"/>
        <v>-0.11719011736747145</v>
      </c>
      <c r="AD110" s="227"/>
      <c r="AF110" s="227">
        <f t="shared" si="101"/>
        <v>-0.10125029954468605</v>
      </c>
      <c r="AG110" s="227">
        <f t="shared" si="115"/>
        <v>1.0251623157888651E-3</v>
      </c>
      <c r="AH110">
        <f t="shared" si="89"/>
        <v>1.952543737022008E-2</v>
      </c>
      <c r="AI110">
        <f t="shared" si="90"/>
        <v>0.76749546986308159</v>
      </c>
      <c r="AJ110">
        <f t="shared" si="91"/>
        <v>0.60699763487588476</v>
      </c>
      <c r="AK110">
        <f t="shared" si="92"/>
        <v>0.27152668608637381</v>
      </c>
      <c r="AL110">
        <f t="shared" si="93"/>
        <v>2.2789285010016043</v>
      </c>
      <c r="AM110">
        <f t="shared" si="94"/>
        <v>2.1728064887749232</v>
      </c>
      <c r="AN110" s="227">
        <f t="shared" si="116"/>
        <v>1.9624209079978618</v>
      </c>
      <c r="AO110" s="227">
        <f t="shared" si="116"/>
        <v>1.9624194501838301</v>
      </c>
      <c r="AP110" s="227">
        <f t="shared" si="116"/>
        <v>1.9624301344963402</v>
      </c>
      <c r="AQ110" s="227">
        <f t="shared" si="116"/>
        <v>1.9623518228054713</v>
      </c>
      <c r="AR110" s="227">
        <f t="shared" si="116"/>
        <v>1.9629254717888598</v>
      </c>
      <c r="AS110" s="227">
        <f t="shared" si="116"/>
        <v>1.9587047402826132</v>
      </c>
      <c r="AT110" s="227">
        <f t="shared" si="116"/>
        <v>1.9888150990552436</v>
      </c>
      <c r="AU110" s="227">
        <f t="shared" si="95"/>
        <v>1.6320143101003954</v>
      </c>
    </row>
    <row r="111" spans="1:64" x14ac:dyDescent="0.2">
      <c r="A111" s="89" t="s">
        <v>178</v>
      </c>
      <c r="C111" s="242">
        <v>28335.219000000001</v>
      </c>
      <c r="D111" s="243" t="s">
        <v>230</v>
      </c>
      <c r="E111">
        <f t="shared" si="77"/>
        <v>-26027.971510918975</v>
      </c>
      <c r="F111">
        <f t="shared" si="78"/>
        <v>-26028</v>
      </c>
      <c r="G111">
        <f t="shared" si="111"/>
        <v>1.2260480001714313E-2</v>
      </c>
      <c r="I111">
        <f t="shared" si="112"/>
        <v>1.2260480001714313E-2</v>
      </c>
      <c r="P111">
        <f t="shared" si="80"/>
        <v>1.9421232882006603E-2</v>
      </c>
      <c r="Q111">
        <f t="shared" si="81"/>
        <v>-2.0650645917915565E-2</v>
      </c>
      <c r="R111">
        <f t="shared" si="82"/>
        <v>-1.2294130359089619E-3</v>
      </c>
      <c r="S111" s="2">
        <f t="shared" si="96"/>
        <v>13316.719000000001</v>
      </c>
      <c r="U111">
        <f t="shared" si="113"/>
        <v>1.8197721416651693E-4</v>
      </c>
      <c r="V111">
        <f t="shared" si="114"/>
        <v>0.1</v>
      </c>
      <c r="W111">
        <f t="shared" si="99"/>
        <v>1.8197721416651693E-5</v>
      </c>
      <c r="Y111">
        <f>VLOOKUP(C111,'errors (2)'!C$21:E$370,3,FALSE)</f>
        <v>-26027.971510918975</v>
      </c>
      <c r="Z111">
        <f t="shared" si="85"/>
        <v>-26028</v>
      </c>
      <c r="AA111" s="227">
        <f t="shared" si="86"/>
        <v>3.9756308226182799E-3</v>
      </c>
      <c r="AC111" s="227">
        <f t="shared" si="100"/>
        <v>-7.9908528750110702E-3</v>
      </c>
      <c r="AD111" s="227"/>
      <c r="AF111" s="227">
        <f t="shared" si="101"/>
        <v>8.2848491790960335E-3</v>
      </c>
      <c r="AG111" s="227">
        <f t="shared" si="115"/>
        <v>6.8638725920368232E-6</v>
      </c>
      <c r="AH111">
        <f t="shared" si="89"/>
        <v>2.0251332876725384E-2</v>
      </c>
      <c r="AI111">
        <f t="shared" si="90"/>
        <v>0.76457838327299454</v>
      </c>
      <c r="AJ111">
        <f t="shared" si="91"/>
        <v>0.61553963771948539</v>
      </c>
      <c r="AK111">
        <f t="shared" si="92"/>
        <v>0.26900141294959834</v>
      </c>
      <c r="AL111">
        <f t="shared" si="93"/>
        <v>2.2897218650320261</v>
      </c>
      <c r="AM111">
        <f t="shared" si="94"/>
        <v>2.2040480215068592</v>
      </c>
      <c r="AN111" s="227">
        <f t="shared" ref="AN111:AT120" si="118">$AU111+$AB$7*SIN(AO111)</f>
        <v>1.9755798412347341</v>
      </c>
      <c r="AO111" s="227">
        <f t="shared" si="118"/>
        <v>1.9755780350824517</v>
      </c>
      <c r="AP111" s="227">
        <f t="shared" si="118"/>
        <v>1.9755908646513713</v>
      </c>
      <c r="AQ111" s="227">
        <f t="shared" si="118"/>
        <v>1.9754997245608323</v>
      </c>
      <c r="AR111" s="227">
        <f t="shared" si="118"/>
        <v>1.9761467557184569</v>
      </c>
      <c r="AS111" s="227">
        <f t="shared" si="118"/>
        <v>1.9715319175211659</v>
      </c>
      <c r="AT111" s="227">
        <f t="shared" si="118"/>
        <v>2.0034302657442025</v>
      </c>
      <c r="AU111" s="227">
        <f t="shared" si="95"/>
        <v>1.6469971870765052</v>
      </c>
    </row>
    <row r="112" spans="1:64" x14ac:dyDescent="0.2">
      <c r="A112" s="89" t="s">
        <v>178</v>
      </c>
      <c r="C112" s="242">
        <v>28517.904999999999</v>
      </c>
      <c r="D112" s="243" t="s">
        <v>230</v>
      </c>
      <c r="E112">
        <f t="shared" si="77"/>
        <v>-25603.472938616847</v>
      </c>
      <c r="F112">
        <f t="shared" si="78"/>
        <v>-25603.5</v>
      </c>
      <c r="G112">
        <f t="shared" si="111"/>
        <v>1.1646059996564873E-2</v>
      </c>
      <c r="I112">
        <f t="shared" si="112"/>
        <v>1.1646059996564873E-2</v>
      </c>
      <c r="P112">
        <f t="shared" si="80"/>
        <v>2.1668803767132469E-2</v>
      </c>
      <c r="Q112">
        <f t="shared" si="81"/>
        <v>-2.1802637787699371E-2</v>
      </c>
      <c r="R112">
        <f t="shared" si="82"/>
        <v>-1.3383402056690169E-4</v>
      </c>
      <c r="S112" s="2">
        <f t="shared" si="96"/>
        <v>13499.404999999999</v>
      </c>
      <c r="U112">
        <f t="shared" si="113"/>
        <v>1.3876590305485697E-4</v>
      </c>
      <c r="V112">
        <f t="shared" si="114"/>
        <v>0.1</v>
      </c>
      <c r="W112">
        <f t="shared" si="99"/>
        <v>1.3876590305485698E-5</v>
      </c>
      <c r="Y112">
        <f>VLOOKUP(C112,'errors (2)'!C$21:E$370,3,FALSE)</f>
        <v>-25603.472938616847</v>
      </c>
      <c r="Z112">
        <f t="shared" si="85"/>
        <v>-25603.5</v>
      </c>
      <c r="AA112" s="227">
        <f t="shared" si="86"/>
        <v>4.7977696948088254E-3</v>
      </c>
      <c r="AC112" s="227">
        <f t="shared" si="100"/>
        <v>-1.0132871609210538E-2</v>
      </c>
      <c r="AD112" s="227"/>
      <c r="AF112" s="227">
        <f t="shared" si="101"/>
        <v>6.8482903017560472E-3</v>
      </c>
      <c r="AG112" s="227">
        <f t="shared" si="115"/>
        <v>4.6899080057125935E-6</v>
      </c>
      <c r="AH112">
        <f t="shared" si="89"/>
        <v>2.177893160577541E-2</v>
      </c>
      <c r="AI112">
        <f t="shared" si="90"/>
        <v>0.75851891621700518</v>
      </c>
      <c r="AJ112">
        <f t="shared" si="91"/>
        <v>0.6333115440480227</v>
      </c>
      <c r="AK112">
        <f t="shared" si="92"/>
        <v>0.26357538573665712</v>
      </c>
      <c r="AL112">
        <f t="shared" si="93"/>
        <v>2.3124761630932413</v>
      </c>
      <c r="AM112">
        <f t="shared" si="94"/>
        <v>2.2724105946999331</v>
      </c>
      <c r="AN112" s="227">
        <f t="shared" si="118"/>
        <v>2.0034850772753972</v>
      </c>
      <c r="AO112" s="227">
        <f t="shared" si="118"/>
        <v>2.0034823159873643</v>
      </c>
      <c r="AP112" s="227">
        <f t="shared" si="118"/>
        <v>2.0035007375696372</v>
      </c>
      <c r="AQ112" s="227">
        <f t="shared" si="118"/>
        <v>2.0033778264211675</v>
      </c>
      <c r="AR112" s="227">
        <f t="shared" si="118"/>
        <v>2.0041972873860452</v>
      </c>
      <c r="AS112" s="227">
        <f t="shared" si="118"/>
        <v>1.9987060885413577</v>
      </c>
      <c r="AT112" s="227">
        <f t="shared" si="118"/>
        <v>2.0343395817506802</v>
      </c>
      <c r="AU112" s="227">
        <f t="shared" si="95"/>
        <v>1.6789581482642371</v>
      </c>
    </row>
    <row r="113" spans="1:47" x14ac:dyDescent="0.2">
      <c r="A113" s="89" t="s">
        <v>178</v>
      </c>
      <c r="C113" s="242">
        <v>28582.717000000001</v>
      </c>
      <c r="D113" s="243" t="s">
        <v>230</v>
      </c>
      <c r="E113">
        <f t="shared" si="77"/>
        <v>-25452.872446690555</v>
      </c>
      <c r="F113">
        <f t="shared" si="78"/>
        <v>-25453</v>
      </c>
      <c r="G113">
        <f t="shared" si="111"/>
        <v>5.4893479999009287E-2</v>
      </c>
      <c r="I113">
        <f t="shared" si="112"/>
        <v>5.4893479999009287E-2</v>
      </c>
      <c r="P113">
        <f t="shared" si="80"/>
        <v>2.2462206175838162E-2</v>
      </c>
      <c r="Q113">
        <f t="shared" si="81"/>
        <v>-2.2205697874640232E-2</v>
      </c>
      <c r="R113">
        <f t="shared" si="82"/>
        <v>2.5650830119793022E-4</v>
      </c>
      <c r="S113" s="2">
        <f t="shared" si="96"/>
        <v>13564.217000000001</v>
      </c>
      <c r="U113">
        <f t="shared" si="113"/>
        <v>2.9851986763074394E-3</v>
      </c>
      <c r="V113">
        <f t="shared" si="114"/>
        <v>0.1</v>
      </c>
      <c r="W113">
        <f t="shared" si="99"/>
        <v>2.9851986763074396E-4</v>
      </c>
      <c r="Y113">
        <f>VLOOKUP(C113,'errors (2)'!C$21:E$370,3,FALSE)</f>
        <v>-25452.872446690555</v>
      </c>
      <c r="Z113">
        <f t="shared" si="85"/>
        <v>-25453</v>
      </c>
      <c r="AA113" s="227">
        <f t="shared" si="86"/>
        <v>5.0859835528927998E-3</v>
      </c>
      <c r="AC113" s="227">
        <f t="shared" si="100"/>
        <v>3.2579833094039862E-2</v>
      </c>
      <c r="AD113" s="227"/>
      <c r="AF113" s="227">
        <f t="shared" si="101"/>
        <v>4.9807496446116484E-2</v>
      </c>
      <c r="AG113" s="227">
        <f t="shared" si="115"/>
        <v>2.4807867022299065E-4</v>
      </c>
      <c r="AH113">
        <f t="shared" si="89"/>
        <v>2.2313646904969425E-2</v>
      </c>
      <c r="AI113">
        <f t="shared" si="90"/>
        <v>0.75642294516109687</v>
      </c>
      <c r="AJ113">
        <f t="shared" si="91"/>
        <v>0.63946804162461268</v>
      </c>
      <c r="AK113">
        <f t="shared" si="92"/>
        <v>0.26163966852762094</v>
      </c>
      <c r="AL113">
        <f t="shared" si="93"/>
        <v>2.3204575029747017</v>
      </c>
      <c r="AM113">
        <f t="shared" si="94"/>
        <v>2.297233724107695</v>
      </c>
      <c r="AN113" s="227">
        <f t="shared" si="118"/>
        <v>2.013325700439597</v>
      </c>
      <c r="AO113" s="227">
        <f t="shared" si="118"/>
        <v>2.0133225213456316</v>
      </c>
      <c r="AP113" s="227">
        <f t="shared" si="118"/>
        <v>2.0133432887902907</v>
      </c>
      <c r="AQ113" s="227">
        <f t="shared" si="118"/>
        <v>2.0132076089200641</v>
      </c>
      <c r="AR113" s="227">
        <f t="shared" si="118"/>
        <v>2.0140933447407829</v>
      </c>
      <c r="AS113" s="227">
        <f t="shared" si="118"/>
        <v>2.008280931360769</v>
      </c>
      <c r="AT113" s="227">
        <f t="shared" si="118"/>
        <v>2.045210781659184</v>
      </c>
      <c r="AU113" s="227">
        <f t="shared" si="95"/>
        <v>1.6902894195451643</v>
      </c>
    </row>
    <row r="114" spans="1:47" x14ac:dyDescent="0.2">
      <c r="A114" s="89" t="s">
        <v>178</v>
      </c>
      <c r="C114" s="242">
        <v>29306.745999999999</v>
      </c>
      <c r="D114" s="243" t="s">
        <v>230</v>
      </c>
      <c r="E114">
        <f t="shared" si="77"/>
        <v>-23770.481476362565</v>
      </c>
      <c r="F114">
        <f t="shared" si="78"/>
        <v>-23770.5</v>
      </c>
      <c r="G114">
        <f t="shared" si="111"/>
        <v>7.9717799999343697E-3</v>
      </c>
      <c r="I114">
        <f t="shared" si="112"/>
        <v>7.9717799999343697E-3</v>
      </c>
      <c r="P114">
        <f t="shared" si="80"/>
        <v>3.1186562532780314E-2</v>
      </c>
      <c r="Q114">
        <f t="shared" si="81"/>
        <v>-2.6520611254841162E-2</v>
      </c>
      <c r="R114">
        <f t="shared" si="82"/>
        <v>4.6659512779391524E-3</v>
      </c>
      <c r="S114" s="2">
        <f t="shared" si="96"/>
        <v>14288.245999999999</v>
      </c>
      <c r="U114">
        <f t="shared" si="113"/>
        <v>1.0928503539168531E-5</v>
      </c>
      <c r="V114">
        <f t="shared" si="114"/>
        <v>0.1</v>
      </c>
      <c r="W114">
        <f t="shared" si="99"/>
        <v>1.0928503539168532E-6</v>
      </c>
      <c r="Y114">
        <f>VLOOKUP(C114,'errors (2)'!C$21:E$370,3,FALSE)</f>
        <v>-23770.481476362565</v>
      </c>
      <c r="Z114">
        <f t="shared" si="85"/>
        <v>-23770.5</v>
      </c>
      <c r="AA114" s="227">
        <f t="shared" si="86"/>
        <v>8.1870016289304209E-3</v>
      </c>
      <c r="AC114" s="227">
        <f t="shared" si="100"/>
        <v>-2.0070020770251624E-2</v>
      </c>
      <c r="AD114" s="227"/>
      <c r="AF114" s="227">
        <f t="shared" si="101"/>
        <v>-2.1522162899605124E-4</v>
      </c>
      <c r="AG114" s="227">
        <f t="shared" si="115"/>
        <v>4.6320349587713927E-9</v>
      </c>
      <c r="AH114">
        <f t="shared" si="89"/>
        <v>2.8041800770185994E-2</v>
      </c>
      <c r="AI114">
        <f t="shared" si="90"/>
        <v>0.73475507790732264</v>
      </c>
      <c r="AJ114">
        <f t="shared" si="91"/>
        <v>0.70342268251892914</v>
      </c>
      <c r="AK114">
        <f t="shared" si="92"/>
        <v>0.2396460496133557</v>
      </c>
      <c r="AL114">
        <f t="shared" si="93"/>
        <v>2.4068528942028213</v>
      </c>
      <c r="AM114">
        <f t="shared" si="94"/>
        <v>2.5984794590374878</v>
      </c>
      <c r="AN114" s="227">
        <f t="shared" si="118"/>
        <v>2.1215751430251961</v>
      </c>
      <c r="AO114" s="227">
        <f t="shared" si="118"/>
        <v>2.1215633710528357</v>
      </c>
      <c r="AP114" s="227">
        <f t="shared" si="118"/>
        <v>2.1216262929956127</v>
      </c>
      <c r="AQ114" s="227">
        <f t="shared" si="118"/>
        <v>2.1212898963048916</v>
      </c>
      <c r="AR114" s="227">
        <f t="shared" si="118"/>
        <v>2.1230862236423471</v>
      </c>
      <c r="AS114" s="227">
        <f t="shared" si="118"/>
        <v>2.1134322198164925</v>
      </c>
      <c r="AT114" s="227">
        <f t="shared" si="118"/>
        <v>2.1636599706645092</v>
      </c>
      <c r="AU114" s="227">
        <f t="shared" si="95"/>
        <v>1.816966256290415</v>
      </c>
    </row>
    <row r="115" spans="1:47" x14ac:dyDescent="0.2">
      <c r="A115" s="89" t="s">
        <v>178</v>
      </c>
      <c r="C115" s="242">
        <v>29375.616000000002</v>
      </c>
      <c r="D115" s="243" t="s">
        <v>230</v>
      </c>
      <c r="E115">
        <f t="shared" si="77"/>
        <v>-23610.451607218522</v>
      </c>
      <c r="F115">
        <f t="shared" si="78"/>
        <v>-23610.5</v>
      </c>
      <c r="G115">
        <f t="shared" si="111"/>
        <v>2.0826179999858141E-2</v>
      </c>
      <c r="I115">
        <f t="shared" si="112"/>
        <v>2.0826179999858141E-2</v>
      </c>
      <c r="P115">
        <f t="shared" si="80"/>
        <v>3.2000414155681473E-2</v>
      </c>
      <c r="Q115">
        <f t="shared" si="81"/>
        <v>-2.6912681703956484E-2</v>
      </c>
      <c r="R115">
        <f t="shared" si="82"/>
        <v>5.0877324517249883E-3</v>
      </c>
      <c r="S115" s="2">
        <f t="shared" si="96"/>
        <v>14357.116000000002</v>
      </c>
      <c r="U115">
        <f t="shared" si="113"/>
        <v>2.4769873122533844E-4</v>
      </c>
      <c r="V115">
        <f t="shared" si="114"/>
        <v>0.1</v>
      </c>
      <c r="W115">
        <f t="shared" si="99"/>
        <v>2.4769873122533847E-5</v>
      </c>
      <c r="Y115">
        <f>VLOOKUP(C115,'errors (2)'!C$21:E$370,3,FALSE)</f>
        <v>-23610.451607218522</v>
      </c>
      <c r="Z115">
        <f t="shared" si="85"/>
        <v>-23610.5</v>
      </c>
      <c r="AA115" s="227">
        <f t="shared" si="86"/>
        <v>8.469976683729119E-3</v>
      </c>
      <c r="AC115" s="227">
        <f t="shared" si="100"/>
        <v>-7.7361343792447974E-3</v>
      </c>
      <c r="AD115" s="227"/>
      <c r="AF115" s="227">
        <f t="shared" si="101"/>
        <v>1.2356203316129022E-2</v>
      </c>
      <c r="AG115" s="227">
        <f t="shared" si="115"/>
        <v>1.5267576038951783E-5</v>
      </c>
      <c r="AH115">
        <f t="shared" si="89"/>
        <v>2.8562314379102938E-2</v>
      </c>
      <c r="AI115">
        <f t="shared" si="90"/>
        <v>0.73285512184601531</v>
      </c>
      <c r="AJ115">
        <f t="shared" si="91"/>
        <v>0.70906044670717649</v>
      </c>
      <c r="AK115">
        <f t="shared" si="92"/>
        <v>0.2375262340612718</v>
      </c>
      <c r="AL115">
        <f t="shared" si="93"/>
        <v>2.4148162486801064</v>
      </c>
      <c r="AM115">
        <f t="shared" si="94"/>
        <v>2.6296686590836371</v>
      </c>
      <c r="AN115" s="227">
        <f t="shared" si="118"/>
        <v>2.1317102456100443</v>
      </c>
      <c r="AO115" s="227">
        <f t="shared" si="118"/>
        <v>2.1316971874002815</v>
      </c>
      <c r="AP115" s="227">
        <f t="shared" si="118"/>
        <v>2.131765854642774</v>
      </c>
      <c r="AQ115" s="227">
        <f t="shared" si="118"/>
        <v>2.1314046804638238</v>
      </c>
      <c r="AR115" s="227">
        <f t="shared" si="118"/>
        <v>2.1333020553877313</v>
      </c>
      <c r="AS115" s="227">
        <f t="shared" si="118"/>
        <v>2.1232694890035719</v>
      </c>
      <c r="AT115" s="227">
        <f t="shared" si="118"/>
        <v>2.1746319724498493</v>
      </c>
      <c r="AU115" s="227">
        <f t="shared" si="95"/>
        <v>1.8290127905425635</v>
      </c>
    </row>
    <row r="116" spans="1:47" x14ac:dyDescent="0.2">
      <c r="A116" s="89" t="s">
        <v>178</v>
      </c>
      <c r="C116" s="242">
        <v>29826.207999999999</v>
      </c>
      <c r="D116" s="243" t="s">
        <v>230</v>
      </c>
      <c r="E116">
        <f t="shared" si="77"/>
        <v>-22563.432893738776</v>
      </c>
      <c r="F116">
        <f t="shared" si="78"/>
        <v>-22563.5</v>
      </c>
      <c r="G116">
        <f t="shared" si="111"/>
        <v>2.8879659999802243E-2</v>
      </c>
      <c r="I116">
        <f t="shared" si="112"/>
        <v>2.8879659999802243E-2</v>
      </c>
      <c r="P116">
        <f t="shared" si="80"/>
        <v>3.7246651311763836E-2</v>
      </c>
      <c r="Q116">
        <f t="shared" si="81"/>
        <v>-2.940000380653237E-2</v>
      </c>
      <c r="R116">
        <f t="shared" si="82"/>
        <v>7.846647505231466E-3</v>
      </c>
      <c r="S116" s="2">
        <f t="shared" si="96"/>
        <v>14807.707999999999</v>
      </c>
      <c r="U116">
        <f t="shared" si="113"/>
        <v>4.4238761459677043E-4</v>
      </c>
      <c r="V116">
        <f t="shared" si="114"/>
        <v>0.1</v>
      </c>
      <c r="W116">
        <f t="shared" si="99"/>
        <v>4.4238761459677043E-5</v>
      </c>
      <c r="Y116">
        <f>VLOOKUP(C116,'errors (2)'!C$21:E$370,3,FALSE)</f>
        <v>-22563.432893738776</v>
      </c>
      <c r="Z116">
        <f t="shared" si="85"/>
        <v>-22563.5</v>
      </c>
      <c r="AA116" s="227">
        <f t="shared" si="86"/>
        <v>1.0268750122554772E-2</v>
      </c>
      <c r="AC116" s="227">
        <f t="shared" si="100"/>
        <v>-2.9831235705254297E-3</v>
      </c>
      <c r="AD116" s="227"/>
      <c r="AF116" s="227">
        <f t="shared" si="101"/>
        <v>1.8610909877247471E-2</v>
      </c>
      <c r="AG116" s="227">
        <f t="shared" si="115"/>
        <v>3.4636596645902747E-5</v>
      </c>
      <c r="AH116">
        <f t="shared" si="89"/>
        <v>3.1862783570327673E-2</v>
      </c>
      <c r="AI116">
        <f t="shared" si="90"/>
        <v>0.72106447469621515</v>
      </c>
      <c r="AJ116">
        <f t="shared" si="91"/>
        <v>0.74417332212082954</v>
      </c>
      <c r="AK116">
        <f t="shared" si="92"/>
        <v>0.22356222962463729</v>
      </c>
      <c r="AL116">
        <f t="shared" si="93"/>
        <v>2.4659477739511191</v>
      </c>
      <c r="AM116">
        <f t="shared" si="94"/>
        <v>2.8466612702844367</v>
      </c>
      <c r="AN116" s="227">
        <f t="shared" si="118"/>
        <v>2.1974056781865929</v>
      </c>
      <c r="AO116" s="227">
        <f t="shared" si="118"/>
        <v>2.197381657604101</v>
      </c>
      <c r="AP116" s="227">
        <f t="shared" si="118"/>
        <v>2.1974962427428464</v>
      </c>
      <c r="AQ116" s="227">
        <f t="shared" si="118"/>
        <v>2.1969494752130578</v>
      </c>
      <c r="AR116" s="227">
        <f t="shared" si="118"/>
        <v>2.1995547900623578</v>
      </c>
      <c r="AS116" s="227">
        <f t="shared" si="118"/>
        <v>2.1870551220187884</v>
      </c>
      <c r="AT116" s="227">
        <f t="shared" si="118"/>
        <v>2.2451998847905767</v>
      </c>
      <c r="AU116" s="227">
        <f t="shared" si="95"/>
        <v>1.9078422990550612</v>
      </c>
    </row>
    <row r="117" spans="1:47" x14ac:dyDescent="0.2">
      <c r="A117" s="89" t="s">
        <v>178</v>
      </c>
      <c r="C117" s="242">
        <v>30071.675999999999</v>
      </c>
      <c r="D117" s="243" t="s">
        <v>230</v>
      </c>
      <c r="E117">
        <f t="shared" si="77"/>
        <v>-21993.05084177059</v>
      </c>
      <c r="F117">
        <f t="shared" si="78"/>
        <v>-21993</v>
      </c>
      <c r="G117">
        <f t="shared" si="111"/>
        <v>-2.1880120002606418E-2</v>
      </c>
      <c r="I117">
        <f t="shared" si="112"/>
        <v>-2.1880120002606418E-2</v>
      </c>
      <c r="P117">
        <f t="shared" si="80"/>
        <v>4.0042166858200258E-2</v>
      </c>
      <c r="Q117">
        <f t="shared" si="81"/>
        <v>-3.0698154049663008E-2</v>
      </c>
      <c r="R117">
        <f t="shared" si="82"/>
        <v>9.3440128085372498E-3</v>
      </c>
      <c r="S117" s="2">
        <f t="shared" si="96"/>
        <v>15053.175999999999</v>
      </c>
      <c r="U117">
        <f t="shared" si="113"/>
        <v>9.7494646980793862E-4</v>
      </c>
      <c r="V117">
        <f t="shared" si="114"/>
        <v>0.1</v>
      </c>
      <c r="W117">
        <f t="shared" si="99"/>
        <v>9.7494646980793862E-5</v>
      </c>
      <c r="Y117">
        <f>VLOOKUP(C117,'errors (2)'!C$21:E$370,3,FALSE)</f>
        <v>-21993.05084177059</v>
      </c>
      <c r="Z117">
        <f t="shared" si="85"/>
        <v>-21993</v>
      </c>
      <c r="AA117" s="227">
        <f t="shared" si="86"/>
        <v>1.1209544588669601E-2</v>
      </c>
      <c r="AC117" s="227">
        <f t="shared" si="100"/>
        <v>-5.5463477445974081E-2</v>
      </c>
      <c r="AD117" s="227"/>
      <c r="AF117" s="227">
        <f t="shared" si="101"/>
        <v>-3.3089664591276019E-2</v>
      </c>
      <c r="AG117" s="227">
        <f t="shared" si="115"/>
        <v>1.094925902763146E-4</v>
      </c>
      <c r="AH117">
        <f t="shared" si="89"/>
        <v>3.3583357443367663E-2</v>
      </c>
      <c r="AI117">
        <f t="shared" si="90"/>
        <v>0.7150898402582806</v>
      </c>
      <c r="AJ117">
        <f t="shared" si="91"/>
        <v>0.76205805816629735</v>
      </c>
      <c r="AK117">
        <f t="shared" si="92"/>
        <v>0.21589649989563375</v>
      </c>
      <c r="AL117">
        <f t="shared" si="93"/>
        <v>2.4931369772520227</v>
      </c>
      <c r="AM117">
        <f t="shared" si="94"/>
        <v>2.9754098622226763</v>
      </c>
      <c r="AN117" s="227">
        <f t="shared" si="118"/>
        <v>2.2327687621440258</v>
      </c>
      <c r="AO117" s="227">
        <f t="shared" si="118"/>
        <v>2.2327367295850316</v>
      </c>
      <c r="AP117" s="227">
        <f t="shared" si="118"/>
        <v>2.2328825049082179</v>
      </c>
      <c r="AQ117" s="227">
        <f t="shared" si="118"/>
        <v>2.2322188829839433</v>
      </c>
      <c r="AR117" s="227">
        <f t="shared" si="118"/>
        <v>2.2352353769177</v>
      </c>
      <c r="AS117" s="227">
        <f t="shared" si="118"/>
        <v>2.2214281908220403</v>
      </c>
      <c r="AT117" s="227">
        <f t="shared" si="118"/>
        <v>2.2827659357636922</v>
      </c>
      <c r="AU117" s="227">
        <f t="shared" si="95"/>
        <v>1.9507957227478787</v>
      </c>
    </row>
    <row r="118" spans="1:47" x14ac:dyDescent="0.2">
      <c r="A118" s="89" t="s">
        <v>178</v>
      </c>
      <c r="C118" s="242">
        <v>30106.357</v>
      </c>
      <c r="D118" s="243" t="s">
        <v>230</v>
      </c>
      <c r="E118">
        <f t="shared" si="77"/>
        <v>-21912.464288964078</v>
      </c>
      <c r="F118">
        <f t="shared" si="78"/>
        <v>-21912.5</v>
      </c>
      <c r="G118">
        <f t="shared" si="111"/>
        <v>1.536850000047707E-2</v>
      </c>
      <c r="I118">
        <f t="shared" si="112"/>
        <v>1.536850000047707E-2</v>
      </c>
      <c r="P118">
        <f t="shared" si="80"/>
        <v>4.0432767625539684E-2</v>
      </c>
      <c r="Q118">
        <f t="shared" si="81"/>
        <v>-3.0878082066327837E-2</v>
      </c>
      <c r="R118">
        <f t="shared" si="82"/>
        <v>9.5546855592118472E-3</v>
      </c>
      <c r="S118" s="2">
        <f t="shared" si="96"/>
        <v>15087.857</v>
      </c>
      <c r="U118">
        <f t="shared" si="113"/>
        <v>3.3800438357464051E-5</v>
      </c>
      <c r="V118">
        <f t="shared" si="114"/>
        <v>0.1</v>
      </c>
      <c r="W118">
        <f t="shared" si="99"/>
        <v>3.3800438357464051E-6</v>
      </c>
      <c r="Y118">
        <f>VLOOKUP(C118,'errors (2)'!C$21:E$370,3,FALSE)</f>
        <v>-21912.464288964078</v>
      </c>
      <c r="Z118">
        <f t="shared" si="85"/>
        <v>-21912.5</v>
      </c>
      <c r="AA118" s="227">
        <f t="shared" si="86"/>
        <v>1.1340027457768805E-2</v>
      </c>
      <c r="AC118" s="227">
        <f t="shared" si="100"/>
        <v>-1.8453185239727152E-2</v>
      </c>
      <c r="AD118" s="227"/>
      <c r="AF118" s="227">
        <f t="shared" si="101"/>
        <v>4.0284725427082654E-3</v>
      </c>
      <c r="AG118" s="227">
        <f t="shared" si="115"/>
        <v>1.62285910273544E-6</v>
      </c>
      <c r="AH118">
        <f t="shared" si="89"/>
        <v>3.3821685240204222E-2</v>
      </c>
      <c r="AI118">
        <f t="shared" si="90"/>
        <v>0.71427136915040967</v>
      </c>
      <c r="AJ118">
        <f t="shared" si="91"/>
        <v>0.7645134536435686</v>
      </c>
      <c r="AK118">
        <f t="shared" si="92"/>
        <v>0.21481212094306038</v>
      </c>
      <c r="AL118">
        <f t="shared" si="93"/>
        <v>2.4969375518543395</v>
      </c>
      <c r="AM118">
        <f t="shared" si="94"/>
        <v>2.9942400051400599</v>
      </c>
      <c r="AN118" s="227">
        <f t="shared" si="118"/>
        <v>2.2377352488012021</v>
      </c>
      <c r="AO118" s="227">
        <f t="shared" si="118"/>
        <v>2.2377019629018338</v>
      </c>
      <c r="AP118" s="227">
        <f t="shared" si="118"/>
        <v>2.2378524844013108</v>
      </c>
      <c r="AQ118" s="227">
        <f t="shared" si="118"/>
        <v>2.2371715847692757</v>
      </c>
      <c r="AR118" s="227">
        <f t="shared" si="118"/>
        <v>2.2402470291428758</v>
      </c>
      <c r="AS118" s="227">
        <f t="shared" si="118"/>
        <v>2.2262589905518975</v>
      </c>
      <c r="AT118" s="227">
        <f t="shared" si="118"/>
        <v>2.2880171219086396</v>
      </c>
      <c r="AU118" s="227">
        <f t="shared" si="95"/>
        <v>1.9568566352934909</v>
      </c>
    </row>
    <row r="119" spans="1:47" x14ac:dyDescent="0.2">
      <c r="A119" s="89" t="s">
        <v>178</v>
      </c>
      <c r="C119" s="242">
        <v>30376.846000000001</v>
      </c>
      <c r="D119" s="243" t="s">
        <v>230</v>
      </c>
      <c r="E119">
        <f t="shared" si="77"/>
        <v>-21283.942156324294</v>
      </c>
      <c r="F119">
        <f t="shared" si="78"/>
        <v>-21284</v>
      </c>
      <c r="G119">
        <f t="shared" si="111"/>
        <v>2.4893440000596456E-2</v>
      </c>
      <c r="I119">
        <f t="shared" si="112"/>
        <v>2.4893440000596456E-2</v>
      </c>
      <c r="P119">
        <f t="shared" si="80"/>
        <v>4.3447826916728299E-2</v>
      </c>
      <c r="Q119">
        <f t="shared" si="81"/>
        <v>-3.2255256039160268E-2</v>
      </c>
      <c r="R119">
        <f t="shared" si="82"/>
        <v>1.1192570877568031E-2</v>
      </c>
      <c r="S119" s="2">
        <f t="shared" si="96"/>
        <v>15358.346000000001</v>
      </c>
      <c r="U119">
        <f t="shared" si="113"/>
        <v>1.8771381472635368E-4</v>
      </c>
      <c r="V119">
        <f t="shared" si="114"/>
        <v>0.1</v>
      </c>
      <c r="W119">
        <f t="shared" si="99"/>
        <v>1.8771381472635368E-5</v>
      </c>
      <c r="Y119">
        <f>VLOOKUP(C119,'errors (2)'!C$21:E$370,3,FALSE)</f>
        <v>-21283.942156324294</v>
      </c>
      <c r="Z119">
        <f t="shared" si="85"/>
        <v>-21284</v>
      </c>
      <c r="AA119" s="227">
        <f t="shared" si="86"/>
        <v>1.2339301636953105E-2</v>
      </c>
      <c r="AC119" s="227">
        <f t="shared" si="100"/>
        <v>-1.075093199646858E-2</v>
      </c>
      <c r="AD119" s="227"/>
      <c r="AF119" s="227">
        <f t="shared" si="101"/>
        <v>1.2554138363643351E-2</v>
      </c>
      <c r="AG119" s="227">
        <f t="shared" si="115"/>
        <v>1.5760639005350175E-5</v>
      </c>
      <c r="AH119">
        <f t="shared" si="89"/>
        <v>3.5644371997065036E-2</v>
      </c>
      <c r="AI119">
        <f t="shared" si="90"/>
        <v>0.70808427341548563</v>
      </c>
      <c r="AJ119">
        <f t="shared" si="91"/>
        <v>0.78311977180225711</v>
      </c>
      <c r="AK119">
        <f t="shared" si="92"/>
        <v>0.20632572879762828</v>
      </c>
      <c r="AL119">
        <f t="shared" si="93"/>
        <v>2.5263181960421601</v>
      </c>
      <c r="AM119">
        <f t="shared" si="94"/>
        <v>3.1473832451044541</v>
      </c>
      <c r="AN119" s="227">
        <f t="shared" si="118"/>
        <v>2.2763195188860728</v>
      </c>
      <c r="AO119" s="227">
        <f t="shared" si="118"/>
        <v>2.2762753849039683</v>
      </c>
      <c r="AP119" s="227">
        <f t="shared" si="118"/>
        <v>2.27646577414288</v>
      </c>
      <c r="AQ119" s="227">
        <f t="shared" si="118"/>
        <v>2.2756441510238385</v>
      </c>
      <c r="AR119" s="227">
        <f t="shared" si="118"/>
        <v>2.2791842114541683</v>
      </c>
      <c r="AS119" s="227">
        <f t="shared" si="118"/>
        <v>2.2638247023054938</v>
      </c>
      <c r="AT119" s="227">
        <f t="shared" si="118"/>
        <v>2.3285996622103857</v>
      </c>
      <c r="AU119" s="227">
        <f t="shared" si="95"/>
        <v>2.0041769276527122</v>
      </c>
    </row>
    <row r="120" spans="1:47" x14ac:dyDescent="0.2">
      <c r="A120" s="89" t="s">
        <v>178</v>
      </c>
      <c r="C120" s="242">
        <v>31226.348000000002</v>
      </c>
      <c r="D120" s="243" t="s">
        <v>230</v>
      </c>
      <c r="E120">
        <f t="shared" si="77"/>
        <v>-19309.995678937928</v>
      </c>
      <c r="F120">
        <f t="shared" si="78"/>
        <v>-19310</v>
      </c>
      <c r="G120">
        <f t="shared" si="111"/>
        <v>1.8596000008983538E-3</v>
      </c>
      <c r="I120">
        <f t="shared" si="112"/>
        <v>1.8596000008983538E-3</v>
      </c>
      <c r="P120">
        <f t="shared" si="80"/>
        <v>5.2478700076877938E-2</v>
      </c>
      <c r="Q120">
        <f t="shared" si="81"/>
        <v>-3.6262438319519932E-2</v>
      </c>
      <c r="R120">
        <f t="shared" si="82"/>
        <v>1.6216261757358005E-2</v>
      </c>
      <c r="S120" s="2">
        <f t="shared" si="96"/>
        <v>16207.848000000002</v>
      </c>
      <c r="U120">
        <f t="shared" si="113"/>
        <v>2.0611373678939112E-4</v>
      </c>
      <c r="V120">
        <f t="shared" si="114"/>
        <v>0.1</v>
      </c>
      <c r="W120">
        <f t="shared" si="99"/>
        <v>2.0611373678939113E-5</v>
      </c>
      <c r="Y120">
        <f>VLOOKUP(C120,'errors (2)'!C$21:E$370,3,FALSE)</f>
        <v>-19309.995678937928</v>
      </c>
      <c r="Z120">
        <f t="shared" si="85"/>
        <v>-19310</v>
      </c>
      <c r="AA120" s="227">
        <f t="shared" si="86"/>
        <v>1.5249665158543292E-2</v>
      </c>
      <c r="AC120" s="227">
        <f t="shared" si="100"/>
        <v>-3.906709367991934E-2</v>
      </c>
      <c r="AD120" s="227"/>
      <c r="AF120" s="227">
        <f t="shared" si="101"/>
        <v>-1.3390065157644938E-2</v>
      </c>
      <c r="AG120" s="227">
        <f t="shared" si="115"/>
        <v>1.7929384492597697E-5</v>
      </c>
      <c r="AH120">
        <f t="shared" si="89"/>
        <v>4.0926693680817694E-2</v>
      </c>
      <c r="AI120">
        <f t="shared" si="90"/>
        <v>0.69086287138544566</v>
      </c>
      <c r="AJ120">
        <f t="shared" si="91"/>
        <v>0.83541014340677777</v>
      </c>
      <c r="AK120">
        <f t="shared" si="92"/>
        <v>0.17949744706592868</v>
      </c>
      <c r="AL120">
        <f t="shared" si="93"/>
        <v>2.6155299379845443</v>
      </c>
      <c r="AM120">
        <f t="shared" si="94"/>
        <v>3.7137438708909221</v>
      </c>
      <c r="AN120" s="227">
        <f t="shared" si="118"/>
        <v>2.3954734259688264</v>
      </c>
      <c r="AO120" s="227">
        <f t="shared" si="118"/>
        <v>2.3953836421812951</v>
      </c>
      <c r="AP120" s="227">
        <f t="shared" si="118"/>
        <v>2.3957256489893668</v>
      </c>
      <c r="AQ120" s="227">
        <f t="shared" si="118"/>
        <v>2.3944222882383164</v>
      </c>
      <c r="AR120" s="227">
        <f t="shared" si="118"/>
        <v>2.3993809215227091</v>
      </c>
      <c r="AS120" s="227">
        <f t="shared" si="118"/>
        <v>2.380392302227655</v>
      </c>
      <c r="AT120" s="227">
        <f t="shared" si="118"/>
        <v>2.4514183654290216</v>
      </c>
      <c r="AU120" s="227">
        <f t="shared" si="95"/>
        <v>2.1528010439885961</v>
      </c>
    </row>
    <row r="121" spans="1:47" x14ac:dyDescent="0.2">
      <c r="A121" s="89" t="s">
        <v>178</v>
      </c>
      <c r="C121" s="242">
        <v>31238.34</v>
      </c>
      <c r="D121" s="243" t="s">
        <v>230</v>
      </c>
      <c r="E121">
        <f t="shared" si="77"/>
        <v>-19282.130451832149</v>
      </c>
      <c r="F121">
        <f t="shared" si="78"/>
        <v>-19282</v>
      </c>
      <c r="G121">
        <f t="shared" si="111"/>
        <v>-5.614088000220363E-2</v>
      </c>
      <c r="I121">
        <f t="shared" si="112"/>
        <v>-5.614088000220363E-2</v>
      </c>
      <c r="P121">
        <f t="shared" si="80"/>
        <v>5.2601584571426906E-2</v>
      </c>
      <c r="Q121">
        <f t="shared" si="81"/>
        <v>-3.6315805075932288E-2</v>
      </c>
      <c r="R121">
        <f t="shared" si="82"/>
        <v>1.6285779495494618E-2</v>
      </c>
      <c r="S121" s="2">
        <f t="shared" si="96"/>
        <v>16219.84</v>
      </c>
      <c r="U121">
        <f t="shared" si="113"/>
        <v>5.2456210059955242E-3</v>
      </c>
      <c r="V121">
        <f t="shared" si="114"/>
        <v>0.1</v>
      </c>
      <c r="W121">
        <f t="shared" si="99"/>
        <v>5.2456210059955246E-4</v>
      </c>
      <c r="Y121">
        <f>VLOOKUP(C121,'errors (2)'!C$21:E$370,3,FALSE)</f>
        <v>-19282.130451832149</v>
      </c>
      <c r="Z121">
        <f t="shared" si="85"/>
        <v>-19282</v>
      </c>
      <c r="AA121" s="227">
        <f t="shared" si="86"/>
        <v>1.5288422648176321E-2</v>
      </c>
      <c r="AC121" s="227">
        <f t="shared" si="100"/>
        <v>-9.7137638449081964E-2</v>
      </c>
      <c r="AD121" s="227"/>
      <c r="AF121" s="227">
        <f t="shared" si="101"/>
        <v>-7.1429302650379944E-2</v>
      </c>
      <c r="AG121" s="227">
        <f t="shared" si="115"/>
        <v>5.1021452771195751E-4</v>
      </c>
      <c r="AH121">
        <f t="shared" si="89"/>
        <v>4.0996758446878341E-2</v>
      </c>
      <c r="AI121">
        <f t="shared" si="90"/>
        <v>0.69064143252904642</v>
      </c>
      <c r="AJ121">
        <f t="shared" si="91"/>
        <v>0.83608828120305656</v>
      </c>
      <c r="AK121">
        <f t="shared" si="92"/>
        <v>0.1791155340096354</v>
      </c>
      <c r="AL121">
        <f t="shared" si="93"/>
        <v>2.6167649118418259</v>
      </c>
      <c r="AM121">
        <f t="shared" si="94"/>
        <v>3.7228986666348445</v>
      </c>
      <c r="AN121" s="227">
        <f t="shared" ref="AN121:AT130" si="119">$AU121+$AB$7*SIN(AO121)</f>
        <v>2.3971431599949402</v>
      </c>
      <c r="AO121" s="227">
        <f t="shared" si="119"/>
        <v>2.3970526203893407</v>
      </c>
      <c r="AP121" s="227">
        <f t="shared" si="119"/>
        <v>2.3973969752165694</v>
      </c>
      <c r="AQ121" s="227">
        <f t="shared" si="119"/>
        <v>2.3960866862554471</v>
      </c>
      <c r="AR121" s="227">
        <f t="shared" si="119"/>
        <v>2.4010640062264454</v>
      </c>
      <c r="AS121" s="227">
        <f t="shared" si="119"/>
        <v>2.3820333681375416</v>
      </c>
      <c r="AT121" s="227">
        <f t="shared" si="119"/>
        <v>2.4531115925523395</v>
      </c>
      <c r="AU121" s="227">
        <f t="shared" si="95"/>
        <v>2.1549091874827222</v>
      </c>
    </row>
    <row r="122" spans="1:47" x14ac:dyDescent="0.2">
      <c r="A122" s="89" t="s">
        <v>178</v>
      </c>
      <c r="C122" s="242">
        <v>31451.832999999999</v>
      </c>
      <c r="D122" s="243" t="s">
        <v>230</v>
      </c>
      <c r="E122">
        <f t="shared" si="77"/>
        <v>-18786.047152091072</v>
      </c>
      <c r="F122">
        <f t="shared" si="78"/>
        <v>-18786</v>
      </c>
      <c r="G122">
        <f t="shared" si="111"/>
        <v>-2.0292240002163453E-2</v>
      </c>
      <c r="I122">
        <f t="shared" si="112"/>
        <v>-2.0292240002163453E-2</v>
      </c>
      <c r="P122">
        <f t="shared" si="80"/>
        <v>5.4752415158298144E-2</v>
      </c>
      <c r="Q122">
        <f t="shared" si="81"/>
        <v>-3.7245057811385006E-2</v>
      </c>
      <c r="R122">
        <f t="shared" si="82"/>
        <v>1.7507357346913138E-2</v>
      </c>
      <c r="S122" s="2">
        <f t="shared" si="96"/>
        <v>16433.332999999999</v>
      </c>
      <c r="U122">
        <f t="shared" si="113"/>
        <v>1.4288095597523181E-3</v>
      </c>
      <c r="V122">
        <f t="shared" si="114"/>
        <v>0.1</v>
      </c>
      <c r="W122">
        <f t="shared" si="99"/>
        <v>1.4288095597523182E-4</v>
      </c>
      <c r="Y122">
        <f>VLOOKUP(C122,'errors (2)'!C$21:E$370,3,FALSE)</f>
        <v>-18786.047152091072</v>
      </c>
      <c r="Z122">
        <f t="shared" si="85"/>
        <v>-18786</v>
      </c>
      <c r="AA122" s="227">
        <f t="shared" si="86"/>
        <v>1.5963152447055373E-2</v>
      </c>
      <c r="AC122" s="227">
        <f t="shared" si="100"/>
        <v>-6.2507476360249004E-2</v>
      </c>
      <c r="AD122" s="227"/>
      <c r="AF122" s="227">
        <f t="shared" si="101"/>
        <v>-3.6255392449218826E-2</v>
      </c>
      <c r="AG122" s="227">
        <f t="shared" si="115"/>
        <v>1.3144534816468737E-4</v>
      </c>
      <c r="AH122">
        <f t="shared" si="89"/>
        <v>4.2215236358085557E-2</v>
      </c>
      <c r="AI122">
        <f t="shared" si="90"/>
        <v>0.68681949522477925</v>
      </c>
      <c r="AJ122">
        <f t="shared" si="91"/>
        <v>0.84782045500899761</v>
      </c>
      <c r="AK122">
        <f t="shared" si="92"/>
        <v>0.17234578387641331</v>
      </c>
      <c r="AL122">
        <f t="shared" si="93"/>
        <v>2.6385128907439257</v>
      </c>
      <c r="AM122">
        <f t="shared" si="94"/>
        <v>3.8913102772693375</v>
      </c>
      <c r="AN122" s="227">
        <f t="shared" si="119"/>
        <v>2.4266342084275787</v>
      </c>
      <c r="AO122" s="227">
        <f t="shared" si="119"/>
        <v>2.4265299135106861</v>
      </c>
      <c r="AP122" s="227">
        <f t="shared" si="119"/>
        <v>2.4269162567177318</v>
      </c>
      <c r="AQ122" s="227">
        <f t="shared" si="119"/>
        <v>2.425484462464409</v>
      </c>
      <c r="AR122" s="227">
        <f t="shared" si="119"/>
        <v>2.4307818341671545</v>
      </c>
      <c r="AS122" s="227">
        <f t="shared" si="119"/>
        <v>2.4110586032705248</v>
      </c>
      <c r="AT122" s="227">
        <f t="shared" si="119"/>
        <v>2.4828879574234737</v>
      </c>
      <c r="AU122" s="227">
        <f t="shared" si="95"/>
        <v>2.192253443664383</v>
      </c>
    </row>
    <row r="123" spans="1:47" x14ac:dyDescent="0.2">
      <c r="A123" s="89" t="s">
        <v>178</v>
      </c>
      <c r="C123" s="242">
        <v>31911.254000000001</v>
      </c>
      <c r="D123" s="243" t="s">
        <v>230</v>
      </c>
      <c r="E123">
        <f t="shared" si="77"/>
        <v>-17718.51292075633</v>
      </c>
      <c r="F123">
        <f t="shared" si="78"/>
        <v>-17718.5</v>
      </c>
      <c r="G123">
        <f t="shared" si="111"/>
        <v>-5.5605399975320324E-3</v>
      </c>
      <c r="I123">
        <f t="shared" si="112"/>
        <v>-5.5605399975320324E-3</v>
      </c>
      <c r="P123">
        <f t="shared" si="80"/>
        <v>5.9207516540980991E-2</v>
      </c>
      <c r="Q123">
        <f t="shared" si="81"/>
        <v>-3.9141614067839448E-2</v>
      </c>
      <c r="R123">
        <f t="shared" si="82"/>
        <v>2.0065902473141543E-2</v>
      </c>
      <c r="S123" s="2">
        <f t="shared" si="96"/>
        <v>16892.754000000001</v>
      </c>
      <c r="U123">
        <f t="shared" si="113"/>
        <v>6.5671455370274238E-4</v>
      </c>
      <c r="V123">
        <f t="shared" si="114"/>
        <v>0.1</v>
      </c>
      <c r="W123">
        <f t="shared" si="99"/>
        <v>6.5671455370274246E-5</v>
      </c>
      <c r="Y123">
        <f>VLOOKUP(C123,'errors (2)'!C$21:E$370,3,FALSE)</f>
        <v>-17718.51292075633</v>
      </c>
      <c r="Z123">
        <f t="shared" si="85"/>
        <v>-17718.5</v>
      </c>
      <c r="AA123" s="227">
        <f t="shared" si="86"/>
        <v>1.7338911577943816E-2</v>
      </c>
      <c r="AC123" s="227">
        <f t="shared" si="100"/>
        <v>-5.0252201456030085E-2</v>
      </c>
      <c r="AD123" s="227"/>
      <c r="AF123" s="227">
        <f t="shared" si="101"/>
        <v>-2.2899451575475849E-2</v>
      </c>
      <c r="AG123" s="227">
        <f t="shared" si="115"/>
        <v>5.2438488245756333E-5</v>
      </c>
      <c r="AH123">
        <f t="shared" si="89"/>
        <v>4.4691661458498053E-2</v>
      </c>
      <c r="AI123">
        <f t="shared" si="90"/>
        <v>0.67922139981568752</v>
      </c>
      <c r="AJ123">
        <f t="shared" si="91"/>
        <v>0.87132134051913235</v>
      </c>
      <c r="AK123">
        <f t="shared" si="92"/>
        <v>0.15775356558579098</v>
      </c>
      <c r="AL123">
        <f t="shared" si="93"/>
        <v>2.684539967131045</v>
      </c>
      <c r="AM123">
        <f t="shared" si="94"/>
        <v>4.2994211441932002</v>
      </c>
      <c r="AN123" s="227">
        <f t="shared" si="119"/>
        <v>2.4895748993823252</v>
      </c>
      <c r="AO123" s="227">
        <f t="shared" si="119"/>
        <v>2.4894394490693164</v>
      </c>
      <c r="AP123" s="227">
        <f t="shared" si="119"/>
        <v>2.4899161155178908</v>
      </c>
      <c r="AQ123" s="227">
        <f t="shared" si="119"/>
        <v>2.4882378971763672</v>
      </c>
      <c r="AR123" s="227">
        <f t="shared" si="119"/>
        <v>2.4941369738735366</v>
      </c>
      <c r="AS123" s="227">
        <f t="shared" si="119"/>
        <v>2.4732816417882186</v>
      </c>
      <c r="AT123" s="227">
        <f t="shared" si="119"/>
        <v>2.5456129624552601</v>
      </c>
      <c r="AU123" s="227">
        <f t="shared" si="95"/>
        <v>2.2726264143779371</v>
      </c>
    </row>
    <row r="124" spans="1:47" x14ac:dyDescent="0.2">
      <c r="A124" s="89" t="s">
        <v>178</v>
      </c>
      <c r="C124" s="242">
        <v>31918.607</v>
      </c>
      <c r="D124" s="243" t="s">
        <v>230</v>
      </c>
      <c r="E124">
        <f t="shared" si="77"/>
        <v>-17701.427112308298</v>
      </c>
      <c r="F124">
        <f t="shared" si="78"/>
        <v>-17701.5</v>
      </c>
      <c r="G124">
        <f t="shared" si="111"/>
        <v>3.1367740000860067E-2</v>
      </c>
      <c r="I124">
        <f t="shared" si="112"/>
        <v>3.1367740000860067E-2</v>
      </c>
      <c r="P124">
        <f t="shared" si="80"/>
        <v>5.9276466243346385E-2</v>
      </c>
      <c r="Q124">
        <f t="shared" si="81"/>
        <v>-3.917067468314369E-2</v>
      </c>
      <c r="R124">
        <f t="shared" si="82"/>
        <v>2.0105791560202695E-2</v>
      </c>
      <c r="S124" s="2">
        <f t="shared" si="96"/>
        <v>16900.107</v>
      </c>
      <c r="U124">
        <f t="shared" si="113"/>
        <v>1.2683148268002501E-4</v>
      </c>
      <c r="V124">
        <f t="shared" si="114"/>
        <v>0.1</v>
      </c>
      <c r="W124">
        <f t="shared" si="99"/>
        <v>1.2683148268002502E-5</v>
      </c>
      <c r="Y124">
        <f>VLOOKUP(C124,'errors (2)'!C$21:E$370,3,FALSE)</f>
        <v>-17701.427112308298</v>
      </c>
      <c r="Z124">
        <f t="shared" si="85"/>
        <v>-17701.5</v>
      </c>
      <c r="AA124" s="227">
        <f t="shared" si="86"/>
        <v>1.735997232467907E-2</v>
      </c>
      <c r="AC124" s="227">
        <f t="shared" si="100"/>
        <v>-1.3361741577263525E-2</v>
      </c>
      <c r="AD124" s="227"/>
      <c r="AF124" s="227">
        <f t="shared" si="101"/>
        <v>1.4007767676180997E-2</v>
      </c>
      <c r="AG124" s="227">
        <f t="shared" si="115"/>
        <v>1.9621755526986118E-5</v>
      </c>
      <c r="AH124">
        <f t="shared" si="89"/>
        <v>4.4729481578123592E-2</v>
      </c>
      <c r="AI124">
        <f t="shared" si="90"/>
        <v>0.67910713227251618</v>
      </c>
      <c r="AJ124">
        <f t="shared" si="91"/>
        <v>0.87167681772735284</v>
      </c>
      <c r="AK124">
        <f t="shared" si="92"/>
        <v>0.15752099933935471</v>
      </c>
      <c r="AL124">
        <f t="shared" si="93"/>
        <v>2.6852648434825204</v>
      </c>
      <c r="AM124">
        <f t="shared" si="94"/>
        <v>4.3064942822839818</v>
      </c>
      <c r="AN124" s="227">
        <f t="shared" si="119"/>
        <v>2.4905716829391054</v>
      </c>
      <c r="AO124" s="227">
        <f t="shared" si="119"/>
        <v>2.4904357292241621</v>
      </c>
      <c r="AP124" s="227">
        <f t="shared" si="119"/>
        <v>2.4909138036637803</v>
      </c>
      <c r="AQ124" s="227">
        <f t="shared" si="119"/>
        <v>2.4892319072567268</v>
      </c>
      <c r="AR124" s="227">
        <f t="shared" si="119"/>
        <v>2.4951394288698792</v>
      </c>
      <c r="AS124" s="227">
        <f t="shared" si="119"/>
        <v>2.4742702843616038</v>
      </c>
      <c r="AT124" s="227">
        <f t="shared" si="119"/>
        <v>2.5465972864655244</v>
      </c>
      <c r="AU124" s="227">
        <f t="shared" si="95"/>
        <v>2.2739063586422281</v>
      </c>
    </row>
    <row r="125" spans="1:47" x14ac:dyDescent="0.2">
      <c r="A125" s="89" t="s">
        <v>178</v>
      </c>
      <c r="C125" s="242">
        <v>31943.350999999999</v>
      </c>
      <c r="D125" s="243" t="s">
        <v>230</v>
      </c>
      <c r="E125">
        <f t="shared" si="77"/>
        <v>-17643.930683063347</v>
      </c>
      <c r="F125">
        <f t="shared" si="78"/>
        <v>-17644</v>
      </c>
      <c r="G125">
        <f t="shared" si="111"/>
        <v>2.9831039999407949E-2</v>
      </c>
      <c r="I125">
        <f t="shared" si="112"/>
        <v>2.9831039999407949E-2</v>
      </c>
      <c r="P125">
        <f t="shared" si="80"/>
        <v>5.9509201645040893E-2</v>
      </c>
      <c r="Q125">
        <f t="shared" si="81"/>
        <v>-3.9268702559470237E-2</v>
      </c>
      <c r="R125">
        <f t="shared" si="82"/>
        <v>2.0240499085570657E-2</v>
      </c>
      <c r="S125" s="2">
        <f t="shared" si="96"/>
        <v>16924.850999999999</v>
      </c>
      <c r="U125">
        <f t="shared" si="113"/>
        <v>9.1978475019987042E-5</v>
      </c>
      <c r="V125">
        <f t="shared" si="114"/>
        <v>0.1</v>
      </c>
      <c r="W125">
        <f t="shared" si="99"/>
        <v>9.1978475019987049E-6</v>
      </c>
      <c r="Y125">
        <f>VLOOKUP(C125,'errors (2)'!C$21:E$370,3,FALSE)</f>
        <v>-17643.930683063347</v>
      </c>
      <c r="Z125">
        <f t="shared" si="85"/>
        <v>-17644</v>
      </c>
      <c r="AA125" s="227">
        <f t="shared" si="86"/>
        <v>1.7431009440554882E-2</v>
      </c>
      <c r="AC125" s="227">
        <f t="shared" si="100"/>
        <v>-1.5025986177550556E-2</v>
      </c>
      <c r="AD125" s="227"/>
      <c r="AF125" s="227">
        <f t="shared" si="101"/>
        <v>1.2400030558853067E-2</v>
      </c>
      <c r="AG125" s="227">
        <f t="shared" si="115"/>
        <v>1.5376075786048992E-5</v>
      </c>
      <c r="AH125">
        <f t="shared" si="89"/>
        <v>4.4857026176958505E-2</v>
      </c>
      <c r="AI125">
        <f t="shared" si="90"/>
        <v>0.67872217160261994</v>
      </c>
      <c r="AJ125">
        <f t="shared" si="91"/>
        <v>0.87287489200323287</v>
      </c>
      <c r="AK125">
        <f t="shared" si="92"/>
        <v>0.15673434458184665</v>
      </c>
      <c r="AL125">
        <f t="shared" si="93"/>
        <v>2.6877148287240411</v>
      </c>
      <c r="AM125">
        <f t="shared" si="94"/>
        <v>4.3305648514709798</v>
      </c>
      <c r="AN125" s="227">
        <f t="shared" si="119"/>
        <v>2.4939419176904192</v>
      </c>
      <c r="AO125" s="227">
        <f t="shared" si="119"/>
        <v>2.4938042614326594</v>
      </c>
      <c r="AP125" s="227">
        <f t="shared" si="119"/>
        <v>2.4942870858900767</v>
      </c>
      <c r="AQ125" s="227">
        <f t="shared" si="119"/>
        <v>2.4925928194815667</v>
      </c>
      <c r="AR125" s="227">
        <f t="shared" si="119"/>
        <v>2.4985286127339306</v>
      </c>
      <c r="AS125" s="227">
        <f t="shared" si="119"/>
        <v>2.4776137668868192</v>
      </c>
      <c r="AT125" s="227">
        <f t="shared" si="119"/>
        <v>2.5499233096102651</v>
      </c>
      <c r="AU125" s="227">
        <f t="shared" si="95"/>
        <v>2.2782355818890938</v>
      </c>
    </row>
    <row r="126" spans="1:47" x14ac:dyDescent="0.2">
      <c r="A126" s="89" t="s">
        <v>178</v>
      </c>
      <c r="C126" s="242">
        <v>33026.591999999997</v>
      </c>
      <c r="D126" s="243" t="s">
        <v>230</v>
      </c>
      <c r="E126">
        <f t="shared" si="77"/>
        <v>-15126.856260506978</v>
      </c>
      <c r="F126">
        <f t="shared" si="78"/>
        <v>-15127</v>
      </c>
      <c r="G126">
        <f t="shared" si="111"/>
        <v>6.1859319997893181E-2</v>
      </c>
      <c r="I126">
        <f t="shared" si="112"/>
        <v>6.1859319997893181E-2</v>
      </c>
      <c r="P126">
        <f t="shared" si="80"/>
        <v>6.8934652015152212E-2</v>
      </c>
      <c r="Q126">
        <f t="shared" si="81"/>
        <v>-4.3158324721787628E-2</v>
      </c>
      <c r="R126">
        <f t="shared" si="82"/>
        <v>2.5776327293364584E-2</v>
      </c>
      <c r="S126" s="2">
        <f t="shared" si="96"/>
        <v>18008.091999999997</v>
      </c>
      <c r="U126">
        <f t="shared" si="113"/>
        <v>1.3019823625150639E-3</v>
      </c>
      <c r="V126">
        <f t="shared" si="114"/>
        <v>0.1</v>
      </c>
      <c r="W126">
        <f t="shared" si="99"/>
        <v>1.3019823625150638E-4</v>
      </c>
      <c r="Y126">
        <f>VLOOKUP(C126,'errors (2)'!C$21:E$370,3,FALSE)</f>
        <v>-15126.856260506978</v>
      </c>
      <c r="Z126">
        <f t="shared" si="85"/>
        <v>-15127</v>
      </c>
      <c r="AA126" s="227">
        <f t="shared" si="86"/>
        <v>2.0239557787465785E-2</v>
      </c>
      <c r="AC126" s="227">
        <f t="shared" si="100"/>
        <v>1.1990406782592666E-2</v>
      </c>
      <c r="AD126" s="227"/>
      <c r="AF126" s="227">
        <f t="shared" si="101"/>
        <v>4.1619762210427395E-2</v>
      </c>
      <c r="AG126" s="227">
        <f t="shared" si="115"/>
        <v>1.7322046064525206E-4</v>
      </c>
      <c r="AH126">
        <f t="shared" si="89"/>
        <v>4.9868913215300514E-2</v>
      </c>
      <c r="AI126">
        <f t="shared" si="90"/>
        <v>0.66409161486025736</v>
      </c>
      <c r="AJ126">
        <f t="shared" si="91"/>
        <v>0.91912091915233851</v>
      </c>
      <c r="AK126">
        <f t="shared" si="92"/>
        <v>0.1222728693703051</v>
      </c>
      <c r="AL126">
        <f t="shared" si="93"/>
        <v>2.7924946913312656</v>
      </c>
      <c r="AM126">
        <f t="shared" si="94"/>
        <v>5.6707493982736379</v>
      </c>
      <c r="AN126" s="227">
        <f t="shared" si="119"/>
        <v>2.6397614543589198</v>
      </c>
      <c r="AO126" s="227">
        <f t="shared" si="119"/>
        <v>2.6395565685913112</v>
      </c>
      <c r="AP126" s="227">
        <f t="shared" si="119"/>
        <v>2.6402102860110062</v>
      </c>
      <c r="AQ126" s="227">
        <f t="shared" si="119"/>
        <v>2.6381236859687087</v>
      </c>
      <c r="AR126" s="227">
        <f t="shared" si="119"/>
        <v>2.6447755882409472</v>
      </c>
      <c r="AS126" s="227">
        <f t="shared" si="119"/>
        <v>2.6234837893833571</v>
      </c>
      <c r="AT126" s="227">
        <f t="shared" si="119"/>
        <v>2.6908038462379436</v>
      </c>
      <c r="AU126" s="227">
        <f t="shared" si="95"/>
        <v>2.4677426238432072</v>
      </c>
    </row>
    <row r="127" spans="1:47" x14ac:dyDescent="0.2">
      <c r="A127" s="89" t="s">
        <v>178</v>
      </c>
      <c r="C127" s="242">
        <v>33038.349000000002</v>
      </c>
      <c r="D127" s="243" t="s">
        <v>230</v>
      </c>
      <c r="E127">
        <f t="shared" si="77"/>
        <v>-15099.537091470718</v>
      </c>
      <c r="F127">
        <f t="shared" si="78"/>
        <v>-15099.5</v>
      </c>
      <c r="G127">
        <f t="shared" si="111"/>
        <v>-1.5962580000632443E-2</v>
      </c>
      <c r="I127">
        <f t="shared" si="112"/>
        <v>-1.5962580000632443E-2</v>
      </c>
      <c r="P127">
        <f t="shared" si="80"/>
        <v>6.9028973470587285E-2</v>
      </c>
      <c r="Q127">
        <f t="shared" si="81"/>
        <v>-4.3196486663948881E-2</v>
      </c>
      <c r="R127">
        <f t="shared" si="82"/>
        <v>2.5832486806638404E-2</v>
      </c>
      <c r="S127" s="2">
        <f t="shared" si="96"/>
        <v>18019.849000000002</v>
      </c>
      <c r="U127">
        <f t="shared" si="113"/>
        <v>1.7468276094242331E-3</v>
      </c>
      <c r="V127">
        <f t="shared" si="114"/>
        <v>0.1</v>
      </c>
      <c r="W127">
        <f t="shared" ref="W127:W158" si="120">V127*U127</f>
        <v>1.7468276094242334E-4</v>
      </c>
      <c r="Y127">
        <f>VLOOKUP(C127,'errors (2)'!C$21:E$370,3,FALSE)</f>
        <v>-15099.537091470718</v>
      </c>
      <c r="Z127">
        <f t="shared" si="85"/>
        <v>-15099.5</v>
      </c>
      <c r="AA127" s="227">
        <f t="shared" si="86"/>
        <v>2.0266974886654372E-2</v>
      </c>
      <c r="AC127" s="227">
        <f t="shared" ref="AC127:AC152" si="121">+G127-AH127</f>
        <v>-6.5880065457480763E-2</v>
      </c>
      <c r="AD127" s="227"/>
      <c r="AF127" s="227">
        <f t="shared" ref="AF127:AF158" si="122">+G127-AA127</f>
        <v>-3.6229554887286811E-2</v>
      </c>
      <c r="AG127" s="227">
        <f t="shared" si="115"/>
        <v>1.3125806473309276E-4</v>
      </c>
      <c r="AH127">
        <f t="shared" si="89"/>
        <v>4.9917485456848328E-2</v>
      </c>
      <c r="AI127">
        <f t="shared" si="90"/>
        <v>0.66395477380692625</v>
      </c>
      <c r="AJ127">
        <f t="shared" si="91"/>
        <v>0.9195619373915489</v>
      </c>
      <c r="AK127">
        <f t="shared" si="92"/>
        <v>0.12189628273283525</v>
      </c>
      <c r="AL127">
        <f t="shared" si="93"/>
        <v>2.7936155621523802</v>
      </c>
      <c r="AM127">
        <f t="shared" si="94"/>
        <v>5.6893912259833606</v>
      </c>
      <c r="AN127" s="227">
        <f t="shared" si="119"/>
        <v>2.6413379184757813</v>
      </c>
      <c r="AO127" s="227">
        <f t="shared" si="119"/>
        <v>2.6411324565067877</v>
      </c>
      <c r="AP127" s="227">
        <f t="shared" si="119"/>
        <v>2.6417874467836304</v>
      </c>
      <c r="AQ127" s="227">
        <f t="shared" si="119"/>
        <v>2.6396985901821806</v>
      </c>
      <c r="AR127" s="227">
        <f t="shared" si="119"/>
        <v>2.6463519654230407</v>
      </c>
      <c r="AS127" s="227">
        <f t="shared" si="119"/>
        <v>2.6250741587828439</v>
      </c>
      <c r="AT127" s="227">
        <f t="shared" si="119"/>
        <v>2.6922955012516585</v>
      </c>
      <c r="AU127" s="227">
        <f t="shared" si="95"/>
        <v>2.4698131219177952</v>
      </c>
    </row>
    <row r="128" spans="1:47" x14ac:dyDescent="0.2">
      <c r="A128" s="89" t="s">
        <v>178</v>
      </c>
      <c r="C128" s="242">
        <v>33382.65</v>
      </c>
      <c r="D128" s="243" t="s">
        <v>230</v>
      </c>
      <c r="E128">
        <f t="shared" si="77"/>
        <v>-14299.501604667154</v>
      </c>
      <c r="F128">
        <f t="shared" si="78"/>
        <v>-14299.5</v>
      </c>
      <c r="G128">
        <f t="shared" si="111"/>
        <v>-6.9057999644428492E-4</v>
      </c>
      <c r="I128">
        <f t="shared" si="112"/>
        <v>-6.9057999644428492E-4</v>
      </c>
      <c r="P128">
        <f t="shared" si="80"/>
        <v>7.1686059245886974E-2</v>
      </c>
      <c r="Q128">
        <f t="shared" si="81"/>
        <v>-4.4265640889299906E-2</v>
      </c>
      <c r="R128">
        <f t="shared" si="82"/>
        <v>2.7420418356587067E-2</v>
      </c>
      <c r="S128" s="2">
        <f t="shared" si="96"/>
        <v>18364.150000000001</v>
      </c>
      <c r="U128">
        <f t="shared" si="113"/>
        <v>7.9022822840413135E-4</v>
      </c>
      <c r="V128">
        <f t="shared" si="114"/>
        <v>0.1</v>
      </c>
      <c r="W128">
        <f t="shared" si="120"/>
        <v>7.9022822840413146E-5</v>
      </c>
      <c r="Y128">
        <f>VLOOKUP(C128,'errors (2)'!C$21:E$370,3,FALSE)</f>
        <v>-14299.501604667154</v>
      </c>
      <c r="Z128">
        <f t="shared" si="85"/>
        <v>-14299.5</v>
      </c>
      <c r="AA128" s="227">
        <f t="shared" si="86"/>
        <v>2.103346226828752E-2</v>
      </c>
      <c r="AC128" s="227">
        <f t="shared" si="121"/>
        <v>-5.1962369935261842E-2</v>
      </c>
      <c r="AD128" s="227"/>
      <c r="AF128" s="227">
        <f t="shared" si="122"/>
        <v>-2.1724042264731805E-2</v>
      </c>
      <c r="AG128" s="227">
        <f t="shared" si="115"/>
        <v>4.7193401231985381E-5</v>
      </c>
      <c r="AH128">
        <f t="shared" si="89"/>
        <v>5.1271789938817557E-2</v>
      </c>
      <c r="AI128">
        <f t="shared" si="90"/>
        <v>0.66018107792142899</v>
      </c>
      <c r="AJ128">
        <f t="shared" si="91"/>
        <v>0.93181281626452173</v>
      </c>
      <c r="AK128">
        <f t="shared" si="92"/>
        <v>0.1109423182946682</v>
      </c>
      <c r="AL128">
        <f t="shared" si="93"/>
        <v>2.8260274173904327</v>
      </c>
      <c r="AM128">
        <f t="shared" si="94"/>
        <v>6.2851520327314825</v>
      </c>
      <c r="AN128" s="227">
        <f t="shared" si="119"/>
        <v>2.6870608089602142</v>
      </c>
      <c r="AO128" s="227">
        <f t="shared" si="119"/>
        <v>2.6868410333808659</v>
      </c>
      <c r="AP128" s="227">
        <f t="shared" si="119"/>
        <v>2.687525278026317</v>
      </c>
      <c r="AQ128" s="227">
        <f t="shared" si="119"/>
        <v>2.6853942111866083</v>
      </c>
      <c r="AR128" s="227">
        <f t="shared" si="119"/>
        <v>2.6920241070793969</v>
      </c>
      <c r="AS128" s="227">
        <f t="shared" si="119"/>
        <v>2.6713263571794403</v>
      </c>
      <c r="AT128" s="227">
        <f t="shared" si="119"/>
        <v>2.7352819468253218</v>
      </c>
      <c r="AU128" s="227">
        <f t="shared" si="95"/>
        <v>2.5300457931785387</v>
      </c>
    </row>
    <row r="129" spans="1:50" x14ac:dyDescent="0.2">
      <c r="A129" s="89" t="s">
        <v>178</v>
      </c>
      <c r="C129" s="242">
        <v>33407.218999999997</v>
      </c>
      <c r="D129" s="243" t="s">
        <v>230</v>
      </c>
      <c r="E129">
        <f t="shared" si="77"/>
        <v>-14242.411814410158</v>
      </c>
      <c r="F129">
        <f t="shared" si="78"/>
        <v>-14242.5</v>
      </c>
      <c r="G129">
        <f t="shared" si="111"/>
        <v>3.7951299993437715E-2</v>
      </c>
      <c r="I129">
        <f t="shared" si="112"/>
        <v>3.7951299993437715E-2</v>
      </c>
      <c r="P129">
        <f t="shared" si="80"/>
        <v>7.1868881119340824E-2</v>
      </c>
      <c r="Q129">
        <f t="shared" si="81"/>
        <v>-4.4338791898008961E-2</v>
      </c>
      <c r="R129">
        <f t="shared" si="82"/>
        <v>2.7530089221331863E-2</v>
      </c>
      <c r="S129" s="2">
        <f t="shared" si="96"/>
        <v>18388.718999999997</v>
      </c>
      <c r="U129">
        <f t="shared" si="113"/>
        <v>1.0860163395665505E-4</v>
      </c>
      <c r="V129">
        <f t="shared" si="114"/>
        <v>0.1</v>
      </c>
      <c r="W129">
        <f t="shared" si="120"/>
        <v>1.0860163395665505E-5</v>
      </c>
      <c r="Y129">
        <f>VLOOKUP(C129,'errors (2)'!C$21:E$370,3,FALSE)</f>
        <v>-14242.411814410158</v>
      </c>
      <c r="Z129">
        <f t="shared" si="85"/>
        <v>-14242.5</v>
      </c>
      <c r="AA129" s="227">
        <f t="shared" si="86"/>
        <v>2.1085776583216673E-2</v>
      </c>
      <c r="AC129" s="227">
        <f t="shared" si="121"/>
        <v>-1.341264923848047E-2</v>
      </c>
      <c r="AD129" s="227"/>
      <c r="AF129" s="227">
        <f t="shared" si="122"/>
        <v>1.6865523410221041E-2</v>
      </c>
      <c r="AG129" s="227">
        <f t="shared" si="115"/>
        <v>2.8444587990071401E-5</v>
      </c>
      <c r="AH129">
        <f t="shared" si="89"/>
        <v>5.1363949231918185E-2</v>
      </c>
      <c r="AI129">
        <f t="shared" si="90"/>
        <v>0.65992730450096149</v>
      </c>
      <c r="AJ129">
        <f t="shared" si="91"/>
        <v>0.93264349031198013</v>
      </c>
      <c r="AK129">
        <f t="shared" si="92"/>
        <v>0.11016196969578747</v>
      </c>
      <c r="AL129">
        <f t="shared" si="93"/>
        <v>2.828322925192102</v>
      </c>
      <c r="AM129">
        <f t="shared" si="94"/>
        <v>6.3319774754610094</v>
      </c>
      <c r="AN129" s="227">
        <f t="shared" si="119"/>
        <v>2.6903087716734442</v>
      </c>
      <c r="AO129" s="227">
        <f t="shared" si="119"/>
        <v>2.6900881739686855</v>
      </c>
      <c r="AP129" s="227">
        <f t="shared" si="119"/>
        <v>2.6907738938540082</v>
      </c>
      <c r="AQ129" s="227">
        <f t="shared" si="119"/>
        <v>2.68864161058859</v>
      </c>
      <c r="AR129" s="227">
        <f t="shared" si="119"/>
        <v>2.6952648700815169</v>
      </c>
      <c r="AS129" s="227">
        <f t="shared" si="119"/>
        <v>2.6746211454510544</v>
      </c>
      <c r="AT129" s="227">
        <f t="shared" si="119"/>
        <v>2.7383155675309583</v>
      </c>
      <c r="AU129" s="227">
        <f t="shared" si="95"/>
        <v>2.5343373710058663</v>
      </c>
    </row>
    <row r="130" spans="1:50" x14ac:dyDescent="0.2">
      <c r="A130" s="89" t="s">
        <v>178</v>
      </c>
      <c r="C130" s="242">
        <v>33769.584000000003</v>
      </c>
      <c r="D130" s="243" t="s">
        <v>230</v>
      </c>
      <c r="E130">
        <f t="shared" si="77"/>
        <v>-13400.401889444567</v>
      </c>
      <c r="F130">
        <f t="shared" si="78"/>
        <v>-13400.5</v>
      </c>
      <c r="G130">
        <f t="shared" si="111"/>
        <v>4.2222579999361187E-2</v>
      </c>
      <c r="I130">
        <f t="shared" si="112"/>
        <v>4.2222579999361187E-2</v>
      </c>
      <c r="P130">
        <f t="shared" si="80"/>
        <v>7.4466282763915231E-2</v>
      </c>
      <c r="Q130">
        <f t="shared" si="81"/>
        <v>-4.5372479385689703E-2</v>
      </c>
      <c r="R130">
        <f t="shared" si="82"/>
        <v>2.9093803378225529E-2</v>
      </c>
      <c r="S130" s="2">
        <f t="shared" si="96"/>
        <v>18751.084000000003</v>
      </c>
      <c r="U130">
        <f t="shared" si="113"/>
        <v>1.7236477556767824E-4</v>
      </c>
      <c r="V130">
        <f t="shared" si="114"/>
        <v>0.1</v>
      </c>
      <c r="W130">
        <f t="shared" si="120"/>
        <v>1.7236477556767825E-5</v>
      </c>
      <c r="Y130">
        <f>VLOOKUP(C130,'errors (2)'!C$21:E$370,3,FALSE)</f>
        <v>-13400.401889444567</v>
      </c>
      <c r="Z130">
        <f t="shared" si="85"/>
        <v>-13400.5</v>
      </c>
      <c r="AA130" s="227">
        <f t="shared" si="86"/>
        <v>2.1822870015673637E-2</v>
      </c>
      <c r="AC130" s="227">
        <f t="shared" si="121"/>
        <v>-1.0435484940394466E-2</v>
      </c>
      <c r="AD130" s="227"/>
      <c r="AF130" s="227">
        <f t="shared" si="122"/>
        <v>2.039970998368755E-2</v>
      </c>
      <c r="AG130" s="227">
        <f t="shared" si="115"/>
        <v>4.1614816741856152E-5</v>
      </c>
      <c r="AH130">
        <f t="shared" si="89"/>
        <v>5.2658064939755653E-2</v>
      </c>
      <c r="AI130">
        <f t="shared" si="90"/>
        <v>0.65640752055303642</v>
      </c>
      <c r="AJ130">
        <f t="shared" si="91"/>
        <v>0.94427431048565791</v>
      </c>
      <c r="AK130">
        <f t="shared" si="92"/>
        <v>9.8637243770927224E-2</v>
      </c>
      <c r="AL130">
        <f t="shared" si="93"/>
        <v>2.8620342648439605</v>
      </c>
      <c r="AM130">
        <f t="shared" si="94"/>
        <v>7.1074866643901986</v>
      </c>
      <c r="AN130" s="227">
        <f t="shared" si="119"/>
        <v>2.7381468567485543</v>
      </c>
      <c r="AO130" s="227">
        <f t="shared" si="119"/>
        <v>2.7379176409698052</v>
      </c>
      <c r="AP130" s="227">
        <f t="shared" si="119"/>
        <v>2.738614796453215</v>
      </c>
      <c r="AQ130" s="227">
        <f t="shared" si="119"/>
        <v>2.7364937658955655</v>
      </c>
      <c r="AR130" s="227">
        <f t="shared" si="119"/>
        <v>2.7429408661854655</v>
      </c>
      <c r="AS130" s="227">
        <f t="shared" si="119"/>
        <v>2.7232883540773773</v>
      </c>
      <c r="AT130" s="227">
        <f t="shared" si="119"/>
        <v>2.7827029101297271</v>
      </c>
      <c r="AU130" s="227">
        <f t="shared" si="95"/>
        <v>2.5977322575077988</v>
      </c>
    </row>
    <row r="131" spans="1:50" x14ac:dyDescent="0.2">
      <c r="A131" t="s">
        <v>14</v>
      </c>
      <c r="B131" s="5"/>
      <c r="C131" s="243">
        <v>39536.542000000001</v>
      </c>
      <c r="D131" s="243" t="s">
        <v>230</v>
      </c>
      <c r="E131">
        <f t="shared" si="77"/>
        <v>-2.0912862216396272E-3</v>
      </c>
      <c r="F131">
        <f t="shared" si="78"/>
        <v>0</v>
      </c>
      <c r="G131">
        <f t="shared" si="111"/>
        <v>-8.9999999909196049E-4</v>
      </c>
      <c r="I131" s="221">
        <f t="shared" si="112"/>
        <v>-8.9999999909196049E-4</v>
      </c>
      <c r="P131">
        <f t="shared" si="80"/>
        <v>8.6216705707717708E-2</v>
      </c>
      <c r="Q131">
        <f t="shared" si="81"/>
        <v>-0.05</v>
      </c>
      <c r="R131">
        <f t="shared" si="82"/>
        <v>3.6216705707717706E-2</v>
      </c>
      <c r="S131" s="2">
        <f t="shared" si="96"/>
        <v>24518.042000000001</v>
      </c>
      <c r="U131">
        <f t="shared" si="113"/>
        <v>1.3776498425259172E-3</v>
      </c>
      <c r="V131">
        <f t="shared" si="114"/>
        <v>0.1</v>
      </c>
      <c r="W131">
        <f t="shared" si="120"/>
        <v>1.3776498425259172E-4</v>
      </c>
      <c r="Y131">
        <f>VLOOKUP(C131,'errors (2)'!C$21:E$370,3,FALSE)</f>
        <v>-2.0912862216396272E-3</v>
      </c>
      <c r="Z131">
        <f t="shared" si="85"/>
        <v>0</v>
      </c>
      <c r="AA131" s="227">
        <f t="shared" si="86"/>
        <v>2.4413493061824554E-2</v>
      </c>
      <c r="AC131" s="227">
        <f t="shared" si="121"/>
        <v>-5.7055073775151066E-2</v>
      </c>
      <c r="AD131" s="227"/>
      <c r="AF131" s="227">
        <f t="shared" si="122"/>
        <v>-2.5313493060916514E-2</v>
      </c>
      <c r="AG131" s="227">
        <f t="shared" si="115"/>
        <v>6.4077293094506852E-5</v>
      </c>
      <c r="AH131">
        <f t="shared" si="89"/>
        <v>5.6155073776059106E-2</v>
      </c>
      <c r="AI131">
        <f t="shared" si="90"/>
        <v>0.65261718394090051</v>
      </c>
      <c r="AJ131">
        <f t="shared" si="91"/>
        <v>0.98343372442312293</v>
      </c>
      <c r="AK131">
        <f t="shared" si="92"/>
        <v>-8.4322457851317895E-2</v>
      </c>
      <c r="AL131">
        <f t="shared" si="93"/>
        <v>-2.9034619067353624</v>
      </c>
      <c r="AM131">
        <f t="shared" si="94"/>
        <v>-8.3590214195255435</v>
      </c>
      <c r="AN131" s="227">
        <f t="shared" ref="AN131:AT140" si="123">$AU131+$AB$7*SIN(AO131)</f>
        <v>3.4859206692679714</v>
      </c>
      <c r="AO131" s="227">
        <f t="shared" si="123"/>
        <v>3.4861502795640003</v>
      </c>
      <c r="AP131" s="227">
        <f t="shared" si="123"/>
        <v>3.4854679335225067</v>
      </c>
      <c r="AQ131" s="227">
        <f t="shared" si="123"/>
        <v>3.4874961903349391</v>
      </c>
      <c r="AR131" s="227">
        <f t="shared" si="123"/>
        <v>3.4814715515302463</v>
      </c>
      <c r="AS131" s="227">
        <f t="shared" si="123"/>
        <v>3.499405509771957</v>
      </c>
      <c r="AT131" s="227">
        <f t="shared" si="123"/>
        <v>3.4463454603424597</v>
      </c>
      <c r="AU131" s="227">
        <f t="shared" si="95"/>
        <v>3.6066671465447855</v>
      </c>
    </row>
    <row r="132" spans="1:50" x14ac:dyDescent="0.2">
      <c r="A132" t="s">
        <v>36</v>
      </c>
      <c r="C132" s="243">
        <v>41753.317999999999</v>
      </c>
      <c r="D132" s="243" t="s">
        <v>230</v>
      </c>
      <c r="E132">
        <f t="shared" si="77"/>
        <v>5151.0124753123637</v>
      </c>
      <c r="F132">
        <f t="shared" si="78"/>
        <v>5151</v>
      </c>
      <c r="G132">
        <f t="shared" ref="G132:G163" si="124">+C132-(C$7+F132*C$8)</f>
        <v>5.3688400003011338E-3</v>
      </c>
      <c r="I132" s="13">
        <f t="shared" si="112"/>
        <v>5.3688400003011338E-3</v>
      </c>
      <c r="P132">
        <f t="shared" si="80"/>
        <v>7.5301933922580722E-2</v>
      </c>
      <c r="Q132">
        <f t="shared" si="81"/>
        <v>-4.5858833069127185E-2</v>
      </c>
      <c r="R132">
        <f t="shared" si="82"/>
        <v>2.9443100853453537E-2</v>
      </c>
      <c r="S132" s="2">
        <f t="shared" si="96"/>
        <v>26734.817999999999</v>
      </c>
      <c r="U132">
        <f t="shared" ref="U132:U163" si="125">+(R132-G132)^2</f>
        <v>5.7957003562562632E-4</v>
      </c>
      <c r="V132">
        <f t="shared" si="114"/>
        <v>0.1</v>
      </c>
      <c r="W132">
        <f t="shared" si="120"/>
        <v>5.7957003562562633E-5</v>
      </c>
      <c r="X132" s="243"/>
      <c r="Y132">
        <f>VLOOKUP(C132,'errors (2)'!C$21:E$370,3,FALSE)</f>
        <v>5151.0124753123637</v>
      </c>
      <c r="Z132">
        <f t="shared" si="85"/>
        <v>5151</v>
      </c>
      <c r="AA132" s="227">
        <f t="shared" si="86"/>
        <v>2.0707562768801244E-2</v>
      </c>
      <c r="AC132" s="227">
        <f t="shared" si="121"/>
        <v>-4.3443932478464141E-2</v>
      </c>
      <c r="AD132" s="227"/>
      <c r="AF132" s="227">
        <f t="shared" si="122"/>
        <v>-1.533872276850011E-2</v>
      </c>
      <c r="AG132" s="227">
        <f t="shared" ref="AG132:AG163" si="126">+(G132-AA132)^2*V132</f>
        <v>2.3527641616890369E-5</v>
      </c>
      <c r="AH132">
        <f t="shared" si="89"/>
        <v>4.8812772478765275E-2</v>
      </c>
      <c r="AI132">
        <f t="shared" si="90"/>
        <v>0.67780182636099195</v>
      </c>
      <c r="AJ132">
        <f t="shared" si="91"/>
        <v>0.92410289936965395</v>
      </c>
      <c r="AK132">
        <f t="shared" si="92"/>
        <v>-0.1548335709558008</v>
      </c>
      <c r="AL132">
        <f t="shared" si="93"/>
        <v>-2.6936226421983154</v>
      </c>
      <c r="AM132">
        <f t="shared" si="94"/>
        <v>-4.3896719859295521</v>
      </c>
      <c r="AN132" s="227">
        <f t="shared" si="123"/>
        <v>3.7811086863914642</v>
      </c>
      <c r="AO132" s="227">
        <f t="shared" si="123"/>
        <v>3.7812504528183664</v>
      </c>
      <c r="AP132" s="227">
        <f t="shared" si="123"/>
        <v>3.7807562370053001</v>
      </c>
      <c r="AQ132" s="227">
        <f t="shared" si="123"/>
        <v>3.7824799247297713</v>
      </c>
      <c r="AR132" s="227">
        <f t="shared" si="123"/>
        <v>3.7764777185080973</v>
      </c>
      <c r="AS132" s="227">
        <f t="shared" si="123"/>
        <v>3.7974964609712893</v>
      </c>
      <c r="AT132" s="227">
        <f t="shared" si="123"/>
        <v>3.7252472527336868</v>
      </c>
      <c r="AU132" s="227">
        <f t="shared" si="95"/>
        <v>3.9944902586248956</v>
      </c>
    </row>
    <row r="133" spans="1:50" x14ac:dyDescent="0.2">
      <c r="A133" s="12" t="s">
        <v>76</v>
      </c>
      <c r="B133" s="246"/>
      <c r="C133" s="247">
        <v>42871.408000000003</v>
      </c>
      <c r="D133" s="267" t="s">
        <v>61</v>
      </c>
      <c r="E133">
        <f t="shared" si="77"/>
        <v>7749.0638241036877</v>
      </c>
      <c r="F133">
        <f t="shared" si="78"/>
        <v>7749</v>
      </c>
      <c r="G133">
        <f t="shared" si="124"/>
        <v>2.7467160005471669E-2</v>
      </c>
      <c r="H133">
        <f>G133</f>
        <v>2.7467160005471669E-2</v>
      </c>
      <c r="P133">
        <f t="shared" si="80"/>
        <v>6.6878157635754165E-2</v>
      </c>
      <c r="Q133">
        <f t="shared" si="81"/>
        <v>-4.252297517558605E-2</v>
      </c>
      <c r="R133">
        <f t="shared" si="82"/>
        <v>2.4355182460168115E-2</v>
      </c>
      <c r="S133" s="2">
        <f t="shared" si="96"/>
        <v>27852.908000000003</v>
      </c>
      <c r="U133">
        <f t="shared" si="125"/>
        <v>9.6844042424735345E-6</v>
      </c>
      <c r="V133">
        <f>V$11</f>
        <v>0.2</v>
      </c>
      <c r="W133">
        <f t="shared" si="120"/>
        <v>1.9368808484947071E-6</v>
      </c>
      <c r="X133" s="247"/>
      <c r="Y133">
        <f>VLOOKUP(C133,'errors (2)'!C$21:E$370,3,FALSE)</f>
        <v>7749.0638241036877</v>
      </c>
      <c r="Z133">
        <f t="shared" si="85"/>
        <v>7749</v>
      </c>
      <c r="AA133" s="227">
        <f t="shared" si="86"/>
        <v>1.7813948811284702E-2</v>
      </c>
      <c r="AC133" s="227">
        <f t="shared" si="121"/>
        <v>-1.5778434114241326E-2</v>
      </c>
      <c r="AD133" s="227"/>
      <c r="AF133" s="227">
        <f t="shared" si="122"/>
        <v>9.6532111941869669E-3</v>
      </c>
      <c r="AG133" s="227">
        <f t="shared" si="126"/>
        <v>1.8636897271915312E-5</v>
      </c>
      <c r="AH133">
        <f t="shared" si="89"/>
        <v>4.3245594119712995E-2</v>
      </c>
      <c r="AI133">
        <f t="shared" si="90"/>
        <v>0.69739386110555968</v>
      </c>
      <c r="AJ133">
        <f t="shared" si="91"/>
        <v>0.87491993516132438</v>
      </c>
      <c r="AK133">
        <f t="shared" si="92"/>
        <v>-0.1903013990874374</v>
      </c>
      <c r="AL133">
        <f t="shared" si="93"/>
        <v>-2.5802117595107945</v>
      </c>
      <c r="AM133">
        <f t="shared" si="94"/>
        <v>-3.468584872874541</v>
      </c>
      <c r="AN133" s="227">
        <f t="shared" si="123"/>
        <v>3.9352337330260507</v>
      </c>
      <c r="AO133" s="227">
        <f t="shared" si="123"/>
        <v>3.935303234281545</v>
      </c>
      <c r="AP133" s="227">
        <f t="shared" si="123"/>
        <v>3.9350260002403048</v>
      </c>
      <c r="AQ133" s="227">
        <f t="shared" si="123"/>
        <v>3.9361323273661966</v>
      </c>
      <c r="AR133" s="227">
        <f t="shared" si="123"/>
        <v>3.9317248221352239</v>
      </c>
      <c r="AS133" s="227">
        <f t="shared" si="123"/>
        <v>3.9494034662148305</v>
      </c>
      <c r="AT133" s="227">
        <f t="shared" si="123"/>
        <v>3.8802842954663608</v>
      </c>
      <c r="AU133" s="227">
        <f t="shared" si="95"/>
        <v>4.1900958585441597</v>
      </c>
    </row>
    <row r="134" spans="1:50" x14ac:dyDescent="0.2">
      <c r="A134" s="13" t="s">
        <v>39</v>
      </c>
      <c r="B134" s="5" t="s">
        <v>30</v>
      </c>
      <c r="C134" s="243">
        <v>44022.402000000002</v>
      </c>
      <c r="D134" s="243" t="s">
        <v>230</v>
      </c>
      <c r="E134">
        <f t="shared" si="77"/>
        <v>10423.572597235285</v>
      </c>
      <c r="F134">
        <f t="shared" si="78"/>
        <v>10423.5</v>
      </c>
      <c r="G134">
        <f t="shared" si="124"/>
        <v>3.1242739998560864E-2</v>
      </c>
      <c r="I134">
        <f t="shared" ref="I134:I140" si="127">+G134</f>
        <v>3.1242739998560864E-2</v>
      </c>
      <c r="P134">
        <f t="shared" si="80"/>
        <v>5.6443308401731923E-2</v>
      </c>
      <c r="Q134">
        <f t="shared" si="81"/>
        <v>-3.8215305006535701E-2</v>
      </c>
      <c r="R134">
        <f t="shared" si="82"/>
        <v>1.8228003395196223E-2</v>
      </c>
      <c r="S134" s="2">
        <f t="shared" si="96"/>
        <v>29003.902000000002</v>
      </c>
      <c r="U134">
        <f t="shared" si="125"/>
        <v>1.6938336885495941E-4</v>
      </c>
      <c r="V134">
        <f t="shared" ref="V134:V140" si="128">V$12</f>
        <v>0.1</v>
      </c>
      <c r="W134">
        <f t="shared" si="120"/>
        <v>1.6938336885495943E-5</v>
      </c>
      <c r="X134" s="243"/>
      <c r="Y134">
        <f>VLOOKUP(C134,'errors (2)'!C$21:E$370,3,FALSE)</f>
        <v>10423.572597235285</v>
      </c>
      <c r="Z134">
        <f t="shared" si="85"/>
        <v>10423.5</v>
      </c>
      <c r="AA134" s="227">
        <f t="shared" si="86"/>
        <v>1.4112990281404957E-2</v>
      </c>
      <c r="AC134" s="227">
        <f t="shared" si="121"/>
        <v>-4.9615856524999891E-3</v>
      </c>
      <c r="AD134" s="227"/>
      <c r="AF134" s="227">
        <f t="shared" si="122"/>
        <v>1.7129749717155907E-2</v>
      </c>
      <c r="AG134" s="227">
        <f t="shared" si="126"/>
        <v>2.934283253724029E-5</v>
      </c>
      <c r="AH134">
        <f t="shared" si="89"/>
        <v>3.6204325651060854E-2</v>
      </c>
      <c r="AI134">
        <f t="shared" si="90"/>
        <v>0.72338677406500707</v>
      </c>
      <c r="AJ134">
        <f t="shared" si="91"/>
        <v>0.80796193981475573</v>
      </c>
      <c r="AK134">
        <f t="shared" si="92"/>
        <v>-0.22642928483099087</v>
      </c>
      <c r="AL134">
        <f t="shared" si="93"/>
        <v>-2.4556263404237919</v>
      </c>
      <c r="AM134">
        <f t="shared" si="94"/>
        <v>-2.8003605703007266</v>
      </c>
      <c r="AN134" s="227">
        <f t="shared" si="123"/>
        <v>4.0991265390942946</v>
      </c>
      <c r="AO134" s="227">
        <f t="shared" si="123"/>
        <v>4.0991479375170519</v>
      </c>
      <c r="AP134" s="227">
        <f t="shared" si="123"/>
        <v>4.0990439339046763</v>
      </c>
      <c r="AQ134" s="227">
        <f t="shared" si="123"/>
        <v>4.099549571116671</v>
      </c>
      <c r="AR134" s="227">
        <f t="shared" si="123"/>
        <v>4.0970946998555782</v>
      </c>
      <c r="AS134" s="227">
        <f t="shared" si="123"/>
        <v>4.1090945513696289</v>
      </c>
      <c r="AT134" s="227">
        <f t="shared" si="123"/>
        <v>4.052242100997991</v>
      </c>
      <c r="AU134" s="227">
        <f t="shared" si="95"/>
        <v>4.3914612076527311</v>
      </c>
    </row>
    <row r="135" spans="1:50" x14ac:dyDescent="0.2">
      <c r="A135" s="13" t="s">
        <v>41</v>
      </c>
      <c r="B135" s="5"/>
      <c r="C135" s="243">
        <v>44662.326000000001</v>
      </c>
      <c r="D135" s="243" t="s">
        <v>230</v>
      </c>
      <c r="E135">
        <f t="shared" si="77"/>
        <v>11910.532869953879</v>
      </c>
      <c r="F135">
        <f t="shared" si="78"/>
        <v>11910.5</v>
      </c>
      <c r="G135">
        <f t="shared" si="124"/>
        <v>1.4145820001431275E-2</v>
      </c>
      <c r="I135">
        <f t="shared" si="127"/>
        <v>1.4145820001431275E-2</v>
      </c>
      <c r="P135">
        <f t="shared" si="80"/>
        <v>4.996815996918888E-2</v>
      </c>
      <c r="Q135">
        <f t="shared" si="81"/>
        <v>-3.5436915558517953E-2</v>
      </c>
      <c r="R135">
        <f t="shared" si="82"/>
        <v>1.4531244410670927E-2</v>
      </c>
      <c r="S135" s="2">
        <f t="shared" si="96"/>
        <v>29643.826000000001</v>
      </c>
      <c r="U135">
        <f t="shared" si="125"/>
        <v>1.4855197523773426E-7</v>
      </c>
      <c r="V135">
        <f t="shared" si="128"/>
        <v>0.1</v>
      </c>
      <c r="W135">
        <f t="shared" si="120"/>
        <v>1.4855197523773427E-8</v>
      </c>
      <c r="X135" s="243"/>
      <c r="Y135">
        <f>VLOOKUP(C135,'errors (2)'!C$21:E$370,3,FALSE)</f>
        <v>11910.532869953879</v>
      </c>
      <c r="Z135">
        <f t="shared" si="85"/>
        <v>11910.5</v>
      </c>
      <c r="AA135" s="227">
        <f t="shared" si="86"/>
        <v>1.1741148848601841E-2</v>
      </c>
      <c r="AC135" s="227">
        <f t="shared" si="121"/>
        <v>-1.7571435147879927E-2</v>
      </c>
      <c r="AD135" s="227"/>
      <c r="AF135" s="227">
        <f t="shared" si="122"/>
        <v>2.4046711528294337E-3</v>
      </c>
      <c r="AG135" s="227">
        <f t="shared" si="126"/>
        <v>5.7824433532500381E-7</v>
      </c>
      <c r="AH135">
        <f t="shared" si="89"/>
        <v>3.1717255149311202E-2</v>
      </c>
      <c r="AI135">
        <f t="shared" si="90"/>
        <v>0.74079309823393014</v>
      </c>
      <c r="AJ135">
        <f t="shared" si="91"/>
        <v>0.76242684140378625</v>
      </c>
      <c r="AK135">
        <f t="shared" si="92"/>
        <v>-0.24616433508547167</v>
      </c>
      <c r="AL135">
        <f t="shared" si="93"/>
        <v>-2.3819966554736682</v>
      </c>
      <c r="AM135">
        <f t="shared" si="94"/>
        <v>-2.5051448530066605</v>
      </c>
      <c r="AN135" s="227">
        <f t="shared" si="123"/>
        <v>4.1930756279012309</v>
      </c>
      <c r="AO135" s="227">
        <f t="shared" si="123"/>
        <v>4.1930840028669047</v>
      </c>
      <c r="AP135" s="227">
        <f t="shared" si="123"/>
        <v>4.1930367964573456</v>
      </c>
      <c r="AQ135" s="227">
        <f t="shared" si="123"/>
        <v>4.193302931507616</v>
      </c>
      <c r="AR135" s="227">
        <f t="shared" si="123"/>
        <v>4.1918041607079344</v>
      </c>
      <c r="AS135" s="227">
        <f t="shared" si="123"/>
        <v>4.200296627376189</v>
      </c>
      <c r="AT135" s="227">
        <f t="shared" si="123"/>
        <v>4.1537250216802981</v>
      </c>
      <c r="AU135" s="227">
        <f t="shared" si="95"/>
        <v>4.5034186853586382</v>
      </c>
    </row>
    <row r="136" spans="1:50" x14ac:dyDescent="0.2">
      <c r="A136" s="13" t="s">
        <v>41</v>
      </c>
      <c r="B136" s="5"/>
      <c r="C136" s="243">
        <v>44662.535000000003</v>
      </c>
      <c r="D136" s="243" t="s">
        <v>230</v>
      </c>
      <c r="E136">
        <f t="shared" si="77"/>
        <v>11911.018513088065</v>
      </c>
      <c r="F136">
        <f t="shared" si="78"/>
        <v>11911</v>
      </c>
      <c r="G136">
        <f t="shared" si="124"/>
        <v>7.9672400024719536E-3</v>
      </c>
      <c r="I136">
        <f t="shared" si="127"/>
        <v>7.9672400024719536E-3</v>
      </c>
      <c r="P136">
        <f t="shared" si="80"/>
        <v>4.9965909932336627E-2</v>
      </c>
      <c r="Q136">
        <f t="shared" si="81"/>
        <v>-3.5435935256238067E-2</v>
      </c>
      <c r="R136">
        <f t="shared" si="82"/>
        <v>1.452997467609856E-2</v>
      </c>
      <c r="S136" s="2">
        <f t="shared" si="96"/>
        <v>29644.035000000003</v>
      </c>
      <c r="U136">
        <f t="shared" si="125"/>
        <v>4.306948639642092E-5</v>
      </c>
      <c r="V136">
        <f t="shared" si="128"/>
        <v>0.1</v>
      </c>
      <c r="W136">
        <f t="shared" si="120"/>
        <v>4.3069486396420918E-6</v>
      </c>
      <c r="X136" s="243"/>
      <c r="Y136">
        <f>VLOOKUP(C136,'errors (2)'!C$21:E$370,3,FALSE)</f>
        <v>11911.018513088065</v>
      </c>
      <c r="Z136">
        <f t="shared" si="85"/>
        <v>11911</v>
      </c>
      <c r="AA136" s="227">
        <f t="shared" si="86"/>
        <v>1.1740314074443564E-2</v>
      </c>
      <c r="AC136" s="227">
        <f t="shared" si="121"/>
        <v>-2.3748438118064881E-2</v>
      </c>
      <c r="AD136" s="227"/>
      <c r="AF136" s="227">
        <f t="shared" si="122"/>
        <v>-3.7730740719716105E-3</v>
      </c>
      <c r="AG136" s="227">
        <f t="shared" si="126"/>
        <v>1.4236087952584431E-6</v>
      </c>
      <c r="AH136">
        <f t="shared" si="89"/>
        <v>3.1715678120536835E-2</v>
      </c>
      <c r="AI136">
        <f t="shared" si="90"/>
        <v>0.74079934150911431</v>
      </c>
      <c r="AJ136">
        <f t="shared" si="91"/>
        <v>0.76241043013073684</v>
      </c>
      <c r="AK136">
        <f t="shared" si="92"/>
        <v>-0.24617090898221219</v>
      </c>
      <c r="AL136">
        <f t="shared" si="93"/>
        <v>-2.3819712935875996</v>
      </c>
      <c r="AM136">
        <f t="shared" si="94"/>
        <v>-2.5050525925569511</v>
      </c>
      <c r="AN136" s="227">
        <f t="shared" si="123"/>
        <v>4.1931076017223541</v>
      </c>
      <c r="AO136" s="227">
        <f t="shared" si="123"/>
        <v>4.1931159736654013</v>
      </c>
      <c r="AP136" s="227">
        <f t="shared" si="123"/>
        <v>4.1930687816533716</v>
      </c>
      <c r="AQ136" s="227">
        <f t="shared" si="123"/>
        <v>4.1933348504099834</v>
      </c>
      <c r="AR136" s="227">
        <f t="shared" si="123"/>
        <v>4.191836369002762</v>
      </c>
      <c r="AS136" s="227">
        <f t="shared" si="123"/>
        <v>4.2003276689042996</v>
      </c>
      <c r="AT136" s="227">
        <f t="shared" si="123"/>
        <v>4.1537598756308842</v>
      </c>
      <c r="AU136" s="227">
        <f t="shared" si="95"/>
        <v>4.5034563307781763</v>
      </c>
    </row>
    <row r="137" spans="1:50" x14ac:dyDescent="0.2">
      <c r="A137" s="13" t="s">
        <v>44</v>
      </c>
      <c r="B137" s="5"/>
      <c r="C137" s="243">
        <v>45044.292999999998</v>
      </c>
      <c r="D137" s="243" t="s">
        <v>230</v>
      </c>
      <c r="E137">
        <f t="shared" si="77"/>
        <v>12798.091008872718</v>
      </c>
      <c r="F137">
        <f t="shared" si="78"/>
        <v>12798</v>
      </c>
      <c r="G137">
        <f t="shared" si="124"/>
        <v>3.9166319998912513E-2</v>
      </c>
      <c r="I137">
        <f t="shared" si="127"/>
        <v>3.9166319998912513E-2</v>
      </c>
      <c r="P137">
        <f t="shared" si="80"/>
        <v>4.5902532580346198E-2</v>
      </c>
      <c r="Q137">
        <f t="shared" si="81"/>
        <v>-3.3648110644632023E-2</v>
      </c>
      <c r="R137">
        <f t="shared" si="82"/>
        <v>1.2254421935714174E-2</v>
      </c>
      <c r="S137" s="2">
        <f t="shared" si="96"/>
        <v>30025.792999999998</v>
      </c>
      <c r="U137">
        <f t="shared" si="125"/>
        <v>7.242502573639785E-4</v>
      </c>
      <c r="V137">
        <f t="shared" si="128"/>
        <v>0.1</v>
      </c>
      <c r="W137">
        <f t="shared" si="120"/>
        <v>7.2425025736397848E-5</v>
      </c>
      <c r="X137" s="243"/>
      <c r="Y137">
        <f>VLOOKUP(C137,'errors (2)'!C$21:E$370,3,FALSE)</f>
        <v>12798.091008872718</v>
      </c>
      <c r="Z137">
        <f t="shared" si="85"/>
        <v>12798</v>
      </c>
      <c r="AA137" s="227">
        <f t="shared" si="86"/>
        <v>1.0220503587288064E-2</v>
      </c>
      <c r="AC137" s="227">
        <f t="shared" si="121"/>
        <v>1.032003860506572E-2</v>
      </c>
      <c r="AD137" s="227"/>
      <c r="AF137" s="227">
        <f t="shared" si="122"/>
        <v>2.8945816411624449E-2</v>
      </c>
      <c r="AG137" s="227">
        <f t="shared" si="126"/>
        <v>8.3786028773546737E-5</v>
      </c>
      <c r="AH137">
        <f t="shared" si="89"/>
        <v>2.8846281393846793E-2</v>
      </c>
      <c r="AI137">
        <f t="shared" si="90"/>
        <v>0.75231245675373126</v>
      </c>
      <c r="AJ137">
        <f t="shared" si="91"/>
        <v>0.73206205218897036</v>
      </c>
      <c r="AK137">
        <f t="shared" si="92"/>
        <v>-0.25775177732047777</v>
      </c>
      <c r="AL137">
        <f t="shared" si="93"/>
        <v>-2.3362852668980998</v>
      </c>
      <c r="AM137">
        <f t="shared" si="94"/>
        <v>-2.3478323401081607</v>
      </c>
      <c r="AN137" s="227">
        <f t="shared" si="123"/>
        <v>4.2502642914030044</v>
      </c>
      <c r="AO137" s="227">
        <f t="shared" si="123"/>
        <v>4.2502684484599227</v>
      </c>
      <c r="AP137" s="227">
        <f t="shared" si="123"/>
        <v>4.2502423660067157</v>
      </c>
      <c r="AQ137" s="227">
        <f t="shared" si="123"/>
        <v>4.250406036687659</v>
      </c>
      <c r="AR137" s="227">
        <f t="shared" si="123"/>
        <v>4.2493798709748107</v>
      </c>
      <c r="AS137" s="227">
        <f t="shared" si="123"/>
        <v>4.2558489672109383</v>
      </c>
      <c r="AT137" s="227">
        <f t="shared" si="123"/>
        <v>4.2163744307142164</v>
      </c>
      <c r="AU137" s="227">
        <f t="shared" si="95"/>
        <v>4.570239305038525</v>
      </c>
      <c r="AX137" s="227"/>
    </row>
    <row r="138" spans="1:50" x14ac:dyDescent="0.2">
      <c r="A138" s="13" t="s">
        <v>46</v>
      </c>
      <c r="B138" s="5"/>
      <c r="C138" s="243">
        <v>45061.476000000002</v>
      </c>
      <c r="D138" s="243" t="s">
        <v>230</v>
      </c>
      <c r="E138">
        <f t="shared" si="77"/>
        <v>12838.018310186826</v>
      </c>
      <c r="F138">
        <f t="shared" si="78"/>
        <v>12838</v>
      </c>
      <c r="G138">
        <f t="shared" si="124"/>
        <v>7.8799200055073015E-3</v>
      </c>
      <c r="I138">
        <f t="shared" si="127"/>
        <v>7.8799200055073015E-3</v>
      </c>
      <c r="P138">
        <f t="shared" si="80"/>
        <v>4.5716007226969162E-2</v>
      </c>
      <c r="Q138">
        <f t="shared" si="81"/>
        <v>-3.356519008028197E-2</v>
      </c>
      <c r="R138">
        <f t="shared" si="82"/>
        <v>1.2150817146687191E-2</v>
      </c>
      <c r="S138" s="2">
        <f t="shared" si="96"/>
        <v>30042.976000000002</v>
      </c>
      <c r="U138">
        <f t="shared" si="125"/>
        <v>1.8240562390538556E-5</v>
      </c>
      <c r="V138">
        <f t="shared" si="128"/>
        <v>0.1</v>
      </c>
      <c r="W138">
        <f t="shared" si="120"/>
        <v>1.8240562390538556E-6</v>
      </c>
      <c r="X138" s="243"/>
      <c r="Y138">
        <f>VLOOKUP(C138,'errors (2)'!C$21:E$370,3,FALSE)</f>
        <v>12838.018310186826</v>
      </c>
      <c r="Z138">
        <f t="shared" si="85"/>
        <v>12838</v>
      </c>
      <c r="AA138" s="227">
        <f t="shared" si="86"/>
        <v>1.0150144648047654E-2</v>
      </c>
      <c r="AC138" s="227">
        <f t="shared" si="121"/>
        <v>-2.0833595513234746E-2</v>
      </c>
      <c r="AD138" s="227"/>
      <c r="AF138" s="227">
        <f t="shared" si="122"/>
        <v>-2.270224642540352E-3</v>
      </c>
      <c r="AG138" s="227">
        <f t="shared" si="126"/>
        <v>5.1539199275974687E-7</v>
      </c>
      <c r="AH138">
        <f t="shared" si="89"/>
        <v>2.8713515518742048E-2</v>
      </c>
      <c r="AI138">
        <f t="shared" si="90"/>
        <v>0.75285273424887755</v>
      </c>
      <c r="AJ138">
        <f t="shared" si="91"/>
        <v>0.73063392900578317</v>
      </c>
      <c r="AK138">
        <f t="shared" si="92"/>
        <v>-0.25826987207760299</v>
      </c>
      <c r="AL138">
        <f t="shared" si="93"/>
        <v>-2.3341912567016072</v>
      </c>
      <c r="AM138">
        <f t="shared" si="94"/>
        <v>-2.3410306287547065</v>
      </c>
      <c r="AN138" s="227">
        <f t="shared" si="123"/>
        <v>4.2528628735100886</v>
      </c>
      <c r="AO138" s="227">
        <f t="shared" si="123"/>
        <v>4.2528668889390442</v>
      </c>
      <c r="AP138" s="227">
        <f t="shared" si="123"/>
        <v>4.2528415628755685</v>
      </c>
      <c r="AQ138" s="227">
        <f t="shared" si="123"/>
        <v>4.2530013208073045</v>
      </c>
      <c r="AR138" s="227">
        <f t="shared" si="123"/>
        <v>4.2519944225292532</v>
      </c>
      <c r="AS138" s="227">
        <f t="shared" si="123"/>
        <v>4.2583751970866528</v>
      </c>
      <c r="AT138" s="227">
        <f t="shared" si="123"/>
        <v>4.2192351500715537</v>
      </c>
      <c r="AU138" s="227">
        <f t="shared" si="95"/>
        <v>4.5732509386015625</v>
      </c>
      <c r="AX138" s="227"/>
    </row>
    <row r="139" spans="1:50" x14ac:dyDescent="0.2">
      <c r="A139" s="13" t="s">
        <v>46</v>
      </c>
      <c r="B139" s="5"/>
      <c r="C139" s="243">
        <v>45074.39</v>
      </c>
      <c r="D139" s="243" t="s">
        <v>230</v>
      </c>
      <c r="E139">
        <f t="shared" si="77"/>
        <v>12868.025943846267</v>
      </c>
      <c r="F139">
        <f t="shared" si="78"/>
        <v>12868</v>
      </c>
      <c r="G139">
        <f t="shared" si="124"/>
        <v>1.1165119998622686E-2</v>
      </c>
      <c r="I139">
        <f t="shared" si="127"/>
        <v>1.1165119998622686E-2</v>
      </c>
      <c r="P139">
        <f t="shared" si="80"/>
        <v>4.5575933039212708E-2</v>
      </c>
      <c r="Q139">
        <f t="shared" si="81"/>
        <v>-3.3502869560544997E-2</v>
      </c>
      <c r="R139">
        <f t="shared" si="82"/>
        <v>1.2073063478667712E-2</v>
      </c>
      <c r="S139" s="2">
        <f t="shared" si="96"/>
        <v>30055.89</v>
      </c>
      <c r="U139">
        <f t="shared" si="125"/>
        <v>8.2436136295627237E-7</v>
      </c>
      <c r="V139">
        <f t="shared" si="128"/>
        <v>0.1</v>
      </c>
      <c r="W139">
        <f t="shared" si="120"/>
        <v>8.2436136295627245E-8</v>
      </c>
      <c r="X139" s="243"/>
      <c r="Y139">
        <f>VLOOKUP(C139,'errors (2)'!C$21:E$370,3,FALSE)</f>
        <v>12868.025943846267</v>
      </c>
      <c r="Z139">
        <f t="shared" si="85"/>
        <v>12868</v>
      </c>
      <c r="AA139" s="227">
        <f t="shared" si="86"/>
        <v>1.0097272993250937E-2</v>
      </c>
      <c r="AC139" s="227">
        <f t="shared" si="121"/>
        <v>-1.7448631093986373E-2</v>
      </c>
      <c r="AD139" s="227"/>
      <c r="AF139" s="227">
        <f t="shared" si="122"/>
        <v>1.0678470053717484E-3</v>
      </c>
      <c r="AG139" s="227">
        <f t="shared" si="126"/>
        <v>1.1402972268814109E-7</v>
      </c>
      <c r="AH139">
        <f t="shared" si="89"/>
        <v>2.8613751092609059E-2</v>
      </c>
      <c r="AI139">
        <f t="shared" si="90"/>
        <v>0.75325916482342947</v>
      </c>
      <c r="AJ139">
        <f t="shared" si="91"/>
        <v>0.72955938232111106</v>
      </c>
      <c r="AK139">
        <f t="shared" si="92"/>
        <v>-0.258658187667829</v>
      </c>
      <c r="AL139">
        <f t="shared" si="93"/>
        <v>-2.3326187729366379</v>
      </c>
      <c r="AM139">
        <f t="shared" si="94"/>
        <v>-2.3359448076687599</v>
      </c>
      <c r="AN139" s="227">
        <f t="shared" si="123"/>
        <v>4.2548130356344842</v>
      </c>
      <c r="AO139" s="227">
        <f t="shared" si="123"/>
        <v>4.2548169472602719</v>
      </c>
      <c r="AP139" s="227">
        <f t="shared" si="123"/>
        <v>4.2547921782382607</v>
      </c>
      <c r="AQ139" s="227">
        <f t="shared" si="123"/>
        <v>4.2549490405714687</v>
      </c>
      <c r="AR139" s="227">
        <f t="shared" si="123"/>
        <v>4.2539564729114581</v>
      </c>
      <c r="AS139" s="227">
        <f t="shared" si="123"/>
        <v>4.2602712051827023</v>
      </c>
      <c r="AT139" s="227">
        <f t="shared" si="123"/>
        <v>4.2213827966678528</v>
      </c>
      <c r="AU139" s="227">
        <f t="shared" si="95"/>
        <v>4.5755096637738397</v>
      </c>
      <c r="AX139" s="227"/>
    </row>
    <row r="140" spans="1:50" x14ac:dyDescent="0.2">
      <c r="A140" s="13" t="s">
        <v>46</v>
      </c>
      <c r="B140" s="5"/>
      <c r="C140" s="243">
        <v>45077.406000000003</v>
      </c>
      <c r="D140" s="243" t="s">
        <v>230</v>
      </c>
      <c r="E140">
        <f t="shared" si="77"/>
        <v>12875.034076347196</v>
      </c>
      <c r="F140">
        <f t="shared" si="78"/>
        <v>12875</v>
      </c>
      <c r="G140">
        <f t="shared" si="124"/>
        <v>1.4665000002423767E-2</v>
      </c>
      <c r="I140">
        <f t="shared" si="127"/>
        <v>1.4665000002423767E-2</v>
      </c>
      <c r="P140">
        <f t="shared" si="80"/>
        <v>4.5543226898981104E-2</v>
      </c>
      <c r="Q140">
        <f t="shared" si="81"/>
        <v>-3.3488312060707862E-2</v>
      </c>
      <c r="R140">
        <f t="shared" si="82"/>
        <v>1.2054914838273242E-2</v>
      </c>
      <c r="S140" s="2">
        <f t="shared" si="96"/>
        <v>30058.906000000003</v>
      </c>
      <c r="U140">
        <f t="shared" si="125"/>
        <v>6.8125445641186709E-6</v>
      </c>
      <c r="V140">
        <f t="shared" si="128"/>
        <v>0.1</v>
      </c>
      <c r="W140">
        <f t="shared" si="120"/>
        <v>6.8125445641186713E-7</v>
      </c>
      <c r="X140" s="243"/>
      <c r="Y140">
        <f>VLOOKUP(C140,'errors (2)'!C$21:E$370,3,FALSE)</f>
        <v>12875.034076347196</v>
      </c>
      <c r="Z140">
        <f t="shared" si="85"/>
        <v>12875</v>
      </c>
      <c r="AA140" s="227">
        <f t="shared" si="86"/>
        <v>1.0084923646068594E-2</v>
      </c>
      <c r="AC140" s="227">
        <f t="shared" si="121"/>
        <v>-1.3925449296127129E-2</v>
      </c>
      <c r="AD140" s="227"/>
      <c r="AF140" s="227">
        <f t="shared" si="122"/>
        <v>4.5800763563551734E-3</v>
      </c>
      <c r="AG140" s="227">
        <f t="shared" si="126"/>
        <v>2.0977099430043682E-6</v>
      </c>
      <c r="AH140">
        <f t="shared" si="89"/>
        <v>2.8590449298550896E-2</v>
      </c>
      <c r="AI140">
        <f t="shared" si="90"/>
        <v>0.75335414968153702</v>
      </c>
      <c r="AJ140">
        <f t="shared" si="91"/>
        <v>0.72930822789352157</v>
      </c>
      <c r="AK140">
        <f t="shared" si="92"/>
        <v>-0.25874876291862686</v>
      </c>
      <c r="AL140">
        <f t="shared" si="93"/>
        <v>-2.3322516156847577</v>
      </c>
      <c r="AM140">
        <f t="shared" si="94"/>
        <v>-2.3347600149708003</v>
      </c>
      <c r="AN140" s="227">
        <f t="shared" si="123"/>
        <v>4.2552682249490061</v>
      </c>
      <c r="AO140" s="227">
        <f t="shared" si="123"/>
        <v>4.2552721126490543</v>
      </c>
      <c r="AP140" s="227">
        <f t="shared" si="123"/>
        <v>4.2552474723477633</v>
      </c>
      <c r="AQ140" s="227">
        <f t="shared" si="123"/>
        <v>4.2554036638343398</v>
      </c>
      <c r="AR140" s="227">
        <f t="shared" si="123"/>
        <v>4.2544144251505598</v>
      </c>
      <c r="AS140" s="227">
        <f t="shared" si="123"/>
        <v>4.2607137724520969</v>
      </c>
      <c r="AT140" s="227">
        <f t="shared" si="123"/>
        <v>4.2218841741500555</v>
      </c>
      <c r="AU140" s="227">
        <f t="shared" si="95"/>
        <v>4.5760366996473714</v>
      </c>
      <c r="AX140" s="227"/>
    </row>
    <row r="141" spans="1:50" x14ac:dyDescent="0.2">
      <c r="A141" s="13" t="s">
        <v>47</v>
      </c>
      <c r="B141" s="5"/>
      <c r="C141" s="243">
        <v>45441.0533</v>
      </c>
      <c r="D141" s="243" t="s">
        <v>314</v>
      </c>
      <c r="E141">
        <f t="shared" si="77"/>
        <v>13720.023619451338</v>
      </c>
      <c r="F141">
        <f t="shared" si="78"/>
        <v>13720</v>
      </c>
      <c r="G141">
        <f t="shared" si="124"/>
        <v>1.0164799998165108E-2</v>
      </c>
      <c r="J141">
        <f t="shared" ref="J141:J147" si="129">+G141</f>
        <v>1.0164799998165108E-2</v>
      </c>
      <c r="P141">
        <f t="shared" si="80"/>
        <v>4.1535390953629209E-2</v>
      </c>
      <c r="Q141">
        <f t="shared" si="81"/>
        <v>-3.1686413077607237E-2</v>
      </c>
      <c r="R141">
        <f t="shared" si="82"/>
        <v>9.8489778760219721E-3</v>
      </c>
      <c r="S141" s="2">
        <f t="shared" si="96"/>
        <v>30422.5533</v>
      </c>
      <c r="U141">
        <f t="shared" si="125"/>
        <v>9.9743612834994047E-8</v>
      </c>
      <c r="V141">
        <f t="shared" ref="V141:V147" si="130">V$13</f>
        <v>1</v>
      </c>
      <c r="W141">
        <f t="shared" si="120"/>
        <v>9.9743612834994047E-8</v>
      </c>
      <c r="X141" s="243"/>
      <c r="Y141">
        <f>VLOOKUP(C141,'errors (2)'!C$21:E$370,3,FALSE)</f>
        <v>13720.023619451338</v>
      </c>
      <c r="Z141">
        <f t="shared" si="85"/>
        <v>13720</v>
      </c>
      <c r="AA141" s="227">
        <f t="shared" si="86"/>
        <v>8.5593484262875448E-3</v>
      </c>
      <c r="AC141" s="227">
        <f t="shared" si="121"/>
        <v>-1.5547935973830546E-2</v>
      </c>
      <c r="AD141" s="227"/>
      <c r="AF141" s="227">
        <f t="shared" si="122"/>
        <v>1.6054515718775635E-3</v>
      </c>
      <c r="AG141" s="227">
        <f t="shared" si="126"/>
        <v>2.5774747496441394E-6</v>
      </c>
      <c r="AH141">
        <f t="shared" si="89"/>
        <v>2.5712735971995655E-2</v>
      </c>
      <c r="AI141">
        <f t="shared" si="90"/>
        <v>0.76524944965787645</v>
      </c>
      <c r="AJ141">
        <f t="shared" si="91"/>
        <v>0.69777644079281165</v>
      </c>
      <c r="AK141">
        <f t="shared" si="92"/>
        <v>-0.26958723431443765</v>
      </c>
      <c r="AL141">
        <f t="shared" si="93"/>
        <v>-2.2872299222811852</v>
      </c>
      <c r="AM141">
        <f t="shared" si="94"/>
        <v>-2.1967693207553105</v>
      </c>
      <c r="AN141" s="227">
        <f t="shared" ref="AN141:AT150" si="131">$AU141+$AB$7*SIN(AO141)</f>
        <v>4.3106480133011047</v>
      </c>
      <c r="AO141" s="227">
        <f t="shared" si="131"/>
        <v>4.3106497336205019</v>
      </c>
      <c r="AP141" s="227">
        <f t="shared" si="131"/>
        <v>4.3106374262847886</v>
      </c>
      <c r="AQ141" s="227">
        <f t="shared" si="131"/>
        <v>4.3107254820360046</v>
      </c>
      <c r="AR141" s="227">
        <f t="shared" si="131"/>
        <v>4.3100958675809071</v>
      </c>
      <c r="AS141" s="227">
        <f t="shared" si="131"/>
        <v>4.3146184434661228</v>
      </c>
      <c r="AT141" s="227">
        <f t="shared" si="131"/>
        <v>4.2831321134534193</v>
      </c>
      <c r="AU141" s="227">
        <f t="shared" si="95"/>
        <v>4.6396574586665311</v>
      </c>
      <c r="AX141" s="227"/>
    </row>
    <row r="142" spans="1:50" x14ac:dyDescent="0.2">
      <c r="A142" s="13" t="s">
        <v>47</v>
      </c>
      <c r="B142" s="5"/>
      <c r="C142" s="243">
        <v>45441.054400000001</v>
      </c>
      <c r="D142" s="243" t="s">
        <v>314</v>
      </c>
      <c r="E142">
        <f t="shared" si="77"/>
        <v>13720.026175467838</v>
      </c>
      <c r="F142">
        <f t="shared" si="78"/>
        <v>13720</v>
      </c>
      <c r="G142">
        <f t="shared" si="124"/>
        <v>1.1264799999480601E-2</v>
      </c>
      <c r="J142">
        <f t="shared" si="129"/>
        <v>1.1264799999480601E-2</v>
      </c>
      <c r="P142">
        <f t="shared" si="80"/>
        <v>4.1535390953629209E-2</v>
      </c>
      <c r="Q142">
        <f t="shared" si="81"/>
        <v>-3.1686413077607237E-2</v>
      </c>
      <c r="R142">
        <f t="shared" si="82"/>
        <v>9.8489778760219721E-3</v>
      </c>
      <c r="S142" s="2">
        <f t="shared" si="96"/>
        <v>30422.554400000001</v>
      </c>
      <c r="U142">
        <f t="shared" si="125"/>
        <v>2.0045522852749023E-6</v>
      </c>
      <c r="V142">
        <f t="shared" si="130"/>
        <v>1</v>
      </c>
      <c r="W142">
        <f t="shared" si="120"/>
        <v>2.0045522852749023E-6</v>
      </c>
      <c r="X142" s="243"/>
      <c r="Y142">
        <f>VLOOKUP(C142,'errors (2)'!C$21:E$370,3,FALSE)</f>
        <v>13720.026175467838</v>
      </c>
      <c r="Z142">
        <f t="shared" si="85"/>
        <v>13720</v>
      </c>
      <c r="AA142" s="227">
        <f t="shared" si="86"/>
        <v>8.5593484262875448E-3</v>
      </c>
      <c r="AC142" s="227">
        <f t="shared" si="121"/>
        <v>-1.4447935972515053E-2</v>
      </c>
      <c r="AD142" s="227"/>
      <c r="AF142" s="227">
        <f t="shared" si="122"/>
        <v>2.7054515731930566E-3</v>
      </c>
      <c r="AG142" s="227">
        <f t="shared" si="126"/>
        <v>7.3194682148927847E-6</v>
      </c>
      <c r="AH142">
        <f t="shared" si="89"/>
        <v>2.5712735971995655E-2</v>
      </c>
      <c r="AI142">
        <f t="shared" si="90"/>
        <v>0.76524944965787645</v>
      </c>
      <c r="AJ142">
        <f t="shared" si="91"/>
        <v>0.69777644079281165</v>
      </c>
      <c r="AK142">
        <f t="shared" si="92"/>
        <v>-0.26958723431443765</v>
      </c>
      <c r="AL142">
        <f t="shared" si="93"/>
        <v>-2.2872299222811852</v>
      </c>
      <c r="AM142">
        <f t="shared" si="94"/>
        <v>-2.1967693207553105</v>
      </c>
      <c r="AN142" s="227">
        <f t="shared" si="131"/>
        <v>4.3106480133011047</v>
      </c>
      <c r="AO142" s="227">
        <f t="shared" si="131"/>
        <v>4.3106497336205019</v>
      </c>
      <c r="AP142" s="227">
        <f t="shared" si="131"/>
        <v>4.3106374262847886</v>
      </c>
      <c r="AQ142" s="227">
        <f t="shared" si="131"/>
        <v>4.3107254820360046</v>
      </c>
      <c r="AR142" s="227">
        <f t="shared" si="131"/>
        <v>4.3100958675809071</v>
      </c>
      <c r="AS142" s="227">
        <f t="shared" si="131"/>
        <v>4.3146184434661228</v>
      </c>
      <c r="AT142" s="227">
        <f t="shared" si="131"/>
        <v>4.2831321134534193</v>
      </c>
      <c r="AU142" s="227">
        <f t="shared" si="95"/>
        <v>4.6396574586665311</v>
      </c>
      <c r="AX142" s="227"/>
    </row>
    <row r="143" spans="1:50" x14ac:dyDescent="0.2">
      <c r="A143" s="13" t="s">
        <v>47</v>
      </c>
      <c r="B143" s="5"/>
      <c r="C143" s="243">
        <v>45444.066800000001</v>
      </c>
      <c r="D143" s="243" t="s">
        <v>314</v>
      </c>
      <c r="E143">
        <f t="shared" si="77"/>
        <v>13727.025942823862</v>
      </c>
      <c r="F143">
        <f t="shared" si="78"/>
        <v>13727</v>
      </c>
      <c r="G143">
        <f t="shared" si="124"/>
        <v>1.1164679999637883E-2</v>
      </c>
      <c r="J143">
        <f t="shared" si="129"/>
        <v>1.1164679999637883E-2</v>
      </c>
      <c r="P143">
        <f t="shared" si="80"/>
        <v>4.1501710274417923E-2</v>
      </c>
      <c r="Q143">
        <f t="shared" si="81"/>
        <v>-3.1671116629795368E-2</v>
      </c>
      <c r="R143">
        <f t="shared" si="82"/>
        <v>9.8305936446225553E-3</v>
      </c>
      <c r="S143" s="2">
        <f t="shared" si="96"/>
        <v>30425.566800000001</v>
      </c>
      <c r="U143">
        <f t="shared" si="125"/>
        <v>1.7797864026380834E-6</v>
      </c>
      <c r="V143">
        <f t="shared" si="130"/>
        <v>1</v>
      </c>
      <c r="W143">
        <f t="shared" si="120"/>
        <v>1.7797864026380834E-6</v>
      </c>
      <c r="X143" s="243"/>
      <c r="Y143">
        <f>VLOOKUP(C143,'errors (2)'!C$21:E$370,3,FALSE)</f>
        <v>13727.025942823862</v>
      </c>
      <c r="Z143">
        <f t="shared" si="85"/>
        <v>13727</v>
      </c>
      <c r="AA143" s="227">
        <f t="shared" si="86"/>
        <v>8.5464242984165731E-3</v>
      </c>
      <c r="AC143" s="227">
        <f t="shared" si="121"/>
        <v>-1.4523682003203045E-2</v>
      </c>
      <c r="AD143" s="227"/>
      <c r="AF143" s="227">
        <f t="shared" si="122"/>
        <v>2.6182557012213101E-3</v>
      </c>
      <c r="AG143" s="227">
        <f t="shared" si="126"/>
        <v>6.8552629169778944E-6</v>
      </c>
      <c r="AH143">
        <f t="shared" si="89"/>
        <v>2.5688362002840928E-2</v>
      </c>
      <c r="AI143">
        <f t="shared" si="90"/>
        <v>0.7653516239405781</v>
      </c>
      <c r="AJ143">
        <f t="shared" si="91"/>
        <v>0.697504949950145</v>
      </c>
      <c r="AK143">
        <f t="shared" si="92"/>
        <v>-0.2696761713683905</v>
      </c>
      <c r="AL143">
        <f t="shared" si="93"/>
        <v>-2.2868509821179837</v>
      </c>
      <c r="AM143">
        <f t="shared" si="94"/>
        <v>-2.1956659660436433</v>
      </c>
      <c r="AN143" s="227">
        <f t="shared" si="131"/>
        <v>4.3111104479567164</v>
      </c>
      <c r="AO143" s="227">
        <f t="shared" si="131"/>
        <v>4.3111121555173568</v>
      </c>
      <c r="AP143" s="227">
        <f t="shared" si="131"/>
        <v>4.3110999261458076</v>
      </c>
      <c r="AQ143" s="227">
        <f t="shared" si="131"/>
        <v>4.3111875194108684</v>
      </c>
      <c r="AR143" s="227">
        <f t="shared" si="131"/>
        <v>4.3105605283857216</v>
      </c>
      <c r="AS143" s="227">
        <f t="shared" si="131"/>
        <v>4.315069140588002</v>
      </c>
      <c r="AT143" s="227">
        <f t="shared" si="131"/>
        <v>4.2836455083214391</v>
      </c>
      <c r="AU143" s="227">
        <f t="shared" si="95"/>
        <v>4.6401844945400628</v>
      </c>
      <c r="AX143" s="227"/>
    </row>
    <row r="144" spans="1:50" x14ac:dyDescent="0.2">
      <c r="A144" s="248" t="s">
        <v>234</v>
      </c>
      <c r="C144" s="130">
        <v>45470.100599999998</v>
      </c>
      <c r="D144" s="243" t="s">
        <v>314</v>
      </c>
      <c r="E144">
        <f t="shared" si="77"/>
        <v>13787.519417592581</v>
      </c>
      <c r="F144">
        <f t="shared" si="78"/>
        <v>13787.5</v>
      </c>
      <c r="G144">
        <f t="shared" si="124"/>
        <v>8.3564999949885532E-3</v>
      </c>
      <c r="J144">
        <f t="shared" si="129"/>
        <v>8.3564999949885532E-3</v>
      </c>
      <c r="P144">
        <f t="shared" si="80"/>
        <v>4.1210295668531231E-2</v>
      </c>
      <c r="Q144">
        <f t="shared" si="81"/>
        <v>-3.1538658625384505E-2</v>
      </c>
      <c r="R144">
        <f t="shared" si="82"/>
        <v>9.6716370431467261E-3</v>
      </c>
      <c r="S144" s="2">
        <f t="shared" si="96"/>
        <v>30451.600599999998</v>
      </c>
      <c r="U144">
        <f t="shared" si="125"/>
        <v>1.7295854554381922E-6</v>
      </c>
      <c r="V144">
        <f t="shared" si="130"/>
        <v>1</v>
      </c>
      <c r="W144">
        <f t="shared" si="120"/>
        <v>1.7295854554381922E-6</v>
      </c>
      <c r="X144" s="243"/>
      <c r="Y144">
        <f>VLOOKUP(C144,'errors (2)'!C$21:E$370,3,FALSE)</f>
        <v>13787.519417592581</v>
      </c>
      <c r="Z144">
        <f t="shared" si="85"/>
        <v>13787.5</v>
      </c>
      <c r="AA144" s="227">
        <f t="shared" si="86"/>
        <v>8.4345287375461493E-3</v>
      </c>
      <c r="AC144" s="227">
        <f t="shared" si="121"/>
        <v>-1.712083681317593E-2</v>
      </c>
      <c r="AD144" s="227"/>
      <c r="AF144" s="227">
        <f t="shared" si="122"/>
        <v>-7.8028742557596092E-5</v>
      </c>
      <c r="AG144" s="227">
        <f t="shared" si="126"/>
        <v>6.0884846651196079E-9</v>
      </c>
      <c r="AH144">
        <f t="shared" si="89"/>
        <v>2.5477336808164483E-2</v>
      </c>
      <c r="AI144">
        <f t="shared" si="90"/>
        <v>0.76623724692401984</v>
      </c>
      <c r="AJ144">
        <f t="shared" si="91"/>
        <v>0.69515128633995726</v>
      </c>
      <c r="AK144">
        <f t="shared" si="92"/>
        <v>-0.27044421433185761</v>
      </c>
      <c r="AL144">
        <f t="shared" si="93"/>
        <v>-2.2835716310206648</v>
      </c>
      <c r="AM144">
        <f t="shared" si="94"/>
        <v>-2.1861557282848509</v>
      </c>
      <c r="AN144" s="227">
        <f t="shared" si="131"/>
        <v>4.3151097815258082</v>
      </c>
      <c r="AO144" s="227">
        <f t="shared" si="131"/>
        <v>4.3151113818308398</v>
      </c>
      <c r="AP144" s="227">
        <f t="shared" si="131"/>
        <v>4.3150998114569905</v>
      </c>
      <c r="AQ144" s="227">
        <f t="shared" si="131"/>
        <v>4.315183473665221</v>
      </c>
      <c r="AR144" s="227">
        <f t="shared" si="131"/>
        <v>4.3145789103957481</v>
      </c>
      <c r="AS144" s="227">
        <f t="shared" si="131"/>
        <v>4.3189674170311845</v>
      </c>
      <c r="AT144" s="227">
        <f t="shared" si="131"/>
        <v>4.2880868340847931</v>
      </c>
      <c r="AU144" s="227">
        <f t="shared" si="95"/>
        <v>4.6447395903041571</v>
      </c>
      <c r="AX144" s="227"/>
    </row>
    <row r="145" spans="1:50" x14ac:dyDescent="0.2">
      <c r="A145" s="248" t="s">
        <v>234</v>
      </c>
      <c r="C145" s="130">
        <v>45756.289799999999</v>
      </c>
      <c r="D145" s="243" t="s">
        <v>314</v>
      </c>
      <c r="E145">
        <f t="shared" si="77"/>
        <v>14452.523341310269</v>
      </c>
      <c r="F145">
        <f t="shared" si="78"/>
        <v>14452.5</v>
      </c>
      <c r="G145">
        <f t="shared" si="124"/>
        <v>1.0045099996204954E-2</v>
      </c>
      <c r="J145">
        <f t="shared" si="129"/>
        <v>1.0045099996204954E-2</v>
      </c>
      <c r="P145">
        <f t="shared" si="80"/>
        <v>3.7970726560196226E-2</v>
      </c>
      <c r="Q145">
        <f t="shared" si="81"/>
        <v>-3.0052826690254764E-2</v>
      </c>
      <c r="R145">
        <f t="shared" si="82"/>
        <v>7.9178998699414617E-3</v>
      </c>
      <c r="S145" s="2">
        <f t="shared" si="96"/>
        <v>30737.789799999999</v>
      </c>
      <c r="U145">
        <f t="shared" si="125"/>
        <v>4.5249803771754164E-6</v>
      </c>
      <c r="V145">
        <f t="shared" si="130"/>
        <v>1</v>
      </c>
      <c r="W145">
        <f t="shared" si="120"/>
        <v>4.5249803771754164E-6</v>
      </c>
      <c r="X145" s="243"/>
      <c r="Y145">
        <f>VLOOKUP(C145,'errors (2)'!C$21:E$370,3,FALSE)</f>
        <v>14452.523341310269</v>
      </c>
      <c r="Z145">
        <f t="shared" si="85"/>
        <v>14452.5</v>
      </c>
      <c r="AA145" s="227">
        <f t="shared" si="86"/>
        <v>7.1818574819429437E-3</v>
      </c>
      <c r="AC145" s="227">
        <f t="shared" si="121"/>
        <v>-1.3069840489023002E-2</v>
      </c>
      <c r="AD145" s="227"/>
      <c r="AF145" s="227">
        <f t="shared" si="122"/>
        <v>2.8632425142620099E-3</v>
      </c>
      <c r="AG145" s="227">
        <f t="shared" si="126"/>
        <v>8.1981576954774361E-6</v>
      </c>
      <c r="AH145">
        <f t="shared" si="89"/>
        <v>2.3114940485227956E-2</v>
      </c>
      <c r="AI145">
        <f t="shared" si="90"/>
        <v>0.77627811734958252</v>
      </c>
      <c r="AJ145">
        <f t="shared" si="91"/>
        <v>0.66841250398373231</v>
      </c>
      <c r="AK145">
        <f t="shared" si="92"/>
        <v>-0.27880749095852897</v>
      </c>
      <c r="AL145">
        <f t="shared" si="93"/>
        <v>-2.2470137031453703</v>
      </c>
      <c r="AM145">
        <f t="shared" si="94"/>
        <v>-2.0845648584240255</v>
      </c>
      <c r="AN145" s="227">
        <f t="shared" si="131"/>
        <v>4.3593802688178265</v>
      </c>
      <c r="AO145" s="227">
        <f t="shared" si="131"/>
        <v>4.3593809997612443</v>
      </c>
      <c r="AP145" s="227">
        <f t="shared" si="131"/>
        <v>4.3593750853254765</v>
      </c>
      <c r="AQ145" s="227">
        <f t="shared" si="131"/>
        <v>4.3594229447642148</v>
      </c>
      <c r="AR145" s="227">
        <f t="shared" si="131"/>
        <v>4.3590358458173277</v>
      </c>
      <c r="AS145" s="227">
        <f t="shared" si="131"/>
        <v>4.3621785486303288</v>
      </c>
      <c r="AT145" s="227">
        <f t="shared" si="131"/>
        <v>4.3373928270313753</v>
      </c>
      <c r="AU145" s="227">
        <f t="shared" si="95"/>
        <v>4.6948079982896491</v>
      </c>
      <c r="AX145" s="227"/>
    </row>
    <row r="146" spans="1:50" x14ac:dyDescent="0.2">
      <c r="A146" s="248" t="s">
        <v>234</v>
      </c>
      <c r="C146" s="130">
        <v>45787.0599</v>
      </c>
      <c r="D146" s="243" t="s">
        <v>314</v>
      </c>
      <c r="E146">
        <f t="shared" si="77"/>
        <v>14524.022326014048</v>
      </c>
      <c r="F146">
        <f t="shared" si="78"/>
        <v>14524</v>
      </c>
      <c r="G146">
        <f t="shared" si="124"/>
        <v>9.6081599986064248E-3</v>
      </c>
      <c r="J146">
        <f t="shared" si="129"/>
        <v>9.6081599986064248E-3</v>
      </c>
      <c r="P146">
        <f t="shared" si="80"/>
        <v>3.7618565000020594E-2</v>
      </c>
      <c r="Q146">
        <f t="shared" si="81"/>
        <v>-2.9889809519571344E-2</v>
      </c>
      <c r="R146">
        <f t="shared" si="82"/>
        <v>7.7287554804492502E-3</v>
      </c>
      <c r="S146" s="2">
        <f t="shared" si="96"/>
        <v>30768.5599</v>
      </c>
      <c r="U146">
        <f t="shared" si="125"/>
        <v>3.5321613428696017E-6</v>
      </c>
      <c r="V146">
        <f t="shared" si="130"/>
        <v>1</v>
      </c>
      <c r="W146">
        <f t="shared" si="120"/>
        <v>3.5321613428696017E-6</v>
      </c>
      <c r="X146" s="243"/>
      <c r="Y146">
        <f>VLOOKUP(C146,'errors (2)'!C$21:E$370,3,FALSE)</f>
        <v>14524.022326014048</v>
      </c>
      <c r="Z146">
        <f t="shared" si="85"/>
        <v>14524</v>
      </c>
      <c r="AA146" s="227">
        <f t="shared" si="86"/>
        <v>7.0447137419370823E-3</v>
      </c>
      <c r="AC146" s="227">
        <f t="shared" si="121"/>
        <v>-1.3248124544900916E-2</v>
      </c>
      <c r="AD146" s="227"/>
      <c r="AF146" s="227">
        <f t="shared" si="122"/>
        <v>2.5634462566693425E-3</v>
      </c>
      <c r="AG146" s="227">
        <f t="shared" si="126"/>
        <v>6.571256710832065E-6</v>
      </c>
      <c r="AH146">
        <f t="shared" si="89"/>
        <v>2.2856284543507341E-2</v>
      </c>
      <c r="AI146">
        <f t="shared" si="90"/>
        <v>0.77739181750528652</v>
      </c>
      <c r="AJ146">
        <f t="shared" si="91"/>
        <v>0.66544085279712084</v>
      </c>
      <c r="AK146">
        <f t="shared" si="92"/>
        <v>-0.2796975060268464</v>
      </c>
      <c r="AL146">
        <f t="shared" si="93"/>
        <v>-2.2430255609243606</v>
      </c>
      <c r="AM146">
        <f t="shared" si="94"/>
        <v>-2.0739498396032943</v>
      </c>
      <c r="AN146" s="227">
        <f t="shared" si="131"/>
        <v>4.3641748851696072</v>
      </c>
      <c r="AO146" s="227">
        <f t="shared" si="131"/>
        <v>4.3641755511875671</v>
      </c>
      <c r="AP146" s="227">
        <f t="shared" si="131"/>
        <v>4.3641700909774324</v>
      </c>
      <c r="AQ146" s="227">
        <f t="shared" si="131"/>
        <v>4.3642148578016737</v>
      </c>
      <c r="AR146" s="227">
        <f t="shared" si="131"/>
        <v>4.3638479891716173</v>
      </c>
      <c r="AS146" s="227">
        <f t="shared" si="131"/>
        <v>4.3668655304185693</v>
      </c>
      <c r="AT146" s="227">
        <f t="shared" si="131"/>
        <v>4.3427474705491447</v>
      </c>
      <c r="AU146" s="227">
        <f t="shared" si="95"/>
        <v>4.7001912932835781</v>
      </c>
      <c r="AX146" s="227"/>
    </row>
    <row r="147" spans="1:50" x14ac:dyDescent="0.2">
      <c r="A147" s="248" t="s">
        <v>234</v>
      </c>
      <c r="C147" s="130">
        <v>45787.273500000003</v>
      </c>
      <c r="D147" s="243" t="s">
        <v>314</v>
      </c>
      <c r="E147">
        <f t="shared" si="77"/>
        <v>14524.518657944491</v>
      </c>
      <c r="F147">
        <f t="shared" si="78"/>
        <v>14524.5</v>
      </c>
      <c r="G147">
        <f t="shared" si="124"/>
        <v>8.0295799998566508E-3</v>
      </c>
      <c r="J147">
        <f t="shared" si="129"/>
        <v>8.0295799998566508E-3</v>
      </c>
      <c r="P147">
        <f t="shared" si="80"/>
        <v>3.7616099783160196E-2</v>
      </c>
      <c r="Q147">
        <f t="shared" si="81"/>
        <v>-2.9888667309131499E-2</v>
      </c>
      <c r="R147">
        <f t="shared" si="82"/>
        <v>7.7274324740286976E-3</v>
      </c>
      <c r="S147" s="2">
        <f t="shared" si="96"/>
        <v>30768.773500000003</v>
      </c>
      <c r="U147">
        <f t="shared" si="125"/>
        <v>9.1293127363953666E-8</v>
      </c>
      <c r="V147">
        <f t="shared" si="130"/>
        <v>1</v>
      </c>
      <c r="W147">
        <f t="shared" si="120"/>
        <v>9.1293127363953666E-8</v>
      </c>
      <c r="X147" s="243"/>
      <c r="Y147">
        <f>VLOOKUP(C147,'errors (2)'!C$21:E$370,3,FALSE)</f>
        <v>14524.518657944491</v>
      </c>
      <c r="Z147">
        <f t="shared" si="85"/>
        <v>14524.5</v>
      </c>
      <c r="AA147" s="227">
        <f t="shared" si="86"/>
        <v>7.0437530308588535E-3</v>
      </c>
      <c r="AC147" s="227">
        <f t="shared" si="121"/>
        <v>-1.4824892595705769E-2</v>
      </c>
      <c r="AD147" s="227"/>
      <c r="AF147" s="227">
        <f t="shared" si="122"/>
        <v>9.8582696899779734E-4</v>
      </c>
      <c r="AG147" s="227">
        <f t="shared" si="126"/>
        <v>9.7185481280338401E-7</v>
      </c>
      <c r="AH147">
        <f t="shared" si="89"/>
        <v>2.285447259556242E-2</v>
      </c>
      <c r="AI147">
        <f t="shared" si="90"/>
        <v>0.77739962938064178</v>
      </c>
      <c r="AJ147">
        <f t="shared" si="91"/>
        <v>0.66542000460733186</v>
      </c>
      <c r="AK147">
        <f t="shared" si="92"/>
        <v>-0.27970372323471454</v>
      </c>
      <c r="AL147">
        <f t="shared" si="93"/>
        <v>-2.2429976315064541</v>
      </c>
      <c r="AM147">
        <f t="shared" si="94"/>
        <v>-2.0738758110834858</v>
      </c>
      <c r="AN147" s="227">
        <f t="shared" si="131"/>
        <v>4.3642084381797774</v>
      </c>
      <c r="AO147" s="227">
        <f t="shared" si="131"/>
        <v>4.3642091037601247</v>
      </c>
      <c r="AP147" s="227">
        <f t="shared" si="131"/>
        <v>4.3642036466332392</v>
      </c>
      <c r="AQ147" s="227">
        <f t="shared" si="131"/>
        <v>4.3642483923138959</v>
      </c>
      <c r="AR147" s="227">
        <f t="shared" si="131"/>
        <v>4.3638816630237631</v>
      </c>
      <c r="AS147" s="227">
        <f t="shared" si="131"/>
        <v>4.366898335432472</v>
      </c>
      <c r="AT147" s="227">
        <f t="shared" si="131"/>
        <v>4.3427849520802493</v>
      </c>
      <c r="AU147" s="227">
        <f t="shared" si="95"/>
        <v>4.7002289387031162</v>
      </c>
      <c r="AX147" s="227"/>
    </row>
    <row r="148" spans="1:50" x14ac:dyDescent="0.2">
      <c r="A148" s="13" t="s">
        <v>49</v>
      </c>
      <c r="B148" s="5"/>
      <c r="C148" s="243">
        <v>45794.381999999998</v>
      </c>
      <c r="D148" s="243" t="s">
        <v>230</v>
      </c>
      <c r="E148">
        <f t="shared" si="77"/>
        <v>14541.03633363506</v>
      </c>
      <c r="F148">
        <f t="shared" si="78"/>
        <v>14541</v>
      </c>
      <c r="G148">
        <f t="shared" si="124"/>
        <v>1.5636439995432738E-2</v>
      </c>
      <c r="I148">
        <f>+G148</f>
        <v>1.5636439995432738E-2</v>
      </c>
      <c r="P148">
        <f t="shared" si="80"/>
        <v>3.7534727845378604E-2</v>
      </c>
      <c r="Q148">
        <f t="shared" si="81"/>
        <v>-2.9850956987444666E-2</v>
      </c>
      <c r="R148">
        <f t="shared" si="82"/>
        <v>7.6837708579339387E-3</v>
      </c>
      <c r="S148" s="2">
        <f t="shared" si="96"/>
        <v>30775.881999999998</v>
      </c>
      <c r="U148">
        <f t="shared" si="125"/>
        <v>6.3244946410525896E-5</v>
      </c>
      <c r="V148">
        <f>V$12</f>
        <v>0.1</v>
      </c>
      <c r="W148">
        <f t="shared" si="120"/>
        <v>6.3244946410525903E-6</v>
      </c>
      <c r="X148" s="243"/>
      <c r="Y148">
        <f>VLOOKUP(C148,'errors (2)'!C$21:E$370,3,FALSE)</f>
        <v>14541.03633363506</v>
      </c>
      <c r="Z148">
        <f t="shared" si="85"/>
        <v>14541</v>
      </c>
      <c r="AA148" s="227">
        <f t="shared" si="86"/>
        <v>7.0120366166189253E-3</v>
      </c>
      <c r="AC148" s="227">
        <f t="shared" si="121"/>
        <v>-7.1582136725139543E-3</v>
      </c>
      <c r="AD148" s="227"/>
      <c r="AF148" s="227">
        <f t="shared" si="122"/>
        <v>8.6244033788138129E-3</v>
      </c>
      <c r="AG148" s="227">
        <f t="shared" si="126"/>
        <v>7.4380333640495117E-6</v>
      </c>
      <c r="AH148">
        <f t="shared" si="89"/>
        <v>2.2794653667946693E-2</v>
      </c>
      <c r="AI148">
        <f t="shared" si="90"/>
        <v>0.77765760683249829</v>
      </c>
      <c r="AJ148">
        <f t="shared" si="91"/>
        <v>0.66473148786778391</v>
      </c>
      <c r="AK148">
        <f t="shared" si="92"/>
        <v>-0.27990883871679634</v>
      </c>
      <c r="AL148">
        <f t="shared" si="93"/>
        <v>-2.2420756456500888</v>
      </c>
      <c r="AM148">
        <f t="shared" si="94"/>
        <v>-2.0714344394863704</v>
      </c>
      <c r="AN148" s="227">
        <f t="shared" si="131"/>
        <v>4.3653158767369078</v>
      </c>
      <c r="AO148" s="227">
        <f t="shared" si="131"/>
        <v>4.3653165280012143</v>
      </c>
      <c r="AP148" s="227">
        <f t="shared" si="131"/>
        <v>4.3653111719067734</v>
      </c>
      <c r="AQ148" s="227">
        <f t="shared" si="131"/>
        <v>4.365355223579706</v>
      </c>
      <c r="AR148" s="227">
        <f t="shared" si="131"/>
        <v>4.3649930759357787</v>
      </c>
      <c r="AS148" s="227">
        <f t="shared" si="131"/>
        <v>4.3679811270588855</v>
      </c>
      <c r="AT148" s="227">
        <f t="shared" si="131"/>
        <v>4.3440221267891062</v>
      </c>
      <c r="AU148" s="227">
        <f t="shared" si="95"/>
        <v>4.7014712375478691</v>
      </c>
      <c r="AX148" s="227"/>
    </row>
    <row r="149" spans="1:50" x14ac:dyDescent="0.2">
      <c r="A149" s="13" t="s">
        <v>51</v>
      </c>
      <c r="B149" s="5"/>
      <c r="C149" s="243">
        <v>45817.618999999999</v>
      </c>
      <c r="D149" s="243" t="s">
        <v>230</v>
      </c>
      <c r="E149">
        <f t="shared" ref="E149:E212" si="132">+(C149-C$7)/C$8</f>
        <v>14595.031020280918</v>
      </c>
      <c r="F149">
        <f t="shared" ref="F149:F212" si="133">ROUND(2*E149,0)/2</f>
        <v>14595</v>
      </c>
      <c r="G149">
        <f t="shared" si="124"/>
        <v>1.3349799999559764E-2</v>
      </c>
      <c r="I149">
        <f>+G149</f>
        <v>1.3349799999559764E-2</v>
      </c>
      <c r="P149">
        <f t="shared" ref="P149:P212" si="134">H$5*SIN(RADIANS(H$6*F149+H$7))</f>
        <v>3.7268152042482329E-2</v>
      </c>
      <c r="Q149">
        <f t="shared" ref="Q149:Q212" si="135">+H$2+H$3*$F149+H$4*$F149^2</f>
        <v>-2.9727305542873922E-2</v>
      </c>
      <c r="R149">
        <f t="shared" ref="R149:R212" si="136">P149+Q149</f>
        <v>7.5408464996084071E-3</v>
      </c>
      <c r="S149" s="2">
        <f t="shared" si="96"/>
        <v>30799.118999999999</v>
      </c>
      <c r="U149">
        <f t="shared" si="125"/>
        <v>3.3743940764597116E-5</v>
      </c>
      <c r="V149">
        <f>V$12</f>
        <v>0.1</v>
      </c>
      <c r="W149">
        <f t="shared" si="120"/>
        <v>3.3743940764597118E-6</v>
      </c>
      <c r="X149" s="243"/>
      <c r="Y149">
        <f>VLOOKUP(C149,'errors (2)'!C$21:E$370,3,FALSE)</f>
        <v>14595.031020280918</v>
      </c>
      <c r="Z149">
        <f t="shared" ref="Z149:Z212" si="137">F149</f>
        <v>14595</v>
      </c>
      <c r="AA149" s="227">
        <f t="shared" ref="AA149:AA212" si="138">AB$3+AB$4*Z149+AB$5*Z149^2+AH149</f>
        <v>6.9080618798038063E-3</v>
      </c>
      <c r="AC149" s="227">
        <f t="shared" si="121"/>
        <v>-9.2487483187334296E-3</v>
      </c>
      <c r="AD149" s="227"/>
      <c r="AF149" s="227">
        <f t="shared" si="122"/>
        <v>6.4417381197559576E-3</v>
      </c>
      <c r="AG149" s="227">
        <f t="shared" si="126"/>
        <v>4.1495990003517023E-6</v>
      </c>
      <c r="AH149">
        <f t="shared" ref="AH149:AH212" si="139">$AB$6*($AB$11/AI149*AJ149+$AB$12)</f>
        <v>2.2598548318293193E-2</v>
      </c>
      <c r="AI149">
        <f t="shared" ref="AI149:AI212" si="140">1+$AB$7*COS(AL149)</f>
        <v>0.77850441975032492</v>
      </c>
      <c r="AJ149">
        <f t="shared" ref="AJ149:AJ212" si="141">SIN(AL149+RADIANS($AB$9))</f>
        <v>0.66247100156053573</v>
      </c>
      <c r="AK149">
        <f t="shared" ref="AK149:AK212" si="142">$AB$7*SIN(AL149)</f>
        <v>-0.28057941072198644</v>
      </c>
      <c r="AL149">
        <f t="shared" ref="AL149:AL212" si="143">2*ATAN(AM149)</f>
        <v>-2.2390539506391915</v>
      </c>
      <c r="AM149">
        <f t="shared" ref="AM149:AM212" si="144">SQRT((1+$AB$7)/(1-$AB$7))*TAN(AN149/2)</f>
        <v>-2.063465719123819</v>
      </c>
      <c r="AN149" s="227">
        <f t="shared" si="131"/>
        <v>4.3689427944132877</v>
      </c>
      <c r="AO149" s="227">
        <f t="shared" si="131"/>
        <v>4.3689434004947421</v>
      </c>
      <c r="AP149" s="227">
        <f t="shared" si="131"/>
        <v>4.3689383654703047</v>
      </c>
      <c r="AQ149" s="227">
        <f t="shared" si="131"/>
        <v>4.3689801961106767</v>
      </c>
      <c r="AR149" s="227">
        <f t="shared" si="131"/>
        <v>4.3686328183976171</v>
      </c>
      <c r="AS149" s="227">
        <f t="shared" si="131"/>
        <v>4.3715278876227268</v>
      </c>
      <c r="AT149" s="227">
        <f t="shared" si="131"/>
        <v>4.3480749192507879</v>
      </c>
      <c r="AU149" s="227">
        <f t="shared" ref="AU149:AU212" si="145">RADIANS($AB$9)+$AB$18*(F149-AB$15)</f>
        <v>4.705536942857969</v>
      </c>
      <c r="AX149" s="227"/>
    </row>
    <row r="150" spans="1:50" x14ac:dyDescent="0.2">
      <c r="A150" s="248" t="s">
        <v>234</v>
      </c>
      <c r="C150" s="130">
        <v>46092.178599999999</v>
      </c>
      <c r="D150" s="243" t="s">
        <v>314</v>
      </c>
      <c r="E150">
        <f t="shared" si="132"/>
        <v>15233.011808145584</v>
      </c>
      <c r="F150">
        <f t="shared" si="133"/>
        <v>15233</v>
      </c>
      <c r="G150">
        <f t="shared" si="124"/>
        <v>5.0817199953598902E-3</v>
      </c>
      <c r="J150">
        <f>+G150</f>
        <v>5.0817199953598902E-3</v>
      </c>
      <c r="P150">
        <f t="shared" si="134"/>
        <v>3.4088539732357537E-2</v>
      </c>
      <c r="Q150">
        <f t="shared" si="135"/>
        <v>-2.8239035636509032E-2</v>
      </c>
      <c r="R150">
        <f t="shared" si="136"/>
        <v>5.8495040958485046E-3</v>
      </c>
      <c r="S150" s="2">
        <f t="shared" si="96"/>
        <v>31073.678599999999</v>
      </c>
      <c r="U150">
        <f t="shared" si="125"/>
        <v>5.8949242496311084E-7</v>
      </c>
      <c r="V150">
        <f>V$13</f>
        <v>1</v>
      </c>
      <c r="W150">
        <f t="shared" si="120"/>
        <v>5.8949242496311084E-7</v>
      </c>
      <c r="X150" s="243"/>
      <c r="Y150">
        <f>VLOOKUP(C150,'errors (2)'!C$21:E$370,3,FALSE)</f>
        <v>15233.011808145584</v>
      </c>
      <c r="Z150">
        <f t="shared" si="137"/>
        <v>15233</v>
      </c>
      <c r="AA150" s="227">
        <f t="shared" si="138"/>
        <v>5.6594774364443715E-3</v>
      </c>
      <c r="AC150" s="227">
        <f t="shared" si="121"/>
        <v>-1.5161327485062256E-2</v>
      </c>
      <c r="AD150" s="227"/>
      <c r="AF150" s="227">
        <f t="shared" si="122"/>
        <v>-5.7775744108448136E-4</v>
      </c>
      <c r="AG150" s="227">
        <f t="shared" si="126"/>
        <v>3.3380366072848796E-7</v>
      </c>
      <c r="AH150">
        <f t="shared" si="139"/>
        <v>2.0243047480422147E-2</v>
      </c>
      <c r="AI150">
        <f t="shared" si="140"/>
        <v>0.7888072995504315</v>
      </c>
      <c r="AJ150">
        <f t="shared" si="141"/>
        <v>0.63491787197668725</v>
      </c>
      <c r="AK150">
        <f t="shared" si="142"/>
        <v>-0.28841418319502987</v>
      </c>
      <c r="AL150">
        <f t="shared" si="143"/>
        <v>-2.202843511267611</v>
      </c>
      <c r="AM150">
        <f t="shared" si="144"/>
        <v>-1.9716891500170659</v>
      </c>
      <c r="AN150" s="227">
        <f t="shared" si="131"/>
        <v>4.412098628938641</v>
      </c>
      <c r="AO150" s="227">
        <f t="shared" si="131"/>
        <v>4.4120988635311233</v>
      </c>
      <c r="AP150" s="227">
        <f t="shared" si="131"/>
        <v>4.412096644935529</v>
      </c>
      <c r="AQ150" s="227">
        <f t="shared" si="131"/>
        <v>4.4121176273450979</v>
      </c>
      <c r="AR150" s="227">
        <f t="shared" si="131"/>
        <v>4.4119192426401899</v>
      </c>
      <c r="AS150" s="227">
        <f t="shared" si="131"/>
        <v>4.4138000412828564</v>
      </c>
      <c r="AT150" s="227">
        <f t="shared" si="131"/>
        <v>4.3964051896697329</v>
      </c>
      <c r="AU150" s="227">
        <f t="shared" si="145"/>
        <v>4.7535724981884124</v>
      </c>
      <c r="AX150" s="227"/>
    </row>
    <row r="151" spans="1:50" x14ac:dyDescent="0.2">
      <c r="A151" s="13" t="s">
        <v>49</v>
      </c>
      <c r="B151" s="5"/>
      <c r="C151" s="243">
        <v>46095.62</v>
      </c>
      <c r="D151" s="243" t="s">
        <v>230</v>
      </c>
      <c r="E151">
        <f t="shared" si="132"/>
        <v>15241.008421934939</v>
      </c>
      <c r="F151">
        <f t="shared" si="133"/>
        <v>15241</v>
      </c>
      <c r="G151">
        <f t="shared" si="124"/>
        <v>3.6244400034775026E-3</v>
      </c>
      <c r="I151">
        <f>+G151</f>
        <v>3.6244400034775026E-3</v>
      </c>
      <c r="P151">
        <f t="shared" si="134"/>
        <v>3.4048329284766539E-2</v>
      </c>
      <c r="Q151">
        <f t="shared" si="135"/>
        <v>-2.8220053783664684E-2</v>
      </c>
      <c r="R151">
        <f t="shared" si="136"/>
        <v>5.8282755011018553E-3</v>
      </c>
      <c r="S151" s="2">
        <f t="shared" ref="S151:S214" si="146">+C151-15018.5</f>
        <v>31077.120000000003</v>
      </c>
      <c r="U151">
        <f t="shared" si="125"/>
        <v>4.856890900589178E-6</v>
      </c>
      <c r="V151">
        <f>V$12</f>
        <v>0.1</v>
      </c>
      <c r="W151">
        <f t="shared" si="120"/>
        <v>4.856890900589178E-7</v>
      </c>
      <c r="X151" s="243"/>
      <c r="Y151">
        <f>VLOOKUP(C151,'errors (2)'!C$21:E$370,3,FALSE)</f>
        <v>15241.008421934939</v>
      </c>
      <c r="Z151">
        <f t="shared" si="137"/>
        <v>15241</v>
      </c>
      <c r="AA151" s="227">
        <f t="shared" si="138"/>
        <v>5.6435880779801967E-3</v>
      </c>
      <c r="AC151" s="227">
        <f t="shared" si="121"/>
        <v>-1.6588622784865219E-2</v>
      </c>
      <c r="AD151" s="227"/>
      <c r="AF151" s="227">
        <f t="shared" si="122"/>
        <v>-2.0191480745026941E-3</v>
      </c>
      <c r="AG151" s="227">
        <f t="shared" si="126"/>
        <v>4.0769589467679374E-7</v>
      </c>
      <c r="AH151">
        <f t="shared" si="139"/>
        <v>2.0213062788342721E-2</v>
      </c>
      <c r="AI151">
        <f t="shared" si="140"/>
        <v>0.78894003955027936</v>
      </c>
      <c r="AJ151">
        <f t="shared" si="141"/>
        <v>0.6345622919124535</v>
      </c>
      <c r="AK151">
        <f t="shared" si="142"/>
        <v>-0.28851133580190536</v>
      </c>
      <c r="AL151">
        <f t="shared" si="143"/>
        <v>-2.2023833478907635</v>
      </c>
      <c r="AM151">
        <f t="shared" si="144"/>
        <v>-1.9705651222910194</v>
      </c>
      <c r="AN151" s="227">
        <f t="shared" ref="AN151:AT160" si="147">$AU151+$AB$7*SIN(AO151)</f>
        <v>4.4126434029045525</v>
      </c>
      <c r="AO151" s="227">
        <f t="shared" si="147"/>
        <v>4.4126436344055939</v>
      </c>
      <c r="AP151" s="227">
        <f t="shared" si="147"/>
        <v>4.4126414411875716</v>
      </c>
      <c r="AQ151" s="227">
        <f t="shared" si="147"/>
        <v>4.4126622201434769</v>
      </c>
      <c r="AR151" s="227">
        <f t="shared" si="147"/>
        <v>4.4124654124944298</v>
      </c>
      <c r="AS151" s="227">
        <f t="shared" si="147"/>
        <v>4.4143345303401489</v>
      </c>
      <c r="AT151" s="227">
        <f t="shared" si="147"/>
        <v>4.3970164460522083</v>
      </c>
      <c r="AU151" s="227">
        <f t="shared" si="145"/>
        <v>4.7541748249010194</v>
      </c>
      <c r="AX151" s="227"/>
    </row>
    <row r="152" spans="1:50" x14ac:dyDescent="0.2">
      <c r="A152" s="248" t="s">
        <v>234</v>
      </c>
      <c r="C152" s="130">
        <v>46139.089</v>
      </c>
      <c r="D152" s="243" t="s">
        <v>314</v>
      </c>
      <c r="E152">
        <f t="shared" si="132"/>
        <v>15342.015222890679</v>
      </c>
      <c r="F152">
        <f t="shared" si="133"/>
        <v>15342</v>
      </c>
      <c r="G152">
        <f t="shared" si="124"/>
        <v>6.551279999257531E-3</v>
      </c>
      <c r="J152">
        <f>+G152</f>
        <v>6.551279999257531E-3</v>
      </c>
      <c r="P152">
        <f t="shared" si="134"/>
        <v>3.3539972374243443E-2</v>
      </c>
      <c r="Q152">
        <f t="shared" si="135"/>
        <v>-2.7979725876225298E-2</v>
      </c>
      <c r="R152">
        <f t="shared" si="136"/>
        <v>5.5602464980181454E-3</v>
      </c>
      <c r="S152" s="2">
        <f t="shared" si="146"/>
        <v>31120.589</v>
      </c>
      <c r="U152">
        <f t="shared" si="125"/>
        <v>9.8214740057879528E-7</v>
      </c>
      <c r="V152">
        <f>V$13</f>
        <v>1</v>
      </c>
      <c r="W152">
        <f t="shared" si="120"/>
        <v>9.8214740057879528E-7</v>
      </c>
      <c r="X152" s="243"/>
      <c r="Y152">
        <f>VLOOKUP(C152,'errors (2)'!C$21:E$370,3,FALSE)</f>
        <v>15342.015222890679</v>
      </c>
      <c r="Z152">
        <f t="shared" si="137"/>
        <v>15342</v>
      </c>
      <c r="AA152" s="227">
        <f t="shared" si="138"/>
        <v>5.4424946859165553E-3</v>
      </c>
      <c r="AC152" s="227">
        <f t="shared" si="121"/>
        <v>-1.3282276737775135E-2</v>
      </c>
      <c r="AD152" s="227"/>
      <c r="AF152" s="227">
        <f t="shared" si="122"/>
        <v>1.1087853133409757E-3</v>
      </c>
      <c r="AG152" s="227">
        <f t="shared" si="126"/>
        <v>1.2294048710806456E-6</v>
      </c>
      <c r="AH152">
        <f t="shared" si="139"/>
        <v>1.9833556737032666E-2</v>
      </c>
      <c r="AI152">
        <f t="shared" si="140"/>
        <v>0.79062358969073054</v>
      </c>
      <c r="AJ152">
        <f t="shared" si="141"/>
        <v>0.63005118106784874</v>
      </c>
      <c r="AK152">
        <f t="shared" si="142"/>
        <v>-0.28973542516793122</v>
      </c>
      <c r="AL152">
        <f t="shared" si="143"/>
        <v>-2.1965604172765709</v>
      </c>
      <c r="AM152">
        <f t="shared" si="144"/>
        <v>-1.9564291292575979</v>
      </c>
      <c r="AN152" s="227">
        <f t="shared" si="147"/>
        <v>4.4195290811948338</v>
      </c>
      <c r="AO152" s="227">
        <f t="shared" si="147"/>
        <v>4.4195292763179763</v>
      </c>
      <c r="AP152" s="227">
        <f t="shared" si="147"/>
        <v>4.4195273855704098</v>
      </c>
      <c r="AQ152" s="227">
        <f t="shared" si="147"/>
        <v>4.4195457074553453</v>
      </c>
      <c r="AR152" s="227">
        <f t="shared" si="147"/>
        <v>4.4193682099980585</v>
      </c>
      <c r="AS152" s="227">
        <f t="shared" si="147"/>
        <v>4.421092177741504</v>
      </c>
      <c r="AT152" s="227">
        <f t="shared" si="147"/>
        <v>4.4047447013053418</v>
      </c>
      <c r="AU152" s="227">
        <f t="shared" si="145"/>
        <v>4.7617791996476884</v>
      </c>
      <c r="AX152" s="227"/>
    </row>
    <row r="153" spans="1:50" x14ac:dyDescent="0.2">
      <c r="A153" s="248" t="s">
        <v>234</v>
      </c>
      <c r="C153" s="130">
        <v>46139.303999999996</v>
      </c>
      <c r="D153" s="243" t="s">
        <v>314</v>
      </c>
      <c r="E153">
        <f t="shared" si="132"/>
        <v>15342.51480793301</v>
      </c>
      <c r="F153">
        <f t="shared" si="133"/>
        <v>15342.5</v>
      </c>
      <c r="G153">
        <f t="shared" si="124"/>
        <v>6.3726999942446128E-3</v>
      </c>
      <c r="J153">
        <f>+G153</f>
        <v>6.3726999942446128E-3</v>
      </c>
      <c r="P153">
        <f t="shared" si="134"/>
        <v>3.3537452546415436E-2</v>
      </c>
      <c r="Q153">
        <f t="shared" si="135"/>
        <v>-2.7978532990111132E-2</v>
      </c>
      <c r="R153">
        <f t="shared" si="136"/>
        <v>5.5589195563043037E-3</v>
      </c>
      <c r="S153" s="2">
        <f t="shared" si="146"/>
        <v>31120.803999999996</v>
      </c>
      <c r="U153">
        <f t="shared" si="125"/>
        <v>6.6223860117432122E-7</v>
      </c>
      <c r="V153">
        <f>V$13</f>
        <v>1</v>
      </c>
      <c r="W153">
        <f t="shared" si="120"/>
        <v>6.6223860117432122E-7</v>
      </c>
      <c r="X153" s="243"/>
      <c r="Y153">
        <f>VLOOKUP(C153,'errors (2)'!C$21:E$370,3,FALSE)</f>
        <v>15342.51480793301</v>
      </c>
      <c r="Z153">
        <f t="shared" si="137"/>
        <v>15342.5</v>
      </c>
      <c r="AA153" s="227">
        <f t="shared" si="138"/>
        <v>5.4414969186604139E-3</v>
      </c>
      <c r="AD153" s="227">
        <f t="shared" ref="AD153:AD184" si="148">+G153-AH153</f>
        <v>-1.3458973628284125E-2</v>
      </c>
      <c r="AF153" s="227">
        <f t="shared" si="122"/>
        <v>9.3120307558419886E-4</v>
      </c>
      <c r="AG153" s="227">
        <f t="shared" si="126"/>
        <v>8.6713916797747117E-7</v>
      </c>
      <c r="AH153">
        <f t="shared" si="139"/>
        <v>1.9831673622528738E-2</v>
      </c>
      <c r="AI153">
        <f t="shared" si="140"/>
        <v>0.79063195972777001</v>
      </c>
      <c r="AJ153">
        <f t="shared" si="141"/>
        <v>0.63002874752938087</v>
      </c>
      <c r="AK153">
        <f t="shared" si="142"/>
        <v>-0.28974147356532048</v>
      </c>
      <c r="AL153">
        <f t="shared" si="143"/>
        <v>-2.196531529025608</v>
      </c>
      <c r="AM153">
        <f t="shared" si="144"/>
        <v>-1.9563594005521125</v>
      </c>
      <c r="AN153" s="227">
        <f t="shared" si="147"/>
        <v>4.4195632052733513</v>
      </c>
      <c r="AO153" s="227">
        <f t="shared" si="147"/>
        <v>4.4195634002282107</v>
      </c>
      <c r="AP153" s="227">
        <f t="shared" si="147"/>
        <v>4.4195615108974948</v>
      </c>
      <c r="AQ153" s="227">
        <f t="shared" si="147"/>
        <v>4.4195798211246906</v>
      </c>
      <c r="AR153" s="227">
        <f t="shared" si="147"/>
        <v>4.4194024165115415</v>
      </c>
      <c r="AS153" s="227">
        <f t="shared" si="147"/>
        <v>4.4211256764560778</v>
      </c>
      <c r="AT153" s="227">
        <f t="shared" si="147"/>
        <v>4.4047830113579725</v>
      </c>
      <c r="AU153" s="227">
        <f t="shared" si="145"/>
        <v>4.7618168450672265</v>
      </c>
      <c r="AX153" s="227"/>
    </row>
    <row r="154" spans="1:50" x14ac:dyDescent="0.2">
      <c r="A154" s="248" t="s">
        <v>234</v>
      </c>
      <c r="C154" s="130">
        <v>46143.177799999998</v>
      </c>
      <c r="D154" s="243" t="s">
        <v>314</v>
      </c>
      <c r="E154">
        <f t="shared" si="132"/>
        <v>15351.516168570304</v>
      </c>
      <c r="F154">
        <f t="shared" si="133"/>
        <v>15351.5</v>
      </c>
      <c r="G154">
        <f t="shared" si="124"/>
        <v>6.9582599971909076E-3</v>
      </c>
      <c r="J154">
        <f>+G154</f>
        <v>6.9582599971909076E-3</v>
      </c>
      <c r="P154">
        <f t="shared" si="134"/>
        <v>3.3492090268200367E-2</v>
      </c>
      <c r="Q154">
        <f t="shared" si="135"/>
        <v>-2.7957055743271068E-2</v>
      </c>
      <c r="R154">
        <f t="shared" si="136"/>
        <v>5.5350345249292991E-3</v>
      </c>
      <c r="S154" s="2">
        <f t="shared" si="146"/>
        <v>31124.677799999998</v>
      </c>
      <c r="U154">
        <f t="shared" si="125"/>
        <v>2.0255707448942786E-6</v>
      </c>
      <c r="V154">
        <f>V$13</f>
        <v>1</v>
      </c>
      <c r="W154">
        <f t="shared" si="120"/>
        <v>2.0255707448942786E-6</v>
      </c>
      <c r="X154" s="243"/>
      <c r="Y154">
        <f>VLOOKUP(C154,'errors (2)'!C$21:E$370,3,FALSE)</f>
        <v>15351.516168570304</v>
      </c>
      <c r="Z154">
        <f t="shared" si="137"/>
        <v>15351.5</v>
      </c>
      <c r="AA154" s="227">
        <f t="shared" si="138"/>
        <v>5.423533316057225E-3</v>
      </c>
      <c r="AD154" s="227">
        <f t="shared" si="148"/>
        <v>-1.2839510206947354E-2</v>
      </c>
      <c r="AF154" s="227">
        <f t="shared" si="122"/>
        <v>1.5347266811336826E-3</v>
      </c>
      <c r="AG154" s="227">
        <f t="shared" si="126"/>
        <v>2.3553859857836082E-6</v>
      </c>
      <c r="AH154">
        <f t="shared" si="139"/>
        <v>1.9797770204138261E-2</v>
      </c>
      <c r="AI154">
        <f t="shared" si="140"/>
        <v>0.79078268059110834</v>
      </c>
      <c r="AJ154">
        <f t="shared" si="141"/>
        <v>0.62962477266392525</v>
      </c>
      <c r="AK154">
        <f t="shared" si="142"/>
        <v>-0.2898503252552862</v>
      </c>
      <c r="AL154">
        <f t="shared" si="143"/>
        <v>-2.1960114358833396</v>
      </c>
      <c r="AM154">
        <f t="shared" si="144"/>
        <v>-1.9551047050814474</v>
      </c>
      <c r="AN154" s="227">
        <f t="shared" si="147"/>
        <v>4.4201775004752317</v>
      </c>
      <c r="AO154" s="227">
        <f t="shared" si="147"/>
        <v>4.4201776924201797</v>
      </c>
      <c r="AP154" s="227">
        <f t="shared" si="147"/>
        <v>4.4201758284606338</v>
      </c>
      <c r="AQ154" s="227">
        <f t="shared" si="147"/>
        <v>4.4201939296870547</v>
      </c>
      <c r="AR154" s="227">
        <f t="shared" si="147"/>
        <v>4.4200181916611418</v>
      </c>
      <c r="AS154" s="227">
        <f t="shared" si="147"/>
        <v>4.4217287294832524</v>
      </c>
      <c r="AT154" s="227">
        <f t="shared" si="147"/>
        <v>4.4054726788270431</v>
      </c>
      <c r="AU154" s="227">
        <f t="shared" si="145"/>
        <v>4.7624944626189096</v>
      </c>
      <c r="AX154" s="227"/>
    </row>
    <row r="155" spans="1:50" x14ac:dyDescent="0.2">
      <c r="A155" s="248" t="s">
        <v>234</v>
      </c>
      <c r="C155" s="130">
        <v>46153.289100000002</v>
      </c>
      <c r="D155" s="243" t="s">
        <v>314</v>
      </c>
      <c r="E155">
        <f t="shared" si="132"/>
        <v>15375.011304563868</v>
      </c>
      <c r="F155">
        <f t="shared" si="133"/>
        <v>15375</v>
      </c>
      <c r="G155">
        <f t="shared" si="124"/>
        <v>4.8650000026100315E-3</v>
      </c>
      <c r="J155">
        <f>+G155</f>
        <v>4.8650000026100315E-3</v>
      </c>
      <c r="P155">
        <f t="shared" si="134"/>
        <v>3.3373596364818625E-2</v>
      </c>
      <c r="Q155">
        <f t="shared" si="135"/>
        <v>-2.7900928950562166E-2</v>
      </c>
      <c r="R155">
        <f t="shared" si="136"/>
        <v>5.4726674142564595E-3</v>
      </c>
      <c r="S155" s="2">
        <f t="shared" si="146"/>
        <v>31134.789100000002</v>
      </c>
      <c r="U155">
        <f t="shared" si="125"/>
        <v>3.6925968317706935E-7</v>
      </c>
      <c r="V155">
        <f>V$13</f>
        <v>1</v>
      </c>
      <c r="W155">
        <f t="shared" si="120"/>
        <v>3.6925968317706935E-7</v>
      </c>
      <c r="X155" s="243"/>
      <c r="Y155">
        <f>VLOOKUP(C155,'errors (2)'!C$21:E$370,3,FALSE)</f>
        <v>15375.011304563868</v>
      </c>
      <c r="Z155">
        <f t="shared" si="137"/>
        <v>15375</v>
      </c>
      <c r="AA155" s="227">
        <f t="shared" si="138"/>
        <v>5.3765945017025044E-3</v>
      </c>
      <c r="AD155" s="227">
        <f t="shared" si="148"/>
        <v>-1.4844178908891646E-2</v>
      </c>
      <c r="AF155" s="227">
        <f t="shared" si="122"/>
        <v>-5.1159449909247284E-4</v>
      </c>
      <c r="AG155" s="227">
        <f t="shared" si="126"/>
        <v>2.6172893150167817E-7</v>
      </c>
      <c r="AH155">
        <f t="shared" si="139"/>
        <v>1.9709178911501677E-2</v>
      </c>
      <c r="AI155">
        <f t="shared" si="140"/>
        <v>0.79117676768551259</v>
      </c>
      <c r="AJ155">
        <f t="shared" si="141"/>
        <v>0.62856841902376503</v>
      </c>
      <c r="AK155">
        <f t="shared" si="142"/>
        <v>-0.29013437479376175</v>
      </c>
      <c r="AL155">
        <f t="shared" si="143"/>
        <v>-2.1946524792290618</v>
      </c>
      <c r="AM155">
        <f t="shared" si="144"/>
        <v>-1.9518323121282548</v>
      </c>
      <c r="AN155" s="227">
        <f t="shared" si="147"/>
        <v>4.4217820459552817</v>
      </c>
      <c r="AO155" s="227">
        <f t="shared" si="147"/>
        <v>4.4217822302106073</v>
      </c>
      <c r="AP155" s="227">
        <f t="shared" si="147"/>
        <v>4.4217804313268392</v>
      </c>
      <c r="AQ155" s="227">
        <f t="shared" si="147"/>
        <v>4.4217979942823513</v>
      </c>
      <c r="AR155" s="227">
        <f t="shared" si="147"/>
        <v>4.4216265668197083</v>
      </c>
      <c r="AS155" s="227">
        <f t="shared" si="147"/>
        <v>4.4233040491782436</v>
      </c>
      <c r="AT155" s="227">
        <f t="shared" si="147"/>
        <v>4.4072742500631579</v>
      </c>
      <c r="AU155" s="227">
        <f t="shared" si="145"/>
        <v>4.7642637973371942</v>
      </c>
      <c r="AX155" s="227"/>
    </row>
    <row r="156" spans="1:50" x14ac:dyDescent="0.2">
      <c r="A156" s="13" t="s">
        <v>52</v>
      </c>
      <c r="B156" s="5"/>
      <c r="C156" s="243">
        <v>46180.402600000001</v>
      </c>
      <c r="D156" s="243" t="s">
        <v>1403</v>
      </c>
      <c r="E156">
        <f t="shared" si="132"/>
        <v>15438.013625705682</v>
      </c>
      <c r="F156">
        <f t="shared" si="133"/>
        <v>15438</v>
      </c>
      <c r="G156">
        <f t="shared" si="124"/>
        <v>5.8639199996832758E-3</v>
      </c>
      <c r="I156">
        <f>+G156</f>
        <v>5.8639199996832758E-3</v>
      </c>
      <c r="P156">
        <f t="shared" si="134"/>
        <v>3.3055591333601274E-2</v>
      </c>
      <c r="Q156">
        <f t="shared" si="135"/>
        <v>-2.7750123778268035E-2</v>
      </c>
      <c r="R156">
        <f t="shared" si="136"/>
        <v>5.3054675553332389E-3</v>
      </c>
      <c r="S156" s="2">
        <f t="shared" si="146"/>
        <v>31161.902600000001</v>
      </c>
      <c r="U156">
        <f t="shared" si="125"/>
        <v>3.1186913260053103E-7</v>
      </c>
      <c r="V156">
        <f>V$12</f>
        <v>0.1</v>
      </c>
      <c r="W156">
        <f t="shared" si="120"/>
        <v>3.1186913260053106E-8</v>
      </c>
      <c r="X156" s="243"/>
      <c r="Y156">
        <f>VLOOKUP(C156,'errors (2)'!C$21:E$370,3,FALSE)</f>
        <v>15438.013625705682</v>
      </c>
      <c r="Z156">
        <f t="shared" si="137"/>
        <v>15438</v>
      </c>
      <c r="AA156" s="227">
        <f t="shared" si="138"/>
        <v>5.2505174256788478E-3</v>
      </c>
      <c r="AD156" s="227">
        <f t="shared" si="148"/>
        <v>-1.3607290502390009E-2</v>
      </c>
      <c r="AF156" s="227">
        <f t="shared" si="122"/>
        <v>6.1340257400442806E-4</v>
      </c>
      <c r="AG156" s="227">
        <f t="shared" si="126"/>
        <v>3.762627177952579E-8</v>
      </c>
      <c r="AH156">
        <f t="shared" si="139"/>
        <v>1.9471210502073285E-2</v>
      </c>
      <c r="AI156">
        <f t="shared" si="140"/>
        <v>0.79223710581298967</v>
      </c>
      <c r="AJ156">
        <f t="shared" si="141"/>
        <v>0.62572554507866052</v>
      </c>
      <c r="AK156">
        <f t="shared" si="142"/>
        <v>-0.29089461595270982</v>
      </c>
      <c r="AL156">
        <f t="shared" si="143"/>
        <v>-2.191002620212529</v>
      </c>
      <c r="AM156">
        <f t="shared" si="144"/>
        <v>-1.9430861846752283</v>
      </c>
      <c r="AN156" s="227">
        <f t="shared" si="147"/>
        <v>4.4260875458418747</v>
      </c>
      <c r="AO156" s="227">
        <f t="shared" si="147"/>
        <v>4.4260877106553522</v>
      </c>
      <c r="AP156" s="227">
        <f t="shared" si="147"/>
        <v>4.4260860780639435</v>
      </c>
      <c r="AQ156" s="227">
        <f t="shared" si="147"/>
        <v>4.4261022504096399</v>
      </c>
      <c r="AR156" s="227">
        <f t="shared" si="147"/>
        <v>4.4259420873608883</v>
      </c>
      <c r="AS156" s="227">
        <f t="shared" si="147"/>
        <v>4.4275321254423261</v>
      </c>
      <c r="AT156" s="227">
        <f t="shared" si="147"/>
        <v>4.4121095079321879</v>
      </c>
      <c r="AU156" s="227">
        <f t="shared" si="145"/>
        <v>4.7690071201989772</v>
      </c>
      <c r="AX156" s="227"/>
    </row>
    <row r="157" spans="1:50" x14ac:dyDescent="0.2">
      <c r="A157" s="13" t="s">
        <v>54</v>
      </c>
      <c r="B157" s="5" t="s">
        <v>30</v>
      </c>
      <c r="C157" s="243">
        <v>46892.43</v>
      </c>
      <c r="D157" s="243" t="s">
        <v>230</v>
      </c>
      <c r="E157">
        <f t="shared" si="132"/>
        <v>17092.517061874838</v>
      </c>
      <c r="F157">
        <f t="shared" si="133"/>
        <v>17092.5</v>
      </c>
      <c r="G157">
        <f t="shared" si="124"/>
        <v>7.3427000024821609E-3</v>
      </c>
      <c r="I157">
        <f>+G157</f>
        <v>7.3427000024821609E-3</v>
      </c>
      <c r="P157">
        <f t="shared" si="134"/>
        <v>2.4542375253604379E-2</v>
      </c>
      <c r="Q157">
        <f t="shared" si="135"/>
        <v>-2.3613653358455472E-2</v>
      </c>
      <c r="R157">
        <f t="shared" si="136"/>
        <v>9.287218951489068E-4</v>
      </c>
      <c r="S157" s="2">
        <f t="shared" si="146"/>
        <v>31873.93</v>
      </c>
      <c r="U157">
        <f t="shared" si="125"/>
        <v>4.1139115161350271E-5</v>
      </c>
      <c r="V157">
        <f>V$12</f>
        <v>0.1</v>
      </c>
      <c r="W157">
        <f t="shared" si="120"/>
        <v>4.1139115161350276E-6</v>
      </c>
      <c r="X157" s="243"/>
      <c r="Y157">
        <f>VLOOKUP(C157,'errors (2)'!C$21:E$370,3,FALSE)</f>
        <v>17092.517061874838</v>
      </c>
      <c r="Z157">
        <f t="shared" si="137"/>
        <v>17092.5</v>
      </c>
      <c r="AA157" s="227">
        <f t="shared" si="138"/>
        <v>1.8184405674581596E-3</v>
      </c>
      <c r="AD157" s="227">
        <f t="shared" si="148"/>
        <v>-5.6394599838822061E-3</v>
      </c>
      <c r="AF157" s="227">
        <f t="shared" si="122"/>
        <v>5.5242594350240013E-3</v>
      </c>
      <c r="AG157" s="227">
        <f t="shared" si="126"/>
        <v>3.05174423054517E-6</v>
      </c>
      <c r="AH157">
        <f t="shared" si="139"/>
        <v>1.2982159986364367E-2</v>
      </c>
      <c r="AI157">
        <f t="shared" si="140"/>
        <v>0.82218247959101809</v>
      </c>
      <c r="AJ157">
        <f t="shared" si="141"/>
        <v>0.54508627542519883</v>
      </c>
      <c r="AK157">
        <f t="shared" si="142"/>
        <v>-0.31010647724102552</v>
      </c>
      <c r="AL157">
        <f t="shared" si="143"/>
        <v>-2.0914333181137694</v>
      </c>
      <c r="AM157">
        <f t="shared" si="144"/>
        <v>-1.7261423896671588</v>
      </c>
      <c r="AN157" s="227">
        <f t="shared" si="147"/>
        <v>4.5413230808415026</v>
      </c>
      <c r="AO157" s="227">
        <f t="shared" si="147"/>
        <v>4.5413230802812867</v>
      </c>
      <c r="AP157" s="227">
        <f t="shared" si="147"/>
        <v>4.5413230894873111</v>
      </c>
      <c r="AQ157" s="227">
        <f t="shared" si="147"/>
        <v>4.5413229382048295</v>
      </c>
      <c r="AR157" s="227">
        <f t="shared" si="147"/>
        <v>4.5413254242447172</v>
      </c>
      <c r="AS157" s="227">
        <f t="shared" si="147"/>
        <v>4.5412845754425586</v>
      </c>
      <c r="AT157" s="227">
        <f t="shared" si="147"/>
        <v>4.5419570023839695</v>
      </c>
      <c r="AU157" s="227">
        <f t="shared" si="145"/>
        <v>4.8935758134501022</v>
      </c>
      <c r="AX157" s="227"/>
    </row>
    <row r="158" spans="1:50" x14ac:dyDescent="0.2">
      <c r="A158" s="13" t="s">
        <v>54</v>
      </c>
      <c r="B158" s="5"/>
      <c r="C158" s="243">
        <v>46903.402000000002</v>
      </c>
      <c r="D158" s="243" t="s">
        <v>230</v>
      </c>
      <c r="E158">
        <f t="shared" si="132"/>
        <v>17118.012164593711</v>
      </c>
      <c r="F158">
        <f t="shared" si="133"/>
        <v>17118</v>
      </c>
      <c r="G158">
        <f t="shared" si="124"/>
        <v>5.2351199992699549E-3</v>
      </c>
      <c r="I158">
        <f>+G158</f>
        <v>5.2351199992699549E-3</v>
      </c>
      <c r="P158">
        <f t="shared" si="134"/>
        <v>2.4408966209237586E-2</v>
      </c>
      <c r="Q158">
        <f t="shared" si="135"/>
        <v>-2.3547245993154355E-2</v>
      </c>
      <c r="R158">
        <f t="shared" si="136"/>
        <v>8.6172021608323102E-4</v>
      </c>
      <c r="S158" s="2">
        <f t="shared" si="146"/>
        <v>31884.902000000002</v>
      </c>
      <c r="U158">
        <f t="shared" si="125"/>
        <v>1.9126625663577682E-5</v>
      </c>
      <c r="V158">
        <f>V$12</f>
        <v>0.1</v>
      </c>
      <c r="W158">
        <f t="shared" si="120"/>
        <v>1.9126625663577684E-6</v>
      </c>
      <c r="X158" s="243"/>
      <c r="Y158">
        <f>VLOOKUP(C158,'errors (2)'!C$21:E$370,3,FALSE)</f>
        <v>17118.012164593711</v>
      </c>
      <c r="Z158">
        <f t="shared" si="137"/>
        <v>17118</v>
      </c>
      <c r="AA158" s="227">
        <f t="shared" si="138"/>
        <v>1.763798000135831E-3</v>
      </c>
      <c r="AD158" s="227">
        <f t="shared" si="148"/>
        <v>-7.6434953620966445E-3</v>
      </c>
      <c r="AF158" s="227">
        <f t="shared" si="122"/>
        <v>3.4713219991341238E-3</v>
      </c>
      <c r="AG158" s="227">
        <f t="shared" si="126"/>
        <v>1.2050076421672531E-6</v>
      </c>
      <c r="AH158">
        <f t="shared" si="139"/>
        <v>1.2878615361366599E-2</v>
      </c>
      <c r="AI158">
        <f t="shared" si="140"/>
        <v>0.82267707917968802</v>
      </c>
      <c r="AJ158">
        <f t="shared" si="141"/>
        <v>0.54374903234406713</v>
      </c>
      <c r="AK158">
        <f t="shared" si="142"/>
        <v>-0.31038956094397047</v>
      </c>
      <c r="AL158">
        <f t="shared" si="143"/>
        <v>-2.0898391113711612</v>
      </c>
      <c r="AM158">
        <f t="shared" si="144"/>
        <v>-1.7229746208634753</v>
      </c>
      <c r="AN158" s="227">
        <f t="shared" si="147"/>
        <v>4.5431334102166678</v>
      </c>
      <c r="AO158" s="227">
        <f t="shared" si="147"/>
        <v>4.5431334094900198</v>
      </c>
      <c r="AP158" s="227">
        <f t="shared" si="147"/>
        <v>4.5431334215574912</v>
      </c>
      <c r="AQ158" s="227">
        <f t="shared" si="147"/>
        <v>4.5431332211525106</v>
      </c>
      <c r="AR158" s="227">
        <f t="shared" si="147"/>
        <v>4.54313654931667</v>
      </c>
      <c r="AS158" s="227">
        <f t="shared" si="147"/>
        <v>4.5430812862501391</v>
      </c>
      <c r="AT158" s="227">
        <f t="shared" si="147"/>
        <v>4.5440012384236379</v>
      </c>
      <c r="AU158" s="227">
        <f t="shared" si="145"/>
        <v>4.8954957298465382</v>
      </c>
      <c r="AX158" s="227"/>
    </row>
    <row r="159" spans="1:50" x14ac:dyDescent="0.2">
      <c r="A159" s="13" t="s">
        <v>56</v>
      </c>
      <c r="B159" s="5" t="s">
        <v>30</v>
      </c>
      <c r="C159" s="243">
        <v>46914.377</v>
      </c>
      <c r="D159" s="243" t="s">
        <v>230</v>
      </c>
      <c r="E159">
        <f t="shared" si="132"/>
        <v>17143.514238266653</v>
      </c>
      <c r="F159">
        <f t="shared" si="133"/>
        <v>17143.5</v>
      </c>
      <c r="G159">
        <f t="shared" si="124"/>
        <v>6.127540000306908E-3</v>
      </c>
      <c r="I159">
        <f>+G159</f>
        <v>6.127540000306908E-3</v>
      </c>
      <c r="P159">
        <f t="shared" si="134"/>
        <v>2.4275497610513716E-2</v>
      </c>
      <c r="Q159">
        <f t="shared" si="135"/>
        <v>-2.3480758060965161E-2</v>
      </c>
      <c r="R159">
        <f t="shared" si="136"/>
        <v>7.9473954954855514E-4</v>
      </c>
      <c r="S159" s="2">
        <f t="shared" si="146"/>
        <v>31895.877</v>
      </c>
      <c r="U159">
        <f t="shared" si="125"/>
        <v>2.8438760647608493E-5</v>
      </c>
      <c r="V159">
        <f>V$12</f>
        <v>0.1</v>
      </c>
      <c r="W159">
        <f t="shared" ref="W159:W190" si="149">V159*U159</f>
        <v>2.8438760647608495E-6</v>
      </c>
      <c r="X159" s="243"/>
      <c r="Y159">
        <f>VLOOKUP(C159,'errors (2)'!C$21:E$370,3,FALSE)</f>
        <v>17143.514238266653</v>
      </c>
      <c r="Z159">
        <f t="shared" si="137"/>
        <v>17143.5</v>
      </c>
      <c r="AA159" s="227">
        <f t="shared" si="138"/>
        <v>1.7091050819332751E-3</v>
      </c>
      <c r="AD159" s="227">
        <f t="shared" si="148"/>
        <v>-6.6474261546797288E-3</v>
      </c>
      <c r="AF159" s="227">
        <f t="shared" ref="AF159:AF190" si="150">+G159-AA159</f>
        <v>4.4184349183736329E-3</v>
      </c>
      <c r="AG159" s="227">
        <f t="shared" si="126"/>
        <v>1.9522567127903415E-6</v>
      </c>
      <c r="AH159">
        <f t="shared" si="139"/>
        <v>1.2774966154986637E-2</v>
      </c>
      <c r="AI159">
        <f t="shared" si="140"/>
        <v>0.8231727259489231</v>
      </c>
      <c r="AJ159">
        <f t="shared" si="141"/>
        <v>0.54240879424080568</v>
      </c>
      <c r="AK159">
        <f t="shared" si="142"/>
        <v>-0.31067219531670798</v>
      </c>
      <c r="AL159">
        <f t="shared" si="143"/>
        <v>-2.0882429845479846</v>
      </c>
      <c r="AM159">
        <f t="shared" si="144"/>
        <v>-1.7198117416768017</v>
      </c>
      <c r="AN159" s="227">
        <f t="shared" si="147"/>
        <v>4.544944829453593</v>
      </c>
      <c r="AO159" s="227">
        <f t="shared" si="147"/>
        <v>4.5449448285799265</v>
      </c>
      <c r="AP159" s="227">
        <f t="shared" si="147"/>
        <v>4.5449448432444211</v>
      </c>
      <c r="AQ159" s="227">
        <f t="shared" si="147"/>
        <v>4.5449445971011047</v>
      </c>
      <c r="AR159" s="227">
        <f t="shared" si="147"/>
        <v>4.5449487286604597</v>
      </c>
      <c r="AS159" s="227">
        <f t="shared" si="147"/>
        <v>4.544879393075119</v>
      </c>
      <c r="AT159" s="227">
        <f t="shared" si="147"/>
        <v>4.5460467700993608</v>
      </c>
      <c r="AU159" s="227">
        <f t="shared" si="145"/>
        <v>4.8974156462429743</v>
      </c>
      <c r="AX159" s="227"/>
    </row>
    <row r="160" spans="1:50" x14ac:dyDescent="0.2">
      <c r="A160" s="248" t="s">
        <v>234</v>
      </c>
      <c r="C160" s="130">
        <v>47236.064200000001</v>
      </c>
      <c r="D160" s="243" t="s">
        <v>314</v>
      </c>
      <c r="E160">
        <f t="shared" si="132"/>
        <v>17891.003137951742</v>
      </c>
      <c r="F160">
        <f t="shared" si="133"/>
        <v>17891</v>
      </c>
      <c r="G160">
        <f t="shared" si="124"/>
        <v>1.3504399976227432E-3</v>
      </c>
      <c r="J160">
        <f>+G160</f>
        <v>1.3504399976227432E-3</v>
      </c>
      <c r="P160">
        <f t="shared" si="134"/>
        <v>2.0338090310203838E-2</v>
      </c>
      <c r="Q160">
        <f t="shared" si="135"/>
        <v>-2.1495952868545713E-2</v>
      </c>
      <c r="R160">
        <f t="shared" si="136"/>
        <v>-1.1578625583418753E-3</v>
      </c>
      <c r="S160" s="2">
        <f t="shared" si="146"/>
        <v>32217.564200000001</v>
      </c>
      <c r="U160">
        <f t="shared" si="125"/>
        <v>6.2915817122586387E-6</v>
      </c>
      <c r="V160">
        <f>V$13</f>
        <v>1</v>
      </c>
      <c r="W160">
        <f t="shared" si="149"/>
        <v>6.2915817122586387E-6</v>
      </c>
      <c r="Y160">
        <f>VLOOKUP(C160,'errors (2)'!C$21:E$370,3,FALSE)</f>
        <v>17891.003137951742</v>
      </c>
      <c r="Z160">
        <f t="shared" si="137"/>
        <v>17891</v>
      </c>
      <c r="AA160" s="227">
        <f t="shared" si="138"/>
        <v>8.4122143967588561E-5</v>
      </c>
      <c r="AD160" s="227">
        <f t="shared" si="148"/>
        <v>-8.3403571916270663E-3</v>
      </c>
      <c r="AF160" s="227">
        <f t="shared" si="150"/>
        <v>1.2663178536551547E-3</v>
      </c>
      <c r="AG160" s="227">
        <f t="shared" si="126"/>
        <v>1.6035609064857978E-6</v>
      </c>
      <c r="AH160">
        <f t="shared" si="139"/>
        <v>9.6907971892498095E-3</v>
      </c>
      <c r="AI160">
        <f t="shared" si="140"/>
        <v>0.83817654266532349</v>
      </c>
      <c r="AJ160">
        <f t="shared" si="141"/>
        <v>0.5017627574028628</v>
      </c>
      <c r="AK160">
        <f t="shared" si="142"/>
        <v>-0.31874482967961931</v>
      </c>
      <c r="AL160">
        <f t="shared" si="143"/>
        <v>-2.0405767308537013</v>
      </c>
      <c r="AM160">
        <f t="shared" si="144"/>
        <v>-1.6291836737359529</v>
      </c>
      <c r="AN160" s="227">
        <f t="shared" si="147"/>
        <v>4.5985393508682115</v>
      </c>
      <c r="AO160" s="227">
        <f t="shared" si="147"/>
        <v>4.5985393499751348</v>
      </c>
      <c r="AP160" s="227">
        <f t="shared" si="147"/>
        <v>4.5985393719666598</v>
      </c>
      <c r="AQ160" s="227">
        <f t="shared" si="147"/>
        <v>4.5985388304382147</v>
      </c>
      <c r="AR160" s="227">
        <f t="shared" si="147"/>
        <v>4.5985521660057804</v>
      </c>
      <c r="AS160" s="227">
        <f t="shared" si="147"/>
        <v>4.5982242182602597</v>
      </c>
      <c r="AT160" s="227">
        <f t="shared" si="147"/>
        <v>4.6065822768157085</v>
      </c>
      <c r="AU160" s="227">
        <f t="shared" si="145"/>
        <v>4.9536955484522309</v>
      </c>
      <c r="AX160" s="227"/>
    </row>
    <row r="161" spans="1:50" x14ac:dyDescent="0.2">
      <c r="A161" s="248" t="s">
        <v>234</v>
      </c>
      <c r="C161" s="130">
        <v>47236.276599999997</v>
      </c>
      <c r="D161" s="243" t="s">
        <v>314</v>
      </c>
      <c r="E161">
        <f t="shared" si="132"/>
        <v>17891.496681500539</v>
      </c>
      <c r="F161">
        <f t="shared" si="133"/>
        <v>17891.5</v>
      </c>
      <c r="G161">
        <f t="shared" si="124"/>
        <v>-1.428140007192269E-3</v>
      </c>
      <c r="J161">
        <f>+G161</f>
        <v>-1.428140007192269E-3</v>
      </c>
      <c r="P161">
        <f t="shared" si="134"/>
        <v>2.033544139955637E-2</v>
      </c>
      <c r="Q161">
        <f t="shared" si="135"/>
        <v>-2.1494602070091875E-2</v>
      </c>
      <c r="R161">
        <f t="shared" si="136"/>
        <v>-1.159160670535505E-3</v>
      </c>
      <c r="S161" s="2">
        <f t="shared" si="146"/>
        <v>32217.776599999997</v>
      </c>
      <c r="U161">
        <f t="shared" si="125"/>
        <v>7.2349883548312797E-8</v>
      </c>
      <c r="V161">
        <f>V$13</f>
        <v>1</v>
      </c>
      <c r="W161">
        <f t="shared" si="149"/>
        <v>7.2349883548312797E-8</v>
      </c>
      <c r="X161" s="243"/>
      <c r="Y161">
        <f>VLOOKUP(C161,'errors (2)'!C$21:E$370,3,FALSE)</f>
        <v>17891.496681500539</v>
      </c>
      <c r="Z161">
        <f t="shared" si="137"/>
        <v>17891.5</v>
      </c>
      <c r="AA161" s="227">
        <f t="shared" si="138"/>
        <v>8.3021556948132541E-5</v>
      </c>
      <c r="AD161" s="227">
        <f t="shared" si="148"/>
        <v>-1.1116844969556974E-2</v>
      </c>
      <c r="AF161" s="227">
        <f t="shared" si="150"/>
        <v>-1.5111615641404015E-3</v>
      </c>
      <c r="AG161" s="227">
        <f t="shared" si="126"/>
        <v>2.2836092729352648E-6</v>
      </c>
      <c r="AH161">
        <f t="shared" si="139"/>
        <v>9.6887049623647047E-3</v>
      </c>
      <c r="AI161">
        <f t="shared" si="140"/>
        <v>0.83818689170334104</v>
      </c>
      <c r="AJ161">
        <f t="shared" si="141"/>
        <v>0.5017346722945939</v>
      </c>
      <c r="AK161">
        <f t="shared" si="142"/>
        <v>-0.31875008356800644</v>
      </c>
      <c r="AL161">
        <f t="shared" si="143"/>
        <v>-2.0405442630243851</v>
      </c>
      <c r="AM161">
        <f t="shared" si="144"/>
        <v>-1.6291243526936181</v>
      </c>
      <c r="AN161" s="227">
        <f t="shared" ref="AN161:AT170" si="151">$AU161+$AB$7*SIN(AO161)</f>
        <v>4.5985755273910724</v>
      </c>
      <c r="AO161" s="227">
        <f t="shared" si="151"/>
        <v>4.5985755264989292</v>
      </c>
      <c r="AP161" s="227">
        <f t="shared" si="151"/>
        <v>4.598575548474451</v>
      </c>
      <c r="AQ161" s="227">
        <f t="shared" si="151"/>
        <v>4.5985750071688036</v>
      </c>
      <c r="AR161" s="227">
        <f t="shared" si="151"/>
        <v>4.5985883414687274</v>
      </c>
      <c r="AS161" s="227">
        <f t="shared" si="151"/>
        <v>4.5982603213623054</v>
      </c>
      <c r="AT161" s="227">
        <f t="shared" si="151"/>
        <v>4.6066231383508258</v>
      </c>
      <c r="AU161" s="227">
        <f t="shared" si="145"/>
        <v>4.953733193871769</v>
      </c>
      <c r="AX161" s="227"/>
    </row>
    <row r="162" spans="1:50" x14ac:dyDescent="0.2">
      <c r="A162" s="13" t="s">
        <v>58</v>
      </c>
      <c r="B162" s="5"/>
      <c r="C162" s="243">
        <v>47262.322</v>
      </c>
      <c r="D162" s="243" t="s">
        <v>230</v>
      </c>
      <c r="E162">
        <f t="shared" si="132"/>
        <v>17952.017110625042</v>
      </c>
      <c r="F162">
        <f t="shared" si="133"/>
        <v>17952</v>
      </c>
      <c r="G162">
        <f t="shared" si="124"/>
        <v>7.3636800007079728E-3</v>
      </c>
      <c r="I162">
        <f>+G162</f>
        <v>7.3636800007079728E-3</v>
      </c>
      <c r="P162">
        <f t="shared" si="134"/>
        <v>2.0014783148219788E-2</v>
      </c>
      <c r="Q162">
        <f t="shared" si="135"/>
        <v>-2.1330926828111312E-2</v>
      </c>
      <c r="R162">
        <f t="shared" si="136"/>
        <v>-1.3161436798915238E-3</v>
      </c>
      <c r="S162" s="2">
        <f t="shared" si="146"/>
        <v>32243.822</v>
      </c>
      <c r="U162">
        <f t="shared" si="125"/>
        <v>7.5339339126295789E-5</v>
      </c>
      <c r="V162">
        <f>V$12</f>
        <v>0.1</v>
      </c>
      <c r="W162">
        <f t="shared" si="149"/>
        <v>7.5339339126295794E-6</v>
      </c>
      <c r="X162" s="243"/>
      <c r="Y162">
        <f>VLOOKUP(C162,'errors (2)'!C$21:E$370,3,FALSE)</f>
        <v>17952.017110625042</v>
      </c>
      <c r="Z162">
        <f t="shared" si="137"/>
        <v>17952</v>
      </c>
      <c r="AA162" s="227">
        <f t="shared" si="138"/>
        <v>-5.0279490779904859E-5</v>
      </c>
      <c r="AD162" s="227">
        <f t="shared" si="148"/>
        <v>-2.071581597323062E-3</v>
      </c>
      <c r="AF162" s="227">
        <f t="shared" si="150"/>
        <v>7.4139594914878777E-3</v>
      </c>
      <c r="AG162" s="227">
        <f t="shared" si="126"/>
        <v>5.4966795341423192E-6</v>
      </c>
      <c r="AH162">
        <f t="shared" si="139"/>
        <v>9.4352615980310348E-3</v>
      </c>
      <c r="AI162">
        <f t="shared" si="140"/>
        <v>0.83944227526249171</v>
      </c>
      <c r="AJ162">
        <f t="shared" si="141"/>
        <v>0.49832733726640865</v>
      </c>
      <c r="AK162">
        <f t="shared" si="142"/>
        <v>-0.31938427453203122</v>
      </c>
      <c r="AL162">
        <f t="shared" si="143"/>
        <v>-2.0366097250271471</v>
      </c>
      <c r="AM162">
        <f t="shared" si="144"/>
        <v>-1.6219588167377386</v>
      </c>
      <c r="AN162" s="227">
        <f t="shared" si="151"/>
        <v>4.6029561890468855</v>
      </c>
      <c r="AO162" s="227">
        <f t="shared" si="151"/>
        <v>4.6029561882657593</v>
      </c>
      <c r="AP162" s="227">
        <f t="shared" si="151"/>
        <v>4.6029562082736204</v>
      </c>
      <c r="AQ162" s="227">
        <f t="shared" si="151"/>
        <v>4.6029556957908211</v>
      </c>
      <c r="AR162" s="227">
        <f t="shared" si="151"/>
        <v>4.6029688233163606</v>
      </c>
      <c r="AS162" s="227">
        <f t="shared" si="151"/>
        <v>4.6026330476514223</v>
      </c>
      <c r="AT162" s="227">
        <f t="shared" si="151"/>
        <v>4.6115710135844532</v>
      </c>
      <c r="AU162" s="227">
        <f t="shared" si="145"/>
        <v>4.9582882896358633</v>
      </c>
      <c r="AX162" s="227"/>
    </row>
    <row r="163" spans="1:50" x14ac:dyDescent="0.2">
      <c r="A163" s="13" t="s">
        <v>58</v>
      </c>
      <c r="B163" s="5" t="s">
        <v>30</v>
      </c>
      <c r="C163" s="243">
        <v>47263.38</v>
      </c>
      <c r="D163" s="243" t="s">
        <v>230</v>
      </c>
      <c r="E163">
        <f t="shared" si="132"/>
        <v>17954.475533763623</v>
      </c>
      <c r="F163">
        <f t="shared" si="133"/>
        <v>17954.5</v>
      </c>
      <c r="G163">
        <f t="shared" si="124"/>
        <v>-1.0529220002354123E-2</v>
      </c>
      <c r="I163">
        <f>+G163</f>
        <v>-1.0529220002354123E-2</v>
      </c>
      <c r="P163">
        <f t="shared" si="134"/>
        <v>2.0001526862916227E-2</v>
      </c>
      <c r="Q163">
        <f t="shared" si="135"/>
        <v>-2.1324153631124464E-2</v>
      </c>
      <c r="R163">
        <f t="shared" si="136"/>
        <v>-1.322626768208237E-3</v>
      </c>
      <c r="S163" s="2">
        <f t="shared" si="146"/>
        <v>32244.879999999997</v>
      </c>
      <c r="U163">
        <f t="shared" si="125"/>
        <v>8.4761358979020796E-5</v>
      </c>
      <c r="V163">
        <f>V$12</f>
        <v>0.1</v>
      </c>
      <c r="W163">
        <f t="shared" si="149"/>
        <v>8.4761358979020792E-6</v>
      </c>
      <c r="X163" s="243"/>
      <c r="Y163">
        <f>VLOOKUP(C163,'errors (2)'!C$21:E$370,3,FALSE)</f>
        <v>17954.475533763623</v>
      </c>
      <c r="Z163">
        <f t="shared" si="137"/>
        <v>17954.5</v>
      </c>
      <c r="AA163" s="227">
        <f t="shared" si="138"/>
        <v>-5.5793331160753495E-5</v>
      </c>
      <c r="AD163" s="227">
        <f t="shared" si="148"/>
        <v>-1.9953996633759033E-2</v>
      </c>
      <c r="AF163" s="227">
        <f t="shared" si="150"/>
        <v>-1.0473426671193369E-2</v>
      </c>
      <c r="AG163" s="227">
        <f t="shared" si="126"/>
        <v>1.0969266623686463E-5</v>
      </c>
      <c r="AH163">
        <f t="shared" si="139"/>
        <v>9.424776631404912E-3</v>
      </c>
      <c r="AI163">
        <f t="shared" si="140"/>
        <v>0.83949428525302183</v>
      </c>
      <c r="AJ163">
        <f t="shared" si="141"/>
        <v>0.49818615200457694</v>
      </c>
      <c r="AK163">
        <f t="shared" si="142"/>
        <v>-0.31941041517896546</v>
      </c>
      <c r="AL163">
        <f t="shared" si="143"/>
        <v>-2.0364468871349324</v>
      </c>
      <c r="AM163">
        <f t="shared" si="144"/>
        <v>-1.621663243898489</v>
      </c>
      <c r="AN163" s="227">
        <f t="shared" si="151"/>
        <v>4.6031373493059435</v>
      </c>
      <c r="AO163" s="227">
        <f t="shared" si="151"/>
        <v>4.6031373485293123</v>
      </c>
      <c r="AP163" s="227">
        <f t="shared" si="151"/>
        <v>4.6031373684549086</v>
      </c>
      <c r="AQ163" s="227">
        <f t="shared" si="151"/>
        <v>4.6031368572362901</v>
      </c>
      <c r="AR163" s="227">
        <f t="shared" si="151"/>
        <v>4.6031499740074686</v>
      </c>
      <c r="AS163" s="227">
        <f t="shared" si="151"/>
        <v>4.6028139205602638</v>
      </c>
      <c r="AT163" s="227">
        <f t="shared" si="151"/>
        <v>4.6117756260734115</v>
      </c>
      <c r="AU163" s="227">
        <f t="shared" si="145"/>
        <v>4.9584765167335529</v>
      </c>
      <c r="AX163" s="227"/>
    </row>
    <row r="164" spans="1:50" x14ac:dyDescent="0.2">
      <c r="A164" s="248" t="s">
        <v>234</v>
      </c>
      <c r="C164" s="130">
        <v>47266.186099999999</v>
      </c>
      <c r="D164" s="243" t="s">
        <v>314</v>
      </c>
      <c r="E164">
        <f t="shared" si="132"/>
        <v>17960.995931844143</v>
      </c>
      <c r="F164">
        <f t="shared" si="133"/>
        <v>17961</v>
      </c>
      <c r="G164">
        <f t="shared" ref="G164:G195" si="152">+C164-(C$7+F164*C$8)</f>
        <v>-1.7507599986856803E-3</v>
      </c>
      <c r="J164">
        <f>+G164</f>
        <v>-1.7507599986856803E-3</v>
      </c>
      <c r="P164">
        <f t="shared" si="134"/>
        <v>1.9967058326708986E-2</v>
      </c>
      <c r="Q164">
        <f t="shared" si="135"/>
        <v>-2.1306539694842589E-2</v>
      </c>
      <c r="R164">
        <f t="shared" si="136"/>
        <v>-1.3394813681336035E-3</v>
      </c>
      <c r="S164" s="2">
        <f t="shared" si="146"/>
        <v>32247.686099999999</v>
      </c>
      <c r="U164">
        <f t="shared" ref="U164:U195" si="153">+(R164-G164)^2</f>
        <v>1.6915011194879173E-7</v>
      </c>
      <c r="V164">
        <f>V$13</f>
        <v>1</v>
      </c>
      <c r="W164">
        <f t="shared" si="149"/>
        <v>1.6915011194879173E-7</v>
      </c>
      <c r="X164" s="243"/>
      <c r="Y164">
        <f>VLOOKUP(C164,'errors (2)'!C$21:E$370,3,FALSE)</f>
        <v>17960.995931844143</v>
      </c>
      <c r="Z164">
        <f t="shared" si="137"/>
        <v>17961</v>
      </c>
      <c r="AA164" s="227">
        <f t="shared" si="138"/>
        <v>-7.0131364515592376E-5</v>
      </c>
      <c r="AD164" s="227">
        <f t="shared" si="148"/>
        <v>-1.11482712290637E-2</v>
      </c>
      <c r="AF164" s="227">
        <f t="shared" si="150"/>
        <v>-1.680628634170088E-3</v>
      </c>
      <c r="AG164" s="227">
        <f t="shared" ref="AG164:AG195" si="154">+(G164-AA164)^2*V164</f>
        <v>2.8245126059924153E-6</v>
      </c>
      <c r="AH164">
        <f t="shared" si="139"/>
        <v>9.3975112303780195E-3</v>
      </c>
      <c r="AI164">
        <f t="shared" si="140"/>
        <v>0.83962956131998423</v>
      </c>
      <c r="AJ164">
        <f t="shared" si="141"/>
        <v>0.49781892658966514</v>
      </c>
      <c r="AK164">
        <f t="shared" si="142"/>
        <v>-0.31947835636990612</v>
      </c>
      <c r="AL164">
        <f t="shared" si="143"/>
        <v>-2.036023414158211</v>
      </c>
      <c r="AM164">
        <f t="shared" si="144"/>
        <v>-1.6208949483499382</v>
      </c>
      <c r="AN164" s="227">
        <f t="shared" si="151"/>
        <v>4.6036084185187178</v>
      </c>
      <c r="AO164" s="227">
        <f t="shared" si="151"/>
        <v>4.6036084177537298</v>
      </c>
      <c r="AP164" s="227">
        <f t="shared" si="151"/>
        <v>4.603608437465236</v>
      </c>
      <c r="AQ164" s="227">
        <f t="shared" si="151"/>
        <v>4.6036079295580974</v>
      </c>
      <c r="AR164" s="227">
        <f t="shared" si="151"/>
        <v>4.6036210175750236</v>
      </c>
      <c r="AS164" s="227">
        <f t="shared" si="151"/>
        <v>4.6032842577573092</v>
      </c>
      <c r="AT164" s="227">
        <f t="shared" si="151"/>
        <v>4.6123076760296504</v>
      </c>
      <c r="AU164" s="227">
        <f t="shared" si="145"/>
        <v>4.9589659071875465</v>
      </c>
      <c r="AX164" s="227"/>
    </row>
    <row r="165" spans="1:50" x14ac:dyDescent="0.2">
      <c r="A165" s="13" t="s">
        <v>58</v>
      </c>
      <c r="B165" s="5" t="s">
        <v>30</v>
      </c>
      <c r="C165" s="243">
        <v>47266.400000000001</v>
      </c>
      <c r="D165" s="243" t="s">
        <v>230</v>
      </c>
      <c r="E165">
        <f t="shared" si="132"/>
        <v>17961.492960869993</v>
      </c>
      <c r="F165">
        <f t="shared" si="133"/>
        <v>17961.5</v>
      </c>
      <c r="G165">
        <f t="shared" si="152"/>
        <v>-3.0293399977381341E-3</v>
      </c>
      <c r="I165">
        <f>+G165</f>
        <v>-3.0293399977381341E-3</v>
      </c>
      <c r="P165">
        <f t="shared" si="134"/>
        <v>1.9964406769667181E-2</v>
      </c>
      <c r="Q165">
        <f t="shared" si="135"/>
        <v>-2.130518455983961E-2</v>
      </c>
      <c r="R165">
        <f t="shared" si="136"/>
        <v>-1.3407777901724288E-3</v>
      </c>
      <c r="S165" s="2">
        <f t="shared" si="146"/>
        <v>32247.9</v>
      </c>
      <c r="U165">
        <f t="shared" si="153"/>
        <v>2.8512423288191678E-6</v>
      </c>
      <c r="V165">
        <f>V$12</f>
        <v>0.1</v>
      </c>
      <c r="W165">
        <f t="shared" si="149"/>
        <v>2.8512423288191678E-7</v>
      </c>
      <c r="X165" s="243"/>
      <c r="Y165">
        <f>VLOOKUP(C165,'errors (2)'!C$21:E$370,3,FALSE)</f>
        <v>17961.492960869993</v>
      </c>
      <c r="Z165">
        <f t="shared" si="137"/>
        <v>17961.5</v>
      </c>
      <c r="AA165" s="227">
        <f t="shared" si="138"/>
        <v>-7.1234412655697688E-5</v>
      </c>
      <c r="AD165" s="227">
        <f t="shared" si="148"/>
        <v>-1.2424753621129133E-2</v>
      </c>
      <c r="AF165" s="227">
        <f t="shared" si="150"/>
        <v>-2.9581055850824364E-3</v>
      </c>
      <c r="AG165" s="227">
        <f t="shared" si="154"/>
        <v>8.7503886524959048E-7</v>
      </c>
      <c r="AH165">
        <f t="shared" si="139"/>
        <v>9.3954136233909986E-3</v>
      </c>
      <c r="AI165">
        <f t="shared" si="140"/>
        <v>0.83963997016890546</v>
      </c>
      <c r="AJ165">
        <f t="shared" si="141"/>
        <v>0.49779066987927145</v>
      </c>
      <c r="AK165">
        <f t="shared" si="142"/>
        <v>-0.31948358114902847</v>
      </c>
      <c r="AL165">
        <f t="shared" si="143"/>
        <v>-2.03599083366066</v>
      </c>
      <c r="AM165">
        <f t="shared" si="144"/>
        <v>-1.6208358602836936</v>
      </c>
      <c r="AN165" s="227">
        <f t="shared" si="151"/>
        <v>4.6036446577561998</v>
      </c>
      <c r="AO165" s="227">
        <f t="shared" si="151"/>
        <v>4.6036446569921052</v>
      </c>
      <c r="AP165" s="227">
        <f t="shared" si="151"/>
        <v>4.6036446766871313</v>
      </c>
      <c r="AQ165" s="227">
        <f t="shared" si="151"/>
        <v>4.6036441690361736</v>
      </c>
      <c r="AR165" s="227">
        <f t="shared" si="151"/>
        <v>4.6036572547940242</v>
      </c>
      <c r="AS165" s="227">
        <f t="shared" si="151"/>
        <v>4.603320441589247</v>
      </c>
      <c r="AT165" s="227">
        <f t="shared" si="151"/>
        <v>4.6123486063884256</v>
      </c>
      <c r="AU165" s="227">
        <f t="shared" si="145"/>
        <v>4.9590035526070846</v>
      </c>
      <c r="AX165" s="227"/>
    </row>
    <row r="166" spans="1:50" x14ac:dyDescent="0.2">
      <c r="A166" s="248" t="s">
        <v>234</v>
      </c>
      <c r="C166" s="130">
        <v>47267.047899999998</v>
      </c>
      <c r="D166" s="243" t="s">
        <v>314</v>
      </c>
      <c r="E166">
        <f t="shared" si="132"/>
        <v>17962.998454585948</v>
      </c>
      <c r="F166">
        <f t="shared" si="133"/>
        <v>17963</v>
      </c>
      <c r="G166">
        <f t="shared" si="152"/>
        <v>-6.6508000600151718E-4</v>
      </c>
      <c r="J166">
        <f>+G166</f>
        <v>-6.6508000600151718E-4</v>
      </c>
      <c r="P166">
        <f t="shared" si="134"/>
        <v>1.9956451986186622E-2</v>
      </c>
      <c r="Q166">
        <f t="shared" si="135"/>
        <v>-2.1301118968978544E-2</v>
      </c>
      <c r="R166">
        <f t="shared" si="136"/>
        <v>-1.3446669827919221E-3</v>
      </c>
      <c r="S166" s="2">
        <f t="shared" si="146"/>
        <v>32248.547899999998</v>
      </c>
      <c r="U166">
        <f t="shared" si="153"/>
        <v>4.6183845902312234E-7</v>
      </c>
      <c r="V166">
        <f>V$13</f>
        <v>1</v>
      </c>
      <c r="W166">
        <f t="shared" si="149"/>
        <v>4.6183845902312234E-7</v>
      </c>
      <c r="X166" s="243"/>
      <c r="Y166">
        <f>VLOOKUP(C166,'errors (2)'!C$21:E$370,3,FALSE)</f>
        <v>17962.998454585948</v>
      </c>
      <c r="Z166">
        <f t="shared" si="137"/>
        <v>17963</v>
      </c>
      <c r="AA166" s="227">
        <f t="shared" si="138"/>
        <v>-7.4543662032130337E-5</v>
      </c>
      <c r="AD166" s="227">
        <f t="shared" si="148"/>
        <v>-1.0054200578376143E-2</v>
      </c>
      <c r="AF166" s="227">
        <f t="shared" si="150"/>
        <v>-5.9053634396938684E-4</v>
      </c>
      <c r="AG166" s="227">
        <f t="shared" si="154"/>
        <v>3.4873317354872996E-7</v>
      </c>
      <c r="AH166">
        <f t="shared" si="139"/>
        <v>9.3891205723746259E-3</v>
      </c>
      <c r="AI166">
        <f t="shared" si="140"/>
        <v>0.83967119928557898</v>
      </c>
      <c r="AJ166">
        <f t="shared" si="141"/>
        <v>0.4977058923737378</v>
      </c>
      <c r="AK166">
        <f t="shared" si="142"/>
        <v>-0.31949925422872721</v>
      </c>
      <c r="AL166">
        <f t="shared" si="143"/>
        <v>-2.0358930873209475</v>
      </c>
      <c r="AM166">
        <f t="shared" si="144"/>
        <v>-1.6206586060161461</v>
      </c>
      <c r="AN166" s="227">
        <f t="shared" si="151"/>
        <v>4.6037533781642948</v>
      </c>
      <c r="AO166" s="227">
        <f t="shared" si="151"/>
        <v>4.603753377402878</v>
      </c>
      <c r="AP166" s="227">
        <f t="shared" si="151"/>
        <v>4.6037533970484557</v>
      </c>
      <c r="AQ166" s="227">
        <f t="shared" si="151"/>
        <v>4.6037528901672715</v>
      </c>
      <c r="AR166" s="227">
        <f t="shared" si="151"/>
        <v>4.6037659691076032</v>
      </c>
      <c r="AS166" s="227">
        <f t="shared" si="151"/>
        <v>4.6034289965552055</v>
      </c>
      <c r="AT166" s="227">
        <f t="shared" si="151"/>
        <v>4.6124714004123613</v>
      </c>
      <c r="AU166" s="227">
        <f t="shared" si="145"/>
        <v>4.959116488865698</v>
      </c>
      <c r="AX166" s="227"/>
    </row>
    <row r="167" spans="1:50" x14ac:dyDescent="0.2">
      <c r="A167" s="13" t="s">
        <v>59</v>
      </c>
      <c r="B167" s="5"/>
      <c r="C167" s="243">
        <v>47617.37</v>
      </c>
      <c r="D167" s="267" t="s">
        <v>230</v>
      </c>
      <c r="E167">
        <f t="shared" si="132"/>
        <v>18777.024878591543</v>
      </c>
      <c r="F167">
        <f t="shared" si="133"/>
        <v>18777</v>
      </c>
      <c r="G167">
        <f t="shared" si="152"/>
        <v>1.0706680004659574E-2</v>
      </c>
      <c r="I167">
        <f>+G167</f>
        <v>1.0706680004659574E-2</v>
      </c>
      <c r="P167">
        <f t="shared" si="134"/>
        <v>1.5616596415640399E-2</v>
      </c>
      <c r="Q167">
        <f t="shared" si="135"/>
        <v>-1.9053734399154254E-2</v>
      </c>
      <c r="R167">
        <f t="shared" si="136"/>
        <v>-3.4371379835138553E-3</v>
      </c>
      <c r="S167" s="2">
        <f t="shared" si="146"/>
        <v>32598.870000000003</v>
      </c>
      <c r="U167">
        <f t="shared" si="153"/>
        <v>2.000475872825783E-4</v>
      </c>
      <c r="V167">
        <f>V$12</f>
        <v>0.1</v>
      </c>
      <c r="W167">
        <f t="shared" si="149"/>
        <v>2.0004758728257831E-5</v>
      </c>
      <c r="X167" s="243"/>
      <c r="Y167">
        <f>VLOOKUP(C167,'errors (2)'!C$21:E$370,3,FALSE)</f>
        <v>18777.024878591543</v>
      </c>
      <c r="Z167">
        <f t="shared" si="137"/>
        <v>18777</v>
      </c>
      <c r="AA167" s="227">
        <f t="shared" si="138"/>
        <v>-1.8926551459579836E-3</v>
      </c>
      <c r="AD167" s="227">
        <f t="shared" si="148"/>
        <v>4.7825615974062593E-3</v>
      </c>
      <c r="AF167" s="227">
        <f t="shared" si="150"/>
        <v>1.2599335150617558E-2</v>
      </c>
      <c r="AG167" s="227">
        <f t="shared" si="154"/>
        <v>1.5874324623758715E-5</v>
      </c>
      <c r="AH167">
        <f t="shared" si="139"/>
        <v>5.9241184072533152E-3</v>
      </c>
      <c r="AI167">
        <f t="shared" si="140"/>
        <v>0.85719803272597317</v>
      </c>
      <c r="AJ167">
        <f t="shared" si="141"/>
        <v>0.45003418404949991</v>
      </c>
      <c r="AK167">
        <f t="shared" si="142"/>
        <v>-0.32770824819327504</v>
      </c>
      <c r="AL167">
        <f t="shared" si="143"/>
        <v>-1.9817449177139865</v>
      </c>
      <c r="AM167">
        <f t="shared" si="144"/>
        <v>-1.5265785505834557</v>
      </c>
      <c r="AN167" s="227">
        <f t="shared" si="151"/>
        <v>4.6633623405475086</v>
      </c>
      <c r="AO167" s="227">
        <f t="shared" si="151"/>
        <v>4.6633623405245288</v>
      </c>
      <c r="AP167" s="227">
        <f t="shared" si="151"/>
        <v>4.6633623418362751</v>
      </c>
      <c r="AQ167" s="227">
        <f t="shared" si="151"/>
        <v>4.6633622669587673</v>
      </c>
      <c r="AR167" s="227">
        <f t="shared" si="151"/>
        <v>4.6633665413218228</v>
      </c>
      <c r="AS167" s="227">
        <f t="shared" si="151"/>
        <v>4.6631231335916201</v>
      </c>
      <c r="AT167" s="227">
        <f t="shared" si="151"/>
        <v>4.679756281751108</v>
      </c>
      <c r="AU167" s="227">
        <f t="shared" si="145"/>
        <v>5.0204032318735043</v>
      </c>
      <c r="AX167" s="227"/>
    </row>
    <row r="168" spans="1:50" x14ac:dyDescent="0.2">
      <c r="A168" s="13" t="s">
        <v>59</v>
      </c>
      <c r="B168" s="5"/>
      <c r="C168" s="243">
        <v>47617.375</v>
      </c>
      <c r="D168" s="267" t="s">
        <v>230</v>
      </c>
      <c r="E168">
        <f t="shared" si="132"/>
        <v>18777.036496848337</v>
      </c>
      <c r="F168">
        <f t="shared" si="133"/>
        <v>18777</v>
      </c>
      <c r="G168">
        <f t="shared" si="152"/>
        <v>1.570668000204023E-2</v>
      </c>
      <c r="I168">
        <f>+G168</f>
        <v>1.570668000204023E-2</v>
      </c>
      <c r="P168">
        <f t="shared" si="134"/>
        <v>1.5616596415640399E-2</v>
      </c>
      <c r="Q168">
        <f t="shared" si="135"/>
        <v>-1.9053734399154254E-2</v>
      </c>
      <c r="R168">
        <f t="shared" si="136"/>
        <v>-3.4371379835138553E-3</v>
      </c>
      <c r="S168" s="2">
        <f t="shared" si="146"/>
        <v>32598.875</v>
      </c>
      <c r="U168">
        <f t="shared" si="153"/>
        <v>3.6648576706402401E-4</v>
      </c>
      <c r="V168">
        <f>V$12</f>
        <v>0.1</v>
      </c>
      <c r="W168">
        <f t="shared" si="149"/>
        <v>3.6648576706402406E-5</v>
      </c>
      <c r="X168" s="243"/>
      <c r="Y168">
        <f>VLOOKUP(C168,'errors (2)'!C$21:E$370,3,FALSE)</f>
        <v>18777.036496848337</v>
      </c>
      <c r="Z168">
        <f t="shared" si="137"/>
        <v>18777</v>
      </c>
      <c r="AA168" s="227">
        <f t="shared" si="138"/>
        <v>-1.8926551459579836E-3</v>
      </c>
      <c r="AD168" s="227">
        <f t="shared" si="148"/>
        <v>9.7825615947869145E-3</v>
      </c>
      <c r="AF168" s="227">
        <f t="shared" si="150"/>
        <v>1.7599335147998212E-2</v>
      </c>
      <c r="AG168" s="227">
        <f t="shared" si="154"/>
        <v>3.0973659765156526E-5</v>
      </c>
      <c r="AH168">
        <f t="shared" si="139"/>
        <v>5.9241184072533152E-3</v>
      </c>
      <c r="AI168">
        <f t="shared" si="140"/>
        <v>0.85719803272597317</v>
      </c>
      <c r="AJ168">
        <f t="shared" si="141"/>
        <v>0.45003418404949991</v>
      </c>
      <c r="AK168">
        <f t="shared" si="142"/>
        <v>-0.32770824819327504</v>
      </c>
      <c r="AL168">
        <f t="shared" si="143"/>
        <v>-1.9817449177139865</v>
      </c>
      <c r="AM168">
        <f t="shared" si="144"/>
        <v>-1.5265785505834557</v>
      </c>
      <c r="AN168" s="227">
        <f t="shared" si="151"/>
        <v>4.6633623405475086</v>
      </c>
      <c r="AO168" s="227">
        <f t="shared" si="151"/>
        <v>4.6633623405245288</v>
      </c>
      <c r="AP168" s="227">
        <f t="shared" si="151"/>
        <v>4.6633623418362751</v>
      </c>
      <c r="AQ168" s="227">
        <f t="shared" si="151"/>
        <v>4.6633622669587673</v>
      </c>
      <c r="AR168" s="227">
        <f t="shared" si="151"/>
        <v>4.6633665413218228</v>
      </c>
      <c r="AS168" s="227">
        <f t="shared" si="151"/>
        <v>4.6631231335916201</v>
      </c>
      <c r="AT168" s="227">
        <f t="shared" si="151"/>
        <v>4.679756281751108</v>
      </c>
      <c r="AU168" s="227">
        <f t="shared" si="145"/>
        <v>5.0204032318735043</v>
      </c>
      <c r="AX168" s="227"/>
    </row>
    <row r="169" spans="1:50" x14ac:dyDescent="0.2">
      <c r="A169" s="13" t="s">
        <v>59</v>
      </c>
      <c r="B169" s="5" t="s">
        <v>30</v>
      </c>
      <c r="C169" s="243">
        <v>47640.377999999997</v>
      </c>
      <c r="D169" s="267" t="s">
        <v>230</v>
      </c>
      <c r="E169">
        <f t="shared" si="132"/>
        <v>18830.487449076008</v>
      </c>
      <c r="F169">
        <f t="shared" si="133"/>
        <v>18830.5</v>
      </c>
      <c r="G169">
        <f t="shared" si="152"/>
        <v>-5.4013800036045723E-3</v>
      </c>
      <c r="I169">
        <f>+G169</f>
        <v>-5.4013800036045723E-3</v>
      </c>
      <c r="P169">
        <f t="shared" si="134"/>
        <v>1.5329882466964508E-2</v>
      </c>
      <c r="Q169">
        <f t="shared" si="135"/>
        <v>-1.8903150252916605E-2</v>
      </c>
      <c r="R169">
        <f t="shared" si="136"/>
        <v>-3.5732677859520966E-3</v>
      </c>
      <c r="S169" s="2">
        <f t="shared" si="146"/>
        <v>32621.877999999997</v>
      </c>
      <c r="U169">
        <f t="shared" si="153"/>
        <v>3.3419942803302526E-6</v>
      </c>
      <c r="V169">
        <f>V$12</f>
        <v>0.1</v>
      </c>
      <c r="W169">
        <f t="shared" si="149"/>
        <v>3.3419942803302529E-7</v>
      </c>
      <c r="X169" s="243"/>
      <c r="Y169">
        <f>VLOOKUP(C169,'errors (2)'!C$21:E$370,3,FALSE)</f>
        <v>18830.487449076008</v>
      </c>
      <c r="Z169">
        <f t="shared" si="137"/>
        <v>18830.5</v>
      </c>
      <c r="AA169" s="227">
        <f t="shared" si="138"/>
        <v>-2.0136355692405685E-3</v>
      </c>
      <c r="AD169" s="227">
        <f t="shared" si="148"/>
        <v>-1.1094341064329973E-2</v>
      </c>
      <c r="AF169" s="227">
        <f t="shared" si="150"/>
        <v>-3.3877444343640038E-3</v>
      </c>
      <c r="AG169" s="227">
        <f t="shared" si="154"/>
        <v>1.1476812352564285E-6</v>
      </c>
      <c r="AH169">
        <f t="shared" si="139"/>
        <v>5.6929610607254011E-3</v>
      </c>
      <c r="AI169">
        <f t="shared" si="140"/>
        <v>0.85839135453587612</v>
      </c>
      <c r="AJ169">
        <f t="shared" si="141"/>
        <v>0.4467819558859763</v>
      </c>
      <c r="AK169">
        <f t="shared" si="142"/>
        <v>-0.32822566828487604</v>
      </c>
      <c r="AL169">
        <f t="shared" si="143"/>
        <v>-1.9781063789423334</v>
      </c>
      <c r="AM169">
        <f t="shared" si="144"/>
        <v>-1.5205363533545027</v>
      </c>
      <c r="AN169" s="227">
        <f t="shared" si="151"/>
        <v>4.6673238030774673</v>
      </c>
      <c r="AO169" s="227">
        <f t="shared" si="151"/>
        <v>4.6673238030623176</v>
      </c>
      <c r="AP169" s="227">
        <f t="shared" si="151"/>
        <v>4.6673238040030576</v>
      </c>
      <c r="AQ169" s="227">
        <f t="shared" si="151"/>
        <v>4.6673237455865779</v>
      </c>
      <c r="AR169" s="227">
        <f t="shared" si="151"/>
        <v>4.667327373175941</v>
      </c>
      <c r="AS169" s="227">
        <f t="shared" si="151"/>
        <v>4.6671026553554578</v>
      </c>
      <c r="AT169" s="227">
        <f t="shared" si="151"/>
        <v>4.6842236377912627</v>
      </c>
      <c r="AU169" s="227">
        <f t="shared" si="145"/>
        <v>5.024431291764067</v>
      </c>
      <c r="AX169" s="227"/>
    </row>
    <row r="170" spans="1:50" x14ac:dyDescent="0.2">
      <c r="A170" s="13" t="s">
        <v>59</v>
      </c>
      <c r="B170" s="5" t="s">
        <v>30</v>
      </c>
      <c r="C170" s="243">
        <v>47649.42</v>
      </c>
      <c r="D170" s="267" t="s">
        <v>230</v>
      </c>
      <c r="E170">
        <f t="shared" si="132"/>
        <v>18851.497904670618</v>
      </c>
      <c r="F170">
        <f t="shared" si="133"/>
        <v>18851.5</v>
      </c>
      <c r="G170">
        <f t="shared" si="152"/>
        <v>-9.0174000069964677E-4</v>
      </c>
      <c r="I170">
        <f>+G170</f>
        <v>-9.0174000069964677E-4</v>
      </c>
      <c r="P170">
        <f t="shared" si="134"/>
        <v>1.5217295377343336E-2</v>
      </c>
      <c r="Q170">
        <f t="shared" si="135"/>
        <v>-1.8843945535323706E-2</v>
      </c>
      <c r="R170">
        <f t="shared" si="136"/>
        <v>-3.6266501579803705E-3</v>
      </c>
      <c r="S170" s="2">
        <f t="shared" si="146"/>
        <v>32630.92</v>
      </c>
      <c r="U170">
        <f t="shared" si="153"/>
        <v>7.4251353652516583E-6</v>
      </c>
      <c r="V170">
        <f>V$12</f>
        <v>0.1</v>
      </c>
      <c r="W170">
        <f t="shared" si="149"/>
        <v>7.4251353652516589E-7</v>
      </c>
      <c r="X170" s="243"/>
      <c r="Y170">
        <f>VLOOKUP(C170,'errors (2)'!C$21:E$370,3,FALSE)</f>
        <v>18851.497904670618</v>
      </c>
      <c r="Z170">
        <f t="shared" si="137"/>
        <v>18851.5</v>
      </c>
      <c r="AA170" s="227">
        <f t="shared" si="138"/>
        <v>-2.0611706209237293E-3</v>
      </c>
      <c r="AD170" s="227">
        <f t="shared" si="148"/>
        <v>-6.5038537539095992E-3</v>
      </c>
      <c r="AF170" s="227">
        <f t="shared" si="150"/>
        <v>1.1594306202240825E-3</v>
      </c>
      <c r="AG170" s="227">
        <f t="shared" si="154"/>
        <v>1.3442793631132007E-7</v>
      </c>
      <c r="AH170">
        <f t="shared" si="139"/>
        <v>5.6021137532099525E-3</v>
      </c>
      <c r="AI170">
        <f t="shared" si="140"/>
        <v>0.85886118470297357</v>
      </c>
      <c r="AJ170">
        <f t="shared" si="141"/>
        <v>0.44550128015907098</v>
      </c>
      <c r="AK170">
        <f t="shared" si="142"/>
        <v>-0.32842797171950699</v>
      </c>
      <c r="AL170">
        <f t="shared" si="143"/>
        <v>-1.9766753959756627</v>
      </c>
      <c r="AM170">
        <f t="shared" si="144"/>
        <v>-1.518169198420068</v>
      </c>
      <c r="AN170" s="227">
        <f t="shared" si="151"/>
        <v>4.6688802777820033</v>
      </c>
      <c r="AO170" s="227">
        <f t="shared" si="151"/>
        <v>4.6688802777692944</v>
      </c>
      <c r="AP170" s="227">
        <f t="shared" si="151"/>
        <v>4.6688802785867294</v>
      </c>
      <c r="AQ170" s="227">
        <f t="shared" si="151"/>
        <v>4.6688802260123872</v>
      </c>
      <c r="AR170" s="227">
        <f t="shared" si="151"/>
        <v>4.6688836075248004</v>
      </c>
      <c r="AS170" s="227">
        <f t="shared" si="151"/>
        <v>4.6686666453082042</v>
      </c>
      <c r="AT170" s="227">
        <f t="shared" si="151"/>
        <v>4.6859786884092642</v>
      </c>
      <c r="AU170" s="227">
        <f t="shared" si="145"/>
        <v>5.026012399384661</v>
      </c>
      <c r="AX170" s="227"/>
    </row>
    <row r="171" spans="1:50" x14ac:dyDescent="0.2">
      <c r="A171" s="13" t="s">
        <v>59</v>
      </c>
      <c r="B171" s="5"/>
      <c r="C171" s="243">
        <v>47654.373</v>
      </c>
      <c r="D171" s="267" t="s">
        <v>230</v>
      </c>
      <c r="E171">
        <f t="shared" si="132"/>
        <v>18863.006949855324</v>
      </c>
      <c r="F171">
        <f t="shared" si="133"/>
        <v>18863</v>
      </c>
      <c r="G171">
        <f t="shared" si="152"/>
        <v>2.9909200020483695E-3</v>
      </c>
      <c r="I171">
        <f>+G171</f>
        <v>2.9909200020483695E-3</v>
      </c>
      <c r="P171">
        <f t="shared" si="134"/>
        <v>1.515562986044622E-2</v>
      </c>
      <c r="Q171">
        <f t="shared" si="135"/>
        <v>-1.8811500750186023E-2</v>
      </c>
      <c r="R171">
        <f t="shared" si="136"/>
        <v>-3.655870889739803E-3</v>
      </c>
      <c r="S171" s="2">
        <f t="shared" si="146"/>
        <v>32635.873</v>
      </c>
      <c r="U171">
        <f t="shared" si="153"/>
        <v>4.4179829159158208E-5</v>
      </c>
      <c r="V171">
        <f>V$12</f>
        <v>0.1</v>
      </c>
      <c r="W171">
        <f t="shared" si="149"/>
        <v>4.4179829159158212E-6</v>
      </c>
      <c r="X171" s="243"/>
      <c r="Y171">
        <f>VLOOKUP(C171,'errors (2)'!C$21:E$370,3,FALSE)</f>
        <v>18863.006949855324</v>
      </c>
      <c r="Z171">
        <f t="shared" si="137"/>
        <v>18863</v>
      </c>
      <c r="AA171" s="227">
        <f t="shared" si="138"/>
        <v>-2.0872129813993218E-3</v>
      </c>
      <c r="AD171" s="227">
        <f t="shared" si="148"/>
        <v>-2.5614171891218942E-3</v>
      </c>
      <c r="AF171" s="227">
        <f t="shared" si="150"/>
        <v>5.0781329834476913E-3</v>
      </c>
      <c r="AG171" s="227">
        <f t="shared" si="154"/>
        <v>2.5787434597579354E-6</v>
      </c>
      <c r="AH171">
        <f t="shared" si="139"/>
        <v>5.5523371911702637E-3</v>
      </c>
      <c r="AI171">
        <f t="shared" si="140"/>
        <v>0.85911881337651186</v>
      </c>
      <c r="AJ171">
        <f t="shared" si="141"/>
        <v>0.4447989761782003</v>
      </c>
      <c r="AK171">
        <f t="shared" si="142"/>
        <v>-0.3285385655395654</v>
      </c>
      <c r="AL171">
        <f t="shared" si="143"/>
        <v>-1.9758910983114102</v>
      </c>
      <c r="AM171">
        <f t="shared" si="144"/>
        <v>-1.5168739812086953</v>
      </c>
      <c r="AN171" s="227">
        <f t="shared" ref="AN171:AT180" si="155">$AU171+$AB$7*SIN(AO171)</f>
        <v>4.6697329940967824</v>
      </c>
      <c r="AO171" s="227">
        <f t="shared" si="155"/>
        <v>4.6697329940852743</v>
      </c>
      <c r="AP171" s="227">
        <f t="shared" si="155"/>
        <v>4.669732994840178</v>
      </c>
      <c r="AQ171" s="227">
        <f t="shared" si="155"/>
        <v>4.6697329453176772</v>
      </c>
      <c r="AR171" s="227">
        <f t="shared" si="155"/>
        <v>4.6697361941718176</v>
      </c>
      <c r="AS171" s="227">
        <f t="shared" si="155"/>
        <v>4.6695235791400442</v>
      </c>
      <c r="AT171" s="227">
        <f t="shared" si="155"/>
        <v>4.6869401477964168</v>
      </c>
      <c r="AU171" s="227">
        <f t="shared" si="145"/>
        <v>5.0268782440340347</v>
      </c>
      <c r="AX171" s="227"/>
    </row>
    <row r="172" spans="1:50" x14ac:dyDescent="0.2">
      <c r="A172" s="13" t="s">
        <v>60</v>
      </c>
      <c r="B172" s="5" t="s">
        <v>30</v>
      </c>
      <c r="C172" s="243">
        <v>47925.2716</v>
      </c>
      <c r="D172" s="243" t="s">
        <v>314</v>
      </c>
      <c r="E172">
        <f t="shared" si="132"/>
        <v>19492.480850092048</v>
      </c>
      <c r="F172">
        <f t="shared" si="133"/>
        <v>19492.5</v>
      </c>
      <c r="G172">
        <f t="shared" si="152"/>
        <v>-8.2412999981897883E-3</v>
      </c>
      <c r="J172">
        <f>+G172</f>
        <v>-8.2412999981897883E-3</v>
      </c>
      <c r="P172">
        <f t="shared" si="134"/>
        <v>1.1769477567637141E-2</v>
      </c>
      <c r="Q172">
        <f t="shared" si="135"/>
        <v>-1.7010503727773903E-2</v>
      </c>
      <c r="R172">
        <f t="shared" si="136"/>
        <v>-5.2410261601367625E-3</v>
      </c>
      <c r="S172" s="2">
        <f t="shared" si="146"/>
        <v>32906.7716</v>
      </c>
      <c r="U172">
        <f t="shared" si="153"/>
        <v>9.0016431033054338E-6</v>
      </c>
      <c r="V172">
        <f>V$13</f>
        <v>1</v>
      </c>
      <c r="W172">
        <f t="shared" si="149"/>
        <v>9.0016431033054338E-6</v>
      </c>
      <c r="X172" s="243"/>
      <c r="Y172">
        <f>VLOOKUP(C172,'errors (2)'!C$21:E$370,3,FALSE)</f>
        <v>19492.480850092048</v>
      </c>
      <c r="Z172">
        <f t="shared" si="137"/>
        <v>19492.5</v>
      </c>
      <c r="AA172" s="227">
        <f t="shared" si="138"/>
        <v>-3.5243426104992794E-3</v>
      </c>
      <c r="AD172" s="227">
        <f t="shared" si="148"/>
        <v>-1.1040491766911385E-2</v>
      </c>
      <c r="AF172" s="227">
        <f t="shared" si="150"/>
        <v>-4.716957387690509E-3</v>
      </c>
      <c r="AG172" s="227">
        <f t="shared" si="154"/>
        <v>2.2249686997288071E-5</v>
      </c>
      <c r="AH172">
        <f t="shared" si="139"/>
        <v>2.7991917687215963E-3</v>
      </c>
      <c r="AI172">
        <f t="shared" si="140"/>
        <v>0.87359454439497597</v>
      </c>
      <c r="AJ172">
        <f t="shared" si="141"/>
        <v>0.40527872182077235</v>
      </c>
      <c r="AK172">
        <f t="shared" si="142"/>
        <v>-0.33437517638802633</v>
      </c>
      <c r="AL172">
        <f t="shared" si="143"/>
        <v>-1.9322249923848587</v>
      </c>
      <c r="AM172">
        <f t="shared" si="144"/>
        <v>-1.4471046448454525</v>
      </c>
      <c r="AN172" s="227">
        <f t="shared" si="155"/>
        <v>4.7168069005166027</v>
      </c>
      <c r="AO172" s="227">
        <f t="shared" si="155"/>
        <v>4.7168069005166036</v>
      </c>
      <c r="AP172" s="227">
        <f t="shared" si="155"/>
        <v>4.716806900517132</v>
      </c>
      <c r="AQ172" s="227">
        <f t="shared" si="155"/>
        <v>4.7168069008516085</v>
      </c>
      <c r="AR172" s="227">
        <f t="shared" si="155"/>
        <v>4.7168071126385236</v>
      </c>
      <c r="AS172" s="227">
        <f t="shared" si="155"/>
        <v>4.7169392349423651</v>
      </c>
      <c r="AT172" s="227">
        <f t="shared" si="155"/>
        <v>4.7399563494339807</v>
      </c>
      <c r="AU172" s="227">
        <f t="shared" si="145"/>
        <v>5.0742738272323313</v>
      </c>
      <c r="AX172" s="227"/>
    </row>
    <row r="173" spans="1:50" x14ac:dyDescent="0.2">
      <c r="A173" s="13" t="s">
        <v>60</v>
      </c>
      <c r="B173" s="5" t="s">
        <v>30</v>
      </c>
      <c r="C173" s="243">
        <v>47925.272299999997</v>
      </c>
      <c r="D173" s="243" t="s">
        <v>314</v>
      </c>
      <c r="E173">
        <f t="shared" si="132"/>
        <v>19492.482476647991</v>
      </c>
      <c r="F173">
        <f t="shared" si="133"/>
        <v>19492.5</v>
      </c>
      <c r="G173">
        <f t="shared" si="152"/>
        <v>-7.5413000013213605E-3</v>
      </c>
      <c r="J173">
        <f>+G173</f>
        <v>-7.5413000013213605E-3</v>
      </c>
      <c r="P173">
        <f t="shared" si="134"/>
        <v>1.1769477567637141E-2</v>
      </c>
      <c r="Q173">
        <f t="shared" si="135"/>
        <v>-1.7010503727773903E-2</v>
      </c>
      <c r="R173">
        <f t="shared" si="136"/>
        <v>-5.2410261601367625E-3</v>
      </c>
      <c r="S173" s="2">
        <f t="shared" si="146"/>
        <v>32906.772299999997</v>
      </c>
      <c r="U173">
        <f t="shared" si="153"/>
        <v>5.2912597444381449E-6</v>
      </c>
      <c r="V173">
        <f>V$13</f>
        <v>1</v>
      </c>
      <c r="W173">
        <f t="shared" si="149"/>
        <v>5.2912597444381449E-6</v>
      </c>
      <c r="X173" s="243"/>
      <c r="Y173">
        <f>VLOOKUP(C173,'errors (2)'!C$21:E$370,3,FALSE)</f>
        <v>19492.482476647991</v>
      </c>
      <c r="Z173">
        <f t="shared" si="137"/>
        <v>19492.5</v>
      </c>
      <c r="AA173" s="227">
        <f t="shared" si="138"/>
        <v>-3.5243426104992794E-3</v>
      </c>
      <c r="AD173" s="227">
        <f t="shared" si="148"/>
        <v>-1.0340491770042957E-2</v>
      </c>
      <c r="AF173" s="227">
        <f t="shared" si="150"/>
        <v>-4.0169573908220811E-3</v>
      </c>
      <c r="AG173" s="227">
        <f t="shared" si="154"/>
        <v>1.6135946679680143E-5</v>
      </c>
      <c r="AH173">
        <f t="shared" si="139"/>
        <v>2.7991917687215963E-3</v>
      </c>
      <c r="AI173">
        <f t="shared" si="140"/>
        <v>0.87359454439497597</v>
      </c>
      <c r="AJ173">
        <f t="shared" si="141"/>
        <v>0.40527872182077235</v>
      </c>
      <c r="AK173">
        <f t="shared" si="142"/>
        <v>-0.33437517638802633</v>
      </c>
      <c r="AL173">
        <f t="shared" si="143"/>
        <v>-1.9322249923848587</v>
      </c>
      <c r="AM173">
        <f t="shared" si="144"/>
        <v>-1.4471046448454525</v>
      </c>
      <c r="AN173" s="227">
        <f t="shared" si="155"/>
        <v>4.7168069005166027</v>
      </c>
      <c r="AO173" s="227">
        <f t="shared" si="155"/>
        <v>4.7168069005166036</v>
      </c>
      <c r="AP173" s="227">
        <f t="shared" si="155"/>
        <v>4.716806900517132</v>
      </c>
      <c r="AQ173" s="227">
        <f t="shared" si="155"/>
        <v>4.7168069008516085</v>
      </c>
      <c r="AR173" s="227">
        <f t="shared" si="155"/>
        <v>4.7168071126385236</v>
      </c>
      <c r="AS173" s="227">
        <f t="shared" si="155"/>
        <v>4.7169392349423651</v>
      </c>
      <c r="AT173" s="227">
        <f t="shared" si="155"/>
        <v>4.7399563494339807</v>
      </c>
      <c r="AU173" s="227">
        <f t="shared" si="145"/>
        <v>5.0742738272323313</v>
      </c>
      <c r="AX173" s="227"/>
    </row>
    <row r="174" spans="1:50" x14ac:dyDescent="0.2">
      <c r="A174" s="13" t="s">
        <v>60</v>
      </c>
      <c r="B174" s="5" t="s">
        <v>30</v>
      </c>
      <c r="C174" s="243">
        <v>47928.285600000003</v>
      </c>
      <c r="D174" s="243" t="s">
        <v>314</v>
      </c>
      <c r="E174">
        <f t="shared" si="132"/>
        <v>19499.484335290257</v>
      </c>
      <c r="F174">
        <f t="shared" si="133"/>
        <v>19499.5</v>
      </c>
      <c r="G174">
        <f t="shared" si="152"/>
        <v>-6.7414200020721182E-3</v>
      </c>
      <c r="J174">
        <f>+G174</f>
        <v>-6.7414200020721182E-3</v>
      </c>
      <c r="P174">
        <f t="shared" si="134"/>
        <v>1.1731716045526287E-2</v>
      </c>
      <c r="Q174">
        <f t="shared" si="135"/>
        <v>-1.6990200733971287E-2</v>
      </c>
      <c r="R174">
        <f t="shared" si="136"/>
        <v>-5.2584846884449997E-3</v>
      </c>
      <c r="S174" s="2">
        <f t="shared" si="146"/>
        <v>32909.785600000003</v>
      </c>
      <c r="U174">
        <f t="shared" si="153"/>
        <v>2.1990971444023602E-6</v>
      </c>
      <c r="V174">
        <f>V$13</f>
        <v>1</v>
      </c>
      <c r="W174">
        <f t="shared" si="149"/>
        <v>2.1990971444023602E-6</v>
      </c>
      <c r="X174" s="243"/>
      <c r="Y174">
        <f>VLOOKUP(C174,'errors (2)'!C$21:E$370,3,FALSE)</f>
        <v>19499.484335290257</v>
      </c>
      <c r="Z174">
        <f t="shared" si="137"/>
        <v>19499.5</v>
      </c>
      <c r="AA174" s="227">
        <f t="shared" si="138"/>
        <v>-3.540445069194017E-3</v>
      </c>
      <c r="AD174" s="227">
        <f t="shared" si="148"/>
        <v>-9.5096895069422104E-3</v>
      </c>
      <c r="AF174" s="227">
        <f t="shared" si="150"/>
        <v>-3.2009749328781012E-3</v>
      </c>
      <c r="AG174" s="227">
        <f t="shared" si="154"/>
        <v>1.0246240520913965E-5</v>
      </c>
      <c r="AH174">
        <f t="shared" si="139"/>
        <v>2.7682695048700918E-3</v>
      </c>
      <c r="AI174">
        <f t="shared" si="140"/>
        <v>0.87375969546490639</v>
      </c>
      <c r="AJ174">
        <f t="shared" si="141"/>
        <v>0.40482718586662686</v>
      </c>
      <c r="AK174">
        <f t="shared" si="142"/>
        <v>-0.33443756263632263</v>
      </c>
      <c r="AL174">
        <f t="shared" si="143"/>
        <v>-1.9317311289850239</v>
      </c>
      <c r="AM174">
        <f t="shared" si="144"/>
        <v>-1.4463408834497498</v>
      </c>
      <c r="AN174" s="227">
        <f t="shared" si="155"/>
        <v>4.7173348199305289</v>
      </c>
      <c r="AO174" s="227">
        <f t="shared" si="155"/>
        <v>4.7173348199305298</v>
      </c>
      <c r="AP174" s="227">
        <f t="shared" si="155"/>
        <v>4.717334819931299</v>
      </c>
      <c r="AQ174" s="227">
        <f t="shared" si="155"/>
        <v>4.7173348203658723</v>
      </c>
      <c r="AR174" s="227">
        <f t="shared" si="155"/>
        <v>4.7173350661614464</v>
      </c>
      <c r="AS174" s="227">
        <f t="shared" si="155"/>
        <v>4.7174721845133663</v>
      </c>
      <c r="AT174" s="227">
        <f t="shared" si="155"/>
        <v>4.7405501323301324</v>
      </c>
      <c r="AU174" s="227">
        <f t="shared" si="145"/>
        <v>5.074800863105863</v>
      </c>
      <c r="AX174" s="227"/>
    </row>
    <row r="175" spans="1:50" x14ac:dyDescent="0.2">
      <c r="A175" s="13" t="s">
        <v>60</v>
      </c>
      <c r="B175" s="5" t="s">
        <v>30</v>
      </c>
      <c r="C175" s="243">
        <v>47928.286699999997</v>
      </c>
      <c r="D175" s="243" t="s">
        <v>314</v>
      </c>
      <c r="E175">
        <f t="shared" si="132"/>
        <v>19499.486891306737</v>
      </c>
      <c r="F175">
        <f t="shared" si="133"/>
        <v>19499.5</v>
      </c>
      <c r="G175">
        <f t="shared" si="152"/>
        <v>-5.6414200080325827E-3</v>
      </c>
      <c r="J175">
        <f>+G175</f>
        <v>-5.6414200080325827E-3</v>
      </c>
      <c r="P175">
        <f t="shared" si="134"/>
        <v>1.1731716045526287E-2</v>
      </c>
      <c r="Q175">
        <f t="shared" si="135"/>
        <v>-1.6990200733971287E-2</v>
      </c>
      <c r="R175">
        <f t="shared" si="136"/>
        <v>-5.2584846884449997E-3</v>
      </c>
      <c r="S175" s="2">
        <f t="shared" si="146"/>
        <v>32909.786699999997</v>
      </c>
      <c r="U175">
        <f t="shared" si="153"/>
        <v>1.4663945898764432E-7</v>
      </c>
      <c r="V175">
        <v>1</v>
      </c>
      <c r="W175">
        <f t="shared" si="149"/>
        <v>1.4663945898764432E-7</v>
      </c>
      <c r="X175" s="243"/>
      <c r="Y175">
        <f>VLOOKUP(C175,'errors (2)'!C$21:E$370,3,FALSE)</f>
        <v>19499.486891306737</v>
      </c>
      <c r="Z175">
        <f t="shared" si="137"/>
        <v>19499.5</v>
      </c>
      <c r="AA175" s="227">
        <f t="shared" si="138"/>
        <v>-3.540445069194017E-3</v>
      </c>
      <c r="AD175" s="227">
        <f t="shared" si="148"/>
        <v>-8.4096895129026749E-3</v>
      </c>
      <c r="AF175" s="227">
        <f t="shared" si="150"/>
        <v>-2.1009749388385657E-3</v>
      </c>
      <c r="AG175" s="227">
        <f t="shared" si="154"/>
        <v>4.4140956936277151E-6</v>
      </c>
      <c r="AH175">
        <f t="shared" si="139"/>
        <v>2.7682695048700918E-3</v>
      </c>
      <c r="AI175">
        <f t="shared" si="140"/>
        <v>0.87375969546490639</v>
      </c>
      <c r="AJ175">
        <f t="shared" si="141"/>
        <v>0.40482718586662686</v>
      </c>
      <c r="AK175">
        <f t="shared" si="142"/>
        <v>-0.33443756263632263</v>
      </c>
      <c r="AL175">
        <f t="shared" si="143"/>
        <v>-1.9317311289850239</v>
      </c>
      <c r="AM175">
        <f t="shared" si="144"/>
        <v>-1.4463408834497498</v>
      </c>
      <c r="AN175" s="227">
        <f t="shared" si="155"/>
        <v>4.7173348199305289</v>
      </c>
      <c r="AO175" s="227">
        <f t="shared" si="155"/>
        <v>4.7173348199305298</v>
      </c>
      <c r="AP175" s="227">
        <f t="shared" si="155"/>
        <v>4.717334819931299</v>
      </c>
      <c r="AQ175" s="227">
        <f t="shared" si="155"/>
        <v>4.7173348203658723</v>
      </c>
      <c r="AR175" s="227">
        <f t="shared" si="155"/>
        <v>4.7173350661614464</v>
      </c>
      <c r="AS175" s="227">
        <f t="shared" si="155"/>
        <v>4.7174721845133663</v>
      </c>
      <c r="AT175" s="227">
        <f t="shared" si="155"/>
        <v>4.7405501323301324</v>
      </c>
      <c r="AU175" s="227">
        <f t="shared" si="145"/>
        <v>5.074800863105863</v>
      </c>
      <c r="AX175" s="227"/>
    </row>
    <row r="176" spans="1:50" x14ac:dyDescent="0.2">
      <c r="A176" s="13" t="s">
        <v>62</v>
      </c>
      <c r="B176" s="5"/>
      <c r="C176" s="243">
        <v>47943.572</v>
      </c>
      <c r="D176" s="243" t="s">
        <v>230</v>
      </c>
      <c r="E176">
        <f t="shared" si="132"/>
        <v>19535.004599435499</v>
      </c>
      <c r="F176">
        <f t="shared" si="133"/>
        <v>19535</v>
      </c>
      <c r="G176">
        <f t="shared" si="152"/>
        <v>1.9793999963440001E-3</v>
      </c>
      <c r="I176">
        <f>+G176</f>
        <v>1.9793999963440001E-3</v>
      </c>
      <c r="P176">
        <f t="shared" si="134"/>
        <v>1.1540178121232765E-2</v>
      </c>
      <c r="Q176">
        <f t="shared" si="135"/>
        <v>-1.688714208299336E-2</v>
      </c>
      <c r="R176">
        <f t="shared" si="136"/>
        <v>-5.3469639617605945E-3</v>
      </c>
      <c r="S176" s="2">
        <f t="shared" si="146"/>
        <v>32925.072</v>
      </c>
      <c r="U176">
        <f t="shared" si="153"/>
        <v>5.3675608846614025E-5</v>
      </c>
      <c r="V176">
        <f>V$12</f>
        <v>0.1</v>
      </c>
      <c r="W176">
        <f t="shared" si="149"/>
        <v>5.3675608846614032E-6</v>
      </c>
      <c r="X176" s="243"/>
      <c r="Y176">
        <f>VLOOKUP(C176,'errors (2)'!C$21:E$370,3,FALSE)</f>
        <v>19535.004599435499</v>
      </c>
      <c r="Z176">
        <f t="shared" si="137"/>
        <v>19535</v>
      </c>
      <c r="AA176" s="227">
        <f t="shared" si="138"/>
        <v>-3.6221464178654052E-3</v>
      </c>
      <c r="AD176" s="227">
        <f t="shared" si="148"/>
        <v>-6.3194766208840569E-4</v>
      </c>
      <c r="AF176" s="227">
        <f t="shared" si="150"/>
        <v>5.6015464142094053E-3</v>
      </c>
      <c r="AG176" s="227">
        <f t="shared" si="154"/>
        <v>3.1377322230542247E-6</v>
      </c>
      <c r="AH176">
        <f t="shared" si="139"/>
        <v>2.6113476584324058E-3</v>
      </c>
      <c r="AI176">
        <f t="shared" si="140"/>
        <v>0.87459868409132602</v>
      </c>
      <c r="AJ176">
        <f t="shared" si="141"/>
        <v>0.40253310072653814</v>
      </c>
      <c r="AK176">
        <f t="shared" si="142"/>
        <v>-0.33475305489212548</v>
      </c>
      <c r="AL176">
        <f t="shared" si="143"/>
        <v>-1.9292236575266544</v>
      </c>
      <c r="AM176">
        <f t="shared" si="144"/>
        <v>-1.4424714699956545</v>
      </c>
      <c r="AN176" s="227">
        <f t="shared" si="155"/>
        <v>4.7200136634885439</v>
      </c>
      <c r="AO176" s="227">
        <f t="shared" si="155"/>
        <v>4.7200136634885528</v>
      </c>
      <c r="AP176" s="227">
        <f t="shared" si="155"/>
        <v>4.7200136634918852</v>
      </c>
      <c r="AQ176" s="227">
        <f t="shared" si="155"/>
        <v>4.7200136647146245</v>
      </c>
      <c r="AR176" s="227">
        <f t="shared" si="155"/>
        <v>4.720014113318924</v>
      </c>
      <c r="AS176" s="227">
        <f t="shared" si="155"/>
        <v>4.7201769556810014</v>
      </c>
      <c r="AT176" s="227">
        <f t="shared" si="155"/>
        <v>4.7435628888541226</v>
      </c>
      <c r="AU176" s="227">
        <f t="shared" si="145"/>
        <v>5.0774736878930584</v>
      </c>
      <c r="AX176" s="227"/>
    </row>
    <row r="177" spans="1:64" x14ac:dyDescent="0.2">
      <c r="A177" s="13" t="s">
        <v>62</v>
      </c>
      <c r="B177" s="5"/>
      <c r="C177" s="243">
        <v>48012.419000000002</v>
      </c>
      <c r="D177" s="243" t="s">
        <v>230</v>
      </c>
      <c r="E177">
        <f t="shared" si="132"/>
        <v>19694.98102459827</v>
      </c>
      <c r="F177">
        <f t="shared" si="133"/>
        <v>19695</v>
      </c>
      <c r="G177">
        <f t="shared" si="152"/>
        <v>-8.1662000011419877E-3</v>
      </c>
      <c r="I177">
        <f>+G177</f>
        <v>-8.1662000011419877E-3</v>
      </c>
      <c r="P177">
        <f t="shared" si="134"/>
        <v>1.0676244524334088E-2</v>
      </c>
      <c r="Q177">
        <f t="shared" si="135"/>
        <v>-1.6420714570483053E-2</v>
      </c>
      <c r="R177">
        <f t="shared" si="136"/>
        <v>-5.7444700461489646E-3</v>
      </c>
      <c r="S177" s="2">
        <f t="shared" si="146"/>
        <v>32993.919000000002</v>
      </c>
      <c r="U177">
        <f t="shared" si="153"/>
        <v>5.8647759749105101E-6</v>
      </c>
      <c r="V177">
        <f>V$12</f>
        <v>0.1</v>
      </c>
      <c r="W177">
        <f t="shared" si="149"/>
        <v>5.8647759749105101E-7</v>
      </c>
      <c r="X177" s="243"/>
      <c r="Y177">
        <f>VLOOKUP(C177,'errors (2)'!C$21:E$370,3,FALSE)</f>
        <v>19694.98102459827</v>
      </c>
      <c r="Z177">
        <f t="shared" si="137"/>
        <v>19695</v>
      </c>
      <c r="AA177" s="227">
        <f t="shared" si="138"/>
        <v>-3.99116868861528E-3</v>
      </c>
      <c r="AD177" s="227">
        <f t="shared" si="148"/>
        <v>-1.006819905943181E-2</v>
      </c>
      <c r="AF177" s="227">
        <f t="shared" si="150"/>
        <v>-4.1750313125267077E-3</v>
      </c>
      <c r="AG177" s="227">
        <f t="shared" si="154"/>
        <v>1.7430886460578483E-6</v>
      </c>
      <c r="AH177">
        <f t="shared" si="139"/>
        <v>1.9019990582898217E-3</v>
      </c>
      <c r="AI177">
        <f t="shared" si="140"/>
        <v>0.87840995699723234</v>
      </c>
      <c r="AJ177">
        <f t="shared" si="141"/>
        <v>0.39210706328317307</v>
      </c>
      <c r="AK177">
        <f t="shared" si="142"/>
        <v>-0.3361561530506656</v>
      </c>
      <c r="AL177">
        <f t="shared" si="143"/>
        <v>-1.9178622635743845</v>
      </c>
      <c r="AM177">
        <f t="shared" si="144"/>
        <v>-1.4251128647276903</v>
      </c>
      <c r="AN177" s="227">
        <f t="shared" si="155"/>
        <v>4.7321193842419191</v>
      </c>
      <c r="AO177" s="227">
        <f t="shared" si="155"/>
        <v>4.7321193842426341</v>
      </c>
      <c r="AP177" s="227">
        <f t="shared" si="155"/>
        <v>4.7321193843439699</v>
      </c>
      <c r="AQ177" s="227">
        <f t="shared" si="155"/>
        <v>4.7321193987126069</v>
      </c>
      <c r="AR177" s="227">
        <f t="shared" si="155"/>
        <v>4.7321214359654258</v>
      </c>
      <c r="AS177" s="227">
        <f t="shared" si="155"/>
        <v>4.7324081890506156</v>
      </c>
      <c r="AT177" s="227">
        <f t="shared" si="155"/>
        <v>4.7571710782305763</v>
      </c>
      <c r="AU177" s="227">
        <f t="shared" si="145"/>
        <v>5.0895202221452074</v>
      </c>
      <c r="AX177" s="227"/>
    </row>
    <row r="178" spans="1:64" x14ac:dyDescent="0.2">
      <c r="A178" s="13" t="s">
        <v>60</v>
      </c>
      <c r="B178" s="5"/>
      <c r="C178" s="243">
        <v>48310.227800000001</v>
      </c>
      <c r="D178" s="243" t="s">
        <v>314</v>
      </c>
      <c r="E178">
        <f t="shared" si="132"/>
        <v>20386.984847655374</v>
      </c>
      <c r="F178">
        <f t="shared" si="133"/>
        <v>20387</v>
      </c>
      <c r="G178">
        <f t="shared" si="152"/>
        <v>-6.520920003822539E-3</v>
      </c>
      <c r="J178">
        <f t="shared" ref="J178:J189" si="156">+G178</f>
        <v>-6.520920003822539E-3</v>
      </c>
      <c r="P178">
        <f t="shared" si="134"/>
        <v>6.9289837144380457E-3</v>
      </c>
      <c r="Q178">
        <f t="shared" si="135"/>
        <v>-1.4366890436125098E-2</v>
      </c>
      <c r="R178">
        <f t="shared" si="136"/>
        <v>-7.4379067216870523E-3</v>
      </c>
      <c r="S178" s="2">
        <f t="shared" si="146"/>
        <v>33291.727800000001</v>
      </c>
      <c r="U178">
        <f t="shared" si="153"/>
        <v>8.4086464073993254E-7</v>
      </c>
      <c r="V178">
        <v>1</v>
      </c>
      <c r="W178">
        <f t="shared" si="149"/>
        <v>8.4086464073993254E-7</v>
      </c>
      <c r="X178" s="243"/>
      <c r="Y178">
        <f>VLOOKUP(C178,'errors (2)'!C$21:E$370,3,FALSE)</f>
        <v>20386.984847655374</v>
      </c>
      <c r="Z178">
        <f t="shared" si="137"/>
        <v>20387</v>
      </c>
      <c r="AA178" s="227">
        <f t="shared" si="138"/>
        <v>-5.6007693641372831E-3</v>
      </c>
      <c r="AD178" s="227">
        <f t="shared" si="148"/>
        <v>-5.3168215169460426E-3</v>
      </c>
      <c r="AF178" s="227">
        <f t="shared" si="150"/>
        <v>-9.2015063968525594E-4</v>
      </c>
      <c r="AG178" s="227">
        <f t="shared" si="154"/>
        <v>8.4667719971318571E-7</v>
      </c>
      <c r="AH178">
        <f t="shared" si="139"/>
        <v>-1.204098486876496E-3</v>
      </c>
      <c r="AI178">
        <f t="shared" si="140"/>
        <v>0.89546799688161383</v>
      </c>
      <c r="AJ178">
        <f t="shared" si="141"/>
        <v>0.34535119399565173</v>
      </c>
      <c r="AK178">
        <f t="shared" si="142"/>
        <v>-0.341845225380281</v>
      </c>
      <c r="AL178">
        <f t="shared" si="143"/>
        <v>-1.8675542771848277</v>
      </c>
      <c r="AM178">
        <f t="shared" si="144"/>
        <v>-1.351495893709044</v>
      </c>
      <c r="AN178" s="227">
        <f t="shared" si="155"/>
        <v>4.7850954879158873</v>
      </c>
      <c r="AO178" s="227">
        <f t="shared" si="155"/>
        <v>4.7850954883592456</v>
      </c>
      <c r="AP178" s="227">
        <f t="shared" si="155"/>
        <v>4.7850955054328139</v>
      </c>
      <c r="AQ178" s="227">
        <f t="shared" si="155"/>
        <v>4.7850961629264317</v>
      </c>
      <c r="AR178" s="227">
        <f t="shared" si="155"/>
        <v>4.7851214781262552</v>
      </c>
      <c r="AS178" s="227">
        <f t="shared" si="155"/>
        <v>4.7860895778858028</v>
      </c>
      <c r="AT178" s="227">
        <f t="shared" si="155"/>
        <v>4.8165788427885898</v>
      </c>
      <c r="AU178" s="227">
        <f t="shared" si="145"/>
        <v>5.1416214827857498</v>
      </c>
      <c r="AX178" s="227"/>
    </row>
    <row r="179" spans="1:64" x14ac:dyDescent="0.2">
      <c r="A179" s="13" t="s">
        <v>60</v>
      </c>
      <c r="B179" s="5"/>
      <c r="C179" s="243">
        <v>48310.2284</v>
      </c>
      <c r="D179" s="243" t="s">
        <v>314</v>
      </c>
      <c r="E179">
        <f t="shared" si="132"/>
        <v>20386.986241846189</v>
      </c>
      <c r="F179">
        <f t="shared" si="133"/>
        <v>20387</v>
      </c>
      <c r="G179">
        <f t="shared" si="152"/>
        <v>-5.9209200044278987E-3</v>
      </c>
      <c r="J179">
        <f t="shared" si="156"/>
        <v>-5.9209200044278987E-3</v>
      </c>
      <c r="P179">
        <f t="shared" si="134"/>
        <v>6.9289837144380457E-3</v>
      </c>
      <c r="Q179">
        <f t="shared" si="135"/>
        <v>-1.4366890436125098E-2</v>
      </c>
      <c r="R179">
        <f t="shared" si="136"/>
        <v>-7.4379067216870523E-3</v>
      </c>
      <c r="S179" s="2">
        <f t="shared" si="146"/>
        <v>33291.7284</v>
      </c>
      <c r="U179">
        <f t="shared" si="153"/>
        <v>2.3012487003407035E-6</v>
      </c>
      <c r="V179">
        <v>1</v>
      </c>
      <c r="W179">
        <f t="shared" si="149"/>
        <v>2.3012487003407035E-6</v>
      </c>
      <c r="X179" s="243"/>
      <c r="Y179">
        <f>VLOOKUP(C179,'errors (2)'!C$21:E$370,3,FALSE)</f>
        <v>20386.986241846189</v>
      </c>
      <c r="Z179">
        <f t="shared" si="137"/>
        <v>20387</v>
      </c>
      <c r="AA179" s="227">
        <f t="shared" si="138"/>
        <v>-5.6007693641372831E-3</v>
      </c>
      <c r="AD179" s="227">
        <f t="shared" si="148"/>
        <v>-4.7168215175514023E-3</v>
      </c>
      <c r="AF179" s="227">
        <f t="shared" si="150"/>
        <v>-3.2015064029061562E-4</v>
      </c>
      <c r="AG179" s="227">
        <f t="shared" si="154"/>
        <v>1.0249643247849115E-7</v>
      </c>
      <c r="AH179">
        <f t="shared" si="139"/>
        <v>-1.204098486876496E-3</v>
      </c>
      <c r="AI179">
        <f t="shared" si="140"/>
        <v>0.89546799688161383</v>
      </c>
      <c r="AJ179">
        <f t="shared" si="141"/>
        <v>0.34535119399565173</v>
      </c>
      <c r="AK179">
        <f t="shared" si="142"/>
        <v>-0.341845225380281</v>
      </c>
      <c r="AL179">
        <f t="shared" si="143"/>
        <v>-1.8675542771848277</v>
      </c>
      <c r="AM179">
        <f t="shared" si="144"/>
        <v>-1.351495893709044</v>
      </c>
      <c r="AN179" s="227">
        <f t="shared" si="155"/>
        <v>4.7850954879158873</v>
      </c>
      <c r="AO179" s="227">
        <f t="shared" si="155"/>
        <v>4.7850954883592456</v>
      </c>
      <c r="AP179" s="227">
        <f t="shared" si="155"/>
        <v>4.7850955054328139</v>
      </c>
      <c r="AQ179" s="227">
        <f t="shared" si="155"/>
        <v>4.7850961629264317</v>
      </c>
      <c r="AR179" s="227">
        <f t="shared" si="155"/>
        <v>4.7851214781262552</v>
      </c>
      <c r="AS179" s="227">
        <f t="shared" si="155"/>
        <v>4.7860895778858028</v>
      </c>
      <c r="AT179" s="227">
        <f t="shared" si="155"/>
        <v>4.8165788427885898</v>
      </c>
      <c r="AU179" s="227">
        <f t="shared" si="145"/>
        <v>5.1416214827857498</v>
      </c>
      <c r="AX179" s="227"/>
      <c r="AY179" s="227"/>
      <c r="AZ179" s="227"/>
      <c r="BA179" s="227"/>
      <c r="BB179" s="227"/>
      <c r="BC179" s="227"/>
      <c r="BD179" s="227"/>
      <c r="BE179" s="227"/>
      <c r="BF179" s="227"/>
      <c r="BG179" s="227"/>
      <c r="BH179" s="227"/>
      <c r="BI179" s="227"/>
      <c r="BJ179" s="227"/>
      <c r="BK179" s="227"/>
      <c r="BL179" s="227"/>
    </row>
    <row r="180" spans="1:64" x14ac:dyDescent="0.2">
      <c r="A180" s="13" t="s">
        <v>60</v>
      </c>
      <c r="B180" s="5" t="s">
        <v>30</v>
      </c>
      <c r="C180" s="243">
        <v>48311.303099999997</v>
      </c>
      <c r="D180" s="243" t="s">
        <v>314</v>
      </c>
      <c r="E180">
        <f t="shared" si="132"/>
        <v>20389.483469962477</v>
      </c>
      <c r="F180">
        <f t="shared" si="133"/>
        <v>20389.5</v>
      </c>
      <c r="G180">
        <f t="shared" si="152"/>
        <v>-7.1138200073619373E-3</v>
      </c>
      <c r="J180">
        <f t="shared" si="156"/>
        <v>-7.1138200073619373E-3</v>
      </c>
      <c r="P180">
        <f t="shared" si="134"/>
        <v>6.9154192940322603E-3</v>
      </c>
      <c r="Q180">
        <f t="shared" si="135"/>
        <v>-1.4359362989340103E-2</v>
      </c>
      <c r="R180">
        <f t="shared" si="136"/>
        <v>-7.4439436953078432E-3</v>
      </c>
      <c r="S180" s="2">
        <f t="shared" si="146"/>
        <v>33292.803099999997</v>
      </c>
      <c r="U180">
        <f t="shared" si="153"/>
        <v>1.0898164934300582E-7</v>
      </c>
      <c r="V180">
        <v>1</v>
      </c>
      <c r="W180">
        <f t="shared" si="149"/>
        <v>1.0898164934300582E-7</v>
      </c>
      <c r="X180" s="243"/>
      <c r="Y180">
        <f>VLOOKUP(C180,'errors (2)'!C$21:E$370,3,FALSE)</f>
        <v>20389.483469962477</v>
      </c>
      <c r="Z180">
        <f t="shared" si="137"/>
        <v>20389.5</v>
      </c>
      <c r="AA180" s="227">
        <f t="shared" si="138"/>
        <v>-5.6066204205291051E-3</v>
      </c>
      <c r="AD180" s="227">
        <f t="shared" si="148"/>
        <v>-5.8983916436065069E-3</v>
      </c>
      <c r="AF180" s="227">
        <f t="shared" si="150"/>
        <v>-1.5071995868328322E-3</v>
      </c>
      <c r="AG180" s="227">
        <f t="shared" si="154"/>
        <v>2.2716505945490602E-6</v>
      </c>
      <c r="AH180">
        <f t="shared" si="139"/>
        <v>-1.2154283637554305E-3</v>
      </c>
      <c r="AI180">
        <f t="shared" si="140"/>
        <v>0.89553134293635162</v>
      </c>
      <c r="AJ180">
        <f t="shared" si="141"/>
        <v>0.34517728798984398</v>
      </c>
      <c r="AK180">
        <f t="shared" si="142"/>
        <v>-0.34186458939550207</v>
      </c>
      <c r="AL180">
        <f t="shared" si="143"/>
        <v>-1.8673689761896175</v>
      </c>
      <c r="AM180">
        <f t="shared" si="144"/>
        <v>-1.351234046051897</v>
      </c>
      <c r="AN180" s="227">
        <f t="shared" si="155"/>
        <v>4.7852887399497543</v>
      </c>
      <c r="AO180" s="227">
        <f t="shared" si="155"/>
        <v>4.7852887403991691</v>
      </c>
      <c r="AP180" s="227">
        <f t="shared" si="155"/>
        <v>4.7852887576601582</v>
      </c>
      <c r="AQ180" s="227">
        <f t="shared" si="155"/>
        <v>4.7852894206122327</v>
      </c>
      <c r="AR180" s="227">
        <f t="shared" si="155"/>
        <v>4.7853148784157931</v>
      </c>
      <c r="AS180" s="227">
        <f t="shared" si="155"/>
        <v>4.7862858523718774</v>
      </c>
      <c r="AT180" s="227">
        <f t="shared" si="155"/>
        <v>4.8167950781053879</v>
      </c>
      <c r="AU180" s="227">
        <f t="shared" si="145"/>
        <v>5.1418097098834403</v>
      </c>
      <c r="AX180" s="227"/>
      <c r="AY180" s="227"/>
      <c r="AZ180" s="227"/>
      <c r="BA180" s="227"/>
      <c r="BB180" s="227"/>
      <c r="BC180" s="227"/>
      <c r="BD180" s="227"/>
      <c r="BE180" s="227"/>
      <c r="BF180" s="227"/>
      <c r="BG180" s="227"/>
      <c r="BH180" s="227"/>
      <c r="BI180" s="227"/>
      <c r="BJ180" s="227"/>
      <c r="BK180" s="227"/>
      <c r="BL180" s="227"/>
    </row>
    <row r="181" spans="1:64" x14ac:dyDescent="0.2">
      <c r="A181" s="13" t="s">
        <v>60</v>
      </c>
      <c r="B181" s="5" t="s">
        <v>30</v>
      </c>
      <c r="C181" s="243">
        <v>48311.3033</v>
      </c>
      <c r="D181" s="243" t="s">
        <v>314</v>
      </c>
      <c r="E181">
        <f t="shared" si="132"/>
        <v>20389.483934692755</v>
      </c>
      <c r="F181">
        <f t="shared" si="133"/>
        <v>20389.5</v>
      </c>
      <c r="G181">
        <f t="shared" si="152"/>
        <v>-6.9138200051384047E-3</v>
      </c>
      <c r="J181">
        <f t="shared" si="156"/>
        <v>-6.9138200051384047E-3</v>
      </c>
      <c r="P181">
        <f t="shared" si="134"/>
        <v>6.9154192940322603E-3</v>
      </c>
      <c r="Q181">
        <f t="shared" si="135"/>
        <v>-1.4359362989340103E-2</v>
      </c>
      <c r="R181">
        <f t="shared" si="136"/>
        <v>-7.4439436953078432E-3</v>
      </c>
      <c r="S181" s="2">
        <f t="shared" si="146"/>
        <v>33292.8033</v>
      </c>
      <c r="U181">
        <f t="shared" si="153"/>
        <v>2.8103112687886283E-7</v>
      </c>
      <c r="V181">
        <v>1</v>
      </c>
      <c r="W181">
        <f t="shared" si="149"/>
        <v>2.8103112687886283E-7</v>
      </c>
      <c r="X181" s="243"/>
      <c r="Y181">
        <f>VLOOKUP(C181,'errors (2)'!C$21:E$370,3,FALSE)</f>
        <v>20389.483934692755</v>
      </c>
      <c r="Z181">
        <f t="shared" si="137"/>
        <v>20389.5</v>
      </c>
      <c r="AA181" s="227">
        <f t="shared" si="138"/>
        <v>-5.6066204205291051E-3</v>
      </c>
      <c r="AD181" s="227">
        <f t="shared" si="148"/>
        <v>-5.6983916413829742E-3</v>
      </c>
      <c r="AF181" s="227">
        <f t="shared" si="150"/>
        <v>-1.3071995846092995E-3</v>
      </c>
      <c r="AG181" s="227">
        <f t="shared" si="154"/>
        <v>1.7087707540027254E-6</v>
      </c>
      <c r="AH181">
        <f t="shared" si="139"/>
        <v>-1.2154283637554305E-3</v>
      </c>
      <c r="AI181">
        <f t="shared" si="140"/>
        <v>0.89553134293635162</v>
      </c>
      <c r="AJ181">
        <f t="shared" si="141"/>
        <v>0.34517728798984398</v>
      </c>
      <c r="AK181">
        <f t="shared" si="142"/>
        <v>-0.34186458939550207</v>
      </c>
      <c r="AL181">
        <f t="shared" si="143"/>
        <v>-1.8673689761896175</v>
      </c>
      <c r="AM181">
        <f t="shared" si="144"/>
        <v>-1.351234046051897</v>
      </c>
      <c r="AN181" s="227">
        <f t="shared" ref="AN181:AT190" si="157">$AU181+$AB$7*SIN(AO181)</f>
        <v>4.7852887399497543</v>
      </c>
      <c r="AO181" s="227">
        <f t="shared" si="157"/>
        <v>4.7852887403991691</v>
      </c>
      <c r="AP181" s="227">
        <f t="shared" si="157"/>
        <v>4.7852887576601582</v>
      </c>
      <c r="AQ181" s="227">
        <f t="shared" si="157"/>
        <v>4.7852894206122327</v>
      </c>
      <c r="AR181" s="227">
        <f t="shared" si="157"/>
        <v>4.7853148784157931</v>
      </c>
      <c r="AS181" s="227">
        <f t="shared" si="157"/>
        <v>4.7862858523718774</v>
      </c>
      <c r="AT181" s="227">
        <f t="shared" si="157"/>
        <v>4.8167950781053879</v>
      </c>
      <c r="AU181" s="227">
        <f t="shared" si="145"/>
        <v>5.1418097098834403</v>
      </c>
      <c r="AX181" s="227"/>
      <c r="AY181" s="227"/>
      <c r="AZ181" s="227"/>
      <c r="BA181" s="227"/>
      <c r="BB181" s="227"/>
      <c r="BC181" s="227"/>
      <c r="BD181" s="227"/>
      <c r="BE181" s="227"/>
      <c r="BF181" s="227"/>
      <c r="BG181" s="227"/>
      <c r="BH181" s="227"/>
      <c r="BI181" s="227"/>
      <c r="BJ181" s="227"/>
      <c r="BK181" s="227"/>
      <c r="BL181" s="227"/>
    </row>
    <row r="182" spans="1:64" x14ac:dyDescent="0.2">
      <c r="A182" s="13" t="s">
        <v>64</v>
      </c>
      <c r="B182" s="5" t="s">
        <v>30</v>
      </c>
      <c r="C182" s="243">
        <v>48621.589699999997</v>
      </c>
      <c r="D182" s="267" t="s">
        <v>314</v>
      </c>
      <c r="E182">
        <f t="shared" si="132"/>
        <v>21110.48134995592</v>
      </c>
      <c r="F182">
        <f t="shared" si="133"/>
        <v>21110.5</v>
      </c>
      <c r="G182">
        <f t="shared" si="152"/>
        <v>-8.0261800030712038E-3</v>
      </c>
      <c r="J182">
        <f t="shared" si="156"/>
        <v>-8.0261800030712038E-3</v>
      </c>
      <c r="P182">
        <f t="shared" si="134"/>
        <v>2.9979453778336664E-3</v>
      </c>
      <c r="Q182">
        <f t="shared" si="135"/>
        <v>-1.2156131155473607E-2</v>
      </c>
      <c r="R182">
        <f t="shared" si="136"/>
        <v>-9.1581857776399413E-3</v>
      </c>
      <c r="S182" s="2">
        <f t="shared" si="146"/>
        <v>33603.089699999997</v>
      </c>
      <c r="U182">
        <f t="shared" si="153"/>
        <v>1.2814370736569673E-6</v>
      </c>
      <c r="V182">
        <v>1</v>
      </c>
      <c r="W182">
        <f t="shared" si="149"/>
        <v>1.2814370736569673E-6</v>
      </c>
      <c r="X182" s="243"/>
      <c r="Y182">
        <f>VLOOKUP(C182,'errors (2)'!C$21:E$370,3,FALSE)</f>
        <v>21110.48134995592</v>
      </c>
      <c r="Z182">
        <f t="shared" si="137"/>
        <v>21110.5</v>
      </c>
      <c r="AA182" s="227">
        <f t="shared" si="138"/>
        <v>-7.3027247987382318E-3</v>
      </c>
      <c r="AD182" s="227">
        <f t="shared" si="148"/>
        <v>-3.5128030382716342E-3</v>
      </c>
      <c r="AF182" s="227">
        <f t="shared" si="150"/>
        <v>-7.23455204332972E-4</v>
      </c>
      <c r="AG182" s="227">
        <f t="shared" si="154"/>
        <v>5.233874326764623E-7</v>
      </c>
      <c r="AH182">
        <f t="shared" si="139"/>
        <v>-4.5133769647995696E-3</v>
      </c>
      <c r="AI182">
        <f t="shared" si="140"/>
        <v>0.91433095438806389</v>
      </c>
      <c r="AJ182">
        <f t="shared" si="141"/>
        <v>0.29347892498160433</v>
      </c>
      <c r="AK182">
        <f t="shared" si="142"/>
        <v>-0.34705318384244427</v>
      </c>
      <c r="AL182">
        <f t="shared" si="143"/>
        <v>-1.8128052886987298</v>
      </c>
      <c r="AM182">
        <f t="shared" si="144"/>
        <v>-1.2768632633556807</v>
      </c>
      <c r="AN182" s="227">
        <f t="shared" si="157"/>
        <v>4.8416041009249797</v>
      </c>
      <c r="AO182" s="227">
        <f t="shared" si="157"/>
        <v>4.8416041096162523</v>
      </c>
      <c r="AP182" s="227">
        <f t="shared" si="157"/>
        <v>4.8416042983018555</v>
      </c>
      <c r="AQ182" s="227">
        <f t="shared" si="157"/>
        <v>4.8416083945572659</v>
      </c>
      <c r="AR182" s="227">
        <f t="shared" si="157"/>
        <v>4.8416972900863415</v>
      </c>
      <c r="AS182" s="227">
        <f t="shared" si="157"/>
        <v>4.8436117194587327</v>
      </c>
      <c r="AT182" s="227">
        <f t="shared" si="157"/>
        <v>4.8796338000994863</v>
      </c>
      <c r="AU182" s="227">
        <f t="shared" si="145"/>
        <v>5.1960944048571847</v>
      </c>
      <c r="AX182" s="227"/>
      <c r="AY182" s="227"/>
      <c r="AZ182" s="227"/>
      <c r="BA182" s="227"/>
      <c r="BB182" s="227"/>
      <c r="BC182" s="227"/>
      <c r="BD182" s="227"/>
      <c r="BE182" s="227"/>
      <c r="BF182" s="227"/>
      <c r="BG182" s="227"/>
      <c r="BH182" s="227"/>
      <c r="BI182" s="227"/>
      <c r="BJ182" s="227"/>
      <c r="BK182" s="227"/>
      <c r="BL182" s="227"/>
    </row>
    <row r="183" spans="1:64" x14ac:dyDescent="0.2">
      <c r="A183" s="13" t="s">
        <v>60</v>
      </c>
      <c r="B183" s="5"/>
      <c r="C183" s="243">
        <v>49037.097999999998</v>
      </c>
      <c r="D183" s="243" t="s">
        <v>314</v>
      </c>
      <c r="E183">
        <f t="shared" si="132"/>
        <v>22075.977776226606</v>
      </c>
      <c r="F183">
        <f t="shared" si="133"/>
        <v>22076</v>
      </c>
      <c r="G183">
        <f t="shared" si="152"/>
        <v>-9.5641600055387244E-3</v>
      </c>
      <c r="J183">
        <f t="shared" si="156"/>
        <v>-9.5641600055387244E-3</v>
      </c>
      <c r="P183">
        <f t="shared" si="134"/>
        <v>-2.2557946233009861E-3</v>
      </c>
      <c r="Q183">
        <f t="shared" si="135"/>
        <v>-9.1048809061587133E-3</v>
      </c>
      <c r="R183">
        <f t="shared" si="136"/>
        <v>-1.1360675529459699E-2</v>
      </c>
      <c r="S183" s="2">
        <f t="shared" si="146"/>
        <v>34018.597999999998</v>
      </c>
      <c r="U183">
        <f t="shared" si="153"/>
        <v>3.2274680276890539E-6</v>
      </c>
      <c r="V183">
        <v>1</v>
      </c>
      <c r="W183">
        <f t="shared" si="149"/>
        <v>3.2274680276890539E-6</v>
      </c>
      <c r="X183" s="243"/>
      <c r="Y183">
        <f>VLOOKUP(C183,'errors (2)'!C$21:E$370,3,FALSE)</f>
        <v>22075.977776226606</v>
      </c>
      <c r="Z183">
        <f t="shared" si="137"/>
        <v>22076</v>
      </c>
      <c r="AA183" s="227">
        <f t="shared" si="138"/>
        <v>-9.5917781432915423E-3</v>
      </c>
      <c r="AD183" s="227">
        <f t="shared" si="148"/>
        <v>-5.487799932559264E-4</v>
      </c>
      <c r="AF183" s="227">
        <f t="shared" si="150"/>
        <v>2.761813775281792E-5</v>
      </c>
      <c r="AG183" s="227">
        <f t="shared" si="154"/>
        <v>7.627615329336265E-10</v>
      </c>
      <c r="AH183">
        <f t="shared" si="139"/>
        <v>-9.015380012282798E-3</v>
      </c>
      <c r="AI183">
        <f t="shared" si="140"/>
        <v>0.94120808766807729</v>
      </c>
      <c r="AJ183">
        <f t="shared" si="141"/>
        <v>0.21927581680458894</v>
      </c>
      <c r="AK183">
        <f t="shared" si="142"/>
        <v>-0.35260262170833745</v>
      </c>
      <c r="AL183">
        <f t="shared" si="143"/>
        <v>-1.7360134606847728</v>
      </c>
      <c r="AM183">
        <f t="shared" si="144"/>
        <v>-1.180542349861905</v>
      </c>
      <c r="AN183" s="227">
        <f t="shared" si="157"/>
        <v>4.9189137433802328</v>
      </c>
      <c r="AO183" s="227">
        <f t="shared" si="157"/>
        <v>4.918913845223619</v>
      </c>
      <c r="AP183" s="227">
        <f t="shared" si="157"/>
        <v>4.9189152345703153</v>
      </c>
      <c r="AQ183" s="227">
        <f t="shared" si="157"/>
        <v>4.91893418710728</v>
      </c>
      <c r="AR183" s="227">
        <f t="shared" si="157"/>
        <v>4.9191925539406753</v>
      </c>
      <c r="AS183" s="227">
        <f t="shared" si="157"/>
        <v>4.9226834857663633</v>
      </c>
      <c r="AT183" s="227">
        <f t="shared" si="157"/>
        <v>4.9652372177735131</v>
      </c>
      <c r="AU183" s="227">
        <f t="shared" si="145"/>
        <v>5.268787709984994</v>
      </c>
      <c r="AX183" s="227"/>
      <c r="AY183" s="227"/>
      <c r="AZ183" s="227"/>
      <c r="BA183" s="227"/>
      <c r="BB183" s="227"/>
      <c r="BC183" s="227"/>
      <c r="BD183" s="227"/>
      <c r="BE183" s="227"/>
      <c r="BF183" s="227"/>
      <c r="BG183" s="227"/>
      <c r="BH183" s="227"/>
      <c r="BI183" s="227"/>
      <c r="BJ183" s="227"/>
      <c r="BK183" s="227"/>
      <c r="BL183" s="227"/>
    </row>
    <row r="184" spans="1:64" x14ac:dyDescent="0.2">
      <c r="A184" s="13" t="s">
        <v>60</v>
      </c>
      <c r="B184" s="5"/>
      <c r="C184" s="243">
        <v>49037.0988</v>
      </c>
      <c r="D184" s="243" t="s">
        <v>314</v>
      </c>
      <c r="E184">
        <f t="shared" si="132"/>
        <v>22075.979635147698</v>
      </c>
      <c r="F184">
        <f t="shared" si="133"/>
        <v>22076</v>
      </c>
      <c r="G184">
        <f t="shared" si="152"/>
        <v>-8.7641600039205514E-3</v>
      </c>
      <c r="J184">
        <f t="shared" si="156"/>
        <v>-8.7641600039205514E-3</v>
      </c>
      <c r="P184">
        <f t="shared" si="134"/>
        <v>-2.2557946233009861E-3</v>
      </c>
      <c r="Q184">
        <f t="shared" si="135"/>
        <v>-9.1048809061587133E-3</v>
      </c>
      <c r="R184">
        <f t="shared" si="136"/>
        <v>-1.1360675529459699E-2</v>
      </c>
      <c r="S184" s="2">
        <f t="shared" si="146"/>
        <v>34018.5988</v>
      </c>
      <c r="U184">
        <f t="shared" si="153"/>
        <v>6.7418928743658352E-6</v>
      </c>
      <c r="V184">
        <v>1</v>
      </c>
      <c r="W184">
        <f t="shared" si="149"/>
        <v>6.7418928743658352E-6</v>
      </c>
      <c r="X184" s="243"/>
      <c r="Y184">
        <f>VLOOKUP(C184,'errors (2)'!C$21:E$370,3,FALSE)</f>
        <v>22075.979635147698</v>
      </c>
      <c r="Z184">
        <f t="shared" si="137"/>
        <v>22076</v>
      </c>
      <c r="AA184" s="227">
        <f t="shared" si="138"/>
        <v>-9.5917781432915423E-3</v>
      </c>
      <c r="AD184" s="227">
        <f t="shared" si="148"/>
        <v>2.5122000836224657E-4</v>
      </c>
      <c r="AF184" s="227">
        <f t="shared" si="150"/>
        <v>8.2761813937099089E-4</v>
      </c>
      <c r="AG184" s="227">
        <f t="shared" si="154"/>
        <v>6.8495178461590086E-7</v>
      </c>
      <c r="AH184">
        <f t="shared" si="139"/>
        <v>-9.015380012282798E-3</v>
      </c>
      <c r="AI184">
        <f t="shared" si="140"/>
        <v>0.94120808766807729</v>
      </c>
      <c r="AJ184">
        <f t="shared" si="141"/>
        <v>0.21927581680458894</v>
      </c>
      <c r="AK184">
        <f t="shared" si="142"/>
        <v>-0.35260262170833745</v>
      </c>
      <c r="AL184">
        <f t="shared" si="143"/>
        <v>-1.7360134606847728</v>
      </c>
      <c r="AM184">
        <f t="shared" si="144"/>
        <v>-1.180542349861905</v>
      </c>
      <c r="AN184" s="227">
        <f t="shared" si="157"/>
        <v>4.9189137433802328</v>
      </c>
      <c r="AO184" s="227">
        <f t="shared" si="157"/>
        <v>4.918913845223619</v>
      </c>
      <c r="AP184" s="227">
        <f t="shared" si="157"/>
        <v>4.9189152345703153</v>
      </c>
      <c r="AQ184" s="227">
        <f t="shared" si="157"/>
        <v>4.91893418710728</v>
      </c>
      <c r="AR184" s="227">
        <f t="shared" si="157"/>
        <v>4.9191925539406753</v>
      </c>
      <c r="AS184" s="227">
        <f t="shared" si="157"/>
        <v>4.9226834857663633</v>
      </c>
      <c r="AT184" s="227">
        <f t="shared" si="157"/>
        <v>4.9652372177735131</v>
      </c>
      <c r="AU184" s="227">
        <f t="shared" si="145"/>
        <v>5.268787709984994</v>
      </c>
      <c r="AX184" s="227"/>
      <c r="AY184" s="227"/>
      <c r="AZ184" s="227"/>
      <c r="BA184" s="227"/>
      <c r="BB184" s="227"/>
      <c r="BC184" s="227"/>
      <c r="BD184" s="227"/>
      <c r="BE184" s="227"/>
      <c r="BF184" s="227"/>
      <c r="BG184" s="227"/>
      <c r="BH184" s="227"/>
      <c r="BI184" s="227"/>
      <c r="BJ184" s="227"/>
      <c r="BK184" s="227"/>
      <c r="BL184" s="227"/>
    </row>
    <row r="185" spans="1:64" x14ac:dyDescent="0.2">
      <c r="A185" s="13" t="s">
        <v>60</v>
      </c>
      <c r="B185" s="5" t="s">
        <v>30</v>
      </c>
      <c r="C185" s="243">
        <v>49037.310700000002</v>
      </c>
      <c r="D185" s="243" t="s">
        <v>314</v>
      </c>
      <c r="E185">
        <f t="shared" si="132"/>
        <v>22076.472016870826</v>
      </c>
      <c r="F185">
        <f t="shared" si="133"/>
        <v>22076.5</v>
      </c>
      <c r="G185">
        <f t="shared" si="152"/>
        <v>-1.2042739996104501E-2</v>
      </c>
      <c r="J185">
        <f t="shared" si="156"/>
        <v>-1.2042739996104501E-2</v>
      </c>
      <c r="P185">
        <f t="shared" si="134"/>
        <v>-2.2585149007047535E-3</v>
      </c>
      <c r="Q185">
        <f t="shared" si="135"/>
        <v>-9.1032708440165581E-3</v>
      </c>
      <c r="R185">
        <f t="shared" si="136"/>
        <v>-1.1361785744721312E-2</v>
      </c>
      <c r="S185" s="2">
        <f t="shared" si="146"/>
        <v>34018.810700000002</v>
      </c>
      <c r="U185">
        <f t="shared" si="153"/>
        <v>4.6369869247684008E-7</v>
      </c>
      <c r="V185">
        <v>1</v>
      </c>
      <c r="W185">
        <f t="shared" si="149"/>
        <v>4.6369869247684008E-7</v>
      </c>
      <c r="X185" s="243"/>
      <c r="Y185">
        <f>VLOOKUP(C185,'errors (2)'!C$21:E$370,3,FALSE)</f>
        <v>22076.472016870826</v>
      </c>
      <c r="Z185">
        <f t="shared" si="137"/>
        <v>22076.5</v>
      </c>
      <c r="AA185" s="227">
        <f t="shared" si="138"/>
        <v>-9.5929658233605067E-3</v>
      </c>
      <c r="AD185" s="227">
        <f t="shared" ref="AD185:AD208" si="158">+G185-AH185</f>
        <v>-3.0250061505070411E-3</v>
      </c>
      <c r="AF185" s="227">
        <f t="shared" si="150"/>
        <v>-2.4497741727439945E-3</v>
      </c>
      <c r="AG185" s="227">
        <f t="shared" si="154"/>
        <v>6.0013934974435228E-6</v>
      </c>
      <c r="AH185">
        <f t="shared" si="139"/>
        <v>-9.0177338455974601E-3</v>
      </c>
      <c r="AI185">
        <f t="shared" si="140"/>
        <v>0.94122252350523306</v>
      </c>
      <c r="AJ185">
        <f t="shared" si="141"/>
        <v>0.21923587232669359</v>
      </c>
      <c r="AK185">
        <f t="shared" si="142"/>
        <v>-0.35260502839316477</v>
      </c>
      <c r="AL185">
        <f t="shared" si="143"/>
        <v>-1.7359725200138891</v>
      </c>
      <c r="AM185">
        <f t="shared" si="144"/>
        <v>-1.1804933516085452</v>
      </c>
      <c r="AN185" s="227">
        <f t="shared" si="157"/>
        <v>4.9189543669164584</v>
      </c>
      <c r="AO185" s="227">
        <f t="shared" si="157"/>
        <v>4.9189544688650679</v>
      </c>
      <c r="AP185" s="227">
        <f t="shared" si="157"/>
        <v>4.9189558593776113</v>
      </c>
      <c r="AQ185" s="227">
        <f t="shared" si="157"/>
        <v>4.9189748241406397</v>
      </c>
      <c r="AR185" s="227">
        <f t="shared" si="157"/>
        <v>4.9192333074737098</v>
      </c>
      <c r="AS185" s="227">
        <f t="shared" si="157"/>
        <v>4.9227251335819471</v>
      </c>
      <c r="AT185" s="227">
        <f t="shared" si="157"/>
        <v>4.9652819705399747</v>
      </c>
      <c r="AU185" s="227">
        <f t="shared" si="145"/>
        <v>5.2688253554045321</v>
      </c>
      <c r="AX185" s="227"/>
      <c r="AY185" s="227"/>
      <c r="AZ185" s="227"/>
      <c r="BA185" s="227"/>
      <c r="BB185" s="227"/>
      <c r="BC185" s="227"/>
      <c r="BD185" s="227"/>
      <c r="BE185" s="227"/>
      <c r="BF185" s="227"/>
      <c r="BG185" s="227"/>
      <c r="BH185" s="227"/>
      <c r="BI185" s="227"/>
      <c r="BJ185" s="227"/>
      <c r="BK185" s="227"/>
      <c r="BL185" s="227"/>
    </row>
    <row r="186" spans="1:64" x14ac:dyDescent="0.2">
      <c r="A186" s="13" t="s">
        <v>60</v>
      </c>
      <c r="B186" s="5" t="s">
        <v>30</v>
      </c>
      <c r="C186" s="243">
        <v>49037.311699999998</v>
      </c>
      <c r="D186" s="243" t="s">
        <v>314</v>
      </c>
      <c r="E186">
        <f t="shared" si="132"/>
        <v>22076.474340522178</v>
      </c>
      <c r="F186">
        <f t="shared" si="133"/>
        <v>22076.5</v>
      </c>
      <c r="G186">
        <f t="shared" si="152"/>
        <v>-1.1042739999538753E-2</v>
      </c>
      <c r="J186">
        <f t="shared" si="156"/>
        <v>-1.1042739999538753E-2</v>
      </c>
      <c r="P186">
        <f t="shared" si="134"/>
        <v>-2.2585149007047535E-3</v>
      </c>
      <c r="Q186">
        <f t="shared" si="135"/>
        <v>-9.1032708440165581E-3</v>
      </c>
      <c r="R186">
        <f t="shared" si="136"/>
        <v>-1.1361785744721312E-2</v>
      </c>
      <c r="S186" s="2">
        <f t="shared" si="146"/>
        <v>34018.811699999998</v>
      </c>
      <c r="U186">
        <f t="shared" si="153"/>
        <v>1.0179018751909402E-7</v>
      </c>
      <c r="V186">
        <v>1</v>
      </c>
      <c r="W186">
        <f t="shared" si="149"/>
        <v>1.0179018751909402E-7</v>
      </c>
      <c r="X186" s="243"/>
      <c r="Y186">
        <f>VLOOKUP(C186,'errors (2)'!C$21:E$370,3,FALSE)</f>
        <v>22076.474340522178</v>
      </c>
      <c r="Z186">
        <f t="shared" si="137"/>
        <v>22076.5</v>
      </c>
      <c r="AA186" s="227">
        <f t="shared" si="138"/>
        <v>-9.5929658233605067E-3</v>
      </c>
      <c r="AD186" s="227">
        <f t="shared" si="158"/>
        <v>-2.0250061539412931E-3</v>
      </c>
      <c r="AF186" s="227">
        <f t="shared" si="150"/>
        <v>-1.4497741761782465E-3</v>
      </c>
      <c r="AG186" s="227">
        <f t="shared" si="154"/>
        <v>2.1018451619133134E-6</v>
      </c>
      <c r="AH186">
        <f t="shared" si="139"/>
        <v>-9.0177338455974601E-3</v>
      </c>
      <c r="AI186">
        <f t="shared" si="140"/>
        <v>0.94122252350523306</v>
      </c>
      <c r="AJ186">
        <f t="shared" si="141"/>
        <v>0.21923587232669359</v>
      </c>
      <c r="AK186">
        <f t="shared" si="142"/>
        <v>-0.35260502839316477</v>
      </c>
      <c r="AL186">
        <f t="shared" si="143"/>
        <v>-1.7359725200138891</v>
      </c>
      <c r="AM186">
        <f t="shared" si="144"/>
        <v>-1.1804933516085452</v>
      </c>
      <c r="AN186" s="227">
        <f t="shared" si="157"/>
        <v>4.9189543669164584</v>
      </c>
      <c r="AO186" s="227">
        <f t="shared" si="157"/>
        <v>4.9189544688650679</v>
      </c>
      <c r="AP186" s="227">
        <f t="shared" si="157"/>
        <v>4.9189558593776113</v>
      </c>
      <c r="AQ186" s="227">
        <f t="shared" si="157"/>
        <v>4.9189748241406397</v>
      </c>
      <c r="AR186" s="227">
        <f t="shared" si="157"/>
        <v>4.9192333074737098</v>
      </c>
      <c r="AS186" s="227">
        <f t="shared" si="157"/>
        <v>4.9227251335819471</v>
      </c>
      <c r="AT186" s="227">
        <f t="shared" si="157"/>
        <v>4.9652819705399747</v>
      </c>
      <c r="AU186" s="227">
        <f t="shared" si="145"/>
        <v>5.2688253554045321</v>
      </c>
      <c r="AV186" s="227"/>
      <c r="AX186" s="227"/>
      <c r="AY186" s="227"/>
      <c r="AZ186" s="227"/>
      <c r="BA186" s="227"/>
      <c r="BB186" s="227"/>
      <c r="BC186" s="227"/>
      <c r="BD186" s="227"/>
      <c r="BE186" s="227"/>
      <c r="BF186" s="227"/>
      <c r="BG186" s="227"/>
      <c r="BH186" s="227"/>
      <c r="BI186" s="227"/>
      <c r="BJ186" s="227"/>
      <c r="BK186" s="227"/>
      <c r="BL186" s="227"/>
    </row>
    <row r="187" spans="1:64" x14ac:dyDescent="0.2">
      <c r="A187" s="89" t="s">
        <v>178</v>
      </c>
      <c r="C187" s="249">
        <v>49428.715100000001</v>
      </c>
      <c r="D187" s="243" t="s">
        <v>1403</v>
      </c>
      <c r="E187">
        <f t="shared" si="132"/>
        <v>22985.959383131911</v>
      </c>
      <c r="F187">
        <f t="shared" si="133"/>
        <v>22986</v>
      </c>
      <c r="G187">
        <f t="shared" si="152"/>
        <v>-1.7479759997513611E-2</v>
      </c>
      <c r="J187">
        <f t="shared" si="156"/>
        <v>-1.7479759997513611E-2</v>
      </c>
      <c r="P187">
        <f t="shared" si="134"/>
        <v>-7.2006342534807729E-3</v>
      </c>
      <c r="Q187">
        <f t="shared" si="135"/>
        <v>-6.1232946185920054E-3</v>
      </c>
      <c r="R187">
        <f t="shared" si="136"/>
        <v>-1.3323928872072777E-2</v>
      </c>
      <c r="S187" s="2">
        <f t="shared" si="146"/>
        <v>34410.215100000001</v>
      </c>
      <c r="U187">
        <f t="shared" si="153"/>
        <v>1.7270932343182824E-5</v>
      </c>
      <c r="V187">
        <v>1</v>
      </c>
      <c r="W187">
        <f t="shared" si="149"/>
        <v>1.7270932343182824E-5</v>
      </c>
      <c r="X187" s="243"/>
      <c r="Y187">
        <f>VLOOKUP(C187,'errors (2)'!C$21:E$370,3,FALSE)</f>
        <v>22985.959383131911</v>
      </c>
      <c r="Z187">
        <f t="shared" si="137"/>
        <v>22986</v>
      </c>
      <c r="AA187" s="227">
        <f t="shared" si="138"/>
        <v>-1.1750576785382227E-2</v>
      </c>
      <c r="AD187" s="227">
        <f t="shared" si="158"/>
        <v>-4.148669860962774E-3</v>
      </c>
      <c r="AF187" s="227">
        <f t="shared" si="150"/>
        <v>-5.7291832121313842E-3</v>
      </c>
      <c r="AG187" s="227">
        <f t="shared" si="154"/>
        <v>3.2823540278168084E-5</v>
      </c>
      <c r="AH187">
        <f t="shared" si="139"/>
        <v>-1.3331090136550837E-2</v>
      </c>
      <c r="AI187">
        <f t="shared" si="140"/>
        <v>0.96838436465653566</v>
      </c>
      <c r="AJ187">
        <f t="shared" si="141"/>
        <v>0.14391195970732798</v>
      </c>
      <c r="AK187">
        <f t="shared" si="142"/>
        <v>-0.35606958504352276</v>
      </c>
      <c r="AL187">
        <f t="shared" si="143"/>
        <v>-1.6593546984880199</v>
      </c>
      <c r="AM187">
        <f t="shared" si="144"/>
        <v>-1.0927247564911005</v>
      </c>
      <c r="AN187" s="227">
        <f t="shared" si="157"/>
        <v>4.9939035552073756</v>
      </c>
      <c r="AO187" s="227">
        <f t="shared" si="157"/>
        <v>4.9939040689974217</v>
      </c>
      <c r="AP187" s="227">
        <f t="shared" si="157"/>
        <v>4.9939092425826779</v>
      </c>
      <c r="AQ187" s="227">
        <f t="shared" si="157"/>
        <v>4.9939613326045507</v>
      </c>
      <c r="AR187" s="227">
        <f t="shared" si="157"/>
        <v>4.9944852770406207</v>
      </c>
      <c r="AS187" s="227">
        <f t="shared" si="157"/>
        <v>4.9997036229118423</v>
      </c>
      <c r="AT187" s="227">
        <f t="shared" si="157"/>
        <v>5.0473889372847633</v>
      </c>
      <c r="AU187" s="227">
        <f t="shared" si="145"/>
        <v>5.3373023735440892</v>
      </c>
      <c r="AV187" s="227"/>
      <c r="AX187" s="227"/>
      <c r="AY187" s="227"/>
      <c r="AZ187" s="227"/>
      <c r="BA187" s="227"/>
      <c r="BB187" s="227"/>
      <c r="BC187" s="227"/>
      <c r="BD187" s="227"/>
      <c r="BE187" s="227"/>
      <c r="BF187" s="227"/>
      <c r="BG187" s="227"/>
      <c r="BH187" s="227"/>
      <c r="BI187" s="227"/>
      <c r="BJ187" s="227"/>
      <c r="BK187" s="227"/>
      <c r="BL187" s="227"/>
    </row>
    <row r="188" spans="1:64" x14ac:dyDescent="0.2">
      <c r="A188" s="13" t="s">
        <v>65</v>
      </c>
      <c r="B188" s="5"/>
      <c r="C188" s="243">
        <v>49832.394200000002</v>
      </c>
      <c r="D188" s="243" t="s">
        <v>314</v>
      </c>
      <c r="E188">
        <f t="shared" si="132"/>
        <v>23923.968872738173</v>
      </c>
      <c r="F188">
        <f t="shared" si="133"/>
        <v>23924</v>
      </c>
      <c r="G188">
        <f t="shared" si="152"/>
        <v>-1.3395839996519499E-2</v>
      </c>
      <c r="J188">
        <f t="shared" si="156"/>
        <v>-1.3395839996519499E-2</v>
      </c>
      <c r="P188">
        <f t="shared" si="134"/>
        <v>-1.2274047556135379E-2</v>
      </c>
      <c r="Q188">
        <f t="shared" si="135"/>
        <v>-2.942580380636238E-3</v>
      </c>
      <c r="R188">
        <f t="shared" si="136"/>
        <v>-1.5216627936771617E-2</v>
      </c>
      <c r="S188" s="2">
        <f t="shared" si="146"/>
        <v>34813.894200000002</v>
      </c>
      <c r="U188">
        <f t="shared" si="153"/>
        <v>3.3152687233675513E-6</v>
      </c>
      <c r="V188">
        <v>1</v>
      </c>
      <c r="W188">
        <f t="shared" si="149"/>
        <v>3.3152687233675513E-6</v>
      </c>
      <c r="X188" s="243"/>
      <c r="Y188">
        <f>VLOOKUP(C188,'errors (2)'!C$21:E$370,3,FALSE)</f>
        <v>23923.968872738173</v>
      </c>
      <c r="Z188">
        <f t="shared" si="137"/>
        <v>23924</v>
      </c>
      <c r="AA188" s="227">
        <f t="shared" si="138"/>
        <v>-1.3953971525996155E-2</v>
      </c>
      <c r="AD188" s="227">
        <f t="shared" si="158"/>
        <v>4.4342061868832029E-3</v>
      </c>
      <c r="AF188" s="227">
        <f t="shared" si="150"/>
        <v>5.5813152947665687E-4</v>
      </c>
      <c r="AG188" s="227">
        <f t="shared" si="154"/>
        <v>3.115108041959523E-7</v>
      </c>
      <c r="AH188">
        <f t="shared" si="139"/>
        <v>-1.7830046183402701E-2</v>
      </c>
      <c r="AI188">
        <f t="shared" si="140"/>
        <v>0.99830376510374974</v>
      </c>
      <c r="AJ188">
        <f t="shared" si="141"/>
        <v>6.056306646355946E-2</v>
      </c>
      <c r="AK188">
        <f t="shared" si="142"/>
        <v>-0.35746639083753617</v>
      </c>
      <c r="AL188">
        <f t="shared" si="143"/>
        <v>-1.5755414502772394</v>
      </c>
      <c r="AM188">
        <f t="shared" si="144"/>
        <v>-1.0047564173007613</v>
      </c>
      <c r="AN188" s="227">
        <f t="shared" si="157"/>
        <v>5.0735115614702835</v>
      </c>
      <c r="AO188" s="227">
        <f t="shared" si="157"/>
        <v>5.0735134010738081</v>
      </c>
      <c r="AP188" s="227">
        <f t="shared" si="157"/>
        <v>5.0735279657128132</v>
      </c>
      <c r="AQ188" s="227">
        <f t="shared" si="157"/>
        <v>5.0736432580825905</v>
      </c>
      <c r="AR188" s="227">
        <f t="shared" si="157"/>
        <v>5.0745546637386809</v>
      </c>
      <c r="AS188" s="227">
        <f t="shared" si="157"/>
        <v>5.0816838007043206</v>
      </c>
      <c r="AT188" s="227">
        <f t="shared" si="157"/>
        <v>5.1334914906688436</v>
      </c>
      <c r="AU188" s="227">
        <f t="shared" si="145"/>
        <v>5.407925180597311</v>
      </c>
      <c r="AV188" s="227"/>
      <c r="AX188" s="227"/>
      <c r="AY188" s="227"/>
      <c r="AZ188" s="227"/>
      <c r="BA188" s="227"/>
      <c r="BB188" s="227"/>
      <c r="BC188" s="227"/>
      <c r="BD188" s="227"/>
      <c r="BE188" s="227"/>
      <c r="BF188" s="227"/>
      <c r="BG188" s="227"/>
      <c r="BH188" s="227"/>
      <c r="BI188" s="227"/>
      <c r="BJ188" s="227"/>
      <c r="BK188" s="227"/>
      <c r="BL188" s="227"/>
    </row>
    <row r="189" spans="1:64" x14ac:dyDescent="0.2">
      <c r="A189" s="13" t="s">
        <v>34</v>
      </c>
      <c r="B189" s="5" t="s">
        <v>32</v>
      </c>
      <c r="C189" s="243">
        <v>50178.398099999999</v>
      </c>
      <c r="D189" s="243" t="s">
        <v>314</v>
      </c>
      <c r="E189">
        <f t="shared" si="132"/>
        <v>24727.961305442201</v>
      </c>
      <c r="F189">
        <f t="shared" si="133"/>
        <v>24728</v>
      </c>
      <c r="G189">
        <f t="shared" si="152"/>
        <v>-1.6652480000630021E-2</v>
      </c>
      <c r="J189">
        <f t="shared" si="156"/>
        <v>-1.6652480000630021E-2</v>
      </c>
      <c r="P189">
        <f t="shared" si="134"/>
        <v>-1.6591076550299476E-2</v>
      </c>
      <c r="Q189">
        <f t="shared" si="135"/>
        <v>-1.2948772001174225E-4</v>
      </c>
      <c r="R189">
        <f t="shared" si="136"/>
        <v>-1.6720564270311218E-2</v>
      </c>
      <c r="S189" s="2">
        <f t="shared" si="146"/>
        <v>35159.898099999999</v>
      </c>
      <c r="U189">
        <f t="shared" si="153"/>
        <v>4.6354677780219634E-9</v>
      </c>
      <c r="V189">
        <v>1</v>
      </c>
      <c r="W189">
        <f t="shared" si="149"/>
        <v>4.6354677780219634E-9</v>
      </c>
      <c r="X189" s="243"/>
      <c r="Y189">
        <f>VLOOKUP(C189,'errors (2)'!C$21:E$370,3,FALSE)</f>
        <v>24727.961305442201</v>
      </c>
      <c r="Z189">
        <f t="shared" si="137"/>
        <v>24728</v>
      </c>
      <c r="AA189" s="227">
        <f t="shared" si="138"/>
        <v>-1.5803524449602365E-2</v>
      </c>
      <c r="AD189" s="227">
        <f t="shared" si="158"/>
        <v>5.0531463939468592E-3</v>
      </c>
      <c r="AF189" s="227">
        <f t="shared" si="150"/>
        <v>-8.4895555102765599E-4</v>
      </c>
      <c r="AG189" s="227">
        <f t="shared" si="154"/>
        <v>7.2072552762067101E-7</v>
      </c>
      <c r="AH189">
        <f t="shared" si="139"/>
        <v>-2.170562639457688E-2</v>
      </c>
      <c r="AI189">
        <f t="shared" si="140"/>
        <v>1.0254778256567505</v>
      </c>
      <c r="AJ189">
        <f t="shared" si="141"/>
        <v>-1.5477377806253655E-2</v>
      </c>
      <c r="AK189">
        <f t="shared" si="142"/>
        <v>-0.35656132458672746</v>
      </c>
      <c r="AL189">
        <f t="shared" si="143"/>
        <v>-1.4994633037056981</v>
      </c>
      <c r="AM189">
        <f t="shared" si="144"/>
        <v>-0.9310953452261036</v>
      </c>
      <c r="AN189" s="227">
        <f t="shared" si="157"/>
        <v>5.1437316987034256</v>
      </c>
      <c r="AO189" s="227">
        <f t="shared" si="157"/>
        <v>5.1437361423627141</v>
      </c>
      <c r="AP189" s="227">
        <f t="shared" si="157"/>
        <v>5.1437658735122458</v>
      </c>
      <c r="AQ189" s="227">
        <f t="shared" si="157"/>
        <v>5.1439647460499884</v>
      </c>
      <c r="AR189" s="227">
        <f t="shared" si="157"/>
        <v>5.1452928085714484</v>
      </c>
      <c r="AS189" s="227">
        <f t="shared" si="157"/>
        <v>5.1540656542586429</v>
      </c>
      <c r="AT189" s="227">
        <f t="shared" si="157"/>
        <v>5.2083857601213168</v>
      </c>
      <c r="AU189" s="227">
        <f t="shared" si="145"/>
        <v>5.468459015214358</v>
      </c>
      <c r="AV189" s="227"/>
      <c r="AX189" s="227"/>
      <c r="AY189" s="227"/>
      <c r="AZ189" s="227"/>
      <c r="BA189" s="227"/>
      <c r="BB189" s="227"/>
      <c r="BC189" s="227"/>
      <c r="BD189" s="227"/>
      <c r="BE189" s="227"/>
      <c r="BF189" s="227"/>
      <c r="BG189" s="227"/>
      <c r="BH189" s="227"/>
      <c r="BI189" s="227"/>
      <c r="BJ189" s="227"/>
      <c r="BK189" s="227"/>
      <c r="BL189" s="227"/>
    </row>
    <row r="190" spans="1:64" x14ac:dyDescent="0.2">
      <c r="A190" s="13" t="s">
        <v>67</v>
      </c>
      <c r="B190" s="5"/>
      <c r="C190" s="243">
        <v>50512.35</v>
      </c>
      <c r="D190" s="267" t="s">
        <v>230</v>
      </c>
      <c r="E190">
        <f t="shared" si="132"/>
        <v>25503.949091958868</v>
      </c>
      <c r="F190">
        <f t="shared" si="133"/>
        <v>25504</v>
      </c>
      <c r="G190">
        <f t="shared" si="152"/>
        <v>-2.1908640002948232E-2</v>
      </c>
      <c r="I190">
        <f>+G190</f>
        <v>-2.1908640002948232E-2</v>
      </c>
      <c r="P190">
        <f t="shared" si="134"/>
        <v>-2.0719720045425456E-2</v>
      </c>
      <c r="Q190">
        <f t="shared" si="135"/>
        <v>2.6615930563354123E-3</v>
      </c>
      <c r="R190">
        <f t="shared" si="136"/>
        <v>-1.8058126989090043E-2</v>
      </c>
      <c r="S190" s="2">
        <f t="shared" si="146"/>
        <v>35493.85</v>
      </c>
      <c r="U190">
        <f t="shared" si="153"/>
        <v>1.4826450469891273E-5</v>
      </c>
      <c r="V190">
        <f>V$12</f>
        <v>0.1</v>
      </c>
      <c r="W190">
        <f t="shared" si="149"/>
        <v>1.4826450469891273E-6</v>
      </c>
      <c r="X190" s="243">
        <v>4.0000000000000001E-3</v>
      </c>
      <c r="Y190">
        <f>VLOOKUP(C190,'errors (2)'!C$21:E$370,3,FALSE)</f>
        <v>25503.949091958868</v>
      </c>
      <c r="Z190">
        <f t="shared" si="137"/>
        <v>25504</v>
      </c>
      <c r="AA190" s="227">
        <f t="shared" si="138"/>
        <v>-1.753317798068112E-2</v>
      </c>
      <c r="AD190" s="227">
        <f t="shared" si="158"/>
        <v>3.5332362539192141E-3</v>
      </c>
      <c r="AF190" s="227">
        <f t="shared" si="150"/>
        <v>-4.3754620222671119E-3</v>
      </c>
      <c r="AG190" s="227">
        <f t="shared" si="154"/>
        <v>1.9144667908301805E-6</v>
      </c>
      <c r="AH190">
        <f t="shared" si="139"/>
        <v>-2.5441876256867446E-2</v>
      </c>
      <c r="AI190">
        <f t="shared" si="140"/>
        <v>1.0529908526999976</v>
      </c>
      <c r="AJ190">
        <f t="shared" si="141"/>
        <v>-9.2798048757785787E-2</v>
      </c>
      <c r="AK190">
        <f t="shared" si="142"/>
        <v>-0.35352095740049777</v>
      </c>
      <c r="AL190">
        <f t="shared" si="143"/>
        <v>-1.4220095439092399</v>
      </c>
      <c r="AM190">
        <f t="shared" si="144"/>
        <v>-0.86127726289836071</v>
      </c>
      <c r="AN190" s="227">
        <f t="shared" si="157"/>
        <v>5.2133395035606975</v>
      </c>
      <c r="AO190" s="227">
        <f t="shared" si="157"/>
        <v>5.213348574358486</v>
      </c>
      <c r="AP190" s="227">
        <f t="shared" si="157"/>
        <v>5.2134014068733672</v>
      </c>
      <c r="AQ190" s="227">
        <f t="shared" si="157"/>
        <v>5.2137090265954535</v>
      </c>
      <c r="AR190" s="227">
        <f t="shared" si="157"/>
        <v>5.2154967387553679</v>
      </c>
      <c r="AS190" s="227">
        <f t="shared" si="157"/>
        <v>5.2257732686362788</v>
      </c>
      <c r="AT190" s="227">
        <f t="shared" si="157"/>
        <v>5.2815758960504233</v>
      </c>
      <c r="AU190" s="227">
        <f t="shared" si="145"/>
        <v>5.5268847063372792</v>
      </c>
      <c r="AV190" s="227"/>
      <c r="AX190" s="227"/>
      <c r="AY190" s="227"/>
      <c r="AZ190" s="227"/>
      <c r="BA190" s="227"/>
      <c r="BB190" s="227"/>
      <c r="BC190" s="227"/>
      <c r="BD190" s="227"/>
      <c r="BE190" s="227"/>
      <c r="BF190" s="227"/>
      <c r="BG190" s="227"/>
      <c r="BH190" s="227"/>
      <c r="BI190" s="227"/>
      <c r="BJ190" s="227"/>
      <c r="BK190" s="227"/>
      <c r="BL190" s="227"/>
    </row>
    <row r="191" spans="1:64" x14ac:dyDescent="0.2">
      <c r="A191" s="13" t="s">
        <v>67</v>
      </c>
      <c r="B191" s="5"/>
      <c r="C191" s="243">
        <v>50515.360000000001</v>
      </c>
      <c r="D191" s="267" t="s">
        <v>230</v>
      </c>
      <c r="E191">
        <f t="shared" si="132"/>
        <v>25510.943282551638</v>
      </c>
      <c r="F191">
        <f t="shared" si="133"/>
        <v>25511</v>
      </c>
      <c r="G191">
        <f t="shared" si="152"/>
        <v>-2.4408760000369512E-2</v>
      </c>
      <c r="I191">
        <f>+G191</f>
        <v>-2.4408760000369512E-2</v>
      </c>
      <c r="P191">
        <f t="shared" si="134"/>
        <v>-2.0756763893382355E-2</v>
      </c>
      <c r="Q191">
        <f t="shared" si="135"/>
        <v>2.6871098831780307E-3</v>
      </c>
      <c r="R191">
        <f t="shared" si="136"/>
        <v>-1.8069654010204324E-2</v>
      </c>
      <c r="S191" s="2">
        <f t="shared" si="146"/>
        <v>35496.86</v>
      </c>
      <c r="U191">
        <f t="shared" si="153"/>
        <v>4.018426475454816E-5</v>
      </c>
      <c r="V191">
        <f>V$12</f>
        <v>0.1</v>
      </c>
      <c r="W191">
        <f t="shared" ref="W191:W222" si="159">V191*U191</f>
        <v>4.018426475454816E-6</v>
      </c>
      <c r="X191" s="243">
        <v>7.0000000000000001E-3</v>
      </c>
      <c r="Y191">
        <f>VLOOKUP(C191,'errors (2)'!C$21:E$370,3,FALSE)</f>
        <v>25510.943282551638</v>
      </c>
      <c r="Z191">
        <f t="shared" si="137"/>
        <v>25511</v>
      </c>
      <c r="AA191" s="227">
        <f t="shared" si="138"/>
        <v>-1.7548464494058877E-2</v>
      </c>
      <c r="AD191" s="227">
        <f t="shared" si="158"/>
        <v>1.0667320662100521E-3</v>
      </c>
      <c r="AF191" s="227">
        <f t="shared" ref="AF191:AF222" si="160">+G191-AA191</f>
        <v>-6.8602955063106347E-3</v>
      </c>
      <c r="AG191" s="227">
        <f t="shared" si="154"/>
        <v>4.7063654433905894E-6</v>
      </c>
      <c r="AH191">
        <f t="shared" si="139"/>
        <v>-2.5475492066579564E-2</v>
      </c>
      <c r="AI191">
        <f t="shared" si="140"/>
        <v>1.0532445171504881</v>
      </c>
      <c r="AJ191">
        <f t="shared" si="141"/>
        <v>-9.351250431860117E-2</v>
      </c>
      <c r="AK191">
        <f t="shared" si="142"/>
        <v>-0.35348284142889991</v>
      </c>
      <c r="AL191">
        <f t="shared" si="143"/>
        <v>-1.4212919680206075</v>
      </c>
      <c r="AM191">
        <f t="shared" si="144"/>
        <v>-0.86065251961546996</v>
      </c>
      <c r="AN191" s="227">
        <f t="shared" ref="AN191:AT200" si="161">$AU191+$AB$7*SIN(AO191)</f>
        <v>5.2139758632835367</v>
      </c>
      <c r="AO191" s="227">
        <f t="shared" si="161"/>
        <v>5.2139849878510516</v>
      </c>
      <c r="AP191" s="227">
        <f t="shared" si="161"/>
        <v>5.2140380718488322</v>
      </c>
      <c r="AQ191" s="227">
        <f t="shared" si="161"/>
        <v>5.2143467967976642</v>
      </c>
      <c r="AR191" s="227">
        <f t="shared" si="161"/>
        <v>5.2161388440801115</v>
      </c>
      <c r="AS191" s="227">
        <f t="shared" si="161"/>
        <v>5.2264283164521315</v>
      </c>
      <c r="AT191" s="227">
        <f t="shared" si="161"/>
        <v>5.2822400041166739</v>
      </c>
      <c r="AU191" s="227">
        <f t="shared" si="145"/>
        <v>5.5274117422108109</v>
      </c>
      <c r="AV191" s="227"/>
      <c r="AX191" s="227"/>
      <c r="AY191" s="227"/>
      <c r="AZ191" s="227"/>
      <c r="BA191" s="227"/>
      <c r="BB191" s="227"/>
      <c r="BC191" s="227"/>
      <c r="BD191" s="227"/>
      <c r="BE191" s="227"/>
      <c r="BF191" s="227"/>
      <c r="BG191" s="227"/>
      <c r="BH191" s="227"/>
      <c r="BI191" s="227"/>
      <c r="BJ191" s="227"/>
      <c r="BK191" s="227"/>
      <c r="BL191" s="227"/>
    </row>
    <row r="192" spans="1:64" x14ac:dyDescent="0.2">
      <c r="A192" s="13" t="s">
        <v>67</v>
      </c>
      <c r="B192" s="5" t="s">
        <v>30</v>
      </c>
      <c r="C192" s="243">
        <v>50520.31</v>
      </c>
      <c r="D192" s="267" t="s">
        <v>230</v>
      </c>
      <c r="E192">
        <f t="shared" si="132"/>
        <v>25522.445356782253</v>
      </c>
      <c r="F192">
        <f t="shared" si="133"/>
        <v>25522.5</v>
      </c>
      <c r="G192">
        <f t="shared" si="152"/>
        <v>-2.3516100001870655E-2</v>
      </c>
      <c r="I192">
        <f>+G192</f>
        <v>-2.3516100001870655E-2</v>
      </c>
      <c r="P192">
        <f t="shared" si="134"/>
        <v>-2.081761335560894E-2</v>
      </c>
      <c r="Q192">
        <f t="shared" si="135"/>
        <v>2.7290435644313424E-3</v>
      </c>
      <c r="R192">
        <f t="shared" si="136"/>
        <v>-1.8088569791177598E-2</v>
      </c>
      <c r="S192" s="2">
        <f t="shared" si="146"/>
        <v>35501.81</v>
      </c>
      <c r="U192">
        <f t="shared" si="153"/>
        <v>2.9458084187985815E-5</v>
      </c>
      <c r="V192">
        <f>V$12</f>
        <v>0.1</v>
      </c>
      <c r="W192">
        <f t="shared" si="159"/>
        <v>2.9458084187985815E-6</v>
      </c>
      <c r="X192" s="243">
        <v>4.0000000000000001E-3</v>
      </c>
      <c r="Y192">
        <f>VLOOKUP(C192,'errors (2)'!C$21:E$370,3,FALSE)</f>
        <v>25522.445356782253</v>
      </c>
      <c r="Z192">
        <f t="shared" si="137"/>
        <v>25522.5</v>
      </c>
      <c r="AA192" s="227">
        <f t="shared" si="138"/>
        <v>-1.7573564357504196E-2</v>
      </c>
      <c r="AD192" s="227">
        <f t="shared" si="158"/>
        <v>2.0146132151787448E-3</v>
      </c>
      <c r="AF192" s="227">
        <f t="shared" si="160"/>
        <v>-5.9425356443664583E-3</v>
      </c>
      <c r="AG192" s="227">
        <f t="shared" si="154"/>
        <v>3.5313729884565881E-6</v>
      </c>
      <c r="AH192">
        <f t="shared" si="139"/>
        <v>-2.5530713217049399E-2</v>
      </c>
      <c r="AI192">
        <f t="shared" si="140"/>
        <v>1.0536614574321712</v>
      </c>
      <c r="AJ192">
        <f t="shared" si="141"/>
        <v>-9.4686895630580317E-2</v>
      </c>
      <c r="AK192">
        <f t="shared" si="142"/>
        <v>-0.35341978690714626</v>
      </c>
      <c r="AL192">
        <f t="shared" si="143"/>
        <v>-1.4201123423787665</v>
      </c>
      <c r="AM192">
        <f t="shared" si="144"/>
        <v>-0.8596263398086269</v>
      </c>
      <c r="AN192" s="227">
        <f t="shared" si="161"/>
        <v>5.2150216444100286</v>
      </c>
      <c r="AO192" s="227">
        <f t="shared" si="161"/>
        <v>5.2150308578304587</v>
      </c>
      <c r="AP192" s="227">
        <f t="shared" si="161"/>
        <v>5.2150843567296423</v>
      </c>
      <c r="AQ192" s="227">
        <f t="shared" si="161"/>
        <v>5.2153949020906323</v>
      </c>
      <c r="AR192" s="227">
        <f t="shared" si="161"/>
        <v>5.217194077105078</v>
      </c>
      <c r="AS192" s="227">
        <f t="shared" si="161"/>
        <v>5.2275047831461867</v>
      </c>
      <c r="AT192" s="227">
        <f t="shared" si="161"/>
        <v>5.2833311866199999</v>
      </c>
      <c r="AU192" s="227">
        <f t="shared" si="145"/>
        <v>5.5282775868601837</v>
      </c>
      <c r="AV192" s="227"/>
      <c r="AX192" s="227"/>
      <c r="AY192" s="227"/>
      <c r="AZ192" s="227"/>
      <c r="BA192" s="227"/>
      <c r="BB192" s="227"/>
      <c r="BC192" s="227"/>
      <c r="BD192" s="227"/>
      <c r="BE192" s="227"/>
      <c r="BF192" s="227"/>
      <c r="BG192" s="227"/>
      <c r="BH192" s="227"/>
      <c r="BI192" s="227"/>
      <c r="BJ192" s="227"/>
      <c r="BK192" s="227"/>
      <c r="BL192" s="227"/>
    </row>
    <row r="193" spans="1:64" x14ac:dyDescent="0.2">
      <c r="A193" s="13" t="s">
        <v>69</v>
      </c>
      <c r="B193" s="5"/>
      <c r="C193" s="243">
        <v>50546.352599999998</v>
      </c>
      <c r="D193" s="243" t="s">
        <v>1403</v>
      </c>
      <c r="E193">
        <f t="shared" si="132"/>
        <v>25582.959279682946</v>
      </c>
      <c r="F193">
        <f t="shared" si="133"/>
        <v>25583</v>
      </c>
      <c r="G193">
        <f t="shared" si="152"/>
        <v>-1.7524280003271997E-2</v>
      </c>
      <c r="J193">
        <f>+G193</f>
        <v>-1.7524280003271997E-2</v>
      </c>
      <c r="P193">
        <f t="shared" si="134"/>
        <v>-2.1137563606658964E-2</v>
      </c>
      <c r="Q193">
        <f t="shared" si="135"/>
        <v>2.9499210491527941E-3</v>
      </c>
      <c r="R193">
        <f t="shared" si="136"/>
        <v>-1.818764255750617E-2</v>
      </c>
      <c r="S193" s="2">
        <f t="shared" si="146"/>
        <v>35527.852599999998</v>
      </c>
      <c r="U193">
        <f t="shared" si="153"/>
        <v>4.4004987836008626E-7</v>
      </c>
      <c r="V193">
        <v>1</v>
      </c>
      <c r="W193">
        <f t="shared" si="159"/>
        <v>4.4004987836008626E-7</v>
      </c>
      <c r="X193" s="243">
        <v>2.9999999999999997E-4</v>
      </c>
      <c r="Y193">
        <f>VLOOKUP(C193,'errors (2)'!C$21:E$370,3,FALSE)</f>
        <v>25582.959279682946</v>
      </c>
      <c r="Z193">
        <f t="shared" si="137"/>
        <v>25583</v>
      </c>
      <c r="AA193" s="227">
        <f t="shared" si="138"/>
        <v>-1.7705328052831718E-2</v>
      </c>
      <c r="AD193" s="227">
        <f t="shared" si="158"/>
        <v>8.2968427153116663E-3</v>
      </c>
      <c r="AF193" s="227">
        <f t="shared" si="160"/>
        <v>1.8104804955972054E-4</v>
      </c>
      <c r="AG193" s="227">
        <f t="shared" si="154"/>
        <v>3.2778396249379024E-8</v>
      </c>
      <c r="AH193">
        <f t="shared" si="139"/>
        <v>-2.5821122718583663E-2</v>
      </c>
      <c r="AI193">
        <f t="shared" si="140"/>
        <v>1.0558591240349238</v>
      </c>
      <c r="AJ193">
        <f t="shared" si="141"/>
        <v>-0.10087833987195541</v>
      </c>
      <c r="AK193">
        <f t="shared" si="142"/>
        <v>-0.35307910735880199</v>
      </c>
      <c r="AL193">
        <f t="shared" si="143"/>
        <v>-1.4138910742852289</v>
      </c>
      <c r="AM193">
        <f t="shared" si="144"/>
        <v>-0.85423148791888892</v>
      </c>
      <c r="AN193" s="227">
        <f t="shared" si="161"/>
        <v>5.2205301904201997</v>
      </c>
      <c r="AO193" s="227">
        <f t="shared" si="161"/>
        <v>5.2205398819668716</v>
      </c>
      <c r="AP193" s="227">
        <f t="shared" si="161"/>
        <v>5.2205955995820492</v>
      </c>
      <c r="AQ193" s="227">
        <f t="shared" si="161"/>
        <v>5.2209158173417816</v>
      </c>
      <c r="AR193" s="227">
        <f t="shared" si="161"/>
        <v>5.2227526045624515</v>
      </c>
      <c r="AS193" s="227">
        <f t="shared" si="161"/>
        <v>5.2331744146836972</v>
      </c>
      <c r="AT193" s="227">
        <f t="shared" si="161"/>
        <v>5.2890747757032157</v>
      </c>
      <c r="AU193" s="227">
        <f t="shared" si="145"/>
        <v>5.5328326826242771</v>
      </c>
      <c r="AV193" s="227"/>
      <c r="AX193" s="227"/>
      <c r="AY193" s="227"/>
      <c r="AZ193" s="227"/>
      <c r="BA193" s="227"/>
      <c r="BB193" s="227"/>
      <c r="BC193" s="227"/>
      <c r="BD193" s="227"/>
      <c r="BE193" s="227"/>
      <c r="BF193" s="227"/>
      <c r="BG193" s="227"/>
      <c r="BH193" s="227"/>
      <c r="BI193" s="227"/>
      <c r="BJ193" s="227"/>
      <c r="BK193" s="227"/>
      <c r="BL193" s="227"/>
    </row>
    <row r="194" spans="1:64" x14ac:dyDescent="0.2">
      <c r="A194" s="13" t="s">
        <v>67</v>
      </c>
      <c r="B194" s="5"/>
      <c r="C194" s="243">
        <v>50549.355000000003</v>
      </c>
      <c r="D194" s="267" t="s">
        <v>230</v>
      </c>
      <c r="E194">
        <f t="shared" si="132"/>
        <v>25589.935810525385</v>
      </c>
      <c r="F194">
        <f t="shared" si="133"/>
        <v>25590</v>
      </c>
      <c r="G194">
        <f t="shared" si="152"/>
        <v>-2.7624399997876026E-2</v>
      </c>
      <c r="I194">
        <f>+G194</f>
        <v>-2.7624399997876026E-2</v>
      </c>
      <c r="P194">
        <f t="shared" si="134"/>
        <v>-2.1174563990097706E-2</v>
      </c>
      <c r="Q194">
        <f t="shared" si="135"/>
        <v>2.9755063934719453E-3</v>
      </c>
      <c r="R194">
        <f t="shared" si="136"/>
        <v>-1.819905759662576E-2</v>
      </c>
      <c r="S194" s="2">
        <f t="shared" si="146"/>
        <v>35530.855000000003</v>
      </c>
      <c r="U194">
        <f t="shared" si="153"/>
        <v>8.8837079380806117E-5</v>
      </c>
      <c r="V194">
        <f>V$12</f>
        <v>0.1</v>
      </c>
      <c r="W194">
        <f t="shared" si="159"/>
        <v>8.8837079380806121E-6</v>
      </c>
      <c r="X194" s="243">
        <v>6.0000000000000001E-3</v>
      </c>
      <c r="Y194">
        <f>VLOOKUP(C194,'errors (2)'!C$21:E$370,3,FALSE)</f>
        <v>25589.935810525385</v>
      </c>
      <c r="Z194">
        <f t="shared" si="137"/>
        <v>25590</v>
      </c>
      <c r="AA194" s="227">
        <f t="shared" si="138"/>
        <v>-1.772054236741533E-2</v>
      </c>
      <c r="AD194" s="227">
        <f t="shared" si="158"/>
        <v>-1.7696875484703653E-3</v>
      </c>
      <c r="AF194" s="227">
        <f t="shared" si="160"/>
        <v>-9.9038576304606961E-3</v>
      </c>
      <c r="AG194" s="227">
        <f t="shared" si="154"/>
        <v>9.8086395964434553E-6</v>
      </c>
      <c r="AH194">
        <f t="shared" si="139"/>
        <v>-2.585471244940566E-2</v>
      </c>
      <c r="AI194">
        <f t="shared" si="140"/>
        <v>1.0561138531190548</v>
      </c>
      <c r="AJ194">
        <f t="shared" si="141"/>
        <v>-0.10159612475651368</v>
      </c>
      <c r="AK194">
        <f t="shared" si="142"/>
        <v>-0.35303871357029748</v>
      </c>
      <c r="AL194">
        <f t="shared" si="143"/>
        <v>-1.4131695825864472</v>
      </c>
      <c r="AM194">
        <f t="shared" si="144"/>
        <v>-0.85360769389968061</v>
      </c>
      <c r="AN194" s="227">
        <f t="shared" si="161"/>
        <v>5.2211682845210268</v>
      </c>
      <c r="AO194" s="227">
        <f t="shared" si="161"/>
        <v>5.2211780325574777</v>
      </c>
      <c r="AP194" s="227">
        <f t="shared" si="161"/>
        <v>5.2212340107987494</v>
      </c>
      <c r="AQ194" s="227">
        <f t="shared" si="161"/>
        <v>5.2215553579846299</v>
      </c>
      <c r="AR194" s="227">
        <f t="shared" si="161"/>
        <v>5.2233965090302226</v>
      </c>
      <c r="AS194" s="227">
        <f t="shared" si="161"/>
        <v>5.233831107644443</v>
      </c>
      <c r="AT194" s="227">
        <f t="shared" si="161"/>
        <v>5.2897396501187046</v>
      </c>
      <c r="AU194" s="227">
        <f t="shared" si="145"/>
        <v>5.5333597184978087</v>
      </c>
      <c r="AV194" s="227"/>
      <c r="AX194" s="227"/>
      <c r="AY194" s="227"/>
      <c r="AZ194" s="227"/>
      <c r="BA194" s="227"/>
      <c r="BB194" s="227"/>
      <c r="BC194" s="227"/>
      <c r="BD194" s="227"/>
      <c r="BE194" s="227"/>
      <c r="BF194" s="227"/>
      <c r="BG194" s="227"/>
      <c r="BH194" s="227"/>
      <c r="BI194" s="227"/>
      <c r="BJ194" s="227"/>
      <c r="BK194" s="227"/>
      <c r="BL194" s="227"/>
    </row>
    <row r="195" spans="1:64" x14ac:dyDescent="0.2">
      <c r="A195" s="13" t="s">
        <v>31</v>
      </c>
      <c r="B195" s="5" t="s">
        <v>32</v>
      </c>
      <c r="C195" s="243">
        <v>50926.356099999997</v>
      </c>
      <c r="D195" s="243" t="s">
        <v>314</v>
      </c>
      <c r="E195">
        <f t="shared" si="132"/>
        <v>26465.954929156975</v>
      </c>
      <c r="F195">
        <f t="shared" si="133"/>
        <v>26466</v>
      </c>
      <c r="G195">
        <f t="shared" si="152"/>
        <v>-1.9396560004679486E-2</v>
      </c>
      <c r="J195">
        <f>+G195</f>
        <v>-1.9396560004679486E-2</v>
      </c>
      <c r="P195">
        <f t="shared" si="134"/>
        <v>-2.5771955614362151E-2</v>
      </c>
      <c r="Q195">
        <f t="shared" si="135"/>
        <v>6.225248846238679E-3</v>
      </c>
      <c r="R195">
        <f t="shared" si="136"/>
        <v>-1.9546706768123472E-2</v>
      </c>
      <c r="S195" s="2">
        <f t="shared" si="146"/>
        <v>35907.856099999997</v>
      </c>
      <c r="U195">
        <f t="shared" si="153"/>
        <v>2.2544050572704118E-8</v>
      </c>
      <c r="V195">
        <f t="shared" ref="V195:V204" si="162">V$13</f>
        <v>1</v>
      </c>
      <c r="W195">
        <f t="shared" si="159"/>
        <v>2.2544050572704118E-8</v>
      </c>
      <c r="X195" s="243">
        <v>2.9999999999999997E-4</v>
      </c>
      <c r="Y195">
        <f>VLOOKUP(C195,'errors (2)'!C$21:E$370,3,FALSE)</f>
        <v>26465.954929156975</v>
      </c>
      <c r="Z195">
        <f t="shared" si="137"/>
        <v>26466</v>
      </c>
      <c r="AA195" s="227">
        <f t="shared" si="138"/>
        <v>-1.9566896512087272E-2</v>
      </c>
      <c r="AD195" s="227">
        <f t="shared" si="158"/>
        <v>1.0636313755259467E-2</v>
      </c>
      <c r="AF195" s="227">
        <f t="shared" si="160"/>
        <v>1.7033650740778603E-4</v>
      </c>
      <c r="AG195" s="227">
        <f t="shared" si="154"/>
        <v>2.9014525755882742E-8</v>
      </c>
      <c r="AH195">
        <f t="shared" si="139"/>
        <v>-3.0032873759938954E-2</v>
      </c>
      <c r="AI195">
        <f t="shared" si="140"/>
        <v>1.0886937926852491</v>
      </c>
      <c r="AJ195">
        <f t="shared" si="141"/>
        <v>-0.19364778316441669</v>
      </c>
      <c r="AK195">
        <f t="shared" si="142"/>
        <v>-0.3462925193103995</v>
      </c>
      <c r="AL195">
        <f t="shared" si="143"/>
        <v>-1.3200623439641415</v>
      </c>
      <c r="AM195">
        <f t="shared" si="144"/>
        <v>-0.77615486212954821</v>
      </c>
      <c r="AN195" s="227">
        <f t="shared" si="161"/>
        <v>5.3022548786437556</v>
      </c>
      <c r="AO195" s="227">
        <f t="shared" si="161"/>
        <v>5.3022738007059766</v>
      </c>
      <c r="AP195" s="227">
        <f t="shared" si="161"/>
        <v>5.3023689521794228</v>
      </c>
      <c r="AQ195" s="227">
        <f t="shared" si="161"/>
        <v>5.3028472260262047</v>
      </c>
      <c r="AR195" s="227">
        <f t="shared" si="161"/>
        <v>5.3052460956070702</v>
      </c>
      <c r="AS195" s="227">
        <f t="shared" si="161"/>
        <v>5.3171517147974949</v>
      </c>
      <c r="AT195" s="227">
        <f t="shared" si="161"/>
        <v>5.3734653482925321</v>
      </c>
      <c r="AU195" s="227">
        <f t="shared" si="145"/>
        <v>5.5993144935283228</v>
      </c>
      <c r="AV195" s="227"/>
      <c r="AX195" s="227"/>
      <c r="AY195" s="227"/>
      <c r="AZ195" s="227"/>
      <c r="BA195" s="227"/>
      <c r="BB195" s="2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</row>
    <row r="196" spans="1:64" x14ac:dyDescent="0.2">
      <c r="A196" s="14" t="s">
        <v>77</v>
      </c>
      <c r="B196" s="5" t="s">
        <v>32</v>
      </c>
      <c r="C196" s="243">
        <v>52003.535199999998</v>
      </c>
      <c r="D196" s="243" t="s">
        <v>314</v>
      </c>
      <c r="E196">
        <f t="shared" si="132"/>
        <v>28968.943609535851</v>
      </c>
      <c r="F196">
        <f t="shared" si="133"/>
        <v>28969</v>
      </c>
      <c r="G196">
        <f t="shared" ref="G196:G227" si="163">+C196-(C$7+F196*C$8)</f>
        <v>-2.426804000424454E-2</v>
      </c>
      <c r="J196">
        <f t="shared" ref="J196:J204" si="164">G196</f>
        <v>-2.426804000424454E-2</v>
      </c>
      <c r="P196">
        <f t="shared" si="134"/>
        <v>-3.8455036738602122E-2</v>
      </c>
      <c r="Q196">
        <f t="shared" si="135"/>
        <v>1.6034713797550983E-2</v>
      </c>
      <c r="R196">
        <f t="shared" si="136"/>
        <v>-2.2420322941051139E-2</v>
      </c>
      <c r="S196" s="2">
        <f t="shared" si="146"/>
        <v>36985.035199999998</v>
      </c>
      <c r="U196">
        <f t="shared" ref="U196:U227" si="165">+(R196-G196)^2</f>
        <v>3.4140583456160454E-6</v>
      </c>
      <c r="V196">
        <f t="shared" si="162"/>
        <v>1</v>
      </c>
      <c r="W196">
        <f t="shared" si="159"/>
        <v>3.4140583456160454E-6</v>
      </c>
      <c r="X196" s="243">
        <v>4.0000000000000002E-4</v>
      </c>
      <c r="Y196">
        <f>VLOOKUP(C196,'errors (2)'!C$21:E$370,3,FALSE)</f>
        <v>28968.943609535851</v>
      </c>
      <c r="Z196">
        <f t="shared" si="137"/>
        <v>28969</v>
      </c>
      <c r="AA196" s="227">
        <f t="shared" si="138"/>
        <v>-2.3903307344217181E-2</v>
      </c>
      <c r="AD196" s="227">
        <f t="shared" si="158"/>
        <v>1.7116612244160945E-2</v>
      </c>
      <c r="AF196" s="227">
        <f t="shared" si="160"/>
        <v>-3.6473266002735871E-4</v>
      </c>
      <c r="AG196" s="227">
        <f t="shared" ref="AG196:AG227" si="166">+(G196-AA196)^2*V196</f>
        <v>1.3302991329063283E-7</v>
      </c>
      <c r="AH196">
        <f t="shared" si="139"/>
        <v>-4.1384652248405485E-2</v>
      </c>
      <c r="AI196">
        <f t="shared" si="140"/>
        <v>1.1869215001678419</v>
      </c>
      <c r="AJ196">
        <f t="shared" si="141"/>
        <v>-0.47449943994355903</v>
      </c>
      <c r="AK196">
        <f t="shared" si="142"/>
        <v>-0.30470551449923072</v>
      </c>
      <c r="AL196">
        <f t="shared" si="143"/>
        <v>-1.0205460079521216</v>
      </c>
      <c r="AM196">
        <f t="shared" si="144"/>
        <v>-0.55971719244908846</v>
      </c>
      <c r="AN196" s="227">
        <f t="shared" si="161"/>
        <v>5.5480297299291736</v>
      </c>
      <c r="AO196" s="227">
        <f t="shared" si="161"/>
        <v>5.5480998351777986</v>
      </c>
      <c r="AP196" s="227">
        <f t="shared" si="161"/>
        <v>5.5483641900150911</v>
      </c>
      <c r="AQ196" s="227">
        <f t="shared" si="161"/>
        <v>5.5493604592849719</v>
      </c>
      <c r="AR196" s="227">
        <f t="shared" si="161"/>
        <v>5.5531070730853136</v>
      </c>
      <c r="AS196" s="227">
        <f t="shared" si="161"/>
        <v>5.5670860990750546</v>
      </c>
      <c r="AT196" s="227">
        <f t="shared" si="161"/>
        <v>5.6178262789226912</v>
      </c>
      <c r="AU196" s="227">
        <f t="shared" si="145"/>
        <v>5.7877674637353724</v>
      </c>
      <c r="AV196" s="227"/>
      <c r="AX196" s="227"/>
      <c r="AY196" s="227"/>
      <c r="AZ196" s="227"/>
      <c r="BA196" s="227"/>
      <c r="BB196" s="227"/>
      <c r="BC196" s="227"/>
      <c r="BD196" s="227"/>
      <c r="BE196" s="227"/>
      <c r="BF196" s="227"/>
      <c r="BG196" s="227"/>
      <c r="BH196" s="227"/>
      <c r="BI196" s="227"/>
      <c r="BJ196" s="227"/>
      <c r="BK196" s="227"/>
      <c r="BL196" s="227"/>
    </row>
    <row r="197" spans="1:64" x14ac:dyDescent="0.2">
      <c r="A197" s="14" t="s">
        <v>77</v>
      </c>
      <c r="B197" s="5" t="s">
        <v>32</v>
      </c>
      <c r="C197" s="243">
        <v>52321.570500000002</v>
      </c>
      <c r="D197" s="243" t="s">
        <v>314</v>
      </c>
      <c r="E197">
        <f t="shared" si="132"/>
        <v>29707.94676682038</v>
      </c>
      <c r="F197">
        <f t="shared" si="133"/>
        <v>29708</v>
      </c>
      <c r="G197">
        <f t="shared" si="163"/>
        <v>-2.2909280000021681E-2</v>
      </c>
      <c r="J197">
        <f t="shared" si="164"/>
        <v>-2.2909280000021681E-2</v>
      </c>
      <c r="P197">
        <f t="shared" si="134"/>
        <v>-4.2040031903223855E-2</v>
      </c>
      <c r="Q197">
        <f t="shared" si="135"/>
        <v>1.9079340040516646E-2</v>
      </c>
      <c r="R197">
        <f t="shared" si="136"/>
        <v>-2.296069186270721E-2</v>
      </c>
      <c r="S197" s="2">
        <f t="shared" si="146"/>
        <v>37303.070500000002</v>
      </c>
      <c r="U197">
        <f t="shared" si="165"/>
        <v>2.6431796247956263E-9</v>
      </c>
      <c r="V197">
        <f t="shared" si="162"/>
        <v>1</v>
      </c>
      <c r="W197">
        <f t="shared" si="159"/>
        <v>2.6431796247956263E-9</v>
      </c>
      <c r="X197" s="243">
        <v>2.0000000000000001E-4</v>
      </c>
      <c r="Y197">
        <f>VLOOKUP(C197,'errors (2)'!C$21:E$370,3,FALSE)</f>
        <v>29707.94676682038</v>
      </c>
      <c r="Z197">
        <f t="shared" si="137"/>
        <v>29708</v>
      </c>
      <c r="AA197" s="227">
        <f t="shared" si="138"/>
        <v>-2.479212406011443E-2</v>
      </c>
      <c r="AD197" s="227">
        <f t="shared" si="158"/>
        <v>2.1535351938336819E-2</v>
      </c>
      <c r="AF197" s="227">
        <f t="shared" si="160"/>
        <v>1.8828440600927483E-3</v>
      </c>
      <c r="AG197" s="227">
        <f t="shared" si="166"/>
        <v>3.5451017546265447E-6</v>
      </c>
      <c r="AH197">
        <f t="shared" si="139"/>
        <v>-4.44446319383585E-2</v>
      </c>
      <c r="AI197">
        <f t="shared" si="140"/>
        <v>1.2160157602634607</v>
      </c>
      <c r="AJ197">
        <f t="shared" si="141"/>
        <v>-0.55886734638116897</v>
      </c>
      <c r="AK197">
        <f t="shared" si="142"/>
        <v>-0.28481974845336211</v>
      </c>
      <c r="AL197">
        <f t="shared" si="143"/>
        <v>-0.92192199465419356</v>
      </c>
      <c r="AM197">
        <f t="shared" si="144"/>
        <v>-0.4966462324743191</v>
      </c>
      <c r="AN197" s="227">
        <f t="shared" si="161"/>
        <v>5.6246853734949873</v>
      </c>
      <c r="AO197" s="227">
        <f t="shared" si="161"/>
        <v>5.62477468590847</v>
      </c>
      <c r="AP197" s="227">
        <f t="shared" si="161"/>
        <v>5.6250905214662668</v>
      </c>
      <c r="AQ197" s="227">
        <f t="shared" si="161"/>
        <v>5.6262067932224831</v>
      </c>
      <c r="AR197" s="227">
        <f t="shared" si="161"/>
        <v>5.6301444142389068</v>
      </c>
      <c r="AS197" s="227">
        <f t="shared" si="161"/>
        <v>5.6439409494777726</v>
      </c>
      <c r="AT197" s="227">
        <f t="shared" si="161"/>
        <v>5.6912184678035347</v>
      </c>
      <c r="AU197" s="227">
        <f t="shared" si="145"/>
        <v>5.843407393812484</v>
      </c>
      <c r="AV197" s="227"/>
      <c r="AX197" s="227"/>
      <c r="AY197" s="227"/>
      <c r="AZ197" s="227"/>
      <c r="BA197" s="227"/>
      <c r="BB197" s="227"/>
      <c r="BC197" s="227"/>
      <c r="BD197" s="227"/>
      <c r="BE197" s="227"/>
      <c r="BF197" s="227"/>
      <c r="BG197" s="227"/>
      <c r="BH197" s="227"/>
      <c r="BI197" s="227"/>
      <c r="BJ197" s="227"/>
      <c r="BK197" s="227"/>
      <c r="BL197" s="227"/>
    </row>
    <row r="198" spans="1:64" x14ac:dyDescent="0.2">
      <c r="A198" s="14" t="s">
        <v>77</v>
      </c>
      <c r="B198" s="5" t="s">
        <v>32</v>
      </c>
      <c r="C198" s="243">
        <v>52344.3796</v>
      </c>
      <c r="D198" s="243" t="s">
        <v>314</v>
      </c>
      <c r="E198">
        <f t="shared" si="132"/>
        <v>29760.947163049404</v>
      </c>
      <c r="F198">
        <f t="shared" si="133"/>
        <v>29761</v>
      </c>
      <c r="G198">
        <f t="shared" si="163"/>
        <v>-2.2738760002539493E-2</v>
      </c>
      <c r="J198">
        <f t="shared" si="164"/>
        <v>-2.2738760002539493E-2</v>
      </c>
      <c r="P198">
        <f t="shared" si="134"/>
        <v>-4.2293918688033512E-2</v>
      </c>
      <c r="Q198">
        <f t="shared" si="135"/>
        <v>1.9300296627812338E-2</v>
      </c>
      <c r="R198">
        <f t="shared" si="136"/>
        <v>-2.2993622060221174E-2</v>
      </c>
      <c r="S198" s="2">
        <f t="shared" si="146"/>
        <v>37325.8796</v>
      </c>
      <c r="U198">
        <f t="shared" si="165"/>
        <v>6.4954668445740198E-8</v>
      </c>
      <c r="V198">
        <f t="shared" si="162"/>
        <v>1</v>
      </c>
      <c r="W198">
        <f t="shared" si="159"/>
        <v>6.4954668445740198E-8</v>
      </c>
      <c r="X198" s="243">
        <v>5.0000000000000001E-4</v>
      </c>
      <c r="Y198">
        <f>VLOOKUP(C198,'errors (2)'!C$21:E$370,3,FALSE)</f>
        <v>29760.947163049404</v>
      </c>
      <c r="Z198">
        <f t="shared" si="137"/>
        <v>29761</v>
      </c>
      <c r="AA198" s="227">
        <f t="shared" si="138"/>
        <v>-2.4846992788397634E-2</v>
      </c>
      <c r="AD198" s="227">
        <f t="shared" si="158"/>
        <v>2.1918203687556058E-2</v>
      </c>
      <c r="AF198" s="227">
        <f t="shared" si="160"/>
        <v>2.1082327858581405E-3</v>
      </c>
      <c r="AG198" s="227">
        <f t="shared" si="166"/>
        <v>4.4446454793671762E-6</v>
      </c>
      <c r="AH198">
        <f t="shared" si="139"/>
        <v>-4.4656963690095551E-2</v>
      </c>
      <c r="AI198">
        <f t="shared" si="140"/>
        <v>1.2180769604234496</v>
      </c>
      <c r="AJ198">
        <f t="shared" si="141"/>
        <v>-0.5648704072066224</v>
      </c>
      <c r="AK198">
        <f t="shared" si="142"/>
        <v>-0.28324465947958599</v>
      </c>
      <c r="AL198">
        <f t="shared" si="143"/>
        <v>-0.91466510235277054</v>
      </c>
      <c r="AM198">
        <f t="shared" si="144"/>
        <v>-0.49213091996074548</v>
      </c>
      <c r="AN198" s="227">
        <f t="shared" si="161"/>
        <v>5.6302540895116175</v>
      </c>
      <c r="AO198" s="227">
        <f t="shared" si="161"/>
        <v>5.6303447453666831</v>
      </c>
      <c r="AP198" s="227">
        <f t="shared" si="161"/>
        <v>5.6306639612995451</v>
      </c>
      <c r="AQ198" s="227">
        <f t="shared" si="161"/>
        <v>5.631787360193333</v>
      </c>
      <c r="AR198" s="227">
        <f t="shared" si="161"/>
        <v>5.6357332564103588</v>
      </c>
      <c r="AS198" s="227">
        <f t="shared" si="161"/>
        <v>5.6495011206576278</v>
      </c>
      <c r="AT198" s="227">
        <f t="shared" si="161"/>
        <v>5.6965008130755699</v>
      </c>
      <c r="AU198" s="227">
        <f t="shared" si="145"/>
        <v>5.8473978082835085</v>
      </c>
      <c r="AV198" s="227"/>
      <c r="AX198" s="227"/>
      <c r="AY198" s="227"/>
      <c r="AZ198" s="227"/>
      <c r="BA198" s="227"/>
      <c r="BB198" s="227"/>
      <c r="BC198" s="227"/>
      <c r="BD198" s="227"/>
      <c r="BE198" s="227"/>
      <c r="BF198" s="227"/>
      <c r="BG198" s="227"/>
      <c r="BH198" s="227"/>
      <c r="BI198" s="227"/>
      <c r="BJ198" s="227"/>
      <c r="BK198" s="227"/>
      <c r="BL198" s="227"/>
    </row>
    <row r="199" spans="1:64" x14ac:dyDescent="0.2">
      <c r="A199" s="14" t="s">
        <v>77</v>
      </c>
      <c r="B199" s="5" t="s">
        <v>30</v>
      </c>
      <c r="C199" s="243">
        <v>52344.593200000003</v>
      </c>
      <c r="D199" s="243" t="s">
        <v>314</v>
      </c>
      <c r="E199">
        <f t="shared" si="132"/>
        <v>29761.443494979849</v>
      </c>
      <c r="F199">
        <f t="shared" si="133"/>
        <v>29761.5</v>
      </c>
      <c r="G199">
        <f t="shared" si="163"/>
        <v>-2.4317339994013309E-2</v>
      </c>
      <c r="J199">
        <f t="shared" si="164"/>
        <v>-2.4317339994013309E-2</v>
      </c>
      <c r="P199">
        <f t="shared" si="134"/>
        <v>-4.2296311728047403E-2</v>
      </c>
      <c r="Q199">
        <f t="shared" si="135"/>
        <v>1.9302382781100177E-2</v>
      </c>
      <c r="R199">
        <f t="shared" si="136"/>
        <v>-2.2993928946947226E-2</v>
      </c>
      <c r="S199" s="2">
        <f t="shared" si="146"/>
        <v>37326.093200000003</v>
      </c>
      <c r="U199">
        <f t="shared" si="165"/>
        <v>1.751416799496548E-6</v>
      </c>
      <c r="V199">
        <f t="shared" si="162"/>
        <v>1</v>
      </c>
      <c r="W199">
        <f t="shared" si="159"/>
        <v>1.751416799496548E-6</v>
      </c>
      <c r="X199" s="243">
        <v>5.0000000000000001E-4</v>
      </c>
      <c r="Y199">
        <f>VLOOKUP(C199,'errors (2)'!C$21:E$370,3,FALSE)</f>
        <v>29761.443494979849</v>
      </c>
      <c r="Z199">
        <f t="shared" si="137"/>
        <v>29761.5</v>
      </c>
      <c r="AA199" s="227">
        <f t="shared" si="138"/>
        <v>-2.4847504424827985E-2</v>
      </c>
      <c r="AD199" s="227">
        <f t="shared" si="158"/>
        <v>2.0341621948201695E-2</v>
      </c>
      <c r="AF199" s="227">
        <f t="shared" si="160"/>
        <v>5.3016443081467524E-4</v>
      </c>
      <c r="AG199" s="227">
        <f t="shared" si="166"/>
        <v>2.8107432370104854E-7</v>
      </c>
      <c r="AH199">
        <f t="shared" si="139"/>
        <v>-4.4658961942215004E-2</v>
      </c>
      <c r="AI199">
        <f t="shared" si="140"/>
        <v>1.218096384341778</v>
      </c>
      <c r="AJ199">
        <f t="shared" si="141"/>
        <v>-0.56492699527684676</v>
      </c>
      <c r="AK199">
        <f t="shared" si="142"/>
        <v>-0.28322970347101817</v>
      </c>
      <c r="AL199">
        <f t="shared" si="143"/>
        <v>-0.91459652407424219</v>
      </c>
      <c r="AM199">
        <f t="shared" si="144"/>
        <v>-0.49208832695610955</v>
      </c>
      <c r="AN199" s="227">
        <f t="shared" si="161"/>
        <v>5.6303066694580064</v>
      </c>
      <c r="AO199" s="227">
        <f t="shared" si="161"/>
        <v>5.6303973379413748</v>
      </c>
      <c r="AP199" s="227">
        <f t="shared" si="161"/>
        <v>5.6307165855023502</v>
      </c>
      <c r="AQ199" s="227">
        <f t="shared" si="161"/>
        <v>5.6318400505489272</v>
      </c>
      <c r="AR199" s="227">
        <f t="shared" si="161"/>
        <v>5.6357860211502437</v>
      </c>
      <c r="AS199" s="227">
        <f t="shared" si="161"/>
        <v>5.6495536048799089</v>
      </c>
      <c r="AT199" s="227">
        <f t="shared" si="161"/>
        <v>5.6965506579947505</v>
      </c>
      <c r="AU199" s="227">
        <f t="shared" si="145"/>
        <v>5.8474354537030466</v>
      </c>
      <c r="AV199" s="227"/>
      <c r="AX199" s="227"/>
      <c r="AY199" s="227"/>
      <c r="AZ199" s="227"/>
      <c r="BA199" s="227"/>
      <c r="BB199" s="227"/>
      <c r="BC199" s="227"/>
      <c r="BD199" s="227"/>
      <c r="BE199" s="227"/>
      <c r="BF199" s="227"/>
      <c r="BG199" s="227"/>
      <c r="BH199" s="227"/>
      <c r="BI199" s="227"/>
      <c r="BJ199" s="227"/>
      <c r="BK199" s="227"/>
      <c r="BL199" s="227"/>
    </row>
    <row r="200" spans="1:64" x14ac:dyDescent="0.2">
      <c r="A200" s="14" t="s">
        <v>77</v>
      </c>
      <c r="B200" s="5" t="s">
        <v>30</v>
      </c>
      <c r="C200" s="243">
        <v>52345.453999999998</v>
      </c>
      <c r="D200" s="243" t="s">
        <v>314</v>
      </c>
      <c r="E200">
        <f t="shared" si="132"/>
        <v>29763.443694070287</v>
      </c>
      <c r="F200">
        <f t="shared" si="133"/>
        <v>29763.5</v>
      </c>
      <c r="G200">
        <f t="shared" si="163"/>
        <v>-2.4231660005170852E-2</v>
      </c>
      <c r="J200">
        <f t="shared" si="164"/>
        <v>-2.4231660005170852E-2</v>
      </c>
      <c r="P200">
        <f t="shared" si="134"/>
        <v>-4.2305883491321854E-2</v>
      </c>
      <c r="Q200">
        <f t="shared" si="135"/>
        <v>1.9310727704005069E-2</v>
      </c>
      <c r="R200">
        <f t="shared" si="136"/>
        <v>-2.2995155787316784E-2</v>
      </c>
      <c r="S200" s="2">
        <f t="shared" si="146"/>
        <v>37326.953999999998</v>
      </c>
      <c r="U200">
        <f t="shared" si="165"/>
        <v>1.5289426807708992E-6</v>
      </c>
      <c r="V200">
        <f t="shared" si="162"/>
        <v>1</v>
      </c>
      <c r="W200">
        <f t="shared" si="159"/>
        <v>1.5289426807708992E-6</v>
      </c>
      <c r="X200" s="243">
        <v>2.9999999999999997E-4</v>
      </c>
      <c r="Y200">
        <f>VLOOKUP(C200,'errors (2)'!C$21:E$370,3,FALSE)</f>
        <v>29763.443694070287</v>
      </c>
      <c r="Z200">
        <f t="shared" si="137"/>
        <v>29763.5</v>
      </c>
      <c r="AA200" s="227">
        <f t="shared" si="138"/>
        <v>-2.4849549845869259E-2</v>
      </c>
      <c r="AD200" s="227">
        <f t="shared" si="158"/>
        <v>2.0435294029340502E-2</v>
      </c>
      <c r="AF200" s="227">
        <f t="shared" si="160"/>
        <v>6.1788984069840666E-4</v>
      </c>
      <c r="AG200" s="227">
        <f t="shared" si="166"/>
        <v>3.8178785523830238E-7</v>
      </c>
      <c r="AH200">
        <f t="shared" si="139"/>
        <v>-4.4666954034511354E-2</v>
      </c>
      <c r="AI200">
        <f t="shared" si="140"/>
        <v>1.2181740759503104</v>
      </c>
      <c r="AJ200">
        <f t="shared" si="141"/>
        <v>-0.56515333902981046</v>
      </c>
      <c r="AK200">
        <f t="shared" si="142"/>
        <v>-0.28316986134556338</v>
      </c>
      <c r="AL200">
        <f t="shared" si="143"/>
        <v>-0.91432218908929075</v>
      </c>
      <c r="AM200">
        <f t="shared" si="144"/>
        <v>-0.49191795572766489</v>
      </c>
      <c r="AN200" s="227">
        <f t="shared" si="161"/>
        <v>5.6305169976275771</v>
      </c>
      <c r="AO200" s="227">
        <f t="shared" si="161"/>
        <v>5.6306077166152839</v>
      </c>
      <c r="AP200" s="227">
        <f t="shared" si="161"/>
        <v>5.6309270906388527</v>
      </c>
      <c r="AQ200" s="227">
        <f t="shared" si="161"/>
        <v>5.6320508200920889</v>
      </c>
      <c r="AR200" s="227">
        <f t="shared" si="161"/>
        <v>5.6359970875393</v>
      </c>
      <c r="AS200" s="227">
        <f t="shared" si="161"/>
        <v>5.6497635473216858</v>
      </c>
      <c r="AT200" s="227">
        <f t="shared" si="161"/>
        <v>5.6967500398096034</v>
      </c>
      <c r="AU200" s="227">
        <f t="shared" si="145"/>
        <v>5.8475860353811981</v>
      </c>
      <c r="AV200" s="227"/>
      <c r="AW200" s="227"/>
      <c r="AX200" s="227"/>
      <c r="AY200" s="227"/>
      <c r="AZ200" s="227"/>
      <c r="BA200" s="227"/>
      <c r="BB200" s="227"/>
      <c r="BC200" s="227"/>
      <c r="BD200" s="227"/>
      <c r="BE200" s="227"/>
      <c r="BF200" s="227"/>
      <c r="BG200" s="227"/>
      <c r="BH200" s="227"/>
      <c r="BI200" s="227"/>
      <c r="BJ200" s="227"/>
      <c r="BK200" s="227"/>
      <c r="BL200" s="227"/>
    </row>
    <row r="201" spans="1:64" x14ac:dyDescent="0.2">
      <c r="A201" s="14" t="s">
        <v>77</v>
      </c>
      <c r="B201" s="5" t="s">
        <v>32</v>
      </c>
      <c r="C201" s="243">
        <v>52347.393300000003</v>
      </c>
      <c r="D201" s="243" t="s">
        <v>314</v>
      </c>
      <c r="E201">
        <f t="shared" si="132"/>
        <v>29767.949951152208</v>
      </c>
      <c r="F201">
        <f t="shared" si="133"/>
        <v>29768</v>
      </c>
      <c r="G201">
        <f t="shared" si="163"/>
        <v>-2.1538879998843186E-2</v>
      </c>
      <c r="J201">
        <f t="shared" si="164"/>
        <v>-2.1538879998843186E-2</v>
      </c>
      <c r="P201">
        <f t="shared" si="134"/>
        <v>-4.232741763690729E-2</v>
      </c>
      <c r="Q201">
        <f t="shared" si="135"/>
        <v>1.9329505592599099E-2</v>
      </c>
      <c r="R201">
        <f t="shared" si="136"/>
        <v>-2.2997912044308191E-2</v>
      </c>
      <c r="S201" s="2">
        <f t="shared" si="146"/>
        <v>37328.893300000003</v>
      </c>
      <c r="U201">
        <f t="shared" si="165"/>
        <v>2.1287745096937988E-6</v>
      </c>
      <c r="V201">
        <f t="shared" si="162"/>
        <v>1</v>
      </c>
      <c r="W201">
        <f t="shared" si="159"/>
        <v>2.1287745096937988E-6</v>
      </c>
      <c r="X201" s="243">
        <v>2.9999999999999997E-4</v>
      </c>
      <c r="Y201">
        <f>VLOOKUP(C201,'errors (2)'!C$21:E$370,3,FALSE)</f>
        <v>29767.949951152208</v>
      </c>
      <c r="Z201">
        <f t="shared" si="137"/>
        <v>29768</v>
      </c>
      <c r="AA201" s="227">
        <f t="shared" si="138"/>
        <v>-2.4854145460525515E-2</v>
      </c>
      <c r="AD201" s="227">
        <f t="shared" si="158"/>
        <v>2.3146050880365525E-2</v>
      </c>
      <c r="AF201" s="227">
        <f t="shared" si="160"/>
        <v>3.3152654616823291E-3</v>
      </c>
      <c r="AG201" s="227">
        <f t="shared" si="166"/>
        <v>1.0990985081423747E-5</v>
      </c>
      <c r="AH201">
        <f t="shared" si="139"/>
        <v>-4.468493087920871E-2</v>
      </c>
      <c r="AI201">
        <f t="shared" si="140"/>
        <v>1.2183488582378961</v>
      </c>
      <c r="AJ201">
        <f t="shared" si="141"/>
        <v>-0.56566256244085644</v>
      </c>
      <c r="AK201">
        <f t="shared" si="142"/>
        <v>-0.28303511071498627</v>
      </c>
      <c r="AL201">
        <f t="shared" si="143"/>
        <v>-0.91370480743190974</v>
      </c>
      <c r="AM201">
        <f t="shared" si="144"/>
        <v>-0.49153462507803225</v>
      </c>
      <c r="AN201" s="227">
        <f t="shared" ref="AN201:AT210" si="167">$AU201+$AB$7*SIN(AO201)</f>
        <v>5.6309902850506726</v>
      </c>
      <c r="AO201" s="227">
        <f t="shared" si="167"/>
        <v>5.6310811176210027</v>
      </c>
      <c r="AP201" s="227">
        <f t="shared" si="167"/>
        <v>5.6314007758930975</v>
      </c>
      <c r="AQ201" s="227">
        <f t="shared" si="167"/>
        <v>5.6325250990636828</v>
      </c>
      <c r="AR201" s="227">
        <f t="shared" si="167"/>
        <v>5.6364720303682105</v>
      </c>
      <c r="AS201" s="227">
        <f t="shared" si="167"/>
        <v>5.6502359502889608</v>
      </c>
      <c r="AT201" s="227">
        <f t="shared" si="167"/>
        <v>5.6971986613963805</v>
      </c>
      <c r="AU201" s="227">
        <f t="shared" si="145"/>
        <v>5.8479248441570402</v>
      </c>
      <c r="AV201" s="227"/>
      <c r="AW201" s="227"/>
      <c r="AX201" s="227"/>
      <c r="AY201" s="227"/>
      <c r="AZ201" s="227"/>
      <c r="BA201" s="227"/>
      <c r="BB201" s="227"/>
      <c r="BC201" s="227"/>
      <c r="BD201" s="227"/>
      <c r="BE201" s="227"/>
      <c r="BF201" s="227"/>
      <c r="BG201" s="227"/>
      <c r="BH201" s="227"/>
      <c r="BI201" s="227"/>
      <c r="BJ201" s="227"/>
      <c r="BK201" s="227"/>
      <c r="BL201" s="227"/>
    </row>
    <row r="202" spans="1:64" x14ac:dyDescent="0.2">
      <c r="A202" s="14" t="s">
        <v>77</v>
      </c>
      <c r="B202" s="5" t="s">
        <v>30</v>
      </c>
      <c r="C202" s="243">
        <v>52347.604200000002</v>
      </c>
      <c r="D202" s="243" t="s">
        <v>314</v>
      </c>
      <c r="E202">
        <f t="shared" si="132"/>
        <v>29768.440009223967</v>
      </c>
      <c r="F202">
        <f t="shared" si="133"/>
        <v>29768.5</v>
      </c>
      <c r="G202">
        <f t="shared" si="163"/>
        <v>-2.5817460002144799E-2</v>
      </c>
      <c r="J202">
        <f t="shared" si="164"/>
        <v>-2.5817460002144799E-2</v>
      </c>
      <c r="P202">
        <f t="shared" si="134"/>
        <v>-4.23298101212548E-2</v>
      </c>
      <c r="Q202">
        <f t="shared" si="135"/>
        <v>1.9331592179541862E-2</v>
      </c>
      <c r="R202">
        <f t="shared" si="136"/>
        <v>-2.2998217941712938E-2</v>
      </c>
      <c r="S202" s="2">
        <f t="shared" si="146"/>
        <v>37329.104200000002</v>
      </c>
      <c r="U202">
        <f t="shared" si="165"/>
        <v>7.9481257953080818E-6</v>
      </c>
      <c r="V202">
        <f t="shared" si="162"/>
        <v>1</v>
      </c>
      <c r="W202">
        <f t="shared" si="159"/>
        <v>7.9481257953080818E-6</v>
      </c>
      <c r="X202" s="243">
        <v>4.0000000000000002E-4</v>
      </c>
      <c r="Y202">
        <f>VLOOKUP(C202,'errors (2)'!C$21:E$370,3,FALSE)</f>
        <v>29768.440009223967</v>
      </c>
      <c r="Z202">
        <f t="shared" si="137"/>
        <v>29768.5</v>
      </c>
      <c r="AA202" s="227">
        <f t="shared" si="138"/>
        <v>-2.4854655521470675E-2</v>
      </c>
      <c r="AD202" s="227">
        <f t="shared" si="158"/>
        <v>1.8869467845596309E-2</v>
      </c>
      <c r="AF202" s="227">
        <f t="shared" si="160"/>
        <v>-9.6280448067412316E-4</v>
      </c>
      <c r="AG202" s="227">
        <f t="shared" si="166"/>
        <v>9.2699246800616796E-7</v>
      </c>
      <c r="AH202">
        <f t="shared" si="139"/>
        <v>-4.4686927847741108E-2</v>
      </c>
      <c r="AI202">
        <f t="shared" si="140"/>
        <v>1.2183682764506814</v>
      </c>
      <c r="AJ202">
        <f t="shared" si="141"/>
        <v>-0.56571913853115274</v>
      </c>
      <c r="AK202">
        <f t="shared" si="142"/>
        <v>-0.28302012937456622</v>
      </c>
      <c r="AL202">
        <f t="shared" si="143"/>
        <v>-0.91363619853510136</v>
      </c>
      <c r="AM202">
        <f t="shared" si="144"/>
        <v>-0.49149203317735968</v>
      </c>
      <c r="AN202" s="227">
        <f t="shared" si="167"/>
        <v>5.631042876733293</v>
      </c>
      <c r="AO202" s="227">
        <f t="shared" si="167"/>
        <v>5.6311337219194373</v>
      </c>
      <c r="AP202" s="227">
        <f t="shared" si="167"/>
        <v>5.6314534117496642</v>
      </c>
      <c r="AQ202" s="227">
        <f t="shared" si="167"/>
        <v>5.6325778007863683</v>
      </c>
      <c r="AR202" s="227">
        <f t="shared" si="167"/>
        <v>5.6365248055068413</v>
      </c>
      <c r="AS202" s="227">
        <f t="shared" si="167"/>
        <v>5.6502884422822071</v>
      </c>
      <c r="AT202" s="227">
        <f t="shared" si="167"/>
        <v>5.6972485093076148</v>
      </c>
      <c r="AU202" s="227">
        <f t="shared" si="145"/>
        <v>5.8479624895765783</v>
      </c>
      <c r="AV202" s="227"/>
      <c r="AW202" s="227"/>
      <c r="AX202" s="227"/>
      <c r="AY202" s="227"/>
      <c r="AZ202" s="227"/>
      <c r="BA202" s="227"/>
      <c r="BB202" s="227"/>
      <c r="BC202" s="227"/>
      <c r="BD202" s="227"/>
      <c r="BE202" s="227"/>
      <c r="BF202" s="227"/>
      <c r="BG202" s="227"/>
      <c r="BH202" s="227"/>
      <c r="BI202" s="227"/>
      <c r="BJ202" s="227"/>
      <c r="BK202" s="227"/>
      <c r="BL202" s="227"/>
    </row>
    <row r="203" spans="1:64" x14ac:dyDescent="0.2">
      <c r="A203" s="14" t="s">
        <v>77</v>
      </c>
      <c r="B203" s="5" t="s">
        <v>30</v>
      </c>
      <c r="C203" s="243">
        <v>52351.479500000001</v>
      </c>
      <c r="D203" s="243" t="s">
        <v>314</v>
      </c>
      <c r="E203">
        <f t="shared" si="132"/>
        <v>29777.444855338297</v>
      </c>
      <c r="F203">
        <f t="shared" si="133"/>
        <v>29777.5</v>
      </c>
      <c r="G203">
        <f t="shared" si="163"/>
        <v>-2.3731900000711903E-2</v>
      </c>
      <c r="J203">
        <f t="shared" si="164"/>
        <v>-2.3731900000711903E-2</v>
      </c>
      <c r="P203">
        <f t="shared" si="134"/>
        <v>-4.2372868047389961E-2</v>
      </c>
      <c r="Q203">
        <f t="shared" si="135"/>
        <v>1.9369156041296555E-2</v>
      </c>
      <c r="R203">
        <f t="shared" si="136"/>
        <v>-2.3003712006093406E-2</v>
      </c>
      <c r="S203" s="2">
        <f t="shared" si="146"/>
        <v>37332.979500000001</v>
      </c>
      <c r="U203">
        <f t="shared" si="165"/>
        <v>5.3025775550650801E-7</v>
      </c>
      <c r="V203">
        <f t="shared" si="162"/>
        <v>1</v>
      </c>
      <c r="W203">
        <f t="shared" si="159"/>
        <v>5.3025775550650801E-7</v>
      </c>
      <c r="X203" s="243">
        <v>2.9999999999999997E-4</v>
      </c>
      <c r="Y203">
        <f>VLOOKUP(C203,'errors (2)'!C$21:E$370,3,FALSE)</f>
        <v>29777.444855338297</v>
      </c>
      <c r="Z203">
        <f t="shared" si="137"/>
        <v>29777.5</v>
      </c>
      <c r="AA203" s="227">
        <f t="shared" si="138"/>
        <v>-2.486381734776958E-2</v>
      </c>
      <c r="AD203" s="227">
        <f t="shared" si="158"/>
        <v>2.0990957575225379E-2</v>
      </c>
      <c r="AF203" s="227">
        <f t="shared" si="160"/>
        <v>1.1319173470576774E-3</v>
      </c>
      <c r="AG203" s="227">
        <f t="shared" si="166"/>
        <v>1.2812368805700905E-6</v>
      </c>
      <c r="AH203">
        <f t="shared" si="139"/>
        <v>-4.4722857575937282E-2</v>
      </c>
      <c r="AI203">
        <f t="shared" si="140"/>
        <v>1.2187177341570883</v>
      </c>
      <c r="AJ203">
        <f t="shared" si="141"/>
        <v>-0.56673736063547908</v>
      </c>
      <c r="AK203">
        <f t="shared" si="142"/>
        <v>-0.2827501557142395</v>
      </c>
      <c r="AL203">
        <f t="shared" si="143"/>
        <v>-0.91240086443864477</v>
      </c>
      <c r="AM203">
        <f t="shared" si="144"/>
        <v>-0.49072539238580637</v>
      </c>
      <c r="AN203" s="227">
        <f t="shared" si="167"/>
        <v>5.6319896703293981</v>
      </c>
      <c r="AO203" s="227">
        <f t="shared" si="167"/>
        <v>5.6320807424456305</v>
      </c>
      <c r="AP203" s="227">
        <f t="shared" si="167"/>
        <v>5.6324009994623054</v>
      </c>
      <c r="AQ203" s="227">
        <f t="shared" si="167"/>
        <v>5.6335265705766826</v>
      </c>
      <c r="AR203" s="227">
        <f t="shared" si="167"/>
        <v>5.6374748849399978</v>
      </c>
      <c r="AS203" s="227">
        <f t="shared" si="167"/>
        <v>5.6512333929969945</v>
      </c>
      <c r="AT203" s="227">
        <f t="shared" si="167"/>
        <v>5.6981458082167089</v>
      </c>
      <c r="AU203" s="227">
        <f t="shared" si="145"/>
        <v>5.8486401071282614</v>
      </c>
      <c r="AV203" s="227"/>
      <c r="AW203" s="227"/>
      <c r="AX203" s="227"/>
      <c r="AY203" s="227"/>
      <c r="AZ203" s="227"/>
      <c r="BA203" s="227"/>
      <c r="BB203" s="227"/>
      <c r="BC203" s="227"/>
      <c r="BD203" s="227"/>
      <c r="BE203" s="227"/>
      <c r="BF203" s="227"/>
      <c r="BG203" s="227"/>
      <c r="BH203" s="227"/>
      <c r="BI203" s="227"/>
      <c r="BJ203" s="227"/>
      <c r="BK203" s="227"/>
      <c r="BL203" s="227"/>
    </row>
    <row r="204" spans="1:64" x14ac:dyDescent="0.2">
      <c r="A204" s="14" t="s">
        <v>77</v>
      </c>
      <c r="B204" s="5" t="s">
        <v>30</v>
      </c>
      <c r="C204" s="243">
        <v>52364.390599999999</v>
      </c>
      <c r="D204" s="243" t="s">
        <v>314</v>
      </c>
      <c r="E204">
        <f t="shared" si="132"/>
        <v>29807.445750408795</v>
      </c>
      <c r="F204">
        <f t="shared" si="133"/>
        <v>29807.5</v>
      </c>
      <c r="G204">
        <f t="shared" si="163"/>
        <v>-2.3346699999819975E-2</v>
      </c>
      <c r="J204">
        <f t="shared" si="164"/>
        <v>-2.3346699999819975E-2</v>
      </c>
      <c r="P204">
        <f t="shared" si="134"/>
        <v>-4.2516301384797846E-2</v>
      </c>
      <c r="Q204">
        <f t="shared" si="135"/>
        <v>1.9494441396133676E-2</v>
      </c>
      <c r="R204">
        <f t="shared" si="136"/>
        <v>-2.302185998866417E-2</v>
      </c>
      <c r="S204" s="2">
        <f t="shared" si="146"/>
        <v>37345.890599999999</v>
      </c>
      <c r="U204">
        <f t="shared" si="165"/>
        <v>1.0552103284770371E-7</v>
      </c>
      <c r="V204">
        <f t="shared" si="162"/>
        <v>1</v>
      </c>
      <c r="W204">
        <f t="shared" si="159"/>
        <v>1.0552103284770371E-7</v>
      </c>
      <c r="X204" s="243">
        <v>2.9999999999999997E-4</v>
      </c>
      <c r="Y204">
        <f>VLOOKUP(C204,'errors (2)'!C$21:E$370,3,FALSE)</f>
        <v>29807.445750408795</v>
      </c>
      <c r="Z204">
        <f t="shared" si="137"/>
        <v>29807.5</v>
      </c>
      <c r="AA204" s="227">
        <f t="shared" si="138"/>
        <v>-2.489409231679194E-2</v>
      </c>
      <c r="AD204" s="227">
        <f t="shared" si="158"/>
        <v>2.1495707673484139E-2</v>
      </c>
      <c r="AF204" s="227">
        <f t="shared" si="160"/>
        <v>1.5473923169719642E-3</v>
      </c>
      <c r="AG204" s="227">
        <f t="shared" si="166"/>
        <v>2.3944229826238635E-6</v>
      </c>
      <c r="AH204">
        <f t="shared" si="139"/>
        <v>-4.4842407673304115E-2</v>
      </c>
      <c r="AI204">
        <f t="shared" si="140"/>
        <v>1.2198816216635775</v>
      </c>
      <c r="AJ204">
        <f t="shared" si="141"/>
        <v>-0.57012938281244963</v>
      </c>
      <c r="AK204">
        <f t="shared" si="142"/>
        <v>-0.28184600448796993</v>
      </c>
      <c r="AL204">
        <f t="shared" si="143"/>
        <v>-0.90827796761483948</v>
      </c>
      <c r="AM204">
        <f t="shared" si="144"/>
        <v>-0.48817010499576363</v>
      </c>
      <c r="AN204" s="227">
        <f t="shared" si="167"/>
        <v>5.6351476089251928</v>
      </c>
      <c r="AO204" s="227">
        <f t="shared" si="167"/>
        <v>5.6352394353040278</v>
      </c>
      <c r="AP204" s="227">
        <f t="shared" si="167"/>
        <v>5.635561571033266</v>
      </c>
      <c r="AQ204" s="227">
        <f t="shared" si="167"/>
        <v>5.6366910340410747</v>
      </c>
      <c r="AR204" s="227">
        <f t="shared" si="167"/>
        <v>5.6406435513527766</v>
      </c>
      <c r="AS204" s="227">
        <f t="shared" si="167"/>
        <v>5.6543845242677131</v>
      </c>
      <c r="AT204" s="227">
        <f t="shared" si="167"/>
        <v>5.7011373030820165</v>
      </c>
      <c r="AU204" s="227">
        <f t="shared" si="145"/>
        <v>5.8508988323005395</v>
      </c>
      <c r="AV204" s="227"/>
      <c r="AW204" s="227"/>
      <c r="AX204" s="227"/>
      <c r="AY204" s="227"/>
      <c r="AZ204" s="227"/>
      <c r="BA204" s="227"/>
      <c r="BB204" s="227"/>
      <c r="BC204" s="227"/>
      <c r="BD204" s="227"/>
      <c r="BE204" s="227"/>
      <c r="BF204" s="227"/>
      <c r="BG204" s="227"/>
      <c r="BH204" s="227"/>
      <c r="BI204" s="227"/>
      <c r="BJ204" s="227"/>
      <c r="BK204" s="227"/>
      <c r="BL204" s="227"/>
    </row>
    <row r="205" spans="1:64" x14ac:dyDescent="0.2">
      <c r="A205" s="16" t="s">
        <v>81</v>
      </c>
      <c r="B205" s="17" t="s">
        <v>32</v>
      </c>
      <c r="C205" s="250">
        <v>52705.447800000002</v>
      </c>
      <c r="D205" s="243" t="s">
        <v>232</v>
      </c>
      <c r="E205">
        <f t="shared" si="132"/>
        <v>30599.943776931701</v>
      </c>
      <c r="F205">
        <f t="shared" si="133"/>
        <v>30600</v>
      </c>
      <c r="G205">
        <f t="shared" si="163"/>
        <v>-2.4195999998482876E-2</v>
      </c>
      <c r="K205">
        <f>G205</f>
        <v>-2.4195999998482876E-2</v>
      </c>
      <c r="P205">
        <f t="shared" si="134"/>
        <v>-4.6251863783738675E-2</v>
      </c>
      <c r="Q205">
        <f t="shared" si="135"/>
        <v>2.2844444256673431E-2</v>
      </c>
      <c r="R205">
        <f t="shared" si="136"/>
        <v>-2.3407419527065244E-2</v>
      </c>
      <c r="S205" s="2">
        <f t="shared" si="146"/>
        <v>37686.947800000002</v>
      </c>
      <c r="U205">
        <f t="shared" si="165"/>
        <v>6.2185915990125344E-7</v>
      </c>
      <c r="V205">
        <f>V$14</f>
        <v>1</v>
      </c>
      <c r="W205">
        <f t="shared" si="159"/>
        <v>6.2185915990125344E-7</v>
      </c>
      <c r="X205" s="250">
        <v>1E-4</v>
      </c>
      <c r="Y205">
        <f>VLOOKUP(C205,'errors (2)'!C$21:E$370,3,FALSE)</f>
        <v>30599.943776931701</v>
      </c>
      <c r="Z205">
        <f t="shared" si="137"/>
        <v>30600</v>
      </c>
      <c r="AA205" s="227">
        <f t="shared" si="138"/>
        <v>-2.5537644450625813E-2</v>
      </c>
      <c r="AD205" s="227">
        <f t="shared" si="158"/>
        <v>2.367549230444279E-2</v>
      </c>
      <c r="AF205" s="227">
        <f t="shared" si="160"/>
        <v>1.3416444521429371E-3</v>
      </c>
      <c r="AG205" s="227">
        <f t="shared" si="166"/>
        <v>1.800009835965922E-6</v>
      </c>
      <c r="AH205">
        <f t="shared" si="139"/>
        <v>-4.7871492302925665E-2</v>
      </c>
      <c r="AI205">
        <f t="shared" si="140"/>
        <v>1.2499401420538099</v>
      </c>
      <c r="AJ205">
        <f t="shared" si="141"/>
        <v>-0.65818880406175373</v>
      </c>
      <c r="AK205">
        <f t="shared" si="142"/>
        <v>-0.25556804021895763</v>
      </c>
      <c r="AL205">
        <f t="shared" si="143"/>
        <v>-0.79653085295499104</v>
      </c>
      <c r="AM205">
        <f t="shared" si="144"/>
        <v>-0.42075007939635151</v>
      </c>
      <c r="AN205" s="227">
        <f t="shared" si="167"/>
        <v>5.7196458825868692</v>
      </c>
      <c r="AO205" s="227">
        <f t="shared" si="167"/>
        <v>5.7197557422370418</v>
      </c>
      <c r="AP205" s="227">
        <f t="shared" si="167"/>
        <v>5.7201192146284381</v>
      </c>
      <c r="AQ205" s="227">
        <f t="shared" si="167"/>
        <v>5.721321175126457</v>
      </c>
      <c r="AR205" s="227">
        <f t="shared" si="167"/>
        <v>5.7252894660598992</v>
      </c>
      <c r="AS205" s="227">
        <f t="shared" si="167"/>
        <v>5.7383219591886307</v>
      </c>
      <c r="AT205" s="227">
        <f t="shared" si="167"/>
        <v>5.780427760596492</v>
      </c>
      <c r="AU205" s="227">
        <f t="shared" si="145"/>
        <v>5.9105668222682128</v>
      </c>
      <c r="AV205" s="227"/>
      <c r="AX205" s="227"/>
      <c r="AY205" s="227"/>
      <c r="AZ205" s="227"/>
      <c r="BA205" s="227"/>
      <c r="BB205" s="227"/>
      <c r="BC205" s="227"/>
      <c r="BD205" s="227"/>
      <c r="BE205" s="227"/>
      <c r="BF205" s="227"/>
      <c r="BG205" s="227"/>
      <c r="BH205" s="227"/>
      <c r="BI205" s="227"/>
      <c r="BJ205" s="227"/>
      <c r="BK205" s="227"/>
      <c r="BL205" s="227"/>
    </row>
    <row r="206" spans="1:64" x14ac:dyDescent="0.2">
      <c r="A206" s="13" t="s">
        <v>29</v>
      </c>
      <c r="B206" s="5" t="s">
        <v>30</v>
      </c>
      <c r="C206" s="243">
        <v>52713.402399999999</v>
      </c>
      <c r="D206" s="243" t="s">
        <v>314</v>
      </c>
      <c r="E206">
        <f t="shared" si="132"/>
        <v>30618.42749403774</v>
      </c>
      <c r="F206">
        <f t="shared" si="133"/>
        <v>30618.5</v>
      </c>
      <c r="G206">
        <f t="shared" si="163"/>
        <v>-3.1203459999233019E-2</v>
      </c>
      <c r="J206">
        <f>+G206</f>
        <v>-3.1203459999233019E-2</v>
      </c>
      <c r="P206">
        <f t="shared" si="134"/>
        <v>-4.6337798283552785E-2</v>
      </c>
      <c r="Q206">
        <f t="shared" si="135"/>
        <v>2.2923575693552967E-2</v>
      </c>
      <c r="R206">
        <f t="shared" si="136"/>
        <v>-2.3414222589999818E-2</v>
      </c>
      <c r="S206" s="2">
        <f t="shared" si="146"/>
        <v>37694.902399999999</v>
      </c>
      <c r="U206">
        <f t="shared" si="165"/>
        <v>6.0672219417397938E-5</v>
      </c>
      <c r="V206">
        <f>V$13</f>
        <v>1</v>
      </c>
      <c r="W206">
        <f t="shared" si="159"/>
        <v>6.0672219417397938E-5</v>
      </c>
      <c r="X206" s="243">
        <v>1E-4</v>
      </c>
      <c r="Y206">
        <f>VLOOKUP(C206,'errors (2)'!C$21:E$370,3,FALSE)</f>
        <v>30618.42749403774</v>
      </c>
      <c r="Z206">
        <f t="shared" si="137"/>
        <v>30618.5</v>
      </c>
      <c r="AA206" s="227">
        <f t="shared" si="138"/>
        <v>-2.5548862796409298E-2</v>
      </c>
      <c r="AD206" s="227">
        <f t="shared" si="158"/>
        <v>1.6735563800776419E-2</v>
      </c>
      <c r="AF206" s="227">
        <f t="shared" si="160"/>
        <v>-5.6545972028237204E-3</v>
      </c>
      <c r="AG206" s="227">
        <f t="shared" si="166"/>
        <v>3.1974469526181846E-5</v>
      </c>
      <c r="AH206">
        <f t="shared" si="139"/>
        <v>-4.7939023800009438E-2</v>
      </c>
      <c r="AI206">
        <f t="shared" si="140"/>
        <v>1.2506224480687167</v>
      </c>
      <c r="AJ206">
        <f t="shared" si="141"/>
        <v>-0.66019902166239786</v>
      </c>
      <c r="AK206">
        <f t="shared" si="142"/>
        <v>-0.25489897276230983</v>
      </c>
      <c r="AL206">
        <f t="shared" si="143"/>
        <v>-0.79385759262190692</v>
      </c>
      <c r="AM206">
        <f t="shared" si="144"/>
        <v>-0.41917770809544969</v>
      </c>
      <c r="AN206" s="227">
        <f t="shared" si="167"/>
        <v>5.7216427316117109</v>
      </c>
      <c r="AO206" s="227">
        <f t="shared" si="167"/>
        <v>5.7217529523337545</v>
      </c>
      <c r="AP206" s="227">
        <f t="shared" si="167"/>
        <v>5.7221171606382777</v>
      </c>
      <c r="AQ206" s="227">
        <f t="shared" si="167"/>
        <v>5.7233200417601982</v>
      </c>
      <c r="AR206" s="227">
        <f t="shared" si="167"/>
        <v>5.7272864131647951</v>
      </c>
      <c r="AS206" s="227">
        <f t="shared" si="167"/>
        <v>5.74029673789647</v>
      </c>
      <c r="AT206" s="227">
        <f t="shared" si="167"/>
        <v>5.7822845125996816</v>
      </c>
      <c r="AU206" s="227">
        <f t="shared" si="145"/>
        <v>5.9119597027911182</v>
      </c>
      <c r="AV206" s="227"/>
      <c r="AX206" s="227"/>
      <c r="AY206" s="227"/>
      <c r="AZ206" s="227"/>
      <c r="BA206" s="227"/>
      <c r="BB206" s="227"/>
      <c r="BC206" s="227"/>
      <c r="BD206" s="227"/>
      <c r="BE206" s="227"/>
      <c r="BF206" s="227"/>
      <c r="BG206" s="227"/>
      <c r="BH206" s="227"/>
      <c r="BI206" s="227"/>
      <c r="BJ206" s="227"/>
      <c r="BK206" s="227"/>
      <c r="BL206" s="227"/>
    </row>
    <row r="207" spans="1:64" x14ac:dyDescent="0.2">
      <c r="A207" s="15" t="s">
        <v>75</v>
      </c>
      <c r="B207" s="5" t="s">
        <v>32</v>
      </c>
      <c r="C207" s="243">
        <v>53092.767200000002</v>
      </c>
      <c r="D207" s="243" t="s">
        <v>232</v>
      </c>
      <c r="E207">
        <f t="shared" si="132"/>
        <v>31499.939027388322</v>
      </c>
      <c r="F207">
        <f t="shared" si="133"/>
        <v>31500</v>
      </c>
      <c r="G207">
        <f t="shared" si="163"/>
        <v>-2.6239999999233987E-2</v>
      </c>
      <c r="K207">
        <f t="shared" ref="K207:K227" si="168">G207</f>
        <v>-2.6239999999233987E-2</v>
      </c>
      <c r="P207">
        <f t="shared" si="134"/>
        <v>-5.036152057383865E-2</v>
      </c>
      <c r="Q207">
        <f t="shared" si="135"/>
        <v>2.6743230316005381E-2</v>
      </c>
      <c r="R207">
        <f t="shared" si="136"/>
        <v>-2.3618290257833269E-2</v>
      </c>
      <c r="S207" s="2">
        <f t="shared" si="146"/>
        <v>38074.267200000002</v>
      </c>
      <c r="U207">
        <f t="shared" si="165"/>
        <v>6.8733619681554223E-6</v>
      </c>
      <c r="V207">
        <f t="shared" ref="V207:V227" si="169">V$14</f>
        <v>1</v>
      </c>
      <c r="W207">
        <f t="shared" si="159"/>
        <v>6.8733619681554223E-6</v>
      </c>
      <c r="X207" s="243">
        <v>1E-4</v>
      </c>
      <c r="Y207">
        <f>VLOOKUP(C207,'errors (2)'!C$21:E$370,3,FALSE)</f>
        <v>31499.939027388322</v>
      </c>
      <c r="Z207">
        <f t="shared" si="137"/>
        <v>31500</v>
      </c>
      <c r="AA207" s="227">
        <f t="shared" si="138"/>
        <v>-2.5859675808317661E-2</v>
      </c>
      <c r="AD207" s="227">
        <f t="shared" si="158"/>
        <v>2.4726164855980282E-2</v>
      </c>
      <c r="AF207" s="227">
        <f t="shared" si="160"/>
        <v>-3.8032419091632574E-4</v>
      </c>
      <c r="AG207" s="227">
        <f t="shared" si="166"/>
        <v>1.4464649019615778E-7</v>
      </c>
      <c r="AH207">
        <f t="shared" si="139"/>
        <v>-5.0966164855214269E-2</v>
      </c>
      <c r="AI207">
        <f t="shared" si="140"/>
        <v>1.2817030985517108</v>
      </c>
      <c r="AJ207">
        <f t="shared" si="141"/>
        <v>-0.75244956391355167</v>
      </c>
      <c r="AK207">
        <f t="shared" si="142"/>
        <v>-0.22006467698747667</v>
      </c>
      <c r="AL207">
        <f t="shared" si="143"/>
        <v>-0.6631680108837813</v>
      </c>
      <c r="AM207">
        <f t="shared" si="144"/>
        <v>-0.34429567594669941</v>
      </c>
      <c r="AN207" s="227">
        <f t="shared" si="167"/>
        <v>5.8180156165254635</v>
      </c>
      <c r="AO207" s="227">
        <f t="shared" si="167"/>
        <v>5.8181381230018445</v>
      </c>
      <c r="AP207" s="227">
        <f t="shared" si="167"/>
        <v>5.8185215093439151</v>
      </c>
      <c r="AQ207" s="227">
        <f t="shared" si="167"/>
        <v>5.8197208486251784</v>
      </c>
      <c r="AR207" s="227">
        <f t="shared" si="167"/>
        <v>5.8234680906079479</v>
      </c>
      <c r="AS207" s="227">
        <f t="shared" si="167"/>
        <v>5.8351317558573452</v>
      </c>
      <c r="AT207" s="227">
        <f t="shared" si="167"/>
        <v>5.8710315036497072</v>
      </c>
      <c r="AU207" s="227">
        <f t="shared" si="145"/>
        <v>5.9783285774365496</v>
      </c>
      <c r="AV207" s="227"/>
      <c r="AX207" s="227"/>
      <c r="AY207" s="227"/>
      <c r="AZ207" s="227"/>
      <c r="BA207" s="227"/>
      <c r="BB207" s="227"/>
      <c r="BC207" s="227"/>
      <c r="BD207" s="227"/>
      <c r="BE207" s="227"/>
      <c r="BF207" s="227"/>
      <c r="BG207" s="227"/>
      <c r="BH207" s="227"/>
      <c r="BI207" s="227"/>
      <c r="BJ207" s="227"/>
      <c r="BK207" s="227"/>
      <c r="BL207" s="227"/>
    </row>
    <row r="208" spans="1:64" x14ac:dyDescent="0.2">
      <c r="A208" s="15" t="s">
        <v>75</v>
      </c>
      <c r="B208" s="5"/>
      <c r="C208" s="243">
        <v>53111.7045257586</v>
      </c>
      <c r="D208" s="243" t="s">
        <v>232</v>
      </c>
      <c r="E208">
        <f t="shared" si="132"/>
        <v>31543.942770136782</v>
      </c>
      <c r="F208">
        <f t="shared" si="133"/>
        <v>31544</v>
      </c>
      <c r="G208">
        <f t="shared" si="163"/>
        <v>-2.4629281397210434E-2</v>
      </c>
      <c r="K208">
        <f t="shared" si="168"/>
        <v>-2.4629281397210434E-2</v>
      </c>
      <c r="P208">
        <f t="shared" si="134"/>
        <v>-5.055861331339747E-2</v>
      </c>
      <c r="Q208">
        <f t="shared" si="135"/>
        <v>2.6936410818824315E-2</v>
      </c>
      <c r="R208">
        <f t="shared" si="136"/>
        <v>-2.3622202494573155E-2</v>
      </c>
      <c r="S208" s="2">
        <f t="shared" si="146"/>
        <v>38093.2045257586</v>
      </c>
      <c r="U208">
        <f t="shared" si="165"/>
        <v>1.0142079161371059E-6</v>
      </c>
      <c r="V208">
        <f t="shared" si="169"/>
        <v>1</v>
      </c>
      <c r="W208">
        <f t="shared" si="159"/>
        <v>1.0142079161371059E-6</v>
      </c>
      <c r="X208" s="243">
        <v>2.0000000000000001E-4</v>
      </c>
      <c r="Y208">
        <f>VLOOKUP(C208,'errors (2)'!C$21:E$370,3,FALSE)</f>
        <v>31543.942770136782</v>
      </c>
      <c r="Z208">
        <f t="shared" si="137"/>
        <v>31544</v>
      </c>
      <c r="AA208" s="227">
        <f t="shared" si="138"/>
        <v>-2.5863058824661705E-2</v>
      </c>
      <c r="AD208" s="227">
        <f t="shared" si="158"/>
        <v>2.6477549861723786E-2</v>
      </c>
      <c r="AF208" s="227">
        <f t="shared" si="160"/>
        <v>1.2337774274512707E-3</v>
      </c>
      <c r="AG208" s="227">
        <f t="shared" si="166"/>
        <v>1.5222067404882754E-6</v>
      </c>
      <c r="AH208">
        <f t="shared" si="139"/>
        <v>-5.110683125893422E-2</v>
      </c>
      <c r="AI208">
        <f t="shared" si="140"/>
        <v>1.2831687844543089</v>
      </c>
      <c r="AJ208">
        <f t="shared" si="141"/>
        <v>-0.75683836579298247</v>
      </c>
      <c r="AK208">
        <f t="shared" si="142"/>
        <v>-0.21817547364886503</v>
      </c>
      <c r="AL208">
        <f t="shared" si="143"/>
        <v>-0.65647907361653113</v>
      </c>
      <c r="AM208">
        <f t="shared" si="144"/>
        <v>-0.34055904437901963</v>
      </c>
      <c r="AN208" s="227">
        <f t="shared" si="167"/>
        <v>5.8228867820099595</v>
      </c>
      <c r="AO208" s="227">
        <f t="shared" si="167"/>
        <v>5.8230096016284003</v>
      </c>
      <c r="AP208" s="227">
        <f t="shared" si="167"/>
        <v>5.8233930357358554</v>
      </c>
      <c r="AQ208" s="227">
        <f t="shared" si="167"/>
        <v>5.8245896218307465</v>
      </c>
      <c r="AR208" s="227">
        <f t="shared" si="167"/>
        <v>5.8283192892471325</v>
      </c>
      <c r="AS208" s="227">
        <f t="shared" si="167"/>
        <v>5.8399012052708459</v>
      </c>
      <c r="AT208" s="227">
        <f t="shared" si="167"/>
        <v>5.8754745094229062</v>
      </c>
      <c r="AU208" s="227">
        <f t="shared" si="145"/>
        <v>5.9816413743558901</v>
      </c>
      <c r="AV208" s="227"/>
      <c r="AX208" s="227"/>
      <c r="AY208" s="227"/>
      <c r="AZ208" s="227"/>
      <c r="BA208" s="227"/>
      <c r="BB208" s="227"/>
      <c r="BC208" s="227"/>
      <c r="BD208" s="227"/>
      <c r="BE208" s="227"/>
      <c r="BF208" s="227"/>
      <c r="BG208" s="227"/>
      <c r="BH208" s="227"/>
      <c r="BI208" s="227"/>
      <c r="BJ208" s="227"/>
      <c r="BK208" s="227"/>
      <c r="BL208" s="227"/>
    </row>
    <row r="209" spans="1:64" x14ac:dyDescent="0.2">
      <c r="A209" s="36" t="s">
        <v>90</v>
      </c>
      <c r="B209" s="17" t="s">
        <v>30</v>
      </c>
      <c r="C209" s="250">
        <v>53407.5726</v>
      </c>
      <c r="D209" s="243" t="s">
        <v>232</v>
      </c>
      <c r="E209">
        <f t="shared" si="132"/>
        <v>32231.437023146074</v>
      </c>
      <c r="F209">
        <f t="shared" si="133"/>
        <v>32231.5</v>
      </c>
      <c r="G209">
        <f t="shared" si="163"/>
        <v>-2.7102539999759756E-2</v>
      </c>
      <c r="K209">
        <f t="shared" si="168"/>
        <v>-2.7102539999759756E-2</v>
      </c>
      <c r="P209">
        <f t="shared" si="134"/>
        <v>-5.3589586438675917E-2</v>
      </c>
      <c r="Q209">
        <f t="shared" si="135"/>
        <v>2.998601157065145E-2</v>
      </c>
      <c r="R209">
        <f t="shared" si="136"/>
        <v>-2.3603574868024467E-2</v>
      </c>
      <c r="S209" s="2">
        <f t="shared" si="146"/>
        <v>38389.0726</v>
      </c>
      <c r="U209">
        <f t="shared" si="165"/>
        <v>1.2242756993099349E-5</v>
      </c>
      <c r="V209">
        <f t="shared" si="169"/>
        <v>1</v>
      </c>
      <c r="W209">
        <f t="shared" si="159"/>
        <v>1.2242756993099349E-5</v>
      </c>
      <c r="X209" s="18">
        <v>2.9999999999999997E-4</v>
      </c>
      <c r="Y209">
        <f>VLOOKUP(C209,'errors (2)'!C$21:E$370,3,FALSE)</f>
        <v>32231.437023146074</v>
      </c>
      <c r="Z209">
        <f t="shared" si="137"/>
        <v>32231.5</v>
      </c>
      <c r="AA209" s="227">
        <f t="shared" si="138"/>
        <v>-2.575260369237049E-2</v>
      </c>
      <c r="AD209" s="227"/>
      <c r="AE209" s="227">
        <f t="shared" ref="AE209:AE240" si="170">+G209-AH209</f>
        <v>2.6059860110673537E-2</v>
      </c>
      <c r="AF209" s="227">
        <f t="shared" si="160"/>
        <v>-1.3499363073892663E-3</v>
      </c>
      <c r="AG209" s="227">
        <f t="shared" si="166"/>
        <v>1.8223280340077677E-6</v>
      </c>
      <c r="AH209">
        <f t="shared" si="139"/>
        <v>-5.3162400110433293E-2</v>
      </c>
      <c r="AI209">
        <f t="shared" si="140"/>
        <v>1.3047442061232735</v>
      </c>
      <c r="AJ209">
        <f t="shared" si="141"/>
        <v>-0.82199083706653386</v>
      </c>
      <c r="AK209">
        <f t="shared" si="142"/>
        <v>-0.18685841331214706</v>
      </c>
      <c r="AL209">
        <f t="shared" si="143"/>
        <v>-0.55004328993346641</v>
      </c>
      <c r="AM209">
        <f t="shared" si="144"/>
        <v>-0.28217198363850804</v>
      </c>
      <c r="AN209" s="227">
        <f t="shared" si="167"/>
        <v>5.8996930335046223</v>
      </c>
      <c r="AO209" s="227">
        <f t="shared" si="167"/>
        <v>5.8998161693379352</v>
      </c>
      <c r="AP209" s="227">
        <f t="shared" si="167"/>
        <v>5.9001875678895868</v>
      </c>
      <c r="AQ209" s="227">
        <f t="shared" si="167"/>
        <v>5.9013074326590766</v>
      </c>
      <c r="AR209" s="227">
        <f t="shared" si="167"/>
        <v>5.9046810818849238</v>
      </c>
      <c r="AS209" s="227">
        <f t="shared" si="167"/>
        <v>5.9148172782117712</v>
      </c>
      <c r="AT209" s="227">
        <f t="shared" si="167"/>
        <v>5.9450399179924398</v>
      </c>
      <c r="AU209" s="227">
        <f t="shared" si="145"/>
        <v>6.0334038262205913</v>
      </c>
      <c r="AV209" s="227"/>
      <c r="AX209" s="227"/>
      <c r="AY209" s="227"/>
      <c r="AZ209" s="227"/>
      <c r="BA209" s="227"/>
      <c r="BB209" s="227"/>
      <c r="BC209" s="227"/>
      <c r="BD209" s="227"/>
      <c r="BE209" s="227"/>
      <c r="BF209" s="227"/>
      <c r="BG209" s="227"/>
      <c r="BH209" s="227"/>
      <c r="BI209" s="227"/>
      <c r="BJ209" s="227"/>
      <c r="BK209" s="227"/>
      <c r="BL209" s="227"/>
    </row>
    <row r="210" spans="1:64" x14ac:dyDescent="0.2">
      <c r="A210" s="36" t="s">
        <v>89</v>
      </c>
      <c r="B210" s="17" t="s">
        <v>30</v>
      </c>
      <c r="C210" s="250">
        <v>53410.586499999998</v>
      </c>
      <c r="D210" s="243" t="s">
        <v>232</v>
      </c>
      <c r="E210">
        <f t="shared" si="132"/>
        <v>32238.440275979134</v>
      </c>
      <c r="F210">
        <f t="shared" si="133"/>
        <v>32238.5</v>
      </c>
      <c r="G210">
        <f t="shared" si="163"/>
        <v>-2.5702660001115873E-2</v>
      </c>
      <c r="K210">
        <f t="shared" si="168"/>
        <v>-2.5702660001115873E-2</v>
      </c>
      <c r="P210">
        <f t="shared" si="134"/>
        <v>-5.3619967537246183E-2</v>
      </c>
      <c r="Q210">
        <f t="shared" si="135"/>
        <v>3.0017363224371985E-2</v>
      </c>
      <c r="R210">
        <f t="shared" si="136"/>
        <v>-2.3602604312874198E-2</v>
      </c>
      <c r="S210" s="2">
        <f t="shared" si="146"/>
        <v>38392.086499999998</v>
      </c>
      <c r="U210">
        <f t="shared" si="165"/>
        <v>4.4102338937162169E-6</v>
      </c>
      <c r="V210">
        <f t="shared" si="169"/>
        <v>1</v>
      </c>
      <c r="W210">
        <f t="shared" si="159"/>
        <v>4.4102338937162169E-6</v>
      </c>
      <c r="X210" s="18">
        <v>6.9999999999999999E-4</v>
      </c>
      <c r="Y210">
        <f>VLOOKUP(C210,'errors (2)'!C$21:E$370,3,FALSE)</f>
        <v>32238.440275979134</v>
      </c>
      <c r="Z210">
        <f t="shared" si="137"/>
        <v>32238.5</v>
      </c>
      <c r="AA210" s="227">
        <f t="shared" si="138"/>
        <v>-2.5749842003164186E-2</v>
      </c>
      <c r="AD210" s="227"/>
      <c r="AE210" s="227">
        <f t="shared" si="170"/>
        <v>2.7479235205740533E-2</v>
      </c>
      <c r="AF210" s="227">
        <f t="shared" si="160"/>
        <v>4.7182002048312688E-5</v>
      </c>
      <c r="AG210" s="227">
        <f t="shared" si="166"/>
        <v>2.2261413172869828E-9</v>
      </c>
      <c r="AH210">
        <f t="shared" si="139"/>
        <v>-5.3181895206856407E-2</v>
      </c>
      <c r="AI210">
        <f t="shared" si="140"/>
        <v>1.3049498638708716</v>
      </c>
      <c r="AJ210">
        <f t="shared" si="141"/>
        <v>-0.82261769855307554</v>
      </c>
      <c r="AK210">
        <f t="shared" si="142"/>
        <v>-0.18652259465376902</v>
      </c>
      <c r="AL210">
        <f t="shared" si="143"/>
        <v>-0.5489416927851748</v>
      </c>
      <c r="AM210">
        <f t="shared" si="144"/>
        <v>-0.28157742226203419</v>
      </c>
      <c r="AN210" s="227">
        <f t="shared" si="167"/>
        <v>5.9004814849285561</v>
      </c>
      <c r="AO210" s="227">
        <f t="shared" si="167"/>
        <v>5.9006045767298643</v>
      </c>
      <c r="AP210" s="227">
        <f t="shared" si="167"/>
        <v>5.9009757246516292</v>
      </c>
      <c r="AQ210" s="227">
        <f t="shared" si="167"/>
        <v>5.9020944796236252</v>
      </c>
      <c r="AR210" s="227">
        <f t="shared" si="167"/>
        <v>5.9054637297902568</v>
      </c>
      <c r="AS210" s="227">
        <f t="shared" si="167"/>
        <v>5.9155836408850266</v>
      </c>
      <c r="AT210" s="227">
        <f t="shared" si="167"/>
        <v>5.9457495191519341</v>
      </c>
      <c r="AU210" s="227">
        <f t="shared" si="145"/>
        <v>6.033930862094123</v>
      </c>
      <c r="AV210" s="227"/>
      <c r="AX210" s="227"/>
      <c r="AY210" s="227"/>
      <c r="AZ210" s="227"/>
      <c r="BA210" s="227"/>
      <c r="BB210" s="227"/>
      <c r="BC210" s="227"/>
      <c r="BD210" s="227"/>
      <c r="BE210" s="227"/>
      <c r="BF210" s="227"/>
      <c r="BG210" s="227"/>
      <c r="BH210" s="227"/>
      <c r="BI210" s="227"/>
      <c r="BJ210" s="227"/>
      <c r="BK210" s="227"/>
      <c r="BL210" s="227"/>
    </row>
    <row r="211" spans="1:64" x14ac:dyDescent="0.2">
      <c r="A211" s="36" t="s">
        <v>95</v>
      </c>
      <c r="B211" s="43" t="s">
        <v>32</v>
      </c>
      <c r="C211" s="14">
        <v>53414.674500000001</v>
      </c>
      <c r="D211" s="243" t="s">
        <v>232</v>
      </c>
      <c r="E211">
        <f t="shared" si="132"/>
        <v>32247.939362737685</v>
      </c>
      <c r="F211">
        <f t="shared" si="133"/>
        <v>32248</v>
      </c>
      <c r="G211">
        <f t="shared" si="163"/>
        <v>-2.6095679997524712E-2</v>
      </c>
      <c r="K211">
        <f t="shared" si="168"/>
        <v>-2.6095679997524712E-2</v>
      </c>
      <c r="P211">
        <f t="shared" si="134"/>
        <v>-5.366118325868699E-2</v>
      </c>
      <c r="Q211">
        <f t="shared" si="135"/>
        <v>3.0059921608050974E-2</v>
      </c>
      <c r="R211">
        <f t="shared" si="136"/>
        <v>-2.3601261650636016E-2</v>
      </c>
      <c r="S211" s="2">
        <f t="shared" si="146"/>
        <v>38396.174500000001</v>
      </c>
      <c r="U211">
        <f t="shared" si="165"/>
        <v>6.2221228892949382E-6</v>
      </c>
      <c r="V211">
        <f t="shared" si="169"/>
        <v>1</v>
      </c>
      <c r="W211">
        <f t="shared" si="159"/>
        <v>6.2221228892949382E-6</v>
      </c>
      <c r="X211" s="14">
        <v>5.0000000000000001E-4</v>
      </c>
      <c r="Y211">
        <f>VLOOKUP(C211,'errors (2)'!C$21:E$370,3,FALSE)</f>
        <v>32247.939362737685</v>
      </c>
      <c r="Z211">
        <f t="shared" si="137"/>
        <v>32248</v>
      </c>
      <c r="AA211" s="227">
        <f t="shared" si="138"/>
        <v>-2.5746039450345495E-2</v>
      </c>
      <c r="AD211" s="227"/>
      <c r="AE211" s="227">
        <f t="shared" si="170"/>
        <v>2.7112624830585984E-2</v>
      </c>
      <c r="AF211" s="227">
        <f t="shared" si="160"/>
        <v>-3.4964054717921689E-4</v>
      </c>
      <c r="AG211" s="227">
        <f t="shared" si="166"/>
        <v>1.222485122317822E-7</v>
      </c>
      <c r="AH211">
        <f t="shared" si="139"/>
        <v>-5.3208304828110696E-2</v>
      </c>
      <c r="AI211">
        <f t="shared" si="140"/>
        <v>1.3052284818895301</v>
      </c>
      <c r="AJ211">
        <f t="shared" si="141"/>
        <v>-0.82346715646387214</v>
      </c>
      <c r="AK211">
        <f t="shared" si="142"/>
        <v>-0.1860663097786649</v>
      </c>
      <c r="AL211">
        <f t="shared" si="143"/>
        <v>-0.54744611434249613</v>
      </c>
      <c r="AM211">
        <f t="shared" si="144"/>
        <v>-0.28077051369331918</v>
      </c>
      <c r="AN211" s="227">
        <f t="shared" ref="AN211:AT220" si="171">$AU211+$AB$7*SIN(AO211)</f>
        <v>5.9015517238571409</v>
      </c>
      <c r="AO211" s="227">
        <f t="shared" si="171"/>
        <v>5.9016747543000108</v>
      </c>
      <c r="AP211" s="227">
        <f t="shared" si="171"/>
        <v>5.9020455578506716</v>
      </c>
      <c r="AQ211" s="227">
        <f t="shared" si="171"/>
        <v>5.9031627960697035</v>
      </c>
      <c r="AR211" s="227">
        <f t="shared" si="171"/>
        <v>5.9065260516700686</v>
      </c>
      <c r="AS211" s="227">
        <f t="shared" si="171"/>
        <v>5.9166238130228557</v>
      </c>
      <c r="AT211" s="227">
        <f t="shared" si="171"/>
        <v>5.9467125884649681</v>
      </c>
      <c r="AU211" s="227">
        <f t="shared" si="145"/>
        <v>6.0346461250653443</v>
      </c>
      <c r="AV211" s="227"/>
      <c r="AX211" s="227"/>
      <c r="AY211" s="227"/>
      <c r="AZ211" s="227"/>
      <c r="BA211" s="227"/>
      <c r="BB211" s="227"/>
      <c r="BC211" s="227"/>
      <c r="BD211" s="227"/>
      <c r="BE211" s="227"/>
      <c r="BF211" s="227"/>
      <c r="BG211" s="227"/>
      <c r="BH211" s="227"/>
      <c r="BI211" s="227"/>
      <c r="BJ211" s="227"/>
      <c r="BK211" s="227"/>
      <c r="BL211" s="227"/>
    </row>
    <row r="212" spans="1:64" x14ac:dyDescent="0.2">
      <c r="A212" s="36" t="s">
        <v>95</v>
      </c>
      <c r="B212" s="43" t="s">
        <v>30</v>
      </c>
      <c r="C212" s="14">
        <v>53430.813600000001</v>
      </c>
      <c r="D212" s="243" t="s">
        <v>232</v>
      </c>
      <c r="E212">
        <f t="shared" si="132"/>
        <v>32285.441004397373</v>
      </c>
      <c r="F212">
        <f t="shared" si="133"/>
        <v>32285.5</v>
      </c>
      <c r="G212">
        <f t="shared" si="163"/>
        <v>-2.5389180002093781E-2</v>
      </c>
      <c r="K212">
        <f t="shared" si="168"/>
        <v>-2.5389180002093781E-2</v>
      </c>
      <c r="P212">
        <f t="shared" si="134"/>
        <v>-5.3823699325532666E-2</v>
      </c>
      <c r="Q212">
        <f t="shared" si="135"/>
        <v>3.022802441594892E-2</v>
      </c>
      <c r="R212">
        <f t="shared" si="136"/>
        <v>-2.3595674909583746E-2</v>
      </c>
      <c r="S212" s="2">
        <f t="shared" si="146"/>
        <v>38412.313600000001</v>
      </c>
      <c r="U212">
        <f t="shared" si="165"/>
        <v>3.2166605168594297E-6</v>
      </c>
      <c r="V212">
        <f t="shared" si="169"/>
        <v>1</v>
      </c>
      <c r="W212">
        <f t="shared" si="159"/>
        <v>3.2166605168594297E-6</v>
      </c>
      <c r="X212" s="14">
        <v>5.9999999999999995E-4</v>
      </c>
      <c r="Y212">
        <f>VLOOKUP(C212,'errors (2)'!C$21:E$370,3,FALSE)</f>
        <v>32285.441004397373</v>
      </c>
      <c r="Z212">
        <f t="shared" si="137"/>
        <v>32285.5</v>
      </c>
      <c r="AA212" s="227">
        <f t="shared" si="138"/>
        <v>-2.5730414567262674E-2</v>
      </c>
      <c r="AD212" s="227"/>
      <c r="AE212" s="227">
        <f t="shared" si="170"/>
        <v>2.7922832020579449E-2</v>
      </c>
      <c r="AF212" s="227">
        <f t="shared" si="160"/>
        <v>3.4123456516889361E-4</v>
      </c>
      <c r="AG212" s="227">
        <f t="shared" si="166"/>
        <v>1.164410284660039E-7</v>
      </c>
      <c r="AH212">
        <f t="shared" si="139"/>
        <v>-5.331201202267323E-2</v>
      </c>
      <c r="AI212">
        <f t="shared" si="140"/>
        <v>1.3063227607273866</v>
      </c>
      <c r="AJ212">
        <f t="shared" si="141"/>
        <v>-0.82680576648018111</v>
      </c>
      <c r="AK212">
        <f t="shared" si="142"/>
        <v>-0.1842592305736393</v>
      </c>
      <c r="AL212">
        <f t="shared" si="143"/>
        <v>-0.54153631048756912</v>
      </c>
      <c r="AM212">
        <f t="shared" si="144"/>
        <v>-0.27758530403326703</v>
      </c>
      <c r="AN212" s="227">
        <f t="shared" si="171"/>
        <v>5.9057785656373678</v>
      </c>
      <c r="AO212" s="227">
        <f t="shared" si="171"/>
        <v>5.9059013358251935</v>
      </c>
      <c r="AP212" s="227">
        <f t="shared" si="171"/>
        <v>5.9062707323958756</v>
      </c>
      <c r="AQ212" s="227">
        <f t="shared" si="171"/>
        <v>5.9073818643254574</v>
      </c>
      <c r="AR212" s="227">
        <f t="shared" si="171"/>
        <v>5.9107211832472188</v>
      </c>
      <c r="AS212" s="227">
        <f t="shared" si="171"/>
        <v>5.9207309696730324</v>
      </c>
      <c r="AT212" s="227">
        <f t="shared" si="171"/>
        <v>5.9505146159184372</v>
      </c>
      <c r="AU212" s="227">
        <f t="shared" si="145"/>
        <v>6.0374695315306912</v>
      </c>
      <c r="AV212" s="227"/>
      <c r="AX212" s="227"/>
      <c r="AY212" s="227"/>
      <c r="AZ212" s="227"/>
      <c r="BA212" s="227"/>
      <c r="BB212" s="227"/>
      <c r="BC212" s="227"/>
      <c r="BD212" s="227"/>
      <c r="BE212" s="227"/>
      <c r="BF212" s="227"/>
      <c r="BG212" s="227"/>
      <c r="BH212" s="227"/>
      <c r="BI212" s="227"/>
      <c r="BJ212" s="227"/>
      <c r="BK212" s="227"/>
      <c r="BL212" s="227"/>
    </row>
    <row r="213" spans="1:64" x14ac:dyDescent="0.2">
      <c r="A213" s="36" t="s">
        <v>95</v>
      </c>
      <c r="B213" s="43" t="s">
        <v>30</v>
      </c>
      <c r="C213" s="14">
        <v>53431.6711</v>
      </c>
      <c r="D213" s="243" t="s">
        <v>232</v>
      </c>
      <c r="E213">
        <f t="shared" ref="E213:E276" si="172">+(C213-C$7)/C$8</f>
        <v>32287.433535438329</v>
      </c>
      <c r="F213">
        <f t="shared" ref="F213:F276" si="173">ROUND(2*E213,0)/2</f>
        <v>32287.5</v>
      </c>
      <c r="G213">
        <f t="shared" si="163"/>
        <v>-2.8603500002645887E-2</v>
      </c>
      <c r="K213">
        <f t="shared" si="168"/>
        <v>-2.8603500002645887E-2</v>
      </c>
      <c r="P213">
        <f t="shared" ref="P213:P276" si="174">H$5*SIN(RADIANS(H$6*F213+H$7))</f>
        <v>-5.3832358879420936E-2</v>
      </c>
      <c r="Q213">
        <f t="shared" ref="Q213:Q276" si="175">+H$2+H$3*$F213+H$4*$F213^2</f>
        <v>3.0236994793142277E-2</v>
      </c>
      <c r="R213">
        <f t="shared" ref="R213:R276" si="176">P213+Q213</f>
        <v>-2.3595364086278658E-2</v>
      </c>
      <c r="S213" s="2">
        <f t="shared" si="146"/>
        <v>38413.1711</v>
      </c>
      <c r="U213">
        <f t="shared" si="165"/>
        <v>2.5081425356807423E-5</v>
      </c>
      <c r="V213">
        <f t="shared" si="169"/>
        <v>1</v>
      </c>
      <c r="W213">
        <f t="shared" si="159"/>
        <v>2.5081425356807423E-5</v>
      </c>
      <c r="X213" s="14">
        <v>5.9999999999999995E-4</v>
      </c>
      <c r="Y213">
        <f>VLOOKUP(C213,'errors (2)'!C$21:E$370,3,FALSE)</f>
        <v>32287.433535438329</v>
      </c>
      <c r="Z213">
        <f t="shared" ref="Z213:Z276" si="177">F213</f>
        <v>32287.5</v>
      </c>
      <c r="AA213" s="227">
        <f t="shared" ref="AA213:AA276" si="178">AB$3+AB$4*Z213+AB$5*Z213^2+AH213</f>
        <v>-2.5729553622422015E-2</v>
      </c>
      <c r="AD213" s="227"/>
      <c r="AE213" s="227">
        <f t="shared" si="170"/>
        <v>2.4714018746939959E-2</v>
      </c>
      <c r="AF213" s="227">
        <f t="shared" si="160"/>
        <v>-2.873946380223872E-3</v>
      </c>
      <c r="AG213" s="227">
        <f t="shared" si="166"/>
        <v>8.2595677964018961E-6</v>
      </c>
      <c r="AH213">
        <f t="shared" ref="AH213:AH276" si="179">$AB$6*($AB$11/AI213*AJ213+$AB$12)</f>
        <v>-5.3317518749585846E-2</v>
      </c>
      <c r="AI213">
        <f t="shared" ref="AI213:AI276" si="180">1+$AB$7*COS(AL213)</f>
        <v>1.3063808731483599</v>
      </c>
      <c r="AJ213">
        <f t="shared" ref="AJ213:AJ276" si="181">SIN(AL213+RADIANS($AB$9))</f>
        <v>-0.82698317146122158</v>
      </c>
      <c r="AK213">
        <f t="shared" ref="AK213:AK276" si="182">$AB$7*SIN(AL213)</f>
        <v>-0.18416258675443825</v>
      </c>
      <c r="AL213">
        <f t="shared" ref="AL213:AL276" si="183">2*ATAN(AM213)</f>
        <v>-0.54122084371682966</v>
      </c>
      <c r="AM213">
        <f t="shared" ref="AM213:AM276" si="184">SQRT((1+$AB$7)/(1-$AB$7))*TAN(AN213/2)</f>
        <v>-0.27741542415924558</v>
      </c>
      <c r="AN213" s="227">
        <f t="shared" si="171"/>
        <v>5.9060040961032412</v>
      </c>
      <c r="AO213" s="227">
        <f t="shared" si="171"/>
        <v>5.9061268515996446</v>
      </c>
      <c r="AP213" s="227">
        <f t="shared" si="171"/>
        <v>5.9064961709949158</v>
      </c>
      <c r="AQ213" s="227">
        <f t="shared" si="171"/>
        <v>5.9076069719201696</v>
      </c>
      <c r="AR213" s="227">
        <f t="shared" si="171"/>
        <v>5.9109450019661605</v>
      </c>
      <c r="AS213" s="227">
        <f t="shared" si="171"/>
        <v>5.920950072194695</v>
      </c>
      <c r="AT213" s="227">
        <f t="shared" si="171"/>
        <v>5.9507174102555442</v>
      </c>
      <c r="AU213" s="227">
        <f t="shared" ref="AU213:AU276" si="185">RADIANS($AB$9)+$AB$18*(F213-AB$15)</f>
        <v>6.0376201132088436</v>
      </c>
      <c r="AV213" s="227"/>
      <c r="AX213" s="227"/>
      <c r="AY213" s="227"/>
      <c r="AZ213" s="227"/>
      <c r="BA213" s="227"/>
      <c r="BB213" s="227"/>
      <c r="BC213" s="227"/>
      <c r="BD213" s="227"/>
      <c r="BE213" s="227"/>
      <c r="BF213" s="227"/>
      <c r="BG213" s="227"/>
      <c r="BH213" s="227"/>
      <c r="BI213" s="227"/>
      <c r="BJ213" s="227"/>
      <c r="BK213" s="227"/>
      <c r="BL213" s="227"/>
    </row>
    <row r="214" spans="1:64" x14ac:dyDescent="0.2">
      <c r="A214" s="36" t="s">
        <v>95</v>
      </c>
      <c r="B214" s="43" t="s">
        <v>32</v>
      </c>
      <c r="C214" s="14">
        <v>53432.751499999998</v>
      </c>
      <c r="D214" s="243" t="s">
        <v>232</v>
      </c>
      <c r="E214">
        <f t="shared" si="172"/>
        <v>32289.944008367369</v>
      </c>
      <c r="F214">
        <f t="shared" si="173"/>
        <v>32290</v>
      </c>
      <c r="G214">
        <f t="shared" si="163"/>
        <v>-2.4096400004054885E-2</v>
      </c>
      <c r="K214">
        <f t="shared" si="168"/>
        <v>-2.4096400004054885E-2</v>
      </c>
      <c r="P214">
        <f t="shared" si="174"/>
        <v>-5.3843182185579042E-2</v>
      </c>
      <c r="Q214">
        <f t="shared" si="175"/>
        <v>3.0248208461579378E-2</v>
      </c>
      <c r="R214">
        <f t="shared" si="176"/>
        <v>-2.3594973723999664E-2</v>
      </c>
      <c r="S214" s="2">
        <f t="shared" si="146"/>
        <v>38414.251499999998</v>
      </c>
      <c r="U214">
        <f t="shared" si="165"/>
        <v>2.5142831433001727E-7</v>
      </c>
      <c r="V214">
        <f t="shared" si="169"/>
        <v>1</v>
      </c>
      <c r="W214">
        <f t="shared" si="159"/>
        <v>2.5142831433001727E-7</v>
      </c>
      <c r="X214" s="14">
        <v>6.9999999999999999E-4</v>
      </c>
      <c r="Y214">
        <f>VLOOKUP(C214,'errors (2)'!C$21:E$370,3,FALSE)</f>
        <v>32289.944008367369</v>
      </c>
      <c r="Z214">
        <f t="shared" si="177"/>
        <v>32290</v>
      </c>
      <c r="AA214" s="227">
        <f t="shared" si="178"/>
        <v>-2.5728473501095361E-2</v>
      </c>
      <c r="AD214" s="227"/>
      <c r="AE214" s="227">
        <f t="shared" si="170"/>
        <v>2.9227998683017897E-2</v>
      </c>
      <c r="AF214" s="227">
        <f t="shared" si="160"/>
        <v>1.632073497040476E-3</v>
      </c>
      <c r="AG214" s="227">
        <f t="shared" si="166"/>
        <v>2.6636638997419285E-6</v>
      </c>
      <c r="AH214">
        <f t="shared" si="179"/>
        <v>-5.3324398687072783E-2</v>
      </c>
      <c r="AI214">
        <f t="shared" si="180"/>
        <v>1.306453478042122</v>
      </c>
      <c r="AJ214">
        <f t="shared" si="181"/>
        <v>-0.82720483407260736</v>
      </c>
      <c r="AK214">
        <f t="shared" si="182"/>
        <v>-0.18404174414280058</v>
      </c>
      <c r="AL214">
        <f t="shared" si="183"/>
        <v>-0.54082647088235425</v>
      </c>
      <c r="AM214">
        <f t="shared" si="184"/>
        <v>-0.27720307402324734</v>
      </c>
      <c r="AN214" s="227">
        <f t="shared" si="171"/>
        <v>5.9062860232268539</v>
      </c>
      <c r="AO214" s="227">
        <f t="shared" si="171"/>
        <v>5.9064087602432176</v>
      </c>
      <c r="AP214" s="227">
        <f t="shared" si="171"/>
        <v>5.9067779828647486</v>
      </c>
      <c r="AQ214" s="227">
        <f t="shared" si="171"/>
        <v>5.9078883692751889</v>
      </c>
      <c r="AR214" s="227">
        <f t="shared" si="171"/>
        <v>5.9112247864846594</v>
      </c>
      <c r="AS214" s="227">
        <f t="shared" si="171"/>
        <v>5.9212239580301471</v>
      </c>
      <c r="AT214" s="227">
        <f t="shared" si="171"/>
        <v>5.95097090594781</v>
      </c>
      <c r="AU214" s="227">
        <f t="shared" si="185"/>
        <v>6.0378083403065332</v>
      </c>
      <c r="AV214" s="227"/>
      <c r="AX214" s="227"/>
      <c r="AY214" s="227"/>
      <c r="AZ214" s="227"/>
      <c r="BA214" s="227"/>
      <c r="BB214" s="227"/>
      <c r="BC214" s="227"/>
      <c r="BD214" s="227"/>
      <c r="BE214" s="227"/>
      <c r="BF214" s="227"/>
      <c r="BG214" s="227"/>
      <c r="BH214" s="227"/>
      <c r="BI214" s="227"/>
      <c r="BJ214" s="227"/>
      <c r="BK214" s="227"/>
      <c r="BL214" s="227"/>
    </row>
    <row r="215" spans="1:64" x14ac:dyDescent="0.2">
      <c r="A215" s="36" t="s">
        <v>95</v>
      </c>
      <c r="B215" s="43" t="s">
        <v>32</v>
      </c>
      <c r="C215" s="14">
        <v>53433.609600000003</v>
      </c>
      <c r="D215" s="243" t="s">
        <v>232</v>
      </c>
      <c r="E215">
        <f t="shared" si="172"/>
        <v>32291.937933599158</v>
      </c>
      <c r="F215">
        <f t="shared" si="173"/>
        <v>32292</v>
      </c>
      <c r="G215">
        <f t="shared" si="163"/>
        <v>-2.6710719997936394E-2</v>
      </c>
      <c r="K215">
        <f t="shared" si="168"/>
        <v>-2.6710719997936394E-2</v>
      </c>
      <c r="P215">
        <f t="shared" si="174"/>
        <v>-5.3851839921385376E-2</v>
      </c>
      <c r="Q215">
        <f t="shared" si="175"/>
        <v>3.0257179953885376E-2</v>
      </c>
      <c r="R215">
        <f t="shared" si="176"/>
        <v>-2.3594659967500001E-2</v>
      </c>
      <c r="S215" s="2">
        <f t="shared" ref="S215:S282" si="186">+C215-15018.5</f>
        <v>38415.109600000003</v>
      </c>
      <c r="U215">
        <f t="shared" si="165"/>
        <v>9.7098301132832572E-6</v>
      </c>
      <c r="V215">
        <f t="shared" si="169"/>
        <v>1</v>
      </c>
      <c r="W215">
        <f t="shared" si="159"/>
        <v>9.7098301132832572E-6</v>
      </c>
      <c r="X215" s="14">
        <v>5.0000000000000001E-4</v>
      </c>
      <c r="Y215">
        <f>VLOOKUP(C215,'errors (2)'!C$21:E$370,3,FALSE)</f>
        <v>32291.937933599158</v>
      </c>
      <c r="Z215">
        <f t="shared" si="177"/>
        <v>32292</v>
      </c>
      <c r="AA215" s="227">
        <f t="shared" si="178"/>
        <v>-2.5727606250902233E-2</v>
      </c>
      <c r="AD215" s="227"/>
      <c r="AE215" s="227">
        <f t="shared" si="170"/>
        <v>2.6619179861291718E-2</v>
      </c>
      <c r="AF215" s="227">
        <f t="shared" si="160"/>
        <v>-9.8311374703416096E-4</v>
      </c>
      <c r="AG215" s="227">
        <f t="shared" si="166"/>
        <v>9.6651263960754813E-7</v>
      </c>
      <c r="AH215">
        <f t="shared" si="179"/>
        <v>-5.3329899859228112E-2</v>
      </c>
      <c r="AI215">
        <f t="shared" si="180"/>
        <v>1.3065115334317507</v>
      </c>
      <c r="AJ215">
        <f t="shared" si="181"/>
        <v>-0.82738208921400325</v>
      </c>
      <c r="AK215">
        <f t="shared" si="182"/>
        <v>-0.18394503979328736</v>
      </c>
      <c r="AL215">
        <f t="shared" si="183"/>
        <v>-0.54051094113138731</v>
      </c>
      <c r="AM215">
        <f t="shared" si="184"/>
        <v>-0.27703319367905577</v>
      </c>
      <c r="AN215" s="227">
        <f t="shared" si="171"/>
        <v>5.9065115761533944</v>
      </c>
      <c r="AO215" s="227">
        <f t="shared" si="171"/>
        <v>5.9066342982930893</v>
      </c>
      <c r="AP215" s="227">
        <f t="shared" si="171"/>
        <v>5.9070034432520178</v>
      </c>
      <c r="AQ215" s="227">
        <f t="shared" si="171"/>
        <v>5.9081134974431375</v>
      </c>
      <c r="AR215" s="227">
        <f t="shared" si="171"/>
        <v>5.9114486229903314</v>
      </c>
      <c r="AS215" s="227">
        <f t="shared" si="171"/>
        <v>5.9214430728414573</v>
      </c>
      <c r="AT215" s="227">
        <f t="shared" si="171"/>
        <v>5.9511737047168873</v>
      </c>
      <c r="AU215" s="227">
        <f t="shared" si="185"/>
        <v>6.0379589219846848</v>
      </c>
      <c r="AV215" s="227"/>
      <c r="AX215" s="227"/>
      <c r="AY215" s="227"/>
      <c r="AZ215" s="227"/>
      <c r="BA215" s="227"/>
      <c r="BB215" s="227"/>
      <c r="BC215" s="227"/>
      <c r="BD215" s="227"/>
      <c r="BE215" s="227"/>
      <c r="BF215" s="227"/>
      <c r="BG215" s="227"/>
      <c r="BH215" s="227"/>
      <c r="BI215" s="227"/>
      <c r="BJ215" s="227"/>
      <c r="BK215" s="227"/>
      <c r="BL215" s="227"/>
    </row>
    <row r="216" spans="1:64" x14ac:dyDescent="0.2">
      <c r="A216" s="36" t="s">
        <v>95</v>
      </c>
      <c r="B216" s="43" t="s">
        <v>30</v>
      </c>
      <c r="C216" s="14">
        <v>53433.824200000003</v>
      </c>
      <c r="D216" s="243" t="s">
        <v>232</v>
      </c>
      <c r="E216">
        <f t="shared" si="172"/>
        <v>32292.436589180954</v>
      </c>
      <c r="F216">
        <f t="shared" si="173"/>
        <v>32292.5</v>
      </c>
      <c r="G216">
        <f t="shared" si="163"/>
        <v>-2.728930000012042E-2</v>
      </c>
      <c r="K216">
        <f t="shared" si="168"/>
        <v>-2.728930000012042E-2</v>
      </c>
      <c r="P216">
        <f t="shared" si="174"/>
        <v>-5.3854004229053343E-2</v>
      </c>
      <c r="Q216">
        <f t="shared" si="175"/>
        <v>3.0259422904400243E-2</v>
      </c>
      <c r="R216">
        <f t="shared" si="176"/>
        <v>-2.3594581324653099E-2</v>
      </c>
      <c r="S216" s="2">
        <f t="shared" si="186"/>
        <v>38415.324200000003</v>
      </c>
      <c r="U216">
        <f t="shared" si="165"/>
        <v>1.3650946090846992E-5</v>
      </c>
      <c r="V216">
        <f t="shared" si="169"/>
        <v>1</v>
      </c>
      <c r="W216">
        <f t="shared" si="159"/>
        <v>1.3650946090846992E-5</v>
      </c>
      <c r="X216" s="14">
        <v>5.9999999999999995E-4</v>
      </c>
      <c r="Y216">
        <f>VLOOKUP(C216,'errors (2)'!C$21:E$370,3,FALSE)</f>
        <v>32292.436589180954</v>
      </c>
      <c r="Z216">
        <f t="shared" si="177"/>
        <v>32292.5</v>
      </c>
      <c r="AA216" s="227">
        <f t="shared" si="178"/>
        <v>-2.5727389000321683E-2</v>
      </c>
      <c r="AD216" s="227"/>
      <c r="AE216" s="227">
        <f t="shared" si="170"/>
        <v>2.6041974766238922E-2</v>
      </c>
      <c r="AF216" s="227">
        <f t="shared" si="160"/>
        <v>-1.5619109997987365E-3</v>
      </c>
      <c r="AG216" s="227">
        <f t="shared" si="166"/>
        <v>2.4395659712922889E-6</v>
      </c>
      <c r="AH216">
        <f t="shared" si="179"/>
        <v>-5.3331274766359342E-2</v>
      </c>
      <c r="AI216">
        <f t="shared" si="180"/>
        <v>1.3065260433152257</v>
      </c>
      <c r="AJ216">
        <f t="shared" si="181"/>
        <v>-0.8274263925839892</v>
      </c>
      <c r="AK216">
        <f t="shared" si="182"/>
        <v>-0.18392085950416229</v>
      </c>
      <c r="AL216">
        <f t="shared" si="183"/>
        <v>-0.54043205432238994</v>
      </c>
      <c r="AM216">
        <f t="shared" si="184"/>
        <v>-0.2769907235602479</v>
      </c>
      <c r="AN216" s="227">
        <f t="shared" si="171"/>
        <v>5.9065679659438528</v>
      </c>
      <c r="AO216" s="227">
        <f t="shared" si="171"/>
        <v>5.9066906843515099</v>
      </c>
      <c r="AP216" s="227">
        <f t="shared" si="171"/>
        <v>5.9070598098609501</v>
      </c>
      <c r="AQ216" s="227">
        <f t="shared" si="171"/>
        <v>5.9081697809128757</v>
      </c>
      <c r="AR216" s="227">
        <f t="shared" si="171"/>
        <v>5.9115045833510607</v>
      </c>
      <c r="AS216" s="227">
        <f t="shared" si="171"/>
        <v>5.9214978523970707</v>
      </c>
      <c r="AT216" s="227">
        <f t="shared" si="171"/>
        <v>5.9512244047166778</v>
      </c>
      <c r="AU216" s="227">
        <f t="shared" si="185"/>
        <v>6.0379965674042229</v>
      </c>
      <c r="AV216" s="227"/>
      <c r="AX216" s="227"/>
      <c r="AY216" s="227"/>
      <c r="AZ216" s="227"/>
      <c r="BA216" s="227"/>
      <c r="BB216" s="227"/>
      <c r="BC216" s="227"/>
      <c r="BD216" s="227"/>
      <c r="BE216" s="227"/>
      <c r="BF216" s="227"/>
      <c r="BG216" s="227"/>
      <c r="BH216" s="227"/>
      <c r="BI216" s="227"/>
      <c r="BJ216" s="227"/>
      <c r="BK216" s="227"/>
      <c r="BL216" s="227"/>
    </row>
    <row r="217" spans="1:64" x14ac:dyDescent="0.2">
      <c r="A217" s="36" t="s">
        <v>95</v>
      </c>
      <c r="B217" s="43" t="s">
        <v>30</v>
      </c>
      <c r="C217" s="14">
        <v>53434.688600000001</v>
      </c>
      <c r="D217" s="243" t="s">
        <v>232</v>
      </c>
      <c r="E217">
        <f t="shared" si="172"/>
        <v>32294.445153416294</v>
      </c>
      <c r="F217">
        <f t="shared" si="173"/>
        <v>32294.5</v>
      </c>
      <c r="G217">
        <f t="shared" si="163"/>
        <v>-2.3603620000358205E-2</v>
      </c>
      <c r="K217">
        <f t="shared" si="168"/>
        <v>-2.3603620000358205E-2</v>
      </c>
      <c r="P217">
        <f t="shared" si="174"/>
        <v>-5.386266095452983E-2</v>
      </c>
      <c r="Q217">
        <f t="shared" si="175"/>
        <v>3.026839501621327E-2</v>
      </c>
      <c r="R217">
        <f t="shared" si="176"/>
        <v>-2.359426593831656E-2</v>
      </c>
      <c r="S217" s="2">
        <f t="shared" si="186"/>
        <v>38416.188600000001</v>
      </c>
      <c r="U217">
        <f t="shared" si="165"/>
        <v>8.7498476678957648E-11</v>
      </c>
      <c r="V217">
        <f t="shared" si="169"/>
        <v>1</v>
      </c>
      <c r="W217">
        <f t="shared" si="159"/>
        <v>8.7498476678957648E-11</v>
      </c>
      <c r="X217" s="14">
        <v>2.9999999999999997E-4</v>
      </c>
      <c r="Y217">
        <f>VLOOKUP(C217,'errors (2)'!C$21:E$370,3,FALSE)</f>
        <v>32294.445153416294</v>
      </c>
      <c r="Z217">
        <f t="shared" si="177"/>
        <v>32294.5</v>
      </c>
      <c r="AA217" s="227">
        <f t="shared" si="178"/>
        <v>-2.5726518245520007E-2</v>
      </c>
      <c r="AD217" s="227"/>
      <c r="AE217" s="227">
        <f t="shared" si="170"/>
        <v>2.9733152850545244E-2</v>
      </c>
      <c r="AF217" s="227">
        <f t="shared" si="160"/>
        <v>2.1228982451618021E-3</v>
      </c>
      <c r="AG217" s="227">
        <f t="shared" si="166"/>
        <v>4.5066969593110585E-6</v>
      </c>
      <c r="AH217">
        <f t="shared" si="179"/>
        <v>-5.3336772850903449E-2</v>
      </c>
      <c r="AI217">
        <f t="shared" si="180"/>
        <v>1.306584066985927</v>
      </c>
      <c r="AJ217">
        <f t="shared" si="181"/>
        <v>-0.82760356438102678</v>
      </c>
      <c r="AK217">
        <f t="shared" si="182"/>
        <v>-0.18382412154449726</v>
      </c>
      <c r="AL217">
        <f t="shared" si="183"/>
        <v>-0.54011648960656833</v>
      </c>
      <c r="AM217">
        <f t="shared" si="184"/>
        <v>-0.27682084295374487</v>
      </c>
      <c r="AN217" s="227">
        <f t="shared" si="171"/>
        <v>5.9067935313389075</v>
      </c>
      <c r="AO217" s="227">
        <f t="shared" si="171"/>
        <v>5.9069162347669266</v>
      </c>
      <c r="AP217" s="227">
        <f t="shared" si="171"/>
        <v>5.9072852823430537</v>
      </c>
      <c r="AQ217" s="227">
        <f t="shared" si="171"/>
        <v>5.9083949205007604</v>
      </c>
      <c r="AR217" s="227">
        <f t="shared" si="171"/>
        <v>5.9117284297293011</v>
      </c>
      <c r="AS217" s="227">
        <f t="shared" si="171"/>
        <v>5.9217169740292279</v>
      </c>
      <c r="AT217" s="227">
        <f t="shared" si="171"/>
        <v>5.9514272059453726</v>
      </c>
      <c r="AU217" s="227">
        <f t="shared" si="185"/>
        <v>6.0381471490823753</v>
      </c>
      <c r="AV217" s="227"/>
      <c r="AW217" s="227"/>
      <c r="AX217" s="227"/>
      <c r="AY217" s="227"/>
      <c r="AZ217" s="227"/>
      <c r="BA217" s="227"/>
      <c r="BB217" s="227"/>
      <c r="BC217" s="227"/>
      <c r="BD217" s="227"/>
      <c r="BE217" s="227"/>
      <c r="BF217" s="227"/>
      <c r="BG217" s="227"/>
      <c r="BH217" s="227"/>
      <c r="BI217" s="227"/>
      <c r="BJ217" s="227"/>
      <c r="BK217" s="227"/>
      <c r="BL217" s="227"/>
    </row>
    <row r="218" spans="1:64" x14ac:dyDescent="0.2">
      <c r="A218" s="36" t="s">
        <v>95</v>
      </c>
      <c r="B218" s="43" t="s">
        <v>32</v>
      </c>
      <c r="C218" s="14">
        <v>53436.6247</v>
      </c>
      <c r="D218" s="243" t="s">
        <v>232</v>
      </c>
      <c r="E218">
        <f t="shared" si="172"/>
        <v>32298.94397481385</v>
      </c>
      <c r="F218">
        <f t="shared" si="173"/>
        <v>32299</v>
      </c>
      <c r="G218">
        <f t="shared" si="163"/>
        <v>-2.4110840000503231E-2</v>
      </c>
      <c r="K218">
        <f t="shared" si="168"/>
        <v>-2.4110840000503231E-2</v>
      </c>
      <c r="P218">
        <f t="shared" si="174"/>
        <v>-5.3882135630905055E-2</v>
      </c>
      <c r="Q218">
        <f t="shared" si="175"/>
        <v>3.0288584079850592E-2</v>
      </c>
      <c r="R218">
        <f t="shared" si="176"/>
        <v>-2.3593551551054463E-2</v>
      </c>
      <c r="S218" s="2">
        <f t="shared" si="186"/>
        <v>38418.1247</v>
      </c>
      <c r="U218">
        <f t="shared" si="165"/>
        <v>2.6758733993311014E-7</v>
      </c>
      <c r="V218">
        <f t="shared" si="169"/>
        <v>1</v>
      </c>
      <c r="W218">
        <f t="shared" si="159"/>
        <v>2.6758733993311014E-7</v>
      </c>
      <c r="X218" s="14">
        <v>6.9999999999999999E-4</v>
      </c>
      <c r="Y218">
        <f>VLOOKUP(C218,'errors (2)'!C$21:E$370,3,FALSE)</f>
        <v>32298.94397481385</v>
      </c>
      <c r="Z218">
        <f t="shared" si="177"/>
        <v>32299</v>
      </c>
      <c r="AA218" s="227">
        <f t="shared" si="178"/>
        <v>-2.5724548792024952E-2</v>
      </c>
      <c r="AD218" s="227"/>
      <c r="AE218" s="227">
        <f t="shared" si="170"/>
        <v>2.923829450515035E-2</v>
      </c>
      <c r="AF218" s="227">
        <f t="shared" si="160"/>
        <v>1.6137087915217216E-3</v>
      </c>
      <c r="AG218" s="227">
        <f t="shared" si="166"/>
        <v>2.6040560638344949E-6</v>
      </c>
      <c r="AH218">
        <f t="shared" si="179"/>
        <v>-5.3349134505653581E-2</v>
      </c>
      <c r="AI218">
        <f t="shared" si="180"/>
        <v>1.3067145273773617</v>
      </c>
      <c r="AJ218">
        <f t="shared" si="181"/>
        <v>-0.82800195688416844</v>
      </c>
      <c r="AK218">
        <f t="shared" si="182"/>
        <v>-0.18360636287154924</v>
      </c>
      <c r="AL218">
        <f t="shared" si="183"/>
        <v>-0.5394063667861394</v>
      </c>
      <c r="AM218">
        <f t="shared" si="184"/>
        <v>-0.27643861081902305</v>
      </c>
      <c r="AN218" s="227">
        <f t="shared" si="171"/>
        <v>5.907301089923318</v>
      </c>
      <c r="AO218" s="227">
        <f t="shared" si="171"/>
        <v>5.9074237593458312</v>
      </c>
      <c r="AP218" s="227">
        <f t="shared" si="171"/>
        <v>5.9077926307800519</v>
      </c>
      <c r="AQ218" s="227">
        <f t="shared" si="171"/>
        <v>5.9089015179519375</v>
      </c>
      <c r="AR218" s="227">
        <f t="shared" si="171"/>
        <v>5.9122321129345172</v>
      </c>
      <c r="AS218" s="227">
        <f t="shared" si="171"/>
        <v>5.9222100176351962</v>
      </c>
      <c r="AT218" s="227">
        <f t="shared" si="171"/>
        <v>5.9518835158976353</v>
      </c>
      <c r="AU218" s="227">
        <f t="shared" si="185"/>
        <v>6.0384859578582164</v>
      </c>
      <c r="AV218" s="227"/>
      <c r="AW218" s="227"/>
      <c r="AX218" s="227"/>
      <c r="AY218" s="227"/>
      <c r="AZ218" s="227"/>
      <c r="BA218" s="227"/>
      <c r="BB218" s="227"/>
      <c r="BC218" s="227"/>
      <c r="BD218" s="227"/>
      <c r="BE218" s="227"/>
      <c r="BF218" s="227"/>
      <c r="BG218" s="227"/>
      <c r="BH218" s="227"/>
      <c r="BI218" s="227"/>
      <c r="BJ218" s="227"/>
      <c r="BK218" s="227"/>
      <c r="BL218" s="227"/>
    </row>
    <row r="219" spans="1:64" x14ac:dyDescent="0.2">
      <c r="A219" s="36" t="s">
        <v>95</v>
      </c>
      <c r="B219" s="43" t="s">
        <v>32</v>
      </c>
      <c r="C219" s="14">
        <v>53438.777600000001</v>
      </c>
      <c r="D219" s="243" t="s">
        <v>232</v>
      </c>
      <c r="E219">
        <f t="shared" si="172"/>
        <v>32303.946563826197</v>
      </c>
      <c r="F219">
        <f t="shared" si="173"/>
        <v>32304</v>
      </c>
      <c r="G219">
        <f t="shared" si="163"/>
        <v>-2.2996640000201296E-2</v>
      </c>
      <c r="K219">
        <f t="shared" si="168"/>
        <v>-2.2996640000201296E-2</v>
      </c>
      <c r="P219">
        <f t="shared" si="174"/>
        <v>-5.3903769358476773E-2</v>
      </c>
      <c r="Q219">
        <f t="shared" si="175"/>
        <v>3.0311019315439294E-2</v>
      </c>
      <c r="R219">
        <f t="shared" si="176"/>
        <v>-2.3592750043037479E-2</v>
      </c>
      <c r="S219" s="2">
        <f t="shared" si="186"/>
        <v>38420.277600000001</v>
      </c>
      <c r="U219">
        <f t="shared" si="165"/>
        <v>3.553471831701558E-7</v>
      </c>
      <c r="V219">
        <f t="shared" si="169"/>
        <v>1</v>
      </c>
      <c r="W219">
        <f t="shared" si="159"/>
        <v>3.553471831701558E-7</v>
      </c>
      <c r="X219" s="14">
        <v>4.0000000000000002E-4</v>
      </c>
      <c r="Y219">
        <f>VLOOKUP(C219,'errors (2)'!C$21:E$370,3,FALSE)</f>
        <v>32303.946563826197</v>
      </c>
      <c r="Z219">
        <f t="shared" si="177"/>
        <v>32304</v>
      </c>
      <c r="AA219" s="227">
        <f t="shared" si="178"/>
        <v>-2.5722343848136608E-2</v>
      </c>
      <c r="AD219" s="227"/>
      <c r="AE219" s="227">
        <f t="shared" si="170"/>
        <v>3.0366214995906998E-2</v>
      </c>
      <c r="AF219" s="227">
        <f t="shared" si="160"/>
        <v>2.7257038479353117E-3</v>
      </c>
      <c r="AG219" s="227">
        <f t="shared" si="166"/>
        <v>7.4294614666493646E-6</v>
      </c>
      <c r="AH219">
        <f t="shared" si="179"/>
        <v>-5.3362854996108294E-2</v>
      </c>
      <c r="AI219">
        <f t="shared" si="180"/>
        <v>1.3068593323759266</v>
      </c>
      <c r="AJ219">
        <f t="shared" si="181"/>
        <v>-0.82844421839572102</v>
      </c>
      <c r="AK219">
        <f t="shared" si="182"/>
        <v>-0.18336424931004947</v>
      </c>
      <c r="AL219">
        <f t="shared" si="183"/>
        <v>-0.53861717557440503</v>
      </c>
      <c r="AM219">
        <f t="shared" si="184"/>
        <v>-0.2760139071908268</v>
      </c>
      <c r="AN219" s="227">
        <f t="shared" si="171"/>
        <v>5.907865103040824</v>
      </c>
      <c r="AO219" s="227">
        <f t="shared" si="171"/>
        <v>5.907987734189839</v>
      </c>
      <c r="AP219" s="227">
        <f t="shared" si="171"/>
        <v>5.9083564086245062</v>
      </c>
      <c r="AQ219" s="227">
        <f t="shared" si="171"/>
        <v>5.9094644581628577</v>
      </c>
      <c r="AR219" s="227">
        <f t="shared" si="171"/>
        <v>5.9127918077509074</v>
      </c>
      <c r="AS219" s="227">
        <f t="shared" si="171"/>
        <v>5.9227578761998219</v>
      </c>
      <c r="AT219" s="227">
        <f t="shared" si="171"/>
        <v>5.9523905386145701</v>
      </c>
      <c r="AU219" s="227">
        <f t="shared" si="185"/>
        <v>6.0388624120535965</v>
      </c>
      <c r="AV219" s="227"/>
      <c r="AW219" s="227"/>
      <c r="AX219" s="227"/>
      <c r="AY219" s="227"/>
      <c r="AZ219" s="227"/>
      <c r="BA219" s="227"/>
      <c r="BB219" s="227"/>
      <c r="BC219" s="227"/>
      <c r="BD219" s="227"/>
      <c r="BE219" s="227"/>
      <c r="BF219" s="227"/>
      <c r="BG219" s="227"/>
      <c r="BH219" s="227"/>
      <c r="BI219" s="227"/>
      <c r="BJ219" s="227"/>
      <c r="BK219" s="227"/>
      <c r="BL219" s="227"/>
    </row>
    <row r="220" spans="1:64" x14ac:dyDescent="0.2">
      <c r="A220" s="36" t="s">
        <v>95</v>
      </c>
      <c r="B220" s="43" t="s">
        <v>32</v>
      </c>
      <c r="C220" s="14">
        <v>53439.636100000003</v>
      </c>
      <c r="D220" s="243" t="s">
        <v>232</v>
      </c>
      <c r="E220">
        <f t="shared" si="172"/>
        <v>32305.941418518523</v>
      </c>
      <c r="F220">
        <f t="shared" si="173"/>
        <v>32306</v>
      </c>
      <c r="G220">
        <f t="shared" si="163"/>
        <v>-2.5210959996911697E-2</v>
      </c>
      <c r="K220">
        <f t="shared" si="168"/>
        <v>-2.5210959996911697E-2</v>
      </c>
      <c r="P220">
        <f t="shared" si="174"/>
        <v>-5.3912421433821855E-2</v>
      </c>
      <c r="Q220">
        <f t="shared" si="175"/>
        <v>3.0319994276984619E-2</v>
      </c>
      <c r="R220">
        <f t="shared" si="176"/>
        <v>-2.3592427156837237E-2</v>
      </c>
      <c r="S220" s="2">
        <f t="shared" si="186"/>
        <v>38421.136100000003</v>
      </c>
      <c r="U220">
        <f t="shared" si="165"/>
        <v>2.6196485543994985E-6</v>
      </c>
      <c r="V220">
        <f t="shared" si="169"/>
        <v>1</v>
      </c>
      <c r="W220">
        <f t="shared" si="159"/>
        <v>2.6196485543994985E-6</v>
      </c>
      <c r="X220" s="14">
        <v>5.0000000000000001E-4</v>
      </c>
      <c r="Y220">
        <f>VLOOKUP(C220,'errors (2)'!C$21:E$370,3,FALSE)</f>
        <v>32305.941418518523</v>
      </c>
      <c r="Z220">
        <f t="shared" si="177"/>
        <v>32306</v>
      </c>
      <c r="AA220" s="227">
        <f t="shared" si="178"/>
        <v>-2.5721456957105468E-2</v>
      </c>
      <c r="AD220" s="227"/>
      <c r="AE220" s="227">
        <f t="shared" si="170"/>
        <v>2.8157378865698933E-2</v>
      </c>
      <c r="AF220" s="227">
        <f t="shared" si="160"/>
        <v>5.1049696019377089E-4</v>
      </c>
      <c r="AG220" s="227">
        <f t="shared" si="166"/>
        <v>2.6060714636708049E-7</v>
      </c>
      <c r="AH220">
        <f t="shared" si="179"/>
        <v>-5.336833886261063E-2</v>
      </c>
      <c r="AI220">
        <f t="shared" si="180"/>
        <v>1.3069172098190698</v>
      </c>
      <c r="AJ220">
        <f t="shared" si="181"/>
        <v>-0.82862100588786458</v>
      </c>
      <c r="AK220">
        <f t="shared" si="182"/>
        <v>-0.18326735690819168</v>
      </c>
      <c r="AL220">
        <f t="shared" si="183"/>
        <v>-0.53830145024314235</v>
      </c>
      <c r="AM220">
        <f t="shared" si="184"/>
        <v>-0.27584402536760155</v>
      </c>
      <c r="AN220" s="227">
        <f t="shared" si="171"/>
        <v>5.9080907257022135</v>
      </c>
      <c r="AO220" s="227">
        <f t="shared" si="171"/>
        <v>5.9082133413974445</v>
      </c>
      <c r="AP220" s="227">
        <f t="shared" si="171"/>
        <v>5.9085819366530918</v>
      </c>
      <c r="AQ220" s="227">
        <f t="shared" si="171"/>
        <v>5.9096896501935987</v>
      </c>
      <c r="AR220" s="227">
        <f t="shared" si="171"/>
        <v>5.9130156994605212</v>
      </c>
      <c r="AS220" s="227">
        <f t="shared" si="171"/>
        <v>5.922977029145879</v>
      </c>
      <c r="AT220" s="227">
        <f t="shared" si="171"/>
        <v>5.9525933511336673</v>
      </c>
      <c r="AU220" s="227">
        <f t="shared" si="185"/>
        <v>6.039012993731748</v>
      </c>
      <c r="AV220" s="227"/>
      <c r="AW220" s="227"/>
      <c r="AX220" s="227"/>
      <c r="AY220" s="227"/>
      <c r="AZ220" s="227"/>
      <c r="BA220" s="227"/>
      <c r="BB220" s="227"/>
      <c r="BC220" s="227"/>
      <c r="BD220" s="227"/>
      <c r="BE220" s="227"/>
      <c r="BF220" s="227"/>
      <c r="BG220" s="227"/>
      <c r="BH220" s="227"/>
      <c r="BI220" s="227"/>
      <c r="BJ220" s="227"/>
      <c r="BK220" s="227"/>
      <c r="BL220" s="227"/>
    </row>
    <row r="221" spans="1:64" x14ac:dyDescent="0.2">
      <c r="A221" s="36" t="s">
        <v>95</v>
      </c>
      <c r="B221" s="43" t="s">
        <v>30</v>
      </c>
      <c r="C221" s="14">
        <v>53444.584900000002</v>
      </c>
      <c r="D221" s="243" t="s">
        <v>232</v>
      </c>
      <c r="E221">
        <f t="shared" si="172"/>
        <v>32317.440704367509</v>
      </c>
      <c r="F221">
        <f t="shared" si="173"/>
        <v>32317.5</v>
      </c>
      <c r="G221">
        <f t="shared" si="163"/>
        <v>-2.5518299997202121E-2</v>
      </c>
      <c r="K221">
        <f t="shared" si="168"/>
        <v>-2.5518299997202121E-2</v>
      </c>
      <c r="P221">
        <f t="shared" si="174"/>
        <v>-5.3962155160366843E-2</v>
      </c>
      <c r="Q221">
        <f t="shared" si="175"/>
        <v>3.037160992371666E-2</v>
      </c>
      <c r="R221">
        <f t="shared" si="176"/>
        <v>-2.3590545236650183E-2</v>
      </c>
      <c r="S221" s="2">
        <f t="shared" si="186"/>
        <v>38426.084900000002</v>
      </c>
      <c r="U221">
        <f t="shared" si="165"/>
        <v>3.7162384168306586E-6</v>
      </c>
      <c r="V221">
        <f t="shared" si="169"/>
        <v>1</v>
      </c>
      <c r="W221">
        <f t="shared" si="159"/>
        <v>3.7162384168306586E-6</v>
      </c>
      <c r="X221" s="14">
        <v>2.9999999999999997E-4</v>
      </c>
      <c r="Y221">
        <f>VLOOKUP(C221,'errors (2)'!C$21:E$370,3,FALSE)</f>
        <v>32317.440704367509</v>
      </c>
      <c r="Z221">
        <f t="shared" si="177"/>
        <v>32317.5</v>
      </c>
      <c r="AA221" s="227">
        <f t="shared" si="178"/>
        <v>-2.5716302802111516E-2</v>
      </c>
      <c r="AD221" s="227"/>
      <c r="AE221" s="227">
        <f t="shared" si="170"/>
        <v>2.7881523040115486E-2</v>
      </c>
      <c r="AF221" s="227">
        <f t="shared" si="160"/>
        <v>1.9800280490939529E-4</v>
      </c>
      <c r="AG221" s="227">
        <f t="shared" si="166"/>
        <v>3.920511075198805E-8</v>
      </c>
      <c r="AH221">
        <f t="shared" si="179"/>
        <v>-5.3399823037317606E-2</v>
      </c>
      <c r="AI221">
        <f t="shared" si="180"/>
        <v>1.3072495100674795</v>
      </c>
      <c r="AJ221">
        <f t="shared" si="181"/>
        <v>-0.82963623253714058</v>
      </c>
      <c r="AK221">
        <f t="shared" si="182"/>
        <v>-0.1827097051459807</v>
      </c>
      <c r="AL221">
        <f t="shared" si="183"/>
        <v>-0.53648548858027045</v>
      </c>
      <c r="AM221">
        <f t="shared" si="184"/>
        <v>-0.27486720072971188</v>
      </c>
      <c r="AN221" s="227">
        <f t="shared" ref="AN221:AT230" si="187">$AU221+$AB$7*SIN(AO221)</f>
        <v>5.9093882488534275</v>
      </c>
      <c r="AO221" s="227">
        <f t="shared" si="187"/>
        <v>5.9095107740868462</v>
      </c>
      <c r="AP221" s="227">
        <f t="shared" si="187"/>
        <v>5.909878909856852</v>
      </c>
      <c r="AQ221" s="227">
        <f t="shared" si="187"/>
        <v>5.9109846809395163</v>
      </c>
      <c r="AR221" s="227">
        <f t="shared" si="187"/>
        <v>5.9143032293895823</v>
      </c>
      <c r="AS221" s="227">
        <f t="shared" si="187"/>
        <v>5.9242372639735343</v>
      </c>
      <c r="AT221" s="227">
        <f t="shared" si="187"/>
        <v>5.9537595611096377</v>
      </c>
      <c r="AU221" s="227">
        <f t="shared" si="185"/>
        <v>6.0398788383811208</v>
      </c>
      <c r="AV221" s="227"/>
      <c r="AW221" s="227"/>
      <c r="AX221" s="227"/>
      <c r="AY221" s="227"/>
      <c r="AZ221" s="227"/>
      <c r="BA221" s="227"/>
      <c r="BB221" s="227"/>
      <c r="BC221" s="227"/>
      <c r="BD221" s="227"/>
      <c r="BE221" s="227"/>
      <c r="BF221" s="227"/>
      <c r="BG221" s="227"/>
      <c r="BH221" s="227"/>
      <c r="BI221" s="227"/>
      <c r="BJ221" s="227"/>
      <c r="BK221" s="227"/>
      <c r="BL221" s="227"/>
    </row>
    <row r="222" spans="1:64" x14ac:dyDescent="0.2">
      <c r="A222" s="36" t="s">
        <v>95</v>
      </c>
      <c r="B222" s="43" t="s">
        <v>32</v>
      </c>
      <c r="C222" s="14">
        <v>53444.7978</v>
      </c>
      <c r="D222" s="243" t="s">
        <v>232</v>
      </c>
      <c r="E222">
        <f t="shared" si="172"/>
        <v>32317.935409741989</v>
      </c>
      <c r="F222">
        <f t="shared" si="173"/>
        <v>32318</v>
      </c>
      <c r="G222">
        <f t="shared" si="163"/>
        <v>-2.779688000009628E-2</v>
      </c>
      <c r="K222">
        <f t="shared" si="168"/>
        <v>-2.779688000009628E-2</v>
      </c>
      <c r="P222">
        <f t="shared" si="174"/>
        <v>-5.3964316889054564E-2</v>
      </c>
      <c r="Q222">
        <f t="shared" si="175"/>
        <v>3.0373854453974447E-2</v>
      </c>
      <c r="R222">
        <f t="shared" si="176"/>
        <v>-2.3590462435080117E-2</v>
      </c>
      <c r="S222" s="2">
        <f t="shared" si="186"/>
        <v>38426.2978</v>
      </c>
      <c r="U222">
        <f t="shared" si="165"/>
        <v>1.7693948731276505E-5</v>
      </c>
      <c r="V222">
        <f t="shared" si="169"/>
        <v>1</v>
      </c>
      <c r="W222">
        <f t="shared" si="159"/>
        <v>1.7693948731276505E-5</v>
      </c>
      <c r="X222" s="14">
        <v>1.2999999999999999E-3</v>
      </c>
      <c r="Y222">
        <f>VLOOKUP(C222,'errors (2)'!C$21:E$370,3,FALSE)</f>
        <v>32317.935409741989</v>
      </c>
      <c r="Z222">
        <f t="shared" si="177"/>
        <v>32318</v>
      </c>
      <c r="AA222" s="227">
        <f t="shared" si="178"/>
        <v>-2.5716076599611642E-2</v>
      </c>
      <c r="AD222" s="227"/>
      <c r="AE222" s="227">
        <f t="shared" si="170"/>
        <v>2.5604310055776409E-2</v>
      </c>
      <c r="AF222" s="227">
        <f t="shared" si="160"/>
        <v>-2.0808034004846376E-3</v>
      </c>
      <c r="AG222" s="227">
        <f t="shared" si="166"/>
        <v>4.3297427914684314E-6</v>
      </c>
      <c r="AH222">
        <f t="shared" si="179"/>
        <v>-5.340119005587269E-2</v>
      </c>
      <c r="AI222">
        <f t="shared" si="180"/>
        <v>1.3072639387441687</v>
      </c>
      <c r="AJ222">
        <f t="shared" si="181"/>
        <v>-0.82968032244937784</v>
      </c>
      <c r="AK222">
        <f t="shared" si="182"/>
        <v>-0.18268543931757991</v>
      </c>
      <c r="AL222">
        <f t="shared" si="183"/>
        <v>-0.53640651283633811</v>
      </c>
      <c r="AM222">
        <f t="shared" si="184"/>
        <v>-0.2748247299318628</v>
      </c>
      <c r="AN222" s="227">
        <f t="shared" si="187"/>
        <v>5.9094446703487931</v>
      </c>
      <c r="AO222" s="227">
        <f t="shared" si="187"/>
        <v>5.9095671915871133</v>
      </c>
      <c r="AP222" s="227">
        <f t="shared" si="187"/>
        <v>5.9099353072168865</v>
      </c>
      <c r="AQ222" s="227">
        <f t="shared" si="187"/>
        <v>5.9110409934402988</v>
      </c>
      <c r="AR222" s="227">
        <f t="shared" si="187"/>
        <v>5.9143592148420687</v>
      </c>
      <c r="AS222" s="227">
        <f t="shared" si="187"/>
        <v>5.924292060859691</v>
      </c>
      <c r="AT222" s="227">
        <f t="shared" si="187"/>
        <v>5.9538102673573867</v>
      </c>
      <c r="AU222" s="227">
        <f t="shared" si="185"/>
        <v>6.0399164838006589</v>
      </c>
      <c r="AV222" s="227"/>
      <c r="AW222" s="227"/>
      <c r="AX222" s="227"/>
      <c r="AY222" s="227"/>
      <c r="AZ222" s="227"/>
      <c r="BA222" s="227"/>
      <c r="BB222" s="227"/>
      <c r="BC222" s="227"/>
      <c r="BD222" s="227"/>
      <c r="BE222" s="227"/>
      <c r="BF222" s="227"/>
      <c r="BG222" s="227"/>
      <c r="BH222" s="227"/>
      <c r="BI222" s="227"/>
      <c r="BJ222" s="227"/>
      <c r="BK222" s="227"/>
      <c r="BL222" s="227"/>
    </row>
    <row r="223" spans="1:64" x14ac:dyDescent="0.2">
      <c r="A223" s="36" t="s">
        <v>95</v>
      </c>
      <c r="B223" s="43" t="s">
        <v>32</v>
      </c>
      <c r="C223" s="14">
        <v>53445.662499999999</v>
      </c>
      <c r="D223" s="243" t="s">
        <v>232</v>
      </c>
      <c r="E223">
        <f t="shared" si="172"/>
        <v>32319.944671072739</v>
      </c>
      <c r="F223">
        <f t="shared" si="173"/>
        <v>32320</v>
      </c>
      <c r="G223">
        <f t="shared" si="163"/>
        <v>-2.3811200000636745E-2</v>
      </c>
      <c r="K223">
        <f t="shared" si="168"/>
        <v>-2.3811200000636745E-2</v>
      </c>
      <c r="P223">
        <f t="shared" si="174"/>
        <v>-5.3972963297575435E-2</v>
      </c>
      <c r="Q223">
        <f t="shared" si="175"/>
        <v>3.038283288475907E-2</v>
      </c>
      <c r="R223">
        <f t="shared" si="176"/>
        <v>-2.3590130412816365E-2</v>
      </c>
      <c r="S223" s="2">
        <f t="shared" si="186"/>
        <v>38427.162499999999</v>
      </c>
      <c r="U223">
        <f t="shared" si="165"/>
        <v>4.8871762659072703E-8</v>
      </c>
      <c r="V223">
        <f t="shared" si="169"/>
        <v>1</v>
      </c>
      <c r="W223">
        <f t="shared" ref="W223:W254" si="188">V223*U223</f>
        <v>4.8871762659072703E-8</v>
      </c>
      <c r="X223" s="14">
        <v>5.0000000000000001E-4</v>
      </c>
      <c r="Y223">
        <f>VLOOKUP(C223,'errors (2)'!C$21:E$370,3,FALSE)</f>
        <v>32319.944671072739</v>
      </c>
      <c r="Z223">
        <f t="shared" si="177"/>
        <v>32320</v>
      </c>
      <c r="AA223" s="227">
        <f t="shared" si="178"/>
        <v>-2.5715170031188648E-2</v>
      </c>
      <c r="AD223" s="227"/>
      <c r="AE223" s="227">
        <f t="shared" si="170"/>
        <v>2.9595456579531436E-2</v>
      </c>
      <c r="AF223" s="227">
        <f t="shared" ref="AF223:AF254" si="189">+G223-AA223</f>
        <v>1.9039700305519026E-3</v>
      </c>
      <c r="AG223" s="227">
        <f t="shared" si="166"/>
        <v>3.625101877239813E-6</v>
      </c>
      <c r="AH223">
        <f t="shared" si="179"/>
        <v>-5.3406656580168181E-2</v>
      </c>
      <c r="AI223">
        <f t="shared" si="180"/>
        <v>1.3073216374608956</v>
      </c>
      <c r="AJ223">
        <f t="shared" si="181"/>
        <v>-0.8298566400509293</v>
      </c>
      <c r="AK223">
        <f t="shared" si="182"/>
        <v>-0.18258835926638711</v>
      </c>
      <c r="AL223">
        <f t="shared" si="183"/>
        <v>-0.53609059246936563</v>
      </c>
      <c r="AM223">
        <f t="shared" si="184"/>
        <v>-0.27465484660523271</v>
      </c>
      <c r="AN223" s="227">
        <f t="shared" si="187"/>
        <v>5.9096703625282094</v>
      </c>
      <c r="AO223" s="227">
        <f t="shared" si="187"/>
        <v>5.9097928677344562</v>
      </c>
      <c r="AP223" s="227">
        <f t="shared" si="187"/>
        <v>5.9101609026677684</v>
      </c>
      <c r="AQ223" s="227">
        <f t="shared" si="187"/>
        <v>5.9112662491171131</v>
      </c>
      <c r="AR223" s="227">
        <f t="shared" si="187"/>
        <v>5.9145831615546474</v>
      </c>
      <c r="AS223" s="227">
        <f t="shared" si="187"/>
        <v>5.9245112517894523</v>
      </c>
      <c r="AT223" s="227">
        <f t="shared" si="187"/>
        <v>5.9540130935684736</v>
      </c>
      <c r="AU223" s="227">
        <f t="shared" si="185"/>
        <v>6.0400670654788113</v>
      </c>
      <c r="AV223" s="227"/>
      <c r="AW223" s="227"/>
      <c r="AX223" s="227"/>
      <c r="AY223" s="227"/>
      <c r="AZ223" s="227"/>
      <c r="BA223" s="227"/>
      <c r="BB223" s="227"/>
      <c r="BC223" s="227"/>
      <c r="BD223" s="227"/>
      <c r="BE223" s="227"/>
      <c r="BF223" s="227"/>
      <c r="BG223" s="227"/>
      <c r="BH223" s="227"/>
      <c r="BI223" s="227"/>
      <c r="BJ223" s="227"/>
      <c r="BK223" s="227"/>
      <c r="BL223" s="227"/>
    </row>
    <row r="224" spans="1:64" x14ac:dyDescent="0.2">
      <c r="A224" s="36" t="s">
        <v>95</v>
      </c>
      <c r="B224" s="43" t="s">
        <v>30</v>
      </c>
      <c r="C224" s="14">
        <v>53446.737399999998</v>
      </c>
      <c r="D224" s="243" t="s">
        <v>232</v>
      </c>
      <c r="E224">
        <f t="shared" si="172"/>
        <v>32322.442363919301</v>
      </c>
      <c r="F224">
        <f t="shared" si="173"/>
        <v>32322.5</v>
      </c>
      <c r="G224">
        <f t="shared" si="163"/>
        <v>-2.4804100001347251E-2</v>
      </c>
      <c r="K224">
        <f t="shared" si="168"/>
        <v>-2.4804100001347251E-2</v>
      </c>
      <c r="P224">
        <f t="shared" si="174"/>
        <v>-5.3983770169056734E-2</v>
      </c>
      <c r="Q224">
        <f t="shared" si="175"/>
        <v>3.0394056620185253E-2</v>
      </c>
      <c r="R224">
        <f t="shared" si="176"/>
        <v>-2.3589713548871481E-2</v>
      </c>
      <c r="S224" s="2">
        <f t="shared" si="186"/>
        <v>38428.237399999998</v>
      </c>
      <c r="U224">
        <f t="shared" si="165"/>
        <v>1.4747344559566856E-6</v>
      </c>
      <c r="V224">
        <f t="shared" si="169"/>
        <v>1</v>
      </c>
      <c r="W224">
        <f t="shared" si="188"/>
        <v>1.4747344559566856E-6</v>
      </c>
      <c r="X224" s="14">
        <v>1E-3</v>
      </c>
      <c r="Y224">
        <f>VLOOKUP(C224,'errors (2)'!C$21:E$370,3,FALSE)</f>
        <v>32322.442363919301</v>
      </c>
      <c r="Z224">
        <f t="shared" si="177"/>
        <v>32322.5</v>
      </c>
      <c r="AA224" s="227">
        <f t="shared" si="178"/>
        <v>-2.5714032863334454E-2</v>
      </c>
      <c r="AD224" s="227"/>
      <c r="AE224" s="227">
        <f t="shared" si="170"/>
        <v>2.8609386245986836E-2</v>
      </c>
      <c r="AF224" s="227">
        <f t="shared" si="189"/>
        <v>9.0993286198720255E-4</v>
      </c>
      <c r="AG224" s="227">
        <f t="shared" si="166"/>
        <v>8.2797781332422138E-7</v>
      </c>
      <c r="AH224">
        <f t="shared" si="179"/>
        <v>-5.3413486247334087E-2</v>
      </c>
      <c r="AI224">
        <f t="shared" si="180"/>
        <v>1.3073937248606007</v>
      </c>
      <c r="AJ224">
        <f t="shared" si="181"/>
        <v>-0.83007694239264684</v>
      </c>
      <c r="AK224">
        <f t="shared" si="182"/>
        <v>-0.18246697155256014</v>
      </c>
      <c r="AL224">
        <f t="shared" si="183"/>
        <v>-0.53569565289345933</v>
      </c>
      <c r="AM224">
        <f t="shared" si="184"/>
        <v>-0.27444249214209682</v>
      </c>
      <c r="AN224" s="227">
        <f t="shared" si="187"/>
        <v>5.9099524916926658</v>
      </c>
      <c r="AO224" s="227">
        <f t="shared" si="187"/>
        <v>5.9100749767425098</v>
      </c>
      <c r="AP224" s="227">
        <f t="shared" si="187"/>
        <v>5.91044291050029</v>
      </c>
      <c r="AQ224" s="227">
        <f t="shared" si="187"/>
        <v>5.9115478314737153</v>
      </c>
      <c r="AR224" s="227">
        <f t="shared" si="187"/>
        <v>5.9148631059714827</v>
      </c>
      <c r="AS224" s="227">
        <f t="shared" si="187"/>
        <v>5.9247852480645928</v>
      </c>
      <c r="AT224" s="227">
        <f t="shared" si="187"/>
        <v>5.9542666290761526</v>
      </c>
      <c r="AU224" s="227">
        <f t="shared" si="185"/>
        <v>6.040255292576501</v>
      </c>
      <c r="AV224" s="227"/>
      <c r="AW224" s="227"/>
      <c r="AX224" s="227"/>
      <c r="AY224" s="227"/>
      <c r="AZ224" s="227"/>
      <c r="BA224" s="227"/>
      <c r="BB224" s="227"/>
      <c r="BC224" s="227"/>
      <c r="BD224" s="227"/>
      <c r="BE224" s="227"/>
      <c r="BF224" s="227"/>
      <c r="BG224" s="227"/>
      <c r="BH224" s="227"/>
      <c r="BI224" s="227"/>
      <c r="BJ224" s="227"/>
      <c r="BK224" s="227"/>
      <c r="BL224" s="227"/>
    </row>
    <row r="225" spans="1:64" x14ac:dyDescent="0.2">
      <c r="A225" s="36" t="s">
        <v>95</v>
      </c>
      <c r="B225" s="43" t="s">
        <v>30</v>
      </c>
      <c r="C225" s="14">
        <v>53447.5982</v>
      </c>
      <c r="D225" s="243" t="s">
        <v>232</v>
      </c>
      <c r="E225">
        <f t="shared" si="172"/>
        <v>32324.442563009754</v>
      </c>
      <c r="F225">
        <f t="shared" si="173"/>
        <v>32324.5</v>
      </c>
      <c r="G225">
        <f t="shared" si="163"/>
        <v>-2.4718419997952878E-2</v>
      </c>
      <c r="K225">
        <f t="shared" si="168"/>
        <v>-2.4718419997952878E-2</v>
      </c>
      <c r="P225">
        <f t="shared" si="174"/>
        <v>-5.3992414754747808E-2</v>
      </c>
      <c r="Q225">
        <f t="shared" si="175"/>
        <v>3.0403036166082531E-2</v>
      </c>
      <c r="R225">
        <f t="shared" si="176"/>
        <v>-2.3589378588665277E-2</v>
      </c>
      <c r="S225" s="2">
        <f t="shared" si="186"/>
        <v>38429.0982</v>
      </c>
      <c r="U225">
        <f t="shared" si="165"/>
        <v>1.2747345038861324E-6</v>
      </c>
      <c r="V225">
        <f t="shared" si="169"/>
        <v>1</v>
      </c>
      <c r="W225">
        <f t="shared" si="188"/>
        <v>1.2747345038861324E-6</v>
      </c>
      <c r="X225" s="14">
        <v>8.0000000000000004E-4</v>
      </c>
      <c r="Y225">
        <f>VLOOKUP(C225,'errors (2)'!C$21:E$370,3,FALSE)</f>
        <v>32324.442563009754</v>
      </c>
      <c r="Z225">
        <f t="shared" si="177"/>
        <v>32324.5</v>
      </c>
      <c r="AA225" s="227">
        <f t="shared" si="178"/>
        <v>-2.5713119962283541E-2</v>
      </c>
      <c r="AD225" s="227"/>
      <c r="AE225" s="227">
        <f t="shared" si="170"/>
        <v>2.8700527191643968E-2</v>
      </c>
      <c r="AF225" s="227">
        <f t="shared" si="189"/>
        <v>9.9469996433066213E-4</v>
      </c>
      <c r="AG225" s="227">
        <f t="shared" si="166"/>
        <v>9.894280190394206E-7</v>
      </c>
      <c r="AH225">
        <f t="shared" si="179"/>
        <v>-5.3418947189596847E-2</v>
      </c>
      <c r="AI225">
        <f t="shared" si="180"/>
        <v>1.3074513659640221</v>
      </c>
      <c r="AJ225">
        <f t="shared" si="181"/>
        <v>-0.83025310848213196</v>
      </c>
      <c r="AK225">
        <f t="shared" si="182"/>
        <v>-0.18236983127177117</v>
      </c>
      <c r="AL225">
        <f t="shared" si="183"/>
        <v>-0.53537966995261665</v>
      </c>
      <c r="AM225">
        <f t="shared" si="184"/>
        <v>-0.27427260832711237</v>
      </c>
      <c r="AN225" s="227">
        <f t="shared" si="187"/>
        <v>5.9101782061709613</v>
      </c>
      <c r="AO225" s="227">
        <f t="shared" si="187"/>
        <v>5.910300675002607</v>
      </c>
      <c r="AP225" s="227">
        <f t="shared" si="187"/>
        <v>5.9106685275759725</v>
      </c>
      <c r="AQ225" s="227">
        <f t="shared" si="187"/>
        <v>5.9117731075620554</v>
      </c>
      <c r="AR225" s="227">
        <f t="shared" si="187"/>
        <v>5.9150870703208289</v>
      </c>
      <c r="AS225" s="227">
        <f t="shared" si="187"/>
        <v>5.9250044511712954</v>
      </c>
      <c r="AT225" s="227">
        <f t="shared" si="187"/>
        <v>5.9544694596759085</v>
      </c>
      <c r="AU225" s="227">
        <f t="shared" si="185"/>
        <v>6.0404058742546525</v>
      </c>
      <c r="AV225" s="227"/>
      <c r="AW225" s="227"/>
      <c r="AX225" s="227"/>
      <c r="AY225" s="227"/>
      <c r="AZ225" s="227"/>
      <c r="BA225" s="227"/>
      <c r="BB225" s="227"/>
      <c r="BC225" s="227"/>
      <c r="BD225" s="227"/>
      <c r="BE225" s="227"/>
      <c r="BF225" s="227"/>
      <c r="BG225" s="227"/>
      <c r="BH225" s="227"/>
      <c r="BI225" s="227"/>
      <c r="BJ225" s="227"/>
      <c r="BK225" s="227"/>
      <c r="BL225" s="227"/>
    </row>
    <row r="226" spans="1:64" x14ac:dyDescent="0.2">
      <c r="A226" s="36" t="s">
        <v>95</v>
      </c>
      <c r="B226" s="43" t="s">
        <v>32</v>
      </c>
      <c r="C226" s="14">
        <v>53448.673499999997</v>
      </c>
      <c r="D226" s="243" t="s">
        <v>232</v>
      </c>
      <c r="E226">
        <f t="shared" si="172"/>
        <v>32326.941185316857</v>
      </c>
      <c r="F226">
        <f t="shared" si="173"/>
        <v>32327</v>
      </c>
      <c r="G226">
        <f t="shared" si="163"/>
        <v>-2.5311320001492277E-2</v>
      </c>
      <c r="K226">
        <f t="shared" si="168"/>
        <v>-2.5311320001492277E-2</v>
      </c>
      <c r="P226">
        <f t="shared" si="174"/>
        <v>-5.4003219347281251E-2</v>
      </c>
      <c r="Q226">
        <f t="shared" si="175"/>
        <v>3.0414261295399515E-2</v>
      </c>
      <c r="R226">
        <f t="shared" si="176"/>
        <v>-2.3588958051881735E-2</v>
      </c>
      <c r="S226" s="2">
        <f t="shared" si="186"/>
        <v>38430.173499999997</v>
      </c>
      <c r="U226">
        <f t="shared" si="165"/>
        <v>2.9665306854662261E-6</v>
      </c>
      <c r="V226">
        <f t="shared" si="169"/>
        <v>1</v>
      </c>
      <c r="W226">
        <f t="shared" si="188"/>
        <v>2.9665306854662261E-6</v>
      </c>
      <c r="X226" s="14">
        <v>6.9999999999999999E-4</v>
      </c>
      <c r="Y226">
        <f>VLOOKUP(C226,'errors (2)'!C$21:E$370,3,FALSE)</f>
        <v>32326.941185316857</v>
      </c>
      <c r="Z226">
        <f t="shared" si="177"/>
        <v>32327</v>
      </c>
      <c r="AA226" s="227">
        <f t="shared" si="178"/>
        <v>-2.5711974876289578E-2</v>
      </c>
      <c r="AD226" s="227"/>
      <c r="AE226" s="227">
        <f t="shared" si="170"/>
        <v>2.8114449875374689E-2</v>
      </c>
      <c r="AF226" s="227">
        <f t="shared" si="189"/>
        <v>4.0065487479730086E-4</v>
      </c>
      <c r="AG226" s="227">
        <f t="shared" si="166"/>
        <v>1.6052432869884081E-7</v>
      </c>
      <c r="AH226">
        <f t="shared" si="179"/>
        <v>-5.3425769876866966E-2</v>
      </c>
      <c r="AI226">
        <f t="shared" si="180"/>
        <v>1.307523381296787</v>
      </c>
      <c r="AJ226">
        <f t="shared" si="181"/>
        <v>-0.83047322128913603</v>
      </c>
      <c r="AK226">
        <f t="shared" si="182"/>
        <v>-0.18224836829730023</v>
      </c>
      <c r="AL226">
        <f t="shared" si="183"/>
        <v>-0.53498465219478986</v>
      </c>
      <c r="AM226">
        <f t="shared" si="184"/>
        <v>-0.27406025325198602</v>
      </c>
      <c r="AN226" s="227">
        <f t="shared" si="187"/>
        <v>5.9104603631949439</v>
      </c>
      <c r="AO226" s="227">
        <f t="shared" si="187"/>
        <v>5.9105828116374584</v>
      </c>
      <c r="AP226" s="227">
        <f t="shared" si="187"/>
        <v>5.9109505624252874</v>
      </c>
      <c r="AQ226" s="227">
        <f t="shared" si="187"/>
        <v>5.9120547154190177</v>
      </c>
      <c r="AR226" s="227">
        <f t="shared" si="187"/>
        <v>5.9153670367706122</v>
      </c>
      <c r="AS226" s="227">
        <f t="shared" si="187"/>
        <v>5.9252784626578476</v>
      </c>
      <c r="AT226" s="227">
        <f t="shared" si="187"/>
        <v>5.9547230006656751</v>
      </c>
      <c r="AU226" s="227">
        <f t="shared" si="185"/>
        <v>6.0405941013523421</v>
      </c>
      <c r="AV226" s="227"/>
      <c r="AW226" s="227"/>
      <c r="AX226" s="227"/>
      <c r="AY226" s="227"/>
      <c r="AZ226" s="227"/>
      <c r="BA226" s="227"/>
      <c r="BB226" s="227"/>
      <c r="BC226" s="227"/>
      <c r="BD226" s="227"/>
      <c r="BE226" s="227"/>
      <c r="BF226" s="227"/>
      <c r="BG226" s="227"/>
      <c r="BH226" s="227"/>
      <c r="BI226" s="227"/>
      <c r="BJ226" s="227"/>
      <c r="BK226" s="227"/>
      <c r="BL226" s="227"/>
    </row>
    <row r="227" spans="1:64" x14ac:dyDescent="0.2">
      <c r="A227" s="36" t="s">
        <v>95</v>
      </c>
      <c r="B227" s="43" t="s">
        <v>30</v>
      </c>
      <c r="C227" s="14">
        <v>53449.7477</v>
      </c>
      <c r="D227" s="243" t="s">
        <v>232</v>
      </c>
      <c r="E227">
        <f t="shared" si="172"/>
        <v>32329.437251607476</v>
      </c>
      <c r="F227">
        <f t="shared" si="173"/>
        <v>32329.5</v>
      </c>
      <c r="G227">
        <f t="shared" si="163"/>
        <v>-2.7004219999071211E-2</v>
      </c>
      <c r="K227">
        <f t="shared" si="168"/>
        <v>-2.7004219999071211E-2</v>
      </c>
      <c r="P227">
        <f t="shared" si="174"/>
        <v>-5.4014022673377793E-2</v>
      </c>
      <c r="Q227">
        <f t="shared" si="175"/>
        <v>3.0425487199100279E-2</v>
      </c>
      <c r="R227">
        <f t="shared" si="176"/>
        <v>-2.3588535474277514E-2</v>
      </c>
      <c r="S227" s="2">
        <f t="shared" si="186"/>
        <v>38431.2477</v>
      </c>
      <c r="U227">
        <f t="shared" si="165"/>
        <v>1.1666900772915142E-5</v>
      </c>
      <c r="V227">
        <f t="shared" si="169"/>
        <v>1</v>
      </c>
      <c r="W227">
        <f t="shared" si="188"/>
        <v>1.1666900772915142E-5</v>
      </c>
      <c r="X227" s="14">
        <v>5.9999999999999995E-4</v>
      </c>
      <c r="Y227">
        <f>VLOOKUP(C227,'errors (2)'!C$21:E$370,3,FALSE)</f>
        <v>32329.437251607476</v>
      </c>
      <c r="Z227">
        <f t="shared" si="177"/>
        <v>32329.5</v>
      </c>
      <c r="AA227" s="227">
        <f t="shared" si="178"/>
        <v>-2.5710825389294641E-2</v>
      </c>
      <c r="AD227" s="227"/>
      <c r="AE227" s="227">
        <f t="shared" si="170"/>
        <v>2.6428368685311551E-2</v>
      </c>
      <c r="AF227" s="227">
        <f t="shared" si="189"/>
        <v>-1.2933946097765693E-3</v>
      </c>
      <c r="AG227" s="227">
        <f t="shared" si="166"/>
        <v>1.672869616599084E-6</v>
      </c>
      <c r="AH227">
        <f t="shared" si="179"/>
        <v>-5.3432588684382762E-2</v>
      </c>
      <c r="AI227">
        <f t="shared" si="180"/>
        <v>1.3075953565488927</v>
      </c>
      <c r="AJ227">
        <f t="shared" si="181"/>
        <v>-0.83069322867409834</v>
      </c>
      <c r="AK227">
        <f t="shared" si="182"/>
        <v>-0.18212686353417756</v>
      </c>
      <c r="AL227">
        <f t="shared" si="183"/>
        <v>-0.53458959103320691</v>
      </c>
      <c r="AM227">
        <f t="shared" si="184"/>
        <v>-0.27384789783553293</v>
      </c>
      <c r="AN227" s="227">
        <f t="shared" si="187"/>
        <v>5.9107425356842676</v>
      </c>
      <c r="AO227" s="227">
        <f t="shared" si="187"/>
        <v>5.9108649636082946</v>
      </c>
      <c r="AP227" s="227">
        <f t="shared" si="187"/>
        <v>5.9112326122716441</v>
      </c>
      <c r="AQ227" s="227">
        <f t="shared" si="187"/>
        <v>5.9123363374307001</v>
      </c>
      <c r="AR227" s="227">
        <f t="shared" si="187"/>
        <v>5.9156470154496716</v>
      </c>
      <c r="AS227" s="227">
        <f t="shared" si="187"/>
        <v>5.9255524825867436</v>
      </c>
      <c r="AT227" s="227">
        <f t="shared" si="187"/>
        <v>5.9549765446978089</v>
      </c>
      <c r="AU227" s="227">
        <f t="shared" si="185"/>
        <v>6.0407823284500326</v>
      </c>
      <c r="AV227" s="227"/>
      <c r="AW227" s="227"/>
      <c r="AX227" s="227"/>
      <c r="AY227" s="227"/>
      <c r="AZ227" s="227"/>
      <c r="BA227" s="227"/>
      <c r="BB227" s="227"/>
      <c r="BC227" s="227"/>
      <c r="BD227" s="227"/>
      <c r="BE227" s="227"/>
      <c r="BF227" s="227"/>
      <c r="BG227" s="227"/>
      <c r="BH227" s="227"/>
      <c r="BI227" s="227"/>
      <c r="BJ227" s="227"/>
      <c r="BK227" s="227"/>
      <c r="BL227" s="227"/>
    </row>
    <row r="228" spans="1:64" x14ac:dyDescent="0.2">
      <c r="A228" s="44" t="s">
        <v>79</v>
      </c>
      <c r="B228" s="45" t="s">
        <v>32</v>
      </c>
      <c r="C228" s="46">
        <v>53453.404799999997</v>
      </c>
      <c r="D228" s="243" t="s">
        <v>314</v>
      </c>
      <c r="E228">
        <f t="shared" si="172"/>
        <v>32337.935076995109</v>
      </c>
      <c r="F228">
        <f t="shared" si="173"/>
        <v>32338</v>
      </c>
      <c r="G228">
        <f t="shared" ref="G228:G259" si="190">+C228-(C$7+F228*C$8)</f>
        <v>-2.7940080006374046E-2</v>
      </c>
      <c r="J228">
        <f>G228</f>
        <v>-2.7940080006374046E-2</v>
      </c>
      <c r="P228">
        <f t="shared" si="174"/>
        <v>-5.4050744505747456E-2</v>
      </c>
      <c r="Q228">
        <f t="shared" si="175"/>
        <v>3.0463661064073513E-2</v>
      </c>
      <c r="R228">
        <f t="shared" si="176"/>
        <v>-2.3587083441673942E-2</v>
      </c>
      <c r="S228" s="2">
        <f t="shared" si="186"/>
        <v>38434.904799999997</v>
      </c>
      <c r="U228">
        <f t="shared" ref="U228:U259" si="191">+(R228-G228)^2</f>
        <v>1.8948579092290907E-5</v>
      </c>
      <c r="V228">
        <f>V$13</f>
        <v>1</v>
      </c>
      <c r="W228">
        <f t="shared" si="188"/>
        <v>1.8948579092290907E-5</v>
      </c>
      <c r="X228" s="46">
        <v>8.9999999999999998E-4</v>
      </c>
      <c r="Y228">
        <f>VLOOKUP(C228,'errors (2)'!C$21:E$370,3,FALSE)</f>
        <v>32337.935076995109</v>
      </c>
      <c r="Z228">
        <f t="shared" si="177"/>
        <v>32338</v>
      </c>
      <c r="AA228" s="227">
        <f t="shared" si="178"/>
        <v>-2.570688419447165E-2</v>
      </c>
      <c r="AD228" s="227"/>
      <c r="AE228" s="227">
        <f t="shared" si="170"/>
        <v>2.5515663583447194E-2</v>
      </c>
      <c r="AF228" s="227">
        <f t="shared" si="189"/>
        <v>-2.2331958119023963E-3</v>
      </c>
      <c r="AG228" s="227">
        <f t="shared" ref="AG228:AG259" si="192">+(G228-AA228)^2*V228</f>
        <v>4.9871635342984033E-6</v>
      </c>
      <c r="AH228">
        <f t="shared" si="179"/>
        <v>-5.345574358982124E-2</v>
      </c>
      <c r="AI228">
        <f t="shared" si="180"/>
        <v>1.3078397721847888</v>
      </c>
      <c r="AJ228">
        <f t="shared" si="181"/>
        <v>-0.83144046402439564</v>
      </c>
      <c r="AK228">
        <f t="shared" si="182"/>
        <v>-0.18171343498061665</v>
      </c>
      <c r="AL228">
        <f t="shared" si="183"/>
        <v>-0.53324605871901387</v>
      </c>
      <c r="AM228">
        <f t="shared" si="184"/>
        <v>-0.27312588685372474</v>
      </c>
      <c r="AN228" s="227">
        <f t="shared" si="187"/>
        <v>5.9117020377114722</v>
      </c>
      <c r="AO228" s="227">
        <f t="shared" si="187"/>
        <v>5.911824394904448</v>
      </c>
      <c r="AP228" s="227">
        <f t="shared" si="187"/>
        <v>5.9121916938087953</v>
      </c>
      <c r="AQ228" s="227">
        <f t="shared" si="187"/>
        <v>5.9132939580307493</v>
      </c>
      <c r="AR228" s="227">
        <f t="shared" si="187"/>
        <v>5.9165990343251673</v>
      </c>
      <c r="AS228" s="227">
        <f t="shared" si="187"/>
        <v>5.9264842134124871</v>
      </c>
      <c r="AT228" s="227">
        <f t="shared" si="187"/>
        <v>5.9558386171327911</v>
      </c>
      <c r="AU228" s="227">
        <f t="shared" si="185"/>
        <v>6.0414223005821777</v>
      </c>
      <c r="AV228" s="227"/>
      <c r="AW228" s="227"/>
      <c r="AX228" s="227"/>
      <c r="AY228" s="227"/>
      <c r="AZ228" s="227"/>
      <c r="BA228" s="227"/>
      <c r="BB228" s="227"/>
      <c r="BC228" s="227"/>
      <c r="BD228" s="227"/>
      <c r="BE228" s="227"/>
      <c r="BF228" s="227"/>
      <c r="BG228" s="227"/>
      <c r="BH228" s="227"/>
      <c r="BI228" s="227"/>
      <c r="BJ228" s="227"/>
      <c r="BK228" s="227"/>
      <c r="BL228" s="227"/>
    </row>
    <row r="229" spans="1:64" x14ac:dyDescent="0.2">
      <c r="A229" s="36" t="s">
        <v>95</v>
      </c>
      <c r="B229" s="43" t="s">
        <v>32</v>
      </c>
      <c r="C229" s="14">
        <v>53458.571000000004</v>
      </c>
      <c r="D229" s="243" t="s">
        <v>232</v>
      </c>
      <c r="E229">
        <f t="shared" si="172"/>
        <v>32349.939524649719</v>
      </c>
      <c r="F229">
        <f t="shared" si="173"/>
        <v>32350</v>
      </c>
      <c r="G229">
        <f t="shared" si="190"/>
        <v>-2.6025999999546912E-2</v>
      </c>
      <c r="K229">
        <f>G229</f>
        <v>-2.6025999999546912E-2</v>
      </c>
      <c r="P229">
        <f t="shared" si="174"/>
        <v>-5.4102562144885853E-2</v>
      </c>
      <c r="Q229">
        <f t="shared" si="175"/>
        <v>3.0517568819202562E-2</v>
      </c>
      <c r="R229">
        <f t="shared" si="176"/>
        <v>-2.3584993325683291E-2</v>
      </c>
      <c r="S229" s="2">
        <f t="shared" si="186"/>
        <v>38440.071000000004</v>
      </c>
      <c r="U229">
        <f t="shared" si="191"/>
        <v>5.9585135818467346E-6</v>
      </c>
      <c r="V229">
        <f>V$14</f>
        <v>1</v>
      </c>
      <c r="W229">
        <f t="shared" si="188"/>
        <v>5.9585135818467346E-6</v>
      </c>
      <c r="X229" s="14">
        <v>6.9999999999999999E-4</v>
      </c>
      <c r="Y229">
        <f>VLOOKUP(C229,'errors (2)'!C$21:E$370,3,FALSE)</f>
        <v>32349.939524649719</v>
      </c>
      <c r="Z229">
        <f t="shared" si="177"/>
        <v>32350</v>
      </c>
      <c r="AA229" s="227">
        <f t="shared" si="178"/>
        <v>-2.5701233404008424E-2</v>
      </c>
      <c r="AD229" s="227"/>
      <c r="AE229" s="227">
        <f t="shared" si="170"/>
        <v>2.7462356375961464E-2</v>
      </c>
      <c r="AF229" s="227">
        <f t="shared" si="189"/>
        <v>-3.2476659553848722E-4</v>
      </c>
      <c r="AG229" s="227">
        <f t="shared" si="192"/>
        <v>1.0547334157765934E-7</v>
      </c>
      <c r="AH229">
        <f t="shared" si="179"/>
        <v>-5.3488356375508375E-2</v>
      </c>
      <c r="AI229">
        <f t="shared" si="180"/>
        <v>1.3081840377935414</v>
      </c>
      <c r="AJ229">
        <f t="shared" si="181"/>
        <v>-0.8324933012662955</v>
      </c>
      <c r="AK229">
        <f t="shared" si="182"/>
        <v>-0.18112895031028714</v>
      </c>
      <c r="AL229">
        <f t="shared" si="183"/>
        <v>-0.53134845513463014</v>
      </c>
      <c r="AM229">
        <f t="shared" si="184"/>
        <v>-0.27210657042473735</v>
      </c>
      <c r="AN229" s="227">
        <f t="shared" si="187"/>
        <v>5.9130569323316111</v>
      </c>
      <c r="AO229" s="227">
        <f t="shared" si="187"/>
        <v>5.9131791871189874</v>
      </c>
      <c r="AP229" s="227">
        <f t="shared" si="187"/>
        <v>5.9135459855721644</v>
      </c>
      <c r="AQ229" s="227">
        <f t="shared" si="187"/>
        <v>5.9146461707276599</v>
      </c>
      <c r="AR229" s="227">
        <f t="shared" si="187"/>
        <v>5.9179433008743141</v>
      </c>
      <c r="AS229" s="227">
        <f t="shared" si="187"/>
        <v>5.927799763675023</v>
      </c>
      <c r="AT229" s="227">
        <f t="shared" si="187"/>
        <v>5.9570557202224954</v>
      </c>
      <c r="AU229" s="227">
        <f t="shared" si="185"/>
        <v>6.0423257906510894</v>
      </c>
      <c r="AV229" s="227"/>
      <c r="AW229" s="227"/>
      <c r="AX229" s="227"/>
      <c r="AY229" s="227"/>
      <c r="AZ229" s="227"/>
      <c r="BA229" s="227"/>
      <c r="BB229" s="227"/>
      <c r="BC229" s="227"/>
      <c r="BD229" s="227"/>
      <c r="BE229" s="227"/>
      <c r="BF229" s="227"/>
      <c r="BG229" s="227"/>
      <c r="BH229" s="227"/>
      <c r="BI229" s="227"/>
      <c r="BJ229" s="227"/>
      <c r="BK229" s="227"/>
      <c r="BL229" s="227"/>
    </row>
    <row r="230" spans="1:64" x14ac:dyDescent="0.2">
      <c r="A230" s="36" t="s">
        <v>95</v>
      </c>
      <c r="B230" s="43" t="s">
        <v>30</v>
      </c>
      <c r="C230" s="14">
        <v>53459.649299999997</v>
      </c>
      <c r="D230" s="243" t="s">
        <v>232</v>
      </c>
      <c r="E230">
        <f t="shared" si="172"/>
        <v>32352.445117910891</v>
      </c>
      <c r="F230">
        <f t="shared" si="173"/>
        <v>32352.5</v>
      </c>
      <c r="G230">
        <f t="shared" si="190"/>
        <v>-2.3618900006113108E-2</v>
      </c>
      <c r="K230">
        <f>G230</f>
        <v>-2.3618900006113108E-2</v>
      </c>
      <c r="P230">
        <f t="shared" si="174"/>
        <v>-5.4113353807879731E-2</v>
      </c>
      <c r="Q230">
        <f t="shared" si="175"/>
        <v>3.0528801847234069E-2</v>
      </c>
      <c r="R230">
        <f t="shared" si="176"/>
        <v>-2.3584551960645662E-2</v>
      </c>
      <c r="S230" s="2">
        <f t="shared" si="186"/>
        <v>38441.149299999997</v>
      </c>
      <c r="U230">
        <f t="shared" si="191"/>
        <v>1.1797882274337237E-9</v>
      </c>
      <c r="V230">
        <f>V$14</f>
        <v>1</v>
      </c>
      <c r="W230">
        <f t="shared" si="188"/>
        <v>1.1797882274337237E-9</v>
      </c>
      <c r="X230" s="14">
        <v>5.0000000000000001E-4</v>
      </c>
      <c r="Y230">
        <f>VLOOKUP(C230,'errors (2)'!C$21:E$370,3,FALSE)</f>
        <v>32352.445117910891</v>
      </c>
      <c r="Z230">
        <f t="shared" si="177"/>
        <v>32352.5</v>
      </c>
      <c r="AA230" s="227">
        <f t="shared" si="178"/>
        <v>-2.5700043359714656E-2</v>
      </c>
      <c r="AD230" s="227"/>
      <c r="AE230" s="227">
        <f t="shared" si="170"/>
        <v>2.9876239415081461E-2</v>
      </c>
      <c r="AF230" s="227">
        <f t="shared" si="189"/>
        <v>2.0811433536015479E-3</v>
      </c>
      <c r="AG230" s="227">
        <f t="shared" si="192"/>
        <v>4.3311576582398972E-6</v>
      </c>
      <c r="AH230">
        <f t="shared" si="179"/>
        <v>-5.3495139421194569E-2</v>
      </c>
      <c r="AI230">
        <f t="shared" si="180"/>
        <v>1.3082556428476468</v>
      </c>
      <c r="AJ230">
        <f t="shared" si="181"/>
        <v>-0.83271233458166061</v>
      </c>
      <c r="AK230">
        <f t="shared" si="182"/>
        <v>-0.18100706186174451</v>
      </c>
      <c r="AL230">
        <f t="shared" si="183"/>
        <v>-0.5309529956897503</v>
      </c>
      <c r="AM230">
        <f t="shared" si="184"/>
        <v>-0.27189421182390278</v>
      </c>
      <c r="AN230" s="227">
        <f t="shared" si="187"/>
        <v>5.9133392466928463</v>
      </c>
      <c r="AO230" s="227">
        <f t="shared" si="187"/>
        <v>5.9134614797695724</v>
      </c>
      <c r="AP230" s="227">
        <f t="shared" si="187"/>
        <v>5.9138281729783619</v>
      </c>
      <c r="AQ230" s="227">
        <f t="shared" si="187"/>
        <v>5.9149279225546829</v>
      </c>
      <c r="AR230" s="227">
        <f t="shared" si="187"/>
        <v>5.9182233916850411</v>
      </c>
      <c r="AS230" s="227">
        <f t="shared" si="187"/>
        <v>5.928073860990315</v>
      </c>
      <c r="AT230" s="227">
        <f t="shared" si="187"/>
        <v>5.9573092921357924</v>
      </c>
      <c r="AU230" s="227">
        <f t="shared" si="185"/>
        <v>6.0425140177487791</v>
      </c>
      <c r="AV230" s="227"/>
      <c r="AW230" s="227"/>
      <c r="AX230" s="227"/>
      <c r="AY230" s="227"/>
      <c r="AZ230" s="227"/>
      <c r="BA230" s="227"/>
      <c r="BB230" s="227"/>
      <c r="BC230" s="227"/>
      <c r="BD230" s="227"/>
      <c r="BE230" s="227"/>
      <c r="BF230" s="227"/>
      <c r="BG230" s="227"/>
      <c r="BH230" s="227"/>
      <c r="BI230" s="227"/>
      <c r="BJ230" s="227"/>
      <c r="BK230" s="227"/>
      <c r="BL230" s="227"/>
    </row>
    <row r="231" spans="1:64" x14ac:dyDescent="0.2">
      <c r="A231" s="44" t="s">
        <v>80</v>
      </c>
      <c r="B231" s="45"/>
      <c r="C231" s="14">
        <v>53462.445200000002</v>
      </c>
      <c r="D231" s="243" t="s">
        <v>314</v>
      </c>
      <c r="E231">
        <f t="shared" si="172"/>
        <v>32358.941814747548</v>
      </c>
      <c r="F231">
        <f t="shared" si="173"/>
        <v>32359</v>
      </c>
      <c r="G231">
        <f t="shared" si="190"/>
        <v>-2.5040439999429509E-2</v>
      </c>
      <c r="J231">
        <f>G231</f>
        <v>-2.5040439999429509E-2</v>
      </c>
      <c r="P231">
        <f t="shared" si="174"/>
        <v>-5.4141406192020319E-2</v>
      </c>
      <c r="Q231">
        <f t="shared" si="175"/>
        <v>3.0558011344232056E-2</v>
      </c>
      <c r="R231">
        <f t="shared" si="176"/>
        <v>-2.3583394847788264E-2</v>
      </c>
      <c r="S231" s="2">
        <f t="shared" si="186"/>
        <v>38443.945200000002</v>
      </c>
      <c r="U231">
        <f t="shared" si="191"/>
        <v>2.1229805739212593E-6</v>
      </c>
      <c r="V231">
        <f>V$13</f>
        <v>1</v>
      </c>
      <c r="W231">
        <f t="shared" si="188"/>
        <v>2.1229805739212593E-6</v>
      </c>
      <c r="X231" s="14">
        <v>2.5999999999999999E-3</v>
      </c>
      <c r="Y231">
        <f>VLOOKUP(C231,'errors (2)'!C$21:E$370,3,FALSE)</f>
        <v>32358.941814747548</v>
      </c>
      <c r="Z231">
        <f t="shared" si="177"/>
        <v>32359</v>
      </c>
      <c r="AA231" s="227">
        <f t="shared" si="178"/>
        <v>-2.5696928575023384E-2</v>
      </c>
      <c r="AD231" s="227"/>
      <c r="AE231" s="227">
        <f t="shared" si="170"/>
        <v>2.8472317110456023E-2</v>
      </c>
      <c r="AF231" s="227">
        <f t="shared" si="189"/>
        <v>6.5648857559387486E-4</v>
      </c>
      <c r="AG231" s="227">
        <f t="shared" si="192"/>
        <v>4.3097724988527472E-7</v>
      </c>
      <c r="AH231">
        <f t="shared" si="179"/>
        <v>-5.3512757109885532E-2</v>
      </c>
      <c r="AI231">
        <f t="shared" si="180"/>
        <v>1.3084416268526731</v>
      </c>
      <c r="AJ231">
        <f t="shared" si="181"/>
        <v>-0.83328132334513227</v>
      </c>
      <c r="AK231">
        <f t="shared" si="182"/>
        <v>-0.1806899571523381</v>
      </c>
      <c r="AL231">
        <f t="shared" si="183"/>
        <v>-0.52992459910997292</v>
      </c>
      <c r="AM231">
        <f t="shared" si="184"/>
        <v>-0.27134207781729364</v>
      </c>
      <c r="AN231" s="227">
        <f t="shared" ref="AN231:AT240" si="193">$AU231+$AB$7*SIN(AO231)</f>
        <v>5.914073335971036</v>
      </c>
      <c r="AO231" s="227">
        <f t="shared" si="193"/>
        <v>5.9141955119924772</v>
      </c>
      <c r="AP231" s="227">
        <f t="shared" si="193"/>
        <v>5.9145619299779097</v>
      </c>
      <c r="AQ231" s="227">
        <f t="shared" si="193"/>
        <v>5.9156605431116303</v>
      </c>
      <c r="AR231" s="227">
        <f t="shared" si="193"/>
        <v>5.9189516846212751</v>
      </c>
      <c r="AS231" s="227">
        <f t="shared" si="193"/>
        <v>5.9287865532169706</v>
      </c>
      <c r="AT231" s="227">
        <f t="shared" si="193"/>
        <v>5.9579685932323638</v>
      </c>
      <c r="AU231" s="227">
        <f t="shared" si="185"/>
        <v>6.0430034082027726</v>
      </c>
      <c r="AV231" s="227"/>
      <c r="AW231" s="227"/>
      <c r="AX231" s="227"/>
      <c r="AY231" s="227"/>
      <c r="AZ231" s="227"/>
      <c r="BA231" s="227"/>
      <c r="BB231" s="227"/>
      <c r="BC231" s="227"/>
      <c r="BD231" s="227"/>
      <c r="BE231" s="227"/>
      <c r="BF231" s="227"/>
      <c r="BG231" s="227"/>
      <c r="BH231" s="227"/>
      <c r="BI231" s="227"/>
      <c r="BJ231" s="227"/>
      <c r="BK231" s="227"/>
      <c r="BL231" s="227"/>
    </row>
    <row r="232" spans="1:64" x14ac:dyDescent="0.2">
      <c r="A232" s="36" t="s">
        <v>95</v>
      </c>
      <c r="B232" s="43" t="s">
        <v>32</v>
      </c>
      <c r="C232" s="14">
        <v>53462.660900000003</v>
      </c>
      <c r="D232" s="243" t="s">
        <v>232</v>
      </c>
      <c r="E232">
        <f t="shared" si="172"/>
        <v>32359.443026345842</v>
      </c>
      <c r="F232">
        <f t="shared" si="173"/>
        <v>32359.5</v>
      </c>
      <c r="G232">
        <f t="shared" si="190"/>
        <v>-2.4519020000298042E-2</v>
      </c>
      <c r="K232">
        <f t="shared" ref="K232:K239" si="194">G232</f>
        <v>-2.4519020000298042E-2</v>
      </c>
      <c r="P232">
        <f t="shared" si="174"/>
        <v>-5.4143563712270443E-2</v>
      </c>
      <c r="Q232">
        <f t="shared" si="175"/>
        <v>3.0560258445443966E-2</v>
      </c>
      <c r="R232">
        <f t="shared" si="176"/>
        <v>-2.3583305266826476E-2</v>
      </c>
      <c r="S232" s="2">
        <f t="shared" si="186"/>
        <v>38444.160900000003</v>
      </c>
      <c r="U232">
        <f t="shared" si="191"/>
        <v>8.7556206243576272E-7</v>
      </c>
      <c r="V232">
        <f t="shared" ref="V232:V239" si="195">V$14</f>
        <v>1</v>
      </c>
      <c r="W232">
        <f t="shared" si="188"/>
        <v>8.7556206243576272E-7</v>
      </c>
      <c r="X232" s="14">
        <v>4.0000000000000002E-4</v>
      </c>
      <c r="Y232">
        <f>VLOOKUP(C232,'errors (2)'!C$21:E$370,3,FALSE)</f>
        <v>32359.443026345842</v>
      </c>
      <c r="Z232">
        <f t="shared" si="177"/>
        <v>32359.5</v>
      </c>
      <c r="AA232" s="227">
        <f t="shared" si="178"/>
        <v>-2.5696687739049314E-2</v>
      </c>
      <c r="AD232" s="227"/>
      <c r="AE232" s="227">
        <f t="shared" si="170"/>
        <v>2.899509122520727E-2</v>
      </c>
      <c r="AF232" s="227">
        <f t="shared" si="189"/>
        <v>1.1776677387512723E-3</v>
      </c>
      <c r="AG232" s="227">
        <f t="shared" si="192"/>
        <v>1.3869013028955348E-6</v>
      </c>
      <c r="AH232">
        <f t="shared" si="179"/>
        <v>-5.3514111225505312E-2</v>
      </c>
      <c r="AI232">
        <f t="shared" si="180"/>
        <v>1.3084559219877996</v>
      </c>
      <c r="AJ232">
        <f t="shared" si="181"/>
        <v>-0.83332506189364786</v>
      </c>
      <c r="AK232">
        <f t="shared" si="182"/>
        <v>-0.18066555283698646</v>
      </c>
      <c r="AL232">
        <f t="shared" si="183"/>
        <v>-0.52984547960176676</v>
      </c>
      <c r="AM232">
        <f t="shared" si="184"/>
        <v>-0.27129960587191881</v>
      </c>
      <c r="AN232" s="227">
        <f t="shared" si="193"/>
        <v>5.9141298086779805</v>
      </c>
      <c r="AO232" s="227">
        <f t="shared" si="193"/>
        <v>5.9142519802741864</v>
      </c>
      <c r="AP232" s="227">
        <f t="shared" si="193"/>
        <v>5.9146183769935758</v>
      </c>
      <c r="AQ232" s="227">
        <f t="shared" si="193"/>
        <v>5.9157169024731422</v>
      </c>
      <c r="AR232" s="227">
        <f t="shared" si="193"/>
        <v>5.9190077105519538</v>
      </c>
      <c r="AS232" s="227">
        <f t="shared" si="193"/>
        <v>5.9288413780395119</v>
      </c>
      <c r="AT232" s="227">
        <f t="shared" si="193"/>
        <v>5.9580193095454153</v>
      </c>
      <c r="AU232" s="227">
        <f t="shared" si="185"/>
        <v>6.0430410536223107</v>
      </c>
      <c r="AV232" s="227"/>
      <c r="AW232" s="227"/>
      <c r="AX232" s="227"/>
      <c r="AY232" s="227"/>
      <c r="AZ232" s="227"/>
      <c r="BA232" s="227"/>
      <c r="BB232" s="227"/>
      <c r="BC232" s="227"/>
      <c r="BD232" s="227"/>
      <c r="BE232" s="227"/>
      <c r="BF232" s="227"/>
      <c r="BG232" s="227"/>
      <c r="BH232" s="227"/>
      <c r="BI232" s="227"/>
      <c r="BJ232" s="227"/>
      <c r="BK232" s="227"/>
      <c r="BL232" s="227"/>
    </row>
    <row r="233" spans="1:64" x14ac:dyDescent="0.2">
      <c r="A233" s="36" t="s">
        <v>89</v>
      </c>
      <c r="B233" s="45" t="s">
        <v>32</v>
      </c>
      <c r="C233" s="46">
        <v>53465.457199999997</v>
      </c>
      <c r="D233" s="243" t="s">
        <v>232</v>
      </c>
      <c r="E233">
        <f t="shared" si="172"/>
        <v>32365.940652643018</v>
      </c>
      <c r="F233">
        <f t="shared" si="173"/>
        <v>32366</v>
      </c>
      <c r="G233">
        <f t="shared" si="190"/>
        <v>-2.5540560003719293E-2</v>
      </c>
      <c r="K233">
        <f t="shared" si="194"/>
        <v>-2.5540560003719293E-2</v>
      </c>
      <c r="P233">
        <f t="shared" si="174"/>
        <v>-5.4171606852974584E-2</v>
      </c>
      <c r="Q233">
        <f t="shared" si="175"/>
        <v>3.0589473579955846E-2</v>
      </c>
      <c r="R233">
        <f t="shared" si="176"/>
        <v>-2.3582133273018738E-2</v>
      </c>
      <c r="S233" s="2">
        <f t="shared" si="186"/>
        <v>38446.957199999997</v>
      </c>
      <c r="U233">
        <f t="shared" si="191"/>
        <v>3.8354352595224633E-6</v>
      </c>
      <c r="V233">
        <f t="shared" si="195"/>
        <v>1</v>
      </c>
      <c r="W233">
        <f t="shared" si="188"/>
        <v>3.8354352595224633E-6</v>
      </c>
      <c r="X233" s="46">
        <v>1E-4</v>
      </c>
      <c r="Y233">
        <f>VLOOKUP(C233,'errors (2)'!C$21:E$370,3,FALSE)</f>
        <v>32365.940652643018</v>
      </c>
      <c r="Z233">
        <f t="shared" si="177"/>
        <v>32366</v>
      </c>
      <c r="AA233" s="227">
        <f t="shared" si="178"/>
        <v>-2.5693540778937644E-2</v>
      </c>
      <c r="AD233" s="227"/>
      <c r="AE233" s="227">
        <f t="shared" si="170"/>
        <v>2.7991140529732235E-2</v>
      </c>
      <c r="AF233" s="227">
        <f t="shared" si="189"/>
        <v>1.5298077521835179E-4</v>
      </c>
      <c r="AG233" s="227">
        <f t="shared" si="192"/>
        <v>2.340311758640788E-8</v>
      </c>
      <c r="AH233">
        <f t="shared" si="179"/>
        <v>-5.3531700533451528E-2</v>
      </c>
      <c r="AI233">
        <f t="shared" si="180"/>
        <v>1.3086416112930701</v>
      </c>
      <c r="AJ233">
        <f t="shared" si="181"/>
        <v>-0.8338932748075395</v>
      </c>
      <c r="AK233">
        <f t="shared" si="182"/>
        <v>-0.18034814545665515</v>
      </c>
      <c r="AL233">
        <f t="shared" si="183"/>
        <v>-0.52881676911364495</v>
      </c>
      <c r="AM233">
        <f t="shared" si="184"/>
        <v>-0.27074746929278348</v>
      </c>
      <c r="AN233" s="227">
        <f t="shared" si="193"/>
        <v>5.9148640097227707</v>
      </c>
      <c r="AO233" s="227">
        <f t="shared" si="193"/>
        <v>5.9149861233178767</v>
      </c>
      <c r="AP233" s="227">
        <f t="shared" si="193"/>
        <v>5.9153522423432827</v>
      </c>
      <c r="AQ233" s="227">
        <f t="shared" si="193"/>
        <v>5.9164496252581955</v>
      </c>
      <c r="AR233" s="227">
        <f t="shared" si="193"/>
        <v>5.9197360917604342</v>
      </c>
      <c r="AS233" s="227">
        <f t="shared" si="193"/>
        <v>5.9295541311593221</v>
      </c>
      <c r="AT233" s="227">
        <f t="shared" si="193"/>
        <v>5.9586786325730161</v>
      </c>
      <c r="AU233" s="227">
        <f t="shared" si="185"/>
        <v>6.0435304440763034</v>
      </c>
      <c r="AV233" s="227"/>
      <c r="AW233" s="227"/>
      <c r="AX233" s="227"/>
      <c r="AY233" s="227"/>
      <c r="AZ233" s="227"/>
      <c r="BA233" s="227"/>
      <c r="BB233" s="227"/>
      <c r="BC233" s="227"/>
      <c r="BD233" s="227"/>
      <c r="BE233" s="227"/>
      <c r="BF233" s="227"/>
      <c r="BG233" s="227"/>
      <c r="BH233" s="227"/>
      <c r="BI233" s="227"/>
      <c r="BJ233" s="227"/>
      <c r="BK233" s="227"/>
      <c r="BL233" s="227"/>
    </row>
    <row r="234" spans="1:64" x14ac:dyDescent="0.2">
      <c r="A234" s="36" t="s">
        <v>95</v>
      </c>
      <c r="B234" s="43" t="s">
        <v>32</v>
      </c>
      <c r="C234" s="14">
        <v>53476.646500000003</v>
      </c>
      <c r="D234" s="243" t="s">
        <v>232</v>
      </c>
      <c r="E234">
        <f t="shared" si="172"/>
        <v>32391.940684802368</v>
      </c>
      <c r="F234">
        <f t="shared" si="173"/>
        <v>32392</v>
      </c>
      <c r="G234">
        <f t="shared" si="190"/>
        <v>-2.5526719997287728E-2</v>
      </c>
      <c r="K234">
        <f t="shared" si="194"/>
        <v>-2.5526719997287728E-2</v>
      </c>
      <c r="P234">
        <f t="shared" si="174"/>
        <v>-5.4283693493278905E-2</v>
      </c>
      <c r="Q234">
        <f t="shared" si="175"/>
        <v>3.0706386466346616E-2</v>
      </c>
      <c r="R234">
        <f t="shared" si="176"/>
        <v>-2.3577307026932288E-2</v>
      </c>
      <c r="S234" s="2">
        <f t="shared" si="186"/>
        <v>38458.146500000003</v>
      </c>
      <c r="U234">
        <f t="shared" si="191"/>
        <v>3.8002109289900175E-6</v>
      </c>
      <c r="V234">
        <f t="shared" si="195"/>
        <v>1</v>
      </c>
      <c r="W234">
        <f t="shared" si="188"/>
        <v>3.8002109289900175E-6</v>
      </c>
      <c r="X234" s="14">
        <v>5.9999999999999995E-4</v>
      </c>
      <c r="Y234">
        <f>VLOOKUP(C234,'errors (2)'!C$21:E$370,3,FALSE)</f>
        <v>32391.940684802368</v>
      </c>
      <c r="Z234">
        <f t="shared" si="177"/>
        <v>32392</v>
      </c>
      <c r="AA234" s="227">
        <f t="shared" si="178"/>
        <v>-2.5680653649102391E-2</v>
      </c>
      <c r="AD234" s="227"/>
      <c r="AE234" s="227">
        <f t="shared" si="170"/>
        <v>2.8075073714833948E-2</v>
      </c>
      <c r="AF234" s="227">
        <f t="shared" si="189"/>
        <v>1.539336518146632E-4</v>
      </c>
      <c r="AG234" s="227">
        <f t="shared" si="192"/>
        <v>2.3695569160997965E-8</v>
      </c>
      <c r="AH234">
        <f t="shared" si="179"/>
        <v>-5.3601793712121676E-2</v>
      </c>
      <c r="AI234">
        <f t="shared" si="180"/>
        <v>1.3093816209229432</v>
      </c>
      <c r="AJ234">
        <f t="shared" si="181"/>
        <v>-0.83615889022110845</v>
      </c>
      <c r="AK234">
        <f t="shared" si="182"/>
        <v>-0.17907571143605613</v>
      </c>
      <c r="AL234">
        <f t="shared" si="183"/>
        <v>-0.52469902027723936</v>
      </c>
      <c r="AM234">
        <f t="shared" si="184"/>
        <v>-0.26853889876257414</v>
      </c>
      <c r="AN234" s="227">
        <f t="shared" si="193"/>
        <v>5.917801848579443</v>
      </c>
      <c r="AO234" s="227">
        <f t="shared" si="193"/>
        <v>5.9179237213726976</v>
      </c>
      <c r="AP234" s="227">
        <f t="shared" si="193"/>
        <v>5.9182887066704373</v>
      </c>
      <c r="AQ234" s="227">
        <f t="shared" si="193"/>
        <v>5.9193814625209544</v>
      </c>
      <c r="AR234" s="227">
        <f t="shared" si="193"/>
        <v>5.9226504333667442</v>
      </c>
      <c r="AS234" s="227">
        <f t="shared" si="193"/>
        <v>5.9324057069074545</v>
      </c>
      <c r="AT234" s="227">
        <f t="shared" si="193"/>
        <v>5.9613161274990034</v>
      </c>
      <c r="AU234" s="227">
        <f t="shared" si="185"/>
        <v>6.0454880058922775</v>
      </c>
      <c r="AV234" s="227"/>
      <c r="AW234" s="227"/>
      <c r="AX234" s="227"/>
      <c r="AY234" s="227"/>
      <c r="AZ234" s="227"/>
      <c r="BA234" s="227"/>
      <c r="BB234" s="227"/>
      <c r="BC234" s="227"/>
      <c r="BD234" s="227"/>
      <c r="BE234" s="227"/>
      <c r="BF234" s="227"/>
      <c r="BG234" s="227"/>
      <c r="BH234" s="227"/>
      <c r="BI234" s="227"/>
      <c r="BJ234" s="227"/>
      <c r="BK234" s="227"/>
      <c r="BL234" s="227"/>
    </row>
    <row r="235" spans="1:64" x14ac:dyDescent="0.2">
      <c r="A235" s="36" t="s">
        <v>89</v>
      </c>
      <c r="B235" s="45" t="s">
        <v>32</v>
      </c>
      <c r="C235" s="46">
        <v>53484.392800000001</v>
      </c>
      <c r="D235" s="243" t="s">
        <v>232</v>
      </c>
      <c r="E235">
        <f t="shared" si="172"/>
        <v>32409.940385330177</v>
      </c>
      <c r="F235">
        <f t="shared" si="173"/>
        <v>32410</v>
      </c>
      <c r="G235">
        <f t="shared" si="190"/>
        <v>-2.5655599994934164E-2</v>
      </c>
      <c r="K235">
        <f t="shared" si="194"/>
        <v>-2.5655599994934164E-2</v>
      </c>
      <c r="P235">
        <f t="shared" si="174"/>
        <v>-5.4361211295463771E-2</v>
      </c>
      <c r="Q235">
        <f t="shared" si="175"/>
        <v>3.0787375221880908E-2</v>
      </c>
      <c r="R235">
        <f t="shared" si="176"/>
        <v>-2.3573836073582863E-2</v>
      </c>
      <c r="S235" s="2">
        <f t="shared" si="186"/>
        <v>38465.892800000001</v>
      </c>
      <c r="U235">
        <f t="shared" si="191"/>
        <v>4.3337410242399461E-6</v>
      </c>
      <c r="V235">
        <f t="shared" si="195"/>
        <v>1</v>
      </c>
      <c r="W235">
        <f t="shared" si="188"/>
        <v>4.3337410242399461E-6</v>
      </c>
      <c r="X235" s="46">
        <v>2.0000000000000001E-4</v>
      </c>
      <c r="Y235">
        <f>VLOOKUP(C235,'errors (2)'!C$21:E$370,3,FALSE)</f>
        <v>32409.940385330177</v>
      </c>
      <c r="Z235">
        <f t="shared" si="177"/>
        <v>32410</v>
      </c>
      <c r="AA235" s="227">
        <f t="shared" si="178"/>
        <v>-2.5671450657472644E-2</v>
      </c>
      <c r="AD235" s="227"/>
      <c r="AE235" s="227">
        <f t="shared" si="170"/>
        <v>2.7994471657634162E-2</v>
      </c>
      <c r="AF235" s="227">
        <f t="shared" si="189"/>
        <v>1.585066253848022E-5</v>
      </c>
      <c r="AG235" s="227">
        <f t="shared" si="192"/>
        <v>2.5124350290878024E-10</v>
      </c>
      <c r="AH235">
        <f t="shared" si="179"/>
        <v>-5.3650071652568326E-2</v>
      </c>
      <c r="AI235">
        <f t="shared" si="180"/>
        <v>1.309891346828874</v>
      </c>
      <c r="AJ235">
        <f t="shared" si="181"/>
        <v>-0.83772057284074752</v>
      </c>
      <c r="AK235">
        <f t="shared" si="182"/>
        <v>-0.17819217421599604</v>
      </c>
      <c r="AL235">
        <f t="shared" si="183"/>
        <v>-0.52184555608109151</v>
      </c>
      <c r="AM235">
        <f t="shared" si="184"/>
        <v>-0.2670098653185472</v>
      </c>
      <c r="AN235" s="227">
        <f t="shared" si="193"/>
        <v>5.9198367030260268</v>
      </c>
      <c r="AO235" s="227">
        <f t="shared" si="193"/>
        <v>5.9199584008474586</v>
      </c>
      <c r="AP235" s="227">
        <f t="shared" si="193"/>
        <v>5.9203225797337273</v>
      </c>
      <c r="AQ235" s="227">
        <f t="shared" si="193"/>
        <v>5.9214120790414793</v>
      </c>
      <c r="AR235" s="227">
        <f t="shared" si="193"/>
        <v>5.9246688165625567</v>
      </c>
      <c r="AS235" s="227">
        <f t="shared" si="193"/>
        <v>5.9343804000887861</v>
      </c>
      <c r="AT235" s="227">
        <f t="shared" si="193"/>
        <v>5.963142274631041</v>
      </c>
      <c r="AU235" s="227">
        <f t="shared" si="185"/>
        <v>6.0468432409956447</v>
      </c>
      <c r="AV235" s="227"/>
      <c r="AW235" s="227"/>
      <c r="AX235" s="227"/>
      <c r="AY235" s="227"/>
      <c r="AZ235" s="227"/>
      <c r="BA235" s="227"/>
      <c r="BB235" s="227"/>
      <c r="BC235" s="227"/>
      <c r="BD235" s="227"/>
      <c r="BE235" s="227"/>
      <c r="BF235" s="227"/>
      <c r="BG235" s="227"/>
      <c r="BH235" s="227"/>
      <c r="BI235" s="227"/>
      <c r="BJ235" s="227"/>
      <c r="BK235" s="227"/>
      <c r="BL235" s="227"/>
    </row>
    <row r="236" spans="1:64" x14ac:dyDescent="0.2">
      <c r="A236" s="36" t="s">
        <v>95</v>
      </c>
      <c r="B236" s="43" t="s">
        <v>32</v>
      </c>
      <c r="C236" s="14">
        <v>53489.557800000002</v>
      </c>
      <c r="D236" s="243" t="s">
        <v>232</v>
      </c>
      <c r="E236">
        <f t="shared" si="172"/>
        <v>32421.94204460314</v>
      </c>
      <c r="F236">
        <f t="shared" si="173"/>
        <v>32422</v>
      </c>
      <c r="G236">
        <f t="shared" si="190"/>
        <v>-2.4941520001448225E-2</v>
      </c>
      <c r="K236">
        <f t="shared" si="194"/>
        <v>-2.4941520001448225E-2</v>
      </c>
      <c r="P236">
        <f t="shared" si="174"/>
        <v>-5.4412853120903965E-2</v>
      </c>
      <c r="Q236">
        <f t="shared" si="175"/>
        <v>3.0841390027823198E-2</v>
      </c>
      <c r="R236">
        <f t="shared" si="176"/>
        <v>-2.3571463093080766E-2</v>
      </c>
      <c r="S236" s="2">
        <f t="shared" si="186"/>
        <v>38471.057800000002</v>
      </c>
      <c r="U236">
        <f t="shared" si="191"/>
        <v>1.8770559321654001E-6</v>
      </c>
      <c r="V236">
        <f t="shared" si="195"/>
        <v>1</v>
      </c>
      <c r="W236">
        <f t="shared" si="188"/>
        <v>1.8770559321654001E-6</v>
      </c>
      <c r="X236" s="14">
        <v>5.9999999999999995E-4</v>
      </c>
      <c r="Y236">
        <f>VLOOKUP(C236,'errors (2)'!C$21:E$370,3,FALSE)</f>
        <v>32421.94204460314</v>
      </c>
      <c r="Z236">
        <f t="shared" si="177"/>
        <v>32422</v>
      </c>
      <c r="AA236" s="227">
        <f t="shared" si="178"/>
        <v>-2.5665187232849225E-2</v>
      </c>
      <c r="AD236" s="227"/>
      <c r="AE236" s="227">
        <f t="shared" si="170"/>
        <v>2.8740623859784618E-2</v>
      </c>
      <c r="AF236" s="227">
        <f t="shared" si="189"/>
        <v>7.2366723140099981E-4</v>
      </c>
      <c r="AG236" s="227">
        <f t="shared" si="192"/>
        <v>5.236942618035882E-7</v>
      </c>
      <c r="AH236">
        <f t="shared" si="179"/>
        <v>-5.3682143861232844E-2</v>
      </c>
      <c r="AI236">
        <f t="shared" si="180"/>
        <v>1.3102299808859481</v>
      </c>
      <c r="AJ236">
        <f t="shared" si="181"/>
        <v>-0.83875857529134679</v>
      </c>
      <c r="AK236">
        <f t="shared" si="182"/>
        <v>-0.17760196156220145</v>
      </c>
      <c r="AL236">
        <f t="shared" si="183"/>
        <v>-0.51994201737278134</v>
      </c>
      <c r="AM236">
        <f t="shared" si="184"/>
        <v>-0.26599049901041311</v>
      </c>
      <c r="AN236" s="227">
        <f t="shared" si="193"/>
        <v>5.9211937098406464</v>
      </c>
      <c r="AO236" s="227">
        <f t="shared" si="193"/>
        <v>5.9213152872499855</v>
      </c>
      <c r="AP236" s="227">
        <f t="shared" si="193"/>
        <v>5.9216789187405459</v>
      </c>
      <c r="AQ236" s="227">
        <f t="shared" si="193"/>
        <v>5.9227662228700204</v>
      </c>
      <c r="AR236" s="227">
        <f t="shared" si="193"/>
        <v>5.9260147500136906</v>
      </c>
      <c r="AS236" s="227">
        <f t="shared" si="193"/>
        <v>5.9356970997037504</v>
      </c>
      <c r="AT236" s="227">
        <f t="shared" si="193"/>
        <v>5.9643597915115638</v>
      </c>
      <c r="AU236" s="227">
        <f t="shared" si="185"/>
        <v>6.0477467310645556</v>
      </c>
      <c r="AV236" s="227"/>
      <c r="AW236" s="227"/>
      <c r="AX236" s="227"/>
      <c r="AY236" s="227"/>
      <c r="AZ236" s="227"/>
      <c r="BA236" s="227"/>
      <c r="BB236" s="227"/>
      <c r="BC236" s="227"/>
      <c r="BD236" s="227"/>
      <c r="BE236" s="227"/>
      <c r="BF236" s="227"/>
      <c r="BG236" s="227"/>
      <c r="BH236" s="227"/>
      <c r="BI236" s="227"/>
      <c r="BJ236" s="227"/>
      <c r="BK236" s="227"/>
      <c r="BL236" s="227"/>
    </row>
    <row r="237" spans="1:64" x14ac:dyDescent="0.2">
      <c r="A237" s="14" t="s">
        <v>98</v>
      </c>
      <c r="B237" s="43" t="s">
        <v>32</v>
      </c>
      <c r="C237" s="14">
        <v>53683.649879999997</v>
      </c>
      <c r="D237" s="243" t="s">
        <v>232</v>
      </c>
      <c r="E237">
        <f t="shared" si="172"/>
        <v>32872.944370206358</v>
      </c>
      <c r="F237">
        <f t="shared" si="173"/>
        <v>32873</v>
      </c>
      <c r="G237">
        <f t="shared" si="190"/>
        <v>-2.3940680002851877E-2</v>
      </c>
      <c r="K237">
        <f t="shared" si="194"/>
        <v>-2.3940680002851877E-2</v>
      </c>
      <c r="P237">
        <f t="shared" si="174"/>
        <v>-5.6332163403541566E-2</v>
      </c>
      <c r="Q237">
        <f t="shared" si="175"/>
        <v>3.2884382596446646E-2</v>
      </c>
      <c r="R237">
        <f t="shared" si="176"/>
        <v>-2.344778080709492E-2</v>
      </c>
      <c r="S237" s="2">
        <f t="shared" si="186"/>
        <v>38665.149879999997</v>
      </c>
      <c r="U237">
        <f t="shared" si="191"/>
        <v>2.429496171778553E-7</v>
      </c>
      <c r="V237">
        <f t="shared" si="195"/>
        <v>1</v>
      </c>
      <c r="W237">
        <f t="shared" si="188"/>
        <v>2.429496171778553E-7</v>
      </c>
      <c r="X237" s="14">
        <v>2.9999999999999997E-4</v>
      </c>
      <c r="Y237">
        <f>VLOOKUP(C237,'errors (2)'!C$21:E$370,3,FALSE)</f>
        <v>32872.944370206358</v>
      </c>
      <c r="Z237">
        <f t="shared" si="177"/>
        <v>32873</v>
      </c>
      <c r="AA237" s="227">
        <f t="shared" si="178"/>
        <v>-2.5353974752950197E-2</v>
      </c>
      <c r="AD237" s="227"/>
      <c r="AE237" s="227">
        <f t="shared" si="170"/>
        <v>3.087973970910602E-2</v>
      </c>
      <c r="AF237" s="227">
        <f t="shared" si="189"/>
        <v>1.4132947500983192E-3</v>
      </c>
      <c r="AG237" s="227">
        <f t="shared" si="192"/>
        <v>1.9974020506554707E-6</v>
      </c>
      <c r="AH237">
        <f t="shared" si="179"/>
        <v>-5.4820419711957898E-2</v>
      </c>
      <c r="AI237">
        <f t="shared" si="180"/>
        <v>1.3222379492405563</v>
      </c>
      <c r="AJ237">
        <f t="shared" si="181"/>
        <v>-0.87586635179042671</v>
      </c>
      <c r="AK237">
        <f t="shared" si="182"/>
        <v>-0.15475077337602552</v>
      </c>
      <c r="AL237">
        <f t="shared" si="183"/>
        <v>-0.4477130500686094</v>
      </c>
      <c r="AM237">
        <f t="shared" si="184"/>
        <v>-0.22767230985617945</v>
      </c>
      <c r="AN237" s="227">
        <f t="shared" si="193"/>
        <v>5.9724382608724662</v>
      </c>
      <c r="AO237" s="227">
        <f t="shared" si="193"/>
        <v>5.972553099996083</v>
      </c>
      <c r="AP237" s="227">
        <f t="shared" si="193"/>
        <v>5.972890484558814</v>
      </c>
      <c r="AQ237" s="227">
        <f t="shared" si="193"/>
        <v>5.9738814719291708</v>
      </c>
      <c r="AR237" s="227">
        <f t="shared" si="193"/>
        <v>5.9767904536329235</v>
      </c>
      <c r="AS237" s="227">
        <f t="shared" si="193"/>
        <v>5.9853142578085219</v>
      </c>
      <c r="AT237" s="227">
        <f t="shared" si="193"/>
        <v>6.0101652156944478</v>
      </c>
      <c r="AU237" s="227">
        <f t="shared" si="185"/>
        <v>6.0817028994877997</v>
      </c>
      <c r="AV237" s="227"/>
      <c r="AW237" s="227"/>
      <c r="AX237" s="227"/>
      <c r="AY237" s="227"/>
      <c r="AZ237" s="227"/>
      <c r="BA237" s="227"/>
      <c r="BB237" s="227"/>
      <c r="BC237" s="227"/>
      <c r="BD237" s="227"/>
      <c r="BE237" s="227"/>
      <c r="BF237" s="227"/>
      <c r="BG237" s="227"/>
      <c r="BH237" s="227"/>
      <c r="BI237" s="227"/>
      <c r="BJ237" s="227"/>
      <c r="BK237" s="227"/>
      <c r="BL237" s="227"/>
    </row>
    <row r="238" spans="1:64" x14ac:dyDescent="0.2">
      <c r="A238" s="36" t="s">
        <v>174</v>
      </c>
      <c r="B238" s="13"/>
      <c r="C238" s="243">
        <v>53768.213300000003</v>
      </c>
      <c r="D238" s="243" t="s">
        <v>232</v>
      </c>
      <c r="E238">
        <f t="shared" si="172"/>
        <v>33069.440276072091</v>
      </c>
      <c r="F238">
        <f t="shared" si="173"/>
        <v>33069.5</v>
      </c>
      <c r="G238">
        <f t="shared" si="190"/>
        <v>-2.5702619997900911E-2</v>
      </c>
      <c r="K238">
        <f t="shared" si="194"/>
        <v>-2.5702619997900911E-2</v>
      </c>
      <c r="P238">
        <f t="shared" si="174"/>
        <v>-5.715504317360405E-2</v>
      </c>
      <c r="Q238">
        <f t="shared" si="175"/>
        <v>3.3782393507798124E-2</v>
      </c>
      <c r="R238">
        <f t="shared" si="176"/>
        <v>-2.3372649665805927E-2</v>
      </c>
      <c r="S238" s="2">
        <f t="shared" si="186"/>
        <v>38749.713300000003</v>
      </c>
      <c r="U238">
        <f t="shared" si="191"/>
        <v>5.4287617484428104E-6</v>
      </c>
      <c r="V238">
        <f t="shared" si="195"/>
        <v>1</v>
      </c>
      <c r="W238">
        <f t="shared" si="188"/>
        <v>5.4287617484428104E-6</v>
      </c>
      <c r="X238" s="243"/>
      <c r="Y238">
        <f>VLOOKUP(C238,'errors (2)'!C$21:E$370,3,FALSE)</f>
        <v>33069.440276072091</v>
      </c>
      <c r="Z238">
        <f t="shared" si="177"/>
        <v>33069.5</v>
      </c>
      <c r="AA238" s="227">
        <f t="shared" si="178"/>
        <v>-2.5170960425492571E-2</v>
      </c>
      <c r="AD238" s="227"/>
      <c r="AE238" s="227">
        <f t="shared" si="170"/>
        <v>2.9571630815817963E-2</v>
      </c>
      <c r="AF238" s="227">
        <f t="shared" si="189"/>
        <v>-5.3165957240833978E-4</v>
      </c>
      <c r="AG238" s="227">
        <f t="shared" si="192"/>
        <v>2.8266190093341869E-7</v>
      </c>
      <c r="AH238">
        <f t="shared" si="179"/>
        <v>-5.5274250813718874E-2</v>
      </c>
      <c r="AI238">
        <f t="shared" si="180"/>
        <v>1.3270048819822144</v>
      </c>
      <c r="AJ238">
        <f t="shared" si="181"/>
        <v>-0.89079637696319713</v>
      </c>
      <c r="AK238">
        <f t="shared" si="182"/>
        <v>-0.14440534945435826</v>
      </c>
      <c r="AL238">
        <f t="shared" si="183"/>
        <v>-0.41584654973800667</v>
      </c>
      <c r="AM238">
        <f t="shared" si="184"/>
        <v>-0.21097233170382548</v>
      </c>
      <c r="AN238" s="227">
        <f t="shared" si="193"/>
        <v>5.9949052984221805</v>
      </c>
      <c r="AO238" s="227">
        <f t="shared" si="193"/>
        <v>5.9950158431088232</v>
      </c>
      <c r="AP238" s="227">
        <f t="shared" si="193"/>
        <v>5.9953383689528561</v>
      </c>
      <c r="AQ238" s="227">
        <f t="shared" si="193"/>
        <v>5.996279196459712</v>
      </c>
      <c r="AR238" s="227">
        <f t="shared" si="193"/>
        <v>5.9990221597093649</v>
      </c>
      <c r="AS238" s="227">
        <f t="shared" si="193"/>
        <v>6.0070067739532087</v>
      </c>
      <c r="AT238" s="227">
        <f t="shared" si="193"/>
        <v>6.0301491710479329</v>
      </c>
      <c r="AU238" s="227">
        <f t="shared" si="185"/>
        <v>6.0964975493662195</v>
      </c>
      <c r="AV238" s="227"/>
      <c r="AW238" s="227"/>
      <c r="AX238" s="227"/>
      <c r="AY238" s="227"/>
      <c r="AZ238" s="227"/>
      <c r="BA238" s="227"/>
      <c r="BB238" s="227"/>
      <c r="BC238" s="227"/>
      <c r="BD238" s="227"/>
      <c r="BE238" s="227"/>
      <c r="BF238" s="227"/>
      <c r="BG238" s="227"/>
      <c r="BH238" s="227"/>
      <c r="BI238" s="227"/>
      <c r="BJ238" s="227"/>
      <c r="BK238" s="227"/>
      <c r="BL238" s="227"/>
    </row>
    <row r="239" spans="1:64" x14ac:dyDescent="0.2">
      <c r="A239" s="36" t="s">
        <v>174</v>
      </c>
      <c r="B239" s="13"/>
      <c r="C239" s="243">
        <v>53769.289799999999</v>
      </c>
      <c r="D239" s="243" t="s">
        <v>232</v>
      </c>
      <c r="E239">
        <f t="shared" si="172"/>
        <v>33071.941686760823</v>
      </c>
      <c r="F239">
        <f t="shared" si="173"/>
        <v>33072</v>
      </c>
      <c r="G239">
        <f t="shared" si="190"/>
        <v>-2.5095520002651028E-2</v>
      </c>
      <c r="K239">
        <f t="shared" si="194"/>
        <v>-2.5095520002651028E-2</v>
      </c>
      <c r="P239">
        <f t="shared" si="174"/>
        <v>-5.7165459288039754E-2</v>
      </c>
      <c r="Q239">
        <f t="shared" si="175"/>
        <v>3.3793849403480458E-2</v>
      </c>
      <c r="R239">
        <f t="shared" si="176"/>
        <v>-2.3371609884559295E-2</v>
      </c>
      <c r="S239" s="2">
        <f t="shared" si="186"/>
        <v>38750.789799999999</v>
      </c>
      <c r="U239">
        <f t="shared" si="191"/>
        <v>2.9718660952590526E-6</v>
      </c>
      <c r="V239">
        <f t="shared" si="195"/>
        <v>1</v>
      </c>
      <c r="W239">
        <f t="shared" si="188"/>
        <v>2.9718660952590526E-6</v>
      </c>
      <c r="X239" s="243"/>
      <c r="Y239">
        <f>VLOOKUP(C239,'errors (2)'!C$21:E$370,3,FALSE)</f>
        <v>33071.941686760823</v>
      </c>
      <c r="Z239">
        <f t="shared" si="177"/>
        <v>33072</v>
      </c>
      <c r="AA239" s="227">
        <f t="shared" si="178"/>
        <v>-2.5168442009550297E-2</v>
      </c>
      <c r="AD239" s="227"/>
      <c r="AE239" s="227">
        <f t="shared" si="170"/>
        <v>3.01843354998928E-2</v>
      </c>
      <c r="AF239" s="227">
        <f t="shared" si="189"/>
        <v>7.2922006899268921E-5</v>
      </c>
      <c r="AG239" s="227">
        <f t="shared" si="192"/>
        <v>5.3176190902170244E-9</v>
      </c>
      <c r="AH239">
        <f t="shared" si="179"/>
        <v>-5.5279855502543829E-2</v>
      </c>
      <c r="AI239">
        <f t="shared" si="180"/>
        <v>1.3270636112142391</v>
      </c>
      <c r="AJ239">
        <f t="shared" si="181"/>
        <v>-0.89098119264826159</v>
      </c>
      <c r="AK239">
        <f t="shared" si="182"/>
        <v>-0.14427228427781436</v>
      </c>
      <c r="AL239">
        <f t="shared" si="183"/>
        <v>-0.41543966521110393</v>
      </c>
      <c r="AM239">
        <f t="shared" si="184"/>
        <v>-0.21075984347981275</v>
      </c>
      <c r="AN239" s="227">
        <f t="shared" si="193"/>
        <v>5.9951916508000123</v>
      </c>
      <c r="AO239" s="227">
        <f t="shared" si="193"/>
        <v>5.9953021355539011</v>
      </c>
      <c r="AP239" s="227">
        <f t="shared" si="193"/>
        <v>5.9956244592234871</v>
      </c>
      <c r="AQ239" s="227">
        <f t="shared" si="193"/>
        <v>5.9965646176102245</v>
      </c>
      <c r="AR239" s="227">
        <f t="shared" si="193"/>
        <v>5.9993054013976579</v>
      </c>
      <c r="AS239" s="227">
        <f t="shared" si="193"/>
        <v>6.0072830294661594</v>
      </c>
      <c r="AT239" s="227">
        <f t="shared" si="193"/>
        <v>6.0304035158109253</v>
      </c>
      <c r="AU239" s="227">
        <f t="shared" si="185"/>
        <v>6.09668577646391</v>
      </c>
      <c r="AV239" s="227"/>
      <c r="AW239" s="227"/>
      <c r="AX239" s="227"/>
      <c r="AY239" s="227"/>
      <c r="AZ239" s="227"/>
      <c r="BA239" s="227"/>
      <c r="BB239" s="227"/>
      <c r="BC239" s="227"/>
      <c r="BD239" s="227"/>
      <c r="BE239" s="227"/>
      <c r="BF239" s="227"/>
      <c r="BG239" s="227"/>
      <c r="BH239" s="227"/>
      <c r="BI239" s="227"/>
      <c r="BJ239" s="227"/>
      <c r="BK239" s="227"/>
      <c r="BL239" s="227"/>
    </row>
    <row r="240" spans="1:64" x14ac:dyDescent="0.2">
      <c r="A240" s="14" t="s">
        <v>92</v>
      </c>
      <c r="B240" s="45"/>
      <c r="C240" s="14">
        <v>54173.397400000002</v>
      </c>
      <c r="D240" s="243" t="s">
        <v>314</v>
      </c>
      <c r="E240">
        <f t="shared" si="172"/>
        <v>34010.946860974735</v>
      </c>
      <c r="F240">
        <f t="shared" si="173"/>
        <v>34011</v>
      </c>
      <c r="G240">
        <f t="shared" si="190"/>
        <v>-2.2868760002893396E-2</v>
      </c>
      <c r="J240">
        <f>G240</f>
        <v>-2.2868760002893396E-2</v>
      </c>
      <c r="P240">
        <f t="shared" si="174"/>
        <v>-6.098080700030703E-2</v>
      </c>
      <c r="Q240">
        <f t="shared" si="175"/>
        <v>3.8151452486049869E-2</v>
      </c>
      <c r="R240">
        <f t="shared" si="176"/>
        <v>-2.2829354514257161E-2</v>
      </c>
      <c r="S240" s="2">
        <f t="shared" si="186"/>
        <v>39154.897400000002</v>
      </c>
      <c r="U240">
        <f t="shared" si="191"/>
        <v>1.5527925346604411E-9</v>
      </c>
      <c r="V240">
        <f>V$13</f>
        <v>1</v>
      </c>
      <c r="W240">
        <f t="shared" si="188"/>
        <v>1.5527925346604411E-9</v>
      </c>
      <c r="X240" s="14">
        <v>6.9999999999999999E-4</v>
      </c>
      <c r="Y240">
        <f>VLOOKUP(C240,'errors (2)'!C$21:E$370,3,FALSE)</f>
        <v>34010.946860974735</v>
      </c>
      <c r="Z240">
        <f t="shared" si="177"/>
        <v>34011</v>
      </c>
      <c r="AA240" s="227">
        <f t="shared" si="178"/>
        <v>-2.3872019417981845E-2</v>
      </c>
      <c r="AD240" s="227"/>
      <c r="AE240" s="227">
        <f t="shared" si="170"/>
        <v>3.4202576478516149E-2</v>
      </c>
      <c r="AF240" s="227">
        <f t="shared" si="189"/>
        <v>1.0032594150884491E-3</v>
      </c>
      <c r="AG240" s="227">
        <f t="shared" si="192"/>
        <v>1.0065294539636171E-6</v>
      </c>
      <c r="AH240">
        <f t="shared" si="179"/>
        <v>-5.7071336481409544E-2</v>
      </c>
      <c r="AI240">
        <f t="shared" si="180"/>
        <v>1.3454242243825727</v>
      </c>
      <c r="AJ240">
        <f t="shared" si="181"/>
        <v>-0.95042432249771691</v>
      </c>
      <c r="AK240">
        <f t="shared" si="182"/>
        <v>-9.2017405967215957E-2</v>
      </c>
      <c r="AL240">
        <f t="shared" si="183"/>
        <v>-0.26034366117203678</v>
      </c>
      <c r="AM240">
        <f t="shared" si="184"/>
        <v>-0.13091208948908362</v>
      </c>
      <c r="AN240" s="227">
        <f t="shared" si="193"/>
        <v>6.1035379143286654</v>
      </c>
      <c r="AO240" s="227">
        <f t="shared" si="193"/>
        <v>6.1036169595114389</v>
      </c>
      <c r="AP240" s="227">
        <f t="shared" si="193"/>
        <v>6.1038416922125851</v>
      </c>
      <c r="AQ240" s="227">
        <f t="shared" si="193"/>
        <v>6.1044805779074354</v>
      </c>
      <c r="AR240" s="227">
        <f t="shared" si="193"/>
        <v>6.1062964446981036</v>
      </c>
      <c r="AS240" s="227">
        <f t="shared" si="193"/>
        <v>6.1114543793520797</v>
      </c>
      <c r="AT240" s="227">
        <f t="shared" si="193"/>
        <v>6.1260807450033701</v>
      </c>
      <c r="AU240" s="227">
        <f t="shared" si="185"/>
        <v>6.1673838743562071</v>
      </c>
      <c r="AV240" s="227"/>
      <c r="AW240" s="227"/>
      <c r="AX240" s="227"/>
      <c r="AY240" s="227"/>
      <c r="AZ240" s="227"/>
      <c r="BA240" s="227"/>
      <c r="BB240" s="227"/>
      <c r="BC240" s="227"/>
      <c r="BD240" s="227"/>
      <c r="BE240" s="227"/>
      <c r="BF240" s="227"/>
      <c r="BG240" s="227"/>
      <c r="BH240" s="227"/>
      <c r="BI240" s="227"/>
      <c r="BJ240" s="227"/>
      <c r="BK240" s="227"/>
      <c r="BL240" s="227"/>
    </row>
    <row r="241" spans="1:64" x14ac:dyDescent="0.2">
      <c r="A241" s="14" t="s">
        <v>98</v>
      </c>
      <c r="B241" s="43" t="s">
        <v>32</v>
      </c>
      <c r="C241" s="14">
        <v>54195.344929999999</v>
      </c>
      <c r="D241" s="243" t="s">
        <v>232</v>
      </c>
      <c r="E241">
        <f t="shared" si="172"/>
        <v>34061.945268901763</v>
      </c>
      <c r="F241">
        <f t="shared" si="173"/>
        <v>34062</v>
      </c>
      <c r="G241">
        <f t="shared" si="190"/>
        <v>-2.3553920000267681E-2</v>
      </c>
      <c r="K241">
        <f>G241</f>
        <v>-2.3553920000267681E-2</v>
      </c>
      <c r="O241">
        <f t="shared" ref="O241:O282" ca="1" si="196">+C$11+C$12*F241</f>
        <v>-4.7408397688408932E-2</v>
      </c>
      <c r="P241">
        <f t="shared" si="174"/>
        <v>-6.1182366490018174E-2</v>
      </c>
      <c r="Q241">
        <f t="shared" si="175"/>
        <v>3.8391255304806512E-2</v>
      </c>
      <c r="R241">
        <f t="shared" si="176"/>
        <v>-2.2791111185211661E-2</v>
      </c>
      <c r="S241" s="2">
        <f t="shared" si="186"/>
        <v>39176.844929999999</v>
      </c>
      <c r="U241">
        <f t="shared" si="191"/>
        <v>5.8187728832716846E-7</v>
      </c>
      <c r="V241">
        <f>V$14</f>
        <v>1</v>
      </c>
      <c r="W241">
        <f t="shared" si="188"/>
        <v>5.8187728832716846E-7</v>
      </c>
      <c r="X241" s="14" t="s">
        <v>99</v>
      </c>
      <c r="Y241">
        <f>VLOOKUP(C241,'errors (2)'!C$21:E$370,3,FALSE)</f>
        <v>34061.945268901763</v>
      </c>
      <c r="Z241">
        <f t="shared" si="177"/>
        <v>34062</v>
      </c>
      <c r="AA241" s="227">
        <f t="shared" si="178"/>
        <v>-2.378100455863217E-2</v>
      </c>
      <c r="AD241" s="227"/>
      <c r="AE241" s="227">
        <f t="shared" ref="AE241:AE272" si="197">+G241-AH241</f>
        <v>3.359622065373221E-2</v>
      </c>
      <c r="AF241" s="227">
        <f t="shared" si="189"/>
        <v>2.2708455836448899E-4</v>
      </c>
      <c r="AG241" s="227">
        <f t="shared" si="192"/>
        <v>5.1567396647595005E-8</v>
      </c>
      <c r="AH241">
        <f t="shared" si="179"/>
        <v>-5.7150140653999891E-2</v>
      </c>
      <c r="AI241">
        <f t="shared" si="180"/>
        <v>1.3461971060310327</v>
      </c>
      <c r="AJ241">
        <f t="shared" si="181"/>
        <v>-0.95304403568428298</v>
      </c>
      <c r="AK241">
        <f t="shared" si="182"/>
        <v>-8.906549032580062E-2</v>
      </c>
      <c r="AL241">
        <f t="shared" si="183"/>
        <v>-0.25180749380118145</v>
      </c>
      <c r="AM241">
        <f t="shared" si="184"/>
        <v>-0.12657325744051812</v>
      </c>
      <c r="AN241" s="227">
        <f t="shared" ref="AN241:AT250" si="198">$AU241+$AB$7*SIN(AO241)</f>
        <v>6.109461573215194</v>
      </c>
      <c r="AO241" s="227">
        <f t="shared" si="198"/>
        <v>6.1095384410724378</v>
      </c>
      <c r="AP241" s="227">
        <f t="shared" si="198"/>
        <v>6.109756752878396</v>
      </c>
      <c r="AQ241" s="227">
        <f t="shared" si="198"/>
        <v>6.1103767330565617</v>
      </c>
      <c r="AR241" s="227">
        <f t="shared" si="198"/>
        <v>6.1121370398615777</v>
      </c>
      <c r="AS241" s="227">
        <f t="shared" si="198"/>
        <v>6.1171321740190123</v>
      </c>
      <c r="AT241" s="227">
        <f t="shared" si="198"/>
        <v>6.131284312399651</v>
      </c>
      <c r="AU241" s="227">
        <f t="shared" si="185"/>
        <v>6.1712237071490792</v>
      </c>
      <c r="AV241" s="227"/>
      <c r="AW241" s="227"/>
      <c r="AX241" s="227"/>
      <c r="AY241" s="227"/>
      <c r="AZ241" s="227"/>
      <c r="BA241" s="227"/>
      <c r="BB241" s="227"/>
      <c r="BC241" s="227"/>
      <c r="BD241" s="227"/>
      <c r="BE241" s="227"/>
      <c r="BF241" s="227"/>
      <c r="BG241" s="227"/>
      <c r="BH241" s="227"/>
      <c r="BI241" s="227"/>
      <c r="BJ241" s="227"/>
      <c r="BK241" s="227"/>
      <c r="BL241" s="227"/>
    </row>
    <row r="242" spans="1:64" x14ac:dyDescent="0.2">
      <c r="A242" s="37" t="s">
        <v>91</v>
      </c>
      <c r="B242" s="45" t="s">
        <v>30</v>
      </c>
      <c r="C242" s="46">
        <v>54211.484199999999</v>
      </c>
      <c r="D242" s="14" t="s">
        <v>232</v>
      </c>
      <c r="E242">
        <f t="shared" si="172"/>
        <v>34099.44730558218</v>
      </c>
      <c r="F242">
        <f t="shared" si="173"/>
        <v>34099.5</v>
      </c>
      <c r="G242">
        <f t="shared" si="190"/>
        <v>-2.2677420005493332E-2</v>
      </c>
      <c r="K242">
        <f>G242</f>
        <v>-2.2677420005493332E-2</v>
      </c>
      <c r="O242">
        <f t="shared" ca="1" si="196"/>
        <v>-4.7104565534757115E-2</v>
      </c>
      <c r="P242">
        <f t="shared" si="174"/>
        <v>-6.1330191169627339E-2</v>
      </c>
      <c r="Q242">
        <f t="shared" si="175"/>
        <v>3.8567786505726072E-2</v>
      </c>
      <c r="R242">
        <f t="shared" si="176"/>
        <v>-2.2762404663901267E-2</v>
      </c>
      <c r="S242" s="2">
        <f t="shared" si="186"/>
        <v>39192.984199999999</v>
      </c>
      <c r="U242">
        <f t="shared" si="191"/>
        <v>7.2223921647134927E-9</v>
      </c>
      <c r="V242">
        <f>V$14</f>
        <v>1</v>
      </c>
      <c r="W242">
        <f t="shared" si="188"/>
        <v>7.2223921647134927E-9</v>
      </c>
      <c r="X242" s="46">
        <v>4.0000000000000002E-4</v>
      </c>
      <c r="Y242">
        <f>VLOOKUP(C242,'errors (2)'!C$21:E$370,3,FALSE)</f>
        <v>34099.44730558218</v>
      </c>
      <c r="Z242">
        <f t="shared" si="177"/>
        <v>34099.5</v>
      </c>
      <c r="AA242" s="227">
        <f t="shared" si="178"/>
        <v>-2.3712691626359798E-2</v>
      </c>
      <c r="AD242" s="227"/>
      <c r="AE242" s="227">
        <f t="shared" si="197"/>
        <v>3.4529413042471056E-2</v>
      </c>
      <c r="AF242" s="227">
        <f t="shared" si="189"/>
        <v>1.0352716208664667E-3</v>
      </c>
      <c r="AG242" s="227">
        <f t="shared" si="192"/>
        <v>1.0717873289714812E-6</v>
      </c>
      <c r="AH242">
        <f t="shared" si="179"/>
        <v>-5.7206833047964388E-2</v>
      </c>
      <c r="AI242">
        <f t="shared" si="180"/>
        <v>1.3467498453457416</v>
      </c>
      <c r="AJ242">
        <f t="shared" si="181"/>
        <v>-0.95492782785343899</v>
      </c>
      <c r="AK242">
        <f t="shared" si="182"/>
        <v>-8.6888679032090479E-2</v>
      </c>
      <c r="AL242">
        <f t="shared" si="183"/>
        <v>-0.24552474985097167</v>
      </c>
      <c r="AM242">
        <f t="shared" si="184"/>
        <v>-0.12338281627466324</v>
      </c>
      <c r="AN242" s="227">
        <f t="shared" si="198"/>
        <v>6.1138193295991181</v>
      </c>
      <c r="AO242" s="227">
        <f t="shared" si="198"/>
        <v>6.1138945692644473</v>
      </c>
      <c r="AP242" s="227">
        <f t="shared" si="198"/>
        <v>6.1141080959127798</v>
      </c>
      <c r="AQ242" s="227">
        <f t="shared" si="198"/>
        <v>6.1147140321959181</v>
      </c>
      <c r="AR242" s="227">
        <f t="shared" si="198"/>
        <v>6.1164331916201915</v>
      </c>
      <c r="AS242" s="227">
        <f t="shared" si="198"/>
        <v>6.1213080934749806</v>
      </c>
      <c r="AT242" s="227">
        <f t="shared" si="198"/>
        <v>6.1351108417192446</v>
      </c>
      <c r="AU242" s="227">
        <f t="shared" si="185"/>
        <v>6.174047113614427</v>
      </c>
      <c r="AV242" s="227"/>
      <c r="AW242" s="227"/>
      <c r="AX242" s="227"/>
      <c r="AY242" s="227"/>
      <c r="AZ242" s="227"/>
      <c r="BA242" s="227"/>
      <c r="BB242" s="227"/>
      <c r="BC242" s="227"/>
      <c r="BD242" s="227"/>
      <c r="BE242" s="227"/>
      <c r="BF242" s="227"/>
      <c r="BG242" s="227"/>
      <c r="BH242" s="227"/>
      <c r="BI242" s="227"/>
      <c r="BJ242" s="227"/>
      <c r="BK242" s="227"/>
      <c r="BL242" s="227"/>
    </row>
    <row r="243" spans="1:64" x14ac:dyDescent="0.2">
      <c r="A243" s="37" t="s">
        <v>93</v>
      </c>
      <c r="B243" s="45" t="s">
        <v>30</v>
      </c>
      <c r="C243" s="46">
        <v>54219.659599999999</v>
      </c>
      <c r="D243" s="14" t="s">
        <v>232</v>
      </c>
      <c r="E243">
        <f t="shared" si="172"/>
        <v>34118.444084908449</v>
      </c>
      <c r="F243">
        <f t="shared" si="173"/>
        <v>34118.5</v>
      </c>
      <c r="G243">
        <f t="shared" si="190"/>
        <v>-2.4063460004981607E-2</v>
      </c>
      <c r="K243">
        <f>G243</f>
        <v>-2.4063460004981607E-2</v>
      </c>
      <c r="O243">
        <f t="shared" ca="1" si="196"/>
        <v>-4.6950623910240186E-2</v>
      </c>
      <c r="P243">
        <f t="shared" si="174"/>
        <v>-6.140496553824034E-2</v>
      </c>
      <c r="Q243">
        <f t="shared" si="175"/>
        <v>3.8657295484937362E-2</v>
      </c>
      <c r="R243">
        <f t="shared" si="176"/>
        <v>-2.2747670053302978E-2</v>
      </c>
      <c r="S243" s="2">
        <f t="shared" si="186"/>
        <v>39201.159599999999</v>
      </c>
      <c r="U243">
        <f t="shared" si="191"/>
        <v>1.7313031969384502E-6</v>
      </c>
      <c r="V243">
        <f>V$14</f>
        <v>1</v>
      </c>
      <c r="W243">
        <f t="shared" si="188"/>
        <v>1.7313031969384502E-6</v>
      </c>
      <c r="X243" s="46">
        <v>1E-4</v>
      </c>
      <c r="Y243">
        <f>VLOOKUP(C243,'errors (2)'!C$21:E$370,3,FALSE)</f>
        <v>34118.444084908449</v>
      </c>
      <c r="Z243">
        <f t="shared" si="177"/>
        <v>34118.5</v>
      </c>
      <c r="AA243" s="227">
        <f t="shared" si="178"/>
        <v>-2.3677628963167288E-2</v>
      </c>
      <c r="AD243" s="227"/>
      <c r="AE243" s="227">
        <f t="shared" si="197"/>
        <v>3.3171691176413012E-2</v>
      </c>
      <c r="AF243" s="227">
        <f t="shared" si="189"/>
        <v>-3.8583104181431904E-4</v>
      </c>
      <c r="AG243" s="227">
        <f t="shared" si="192"/>
        <v>1.4886559282752282E-7</v>
      </c>
      <c r="AH243">
        <f t="shared" si="179"/>
        <v>-5.723515118139462E-2</v>
      </c>
      <c r="AI243">
        <f t="shared" si="180"/>
        <v>1.3470248439202384</v>
      </c>
      <c r="AJ243">
        <f t="shared" si="181"/>
        <v>-0.95586847146005149</v>
      </c>
      <c r="AK243">
        <f t="shared" si="182"/>
        <v>-8.578377173668443E-2</v>
      </c>
      <c r="AL243">
        <f t="shared" si="183"/>
        <v>-0.24233954757032761</v>
      </c>
      <c r="AM243">
        <f t="shared" si="184"/>
        <v>-0.12176628673930107</v>
      </c>
      <c r="AN243" s="227">
        <f t="shared" si="198"/>
        <v>6.1160279313083086</v>
      </c>
      <c r="AO243" s="227">
        <f t="shared" si="198"/>
        <v>6.1161023373734169</v>
      </c>
      <c r="AP243" s="227">
        <f t="shared" si="198"/>
        <v>6.1163134192572803</v>
      </c>
      <c r="AQ243" s="227">
        <f t="shared" si="198"/>
        <v>6.1169121947090144</v>
      </c>
      <c r="AR243" s="227">
        <f t="shared" si="198"/>
        <v>6.118610412912143</v>
      </c>
      <c r="AS243" s="227">
        <f t="shared" si="198"/>
        <v>6.1234242307335185</v>
      </c>
      <c r="AT243" s="227">
        <f t="shared" si="198"/>
        <v>6.137049735547067</v>
      </c>
      <c r="AU243" s="227">
        <f t="shared" si="185"/>
        <v>6.1754776395568696</v>
      </c>
      <c r="AV243" s="227"/>
      <c r="AW243" s="227"/>
      <c r="AX243" s="227"/>
      <c r="AY243" s="227"/>
      <c r="AZ243" s="227"/>
      <c r="BA243" s="227"/>
      <c r="BB243" s="227"/>
      <c r="BC243" s="227"/>
      <c r="BD243" s="227"/>
      <c r="BE243" s="227"/>
      <c r="BF243" s="227"/>
      <c r="BG243" s="227"/>
      <c r="BH243" s="227"/>
      <c r="BI243" s="227"/>
      <c r="BJ243" s="227"/>
      <c r="BK243" s="227"/>
      <c r="BL243" s="227"/>
    </row>
    <row r="244" spans="1:64" x14ac:dyDescent="0.2">
      <c r="A244" s="14" t="s">
        <v>96</v>
      </c>
      <c r="B244" s="43" t="s">
        <v>30</v>
      </c>
      <c r="C244" s="14">
        <v>54501.544000000002</v>
      </c>
      <c r="D244" s="14" t="s">
        <v>314</v>
      </c>
      <c r="E244">
        <f t="shared" si="172"/>
        <v>34773.445154252811</v>
      </c>
      <c r="F244">
        <f t="shared" si="173"/>
        <v>34773.5</v>
      </c>
      <c r="G244">
        <f t="shared" si="190"/>
        <v>-2.3603260000527371E-2</v>
      </c>
      <c r="J244">
        <f>G244</f>
        <v>-2.3603260000527371E-2</v>
      </c>
      <c r="O244">
        <f t="shared" ca="1" si="196"/>
        <v>-4.1643688959787983E-2</v>
      </c>
      <c r="P244">
        <f t="shared" si="174"/>
        <v>-6.3931171641800968E-2</v>
      </c>
      <c r="Q244">
        <f t="shared" si="175"/>
        <v>4.1770349144733002E-2</v>
      </c>
      <c r="R244">
        <f t="shared" si="176"/>
        <v>-2.2160822497067967E-2</v>
      </c>
      <c r="S244" s="2">
        <f t="shared" si="186"/>
        <v>39483.044000000002</v>
      </c>
      <c r="U244">
        <f t="shared" si="191"/>
        <v>2.0806259513861977E-6</v>
      </c>
      <c r="V244">
        <f>V$13</f>
        <v>1</v>
      </c>
      <c r="W244">
        <f t="shared" si="188"/>
        <v>2.0806259513861977E-6</v>
      </c>
      <c r="X244" s="14">
        <v>8.9999999999999998E-4</v>
      </c>
      <c r="Y244">
        <f>VLOOKUP(C244,'errors (2)'!C$21:E$370,3,FALSE)</f>
        <v>34773.445154252811</v>
      </c>
      <c r="Z244">
        <f t="shared" si="177"/>
        <v>34773.5</v>
      </c>
      <c r="AA244" s="227">
        <f t="shared" si="178"/>
        <v>-2.2280861331317445E-2</v>
      </c>
      <c r="AD244" s="227"/>
      <c r="AE244" s="227">
        <f t="shared" si="197"/>
        <v>3.4438502297659032E-2</v>
      </c>
      <c r="AF244" s="227">
        <f t="shared" si="189"/>
        <v>-1.322398669209926E-3</v>
      </c>
      <c r="AG244" s="227">
        <f t="shared" si="192"/>
        <v>1.7487382403281832E-6</v>
      </c>
      <c r="AH244">
        <f t="shared" si="179"/>
        <v>-5.8041762298186403E-2</v>
      </c>
      <c r="AI244">
        <f t="shared" si="180"/>
        <v>1.3543673616891334</v>
      </c>
      <c r="AJ244">
        <f t="shared" si="181"/>
        <v>-0.98243370870406477</v>
      </c>
      <c r="AK244">
        <f t="shared" si="182"/>
        <v>-4.6998625093935952E-2</v>
      </c>
      <c r="AL244">
        <f t="shared" si="183"/>
        <v>-0.13185732007049564</v>
      </c>
      <c r="AM244">
        <f t="shared" si="184"/>
        <v>-6.6024347984028398E-2</v>
      </c>
      <c r="AN244" s="227">
        <f t="shared" si="198"/>
        <v>6.1923996875225162</v>
      </c>
      <c r="AO244" s="227">
        <f t="shared" si="198"/>
        <v>6.1924422716344862</v>
      </c>
      <c r="AP244" s="227">
        <f t="shared" si="198"/>
        <v>6.1925618893881174</v>
      </c>
      <c r="AQ244" s="227">
        <f t="shared" si="198"/>
        <v>6.1928978858515418</v>
      </c>
      <c r="AR244" s="227">
        <f t="shared" si="198"/>
        <v>6.1938416178234492</v>
      </c>
      <c r="AS244" s="227">
        <f t="shared" si="198"/>
        <v>6.1964919063987063</v>
      </c>
      <c r="AT244" s="227">
        <f t="shared" si="198"/>
        <v>6.2039315264324406</v>
      </c>
      <c r="AU244" s="227">
        <f t="shared" si="185"/>
        <v>6.2247931391516031</v>
      </c>
      <c r="AV244" s="227"/>
      <c r="AW244" s="227"/>
      <c r="AX244" s="227"/>
      <c r="AY244" s="227"/>
      <c r="AZ244" s="227"/>
      <c r="BA244" s="227"/>
      <c r="BB244" s="227"/>
      <c r="BC244" s="227"/>
      <c r="BD244" s="227"/>
      <c r="BE244" s="227"/>
      <c r="BF244" s="227"/>
      <c r="BG244" s="227"/>
      <c r="BH244" s="227"/>
      <c r="BI244" s="227"/>
      <c r="BJ244" s="227"/>
      <c r="BK244" s="227"/>
      <c r="BL244" s="227"/>
    </row>
    <row r="245" spans="1:64" x14ac:dyDescent="0.2">
      <c r="A245" s="14" t="s">
        <v>97</v>
      </c>
      <c r="B245" s="43" t="s">
        <v>30</v>
      </c>
      <c r="C245" s="14">
        <v>54863.91</v>
      </c>
      <c r="D245" s="14" t="s">
        <v>232</v>
      </c>
      <c r="E245">
        <f t="shared" si="172"/>
        <v>35615.457402869753</v>
      </c>
      <c r="F245">
        <f t="shared" si="173"/>
        <v>35615.5</v>
      </c>
      <c r="G245">
        <f t="shared" si="190"/>
        <v>-1.833197999803815E-2</v>
      </c>
      <c r="K245">
        <f t="shared" ref="K245:K254" si="199">G245</f>
        <v>-1.833197999803815E-2</v>
      </c>
      <c r="O245">
        <f t="shared" ca="1" si="196"/>
        <v>-3.4821644336458568E-2</v>
      </c>
      <c r="P245">
        <f t="shared" si="174"/>
        <v>-6.7026888585559205E-2</v>
      </c>
      <c r="Q245">
        <f t="shared" si="175"/>
        <v>4.5850254991803285E-2</v>
      </c>
      <c r="R245">
        <f t="shared" si="176"/>
        <v>-2.117663359375592E-2</v>
      </c>
      <c r="S245" s="2">
        <f t="shared" si="186"/>
        <v>39845.410000000003</v>
      </c>
      <c r="U245">
        <f t="shared" si="191"/>
        <v>8.0920540796300341E-6</v>
      </c>
      <c r="V245">
        <f t="shared" ref="V245:V254" si="200">V$14</f>
        <v>1</v>
      </c>
      <c r="W245">
        <f t="shared" si="188"/>
        <v>8.0920540796300341E-6</v>
      </c>
      <c r="X245" s="14">
        <v>6.9999999999999999E-4</v>
      </c>
      <c r="Y245">
        <f>VLOOKUP(C245,'errors (2)'!C$21:E$370,3,FALSE)</f>
        <v>35615.457402869753</v>
      </c>
      <c r="Z245">
        <f t="shared" si="177"/>
        <v>35615.5</v>
      </c>
      <c r="AA245" s="227">
        <f t="shared" si="178"/>
        <v>-1.9936290053306147E-2</v>
      </c>
      <c r="AD245" s="227"/>
      <c r="AE245" s="227">
        <f t="shared" si="197"/>
        <v>4.0250207422156514E-2</v>
      </c>
      <c r="AF245" s="227">
        <f t="shared" si="189"/>
        <v>1.6043100552679962E-3</v>
      </c>
      <c r="AG245" s="227">
        <f t="shared" si="192"/>
        <v>2.5738107534340008E-6</v>
      </c>
      <c r="AH245">
        <f t="shared" si="179"/>
        <v>-5.8582187420194665E-2</v>
      </c>
      <c r="AI245">
        <f t="shared" si="180"/>
        <v>1.3574475367829266</v>
      </c>
      <c r="AJ245">
        <f t="shared" si="181"/>
        <v>-0.99900820629262266</v>
      </c>
      <c r="AK245">
        <f t="shared" si="182"/>
        <v>4.0442847396956021E-3</v>
      </c>
      <c r="AL245">
        <f t="shared" si="183"/>
        <v>1.1313862206977087E-2</v>
      </c>
      <c r="AM245">
        <f t="shared" si="184"/>
        <v>5.6569914464989777E-3</v>
      </c>
      <c r="AN245" s="227">
        <f t="shared" si="198"/>
        <v>6.290969161565223</v>
      </c>
      <c r="AO245" s="227">
        <f t="shared" si="198"/>
        <v>6.2909654306535332</v>
      </c>
      <c r="AP245" s="227">
        <f t="shared" si="198"/>
        <v>6.2909549933577509</v>
      </c>
      <c r="AQ245" s="227">
        <f t="shared" si="198"/>
        <v>6.2909257948305388</v>
      </c>
      <c r="AR245" s="227">
        <f t="shared" si="198"/>
        <v>6.2908441114477878</v>
      </c>
      <c r="AS245" s="227">
        <f t="shared" si="198"/>
        <v>6.2906156010474499</v>
      </c>
      <c r="AT245" s="227">
        <f t="shared" si="198"/>
        <v>6.2899763420444375</v>
      </c>
      <c r="AU245" s="227">
        <f t="shared" si="185"/>
        <v>6.2881880256535352</v>
      </c>
      <c r="AV245" s="227"/>
      <c r="AW245" s="227"/>
      <c r="AX245" s="227"/>
      <c r="AY245" s="227"/>
      <c r="AZ245" s="227"/>
      <c r="BA245" s="227"/>
      <c r="BB245" s="227"/>
      <c r="BC245" s="227"/>
      <c r="BD245" s="227"/>
      <c r="BE245" s="227"/>
      <c r="BF245" s="227"/>
      <c r="BG245" s="227"/>
      <c r="BH245" s="227"/>
      <c r="BI245" s="227"/>
      <c r="BJ245" s="227"/>
      <c r="BK245" s="227"/>
      <c r="BL245" s="227"/>
    </row>
    <row r="246" spans="1:64" x14ac:dyDescent="0.2">
      <c r="A246" s="36" t="s">
        <v>100</v>
      </c>
      <c r="B246" s="43" t="s">
        <v>32</v>
      </c>
      <c r="C246" s="14">
        <v>54946.322050000002</v>
      </c>
      <c r="D246" s="14" t="s">
        <v>232</v>
      </c>
      <c r="E246">
        <f t="shared" si="172"/>
        <v>35806.954274909709</v>
      </c>
      <c r="F246">
        <f t="shared" si="173"/>
        <v>35807</v>
      </c>
      <c r="G246">
        <f t="shared" si="190"/>
        <v>-1.967811999929836E-2</v>
      </c>
      <c r="K246">
        <f t="shared" si="199"/>
        <v>-1.967811999929836E-2</v>
      </c>
      <c r="O246">
        <f t="shared" ca="1" si="196"/>
        <v>-3.3270074805143157E-2</v>
      </c>
      <c r="P246">
        <f t="shared" si="174"/>
        <v>-6.7706366545747909E-2</v>
      </c>
      <c r="Q246">
        <f t="shared" si="175"/>
        <v>4.6790428058543485E-2</v>
      </c>
      <c r="R246">
        <f t="shared" si="176"/>
        <v>-2.0915938487204425E-2</v>
      </c>
      <c r="S246" s="2">
        <f t="shared" si="186"/>
        <v>39927.822050000002</v>
      </c>
      <c r="U246">
        <f t="shared" si="191"/>
        <v>1.5321946090020557E-6</v>
      </c>
      <c r="V246">
        <f t="shared" si="200"/>
        <v>1</v>
      </c>
      <c r="W246">
        <f t="shared" si="188"/>
        <v>1.5321946090020557E-6</v>
      </c>
      <c r="X246" s="14">
        <v>1E-4</v>
      </c>
      <c r="Y246">
        <f>VLOOKUP(C246,'errors (2)'!C$21:E$370,3,FALSE)</f>
        <v>35806.954274909709</v>
      </c>
      <c r="Z246">
        <f t="shared" si="177"/>
        <v>35807</v>
      </c>
      <c r="AA246" s="227">
        <f t="shared" si="178"/>
        <v>-1.9315513046213352E-2</v>
      </c>
      <c r="AD246" s="227"/>
      <c r="AE246" s="227">
        <f t="shared" si="197"/>
        <v>3.8947691657885038E-2</v>
      </c>
      <c r="AF246" s="227">
        <f t="shared" si="189"/>
        <v>-3.6260695308500818E-4</v>
      </c>
      <c r="AG246" s="227">
        <f t="shared" si="192"/>
        <v>1.3148380242559333E-7</v>
      </c>
      <c r="AH246">
        <f t="shared" si="179"/>
        <v>-5.8625811657183398E-2</v>
      </c>
      <c r="AI246">
        <f t="shared" si="180"/>
        <v>1.3571257856079728</v>
      </c>
      <c r="AJ246">
        <f t="shared" si="181"/>
        <v>-0.99992871060880972</v>
      </c>
      <c r="AK246">
        <f t="shared" si="182"/>
        <v>1.5693025365606336E-2</v>
      </c>
      <c r="AL246">
        <f t="shared" si="183"/>
        <v>4.3914320585000888E-2</v>
      </c>
      <c r="AM246">
        <f t="shared" si="184"/>
        <v>2.1960689612383882E-2</v>
      </c>
      <c r="AN246" s="227">
        <f t="shared" si="198"/>
        <v>6.3134004258790117</v>
      </c>
      <c r="AO246" s="227">
        <f t="shared" si="198"/>
        <v>6.3133859758774529</v>
      </c>
      <c r="AP246" s="227">
        <f t="shared" si="198"/>
        <v>6.3133455345306979</v>
      </c>
      <c r="AQ246" s="227">
        <f t="shared" si="198"/>
        <v>6.313232351239078</v>
      </c>
      <c r="AR246" s="227">
        <f t="shared" si="198"/>
        <v>6.3129155869385487</v>
      </c>
      <c r="AS246" s="227">
        <f t="shared" si="198"/>
        <v>6.3120290794261935</v>
      </c>
      <c r="AT246" s="227">
        <f t="shared" si="198"/>
        <v>6.3095481871801891</v>
      </c>
      <c r="AU246" s="227">
        <f t="shared" si="185"/>
        <v>6.3026062213365757</v>
      </c>
      <c r="AV246" s="227"/>
      <c r="AW246" s="227"/>
      <c r="AX246" s="227"/>
      <c r="AY246" s="227"/>
      <c r="AZ246" s="227"/>
      <c r="BA246" s="227"/>
      <c r="BB246" s="227"/>
      <c r="BC246" s="227"/>
      <c r="BD246" s="227"/>
      <c r="BE246" s="227"/>
      <c r="BF246" s="227"/>
      <c r="BG246" s="227"/>
      <c r="BH246" s="227"/>
      <c r="BI246" s="227"/>
      <c r="BJ246" s="227"/>
      <c r="BK246" s="227"/>
      <c r="BL246" s="227"/>
    </row>
    <row r="247" spans="1:64" x14ac:dyDescent="0.2">
      <c r="A247" s="36" t="s">
        <v>100</v>
      </c>
      <c r="B247" s="43" t="s">
        <v>32</v>
      </c>
      <c r="C247" s="14">
        <v>54946.32213</v>
      </c>
      <c r="D247" s="14" t="s">
        <v>232</v>
      </c>
      <c r="E247" s="13">
        <f t="shared" si="172"/>
        <v>35806.954460801811</v>
      </c>
      <c r="F247">
        <f t="shared" si="173"/>
        <v>35807</v>
      </c>
      <c r="G247">
        <f t="shared" si="190"/>
        <v>-1.959812000131933E-2</v>
      </c>
      <c r="K247">
        <f t="shared" si="199"/>
        <v>-1.959812000131933E-2</v>
      </c>
      <c r="O247">
        <f t="shared" ca="1" si="196"/>
        <v>-3.3270074805143157E-2</v>
      </c>
      <c r="P247">
        <f t="shared" si="174"/>
        <v>-6.7706366545747909E-2</v>
      </c>
      <c r="Q247">
        <f t="shared" si="175"/>
        <v>4.6790428058543485E-2</v>
      </c>
      <c r="R247">
        <f t="shared" si="176"/>
        <v>-2.0915938487204425E-2</v>
      </c>
      <c r="S247" s="2">
        <f t="shared" si="186"/>
        <v>39927.82213</v>
      </c>
      <c r="U247">
        <f t="shared" si="191"/>
        <v>1.7366455617404828E-6</v>
      </c>
      <c r="V247">
        <f t="shared" si="200"/>
        <v>1</v>
      </c>
      <c r="W247">
        <f t="shared" si="188"/>
        <v>1.7366455617404828E-6</v>
      </c>
      <c r="X247" s="14">
        <v>2.9999999999999997E-4</v>
      </c>
      <c r="Y247">
        <f>VLOOKUP(C247,'errors (2)'!C$21:E$370,3,FALSE)</f>
        <v>35806.954460801811</v>
      </c>
      <c r="Z247">
        <f t="shared" si="177"/>
        <v>35807</v>
      </c>
      <c r="AA247" s="227">
        <f t="shared" si="178"/>
        <v>-1.9315513046213352E-2</v>
      </c>
      <c r="AD247" s="227"/>
      <c r="AE247" s="227">
        <f t="shared" si="197"/>
        <v>3.9027691655864068E-2</v>
      </c>
      <c r="AF247" s="227">
        <f t="shared" si="189"/>
        <v>-2.8260695510597816E-4</v>
      </c>
      <c r="AG247" s="227">
        <f t="shared" si="192"/>
        <v>7.9866691074272362E-8</v>
      </c>
      <c r="AH247">
        <f t="shared" si="179"/>
        <v>-5.8625811657183398E-2</v>
      </c>
      <c r="AI247">
        <f t="shared" si="180"/>
        <v>1.3571257856079728</v>
      </c>
      <c r="AJ247">
        <f t="shared" si="181"/>
        <v>-0.99992871060880972</v>
      </c>
      <c r="AK247">
        <f t="shared" si="182"/>
        <v>1.5693025365606336E-2</v>
      </c>
      <c r="AL247">
        <f t="shared" si="183"/>
        <v>4.3914320585000888E-2</v>
      </c>
      <c r="AM247">
        <f t="shared" si="184"/>
        <v>2.1960689612383882E-2</v>
      </c>
      <c r="AN247" s="227">
        <f t="shared" si="198"/>
        <v>6.3134004258790117</v>
      </c>
      <c r="AO247" s="227">
        <f t="shared" si="198"/>
        <v>6.3133859758774529</v>
      </c>
      <c r="AP247" s="227">
        <f t="shared" si="198"/>
        <v>6.3133455345306979</v>
      </c>
      <c r="AQ247" s="227">
        <f t="shared" si="198"/>
        <v>6.313232351239078</v>
      </c>
      <c r="AR247" s="227">
        <f t="shared" si="198"/>
        <v>6.3129155869385487</v>
      </c>
      <c r="AS247" s="227">
        <f t="shared" si="198"/>
        <v>6.3120290794261935</v>
      </c>
      <c r="AT247" s="227">
        <f t="shared" si="198"/>
        <v>6.3095481871801891</v>
      </c>
      <c r="AU247" s="227">
        <f t="shared" si="185"/>
        <v>6.3026062213365757</v>
      </c>
      <c r="AV247" s="227"/>
      <c r="AW247" s="227"/>
      <c r="AX247" s="227"/>
      <c r="AY247" s="227"/>
      <c r="AZ247" s="227"/>
      <c r="BA247" s="227"/>
      <c r="BB247" s="227"/>
      <c r="BC247" s="227"/>
      <c r="BD247" s="227"/>
      <c r="BE247" s="227"/>
      <c r="BF247" s="227"/>
      <c r="BG247" s="227"/>
      <c r="BH247" s="227"/>
      <c r="BI247" s="227"/>
      <c r="BJ247" s="227"/>
      <c r="BK247" s="227"/>
      <c r="BL247" s="227"/>
    </row>
    <row r="248" spans="1:64" x14ac:dyDescent="0.2">
      <c r="A248" s="36" t="s">
        <v>100</v>
      </c>
      <c r="B248" s="43" t="s">
        <v>32</v>
      </c>
      <c r="C248" s="14">
        <v>54946.322549999997</v>
      </c>
      <c r="D248" s="14" t="s">
        <v>232</v>
      </c>
      <c r="E248" s="13">
        <f t="shared" si="172"/>
        <v>35806.955436735378</v>
      </c>
      <c r="F248">
        <f t="shared" si="173"/>
        <v>35807</v>
      </c>
      <c r="G248">
        <f t="shared" si="190"/>
        <v>-1.9178120004653465E-2</v>
      </c>
      <c r="K248">
        <f t="shared" si="199"/>
        <v>-1.9178120004653465E-2</v>
      </c>
      <c r="O248">
        <f t="shared" ca="1" si="196"/>
        <v>-3.3270074805143157E-2</v>
      </c>
      <c r="P248">
        <f t="shared" si="174"/>
        <v>-6.7706366545747909E-2</v>
      </c>
      <c r="Q248">
        <f t="shared" si="175"/>
        <v>4.6790428058543485E-2</v>
      </c>
      <c r="R248">
        <f t="shared" si="176"/>
        <v>-2.0915938487204425E-2</v>
      </c>
      <c r="S248" s="2">
        <f t="shared" si="186"/>
        <v>39927.822549999997</v>
      </c>
      <c r="U248">
        <f t="shared" si="191"/>
        <v>3.0200130782957201E-6</v>
      </c>
      <c r="V248">
        <f t="shared" si="200"/>
        <v>1</v>
      </c>
      <c r="W248">
        <f t="shared" si="188"/>
        <v>3.0200130782957201E-6</v>
      </c>
      <c r="X248" s="14">
        <v>2.9999999999999997E-4</v>
      </c>
      <c r="Y248">
        <f>VLOOKUP(C248,'errors (2)'!C$21:E$370,3,FALSE)</f>
        <v>35806.955436735378</v>
      </c>
      <c r="Z248">
        <f t="shared" si="177"/>
        <v>35807</v>
      </c>
      <c r="AA248" s="227">
        <f t="shared" si="178"/>
        <v>-1.9315513046213352E-2</v>
      </c>
      <c r="AD248" s="227"/>
      <c r="AE248" s="227">
        <f t="shared" si="197"/>
        <v>3.9447691652529933E-2</v>
      </c>
      <c r="AF248" s="227">
        <f t="shared" si="189"/>
        <v>1.3739304155988702E-4</v>
      </c>
      <c r="AG248" s="227">
        <f t="shared" si="192"/>
        <v>1.8876847869076842E-8</v>
      </c>
      <c r="AH248">
        <f t="shared" si="179"/>
        <v>-5.8625811657183398E-2</v>
      </c>
      <c r="AI248">
        <f t="shared" si="180"/>
        <v>1.3571257856079728</v>
      </c>
      <c r="AJ248">
        <f t="shared" si="181"/>
        <v>-0.99992871060880972</v>
      </c>
      <c r="AK248">
        <f t="shared" si="182"/>
        <v>1.5693025365606336E-2</v>
      </c>
      <c r="AL248">
        <f t="shared" si="183"/>
        <v>4.3914320585000888E-2</v>
      </c>
      <c r="AM248">
        <f t="shared" si="184"/>
        <v>2.1960689612383882E-2</v>
      </c>
      <c r="AN248" s="227">
        <f t="shared" si="198"/>
        <v>6.3134004258790117</v>
      </c>
      <c r="AO248" s="227">
        <f t="shared" si="198"/>
        <v>6.3133859758774529</v>
      </c>
      <c r="AP248" s="227">
        <f t="shared" si="198"/>
        <v>6.3133455345306979</v>
      </c>
      <c r="AQ248" s="227">
        <f t="shared" si="198"/>
        <v>6.313232351239078</v>
      </c>
      <c r="AR248" s="227">
        <f t="shared" si="198"/>
        <v>6.3129155869385487</v>
      </c>
      <c r="AS248" s="227">
        <f t="shared" si="198"/>
        <v>6.3120290794261935</v>
      </c>
      <c r="AT248" s="227">
        <f t="shared" si="198"/>
        <v>6.3095481871801891</v>
      </c>
      <c r="AU248" s="227">
        <f t="shared" si="185"/>
        <v>6.3026062213365757</v>
      </c>
      <c r="AV248" s="227"/>
      <c r="AW248" s="227"/>
      <c r="AX248" s="227"/>
      <c r="AY248" s="227"/>
      <c r="AZ248" s="227"/>
      <c r="BA248" s="227"/>
      <c r="BB248" s="227"/>
      <c r="BC248" s="227"/>
      <c r="BD248" s="227"/>
      <c r="BE248" s="227"/>
      <c r="BF248" s="227"/>
      <c r="BG248" s="227"/>
      <c r="BH248" s="227"/>
      <c r="BI248" s="227"/>
      <c r="BJ248" s="227"/>
      <c r="BK248" s="227"/>
      <c r="BL248" s="227"/>
    </row>
    <row r="249" spans="1:64" x14ac:dyDescent="0.2">
      <c r="A249" s="12" t="s">
        <v>177</v>
      </c>
      <c r="B249" s="97" t="s">
        <v>32</v>
      </c>
      <c r="C249" s="12">
        <v>55243.703399999999</v>
      </c>
      <c r="D249" s="14" t="s">
        <v>232</v>
      </c>
      <c r="E249" s="13">
        <f t="shared" si="172"/>
        <v>36497.964853193094</v>
      </c>
      <c r="F249">
        <f t="shared" si="173"/>
        <v>36498</v>
      </c>
      <c r="G249">
        <f t="shared" si="190"/>
        <v>-1.5125680001801811E-2</v>
      </c>
      <c r="K249">
        <f t="shared" si="199"/>
        <v>-1.5125680001801811E-2</v>
      </c>
      <c r="O249">
        <f t="shared" ca="1" si="196"/>
        <v>-2.7671460987185148E-2</v>
      </c>
      <c r="P249">
        <f t="shared" si="174"/>
        <v>-7.008004259492516E-2</v>
      </c>
      <c r="Q249">
        <f t="shared" si="175"/>
        <v>5.0220684333472307E-2</v>
      </c>
      <c r="R249">
        <f t="shared" si="176"/>
        <v>-1.9859358261452853E-2</v>
      </c>
      <c r="S249" s="2">
        <f t="shared" si="186"/>
        <v>40225.203399999999</v>
      </c>
      <c r="U249">
        <f t="shared" si="191"/>
        <v>2.2407709865892915E-5</v>
      </c>
      <c r="V249">
        <f t="shared" si="200"/>
        <v>1</v>
      </c>
      <c r="W249">
        <f t="shared" si="188"/>
        <v>2.2407709865892915E-5</v>
      </c>
      <c r="X249" s="12">
        <v>2.9999999999999997E-4</v>
      </c>
      <c r="Y249">
        <f>VLOOKUP(C249,'errors (2)'!C$21:E$370,3,FALSE)</f>
        <v>36497.964853193094</v>
      </c>
      <c r="Z249">
        <f t="shared" si="177"/>
        <v>36498</v>
      </c>
      <c r="AA249" s="227">
        <f t="shared" si="178"/>
        <v>-1.6805239677411814E-2</v>
      </c>
      <c r="AD249" s="227"/>
      <c r="AE249" s="227">
        <f t="shared" si="197"/>
        <v>4.3412682707942213E-2</v>
      </c>
      <c r="AF249" s="227">
        <f t="shared" si="189"/>
        <v>1.6795596756100026E-3</v>
      </c>
      <c r="AG249" s="227">
        <f t="shared" si="192"/>
        <v>2.8209207039351771E-6</v>
      </c>
      <c r="AH249">
        <f t="shared" si="179"/>
        <v>-5.8538362709744024E-2</v>
      </c>
      <c r="AI249">
        <f t="shared" si="180"/>
        <v>1.352835077031191</v>
      </c>
      <c r="AJ249">
        <f t="shared" si="181"/>
        <v>-0.99445474617088991</v>
      </c>
      <c r="AK249">
        <f t="shared" si="182"/>
        <v>5.7380364303749154E-2</v>
      </c>
      <c r="AL249">
        <f t="shared" si="183"/>
        <v>0.16121523224259751</v>
      </c>
      <c r="AM249">
        <f t="shared" si="184"/>
        <v>8.0782656090813268E-2</v>
      </c>
      <c r="AN249" s="227">
        <f t="shared" si="198"/>
        <v>6.3942261987911015</v>
      </c>
      <c r="AO249" s="227">
        <f t="shared" si="198"/>
        <v>6.3941746748553756</v>
      </c>
      <c r="AP249" s="227">
        <f t="shared" si="198"/>
        <v>6.3940296488497754</v>
      </c>
      <c r="AQ249" s="227">
        <f t="shared" si="198"/>
        <v>6.3936214522514287</v>
      </c>
      <c r="AR249" s="227">
        <f t="shared" si="198"/>
        <v>6.3924726230402458</v>
      </c>
      <c r="AS249" s="227">
        <f t="shared" si="198"/>
        <v>6.3892401282471889</v>
      </c>
      <c r="AT249" s="227">
        <f t="shared" si="198"/>
        <v>6.3801506150119156</v>
      </c>
      <c r="AU249" s="227">
        <f t="shared" si="185"/>
        <v>6.3546321911380428</v>
      </c>
      <c r="AV249" s="227"/>
      <c r="AW249" s="227"/>
      <c r="AX249" s="227"/>
      <c r="AY249" s="227"/>
      <c r="AZ249" s="227"/>
      <c r="BA249" s="227"/>
      <c r="BB249" s="227"/>
      <c r="BC249" s="227"/>
      <c r="BD249" s="227"/>
      <c r="BE249" s="227"/>
      <c r="BF249" s="227"/>
      <c r="BG249" s="227"/>
      <c r="BH249" s="227"/>
      <c r="BI249" s="227"/>
      <c r="BJ249" s="227"/>
      <c r="BK249" s="227"/>
      <c r="BL249" s="227"/>
    </row>
    <row r="250" spans="1:64" x14ac:dyDescent="0.2">
      <c r="A250" s="12" t="s">
        <v>209</v>
      </c>
      <c r="B250" s="97" t="s">
        <v>30</v>
      </c>
      <c r="C250" s="12">
        <v>55290.394379999998</v>
      </c>
      <c r="D250" s="14" t="s">
        <v>232</v>
      </c>
      <c r="E250" s="13">
        <f t="shared" si="172"/>
        <v>36606.458412356835</v>
      </c>
      <c r="F250">
        <f t="shared" si="173"/>
        <v>36606.5</v>
      </c>
      <c r="G250">
        <f t="shared" si="190"/>
        <v>-1.789754000492394E-2</v>
      </c>
      <c r="K250">
        <f t="shared" si="199"/>
        <v>-1.789754000492394E-2</v>
      </c>
      <c r="O250">
        <f t="shared" ca="1" si="196"/>
        <v>-2.6792373289285798E-2</v>
      </c>
      <c r="P250">
        <f t="shared" si="174"/>
        <v>-7.044145653727181E-2</v>
      </c>
      <c r="Q250">
        <f t="shared" si="175"/>
        <v>5.076467306324195E-2</v>
      </c>
      <c r="R250">
        <f t="shared" si="176"/>
        <v>-1.967678347402986E-2</v>
      </c>
      <c r="S250" s="2">
        <f t="shared" si="186"/>
        <v>40271.894379999998</v>
      </c>
      <c r="U250">
        <f t="shared" si="191"/>
        <v>3.1657073223560708E-6</v>
      </c>
      <c r="V250">
        <f t="shared" si="200"/>
        <v>1</v>
      </c>
      <c r="W250">
        <f t="shared" si="188"/>
        <v>3.1657073223560708E-6</v>
      </c>
      <c r="X250" s="12">
        <v>1E-4</v>
      </c>
      <c r="Y250">
        <f>VLOOKUP(C250,'errors (2)'!C$21:E$370,3,FALSE)</f>
        <v>36606.458412356835</v>
      </c>
      <c r="Z250">
        <f t="shared" si="177"/>
        <v>36606.5</v>
      </c>
      <c r="AA250" s="227">
        <f t="shared" si="178"/>
        <v>-1.6372814830362854E-2</v>
      </c>
      <c r="AD250" s="227"/>
      <c r="AE250" s="227">
        <f t="shared" si="197"/>
        <v>4.0592444147842563E-2</v>
      </c>
      <c r="AF250" s="227">
        <f t="shared" si="189"/>
        <v>-1.5247251745610854E-3</v>
      </c>
      <c r="AG250" s="227">
        <f t="shared" si="192"/>
        <v>2.3247868579403326E-6</v>
      </c>
      <c r="AH250">
        <f t="shared" si="179"/>
        <v>-5.8489984152766503E-2</v>
      </c>
      <c r="AI250">
        <f t="shared" si="180"/>
        <v>1.3517237781696643</v>
      </c>
      <c r="AJ250">
        <f t="shared" si="181"/>
        <v>-0.99235952883957834</v>
      </c>
      <c r="AK250">
        <f t="shared" si="182"/>
        <v>6.3839499224963944E-2</v>
      </c>
      <c r="AL250">
        <f t="shared" si="183"/>
        <v>0.17954997867023229</v>
      </c>
      <c r="AM250">
        <f t="shared" si="184"/>
        <v>9.0016951373496648E-2</v>
      </c>
      <c r="AN250" s="227">
        <f t="shared" si="198"/>
        <v>6.406888629245608</v>
      </c>
      <c r="AO250" s="227">
        <f t="shared" si="198"/>
        <v>6.4068316808444212</v>
      </c>
      <c r="AP250" s="227">
        <f t="shared" si="198"/>
        <v>6.4066711474333298</v>
      </c>
      <c r="AQ250" s="227">
        <f t="shared" si="198"/>
        <v>6.4062186325974464</v>
      </c>
      <c r="AR250" s="227">
        <f t="shared" si="198"/>
        <v>6.4049432105611928</v>
      </c>
      <c r="AS250" s="227">
        <f t="shared" si="198"/>
        <v>6.4013494721727957</v>
      </c>
      <c r="AT250" s="227">
        <f t="shared" si="198"/>
        <v>6.3912315329190834</v>
      </c>
      <c r="AU250" s="227">
        <f t="shared" si="185"/>
        <v>6.3628012471777806</v>
      </c>
      <c r="AV250" s="227"/>
      <c r="AW250" s="227"/>
      <c r="AX250" s="227"/>
      <c r="AY250" s="227"/>
      <c r="AZ250" s="227"/>
      <c r="BA250" s="227"/>
      <c r="BB250" s="227"/>
      <c r="BC250" s="227"/>
      <c r="BD250" s="227"/>
      <c r="BE250" s="227"/>
      <c r="BF250" s="227"/>
      <c r="BG250" s="227"/>
      <c r="BH250" s="227"/>
      <c r="BI250" s="227"/>
      <c r="BJ250" s="227"/>
      <c r="BK250" s="227"/>
      <c r="BL250" s="227"/>
    </row>
    <row r="251" spans="1:64" x14ac:dyDescent="0.2">
      <c r="A251" s="12" t="s">
        <v>209</v>
      </c>
      <c r="B251" s="97" t="s">
        <v>30</v>
      </c>
      <c r="C251" s="12">
        <v>55317.5072</v>
      </c>
      <c r="D251" s="14" t="s">
        <v>232</v>
      </c>
      <c r="E251" s="13">
        <f t="shared" si="172"/>
        <v>36669.45915341573</v>
      </c>
      <c r="F251">
        <f t="shared" si="173"/>
        <v>36669.5</v>
      </c>
      <c r="G251">
        <f t="shared" si="190"/>
        <v>-1.7578620005224366E-2</v>
      </c>
      <c r="K251">
        <f t="shared" si="199"/>
        <v>-1.7578620005224366E-2</v>
      </c>
      <c r="O251">
        <f t="shared" ca="1" si="196"/>
        <v>-2.6281935271150692E-2</v>
      </c>
      <c r="P251">
        <f t="shared" si="174"/>
        <v>-7.0649882953605581E-2</v>
      </c>
      <c r="Q251">
        <f t="shared" si="175"/>
        <v>5.1081206833340054E-2</v>
      </c>
      <c r="R251">
        <f t="shared" si="176"/>
        <v>-1.9568676120265527E-2</v>
      </c>
      <c r="S251" s="2">
        <f t="shared" si="186"/>
        <v>40299.0072</v>
      </c>
      <c r="U251">
        <f t="shared" si="191"/>
        <v>3.9603233410127189E-6</v>
      </c>
      <c r="V251">
        <f t="shared" si="200"/>
        <v>1</v>
      </c>
      <c r="W251">
        <f t="shared" si="188"/>
        <v>3.9603233410127189E-6</v>
      </c>
      <c r="X251" s="12">
        <v>1.4E-3</v>
      </c>
      <c r="Y251">
        <f>VLOOKUP(C251,'errors (2)'!C$21:E$370,3,FALSE)</f>
        <v>36669.45915341573</v>
      </c>
      <c r="Z251">
        <f t="shared" si="177"/>
        <v>36669.5</v>
      </c>
      <c r="AA251" s="227">
        <f t="shared" si="178"/>
        <v>-1.6116997497718909E-2</v>
      </c>
      <c r="AD251" s="227"/>
      <c r="AE251" s="227">
        <f t="shared" si="197"/>
        <v>4.087899197969827E-2</v>
      </c>
      <c r="AF251" s="227">
        <f t="shared" si="189"/>
        <v>-1.461622507505457E-3</v>
      </c>
      <c r="AG251" s="227">
        <f t="shared" si="192"/>
        <v>2.1363403544465399E-6</v>
      </c>
      <c r="AH251">
        <f t="shared" si="179"/>
        <v>-5.8457611984922636E-2</v>
      </c>
      <c r="AI251">
        <f t="shared" si="180"/>
        <v>1.3510251906558408</v>
      </c>
      <c r="AJ251">
        <f t="shared" si="181"/>
        <v>-0.99099173300108867</v>
      </c>
      <c r="AK251">
        <f t="shared" si="182"/>
        <v>6.7575241888342741E-2</v>
      </c>
      <c r="AL251">
        <f t="shared" si="183"/>
        <v>0.19018167687403653</v>
      </c>
      <c r="AM251">
        <f t="shared" si="184"/>
        <v>9.5378491162712908E-2</v>
      </c>
      <c r="AN251" s="227">
        <f t="shared" ref="AN251:AT260" si="201">$AU251+$AB$7*SIN(AO251)</f>
        <v>6.414236095881062</v>
      </c>
      <c r="AO251" s="227">
        <f t="shared" si="201"/>
        <v>6.4141760642488057</v>
      </c>
      <c r="AP251" s="227">
        <f t="shared" si="201"/>
        <v>6.4140066804589271</v>
      </c>
      <c r="AQ251" s="227">
        <f t="shared" si="201"/>
        <v>6.4135287716224783</v>
      </c>
      <c r="AR251" s="227">
        <f t="shared" si="201"/>
        <v>6.4121805340974296</v>
      </c>
      <c r="AS251" s="227">
        <f t="shared" si="201"/>
        <v>6.4083782583417808</v>
      </c>
      <c r="AT251" s="227">
        <f t="shared" si="201"/>
        <v>6.3976647561060309</v>
      </c>
      <c r="AU251" s="227">
        <f t="shared" si="185"/>
        <v>6.3675445700395645</v>
      </c>
      <c r="AV251" s="227"/>
      <c r="AW251" s="227"/>
      <c r="AX251" s="227"/>
      <c r="AY251" s="227"/>
      <c r="AZ251" s="227"/>
      <c r="BA251" s="227"/>
      <c r="BB251" s="227"/>
      <c r="BC251" s="227"/>
      <c r="BD251" s="227"/>
      <c r="BE251" s="227"/>
      <c r="BF251" s="227"/>
      <c r="BG251" s="227"/>
      <c r="BH251" s="227"/>
      <c r="BI251" s="227"/>
      <c r="BJ251" s="227"/>
      <c r="BK251" s="227"/>
      <c r="BL251" s="227"/>
    </row>
    <row r="252" spans="1:64" x14ac:dyDescent="0.2">
      <c r="A252" s="36" t="s">
        <v>244</v>
      </c>
      <c r="B252" s="43" t="s">
        <v>32</v>
      </c>
      <c r="C252" s="14">
        <v>55653.404799999997</v>
      </c>
      <c r="D252" s="14" t="s">
        <v>232</v>
      </c>
      <c r="E252" s="13">
        <f t="shared" si="172"/>
        <v>37449.968068383001</v>
      </c>
      <c r="F252">
        <f t="shared" si="173"/>
        <v>37450</v>
      </c>
      <c r="G252">
        <f t="shared" si="190"/>
        <v>-1.3742000002821442E-2</v>
      </c>
      <c r="K252">
        <f t="shared" si="199"/>
        <v>-1.3742000002821442E-2</v>
      </c>
      <c r="O252">
        <f t="shared" ca="1" si="196"/>
        <v>-1.9958175379810317E-2</v>
      </c>
      <c r="P252">
        <f t="shared" si="174"/>
        <v>-7.3143833706468472E-2</v>
      </c>
      <c r="Q252">
        <f t="shared" si="175"/>
        <v>5.5043493893812329E-2</v>
      </c>
      <c r="R252">
        <f t="shared" si="176"/>
        <v>-1.8100339812656144E-2</v>
      </c>
      <c r="S252" s="2">
        <f t="shared" si="186"/>
        <v>40634.904799999997</v>
      </c>
      <c r="U252">
        <f t="shared" si="191"/>
        <v>1.8995125897989987E-5</v>
      </c>
      <c r="V252">
        <f t="shared" si="200"/>
        <v>1</v>
      </c>
      <c r="W252">
        <f t="shared" si="188"/>
        <v>1.8995125897989987E-5</v>
      </c>
      <c r="X252" s="48">
        <v>2.9999999999999997E-4</v>
      </c>
      <c r="Y252">
        <f>VLOOKUP(C252,'errors (2)'!C$21:E$370,3,FALSE)</f>
        <v>37449.968068383001</v>
      </c>
      <c r="Z252">
        <f t="shared" si="177"/>
        <v>37450</v>
      </c>
      <c r="AA252" s="227">
        <f t="shared" si="178"/>
        <v>-1.2663080021981611E-2</v>
      </c>
      <c r="AD252" s="227"/>
      <c r="AE252" s="227">
        <f t="shared" si="197"/>
        <v>4.4057384917624356E-2</v>
      </c>
      <c r="AF252" s="227">
        <f t="shared" si="189"/>
        <v>-1.0789199808398306E-3</v>
      </c>
      <c r="AG252" s="227">
        <f t="shared" si="192"/>
        <v>1.1640683250554205E-6</v>
      </c>
      <c r="AH252">
        <f t="shared" si="179"/>
        <v>-5.7799384920445798E-2</v>
      </c>
      <c r="AI252">
        <f t="shared" si="180"/>
        <v>1.3392358720538766</v>
      </c>
      <c r="AJ252">
        <f t="shared" si="181"/>
        <v>-0.9651123942966997</v>
      </c>
      <c r="AK252">
        <f t="shared" si="182"/>
        <v>0.11271255876380094</v>
      </c>
      <c r="AL252">
        <f t="shared" si="183"/>
        <v>0.32077906128165584</v>
      </c>
      <c r="AM252">
        <f t="shared" si="184"/>
        <v>0.16177916119748265</v>
      </c>
      <c r="AN252" s="227">
        <f t="shared" si="201"/>
        <v>6.5048773642733302</v>
      </c>
      <c r="AO252" s="227">
        <f t="shared" si="201"/>
        <v>6.504784140928372</v>
      </c>
      <c r="AP252" s="227">
        <f t="shared" si="201"/>
        <v>6.5045168260214412</v>
      </c>
      <c r="AQ252" s="227">
        <f t="shared" si="201"/>
        <v>6.5037503983042226</v>
      </c>
      <c r="AR252" s="227">
        <f t="shared" si="201"/>
        <v>6.5015536754051002</v>
      </c>
      <c r="AS252" s="227">
        <f t="shared" si="201"/>
        <v>6.4952633516579086</v>
      </c>
      <c r="AT252" s="227">
        <f t="shared" si="201"/>
        <v>6.4772970873411913</v>
      </c>
      <c r="AU252" s="227">
        <f t="shared" si="185"/>
        <v>6.426309069938327</v>
      </c>
      <c r="AV252" s="227"/>
      <c r="AW252" s="227"/>
      <c r="AX252" s="227"/>
      <c r="AY252" s="227"/>
      <c r="AZ252" s="227"/>
      <c r="BA252" s="227"/>
      <c r="BB252" s="227"/>
      <c r="BC252" s="227"/>
      <c r="BD252" s="227"/>
      <c r="BE252" s="227"/>
      <c r="BF252" s="227"/>
      <c r="BG252" s="227"/>
      <c r="BH252" s="227"/>
      <c r="BI252" s="227"/>
      <c r="BJ252" s="227"/>
      <c r="BK252" s="227"/>
      <c r="BL252" s="227"/>
    </row>
    <row r="253" spans="1:64" x14ac:dyDescent="0.2">
      <c r="A253" s="36" t="s">
        <v>244</v>
      </c>
      <c r="B253" s="43" t="s">
        <v>32</v>
      </c>
      <c r="C253" s="14">
        <v>55659.429799999998</v>
      </c>
      <c r="D253" s="14" t="s">
        <v>232</v>
      </c>
      <c r="E253" s="13">
        <f t="shared" si="172"/>
        <v>37463.968067825328</v>
      </c>
      <c r="F253">
        <f t="shared" si="173"/>
        <v>37464</v>
      </c>
      <c r="G253">
        <f t="shared" si="190"/>
        <v>-1.3742240000283346E-2</v>
      </c>
      <c r="K253">
        <f t="shared" si="199"/>
        <v>-1.3742240000283346E-2</v>
      </c>
      <c r="O253">
        <f t="shared" ca="1" si="196"/>
        <v>-1.9844744709113626E-2</v>
      </c>
      <c r="P253">
        <f t="shared" si="174"/>
        <v>-7.3187058656789594E-2</v>
      </c>
      <c r="Q253">
        <f t="shared" si="175"/>
        <v>5.5115255385112631E-2</v>
      </c>
      <c r="R253">
        <f t="shared" si="176"/>
        <v>-1.8071803271676963E-2</v>
      </c>
      <c r="S253" s="2">
        <f t="shared" si="186"/>
        <v>40640.929799999998</v>
      </c>
      <c r="U253">
        <f t="shared" si="191"/>
        <v>1.8745118121000602E-5</v>
      </c>
      <c r="V253">
        <f t="shared" si="200"/>
        <v>1</v>
      </c>
      <c r="W253">
        <f t="shared" si="188"/>
        <v>1.8745118121000602E-5</v>
      </c>
      <c r="X253" s="48">
        <v>4.0000000000000002E-4</v>
      </c>
      <c r="Y253">
        <f>VLOOKUP(C253,'errors (2)'!C$21:E$370,3,FALSE)</f>
        <v>37463.968067825328</v>
      </c>
      <c r="Z253">
        <f t="shared" si="177"/>
        <v>37464</v>
      </c>
      <c r="AA253" s="227">
        <f t="shared" si="178"/>
        <v>-1.259638592740725E-2</v>
      </c>
      <c r="AD253" s="227"/>
      <c r="AE253" s="227">
        <f t="shared" si="197"/>
        <v>4.404106156491791E-2</v>
      </c>
      <c r="AF253" s="227">
        <f t="shared" si="189"/>
        <v>-1.1458540728760958E-3</v>
      </c>
      <c r="AG253" s="227">
        <f t="shared" si="192"/>
        <v>1.312981556326737E-6</v>
      </c>
      <c r="AH253">
        <f t="shared" si="179"/>
        <v>-5.7783301565201256E-2</v>
      </c>
      <c r="AI253">
        <f t="shared" si="180"/>
        <v>1.3389734605012225</v>
      </c>
      <c r="AJ253">
        <f t="shared" si="181"/>
        <v>-0.96450232485961929</v>
      </c>
      <c r="AK253">
        <f t="shared" si="182"/>
        <v>0.11349929897168347</v>
      </c>
      <c r="AL253">
        <f t="shared" si="183"/>
        <v>0.32309911149985032</v>
      </c>
      <c r="AM253">
        <f t="shared" si="184"/>
        <v>0.16296977103355115</v>
      </c>
      <c r="AN253" s="227">
        <f t="shared" si="201"/>
        <v>6.506495424062881</v>
      </c>
      <c r="AO253" s="227">
        <f t="shared" si="201"/>
        <v>6.5064017024133252</v>
      </c>
      <c r="AP253" s="227">
        <f t="shared" si="201"/>
        <v>6.5061328604147812</v>
      </c>
      <c r="AQ253" s="227">
        <f t="shared" si="201"/>
        <v>6.5053617738265661</v>
      </c>
      <c r="AR253" s="227">
        <f t="shared" si="201"/>
        <v>6.503150903724519</v>
      </c>
      <c r="AS253" s="227">
        <f t="shared" si="201"/>
        <v>6.4968178796722071</v>
      </c>
      <c r="AT253" s="227">
        <f t="shared" si="201"/>
        <v>6.4787240774845287</v>
      </c>
      <c r="AU253" s="227">
        <f t="shared" si="185"/>
        <v>6.4273631416853902</v>
      </c>
      <c r="AV253" s="227"/>
      <c r="AW253" s="227"/>
      <c r="AX253" s="227"/>
      <c r="AY253" s="227"/>
      <c r="AZ253" s="227"/>
      <c r="BA253" s="227"/>
      <c r="BB253" s="227"/>
      <c r="BC253" s="227"/>
      <c r="BD253" s="227"/>
      <c r="BE253" s="227"/>
      <c r="BF253" s="227"/>
      <c r="BG253" s="227"/>
      <c r="BH253" s="227"/>
      <c r="BI253" s="227"/>
      <c r="BJ253" s="227"/>
      <c r="BK253" s="227"/>
      <c r="BL253" s="227"/>
    </row>
    <row r="254" spans="1:64" x14ac:dyDescent="0.2">
      <c r="A254" s="14" t="s">
        <v>235</v>
      </c>
      <c r="B254" s="43" t="s">
        <v>30</v>
      </c>
      <c r="C254" s="14">
        <v>55960.900699999998</v>
      </c>
      <c r="D254" s="14" t="s">
        <v>232</v>
      </c>
      <c r="E254" s="13">
        <f t="shared" si="172"/>
        <v>38164.481334526878</v>
      </c>
      <c r="F254">
        <f t="shared" si="173"/>
        <v>38164.5</v>
      </c>
      <c r="G254">
        <f t="shared" si="190"/>
        <v>-8.0328199983341619E-3</v>
      </c>
      <c r="K254">
        <f t="shared" si="199"/>
        <v>-8.0328199983341619E-3</v>
      </c>
      <c r="O254">
        <f t="shared" ca="1" si="196"/>
        <v>-1.4169160078897181E-2</v>
      </c>
      <c r="P254">
        <f t="shared" si="174"/>
        <v>-7.5280474872968475E-2</v>
      </c>
      <c r="Q254">
        <f t="shared" si="175"/>
        <v>5.8736899636077727E-2</v>
      </c>
      <c r="R254">
        <f t="shared" si="176"/>
        <v>-1.6543575236890748E-2</v>
      </c>
      <c r="S254" s="2">
        <f t="shared" si="186"/>
        <v>40942.400699999998</v>
      </c>
      <c r="U254">
        <f t="shared" si="191"/>
        <v>7.2432954730618376E-5</v>
      </c>
      <c r="V254">
        <f t="shared" si="200"/>
        <v>1</v>
      </c>
      <c r="W254">
        <f t="shared" si="188"/>
        <v>7.2432954730618376E-5</v>
      </c>
      <c r="X254" s="14">
        <v>2.9999999999999997E-4</v>
      </c>
      <c r="Y254">
        <f>VLOOKUP(C254,'errors (2)'!C$21:E$370,3,FALSE)</f>
        <v>38164.481334526878</v>
      </c>
      <c r="Z254">
        <f t="shared" si="177"/>
        <v>38164.5</v>
      </c>
      <c r="AA254" s="227">
        <f t="shared" si="178"/>
        <v>-9.0527596987206652E-3</v>
      </c>
      <c r="AD254" s="227"/>
      <c r="AE254" s="227">
        <f t="shared" si="197"/>
        <v>4.8760070849460331E-2</v>
      </c>
      <c r="AF254" s="227">
        <f t="shared" si="189"/>
        <v>1.0199397003865032E-3</v>
      </c>
      <c r="AG254" s="227">
        <f t="shared" si="192"/>
        <v>1.04027699242451E-6</v>
      </c>
      <c r="AH254">
        <f t="shared" si="179"/>
        <v>-5.6792890847794493E-2</v>
      </c>
      <c r="AI254">
        <f t="shared" si="180"/>
        <v>1.32373970497403</v>
      </c>
      <c r="AJ254">
        <f t="shared" si="181"/>
        <v>-0.92790101894157395</v>
      </c>
      <c r="AK254">
        <f t="shared" si="182"/>
        <v>0.15158397413501645</v>
      </c>
      <c r="AL254">
        <f t="shared" si="183"/>
        <v>0.43790845744347218</v>
      </c>
      <c r="AM254">
        <f t="shared" si="184"/>
        <v>0.22252161210018193</v>
      </c>
      <c r="AN254" s="227">
        <f t="shared" si="201"/>
        <v>6.5870111068460035</v>
      </c>
      <c r="AO254" s="227">
        <f t="shared" si="201"/>
        <v>6.5868975044306159</v>
      </c>
      <c r="AP254" s="227">
        <f t="shared" si="201"/>
        <v>6.5865644843448825</v>
      </c>
      <c r="AQ254" s="227">
        <f t="shared" si="201"/>
        <v>6.585588451636073</v>
      </c>
      <c r="AR254" s="227">
        <f t="shared" si="201"/>
        <v>6.5827295508522887</v>
      </c>
      <c r="AS254" s="227">
        <f t="shared" si="201"/>
        <v>6.5743699367547226</v>
      </c>
      <c r="AT254" s="227">
        <f t="shared" si="201"/>
        <v>6.5500430585091731</v>
      </c>
      <c r="AU254" s="227">
        <f t="shared" si="185"/>
        <v>6.4801043744580777</v>
      </c>
      <c r="AV254" s="227"/>
      <c r="AW254" s="227"/>
      <c r="AX254" s="227"/>
      <c r="AY254" s="227"/>
      <c r="AZ254" s="227"/>
      <c r="BA254" s="227"/>
      <c r="BB254" s="227"/>
      <c r="BC254" s="227"/>
      <c r="BD254" s="227"/>
      <c r="BE254" s="227"/>
      <c r="BF254" s="227"/>
      <c r="BG254" s="227"/>
      <c r="BH254" s="227"/>
      <c r="BI254" s="227"/>
      <c r="BJ254" s="227"/>
      <c r="BK254" s="227"/>
      <c r="BL254" s="227"/>
    </row>
    <row r="255" spans="1:64" x14ac:dyDescent="0.2">
      <c r="A255" s="36" t="s">
        <v>245</v>
      </c>
      <c r="B255" s="43" t="s">
        <v>30</v>
      </c>
      <c r="C255" s="14">
        <v>55988.441800000001</v>
      </c>
      <c r="D255" s="14" t="s">
        <v>314</v>
      </c>
      <c r="E255" s="13">
        <f t="shared" si="172"/>
        <v>38228.477248990115</v>
      </c>
      <c r="F255">
        <f t="shared" si="173"/>
        <v>38228.5</v>
      </c>
      <c r="G255">
        <f t="shared" si="190"/>
        <v>-9.7910600015893579E-3</v>
      </c>
      <c r="J255">
        <f>G255</f>
        <v>-9.7910600015893579E-3</v>
      </c>
      <c r="O255">
        <f t="shared" ca="1" si="196"/>
        <v>-1.3650619869998049E-2</v>
      </c>
      <c r="P255">
        <f t="shared" si="174"/>
        <v>-7.5464883322140186E-2</v>
      </c>
      <c r="Q255">
        <f t="shared" si="175"/>
        <v>5.9070816173394797E-2</v>
      </c>
      <c r="R255">
        <f t="shared" si="176"/>
        <v>-1.6394067148745389E-2</v>
      </c>
      <c r="S255" s="2">
        <f t="shared" si="186"/>
        <v>40969.941800000001</v>
      </c>
      <c r="U255">
        <f t="shared" si="191"/>
        <v>4.3599703385393632E-5</v>
      </c>
      <c r="V255">
        <f>V$13</f>
        <v>1</v>
      </c>
      <c r="W255">
        <f t="shared" ref="W255:W282" si="202">V255*U255</f>
        <v>4.3599703385393632E-5</v>
      </c>
      <c r="X255" s="48">
        <v>5.0000000000000001E-4</v>
      </c>
      <c r="Y255">
        <f>VLOOKUP(C255,'errors (2)'!C$21:E$370,3,FALSE)</f>
        <v>38228.477248990115</v>
      </c>
      <c r="Z255">
        <f t="shared" si="177"/>
        <v>38228.5</v>
      </c>
      <c r="AA255" s="227">
        <f t="shared" si="178"/>
        <v>-8.7092212290234769E-3</v>
      </c>
      <c r="AD255" s="227"/>
      <c r="AE255" s="227">
        <f t="shared" si="197"/>
        <v>4.6893602886170456E-2</v>
      </c>
      <c r="AF255" s="227">
        <f t="shared" ref="AF255:AF282" si="203">+G255-AA255</f>
        <v>-1.081838772565881E-3</v>
      </c>
      <c r="AG255" s="227">
        <f t="shared" si="192"/>
        <v>1.1703751298268519E-6</v>
      </c>
      <c r="AH255">
        <f t="shared" si="179"/>
        <v>-5.6684662887759814E-2</v>
      </c>
      <c r="AI255">
        <f t="shared" si="180"/>
        <v>1.3221531266583484</v>
      </c>
      <c r="AJ255">
        <f t="shared" si="181"/>
        <v>-0.92399171375758327</v>
      </c>
      <c r="AK255">
        <f t="shared" si="182"/>
        <v>0.15492727576346121</v>
      </c>
      <c r="AL255">
        <f t="shared" si="183"/>
        <v>0.44826086145093025</v>
      </c>
      <c r="AM255">
        <f t="shared" si="184"/>
        <v>0.22796043133605076</v>
      </c>
      <c r="AN255" s="227">
        <f t="shared" si="201"/>
        <v>6.5943192965925643</v>
      </c>
      <c r="AO255" s="227">
        <f t="shared" si="201"/>
        <v>6.5942043906087235</v>
      </c>
      <c r="AP255" s="227">
        <f t="shared" si="201"/>
        <v>6.5938667676983593</v>
      </c>
      <c r="AQ255" s="227">
        <f t="shared" si="201"/>
        <v>6.5928749575431738</v>
      </c>
      <c r="AR255" s="227">
        <f t="shared" si="201"/>
        <v>6.5899632044783143</v>
      </c>
      <c r="AS255" s="227">
        <f t="shared" si="201"/>
        <v>6.5814302725161973</v>
      </c>
      <c r="AT255" s="227">
        <f t="shared" si="201"/>
        <v>6.5565500763180387</v>
      </c>
      <c r="AU255" s="227">
        <f t="shared" si="185"/>
        <v>6.4849229881589379</v>
      </c>
      <c r="AV255" s="227"/>
      <c r="AW255" s="227"/>
      <c r="AX255" s="227"/>
      <c r="AY255" s="227"/>
      <c r="AZ255" s="227"/>
      <c r="BA255" s="227"/>
      <c r="BB255" s="227"/>
      <c r="BC255" s="227"/>
      <c r="BD255" s="227"/>
      <c r="BE255" s="227"/>
      <c r="BF255" s="227"/>
      <c r="BG255" s="227"/>
      <c r="BH255" s="227"/>
      <c r="BI255" s="227"/>
      <c r="BJ255" s="227"/>
      <c r="BK255" s="227"/>
      <c r="BL255" s="227"/>
    </row>
    <row r="256" spans="1:64" x14ac:dyDescent="0.2">
      <c r="A256" s="36" t="s">
        <v>245</v>
      </c>
      <c r="B256" s="43" t="s">
        <v>30</v>
      </c>
      <c r="C256" s="14">
        <v>56010.391499999998</v>
      </c>
      <c r="D256" s="14" t="s">
        <v>314</v>
      </c>
      <c r="E256" s="13">
        <f t="shared" si="172"/>
        <v>38279.480699240594</v>
      </c>
      <c r="F256">
        <f t="shared" si="173"/>
        <v>38279.5</v>
      </c>
      <c r="G256">
        <f t="shared" si="190"/>
        <v>-8.3062199992127717E-3</v>
      </c>
      <c r="J256">
        <f>G256</f>
        <v>-8.3062199992127717E-3</v>
      </c>
      <c r="O256">
        <f t="shared" ca="1" si="196"/>
        <v>-1.3237408141031526E-2</v>
      </c>
      <c r="P256">
        <f t="shared" si="174"/>
        <v>-7.5611003582180092E-2</v>
      </c>
      <c r="Q256">
        <f t="shared" si="175"/>
        <v>5.9337269254937215E-2</v>
      </c>
      <c r="R256">
        <f t="shared" si="176"/>
        <v>-1.6273734327242877E-2</v>
      </c>
      <c r="S256" s="2">
        <f t="shared" si="186"/>
        <v>40991.891499999998</v>
      </c>
      <c r="U256">
        <f t="shared" si="191"/>
        <v>6.3481284567365017E-5</v>
      </c>
      <c r="V256">
        <f>V$13</f>
        <v>1</v>
      </c>
      <c r="W256">
        <f t="shared" si="202"/>
        <v>6.3481284567365017E-5</v>
      </c>
      <c r="X256" s="48">
        <v>5.0000000000000001E-4</v>
      </c>
      <c r="Y256">
        <f>VLOOKUP(C256,'errors (2)'!C$21:E$370,3,FALSE)</f>
        <v>38279.480699240594</v>
      </c>
      <c r="Z256">
        <f t="shared" si="177"/>
        <v>38279.5</v>
      </c>
      <c r="AA256" s="227">
        <f t="shared" si="178"/>
        <v>-8.4331481820377682E-3</v>
      </c>
      <c r="AD256" s="227"/>
      <c r="AE256" s="227">
        <f t="shared" si="197"/>
        <v>4.829012747287912E-2</v>
      </c>
      <c r="AF256" s="227">
        <f t="shared" si="203"/>
        <v>1.2692818282499657E-4</v>
      </c>
      <c r="AG256" s="227">
        <f t="shared" si="192"/>
        <v>1.6110763595255754E-8</v>
      </c>
      <c r="AH256">
        <f t="shared" si="179"/>
        <v>-5.6596347472091892E-2</v>
      </c>
      <c r="AI256">
        <f t="shared" si="180"/>
        <v>1.3208669104285751</v>
      </c>
      <c r="AJ256">
        <f t="shared" si="181"/>
        <v>-0.92081253649801875</v>
      </c>
      <c r="AK256">
        <f t="shared" si="182"/>
        <v>0.15757386706956905</v>
      </c>
      <c r="AL256">
        <f t="shared" si="183"/>
        <v>0.45649256873470395</v>
      </c>
      <c r="AM256">
        <f t="shared" si="184"/>
        <v>0.23229425995092673</v>
      </c>
      <c r="AN256" s="227">
        <f t="shared" si="201"/>
        <v>6.6001367196467831</v>
      </c>
      <c r="AO256" s="227">
        <f t="shared" si="201"/>
        <v>6.6000208376422691</v>
      </c>
      <c r="AP256" s="227">
        <f t="shared" si="201"/>
        <v>6.5996797039145667</v>
      </c>
      <c r="AQ256" s="227">
        <f t="shared" si="201"/>
        <v>6.5986756946300567</v>
      </c>
      <c r="AR256" s="227">
        <f t="shared" si="201"/>
        <v>6.5957226436570231</v>
      </c>
      <c r="AS256" s="227">
        <f t="shared" si="201"/>
        <v>6.5870531480901287</v>
      </c>
      <c r="AT256" s="227">
        <f t="shared" si="201"/>
        <v>6.5617341673434302</v>
      </c>
      <c r="AU256" s="227">
        <f t="shared" si="185"/>
        <v>6.48876282095181</v>
      </c>
      <c r="AV256" s="227"/>
      <c r="AW256" s="227"/>
      <c r="AX256" s="227"/>
      <c r="AY256" s="227"/>
      <c r="AZ256" s="227"/>
      <c r="BA256" s="227"/>
      <c r="BB256" s="227"/>
      <c r="BC256" s="227"/>
      <c r="BD256" s="227"/>
      <c r="BE256" s="227"/>
      <c r="BF256" s="227"/>
      <c r="BG256" s="227"/>
      <c r="BH256" s="227"/>
      <c r="BI256" s="227"/>
      <c r="BJ256" s="227"/>
      <c r="BK256" s="227"/>
      <c r="BL256" s="227"/>
    </row>
    <row r="257" spans="1:64" x14ac:dyDescent="0.2">
      <c r="A257" s="36" t="s">
        <v>246</v>
      </c>
      <c r="B257" s="43" t="s">
        <v>32</v>
      </c>
      <c r="C257" s="14">
        <v>56011.466399999998</v>
      </c>
      <c r="D257" s="14" t="s">
        <v>232</v>
      </c>
      <c r="E257" s="13">
        <f t="shared" si="172"/>
        <v>38281.978392087163</v>
      </c>
      <c r="F257">
        <f t="shared" si="173"/>
        <v>38282</v>
      </c>
      <c r="G257">
        <f t="shared" si="190"/>
        <v>-9.2991199999232776E-3</v>
      </c>
      <c r="K257">
        <f t="shared" ref="K257:K282" si="204">G257</f>
        <v>-9.2991199999232776E-3</v>
      </c>
      <c r="O257">
        <f t="shared" ca="1" si="196"/>
        <v>-1.3217152664121434E-2</v>
      </c>
      <c r="P257">
        <f t="shared" si="174"/>
        <v>-7.5618147378778686E-2</v>
      </c>
      <c r="Q257">
        <f t="shared" si="175"/>
        <v>5.9350338966409427E-2</v>
      </c>
      <c r="R257">
        <f t="shared" si="176"/>
        <v>-1.6267808412369258E-2</v>
      </c>
      <c r="S257" s="2">
        <f t="shared" si="186"/>
        <v>40992.966399999998</v>
      </c>
      <c r="U257">
        <f t="shared" si="191"/>
        <v>4.8562618189758884E-5</v>
      </c>
      <c r="V257">
        <f t="shared" ref="V257:V282" si="205">V$14</f>
        <v>1</v>
      </c>
      <c r="W257">
        <f t="shared" si="202"/>
        <v>4.8562618189758884E-5</v>
      </c>
      <c r="X257" s="48">
        <v>2.9999999999999997E-4</v>
      </c>
      <c r="Y257">
        <f>VLOOKUP(C257,'errors (2)'!C$21:E$370,3,FALSE)</f>
        <v>38281.978392087163</v>
      </c>
      <c r="Z257">
        <f t="shared" si="177"/>
        <v>38282</v>
      </c>
      <c r="AA257" s="227">
        <f t="shared" si="178"/>
        <v>-8.4195625711572727E-3</v>
      </c>
      <c r="AD257" s="227"/>
      <c r="AE257" s="227">
        <f t="shared" si="197"/>
        <v>4.7292851244084076E-2</v>
      </c>
      <c r="AF257" s="227">
        <f t="shared" si="203"/>
        <v>-8.795574287660049E-4</v>
      </c>
      <c r="AG257" s="227">
        <f t="shared" si="192"/>
        <v>7.736212704974658E-7</v>
      </c>
      <c r="AH257">
        <f t="shared" si="179"/>
        <v>-5.6591971244007354E-2</v>
      </c>
      <c r="AI257">
        <f t="shared" si="180"/>
        <v>1.3208033658314839</v>
      </c>
      <c r="AJ257">
        <f t="shared" si="181"/>
        <v>-0.92065524923482944</v>
      </c>
      <c r="AK257">
        <f t="shared" si="182"/>
        <v>0.15770319674131072</v>
      </c>
      <c r="AL257">
        <f t="shared" si="183"/>
        <v>0.45689567193201647</v>
      </c>
      <c r="AM257">
        <f t="shared" si="184"/>
        <v>0.23250669734849719</v>
      </c>
      <c r="AN257" s="227">
        <f t="shared" si="201"/>
        <v>6.60042174230023</v>
      </c>
      <c r="AO257" s="227">
        <f t="shared" si="201"/>
        <v>6.6003058138835691</v>
      </c>
      <c r="AP257" s="227">
        <f t="shared" si="201"/>
        <v>6.5999645116509091</v>
      </c>
      <c r="AQ257" s="227">
        <f t="shared" si="201"/>
        <v>6.5989599129409413</v>
      </c>
      <c r="AR257" s="227">
        <f t="shared" si="201"/>
        <v>6.5960048563986495</v>
      </c>
      <c r="AS257" s="227">
        <f t="shared" si="201"/>
        <v>6.5873287022675955</v>
      </c>
      <c r="AT257" s="227">
        <f t="shared" si="201"/>
        <v>6.5619882619509529</v>
      </c>
      <c r="AU257" s="227">
        <f t="shared" si="185"/>
        <v>6.4889510480494996</v>
      </c>
      <c r="AV257" s="227"/>
      <c r="AW257" s="227"/>
      <c r="AX257" s="227"/>
      <c r="AY257" s="227"/>
      <c r="AZ257" s="227"/>
      <c r="BA257" s="227"/>
      <c r="BB257" s="227"/>
      <c r="BC257" s="227"/>
      <c r="BD257" s="227"/>
      <c r="BE257" s="227"/>
      <c r="BF257" s="227"/>
      <c r="BG257" s="227"/>
      <c r="BH257" s="227"/>
      <c r="BI257" s="227"/>
      <c r="BJ257" s="227"/>
      <c r="BK257" s="227"/>
      <c r="BL257" s="227"/>
    </row>
    <row r="258" spans="1:64" x14ac:dyDescent="0.2">
      <c r="A258" s="14" t="s">
        <v>235</v>
      </c>
      <c r="B258" s="43" t="s">
        <v>32</v>
      </c>
      <c r="C258" s="14">
        <v>56034.705300000001</v>
      </c>
      <c r="D258" s="14" t="s">
        <v>232</v>
      </c>
      <c r="E258" s="13">
        <f t="shared" si="172"/>
        <v>38335.977493670609</v>
      </c>
      <c r="F258">
        <f t="shared" si="173"/>
        <v>38336</v>
      </c>
      <c r="G258">
        <f t="shared" si="190"/>
        <v>-9.6857600001385435E-3</v>
      </c>
      <c r="K258">
        <f t="shared" si="204"/>
        <v>-9.6857600001385435E-3</v>
      </c>
      <c r="O258">
        <f t="shared" ca="1" si="196"/>
        <v>-1.277963436286278E-2</v>
      </c>
      <c r="P258">
        <f t="shared" si="174"/>
        <v>-7.5772020270181262E-2</v>
      </c>
      <c r="Q258">
        <f t="shared" si="175"/>
        <v>5.9632833745801306E-2</v>
      </c>
      <c r="R258">
        <f t="shared" si="176"/>
        <v>-1.6139186524379956E-2</v>
      </c>
      <c r="S258" s="2">
        <f t="shared" si="186"/>
        <v>41016.205300000001</v>
      </c>
      <c r="U258">
        <f t="shared" si="191"/>
        <v>4.1646713903782594E-5</v>
      </c>
      <c r="V258">
        <f t="shared" si="205"/>
        <v>1</v>
      </c>
      <c r="W258">
        <f t="shared" si="202"/>
        <v>4.1646713903782594E-5</v>
      </c>
      <c r="X258" s="14">
        <v>5.0000000000000001E-4</v>
      </c>
      <c r="Y258">
        <f>VLOOKUP(C258,'errors (2)'!C$21:E$370,3,FALSE)</f>
        <v>38335.977493670609</v>
      </c>
      <c r="Z258">
        <f t="shared" si="177"/>
        <v>38336</v>
      </c>
      <c r="AA258" s="227">
        <f t="shared" si="178"/>
        <v>-8.1249171745478507E-3</v>
      </c>
      <c r="AD258" s="227"/>
      <c r="AE258" s="227">
        <f t="shared" si="197"/>
        <v>4.6810615741535659E-2</v>
      </c>
      <c r="AF258" s="227">
        <f t="shared" si="203"/>
        <v>-1.5608428255906928E-3</v>
      </c>
      <c r="AG258" s="227">
        <f t="shared" si="192"/>
        <v>2.4362303261979378E-6</v>
      </c>
      <c r="AH258">
        <f t="shared" si="179"/>
        <v>-5.6496375741674203E-2</v>
      </c>
      <c r="AI258">
        <f t="shared" si="180"/>
        <v>1.3194196190792205</v>
      </c>
      <c r="AJ258">
        <f t="shared" si="181"/>
        <v>-0.91722515262528892</v>
      </c>
      <c r="AK258">
        <f t="shared" si="182"/>
        <v>0.16048739744454438</v>
      </c>
      <c r="AL258">
        <f t="shared" si="183"/>
        <v>0.46559321393662184</v>
      </c>
      <c r="AM258">
        <f t="shared" si="184"/>
        <v>0.23709522862088997</v>
      </c>
      <c r="AN258" s="227">
        <f t="shared" si="201"/>
        <v>6.6065748858926874</v>
      </c>
      <c r="AO258" s="227">
        <f t="shared" si="201"/>
        <v>6.6064579876404501</v>
      </c>
      <c r="AP258" s="227">
        <f t="shared" si="201"/>
        <v>6.6061131279065064</v>
      </c>
      <c r="AQ258" s="227">
        <f t="shared" si="201"/>
        <v>6.6050959941682983</v>
      </c>
      <c r="AR258" s="227">
        <f t="shared" si="201"/>
        <v>6.6020980504274576</v>
      </c>
      <c r="AS258" s="227">
        <f t="shared" si="201"/>
        <v>6.593278894684933</v>
      </c>
      <c r="AT258" s="227">
        <f t="shared" si="201"/>
        <v>6.567476069965215</v>
      </c>
      <c r="AU258" s="227">
        <f t="shared" si="185"/>
        <v>6.4930167533595995</v>
      </c>
      <c r="AV258" s="227"/>
      <c r="AW258" s="227"/>
      <c r="AX258" s="227"/>
      <c r="AY258" s="227"/>
      <c r="AZ258" s="227"/>
      <c r="BA258" s="227"/>
      <c r="BB258" s="227"/>
      <c r="BC258" s="227"/>
      <c r="BD258" s="227"/>
      <c r="BE258" s="227"/>
      <c r="BF258" s="227"/>
      <c r="BG258" s="227"/>
      <c r="BH258" s="227"/>
      <c r="BI258" s="227"/>
      <c r="BJ258" s="227"/>
      <c r="BK258" s="227"/>
      <c r="BL258" s="227"/>
    </row>
    <row r="259" spans="1:64" x14ac:dyDescent="0.2">
      <c r="A259" s="15" t="s">
        <v>1405</v>
      </c>
      <c r="B259" s="13"/>
      <c r="C259" s="14">
        <v>56356.835200000001</v>
      </c>
      <c r="D259" s="14" t="s">
        <v>232</v>
      </c>
      <c r="E259" s="13">
        <f t="shared" si="172"/>
        <v>39084.495073812643</v>
      </c>
      <c r="F259">
        <f t="shared" si="173"/>
        <v>39084.5</v>
      </c>
      <c r="G259">
        <f t="shared" si="190"/>
        <v>-2.12001999898348E-3</v>
      </c>
      <c r="K259">
        <f t="shared" si="204"/>
        <v>-2.12001999898348E-3</v>
      </c>
      <c r="O259">
        <f t="shared" ca="1" si="196"/>
        <v>-6.715144575971943E-3</v>
      </c>
      <c r="P259">
        <f t="shared" si="174"/>
        <v>-7.7818753629920578E-2</v>
      </c>
      <c r="Q259">
        <f t="shared" si="175"/>
        <v>6.3585737276933799E-2</v>
      </c>
      <c r="R259">
        <f t="shared" si="176"/>
        <v>-1.423301635298678E-2</v>
      </c>
      <c r="S259" s="2">
        <f t="shared" si="186"/>
        <v>41338.335200000001</v>
      </c>
      <c r="U259">
        <f t="shared" si="191"/>
        <v>1.4672468067209723E-4</v>
      </c>
      <c r="V259">
        <f t="shared" si="205"/>
        <v>1</v>
      </c>
      <c r="W259">
        <f t="shared" si="202"/>
        <v>1.4672468067209723E-4</v>
      </c>
      <c r="X259" s="14">
        <v>1E-4</v>
      </c>
      <c r="Y259">
        <f>VLOOKUP(C259,'errors (2)'!C$21:E$370,3,FALSE)</f>
        <v>39084.495073812643</v>
      </c>
      <c r="Z259">
        <f t="shared" si="177"/>
        <v>39084.5</v>
      </c>
      <c r="AA259" s="227">
        <f t="shared" si="178"/>
        <v>-3.8116471973448432E-3</v>
      </c>
      <c r="AD259" s="227"/>
      <c r="AE259" s="227">
        <f t="shared" si="197"/>
        <v>5.2847186297084819E-2</v>
      </c>
      <c r="AF259" s="227">
        <f t="shared" si="203"/>
        <v>1.6916271983613632E-3</v>
      </c>
      <c r="AG259" s="227">
        <f t="shared" si="192"/>
        <v>2.8616025782359149E-6</v>
      </c>
      <c r="AH259">
        <f t="shared" si="179"/>
        <v>-5.4967206296068299E-2</v>
      </c>
      <c r="AI259">
        <f t="shared" si="180"/>
        <v>1.2981936422537648</v>
      </c>
      <c r="AJ259">
        <f t="shared" si="181"/>
        <v>-0.86366407885342322</v>
      </c>
      <c r="AK259">
        <f t="shared" si="182"/>
        <v>0.19714372805309094</v>
      </c>
      <c r="AL259">
        <f t="shared" si="183"/>
        <v>0.58415731105169089</v>
      </c>
      <c r="AM259">
        <f t="shared" si="184"/>
        <v>0.3006779551078495</v>
      </c>
      <c r="AN259" s="227">
        <f t="shared" si="201"/>
        <v>6.6911570515039047</v>
      </c>
      <c r="AO259" s="227">
        <f t="shared" si="201"/>
        <v>6.691033038511975</v>
      </c>
      <c r="AP259" s="227">
        <f t="shared" si="201"/>
        <v>6.6906551531918348</v>
      </c>
      <c r="AQ259" s="227">
        <f t="shared" si="201"/>
        <v>6.689504062217523</v>
      </c>
      <c r="AR259" s="227">
        <f t="shared" si="201"/>
        <v>6.6860011814329408</v>
      </c>
      <c r="AS259" s="227">
        <f t="shared" si="201"/>
        <v>6.6753734193035799</v>
      </c>
      <c r="AT259" s="227">
        <f t="shared" si="201"/>
        <v>6.6434060763033465</v>
      </c>
      <c r="AU259" s="227">
        <f t="shared" si="185"/>
        <v>6.5493719464079323</v>
      </c>
      <c r="AV259" s="227"/>
      <c r="AW259" s="227"/>
      <c r="AX259" s="227"/>
      <c r="AY259" s="227"/>
      <c r="AZ259" s="227"/>
      <c r="BA259" s="227"/>
      <c r="BB259" s="227"/>
      <c r="BC259" s="227"/>
      <c r="BD259" s="227"/>
      <c r="BE259" s="227"/>
      <c r="BF259" s="227"/>
      <c r="BG259" s="227"/>
      <c r="BH259" s="227"/>
      <c r="BI259" s="227"/>
      <c r="BJ259" s="227"/>
      <c r="BK259" s="227"/>
      <c r="BL259" s="227"/>
    </row>
    <row r="260" spans="1:64" x14ac:dyDescent="0.2">
      <c r="A260" s="14" t="s">
        <v>1405</v>
      </c>
      <c r="B260" s="43" t="s">
        <v>30</v>
      </c>
      <c r="C260" s="14">
        <v>56356.835200000001</v>
      </c>
      <c r="D260" s="14">
        <v>1E-4</v>
      </c>
      <c r="E260" s="13">
        <f t="shared" si="172"/>
        <v>39084.495073812643</v>
      </c>
      <c r="F260">
        <f t="shared" si="173"/>
        <v>39084.5</v>
      </c>
      <c r="G260">
        <f t="shared" ref="G260:G282" si="206">+C260-(C$7+F260*C$8)</f>
        <v>-2.12001999898348E-3</v>
      </c>
      <c r="K260">
        <f t="shared" si="204"/>
        <v>-2.12001999898348E-3</v>
      </c>
      <c r="O260">
        <f t="shared" ca="1" si="196"/>
        <v>-6.715144575971943E-3</v>
      </c>
      <c r="P260">
        <f t="shared" si="174"/>
        <v>-7.7818753629920578E-2</v>
      </c>
      <c r="Q260">
        <f t="shared" si="175"/>
        <v>6.3585737276933799E-2</v>
      </c>
      <c r="R260">
        <f t="shared" si="176"/>
        <v>-1.423301635298678E-2</v>
      </c>
      <c r="S260" s="2">
        <f t="shared" si="186"/>
        <v>41338.335200000001</v>
      </c>
      <c r="U260">
        <f t="shared" ref="U260:U282" si="207">+(R260-G260)^2</f>
        <v>1.4672468067209723E-4</v>
      </c>
      <c r="V260">
        <f t="shared" si="205"/>
        <v>1</v>
      </c>
      <c r="W260">
        <f t="shared" si="202"/>
        <v>1.4672468067209723E-4</v>
      </c>
      <c r="X260" s="14">
        <v>5.0000000000000001E-4</v>
      </c>
      <c r="Y260">
        <f>VLOOKUP(C260,'errors (2)'!C$21:E$370,3,FALSE)</f>
        <v>39084.495073812643</v>
      </c>
      <c r="Z260">
        <f t="shared" si="177"/>
        <v>39084.5</v>
      </c>
      <c r="AA260" s="227">
        <f t="shared" si="178"/>
        <v>-3.8116471973448432E-3</v>
      </c>
      <c r="AD260" s="227"/>
      <c r="AE260" s="227">
        <f t="shared" si="197"/>
        <v>5.2847186297084819E-2</v>
      </c>
      <c r="AF260" s="227">
        <f t="shared" si="203"/>
        <v>1.6916271983613632E-3</v>
      </c>
      <c r="AG260" s="227">
        <f t="shared" ref="AG260:AG282" si="208">+(G260-AA260)^2*V260</f>
        <v>2.8616025782359149E-6</v>
      </c>
      <c r="AH260">
        <f t="shared" si="179"/>
        <v>-5.4967206296068299E-2</v>
      </c>
      <c r="AI260">
        <f t="shared" si="180"/>
        <v>1.2981936422537648</v>
      </c>
      <c r="AJ260">
        <f t="shared" si="181"/>
        <v>-0.86366407885342322</v>
      </c>
      <c r="AK260">
        <f t="shared" si="182"/>
        <v>0.19714372805309094</v>
      </c>
      <c r="AL260">
        <f t="shared" si="183"/>
        <v>0.58415731105169089</v>
      </c>
      <c r="AM260">
        <f t="shared" si="184"/>
        <v>0.3006779551078495</v>
      </c>
      <c r="AN260" s="227">
        <f t="shared" si="201"/>
        <v>6.6911570515039047</v>
      </c>
      <c r="AO260" s="227">
        <f t="shared" si="201"/>
        <v>6.691033038511975</v>
      </c>
      <c r="AP260" s="227">
        <f t="shared" si="201"/>
        <v>6.6906551531918348</v>
      </c>
      <c r="AQ260" s="227">
        <f t="shared" si="201"/>
        <v>6.689504062217523</v>
      </c>
      <c r="AR260" s="227">
        <f t="shared" si="201"/>
        <v>6.6860011814329408</v>
      </c>
      <c r="AS260" s="227">
        <f t="shared" si="201"/>
        <v>6.6753734193035799</v>
      </c>
      <c r="AT260" s="227">
        <f t="shared" si="201"/>
        <v>6.6434060763033465</v>
      </c>
      <c r="AU260" s="227">
        <f t="shared" si="185"/>
        <v>6.5493719464079323</v>
      </c>
      <c r="AV260" s="227"/>
      <c r="AW260" s="227"/>
      <c r="AX260" s="227"/>
      <c r="AY260" s="227"/>
      <c r="AZ260" s="227"/>
      <c r="BA260" s="227"/>
      <c r="BB260" s="227"/>
      <c r="BC260" s="227"/>
      <c r="BD260" s="227"/>
      <c r="BE260" s="227"/>
      <c r="BF260" s="227"/>
      <c r="BG260" s="227"/>
      <c r="BH260" s="227"/>
      <c r="BI260" s="227"/>
      <c r="BJ260" s="227"/>
      <c r="BK260" s="227"/>
      <c r="BL260" s="227"/>
    </row>
    <row r="261" spans="1:64" x14ac:dyDescent="0.2">
      <c r="A261" s="14" t="s">
        <v>1406</v>
      </c>
      <c r="B261" s="43" t="s">
        <v>32</v>
      </c>
      <c r="C261" s="14">
        <v>56687.568659999997</v>
      </c>
      <c r="D261" s="14">
        <v>8.0000000000000007E-5</v>
      </c>
      <c r="E261" s="13">
        <f t="shared" si="172"/>
        <v>39853.00432784712</v>
      </c>
      <c r="F261">
        <f t="shared" si="173"/>
        <v>39853</v>
      </c>
      <c r="G261">
        <f t="shared" si="206"/>
        <v>1.8625199954840355E-3</v>
      </c>
      <c r="K261">
        <f t="shared" si="204"/>
        <v>1.8625199954840355E-3</v>
      </c>
      <c r="O261">
        <f t="shared" ca="1" si="196"/>
        <v>-4.8861097380015206E-4</v>
      </c>
      <c r="P261">
        <f t="shared" si="174"/>
        <v>-7.9749965116243327E-2</v>
      </c>
      <c r="Q261">
        <f t="shared" si="175"/>
        <v>6.7716485839707297E-2</v>
      </c>
      <c r="R261">
        <f t="shared" si="176"/>
        <v>-1.203347927653603E-2</v>
      </c>
      <c r="S261" s="2">
        <f t="shared" si="186"/>
        <v>41669.068659999997</v>
      </c>
      <c r="U261">
        <f t="shared" si="207"/>
        <v>1.9309879576798219E-4</v>
      </c>
      <c r="V261">
        <f t="shared" si="205"/>
        <v>1</v>
      </c>
      <c r="W261">
        <f t="shared" si="202"/>
        <v>1.9309879576798219E-4</v>
      </c>
      <c r="X261" s="14">
        <v>5.0000000000000001E-4</v>
      </c>
      <c r="Y261">
        <f>VLOOKUP(C261,'errors (2)'!C$21:E$370,3,FALSE)</f>
        <v>39853.00432784712</v>
      </c>
      <c r="Z261">
        <f t="shared" si="177"/>
        <v>39853</v>
      </c>
      <c r="AA261" s="227">
        <f t="shared" si="178"/>
        <v>1.0357396181896808E-3</v>
      </c>
      <c r="AD261" s="227"/>
      <c r="AE261" s="227">
        <f t="shared" si="197"/>
        <v>5.4889445624050251E-2</v>
      </c>
      <c r="AF261" s="227">
        <f t="shared" si="203"/>
        <v>8.2678037729435466E-4</v>
      </c>
      <c r="AG261" s="227">
        <f t="shared" si="208"/>
        <v>6.835657922789954E-7</v>
      </c>
      <c r="AH261">
        <f t="shared" si="179"/>
        <v>-5.3026925628566215E-2</v>
      </c>
      <c r="AI261">
        <f t="shared" si="180"/>
        <v>1.2730365917312549</v>
      </c>
      <c r="AJ261">
        <f t="shared" si="181"/>
        <v>-0.79864371166353498</v>
      </c>
      <c r="AK261">
        <f t="shared" si="182"/>
        <v>0.23072953293199666</v>
      </c>
      <c r="AL261">
        <f t="shared" si="183"/>
        <v>0.70161322226391309</v>
      </c>
      <c r="AM261">
        <f t="shared" si="184"/>
        <v>0.36594285292787604</v>
      </c>
      <c r="AN261" s="227">
        <f t="shared" ref="AN261:AT270" si="209">$AU261+$AB$7*SIN(AO261)</f>
        <v>6.7764628327392886</v>
      </c>
      <c r="AO261" s="227">
        <f t="shared" si="209"/>
        <v>6.7763427585465097</v>
      </c>
      <c r="AP261" s="227">
        <f t="shared" si="209"/>
        <v>6.7759614585243932</v>
      </c>
      <c r="AQ261" s="227">
        <f t="shared" si="209"/>
        <v>6.7747511432332468</v>
      </c>
      <c r="AR261" s="227">
        <f t="shared" si="209"/>
        <v>6.7709145600573057</v>
      </c>
      <c r="AS261" s="227">
        <f t="shared" si="209"/>
        <v>6.7588039704775751</v>
      </c>
      <c r="AT261" s="227">
        <f t="shared" si="209"/>
        <v>6.721053733160832</v>
      </c>
      <c r="AU261" s="227">
        <f t="shared" si="185"/>
        <v>6.6072329562377838</v>
      </c>
      <c r="AV261" s="227"/>
      <c r="AW261" s="227"/>
      <c r="AX261" s="227"/>
      <c r="AY261" s="227"/>
      <c r="AZ261" s="227"/>
      <c r="BA261" s="227"/>
      <c r="BB261" s="227"/>
      <c r="BC261" s="227"/>
      <c r="BD261" s="227"/>
      <c r="BE261" s="227"/>
      <c r="BF261" s="227"/>
      <c r="BG261" s="227"/>
      <c r="BH261" s="227"/>
      <c r="BI261" s="227"/>
      <c r="BJ261" s="227"/>
      <c r="BK261" s="227"/>
      <c r="BL261" s="227"/>
    </row>
    <row r="262" spans="1:64" x14ac:dyDescent="0.2">
      <c r="A262" s="15" t="s">
        <v>1412</v>
      </c>
      <c r="B262" s="13"/>
      <c r="C262" s="14">
        <v>56694.884700000002</v>
      </c>
      <c r="D262" s="14" t="s">
        <v>232</v>
      </c>
      <c r="E262" s="13">
        <f t="shared" si="172"/>
        <v>39870.004254140913</v>
      </c>
      <c r="F262">
        <f t="shared" si="173"/>
        <v>39870</v>
      </c>
      <c r="G262">
        <f t="shared" si="206"/>
        <v>1.8307999998796731E-3</v>
      </c>
      <c r="K262">
        <f t="shared" si="204"/>
        <v>1.8307999998796731E-3</v>
      </c>
      <c r="O262">
        <f t="shared" ca="1" si="196"/>
        <v>-3.5087373081132966E-4</v>
      </c>
      <c r="P262">
        <f t="shared" si="174"/>
        <v>-7.9790702961759094E-2</v>
      </c>
      <c r="Q262">
        <f t="shared" si="175"/>
        <v>6.7808689449178408E-2</v>
      </c>
      <c r="R262">
        <f t="shared" si="176"/>
        <v>-1.1982013512580686E-2</v>
      </c>
      <c r="S262" s="2">
        <f t="shared" si="186"/>
        <v>41676.384700000002</v>
      </c>
      <c r="U262">
        <f t="shared" si="207"/>
        <v>1.9079381713000748E-4</v>
      </c>
      <c r="V262">
        <f t="shared" si="205"/>
        <v>1</v>
      </c>
      <c r="W262">
        <f t="shared" si="202"/>
        <v>1.9079381713000748E-4</v>
      </c>
      <c r="X262" s="19">
        <v>2.0000000000000001E-4</v>
      </c>
      <c r="Y262">
        <f>VLOOKUP(C262,'errors (2)'!C$21:E$370,3,FALSE)</f>
        <v>39870.004254140913</v>
      </c>
      <c r="Z262">
        <f t="shared" si="177"/>
        <v>39870</v>
      </c>
      <c r="AA262" s="227">
        <f t="shared" si="178"/>
        <v>1.1474600984187899E-3</v>
      </c>
      <c r="AD262" s="227"/>
      <c r="AE262" s="227">
        <f t="shared" si="197"/>
        <v>5.4810870124196436E-2</v>
      </c>
      <c r="AF262" s="227">
        <f t="shared" si="203"/>
        <v>6.8333990146088319E-4</v>
      </c>
      <c r="AG262" s="227">
        <f t="shared" si="208"/>
        <v>4.6695342092856956E-7</v>
      </c>
      <c r="AH262">
        <f t="shared" si="179"/>
        <v>-5.2980070124316762E-2</v>
      </c>
      <c r="AI262">
        <f t="shared" si="180"/>
        <v>1.2724483885964215</v>
      </c>
      <c r="AJ262">
        <f t="shared" si="181"/>
        <v>-0.79710924084996693</v>
      </c>
      <c r="AK262">
        <f t="shared" si="182"/>
        <v>0.23142379597277943</v>
      </c>
      <c r="AL262">
        <f t="shared" si="183"/>
        <v>0.70415871000765307</v>
      </c>
      <c r="AM262">
        <f t="shared" si="184"/>
        <v>0.36738670849857258</v>
      </c>
      <c r="AN262" s="227">
        <f t="shared" si="209"/>
        <v>6.7783306835097576</v>
      </c>
      <c r="AO262" s="227">
        <f t="shared" si="209"/>
        <v>6.7782108073930729</v>
      </c>
      <c r="AP262" s="227">
        <f t="shared" si="209"/>
        <v>6.7778297532815532</v>
      </c>
      <c r="AQ262" s="227">
        <f t="shared" si="209"/>
        <v>6.7766190037250844</v>
      </c>
      <c r="AR262" s="227">
        <f t="shared" si="209"/>
        <v>6.7727772183059711</v>
      </c>
      <c r="AS262" s="227">
        <f t="shared" si="209"/>
        <v>6.7606384562369275</v>
      </c>
      <c r="AT262" s="227">
        <f t="shared" si="209"/>
        <v>6.7227673132175187</v>
      </c>
      <c r="AU262" s="227">
        <f t="shared" si="185"/>
        <v>6.6085129005020748</v>
      </c>
      <c r="AV262" s="227"/>
      <c r="AW262" s="227"/>
      <c r="AX262" s="227"/>
      <c r="AY262" s="227"/>
      <c r="AZ262" s="227"/>
      <c r="BA262" s="227"/>
      <c r="BB262" s="227"/>
      <c r="BC262" s="227"/>
      <c r="BD262" s="227"/>
      <c r="BE262" s="227"/>
      <c r="BF262" s="227"/>
      <c r="BG262" s="227"/>
      <c r="BH262" s="227"/>
      <c r="BI262" s="227"/>
      <c r="BJ262" s="227"/>
      <c r="BK262" s="227"/>
      <c r="BL262" s="227"/>
    </row>
    <row r="263" spans="1:64" x14ac:dyDescent="0.2">
      <c r="A263" s="46" t="s">
        <v>1413</v>
      </c>
      <c r="B263" s="45" t="s">
        <v>32</v>
      </c>
      <c r="C263" s="46">
        <v>56723.5046</v>
      </c>
      <c r="D263" s="46">
        <v>3.5999999999999999E-3</v>
      </c>
      <c r="E263" s="13">
        <f t="shared" si="172"/>
        <v>39936.506923691006</v>
      </c>
      <c r="F263">
        <f t="shared" si="173"/>
        <v>39936.5</v>
      </c>
      <c r="G263">
        <f t="shared" si="206"/>
        <v>2.979659999255091E-3</v>
      </c>
      <c r="K263">
        <f t="shared" si="204"/>
        <v>2.979659999255091E-3</v>
      </c>
      <c r="O263">
        <f t="shared" ca="1" si="196"/>
        <v>1.8792195499794939E-4</v>
      </c>
      <c r="P263">
        <f t="shared" si="174"/>
        <v>-7.9949228200734287E-2</v>
      </c>
      <c r="Q263">
        <f t="shared" si="175"/>
        <v>6.8169712271223565E-2</v>
      </c>
      <c r="R263">
        <f t="shared" si="176"/>
        <v>-1.1779515929510723E-2</v>
      </c>
      <c r="S263" s="2">
        <f t="shared" si="186"/>
        <v>41705.0046</v>
      </c>
      <c r="U263">
        <f t="shared" si="207"/>
        <v>2.1783327409626021E-4</v>
      </c>
      <c r="V263">
        <f t="shared" si="205"/>
        <v>1</v>
      </c>
      <c r="W263">
        <f t="shared" si="202"/>
        <v>2.1783327409626021E-4</v>
      </c>
      <c r="X263" s="14">
        <v>5.0000000000000001E-4</v>
      </c>
      <c r="Y263">
        <f>VLOOKUP(C263,'errors (2)'!C$21:E$370,3,FALSE)</f>
        <v>39936.506923691006</v>
      </c>
      <c r="Z263">
        <f t="shared" si="177"/>
        <v>39936.5</v>
      </c>
      <c r="AA263" s="227">
        <f t="shared" si="178"/>
        <v>1.5862782607133155E-3</v>
      </c>
      <c r="AD263" s="227"/>
      <c r="AE263" s="227">
        <f t="shared" si="197"/>
        <v>5.5774880033151439E-2</v>
      </c>
      <c r="AF263" s="227">
        <f t="shared" si="203"/>
        <v>1.3933817385417754E-3</v>
      </c>
      <c r="AG263" s="227">
        <f t="shared" si="208"/>
        <v>1.9415126693017005E-6</v>
      </c>
      <c r="AH263">
        <f t="shared" si="179"/>
        <v>-5.2795220033896348E-2</v>
      </c>
      <c r="AI263">
        <f t="shared" si="180"/>
        <v>1.2701358512251144</v>
      </c>
      <c r="AJ263">
        <f t="shared" si="181"/>
        <v>-0.79107107135068222</v>
      </c>
      <c r="AK263">
        <f t="shared" si="182"/>
        <v>0.23411902885951036</v>
      </c>
      <c r="AL263">
        <f t="shared" si="183"/>
        <v>0.71409342805106624</v>
      </c>
      <c r="AM263">
        <f t="shared" si="184"/>
        <v>0.37303488087847558</v>
      </c>
      <c r="AN263" s="227">
        <f t="shared" si="209"/>
        <v>6.7856289765925712</v>
      </c>
      <c r="AO263" s="227">
        <f t="shared" si="209"/>
        <v>6.7855099161681238</v>
      </c>
      <c r="AP263" s="227">
        <f t="shared" si="209"/>
        <v>6.7851299481199465</v>
      </c>
      <c r="AQ263" s="227">
        <f t="shared" si="209"/>
        <v>6.7839178518643051</v>
      </c>
      <c r="AR263" s="227">
        <f t="shared" si="209"/>
        <v>6.7800566238820972</v>
      </c>
      <c r="AS263" s="227">
        <f t="shared" si="209"/>
        <v>6.7678096444200735</v>
      </c>
      <c r="AT263" s="227">
        <f t="shared" si="209"/>
        <v>6.7294686303952309</v>
      </c>
      <c r="AU263" s="227">
        <f t="shared" si="185"/>
        <v>6.6135197413006246</v>
      </c>
      <c r="AV263" s="227"/>
      <c r="AW263" s="227"/>
      <c r="AX263" s="227"/>
      <c r="AY263" s="227"/>
      <c r="AZ263" s="227"/>
      <c r="BA263" s="227"/>
      <c r="BB263" s="227"/>
      <c r="BC263" s="227"/>
      <c r="BD263" s="227"/>
      <c r="BE263" s="227"/>
      <c r="BF263" s="227"/>
      <c r="BG263" s="227"/>
      <c r="BH263" s="227"/>
      <c r="BI263" s="227"/>
      <c r="BJ263" s="227"/>
      <c r="BK263" s="227"/>
      <c r="BL263" s="227"/>
    </row>
    <row r="264" spans="1:64" x14ac:dyDescent="0.2">
      <c r="A264" s="36" t="s">
        <v>1407</v>
      </c>
      <c r="B264" s="43" t="s">
        <v>32</v>
      </c>
      <c r="C264" s="14">
        <v>56725.440499999997</v>
      </c>
      <c r="D264" s="14">
        <v>1E-4</v>
      </c>
      <c r="E264" s="13">
        <f t="shared" si="172"/>
        <v>39941.005280358288</v>
      </c>
      <c r="F264">
        <f t="shared" si="173"/>
        <v>39941</v>
      </c>
      <c r="G264">
        <f t="shared" si="206"/>
        <v>2.2724399968865328E-3</v>
      </c>
      <c r="K264">
        <f t="shared" si="204"/>
        <v>2.2724399968865328E-3</v>
      </c>
      <c r="O264">
        <f t="shared" ca="1" si="196"/>
        <v>2.24381813436203E-4</v>
      </c>
      <c r="P264">
        <f t="shared" si="174"/>
        <v>-7.9959907579562603E-2</v>
      </c>
      <c r="Q264">
        <f t="shared" si="175"/>
        <v>6.8194162180250401E-2</v>
      </c>
      <c r="R264">
        <f t="shared" si="176"/>
        <v>-1.1765745399312202E-2</v>
      </c>
      <c r="S264" s="2">
        <f t="shared" si="186"/>
        <v>41706.940499999997</v>
      </c>
      <c r="U264">
        <f t="shared" si="207"/>
        <v>1.9707064921804744E-4</v>
      </c>
      <c r="V264">
        <f t="shared" si="205"/>
        <v>1</v>
      </c>
      <c r="W264">
        <f t="shared" si="202"/>
        <v>1.9707064921804744E-4</v>
      </c>
      <c r="X264" s="14">
        <v>5.0000000000000001E-4</v>
      </c>
      <c r="Y264">
        <f>VLOOKUP(C264,'errors (2)'!C$21:E$370,3,FALSE)</f>
        <v>39941.005280358288</v>
      </c>
      <c r="Z264">
        <f t="shared" si="177"/>
        <v>39941</v>
      </c>
      <c r="AA264" s="227">
        <f t="shared" si="178"/>
        <v>1.6160754994885909E-3</v>
      </c>
      <c r="AD264" s="227"/>
      <c r="AE264" s="227">
        <f t="shared" si="197"/>
        <v>5.5055061924447042E-2</v>
      </c>
      <c r="AF264" s="227">
        <f t="shared" si="203"/>
        <v>6.5636449739794184E-4</v>
      </c>
      <c r="AG264" s="227">
        <f t="shared" si="208"/>
        <v>4.3081435344445279E-7</v>
      </c>
      <c r="AH264">
        <f t="shared" si="179"/>
        <v>-5.2782621927560509E-2</v>
      </c>
      <c r="AI264">
        <f t="shared" si="180"/>
        <v>1.2699787039565469</v>
      </c>
      <c r="AJ264">
        <f t="shared" si="181"/>
        <v>-0.79066044566234461</v>
      </c>
      <c r="AK264">
        <f t="shared" si="182"/>
        <v>0.23430022876894638</v>
      </c>
      <c r="AL264">
        <f t="shared" si="183"/>
        <v>0.71476439646285839</v>
      </c>
      <c r="AM264">
        <f t="shared" si="184"/>
        <v>0.37341709724423161</v>
      </c>
      <c r="AN264" s="227">
        <f t="shared" si="209"/>
        <v>6.7861223667887405</v>
      </c>
      <c r="AO264" s="227">
        <f t="shared" si="209"/>
        <v>6.7860033638788915</v>
      </c>
      <c r="AP264" s="227">
        <f t="shared" si="209"/>
        <v>6.7856234764003833</v>
      </c>
      <c r="AQ264" s="227">
        <f t="shared" si="209"/>
        <v>6.7844113091776697</v>
      </c>
      <c r="AR264" s="227">
        <f t="shared" si="209"/>
        <v>6.7805488177072792</v>
      </c>
      <c r="AS264" s="227">
        <f t="shared" si="209"/>
        <v>6.7682946298894553</v>
      </c>
      <c r="AT264" s="227">
        <f t="shared" si="209"/>
        <v>6.7299219984622924</v>
      </c>
      <c r="AU264" s="227">
        <f t="shared" si="185"/>
        <v>6.6138585500764657</v>
      </c>
      <c r="AV264" s="227"/>
      <c r="AW264" s="227"/>
      <c r="AX264" s="227"/>
      <c r="AY264" s="227"/>
      <c r="AZ264" s="227"/>
      <c r="BA264" s="227"/>
      <c r="BB264" s="227"/>
      <c r="BC264" s="227"/>
      <c r="BD264" s="227"/>
      <c r="BE264" s="227"/>
      <c r="BF264" s="227"/>
      <c r="BG264" s="227"/>
      <c r="BH264" s="227"/>
      <c r="BI264" s="227"/>
      <c r="BJ264" s="227"/>
      <c r="BK264" s="227"/>
      <c r="BL264" s="227"/>
    </row>
    <row r="265" spans="1:64" x14ac:dyDescent="0.2">
      <c r="A265" s="46" t="s">
        <v>1413</v>
      </c>
      <c r="B265" s="45" t="s">
        <v>32</v>
      </c>
      <c r="C265" s="46">
        <v>56728.453099999999</v>
      </c>
      <c r="D265" s="46">
        <v>4.0000000000000002E-4</v>
      </c>
      <c r="E265" s="13">
        <f t="shared" si="172"/>
        <v>39948.005512444586</v>
      </c>
      <c r="F265">
        <f t="shared" si="173"/>
        <v>39948</v>
      </c>
      <c r="G265">
        <f t="shared" si="206"/>
        <v>2.3723199992673472E-3</v>
      </c>
      <c r="K265">
        <f t="shared" si="204"/>
        <v>2.3723199992673472E-3</v>
      </c>
      <c r="O265">
        <f t="shared" ca="1" si="196"/>
        <v>2.8109714878454817E-4</v>
      </c>
      <c r="P265">
        <f t="shared" si="174"/>
        <v>-7.9976507870359689E-2</v>
      </c>
      <c r="Q265">
        <f t="shared" si="175"/>
        <v>6.8232200359101394E-2</v>
      </c>
      <c r="R265">
        <f t="shared" si="176"/>
        <v>-1.1744307511258295E-2</v>
      </c>
      <c r="S265" s="2">
        <f t="shared" si="186"/>
        <v>41709.953099999999</v>
      </c>
      <c r="U265">
        <f t="shared" si="207"/>
        <v>1.9927917227092939E-4</v>
      </c>
      <c r="V265">
        <f t="shared" si="205"/>
        <v>1</v>
      </c>
      <c r="W265">
        <f t="shared" si="202"/>
        <v>1.9927917227092939E-4</v>
      </c>
      <c r="X265" s="14">
        <v>5.0000000000000001E-4</v>
      </c>
      <c r="Y265">
        <f>VLOOKUP(C265,'errors (2)'!C$21:E$370,3,FALSE)</f>
        <v>39948.005512444586</v>
      </c>
      <c r="Z265">
        <f t="shared" si="177"/>
        <v>39948</v>
      </c>
      <c r="AA265" s="227">
        <f t="shared" si="178"/>
        <v>1.662452555649209E-3</v>
      </c>
      <c r="AD265" s="227"/>
      <c r="AE265" s="227">
        <f t="shared" si="197"/>
        <v>5.5135322433512594E-2</v>
      </c>
      <c r="AF265" s="227">
        <f t="shared" si="203"/>
        <v>7.0986744361813819E-4</v>
      </c>
      <c r="AG265" s="227">
        <f t="shared" si="208"/>
        <v>5.0391178750895059E-7</v>
      </c>
      <c r="AH265">
        <f t="shared" si="179"/>
        <v>-5.2763002434245247E-2</v>
      </c>
      <c r="AI265">
        <f t="shared" si="180"/>
        <v>1.2697340884473651</v>
      </c>
      <c r="AJ265">
        <f t="shared" si="181"/>
        <v>-0.79002118932335441</v>
      </c>
      <c r="AK265">
        <f t="shared" si="182"/>
        <v>0.23458179665248205</v>
      </c>
      <c r="AL265">
        <f t="shared" si="183"/>
        <v>0.7158077953296399</v>
      </c>
      <c r="AM265">
        <f t="shared" si="184"/>
        <v>0.37401165849930362</v>
      </c>
      <c r="AN265" s="227">
        <f t="shared" si="209"/>
        <v>6.7868897415196798</v>
      </c>
      <c r="AO265" s="227">
        <f t="shared" si="209"/>
        <v>6.786770828653224</v>
      </c>
      <c r="AP265" s="227">
        <f t="shared" si="209"/>
        <v>6.786391068273617</v>
      </c>
      <c r="AQ265" s="227">
        <f t="shared" si="209"/>
        <v>6.7851787957165186</v>
      </c>
      <c r="AR265" s="227">
        <f t="shared" si="209"/>
        <v>6.7813143519564871</v>
      </c>
      <c r="AS265" s="227">
        <f t="shared" si="209"/>
        <v>6.7690489800890896</v>
      </c>
      <c r="AT265" s="227">
        <f t="shared" si="209"/>
        <v>6.730627211191198</v>
      </c>
      <c r="AU265" s="227">
        <f t="shared" si="185"/>
        <v>6.6143855859499974</v>
      </c>
      <c r="AV265" s="227"/>
      <c r="AW265" s="227"/>
      <c r="AX265" s="227"/>
      <c r="AY265" s="227"/>
      <c r="AZ265" s="227"/>
      <c r="BA265" s="227"/>
      <c r="BB265" s="227"/>
      <c r="BC265" s="227"/>
      <c r="BD265" s="227"/>
      <c r="BE265" s="227"/>
      <c r="BF265" s="227"/>
      <c r="BG265" s="227"/>
      <c r="BH265" s="227"/>
      <c r="BI265" s="227"/>
      <c r="BJ265" s="227"/>
      <c r="BK265" s="227"/>
      <c r="BL265" s="227"/>
    </row>
    <row r="266" spans="1:64" x14ac:dyDescent="0.2">
      <c r="A266" s="46" t="s">
        <v>1413</v>
      </c>
      <c r="B266" s="45" t="s">
        <v>32</v>
      </c>
      <c r="C266" s="46">
        <v>56736.416700000002</v>
      </c>
      <c r="D266" s="46">
        <v>1.2999999999999999E-3</v>
      </c>
      <c r="E266" s="13">
        <f t="shared" si="172"/>
        <v>39966.510142412873</v>
      </c>
      <c r="F266">
        <f t="shared" si="173"/>
        <v>39966.5</v>
      </c>
      <c r="G266">
        <f t="shared" si="206"/>
        <v>4.3648599967127666E-3</v>
      </c>
      <c r="K266">
        <f t="shared" si="204"/>
        <v>4.3648599967127666E-3</v>
      </c>
      <c r="O266">
        <f t="shared" ca="1" si="196"/>
        <v>4.309876779194366E-4</v>
      </c>
      <c r="P266">
        <f t="shared" si="174"/>
        <v>-8.0020309276549614E-2</v>
      </c>
      <c r="Q266">
        <f t="shared" si="175"/>
        <v>6.8332759057022796E-2</v>
      </c>
      <c r="R266">
        <f t="shared" si="176"/>
        <v>-1.1687550219526818E-2</v>
      </c>
      <c r="S266" s="2">
        <f t="shared" si="186"/>
        <v>41717.916700000002</v>
      </c>
      <c r="U266">
        <f t="shared" si="207"/>
        <v>2.5767987375043298E-4</v>
      </c>
      <c r="V266">
        <f t="shared" si="205"/>
        <v>1</v>
      </c>
      <c r="W266">
        <f t="shared" si="202"/>
        <v>2.5767987375043298E-4</v>
      </c>
      <c r="X266" s="14">
        <v>5.0000000000000001E-4</v>
      </c>
      <c r="Y266">
        <f>VLOOKUP(C266,'errors (2)'!C$21:E$370,3,FALSE)</f>
        <v>39966.510142412873</v>
      </c>
      <c r="Z266">
        <f t="shared" si="177"/>
        <v>39966.5</v>
      </c>
      <c r="AA266" s="227">
        <f t="shared" si="178"/>
        <v>1.7851714355911694E-3</v>
      </c>
      <c r="AD266" s="227"/>
      <c r="AE266" s="227">
        <f t="shared" si="197"/>
        <v>5.7075879638956127E-2</v>
      </c>
      <c r="AF266" s="227">
        <f t="shared" si="203"/>
        <v>2.5796885611215972E-3</v>
      </c>
      <c r="AG266" s="227">
        <f t="shared" si="208"/>
        <v>6.6547930723816168E-6</v>
      </c>
      <c r="AH266">
        <f t="shared" si="179"/>
        <v>-5.2711019642243361E-2</v>
      </c>
      <c r="AI266">
        <f t="shared" si="180"/>
        <v>1.2690866469047923</v>
      </c>
      <c r="AJ266">
        <f t="shared" si="181"/>
        <v>-0.78832877782523758</v>
      </c>
      <c r="AK266">
        <f t="shared" si="182"/>
        <v>0.2353241896804768</v>
      </c>
      <c r="AL266">
        <f t="shared" si="183"/>
        <v>0.71856341518429534</v>
      </c>
      <c r="AM266">
        <f t="shared" si="184"/>
        <v>0.37558301372383956</v>
      </c>
      <c r="AN266" s="227">
        <f t="shared" si="209"/>
        <v>6.7889170926175817</v>
      </c>
      <c r="AO266" s="227">
        <f t="shared" si="209"/>
        <v>6.7887984210825429</v>
      </c>
      <c r="AP266" s="227">
        <f t="shared" si="209"/>
        <v>6.7884190069363353</v>
      </c>
      <c r="AQ266" s="227">
        <f t="shared" si="209"/>
        <v>6.787206485592316</v>
      </c>
      <c r="AR266" s="227">
        <f t="shared" si="209"/>
        <v>6.7833369591694144</v>
      </c>
      <c r="AS266" s="227">
        <f t="shared" si="209"/>
        <v>6.7710421992504131</v>
      </c>
      <c r="AT266" s="227">
        <f t="shared" si="209"/>
        <v>6.7324908321310843</v>
      </c>
      <c r="AU266" s="227">
        <f t="shared" si="185"/>
        <v>6.6157784664729018</v>
      </c>
      <c r="AV266" s="227"/>
      <c r="AW266" s="227"/>
      <c r="AX266" s="227"/>
      <c r="AY266" s="227"/>
      <c r="AZ266" s="227"/>
      <c r="BA266" s="227"/>
      <c r="BB266" s="227"/>
      <c r="BC266" s="227"/>
      <c r="BD266" s="227"/>
      <c r="BE266" s="227"/>
      <c r="BF266" s="227"/>
      <c r="BG266" s="227"/>
      <c r="BH266" s="227"/>
      <c r="BI266" s="227"/>
      <c r="BJ266" s="227"/>
      <c r="BK266" s="227"/>
      <c r="BL266" s="227"/>
    </row>
    <row r="267" spans="1:64" x14ac:dyDescent="0.2">
      <c r="A267" s="268" t="s">
        <v>1416</v>
      </c>
      <c r="B267" s="269"/>
      <c r="C267" s="268">
        <v>57030.137099999956</v>
      </c>
      <c r="D267" s="268"/>
      <c r="E267" s="13">
        <f t="shared" si="172"/>
        <v>40649.013949250795</v>
      </c>
      <c r="F267">
        <f t="shared" si="173"/>
        <v>40649</v>
      </c>
      <c r="G267">
        <f t="shared" si="206"/>
        <v>6.0031599568901584E-3</v>
      </c>
      <c r="K267">
        <f t="shared" si="204"/>
        <v>6.0031599568901584E-3</v>
      </c>
      <c r="O267">
        <f t="shared" ca="1" si="196"/>
        <v>5.9607328743829791E-3</v>
      </c>
      <c r="P267">
        <f t="shared" si="174"/>
        <v>-8.1563941568482456E-2</v>
      </c>
      <c r="Q267">
        <f t="shared" si="175"/>
        <v>7.2072198898813694E-2</v>
      </c>
      <c r="R267">
        <f t="shared" si="176"/>
        <v>-9.4917426696687623E-3</v>
      </c>
      <c r="S267" s="2">
        <f t="shared" si="186"/>
        <v>42011.637099999956</v>
      </c>
      <c r="U267">
        <f t="shared" si="207"/>
        <v>2.4009200740654255E-4</v>
      </c>
      <c r="V267">
        <f t="shared" si="205"/>
        <v>1</v>
      </c>
      <c r="W267">
        <f t="shared" si="202"/>
        <v>2.4009200740654255E-4</v>
      </c>
      <c r="X267" s="14">
        <v>-9.9999999999999896E-5</v>
      </c>
      <c r="Y267">
        <f>VLOOKUP(C267,'errors (2)'!C$21:E$370,3,FALSE)</f>
        <v>40649.013949250795</v>
      </c>
      <c r="Z267">
        <f t="shared" si="177"/>
        <v>40649</v>
      </c>
      <c r="AA267" s="227">
        <f t="shared" si="178"/>
        <v>6.4601849822238377E-3</v>
      </c>
      <c r="AD267" s="227"/>
      <c r="AE267" s="227">
        <f t="shared" si="197"/>
        <v>5.6668704668857303E-2</v>
      </c>
      <c r="AF267" s="227">
        <f t="shared" si="203"/>
        <v>-4.5702502533367939E-4</v>
      </c>
      <c r="AG267" s="227">
        <f t="shared" si="208"/>
        <v>2.0887187378125029E-7</v>
      </c>
      <c r="AH267">
        <f t="shared" si="179"/>
        <v>-5.0665544711967145E-2</v>
      </c>
      <c r="AI267">
        <f t="shared" si="180"/>
        <v>1.244337321627031</v>
      </c>
      <c r="AJ267">
        <f t="shared" si="181"/>
        <v>-0.72320095635306125</v>
      </c>
      <c r="AK267">
        <f t="shared" si="182"/>
        <v>0.26092982016505162</v>
      </c>
      <c r="AL267">
        <f t="shared" si="183"/>
        <v>0.81822542753259542</v>
      </c>
      <c r="AM267">
        <f t="shared" si="184"/>
        <v>0.43357671257548364</v>
      </c>
      <c r="AN267" s="227">
        <f t="shared" si="209"/>
        <v>6.8629706954232121</v>
      </c>
      <c r="AO267" s="227">
        <f t="shared" si="209"/>
        <v>6.8628639043687683</v>
      </c>
      <c r="AP267" s="227">
        <f t="shared" si="209"/>
        <v>6.862506873265847</v>
      </c>
      <c r="AQ267" s="227">
        <f t="shared" si="209"/>
        <v>6.8613138273673329</v>
      </c>
      <c r="AR267" s="227">
        <f t="shared" si="209"/>
        <v>6.8573338859598234</v>
      </c>
      <c r="AS267" s="227">
        <f t="shared" si="209"/>
        <v>6.8441301255713745</v>
      </c>
      <c r="AT267" s="227">
        <f t="shared" si="209"/>
        <v>6.8010774664366176</v>
      </c>
      <c r="AU267" s="227">
        <f t="shared" si="185"/>
        <v>6.6671644641422239</v>
      </c>
      <c r="AV267" s="227"/>
      <c r="AW267" s="227"/>
      <c r="AX267" s="227"/>
      <c r="AY267" s="227"/>
      <c r="AZ267" s="227"/>
      <c r="BA267" s="227"/>
      <c r="BB267" s="227"/>
      <c r="BC267" s="227"/>
      <c r="BD267" s="227"/>
      <c r="BE267" s="227"/>
      <c r="BF267" s="227"/>
      <c r="BG267" s="227"/>
      <c r="BH267" s="227"/>
      <c r="BI267" s="227"/>
      <c r="BJ267" s="227"/>
      <c r="BK267" s="227"/>
      <c r="BL267" s="227"/>
    </row>
    <row r="268" spans="1:64" x14ac:dyDescent="0.2">
      <c r="A268" s="14" t="s">
        <v>1414</v>
      </c>
      <c r="B268" s="43"/>
      <c r="C268" s="14">
        <v>57102.439299999998</v>
      </c>
      <c r="D268" s="14">
        <v>1E-3</v>
      </c>
      <c r="E268" s="13">
        <f t="shared" si="172"/>
        <v>40817.019054591765</v>
      </c>
      <c r="F268">
        <f t="shared" si="173"/>
        <v>40817</v>
      </c>
      <c r="G268">
        <f t="shared" si="206"/>
        <v>8.2002799972542562E-3</v>
      </c>
      <c r="K268">
        <f t="shared" si="204"/>
        <v>8.2002799972542562E-3</v>
      </c>
      <c r="O268">
        <f t="shared" ca="1" si="196"/>
        <v>7.321900922743263E-3</v>
      </c>
      <c r="P268">
        <f t="shared" si="174"/>
        <v>-8.1922150079408548E-2</v>
      </c>
      <c r="Q268">
        <f t="shared" si="175"/>
        <v>7.3001528162451271E-2</v>
      </c>
      <c r="R268">
        <f t="shared" si="176"/>
        <v>-8.9206219169572776E-3</v>
      </c>
      <c r="S268" s="2">
        <f t="shared" si="186"/>
        <v>42083.939299999998</v>
      </c>
      <c r="U268">
        <f t="shared" si="207"/>
        <v>2.9312528235605215E-4</v>
      </c>
      <c r="V268">
        <f t="shared" si="205"/>
        <v>1</v>
      </c>
      <c r="W268">
        <f t="shared" si="202"/>
        <v>2.9312528235605215E-4</v>
      </c>
      <c r="X268" s="14">
        <v>5.0000000000000001E-4</v>
      </c>
      <c r="Y268">
        <f>VLOOKUP(C268,'errors (2)'!C$21:E$370,3,FALSE)</f>
        <v>40817.019054591765</v>
      </c>
      <c r="Z268">
        <f t="shared" si="177"/>
        <v>40817</v>
      </c>
      <c r="AA268" s="227">
        <f t="shared" si="178"/>
        <v>7.6530729959797261E-3</v>
      </c>
      <c r="AD268" s="227"/>
      <c r="AE268" s="227">
        <f t="shared" si="197"/>
        <v>5.8326165964054405E-2</v>
      </c>
      <c r="AF268" s="227">
        <f t="shared" si="203"/>
        <v>5.4720700127453004E-4</v>
      </c>
      <c r="AG268" s="227">
        <f t="shared" si="208"/>
        <v>2.9943550224386351E-7</v>
      </c>
      <c r="AH268">
        <f t="shared" si="179"/>
        <v>-5.0125885966800149E-2</v>
      </c>
      <c r="AI268">
        <f t="shared" si="180"/>
        <v>1.2380253900238867</v>
      </c>
      <c r="AJ268">
        <f t="shared" si="181"/>
        <v>-0.7064724404747188</v>
      </c>
      <c r="AK268">
        <f t="shared" si="182"/>
        <v>0.26670022777495711</v>
      </c>
      <c r="AL268">
        <f t="shared" si="183"/>
        <v>0.84214988201182006</v>
      </c>
      <c r="AM268">
        <f t="shared" si="184"/>
        <v>0.44786247930769596</v>
      </c>
      <c r="AN268" s="227">
        <f t="shared" si="209"/>
        <v>6.8809724759394788</v>
      </c>
      <c r="AO268" s="227">
        <f t="shared" si="209"/>
        <v>6.8808693365749001</v>
      </c>
      <c r="AP268" s="227">
        <f t="shared" si="209"/>
        <v>6.8805203443287208</v>
      </c>
      <c r="AQ268" s="227">
        <f t="shared" si="209"/>
        <v>6.8793400744045012</v>
      </c>
      <c r="AR268" s="227">
        <f t="shared" si="209"/>
        <v>6.8753554504795984</v>
      </c>
      <c r="AS268" s="227">
        <f t="shared" si="209"/>
        <v>6.8619810794056653</v>
      </c>
      <c r="AT268" s="227">
        <f t="shared" si="209"/>
        <v>6.8179078403173374</v>
      </c>
      <c r="AU268" s="227">
        <f t="shared" si="185"/>
        <v>6.6798133251069798</v>
      </c>
      <c r="AV268" s="227"/>
      <c r="AW268" s="227"/>
      <c r="AX268" s="227"/>
      <c r="AY268" s="227"/>
      <c r="AZ268" s="227"/>
      <c r="BA268" s="227"/>
      <c r="BB268" s="227"/>
      <c r="BC268" s="227"/>
      <c r="BD268" s="227"/>
      <c r="BE268" s="227"/>
      <c r="BF268" s="227"/>
      <c r="BG268" s="227"/>
      <c r="BH268" s="227"/>
      <c r="BI268" s="227"/>
      <c r="BJ268" s="227"/>
      <c r="BK268" s="227"/>
      <c r="BL268" s="227"/>
    </row>
    <row r="269" spans="1:64" x14ac:dyDescent="0.2">
      <c r="A269" s="268" t="s">
        <v>1416</v>
      </c>
      <c r="B269" s="269"/>
      <c r="C269" s="268">
        <v>57108.034199999965</v>
      </c>
      <c r="D269" s="268"/>
      <c r="E269" s="13">
        <f t="shared" si="172"/>
        <v>40830.019651584196</v>
      </c>
      <c r="F269">
        <f t="shared" si="173"/>
        <v>40830</v>
      </c>
      <c r="G269">
        <f t="shared" si="206"/>
        <v>8.457199961412698E-3</v>
      </c>
      <c r="K269">
        <f t="shared" si="204"/>
        <v>8.457199961412698E-3</v>
      </c>
      <c r="O269">
        <f t="shared" ca="1" si="196"/>
        <v>7.4272294026759278E-3</v>
      </c>
      <c r="P269">
        <f t="shared" si="174"/>
        <v>-8.1949507437946822E-2</v>
      </c>
      <c r="Q269">
        <f t="shared" si="175"/>
        <v>7.3073586315949082E-2</v>
      </c>
      <c r="R269">
        <f t="shared" si="176"/>
        <v>-8.8759211219977402E-3</v>
      </c>
      <c r="S269" s="2">
        <f t="shared" si="186"/>
        <v>42089.534199999965</v>
      </c>
      <c r="U269">
        <f t="shared" si="207"/>
        <v>3.0043708649216746E-4</v>
      </c>
      <c r="V269">
        <f t="shared" si="205"/>
        <v>1</v>
      </c>
      <c r="W269">
        <f t="shared" si="202"/>
        <v>3.0043708649216746E-4</v>
      </c>
      <c r="X269" s="19">
        <v>-4.0000000000000002E-4</v>
      </c>
      <c r="Y269">
        <f>VLOOKUP(C269,'errors (2)'!C$21:E$370,3,FALSE)</f>
        <v>40830.019651584196</v>
      </c>
      <c r="Z269">
        <f t="shared" si="177"/>
        <v>40830</v>
      </c>
      <c r="AA269" s="227">
        <f t="shared" si="178"/>
        <v>7.7460407393053626E-3</v>
      </c>
      <c r="AD269" s="227"/>
      <c r="AE269" s="227">
        <f t="shared" si="197"/>
        <v>5.8540763807284027E-2</v>
      </c>
      <c r="AF269" s="227">
        <f t="shared" si="203"/>
        <v>7.111592221073354E-4</v>
      </c>
      <c r="AG269" s="227">
        <f t="shared" si="208"/>
        <v>5.0574743918831037E-7</v>
      </c>
      <c r="AH269">
        <f t="shared" si="179"/>
        <v>-5.0083563845871329E-2</v>
      </c>
      <c r="AI269">
        <f t="shared" si="180"/>
        <v>1.2375339530837448</v>
      </c>
      <c r="AJ269">
        <f t="shared" si="181"/>
        <v>-0.70516819083589377</v>
      </c>
      <c r="AK269">
        <f t="shared" si="182"/>
        <v>0.2671380147482697</v>
      </c>
      <c r="AL269">
        <f t="shared" si="183"/>
        <v>0.84399102699609785</v>
      </c>
      <c r="AM269">
        <f t="shared" si="184"/>
        <v>0.44896815713922417</v>
      </c>
      <c r="AN269" s="227">
        <f t="shared" si="209"/>
        <v>6.8823616490768034</v>
      </c>
      <c r="AO269" s="227">
        <f t="shared" si="209"/>
        <v>6.8822588015793782</v>
      </c>
      <c r="AP269" s="227">
        <f t="shared" si="209"/>
        <v>6.8819104671539986</v>
      </c>
      <c r="AQ269" s="227">
        <f t="shared" si="209"/>
        <v>6.8807313067481459</v>
      </c>
      <c r="AR269" s="227">
        <f t="shared" si="209"/>
        <v>6.8767466795145467</v>
      </c>
      <c r="AS269" s="227">
        <f t="shared" si="209"/>
        <v>6.8633599906810288</v>
      </c>
      <c r="AT269" s="227">
        <f t="shared" si="209"/>
        <v>6.8192092782574063</v>
      </c>
      <c r="AU269" s="227">
        <f t="shared" si="185"/>
        <v>6.6807921060149669</v>
      </c>
    </row>
    <row r="270" spans="1:64" x14ac:dyDescent="0.2">
      <c r="A270" s="256" t="s">
        <v>0</v>
      </c>
      <c r="B270" s="257" t="s">
        <v>30</v>
      </c>
      <c r="C270" s="256">
        <v>57434.033799999997</v>
      </c>
      <c r="D270" s="256" t="s">
        <v>48</v>
      </c>
      <c r="E270" s="13">
        <f t="shared" si="172"/>
        <v>41587.529065393028</v>
      </c>
      <c r="F270">
        <f t="shared" si="173"/>
        <v>41587.5</v>
      </c>
      <c r="G270">
        <f t="shared" si="206"/>
        <v>1.2508499996329192E-2</v>
      </c>
      <c r="K270">
        <f t="shared" si="204"/>
        <v>1.2508499996329192E-2</v>
      </c>
      <c r="O270">
        <f t="shared" ca="1" si="196"/>
        <v>1.3564638906443161E-2</v>
      </c>
      <c r="P270">
        <f t="shared" si="174"/>
        <v>-8.3453310568692568E-2</v>
      </c>
      <c r="Q270">
        <f t="shared" si="175"/>
        <v>7.7308517250517975E-2</v>
      </c>
      <c r="R270">
        <f t="shared" si="176"/>
        <v>-6.1447933181745934E-3</v>
      </c>
      <c r="S270" s="2">
        <f t="shared" si="186"/>
        <v>42415.533799999997</v>
      </c>
      <c r="U270">
        <f t="shared" si="207"/>
        <v>3.479453514769116E-4</v>
      </c>
      <c r="V270">
        <f t="shared" si="205"/>
        <v>1</v>
      </c>
      <c r="W270">
        <f t="shared" si="202"/>
        <v>3.479453514769116E-4</v>
      </c>
      <c r="X270" s="19">
        <v>5.0000000000000001E-3</v>
      </c>
      <c r="Y270" t="e">
        <f>VLOOKUP(C270,'errors (2)'!C$21:E$370,3,FALSE)</f>
        <v>#N/A</v>
      </c>
      <c r="Z270">
        <f t="shared" si="177"/>
        <v>41587.5</v>
      </c>
      <c r="AA270" s="227">
        <f t="shared" si="178"/>
        <v>1.3318398973861882E-2</v>
      </c>
      <c r="AD270" s="227"/>
      <c r="AE270" s="227">
        <f t="shared" si="197"/>
        <v>5.999512527171915E-2</v>
      </c>
      <c r="AF270" s="227">
        <f t="shared" si="203"/>
        <v>-8.0989897753269008E-4</v>
      </c>
      <c r="AG270" s="227">
        <f t="shared" si="208"/>
        <v>6.5593635380849685E-7</v>
      </c>
      <c r="AH270">
        <f t="shared" si="179"/>
        <v>-4.7486625275389958E-2</v>
      </c>
      <c r="AI270">
        <f t="shared" si="180"/>
        <v>1.2083027851690642</v>
      </c>
      <c r="AJ270">
        <f t="shared" si="181"/>
        <v>-0.6271731618486609</v>
      </c>
      <c r="AK270">
        <f t="shared" si="182"/>
        <v>0.29050825716672513</v>
      </c>
      <c r="AL270">
        <f t="shared" si="183"/>
        <v>0.94873283296827848</v>
      </c>
      <c r="AM270">
        <f t="shared" si="184"/>
        <v>0.51347122299671344</v>
      </c>
      <c r="AN270" s="227">
        <f t="shared" si="209"/>
        <v>6.962341866012224</v>
      </c>
      <c r="AO270" s="227">
        <f t="shared" si="209"/>
        <v>6.9622576268096212</v>
      </c>
      <c r="AP270" s="227">
        <f t="shared" si="209"/>
        <v>6.9619548277115078</v>
      </c>
      <c r="AQ270" s="227">
        <f t="shared" si="209"/>
        <v>6.9608670217099746</v>
      </c>
      <c r="AR270" s="227">
        <f t="shared" si="209"/>
        <v>6.9569669005113308</v>
      </c>
      <c r="AS270" s="227">
        <f t="shared" si="209"/>
        <v>6.943082082190811</v>
      </c>
      <c r="AT270" s="227">
        <f t="shared" si="209"/>
        <v>6.8948039601876996</v>
      </c>
      <c r="AU270" s="227">
        <f t="shared" si="185"/>
        <v>6.7378249166149828</v>
      </c>
      <c r="AV270" s="227"/>
      <c r="AW270" s="227"/>
      <c r="AX270" s="227"/>
      <c r="AY270" s="227"/>
      <c r="AZ270" s="227"/>
      <c r="BA270" s="227"/>
      <c r="BB270" s="227"/>
      <c r="BC270" s="227"/>
      <c r="BD270" s="227"/>
      <c r="BE270" s="227"/>
      <c r="BF270" s="227"/>
      <c r="BG270" s="227"/>
      <c r="BH270" s="227"/>
      <c r="BI270" s="227"/>
      <c r="BJ270" s="227"/>
      <c r="BK270" s="227"/>
      <c r="BL270" s="227"/>
    </row>
    <row r="271" spans="1:64" x14ac:dyDescent="0.2">
      <c r="A271" s="256" t="s">
        <v>0</v>
      </c>
      <c r="B271" s="257" t="s">
        <v>32</v>
      </c>
      <c r="C271" s="256">
        <v>57435.108500000002</v>
      </c>
      <c r="D271" s="256" t="s">
        <v>1204</v>
      </c>
      <c r="E271" s="13">
        <f t="shared" si="172"/>
        <v>41590.026293509327</v>
      </c>
      <c r="F271">
        <f t="shared" si="173"/>
        <v>41590</v>
      </c>
      <c r="G271">
        <f t="shared" si="206"/>
        <v>1.1315600000671111E-2</v>
      </c>
      <c r="K271">
        <f t="shared" si="204"/>
        <v>1.1315600000671111E-2</v>
      </c>
      <c r="O271">
        <f t="shared" ca="1" si="196"/>
        <v>1.3584894383353308E-2</v>
      </c>
      <c r="P271">
        <f t="shared" si="174"/>
        <v>-8.3457977868077377E-2</v>
      </c>
      <c r="Q271">
        <f t="shared" si="175"/>
        <v>7.7322611626603033E-2</v>
      </c>
      <c r="R271">
        <f t="shared" si="176"/>
        <v>-6.1353662414743437E-3</v>
      </c>
      <c r="S271" s="2">
        <f t="shared" si="186"/>
        <v>42416.608500000002</v>
      </c>
      <c r="U271">
        <f t="shared" si="207"/>
        <v>3.0453622278450027E-4</v>
      </c>
      <c r="V271">
        <f t="shared" si="205"/>
        <v>1</v>
      </c>
      <c r="W271">
        <f t="shared" si="202"/>
        <v>3.0453622278450027E-4</v>
      </c>
      <c r="X271" s="19">
        <v>6.1999999999999998E-3</v>
      </c>
      <c r="Y271" t="e">
        <f>VLOOKUP(C271,'errors (2)'!C$21:E$370,3,FALSE)</f>
        <v>#N/A</v>
      </c>
      <c r="Z271">
        <f t="shared" si="177"/>
        <v>41590</v>
      </c>
      <c r="AA271" s="227">
        <f t="shared" si="178"/>
        <v>1.3337271574426587E-2</v>
      </c>
      <c r="AD271" s="227"/>
      <c r="AE271" s="227">
        <f t="shared" si="197"/>
        <v>5.8793251771866034E-2</v>
      </c>
      <c r="AF271" s="227">
        <f t="shared" si="203"/>
        <v>-2.0216715737554763E-3</v>
      </c>
      <c r="AG271" s="227">
        <f t="shared" si="208"/>
        <v>4.0871559521309444E-6</v>
      </c>
      <c r="AH271">
        <f t="shared" si="179"/>
        <v>-4.7477651771194923E-2</v>
      </c>
      <c r="AI271">
        <f t="shared" si="180"/>
        <v>1.2082047623517709</v>
      </c>
      <c r="AJ271">
        <f t="shared" si="181"/>
        <v>-0.62691034958305947</v>
      </c>
      <c r="AK271">
        <f t="shared" si="182"/>
        <v>0.29057851731550982</v>
      </c>
      <c r="AL271">
        <f t="shared" si="183"/>
        <v>0.94907021051899265</v>
      </c>
      <c r="AM271">
        <f t="shared" si="184"/>
        <v>0.51368440548983529</v>
      </c>
      <c r="AN271" s="227">
        <f t="shared" ref="AN271:AT280" si="210">$AU271+$AB$7*SIN(AO271)</f>
        <v>6.9626026433044705</v>
      </c>
      <c r="AO271" s="227">
        <f t="shared" si="210"/>
        <v>6.9625184689143635</v>
      </c>
      <c r="AP271" s="227">
        <f t="shared" si="210"/>
        <v>6.9622158390609457</v>
      </c>
      <c r="AQ271" s="227">
        <f t="shared" si="210"/>
        <v>6.961128412176774</v>
      </c>
      <c r="AR271" s="227">
        <f t="shared" si="210"/>
        <v>6.9572288321446685</v>
      </c>
      <c r="AS271" s="227">
        <f t="shared" si="210"/>
        <v>6.9433430821766136</v>
      </c>
      <c r="AT271" s="227">
        <f t="shared" si="210"/>
        <v>6.8950526352059365</v>
      </c>
      <c r="AU271" s="227">
        <f t="shared" si="185"/>
        <v>6.7380131437126725</v>
      </c>
      <c r="AV271" s="227"/>
      <c r="AW271" s="227"/>
      <c r="AX271" s="227"/>
      <c r="AY271" s="227"/>
      <c r="AZ271" s="227"/>
      <c r="BA271" s="227"/>
      <c r="BB271" s="227"/>
      <c r="BC271" s="227"/>
      <c r="BD271" s="227"/>
      <c r="BE271" s="227"/>
      <c r="BF271" s="227"/>
      <c r="BG271" s="227"/>
      <c r="BH271" s="227"/>
      <c r="BI271" s="227"/>
      <c r="BJ271" s="227"/>
      <c r="BK271" s="227"/>
      <c r="BL271" s="227"/>
    </row>
    <row r="272" spans="1:64" x14ac:dyDescent="0.2">
      <c r="A272" s="256" t="s">
        <v>0</v>
      </c>
      <c r="B272" s="257" t="s">
        <v>30</v>
      </c>
      <c r="C272" s="256">
        <v>57465.020499999999</v>
      </c>
      <c r="D272" s="256" t="s">
        <v>48</v>
      </c>
      <c r="E272" s="13">
        <f t="shared" si="172"/>
        <v>41659.531352981321</v>
      </c>
      <c r="F272">
        <f t="shared" si="173"/>
        <v>41659.5</v>
      </c>
      <c r="G272">
        <f t="shared" si="206"/>
        <v>1.3492979996954091E-2</v>
      </c>
      <c r="K272">
        <f t="shared" si="204"/>
        <v>1.3492979996954091E-2</v>
      </c>
      <c r="O272">
        <f t="shared" ca="1" si="196"/>
        <v>1.4147996641454719E-2</v>
      </c>
      <c r="P272">
        <f t="shared" si="174"/>
        <v>-8.3586944900693586E-2</v>
      </c>
      <c r="Q272">
        <f t="shared" si="175"/>
        <v>7.7714745283080908E-2</v>
      </c>
      <c r="R272">
        <f t="shared" si="176"/>
        <v>-5.8721996176126778E-3</v>
      </c>
      <c r="S272" s="2">
        <f t="shared" si="186"/>
        <v>42446.520499999999</v>
      </c>
      <c r="U272">
        <f t="shared" si="207"/>
        <v>3.7501018150443236E-4</v>
      </c>
      <c r="V272">
        <f t="shared" si="205"/>
        <v>1</v>
      </c>
      <c r="W272">
        <f t="shared" si="202"/>
        <v>3.7501018150443236E-4</v>
      </c>
      <c r="X272" s="19">
        <v>7.4000000000000003E-3</v>
      </c>
      <c r="Y272" t="e">
        <f>VLOOKUP(C272,'errors (2)'!C$21:E$370,3,FALSE)</f>
        <v>#N/A</v>
      </c>
      <c r="Z272">
        <f t="shared" si="177"/>
        <v>41659.5</v>
      </c>
      <c r="AA272" s="227">
        <f t="shared" si="178"/>
        <v>1.3863134186879678E-2</v>
      </c>
      <c r="AD272" s="227"/>
      <c r="AE272" s="227">
        <f t="shared" si="197"/>
        <v>6.0720172700233763E-2</v>
      </c>
      <c r="AF272" s="227">
        <f t="shared" si="203"/>
        <v>-3.7015418992558669E-4</v>
      </c>
      <c r="AG272" s="227">
        <f t="shared" si="208"/>
        <v>1.370141243194673E-7</v>
      </c>
      <c r="AH272">
        <f t="shared" si="179"/>
        <v>-4.7227192703279672E-2</v>
      </c>
      <c r="AI272">
        <f t="shared" si="180"/>
        <v>1.2054766917403581</v>
      </c>
      <c r="AJ272">
        <f t="shared" si="181"/>
        <v>-0.61959291256017979</v>
      </c>
      <c r="AK272">
        <f t="shared" si="182"/>
        <v>0.29251397734582751</v>
      </c>
      <c r="AL272">
        <f t="shared" si="183"/>
        <v>0.9584273904904822</v>
      </c>
      <c r="AM272">
        <f t="shared" si="184"/>
        <v>0.51961183156404245</v>
      </c>
      <c r="AN272" s="227">
        <f t="shared" si="210"/>
        <v>6.9698437745285</v>
      </c>
      <c r="AO272" s="227">
        <f t="shared" si="210"/>
        <v>6.9697614060003019</v>
      </c>
      <c r="AP272" s="227">
        <f t="shared" si="210"/>
        <v>6.9694635185042575</v>
      </c>
      <c r="AQ272" s="227">
        <f t="shared" si="210"/>
        <v>6.9683868082090941</v>
      </c>
      <c r="AR272" s="227">
        <f t="shared" si="210"/>
        <v>6.96450292118202</v>
      </c>
      <c r="AS272" s="227">
        <f t="shared" si="210"/>
        <v>6.9505931318646192</v>
      </c>
      <c r="AT272" s="227">
        <f t="shared" si="210"/>
        <v>6.901963565750366</v>
      </c>
      <c r="AU272" s="227">
        <f t="shared" si="185"/>
        <v>6.7432458570284499</v>
      </c>
      <c r="AV272" s="227"/>
      <c r="AW272" s="227"/>
      <c r="AX272" s="227"/>
      <c r="AY272" s="227"/>
      <c r="AZ272" s="227"/>
      <c r="BA272" s="227"/>
      <c r="BB272" s="227"/>
      <c r="BC272" s="227"/>
      <c r="BD272" s="227"/>
      <c r="BE272" s="227"/>
      <c r="BF272" s="227"/>
      <c r="BG272" s="227"/>
      <c r="BH272" s="227"/>
      <c r="BI272" s="227"/>
      <c r="BJ272" s="227"/>
      <c r="BK272" s="227"/>
      <c r="BL272" s="227"/>
    </row>
    <row r="273" spans="1:64" x14ac:dyDescent="0.2">
      <c r="A273" s="256" t="s">
        <v>0</v>
      </c>
      <c r="B273" s="257" t="s">
        <v>30</v>
      </c>
      <c r="C273" s="256">
        <v>57465.020499999999</v>
      </c>
      <c r="D273" s="256" t="s">
        <v>1204</v>
      </c>
      <c r="E273" s="13">
        <f t="shared" si="172"/>
        <v>41659.531352981321</v>
      </c>
      <c r="F273">
        <f t="shared" si="173"/>
        <v>41659.5</v>
      </c>
      <c r="G273">
        <f t="shared" si="206"/>
        <v>1.3492979996954091E-2</v>
      </c>
      <c r="K273">
        <f t="shared" si="204"/>
        <v>1.3492979996954091E-2</v>
      </c>
      <c r="O273">
        <f t="shared" ca="1" si="196"/>
        <v>1.4147996641454719E-2</v>
      </c>
      <c r="P273">
        <f t="shared" si="174"/>
        <v>-8.3586944900693586E-2</v>
      </c>
      <c r="Q273">
        <f t="shared" si="175"/>
        <v>7.7714745283080908E-2</v>
      </c>
      <c r="R273">
        <f t="shared" si="176"/>
        <v>-5.8721996176126778E-3</v>
      </c>
      <c r="S273" s="2">
        <f t="shared" si="186"/>
        <v>42446.520499999999</v>
      </c>
      <c r="U273">
        <f t="shared" si="207"/>
        <v>3.7501018150443236E-4</v>
      </c>
      <c r="V273">
        <f t="shared" si="205"/>
        <v>1</v>
      </c>
      <c r="W273">
        <f t="shared" si="202"/>
        <v>3.7501018150443236E-4</v>
      </c>
      <c r="X273" s="19">
        <v>8.6E-3</v>
      </c>
      <c r="Y273" t="e">
        <f>VLOOKUP(C273,'errors (2)'!C$21:E$370,3,FALSE)</f>
        <v>#N/A</v>
      </c>
      <c r="Z273">
        <f t="shared" si="177"/>
        <v>41659.5</v>
      </c>
      <c r="AA273" s="227">
        <f t="shared" si="178"/>
        <v>1.3863134186879678E-2</v>
      </c>
      <c r="AD273" s="227"/>
      <c r="AE273" s="227">
        <f t="shared" ref="AE273:AE282" si="211">+G273-AH273</f>
        <v>6.0720172700233763E-2</v>
      </c>
      <c r="AF273" s="227">
        <f t="shared" si="203"/>
        <v>-3.7015418992558669E-4</v>
      </c>
      <c r="AG273" s="227">
        <f t="shared" si="208"/>
        <v>1.370141243194673E-7</v>
      </c>
      <c r="AH273">
        <f t="shared" si="179"/>
        <v>-4.7227192703279672E-2</v>
      </c>
      <c r="AI273">
        <f t="shared" si="180"/>
        <v>1.2054766917403581</v>
      </c>
      <c r="AJ273">
        <f t="shared" si="181"/>
        <v>-0.61959291256017979</v>
      </c>
      <c r="AK273">
        <f t="shared" si="182"/>
        <v>0.29251397734582751</v>
      </c>
      <c r="AL273">
        <f t="shared" si="183"/>
        <v>0.9584273904904822</v>
      </c>
      <c r="AM273">
        <f t="shared" si="184"/>
        <v>0.51961183156404245</v>
      </c>
      <c r="AN273" s="227">
        <f t="shared" si="210"/>
        <v>6.9698437745285</v>
      </c>
      <c r="AO273" s="227">
        <f t="shared" si="210"/>
        <v>6.9697614060003019</v>
      </c>
      <c r="AP273" s="227">
        <f t="shared" si="210"/>
        <v>6.9694635185042575</v>
      </c>
      <c r="AQ273" s="227">
        <f t="shared" si="210"/>
        <v>6.9683868082090941</v>
      </c>
      <c r="AR273" s="227">
        <f t="shared" si="210"/>
        <v>6.96450292118202</v>
      </c>
      <c r="AS273" s="227">
        <f t="shared" si="210"/>
        <v>6.9505931318646192</v>
      </c>
      <c r="AT273" s="227">
        <f t="shared" si="210"/>
        <v>6.901963565750366</v>
      </c>
      <c r="AU273" s="227">
        <f t="shared" si="185"/>
        <v>6.7432458570284499</v>
      </c>
      <c r="AV273" s="227"/>
      <c r="AW273" s="227"/>
      <c r="AX273" s="227"/>
      <c r="AY273" s="227"/>
      <c r="AZ273" s="227"/>
      <c r="BA273" s="227"/>
      <c r="BB273" s="227"/>
      <c r="BC273" s="227"/>
      <c r="BD273" s="227"/>
      <c r="BE273" s="227"/>
      <c r="BF273" s="227"/>
      <c r="BG273" s="227"/>
      <c r="BH273" s="227"/>
      <c r="BI273" s="227"/>
      <c r="BJ273" s="227"/>
      <c r="BK273" s="227"/>
      <c r="BL273" s="227"/>
    </row>
    <row r="274" spans="1:64" x14ac:dyDescent="0.2">
      <c r="A274" s="256" t="s">
        <v>0</v>
      </c>
      <c r="B274" s="257" t="s">
        <v>30</v>
      </c>
      <c r="C274" s="256">
        <v>57465.020900000003</v>
      </c>
      <c r="D274" s="256" t="s">
        <v>37</v>
      </c>
      <c r="E274" s="13">
        <f t="shared" si="172"/>
        <v>41659.532282441869</v>
      </c>
      <c r="F274">
        <f t="shared" si="173"/>
        <v>41659.5</v>
      </c>
      <c r="G274">
        <f t="shared" si="206"/>
        <v>1.3892980001401156E-2</v>
      </c>
      <c r="K274">
        <f t="shared" si="204"/>
        <v>1.3892980001401156E-2</v>
      </c>
      <c r="O274">
        <f t="shared" ca="1" si="196"/>
        <v>1.4147996641454719E-2</v>
      </c>
      <c r="P274">
        <f t="shared" si="174"/>
        <v>-8.3586944900693586E-2</v>
      </c>
      <c r="Q274">
        <f t="shared" si="175"/>
        <v>7.7714745283080908E-2</v>
      </c>
      <c r="R274">
        <f t="shared" si="176"/>
        <v>-5.8721996176126778E-3</v>
      </c>
      <c r="S274" s="2">
        <f t="shared" si="186"/>
        <v>42446.520900000003</v>
      </c>
      <c r="U274">
        <f t="shared" si="207"/>
        <v>3.9066232537187984E-4</v>
      </c>
      <c r="V274">
        <f t="shared" si="205"/>
        <v>1</v>
      </c>
      <c r="W274">
        <f t="shared" si="202"/>
        <v>3.9066232537187984E-4</v>
      </c>
      <c r="X274" s="19">
        <v>9.7999999999999997E-3</v>
      </c>
      <c r="Y274" t="e">
        <f>VLOOKUP(C274,'errors (2)'!C$21:E$370,3,FALSE)</f>
        <v>#N/A</v>
      </c>
      <c r="Z274">
        <f t="shared" si="177"/>
        <v>41659.5</v>
      </c>
      <c r="AA274" s="227">
        <f t="shared" si="178"/>
        <v>1.3863134186879678E-2</v>
      </c>
      <c r="AD274" s="227"/>
      <c r="AE274" s="227">
        <f t="shared" si="211"/>
        <v>6.1120172704680828E-2</v>
      </c>
      <c r="AF274" s="227">
        <f t="shared" si="203"/>
        <v>2.9845814521478609E-5</v>
      </c>
      <c r="AG274" s="227">
        <f t="shared" si="208"/>
        <v>8.9077264445050341E-10</v>
      </c>
      <c r="AH274">
        <f t="shared" si="179"/>
        <v>-4.7227192703279672E-2</v>
      </c>
      <c r="AI274">
        <f t="shared" si="180"/>
        <v>1.2054766917403581</v>
      </c>
      <c r="AJ274">
        <f t="shared" si="181"/>
        <v>-0.61959291256017979</v>
      </c>
      <c r="AK274">
        <f t="shared" si="182"/>
        <v>0.29251397734582751</v>
      </c>
      <c r="AL274">
        <f t="shared" si="183"/>
        <v>0.9584273904904822</v>
      </c>
      <c r="AM274">
        <f t="shared" si="184"/>
        <v>0.51961183156404245</v>
      </c>
      <c r="AN274" s="227">
        <f t="shared" si="210"/>
        <v>6.9698437745285</v>
      </c>
      <c r="AO274" s="227">
        <f t="shared" si="210"/>
        <v>6.9697614060003019</v>
      </c>
      <c r="AP274" s="227">
        <f t="shared" si="210"/>
        <v>6.9694635185042575</v>
      </c>
      <c r="AQ274" s="227">
        <f t="shared" si="210"/>
        <v>6.9683868082090941</v>
      </c>
      <c r="AR274" s="227">
        <f t="shared" si="210"/>
        <v>6.96450292118202</v>
      </c>
      <c r="AS274" s="227">
        <f t="shared" si="210"/>
        <v>6.9505931318646192</v>
      </c>
      <c r="AT274" s="227">
        <f t="shared" si="210"/>
        <v>6.901963565750366</v>
      </c>
      <c r="AU274" s="227">
        <f t="shared" si="185"/>
        <v>6.7432458570284499</v>
      </c>
      <c r="AV274" s="227"/>
      <c r="AW274" s="227"/>
      <c r="AX274" s="227"/>
      <c r="AY274" s="227"/>
      <c r="AZ274" s="227"/>
      <c r="BA274" s="227"/>
      <c r="BB274" s="227"/>
      <c r="BC274" s="227"/>
      <c r="BD274" s="227"/>
      <c r="BE274" s="227"/>
      <c r="BF274" s="227"/>
      <c r="BG274" s="227"/>
      <c r="BH274" s="227"/>
      <c r="BI274" s="227"/>
      <c r="BJ274" s="227"/>
      <c r="BK274" s="227"/>
      <c r="BL274" s="227"/>
    </row>
    <row r="275" spans="1:64" x14ac:dyDescent="0.2">
      <c r="A275" s="270" t="s">
        <v>1415</v>
      </c>
      <c r="B275" s="271" t="s">
        <v>32</v>
      </c>
      <c r="C275" s="272">
        <v>57466.312899999997</v>
      </c>
      <c r="D275" s="272">
        <v>2.3999999999999998E-3</v>
      </c>
      <c r="E275" s="13">
        <f t="shared" si="172"/>
        <v>41662.534439998621</v>
      </c>
      <c r="F275">
        <f t="shared" si="173"/>
        <v>41662.5</v>
      </c>
      <c r="G275">
        <f t="shared" si="206"/>
        <v>1.4821500000834931E-2</v>
      </c>
      <c r="K275">
        <f t="shared" si="204"/>
        <v>1.4821500000834931E-2</v>
      </c>
      <c r="O275">
        <f t="shared" ca="1" si="196"/>
        <v>1.4172303213746851E-2</v>
      </c>
      <c r="P275">
        <f t="shared" si="174"/>
        <v>-8.3592477732065698E-2</v>
      </c>
      <c r="Q275">
        <f t="shared" si="175"/>
        <v>7.7731685390012337E-2</v>
      </c>
      <c r="R275">
        <f t="shared" si="176"/>
        <v>-5.8607923420533614E-3</v>
      </c>
      <c r="S275" s="2">
        <f t="shared" si="186"/>
        <v>42447.812899999997</v>
      </c>
      <c r="U275">
        <f t="shared" si="207"/>
        <v>4.2775721655669566E-4</v>
      </c>
      <c r="V275">
        <f t="shared" si="205"/>
        <v>1</v>
      </c>
      <c r="W275">
        <f t="shared" si="202"/>
        <v>4.2775721655669566E-4</v>
      </c>
      <c r="X275" s="14">
        <v>-6.9999999999999999E-4</v>
      </c>
      <c r="Y275">
        <f>VLOOKUP(C275,'errors (2)'!C$21:E$370,3,FALSE)</f>
        <v>41662.534439998621</v>
      </c>
      <c r="Z275">
        <f t="shared" si="177"/>
        <v>41662.5</v>
      </c>
      <c r="AA275" s="227">
        <f t="shared" si="178"/>
        <v>1.3885885385619495E-2</v>
      </c>
      <c r="AD275" s="227"/>
      <c r="AE275" s="227">
        <f t="shared" si="211"/>
        <v>6.2037838497852382E-2</v>
      </c>
      <c r="AF275" s="227">
        <f t="shared" si="203"/>
        <v>9.3561461521543543E-4</v>
      </c>
      <c r="AG275" s="227">
        <f t="shared" si="208"/>
        <v>8.753747082047273E-7</v>
      </c>
      <c r="AH275">
        <f t="shared" si="179"/>
        <v>-4.7216338497017452E-2</v>
      </c>
      <c r="AI275">
        <f t="shared" si="180"/>
        <v>1.2053588052361512</v>
      </c>
      <c r="AJ275">
        <f t="shared" si="181"/>
        <v>-0.61927657387578738</v>
      </c>
      <c r="AK275">
        <f t="shared" si="182"/>
        <v>0.29259675135451846</v>
      </c>
      <c r="AL275">
        <f t="shared" si="183"/>
        <v>0.9588303449974811</v>
      </c>
      <c r="AM275">
        <f t="shared" si="184"/>
        <v>0.51986773375570494</v>
      </c>
      <c r="AN275" s="227">
        <f t="shared" si="210"/>
        <v>6.9701559725788309</v>
      </c>
      <c r="AO275" s="227">
        <f t="shared" si="210"/>
        <v>6.9700736821605878</v>
      </c>
      <c r="AP275" s="227">
        <f t="shared" si="210"/>
        <v>6.9697760009456564</v>
      </c>
      <c r="AQ275" s="227">
        <f t="shared" si="210"/>
        <v>6.9686997608258032</v>
      </c>
      <c r="AR275" s="227">
        <f t="shared" si="210"/>
        <v>6.9648165792046077</v>
      </c>
      <c r="AS275" s="227">
        <f t="shared" si="210"/>
        <v>6.9509058329890951</v>
      </c>
      <c r="AT275" s="227">
        <f t="shared" si="210"/>
        <v>6.9022617817837419</v>
      </c>
      <c r="AU275" s="227">
        <f t="shared" si="185"/>
        <v>6.7434717295456776</v>
      </c>
      <c r="AV275" s="227"/>
      <c r="AW275" s="227"/>
      <c r="AX275" s="227"/>
      <c r="AY275" s="227"/>
      <c r="AZ275" s="227"/>
      <c r="BA275" s="227"/>
      <c r="BB275" s="227"/>
      <c r="BC275" s="227"/>
      <c r="BD275" s="227"/>
      <c r="BE275" s="227"/>
      <c r="BF275" s="227"/>
      <c r="BG275" s="227"/>
      <c r="BH275" s="227"/>
      <c r="BI275" s="227"/>
      <c r="BJ275" s="227"/>
      <c r="BK275" s="227"/>
      <c r="BL275" s="227"/>
    </row>
    <row r="276" spans="1:64" x14ac:dyDescent="0.2">
      <c r="A276" s="270" t="s">
        <v>1415</v>
      </c>
      <c r="B276" s="271" t="s">
        <v>32</v>
      </c>
      <c r="C276" s="272">
        <v>57466.525699999998</v>
      </c>
      <c r="D276" s="272">
        <v>3.3999999999999998E-3</v>
      </c>
      <c r="E276" s="13">
        <f t="shared" si="172"/>
        <v>41663.028913007969</v>
      </c>
      <c r="F276">
        <f t="shared" si="173"/>
        <v>41663</v>
      </c>
      <c r="G276">
        <f t="shared" si="206"/>
        <v>1.2442919993191026E-2</v>
      </c>
      <c r="K276">
        <f t="shared" si="204"/>
        <v>1.2442919993191026E-2</v>
      </c>
      <c r="O276">
        <f t="shared" ca="1" si="196"/>
        <v>1.4176354309128891E-2</v>
      </c>
      <c r="P276">
        <f t="shared" si="174"/>
        <v>-8.3593399596185322E-2</v>
      </c>
      <c r="Q276">
        <f t="shared" si="175"/>
        <v>7.7734508849581302E-2</v>
      </c>
      <c r="R276">
        <f t="shared" si="176"/>
        <v>-5.8588907466040202E-3</v>
      </c>
      <c r="S276" s="2">
        <f t="shared" si="186"/>
        <v>42448.025699999998</v>
      </c>
      <c r="U276">
        <f t="shared" si="207"/>
        <v>3.3495627635527728E-4</v>
      </c>
      <c r="V276">
        <f t="shared" si="205"/>
        <v>1</v>
      </c>
      <c r="W276">
        <f t="shared" si="202"/>
        <v>3.3495627635527728E-4</v>
      </c>
      <c r="X276" s="19">
        <v>-1E-3</v>
      </c>
      <c r="Y276">
        <f>VLOOKUP(C276,'errors (2)'!C$21:E$370,3,FALSE)</f>
        <v>41663.028913007969</v>
      </c>
      <c r="Z276">
        <f t="shared" si="177"/>
        <v>41663</v>
      </c>
      <c r="AA276" s="227">
        <f t="shared" si="178"/>
        <v>1.3889677669239688E-2</v>
      </c>
      <c r="AD276" s="227"/>
      <c r="AE276" s="227">
        <f t="shared" si="211"/>
        <v>5.9657449111642419E-2</v>
      </c>
      <c r="AF276" s="227">
        <f t="shared" si="203"/>
        <v>-1.4467576760486614E-3</v>
      </c>
      <c r="AG276" s="227">
        <f t="shared" si="208"/>
        <v>2.0931077732057236E-6</v>
      </c>
      <c r="AH276">
        <f t="shared" si="179"/>
        <v>-4.7214529118451393E-2</v>
      </c>
      <c r="AI276">
        <f t="shared" si="180"/>
        <v>1.2053391564855731</v>
      </c>
      <c r="AJ276">
        <f t="shared" si="181"/>
        <v>-0.61922384700194788</v>
      </c>
      <c r="AK276">
        <f t="shared" si="182"/>
        <v>0.29261054083035132</v>
      </c>
      <c r="AL276">
        <f t="shared" si="183"/>
        <v>0.95889749641829591</v>
      </c>
      <c r="AM276">
        <f t="shared" si="184"/>
        <v>0.51991038446470461</v>
      </c>
      <c r="AN276" s="227">
        <f t="shared" si="210"/>
        <v>6.9702080026179347</v>
      </c>
      <c r="AO276" s="227">
        <f t="shared" si="210"/>
        <v>6.9701257252191562</v>
      </c>
      <c r="AP276" s="227">
        <f t="shared" si="210"/>
        <v>6.9698280783967039</v>
      </c>
      <c r="AQ276" s="227">
        <f t="shared" si="210"/>
        <v>6.9687519166995981</v>
      </c>
      <c r="AR276" s="227">
        <f t="shared" si="210"/>
        <v>6.9648688528699934</v>
      </c>
      <c r="AS276" s="227">
        <f t="shared" si="210"/>
        <v>6.9509579478205961</v>
      </c>
      <c r="AT276" s="227">
        <f t="shared" si="210"/>
        <v>6.9023114836684529</v>
      </c>
      <c r="AU276" s="227">
        <f t="shared" si="185"/>
        <v>6.7435093749652157</v>
      </c>
      <c r="AV276" s="227"/>
      <c r="AW276" s="227"/>
      <c r="AX276" s="227"/>
      <c r="AY276" s="227"/>
      <c r="AZ276" s="227"/>
      <c r="BA276" s="227"/>
      <c r="BB276" s="227"/>
      <c r="BC276" s="227"/>
      <c r="BD276" s="227"/>
      <c r="BE276" s="227"/>
      <c r="BF276" s="227"/>
      <c r="BG276" s="227"/>
      <c r="BH276" s="227"/>
      <c r="BI276" s="227"/>
      <c r="BJ276" s="227"/>
      <c r="BK276" s="227"/>
      <c r="BL276" s="227"/>
    </row>
    <row r="277" spans="1:64" x14ac:dyDescent="0.2">
      <c r="A277" s="15" t="s">
        <v>1418</v>
      </c>
      <c r="B277" s="13"/>
      <c r="C277" s="14">
        <v>57807.806499999999</v>
      </c>
      <c r="D277" s="14">
        <v>2.9999999999999997E-4</v>
      </c>
      <c r="E277" s="13">
        <f t="shared" ref="E277:E282" si="212">+(C277-C$7)/C$8</f>
        <v>42456.046507974905</v>
      </c>
      <c r="F277">
        <f t="shared" ref="F277:F282" si="213">ROUND(2*E277,0)/2</f>
        <v>42456</v>
      </c>
      <c r="G277">
        <f t="shared" si="206"/>
        <v>2.001503999781562E-2</v>
      </c>
      <c r="K277">
        <f t="shared" si="204"/>
        <v>2.001503999781562E-2</v>
      </c>
      <c r="O277">
        <f t="shared" ca="1" si="196"/>
        <v>2.060139158501989E-2</v>
      </c>
      <c r="P277">
        <f t="shared" ref="P277:P282" si="214">H$5*SIN(RADIANS(H$6*F277+H$7))</f>
        <v>-8.4956236768743726E-2</v>
      </c>
      <c r="Q277">
        <f t="shared" ref="Q277:Q282" si="215">+H$2+H$3*$F277+H$4*$F277^2</f>
        <v>8.2251497926485284E-2</v>
      </c>
      <c r="R277">
        <f t="shared" ref="R277:R282" si="216">P277+Q277</f>
        <v>-2.7047388422584417E-3</v>
      </c>
      <c r="S277" s="2">
        <f t="shared" si="186"/>
        <v>42789.306499999999</v>
      </c>
      <c r="U277">
        <f t="shared" si="207"/>
        <v>5.161883505418771E-4</v>
      </c>
      <c r="V277">
        <f t="shared" si="205"/>
        <v>1</v>
      </c>
      <c r="W277">
        <f t="shared" si="202"/>
        <v>5.161883505418771E-4</v>
      </c>
      <c r="X277" s="19">
        <v>2.0000000000000001E-4</v>
      </c>
      <c r="Y277">
        <f>VLOOKUP(C277,'errors (2)'!C$21:E$370,3,FALSE)</f>
        <v>42456.046507974905</v>
      </c>
      <c r="Z277">
        <f t="shared" ref="Z277:Z282" si="217">F277</f>
        <v>42456</v>
      </c>
      <c r="AA277" s="227">
        <f t="shared" ref="AA277:AA282" si="218">AB$3+AB$4*Z277+AB$5*Z277^2+AH277</f>
        <v>2.0046603428229746E-2</v>
      </c>
      <c r="AD277" s="227"/>
      <c r="AE277" s="227">
        <f t="shared" si="211"/>
        <v>6.4243770142086903E-2</v>
      </c>
      <c r="AF277" s="227">
        <f t="shared" si="203"/>
        <v>-3.1563430414126292E-5</v>
      </c>
      <c r="AG277" s="227">
        <f t="shared" si="208"/>
        <v>9.9625013950739259E-10</v>
      </c>
      <c r="AH277">
        <f t="shared" ref="AH277:AH282" si="219">$AB$6*($AB$11/AI277*AJ277+$AB$12)</f>
        <v>-4.422873014427129E-2</v>
      </c>
      <c r="AI277">
        <f t="shared" ref="AI277:AI282" si="220">1+$AB$7*COS(AL277)</f>
        <v>1.1739297779105984</v>
      </c>
      <c r="AJ277">
        <f t="shared" ref="AJ277:AJ282" si="221">SIN(AL277+RADIANS($AB$9))</f>
        <v>-0.53457065327185982</v>
      </c>
      <c r="AK277">
        <f t="shared" ref="AK277:AK282" si="222">$AB$7*SIN(AL277)</f>
        <v>0.31230358651031748</v>
      </c>
      <c r="AL277">
        <f t="shared" ref="AL277:AL282" si="223">2*ATAN(AM277)</f>
        <v>1.0626517168326539</v>
      </c>
      <c r="AM277">
        <f t="shared" ref="AM277:AM282" si="224">SQRT((1+$AB$7)/(1-$AB$7))*TAN(AN277/2)</f>
        <v>0.58769942224292826</v>
      </c>
      <c r="AN277" s="227">
        <f t="shared" si="210"/>
        <v>7.0516534956355583</v>
      </c>
      <c r="AO277" s="227">
        <f t="shared" si="210"/>
        <v>7.0515917722869483</v>
      </c>
      <c r="AP277" s="227">
        <f t="shared" si="210"/>
        <v>7.0513516576842132</v>
      </c>
      <c r="AQ277" s="227">
        <f t="shared" si="210"/>
        <v>7.0504180991748004</v>
      </c>
      <c r="AR277" s="227">
        <f t="shared" si="210"/>
        <v>7.0467964018502558</v>
      </c>
      <c r="AS277" s="227">
        <f t="shared" si="210"/>
        <v>7.0328630584162566</v>
      </c>
      <c r="AT277" s="227">
        <f t="shared" si="210"/>
        <v>6.980844173995898</v>
      </c>
      <c r="AU277" s="227">
        <f t="shared" ref="AU277:AU282" si="225">RADIANS($AB$9)+$AB$18*(F277-AB$15)</f>
        <v>6.803215010352428</v>
      </c>
      <c r="AV277" s="227"/>
      <c r="AW277" s="227"/>
      <c r="AX277" s="227"/>
      <c r="AY277" s="227"/>
      <c r="AZ277" s="227"/>
      <c r="BA277" s="227"/>
      <c r="BB277" s="227"/>
      <c r="BC277" s="227"/>
      <c r="BD277" s="227"/>
      <c r="BE277" s="227"/>
      <c r="BF277" s="227"/>
      <c r="BG277" s="227"/>
      <c r="BH277" s="227"/>
      <c r="BI277" s="227"/>
      <c r="BJ277" s="227"/>
      <c r="BK277" s="227"/>
      <c r="BL277" s="227"/>
    </row>
    <row r="278" spans="1:64" x14ac:dyDescent="0.2">
      <c r="A278" s="256" t="s">
        <v>1</v>
      </c>
      <c r="B278" s="258" t="s">
        <v>32</v>
      </c>
      <c r="C278" s="259">
        <v>57829.323100000001</v>
      </c>
      <c r="D278" s="259">
        <v>1.6000000000000001E-3</v>
      </c>
      <c r="E278" s="13">
        <f t="shared" si="212"/>
        <v>42506.043584821498</v>
      </c>
      <c r="F278">
        <f t="shared" si="213"/>
        <v>42506</v>
      </c>
      <c r="G278">
        <f t="shared" si="206"/>
        <v>1.8757040001219139E-2</v>
      </c>
      <c r="K278">
        <f t="shared" si="204"/>
        <v>1.8757040001219139E-2</v>
      </c>
      <c r="O278">
        <f t="shared" ca="1" si="196"/>
        <v>2.1006501123222332E-2</v>
      </c>
      <c r="P278">
        <f t="shared" si="214"/>
        <v>-8.5035480303066555E-2</v>
      </c>
      <c r="Q278">
        <f t="shared" si="215"/>
        <v>8.2538912999581854E-2</v>
      </c>
      <c r="R278">
        <f t="shared" si="216"/>
        <v>-2.4965673034847008E-3</v>
      </c>
      <c r="S278" s="2">
        <f t="shared" si="186"/>
        <v>42810.823100000001</v>
      </c>
      <c r="U278">
        <f t="shared" si="207"/>
        <v>4.517158234625604E-4</v>
      </c>
      <c r="V278">
        <f t="shared" si="205"/>
        <v>1</v>
      </c>
      <c r="W278">
        <f t="shared" si="202"/>
        <v>4.517158234625604E-4</v>
      </c>
      <c r="X278" s="19">
        <v>1.0999999999999999E-2</v>
      </c>
      <c r="Y278" t="e">
        <f>VLOOKUP(C278,'errors (2)'!C$21:E$370,3,FALSE)</f>
        <v>#N/A</v>
      </c>
      <c r="Z278">
        <f t="shared" si="217"/>
        <v>42506</v>
      </c>
      <c r="AA278" s="227">
        <f t="shared" si="218"/>
        <v>2.044381188974289E-2</v>
      </c>
      <c r="AD278" s="227"/>
      <c r="AE278" s="227">
        <f t="shared" si="211"/>
        <v>6.2790264269993179E-2</v>
      </c>
      <c r="AF278" s="227">
        <f t="shared" si="203"/>
        <v>-1.6867718885237512E-3</v>
      </c>
      <c r="AG278" s="227">
        <f t="shared" si="208"/>
        <v>2.8451994039139824E-6</v>
      </c>
      <c r="AH278">
        <f t="shared" si="219"/>
        <v>-4.4033224268774047E-2</v>
      </c>
      <c r="AI278">
        <f t="shared" si="220"/>
        <v>1.1719404178049422</v>
      </c>
      <c r="AJ278">
        <f t="shared" si="221"/>
        <v>-0.52918596008228946</v>
      </c>
      <c r="AK278">
        <f t="shared" si="222"/>
        <v>0.31340323947958698</v>
      </c>
      <c r="AL278">
        <f t="shared" si="223"/>
        <v>1.0690104564849721</v>
      </c>
      <c r="AM278">
        <f t="shared" si="224"/>
        <v>0.59198493854192702</v>
      </c>
      <c r="AN278" s="227">
        <f t="shared" si="210"/>
        <v>7.0567165046614235</v>
      </c>
      <c r="AO278" s="227">
        <f t="shared" si="210"/>
        <v>7.0566560385048689</v>
      </c>
      <c r="AP278" s="227">
        <f t="shared" si="210"/>
        <v>7.0564196543156825</v>
      </c>
      <c r="AQ278" s="227">
        <f t="shared" si="210"/>
        <v>7.0554960653110079</v>
      </c>
      <c r="AR278" s="227">
        <f t="shared" si="210"/>
        <v>7.0518953935263182</v>
      </c>
      <c r="AS278" s="227">
        <f t="shared" si="210"/>
        <v>7.0379756609606776</v>
      </c>
      <c r="AT278" s="227">
        <f t="shared" si="210"/>
        <v>6.9857752696805058</v>
      </c>
      <c r="AU278" s="227">
        <f t="shared" si="225"/>
        <v>6.806979552306224</v>
      </c>
      <c r="AV278" s="227"/>
      <c r="AW278" s="227"/>
      <c r="AX278" s="227"/>
      <c r="AY278" s="227"/>
      <c r="AZ278" s="227"/>
      <c r="BA278" s="227"/>
      <c r="BB278" s="227"/>
      <c r="BC278" s="227"/>
      <c r="BD278" s="227"/>
      <c r="BE278" s="227"/>
      <c r="BF278" s="227"/>
      <c r="BG278" s="227"/>
      <c r="BH278" s="227"/>
      <c r="BI278" s="227"/>
      <c r="BJ278" s="227"/>
      <c r="BK278" s="227"/>
      <c r="BL278" s="227"/>
    </row>
    <row r="279" spans="1:64" x14ac:dyDescent="0.2">
      <c r="A279" s="256" t="s">
        <v>1</v>
      </c>
      <c r="B279" s="258" t="s">
        <v>32</v>
      </c>
      <c r="C279" s="259">
        <v>57829.539700000001</v>
      </c>
      <c r="D279" s="259">
        <v>1.1999999999999999E-3</v>
      </c>
      <c r="E279" s="13">
        <f t="shared" si="212"/>
        <v>42506.546887706019</v>
      </c>
      <c r="F279">
        <f t="shared" si="213"/>
        <v>42506.5</v>
      </c>
      <c r="G279">
        <f t="shared" si="206"/>
        <v>2.0178459999442566E-2</v>
      </c>
      <c r="K279">
        <f t="shared" si="204"/>
        <v>2.0178459999442566E-2</v>
      </c>
      <c r="O279">
        <f t="shared" ca="1" si="196"/>
        <v>2.1010552218604372E-2</v>
      </c>
      <c r="P279">
        <f t="shared" si="214"/>
        <v>-8.5036268711404503E-2</v>
      </c>
      <c r="Q279">
        <f t="shared" si="215"/>
        <v>8.2541788714568048E-2</v>
      </c>
      <c r="R279">
        <f t="shared" si="216"/>
        <v>-2.4944799968364545E-3</v>
      </c>
      <c r="S279" s="2">
        <f t="shared" si="186"/>
        <v>42811.039700000001</v>
      </c>
      <c r="U279">
        <f t="shared" si="207"/>
        <v>5.1406220807486888E-4</v>
      </c>
      <c r="V279">
        <f t="shared" si="205"/>
        <v>1</v>
      </c>
      <c r="W279">
        <f t="shared" si="202"/>
        <v>5.1406220807486888E-4</v>
      </c>
      <c r="X279" s="19">
        <v>1.2200000000000001E-2</v>
      </c>
      <c r="Y279" t="e">
        <f>VLOOKUP(C279,'errors (2)'!C$21:E$370,3,FALSE)</f>
        <v>#N/A</v>
      </c>
      <c r="Z279">
        <f t="shared" si="217"/>
        <v>42506.5</v>
      </c>
      <c r="AA279" s="227">
        <f t="shared" si="218"/>
        <v>2.0447789055032972E-2</v>
      </c>
      <c r="AD279" s="227"/>
      <c r="AE279" s="227">
        <f t="shared" si="211"/>
        <v>6.4209725181704938E-2</v>
      </c>
      <c r="AF279" s="227">
        <f t="shared" si="203"/>
        <v>-2.6932905559040599E-4</v>
      </c>
      <c r="AG279" s="227">
        <f t="shared" si="208"/>
        <v>7.2538140185219996E-8</v>
      </c>
      <c r="AH279">
        <f t="shared" si="219"/>
        <v>-4.4031265182262372E-2</v>
      </c>
      <c r="AI279">
        <f t="shared" si="220"/>
        <v>1.1719205231043468</v>
      </c>
      <c r="AJ279">
        <f t="shared" si="221"/>
        <v>-0.52913209717210308</v>
      </c>
      <c r="AK279">
        <f t="shared" si="222"/>
        <v>0.31341415336063749</v>
      </c>
      <c r="AL279">
        <f t="shared" si="223"/>
        <v>1.0690739349423857</v>
      </c>
      <c r="AM279">
        <f t="shared" si="224"/>
        <v>0.59202780146706435</v>
      </c>
      <c r="AN279" s="227">
        <f t="shared" si="210"/>
        <v>7.0567670913521292</v>
      </c>
      <c r="AO279" s="227">
        <f t="shared" si="210"/>
        <v>7.0567066377269541</v>
      </c>
      <c r="AP279" s="227">
        <f t="shared" si="210"/>
        <v>7.0564702908486012</v>
      </c>
      <c r="AQ279" s="227">
        <f t="shared" si="210"/>
        <v>7.0555468019806389</v>
      </c>
      <c r="AR279" s="227">
        <f t="shared" si="210"/>
        <v>7.0519463428938804</v>
      </c>
      <c r="AS279" s="227">
        <f t="shared" si="210"/>
        <v>7.0380267551924627</v>
      </c>
      <c r="AT279" s="227">
        <f t="shared" si="210"/>
        <v>6.9858245678689306</v>
      </c>
      <c r="AU279" s="227">
        <f t="shared" si="225"/>
        <v>6.8070171977257621</v>
      </c>
      <c r="AV279" s="227"/>
      <c r="AW279" s="227"/>
      <c r="AX279" s="227"/>
      <c r="AY279" s="227"/>
      <c r="AZ279" s="227"/>
      <c r="BA279" s="227"/>
      <c r="BB279" s="227"/>
      <c r="BC279" s="227"/>
      <c r="BD279" s="227"/>
      <c r="BE279" s="227"/>
      <c r="BF279" s="227"/>
      <c r="BG279" s="227"/>
      <c r="BH279" s="227"/>
      <c r="BI279" s="227"/>
      <c r="BJ279" s="227"/>
      <c r="BK279" s="227"/>
      <c r="BL279" s="227"/>
    </row>
    <row r="280" spans="1:64" x14ac:dyDescent="0.2">
      <c r="A280" s="218" t="s">
        <v>1419</v>
      </c>
      <c r="B280" s="219" t="s">
        <v>32</v>
      </c>
      <c r="C280" s="220">
        <v>57858.588499999998</v>
      </c>
      <c r="D280" s="220">
        <v>1E-4</v>
      </c>
      <c r="E280" s="13">
        <f t="shared" si="212"/>
        <v>42574.046171324291</v>
      </c>
      <c r="F280">
        <f t="shared" si="213"/>
        <v>42574</v>
      </c>
      <c r="G280">
        <f t="shared" si="206"/>
        <v>1.987016000202857E-2</v>
      </c>
      <c r="K280">
        <f t="shared" si="204"/>
        <v>1.987016000202857E-2</v>
      </c>
      <c r="O280">
        <f t="shared" ca="1" si="196"/>
        <v>2.1557450095177677E-2</v>
      </c>
      <c r="P280">
        <f t="shared" si="214"/>
        <v>-8.5141971265631444E-2</v>
      </c>
      <c r="Q280">
        <f t="shared" si="215"/>
        <v>8.2930294591426895E-2</v>
      </c>
      <c r="R280">
        <f t="shared" si="216"/>
        <v>-2.2116766742045491E-3</v>
      </c>
      <c r="S280" s="2">
        <f t="shared" si="186"/>
        <v>42840.088499999998</v>
      </c>
      <c r="U280">
        <f t="shared" si="207"/>
        <v>4.8760751099583412E-4</v>
      </c>
      <c r="V280">
        <f t="shared" si="205"/>
        <v>1</v>
      </c>
      <c r="W280">
        <f t="shared" si="202"/>
        <v>4.8760751099583412E-4</v>
      </c>
      <c r="X280" s="19">
        <v>1.4E-3</v>
      </c>
      <c r="Y280">
        <f>VLOOKUP(C280,'errors (2)'!C$21:E$370,3,FALSE)</f>
        <v>42574.046171324291</v>
      </c>
      <c r="Z280">
        <f t="shared" si="217"/>
        <v>42574</v>
      </c>
      <c r="AA280" s="227">
        <f t="shared" si="218"/>
        <v>2.0985622156424515E-2</v>
      </c>
      <c r="AD280" s="227"/>
      <c r="AE280" s="227">
        <f t="shared" si="211"/>
        <v>6.3636224119755308E-2</v>
      </c>
      <c r="AF280" s="227">
        <f t="shared" si="203"/>
        <v>-1.115462154395945E-3</v>
      </c>
      <c r="AG280" s="227">
        <f t="shared" si="208"/>
        <v>1.2442558178896432E-6</v>
      </c>
      <c r="AH280">
        <f t="shared" si="219"/>
        <v>-4.3766064117726745E-2</v>
      </c>
      <c r="AI280">
        <f t="shared" si="220"/>
        <v>1.169234639551616</v>
      </c>
      <c r="AJ280">
        <f t="shared" si="221"/>
        <v>-0.52185799179373649</v>
      </c>
      <c r="AK280">
        <f t="shared" si="222"/>
        <v>0.31487256877516662</v>
      </c>
      <c r="AL280">
        <f t="shared" si="223"/>
        <v>1.0776237485759665</v>
      </c>
      <c r="AM280">
        <f t="shared" si="224"/>
        <v>0.59781573367192631</v>
      </c>
      <c r="AN280" s="227">
        <f t="shared" si="210"/>
        <v>7.063588404733891</v>
      </c>
      <c r="AO280" s="227">
        <f t="shared" si="210"/>
        <v>7.0635296350949801</v>
      </c>
      <c r="AP280" s="227">
        <f t="shared" si="210"/>
        <v>7.0632983250988879</v>
      </c>
      <c r="AQ280" s="227">
        <f t="shared" si="210"/>
        <v>7.062388431365858</v>
      </c>
      <c r="AR280" s="227">
        <f t="shared" si="210"/>
        <v>7.0588171230802246</v>
      </c>
      <c r="AS280" s="227">
        <f t="shared" si="210"/>
        <v>7.0449186763774909</v>
      </c>
      <c r="AT280" s="227">
        <f t="shared" si="210"/>
        <v>6.9924774903113907</v>
      </c>
      <c r="AU280" s="227">
        <f t="shared" si="225"/>
        <v>6.8120993293633871</v>
      </c>
      <c r="AV280" s="227"/>
      <c r="AW280" s="227"/>
      <c r="AX280" s="227"/>
      <c r="AY280" s="227"/>
      <c r="AZ280" s="227"/>
      <c r="BA280" s="227"/>
      <c r="BB280" s="227"/>
      <c r="BC280" s="227"/>
      <c r="BD280" s="227"/>
      <c r="BE280" s="227"/>
      <c r="BF280" s="227"/>
      <c r="BG280" s="227"/>
      <c r="BH280" s="227"/>
      <c r="BI280" s="227"/>
      <c r="BJ280" s="227"/>
      <c r="BK280" s="227"/>
      <c r="BL280" s="227"/>
    </row>
    <row r="281" spans="1:64" x14ac:dyDescent="0.2">
      <c r="A281" s="218" t="s">
        <v>1419</v>
      </c>
      <c r="B281" s="219" t="s">
        <v>32</v>
      </c>
      <c r="C281" s="220">
        <v>57865.475100000003</v>
      </c>
      <c r="D281" s="220">
        <v>2.0000000000000001E-4</v>
      </c>
      <c r="E281" s="13">
        <f t="shared" si="212"/>
        <v>42590.048228778171</v>
      </c>
      <c r="F281">
        <f t="shared" si="213"/>
        <v>42590</v>
      </c>
      <c r="G281">
        <f t="shared" si="206"/>
        <v>2.0755600002303254E-2</v>
      </c>
      <c r="K281">
        <f t="shared" si="204"/>
        <v>2.0755600002303254E-2</v>
      </c>
      <c r="O281">
        <f t="shared" ca="1" si="196"/>
        <v>2.1687085147402474E-2</v>
      </c>
      <c r="P281">
        <f t="shared" si="214"/>
        <v>-8.5166813348325487E-2</v>
      </c>
      <c r="Q281">
        <f t="shared" si="215"/>
        <v>8.3022467639487008E-2</v>
      </c>
      <c r="R281">
        <f t="shared" si="216"/>
        <v>-2.1443457088384799E-3</v>
      </c>
      <c r="S281" s="2">
        <f t="shared" si="186"/>
        <v>42846.975100000003</v>
      </c>
      <c r="U281">
        <f t="shared" si="207"/>
        <v>5.2440751357323869E-4</v>
      </c>
      <c r="V281">
        <f t="shared" si="205"/>
        <v>1</v>
      </c>
      <c r="W281">
        <f t="shared" si="202"/>
        <v>5.2440751357323869E-4</v>
      </c>
      <c r="X281" s="19">
        <v>2.5999999999999999E-3</v>
      </c>
      <c r="Y281">
        <f>VLOOKUP(C281,'errors (2)'!C$21:E$370,3,FALSE)</f>
        <v>42590.048228778171</v>
      </c>
      <c r="Z281">
        <f t="shared" si="217"/>
        <v>42590</v>
      </c>
      <c r="AA281" s="227">
        <f t="shared" si="218"/>
        <v>2.1113373468814325E-2</v>
      </c>
      <c r="AD281" s="227"/>
      <c r="AE281" s="227">
        <f t="shared" si="211"/>
        <v>6.445859240870036E-2</v>
      </c>
      <c r="AF281" s="227">
        <f t="shared" si="203"/>
        <v>-3.5777346651107156E-4</v>
      </c>
      <c r="AG281" s="227">
        <f t="shared" si="208"/>
        <v>1.2800185333934885E-7</v>
      </c>
      <c r="AH281">
        <f t="shared" si="219"/>
        <v>-4.3702992406397106E-2</v>
      </c>
      <c r="AI281">
        <f t="shared" si="220"/>
        <v>1.1685979775492019</v>
      </c>
      <c r="AJ281">
        <f t="shared" si="221"/>
        <v>-0.52013305890081263</v>
      </c>
      <c r="AK281">
        <f t="shared" si="222"/>
        <v>0.31521392697270878</v>
      </c>
      <c r="AL281">
        <f t="shared" si="223"/>
        <v>1.079644619646962</v>
      </c>
      <c r="AM281">
        <f t="shared" si="224"/>
        <v>0.59918811180654741</v>
      </c>
      <c r="AN281" s="227">
        <f t="shared" ref="AN281:AT282" si="226">$AU281+$AB$7*SIN(AO281)</f>
        <v>7.0652030121008966</v>
      </c>
      <c r="AO281" s="227">
        <f t="shared" si="226"/>
        <v>7.0651446392964061</v>
      </c>
      <c r="AP281" s="227">
        <f t="shared" si="226"/>
        <v>7.0649145229389569</v>
      </c>
      <c r="AQ281" s="227">
        <f t="shared" si="226"/>
        <v>7.0640078733303318</v>
      </c>
      <c r="AR281" s="227">
        <f t="shared" si="226"/>
        <v>7.0604436003921665</v>
      </c>
      <c r="AS281" s="227">
        <f t="shared" si="226"/>
        <v>7.046550624498753</v>
      </c>
      <c r="AT281" s="227">
        <f t="shared" si="226"/>
        <v>6.9940537978087569</v>
      </c>
      <c r="AU281" s="227">
        <f t="shared" si="225"/>
        <v>6.8133039827886019</v>
      </c>
      <c r="AV281" s="227"/>
      <c r="AW281" s="227"/>
      <c r="AX281" s="227"/>
      <c r="AY281" s="227"/>
      <c r="AZ281" s="227"/>
      <c r="BA281" s="227"/>
      <c r="BB281" s="227"/>
      <c r="BC281" s="227"/>
      <c r="BD281" s="227"/>
      <c r="BE281" s="227"/>
      <c r="BF281" s="227"/>
      <c r="BG281" s="227"/>
      <c r="BH281" s="227"/>
      <c r="BI281" s="227"/>
      <c r="BJ281" s="227"/>
      <c r="BK281" s="227"/>
      <c r="BL281" s="227"/>
    </row>
    <row r="282" spans="1:64" x14ac:dyDescent="0.2">
      <c r="A282" s="15" t="s">
        <v>1420</v>
      </c>
      <c r="B282" s="13"/>
      <c r="C282" s="14">
        <v>58525.87</v>
      </c>
      <c r="D282" s="14">
        <v>4.0000000000000002E-4</v>
      </c>
      <c r="E282" s="13">
        <f t="shared" si="212"/>
        <v>44124.575736116487</v>
      </c>
      <c r="F282">
        <f t="shared" si="213"/>
        <v>44124.5</v>
      </c>
      <c r="G282">
        <f t="shared" si="206"/>
        <v>3.2593579999229405E-2</v>
      </c>
      <c r="K282">
        <f t="shared" si="204"/>
        <v>3.2593579999229405E-2</v>
      </c>
      <c r="O282">
        <f t="shared" ca="1" si="196"/>
        <v>3.4119896874835909E-2</v>
      </c>
      <c r="P282">
        <f t="shared" si="214"/>
        <v>-8.7165943675719962E-2</v>
      </c>
      <c r="Q282">
        <f t="shared" si="215"/>
        <v>9.2009834757871362E-2</v>
      </c>
      <c r="R282">
        <f t="shared" si="216"/>
        <v>4.8438910821513997E-3</v>
      </c>
      <c r="S282" s="2">
        <f t="shared" si="186"/>
        <v>43507.37</v>
      </c>
      <c r="U282">
        <f t="shared" si="207"/>
        <v>7.7004523499460192E-4</v>
      </c>
      <c r="V282">
        <f t="shared" si="205"/>
        <v>1</v>
      </c>
      <c r="W282">
        <f t="shared" si="202"/>
        <v>7.7004523499460192E-4</v>
      </c>
      <c r="X282" s="19">
        <v>3.8E-3</v>
      </c>
      <c r="Y282">
        <f>VLOOKUP(C282,'errors (2)'!C$21:E$370,3,FALSE)</f>
        <v>44124.575736116487</v>
      </c>
      <c r="Z282">
        <f t="shared" si="217"/>
        <v>44124.5</v>
      </c>
      <c r="AA282" s="227">
        <f t="shared" si="218"/>
        <v>3.3784644128356744E-2</v>
      </c>
      <c r="AD282" s="227"/>
      <c r="AE282" s="227">
        <f t="shared" si="211"/>
        <v>6.9927693500374713E-2</v>
      </c>
      <c r="AF282" s="227">
        <f t="shared" si="203"/>
        <v>-1.1910641291273394E-3</v>
      </c>
      <c r="AG282" s="227">
        <f t="shared" si="208"/>
        <v>1.4186337596938674E-6</v>
      </c>
      <c r="AH282">
        <f t="shared" si="219"/>
        <v>-3.7334113501145308E-2</v>
      </c>
      <c r="AI282">
        <f t="shared" si="220"/>
        <v>1.1081442998583972</v>
      </c>
      <c r="AJ282">
        <f t="shared" si="221"/>
        <v>-0.35526482382403463</v>
      </c>
      <c r="AK282">
        <f t="shared" si="222"/>
        <v>0.34071969153451415</v>
      </c>
      <c r="AL282">
        <f t="shared" si="223"/>
        <v>1.2634539970238798</v>
      </c>
      <c r="AM282">
        <f t="shared" si="224"/>
        <v>0.73176315194994479</v>
      </c>
      <c r="AN282" s="227">
        <f t="shared" si="226"/>
        <v>7.2159847091767766</v>
      </c>
      <c r="AO282" s="227">
        <f t="shared" si="226"/>
        <v>7.215958358799516</v>
      </c>
      <c r="AP282" s="227">
        <f t="shared" si="226"/>
        <v>7.2158346075985902</v>
      </c>
      <c r="AQ282" s="227">
        <f t="shared" si="226"/>
        <v>7.2152537017475709</v>
      </c>
      <c r="AR282" s="227">
        <f t="shared" si="226"/>
        <v>7.2125328945097085</v>
      </c>
      <c r="AS282" s="227">
        <f t="shared" si="226"/>
        <v>7.1999187889142853</v>
      </c>
      <c r="AT282" s="227">
        <f t="shared" si="226"/>
        <v>7.1439347655514469</v>
      </c>
      <c r="AU282" s="227">
        <f t="shared" si="225"/>
        <v>6.9288377753506154</v>
      </c>
      <c r="AV282" s="227"/>
      <c r="AW282" s="227"/>
      <c r="AX282" s="227"/>
      <c r="AY282" s="227"/>
      <c r="AZ282" s="227"/>
      <c r="BA282" s="227"/>
      <c r="BB282" s="227"/>
      <c r="BC282" s="227"/>
      <c r="BD282" s="227"/>
      <c r="BE282" s="227"/>
      <c r="BF282" s="227"/>
      <c r="BG282" s="227"/>
      <c r="BH282" s="227"/>
      <c r="BI282" s="227"/>
      <c r="BJ282" s="227"/>
      <c r="BK282" s="227"/>
      <c r="BL282" s="227"/>
    </row>
    <row r="283" spans="1:64" x14ac:dyDescent="0.2">
      <c r="A283" s="248" t="s">
        <v>1778</v>
      </c>
      <c r="B283" s="50" t="s">
        <v>32</v>
      </c>
      <c r="C283" s="48">
        <v>58567.401100000003</v>
      </c>
      <c r="D283" s="48">
        <v>2.0000000000000001E-4</v>
      </c>
      <c r="E283" s="13">
        <f t="shared" ref="E283:E298" si="227">+(C283-C$7)/C$8</f>
        <v>44221.079533102231</v>
      </c>
      <c r="F283">
        <f t="shared" ref="F283:F298" si="228">ROUND(2*E283,0)/2</f>
        <v>44221</v>
      </c>
      <c r="G283">
        <f t="shared" ref="G283:G298" si="229">+C283-(C$7+F283*C$8)</f>
        <v>3.4227640004246496E-2</v>
      </c>
      <c r="K283">
        <f t="shared" ref="K283:K298" si="230">G283</f>
        <v>3.4227640004246496E-2</v>
      </c>
      <c r="O283">
        <f t="shared" ref="O283:O298" ca="1" si="231">+C$11+C$12*F283</f>
        <v>3.4901758283566675E-2</v>
      </c>
      <c r="P283">
        <f t="shared" ref="P283:P298" si="232">H$5*SIN(RADIANS(H$6*F283+H$7))</f>
        <v>-8.726609131031228E-2</v>
      </c>
      <c r="Q283">
        <f t="shared" ref="Q283:Q298" si="233">+H$2+H$3*$F283+H$4*$F283^2</f>
        <v>9.2584773233303511E-2</v>
      </c>
      <c r="R283">
        <f t="shared" ref="R283:R298" si="234">P283+Q283</f>
        <v>5.3186819229912308E-3</v>
      </c>
      <c r="S283" s="2">
        <f t="shared" ref="S283:S298" si="235">+C283-15018.5</f>
        <v>43548.901100000003</v>
      </c>
      <c r="U283">
        <f t="shared" ref="U283:U298" si="236">+(R283-G283)^2</f>
        <v>8.3572785734377408E-4</v>
      </c>
      <c r="V283">
        <f t="shared" ref="V283:V298" si="237">V$14</f>
        <v>1</v>
      </c>
      <c r="W283">
        <f t="shared" ref="W283:W298" si="238">V283*U283</f>
        <v>8.3572785734377408E-4</v>
      </c>
      <c r="X283" s="19">
        <v>3.8E-3</v>
      </c>
      <c r="Y283" t="e">
        <f>VLOOKUP(C283,'errors (2)'!C$21:E$370,3,FALSE)</f>
        <v>#N/A</v>
      </c>
      <c r="Z283">
        <f t="shared" ref="Z283:Z298" si="239">F283</f>
        <v>44221</v>
      </c>
      <c r="AA283" s="227">
        <f t="shared" ref="AA283:AA298" si="240">AB$3+AB$4*Z283+AB$5*Z283^2+AH283</f>
        <v>7.1521658906310695E-2</v>
      </c>
      <c r="AB283" s="227"/>
      <c r="AD283" s="227"/>
      <c r="AE283" s="227"/>
      <c r="AF283" s="227"/>
      <c r="AG283" s="245"/>
      <c r="AN283" s="227"/>
      <c r="AO283" s="227"/>
      <c r="AP283" s="227"/>
      <c r="AQ283" s="227"/>
      <c r="AR283" s="227"/>
      <c r="AS283" s="227"/>
      <c r="AT283" s="227"/>
      <c r="AU283" s="227"/>
      <c r="AV283" s="227"/>
      <c r="AW283" s="227"/>
      <c r="AX283" s="227"/>
      <c r="AY283" s="227"/>
      <c r="AZ283" s="227"/>
      <c r="BA283" s="227"/>
      <c r="BB283" s="227"/>
      <c r="BC283" s="227"/>
      <c r="BD283" s="227"/>
      <c r="BE283" s="227"/>
      <c r="BF283" s="227"/>
      <c r="BG283" s="227"/>
      <c r="BH283" s="227"/>
      <c r="BI283" s="227"/>
      <c r="BJ283" s="227"/>
      <c r="BK283" s="227"/>
      <c r="BL283" s="227"/>
    </row>
    <row r="284" spans="1:64" x14ac:dyDescent="0.2">
      <c r="A284" s="248" t="s">
        <v>1782</v>
      </c>
      <c r="B284" s="50" t="s">
        <v>32</v>
      </c>
      <c r="C284" s="48">
        <v>58579.023399999998</v>
      </c>
      <c r="D284" s="48" t="s">
        <v>1781</v>
      </c>
      <c r="E284" s="13">
        <f t="shared" si="227"/>
        <v>44248.085706300313</v>
      </c>
      <c r="F284">
        <f t="shared" si="228"/>
        <v>44248</v>
      </c>
      <c r="G284">
        <f t="shared" si="229"/>
        <v>3.6884319997625425E-2</v>
      </c>
      <c r="K284">
        <f t="shared" si="230"/>
        <v>3.6884319997625425E-2</v>
      </c>
      <c r="O284">
        <f t="shared" ca="1" si="231"/>
        <v>3.512051743419603E-2</v>
      </c>
      <c r="P284">
        <f t="shared" si="232"/>
        <v>-8.7293566119980417E-2</v>
      </c>
      <c r="Q284">
        <f t="shared" si="233"/>
        <v>9.2745843422807422E-2</v>
      </c>
      <c r="R284">
        <f t="shared" si="234"/>
        <v>5.452277302827005E-3</v>
      </c>
      <c r="S284" s="2">
        <f t="shared" si="235"/>
        <v>43560.523399999998</v>
      </c>
      <c r="U284">
        <f t="shared" si="236"/>
        <v>9.8797330796763084E-4</v>
      </c>
      <c r="V284">
        <f t="shared" si="237"/>
        <v>1</v>
      </c>
      <c r="W284">
        <f t="shared" si="238"/>
        <v>9.8797330796763084E-4</v>
      </c>
      <c r="X284" s="19">
        <v>3.8E-3</v>
      </c>
      <c r="Y284" t="e">
        <f>VLOOKUP(C284,'errors (2)'!C$21:E$370,3,FALSE)</f>
        <v>#N/A</v>
      </c>
      <c r="Z284">
        <f t="shared" si="239"/>
        <v>44248</v>
      </c>
      <c r="AA284" s="227">
        <f t="shared" si="240"/>
        <v>7.1634526808719456E-2</v>
      </c>
      <c r="AB284" s="227"/>
      <c r="AD284" s="227"/>
      <c r="AE284" s="227"/>
      <c r="AF284" s="227"/>
      <c r="AG284" s="245"/>
      <c r="AN284" s="227"/>
      <c r="AO284" s="227"/>
      <c r="AP284" s="227"/>
      <c r="AQ284" s="227"/>
      <c r="AR284" s="227"/>
      <c r="AS284" s="227"/>
      <c r="AT284" s="227"/>
      <c r="AU284" s="227"/>
      <c r="AV284" s="227"/>
      <c r="AW284" s="227"/>
      <c r="AX284" s="227"/>
      <c r="AY284" s="227"/>
      <c r="AZ284" s="227"/>
      <c r="BA284" s="227"/>
      <c r="BB284" s="227"/>
      <c r="BC284" s="227"/>
      <c r="BD284" s="227"/>
      <c r="BE284" s="227"/>
      <c r="BF284" s="227"/>
      <c r="BG284" s="227"/>
      <c r="BH284" s="227"/>
      <c r="BI284" s="227"/>
      <c r="BJ284" s="227"/>
      <c r="BK284" s="227"/>
      <c r="BL284" s="227"/>
    </row>
    <row r="285" spans="1:64" x14ac:dyDescent="0.2">
      <c r="A285" s="281" t="s">
        <v>1780</v>
      </c>
      <c r="B285" s="282" t="s">
        <v>30</v>
      </c>
      <c r="C285" s="283">
        <v>58851.227299999999</v>
      </c>
      <c r="D285" s="283" t="s">
        <v>48</v>
      </c>
      <c r="E285" s="13">
        <f t="shared" si="227"/>
        <v>44880.592668656886</v>
      </c>
      <c r="F285">
        <f t="shared" si="228"/>
        <v>44880.5</v>
      </c>
      <c r="G285">
        <f t="shared" si="229"/>
        <v>3.9880619995528832E-2</v>
      </c>
      <c r="K285">
        <f t="shared" si="230"/>
        <v>3.9880619995528832E-2</v>
      </c>
      <c r="O285">
        <f t="shared" ca="1" si="231"/>
        <v>4.0245153092457131E-2</v>
      </c>
      <c r="P285">
        <f t="shared" si="232"/>
        <v>-8.7868722880705977E-2</v>
      </c>
      <c r="Q285">
        <f t="shared" si="233"/>
        <v>9.6544903479686126E-2</v>
      </c>
      <c r="R285">
        <f t="shared" si="234"/>
        <v>8.6761805989801488E-3</v>
      </c>
      <c r="S285" s="2">
        <f t="shared" si="235"/>
        <v>43832.727299999999</v>
      </c>
      <c r="U285">
        <f t="shared" si="236"/>
        <v>9.7371703805287956E-4</v>
      </c>
      <c r="V285">
        <f t="shared" si="237"/>
        <v>1</v>
      </c>
      <c r="W285">
        <f t="shared" si="238"/>
        <v>9.7371703805287956E-4</v>
      </c>
      <c r="X285" s="19">
        <v>3.8E-3</v>
      </c>
      <c r="Y285" t="e">
        <f>VLOOKUP(C285,'errors (2)'!C$21:E$370,3,FALSE)</f>
        <v>#N/A</v>
      </c>
      <c r="Z285">
        <f t="shared" si="239"/>
        <v>44880.5</v>
      </c>
      <c r="AA285" s="227">
        <f t="shared" si="240"/>
        <v>7.4295956295707385E-2</v>
      </c>
      <c r="AB285" s="227"/>
      <c r="AD285" s="227"/>
      <c r="AE285" s="227"/>
      <c r="AF285" s="227"/>
      <c r="AG285" s="245"/>
      <c r="AN285" s="227"/>
      <c r="AO285" s="227"/>
      <c r="AP285" s="227"/>
      <c r="AQ285" s="227"/>
      <c r="AR285" s="227"/>
      <c r="AS285" s="227"/>
      <c r="AT285" s="227"/>
      <c r="AU285" s="227"/>
      <c r="AV285" s="227"/>
      <c r="AW285" s="227"/>
      <c r="AX285" s="227"/>
      <c r="AY285" s="227"/>
      <c r="AZ285" s="227"/>
      <c r="BA285" s="227"/>
      <c r="BB285" s="227"/>
      <c r="BC285" s="227"/>
      <c r="BD285" s="227"/>
      <c r="BE285" s="227"/>
      <c r="BF285" s="227"/>
      <c r="BG285" s="227"/>
      <c r="BH285" s="227"/>
      <c r="BI285" s="227"/>
      <c r="BJ285" s="227"/>
      <c r="BK285" s="227"/>
      <c r="BL285" s="227"/>
    </row>
    <row r="286" spans="1:64" x14ac:dyDescent="0.2">
      <c r="A286" s="281" t="s">
        <v>1780</v>
      </c>
      <c r="B286" s="282" t="s">
        <v>30</v>
      </c>
      <c r="C286" s="283">
        <v>58851.227500000001</v>
      </c>
      <c r="D286" s="283" t="s">
        <v>1204</v>
      </c>
      <c r="E286" s="13">
        <f t="shared" si="227"/>
        <v>44880.593133387163</v>
      </c>
      <c r="F286">
        <f t="shared" si="228"/>
        <v>44880.5</v>
      </c>
      <c r="G286">
        <f t="shared" si="229"/>
        <v>4.0080619997752365E-2</v>
      </c>
      <c r="K286">
        <f t="shared" si="230"/>
        <v>4.0080619997752365E-2</v>
      </c>
      <c r="O286">
        <f t="shared" ca="1" si="231"/>
        <v>4.0245153092457131E-2</v>
      </c>
      <c r="P286">
        <f t="shared" si="232"/>
        <v>-8.7868722880705977E-2</v>
      </c>
      <c r="Q286">
        <f t="shared" si="233"/>
        <v>9.6544903479686126E-2</v>
      </c>
      <c r="R286">
        <f t="shared" si="234"/>
        <v>8.6761805989801488E-3</v>
      </c>
      <c r="S286" s="2">
        <f t="shared" si="235"/>
        <v>43832.727500000001</v>
      </c>
      <c r="U286">
        <f t="shared" si="236"/>
        <v>9.8623881395115665E-4</v>
      </c>
      <c r="V286">
        <f t="shared" si="237"/>
        <v>1</v>
      </c>
      <c r="W286">
        <f t="shared" si="238"/>
        <v>9.8623881395115665E-4</v>
      </c>
      <c r="X286" s="19">
        <v>3.8E-3</v>
      </c>
      <c r="Y286" t="e">
        <f>VLOOKUP(C286,'errors (2)'!C$21:E$370,3,FALSE)</f>
        <v>#N/A</v>
      </c>
      <c r="Z286">
        <f t="shared" si="239"/>
        <v>44880.5</v>
      </c>
      <c r="AA286" s="227">
        <f t="shared" si="240"/>
        <v>7.4295956295707385E-2</v>
      </c>
      <c r="AB286" s="227"/>
      <c r="AD286" s="227"/>
      <c r="AE286" s="227"/>
      <c r="AF286" s="227"/>
      <c r="AG286" s="245"/>
      <c r="AN286" s="227"/>
      <c r="AO286" s="227"/>
      <c r="AP286" s="227"/>
      <c r="AQ286" s="227"/>
      <c r="AR286" s="227"/>
      <c r="AS286" s="227"/>
      <c r="AT286" s="227"/>
      <c r="AU286" s="227"/>
      <c r="AV286" s="227"/>
      <c r="AW286" s="227"/>
      <c r="AX286" s="227"/>
      <c r="AY286" s="227"/>
      <c r="AZ286" s="227"/>
      <c r="BA286" s="227"/>
      <c r="BB286" s="227"/>
      <c r="BC286" s="227"/>
      <c r="BD286" s="227"/>
      <c r="BE286" s="227"/>
      <c r="BF286" s="227"/>
      <c r="BG286" s="227"/>
      <c r="BH286" s="227"/>
      <c r="BI286" s="227"/>
      <c r="BJ286" s="227"/>
      <c r="BK286" s="227"/>
      <c r="BL286" s="227"/>
    </row>
    <row r="287" spans="1:64" x14ac:dyDescent="0.2">
      <c r="A287" s="281" t="s">
        <v>1780</v>
      </c>
      <c r="B287" s="282" t="s">
        <v>30</v>
      </c>
      <c r="C287" s="283">
        <v>58851.227599999998</v>
      </c>
      <c r="D287" s="283" t="s">
        <v>37</v>
      </c>
      <c r="E287" s="13">
        <f t="shared" si="227"/>
        <v>44880.593365752291</v>
      </c>
      <c r="F287">
        <f t="shared" si="228"/>
        <v>44880.5</v>
      </c>
      <c r="G287">
        <f t="shared" si="229"/>
        <v>4.0180619995226152E-2</v>
      </c>
      <c r="K287">
        <f t="shared" si="230"/>
        <v>4.0180619995226152E-2</v>
      </c>
      <c r="O287">
        <f t="shared" ca="1" si="231"/>
        <v>4.0245153092457131E-2</v>
      </c>
      <c r="P287">
        <f t="shared" si="232"/>
        <v>-8.7868722880705977E-2</v>
      </c>
      <c r="Q287">
        <f t="shared" si="233"/>
        <v>9.6544903479686126E-2</v>
      </c>
      <c r="R287">
        <f t="shared" si="234"/>
        <v>8.6761805989801488E-3</v>
      </c>
      <c r="S287" s="2">
        <f t="shared" si="235"/>
        <v>43832.727599999998</v>
      </c>
      <c r="U287">
        <f t="shared" si="236"/>
        <v>9.9252970167173723E-4</v>
      </c>
      <c r="V287">
        <f t="shared" si="237"/>
        <v>1</v>
      </c>
      <c r="W287">
        <f t="shared" si="238"/>
        <v>9.9252970167173723E-4</v>
      </c>
      <c r="X287" s="19">
        <v>3.8E-3</v>
      </c>
      <c r="Y287" t="e">
        <f>VLOOKUP(C287,'errors (2)'!C$21:E$370,3,FALSE)</f>
        <v>#N/A</v>
      </c>
      <c r="Z287">
        <f t="shared" si="239"/>
        <v>44880.5</v>
      </c>
      <c r="AA287" s="227">
        <f t="shared" si="240"/>
        <v>7.4295956295707385E-2</v>
      </c>
      <c r="AB287" s="227"/>
      <c r="AD287" s="227"/>
      <c r="AE287" s="227"/>
      <c r="AF287" s="227"/>
      <c r="AG287" s="245"/>
      <c r="AN287" s="227"/>
      <c r="AO287" s="227"/>
      <c r="AP287" s="227"/>
      <c r="AQ287" s="227"/>
      <c r="AR287" s="227"/>
      <c r="AS287" s="227"/>
      <c r="AT287" s="227"/>
      <c r="AU287" s="227"/>
      <c r="AV287" s="227"/>
      <c r="AW287" s="227"/>
      <c r="AX287" s="227"/>
      <c r="AY287" s="227"/>
      <c r="AZ287" s="227"/>
      <c r="BA287" s="227"/>
      <c r="BB287" s="227"/>
      <c r="BC287" s="227"/>
      <c r="BD287" s="227"/>
      <c r="BE287" s="227"/>
      <c r="BF287" s="227"/>
      <c r="BG287" s="227"/>
      <c r="BH287" s="227"/>
      <c r="BI287" s="227"/>
      <c r="BJ287" s="227"/>
      <c r="BK287" s="227"/>
      <c r="BL287" s="227"/>
    </row>
    <row r="288" spans="1:64" x14ac:dyDescent="0.2">
      <c r="A288" s="281" t="s">
        <v>1780</v>
      </c>
      <c r="B288" s="282" t="s">
        <v>30</v>
      </c>
      <c r="C288" s="283">
        <v>58932.997199999998</v>
      </c>
      <c r="D288" s="283" t="s">
        <v>48</v>
      </c>
      <c r="E288" s="13">
        <f t="shared" si="227"/>
        <v>45070.597407976195</v>
      </c>
      <c r="F288">
        <f t="shared" si="228"/>
        <v>45070.5</v>
      </c>
      <c r="G288">
        <f t="shared" si="229"/>
        <v>4.1920219999155961E-2</v>
      </c>
      <c r="K288">
        <f t="shared" si="230"/>
        <v>4.1920219999155961E-2</v>
      </c>
      <c r="O288">
        <f t="shared" ca="1" si="231"/>
        <v>4.1784569337626476E-2</v>
      </c>
      <c r="P288">
        <f t="shared" si="232"/>
        <v>-8.8015772721319302E-2</v>
      </c>
      <c r="Q288">
        <f t="shared" si="233"/>
        <v>9.7695804447487017E-2</v>
      </c>
      <c r="R288">
        <f t="shared" si="234"/>
        <v>9.6800317261677149E-3</v>
      </c>
      <c r="S288" s="2">
        <f t="shared" si="235"/>
        <v>43914.497199999998</v>
      </c>
      <c r="U288">
        <f t="shared" si="236"/>
        <v>1.0394297398777289E-3</v>
      </c>
      <c r="V288">
        <f t="shared" si="237"/>
        <v>1</v>
      </c>
      <c r="W288">
        <f t="shared" si="238"/>
        <v>1.0394297398777289E-3</v>
      </c>
      <c r="X288" s="19">
        <v>3.8E-3</v>
      </c>
      <c r="Y288" t="e">
        <f>VLOOKUP(C288,'errors (2)'!C$21:E$370,3,FALSE)</f>
        <v>#N/A</v>
      </c>
      <c r="Z288">
        <f t="shared" si="239"/>
        <v>45070.5</v>
      </c>
      <c r="AA288" s="227">
        <f t="shared" si="240"/>
        <v>7.5101953715896674E-2</v>
      </c>
      <c r="AB288" s="227"/>
      <c r="AD288" s="227"/>
      <c r="AE288" s="227"/>
      <c r="AF288" s="227"/>
      <c r="AG288" s="245"/>
      <c r="AN288" s="227"/>
      <c r="AO288" s="227"/>
      <c r="AP288" s="227"/>
      <c r="AQ288" s="227"/>
      <c r="AR288" s="227"/>
      <c r="AS288" s="227"/>
      <c r="AT288" s="227"/>
      <c r="AU288" s="227"/>
      <c r="AV288" s="227"/>
      <c r="AW288" s="227"/>
      <c r="AX288" s="227"/>
      <c r="AY288" s="227"/>
      <c r="AZ288" s="227"/>
      <c r="BA288" s="227"/>
      <c r="BB288" s="227"/>
      <c r="BC288" s="227"/>
      <c r="BD288" s="227"/>
      <c r="BE288" s="227"/>
      <c r="BF288" s="227"/>
      <c r="BG288" s="227"/>
      <c r="BH288" s="227"/>
      <c r="BI288" s="227"/>
      <c r="BJ288" s="227"/>
      <c r="BK288" s="227"/>
      <c r="BL288" s="227"/>
    </row>
    <row r="289" spans="1:64" x14ac:dyDescent="0.2">
      <c r="A289" s="281" t="s">
        <v>1780</v>
      </c>
      <c r="B289" s="282" t="s">
        <v>30</v>
      </c>
      <c r="C289" s="283">
        <v>58932.997300000003</v>
      </c>
      <c r="D289" s="283" t="s">
        <v>1204</v>
      </c>
      <c r="E289" s="13">
        <f t="shared" si="227"/>
        <v>45070.597640341344</v>
      </c>
      <c r="F289">
        <f t="shared" si="228"/>
        <v>45070.5</v>
      </c>
      <c r="G289">
        <f t="shared" si="229"/>
        <v>4.2020220003905706E-2</v>
      </c>
      <c r="K289">
        <f t="shared" si="230"/>
        <v>4.2020220003905706E-2</v>
      </c>
      <c r="O289">
        <f t="shared" ca="1" si="231"/>
        <v>4.1784569337626476E-2</v>
      </c>
      <c r="P289">
        <f t="shared" si="232"/>
        <v>-8.8015772721319302E-2</v>
      </c>
      <c r="Q289">
        <f t="shared" si="233"/>
        <v>9.7695804447487017E-2</v>
      </c>
      <c r="R289">
        <f t="shared" si="234"/>
        <v>9.6800317261677149E-3</v>
      </c>
      <c r="S289" s="2">
        <f t="shared" si="235"/>
        <v>43914.497300000003</v>
      </c>
      <c r="U289">
        <f t="shared" si="236"/>
        <v>1.0458877778395418E-3</v>
      </c>
      <c r="V289">
        <f t="shared" si="237"/>
        <v>1</v>
      </c>
      <c r="W289">
        <f t="shared" si="238"/>
        <v>1.0458877778395418E-3</v>
      </c>
      <c r="X289" s="19">
        <v>3.8E-3</v>
      </c>
      <c r="Y289" t="e">
        <f>VLOOKUP(C289,'errors (2)'!C$21:E$370,3,FALSE)</f>
        <v>#N/A</v>
      </c>
      <c r="Z289">
        <f t="shared" si="239"/>
        <v>45070.5</v>
      </c>
      <c r="AA289" s="227">
        <f t="shared" si="240"/>
        <v>7.5101953715896674E-2</v>
      </c>
      <c r="AB289" s="227"/>
      <c r="AD289" s="227"/>
      <c r="AE289" s="227"/>
      <c r="AF289" s="227"/>
      <c r="AG289" s="245"/>
      <c r="AN289" s="227"/>
      <c r="AO289" s="227"/>
      <c r="AP289" s="227"/>
      <c r="AQ289" s="227"/>
      <c r="AR289" s="227"/>
      <c r="AS289" s="227"/>
      <c r="AT289" s="227"/>
      <c r="AU289" s="227"/>
      <c r="AV289" s="227"/>
      <c r="AW289" s="227"/>
      <c r="AX289" s="227"/>
      <c r="AY289" s="227"/>
      <c r="AZ289" s="227"/>
      <c r="BA289" s="227"/>
      <c r="BB289" s="227"/>
      <c r="BC289" s="227"/>
      <c r="BD289" s="227"/>
      <c r="BE289" s="227"/>
      <c r="BF289" s="227"/>
      <c r="BG289" s="227"/>
      <c r="BH289" s="227"/>
      <c r="BI289" s="227"/>
      <c r="BJ289" s="227"/>
      <c r="BK289" s="227"/>
      <c r="BL289" s="227"/>
    </row>
    <row r="290" spans="1:64" x14ac:dyDescent="0.2">
      <c r="A290" s="281" t="s">
        <v>1780</v>
      </c>
      <c r="B290" s="282" t="s">
        <v>30</v>
      </c>
      <c r="C290" s="283">
        <v>58932.998299999999</v>
      </c>
      <c r="D290" s="283" t="s">
        <v>37</v>
      </c>
      <c r="E290" s="13">
        <f t="shared" si="227"/>
        <v>45070.599963992696</v>
      </c>
      <c r="F290">
        <f t="shared" si="228"/>
        <v>45070.5</v>
      </c>
      <c r="G290">
        <f t="shared" si="229"/>
        <v>4.3020220000471454E-2</v>
      </c>
      <c r="K290">
        <f t="shared" si="230"/>
        <v>4.3020220000471454E-2</v>
      </c>
      <c r="O290">
        <f t="shared" ca="1" si="231"/>
        <v>4.1784569337626476E-2</v>
      </c>
      <c r="P290">
        <f t="shared" si="232"/>
        <v>-8.8015772721319302E-2</v>
      </c>
      <c r="Q290">
        <f t="shared" si="233"/>
        <v>9.7695804447487017E-2</v>
      </c>
      <c r="R290">
        <f t="shared" si="234"/>
        <v>9.6800317261677149E-3</v>
      </c>
      <c r="S290" s="2">
        <f t="shared" si="235"/>
        <v>43914.498299999999</v>
      </c>
      <c r="U290">
        <f t="shared" si="236"/>
        <v>1.1115681541660205E-3</v>
      </c>
      <c r="V290">
        <f t="shared" si="237"/>
        <v>1</v>
      </c>
      <c r="W290">
        <f t="shared" si="238"/>
        <v>1.1115681541660205E-3</v>
      </c>
      <c r="X290" s="19">
        <v>3.8E-3</v>
      </c>
      <c r="Y290" t="e">
        <f>VLOOKUP(C290,'errors (2)'!C$21:E$370,3,FALSE)</f>
        <v>#N/A</v>
      </c>
      <c r="Z290">
        <f t="shared" si="239"/>
        <v>45070.5</v>
      </c>
      <c r="AA290" s="227">
        <f t="shared" si="240"/>
        <v>7.5101953715896674E-2</v>
      </c>
      <c r="AB290" s="227"/>
      <c r="AD290" s="227"/>
      <c r="AE290" s="227"/>
      <c r="AF290" s="227"/>
      <c r="AG290" s="245"/>
      <c r="AN290" s="227"/>
      <c r="AO290" s="227"/>
      <c r="AP290" s="227"/>
      <c r="AQ290" s="227"/>
      <c r="AR290" s="227"/>
      <c r="AS290" s="227"/>
      <c r="AT290" s="227"/>
      <c r="AU290" s="227"/>
      <c r="AV290" s="227"/>
      <c r="AW290" s="227"/>
      <c r="AX290" s="227"/>
      <c r="AY290" s="227"/>
      <c r="AZ290" s="227"/>
      <c r="BA290" s="227"/>
      <c r="BB290" s="227"/>
      <c r="BC290" s="227"/>
      <c r="BD290" s="227"/>
      <c r="BE290" s="227"/>
      <c r="BF290" s="227"/>
      <c r="BG290" s="227"/>
      <c r="BH290" s="227"/>
      <c r="BI290" s="227"/>
      <c r="BJ290" s="227"/>
      <c r="BK290" s="227"/>
      <c r="BL290" s="227"/>
    </row>
    <row r="291" spans="1:64" x14ac:dyDescent="0.2">
      <c r="A291" s="281" t="s">
        <v>1780</v>
      </c>
      <c r="B291" s="282" t="s">
        <v>32</v>
      </c>
      <c r="C291" s="283">
        <v>58934.934000000001</v>
      </c>
      <c r="D291" s="283" t="s">
        <v>48</v>
      </c>
      <c r="E291" s="13">
        <f t="shared" si="227"/>
        <v>45075.097855929715</v>
      </c>
      <c r="F291">
        <f t="shared" si="228"/>
        <v>45075</v>
      </c>
      <c r="G291">
        <f t="shared" si="229"/>
        <v>4.2112999995879363E-2</v>
      </c>
      <c r="K291">
        <f t="shared" si="230"/>
        <v>4.2112999995879363E-2</v>
      </c>
      <c r="O291">
        <f t="shared" ca="1" si="231"/>
        <v>4.1821029196064674E-2</v>
      </c>
      <c r="P291">
        <f t="shared" si="232"/>
        <v>-8.8019111031517147E-2</v>
      </c>
      <c r="Q291">
        <f t="shared" si="233"/>
        <v>9.772311685065535E-2</v>
      </c>
      <c r="R291">
        <f t="shared" si="234"/>
        <v>9.7040058191382034E-3</v>
      </c>
      <c r="S291" s="2">
        <f t="shared" si="235"/>
        <v>43916.434000000001</v>
      </c>
      <c r="U291">
        <f t="shared" si="236"/>
        <v>1.0503429035480425E-3</v>
      </c>
      <c r="V291">
        <f t="shared" si="237"/>
        <v>1</v>
      </c>
      <c r="W291">
        <f t="shared" si="238"/>
        <v>1.0503429035480425E-3</v>
      </c>
      <c r="X291" s="19">
        <v>3.8E-3</v>
      </c>
      <c r="Y291" t="e">
        <f>VLOOKUP(C291,'errors (2)'!C$21:E$370,3,FALSE)</f>
        <v>#N/A</v>
      </c>
      <c r="Z291">
        <f t="shared" si="239"/>
        <v>45075</v>
      </c>
      <c r="AA291" s="227">
        <f t="shared" si="240"/>
        <v>7.5121079626170886E-2</v>
      </c>
      <c r="AB291" s="227"/>
      <c r="AD291" s="227"/>
      <c r="AE291" s="227"/>
      <c r="AF291" s="227"/>
      <c r="AG291" s="245"/>
      <c r="AN291" s="227"/>
      <c r="AO291" s="227"/>
      <c r="AP291" s="227"/>
      <c r="AQ291" s="227"/>
      <c r="AR291" s="227"/>
      <c r="AS291" s="227"/>
      <c r="AT291" s="227"/>
      <c r="AU291" s="227"/>
      <c r="AV291" s="227"/>
      <c r="AW291" s="227"/>
      <c r="AX291" s="227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27"/>
      <c r="BJ291" s="227"/>
      <c r="BK291" s="227"/>
      <c r="BL291" s="227"/>
    </row>
    <row r="292" spans="1:64" x14ac:dyDescent="0.2">
      <c r="A292" s="281" t="s">
        <v>1780</v>
      </c>
      <c r="B292" s="282" t="s">
        <v>32</v>
      </c>
      <c r="C292" s="283">
        <v>58934.934000000001</v>
      </c>
      <c r="D292" s="283" t="s">
        <v>1204</v>
      </c>
      <c r="E292" s="13">
        <f t="shared" si="227"/>
        <v>45075.097855929715</v>
      </c>
      <c r="F292">
        <f t="shared" si="228"/>
        <v>45075</v>
      </c>
      <c r="G292">
        <f t="shared" si="229"/>
        <v>4.2112999995879363E-2</v>
      </c>
      <c r="K292">
        <f t="shared" si="230"/>
        <v>4.2112999995879363E-2</v>
      </c>
      <c r="O292">
        <f t="shared" ca="1" si="231"/>
        <v>4.1821029196064674E-2</v>
      </c>
      <c r="P292">
        <f t="shared" si="232"/>
        <v>-8.8019111031517147E-2</v>
      </c>
      <c r="Q292">
        <f t="shared" si="233"/>
        <v>9.772311685065535E-2</v>
      </c>
      <c r="R292">
        <f t="shared" si="234"/>
        <v>9.7040058191382034E-3</v>
      </c>
      <c r="S292" s="2">
        <f t="shared" si="235"/>
        <v>43916.434000000001</v>
      </c>
      <c r="U292">
        <f t="shared" si="236"/>
        <v>1.0503429035480425E-3</v>
      </c>
      <c r="V292">
        <f t="shared" si="237"/>
        <v>1</v>
      </c>
      <c r="W292">
        <f t="shared" si="238"/>
        <v>1.0503429035480425E-3</v>
      </c>
      <c r="X292" s="19">
        <v>3.8E-3</v>
      </c>
      <c r="Y292" t="e">
        <f>VLOOKUP(C292,'errors (2)'!C$21:E$370,3,FALSE)</f>
        <v>#N/A</v>
      </c>
      <c r="Z292">
        <f t="shared" si="239"/>
        <v>45075</v>
      </c>
      <c r="AA292" s="227">
        <f t="shared" si="240"/>
        <v>7.5121079626170886E-2</v>
      </c>
      <c r="AB292" s="227"/>
      <c r="AD292" s="227"/>
      <c r="AE292" s="227"/>
      <c r="AF292" s="227"/>
      <c r="AG292" s="245"/>
      <c r="AN292" s="227"/>
      <c r="AO292" s="227"/>
      <c r="AP292" s="227"/>
      <c r="AQ292" s="227"/>
      <c r="AR292" s="227"/>
      <c r="AS292" s="227"/>
      <c r="AT292" s="227"/>
      <c r="AU292" s="227"/>
      <c r="AV292" s="227"/>
      <c r="AW292" s="227"/>
      <c r="AX292" s="227"/>
      <c r="AY292" s="227"/>
      <c r="AZ292" s="227"/>
      <c r="BA292" s="227"/>
      <c r="BB292" s="227"/>
      <c r="BC292" s="227"/>
      <c r="BD292" s="227"/>
      <c r="BE292" s="227"/>
      <c r="BF292" s="227"/>
      <c r="BG292" s="227"/>
      <c r="BH292" s="227"/>
      <c r="BI292" s="227"/>
      <c r="BJ292" s="227"/>
      <c r="BK292" s="227"/>
      <c r="BL292" s="227"/>
    </row>
    <row r="293" spans="1:64" x14ac:dyDescent="0.2">
      <c r="A293" s="281" t="s">
        <v>1780</v>
      </c>
      <c r="B293" s="282" t="s">
        <v>30</v>
      </c>
      <c r="C293" s="283">
        <v>58949.349900000001</v>
      </c>
      <c r="D293" s="283" t="s">
        <v>1781</v>
      </c>
      <c r="E293" s="13">
        <f t="shared" si="227"/>
        <v>45108.595381566323</v>
      </c>
      <c r="F293">
        <f t="shared" si="228"/>
        <v>45108.5</v>
      </c>
      <c r="G293">
        <f t="shared" si="229"/>
        <v>4.1048140003113076E-2</v>
      </c>
      <c r="K293">
        <f t="shared" si="230"/>
        <v>4.1048140003113076E-2</v>
      </c>
      <c r="O293">
        <f t="shared" ca="1" si="231"/>
        <v>4.2092452586660334E-2</v>
      </c>
      <c r="P293">
        <f t="shared" si="232"/>
        <v>-8.8043752666425543E-2</v>
      </c>
      <c r="Q293">
        <f t="shared" si="233"/>
        <v>9.7926521381930254E-2</v>
      </c>
      <c r="R293">
        <f t="shared" si="234"/>
        <v>9.8827687155047111E-3</v>
      </c>
      <c r="S293" s="2">
        <f t="shared" si="235"/>
        <v>43930.849900000001</v>
      </c>
      <c r="U293">
        <f t="shared" si="236"/>
        <v>9.7128036749448388E-4</v>
      </c>
      <c r="V293">
        <f t="shared" si="237"/>
        <v>1</v>
      </c>
      <c r="W293">
        <f t="shared" si="238"/>
        <v>9.7128036749448388E-4</v>
      </c>
      <c r="X293" s="19">
        <v>3.8E-3</v>
      </c>
      <c r="Y293" t="e">
        <f>VLOOKUP(C293,'errors (2)'!C$21:E$370,3,FALSE)</f>
        <v>#N/A</v>
      </c>
      <c r="Z293">
        <f t="shared" si="239"/>
        <v>45108.5</v>
      </c>
      <c r="AA293" s="227">
        <f t="shared" si="240"/>
        <v>7.5263514486415953E-2</v>
      </c>
      <c r="AB293" s="227"/>
      <c r="AD293" s="227"/>
      <c r="AE293" s="227"/>
      <c r="AF293" s="227"/>
      <c r="AG293" s="245"/>
      <c r="AN293" s="227"/>
      <c r="AO293" s="227"/>
      <c r="AP293" s="227"/>
      <c r="AQ293" s="227"/>
      <c r="AR293" s="227"/>
      <c r="AS293" s="227"/>
      <c r="AT293" s="227"/>
      <c r="AU293" s="227"/>
      <c r="AV293" s="227"/>
      <c r="AW293" s="227"/>
      <c r="AX293" s="227"/>
      <c r="AY293" s="227"/>
      <c r="AZ293" s="227"/>
      <c r="BA293" s="227"/>
      <c r="BB293" s="227"/>
      <c r="BC293" s="227"/>
      <c r="BD293" s="227"/>
      <c r="BE293" s="227"/>
      <c r="BF293" s="227"/>
      <c r="BG293" s="227"/>
      <c r="BH293" s="227"/>
      <c r="BI293" s="227"/>
      <c r="BJ293" s="227"/>
      <c r="BK293" s="227"/>
      <c r="BL293" s="227"/>
    </row>
    <row r="294" spans="1:64" x14ac:dyDescent="0.2">
      <c r="A294" s="281" t="s">
        <v>1780</v>
      </c>
      <c r="B294" s="282" t="s">
        <v>32</v>
      </c>
      <c r="C294" s="283">
        <v>58950.4283</v>
      </c>
      <c r="D294" s="283" t="s">
        <v>1781</v>
      </c>
      <c r="E294" s="13">
        <f t="shared" si="227"/>
        <v>45111.101207192645</v>
      </c>
      <c r="F294">
        <f t="shared" si="228"/>
        <v>45111</v>
      </c>
      <c r="G294">
        <f t="shared" si="229"/>
        <v>4.3555240001296625E-2</v>
      </c>
      <c r="K294">
        <f t="shared" si="230"/>
        <v>4.3555240001296625E-2</v>
      </c>
      <c r="O294">
        <f t="shared" ca="1" si="231"/>
        <v>4.2112708063570425E-2</v>
      </c>
      <c r="P294">
        <f t="shared" si="232"/>
        <v>-8.8045576729654601E-2</v>
      </c>
      <c r="Q294">
        <f t="shared" si="233"/>
        <v>9.7941706400125866E-2</v>
      </c>
      <c r="R294">
        <f t="shared" si="234"/>
        <v>9.8961296704712653E-3</v>
      </c>
      <c r="S294" s="2">
        <f t="shared" si="235"/>
        <v>43931.9283</v>
      </c>
      <c r="U294">
        <f t="shared" si="236"/>
        <v>1.1329357082626745E-3</v>
      </c>
      <c r="V294">
        <f t="shared" si="237"/>
        <v>1</v>
      </c>
      <c r="W294">
        <f t="shared" si="238"/>
        <v>1.1329357082626745E-3</v>
      </c>
      <c r="X294" s="19">
        <v>3.8E-3</v>
      </c>
      <c r="Y294" t="e">
        <f>VLOOKUP(C294,'errors (2)'!C$21:E$370,3,FALSE)</f>
        <v>#N/A</v>
      </c>
      <c r="Z294">
        <f t="shared" si="239"/>
        <v>45111</v>
      </c>
      <c r="AA294" s="227">
        <f t="shared" si="240"/>
        <v>7.527414770657434E-2</v>
      </c>
      <c r="AB294" s="227"/>
      <c r="AD294" s="227"/>
      <c r="AE294" s="227"/>
      <c r="AF294" s="227"/>
      <c r="AG294" s="245"/>
      <c r="AN294" s="227"/>
      <c r="AO294" s="227"/>
      <c r="AP294" s="227"/>
      <c r="AQ294" s="227"/>
      <c r="AR294" s="227"/>
      <c r="AS294" s="227"/>
      <c r="AT294" s="227"/>
      <c r="AU294" s="227"/>
      <c r="AV294" s="227"/>
      <c r="AW294" s="227"/>
      <c r="AX294" s="227"/>
      <c r="AY294" s="227"/>
      <c r="AZ294" s="227"/>
      <c r="BA294" s="227"/>
      <c r="BB294" s="227"/>
      <c r="BC294" s="227"/>
      <c r="BD294" s="227"/>
      <c r="BE294" s="227"/>
      <c r="BF294" s="227"/>
      <c r="BG294" s="227"/>
      <c r="BH294" s="227"/>
      <c r="BI294" s="227"/>
      <c r="BJ294" s="227"/>
      <c r="BK294" s="227"/>
      <c r="BL294" s="227"/>
    </row>
    <row r="295" spans="1:64" x14ac:dyDescent="0.2">
      <c r="A295" s="281" t="s">
        <v>1780</v>
      </c>
      <c r="B295" s="282" t="s">
        <v>30</v>
      </c>
      <c r="C295" s="283">
        <v>58976.463799999998</v>
      </c>
      <c r="D295" s="283" t="s">
        <v>1781</v>
      </c>
      <c r="E295" s="13">
        <f t="shared" si="227"/>
        <v>45171.59863216868</v>
      </c>
      <c r="F295">
        <f t="shared" si="228"/>
        <v>45171.5</v>
      </c>
      <c r="G295">
        <f t="shared" si="229"/>
        <v>4.2447059997357428E-2</v>
      </c>
      <c r="K295">
        <f t="shared" si="230"/>
        <v>4.2447059997357428E-2</v>
      </c>
      <c r="O295">
        <f t="shared" ca="1" si="231"/>
        <v>4.260289060479544E-2</v>
      </c>
      <c r="P295">
        <f t="shared" si="232"/>
        <v>-8.8089089370357587E-2</v>
      </c>
      <c r="Q295">
        <f t="shared" si="233"/>
        <v>9.8309419965561529E-2</v>
      </c>
      <c r="R295">
        <f t="shared" si="234"/>
        <v>1.0220330595203941E-2</v>
      </c>
      <c r="S295" s="2">
        <f t="shared" si="235"/>
        <v>43957.963799999998</v>
      </c>
      <c r="U295">
        <f t="shared" si="236"/>
        <v>1.038562087959624E-3</v>
      </c>
      <c r="V295">
        <f t="shared" si="237"/>
        <v>1</v>
      </c>
      <c r="W295">
        <f t="shared" si="238"/>
        <v>1.038562087959624E-3</v>
      </c>
      <c r="X295" s="19">
        <v>3.8E-3</v>
      </c>
      <c r="Y295" t="e">
        <f>VLOOKUP(C295,'errors (2)'!C$21:E$370,3,FALSE)</f>
        <v>#N/A</v>
      </c>
      <c r="Z295">
        <f t="shared" si="239"/>
        <v>45171.5</v>
      </c>
      <c r="AA295" s="227">
        <f t="shared" si="240"/>
        <v>7.5531630572937214E-2</v>
      </c>
      <c r="AB295" s="227"/>
      <c r="AD295" s="227"/>
      <c r="AE295" s="227"/>
      <c r="AF295" s="227"/>
      <c r="AG295" s="245"/>
      <c r="AN295" s="227"/>
      <c r="AO295" s="227"/>
      <c r="AP295" s="227"/>
      <c r="AQ295" s="227"/>
      <c r="AR295" s="227"/>
      <c r="AS295" s="227"/>
      <c r="AT295" s="227"/>
      <c r="AU295" s="227"/>
      <c r="AV295" s="227"/>
      <c r="AW295" s="227"/>
      <c r="AX295" s="227"/>
      <c r="AY295" s="227"/>
      <c r="AZ295" s="227"/>
      <c r="BA295" s="227"/>
      <c r="BB295" s="227"/>
      <c r="BC295" s="227"/>
      <c r="BD295" s="227"/>
      <c r="BE295" s="227"/>
      <c r="BF295" s="227"/>
      <c r="BG295" s="227"/>
      <c r="BH295" s="227"/>
      <c r="BI295" s="227"/>
      <c r="BJ295" s="227"/>
      <c r="BK295" s="227"/>
      <c r="BL295" s="227"/>
    </row>
    <row r="296" spans="1:64" x14ac:dyDescent="0.2">
      <c r="A296" s="281" t="s">
        <v>1780</v>
      </c>
      <c r="B296" s="282" t="s">
        <v>30</v>
      </c>
      <c r="C296" s="283">
        <v>59206.279799999997</v>
      </c>
      <c r="D296" s="283" t="s">
        <v>37</v>
      </c>
      <c r="E296" s="13">
        <f t="shared" si="227"/>
        <v>45705.610893054494</v>
      </c>
      <c r="F296">
        <f t="shared" si="228"/>
        <v>45705.5</v>
      </c>
      <c r="G296">
        <f t="shared" si="229"/>
        <v>4.7723619994940236E-2</v>
      </c>
      <c r="K296">
        <f t="shared" si="230"/>
        <v>4.7723619994940236E-2</v>
      </c>
      <c r="O296">
        <f t="shared" ca="1" si="231"/>
        <v>4.6929460472797668E-2</v>
      </c>
      <c r="P296">
        <f t="shared" si="232"/>
        <v>-8.8420623965090303E-2</v>
      </c>
      <c r="Q296">
        <f t="shared" si="233"/>
        <v>0.10157469105341403</v>
      </c>
      <c r="R296">
        <f t="shared" si="234"/>
        <v>1.3154067088323729E-2</v>
      </c>
      <c r="S296" s="2">
        <f t="shared" si="235"/>
        <v>44187.779799999997</v>
      </c>
      <c r="U296">
        <f t="shared" si="236"/>
        <v>1.1950539881633577E-3</v>
      </c>
      <c r="V296">
        <f t="shared" si="237"/>
        <v>1</v>
      </c>
      <c r="W296">
        <f t="shared" si="238"/>
        <v>1.1950539881633577E-3</v>
      </c>
      <c r="X296" s="19">
        <v>3.8E-3</v>
      </c>
      <c r="Y296" t="e">
        <f>VLOOKUP(C296,'errors (2)'!C$21:E$370,3,FALSE)</f>
        <v>#N/A</v>
      </c>
      <c r="Z296">
        <f t="shared" si="239"/>
        <v>45705.5</v>
      </c>
      <c r="AA296" s="227">
        <f t="shared" si="240"/>
        <v>7.7817527383308299E-2</v>
      </c>
      <c r="AB296" s="227"/>
      <c r="AD296" s="227"/>
      <c r="AE296" s="227"/>
      <c r="AF296" s="227"/>
      <c r="AG296" s="245"/>
      <c r="AN296" s="227"/>
      <c r="AO296" s="227"/>
      <c r="AP296" s="227"/>
      <c r="AQ296" s="227"/>
      <c r="AR296" s="227"/>
      <c r="AS296" s="227"/>
      <c r="AT296" s="227"/>
      <c r="AU296" s="227"/>
      <c r="AV296" s="227"/>
      <c r="AW296" s="227"/>
      <c r="AX296" s="227"/>
      <c r="AY296" s="227"/>
      <c r="AZ296" s="227"/>
      <c r="BA296" s="227"/>
      <c r="BB296" s="227"/>
      <c r="BC296" s="227"/>
      <c r="BD296" s="227"/>
      <c r="BE296" s="227"/>
      <c r="BF296" s="227"/>
      <c r="BG296" s="227"/>
      <c r="BH296" s="227"/>
      <c r="BI296" s="227"/>
      <c r="BJ296" s="227"/>
      <c r="BK296" s="227"/>
      <c r="BL296" s="227"/>
    </row>
    <row r="297" spans="1:64" x14ac:dyDescent="0.2">
      <c r="A297" s="281" t="s">
        <v>1780</v>
      </c>
      <c r="B297" s="282" t="s">
        <v>30</v>
      </c>
      <c r="C297" s="283">
        <v>59206.28</v>
      </c>
      <c r="D297" s="283" t="s">
        <v>48</v>
      </c>
      <c r="E297" s="13">
        <f t="shared" si="227"/>
        <v>45705.611357784772</v>
      </c>
      <c r="F297">
        <f t="shared" si="228"/>
        <v>45705.5</v>
      </c>
      <c r="G297">
        <f t="shared" si="229"/>
        <v>4.7923619997163769E-2</v>
      </c>
      <c r="K297">
        <f t="shared" si="230"/>
        <v>4.7923619997163769E-2</v>
      </c>
      <c r="O297">
        <f t="shared" ca="1" si="231"/>
        <v>4.6929460472797668E-2</v>
      </c>
      <c r="P297">
        <f t="shared" si="232"/>
        <v>-8.8420623965090303E-2</v>
      </c>
      <c r="Q297">
        <f t="shared" si="233"/>
        <v>0.10157469105341403</v>
      </c>
      <c r="R297">
        <f t="shared" si="234"/>
        <v>1.3154067088323729E-2</v>
      </c>
      <c r="S297" s="2">
        <f t="shared" si="235"/>
        <v>44187.78</v>
      </c>
      <c r="U297">
        <f t="shared" si="236"/>
        <v>1.2089218094806268E-3</v>
      </c>
      <c r="V297">
        <f t="shared" si="237"/>
        <v>1</v>
      </c>
      <c r="W297">
        <f t="shared" si="238"/>
        <v>1.2089218094806268E-3</v>
      </c>
      <c r="X297" s="19">
        <v>3.8E-3</v>
      </c>
      <c r="Y297" t="e">
        <f>VLOOKUP(C297,'errors (2)'!C$21:E$370,3,FALSE)</f>
        <v>#N/A</v>
      </c>
      <c r="Z297">
        <f t="shared" si="239"/>
        <v>45705.5</v>
      </c>
      <c r="AA297" s="227">
        <f t="shared" si="240"/>
        <v>7.7817527383308299E-2</v>
      </c>
      <c r="AB297" s="227"/>
      <c r="AD297" s="227"/>
      <c r="AE297" s="227"/>
      <c r="AF297" s="227"/>
      <c r="AG297" s="245"/>
      <c r="AN297" s="227"/>
      <c r="AO297" s="227"/>
      <c r="AP297" s="227"/>
      <c r="AQ297" s="227"/>
      <c r="AR297" s="227"/>
      <c r="AS297" s="227"/>
      <c r="AT297" s="227"/>
      <c r="AU297" s="227"/>
      <c r="AV297" s="227"/>
      <c r="AW297" s="227"/>
      <c r="AX297" s="227"/>
      <c r="AY297" s="227"/>
      <c r="AZ297" s="227"/>
      <c r="BA297" s="227"/>
      <c r="BB297" s="227"/>
      <c r="BC297" s="227"/>
      <c r="BD297" s="227"/>
      <c r="BE297" s="227"/>
      <c r="BF297" s="227"/>
      <c r="BG297" s="227"/>
      <c r="BH297" s="227"/>
      <c r="BI297" s="227"/>
      <c r="BJ297" s="227"/>
      <c r="BK297" s="227"/>
      <c r="BL297" s="227"/>
    </row>
    <row r="298" spans="1:64" x14ac:dyDescent="0.2">
      <c r="A298" s="281" t="s">
        <v>1780</v>
      </c>
      <c r="B298" s="282" t="s">
        <v>30</v>
      </c>
      <c r="C298" s="283">
        <v>59206.280100000004</v>
      </c>
      <c r="D298" s="283" t="s">
        <v>1204</v>
      </c>
      <c r="E298" s="13">
        <f t="shared" si="227"/>
        <v>45705.611590149914</v>
      </c>
      <c r="F298">
        <f t="shared" si="228"/>
        <v>45705.5</v>
      </c>
      <c r="G298">
        <f t="shared" si="229"/>
        <v>4.8023620001913514E-2</v>
      </c>
      <c r="K298">
        <f t="shared" si="230"/>
        <v>4.8023620001913514E-2</v>
      </c>
      <c r="O298">
        <f t="shared" ca="1" si="231"/>
        <v>4.6929460472797668E-2</v>
      </c>
      <c r="P298">
        <f t="shared" si="232"/>
        <v>-8.8420623965090303E-2</v>
      </c>
      <c r="Q298">
        <f t="shared" si="233"/>
        <v>0.10157469105341403</v>
      </c>
      <c r="R298">
        <f t="shared" si="234"/>
        <v>1.3154067088323729E-2</v>
      </c>
      <c r="S298" s="2">
        <f t="shared" si="235"/>
        <v>44187.780100000004</v>
      </c>
      <c r="U298">
        <f t="shared" si="236"/>
        <v>1.2158857203936379E-3</v>
      </c>
      <c r="V298">
        <f t="shared" si="237"/>
        <v>1</v>
      </c>
      <c r="W298">
        <f t="shared" si="238"/>
        <v>1.2158857203936379E-3</v>
      </c>
      <c r="X298" s="19">
        <v>3.8E-3</v>
      </c>
      <c r="Y298" t="e">
        <f>VLOOKUP(C298,'errors (2)'!C$21:E$370,3,FALSE)</f>
        <v>#N/A</v>
      </c>
      <c r="Z298">
        <f t="shared" si="239"/>
        <v>45705.5</v>
      </c>
      <c r="AA298" s="227">
        <f t="shared" si="240"/>
        <v>7.7817527383308299E-2</v>
      </c>
      <c r="AB298" s="227"/>
      <c r="AD298" s="227"/>
      <c r="AE298" s="227"/>
      <c r="AF298" s="227"/>
      <c r="AG298" s="245"/>
      <c r="AN298" s="227"/>
      <c r="AO298" s="227"/>
      <c r="AP298" s="227"/>
      <c r="AQ298" s="227"/>
      <c r="AR298" s="227"/>
      <c r="AS298" s="227"/>
      <c r="AT298" s="227"/>
      <c r="AU298" s="227"/>
      <c r="AV298" s="227"/>
      <c r="AW298" s="227"/>
      <c r="AX298" s="227"/>
      <c r="AY298" s="227"/>
      <c r="AZ298" s="227"/>
      <c r="BA298" s="227"/>
      <c r="BB298" s="227"/>
      <c r="BC298" s="227"/>
      <c r="BD298" s="227"/>
      <c r="BE298" s="227"/>
      <c r="BF298" s="227"/>
      <c r="BG298" s="227"/>
      <c r="BH298" s="227"/>
      <c r="BI298" s="227"/>
      <c r="BJ298" s="227"/>
      <c r="BK298" s="227"/>
      <c r="BL298" s="227"/>
    </row>
    <row r="299" spans="1:64" x14ac:dyDescent="0.2">
      <c r="A299" s="89"/>
      <c r="C299" s="19"/>
      <c r="D299" s="19"/>
      <c r="AA299" s="227"/>
      <c r="AB299" s="227"/>
      <c r="AD299" s="227"/>
      <c r="AE299" s="227"/>
      <c r="AF299" s="227"/>
      <c r="AG299" s="245"/>
      <c r="AN299" s="227"/>
      <c r="AO299" s="227"/>
      <c r="AP299" s="227"/>
      <c r="AQ299" s="227"/>
      <c r="AR299" s="227"/>
      <c r="AS299" s="227"/>
      <c r="AT299" s="227"/>
      <c r="AU299" s="227"/>
      <c r="AV299" s="227"/>
      <c r="AW299" s="227"/>
      <c r="AX299" s="227"/>
      <c r="AY299" s="227"/>
      <c r="AZ299" s="227"/>
      <c r="BA299" s="227"/>
      <c r="BB299" s="227"/>
      <c r="BC299" s="227"/>
      <c r="BD299" s="227"/>
      <c r="BE299" s="227"/>
      <c r="BF299" s="227"/>
      <c r="BG299" s="227"/>
      <c r="BH299" s="227"/>
      <c r="BI299" s="227"/>
      <c r="BJ299" s="227"/>
      <c r="BK299" s="227"/>
      <c r="BL299" s="227"/>
    </row>
    <row r="300" spans="1:64" x14ac:dyDescent="0.2">
      <c r="A300" s="89"/>
      <c r="C300" s="19"/>
      <c r="D300" s="19"/>
      <c r="AA300" s="227"/>
      <c r="AB300" s="227"/>
      <c r="AD300" s="227"/>
      <c r="AE300" s="227"/>
      <c r="AF300" s="227"/>
      <c r="AG300" s="245"/>
      <c r="AN300" s="227"/>
      <c r="AO300" s="227"/>
      <c r="AP300" s="227"/>
      <c r="AQ300" s="227"/>
      <c r="AR300" s="227"/>
      <c r="AS300" s="227"/>
      <c r="AT300" s="227"/>
      <c r="AU300" s="227"/>
      <c r="AV300" s="227"/>
      <c r="AW300" s="227"/>
      <c r="AX300" s="227"/>
      <c r="AY300" s="227"/>
      <c r="AZ300" s="227"/>
      <c r="BA300" s="227"/>
      <c r="BB300" s="227"/>
      <c r="BC300" s="227"/>
      <c r="BD300" s="227"/>
      <c r="BE300" s="227"/>
      <c r="BF300" s="227"/>
      <c r="BG300" s="227"/>
      <c r="BH300" s="227"/>
      <c r="BI300" s="227"/>
      <c r="BJ300" s="227"/>
      <c r="BK300" s="227"/>
      <c r="BL300" s="227"/>
    </row>
    <row r="301" spans="1:64" x14ac:dyDescent="0.2">
      <c r="A301" s="89"/>
      <c r="C301" s="19"/>
      <c r="D301" s="19"/>
      <c r="AA301" s="227"/>
      <c r="AB301" s="227"/>
      <c r="AD301" s="227"/>
      <c r="AE301" s="227"/>
      <c r="AF301" s="227"/>
      <c r="AG301" s="245"/>
      <c r="AN301" s="227"/>
      <c r="AO301" s="227"/>
      <c r="AP301" s="227"/>
      <c r="AQ301" s="227"/>
      <c r="AR301" s="227"/>
      <c r="AS301" s="227"/>
      <c r="AT301" s="227"/>
      <c r="AU301" s="227"/>
      <c r="AV301" s="227"/>
      <c r="AW301" s="227"/>
      <c r="AX301" s="227"/>
      <c r="AY301" s="227"/>
      <c r="AZ301" s="227"/>
      <c r="BA301" s="227"/>
      <c r="BB301" s="227"/>
      <c r="BC301" s="227"/>
      <c r="BD301" s="227"/>
      <c r="BE301" s="227"/>
      <c r="BF301" s="227"/>
      <c r="BG301" s="227"/>
      <c r="BH301" s="227"/>
      <c r="BI301" s="227"/>
      <c r="BJ301" s="227"/>
      <c r="BK301" s="227"/>
      <c r="BL301" s="227"/>
    </row>
    <row r="302" spans="1:64" x14ac:dyDescent="0.2">
      <c r="A302" s="89"/>
      <c r="C302" s="19"/>
      <c r="D302" s="19"/>
      <c r="AA302" s="227"/>
      <c r="AB302" s="227"/>
      <c r="AD302" s="227"/>
      <c r="AE302" s="227"/>
      <c r="AF302" s="227"/>
      <c r="AG302" s="245"/>
      <c r="AN302" s="227"/>
      <c r="AO302" s="227"/>
      <c r="AP302" s="227"/>
      <c r="AQ302" s="227"/>
      <c r="AR302" s="227"/>
      <c r="AS302" s="227"/>
      <c r="AT302" s="227"/>
      <c r="AU302" s="227"/>
      <c r="AV302" s="227"/>
      <c r="AW302" s="227"/>
      <c r="AX302" s="227"/>
      <c r="AY302" s="227"/>
      <c r="AZ302" s="227"/>
      <c r="BA302" s="227"/>
      <c r="BB302" s="227"/>
      <c r="BC302" s="227"/>
      <c r="BD302" s="227"/>
      <c r="BE302" s="227"/>
      <c r="BF302" s="227"/>
      <c r="BG302" s="227"/>
      <c r="BH302" s="227"/>
      <c r="BI302" s="227"/>
      <c r="BJ302" s="227"/>
      <c r="BK302" s="227"/>
      <c r="BL302" s="227"/>
    </row>
    <row r="303" spans="1:64" x14ac:dyDescent="0.2">
      <c r="A303" s="89"/>
      <c r="C303" s="19"/>
      <c r="D303" s="19"/>
      <c r="AA303" s="227"/>
      <c r="AB303" s="227"/>
      <c r="AD303" s="227"/>
      <c r="AE303" s="227"/>
      <c r="AF303" s="227"/>
      <c r="AG303" s="245"/>
      <c r="AN303" s="227"/>
      <c r="AO303" s="227"/>
      <c r="AP303" s="227"/>
      <c r="AQ303" s="227"/>
      <c r="AR303" s="227"/>
      <c r="AS303" s="227"/>
      <c r="AT303" s="227"/>
      <c r="AU303" s="227"/>
      <c r="AV303" s="227"/>
      <c r="AW303" s="227"/>
      <c r="AX303" s="227"/>
      <c r="AY303" s="227"/>
      <c r="AZ303" s="227"/>
      <c r="BA303" s="227"/>
      <c r="BB303" s="227"/>
      <c r="BC303" s="227"/>
      <c r="BD303" s="227"/>
      <c r="BE303" s="227"/>
      <c r="BF303" s="227"/>
      <c r="BG303" s="227"/>
      <c r="BH303" s="227"/>
      <c r="BI303" s="227"/>
      <c r="BJ303" s="227"/>
      <c r="BK303" s="227"/>
      <c r="BL303" s="227"/>
    </row>
    <row r="304" spans="1:64" x14ac:dyDescent="0.2">
      <c r="A304" s="89"/>
      <c r="C304" s="19"/>
      <c r="D304" s="19"/>
      <c r="AA304" s="227"/>
      <c r="AB304" s="227"/>
      <c r="AD304" s="227"/>
      <c r="AE304" s="227"/>
      <c r="AF304" s="227"/>
      <c r="AG304" s="245"/>
      <c r="AN304" s="227"/>
      <c r="AO304" s="227"/>
      <c r="AP304" s="227"/>
      <c r="AQ304" s="227"/>
      <c r="AR304" s="227"/>
      <c r="AS304" s="227"/>
      <c r="AT304" s="227"/>
      <c r="AU304" s="227"/>
      <c r="AV304" s="227"/>
      <c r="AW304" s="227"/>
      <c r="AX304" s="227"/>
      <c r="AY304" s="227"/>
      <c r="AZ304" s="227"/>
      <c r="BA304" s="227"/>
      <c r="BB304" s="227"/>
      <c r="BC304" s="227"/>
      <c r="BD304" s="227"/>
      <c r="BE304" s="227"/>
      <c r="BF304" s="227"/>
      <c r="BG304" s="227"/>
      <c r="BH304" s="227"/>
      <c r="BI304" s="227"/>
      <c r="BJ304" s="227"/>
      <c r="BK304" s="227"/>
      <c r="BL304" s="227"/>
    </row>
    <row r="305" spans="1:64" x14ac:dyDescent="0.2">
      <c r="A305" s="89"/>
      <c r="C305" s="19"/>
      <c r="D305" s="19"/>
      <c r="AA305" s="227"/>
      <c r="AB305" s="227"/>
      <c r="AD305" s="227"/>
      <c r="AE305" s="227"/>
      <c r="AF305" s="227"/>
      <c r="AG305" s="245"/>
      <c r="AN305" s="227"/>
      <c r="AO305" s="227"/>
      <c r="AP305" s="227"/>
      <c r="AQ305" s="227"/>
      <c r="AR305" s="227"/>
      <c r="AS305" s="227"/>
      <c r="AT305" s="227"/>
      <c r="AU305" s="227"/>
      <c r="AV305" s="227"/>
      <c r="AW305" s="227"/>
      <c r="AX305" s="227"/>
      <c r="AY305" s="227"/>
      <c r="AZ305" s="227"/>
      <c r="BA305" s="227"/>
      <c r="BB305" s="227"/>
      <c r="BC305" s="227"/>
      <c r="BD305" s="227"/>
      <c r="BE305" s="227"/>
      <c r="BF305" s="227"/>
      <c r="BG305" s="227"/>
      <c r="BH305" s="227"/>
      <c r="BI305" s="227"/>
      <c r="BJ305" s="227"/>
      <c r="BK305" s="227"/>
      <c r="BL305" s="227"/>
    </row>
    <row r="306" spans="1:64" x14ac:dyDescent="0.2">
      <c r="A306" s="89"/>
      <c r="C306" s="19"/>
      <c r="D306" s="19"/>
      <c r="AA306" s="227"/>
      <c r="AB306" s="227"/>
      <c r="AD306" s="227"/>
      <c r="AE306" s="227"/>
      <c r="AF306" s="227"/>
      <c r="AG306" s="245"/>
      <c r="AN306" s="227"/>
      <c r="AO306" s="227"/>
      <c r="AP306" s="227"/>
      <c r="AQ306" s="227"/>
      <c r="AR306" s="227"/>
      <c r="AS306" s="227"/>
      <c r="AT306" s="227"/>
      <c r="AU306" s="227"/>
      <c r="AV306" s="227"/>
      <c r="AW306" s="227"/>
      <c r="AX306" s="227"/>
      <c r="AY306" s="227"/>
      <c r="AZ306" s="227"/>
      <c r="BA306" s="227"/>
      <c r="BB306" s="227"/>
      <c r="BC306" s="227"/>
      <c r="BD306" s="227"/>
      <c r="BE306" s="227"/>
      <c r="BF306" s="227"/>
      <c r="BG306" s="227"/>
      <c r="BH306" s="227"/>
      <c r="BI306" s="227"/>
      <c r="BJ306" s="227"/>
      <c r="BK306" s="227"/>
      <c r="BL306" s="227"/>
    </row>
    <row r="307" spans="1:64" x14ac:dyDescent="0.2">
      <c r="A307" s="89"/>
      <c r="C307" s="19"/>
      <c r="D307" s="19"/>
      <c r="AA307" s="227"/>
      <c r="AB307" s="227"/>
      <c r="AD307" s="227"/>
      <c r="AE307" s="227"/>
      <c r="AF307" s="227"/>
      <c r="AG307" s="245"/>
      <c r="AN307" s="227"/>
      <c r="AO307" s="227"/>
      <c r="AP307" s="227"/>
      <c r="AQ307" s="227"/>
      <c r="AR307" s="227"/>
      <c r="AS307" s="227"/>
      <c r="AT307" s="227"/>
      <c r="AU307" s="227"/>
      <c r="AV307" s="227"/>
      <c r="AW307" s="227"/>
      <c r="AX307" s="227"/>
      <c r="AY307" s="227"/>
      <c r="AZ307" s="227"/>
      <c r="BA307" s="227"/>
      <c r="BB307" s="227"/>
      <c r="BC307" s="227"/>
      <c r="BD307" s="227"/>
      <c r="BE307" s="227"/>
      <c r="BF307" s="227"/>
      <c r="BG307" s="227"/>
      <c r="BH307" s="227"/>
      <c r="BI307" s="227"/>
      <c r="BJ307" s="227"/>
      <c r="BK307" s="227"/>
      <c r="BL307" s="227"/>
    </row>
    <row r="308" spans="1:64" x14ac:dyDescent="0.2">
      <c r="A308" s="89"/>
      <c r="C308" s="19"/>
      <c r="D308" s="19"/>
      <c r="AA308" s="227"/>
      <c r="AB308" s="227"/>
      <c r="AC308" s="227"/>
      <c r="AD308" s="227"/>
      <c r="AE308" s="227"/>
      <c r="AF308" s="244"/>
      <c r="AG308" s="245"/>
      <c r="AN308" s="227"/>
      <c r="AO308" s="227"/>
      <c r="AP308" s="227"/>
      <c r="AQ308" s="227"/>
      <c r="AR308" s="227"/>
      <c r="AS308" s="227"/>
      <c r="AT308" s="227"/>
      <c r="AU308" s="227"/>
      <c r="AV308" s="227"/>
      <c r="AW308" s="227"/>
      <c r="AX308" s="227"/>
      <c r="AY308" s="227"/>
      <c r="AZ308" s="227"/>
      <c r="BA308" s="227"/>
      <c r="BB308" s="227"/>
      <c r="BC308" s="227"/>
      <c r="BD308" s="227"/>
      <c r="BE308" s="227"/>
      <c r="BF308" s="227"/>
      <c r="BG308" s="227"/>
      <c r="BH308" s="227"/>
      <c r="BI308" s="227"/>
      <c r="BJ308" s="227"/>
      <c r="BK308" s="227"/>
      <c r="BL308" s="227"/>
    </row>
    <row r="309" spans="1:64" x14ac:dyDescent="0.2">
      <c r="A309" s="89"/>
      <c r="C309" s="19"/>
      <c r="D309" s="19"/>
      <c r="AA309" s="227"/>
      <c r="AB309" s="227"/>
      <c r="AC309" s="227"/>
      <c r="AD309" s="227"/>
      <c r="AE309" s="227"/>
      <c r="AF309" s="244"/>
      <c r="AG309" s="245"/>
      <c r="AN309" s="227"/>
      <c r="AO309" s="227"/>
      <c r="AP309" s="227"/>
      <c r="AQ309" s="227"/>
      <c r="AR309" s="227"/>
      <c r="AS309" s="227"/>
      <c r="AT309" s="227"/>
      <c r="AU309" s="227"/>
      <c r="AV309" s="227"/>
      <c r="AW309" s="227"/>
      <c r="AX309" s="227"/>
      <c r="AY309" s="227"/>
      <c r="AZ309" s="227"/>
      <c r="BA309" s="227"/>
      <c r="BB309" s="227"/>
      <c r="BC309" s="227"/>
      <c r="BD309" s="227"/>
      <c r="BE309" s="227"/>
      <c r="BF309" s="227"/>
      <c r="BG309" s="227"/>
      <c r="BH309" s="227"/>
      <c r="BI309" s="227"/>
      <c r="BJ309" s="227"/>
      <c r="BK309" s="227"/>
      <c r="BL309" s="227"/>
    </row>
    <row r="310" spans="1:64" x14ac:dyDescent="0.2">
      <c r="A310" s="89"/>
      <c r="C310" s="19"/>
      <c r="D310" s="19"/>
      <c r="AA310" s="227"/>
      <c r="AB310" s="227"/>
      <c r="AC310" s="227"/>
      <c r="AD310" s="227"/>
      <c r="AE310" s="227"/>
      <c r="AF310" s="244"/>
      <c r="AG310" s="245"/>
      <c r="AN310" s="227"/>
      <c r="AO310" s="227"/>
      <c r="AP310" s="227"/>
      <c r="AQ310" s="227"/>
      <c r="AR310" s="227"/>
      <c r="AS310" s="227"/>
      <c r="AT310" s="227"/>
      <c r="AU310" s="227"/>
      <c r="AV310" s="227"/>
      <c r="AW310" s="227"/>
      <c r="AX310" s="227"/>
      <c r="AY310" s="227"/>
      <c r="AZ310" s="227"/>
      <c r="BA310" s="227"/>
      <c r="BB310" s="227"/>
      <c r="BC310" s="227"/>
      <c r="BD310" s="227"/>
      <c r="BE310" s="227"/>
      <c r="BF310" s="227"/>
      <c r="BG310" s="227"/>
      <c r="BH310" s="227"/>
      <c r="BI310" s="227"/>
      <c r="BJ310" s="227"/>
      <c r="BK310" s="227"/>
      <c r="BL310" s="227"/>
    </row>
    <row r="311" spans="1:64" x14ac:dyDescent="0.2">
      <c r="A311" s="89"/>
      <c r="C311" s="19"/>
      <c r="D311" s="19"/>
      <c r="AA311" s="227"/>
      <c r="AB311" s="227"/>
      <c r="AC311" s="227"/>
      <c r="AD311" s="227"/>
      <c r="AE311" s="227"/>
      <c r="AF311" s="244"/>
      <c r="AG311" s="245"/>
      <c r="AN311" s="227"/>
      <c r="AO311" s="227"/>
      <c r="AP311" s="227"/>
      <c r="AQ311" s="227"/>
      <c r="AR311" s="227"/>
      <c r="AS311" s="227"/>
      <c r="AT311" s="227"/>
      <c r="AU311" s="227"/>
      <c r="AV311" s="227"/>
      <c r="AW311" s="227"/>
      <c r="AX311" s="227"/>
      <c r="AY311" s="227"/>
      <c r="AZ311" s="227"/>
      <c r="BA311" s="227"/>
      <c r="BB311" s="227"/>
      <c r="BC311" s="227"/>
      <c r="BD311" s="227"/>
      <c r="BE311" s="227"/>
      <c r="BF311" s="227"/>
      <c r="BG311" s="227"/>
      <c r="BH311" s="227"/>
      <c r="BI311" s="227"/>
      <c r="BJ311" s="227"/>
      <c r="BK311" s="227"/>
      <c r="BL311" s="227"/>
    </row>
    <row r="312" spans="1:64" x14ac:dyDescent="0.2">
      <c r="A312" s="89"/>
      <c r="C312" s="19"/>
      <c r="D312" s="19"/>
      <c r="AA312" s="227"/>
      <c r="AB312" s="227"/>
      <c r="AC312" s="227"/>
      <c r="AD312" s="227"/>
      <c r="AE312" s="227"/>
      <c r="AF312" s="244"/>
      <c r="AG312" s="245"/>
      <c r="AN312" s="227"/>
      <c r="AO312" s="227"/>
      <c r="AP312" s="227"/>
      <c r="AQ312" s="227"/>
      <c r="AR312" s="227"/>
      <c r="AS312" s="227"/>
      <c r="AT312" s="227"/>
      <c r="AU312" s="227"/>
      <c r="AV312" s="227"/>
      <c r="AW312" s="227"/>
      <c r="AX312" s="227"/>
      <c r="AY312" s="227"/>
      <c r="AZ312" s="227"/>
      <c r="BA312" s="227"/>
      <c r="BB312" s="227"/>
      <c r="BC312" s="227"/>
      <c r="BD312" s="227"/>
      <c r="BE312" s="227"/>
      <c r="BF312" s="227"/>
      <c r="BG312" s="227"/>
      <c r="BH312" s="227"/>
      <c r="BI312" s="227"/>
      <c r="BJ312" s="227"/>
      <c r="BK312" s="227"/>
      <c r="BL312" s="227"/>
    </row>
    <row r="313" spans="1:64" x14ac:dyDescent="0.2">
      <c r="A313" s="89"/>
      <c r="C313" s="19"/>
      <c r="D313" s="19"/>
      <c r="AA313" s="227"/>
      <c r="AB313" s="227"/>
      <c r="AC313" s="227"/>
      <c r="AD313" s="227"/>
      <c r="AE313" s="227"/>
      <c r="AF313" s="244"/>
      <c r="AG313" s="245"/>
      <c r="AN313" s="227"/>
      <c r="AO313" s="227"/>
      <c r="AP313" s="227"/>
      <c r="AQ313" s="227"/>
      <c r="AR313" s="227"/>
      <c r="AS313" s="227"/>
      <c r="AT313" s="227"/>
      <c r="AU313" s="227"/>
      <c r="AV313" s="227"/>
      <c r="AW313" s="227"/>
      <c r="AX313" s="227"/>
      <c r="AY313" s="227"/>
      <c r="AZ313" s="227"/>
      <c r="BA313" s="227"/>
      <c r="BB313" s="227"/>
      <c r="BC313" s="227"/>
      <c r="BD313" s="227"/>
      <c r="BE313" s="227"/>
      <c r="BF313" s="227"/>
      <c r="BG313" s="227"/>
      <c r="BH313" s="227"/>
      <c r="BI313" s="227"/>
      <c r="BJ313" s="227"/>
      <c r="BK313" s="227"/>
      <c r="BL313" s="227"/>
    </row>
    <row r="314" spans="1:64" x14ac:dyDescent="0.2">
      <c r="A314" s="89"/>
      <c r="C314" s="19"/>
      <c r="D314" s="19"/>
      <c r="AA314" s="227"/>
      <c r="AB314" s="227"/>
      <c r="AC314" s="227"/>
      <c r="AD314" s="227"/>
      <c r="AE314" s="227"/>
      <c r="AF314" s="244"/>
      <c r="AG314" s="245"/>
      <c r="AN314" s="227"/>
      <c r="AO314" s="227"/>
      <c r="AP314" s="227"/>
      <c r="AQ314" s="227"/>
      <c r="AR314" s="227"/>
      <c r="AS314" s="227"/>
      <c r="AT314" s="227"/>
      <c r="AU314" s="227"/>
      <c r="AV314" s="227"/>
      <c r="AW314" s="227"/>
      <c r="AX314" s="227"/>
      <c r="AY314" s="227"/>
      <c r="AZ314" s="227"/>
      <c r="BA314" s="227"/>
      <c r="BB314" s="227"/>
      <c r="BC314" s="227"/>
      <c r="BD314" s="227"/>
      <c r="BE314" s="227"/>
      <c r="BF314" s="227"/>
      <c r="BG314" s="227"/>
      <c r="BH314" s="227"/>
      <c r="BI314" s="227"/>
      <c r="BJ314" s="227"/>
      <c r="BK314" s="227"/>
      <c r="BL314" s="227"/>
    </row>
    <row r="315" spans="1:64" x14ac:dyDescent="0.2">
      <c r="A315" s="89"/>
      <c r="C315" s="19"/>
      <c r="D315" s="19"/>
      <c r="AA315" s="227"/>
      <c r="AB315" s="227"/>
      <c r="AC315" s="227"/>
      <c r="AD315" s="227"/>
      <c r="AE315" s="227"/>
      <c r="AF315" s="244"/>
      <c r="AG315" s="245"/>
      <c r="AN315" s="227"/>
      <c r="AO315" s="227"/>
      <c r="AP315" s="227"/>
      <c r="AQ315" s="227"/>
      <c r="AR315" s="227"/>
      <c r="AS315" s="227"/>
      <c r="AT315" s="227"/>
      <c r="AU315" s="227"/>
      <c r="AV315" s="227"/>
      <c r="AW315" s="227"/>
      <c r="AX315" s="227"/>
      <c r="AY315" s="227"/>
      <c r="AZ315" s="227"/>
      <c r="BA315" s="227"/>
      <c r="BB315" s="227"/>
      <c r="BC315" s="227"/>
      <c r="BD315" s="227"/>
      <c r="BE315" s="227"/>
      <c r="BF315" s="227"/>
      <c r="BG315" s="227"/>
      <c r="BH315" s="227"/>
      <c r="BI315" s="227"/>
      <c r="BJ315" s="227"/>
      <c r="BK315" s="227"/>
      <c r="BL315" s="227"/>
    </row>
    <row r="316" spans="1:64" x14ac:dyDescent="0.2">
      <c r="A316" s="89"/>
      <c r="C316" s="19"/>
      <c r="D316" s="19"/>
      <c r="AA316" s="227"/>
      <c r="AB316" s="227"/>
      <c r="AC316" s="227"/>
      <c r="AD316" s="227"/>
      <c r="AE316" s="227"/>
      <c r="AF316" s="244"/>
      <c r="AG316" s="245"/>
      <c r="AN316" s="227"/>
      <c r="AO316" s="227"/>
      <c r="AP316" s="227"/>
      <c r="AQ316" s="227"/>
      <c r="AR316" s="227"/>
      <c r="AS316" s="227"/>
      <c r="AT316" s="227"/>
      <c r="AU316" s="227"/>
      <c r="AV316" s="227"/>
      <c r="AW316" s="227"/>
      <c r="AX316" s="227"/>
      <c r="AY316" s="227"/>
      <c r="AZ316" s="227"/>
      <c r="BA316" s="227"/>
      <c r="BB316" s="227"/>
      <c r="BC316" s="227"/>
      <c r="BD316" s="227"/>
      <c r="BE316" s="227"/>
      <c r="BF316" s="227"/>
      <c r="BG316" s="227"/>
      <c r="BH316" s="227"/>
      <c r="BI316" s="227"/>
      <c r="BJ316" s="227"/>
      <c r="BK316" s="227"/>
      <c r="BL316" s="227"/>
    </row>
    <row r="317" spans="1:64" x14ac:dyDescent="0.2">
      <c r="A317" s="89"/>
      <c r="C317" s="19"/>
      <c r="D317" s="19"/>
      <c r="AA317" s="227"/>
      <c r="AB317" s="227"/>
      <c r="AC317" s="227"/>
      <c r="AD317" s="227"/>
      <c r="AE317" s="227"/>
      <c r="AF317" s="244"/>
      <c r="AG317" s="245"/>
      <c r="AN317" s="227"/>
      <c r="AO317" s="227"/>
      <c r="AP317" s="227"/>
      <c r="AQ317" s="227"/>
      <c r="AR317" s="227"/>
      <c r="AS317" s="227"/>
      <c r="AT317" s="227"/>
      <c r="AU317" s="227"/>
      <c r="AV317" s="227"/>
      <c r="AW317" s="227"/>
      <c r="AX317" s="227"/>
      <c r="AY317" s="227"/>
      <c r="AZ317" s="227"/>
      <c r="BA317" s="227"/>
      <c r="BB317" s="227"/>
      <c r="BC317" s="227"/>
      <c r="BD317" s="227"/>
      <c r="BE317" s="227"/>
      <c r="BF317" s="227"/>
      <c r="BG317" s="227"/>
      <c r="BH317" s="227"/>
      <c r="BI317" s="227"/>
      <c r="BJ317" s="227"/>
      <c r="BK317" s="227"/>
      <c r="BL317" s="227"/>
    </row>
    <row r="318" spans="1:64" x14ac:dyDescent="0.2">
      <c r="A318" s="89"/>
      <c r="C318" s="19"/>
      <c r="D318" s="19"/>
      <c r="AA318" s="227"/>
      <c r="AB318" s="227"/>
      <c r="AC318" s="227"/>
      <c r="AD318" s="227"/>
      <c r="AE318" s="227"/>
      <c r="AF318" s="244"/>
      <c r="AG318" s="245"/>
      <c r="AN318" s="227"/>
      <c r="AO318" s="227"/>
      <c r="AP318" s="227"/>
      <c r="AQ318" s="227"/>
      <c r="AR318" s="227"/>
      <c r="AS318" s="227"/>
      <c r="AT318" s="227"/>
      <c r="AU318" s="227"/>
      <c r="AV318" s="227"/>
      <c r="AW318" s="227"/>
      <c r="AX318" s="227"/>
      <c r="AY318" s="227"/>
      <c r="AZ318" s="227"/>
      <c r="BA318" s="227"/>
      <c r="BB318" s="227"/>
      <c r="BC318" s="227"/>
      <c r="BD318" s="227"/>
      <c r="BE318" s="227"/>
      <c r="BF318" s="227"/>
      <c r="BG318" s="227"/>
      <c r="BH318" s="227"/>
      <c r="BI318" s="227"/>
      <c r="BJ318" s="227"/>
      <c r="BK318" s="227"/>
      <c r="BL318" s="227"/>
    </row>
    <row r="319" spans="1:64" x14ac:dyDescent="0.2">
      <c r="A319" s="89"/>
      <c r="C319" s="19"/>
      <c r="D319" s="19"/>
      <c r="AA319" s="227"/>
      <c r="AB319" s="227"/>
      <c r="AC319" s="227"/>
      <c r="AD319" s="227"/>
      <c r="AE319" s="227"/>
      <c r="AF319" s="244"/>
      <c r="AG319" s="245"/>
      <c r="AN319" s="227"/>
      <c r="AO319" s="227"/>
      <c r="AP319" s="227"/>
      <c r="AQ319" s="227"/>
      <c r="AR319" s="227"/>
      <c r="AS319" s="227"/>
      <c r="AT319" s="227"/>
      <c r="AU319" s="227"/>
      <c r="AV319" s="227"/>
      <c r="AW319" s="227"/>
      <c r="AX319" s="227"/>
      <c r="AY319" s="227"/>
      <c r="AZ319" s="227"/>
      <c r="BA319" s="227"/>
      <c r="BB319" s="227"/>
      <c r="BC319" s="227"/>
      <c r="BD319" s="227"/>
      <c r="BE319" s="227"/>
      <c r="BF319" s="227"/>
      <c r="BG319" s="227"/>
      <c r="BH319" s="227"/>
      <c r="BI319" s="227"/>
      <c r="BJ319" s="227"/>
      <c r="BK319" s="227"/>
      <c r="BL319" s="227"/>
    </row>
    <row r="320" spans="1:64" x14ac:dyDescent="0.2">
      <c r="A320" s="89"/>
      <c r="C320" s="19"/>
      <c r="D320" s="19"/>
      <c r="AA320" s="227"/>
      <c r="AB320" s="227"/>
      <c r="AC320" s="227"/>
      <c r="AD320" s="227"/>
      <c r="AE320" s="227"/>
      <c r="AF320" s="244"/>
      <c r="AG320" s="245"/>
      <c r="AN320" s="227"/>
      <c r="AO320" s="227"/>
      <c r="AP320" s="227"/>
      <c r="AQ320" s="227"/>
      <c r="AR320" s="227"/>
      <c r="AS320" s="227"/>
      <c r="AT320" s="227"/>
      <c r="AU320" s="227"/>
      <c r="AV320" s="227"/>
      <c r="AW320" s="227"/>
      <c r="AX320" s="227"/>
      <c r="AY320" s="227"/>
      <c r="AZ320" s="227"/>
      <c r="BA320" s="227"/>
      <c r="BB320" s="227"/>
      <c r="BC320" s="227"/>
      <c r="BD320" s="227"/>
      <c r="BE320" s="227"/>
      <c r="BF320" s="227"/>
      <c r="BG320" s="227"/>
      <c r="BH320" s="227"/>
      <c r="BI320" s="227"/>
      <c r="BJ320" s="227"/>
      <c r="BK320" s="227"/>
      <c r="BL320" s="227"/>
    </row>
    <row r="321" spans="1:64" x14ac:dyDescent="0.2">
      <c r="A321" s="89"/>
      <c r="C321" s="19"/>
      <c r="D321" s="19"/>
      <c r="AA321" s="227"/>
      <c r="AB321" s="227"/>
      <c r="AC321" s="227"/>
      <c r="AD321" s="227"/>
      <c r="AE321" s="227"/>
      <c r="AF321" s="244"/>
      <c r="AG321" s="245"/>
      <c r="AN321" s="227"/>
      <c r="AO321" s="227"/>
      <c r="AP321" s="227"/>
      <c r="AQ321" s="227"/>
      <c r="AR321" s="227"/>
      <c r="AS321" s="227"/>
      <c r="AT321" s="227"/>
      <c r="AU321" s="227"/>
      <c r="AV321" s="227"/>
      <c r="AW321" s="227"/>
      <c r="AX321" s="227"/>
      <c r="AY321" s="227"/>
      <c r="AZ321" s="227"/>
      <c r="BA321" s="227"/>
      <c r="BB321" s="227"/>
      <c r="BC321" s="227"/>
      <c r="BD321" s="227"/>
      <c r="BE321" s="227"/>
      <c r="BF321" s="227"/>
      <c r="BG321" s="227"/>
      <c r="BH321" s="227"/>
      <c r="BI321" s="227"/>
      <c r="BJ321" s="227"/>
      <c r="BK321" s="227"/>
      <c r="BL321" s="227"/>
    </row>
    <row r="322" spans="1:64" x14ac:dyDescent="0.2">
      <c r="A322" s="89"/>
      <c r="C322" s="19"/>
      <c r="D322" s="19"/>
      <c r="AA322" s="227"/>
      <c r="AB322" s="227"/>
      <c r="AC322" s="227"/>
      <c r="AD322" s="227"/>
      <c r="AE322" s="227"/>
      <c r="AF322" s="244"/>
      <c r="AG322" s="245"/>
      <c r="AN322" s="227"/>
      <c r="AO322" s="227"/>
      <c r="AP322" s="227"/>
      <c r="AQ322" s="227"/>
      <c r="AR322" s="227"/>
      <c r="AS322" s="227"/>
      <c r="AT322" s="227"/>
      <c r="AU322" s="227"/>
      <c r="AV322" s="227"/>
      <c r="AW322" s="227"/>
      <c r="AX322" s="227"/>
      <c r="AY322" s="227"/>
      <c r="AZ322" s="227"/>
      <c r="BA322" s="227"/>
      <c r="BB322" s="227"/>
      <c r="BC322" s="227"/>
      <c r="BD322" s="227"/>
      <c r="BE322" s="227"/>
      <c r="BF322" s="227"/>
      <c r="BG322" s="227"/>
      <c r="BH322" s="227"/>
      <c r="BI322" s="227"/>
      <c r="BJ322" s="227"/>
      <c r="BK322" s="227"/>
      <c r="BL322" s="227"/>
    </row>
    <row r="323" spans="1:64" x14ac:dyDescent="0.2">
      <c r="A323" s="89"/>
      <c r="C323" s="19"/>
      <c r="D323" s="19"/>
      <c r="AA323" s="227"/>
      <c r="AB323" s="227"/>
      <c r="AC323" s="227"/>
      <c r="AD323" s="227"/>
      <c r="AE323" s="227"/>
      <c r="AF323" s="244"/>
      <c r="AG323" s="245"/>
      <c r="AN323" s="227"/>
      <c r="AO323" s="227"/>
      <c r="AP323" s="227"/>
      <c r="AQ323" s="227"/>
      <c r="AR323" s="227"/>
      <c r="AS323" s="227"/>
      <c r="AT323" s="227"/>
      <c r="AU323" s="227"/>
      <c r="AV323" s="227"/>
      <c r="AW323" s="227"/>
      <c r="AX323" s="227"/>
      <c r="AY323" s="227"/>
      <c r="AZ323" s="227"/>
      <c r="BA323" s="227"/>
      <c r="BB323" s="227"/>
      <c r="BC323" s="227"/>
      <c r="BD323" s="227"/>
      <c r="BE323" s="227"/>
      <c r="BF323" s="227"/>
      <c r="BG323" s="227"/>
      <c r="BH323" s="227"/>
      <c r="BI323" s="227"/>
      <c r="BJ323" s="227"/>
      <c r="BK323" s="227"/>
      <c r="BL323" s="227"/>
    </row>
    <row r="324" spans="1:64" x14ac:dyDescent="0.2">
      <c r="A324" s="89"/>
      <c r="C324" s="19"/>
      <c r="D324" s="19"/>
      <c r="AA324" s="227"/>
      <c r="AB324" s="227"/>
      <c r="AC324" s="227"/>
      <c r="AD324" s="227"/>
      <c r="AE324" s="227"/>
      <c r="AF324" s="244"/>
      <c r="AG324" s="245"/>
      <c r="AN324" s="227"/>
      <c r="AO324" s="227"/>
      <c r="AP324" s="227"/>
      <c r="AQ324" s="227"/>
      <c r="AR324" s="227"/>
      <c r="AS324" s="227"/>
      <c r="AT324" s="227"/>
      <c r="AU324" s="227"/>
      <c r="AV324" s="227"/>
      <c r="AW324" s="227"/>
      <c r="AX324" s="227"/>
      <c r="AY324" s="227"/>
      <c r="AZ324" s="227"/>
      <c r="BA324" s="227"/>
      <c r="BB324" s="227"/>
      <c r="BC324" s="227"/>
      <c r="BD324" s="227"/>
      <c r="BE324" s="227"/>
      <c r="BF324" s="227"/>
      <c r="BG324" s="227"/>
      <c r="BH324" s="227"/>
      <c r="BI324" s="227"/>
      <c r="BJ324" s="227"/>
      <c r="BK324" s="227"/>
      <c r="BL324" s="227"/>
    </row>
    <row r="325" spans="1:64" x14ac:dyDescent="0.2">
      <c r="A325" s="89"/>
      <c r="C325" s="19"/>
      <c r="D325" s="19"/>
      <c r="AA325" s="227"/>
      <c r="AB325" s="227"/>
      <c r="AC325" s="227"/>
      <c r="AD325" s="227"/>
      <c r="AE325" s="227"/>
      <c r="AF325" s="244"/>
      <c r="AG325" s="245"/>
      <c r="AN325" s="227"/>
      <c r="AO325" s="227"/>
      <c r="AP325" s="227"/>
      <c r="AQ325" s="227"/>
      <c r="AR325" s="227"/>
      <c r="AS325" s="227"/>
      <c r="AT325" s="227"/>
      <c r="AU325" s="227"/>
      <c r="AV325" s="227"/>
      <c r="AW325" s="227"/>
      <c r="AX325" s="227"/>
      <c r="AY325" s="227"/>
      <c r="AZ325" s="227"/>
      <c r="BA325" s="227"/>
      <c r="BB325" s="227"/>
      <c r="BC325" s="227"/>
      <c r="BD325" s="227"/>
      <c r="BE325" s="227"/>
      <c r="BF325" s="227"/>
      <c r="BG325" s="227"/>
      <c r="BH325" s="227"/>
      <c r="BI325" s="227"/>
      <c r="BJ325" s="227"/>
      <c r="BK325" s="227"/>
      <c r="BL325" s="227"/>
    </row>
    <row r="326" spans="1:64" x14ac:dyDescent="0.2">
      <c r="A326" s="89"/>
      <c r="C326" s="19"/>
      <c r="D326" s="19"/>
      <c r="AA326" s="227"/>
      <c r="AB326" s="227"/>
      <c r="AC326" s="227"/>
      <c r="AD326" s="227"/>
      <c r="AE326" s="227"/>
      <c r="AF326" s="244"/>
      <c r="AG326" s="245"/>
      <c r="AN326" s="227"/>
      <c r="AO326" s="227"/>
      <c r="AP326" s="227"/>
      <c r="AQ326" s="227"/>
      <c r="AR326" s="227"/>
      <c r="AS326" s="227"/>
      <c r="AT326" s="227"/>
      <c r="AU326" s="227"/>
      <c r="AV326" s="227"/>
      <c r="AW326" s="227"/>
      <c r="AX326" s="227"/>
      <c r="AY326" s="227"/>
      <c r="AZ326" s="227"/>
      <c r="BA326" s="227"/>
      <c r="BB326" s="227"/>
      <c r="BC326" s="227"/>
      <c r="BD326" s="227"/>
      <c r="BE326" s="227"/>
      <c r="BF326" s="227"/>
      <c r="BG326" s="227"/>
      <c r="BH326" s="227"/>
      <c r="BI326" s="227"/>
      <c r="BJ326" s="227"/>
      <c r="BK326" s="227"/>
      <c r="BL326" s="227"/>
    </row>
    <row r="327" spans="1:64" x14ac:dyDescent="0.2">
      <c r="A327" s="89"/>
      <c r="C327" s="19"/>
      <c r="D327" s="19"/>
      <c r="AA327" s="227"/>
      <c r="AB327" s="227"/>
      <c r="AC327" s="227"/>
      <c r="AD327" s="227"/>
      <c r="AE327" s="227"/>
      <c r="AF327" s="244"/>
      <c r="AG327" s="245"/>
      <c r="AN327" s="227"/>
      <c r="AO327" s="227"/>
      <c r="AP327" s="227"/>
      <c r="AQ327" s="227"/>
      <c r="AR327" s="227"/>
      <c r="AS327" s="227"/>
      <c r="AT327" s="227"/>
      <c r="AU327" s="227"/>
      <c r="AV327" s="227"/>
      <c r="AW327" s="227"/>
      <c r="AX327" s="227"/>
      <c r="AY327" s="227"/>
      <c r="AZ327" s="227"/>
      <c r="BA327" s="227"/>
      <c r="BB327" s="227"/>
      <c r="BC327" s="227"/>
      <c r="BD327" s="227"/>
      <c r="BE327" s="227"/>
      <c r="BF327" s="227"/>
      <c r="BG327" s="227"/>
      <c r="BH327" s="227"/>
      <c r="BI327" s="227"/>
      <c r="BJ327" s="227"/>
      <c r="BK327" s="227"/>
      <c r="BL327" s="227"/>
    </row>
    <row r="328" spans="1:64" x14ac:dyDescent="0.2">
      <c r="A328" s="89"/>
      <c r="C328" s="19"/>
      <c r="D328" s="19"/>
      <c r="AA328" s="227"/>
      <c r="AB328" s="227"/>
      <c r="AC328" s="227"/>
      <c r="AD328" s="227"/>
      <c r="AE328" s="227"/>
      <c r="AF328" s="244"/>
      <c r="AG328" s="245"/>
      <c r="AN328" s="227"/>
      <c r="AO328" s="227"/>
      <c r="AP328" s="227"/>
      <c r="AQ328" s="227"/>
      <c r="AR328" s="227"/>
      <c r="AS328" s="227"/>
      <c r="AT328" s="227"/>
      <c r="AU328" s="227"/>
      <c r="AV328" s="227"/>
      <c r="AW328" s="227"/>
      <c r="AX328" s="227"/>
      <c r="AY328" s="227"/>
      <c r="AZ328" s="227"/>
      <c r="BA328" s="227"/>
      <c r="BB328" s="227"/>
      <c r="BC328" s="227"/>
      <c r="BD328" s="227"/>
      <c r="BE328" s="227"/>
      <c r="BF328" s="227"/>
      <c r="BG328" s="227"/>
      <c r="BH328" s="227"/>
      <c r="BI328" s="227"/>
      <c r="BJ328" s="227"/>
      <c r="BK328" s="227"/>
      <c r="BL328" s="227"/>
    </row>
    <row r="329" spans="1:64" x14ac:dyDescent="0.2">
      <c r="A329" s="89"/>
      <c r="C329" s="19"/>
      <c r="D329" s="19"/>
      <c r="AA329" s="227"/>
      <c r="AB329" s="227"/>
      <c r="AC329" s="227"/>
      <c r="AD329" s="227"/>
      <c r="AE329" s="227"/>
      <c r="AF329" s="244"/>
      <c r="AG329" s="245"/>
      <c r="AN329" s="227"/>
      <c r="AO329" s="227"/>
      <c r="AP329" s="227"/>
      <c r="AQ329" s="227"/>
      <c r="AR329" s="227"/>
      <c r="AS329" s="227"/>
      <c r="AT329" s="227"/>
      <c r="AU329" s="227"/>
      <c r="AV329" s="227"/>
      <c r="AW329" s="227"/>
      <c r="AX329" s="227"/>
      <c r="AY329" s="227"/>
      <c r="AZ329" s="227"/>
      <c r="BA329" s="227"/>
      <c r="BB329" s="227"/>
      <c r="BC329" s="227"/>
      <c r="BD329" s="227"/>
      <c r="BE329" s="227"/>
      <c r="BF329" s="227"/>
      <c r="BG329" s="227"/>
      <c r="BH329" s="227"/>
      <c r="BI329" s="227"/>
      <c r="BJ329" s="227"/>
      <c r="BK329" s="227"/>
      <c r="BL329" s="227"/>
    </row>
    <row r="330" spans="1:64" x14ac:dyDescent="0.2">
      <c r="A330" s="89"/>
      <c r="C330" s="19"/>
      <c r="D330" s="19"/>
      <c r="AA330" s="227"/>
      <c r="AB330" s="227"/>
      <c r="AC330" s="227"/>
      <c r="AD330" s="227"/>
      <c r="AE330" s="227"/>
      <c r="AF330" s="244"/>
      <c r="AG330" s="245"/>
      <c r="AN330" s="227"/>
      <c r="AO330" s="227"/>
      <c r="AP330" s="227"/>
      <c r="AQ330" s="227"/>
      <c r="AR330" s="227"/>
      <c r="AS330" s="227"/>
      <c r="AT330" s="227"/>
      <c r="AU330" s="227"/>
      <c r="AV330" s="227"/>
      <c r="AW330" s="227"/>
      <c r="AX330" s="227"/>
      <c r="AY330" s="227"/>
      <c r="AZ330" s="227"/>
      <c r="BA330" s="227"/>
      <c r="BB330" s="227"/>
      <c r="BC330" s="227"/>
      <c r="BD330" s="227"/>
      <c r="BE330" s="227"/>
      <c r="BF330" s="227"/>
      <c r="BG330" s="227"/>
      <c r="BH330" s="227"/>
      <c r="BI330" s="227"/>
      <c r="BJ330" s="227"/>
      <c r="BK330" s="227"/>
      <c r="BL330" s="227"/>
    </row>
    <row r="331" spans="1:64" x14ac:dyDescent="0.2">
      <c r="A331" s="89"/>
      <c r="C331" s="19"/>
      <c r="D331" s="19"/>
      <c r="AA331" s="227"/>
      <c r="AB331" s="227"/>
      <c r="AC331" s="227"/>
      <c r="AD331" s="227"/>
      <c r="AE331" s="227"/>
      <c r="AF331" s="244"/>
      <c r="AG331" s="245"/>
      <c r="AN331" s="227"/>
      <c r="AO331" s="227"/>
      <c r="AP331" s="227"/>
      <c r="AQ331" s="227"/>
      <c r="AR331" s="227"/>
      <c r="AS331" s="227"/>
      <c r="AT331" s="227"/>
      <c r="AU331" s="227"/>
      <c r="AV331" s="227"/>
      <c r="AW331" s="227"/>
      <c r="AX331" s="227"/>
      <c r="AY331" s="227"/>
      <c r="AZ331" s="227"/>
      <c r="BA331" s="227"/>
      <c r="BB331" s="227"/>
      <c r="BC331" s="227"/>
      <c r="BD331" s="227"/>
      <c r="BE331" s="227"/>
      <c r="BF331" s="227"/>
      <c r="BG331" s="227"/>
      <c r="BH331" s="227"/>
      <c r="BI331" s="227"/>
      <c r="BJ331" s="227"/>
      <c r="BK331" s="227"/>
      <c r="BL331" s="227"/>
    </row>
    <row r="332" spans="1:64" x14ac:dyDescent="0.2">
      <c r="A332" s="89"/>
      <c r="C332" s="19"/>
      <c r="D332" s="19"/>
      <c r="AA332" s="227"/>
      <c r="AB332" s="227"/>
      <c r="AC332" s="227"/>
      <c r="AD332" s="227"/>
      <c r="AE332" s="227"/>
      <c r="AF332" s="244"/>
      <c r="AG332" s="245"/>
      <c r="AN332" s="227"/>
      <c r="AO332" s="227"/>
      <c r="AP332" s="227"/>
      <c r="AQ332" s="227"/>
      <c r="AR332" s="227"/>
      <c r="AS332" s="227"/>
      <c r="AT332" s="227"/>
      <c r="AU332" s="227"/>
      <c r="AV332" s="227"/>
      <c r="AW332" s="227"/>
      <c r="AX332" s="227"/>
      <c r="AY332" s="227"/>
      <c r="AZ332" s="227"/>
      <c r="BA332" s="227"/>
      <c r="BB332" s="227"/>
      <c r="BC332" s="227"/>
      <c r="BD332" s="227"/>
      <c r="BE332" s="227"/>
      <c r="BF332" s="227"/>
      <c r="BG332" s="227"/>
      <c r="BH332" s="227"/>
      <c r="BI332" s="227"/>
      <c r="BJ332" s="227"/>
      <c r="BK332" s="227"/>
      <c r="BL332" s="227"/>
    </row>
    <row r="333" spans="1:64" x14ac:dyDescent="0.2">
      <c r="A333" s="89"/>
      <c r="C333" s="19"/>
      <c r="D333" s="19"/>
      <c r="AA333" s="227"/>
      <c r="AB333" s="227"/>
      <c r="AC333" s="227"/>
      <c r="AD333" s="227"/>
      <c r="AE333" s="227"/>
      <c r="AF333" s="244"/>
      <c r="AG333" s="245"/>
      <c r="AN333" s="227"/>
      <c r="AO333" s="227"/>
      <c r="AP333" s="227"/>
      <c r="AQ333" s="227"/>
      <c r="AR333" s="227"/>
      <c r="AS333" s="227"/>
      <c r="AT333" s="227"/>
      <c r="AU333" s="227"/>
      <c r="AV333" s="227"/>
      <c r="AW333" s="227"/>
      <c r="AX333" s="227"/>
      <c r="AY333" s="227"/>
      <c r="AZ333" s="227"/>
      <c r="BA333" s="227"/>
      <c r="BB333" s="227"/>
      <c r="BC333" s="227"/>
      <c r="BD333" s="227"/>
      <c r="BE333" s="227"/>
      <c r="BF333" s="227"/>
      <c r="BG333" s="227"/>
      <c r="BH333" s="227"/>
      <c r="BI333" s="227"/>
      <c r="BJ333" s="227"/>
      <c r="BK333" s="227"/>
      <c r="BL333" s="227"/>
    </row>
    <row r="334" spans="1:64" x14ac:dyDescent="0.2">
      <c r="A334" s="89"/>
      <c r="C334" s="19"/>
      <c r="D334" s="19"/>
      <c r="AA334" s="227"/>
      <c r="AB334" s="227"/>
      <c r="AC334" s="227"/>
      <c r="AD334" s="227"/>
      <c r="AE334" s="227"/>
      <c r="AF334" s="244"/>
      <c r="AG334" s="245"/>
      <c r="AN334" s="227"/>
      <c r="AO334" s="227"/>
      <c r="AP334" s="227"/>
      <c r="AQ334" s="227"/>
      <c r="AR334" s="227"/>
      <c r="AS334" s="227"/>
      <c r="AT334" s="227"/>
      <c r="AU334" s="227"/>
      <c r="AV334" s="227"/>
      <c r="AW334" s="227"/>
      <c r="AX334" s="227"/>
      <c r="AY334" s="227"/>
      <c r="AZ334" s="227"/>
      <c r="BA334" s="227"/>
      <c r="BB334" s="227"/>
      <c r="BC334" s="227"/>
      <c r="BD334" s="227"/>
      <c r="BE334" s="227"/>
      <c r="BF334" s="227"/>
      <c r="BG334" s="227"/>
      <c r="BH334" s="227"/>
      <c r="BI334" s="227"/>
      <c r="BJ334" s="227"/>
      <c r="BK334" s="227"/>
      <c r="BL334" s="227"/>
    </row>
    <row r="335" spans="1:64" x14ac:dyDescent="0.2">
      <c r="A335" s="89"/>
      <c r="C335" s="19"/>
      <c r="D335" s="19"/>
      <c r="AA335" s="227"/>
      <c r="AB335" s="227"/>
      <c r="AC335" s="227"/>
      <c r="AD335" s="227"/>
      <c r="AE335" s="227"/>
      <c r="AF335" s="244"/>
      <c r="AG335" s="245"/>
      <c r="AN335" s="227"/>
      <c r="AO335" s="227"/>
      <c r="AP335" s="227"/>
      <c r="AQ335" s="227"/>
      <c r="AR335" s="227"/>
      <c r="AS335" s="227"/>
      <c r="AT335" s="227"/>
      <c r="AU335" s="227"/>
      <c r="AV335" s="227"/>
      <c r="AW335" s="227"/>
      <c r="AX335" s="227"/>
      <c r="AY335" s="227"/>
      <c r="AZ335" s="227"/>
      <c r="BA335" s="227"/>
      <c r="BB335" s="227"/>
      <c r="BC335" s="227"/>
      <c r="BD335" s="227"/>
      <c r="BE335" s="227"/>
      <c r="BF335" s="227"/>
      <c r="BG335" s="227"/>
      <c r="BH335" s="227"/>
      <c r="BI335" s="227"/>
      <c r="BJ335" s="227"/>
      <c r="BK335" s="227"/>
      <c r="BL335" s="227"/>
    </row>
    <row r="336" spans="1:64" x14ac:dyDescent="0.2">
      <c r="A336" s="89"/>
      <c r="C336" s="19"/>
      <c r="D336" s="19"/>
      <c r="AA336" s="227"/>
      <c r="AB336" s="227"/>
      <c r="AC336" s="227"/>
      <c r="AD336" s="227"/>
      <c r="AE336" s="227"/>
      <c r="AF336" s="244"/>
      <c r="AG336" s="245"/>
      <c r="AN336" s="227"/>
      <c r="AO336" s="227"/>
      <c r="AP336" s="227"/>
      <c r="AQ336" s="227"/>
      <c r="AR336" s="227"/>
      <c r="AS336" s="227"/>
      <c r="AT336" s="227"/>
      <c r="AU336" s="227"/>
      <c r="AV336" s="227"/>
      <c r="AW336" s="227"/>
      <c r="AX336" s="227"/>
      <c r="AY336" s="227"/>
      <c r="AZ336" s="227"/>
      <c r="BA336" s="227"/>
      <c r="BB336" s="227"/>
      <c r="BC336" s="227"/>
      <c r="BD336" s="227"/>
      <c r="BE336" s="227"/>
      <c r="BF336" s="227"/>
      <c r="BG336" s="227"/>
      <c r="BH336" s="227"/>
      <c r="BI336" s="227"/>
      <c r="BJ336" s="227"/>
      <c r="BK336" s="227"/>
      <c r="BL336" s="227"/>
    </row>
    <row r="337" spans="1:64" x14ac:dyDescent="0.2">
      <c r="A337" s="89"/>
      <c r="C337" s="19"/>
      <c r="D337" s="19"/>
      <c r="AA337" s="227"/>
      <c r="AB337" s="227"/>
      <c r="AC337" s="227"/>
      <c r="AD337" s="227"/>
      <c r="AE337" s="227"/>
      <c r="AF337" s="244"/>
      <c r="AG337" s="245"/>
      <c r="AN337" s="227"/>
      <c r="AO337" s="227"/>
      <c r="AP337" s="227"/>
      <c r="AQ337" s="227"/>
      <c r="AR337" s="227"/>
      <c r="AS337" s="227"/>
      <c r="AT337" s="227"/>
      <c r="AU337" s="227"/>
      <c r="AV337" s="227"/>
      <c r="AW337" s="227"/>
      <c r="AX337" s="227"/>
      <c r="AY337" s="227"/>
      <c r="AZ337" s="227"/>
      <c r="BA337" s="227"/>
      <c r="BB337" s="227"/>
      <c r="BC337" s="227"/>
      <c r="BD337" s="227"/>
      <c r="BE337" s="227"/>
      <c r="BF337" s="227"/>
      <c r="BG337" s="227"/>
      <c r="BH337" s="227"/>
      <c r="BI337" s="227"/>
      <c r="BJ337" s="227"/>
      <c r="BK337" s="227"/>
      <c r="BL337" s="227"/>
    </row>
    <row r="338" spans="1:64" x14ac:dyDescent="0.2">
      <c r="A338" s="89"/>
      <c r="C338" s="19"/>
      <c r="D338" s="19"/>
      <c r="AA338" s="227"/>
      <c r="AB338" s="227"/>
      <c r="AC338" s="227"/>
      <c r="AD338" s="227"/>
      <c r="AE338" s="227"/>
      <c r="AF338" s="244"/>
      <c r="AG338" s="245"/>
      <c r="AN338" s="227"/>
      <c r="AO338" s="227"/>
      <c r="AP338" s="227"/>
      <c r="AQ338" s="227"/>
      <c r="AR338" s="227"/>
      <c r="AS338" s="227"/>
      <c r="AT338" s="227"/>
      <c r="AU338" s="227"/>
      <c r="AV338" s="227"/>
      <c r="AW338" s="227"/>
      <c r="AX338" s="227"/>
      <c r="AY338" s="227"/>
      <c r="AZ338" s="227"/>
      <c r="BA338" s="227"/>
      <c r="BB338" s="227"/>
      <c r="BC338" s="227"/>
      <c r="BD338" s="227"/>
      <c r="BE338" s="227"/>
      <c r="BF338" s="227"/>
      <c r="BG338" s="227"/>
      <c r="BH338" s="227"/>
      <c r="BI338" s="227"/>
      <c r="BJ338" s="227"/>
      <c r="BK338" s="227"/>
      <c r="BL338" s="227"/>
    </row>
    <row r="339" spans="1:64" x14ac:dyDescent="0.2">
      <c r="A339" s="89"/>
      <c r="C339" s="19"/>
      <c r="D339" s="19"/>
      <c r="AA339" s="227"/>
      <c r="AB339" s="227"/>
      <c r="AC339" s="227"/>
      <c r="AD339" s="227"/>
      <c r="AE339" s="227"/>
      <c r="AF339" s="244"/>
      <c r="AG339" s="245"/>
      <c r="AN339" s="227"/>
      <c r="AO339" s="227"/>
      <c r="AP339" s="227"/>
      <c r="AQ339" s="227"/>
      <c r="AR339" s="227"/>
      <c r="AS339" s="227"/>
      <c r="AT339" s="227"/>
      <c r="AU339" s="227"/>
      <c r="AV339" s="227"/>
      <c r="AW339" s="227"/>
      <c r="AX339" s="227"/>
      <c r="AY339" s="227"/>
      <c r="AZ339" s="227"/>
      <c r="BA339" s="227"/>
      <c r="BB339" s="227"/>
      <c r="BC339" s="227"/>
      <c r="BD339" s="227"/>
      <c r="BE339" s="227"/>
      <c r="BF339" s="227"/>
      <c r="BG339" s="227"/>
      <c r="BH339" s="227"/>
      <c r="BI339" s="227"/>
      <c r="BJ339" s="227"/>
      <c r="BK339" s="227"/>
      <c r="BL339" s="227"/>
    </row>
    <row r="340" spans="1:64" x14ac:dyDescent="0.2">
      <c r="A340" s="89"/>
      <c r="C340" s="19"/>
      <c r="D340" s="19"/>
      <c r="AA340" s="227"/>
      <c r="AB340" s="227"/>
      <c r="AC340" s="227"/>
      <c r="AD340" s="227"/>
      <c r="AE340" s="227"/>
      <c r="AF340" s="244"/>
      <c r="AG340" s="245"/>
      <c r="AN340" s="227"/>
      <c r="AO340" s="227"/>
      <c r="AP340" s="227"/>
      <c r="AQ340" s="227"/>
      <c r="AR340" s="227"/>
      <c r="AS340" s="227"/>
      <c r="AT340" s="227"/>
      <c r="AU340" s="227"/>
      <c r="AV340" s="227"/>
      <c r="AW340" s="227"/>
      <c r="AX340" s="227"/>
      <c r="AY340" s="227"/>
      <c r="AZ340" s="227"/>
      <c r="BA340" s="227"/>
      <c r="BB340" s="227"/>
      <c r="BC340" s="227"/>
      <c r="BD340" s="227"/>
      <c r="BE340" s="227"/>
      <c r="BF340" s="227"/>
      <c r="BG340" s="227"/>
      <c r="BH340" s="227"/>
      <c r="BI340" s="227"/>
      <c r="BJ340" s="227"/>
      <c r="BK340" s="227"/>
      <c r="BL340" s="227"/>
    </row>
    <row r="341" spans="1:64" x14ac:dyDescent="0.2">
      <c r="A341" s="89"/>
      <c r="C341" s="19"/>
      <c r="D341" s="19"/>
      <c r="AA341" s="227"/>
      <c r="AB341" s="227"/>
      <c r="AC341" s="227"/>
      <c r="AD341" s="227"/>
      <c r="AE341" s="227"/>
      <c r="AF341" s="244"/>
      <c r="AG341" s="245"/>
      <c r="AN341" s="227"/>
      <c r="AO341" s="227"/>
      <c r="AP341" s="227"/>
      <c r="AQ341" s="227"/>
      <c r="AR341" s="227"/>
      <c r="AS341" s="227"/>
      <c r="AT341" s="227"/>
      <c r="AU341" s="227"/>
      <c r="AV341" s="227"/>
      <c r="AW341" s="227"/>
      <c r="AX341" s="227"/>
      <c r="AY341" s="227"/>
      <c r="AZ341" s="227"/>
      <c r="BA341" s="227"/>
      <c r="BB341" s="227"/>
      <c r="BC341" s="227"/>
      <c r="BD341" s="227"/>
      <c r="BE341" s="227"/>
      <c r="BF341" s="227"/>
      <c r="BG341" s="227"/>
      <c r="BH341" s="227"/>
      <c r="BI341" s="227"/>
      <c r="BJ341" s="227"/>
      <c r="BK341" s="227"/>
      <c r="BL341" s="227"/>
    </row>
    <row r="342" spans="1:64" x14ac:dyDescent="0.2">
      <c r="A342" s="89"/>
      <c r="C342" s="19"/>
      <c r="D342" s="19"/>
      <c r="AA342" s="227"/>
      <c r="AB342" s="227"/>
      <c r="AC342" s="227"/>
      <c r="AD342" s="227"/>
      <c r="AE342" s="227"/>
      <c r="AF342" s="244"/>
      <c r="AG342" s="245"/>
      <c r="AN342" s="227"/>
      <c r="AO342" s="227"/>
      <c r="AP342" s="227"/>
      <c r="AQ342" s="227"/>
      <c r="AR342" s="227"/>
      <c r="AS342" s="227"/>
      <c r="AT342" s="227"/>
      <c r="AU342" s="227"/>
      <c r="AV342" s="227"/>
      <c r="AW342" s="227"/>
      <c r="AX342" s="227"/>
      <c r="AY342" s="227"/>
      <c r="AZ342" s="227"/>
      <c r="BA342" s="227"/>
      <c r="BB342" s="227"/>
      <c r="BC342" s="227"/>
      <c r="BD342" s="227"/>
      <c r="BE342" s="227"/>
      <c r="BF342" s="227"/>
      <c r="BG342" s="227"/>
      <c r="BH342" s="227"/>
      <c r="BI342" s="227"/>
      <c r="BJ342" s="227"/>
      <c r="BK342" s="227"/>
      <c r="BL342" s="227"/>
    </row>
    <row r="343" spans="1:64" x14ac:dyDescent="0.2">
      <c r="A343" s="89"/>
      <c r="C343" s="19"/>
      <c r="D343" s="19"/>
      <c r="AA343" s="227"/>
      <c r="AB343" s="227"/>
      <c r="AC343" s="227"/>
      <c r="AD343" s="227"/>
      <c r="AE343" s="227"/>
      <c r="AF343" s="244"/>
      <c r="AG343" s="245"/>
      <c r="AN343" s="227"/>
      <c r="AO343" s="227"/>
      <c r="AP343" s="227"/>
      <c r="AQ343" s="227"/>
      <c r="AR343" s="227"/>
      <c r="AS343" s="227"/>
      <c r="AT343" s="227"/>
      <c r="AU343" s="227"/>
      <c r="AV343" s="227"/>
      <c r="AW343" s="227"/>
      <c r="AX343" s="227"/>
      <c r="AY343" s="227"/>
      <c r="AZ343" s="227"/>
      <c r="BA343" s="227"/>
      <c r="BB343" s="227"/>
      <c r="BC343" s="227"/>
      <c r="BD343" s="227"/>
      <c r="BE343" s="227"/>
      <c r="BF343" s="227"/>
      <c r="BG343" s="227"/>
      <c r="BH343" s="227"/>
      <c r="BI343" s="227"/>
      <c r="BJ343" s="227"/>
      <c r="BK343" s="227"/>
      <c r="BL343" s="227"/>
    </row>
    <row r="344" spans="1:64" x14ac:dyDescent="0.2">
      <c r="A344" s="89"/>
      <c r="C344" s="19"/>
      <c r="D344" s="19"/>
      <c r="AA344" s="227"/>
      <c r="AB344" s="227"/>
      <c r="AC344" s="227"/>
      <c r="AD344" s="227"/>
      <c r="AE344" s="227"/>
      <c r="AF344" s="244"/>
      <c r="AG344" s="245"/>
      <c r="AN344" s="227"/>
      <c r="AO344" s="227"/>
      <c r="AP344" s="227"/>
      <c r="AQ344" s="227"/>
      <c r="AR344" s="227"/>
      <c r="AS344" s="227"/>
      <c r="AT344" s="227"/>
      <c r="AU344" s="227"/>
      <c r="AV344" s="227"/>
      <c r="AW344" s="227"/>
      <c r="AX344" s="227"/>
      <c r="AY344" s="227"/>
      <c r="AZ344" s="227"/>
      <c r="BA344" s="227"/>
      <c r="BB344" s="227"/>
      <c r="BC344" s="227"/>
      <c r="BD344" s="227"/>
      <c r="BE344" s="227"/>
      <c r="BF344" s="227"/>
      <c r="BG344" s="227"/>
      <c r="BH344" s="227"/>
      <c r="BI344" s="227"/>
      <c r="BJ344" s="227"/>
      <c r="BK344" s="227"/>
      <c r="BL344" s="227"/>
    </row>
    <row r="345" spans="1:64" x14ac:dyDescent="0.2">
      <c r="A345" s="89"/>
      <c r="C345" s="19"/>
      <c r="D345" s="19"/>
      <c r="AA345" s="227"/>
      <c r="AB345" s="227"/>
      <c r="AC345" s="227"/>
      <c r="AD345" s="227"/>
      <c r="AE345" s="227"/>
      <c r="AF345" s="244"/>
      <c r="AG345" s="245"/>
      <c r="AN345" s="227"/>
      <c r="AO345" s="227"/>
      <c r="AP345" s="227"/>
      <c r="AQ345" s="227"/>
      <c r="AR345" s="227"/>
      <c r="AS345" s="227"/>
      <c r="AT345" s="227"/>
      <c r="AU345" s="227"/>
      <c r="AV345" s="227"/>
      <c r="AW345" s="227"/>
      <c r="AX345" s="227"/>
      <c r="AY345" s="227"/>
      <c r="AZ345" s="227"/>
      <c r="BA345" s="227"/>
      <c r="BB345" s="227"/>
      <c r="BC345" s="227"/>
      <c r="BD345" s="227"/>
      <c r="BE345" s="227"/>
      <c r="BF345" s="227"/>
      <c r="BG345" s="227"/>
      <c r="BH345" s="227"/>
      <c r="BI345" s="227"/>
      <c r="BJ345" s="227"/>
      <c r="BK345" s="227"/>
      <c r="BL345" s="227"/>
    </row>
    <row r="346" spans="1:64" x14ac:dyDescent="0.2">
      <c r="A346" s="89"/>
      <c r="C346" s="19"/>
      <c r="D346" s="19"/>
      <c r="AA346" s="227"/>
      <c r="AB346" s="227"/>
      <c r="AC346" s="227"/>
      <c r="AD346" s="227"/>
      <c r="AE346" s="227"/>
      <c r="AF346" s="244"/>
      <c r="AG346" s="245"/>
      <c r="AN346" s="227"/>
      <c r="AO346" s="227"/>
      <c r="AP346" s="227"/>
      <c r="AQ346" s="227"/>
      <c r="AR346" s="227"/>
      <c r="AS346" s="227"/>
      <c r="AT346" s="227"/>
      <c r="AU346" s="227"/>
      <c r="AV346" s="227"/>
      <c r="AW346" s="227"/>
      <c r="AX346" s="227"/>
      <c r="AY346" s="227"/>
      <c r="AZ346" s="227"/>
      <c r="BA346" s="227"/>
      <c r="BB346" s="227"/>
      <c r="BC346" s="227"/>
      <c r="BD346" s="227"/>
      <c r="BE346" s="227"/>
      <c r="BF346" s="227"/>
      <c r="BG346" s="227"/>
      <c r="BH346" s="227"/>
      <c r="BI346" s="227"/>
      <c r="BJ346" s="227"/>
      <c r="BK346" s="227"/>
      <c r="BL346" s="227"/>
    </row>
    <row r="347" spans="1:64" x14ac:dyDescent="0.2">
      <c r="A347" s="89"/>
      <c r="C347" s="19"/>
      <c r="D347" s="19"/>
      <c r="AA347" s="227"/>
      <c r="AB347" s="227"/>
      <c r="AC347" s="227"/>
      <c r="AD347" s="227"/>
      <c r="AE347" s="227"/>
      <c r="AF347" s="244"/>
      <c r="AG347" s="245"/>
      <c r="AN347" s="227"/>
      <c r="AO347" s="227"/>
      <c r="AP347" s="227"/>
      <c r="AQ347" s="227"/>
      <c r="AR347" s="227"/>
      <c r="AS347" s="227"/>
      <c r="AT347" s="227"/>
      <c r="AU347" s="227"/>
      <c r="AV347" s="227"/>
    </row>
    <row r="348" spans="1:64" x14ac:dyDescent="0.2">
      <c r="A348" s="89"/>
      <c r="C348" s="19"/>
      <c r="D348" s="19"/>
      <c r="AA348" s="227"/>
      <c r="AB348" s="227"/>
      <c r="AC348" s="227"/>
      <c r="AD348" s="227"/>
      <c r="AE348" s="227"/>
      <c r="AF348" s="244"/>
      <c r="AG348" s="245"/>
      <c r="AN348" s="227"/>
      <c r="AO348" s="227"/>
      <c r="AP348" s="227"/>
      <c r="AQ348" s="227"/>
      <c r="AR348" s="227"/>
      <c r="AS348" s="227"/>
      <c r="AT348" s="227"/>
      <c r="AU348" s="227"/>
      <c r="AV348" s="227"/>
    </row>
    <row r="349" spans="1:64" x14ac:dyDescent="0.2">
      <c r="A349" s="89"/>
      <c r="C349" s="19"/>
      <c r="D349" s="19"/>
      <c r="AA349" s="227"/>
      <c r="AB349" s="227"/>
      <c r="AC349" s="227"/>
      <c r="AD349" s="227"/>
      <c r="AE349" s="227"/>
      <c r="AF349" s="244"/>
      <c r="AG349" s="245"/>
      <c r="AN349" s="227"/>
      <c r="AO349" s="227"/>
      <c r="AP349" s="227"/>
      <c r="AQ349" s="227"/>
      <c r="AR349" s="227"/>
      <c r="AS349" s="227"/>
      <c r="AT349" s="227"/>
      <c r="AU349" s="227"/>
      <c r="AV349" s="227"/>
    </row>
    <row r="350" spans="1:64" x14ac:dyDescent="0.2">
      <c r="A350" s="89"/>
      <c r="C350" s="19"/>
      <c r="D350" s="19"/>
      <c r="AA350" s="227"/>
      <c r="AB350" s="227"/>
      <c r="AC350" s="227"/>
      <c r="AD350" s="227"/>
      <c r="AE350" s="227"/>
      <c r="AF350" s="244"/>
      <c r="AG350" s="245"/>
      <c r="AN350" s="227"/>
      <c r="AO350" s="227"/>
      <c r="AP350" s="227"/>
      <c r="AQ350" s="227"/>
      <c r="AR350" s="227"/>
      <c r="AS350" s="227"/>
      <c r="AT350" s="227"/>
      <c r="AU350" s="227"/>
      <c r="AV350" s="227"/>
    </row>
    <row r="351" spans="1:64" x14ac:dyDescent="0.2">
      <c r="A351" s="89"/>
      <c r="C351" s="19"/>
      <c r="D351" s="19"/>
      <c r="AA351" s="227"/>
      <c r="AB351" s="227"/>
      <c r="AC351" s="227"/>
      <c r="AD351" s="227"/>
      <c r="AE351" s="227"/>
      <c r="AF351" s="244"/>
      <c r="AG351" s="245"/>
      <c r="AN351" s="227"/>
      <c r="AO351" s="227"/>
      <c r="AP351" s="227"/>
      <c r="AQ351" s="227"/>
      <c r="AR351" s="227"/>
      <c r="AS351" s="227"/>
      <c r="AT351" s="227"/>
      <c r="AU351" s="227"/>
      <c r="AV351" s="227"/>
    </row>
    <row r="352" spans="1:64" x14ac:dyDescent="0.2">
      <c r="A352" s="89"/>
      <c r="C352" s="19"/>
      <c r="D352" s="19"/>
      <c r="AA352" s="227"/>
      <c r="AB352" s="227"/>
      <c r="AC352" s="227"/>
      <c r="AD352" s="227"/>
      <c r="AE352" s="227"/>
      <c r="AF352" s="244"/>
      <c r="AG352" s="245"/>
      <c r="AN352" s="227"/>
      <c r="AO352" s="227"/>
      <c r="AP352" s="227"/>
      <c r="AQ352" s="227"/>
      <c r="AR352" s="227"/>
      <c r="AS352" s="227"/>
      <c r="AT352" s="227"/>
      <c r="AU352" s="227"/>
      <c r="AV352" s="227"/>
    </row>
    <row r="353" spans="1:48" x14ac:dyDescent="0.2">
      <c r="A353" s="89"/>
      <c r="C353" s="19"/>
      <c r="D353" s="19"/>
      <c r="AA353" s="227"/>
      <c r="AB353" s="227"/>
      <c r="AC353" s="227"/>
      <c r="AD353" s="227"/>
      <c r="AE353" s="227"/>
      <c r="AF353" s="244"/>
      <c r="AG353" s="245"/>
      <c r="AN353" s="227"/>
      <c r="AO353" s="227"/>
      <c r="AP353" s="227"/>
      <c r="AQ353" s="227"/>
      <c r="AR353" s="227"/>
      <c r="AS353" s="227"/>
      <c r="AT353" s="227"/>
      <c r="AU353" s="227"/>
      <c r="AV353" s="227"/>
    </row>
    <row r="354" spans="1:48" x14ac:dyDescent="0.2">
      <c r="A354" s="89"/>
      <c r="C354" s="19"/>
      <c r="D354" s="19"/>
      <c r="AA354" s="227"/>
      <c r="AB354" s="227"/>
      <c r="AC354" s="227"/>
      <c r="AD354" s="227"/>
      <c r="AE354" s="227"/>
      <c r="AF354" s="244"/>
      <c r="AG354" s="245"/>
      <c r="AN354" s="227"/>
      <c r="AO354" s="227"/>
      <c r="AP354" s="227"/>
      <c r="AQ354" s="227"/>
      <c r="AR354" s="227"/>
      <c r="AS354" s="227"/>
      <c r="AT354" s="227"/>
      <c r="AU354" s="227"/>
      <c r="AV354" s="227"/>
    </row>
    <row r="355" spans="1:48" x14ac:dyDescent="0.2">
      <c r="A355" s="89"/>
      <c r="C355" s="19"/>
      <c r="D355" s="19"/>
      <c r="AA355" s="227"/>
      <c r="AB355" s="227"/>
      <c r="AC355" s="227"/>
      <c r="AD355" s="227"/>
      <c r="AE355" s="227"/>
      <c r="AF355" s="244"/>
      <c r="AG355" s="245"/>
      <c r="AN355" s="227"/>
      <c r="AO355" s="227"/>
      <c r="AP355" s="227"/>
      <c r="AQ355" s="227"/>
      <c r="AR355" s="227"/>
      <c r="AS355" s="227"/>
      <c r="AT355" s="227"/>
      <c r="AU355" s="227"/>
      <c r="AV355" s="227"/>
    </row>
    <row r="356" spans="1:48" x14ac:dyDescent="0.2">
      <c r="A356" s="89"/>
      <c r="C356" s="19"/>
      <c r="D356" s="19"/>
      <c r="AA356" s="227"/>
      <c r="AB356" s="227"/>
      <c r="AC356" s="227"/>
      <c r="AD356" s="227"/>
      <c r="AE356" s="227"/>
      <c r="AF356" s="244"/>
      <c r="AG356" s="245"/>
      <c r="AN356" s="227"/>
      <c r="AO356" s="227"/>
      <c r="AP356" s="227"/>
      <c r="AQ356" s="227"/>
      <c r="AR356" s="227"/>
      <c r="AS356" s="227"/>
      <c r="AT356" s="227"/>
      <c r="AU356" s="227"/>
      <c r="AV356" s="227"/>
    </row>
    <row r="357" spans="1:48" x14ac:dyDescent="0.2">
      <c r="A357" s="89"/>
      <c r="C357" s="19"/>
      <c r="D357" s="19"/>
      <c r="AA357" s="227"/>
      <c r="AB357" s="227"/>
      <c r="AC357" s="227"/>
      <c r="AD357" s="227"/>
      <c r="AE357" s="227"/>
      <c r="AF357" s="244"/>
      <c r="AG357" s="245"/>
      <c r="AN357" s="227"/>
      <c r="AO357" s="227"/>
      <c r="AP357" s="227"/>
      <c r="AQ357" s="227"/>
      <c r="AR357" s="227"/>
      <c r="AS357" s="227"/>
      <c r="AT357" s="227"/>
      <c r="AU357" s="227"/>
      <c r="AV357" s="227"/>
    </row>
    <row r="358" spans="1:48" x14ac:dyDescent="0.2">
      <c r="A358" s="89"/>
      <c r="C358" s="19"/>
      <c r="D358" s="19"/>
      <c r="AA358" s="227"/>
      <c r="AB358" s="227"/>
      <c r="AC358" s="227"/>
      <c r="AD358" s="227"/>
      <c r="AE358" s="227"/>
      <c r="AF358" s="244"/>
      <c r="AG358" s="245"/>
      <c r="AN358" s="227"/>
      <c r="AO358" s="227"/>
      <c r="AP358" s="227"/>
      <c r="AQ358" s="227"/>
      <c r="AR358" s="227"/>
      <c r="AS358" s="227"/>
      <c r="AT358" s="227"/>
      <c r="AU358" s="227"/>
      <c r="AV358" s="227"/>
    </row>
    <row r="359" spans="1:48" x14ac:dyDescent="0.2">
      <c r="A359" s="89"/>
      <c r="C359" s="19"/>
      <c r="D359" s="19"/>
      <c r="AA359" s="227"/>
      <c r="AB359" s="227"/>
      <c r="AC359" s="227"/>
      <c r="AD359" s="227"/>
      <c r="AE359" s="227"/>
      <c r="AF359" s="244"/>
      <c r="AG359" s="245"/>
      <c r="AN359" s="227"/>
      <c r="AO359" s="227"/>
      <c r="AP359" s="227"/>
      <c r="AQ359" s="227"/>
      <c r="AR359" s="227"/>
      <c r="AS359" s="227"/>
      <c r="AT359" s="227"/>
      <c r="AU359" s="227"/>
      <c r="AV359" s="227"/>
    </row>
    <row r="360" spans="1:48" x14ac:dyDescent="0.2">
      <c r="A360" s="89"/>
      <c r="C360" s="19"/>
      <c r="D360" s="19"/>
      <c r="AA360" s="227"/>
      <c r="AB360" s="227"/>
      <c r="AC360" s="227"/>
      <c r="AD360" s="227"/>
      <c r="AE360" s="227"/>
      <c r="AF360" s="244"/>
      <c r="AG360" s="245"/>
      <c r="AN360" s="227"/>
      <c r="AO360" s="227"/>
      <c r="AP360" s="227"/>
      <c r="AQ360" s="227"/>
      <c r="AR360" s="227"/>
      <c r="AS360" s="227"/>
      <c r="AT360" s="227"/>
      <c r="AU360" s="227"/>
      <c r="AV360" s="227"/>
    </row>
    <row r="361" spans="1:48" x14ac:dyDescent="0.2">
      <c r="A361" s="89"/>
      <c r="C361" s="19"/>
      <c r="D361" s="19"/>
      <c r="AA361" s="227"/>
      <c r="AB361" s="227"/>
      <c r="AC361" s="227"/>
      <c r="AD361" s="227"/>
      <c r="AE361" s="227"/>
      <c r="AF361" s="244"/>
      <c r="AG361" s="245"/>
      <c r="AN361" s="227"/>
      <c r="AO361" s="227"/>
      <c r="AP361" s="227"/>
      <c r="AQ361" s="227"/>
      <c r="AR361" s="227"/>
      <c r="AS361" s="227"/>
      <c r="AT361" s="227"/>
      <c r="AU361" s="227"/>
      <c r="AV361" s="227"/>
    </row>
    <row r="362" spans="1:48" x14ac:dyDescent="0.2">
      <c r="A362" s="89"/>
      <c r="C362" s="19"/>
      <c r="D362" s="19"/>
      <c r="AA362" s="227"/>
      <c r="AB362" s="227"/>
      <c r="AC362" s="227"/>
      <c r="AD362" s="227"/>
      <c r="AE362" s="227"/>
      <c r="AF362" s="244"/>
      <c r="AG362" s="245"/>
      <c r="AN362" s="227"/>
      <c r="AO362" s="227"/>
      <c r="AP362" s="227"/>
      <c r="AQ362" s="227"/>
      <c r="AR362" s="227"/>
      <c r="AS362" s="227"/>
      <c r="AT362" s="227"/>
      <c r="AU362" s="227"/>
      <c r="AV362" s="227"/>
    </row>
    <row r="363" spans="1:48" x14ac:dyDescent="0.2">
      <c r="A363" s="89"/>
      <c r="C363" s="19"/>
      <c r="D363" s="19"/>
      <c r="AA363" s="227"/>
      <c r="AB363" s="227"/>
      <c r="AC363" s="227"/>
      <c r="AD363" s="227"/>
      <c r="AE363" s="227"/>
      <c r="AF363" s="244"/>
      <c r="AG363" s="245"/>
      <c r="AN363" s="227"/>
      <c r="AO363" s="227"/>
      <c r="AP363" s="227"/>
      <c r="AQ363" s="227"/>
      <c r="AR363" s="227"/>
      <c r="AS363" s="227"/>
      <c r="AT363" s="227"/>
      <c r="AU363" s="227"/>
      <c r="AV363" s="227"/>
    </row>
    <row r="364" spans="1:48" x14ac:dyDescent="0.2">
      <c r="A364" s="89"/>
      <c r="C364" s="19"/>
      <c r="D364" s="19"/>
      <c r="AA364" s="227"/>
      <c r="AB364" s="227"/>
      <c r="AC364" s="227"/>
      <c r="AD364" s="227"/>
      <c r="AE364" s="227"/>
      <c r="AF364" s="244"/>
      <c r="AG364" s="245"/>
      <c r="AN364" s="227"/>
      <c r="AO364" s="227"/>
      <c r="AP364" s="227"/>
      <c r="AQ364" s="227"/>
      <c r="AR364" s="227"/>
      <c r="AS364" s="227"/>
      <c r="AT364" s="227"/>
      <c r="AU364" s="227"/>
      <c r="AV364" s="227"/>
    </row>
    <row r="365" spans="1:48" x14ac:dyDescent="0.2">
      <c r="A365" s="89"/>
      <c r="C365" s="19"/>
      <c r="D365" s="19"/>
      <c r="AA365" s="227"/>
      <c r="AB365" s="227"/>
      <c r="AC365" s="227"/>
      <c r="AD365" s="227"/>
      <c r="AE365" s="227"/>
      <c r="AF365" s="244"/>
      <c r="AG365" s="245"/>
      <c r="AN365" s="227"/>
      <c r="AO365" s="227"/>
      <c r="AP365" s="227"/>
      <c r="AQ365" s="227"/>
      <c r="AR365" s="227"/>
      <c r="AS365" s="227"/>
      <c r="AT365" s="227"/>
      <c r="AU365" s="227"/>
      <c r="AV365" s="227"/>
    </row>
    <row r="366" spans="1:48" x14ac:dyDescent="0.2">
      <c r="A366" s="89"/>
      <c r="C366" s="19"/>
      <c r="D366" s="19"/>
      <c r="AA366" s="227"/>
      <c r="AB366" s="227"/>
      <c r="AC366" s="227"/>
      <c r="AD366" s="227"/>
      <c r="AE366" s="227"/>
      <c r="AF366" s="244"/>
      <c r="AG366" s="245"/>
      <c r="AN366" s="227"/>
      <c r="AO366" s="227"/>
      <c r="AP366" s="227"/>
      <c r="AQ366" s="227"/>
      <c r="AR366" s="227"/>
      <c r="AS366" s="227"/>
      <c r="AT366" s="227"/>
      <c r="AU366" s="227"/>
      <c r="AV366" s="227"/>
    </row>
    <row r="367" spans="1:48" x14ac:dyDescent="0.2">
      <c r="A367" s="89"/>
      <c r="C367" s="19"/>
      <c r="D367" s="19"/>
      <c r="AA367" s="227"/>
      <c r="AB367" s="227"/>
      <c r="AC367" s="227"/>
      <c r="AD367" s="227"/>
      <c r="AE367" s="227"/>
      <c r="AF367" s="244"/>
      <c r="AG367" s="245"/>
      <c r="AN367" s="227"/>
      <c r="AO367" s="227"/>
      <c r="AP367" s="227"/>
      <c r="AQ367" s="227"/>
      <c r="AR367" s="227"/>
      <c r="AS367" s="227"/>
      <c r="AT367" s="227"/>
      <c r="AU367" s="227"/>
      <c r="AV367" s="227"/>
    </row>
    <row r="368" spans="1:48" x14ac:dyDescent="0.2">
      <c r="A368" s="89"/>
      <c r="C368" s="19"/>
      <c r="D368" s="19"/>
      <c r="AA368" s="227"/>
      <c r="AB368" s="227"/>
      <c r="AC368" s="227"/>
      <c r="AD368" s="227"/>
      <c r="AE368" s="227"/>
      <c r="AF368" s="244"/>
      <c r="AG368" s="245"/>
      <c r="AN368" s="227"/>
      <c r="AO368" s="227"/>
      <c r="AP368" s="227"/>
      <c r="AQ368" s="227"/>
      <c r="AR368" s="227"/>
      <c r="AS368" s="227"/>
      <c r="AT368" s="227"/>
      <c r="AU368" s="227"/>
      <c r="AV368" s="227"/>
    </row>
    <row r="369" spans="1:48" x14ac:dyDescent="0.2">
      <c r="A369" s="89"/>
      <c r="C369" s="19"/>
      <c r="D369" s="19"/>
      <c r="AA369" s="227"/>
      <c r="AB369" s="227"/>
      <c r="AC369" s="227"/>
      <c r="AD369" s="227"/>
      <c r="AE369" s="227"/>
      <c r="AF369" s="244"/>
      <c r="AG369" s="245"/>
      <c r="AN369" s="227"/>
      <c r="AO369" s="227"/>
      <c r="AP369" s="227"/>
      <c r="AQ369" s="227"/>
      <c r="AR369" s="227"/>
      <c r="AS369" s="227"/>
      <c r="AT369" s="227"/>
      <c r="AU369" s="227"/>
      <c r="AV369" s="227"/>
    </row>
    <row r="370" spans="1:48" x14ac:dyDescent="0.2">
      <c r="A370" s="89"/>
      <c r="C370" s="19"/>
      <c r="D370" s="19"/>
      <c r="AA370" s="227"/>
      <c r="AB370" s="227"/>
      <c r="AC370" s="227"/>
      <c r="AD370" s="227"/>
      <c r="AE370" s="227"/>
      <c r="AF370" s="244"/>
      <c r="AG370" s="245"/>
      <c r="AN370" s="227"/>
      <c r="AO370" s="227"/>
      <c r="AP370" s="227"/>
      <c r="AQ370" s="227"/>
      <c r="AR370" s="227"/>
      <c r="AS370" s="227"/>
      <c r="AT370" s="227"/>
      <c r="AU370" s="227"/>
    </row>
    <row r="371" spans="1:48" x14ac:dyDescent="0.2">
      <c r="A371" s="89"/>
      <c r="C371" s="19"/>
      <c r="D371" s="19"/>
      <c r="AA371" s="227"/>
      <c r="AB371" s="227"/>
      <c r="AC371" s="227"/>
      <c r="AD371" s="227"/>
      <c r="AE371" s="227"/>
      <c r="AF371" s="244"/>
      <c r="AG371" s="245"/>
      <c r="AN371" s="227"/>
      <c r="AO371" s="227"/>
      <c r="AP371" s="227"/>
      <c r="AQ371" s="227"/>
      <c r="AR371" s="227"/>
      <c r="AS371" s="227"/>
      <c r="AT371" s="227"/>
      <c r="AU371" s="227"/>
    </row>
    <row r="372" spans="1:48" x14ac:dyDescent="0.2">
      <c r="A372" s="89"/>
      <c r="C372" s="19"/>
      <c r="D372" s="19"/>
      <c r="AA372" s="227"/>
      <c r="AB372" s="227"/>
      <c r="AC372" s="227"/>
      <c r="AD372" s="227"/>
      <c r="AE372" s="227"/>
      <c r="AF372" s="244"/>
      <c r="AG372" s="245"/>
      <c r="AN372" s="227"/>
      <c r="AO372" s="227"/>
      <c r="AP372" s="227"/>
      <c r="AQ372" s="227"/>
      <c r="AR372" s="227"/>
      <c r="AS372" s="227"/>
      <c r="AT372" s="227"/>
      <c r="AU372" s="227"/>
    </row>
    <row r="373" spans="1:48" x14ac:dyDescent="0.2">
      <c r="A373" s="89"/>
      <c r="C373" s="19"/>
      <c r="D373" s="19"/>
      <c r="AA373" s="227"/>
      <c r="AB373" s="227"/>
      <c r="AC373" s="227"/>
      <c r="AD373" s="227"/>
      <c r="AE373" s="227"/>
      <c r="AF373" s="244"/>
      <c r="AG373" s="245"/>
      <c r="AN373" s="227"/>
      <c r="AO373" s="227"/>
      <c r="AP373" s="227"/>
      <c r="AQ373" s="227"/>
      <c r="AR373" s="227"/>
      <c r="AS373" s="227"/>
      <c r="AT373" s="227"/>
      <c r="AU373" s="227"/>
    </row>
    <row r="374" spans="1:48" x14ac:dyDescent="0.2">
      <c r="A374" s="89"/>
      <c r="C374" s="19"/>
      <c r="D374" s="19"/>
      <c r="AA374" s="227"/>
      <c r="AB374" s="227"/>
      <c r="AC374" s="227"/>
      <c r="AD374" s="227"/>
      <c r="AE374" s="227"/>
      <c r="AF374" s="244"/>
      <c r="AG374" s="245"/>
      <c r="AN374" s="227"/>
      <c r="AO374" s="227"/>
      <c r="AP374" s="227"/>
      <c r="AQ374" s="227"/>
      <c r="AR374" s="227"/>
      <c r="AS374" s="227"/>
      <c r="AT374" s="227"/>
      <c r="AU374" s="227"/>
    </row>
    <row r="375" spans="1:48" x14ac:dyDescent="0.2">
      <c r="A375" s="89"/>
      <c r="C375" s="19"/>
      <c r="D375" s="19"/>
      <c r="AA375" s="227"/>
      <c r="AB375" s="227"/>
      <c r="AC375" s="227"/>
      <c r="AD375" s="227"/>
      <c r="AE375" s="227"/>
      <c r="AF375" s="244"/>
      <c r="AG375" s="245"/>
      <c r="AN375" s="227"/>
      <c r="AO375" s="227"/>
      <c r="AP375" s="227"/>
      <c r="AQ375" s="227"/>
      <c r="AR375" s="227"/>
      <c r="AS375" s="227"/>
      <c r="AT375" s="227"/>
      <c r="AU375" s="227"/>
    </row>
    <row r="376" spans="1:48" x14ac:dyDescent="0.2">
      <c r="A376" s="89"/>
      <c r="C376" s="19"/>
      <c r="D376" s="19"/>
      <c r="AA376" s="227"/>
      <c r="AB376" s="227"/>
      <c r="AC376" s="227"/>
      <c r="AD376" s="227"/>
      <c r="AE376" s="227"/>
      <c r="AF376" s="244"/>
      <c r="AG376" s="245"/>
      <c r="AN376" s="227"/>
      <c r="AO376" s="227"/>
      <c r="AP376" s="227"/>
      <c r="AQ376" s="227"/>
      <c r="AR376" s="227"/>
      <c r="AS376" s="227"/>
      <c r="AT376" s="227"/>
      <c r="AU376" s="227"/>
    </row>
    <row r="377" spans="1:48" x14ac:dyDescent="0.2">
      <c r="A377" s="89"/>
      <c r="C377" s="19"/>
      <c r="D377" s="19"/>
      <c r="AA377" s="227"/>
      <c r="AB377" s="227"/>
      <c r="AC377" s="227"/>
      <c r="AD377" s="227"/>
      <c r="AE377" s="227"/>
      <c r="AF377" s="244"/>
      <c r="AG377" s="245"/>
      <c r="AN377" s="227"/>
      <c r="AO377" s="227"/>
      <c r="AP377" s="227"/>
      <c r="AQ377" s="227"/>
      <c r="AR377" s="227"/>
      <c r="AS377" s="227"/>
      <c r="AT377" s="227"/>
      <c r="AU377" s="227"/>
    </row>
    <row r="378" spans="1:48" x14ac:dyDescent="0.2">
      <c r="A378" s="89"/>
      <c r="C378" s="19"/>
      <c r="D378" s="19"/>
      <c r="AA378" s="227"/>
      <c r="AB378" s="227"/>
      <c r="AC378" s="227"/>
      <c r="AD378" s="227"/>
      <c r="AE378" s="227"/>
      <c r="AF378" s="244"/>
      <c r="AG378" s="245"/>
      <c r="AN378" s="227"/>
      <c r="AO378" s="227"/>
      <c r="AP378" s="227"/>
      <c r="AQ378" s="227"/>
      <c r="AR378" s="227"/>
      <c r="AS378" s="227"/>
      <c r="AT378" s="227"/>
      <c r="AU378" s="227"/>
    </row>
    <row r="379" spans="1:48" x14ac:dyDescent="0.2">
      <c r="A379" s="89"/>
      <c r="C379" s="19"/>
      <c r="D379" s="19"/>
      <c r="AA379" s="227"/>
      <c r="AB379" s="227"/>
      <c r="AC379" s="227"/>
      <c r="AD379" s="227"/>
      <c r="AE379" s="227"/>
      <c r="AF379" s="244"/>
      <c r="AG379" s="245"/>
      <c r="AN379" s="227"/>
      <c r="AO379" s="227"/>
      <c r="AP379" s="227"/>
      <c r="AQ379" s="227"/>
      <c r="AR379" s="227"/>
      <c r="AS379" s="227"/>
      <c r="AT379" s="227"/>
      <c r="AU379" s="227"/>
    </row>
    <row r="380" spans="1:48" x14ac:dyDescent="0.2">
      <c r="A380" s="89"/>
      <c r="C380" s="19"/>
      <c r="D380" s="19"/>
      <c r="AA380" s="227"/>
      <c r="AB380" s="227"/>
      <c r="AC380" s="227"/>
      <c r="AD380" s="227"/>
      <c r="AE380" s="227"/>
      <c r="AF380" s="244"/>
      <c r="AG380" s="245"/>
      <c r="AN380" s="227"/>
      <c r="AO380" s="227"/>
      <c r="AP380" s="227"/>
      <c r="AQ380" s="227"/>
      <c r="AR380" s="227"/>
      <c r="AS380" s="227"/>
      <c r="AT380" s="227"/>
      <c r="AU380" s="227"/>
    </row>
    <row r="381" spans="1:48" x14ac:dyDescent="0.2">
      <c r="A381" s="89"/>
      <c r="C381" s="19"/>
      <c r="D381" s="19"/>
      <c r="AA381" s="227"/>
      <c r="AB381" s="227"/>
      <c r="AC381" s="227"/>
      <c r="AD381" s="227"/>
      <c r="AE381" s="227"/>
      <c r="AF381" s="244"/>
      <c r="AG381" s="245"/>
      <c r="AN381" s="227"/>
      <c r="AO381" s="227"/>
      <c r="AP381" s="227"/>
      <c r="AQ381" s="227"/>
      <c r="AR381" s="227"/>
      <c r="AS381" s="227"/>
      <c r="AT381" s="227"/>
      <c r="AU381" s="227"/>
    </row>
    <row r="382" spans="1:48" x14ac:dyDescent="0.2">
      <c r="A382" s="89"/>
      <c r="C382" s="19"/>
      <c r="D382" s="19"/>
      <c r="AA382" s="227"/>
      <c r="AB382" s="227"/>
      <c r="AC382" s="227"/>
      <c r="AD382" s="227"/>
      <c r="AE382" s="227"/>
      <c r="AF382" s="244"/>
      <c r="AG382" s="245"/>
      <c r="AN382" s="227"/>
      <c r="AO382" s="227"/>
      <c r="AP382" s="227"/>
      <c r="AQ382" s="227"/>
      <c r="AR382" s="227"/>
      <c r="AS382" s="227"/>
      <c r="AT382" s="227"/>
      <c r="AU382" s="227"/>
    </row>
    <row r="383" spans="1:48" x14ac:dyDescent="0.2">
      <c r="A383" s="89"/>
      <c r="C383" s="19"/>
      <c r="D383" s="19"/>
      <c r="AA383" s="227"/>
      <c r="AB383" s="227"/>
      <c r="AC383" s="227"/>
      <c r="AD383" s="227"/>
      <c r="AE383" s="227"/>
      <c r="AF383" s="244"/>
      <c r="AG383" s="245"/>
      <c r="AN383" s="227"/>
      <c r="AO383" s="227"/>
      <c r="AP383" s="227"/>
      <c r="AQ383" s="227"/>
      <c r="AR383" s="227"/>
      <c r="AS383" s="227"/>
      <c r="AT383" s="227"/>
      <c r="AU383" s="227"/>
    </row>
    <row r="384" spans="1:48" x14ac:dyDescent="0.2">
      <c r="A384" s="89"/>
      <c r="C384" s="19"/>
      <c r="D384" s="19"/>
      <c r="AA384" s="227"/>
      <c r="AB384" s="227"/>
      <c r="AC384" s="227"/>
      <c r="AD384" s="227"/>
      <c r="AE384" s="227"/>
      <c r="AF384" s="244"/>
      <c r="AG384" s="245"/>
      <c r="AN384" s="227"/>
      <c r="AO384" s="227"/>
      <c r="AP384" s="227"/>
      <c r="AQ384" s="227"/>
      <c r="AR384" s="227"/>
      <c r="AS384" s="227"/>
      <c r="AT384" s="227"/>
      <c r="AU384" s="227"/>
    </row>
    <row r="385" spans="1:47" x14ac:dyDescent="0.2">
      <c r="A385" s="89"/>
      <c r="C385" s="19"/>
      <c r="D385" s="19"/>
      <c r="AA385" s="227"/>
      <c r="AB385" s="227"/>
      <c r="AC385" s="227"/>
      <c r="AD385" s="227"/>
      <c r="AE385" s="227"/>
      <c r="AF385" s="244"/>
      <c r="AG385" s="245"/>
      <c r="AN385" s="227"/>
      <c r="AO385" s="227"/>
      <c r="AP385" s="227"/>
      <c r="AQ385" s="227"/>
      <c r="AR385" s="227"/>
      <c r="AS385" s="227"/>
      <c r="AT385" s="227"/>
      <c r="AU385" s="227"/>
    </row>
    <row r="386" spans="1:47" x14ac:dyDescent="0.2">
      <c r="A386" s="89"/>
      <c r="C386" s="19"/>
      <c r="D386" s="19"/>
      <c r="AA386" s="227"/>
      <c r="AB386" s="227"/>
      <c r="AC386" s="227"/>
      <c r="AD386" s="227"/>
      <c r="AE386" s="227"/>
      <c r="AF386" s="244"/>
      <c r="AG386" s="245"/>
      <c r="AN386" s="227"/>
      <c r="AO386" s="227"/>
      <c r="AP386" s="227"/>
      <c r="AQ386" s="227"/>
      <c r="AR386" s="227"/>
      <c r="AS386" s="227"/>
      <c r="AT386" s="227"/>
      <c r="AU386" s="227"/>
    </row>
    <row r="387" spans="1:47" x14ac:dyDescent="0.2">
      <c r="A387" s="89"/>
      <c r="C387" s="19"/>
      <c r="D387" s="19"/>
      <c r="AA387" s="227"/>
      <c r="AB387" s="227"/>
      <c r="AC387" s="227"/>
      <c r="AD387" s="227"/>
      <c r="AE387" s="227"/>
      <c r="AF387" s="244"/>
      <c r="AG387" s="245"/>
      <c r="AN387" s="227"/>
      <c r="AO387" s="227"/>
      <c r="AP387" s="227"/>
      <c r="AQ387" s="227"/>
      <c r="AR387" s="227"/>
      <c r="AS387" s="227"/>
      <c r="AT387" s="227"/>
      <c r="AU387" s="227"/>
    </row>
    <row r="388" spans="1:47" x14ac:dyDescent="0.2">
      <c r="A388" s="89"/>
      <c r="C388" s="19"/>
      <c r="D388" s="19"/>
      <c r="AA388" s="227"/>
      <c r="AB388" s="227"/>
      <c r="AC388" s="227"/>
      <c r="AD388" s="227"/>
      <c r="AE388" s="227"/>
      <c r="AF388" s="244"/>
      <c r="AG388" s="245"/>
      <c r="AN388" s="227"/>
      <c r="AO388" s="227"/>
      <c r="AP388" s="227"/>
      <c r="AQ388" s="227"/>
      <c r="AR388" s="227"/>
      <c r="AS388" s="227"/>
      <c r="AT388" s="227"/>
      <c r="AU388" s="227"/>
    </row>
    <row r="389" spans="1:47" x14ac:dyDescent="0.2">
      <c r="A389" s="89"/>
      <c r="C389" s="19"/>
      <c r="D389" s="19"/>
      <c r="AA389" s="227"/>
      <c r="AB389" s="227"/>
      <c r="AC389" s="227"/>
      <c r="AD389" s="227"/>
      <c r="AE389" s="227"/>
      <c r="AF389" s="244"/>
      <c r="AG389" s="245"/>
      <c r="AN389" s="227"/>
      <c r="AO389" s="227"/>
      <c r="AP389" s="227"/>
      <c r="AQ389" s="227"/>
      <c r="AR389" s="227"/>
      <c r="AS389" s="227"/>
      <c r="AT389" s="227"/>
      <c r="AU389" s="227"/>
    </row>
    <row r="390" spans="1:47" x14ac:dyDescent="0.2">
      <c r="A390" s="89"/>
      <c r="C390" s="19"/>
      <c r="D390" s="19"/>
      <c r="AA390" s="227"/>
      <c r="AB390" s="227"/>
      <c r="AC390" s="227"/>
      <c r="AD390" s="227"/>
      <c r="AE390" s="227"/>
      <c r="AF390" s="244"/>
      <c r="AG390" s="245"/>
      <c r="AN390" s="227"/>
      <c r="AO390" s="227"/>
      <c r="AP390" s="227"/>
      <c r="AQ390" s="227"/>
      <c r="AR390" s="227"/>
      <c r="AS390" s="227"/>
      <c r="AT390" s="227"/>
      <c r="AU390" s="227"/>
    </row>
    <row r="391" spans="1:47" x14ac:dyDescent="0.2">
      <c r="A391" s="89"/>
      <c r="C391" s="19"/>
      <c r="D391" s="19"/>
      <c r="AA391" s="227"/>
      <c r="AB391" s="227"/>
      <c r="AC391" s="227"/>
      <c r="AD391" s="227"/>
      <c r="AE391" s="227"/>
      <c r="AF391" s="244"/>
      <c r="AG391" s="245"/>
      <c r="AN391" s="227"/>
      <c r="AO391" s="227"/>
      <c r="AP391" s="227"/>
      <c r="AQ391" s="227"/>
      <c r="AR391" s="227"/>
      <c r="AS391" s="227"/>
      <c r="AT391" s="227"/>
      <c r="AU391" s="227"/>
    </row>
    <row r="392" spans="1:47" x14ac:dyDescent="0.2">
      <c r="C392" s="19"/>
      <c r="D392" s="19"/>
      <c r="AA392" s="227"/>
      <c r="AB392" s="227"/>
      <c r="AC392" s="227"/>
      <c r="AD392" s="227"/>
      <c r="AE392" s="227"/>
      <c r="AF392" s="244"/>
      <c r="AG392" s="245"/>
      <c r="AN392" s="227"/>
      <c r="AO392" s="227"/>
      <c r="AP392" s="227"/>
      <c r="AQ392" s="227"/>
      <c r="AR392" s="227"/>
      <c r="AS392" s="227"/>
      <c r="AT392" s="227"/>
      <c r="AU392" s="227"/>
    </row>
    <row r="393" spans="1:47" x14ac:dyDescent="0.2">
      <c r="C393" s="19"/>
      <c r="D393" s="19"/>
      <c r="AA393" s="227"/>
      <c r="AB393" s="227"/>
      <c r="AC393" s="227"/>
      <c r="AD393" s="227"/>
      <c r="AE393" s="227"/>
      <c r="AF393" s="244"/>
      <c r="AG393" s="245"/>
      <c r="AN393" s="227"/>
      <c r="AO393" s="227"/>
      <c r="AP393" s="227"/>
      <c r="AQ393" s="227"/>
      <c r="AR393" s="227"/>
      <c r="AS393" s="227"/>
      <c r="AT393" s="227"/>
      <c r="AU393" s="227"/>
    </row>
    <row r="394" spans="1:47" x14ac:dyDescent="0.2">
      <c r="C394" s="19"/>
      <c r="D394" s="19"/>
      <c r="AA394" s="227"/>
      <c r="AB394" s="227"/>
      <c r="AC394" s="227"/>
      <c r="AD394" s="227"/>
      <c r="AE394" s="227"/>
      <c r="AF394" s="244"/>
      <c r="AG394" s="245"/>
      <c r="AN394" s="227"/>
      <c r="AO394" s="227"/>
      <c r="AP394" s="227"/>
      <c r="AQ394" s="227"/>
      <c r="AR394" s="227"/>
      <c r="AS394" s="227"/>
      <c r="AT394" s="227"/>
      <c r="AU394" s="227"/>
    </row>
    <row r="395" spans="1:47" x14ac:dyDescent="0.2">
      <c r="C395" s="19"/>
      <c r="D395" s="19"/>
      <c r="AA395" s="227"/>
      <c r="AB395" s="227"/>
      <c r="AC395" s="227"/>
      <c r="AD395" s="227"/>
      <c r="AE395" s="227"/>
      <c r="AF395" s="244"/>
      <c r="AG395" s="245"/>
      <c r="AN395" s="227"/>
      <c r="AO395" s="227"/>
      <c r="AP395" s="227"/>
      <c r="AQ395" s="227"/>
      <c r="AR395" s="227"/>
      <c r="AS395" s="227"/>
      <c r="AT395" s="227"/>
      <c r="AU395" s="227"/>
    </row>
    <row r="396" spans="1:47" x14ac:dyDescent="0.2">
      <c r="C396" s="19"/>
      <c r="D396" s="19"/>
      <c r="AA396" s="227"/>
      <c r="AB396" s="227"/>
      <c r="AC396" s="227"/>
      <c r="AD396" s="227"/>
      <c r="AE396" s="227"/>
      <c r="AF396" s="244"/>
      <c r="AG396" s="245"/>
      <c r="AN396" s="227"/>
      <c r="AO396" s="227"/>
      <c r="AP396" s="227"/>
      <c r="AQ396" s="227"/>
      <c r="AR396" s="227"/>
      <c r="AS396" s="227"/>
      <c r="AT396" s="227"/>
      <c r="AU396" s="227"/>
    </row>
    <row r="397" spans="1:47" x14ac:dyDescent="0.2">
      <c r="C397" s="19"/>
      <c r="D397" s="19"/>
      <c r="AA397" s="227"/>
      <c r="AB397" s="227"/>
      <c r="AC397" s="227"/>
      <c r="AD397" s="227"/>
      <c r="AE397" s="227"/>
      <c r="AF397" s="244"/>
      <c r="AG397" s="245"/>
      <c r="AN397" s="227"/>
      <c r="AO397" s="227"/>
      <c r="AP397" s="227"/>
      <c r="AQ397" s="227"/>
      <c r="AR397" s="227"/>
      <c r="AS397" s="227"/>
      <c r="AT397" s="227"/>
      <c r="AU397" s="227"/>
    </row>
    <row r="398" spans="1:47" x14ac:dyDescent="0.2">
      <c r="C398" s="19"/>
      <c r="D398" s="19"/>
      <c r="AA398" s="227"/>
      <c r="AB398" s="227"/>
      <c r="AC398" s="227"/>
      <c r="AD398" s="227"/>
      <c r="AE398" s="227"/>
      <c r="AF398" s="244"/>
      <c r="AG398" s="245"/>
      <c r="AN398" s="227"/>
      <c r="AO398" s="227"/>
      <c r="AP398" s="227"/>
      <c r="AQ398" s="227"/>
      <c r="AR398" s="227"/>
      <c r="AS398" s="227"/>
      <c r="AT398" s="227"/>
      <c r="AU398" s="227"/>
    </row>
    <row r="399" spans="1:47" x14ac:dyDescent="0.2">
      <c r="C399" s="19"/>
      <c r="D399" s="19"/>
      <c r="AA399" s="227"/>
      <c r="AB399" s="227"/>
      <c r="AC399" s="227"/>
      <c r="AD399" s="227"/>
      <c r="AE399" s="227"/>
      <c r="AF399" s="244"/>
      <c r="AG399" s="245"/>
      <c r="AN399" s="227"/>
      <c r="AO399" s="227"/>
      <c r="AP399" s="227"/>
      <c r="AQ399" s="227"/>
      <c r="AR399" s="227"/>
      <c r="AS399" s="227"/>
      <c r="AT399" s="227"/>
      <c r="AU399" s="227"/>
    </row>
    <row r="400" spans="1:47" x14ac:dyDescent="0.2">
      <c r="C400" s="19"/>
      <c r="D400" s="19"/>
      <c r="AA400" s="227"/>
      <c r="AB400" s="227"/>
      <c r="AC400" s="227"/>
      <c r="AD400" s="227"/>
      <c r="AE400" s="227"/>
      <c r="AF400" s="244"/>
      <c r="AG400" s="245"/>
      <c r="AN400" s="227"/>
      <c r="AO400" s="227"/>
      <c r="AP400" s="227"/>
      <c r="AQ400" s="227"/>
      <c r="AR400" s="227"/>
      <c r="AS400" s="227"/>
      <c r="AT400" s="227"/>
      <c r="AU400" s="227"/>
    </row>
    <row r="401" spans="3:47" x14ac:dyDescent="0.2">
      <c r="C401" s="19"/>
      <c r="D401" s="19"/>
      <c r="AA401" s="227"/>
      <c r="AB401" s="227"/>
      <c r="AC401" s="227"/>
      <c r="AD401" s="227"/>
      <c r="AE401" s="227"/>
      <c r="AF401" s="244"/>
      <c r="AG401" s="245"/>
      <c r="AN401" s="227"/>
      <c r="AO401" s="227"/>
      <c r="AP401" s="227"/>
      <c r="AQ401" s="227"/>
      <c r="AR401" s="227"/>
      <c r="AS401" s="227"/>
      <c r="AT401" s="227"/>
      <c r="AU401" s="227"/>
    </row>
    <row r="402" spans="3:47" x14ac:dyDescent="0.2">
      <c r="C402" s="19"/>
      <c r="D402" s="19"/>
      <c r="AA402" s="227"/>
      <c r="AB402" s="227"/>
      <c r="AC402" s="227"/>
      <c r="AD402" s="227"/>
      <c r="AE402" s="227"/>
      <c r="AF402" s="244"/>
      <c r="AG402" s="245"/>
      <c r="AN402" s="227"/>
      <c r="AO402" s="227"/>
      <c r="AP402" s="227"/>
      <c r="AQ402" s="227"/>
      <c r="AR402" s="227"/>
      <c r="AS402" s="227"/>
      <c r="AT402" s="227"/>
      <c r="AU402" s="227"/>
    </row>
    <row r="403" spans="3:47" x14ac:dyDescent="0.2">
      <c r="C403" s="19"/>
      <c r="D403" s="19"/>
      <c r="AA403" s="227"/>
      <c r="AB403" s="227"/>
      <c r="AC403" s="227"/>
      <c r="AD403" s="227"/>
      <c r="AE403" s="227"/>
      <c r="AF403" s="244"/>
      <c r="AG403" s="245"/>
      <c r="AN403" s="227"/>
      <c r="AO403" s="227"/>
      <c r="AP403" s="227"/>
      <c r="AQ403" s="227"/>
      <c r="AR403" s="227"/>
      <c r="AS403" s="227"/>
      <c r="AT403" s="227"/>
      <c r="AU403" s="227"/>
    </row>
    <row r="404" spans="3:47" x14ac:dyDescent="0.2">
      <c r="C404" s="19"/>
      <c r="D404" s="19"/>
      <c r="AA404" s="227"/>
      <c r="AB404" s="227"/>
      <c r="AC404" s="227"/>
      <c r="AD404" s="227"/>
      <c r="AE404" s="227"/>
      <c r="AF404" s="244"/>
      <c r="AG404" s="245"/>
      <c r="AN404" s="227"/>
      <c r="AO404" s="227"/>
      <c r="AP404" s="227"/>
      <c r="AQ404" s="227"/>
      <c r="AR404" s="227"/>
      <c r="AS404" s="227"/>
      <c r="AT404" s="227"/>
      <c r="AU404" s="227"/>
    </row>
    <row r="405" spans="3:47" x14ac:dyDescent="0.2">
      <c r="C405" s="19"/>
      <c r="D405" s="19"/>
      <c r="AA405" s="227"/>
      <c r="AB405" s="227"/>
      <c r="AC405" s="227"/>
      <c r="AD405" s="227"/>
      <c r="AE405" s="227"/>
      <c r="AF405" s="244"/>
      <c r="AG405" s="245"/>
      <c r="AN405" s="227"/>
      <c r="AO405" s="227"/>
      <c r="AP405" s="227"/>
      <c r="AQ405" s="227"/>
      <c r="AR405" s="227"/>
      <c r="AS405" s="227"/>
      <c r="AT405" s="227"/>
      <c r="AU405" s="227"/>
    </row>
    <row r="406" spans="3:47" x14ac:dyDescent="0.2">
      <c r="C406" s="19"/>
      <c r="D406" s="19"/>
      <c r="AA406" s="227"/>
      <c r="AB406" s="227"/>
      <c r="AC406" s="227"/>
      <c r="AD406" s="227"/>
      <c r="AE406" s="227"/>
      <c r="AF406" s="244"/>
      <c r="AG406" s="245"/>
      <c r="AN406" s="227"/>
      <c r="AO406" s="227"/>
      <c r="AP406" s="227"/>
      <c r="AQ406" s="227"/>
      <c r="AR406" s="227"/>
      <c r="AS406" s="227"/>
      <c r="AT406" s="227"/>
      <c r="AU406" s="227"/>
    </row>
    <row r="407" spans="3:47" x14ac:dyDescent="0.2">
      <c r="C407" s="19"/>
      <c r="D407" s="19"/>
      <c r="AA407" s="227"/>
      <c r="AB407" s="227"/>
      <c r="AC407" s="227"/>
      <c r="AD407" s="227"/>
      <c r="AE407" s="227"/>
      <c r="AF407" s="244"/>
      <c r="AG407" s="245"/>
      <c r="AN407" s="227"/>
      <c r="AO407" s="227"/>
      <c r="AP407" s="227"/>
      <c r="AQ407" s="227"/>
      <c r="AR407" s="227"/>
      <c r="AS407" s="227"/>
      <c r="AT407" s="227"/>
      <c r="AU407" s="227"/>
    </row>
    <row r="408" spans="3:47" x14ac:dyDescent="0.2">
      <c r="C408" s="19"/>
      <c r="D408" s="19"/>
      <c r="AA408" s="227"/>
      <c r="AB408" s="227"/>
      <c r="AC408" s="227"/>
      <c r="AD408" s="227"/>
      <c r="AE408" s="227"/>
      <c r="AF408" s="244"/>
      <c r="AG408" s="245"/>
      <c r="AN408" s="227"/>
      <c r="AO408" s="227"/>
      <c r="AP408" s="227"/>
      <c r="AQ408" s="227"/>
      <c r="AR408" s="227"/>
      <c r="AS408" s="227"/>
      <c r="AT408" s="227"/>
      <c r="AU408" s="227"/>
    </row>
    <row r="409" spans="3:47" x14ac:dyDescent="0.2">
      <c r="C409" s="19"/>
      <c r="D409" s="19"/>
      <c r="AA409" s="227"/>
      <c r="AB409" s="227"/>
      <c r="AC409" s="227"/>
      <c r="AD409" s="227"/>
      <c r="AE409" s="227"/>
      <c r="AF409" s="244"/>
      <c r="AG409" s="245"/>
      <c r="AN409" s="227"/>
      <c r="AO409" s="227"/>
      <c r="AP409" s="227"/>
      <c r="AQ409" s="227"/>
      <c r="AR409" s="227"/>
      <c r="AS409" s="227"/>
      <c r="AT409" s="227"/>
      <c r="AU409" s="227"/>
    </row>
    <row r="410" spans="3:47" x14ac:dyDescent="0.2">
      <c r="C410" s="19"/>
      <c r="D410" s="19"/>
      <c r="AA410" s="227"/>
      <c r="AB410" s="227"/>
      <c r="AC410" s="227"/>
      <c r="AD410" s="227"/>
      <c r="AE410" s="227"/>
      <c r="AF410" s="244"/>
      <c r="AG410" s="245"/>
      <c r="AN410" s="227"/>
      <c r="AO410" s="227"/>
      <c r="AP410" s="227"/>
      <c r="AQ410" s="227"/>
      <c r="AR410" s="227"/>
      <c r="AS410" s="227"/>
      <c r="AT410" s="227"/>
      <c r="AU410" s="227"/>
    </row>
    <row r="411" spans="3:47" x14ac:dyDescent="0.2">
      <c r="C411" s="19"/>
      <c r="D411" s="19"/>
      <c r="AA411" s="227"/>
      <c r="AB411" s="227"/>
      <c r="AC411" s="227"/>
      <c r="AD411" s="227"/>
      <c r="AE411" s="227"/>
      <c r="AF411" s="244"/>
      <c r="AG411" s="245"/>
      <c r="AN411" s="227"/>
      <c r="AO411" s="227"/>
      <c r="AP411" s="227"/>
      <c r="AQ411" s="227"/>
      <c r="AR411" s="227"/>
      <c r="AS411" s="227"/>
      <c r="AT411" s="227"/>
      <c r="AU411" s="227"/>
    </row>
    <row r="412" spans="3:47" x14ac:dyDescent="0.2">
      <c r="C412" s="19"/>
      <c r="D412" s="19"/>
      <c r="AA412" s="227"/>
      <c r="AB412" s="227"/>
      <c r="AC412" s="227"/>
      <c r="AD412" s="227"/>
      <c r="AE412" s="227"/>
      <c r="AF412" s="244"/>
      <c r="AG412" s="245"/>
      <c r="AN412" s="227"/>
      <c r="AO412" s="227"/>
      <c r="AP412" s="227"/>
      <c r="AQ412" s="227"/>
      <c r="AR412" s="227"/>
      <c r="AS412" s="227"/>
      <c r="AT412" s="227"/>
      <c r="AU412" s="227"/>
    </row>
    <row r="413" spans="3:47" x14ac:dyDescent="0.2">
      <c r="C413" s="19"/>
      <c r="D413" s="19"/>
      <c r="AA413" s="227"/>
      <c r="AB413" s="227"/>
      <c r="AC413" s="227"/>
      <c r="AD413" s="227"/>
      <c r="AE413" s="227"/>
      <c r="AF413" s="244"/>
      <c r="AG413" s="245"/>
      <c r="AN413" s="227"/>
      <c r="AO413" s="227"/>
      <c r="AP413" s="227"/>
      <c r="AQ413" s="227"/>
      <c r="AR413" s="227"/>
      <c r="AS413" s="227"/>
      <c r="AT413" s="227"/>
      <c r="AU413" s="227"/>
    </row>
    <row r="414" spans="3:47" x14ac:dyDescent="0.2">
      <c r="C414" s="19"/>
      <c r="D414" s="19"/>
      <c r="AA414" s="227"/>
      <c r="AB414" s="227"/>
      <c r="AC414" s="227"/>
      <c r="AD414" s="227"/>
      <c r="AE414" s="227"/>
      <c r="AF414" s="244"/>
      <c r="AG414" s="245"/>
      <c r="AN414" s="227"/>
      <c r="AO414" s="227"/>
      <c r="AP414" s="227"/>
      <c r="AQ414" s="227"/>
      <c r="AR414" s="227"/>
      <c r="AS414" s="227"/>
      <c r="AT414" s="227"/>
      <c r="AU414" s="227"/>
    </row>
    <row r="415" spans="3:47" x14ac:dyDescent="0.2">
      <c r="C415" s="19"/>
      <c r="D415" s="19"/>
      <c r="AA415" s="227"/>
      <c r="AB415" s="227"/>
      <c r="AC415" s="227"/>
      <c r="AD415" s="227"/>
      <c r="AE415" s="227"/>
      <c r="AF415" s="244"/>
      <c r="AG415" s="245"/>
      <c r="AN415" s="227"/>
      <c r="AO415" s="227"/>
      <c r="AP415" s="227"/>
      <c r="AQ415" s="227"/>
      <c r="AR415" s="227"/>
      <c r="AS415" s="227"/>
      <c r="AT415" s="227"/>
      <c r="AU415" s="227"/>
    </row>
    <row r="416" spans="3:47" x14ac:dyDescent="0.2">
      <c r="C416" s="19"/>
      <c r="D416" s="19"/>
      <c r="AA416" s="227"/>
      <c r="AB416" s="227"/>
      <c r="AC416" s="227"/>
      <c r="AD416" s="227"/>
      <c r="AE416" s="227"/>
      <c r="AF416" s="244"/>
      <c r="AG416" s="245"/>
      <c r="AN416" s="227"/>
      <c r="AO416" s="227"/>
      <c r="AP416" s="227"/>
      <c r="AQ416" s="227"/>
      <c r="AR416" s="227"/>
      <c r="AS416" s="227"/>
      <c r="AT416" s="227"/>
      <c r="AU416" s="227"/>
    </row>
    <row r="417" spans="3:47" x14ac:dyDescent="0.2">
      <c r="C417" s="19"/>
      <c r="D417" s="19"/>
      <c r="AA417" s="227"/>
      <c r="AB417" s="227"/>
      <c r="AC417" s="227"/>
      <c r="AD417" s="227"/>
      <c r="AE417" s="227"/>
      <c r="AF417" s="244"/>
      <c r="AG417" s="245"/>
      <c r="AN417" s="227"/>
      <c r="AO417" s="227"/>
      <c r="AP417" s="227"/>
      <c r="AQ417" s="227"/>
      <c r="AR417" s="227"/>
      <c r="AS417" s="227"/>
      <c r="AT417" s="227"/>
      <c r="AU417" s="227"/>
    </row>
    <row r="418" spans="3:47" x14ac:dyDescent="0.2">
      <c r="C418" s="19"/>
      <c r="D418" s="19"/>
      <c r="AA418" s="227"/>
      <c r="AB418" s="227"/>
      <c r="AC418" s="227"/>
      <c r="AD418" s="227"/>
      <c r="AE418" s="227"/>
      <c r="AF418" s="244"/>
      <c r="AG418" s="245"/>
      <c r="AN418" s="227"/>
      <c r="AO418" s="227"/>
      <c r="AP418" s="227"/>
      <c r="AQ418" s="227"/>
      <c r="AR418" s="227"/>
      <c r="AS418" s="227"/>
      <c r="AT418" s="227"/>
      <c r="AU418" s="227"/>
    </row>
    <row r="419" spans="3:47" x14ac:dyDescent="0.2">
      <c r="C419" s="19"/>
      <c r="D419" s="19"/>
      <c r="AA419" s="227"/>
      <c r="AB419" s="227"/>
      <c r="AC419" s="227"/>
      <c r="AD419" s="227"/>
      <c r="AE419" s="227"/>
      <c r="AF419" s="244"/>
      <c r="AG419" s="245"/>
      <c r="AN419" s="227"/>
      <c r="AO419" s="227"/>
      <c r="AP419" s="227"/>
      <c r="AQ419" s="227"/>
      <c r="AR419" s="227"/>
      <c r="AS419" s="227"/>
      <c r="AT419" s="227"/>
      <c r="AU419" s="227"/>
    </row>
    <row r="420" spans="3:47" x14ac:dyDescent="0.2">
      <c r="C420" s="19"/>
      <c r="D420" s="19"/>
      <c r="AA420" s="227"/>
      <c r="AB420" s="227"/>
      <c r="AC420" s="227"/>
      <c r="AD420" s="227"/>
      <c r="AE420" s="227"/>
      <c r="AF420" s="244"/>
      <c r="AG420" s="245"/>
      <c r="AN420" s="227"/>
      <c r="AO420" s="227"/>
      <c r="AP420" s="227"/>
      <c r="AQ420" s="227"/>
      <c r="AR420" s="227"/>
      <c r="AS420" s="227"/>
      <c r="AT420" s="227"/>
      <c r="AU420" s="227"/>
    </row>
    <row r="421" spans="3:47" x14ac:dyDescent="0.2">
      <c r="C421" s="19"/>
      <c r="D421" s="19"/>
      <c r="AA421" s="227"/>
      <c r="AB421" s="227"/>
      <c r="AC421" s="227"/>
      <c r="AD421" s="227"/>
      <c r="AE421" s="227"/>
      <c r="AF421" s="244"/>
      <c r="AG421" s="245"/>
      <c r="AN421" s="227"/>
      <c r="AO421" s="227"/>
      <c r="AP421" s="227"/>
      <c r="AQ421" s="227"/>
      <c r="AR421" s="227"/>
      <c r="AS421" s="227"/>
      <c r="AT421" s="227"/>
      <c r="AU421" s="227"/>
    </row>
    <row r="422" spans="3:47" x14ac:dyDescent="0.2">
      <c r="C422" s="19"/>
      <c r="D422" s="19"/>
      <c r="AA422" s="227"/>
      <c r="AB422" s="227"/>
      <c r="AC422" s="227"/>
      <c r="AD422" s="227"/>
      <c r="AE422" s="227"/>
      <c r="AF422" s="244"/>
      <c r="AG422" s="245"/>
      <c r="AN422" s="227"/>
      <c r="AO422" s="227"/>
      <c r="AP422" s="227"/>
      <c r="AQ422" s="227"/>
      <c r="AR422" s="227"/>
      <c r="AS422" s="227"/>
      <c r="AT422" s="227"/>
      <c r="AU422" s="227"/>
    </row>
    <row r="423" spans="3:47" x14ac:dyDescent="0.2">
      <c r="C423" s="19"/>
      <c r="D423" s="19"/>
      <c r="AA423" s="227"/>
      <c r="AB423" s="227"/>
      <c r="AC423" s="227"/>
      <c r="AD423" s="227"/>
      <c r="AE423" s="227"/>
      <c r="AF423" s="244"/>
      <c r="AG423" s="245"/>
      <c r="AN423" s="227"/>
      <c r="AO423" s="227"/>
      <c r="AP423" s="227"/>
      <c r="AQ423" s="227"/>
      <c r="AR423" s="227"/>
      <c r="AS423" s="227"/>
      <c r="AT423" s="227"/>
      <c r="AU423" s="227"/>
    </row>
    <row r="424" spans="3:47" x14ac:dyDescent="0.2">
      <c r="C424" s="19"/>
      <c r="D424" s="19"/>
      <c r="AA424" s="227"/>
      <c r="AB424" s="227"/>
      <c r="AC424" s="227"/>
      <c r="AD424" s="227"/>
      <c r="AE424" s="227"/>
      <c r="AF424" s="244"/>
      <c r="AG424" s="245"/>
      <c r="AN424" s="227"/>
      <c r="AO424" s="227"/>
      <c r="AP424" s="227"/>
      <c r="AQ424" s="227"/>
      <c r="AR424" s="227"/>
      <c r="AS424" s="227"/>
      <c r="AT424" s="227"/>
      <c r="AU424" s="227"/>
    </row>
    <row r="425" spans="3:47" x14ac:dyDescent="0.2">
      <c r="C425" s="19"/>
      <c r="D425" s="19"/>
      <c r="AA425" s="227"/>
      <c r="AB425" s="227"/>
      <c r="AC425" s="227"/>
      <c r="AD425" s="227"/>
      <c r="AE425" s="227"/>
      <c r="AF425" s="244"/>
      <c r="AG425" s="245"/>
      <c r="AN425" s="227"/>
      <c r="AO425" s="227"/>
      <c r="AP425" s="227"/>
      <c r="AQ425" s="227"/>
      <c r="AR425" s="227"/>
      <c r="AS425" s="227"/>
      <c r="AT425" s="227"/>
      <c r="AU425" s="227"/>
    </row>
    <row r="426" spans="3:47" x14ac:dyDescent="0.2">
      <c r="C426" s="19"/>
      <c r="D426" s="19"/>
      <c r="AA426" s="227"/>
      <c r="AB426" s="227"/>
      <c r="AC426" s="227"/>
      <c r="AD426" s="227"/>
      <c r="AE426" s="227"/>
      <c r="AF426" s="244"/>
      <c r="AG426" s="245"/>
      <c r="AN426" s="227"/>
      <c r="AO426" s="227"/>
      <c r="AP426" s="227"/>
      <c r="AQ426" s="227"/>
      <c r="AR426" s="227"/>
      <c r="AS426" s="227"/>
      <c r="AT426" s="227"/>
      <c r="AU426" s="227"/>
    </row>
    <row r="427" spans="3:47" x14ac:dyDescent="0.2">
      <c r="C427" s="19"/>
      <c r="D427" s="19"/>
      <c r="AA427" s="227"/>
      <c r="AB427" s="227"/>
      <c r="AC427" s="227"/>
      <c r="AD427" s="227"/>
      <c r="AE427" s="227"/>
      <c r="AF427" s="244"/>
      <c r="AG427" s="245"/>
      <c r="AN427" s="227"/>
      <c r="AO427" s="227"/>
      <c r="AP427" s="227"/>
      <c r="AQ427" s="227"/>
      <c r="AR427" s="227"/>
      <c r="AS427" s="227"/>
      <c r="AT427" s="227"/>
      <c r="AU427" s="227"/>
    </row>
    <row r="428" spans="3:47" x14ac:dyDescent="0.2">
      <c r="C428" s="19"/>
      <c r="D428" s="19"/>
      <c r="AA428" s="227"/>
      <c r="AB428" s="227"/>
      <c r="AC428" s="227"/>
      <c r="AD428" s="227"/>
      <c r="AE428" s="227"/>
      <c r="AF428" s="244"/>
      <c r="AG428" s="245"/>
      <c r="AN428" s="227"/>
      <c r="AO428" s="227"/>
      <c r="AP428" s="227"/>
      <c r="AQ428" s="227"/>
      <c r="AR428" s="227"/>
      <c r="AS428" s="227"/>
      <c r="AT428" s="227"/>
      <c r="AU428" s="227"/>
    </row>
    <row r="429" spans="3:47" x14ac:dyDescent="0.2">
      <c r="C429" s="19"/>
      <c r="D429" s="19"/>
      <c r="AA429" s="227"/>
      <c r="AB429" s="227"/>
      <c r="AC429" s="227"/>
      <c r="AD429" s="227"/>
      <c r="AE429" s="227"/>
      <c r="AF429" s="244"/>
      <c r="AG429" s="245"/>
      <c r="AN429" s="227"/>
      <c r="AO429" s="227"/>
      <c r="AP429" s="227"/>
      <c r="AQ429" s="227"/>
      <c r="AR429" s="227"/>
      <c r="AS429" s="227"/>
      <c r="AT429" s="227"/>
      <c r="AU429" s="227"/>
    </row>
    <row r="430" spans="3:47" x14ac:dyDescent="0.2">
      <c r="C430" s="19"/>
      <c r="D430" s="19"/>
      <c r="AA430" s="227"/>
      <c r="AB430" s="227"/>
      <c r="AC430" s="227"/>
      <c r="AD430" s="227"/>
      <c r="AE430" s="227"/>
      <c r="AF430" s="244"/>
      <c r="AG430" s="245"/>
      <c r="AN430" s="227"/>
      <c r="AO430" s="227"/>
      <c r="AP430" s="227"/>
      <c r="AQ430" s="227"/>
      <c r="AR430" s="227"/>
      <c r="AS430" s="227"/>
      <c r="AT430" s="227"/>
      <c r="AU430" s="227"/>
    </row>
    <row r="431" spans="3:47" x14ac:dyDescent="0.2">
      <c r="C431" s="19"/>
      <c r="D431" s="19"/>
      <c r="AA431" s="227"/>
      <c r="AB431" s="227"/>
      <c r="AC431" s="227"/>
      <c r="AD431" s="227"/>
      <c r="AE431" s="227"/>
      <c r="AF431" s="244"/>
      <c r="AG431" s="245"/>
      <c r="AN431" s="227"/>
      <c r="AO431" s="227"/>
      <c r="AP431" s="227"/>
      <c r="AQ431" s="227"/>
      <c r="AR431" s="227"/>
      <c r="AS431" s="227"/>
      <c r="AT431" s="227"/>
      <c r="AU431" s="227"/>
    </row>
    <row r="432" spans="3:47" x14ac:dyDescent="0.2">
      <c r="C432" s="19"/>
      <c r="D432" s="19"/>
      <c r="AA432" s="227"/>
      <c r="AB432" s="227"/>
      <c r="AC432" s="227"/>
      <c r="AD432" s="227"/>
      <c r="AE432" s="227"/>
      <c r="AF432" s="244"/>
      <c r="AG432" s="245"/>
      <c r="AN432" s="227"/>
      <c r="AO432" s="227"/>
      <c r="AP432" s="227"/>
      <c r="AQ432" s="227"/>
      <c r="AR432" s="227"/>
      <c r="AS432" s="227"/>
      <c r="AT432" s="227"/>
      <c r="AU432" s="227"/>
    </row>
    <row r="433" spans="3:47" x14ac:dyDescent="0.2">
      <c r="C433" s="19"/>
      <c r="D433" s="19"/>
      <c r="AA433" s="227"/>
      <c r="AB433" s="227"/>
      <c r="AC433" s="227"/>
      <c r="AD433" s="227"/>
      <c r="AE433" s="227"/>
      <c r="AF433" s="244"/>
      <c r="AG433" s="245"/>
      <c r="AN433" s="227"/>
      <c r="AO433" s="227"/>
      <c r="AP433" s="227"/>
      <c r="AQ433" s="227"/>
      <c r="AR433" s="227"/>
      <c r="AS433" s="227"/>
      <c r="AT433" s="227"/>
      <c r="AU433" s="227"/>
    </row>
    <row r="434" spans="3:47" x14ac:dyDescent="0.2">
      <c r="C434" s="19"/>
      <c r="D434" s="19"/>
      <c r="AA434" s="227"/>
      <c r="AB434" s="227"/>
      <c r="AC434" s="227"/>
      <c r="AD434" s="227"/>
      <c r="AE434" s="227"/>
      <c r="AF434" s="244"/>
      <c r="AG434" s="245"/>
      <c r="AN434" s="227"/>
      <c r="AO434" s="227"/>
      <c r="AP434" s="227"/>
      <c r="AQ434" s="227"/>
      <c r="AR434" s="227"/>
      <c r="AS434" s="227"/>
      <c r="AT434" s="227"/>
      <c r="AU434" s="227"/>
    </row>
    <row r="435" spans="3:47" x14ac:dyDescent="0.2">
      <c r="C435" s="19"/>
      <c r="D435" s="19"/>
      <c r="AA435" s="227"/>
      <c r="AB435" s="227"/>
      <c r="AC435" s="227"/>
      <c r="AD435" s="227"/>
      <c r="AE435" s="227"/>
      <c r="AF435" s="244"/>
      <c r="AG435" s="245"/>
      <c r="AN435" s="227"/>
      <c r="AO435" s="227"/>
      <c r="AP435" s="227"/>
      <c r="AQ435" s="227"/>
      <c r="AR435" s="227"/>
      <c r="AS435" s="227"/>
      <c r="AT435" s="227"/>
      <c r="AU435" s="227"/>
    </row>
    <row r="436" spans="3:47" x14ac:dyDescent="0.2">
      <c r="C436" s="19"/>
      <c r="D436" s="19"/>
      <c r="AA436" s="227"/>
      <c r="AB436" s="227"/>
      <c r="AC436" s="227"/>
      <c r="AD436" s="227"/>
      <c r="AE436" s="227"/>
      <c r="AF436" s="244"/>
      <c r="AG436" s="245"/>
      <c r="AN436" s="227"/>
      <c r="AO436" s="227"/>
      <c r="AP436" s="227"/>
      <c r="AQ436" s="227"/>
      <c r="AR436" s="227"/>
      <c r="AS436" s="227"/>
      <c r="AT436" s="227"/>
      <c r="AU436" s="227"/>
    </row>
    <row r="437" spans="3:47" x14ac:dyDescent="0.2">
      <c r="C437" s="19"/>
      <c r="D437" s="19"/>
      <c r="AA437" s="227"/>
      <c r="AB437" s="227"/>
      <c r="AC437" s="227"/>
      <c r="AD437" s="227"/>
      <c r="AE437" s="227"/>
      <c r="AF437" s="244"/>
      <c r="AG437" s="245"/>
      <c r="AN437" s="227"/>
      <c r="AO437" s="227"/>
      <c r="AP437" s="227"/>
      <c r="AQ437" s="227"/>
      <c r="AR437" s="227"/>
      <c r="AS437" s="227"/>
      <c r="AT437" s="227"/>
      <c r="AU437" s="227"/>
    </row>
    <row r="438" spans="3:47" x14ac:dyDescent="0.2">
      <c r="C438" s="19"/>
      <c r="D438" s="19"/>
      <c r="AA438" s="227"/>
      <c r="AB438" s="227"/>
      <c r="AC438" s="227"/>
      <c r="AD438" s="227"/>
      <c r="AE438" s="227"/>
      <c r="AF438" s="244"/>
      <c r="AG438" s="245"/>
      <c r="AN438" s="227"/>
      <c r="AO438" s="227"/>
      <c r="AP438" s="227"/>
      <c r="AQ438" s="227"/>
      <c r="AR438" s="227"/>
      <c r="AS438" s="227"/>
      <c r="AT438" s="227"/>
      <c r="AU438" s="227"/>
    </row>
    <row r="439" spans="3:47" x14ac:dyDescent="0.2">
      <c r="C439" s="19"/>
      <c r="D439" s="19"/>
      <c r="AA439" s="227"/>
      <c r="AB439" s="227"/>
      <c r="AC439" s="227"/>
      <c r="AD439" s="227"/>
      <c r="AE439" s="227"/>
      <c r="AF439" s="244"/>
      <c r="AG439" s="245"/>
      <c r="AN439" s="227"/>
      <c r="AO439" s="227"/>
      <c r="AP439" s="227"/>
      <c r="AQ439" s="227"/>
      <c r="AR439" s="227"/>
      <c r="AS439" s="227"/>
      <c r="AT439" s="227"/>
      <c r="AU439" s="227"/>
    </row>
    <row r="440" spans="3:47" x14ac:dyDescent="0.2">
      <c r="C440" s="19"/>
      <c r="D440" s="19"/>
      <c r="AA440" s="227"/>
      <c r="AB440" s="227"/>
      <c r="AC440" s="227"/>
      <c r="AD440" s="227"/>
      <c r="AE440" s="227"/>
      <c r="AF440" s="244"/>
      <c r="AG440" s="245"/>
      <c r="AN440" s="227"/>
      <c r="AO440" s="227"/>
      <c r="AP440" s="227"/>
      <c r="AQ440" s="227"/>
      <c r="AR440" s="227"/>
      <c r="AS440" s="227"/>
      <c r="AT440" s="227"/>
      <c r="AU440" s="227"/>
    </row>
    <row r="441" spans="3:47" x14ac:dyDescent="0.2">
      <c r="C441" s="19"/>
      <c r="D441" s="19"/>
      <c r="AA441" s="227"/>
      <c r="AB441" s="227"/>
      <c r="AC441" s="227"/>
      <c r="AD441" s="227"/>
      <c r="AE441" s="227"/>
      <c r="AF441" s="244"/>
      <c r="AG441" s="245"/>
      <c r="AN441" s="227"/>
      <c r="AO441" s="227"/>
      <c r="AP441" s="227"/>
      <c r="AQ441" s="227"/>
      <c r="AR441" s="227"/>
      <c r="AS441" s="227"/>
      <c r="AT441" s="227"/>
      <c r="AU441" s="227"/>
    </row>
    <row r="442" spans="3:47" x14ac:dyDescent="0.2">
      <c r="C442" s="19"/>
      <c r="D442" s="19"/>
      <c r="AA442" s="227"/>
      <c r="AB442" s="227"/>
      <c r="AC442" s="227"/>
      <c r="AD442" s="227"/>
      <c r="AE442" s="227"/>
      <c r="AF442" s="244"/>
      <c r="AG442" s="245"/>
      <c r="AN442" s="227"/>
      <c r="AO442" s="227"/>
      <c r="AP442" s="227"/>
      <c r="AQ442" s="227"/>
      <c r="AR442" s="227"/>
      <c r="AS442" s="227"/>
      <c r="AT442" s="227"/>
      <c r="AU442" s="227"/>
    </row>
    <row r="443" spans="3:47" x14ac:dyDescent="0.2">
      <c r="C443" s="19"/>
      <c r="D443" s="19"/>
      <c r="AA443" s="227"/>
      <c r="AB443" s="227"/>
      <c r="AC443" s="227"/>
      <c r="AD443" s="227"/>
      <c r="AE443" s="227"/>
      <c r="AF443" s="244"/>
      <c r="AG443" s="245"/>
      <c r="AN443" s="227"/>
      <c r="AO443" s="227"/>
      <c r="AP443" s="227"/>
      <c r="AQ443" s="227"/>
      <c r="AR443" s="227"/>
      <c r="AS443" s="227"/>
      <c r="AT443" s="227"/>
      <c r="AU443" s="227"/>
    </row>
    <row r="444" spans="3:47" x14ac:dyDescent="0.2">
      <c r="C444" s="19"/>
      <c r="D444" s="19"/>
      <c r="AA444" s="227"/>
      <c r="AB444" s="227"/>
      <c r="AC444" s="227"/>
      <c r="AD444" s="227"/>
      <c r="AE444" s="227"/>
      <c r="AF444" s="244"/>
      <c r="AG444" s="245"/>
      <c r="AN444" s="227"/>
      <c r="AO444" s="227"/>
      <c r="AP444" s="227"/>
      <c r="AQ444" s="227"/>
      <c r="AR444" s="227"/>
      <c r="AS444" s="227"/>
      <c r="AT444" s="227"/>
      <c r="AU444" s="227"/>
    </row>
    <row r="445" spans="3:47" x14ac:dyDescent="0.2">
      <c r="C445" s="19"/>
      <c r="D445" s="19"/>
      <c r="AA445" s="227"/>
      <c r="AB445" s="227"/>
      <c r="AC445" s="227"/>
      <c r="AD445" s="227"/>
      <c r="AE445" s="227"/>
      <c r="AF445" s="244"/>
      <c r="AG445" s="245"/>
      <c r="AN445" s="227"/>
      <c r="AO445" s="227"/>
      <c r="AP445" s="227"/>
      <c r="AQ445" s="227"/>
      <c r="AR445" s="227"/>
      <c r="AS445" s="227"/>
      <c r="AT445" s="227"/>
      <c r="AU445" s="227"/>
    </row>
    <row r="446" spans="3:47" x14ac:dyDescent="0.2">
      <c r="C446" s="19"/>
      <c r="D446" s="19"/>
      <c r="AA446" s="227"/>
      <c r="AB446" s="227"/>
      <c r="AC446" s="227"/>
      <c r="AD446" s="227"/>
      <c r="AE446" s="227"/>
      <c r="AF446" s="244"/>
      <c r="AG446" s="245"/>
      <c r="AN446" s="227"/>
      <c r="AO446" s="227"/>
      <c r="AP446" s="227"/>
      <c r="AQ446" s="227"/>
      <c r="AR446" s="227"/>
      <c r="AS446" s="227"/>
      <c r="AT446" s="227"/>
      <c r="AU446" s="227"/>
    </row>
    <row r="447" spans="3:47" x14ac:dyDescent="0.2">
      <c r="C447" s="19"/>
      <c r="D447" s="19"/>
      <c r="AA447" s="227"/>
      <c r="AB447" s="227"/>
      <c r="AC447" s="227"/>
      <c r="AD447" s="227"/>
      <c r="AE447" s="227"/>
      <c r="AF447" s="244"/>
      <c r="AG447" s="245"/>
      <c r="AN447" s="227"/>
      <c r="AO447" s="227"/>
      <c r="AP447" s="227"/>
      <c r="AQ447" s="227"/>
      <c r="AR447" s="227"/>
      <c r="AS447" s="227"/>
      <c r="AT447" s="227"/>
      <c r="AU447" s="227"/>
    </row>
    <row r="448" spans="3:47" x14ac:dyDescent="0.2">
      <c r="C448" s="19"/>
      <c r="D448" s="19"/>
      <c r="AA448" s="227"/>
      <c r="AB448" s="227"/>
      <c r="AC448" s="227"/>
      <c r="AD448" s="227"/>
      <c r="AE448" s="227"/>
      <c r="AF448" s="244"/>
      <c r="AG448" s="245"/>
      <c r="AN448" s="227"/>
      <c r="AO448" s="227"/>
      <c r="AP448" s="227"/>
      <c r="AQ448" s="227"/>
      <c r="AR448" s="227"/>
      <c r="AS448" s="227"/>
      <c r="AT448" s="227"/>
      <c r="AU448" s="227"/>
    </row>
    <row r="449" spans="3:47" x14ac:dyDescent="0.2">
      <c r="C449" s="19"/>
      <c r="D449" s="19"/>
      <c r="AA449" s="227"/>
      <c r="AB449" s="227"/>
      <c r="AC449" s="227"/>
      <c r="AD449" s="227"/>
      <c r="AE449" s="227"/>
      <c r="AF449" s="244"/>
      <c r="AG449" s="245"/>
      <c r="AN449" s="227"/>
      <c r="AO449" s="227"/>
      <c r="AP449" s="227"/>
      <c r="AQ449" s="227"/>
      <c r="AR449" s="227"/>
      <c r="AS449" s="227"/>
      <c r="AT449" s="227"/>
      <c r="AU449" s="227"/>
    </row>
    <row r="450" spans="3:47" x14ac:dyDescent="0.2">
      <c r="C450" s="19"/>
      <c r="D450" s="19"/>
      <c r="AA450" s="227"/>
      <c r="AB450" s="227"/>
      <c r="AC450" s="227"/>
      <c r="AD450" s="227"/>
      <c r="AE450" s="227"/>
      <c r="AF450" s="244"/>
      <c r="AG450" s="245"/>
      <c r="AN450" s="227"/>
      <c r="AO450" s="227"/>
      <c r="AP450" s="227"/>
      <c r="AQ450" s="227"/>
      <c r="AR450" s="227"/>
      <c r="AS450" s="227"/>
      <c r="AT450" s="227"/>
      <c r="AU450" s="227"/>
    </row>
    <row r="451" spans="3:47" x14ac:dyDescent="0.2">
      <c r="C451" s="19"/>
      <c r="D451" s="19"/>
      <c r="AA451" s="227"/>
      <c r="AB451" s="227"/>
      <c r="AC451" s="227"/>
      <c r="AD451" s="227"/>
      <c r="AE451" s="227"/>
      <c r="AF451" s="244"/>
      <c r="AG451" s="245"/>
      <c r="AN451" s="227"/>
      <c r="AO451" s="227"/>
      <c r="AP451" s="227"/>
      <c r="AQ451" s="227"/>
      <c r="AR451" s="227"/>
      <c r="AS451" s="227"/>
      <c r="AT451" s="227"/>
      <c r="AU451" s="227"/>
    </row>
    <row r="452" spans="3:47" x14ac:dyDescent="0.2">
      <c r="C452" s="19"/>
      <c r="D452" s="19"/>
      <c r="AA452" s="227"/>
      <c r="AB452" s="227"/>
      <c r="AC452" s="227"/>
      <c r="AD452" s="227"/>
      <c r="AE452" s="227"/>
      <c r="AF452" s="244"/>
      <c r="AG452" s="245"/>
      <c r="AN452" s="227"/>
      <c r="AO452" s="227"/>
      <c r="AP452" s="227"/>
      <c r="AQ452" s="227"/>
      <c r="AR452" s="227"/>
      <c r="AS452" s="227"/>
      <c r="AT452" s="227"/>
      <c r="AU452" s="227"/>
    </row>
    <row r="453" spans="3:47" x14ac:dyDescent="0.2">
      <c r="C453" s="19"/>
      <c r="D453" s="19"/>
      <c r="AA453" s="227"/>
      <c r="AB453" s="227"/>
      <c r="AC453" s="227"/>
      <c r="AD453" s="227"/>
      <c r="AE453" s="227"/>
      <c r="AF453" s="244"/>
      <c r="AG453" s="245"/>
      <c r="AN453" s="227"/>
      <c r="AO453" s="227"/>
      <c r="AP453" s="227"/>
      <c r="AQ453" s="227"/>
      <c r="AR453" s="227"/>
      <c r="AS453" s="227"/>
      <c r="AT453" s="227"/>
      <c r="AU453" s="227"/>
    </row>
    <row r="454" spans="3:47" x14ac:dyDescent="0.2">
      <c r="C454" s="19"/>
      <c r="D454" s="19"/>
      <c r="AA454" s="227"/>
      <c r="AB454" s="227"/>
      <c r="AC454" s="227"/>
      <c r="AD454" s="227"/>
      <c r="AE454" s="227"/>
      <c r="AF454" s="244"/>
      <c r="AG454" s="245"/>
      <c r="AN454" s="227"/>
      <c r="AO454" s="227"/>
      <c r="AP454" s="227"/>
      <c r="AQ454" s="227"/>
      <c r="AR454" s="227"/>
      <c r="AS454" s="227"/>
      <c r="AT454" s="227"/>
      <c r="AU454" s="227"/>
    </row>
    <row r="455" spans="3:47" x14ac:dyDescent="0.2">
      <c r="C455" s="19"/>
      <c r="D455" s="19"/>
      <c r="AA455" s="227"/>
      <c r="AB455" s="227"/>
      <c r="AC455" s="227"/>
      <c r="AD455" s="227"/>
      <c r="AE455" s="227"/>
      <c r="AF455" s="244"/>
      <c r="AG455" s="245"/>
      <c r="AN455" s="227"/>
      <c r="AO455" s="227"/>
      <c r="AP455" s="227"/>
      <c r="AQ455" s="227"/>
      <c r="AR455" s="227"/>
      <c r="AS455" s="227"/>
      <c r="AT455" s="227"/>
      <c r="AU455" s="227"/>
    </row>
    <row r="456" spans="3:47" x14ac:dyDescent="0.2">
      <c r="C456" s="19"/>
      <c r="D456" s="19"/>
      <c r="AA456" s="227"/>
      <c r="AB456" s="227"/>
      <c r="AC456" s="227"/>
      <c r="AD456" s="227"/>
      <c r="AE456" s="227"/>
      <c r="AF456" s="244"/>
      <c r="AG456" s="245"/>
      <c r="AN456" s="227"/>
      <c r="AO456" s="227"/>
      <c r="AP456" s="227"/>
      <c r="AQ456" s="227"/>
      <c r="AR456" s="227"/>
      <c r="AS456" s="227"/>
      <c r="AT456" s="227"/>
      <c r="AU456" s="227"/>
    </row>
    <row r="457" spans="3:47" x14ac:dyDescent="0.2">
      <c r="C457" s="19"/>
      <c r="D457" s="19"/>
      <c r="AA457" s="227"/>
      <c r="AB457" s="227"/>
      <c r="AC457" s="227"/>
      <c r="AD457" s="227"/>
      <c r="AE457" s="227"/>
      <c r="AF457" s="244"/>
      <c r="AG457" s="245"/>
      <c r="AN457" s="227"/>
      <c r="AO457" s="227"/>
      <c r="AP457" s="227"/>
      <c r="AQ457" s="227"/>
      <c r="AR457" s="227"/>
      <c r="AS457" s="227"/>
      <c r="AT457" s="227"/>
      <c r="AU457" s="227"/>
    </row>
    <row r="458" spans="3:47" x14ac:dyDescent="0.2">
      <c r="C458" s="19"/>
      <c r="D458" s="19"/>
      <c r="AA458" s="227"/>
      <c r="AB458" s="227"/>
      <c r="AC458" s="227"/>
      <c r="AD458" s="227"/>
      <c r="AE458" s="227"/>
      <c r="AF458" s="244"/>
      <c r="AG458" s="245"/>
      <c r="AN458" s="227"/>
      <c r="AO458" s="227"/>
      <c r="AP458" s="227"/>
      <c r="AQ458" s="227"/>
      <c r="AR458" s="227"/>
      <c r="AS458" s="227"/>
      <c r="AT458" s="227"/>
      <c r="AU458" s="227"/>
    </row>
    <row r="459" spans="3:47" x14ac:dyDescent="0.2">
      <c r="C459" s="19"/>
      <c r="D459" s="19"/>
      <c r="AA459" s="227"/>
      <c r="AB459" s="227"/>
      <c r="AC459" s="227"/>
      <c r="AD459" s="227"/>
      <c r="AE459" s="227"/>
      <c r="AF459" s="244"/>
      <c r="AG459" s="245"/>
      <c r="AN459" s="227"/>
      <c r="AO459" s="227"/>
      <c r="AP459" s="227"/>
      <c r="AQ459" s="227"/>
      <c r="AR459" s="227"/>
      <c r="AS459" s="227"/>
      <c r="AT459" s="227"/>
      <c r="AU459" s="227"/>
    </row>
    <row r="460" spans="3:47" x14ac:dyDescent="0.2">
      <c r="C460" s="19"/>
      <c r="D460" s="19"/>
      <c r="AA460" s="227"/>
      <c r="AB460" s="227"/>
      <c r="AC460" s="227"/>
      <c r="AD460" s="227"/>
      <c r="AE460" s="227"/>
      <c r="AF460" s="244"/>
      <c r="AG460" s="245"/>
      <c r="AN460" s="227"/>
      <c r="AO460" s="227"/>
      <c r="AP460" s="227"/>
      <c r="AQ460" s="227"/>
      <c r="AR460" s="227"/>
      <c r="AS460" s="227"/>
      <c r="AT460" s="227"/>
      <c r="AU460" s="227"/>
    </row>
    <row r="461" spans="3:47" x14ac:dyDescent="0.2">
      <c r="C461" s="19"/>
      <c r="D461" s="19"/>
      <c r="AA461" s="227"/>
      <c r="AB461" s="227"/>
      <c r="AC461" s="227"/>
      <c r="AD461" s="227"/>
      <c r="AE461" s="227"/>
      <c r="AF461" s="244"/>
      <c r="AG461" s="245"/>
      <c r="AN461" s="227"/>
      <c r="AO461" s="227"/>
      <c r="AP461" s="227"/>
      <c r="AQ461" s="227"/>
      <c r="AR461" s="227"/>
      <c r="AS461" s="227"/>
      <c r="AT461" s="227"/>
      <c r="AU461" s="227"/>
    </row>
    <row r="462" spans="3:47" x14ac:dyDescent="0.2">
      <c r="C462" s="19"/>
      <c r="D462" s="19"/>
      <c r="AA462" s="227"/>
      <c r="AB462" s="227"/>
      <c r="AC462" s="227"/>
      <c r="AD462" s="227"/>
      <c r="AE462" s="227"/>
      <c r="AF462" s="244"/>
      <c r="AG462" s="245"/>
      <c r="AN462" s="227"/>
      <c r="AO462" s="227"/>
      <c r="AP462" s="227"/>
      <c r="AQ462" s="227"/>
      <c r="AR462" s="227"/>
      <c r="AS462" s="227"/>
      <c r="AT462" s="227"/>
      <c r="AU462" s="227"/>
    </row>
    <row r="463" spans="3:47" x14ac:dyDescent="0.2">
      <c r="C463" s="19"/>
      <c r="D463" s="19"/>
      <c r="AA463" s="227"/>
      <c r="AB463" s="227"/>
      <c r="AC463" s="227"/>
      <c r="AD463" s="227"/>
      <c r="AE463" s="227"/>
      <c r="AF463" s="244"/>
      <c r="AG463" s="245"/>
      <c r="AN463" s="227"/>
      <c r="AO463" s="227"/>
      <c r="AP463" s="227"/>
      <c r="AQ463" s="227"/>
      <c r="AR463" s="227"/>
      <c r="AS463" s="227"/>
      <c r="AT463" s="227"/>
      <c r="AU463" s="227"/>
    </row>
    <row r="464" spans="3:47" x14ac:dyDescent="0.2">
      <c r="C464" s="19"/>
      <c r="D464" s="19"/>
      <c r="AA464" s="227"/>
      <c r="AB464" s="227"/>
      <c r="AC464" s="227"/>
      <c r="AD464" s="227"/>
      <c r="AE464" s="227"/>
      <c r="AF464" s="244"/>
      <c r="AG464" s="245"/>
      <c r="AN464" s="227"/>
      <c r="AO464" s="227"/>
      <c r="AP464" s="227"/>
      <c r="AQ464" s="227"/>
      <c r="AR464" s="227"/>
      <c r="AS464" s="227"/>
      <c r="AT464" s="227"/>
      <c r="AU464" s="227"/>
    </row>
    <row r="465" spans="3:47" x14ac:dyDescent="0.2">
      <c r="C465" s="19"/>
      <c r="D465" s="19"/>
      <c r="AA465" s="227"/>
      <c r="AB465" s="227"/>
      <c r="AC465" s="227"/>
      <c r="AD465" s="227"/>
      <c r="AE465" s="227"/>
      <c r="AF465" s="244"/>
      <c r="AG465" s="245"/>
      <c r="AN465" s="227"/>
      <c r="AO465" s="227"/>
      <c r="AP465" s="227"/>
      <c r="AQ465" s="227"/>
      <c r="AR465" s="227"/>
      <c r="AS465" s="227"/>
      <c r="AT465" s="227"/>
      <c r="AU465" s="227"/>
    </row>
    <row r="466" spans="3:47" x14ac:dyDescent="0.2">
      <c r="C466" s="19"/>
      <c r="D466" s="19"/>
      <c r="AA466" s="227"/>
      <c r="AB466" s="227"/>
      <c r="AC466" s="227"/>
      <c r="AD466" s="227"/>
      <c r="AE466" s="227"/>
      <c r="AF466" s="244"/>
      <c r="AG466" s="245"/>
      <c r="AN466" s="227"/>
      <c r="AO466" s="227"/>
      <c r="AP466" s="227"/>
      <c r="AQ466" s="227"/>
      <c r="AR466" s="227"/>
      <c r="AS466" s="227"/>
      <c r="AT466" s="227"/>
      <c r="AU466" s="227"/>
    </row>
    <row r="467" spans="3:47" x14ac:dyDescent="0.2">
      <c r="C467" s="19"/>
      <c r="D467" s="19"/>
      <c r="AA467" s="227"/>
      <c r="AB467" s="227"/>
      <c r="AC467" s="227"/>
      <c r="AD467" s="227"/>
      <c r="AE467" s="227"/>
      <c r="AF467" s="244"/>
      <c r="AG467" s="245"/>
      <c r="AN467" s="227"/>
      <c r="AO467" s="227"/>
      <c r="AP467" s="227"/>
      <c r="AQ467" s="227"/>
      <c r="AR467" s="227"/>
      <c r="AS467" s="227"/>
      <c r="AT467" s="227"/>
      <c r="AU467" s="227"/>
    </row>
    <row r="468" spans="3:47" x14ac:dyDescent="0.2">
      <c r="C468" s="19"/>
      <c r="D468" s="19"/>
      <c r="AA468" s="227"/>
      <c r="AB468" s="227"/>
      <c r="AC468" s="227"/>
      <c r="AD468" s="227"/>
      <c r="AE468" s="227"/>
      <c r="AF468" s="244"/>
      <c r="AG468" s="245"/>
      <c r="AN468" s="227"/>
      <c r="AO468" s="227"/>
      <c r="AP468" s="227"/>
      <c r="AQ468" s="227"/>
      <c r="AR468" s="227"/>
      <c r="AS468" s="227"/>
      <c r="AT468" s="227"/>
      <c r="AU468" s="227"/>
    </row>
    <row r="469" spans="3:47" x14ac:dyDescent="0.2">
      <c r="C469" s="19"/>
      <c r="D469" s="19"/>
      <c r="AA469" s="227"/>
      <c r="AB469" s="227"/>
      <c r="AC469" s="227"/>
      <c r="AD469" s="227"/>
      <c r="AE469" s="227"/>
      <c r="AF469" s="244"/>
      <c r="AG469" s="245"/>
      <c r="AN469" s="227"/>
      <c r="AO469" s="227"/>
      <c r="AP469" s="227"/>
      <c r="AQ469" s="227"/>
      <c r="AR469" s="227"/>
      <c r="AS469" s="227"/>
      <c r="AT469" s="227"/>
      <c r="AU469" s="227"/>
    </row>
    <row r="470" spans="3:47" x14ac:dyDescent="0.2">
      <c r="C470" s="19"/>
      <c r="D470" s="19"/>
      <c r="AA470" s="227"/>
      <c r="AB470" s="227"/>
      <c r="AC470" s="227"/>
      <c r="AD470" s="227"/>
      <c r="AE470" s="227"/>
      <c r="AF470" s="244"/>
      <c r="AG470" s="245"/>
      <c r="AN470" s="227"/>
      <c r="AO470" s="227"/>
      <c r="AP470" s="227"/>
      <c r="AQ470" s="227"/>
      <c r="AR470" s="227"/>
      <c r="AS470" s="227"/>
      <c r="AT470" s="227"/>
      <c r="AU470" s="227"/>
    </row>
    <row r="471" spans="3:47" x14ac:dyDescent="0.2">
      <c r="C471" s="19"/>
      <c r="D471" s="19"/>
      <c r="AA471" s="227"/>
      <c r="AB471" s="227"/>
      <c r="AC471" s="227"/>
      <c r="AD471" s="227"/>
      <c r="AE471" s="227"/>
      <c r="AF471" s="244"/>
      <c r="AG471" s="245"/>
      <c r="AN471" s="227"/>
      <c r="AO471" s="227"/>
      <c r="AP471" s="227"/>
      <c r="AQ471" s="227"/>
      <c r="AR471" s="227"/>
      <c r="AS471" s="227"/>
      <c r="AT471" s="227"/>
      <c r="AU471" s="227"/>
    </row>
    <row r="472" spans="3:47" x14ac:dyDescent="0.2">
      <c r="C472" s="19"/>
      <c r="D472" s="19"/>
      <c r="AA472" s="227"/>
      <c r="AB472" s="227"/>
      <c r="AC472" s="227"/>
      <c r="AD472" s="227"/>
      <c r="AE472" s="227"/>
      <c r="AF472" s="244"/>
      <c r="AG472" s="245"/>
      <c r="AN472" s="227"/>
      <c r="AO472" s="227"/>
      <c r="AP472" s="227"/>
      <c r="AQ472" s="227"/>
      <c r="AR472" s="227"/>
      <c r="AS472" s="227"/>
      <c r="AT472" s="227"/>
      <c r="AU472" s="227"/>
    </row>
    <row r="473" spans="3:47" x14ac:dyDescent="0.2">
      <c r="C473" s="19"/>
      <c r="D473" s="19"/>
      <c r="AA473" s="227"/>
      <c r="AB473" s="227"/>
      <c r="AC473" s="227"/>
      <c r="AD473" s="227"/>
      <c r="AE473" s="227"/>
      <c r="AF473" s="244"/>
      <c r="AG473" s="245"/>
      <c r="AN473" s="227"/>
      <c r="AO473" s="227"/>
      <c r="AP473" s="227"/>
      <c r="AQ473" s="227"/>
      <c r="AR473" s="227"/>
      <c r="AS473" s="227"/>
      <c r="AT473" s="227"/>
      <c r="AU473" s="227"/>
    </row>
    <row r="474" spans="3:47" x14ac:dyDescent="0.2">
      <c r="C474" s="19"/>
      <c r="D474" s="19"/>
      <c r="AA474" s="227"/>
      <c r="AB474" s="227"/>
      <c r="AC474" s="227"/>
      <c r="AD474" s="227"/>
      <c r="AE474" s="227"/>
      <c r="AF474" s="244"/>
      <c r="AG474" s="245"/>
      <c r="AN474" s="227"/>
      <c r="AO474" s="227"/>
      <c r="AP474" s="227"/>
      <c r="AQ474" s="227"/>
      <c r="AR474" s="227"/>
      <c r="AS474" s="227"/>
      <c r="AT474" s="227"/>
      <c r="AU474" s="227"/>
    </row>
    <row r="475" spans="3:47" x14ac:dyDescent="0.2">
      <c r="C475" s="19"/>
      <c r="D475" s="19"/>
      <c r="AA475" s="227"/>
      <c r="AB475" s="227"/>
      <c r="AC475" s="227"/>
      <c r="AD475" s="227"/>
      <c r="AE475" s="227"/>
      <c r="AF475" s="244"/>
      <c r="AG475" s="245"/>
      <c r="AN475" s="227"/>
      <c r="AO475" s="227"/>
      <c r="AP475" s="227"/>
      <c r="AQ475" s="227"/>
      <c r="AR475" s="227"/>
      <c r="AS475" s="227"/>
      <c r="AT475" s="227"/>
      <c r="AU475" s="227"/>
    </row>
    <row r="476" spans="3:47" x14ac:dyDescent="0.2">
      <c r="C476" s="19"/>
      <c r="D476" s="19"/>
      <c r="AA476" s="227"/>
      <c r="AB476" s="227"/>
      <c r="AC476" s="227"/>
      <c r="AD476" s="227"/>
      <c r="AE476" s="227"/>
      <c r="AF476" s="244"/>
      <c r="AG476" s="245"/>
      <c r="AN476" s="227"/>
      <c r="AO476" s="227"/>
      <c r="AP476" s="227"/>
      <c r="AQ476" s="227"/>
      <c r="AR476" s="227"/>
      <c r="AS476" s="227"/>
      <c r="AT476" s="227"/>
      <c r="AU476" s="227"/>
    </row>
    <row r="477" spans="3:47" x14ac:dyDescent="0.2">
      <c r="C477" s="19"/>
      <c r="D477" s="19"/>
      <c r="AA477" s="227"/>
      <c r="AB477" s="227"/>
      <c r="AC477" s="227"/>
      <c r="AD477" s="227"/>
      <c r="AE477" s="227"/>
      <c r="AF477" s="244"/>
      <c r="AG477" s="245"/>
      <c r="AN477" s="227"/>
      <c r="AO477" s="227"/>
      <c r="AP477" s="227"/>
      <c r="AQ477" s="227"/>
      <c r="AR477" s="227"/>
      <c r="AS477" s="227"/>
      <c r="AT477" s="227"/>
      <c r="AU477" s="227"/>
    </row>
    <row r="478" spans="3:47" x14ac:dyDescent="0.2">
      <c r="C478" s="19"/>
      <c r="D478" s="19"/>
      <c r="AA478" s="227"/>
      <c r="AB478" s="227"/>
      <c r="AC478" s="227"/>
      <c r="AD478" s="227"/>
      <c r="AE478" s="227"/>
      <c r="AF478" s="244"/>
      <c r="AG478" s="245"/>
      <c r="AN478" s="227"/>
      <c r="AO478" s="227"/>
      <c r="AP478" s="227"/>
      <c r="AQ478" s="227"/>
      <c r="AR478" s="227"/>
      <c r="AS478" s="227"/>
      <c r="AT478" s="227"/>
      <c r="AU478" s="227"/>
    </row>
    <row r="479" spans="3:47" x14ac:dyDescent="0.2">
      <c r="C479" s="19"/>
      <c r="D479" s="19"/>
      <c r="AA479" s="227"/>
      <c r="AB479" s="227"/>
      <c r="AC479" s="227"/>
      <c r="AD479" s="227"/>
      <c r="AE479" s="227"/>
      <c r="AF479" s="244"/>
      <c r="AG479" s="245"/>
      <c r="AN479" s="227"/>
      <c r="AO479" s="227"/>
      <c r="AP479" s="227"/>
      <c r="AQ479" s="227"/>
      <c r="AR479" s="227"/>
      <c r="AS479" s="227"/>
      <c r="AT479" s="227"/>
      <c r="AU479" s="227"/>
    </row>
    <row r="480" spans="3:47" x14ac:dyDescent="0.2">
      <c r="C480" s="19"/>
      <c r="D480" s="19"/>
      <c r="AA480" s="227"/>
      <c r="AB480" s="227"/>
      <c r="AC480" s="227"/>
      <c r="AD480" s="227"/>
      <c r="AE480" s="227"/>
      <c r="AF480" s="244"/>
      <c r="AG480" s="245"/>
      <c r="AN480" s="227"/>
      <c r="AO480" s="227"/>
      <c r="AP480" s="227"/>
      <c r="AQ480" s="227"/>
      <c r="AR480" s="227"/>
      <c r="AS480" s="227"/>
      <c r="AT480" s="227"/>
      <c r="AU480" s="227"/>
    </row>
    <row r="481" spans="3:47" x14ac:dyDescent="0.2">
      <c r="C481" s="19"/>
      <c r="D481" s="19"/>
      <c r="AA481" s="227"/>
      <c r="AB481" s="227"/>
      <c r="AC481" s="227"/>
      <c r="AD481" s="227"/>
      <c r="AE481" s="227"/>
      <c r="AF481" s="244"/>
      <c r="AG481" s="245"/>
      <c r="AN481" s="227"/>
      <c r="AO481" s="227"/>
      <c r="AP481" s="227"/>
      <c r="AQ481" s="227"/>
      <c r="AR481" s="227"/>
      <c r="AS481" s="227"/>
      <c r="AT481" s="227"/>
      <c r="AU481" s="227"/>
    </row>
    <row r="482" spans="3:47" x14ac:dyDescent="0.2">
      <c r="C482" s="19"/>
      <c r="D482" s="19"/>
      <c r="AA482" s="227"/>
      <c r="AB482" s="227"/>
      <c r="AC482" s="227"/>
      <c r="AD482" s="227"/>
      <c r="AE482" s="227"/>
      <c r="AF482" s="244"/>
      <c r="AG482" s="245"/>
      <c r="AN482" s="227"/>
      <c r="AO482" s="227"/>
      <c r="AP482" s="227"/>
      <c r="AQ482" s="227"/>
      <c r="AR482" s="227"/>
      <c r="AS482" s="227"/>
      <c r="AT482" s="227"/>
      <c r="AU482" s="227"/>
    </row>
    <row r="483" spans="3:47" x14ac:dyDescent="0.2">
      <c r="C483" s="19"/>
      <c r="D483" s="19"/>
      <c r="AA483" s="227"/>
      <c r="AB483" s="227"/>
      <c r="AC483" s="227"/>
      <c r="AD483" s="227"/>
      <c r="AE483" s="227"/>
      <c r="AF483" s="244"/>
      <c r="AG483" s="245"/>
      <c r="AN483" s="227"/>
      <c r="AO483" s="227"/>
      <c r="AP483" s="227"/>
      <c r="AQ483" s="227"/>
      <c r="AR483" s="227"/>
      <c r="AS483" s="227"/>
      <c r="AT483" s="227"/>
      <c r="AU483" s="227"/>
    </row>
    <row r="484" spans="3:47" x14ac:dyDescent="0.2">
      <c r="C484" s="19"/>
      <c r="D484" s="19"/>
      <c r="AA484" s="227"/>
      <c r="AB484" s="227"/>
      <c r="AC484" s="227"/>
      <c r="AD484" s="227"/>
      <c r="AE484" s="227"/>
      <c r="AF484" s="244"/>
      <c r="AG484" s="245"/>
      <c r="AN484" s="227"/>
      <c r="AO484" s="227"/>
      <c r="AP484" s="227"/>
      <c r="AQ484" s="227"/>
      <c r="AR484" s="227"/>
      <c r="AS484" s="227"/>
      <c r="AT484" s="227"/>
      <c r="AU484" s="227"/>
    </row>
    <row r="485" spans="3:47" x14ac:dyDescent="0.2">
      <c r="C485" s="19"/>
      <c r="D485" s="19"/>
      <c r="AA485" s="227"/>
      <c r="AB485" s="227"/>
      <c r="AC485" s="227"/>
      <c r="AD485" s="227"/>
      <c r="AE485" s="227"/>
      <c r="AF485" s="244"/>
      <c r="AG485" s="245"/>
      <c r="AN485" s="227"/>
      <c r="AO485" s="227"/>
      <c r="AP485" s="227"/>
      <c r="AQ485" s="227"/>
      <c r="AR485" s="227"/>
      <c r="AS485" s="227"/>
      <c r="AT485" s="227"/>
      <c r="AU485" s="227"/>
    </row>
    <row r="486" spans="3:47" x14ac:dyDescent="0.2">
      <c r="C486" s="19"/>
      <c r="D486" s="19"/>
      <c r="AA486" s="227"/>
      <c r="AB486" s="227"/>
      <c r="AC486" s="227"/>
      <c r="AD486" s="227"/>
      <c r="AE486" s="227"/>
      <c r="AF486" s="244"/>
      <c r="AG486" s="245"/>
      <c r="AN486" s="227"/>
      <c r="AO486" s="227"/>
      <c r="AP486" s="227"/>
      <c r="AQ486" s="227"/>
      <c r="AR486" s="227"/>
      <c r="AS486" s="227"/>
      <c r="AT486" s="227"/>
      <c r="AU486" s="227"/>
    </row>
    <row r="487" spans="3:47" x14ac:dyDescent="0.2">
      <c r="C487" s="19"/>
      <c r="D487" s="19"/>
      <c r="AA487" s="227"/>
      <c r="AB487" s="227"/>
      <c r="AC487" s="227"/>
      <c r="AD487" s="227"/>
      <c r="AE487" s="227"/>
      <c r="AF487" s="244"/>
      <c r="AG487" s="245"/>
      <c r="AN487" s="227"/>
      <c r="AO487" s="227"/>
      <c r="AP487" s="227"/>
      <c r="AQ487" s="227"/>
      <c r="AR487" s="227"/>
      <c r="AS487" s="227"/>
      <c r="AT487" s="227"/>
      <c r="AU487" s="227"/>
    </row>
    <row r="488" spans="3:47" x14ac:dyDescent="0.2">
      <c r="C488" s="19"/>
      <c r="D488" s="19"/>
      <c r="AA488" s="227"/>
      <c r="AB488" s="227"/>
      <c r="AC488" s="227"/>
      <c r="AD488" s="227"/>
      <c r="AE488" s="227"/>
      <c r="AF488" s="244"/>
      <c r="AG488" s="245"/>
      <c r="AN488" s="227"/>
      <c r="AO488" s="227"/>
      <c r="AP488" s="227"/>
      <c r="AQ488" s="227"/>
      <c r="AR488" s="227"/>
      <c r="AS488" s="227"/>
      <c r="AT488" s="227"/>
      <c r="AU488" s="227"/>
    </row>
    <row r="489" spans="3:47" x14ac:dyDescent="0.2">
      <c r="C489" s="19"/>
      <c r="D489" s="19"/>
      <c r="AA489" s="227"/>
      <c r="AB489" s="227"/>
      <c r="AC489" s="227"/>
      <c r="AD489" s="227"/>
      <c r="AE489" s="227"/>
      <c r="AF489" s="244"/>
      <c r="AG489" s="245"/>
      <c r="AN489" s="227"/>
      <c r="AO489" s="227"/>
      <c r="AP489" s="227"/>
      <c r="AQ489" s="227"/>
      <c r="AR489" s="227"/>
      <c r="AS489" s="227"/>
      <c r="AT489" s="227"/>
      <c r="AU489" s="227"/>
    </row>
    <row r="490" spans="3:47" x14ac:dyDescent="0.2">
      <c r="C490" s="19"/>
      <c r="D490" s="19"/>
      <c r="AA490" s="227"/>
      <c r="AB490" s="227"/>
      <c r="AC490" s="227"/>
      <c r="AD490" s="227"/>
      <c r="AE490" s="227"/>
      <c r="AF490" s="244"/>
      <c r="AG490" s="245"/>
      <c r="AN490" s="227"/>
      <c r="AO490" s="227"/>
      <c r="AP490" s="227"/>
      <c r="AQ490" s="227"/>
      <c r="AR490" s="227"/>
      <c r="AS490" s="227"/>
      <c r="AT490" s="227"/>
      <c r="AU490" s="227"/>
    </row>
    <row r="491" spans="3:47" x14ac:dyDescent="0.2">
      <c r="C491" s="19"/>
      <c r="D491" s="19"/>
      <c r="AA491" s="227"/>
      <c r="AB491" s="227"/>
      <c r="AC491" s="227"/>
      <c r="AD491" s="227"/>
      <c r="AE491" s="227"/>
      <c r="AF491" s="244"/>
      <c r="AG491" s="245"/>
      <c r="AN491" s="227"/>
      <c r="AO491" s="227"/>
      <c r="AP491" s="227"/>
      <c r="AQ491" s="227"/>
      <c r="AR491" s="227"/>
      <c r="AS491" s="227"/>
      <c r="AT491" s="227"/>
      <c r="AU491" s="227"/>
    </row>
    <row r="492" spans="3:47" x14ac:dyDescent="0.2">
      <c r="C492" s="19"/>
      <c r="D492" s="19"/>
      <c r="AA492" s="227"/>
      <c r="AB492" s="227"/>
      <c r="AC492" s="227"/>
      <c r="AD492" s="227"/>
      <c r="AE492" s="227"/>
      <c r="AF492" s="244"/>
      <c r="AG492" s="245"/>
      <c r="AN492" s="227"/>
      <c r="AO492" s="227"/>
      <c r="AP492" s="227"/>
      <c r="AQ492" s="227"/>
      <c r="AR492" s="227"/>
      <c r="AS492" s="227"/>
      <c r="AT492" s="227"/>
      <c r="AU492" s="227"/>
    </row>
    <row r="493" spans="3:47" x14ac:dyDescent="0.2">
      <c r="C493" s="19"/>
      <c r="D493" s="19"/>
      <c r="AA493" s="227"/>
      <c r="AB493" s="227"/>
      <c r="AC493" s="227"/>
      <c r="AD493" s="227"/>
      <c r="AE493" s="227"/>
      <c r="AF493" s="244"/>
      <c r="AG493" s="245"/>
      <c r="AN493" s="227"/>
      <c r="AO493" s="227"/>
      <c r="AP493" s="227"/>
      <c r="AQ493" s="227"/>
      <c r="AR493" s="227"/>
      <c r="AS493" s="227"/>
      <c r="AT493" s="227"/>
      <c r="AU493" s="227"/>
    </row>
    <row r="494" spans="3:47" x14ac:dyDescent="0.2">
      <c r="C494" s="19"/>
      <c r="D494" s="19"/>
      <c r="AA494" s="227"/>
      <c r="AB494" s="227"/>
      <c r="AC494" s="227"/>
      <c r="AD494" s="227"/>
      <c r="AE494" s="227"/>
      <c r="AF494" s="244"/>
      <c r="AG494" s="245"/>
      <c r="AN494" s="227"/>
      <c r="AO494" s="227"/>
      <c r="AP494" s="227"/>
      <c r="AQ494" s="227"/>
      <c r="AR494" s="227"/>
      <c r="AS494" s="227"/>
      <c r="AT494" s="227"/>
      <c r="AU494" s="227"/>
    </row>
    <row r="495" spans="3:47" x14ac:dyDescent="0.2">
      <c r="C495" s="19"/>
      <c r="D495" s="19"/>
      <c r="AA495" s="227"/>
      <c r="AB495" s="227"/>
      <c r="AC495" s="227"/>
      <c r="AD495" s="227"/>
      <c r="AE495" s="227"/>
      <c r="AF495" s="244"/>
      <c r="AG495" s="245"/>
      <c r="AN495" s="227"/>
      <c r="AO495" s="227"/>
      <c r="AP495" s="227"/>
      <c r="AQ495" s="227"/>
      <c r="AR495" s="227"/>
      <c r="AS495" s="227"/>
      <c r="AT495" s="227"/>
      <c r="AU495" s="227"/>
    </row>
    <row r="496" spans="3:47" x14ac:dyDescent="0.2">
      <c r="C496" s="19"/>
      <c r="D496" s="19"/>
      <c r="AA496" s="227"/>
      <c r="AB496" s="227"/>
      <c r="AC496" s="227"/>
      <c r="AD496" s="227"/>
      <c r="AE496" s="227"/>
      <c r="AF496" s="244"/>
      <c r="AG496" s="245"/>
      <c r="AN496" s="227"/>
      <c r="AO496" s="227"/>
      <c r="AP496" s="227"/>
      <c r="AQ496" s="227"/>
      <c r="AR496" s="227"/>
      <c r="AS496" s="227"/>
      <c r="AT496" s="227"/>
      <c r="AU496" s="227"/>
    </row>
    <row r="497" spans="3:47" x14ac:dyDescent="0.2">
      <c r="C497" s="19"/>
      <c r="D497" s="19"/>
      <c r="AA497" s="227"/>
      <c r="AB497" s="227"/>
      <c r="AC497" s="227"/>
      <c r="AD497" s="227"/>
      <c r="AE497" s="227"/>
      <c r="AF497" s="244"/>
      <c r="AG497" s="245"/>
      <c r="AN497" s="227"/>
      <c r="AO497" s="227"/>
      <c r="AP497" s="227"/>
      <c r="AQ497" s="227"/>
      <c r="AR497" s="227"/>
      <c r="AS497" s="227"/>
      <c r="AT497" s="227"/>
      <c r="AU497" s="227"/>
    </row>
    <row r="498" spans="3:47" x14ac:dyDescent="0.2">
      <c r="C498" s="19"/>
      <c r="D498" s="19"/>
      <c r="AA498" s="227"/>
      <c r="AB498" s="227"/>
      <c r="AC498" s="227"/>
      <c r="AD498" s="227"/>
      <c r="AE498" s="227"/>
      <c r="AF498" s="244"/>
      <c r="AG498" s="245"/>
      <c r="AN498" s="227"/>
      <c r="AO498" s="227"/>
      <c r="AP498" s="227"/>
      <c r="AQ498" s="227"/>
      <c r="AR498" s="227"/>
      <c r="AS498" s="227"/>
      <c r="AT498" s="227"/>
      <c r="AU498" s="227"/>
    </row>
    <row r="499" spans="3:47" x14ac:dyDescent="0.2">
      <c r="C499" s="19"/>
      <c r="D499" s="19"/>
      <c r="AA499" s="227"/>
      <c r="AB499" s="227"/>
      <c r="AC499" s="227"/>
      <c r="AD499" s="227"/>
      <c r="AE499" s="227"/>
      <c r="AF499" s="244"/>
      <c r="AG499" s="245"/>
      <c r="AN499" s="227"/>
      <c r="AO499" s="227"/>
      <c r="AP499" s="227"/>
      <c r="AQ499" s="227"/>
      <c r="AR499" s="227"/>
      <c r="AS499" s="227"/>
      <c r="AT499" s="227"/>
      <c r="AU499" s="227"/>
    </row>
    <row r="500" spans="3:47" x14ac:dyDescent="0.2">
      <c r="C500" s="19"/>
      <c r="D500" s="19"/>
      <c r="AA500" s="227"/>
      <c r="AB500" s="227"/>
      <c r="AC500" s="227"/>
      <c r="AD500" s="227"/>
      <c r="AE500" s="227"/>
      <c r="AF500" s="244"/>
      <c r="AG500" s="245"/>
      <c r="AN500" s="227"/>
      <c r="AO500" s="227"/>
      <c r="AP500" s="227"/>
      <c r="AQ500" s="227"/>
      <c r="AR500" s="227"/>
      <c r="AS500" s="227"/>
      <c r="AT500" s="227"/>
      <c r="AU500" s="227"/>
    </row>
    <row r="501" spans="3:47" x14ac:dyDescent="0.2">
      <c r="C501" s="19"/>
      <c r="D501" s="19"/>
      <c r="AA501" s="227"/>
      <c r="AB501" s="227"/>
      <c r="AC501" s="227"/>
      <c r="AD501" s="227"/>
      <c r="AE501" s="227"/>
      <c r="AF501" s="244"/>
      <c r="AG501" s="245"/>
      <c r="AN501" s="227"/>
      <c r="AO501" s="227"/>
      <c r="AP501" s="227"/>
      <c r="AQ501" s="227"/>
      <c r="AR501" s="227"/>
      <c r="AS501" s="227"/>
      <c r="AT501" s="227"/>
      <c r="AU501" s="227"/>
    </row>
    <row r="502" spans="3:47" x14ac:dyDescent="0.2">
      <c r="C502" s="19"/>
      <c r="D502" s="19"/>
      <c r="AA502" s="227"/>
      <c r="AB502" s="227"/>
      <c r="AC502" s="227"/>
      <c r="AD502" s="227"/>
      <c r="AE502" s="227"/>
      <c r="AF502" s="244"/>
      <c r="AG502" s="245"/>
      <c r="AN502" s="227"/>
      <c r="AO502" s="227"/>
      <c r="AP502" s="227"/>
      <c r="AQ502" s="227"/>
      <c r="AR502" s="227"/>
      <c r="AS502" s="227"/>
      <c r="AT502" s="227"/>
      <c r="AU502" s="227"/>
    </row>
    <row r="503" spans="3:47" x14ac:dyDescent="0.2">
      <c r="C503" s="19"/>
      <c r="D503" s="19"/>
      <c r="AA503" s="227"/>
      <c r="AB503" s="227"/>
      <c r="AC503" s="227"/>
      <c r="AD503" s="227"/>
      <c r="AE503" s="227"/>
      <c r="AF503" s="244"/>
      <c r="AG503" s="245"/>
      <c r="AN503" s="227"/>
      <c r="AO503" s="227"/>
      <c r="AP503" s="227"/>
      <c r="AQ503" s="227"/>
      <c r="AR503" s="227"/>
      <c r="AS503" s="227"/>
      <c r="AT503" s="227"/>
      <c r="AU503" s="227"/>
    </row>
    <row r="504" spans="3:47" x14ac:dyDescent="0.2">
      <c r="C504" s="19"/>
      <c r="D504" s="19"/>
      <c r="AA504" s="227"/>
      <c r="AB504" s="227"/>
      <c r="AC504" s="227"/>
      <c r="AD504" s="227"/>
      <c r="AE504" s="227"/>
      <c r="AF504" s="244"/>
      <c r="AG504" s="245"/>
      <c r="AN504" s="227"/>
      <c r="AO504" s="227"/>
      <c r="AP504" s="227"/>
      <c r="AQ504" s="227"/>
      <c r="AR504" s="227"/>
      <c r="AS504" s="227"/>
      <c r="AT504" s="227"/>
      <c r="AU504" s="227"/>
    </row>
    <row r="505" spans="3:47" x14ac:dyDescent="0.2">
      <c r="C505" s="19"/>
      <c r="D505" s="19"/>
      <c r="AA505" s="227"/>
      <c r="AB505" s="227"/>
      <c r="AC505" s="227"/>
      <c r="AD505" s="227"/>
      <c r="AE505" s="227"/>
      <c r="AF505" s="244"/>
      <c r="AG505" s="245"/>
      <c r="AN505" s="227"/>
      <c r="AO505" s="227"/>
      <c r="AP505" s="227"/>
      <c r="AQ505" s="227"/>
      <c r="AR505" s="227"/>
      <c r="AS505" s="227"/>
      <c r="AT505" s="227"/>
      <c r="AU505" s="227"/>
    </row>
    <row r="506" spans="3:47" x14ac:dyDescent="0.2">
      <c r="C506" s="19"/>
      <c r="D506" s="19"/>
      <c r="AA506" s="227"/>
      <c r="AB506" s="227"/>
      <c r="AC506" s="227"/>
      <c r="AD506" s="227"/>
      <c r="AE506" s="227"/>
      <c r="AF506" s="244"/>
      <c r="AG506" s="245"/>
      <c r="AN506" s="227"/>
      <c r="AO506" s="227"/>
      <c r="AP506" s="227"/>
      <c r="AQ506" s="227"/>
      <c r="AR506" s="227"/>
      <c r="AS506" s="227"/>
      <c r="AT506" s="227"/>
      <c r="AU506" s="227"/>
    </row>
    <row r="507" spans="3:47" x14ac:dyDescent="0.2">
      <c r="C507" s="19"/>
      <c r="D507" s="19"/>
      <c r="AA507" s="227"/>
      <c r="AB507" s="227"/>
      <c r="AC507" s="227"/>
      <c r="AD507" s="227"/>
      <c r="AE507" s="227"/>
      <c r="AF507" s="244"/>
      <c r="AG507" s="245"/>
      <c r="AN507" s="227"/>
      <c r="AO507" s="227"/>
      <c r="AP507" s="227"/>
      <c r="AQ507" s="227"/>
      <c r="AR507" s="227"/>
      <c r="AS507" s="227"/>
      <c r="AT507" s="227"/>
      <c r="AU507" s="227"/>
    </row>
    <row r="508" spans="3:47" x14ac:dyDescent="0.2">
      <c r="C508" s="19"/>
      <c r="D508" s="19"/>
      <c r="AA508" s="227"/>
      <c r="AB508" s="227"/>
      <c r="AC508" s="227"/>
      <c r="AD508" s="227"/>
      <c r="AE508" s="227"/>
      <c r="AF508" s="244"/>
      <c r="AG508" s="245"/>
      <c r="AN508" s="227"/>
      <c r="AO508" s="227"/>
      <c r="AP508" s="227"/>
      <c r="AQ508" s="227"/>
      <c r="AR508" s="227"/>
      <c r="AS508" s="227"/>
      <c r="AT508" s="227"/>
      <c r="AU508" s="227"/>
    </row>
    <row r="509" spans="3:47" x14ac:dyDescent="0.2">
      <c r="C509" s="19"/>
      <c r="D509" s="19"/>
      <c r="AA509" s="227"/>
      <c r="AB509" s="227"/>
      <c r="AC509" s="227"/>
      <c r="AD509" s="227"/>
      <c r="AE509" s="227"/>
      <c r="AF509" s="244"/>
      <c r="AG509" s="245"/>
      <c r="AN509" s="227"/>
      <c r="AO509" s="227"/>
      <c r="AP509" s="227"/>
      <c r="AQ509" s="227"/>
      <c r="AR509" s="227"/>
      <c r="AS509" s="227"/>
      <c r="AT509" s="227"/>
      <c r="AU509" s="227"/>
    </row>
    <row r="510" spans="3:47" x14ac:dyDescent="0.2">
      <c r="C510" s="19"/>
      <c r="D510" s="19"/>
      <c r="AA510" s="227"/>
      <c r="AB510" s="227"/>
      <c r="AC510" s="227"/>
      <c r="AD510" s="227"/>
      <c r="AE510" s="227"/>
      <c r="AF510" s="244"/>
      <c r="AG510" s="245"/>
      <c r="AN510" s="227"/>
      <c r="AO510" s="227"/>
      <c r="AP510" s="227"/>
      <c r="AQ510" s="227"/>
      <c r="AR510" s="227"/>
      <c r="AS510" s="227"/>
      <c r="AT510" s="227"/>
      <c r="AU510" s="227"/>
    </row>
    <row r="511" spans="3:47" x14ac:dyDescent="0.2">
      <c r="C511" s="19"/>
      <c r="D511" s="19"/>
      <c r="AA511" s="227"/>
      <c r="AB511" s="227"/>
      <c r="AC511" s="227"/>
      <c r="AD511" s="227"/>
      <c r="AE511" s="227"/>
      <c r="AF511" s="244"/>
      <c r="AG511" s="245"/>
      <c r="AN511" s="227"/>
      <c r="AO511" s="227"/>
      <c r="AP511" s="227"/>
      <c r="AQ511" s="227"/>
      <c r="AR511" s="227"/>
      <c r="AS511" s="227"/>
      <c r="AT511" s="227"/>
      <c r="AU511" s="227"/>
    </row>
    <row r="512" spans="3:47" x14ac:dyDescent="0.2">
      <c r="C512" s="19"/>
      <c r="D512" s="19"/>
      <c r="AA512" s="227"/>
      <c r="AB512" s="227"/>
      <c r="AC512" s="227"/>
      <c r="AD512" s="227"/>
      <c r="AE512" s="227"/>
      <c r="AF512" s="244"/>
      <c r="AG512" s="245"/>
      <c r="AN512" s="227"/>
      <c r="AO512" s="227"/>
      <c r="AP512" s="227"/>
      <c r="AQ512" s="227"/>
      <c r="AR512" s="227"/>
      <c r="AS512" s="227"/>
      <c r="AT512" s="227"/>
      <c r="AU512" s="227"/>
    </row>
    <row r="513" spans="3:47" x14ac:dyDescent="0.2">
      <c r="C513" s="19"/>
      <c r="D513" s="19"/>
      <c r="AA513" s="227"/>
      <c r="AB513" s="227"/>
      <c r="AC513" s="227"/>
      <c r="AD513" s="227"/>
      <c r="AE513" s="227"/>
      <c r="AF513" s="244"/>
      <c r="AG513" s="245"/>
      <c r="AN513" s="227"/>
      <c r="AO513" s="227"/>
      <c r="AP513" s="227"/>
      <c r="AQ513" s="227"/>
      <c r="AR513" s="227"/>
      <c r="AS513" s="227"/>
      <c r="AT513" s="227"/>
      <c r="AU513" s="227"/>
    </row>
    <row r="514" spans="3:47" x14ac:dyDescent="0.2">
      <c r="C514" s="19"/>
      <c r="D514" s="19"/>
      <c r="AA514" s="227"/>
      <c r="AB514" s="227"/>
      <c r="AC514" s="227"/>
      <c r="AD514" s="227"/>
      <c r="AE514" s="227"/>
      <c r="AF514" s="244"/>
      <c r="AG514" s="245"/>
      <c r="AN514" s="227"/>
      <c r="AO514" s="227"/>
      <c r="AP514" s="227"/>
      <c r="AQ514" s="227"/>
      <c r="AR514" s="227"/>
      <c r="AS514" s="227"/>
      <c r="AT514" s="227"/>
      <c r="AU514" s="227"/>
    </row>
    <row r="515" spans="3:47" x14ac:dyDescent="0.2">
      <c r="C515" s="19"/>
      <c r="D515" s="19"/>
      <c r="AA515" s="227"/>
      <c r="AB515" s="227"/>
      <c r="AC515" s="227"/>
      <c r="AD515" s="227"/>
      <c r="AE515" s="227"/>
      <c r="AF515" s="244"/>
      <c r="AG515" s="245"/>
      <c r="AN515" s="227"/>
      <c r="AO515" s="227"/>
      <c r="AP515" s="227"/>
      <c r="AQ515" s="227"/>
      <c r="AR515" s="227"/>
      <c r="AS515" s="227"/>
      <c r="AT515" s="227"/>
      <c r="AU515" s="227"/>
    </row>
    <row r="516" spans="3:47" x14ac:dyDescent="0.2">
      <c r="C516" s="19"/>
      <c r="D516" s="19"/>
      <c r="AA516" s="227"/>
      <c r="AB516" s="227"/>
      <c r="AC516" s="227"/>
      <c r="AD516" s="227"/>
      <c r="AE516" s="227"/>
      <c r="AF516" s="244"/>
      <c r="AG516" s="245"/>
      <c r="AN516" s="227"/>
      <c r="AO516" s="227"/>
      <c r="AP516" s="227"/>
      <c r="AQ516" s="227"/>
      <c r="AR516" s="227"/>
      <c r="AS516" s="227"/>
      <c r="AT516" s="227"/>
      <c r="AU516" s="227"/>
    </row>
    <row r="517" spans="3:47" x14ac:dyDescent="0.2">
      <c r="C517" s="19"/>
      <c r="D517" s="19"/>
      <c r="AA517" s="227"/>
      <c r="AB517" s="227"/>
      <c r="AC517" s="227"/>
      <c r="AD517" s="227"/>
      <c r="AE517" s="227"/>
      <c r="AF517" s="244"/>
      <c r="AG517" s="245"/>
      <c r="AN517" s="227"/>
      <c r="AO517" s="227"/>
      <c r="AP517" s="227"/>
      <c r="AQ517" s="227"/>
      <c r="AR517" s="227"/>
      <c r="AS517" s="227"/>
      <c r="AT517" s="227"/>
      <c r="AU517" s="227"/>
    </row>
    <row r="518" spans="3:47" x14ac:dyDescent="0.2">
      <c r="C518" s="19"/>
      <c r="D518" s="19"/>
      <c r="AA518" s="227"/>
      <c r="AB518" s="227"/>
      <c r="AC518" s="227"/>
      <c r="AD518" s="227"/>
      <c r="AE518" s="227"/>
      <c r="AF518" s="244"/>
      <c r="AG518" s="245"/>
      <c r="AN518" s="227"/>
      <c r="AO518" s="227"/>
      <c r="AP518" s="227"/>
      <c r="AQ518" s="227"/>
      <c r="AR518" s="227"/>
      <c r="AS518" s="227"/>
      <c r="AT518" s="227"/>
      <c r="AU518" s="227"/>
    </row>
    <row r="519" spans="3:47" x14ac:dyDescent="0.2">
      <c r="C519" s="19"/>
      <c r="D519" s="19"/>
      <c r="AA519" s="227"/>
      <c r="AB519" s="227"/>
      <c r="AC519" s="227"/>
      <c r="AD519" s="227"/>
      <c r="AE519" s="227"/>
      <c r="AF519" s="244"/>
      <c r="AG519" s="245"/>
      <c r="AN519" s="227"/>
      <c r="AO519" s="227"/>
      <c r="AP519" s="227"/>
      <c r="AQ519" s="227"/>
      <c r="AR519" s="227"/>
      <c r="AS519" s="227"/>
      <c r="AT519" s="227"/>
      <c r="AU519" s="227"/>
    </row>
    <row r="520" spans="3:47" x14ac:dyDescent="0.2">
      <c r="C520" s="19"/>
      <c r="D520" s="19"/>
      <c r="AA520" s="227"/>
      <c r="AB520" s="227"/>
      <c r="AC520" s="227"/>
      <c r="AD520" s="227"/>
      <c r="AE520" s="227"/>
      <c r="AF520" s="244"/>
      <c r="AG520" s="245"/>
      <c r="AN520" s="227"/>
      <c r="AO520" s="227"/>
      <c r="AP520" s="227"/>
      <c r="AQ520" s="227"/>
      <c r="AR520" s="227"/>
      <c r="AS520" s="227"/>
      <c r="AT520" s="227"/>
      <c r="AU520" s="227"/>
    </row>
    <row r="521" spans="3:47" x14ac:dyDescent="0.2">
      <c r="C521" s="19"/>
      <c r="D521" s="19"/>
      <c r="AA521" s="227"/>
      <c r="AB521" s="227"/>
      <c r="AC521" s="227"/>
      <c r="AD521" s="227"/>
      <c r="AE521" s="227"/>
      <c r="AF521" s="244"/>
      <c r="AG521" s="245"/>
      <c r="AN521" s="227"/>
      <c r="AO521" s="227"/>
      <c r="AP521" s="227"/>
      <c r="AQ521" s="227"/>
      <c r="AR521" s="227"/>
      <c r="AS521" s="227"/>
      <c r="AT521" s="227"/>
      <c r="AU521" s="227"/>
    </row>
    <row r="522" spans="3:47" x14ac:dyDescent="0.2">
      <c r="C522" s="19"/>
      <c r="D522" s="19"/>
      <c r="AA522" s="227"/>
      <c r="AB522" s="227"/>
      <c r="AC522" s="227"/>
      <c r="AD522" s="227"/>
      <c r="AE522" s="227"/>
      <c r="AF522" s="244"/>
      <c r="AG522" s="245"/>
      <c r="AN522" s="227"/>
      <c r="AO522" s="227"/>
      <c r="AP522" s="227"/>
      <c r="AQ522" s="227"/>
      <c r="AR522" s="227"/>
      <c r="AS522" s="227"/>
      <c r="AT522" s="227"/>
      <c r="AU522" s="227"/>
    </row>
    <row r="523" spans="3:47" x14ac:dyDescent="0.2">
      <c r="C523" s="19"/>
      <c r="D523" s="19"/>
      <c r="AA523" s="227"/>
      <c r="AB523" s="227"/>
      <c r="AC523" s="227"/>
      <c r="AD523" s="227"/>
      <c r="AE523" s="227"/>
      <c r="AF523" s="244"/>
      <c r="AG523" s="245"/>
      <c r="AN523" s="227"/>
      <c r="AO523" s="227"/>
      <c r="AP523" s="227"/>
      <c r="AQ523" s="227"/>
      <c r="AR523" s="227"/>
      <c r="AS523" s="227"/>
      <c r="AT523" s="227"/>
      <c r="AU523" s="227"/>
    </row>
    <row r="524" spans="3:47" x14ac:dyDescent="0.2">
      <c r="C524" s="19"/>
      <c r="D524" s="19"/>
      <c r="AA524" s="227"/>
      <c r="AB524" s="227"/>
      <c r="AC524" s="227"/>
      <c r="AD524" s="227"/>
      <c r="AE524" s="227"/>
      <c r="AF524" s="244"/>
      <c r="AG524" s="245"/>
      <c r="AN524" s="227"/>
      <c r="AO524" s="227"/>
      <c r="AP524" s="227"/>
      <c r="AQ524" s="227"/>
      <c r="AR524" s="227"/>
      <c r="AS524" s="227"/>
      <c r="AT524" s="227"/>
      <c r="AU524" s="227"/>
    </row>
    <row r="525" spans="3:47" x14ac:dyDescent="0.2">
      <c r="C525" s="19"/>
      <c r="D525" s="19"/>
      <c r="AA525" s="227"/>
      <c r="AB525" s="227"/>
      <c r="AC525" s="227"/>
      <c r="AD525" s="227"/>
      <c r="AE525" s="227"/>
      <c r="AF525" s="244"/>
      <c r="AG525" s="245"/>
      <c r="AN525" s="227"/>
      <c r="AO525" s="227"/>
      <c r="AP525" s="227"/>
      <c r="AQ525" s="227"/>
      <c r="AR525" s="227"/>
      <c r="AS525" s="227"/>
      <c r="AT525" s="227"/>
      <c r="AU525" s="227"/>
    </row>
    <row r="526" spans="3:47" x14ac:dyDescent="0.2">
      <c r="C526" s="19"/>
      <c r="D526" s="19"/>
      <c r="AA526" s="227"/>
      <c r="AB526" s="227"/>
      <c r="AC526" s="227"/>
      <c r="AD526" s="227"/>
      <c r="AE526" s="227"/>
      <c r="AF526" s="244"/>
      <c r="AG526" s="245"/>
      <c r="AN526" s="227"/>
      <c r="AO526" s="227"/>
      <c r="AP526" s="227"/>
      <c r="AQ526" s="227"/>
      <c r="AR526" s="227"/>
      <c r="AS526" s="227"/>
      <c r="AT526" s="227"/>
      <c r="AU526" s="227"/>
    </row>
    <row r="527" spans="3:47" x14ac:dyDescent="0.2">
      <c r="C527" s="19"/>
      <c r="D527" s="19"/>
      <c r="AA527" s="227"/>
      <c r="AB527" s="227"/>
      <c r="AC527" s="227"/>
      <c r="AD527" s="227"/>
      <c r="AE527" s="227"/>
      <c r="AF527" s="244"/>
      <c r="AG527" s="245"/>
      <c r="AN527" s="227"/>
      <c r="AO527" s="227"/>
      <c r="AP527" s="227"/>
      <c r="AQ527" s="227"/>
      <c r="AR527" s="227"/>
      <c r="AS527" s="227"/>
      <c r="AT527" s="227"/>
      <c r="AU527" s="227"/>
    </row>
    <row r="528" spans="3:47" x14ac:dyDescent="0.2">
      <c r="C528" s="19"/>
      <c r="D528" s="19"/>
      <c r="AA528" s="227"/>
      <c r="AB528" s="227"/>
      <c r="AC528" s="227"/>
      <c r="AD528" s="227"/>
      <c r="AE528" s="227"/>
      <c r="AF528" s="244"/>
      <c r="AG528" s="245"/>
      <c r="AN528" s="227"/>
      <c r="AO528" s="227"/>
      <c r="AP528" s="227"/>
      <c r="AQ528" s="227"/>
      <c r="AR528" s="227"/>
      <c r="AS528" s="227"/>
      <c r="AT528" s="227"/>
      <c r="AU528" s="227"/>
    </row>
    <row r="529" spans="3:47" x14ac:dyDescent="0.2">
      <c r="C529" s="19"/>
      <c r="D529" s="19"/>
      <c r="AA529" s="227"/>
      <c r="AB529" s="227"/>
      <c r="AC529" s="227"/>
      <c r="AD529" s="227"/>
      <c r="AE529" s="227"/>
      <c r="AF529" s="244"/>
      <c r="AG529" s="245"/>
      <c r="AN529" s="227"/>
      <c r="AO529" s="227"/>
      <c r="AP529" s="227"/>
      <c r="AQ529" s="227"/>
      <c r="AR529" s="227"/>
      <c r="AS529" s="227"/>
      <c r="AT529" s="227"/>
      <c r="AU529" s="227"/>
    </row>
    <row r="530" spans="3:47" x14ac:dyDescent="0.2">
      <c r="C530" s="19"/>
      <c r="D530" s="19"/>
      <c r="AA530" s="227"/>
      <c r="AB530" s="227"/>
      <c r="AC530" s="227"/>
      <c r="AD530" s="227"/>
      <c r="AE530" s="227"/>
      <c r="AF530" s="244"/>
      <c r="AG530" s="245"/>
      <c r="AN530" s="227"/>
      <c r="AO530" s="227"/>
      <c r="AP530" s="227"/>
      <c r="AQ530" s="227"/>
      <c r="AR530" s="227"/>
      <c r="AS530" s="227"/>
      <c r="AT530" s="227"/>
      <c r="AU530" s="227"/>
    </row>
    <row r="531" spans="3:47" x14ac:dyDescent="0.2">
      <c r="C531" s="19"/>
      <c r="D531" s="19"/>
      <c r="AA531" s="227"/>
      <c r="AB531" s="227"/>
      <c r="AC531" s="227"/>
      <c r="AD531" s="227"/>
      <c r="AE531" s="227"/>
      <c r="AF531" s="244"/>
      <c r="AG531" s="245"/>
      <c r="AN531" s="227"/>
      <c r="AO531" s="227"/>
      <c r="AP531" s="227"/>
      <c r="AQ531" s="227"/>
      <c r="AR531" s="227"/>
      <c r="AS531" s="227"/>
      <c r="AT531" s="227"/>
      <c r="AU531" s="227"/>
    </row>
    <row r="532" spans="3:47" x14ac:dyDescent="0.2">
      <c r="C532" s="19"/>
      <c r="D532" s="19"/>
      <c r="AA532" s="227"/>
      <c r="AB532" s="227"/>
      <c r="AC532" s="227"/>
      <c r="AD532" s="227"/>
      <c r="AE532" s="227"/>
      <c r="AF532" s="244"/>
      <c r="AG532" s="245"/>
      <c r="AN532" s="227"/>
      <c r="AO532" s="227"/>
      <c r="AP532" s="227"/>
      <c r="AQ532" s="227"/>
      <c r="AR532" s="227"/>
      <c r="AS532" s="227"/>
      <c r="AT532" s="227"/>
      <c r="AU532" s="227"/>
    </row>
    <row r="533" spans="3:47" x14ac:dyDescent="0.2">
      <c r="C533" s="19"/>
      <c r="D533" s="19"/>
      <c r="AA533" s="227"/>
      <c r="AB533" s="227"/>
      <c r="AC533" s="227"/>
      <c r="AD533" s="227"/>
      <c r="AE533" s="227"/>
      <c r="AF533" s="244"/>
      <c r="AG533" s="245"/>
      <c r="AN533" s="227"/>
      <c r="AO533" s="227"/>
      <c r="AP533" s="227"/>
      <c r="AQ533" s="227"/>
      <c r="AR533" s="227"/>
      <c r="AS533" s="227"/>
      <c r="AT533" s="227"/>
      <c r="AU533" s="227"/>
    </row>
    <row r="534" spans="3:47" x14ac:dyDescent="0.2">
      <c r="C534" s="19"/>
      <c r="D534" s="19"/>
      <c r="AA534" s="227"/>
      <c r="AB534" s="227"/>
      <c r="AC534" s="227"/>
      <c r="AD534" s="227"/>
      <c r="AE534" s="227"/>
      <c r="AF534" s="244"/>
      <c r="AG534" s="245"/>
      <c r="AN534" s="227"/>
      <c r="AO534" s="227"/>
      <c r="AP534" s="227"/>
      <c r="AQ534" s="227"/>
      <c r="AR534" s="227"/>
      <c r="AS534" s="227"/>
      <c r="AT534" s="227"/>
      <c r="AU534" s="227"/>
    </row>
    <row r="535" spans="3:47" x14ac:dyDescent="0.2">
      <c r="C535" s="19"/>
      <c r="D535" s="19"/>
      <c r="AA535" s="227"/>
      <c r="AB535" s="227"/>
      <c r="AC535" s="227"/>
      <c r="AD535" s="227"/>
      <c r="AE535" s="227"/>
      <c r="AF535" s="244"/>
      <c r="AG535" s="245"/>
      <c r="AN535" s="227"/>
      <c r="AO535" s="227"/>
      <c r="AP535" s="227"/>
      <c r="AQ535" s="227"/>
      <c r="AR535" s="227"/>
      <c r="AS535" s="227"/>
      <c r="AT535" s="227"/>
      <c r="AU535" s="227"/>
    </row>
    <row r="536" spans="3:47" x14ac:dyDescent="0.2">
      <c r="C536" s="19"/>
      <c r="D536" s="19"/>
      <c r="AA536" s="227"/>
      <c r="AB536" s="227"/>
      <c r="AC536" s="227"/>
      <c r="AD536" s="227"/>
      <c r="AE536" s="227"/>
      <c r="AF536" s="244"/>
      <c r="AG536" s="245"/>
      <c r="AN536" s="227"/>
      <c r="AO536" s="227"/>
      <c r="AP536" s="227"/>
      <c r="AQ536" s="227"/>
      <c r="AR536" s="227"/>
      <c r="AS536" s="227"/>
      <c r="AT536" s="227"/>
      <c r="AU536" s="227"/>
    </row>
    <row r="537" spans="3:47" x14ac:dyDescent="0.2">
      <c r="C537" s="19"/>
      <c r="D537" s="19"/>
      <c r="AA537" s="227"/>
      <c r="AB537" s="227"/>
      <c r="AC537" s="227"/>
      <c r="AD537" s="227"/>
      <c r="AE537" s="227"/>
      <c r="AF537" s="244"/>
      <c r="AG537" s="245"/>
      <c r="AN537" s="227"/>
      <c r="AO537" s="227"/>
      <c r="AP537" s="227"/>
      <c r="AQ537" s="227"/>
      <c r="AR537" s="227"/>
      <c r="AS537" s="227"/>
      <c r="AT537" s="227"/>
      <c r="AU537" s="227"/>
    </row>
    <row r="538" spans="3:47" x14ac:dyDescent="0.2">
      <c r="C538" s="19"/>
      <c r="D538" s="19"/>
      <c r="AA538" s="227"/>
      <c r="AB538" s="227"/>
      <c r="AC538" s="227"/>
      <c r="AD538" s="227"/>
      <c r="AE538" s="227"/>
      <c r="AF538" s="244"/>
      <c r="AG538" s="245"/>
      <c r="AN538" s="227"/>
      <c r="AO538" s="227"/>
      <c r="AP538" s="227"/>
      <c r="AQ538" s="227"/>
      <c r="AR538" s="227"/>
      <c r="AS538" s="227"/>
      <c r="AT538" s="227"/>
      <c r="AU538" s="227"/>
    </row>
    <row r="539" spans="3:47" x14ac:dyDescent="0.2">
      <c r="C539" s="19"/>
      <c r="D539" s="19"/>
      <c r="AA539" s="227"/>
      <c r="AB539" s="227"/>
      <c r="AC539" s="227"/>
      <c r="AD539" s="227"/>
      <c r="AE539" s="227"/>
      <c r="AF539" s="244"/>
      <c r="AG539" s="245"/>
      <c r="AN539" s="227"/>
      <c r="AO539" s="227"/>
      <c r="AP539" s="227"/>
      <c r="AQ539" s="227"/>
      <c r="AR539" s="227"/>
      <c r="AS539" s="227"/>
      <c r="AT539" s="227"/>
      <c r="AU539" s="227"/>
    </row>
    <row r="540" spans="3:47" x14ac:dyDescent="0.2">
      <c r="C540" s="19"/>
      <c r="D540" s="19"/>
      <c r="AA540" s="227"/>
      <c r="AB540" s="227"/>
      <c r="AC540" s="227"/>
      <c r="AD540" s="227"/>
      <c r="AE540" s="227"/>
      <c r="AF540" s="244"/>
      <c r="AG540" s="245"/>
      <c r="AN540" s="227"/>
      <c r="AO540" s="227"/>
      <c r="AP540" s="227"/>
      <c r="AQ540" s="227"/>
      <c r="AR540" s="227"/>
      <c r="AS540" s="227"/>
      <c r="AT540" s="227"/>
      <c r="AU540" s="227"/>
    </row>
    <row r="541" spans="3:47" x14ac:dyDescent="0.2">
      <c r="C541" s="19"/>
      <c r="D541" s="19"/>
      <c r="AA541" s="227"/>
      <c r="AB541" s="227"/>
      <c r="AC541" s="227"/>
      <c r="AD541" s="227"/>
      <c r="AE541" s="227"/>
      <c r="AF541" s="244"/>
      <c r="AG541" s="245"/>
      <c r="AN541" s="227"/>
      <c r="AO541" s="227"/>
      <c r="AP541" s="227"/>
      <c r="AQ541" s="227"/>
      <c r="AR541" s="227"/>
      <c r="AS541" s="227"/>
      <c r="AT541" s="227"/>
      <c r="AU541" s="227"/>
    </row>
    <row r="542" spans="3:47" x14ac:dyDescent="0.2">
      <c r="C542" s="19"/>
      <c r="D542" s="19"/>
      <c r="AA542" s="227"/>
      <c r="AB542" s="227"/>
      <c r="AC542" s="227"/>
      <c r="AD542" s="227"/>
      <c r="AE542" s="227"/>
      <c r="AF542" s="244"/>
      <c r="AG542" s="245"/>
      <c r="AN542" s="227"/>
      <c r="AO542" s="227"/>
      <c r="AP542" s="227"/>
      <c r="AQ542" s="227"/>
      <c r="AR542" s="227"/>
      <c r="AS542" s="227"/>
      <c r="AT542" s="227"/>
      <c r="AU542" s="227"/>
    </row>
    <row r="543" spans="3:47" x14ac:dyDescent="0.2">
      <c r="C543" s="19"/>
      <c r="D543" s="19"/>
      <c r="AA543" s="227"/>
      <c r="AB543" s="227"/>
      <c r="AC543" s="227"/>
      <c r="AD543" s="227"/>
      <c r="AE543" s="227"/>
      <c r="AF543" s="244"/>
      <c r="AG543" s="245"/>
      <c r="AN543" s="227"/>
      <c r="AO543" s="227"/>
      <c r="AP543" s="227"/>
      <c r="AQ543" s="227"/>
      <c r="AR543" s="227"/>
      <c r="AS543" s="227"/>
      <c r="AT543" s="227"/>
      <c r="AU543" s="227"/>
    </row>
    <row r="544" spans="3:47" x14ac:dyDescent="0.2">
      <c r="C544" s="19"/>
      <c r="D544" s="19"/>
      <c r="AA544" s="227"/>
      <c r="AB544" s="227"/>
      <c r="AC544" s="227"/>
      <c r="AD544" s="227"/>
      <c r="AE544" s="227"/>
      <c r="AF544" s="244"/>
      <c r="AG544" s="245"/>
      <c r="AN544" s="227"/>
      <c r="AO544" s="227"/>
      <c r="AP544" s="227"/>
      <c r="AQ544" s="227"/>
      <c r="AR544" s="227"/>
      <c r="AS544" s="227"/>
      <c r="AT544" s="227"/>
      <c r="AU544" s="227"/>
    </row>
    <row r="545" spans="3:47" x14ac:dyDescent="0.2">
      <c r="C545" s="19"/>
      <c r="D545" s="19"/>
      <c r="AA545" s="227"/>
      <c r="AB545" s="227"/>
      <c r="AC545" s="227"/>
      <c r="AD545" s="227"/>
      <c r="AE545" s="227"/>
      <c r="AF545" s="244"/>
      <c r="AG545" s="245"/>
      <c r="AN545" s="227"/>
      <c r="AO545" s="227"/>
      <c r="AP545" s="227"/>
      <c r="AQ545" s="227"/>
      <c r="AR545" s="227"/>
      <c r="AS545" s="227"/>
      <c r="AT545" s="227"/>
      <c r="AU545" s="227"/>
    </row>
    <row r="546" spans="3:47" x14ac:dyDescent="0.2">
      <c r="C546" s="19"/>
      <c r="D546" s="19"/>
      <c r="AA546" s="227"/>
      <c r="AB546" s="227"/>
      <c r="AC546" s="227"/>
      <c r="AD546" s="227"/>
      <c r="AE546" s="227"/>
      <c r="AF546" s="244"/>
      <c r="AG546" s="245"/>
      <c r="AN546" s="227"/>
      <c r="AO546" s="227"/>
      <c r="AP546" s="227"/>
      <c r="AQ546" s="227"/>
      <c r="AR546" s="227"/>
      <c r="AS546" s="227"/>
      <c r="AT546" s="227"/>
      <c r="AU546" s="227"/>
    </row>
    <row r="547" spans="3:47" x14ac:dyDescent="0.2">
      <c r="C547" s="19"/>
      <c r="D547" s="19"/>
      <c r="AA547" s="227"/>
      <c r="AB547" s="227"/>
      <c r="AC547" s="227"/>
      <c r="AD547" s="227"/>
      <c r="AE547" s="227"/>
      <c r="AF547" s="244"/>
      <c r="AG547" s="245"/>
      <c r="AN547" s="227"/>
      <c r="AO547" s="227"/>
      <c r="AP547" s="227"/>
      <c r="AQ547" s="227"/>
      <c r="AR547" s="227"/>
      <c r="AS547" s="227"/>
      <c r="AT547" s="227"/>
      <c r="AU547" s="227"/>
    </row>
    <row r="548" spans="3:47" x14ac:dyDescent="0.2">
      <c r="C548" s="19"/>
      <c r="D548" s="19"/>
      <c r="AA548" s="227"/>
      <c r="AB548" s="227"/>
      <c r="AC548" s="227"/>
      <c r="AD548" s="227"/>
      <c r="AE548" s="227"/>
      <c r="AF548" s="244"/>
      <c r="AG548" s="245"/>
      <c r="AN548" s="227"/>
      <c r="AO548" s="227"/>
      <c r="AP548" s="227"/>
      <c r="AQ548" s="227"/>
      <c r="AR548" s="227"/>
      <c r="AS548" s="227"/>
      <c r="AT548" s="227"/>
      <c r="AU548" s="227"/>
    </row>
    <row r="549" spans="3:47" x14ac:dyDescent="0.2">
      <c r="C549" s="19"/>
      <c r="D549" s="19"/>
      <c r="AA549" s="227"/>
      <c r="AB549" s="227"/>
      <c r="AC549" s="227"/>
      <c r="AD549" s="227"/>
      <c r="AE549" s="227"/>
      <c r="AF549" s="244"/>
      <c r="AG549" s="245"/>
      <c r="AN549" s="227"/>
      <c r="AO549" s="227"/>
      <c r="AP549" s="227"/>
      <c r="AQ549" s="227"/>
      <c r="AR549" s="227"/>
      <c r="AS549" s="227"/>
      <c r="AT549" s="227"/>
      <c r="AU549" s="227"/>
    </row>
    <row r="550" spans="3:47" x14ac:dyDescent="0.2">
      <c r="C550" s="19"/>
      <c r="D550" s="19"/>
      <c r="AA550" s="227"/>
      <c r="AB550" s="227"/>
      <c r="AC550" s="227"/>
      <c r="AD550" s="227"/>
      <c r="AE550" s="227"/>
      <c r="AF550" s="244"/>
      <c r="AG550" s="245"/>
      <c r="AN550" s="227"/>
      <c r="AO550" s="227"/>
      <c r="AP550" s="227"/>
      <c r="AQ550" s="227"/>
      <c r="AR550" s="227"/>
      <c r="AS550" s="227"/>
      <c r="AT550" s="227"/>
      <c r="AU550" s="227"/>
    </row>
    <row r="551" spans="3:47" x14ac:dyDescent="0.2">
      <c r="C551" s="19"/>
      <c r="D551" s="19"/>
      <c r="AA551" s="227"/>
      <c r="AB551" s="227"/>
      <c r="AC551" s="227"/>
      <c r="AD551" s="227"/>
      <c r="AE551" s="227"/>
      <c r="AF551" s="244"/>
      <c r="AG551" s="245"/>
      <c r="AN551" s="227"/>
      <c r="AO551" s="227"/>
      <c r="AP551" s="227"/>
      <c r="AQ551" s="227"/>
      <c r="AR551" s="227"/>
      <c r="AS551" s="227"/>
      <c r="AT551" s="227"/>
      <c r="AU551" s="227"/>
    </row>
    <row r="552" spans="3:47" x14ac:dyDescent="0.2">
      <c r="C552" s="19"/>
      <c r="D552" s="19"/>
      <c r="AA552" s="227"/>
      <c r="AB552" s="227"/>
      <c r="AC552" s="227"/>
      <c r="AD552" s="227"/>
      <c r="AE552" s="227"/>
      <c r="AF552" s="244"/>
      <c r="AG552" s="245"/>
      <c r="AN552" s="227"/>
      <c r="AO552" s="227"/>
      <c r="AP552" s="227"/>
      <c r="AQ552" s="227"/>
      <c r="AR552" s="227"/>
      <c r="AS552" s="227"/>
      <c r="AT552" s="227"/>
      <c r="AU552" s="227"/>
    </row>
    <row r="553" spans="3:47" x14ac:dyDescent="0.2">
      <c r="C553" s="19"/>
      <c r="D553" s="19"/>
      <c r="AA553" s="227"/>
      <c r="AB553" s="227"/>
      <c r="AC553" s="227"/>
      <c r="AD553" s="227"/>
      <c r="AE553" s="227"/>
      <c r="AF553" s="244"/>
      <c r="AG553" s="245"/>
      <c r="AN553" s="227"/>
      <c r="AO553" s="227"/>
      <c r="AP553" s="227"/>
      <c r="AQ553" s="227"/>
      <c r="AR553" s="227"/>
      <c r="AS553" s="227"/>
      <c r="AT553" s="227"/>
      <c r="AU553" s="227"/>
    </row>
    <row r="554" spans="3:47" x14ac:dyDescent="0.2">
      <c r="C554" s="19"/>
      <c r="D554" s="19"/>
      <c r="AA554" s="227"/>
      <c r="AB554" s="227"/>
      <c r="AC554" s="227"/>
      <c r="AD554" s="227"/>
      <c r="AE554" s="227"/>
      <c r="AF554" s="244"/>
      <c r="AG554" s="245"/>
      <c r="AN554" s="227"/>
      <c r="AO554" s="227"/>
      <c r="AP554" s="227"/>
      <c r="AQ554" s="227"/>
      <c r="AR554" s="227"/>
      <c r="AS554" s="227"/>
      <c r="AT554" s="227"/>
      <c r="AU554" s="227"/>
    </row>
    <row r="555" spans="3:47" x14ac:dyDescent="0.2">
      <c r="C555" s="19"/>
      <c r="D555" s="19"/>
      <c r="AA555" s="227"/>
      <c r="AB555" s="227"/>
      <c r="AC555" s="227"/>
      <c r="AD555" s="227"/>
      <c r="AE555" s="227"/>
      <c r="AF555" s="244"/>
      <c r="AG555" s="245"/>
      <c r="AN555" s="227"/>
      <c r="AO555" s="227"/>
      <c r="AP555" s="227"/>
      <c r="AQ555" s="227"/>
      <c r="AR555" s="227"/>
      <c r="AS555" s="227"/>
      <c r="AT555" s="227"/>
      <c r="AU555" s="227"/>
    </row>
    <row r="556" spans="3:47" x14ac:dyDescent="0.2">
      <c r="C556" s="19"/>
      <c r="D556" s="19"/>
      <c r="AA556" s="227"/>
      <c r="AB556" s="227"/>
      <c r="AC556" s="227"/>
      <c r="AD556" s="227"/>
      <c r="AE556" s="227"/>
      <c r="AF556" s="244"/>
      <c r="AG556" s="245"/>
      <c r="AN556" s="227"/>
      <c r="AO556" s="227"/>
      <c r="AP556" s="227"/>
      <c r="AQ556" s="227"/>
      <c r="AR556" s="227"/>
      <c r="AS556" s="227"/>
      <c r="AT556" s="227"/>
      <c r="AU556" s="227"/>
    </row>
    <row r="557" spans="3:47" x14ac:dyDescent="0.2">
      <c r="C557" s="19"/>
      <c r="D557" s="19"/>
      <c r="AA557" s="227"/>
      <c r="AB557" s="227"/>
      <c r="AC557" s="227"/>
      <c r="AD557" s="227"/>
      <c r="AE557" s="227"/>
      <c r="AF557" s="244"/>
      <c r="AG557" s="245"/>
      <c r="AN557" s="227"/>
      <c r="AO557" s="227"/>
      <c r="AP557" s="227"/>
      <c r="AQ557" s="227"/>
      <c r="AR557" s="227"/>
      <c r="AS557" s="227"/>
      <c r="AT557" s="227"/>
      <c r="AU557" s="227"/>
    </row>
    <row r="558" spans="3:47" x14ac:dyDescent="0.2">
      <c r="C558" s="19"/>
      <c r="D558" s="19"/>
      <c r="AA558" s="227"/>
      <c r="AB558" s="227"/>
      <c r="AC558" s="227"/>
      <c r="AD558" s="227"/>
      <c r="AE558" s="227"/>
      <c r="AF558" s="244"/>
      <c r="AG558" s="245"/>
      <c r="AN558" s="227"/>
      <c r="AO558" s="227"/>
      <c r="AP558" s="227"/>
      <c r="AQ558" s="227"/>
      <c r="AR558" s="227"/>
      <c r="AS558" s="227"/>
      <c r="AT558" s="227"/>
      <c r="AU558" s="227"/>
    </row>
    <row r="559" spans="3:47" x14ac:dyDescent="0.2">
      <c r="C559" s="19"/>
      <c r="D559" s="19"/>
      <c r="AA559" s="227"/>
      <c r="AB559" s="227"/>
      <c r="AC559" s="227"/>
      <c r="AD559" s="227"/>
      <c r="AE559" s="227"/>
      <c r="AF559" s="244"/>
      <c r="AG559" s="245"/>
      <c r="AN559" s="227"/>
      <c r="AO559" s="227"/>
      <c r="AP559" s="227"/>
      <c r="AQ559" s="227"/>
      <c r="AR559" s="227"/>
      <c r="AS559" s="227"/>
      <c r="AT559" s="227"/>
      <c r="AU559" s="227"/>
    </row>
    <row r="560" spans="3:47" x14ac:dyDescent="0.2">
      <c r="C560" s="19"/>
      <c r="D560" s="19"/>
      <c r="AA560" s="227"/>
      <c r="AB560" s="227"/>
      <c r="AC560" s="227"/>
      <c r="AD560" s="227"/>
      <c r="AE560" s="227"/>
      <c r="AF560" s="244"/>
      <c r="AG560" s="245"/>
      <c r="AN560" s="227"/>
      <c r="AO560" s="227"/>
      <c r="AP560" s="227"/>
      <c r="AQ560" s="227"/>
      <c r="AR560" s="227"/>
      <c r="AS560" s="227"/>
      <c r="AT560" s="227"/>
      <c r="AU560" s="227"/>
    </row>
    <row r="561" spans="3:47" x14ac:dyDescent="0.2">
      <c r="C561" s="19"/>
      <c r="D561" s="19"/>
      <c r="AA561" s="227"/>
      <c r="AB561" s="227"/>
      <c r="AC561" s="227"/>
      <c r="AD561" s="227"/>
      <c r="AE561" s="227"/>
      <c r="AF561" s="244"/>
      <c r="AG561" s="245"/>
      <c r="AN561" s="227"/>
      <c r="AO561" s="227"/>
      <c r="AP561" s="227"/>
      <c r="AQ561" s="227"/>
      <c r="AR561" s="227"/>
      <c r="AS561" s="227"/>
      <c r="AT561" s="227"/>
      <c r="AU561" s="227"/>
    </row>
    <row r="562" spans="3:47" x14ac:dyDescent="0.2">
      <c r="C562" s="19"/>
      <c r="D562" s="19"/>
      <c r="AA562" s="227"/>
      <c r="AB562" s="227"/>
      <c r="AC562" s="227"/>
      <c r="AD562" s="227"/>
      <c r="AE562" s="227"/>
      <c r="AF562" s="244"/>
      <c r="AG562" s="245"/>
      <c r="AN562" s="227"/>
      <c r="AO562" s="227"/>
      <c r="AP562" s="227"/>
      <c r="AQ562" s="227"/>
      <c r="AR562" s="227"/>
      <c r="AS562" s="227"/>
      <c r="AT562" s="227"/>
      <c r="AU562" s="227"/>
    </row>
    <row r="563" spans="3:47" x14ac:dyDescent="0.2">
      <c r="C563" s="19"/>
      <c r="D563" s="19"/>
      <c r="AA563" s="227"/>
      <c r="AB563" s="227"/>
      <c r="AC563" s="227"/>
      <c r="AD563" s="227"/>
      <c r="AE563" s="227"/>
      <c r="AF563" s="244"/>
      <c r="AG563" s="245"/>
      <c r="AN563" s="227"/>
      <c r="AO563" s="227"/>
      <c r="AP563" s="227"/>
      <c r="AQ563" s="227"/>
      <c r="AR563" s="227"/>
      <c r="AS563" s="227"/>
      <c r="AT563" s="227"/>
      <c r="AU563" s="227"/>
    </row>
    <row r="564" spans="3:47" x14ac:dyDescent="0.2">
      <c r="C564" s="19"/>
      <c r="D564" s="19"/>
      <c r="AA564" s="227"/>
      <c r="AB564" s="227"/>
      <c r="AC564" s="227"/>
      <c r="AD564" s="227"/>
      <c r="AE564" s="227"/>
      <c r="AF564" s="244"/>
      <c r="AG564" s="245"/>
      <c r="AN564" s="227"/>
      <c r="AO564" s="227"/>
      <c r="AP564" s="227"/>
      <c r="AQ564" s="227"/>
      <c r="AR564" s="227"/>
      <c r="AS564" s="227"/>
      <c r="AT564" s="227"/>
      <c r="AU564" s="227"/>
    </row>
    <row r="565" spans="3:47" x14ac:dyDescent="0.2">
      <c r="C565" s="19"/>
      <c r="D565" s="19"/>
      <c r="AA565" s="227"/>
      <c r="AB565" s="227"/>
      <c r="AC565" s="227"/>
      <c r="AD565" s="227"/>
      <c r="AE565" s="227"/>
      <c r="AF565" s="244"/>
      <c r="AG565" s="245"/>
      <c r="AN565" s="227"/>
      <c r="AO565" s="227"/>
      <c r="AP565" s="227"/>
      <c r="AQ565" s="227"/>
      <c r="AR565" s="227"/>
      <c r="AS565" s="227"/>
      <c r="AT565" s="227"/>
      <c r="AU565" s="227"/>
    </row>
    <row r="566" spans="3:47" x14ac:dyDescent="0.2">
      <c r="C566" s="19"/>
      <c r="D566" s="19"/>
      <c r="AA566" s="227"/>
      <c r="AB566" s="227"/>
      <c r="AC566" s="227"/>
      <c r="AD566" s="227"/>
      <c r="AE566" s="227"/>
      <c r="AF566" s="244"/>
      <c r="AG566" s="245"/>
      <c r="AN566" s="227"/>
      <c r="AO566" s="227"/>
      <c r="AP566" s="227"/>
      <c r="AQ566" s="227"/>
      <c r="AR566" s="227"/>
      <c r="AS566" s="227"/>
      <c r="AT566" s="227"/>
      <c r="AU566" s="227"/>
    </row>
    <row r="567" spans="3:47" x14ac:dyDescent="0.2">
      <c r="C567" s="19"/>
      <c r="D567" s="19"/>
      <c r="AA567" s="227"/>
      <c r="AB567" s="227"/>
      <c r="AC567" s="227"/>
      <c r="AD567" s="227"/>
      <c r="AE567" s="227"/>
      <c r="AF567" s="244"/>
      <c r="AG567" s="245"/>
      <c r="AN567" s="227"/>
      <c r="AO567" s="227"/>
      <c r="AP567" s="227"/>
      <c r="AQ567" s="227"/>
      <c r="AR567" s="227"/>
      <c r="AS567" s="227"/>
      <c r="AT567" s="227"/>
      <c r="AU567" s="227"/>
    </row>
    <row r="568" spans="3:47" x14ac:dyDescent="0.2">
      <c r="C568" s="19"/>
      <c r="D568" s="19"/>
      <c r="AA568" s="227"/>
      <c r="AB568" s="227"/>
      <c r="AC568" s="227"/>
      <c r="AD568" s="227"/>
      <c r="AE568" s="227"/>
      <c r="AF568" s="244"/>
      <c r="AG568" s="245"/>
      <c r="AN568" s="227"/>
      <c r="AO568" s="227"/>
      <c r="AP568" s="227"/>
      <c r="AQ568" s="227"/>
      <c r="AR568" s="227"/>
      <c r="AS568" s="227"/>
      <c r="AT568" s="227"/>
      <c r="AU568" s="227"/>
    </row>
    <row r="569" spans="3:47" x14ac:dyDescent="0.2">
      <c r="C569" s="19"/>
      <c r="D569" s="19"/>
      <c r="AA569" s="227"/>
      <c r="AB569" s="227"/>
      <c r="AC569" s="227"/>
      <c r="AD569" s="227"/>
      <c r="AE569" s="227"/>
      <c r="AF569" s="244"/>
      <c r="AG569" s="245"/>
      <c r="AN569" s="227"/>
      <c r="AO569" s="227"/>
      <c r="AP569" s="227"/>
      <c r="AQ569" s="227"/>
      <c r="AR569" s="227"/>
      <c r="AS569" s="227"/>
      <c r="AT569" s="227"/>
      <c r="AU569" s="227"/>
    </row>
    <row r="570" spans="3:47" x14ac:dyDescent="0.2">
      <c r="C570" s="19"/>
      <c r="D570" s="19"/>
      <c r="AA570" s="227"/>
      <c r="AB570" s="227"/>
      <c r="AC570" s="227"/>
      <c r="AD570" s="227"/>
      <c r="AE570" s="227"/>
      <c r="AF570" s="244"/>
      <c r="AG570" s="245"/>
      <c r="AN570" s="227"/>
      <c r="AO570" s="227"/>
      <c r="AP570" s="227"/>
      <c r="AQ570" s="227"/>
      <c r="AR570" s="227"/>
      <c r="AS570" s="227"/>
      <c r="AT570" s="227"/>
      <c r="AU570" s="227"/>
    </row>
    <row r="571" spans="3:47" x14ac:dyDescent="0.2">
      <c r="C571" s="19"/>
      <c r="D571" s="19"/>
      <c r="AA571" s="227"/>
      <c r="AB571" s="227"/>
      <c r="AC571" s="227"/>
      <c r="AD571" s="227"/>
      <c r="AE571" s="227"/>
      <c r="AF571" s="244"/>
      <c r="AG571" s="245"/>
      <c r="AN571" s="227"/>
      <c r="AO571" s="227"/>
      <c r="AP571" s="227"/>
      <c r="AQ571" s="227"/>
      <c r="AR571" s="227"/>
      <c r="AS571" s="227"/>
      <c r="AT571" s="227"/>
      <c r="AU571" s="227"/>
    </row>
    <row r="572" spans="3:47" x14ac:dyDescent="0.2">
      <c r="C572" s="19"/>
      <c r="D572" s="19"/>
      <c r="AA572" s="227"/>
      <c r="AB572" s="227"/>
      <c r="AC572" s="227"/>
      <c r="AD572" s="227"/>
      <c r="AE572" s="227"/>
      <c r="AF572" s="244"/>
      <c r="AG572" s="245"/>
      <c r="AN572" s="227"/>
      <c r="AO572" s="227"/>
      <c r="AP572" s="227"/>
      <c r="AQ572" s="227"/>
      <c r="AR572" s="227"/>
      <c r="AS572" s="227"/>
      <c r="AT572" s="227"/>
      <c r="AU572" s="227"/>
    </row>
    <row r="573" spans="3:47" x14ac:dyDescent="0.2">
      <c r="C573" s="19"/>
      <c r="D573" s="19"/>
      <c r="AA573" s="227"/>
      <c r="AB573" s="227"/>
      <c r="AC573" s="227"/>
      <c r="AD573" s="227"/>
      <c r="AE573" s="227"/>
      <c r="AF573" s="244"/>
      <c r="AG573" s="245"/>
      <c r="AN573" s="227"/>
      <c r="AO573" s="227"/>
      <c r="AP573" s="227"/>
      <c r="AQ573" s="227"/>
      <c r="AR573" s="227"/>
      <c r="AS573" s="227"/>
      <c r="AT573" s="227"/>
      <c r="AU573" s="227"/>
    </row>
    <row r="574" spans="3:47" x14ac:dyDescent="0.2">
      <c r="C574" s="19"/>
      <c r="D574" s="19"/>
      <c r="AA574" s="227"/>
      <c r="AB574" s="227"/>
      <c r="AC574" s="227"/>
      <c r="AD574" s="227"/>
      <c r="AE574" s="227"/>
      <c r="AF574" s="244"/>
      <c r="AG574" s="245"/>
      <c r="AN574" s="227"/>
      <c r="AO574" s="227"/>
      <c r="AP574" s="227"/>
      <c r="AQ574" s="227"/>
      <c r="AR574" s="227"/>
      <c r="AS574" s="227"/>
      <c r="AT574" s="227"/>
      <c r="AU574" s="227"/>
    </row>
    <row r="575" spans="3:47" x14ac:dyDescent="0.2">
      <c r="C575" s="19"/>
      <c r="D575" s="19"/>
      <c r="AA575" s="227"/>
      <c r="AB575" s="227"/>
      <c r="AC575" s="227"/>
      <c r="AD575" s="227"/>
      <c r="AE575" s="227"/>
      <c r="AF575" s="244"/>
      <c r="AG575" s="245"/>
      <c r="AN575" s="227"/>
      <c r="AO575" s="227"/>
      <c r="AP575" s="227"/>
      <c r="AQ575" s="227"/>
      <c r="AR575" s="227"/>
      <c r="AS575" s="227"/>
      <c r="AT575" s="227"/>
      <c r="AU575" s="227"/>
    </row>
    <row r="576" spans="3:47" x14ac:dyDescent="0.2">
      <c r="C576" s="19"/>
      <c r="D576" s="19"/>
      <c r="AA576" s="227"/>
      <c r="AB576" s="227"/>
      <c r="AC576" s="227"/>
      <c r="AD576" s="227"/>
      <c r="AE576" s="227"/>
      <c r="AF576" s="244"/>
      <c r="AG576" s="245"/>
      <c r="AN576" s="227"/>
      <c r="AO576" s="227"/>
      <c r="AP576" s="227"/>
      <c r="AQ576" s="227"/>
      <c r="AR576" s="227"/>
      <c r="AS576" s="227"/>
      <c r="AT576" s="227"/>
      <c r="AU576" s="227"/>
    </row>
    <row r="577" spans="3:47" x14ac:dyDescent="0.2">
      <c r="C577" s="19"/>
      <c r="D577" s="19"/>
      <c r="AA577" s="227"/>
      <c r="AB577" s="227"/>
      <c r="AC577" s="227"/>
      <c r="AD577" s="227"/>
      <c r="AE577" s="227"/>
      <c r="AF577" s="244"/>
      <c r="AG577" s="245"/>
      <c r="AN577" s="227"/>
      <c r="AO577" s="227"/>
      <c r="AP577" s="227"/>
      <c r="AQ577" s="227"/>
      <c r="AR577" s="227"/>
      <c r="AS577" s="227"/>
      <c r="AT577" s="227"/>
      <c r="AU577" s="227"/>
    </row>
    <row r="578" spans="3:47" x14ac:dyDescent="0.2">
      <c r="C578" s="19"/>
      <c r="D578" s="19"/>
      <c r="AA578" s="227"/>
      <c r="AB578" s="227"/>
      <c r="AC578" s="227"/>
      <c r="AD578" s="227"/>
      <c r="AE578" s="227"/>
      <c r="AF578" s="244"/>
      <c r="AG578" s="245"/>
      <c r="AN578" s="227"/>
      <c r="AO578" s="227"/>
      <c r="AP578" s="227"/>
      <c r="AQ578" s="227"/>
      <c r="AR578" s="227"/>
      <c r="AS578" s="227"/>
      <c r="AT578" s="227"/>
      <c r="AU578" s="227"/>
    </row>
    <row r="579" spans="3:47" x14ac:dyDescent="0.2">
      <c r="C579" s="19"/>
      <c r="D579" s="19"/>
      <c r="AA579" s="227"/>
      <c r="AB579" s="227"/>
      <c r="AC579" s="227"/>
      <c r="AD579" s="227"/>
      <c r="AE579" s="227"/>
      <c r="AF579" s="244"/>
      <c r="AG579" s="245"/>
      <c r="AN579" s="227"/>
      <c r="AO579" s="227"/>
      <c r="AP579" s="227"/>
      <c r="AQ579" s="227"/>
      <c r="AR579" s="227"/>
      <c r="AS579" s="227"/>
      <c r="AT579" s="227"/>
      <c r="AU579" s="227"/>
    </row>
    <row r="580" spans="3:47" x14ac:dyDescent="0.2">
      <c r="C580" s="19"/>
      <c r="D580" s="19"/>
      <c r="AA580" s="227"/>
      <c r="AB580" s="227"/>
      <c r="AC580" s="227"/>
      <c r="AD580" s="227"/>
      <c r="AE580" s="227"/>
      <c r="AF580" s="244"/>
      <c r="AG580" s="245"/>
      <c r="AN580" s="227"/>
      <c r="AO580" s="227"/>
      <c r="AP580" s="227"/>
      <c r="AQ580" s="227"/>
      <c r="AR580" s="227"/>
      <c r="AS580" s="227"/>
      <c r="AT580" s="227"/>
      <c r="AU580" s="227"/>
    </row>
    <row r="581" spans="3:47" x14ac:dyDescent="0.2">
      <c r="C581" s="19"/>
      <c r="D581" s="19"/>
      <c r="AA581" s="227"/>
      <c r="AB581" s="227"/>
      <c r="AC581" s="227"/>
      <c r="AD581" s="227"/>
      <c r="AE581" s="227"/>
      <c r="AF581" s="244"/>
      <c r="AG581" s="245"/>
      <c r="AN581" s="227"/>
      <c r="AO581" s="227"/>
      <c r="AP581" s="227"/>
      <c r="AQ581" s="227"/>
      <c r="AR581" s="227"/>
      <c r="AS581" s="227"/>
      <c r="AT581" s="227"/>
      <c r="AU581" s="227"/>
    </row>
    <row r="582" spans="3:47" x14ac:dyDescent="0.2">
      <c r="C582" s="19"/>
      <c r="D582" s="19"/>
      <c r="AA582" s="227"/>
      <c r="AB582" s="227"/>
      <c r="AC582" s="227"/>
      <c r="AD582" s="227"/>
      <c r="AE582" s="227"/>
      <c r="AF582" s="244"/>
      <c r="AG582" s="245"/>
      <c r="AN582" s="227"/>
      <c r="AO582" s="227"/>
      <c r="AP582" s="227"/>
      <c r="AQ582" s="227"/>
      <c r="AR582" s="227"/>
      <c r="AS582" s="227"/>
      <c r="AT582" s="227"/>
      <c r="AU582" s="227"/>
    </row>
    <row r="583" spans="3:47" x14ac:dyDescent="0.2">
      <c r="C583" s="19"/>
      <c r="D583" s="19"/>
      <c r="AA583" s="227"/>
      <c r="AB583" s="227"/>
      <c r="AC583" s="227"/>
      <c r="AD583" s="227"/>
      <c r="AE583" s="227"/>
      <c r="AF583" s="244"/>
      <c r="AG583" s="245"/>
      <c r="AN583" s="227"/>
      <c r="AO583" s="227"/>
      <c r="AP583" s="227"/>
      <c r="AQ583" s="227"/>
      <c r="AR583" s="227"/>
      <c r="AS583" s="227"/>
      <c r="AT583" s="227"/>
      <c r="AU583" s="227"/>
    </row>
    <row r="584" spans="3:47" x14ac:dyDescent="0.2">
      <c r="C584" s="19"/>
      <c r="D584" s="19"/>
      <c r="AA584" s="227"/>
      <c r="AB584" s="227"/>
      <c r="AC584" s="227"/>
      <c r="AD584" s="227"/>
      <c r="AE584" s="227"/>
      <c r="AF584" s="244"/>
      <c r="AG584" s="245"/>
      <c r="AN584" s="227"/>
      <c r="AO584" s="227"/>
      <c r="AP584" s="227"/>
      <c r="AQ584" s="227"/>
      <c r="AR584" s="227"/>
      <c r="AS584" s="227"/>
      <c r="AT584" s="227"/>
      <c r="AU584" s="227"/>
    </row>
    <row r="585" spans="3:47" x14ac:dyDescent="0.2">
      <c r="C585" s="19"/>
      <c r="D585" s="19"/>
      <c r="AA585" s="227"/>
      <c r="AB585" s="227"/>
      <c r="AC585" s="227"/>
      <c r="AD585" s="227"/>
      <c r="AE585" s="227"/>
      <c r="AF585" s="244"/>
      <c r="AG585" s="245"/>
      <c r="AN585" s="227"/>
      <c r="AO585" s="227"/>
      <c r="AP585" s="227"/>
      <c r="AQ585" s="227"/>
      <c r="AR585" s="227"/>
      <c r="AS585" s="227"/>
      <c r="AT585" s="227"/>
      <c r="AU585" s="227"/>
    </row>
    <row r="586" spans="3:47" x14ac:dyDescent="0.2">
      <c r="C586" s="19"/>
      <c r="D586" s="19"/>
      <c r="AA586" s="227"/>
      <c r="AB586" s="227"/>
      <c r="AC586" s="227"/>
      <c r="AD586" s="227"/>
      <c r="AE586" s="227"/>
      <c r="AF586" s="244"/>
      <c r="AG586" s="245"/>
      <c r="AN586" s="227"/>
      <c r="AO586" s="227"/>
      <c r="AP586" s="227"/>
      <c r="AQ586" s="227"/>
      <c r="AR586" s="227"/>
      <c r="AS586" s="227"/>
      <c r="AT586" s="227"/>
      <c r="AU586" s="227"/>
    </row>
    <row r="587" spans="3:47" x14ac:dyDescent="0.2">
      <c r="C587" s="19"/>
      <c r="D587" s="19"/>
      <c r="AA587" s="227"/>
      <c r="AB587" s="227"/>
      <c r="AC587" s="227"/>
      <c r="AD587" s="227"/>
      <c r="AE587" s="227"/>
      <c r="AF587" s="244"/>
      <c r="AG587" s="245"/>
      <c r="AN587" s="227"/>
      <c r="AO587" s="227"/>
      <c r="AP587" s="227"/>
      <c r="AQ587" s="227"/>
      <c r="AR587" s="227"/>
      <c r="AS587" s="227"/>
      <c r="AT587" s="227"/>
      <c r="AU587" s="227"/>
    </row>
    <row r="588" spans="3:47" x14ac:dyDescent="0.2">
      <c r="C588" s="19"/>
      <c r="D588" s="19"/>
      <c r="AA588" s="227"/>
      <c r="AB588" s="227"/>
      <c r="AC588" s="227"/>
      <c r="AD588" s="227"/>
      <c r="AE588" s="227"/>
      <c r="AF588" s="244"/>
      <c r="AG588" s="245"/>
      <c r="AN588" s="227"/>
      <c r="AO588" s="227"/>
      <c r="AP588" s="227"/>
      <c r="AQ588" s="227"/>
      <c r="AR588" s="227"/>
      <c r="AS588" s="227"/>
      <c r="AT588" s="227"/>
      <c r="AU588" s="227"/>
    </row>
    <row r="589" spans="3:47" x14ac:dyDescent="0.2">
      <c r="C589" s="19"/>
      <c r="D589" s="19"/>
      <c r="AA589" s="227"/>
      <c r="AB589" s="227"/>
      <c r="AC589" s="227"/>
      <c r="AD589" s="227"/>
      <c r="AE589" s="227"/>
      <c r="AF589" s="244"/>
      <c r="AG589" s="245"/>
      <c r="AN589" s="227"/>
      <c r="AO589" s="227"/>
      <c r="AP589" s="227"/>
      <c r="AQ589" s="227"/>
      <c r="AR589" s="227"/>
      <c r="AS589" s="227"/>
      <c r="AT589" s="227"/>
      <c r="AU589" s="227"/>
    </row>
    <row r="590" spans="3:47" x14ac:dyDescent="0.2">
      <c r="C590" s="19"/>
      <c r="D590" s="19"/>
      <c r="AA590" s="227"/>
      <c r="AB590" s="227"/>
      <c r="AC590" s="227"/>
      <c r="AD590" s="227"/>
      <c r="AE590" s="227"/>
      <c r="AF590" s="244"/>
      <c r="AG590" s="245"/>
      <c r="AN590" s="227"/>
      <c r="AO590" s="227"/>
      <c r="AP590" s="227"/>
      <c r="AQ590" s="227"/>
      <c r="AR590" s="227"/>
      <c r="AS590" s="227"/>
      <c r="AT590" s="227"/>
      <c r="AU590" s="227"/>
    </row>
    <row r="591" spans="3:47" x14ac:dyDescent="0.2">
      <c r="C591" s="19"/>
      <c r="D591" s="19"/>
      <c r="AA591" s="227"/>
      <c r="AB591" s="227"/>
      <c r="AC591" s="227"/>
      <c r="AD591" s="227"/>
      <c r="AE591" s="227"/>
      <c r="AF591" s="244"/>
      <c r="AG591" s="245"/>
      <c r="AN591" s="227"/>
      <c r="AO591" s="227"/>
      <c r="AP591" s="227"/>
      <c r="AQ591" s="227"/>
      <c r="AR591" s="227"/>
      <c r="AS591" s="227"/>
      <c r="AT591" s="227"/>
      <c r="AU591" s="227"/>
    </row>
    <row r="592" spans="3:47" x14ac:dyDescent="0.2">
      <c r="C592" s="19"/>
      <c r="D592" s="19"/>
      <c r="AA592" s="227"/>
      <c r="AB592" s="227"/>
      <c r="AC592" s="227"/>
      <c r="AD592" s="227"/>
      <c r="AE592" s="227"/>
      <c r="AF592" s="244"/>
      <c r="AG592" s="245"/>
      <c r="AN592" s="227"/>
      <c r="AO592" s="227"/>
      <c r="AP592" s="227"/>
      <c r="AQ592" s="227"/>
      <c r="AR592" s="227"/>
      <c r="AS592" s="227"/>
      <c r="AT592" s="227"/>
      <c r="AU592" s="227"/>
    </row>
    <row r="593" spans="3:47" x14ac:dyDescent="0.2">
      <c r="C593" s="19"/>
      <c r="D593" s="19"/>
      <c r="AA593" s="227"/>
      <c r="AB593" s="227"/>
      <c r="AC593" s="227"/>
      <c r="AD593" s="227"/>
      <c r="AE593" s="227"/>
      <c r="AF593" s="244"/>
      <c r="AG593" s="245"/>
      <c r="AN593" s="227"/>
      <c r="AO593" s="227"/>
      <c r="AP593" s="227"/>
      <c r="AQ593" s="227"/>
      <c r="AR593" s="227"/>
      <c r="AS593" s="227"/>
      <c r="AT593" s="227"/>
      <c r="AU593" s="227"/>
    </row>
    <row r="594" spans="3:47" x14ac:dyDescent="0.2">
      <c r="C594" s="19"/>
      <c r="D594" s="19"/>
      <c r="AA594" s="227"/>
      <c r="AB594" s="227"/>
      <c r="AC594" s="227"/>
      <c r="AD594" s="227"/>
      <c r="AE594" s="227"/>
      <c r="AF594" s="244"/>
      <c r="AG594" s="245"/>
      <c r="AN594" s="227"/>
      <c r="AO594" s="227"/>
      <c r="AP594" s="227"/>
      <c r="AQ594" s="227"/>
      <c r="AR594" s="227"/>
      <c r="AS594" s="227"/>
      <c r="AT594" s="227"/>
      <c r="AU594" s="227"/>
    </row>
    <row r="595" spans="3:47" x14ac:dyDescent="0.2">
      <c r="C595" s="19"/>
      <c r="D595" s="19"/>
      <c r="AA595" s="227"/>
      <c r="AB595" s="227"/>
      <c r="AC595" s="227"/>
      <c r="AD595" s="227"/>
      <c r="AE595" s="227"/>
      <c r="AF595" s="244"/>
      <c r="AG595" s="245"/>
      <c r="AN595" s="227"/>
      <c r="AO595" s="227"/>
      <c r="AP595" s="227"/>
      <c r="AQ595" s="227"/>
      <c r="AR595" s="227"/>
      <c r="AS595" s="227"/>
      <c r="AT595" s="227"/>
      <c r="AU595" s="227"/>
    </row>
    <row r="596" spans="3:47" x14ac:dyDescent="0.2">
      <c r="C596" s="19"/>
      <c r="D596" s="19"/>
      <c r="AA596" s="227"/>
      <c r="AB596" s="227"/>
      <c r="AC596" s="227"/>
      <c r="AD596" s="227"/>
      <c r="AE596" s="227"/>
      <c r="AF596" s="244"/>
      <c r="AG596" s="245"/>
      <c r="AN596" s="227"/>
      <c r="AO596" s="227"/>
      <c r="AP596" s="227"/>
      <c r="AQ596" s="227"/>
      <c r="AR596" s="227"/>
      <c r="AS596" s="227"/>
      <c r="AT596" s="227"/>
      <c r="AU596" s="227"/>
    </row>
    <row r="597" spans="3:47" x14ac:dyDescent="0.2">
      <c r="C597" s="19"/>
      <c r="D597" s="19"/>
      <c r="AA597" s="227"/>
      <c r="AB597" s="227"/>
      <c r="AC597" s="227"/>
      <c r="AD597" s="227"/>
      <c r="AE597" s="227"/>
      <c r="AF597" s="244"/>
      <c r="AG597" s="245"/>
      <c r="AN597" s="227"/>
      <c r="AO597" s="227"/>
      <c r="AP597" s="227"/>
      <c r="AQ597" s="227"/>
      <c r="AR597" s="227"/>
      <c r="AS597" s="227"/>
      <c r="AT597" s="227"/>
      <c r="AU597" s="227"/>
    </row>
    <row r="598" spans="3:47" x14ac:dyDescent="0.2">
      <c r="C598" s="19"/>
      <c r="D598" s="19"/>
      <c r="AA598" s="227"/>
      <c r="AB598" s="227"/>
      <c r="AC598" s="227"/>
      <c r="AD598" s="227"/>
      <c r="AE598" s="227"/>
      <c r="AF598" s="244"/>
      <c r="AG598" s="245"/>
      <c r="AN598" s="227"/>
      <c r="AO598" s="227"/>
      <c r="AP598" s="227"/>
      <c r="AQ598" s="227"/>
      <c r="AR598" s="227"/>
      <c r="AS598" s="227"/>
      <c r="AT598" s="227"/>
      <c r="AU598" s="227"/>
    </row>
    <row r="599" spans="3:47" x14ac:dyDescent="0.2">
      <c r="C599" s="19"/>
      <c r="D599" s="19"/>
      <c r="AA599" s="227"/>
      <c r="AB599" s="227"/>
      <c r="AC599" s="227"/>
      <c r="AD599" s="227"/>
      <c r="AE599" s="227"/>
      <c r="AF599" s="244"/>
      <c r="AG599" s="245"/>
      <c r="AN599" s="227"/>
      <c r="AO599" s="227"/>
      <c r="AP599" s="227"/>
      <c r="AQ599" s="227"/>
      <c r="AR599" s="227"/>
      <c r="AS599" s="227"/>
      <c r="AT599" s="227"/>
      <c r="AU599" s="227"/>
    </row>
    <row r="600" spans="3:47" x14ac:dyDescent="0.2">
      <c r="C600" s="19"/>
      <c r="D600" s="19"/>
      <c r="AA600" s="227"/>
      <c r="AB600" s="227"/>
      <c r="AC600" s="227"/>
      <c r="AD600" s="227"/>
      <c r="AE600" s="227"/>
      <c r="AF600" s="244"/>
      <c r="AG600" s="245"/>
      <c r="AN600" s="227"/>
      <c r="AO600" s="227"/>
      <c r="AP600" s="227"/>
      <c r="AQ600" s="227"/>
      <c r="AR600" s="227"/>
      <c r="AS600" s="227"/>
      <c r="AT600" s="227"/>
      <c r="AU600" s="227"/>
    </row>
    <row r="601" spans="3:47" x14ac:dyDescent="0.2">
      <c r="C601" s="19"/>
      <c r="D601" s="19"/>
      <c r="AA601" s="227"/>
      <c r="AB601" s="227"/>
      <c r="AC601" s="227"/>
      <c r="AD601" s="227"/>
      <c r="AE601" s="227"/>
      <c r="AF601" s="244"/>
      <c r="AG601" s="245"/>
      <c r="AN601" s="227"/>
      <c r="AO601" s="227"/>
      <c r="AP601" s="227"/>
      <c r="AQ601" s="227"/>
      <c r="AR601" s="227"/>
      <c r="AS601" s="227"/>
      <c r="AT601" s="227"/>
      <c r="AU601" s="227"/>
    </row>
    <row r="602" spans="3:47" x14ac:dyDescent="0.2">
      <c r="C602" s="19"/>
      <c r="D602" s="19"/>
      <c r="AA602" s="227"/>
      <c r="AB602" s="227"/>
      <c r="AC602" s="227"/>
      <c r="AD602" s="227"/>
      <c r="AE602" s="227"/>
      <c r="AF602" s="244"/>
      <c r="AG602" s="245"/>
      <c r="AN602" s="227"/>
      <c r="AO602" s="227"/>
      <c r="AP602" s="227"/>
      <c r="AQ602" s="227"/>
      <c r="AR602" s="227"/>
      <c r="AS602" s="227"/>
      <c r="AT602" s="227"/>
      <c r="AU602" s="227"/>
    </row>
    <row r="603" spans="3:47" x14ac:dyDescent="0.2">
      <c r="C603" s="19"/>
      <c r="D603" s="19"/>
      <c r="AA603" s="227"/>
      <c r="AB603" s="227"/>
      <c r="AC603" s="227"/>
      <c r="AD603" s="227"/>
      <c r="AE603" s="227"/>
      <c r="AF603" s="244"/>
      <c r="AG603" s="245"/>
      <c r="AN603" s="227"/>
      <c r="AO603" s="227"/>
      <c r="AP603" s="227"/>
      <c r="AQ603" s="227"/>
      <c r="AR603" s="227"/>
      <c r="AS603" s="227"/>
      <c r="AT603" s="227"/>
      <c r="AU603" s="227"/>
    </row>
    <row r="604" spans="3:47" x14ac:dyDescent="0.2">
      <c r="C604" s="19"/>
      <c r="D604" s="19"/>
      <c r="AA604" s="227"/>
      <c r="AB604" s="227"/>
      <c r="AC604" s="227"/>
      <c r="AD604" s="227"/>
      <c r="AE604" s="227"/>
      <c r="AF604" s="244"/>
      <c r="AG604" s="245"/>
      <c r="AN604" s="227"/>
      <c r="AO604" s="227"/>
      <c r="AP604" s="227"/>
      <c r="AQ604" s="227"/>
      <c r="AR604" s="227"/>
      <c r="AS604" s="227"/>
      <c r="AT604" s="227"/>
      <c r="AU604" s="227"/>
    </row>
    <row r="605" spans="3:47" x14ac:dyDescent="0.2">
      <c r="C605" s="19"/>
      <c r="D605" s="19"/>
      <c r="AA605" s="227"/>
      <c r="AB605" s="227"/>
      <c r="AC605" s="227"/>
      <c r="AD605" s="227"/>
      <c r="AE605" s="227"/>
      <c r="AF605" s="244"/>
      <c r="AG605" s="245"/>
      <c r="AN605" s="227"/>
      <c r="AO605" s="227"/>
      <c r="AP605" s="227"/>
      <c r="AQ605" s="227"/>
      <c r="AR605" s="227"/>
      <c r="AS605" s="227"/>
      <c r="AT605" s="227"/>
      <c r="AU605" s="227"/>
    </row>
    <row r="606" spans="3:47" x14ac:dyDescent="0.2">
      <c r="C606" s="19"/>
      <c r="D606" s="19"/>
      <c r="AA606" s="227"/>
      <c r="AB606" s="227"/>
      <c r="AC606" s="227"/>
      <c r="AD606" s="227"/>
      <c r="AE606" s="227"/>
      <c r="AF606" s="244"/>
      <c r="AG606" s="245"/>
      <c r="AN606" s="227"/>
      <c r="AO606" s="227"/>
      <c r="AP606" s="227"/>
      <c r="AQ606" s="227"/>
      <c r="AR606" s="227"/>
      <c r="AS606" s="227"/>
      <c r="AT606" s="227"/>
      <c r="AU606" s="227"/>
    </row>
    <row r="607" spans="3:47" x14ac:dyDescent="0.2">
      <c r="C607" s="19"/>
      <c r="D607" s="19"/>
      <c r="AA607" s="227"/>
      <c r="AB607" s="227"/>
      <c r="AC607" s="227"/>
      <c r="AD607" s="227"/>
      <c r="AE607" s="227"/>
      <c r="AF607" s="244"/>
      <c r="AG607" s="245"/>
      <c r="AN607" s="227"/>
      <c r="AO607" s="227"/>
      <c r="AP607" s="227"/>
      <c r="AQ607" s="227"/>
      <c r="AR607" s="227"/>
      <c r="AS607" s="227"/>
      <c r="AT607" s="227"/>
      <c r="AU607" s="227"/>
    </row>
    <row r="608" spans="3:47" x14ac:dyDescent="0.2">
      <c r="C608" s="19"/>
      <c r="D608" s="19"/>
      <c r="AA608" s="227"/>
      <c r="AB608" s="227"/>
      <c r="AC608" s="227"/>
      <c r="AD608" s="227"/>
      <c r="AE608" s="227"/>
      <c r="AF608" s="244"/>
      <c r="AG608" s="245"/>
      <c r="AN608" s="227"/>
      <c r="AO608" s="227"/>
      <c r="AP608" s="227"/>
      <c r="AQ608" s="227"/>
      <c r="AR608" s="227"/>
      <c r="AS608" s="227"/>
      <c r="AT608" s="227"/>
      <c r="AU608" s="227"/>
    </row>
    <row r="609" spans="3:47" x14ac:dyDescent="0.2">
      <c r="C609" s="19"/>
      <c r="D609" s="19"/>
      <c r="AA609" s="227"/>
      <c r="AB609" s="227"/>
      <c r="AC609" s="227"/>
      <c r="AD609" s="227"/>
      <c r="AE609" s="227"/>
      <c r="AF609" s="244"/>
      <c r="AG609" s="245"/>
      <c r="AN609" s="227"/>
      <c r="AO609" s="227"/>
      <c r="AP609" s="227"/>
      <c r="AQ609" s="227"/>
      <c r="AR609" s="227"/>
      <c r="AS609" s="227"/>
      <c r="AT609" s="227"/>
      <c r="AU609" s="227"/>
    </row>
    <row r="610" spans="3:47" x14ac:dyDescent="0.2">
      <c r="C610" s="19"/>
      <c r="D610" s="19"/>
      <c r="AA610" s="227"/>
      <c r="AB610" s="227"/>
      <c r="AC610" s="227"/>
      <c r="AD610" s="227"/>
      <c r="AE610" s="227"/>
      <c r="AF610" s="244"/>
      <c r="AG610" s="245"/>
      <c r="AN610" s="227"/>
      <c r="AO610" s="227"/>
      <c r="AP610" s="227"/>
      <c r="AQ610" s="227"/>
      <c r="AR610" s="227"/>
      <c r="AS610" s="227"/>
      <c r="AT610" s="227"/>
      <c r="AU610" s="227"/>
    </row>
    <row r="611" spans="3:47" x14ac:dyDescent="0.2">
      <c r="C611" s="19"/>
      <c r="D611" s="19"/>
      <c r="AA611" s="227"/>
      <c r="AB611" s="227"/>
      <c r="AC611" s="227"/>
      <c r="AD611" s="227"/>
      <c r="AE611" s="227"/>
      <c r="AF611" s="244"/>
      <c r="AG611" s="245"/>
      <c r="AN611" s="227"/>
      <c r="AO611" s="227"/>
      <c r="AP611" s="227"/>
      <c r="AQ611" s="227"/>
      <c r="AR611" s="227"/>
      <c r="AS611" s="227"/>
      <c r="AT611" s="227"/>
      <c r="AU611" s="227"/>
    </row>
    <row r="612" spans="3:47" x14ac:dyDescent="0.2">
      <c r="C612" s="19"/>
      <c r="D612" s="19"/>
      <c r="AA612" s="227"/>
      <c r="AB612" s="227"/>
      <c r="AC612" s="227"/>
      <c r="AD612" s="227"/>
      <c r="AE612" s="227"/>
      <c r="AF612" s="244"/>
      <c r="AG612" s="245"/>
      <c r="AN612" s="227"/>
      <c r="AO612" s="227"/>
      <c r="AP612" s="227"/>
      <c r="AQ612" s="227"/>
      <c r="AR612" s="227"/>
      <c r="AS612" s="227"/>
      <c r="AT612" s="227"/>
      <c r="AU612" s="227"/>
    </row>
    <row r="613" spans="3:47" x14ac:dyDescent="0.2">
      <c r="C613" s="19"/>
      <c r="D613" s="19"/>
      <c r="AA613" s="227"/>
      <c r="AB613" s="227"/>
      <c r="AC613" s="227"/>
      <c r="AD613" s="227"/>
      <c r="AE613" s="227"/>
      <c r="AF613" s="244"/>
      <c r="AG613" s="245"/>
      <c r="AN613" s="227"/>
      <c r="AO613" s="227"/>
      <c r="AP613" s="227"/>
      <c r="AQ613" s="227"/>
      <c r="AR613" s="227"/>
      <c r="AS613" s="227"/>
      <c r="AT613" s="227"/>
      <c r="AU613" s="227"/>
    </row>
    <row r="614" spans="3:47" x14ac:dyDescent="0.2">
      <c r="C614" s="19"/>
      <c r="D614" s="19"/>
      <c r="AA614" s="227"/>
      <c r="AB614" s="227"/>
      <c r="AC614" s="227"/>
      <c r="AD614" s="227"/>
      <c r="AE614" s="227"/>
      <c r="AF614" s="244"/>
      <c r="AG614" s="245"/>
      <c r="AN614" s="227"/>
      <c r="AO614" s="227"/>
      <c r="AP614" s="227"/>
      <c r="AQ614" s="227"/>
      <c r="AR614" s="227"/>
      <c r="AS614" s="227"/>
      <c r="AT614" s="227"/>
      <c r="AU614" s="227"/>
    </row>
    <row r="615" spans="3:47" x14ac:dyDescent="0.2">
      <c r="C615" s="19"/>
      <c r="D615" s="19"/>
      <c r="AA615" s="227"/>
      <c r="AB615" s="227"/>
      <c r="AC615" s="227"/>
      <c r="AD615" s="227"/>
      <c r="AE615" s="227"/>
      <c r="AF615" s="244"/>
      <c r="AG615" s="245"/>
      <c r="AN615" s="227"/>
      <c r="AO615" s="227"/>
      <c r="AP615" s="227"/>
      <c r="AQ615" s="227"/>
      <c r="AR615" s="227"/>
      <c r="AS615" s="227"/>
      <c r="AT615" s="227"/>
      <c r="AU615" s="227"/>
    </row>
    <row r="616" spans="3:47" x14ac:dyDescent="0.2">
      <c r="C616" s="19"/>
      <c r="D616" s="19"/>
      <c r="AA616" s="227"/>
      <c r="AB616" s="227"/>
      <c r="AC616" s="227"/>
      <c r="AD616" s="227"/>
      <c r="AE616" s="227"/>
      <c r="AF616" s="244"/>
      <c r="AG616" s="245"/>
      <c r="AN616" s="227"/>
      <c r="AO616" s="227"/>
      <c r="AP616" s="227"/>
      <c r="AQ616" s="227"/>
      <c r="AR616" s="227"/>
      <c r="AS616" s="227"/>
      <c r="AT616" s="227"/>
      <c r="AU616" s="227"/>
    </row>
    <row r="617" spans="3:47" x14ac:dyDescent="0.2">
      <c r="C617" s="19"/>
      <c r="D617" s="19"/>
      <c r="AA617" s="227"/>
      <c r="AB617" s="227"/>
      <c r="AC617" s="227"/>
      <c r="AD617" s="227"/>
      <c r="AE617" s="227"/>
      <c r="AF617" s="244"/>
      <c r="AG617" s="245"/>
      <c r="AN617" s="227"/>
      <c r="AO617" s="227"/>
      <c r="AP617" s="227"/>
      <c r="AQ617" s="227"/>
      <c r="AR617" s="227"/>
      <c r="AS617" s="227"/>
      <c r="AT617" s="227"/>
      <c r="AU617" s="227"/>
    </row>
    <row r="618" spans="3:47" x14ac:dyDescent="0.2">
      <c r="C618" s="19"/>
      <c r="D618" s="19"/>
      <c r="AA618" s="227"/>
      <c r="AB618" s="227"/>
      <c r="AC618" s="227"/>
      <c r="AD618" s="227"/>
      <c r="AE618" s="227"/>
      <c r="AF618" s="244"/>
      <c r="AG618" s="245"/>
      <c r="AN618" s="227"/>
      <c r="AO618" s="227"/>
      <c r="AP618" s="227"/>
      <c r="AQ618" s="227"/>
      <c r="AR618" s="227"/>
      <c r="AS618" s="227"/>
      <c r="AT618" s="227"/>
      <c r="AU618" s="227"/>
    </row>
    <row r="619" spans="3:47" x14ac:dyDescent="0.2">
      <c r="C619" s="19"/>
      <c r="D619" s="19"/>
      <c r="AA619" s="227"/>
      <c r="AB619" s="227"/>
      <c r="AC619" s="227"/>
      <c r="AD619" s="227"/>
      <c r="AE619" s="227"/>
      <c r="AF619" s="244"/>
      <c r="AG619" s="245"/>
      <c r="AN619" s="227"/>
      <c r="AO619" s="227"/>
      <c r="AP619" s="227"/>
      <c r="AQ619" s="227"/>
      <c r="AR619" s="227"/>
      <c r="AS619" s="227"/>
      <c r="AT619" s="227"/>
      <c r="AU619" s="227"/>
    </row>
    <row r="620" spans="3:47" x14ac:dyDescent="0.2">
      <c r="C620" s="19"/>
      <c r="D620" s="19"/>
      <c r="AA620" s="227"/>
      <c r="AB620" s="227"/>
      <c r="AC620" s="227"/>
      <c r="AD620" s="227"/>
      <c r="AE620" s="227"/>
      <c r="AF620" s="244"/>
      <c r="AG620" s="245"/>
      <c r="AN620" s="227"/>
      <c r="AO620" s="227"/>
      <c r="AP620" s="227"/>
      <c r="AQ620" s="227"/>
      <c r="AR620" s="227"/>
      <c r="AS620" s="227"/>
      <c r="AT620" s="227"/>
      <c r="AU620" s="227"/>
    </row>
    <row r="621" spans="3:47" x14ac:dyDescent="0.2">
      <c r="C621" s="19"/>
      <c r="D621" s="19"/>
      <c r="AA621" s="227"/>
      <c r="AB621" s="227"/>
      <c r="AC621" s="227"/>
      <c r="AD621" s="227"/>
      <c r="AE621" s="227"/>
      <c r="AF621" s="244"/>
      <c r="AG621" s="245"/>
      <c r="AN621" s="227"/>
      <c r="AO621" s="227"/>
      <c r="AP621" s="227"/>
      <c r="AQ621" s="227"/>
      <c r="AR621" s="227"/>
      <c r="AS621" s="227"/>
      <c r="AT621" s="227"/>
      <c r="AU621" s="227"/>
    </row>
    <row r="622" spans="3:47" x14ac:dyDescent="0.2">
      <c r="C622" s="19"/>
      <c r="D622" s="19"/>
      <c r="AA622" s="227"/>
      <c r="AB622" s="227"/>
      <c r="AC622" s="227"/>
      <c r="AD622" s="227"/>
      <c r="AE622" s="227"/>
      <c r="AF622" s="244"/>
      <c r="AG622" s="245"/>
      <c r="AN622" s="227"/>
      <c r="AO622" s="227"/>
      <c r="AP622" s="227"/>
      <c r="AQ622" s="227"/>
      <c r="AR622" s="227"/>
      <c r="AS622" s="227"/>
      <c r="AT622" s="227"/>
      <c r="AU622" s="227"/>
    </row>
    <row r="623" spans="3:47" x14ac:dyDescent="0.2">
      <c r="C623" s="19"/>
      <c r="D623" s="19"/>
      <c r="AA623" s="227"/>
      <c r="AB623" s="227"/>
      <c r="AC623" s="227"/>
      <c r="AD623" s="227"/>
      <c r="AE623" s="227"/>
      <c r="AF623" s="244"/>
      <c r="AG623" s="245"/>
      <c r="AN623" s="227"/>
      <c r="AO623" s="227"/>
      <c r="AP623" s="227"/>
      <c r="AQ623" s="227"/>
      <c r="AR623" s="227"/>
      <c r="AS623" s="227"/>
      <c r="AT623" s="227"/>
      <c r="AU623" s="227"/>
    </row>
    <row r="624" spans="3:47" x14ac:dyDescent="0.2">
      <c r="C624" s="19"/>
      <c r="D624" s="19"/>
      <c r="AA624" s="227"/>
      <c r="AB624" s="227"/>
      <c r="AC624" s="227"/>
      <c r="AD624" s="227"/>
      <c r="AE624" s="227"/>
      <c r="AF624" s="244"/>
      <c r="AG624" s="245"/>
      <c r="AN624" s="227"/>
      <c r="AO624" s="227"/>
      <c r="AP624" s="227"/>
      <c r="AQ624" s="227"/>
      <c r="AR624" s="227"/>
      <c r="AS624" s="227"/>
      <c r="AT624" s="227"/>
      <c r="AU624" s="227"/>
    </row>
    <row r="625" spans="3:47" x14ac:dyDescent="0.2">
      <c r="C625" s="19"/>
      <c r="D625" s="19"/>
      <c r="AA625" s="227"/>
      <c r="AB625" s="227"/>
      <c r="AC625" s="227"/>
      <c r="AD625" s="227"/>
      <c r="AE625" s="227"/>
      <c r="AF625" s="244"/>
      <c r="AG625" s="245"/>
      <c r="AN625" s="227"/>
      <c r="AO625" s="227"/>
      <c r="AP625" s="227"/>
      <c r="AQ625" s="227"/>
      <c r="AR625" s="227"/>
      <c r="AS625" s="227"/>
      <c r="AT625" s="227"/>
      <c r="AU625" s="227"/>
    </row>
    <row r="626" spans="3:47" x14ac:dyDescent="0.2">
      <c r="C626" s="19"/>
      <c r="D626" s="19"/>
      <c r="AA626" s="227"/>
      <c r="AB626" s="227"/>
      <c r="AC626" s="227"/>
      <c r="AD626" s="227"/>
      <c r="AE626" s="227"/>
      <c r="AF626" s="244"/>
      <c r="AG626" s="245"/>
      <c r="AN626" s="227"/>
      <c r="AO626" s="227"/>
      <c r="AP626" s="227"/>
      <c r="AQ626" s="227"/>
      <c r="AR626" s="227"/>
      <c r="AS626" s="227"/>
      <c r="AT626" s="227"/>
      <c r="AU626" s="227"/>
    </row>
    <row r="627" spans="3:47" x14ac:dyDescent="0.2">
      <c r="C627" s="19"/>
      <c r="D627" s="19"/>
      <c r="AA627" s="227"/>
      <c r="AB627" s="227"/>
      <c r="AC627" s="227"/>
      <c r="AD627" s="227"/>
      <c r="AE627" s="227"/>
      <c r="AF627" s="244"/>
      <c r="AG627" s="245"/>
      <c r="AN627" s="227"/>
      <c r="AO627" s="227"/>
      <c r="AP627" s="227"/>
      <c r="AQ627" s="227"/>
      <c r="AR627" s="227"/>
      <c r="AS627" s="227"/>
      <c r="AT627" s="227"/>
      <c r="AU627" s="227"/>
    </row>
    <row r="628" spans="3:47" x14ac:dyDescent="0.2">
      <c r="C628" s="19"/>
      <c r="D628" s="19"/>
      <c r="AA628" s="227"/>
      <c r="AB628" s="227"/>
      <c r="AC628" s="227"/>
      <c r="AD628" s="227"/>
      <c r="AE628" s="227"/>
      <c r="AF628" s="244"/>
      <c r="AG628" s="245"/>
      <c r="AN628" s="227"/>
      <c r="AO628" s="227"/>
      <c r="AP628" s="227"/>
      <c r="AQ628" s="227"/>
      <c r="AR628" s="227"/>
      <c r="AS628" s="227"/>
      <c r="AT628" s="227"/>
      <c r="AU628" s="227"/>
    </row>
    <row r="629" spans="3:47" x14ac:dyDescent="0.2">
      <c r="C629" s="19"/>
      <c r="D629" s="19"/>
      <c r="AA629" s="227"/>
      <c r="AB629" s="227"/>
      <c r="AC629" s="227"/>
      <c r="AD629" s="227"/>
      <c r="AE629" s="227"/>
      <c r="AF629" s="244"/>
      <c r="AG629" s="245"/>
      <c r="AN629" s="227"/>
      <c r="AO629" s="227"/>
      <c r="AP629" s="227"/>
      <c r="AQ629" s="227"/>
      <c r="AR629" s="227"/>
      <c r="AS629" s="227"/>
      <c r="AT629" s="227"/>
      <c r="AU629" s="227"/>
    </row>
    <row r="630" spans="3:47" x14ac:dyDescent="0.2">
      <c r="C630" s="19"/>
      <c r="D630" s="19"/>
      <c r="AA630" s="227"/>
      <c r="AB630" s="227"/>
      <c r="AC630" s="227"/>
      <c r="AD630" s="227"/>
      <c r="AE630" s="227"/>
      <c r="AF630" s="244"/>
      <c r="AG630" s="245"/>
      <c r="AN630" s="227"/>
      <c r="AO630" s="227"/>
      <c r="AP630" s="227"/>
      <c r="AQ630" s="227"/>
      <c r="AR630" s="227"/>
      <c r="AS630" s="227"/>
      <c r="AT630" s="227"/>
      <c r="AU630" s="227"/>
    </row>
    <row r="631" spans="3:47" x14ac:dyDescent="0.2">
      <c r="C631" s="19"/>
      <c r="D631" s="19"/>
      <c r="AA631" s="227"/>
      <c r="AB631" s="227"/>
      <c r="AC631" s="227"/>
      <c r="AD631" s="227"/>
      <c r="AE631" s="227"/>
      <c r="AF631" s="244"/>
      <c r="AG631" s="245"/>
      <c r="AN631" s="227"/>
      <c r="AO631" s="227"/>
      <c r="AP631" s="227"/>
      <c r="AQ631" s="227"/>
      <c r="AR631" s="227"/>
      <c r="AS631" s="227"/>
      <c r="AT631" s="227"/>
      <c r="AU631" s="227"/>
    </row>
    <row r="632" spans="3:47" x14ac:dyDescent="0.2">
      <c r="C632" s="19"/>
      <c r="D632" s="19"/>
      <c r="AA632" s="227"/>
      <c r="AB632" s="227"/>
      <c r="AC632" s="227"/>
      <c r="AD632" s="227"/>
      <c r="AE632" s="227"/>
      <c r="AF632" s="244"/>
      <c r="AG632" s="245"/>
      <c r="AN632" s="227"/>
      <c r="AO632" s="227"/>
      <c r="AP632" s="227"/>
      <c r="AQ632" s="227"/>
      <c r="AR632" s="227"/>
      <c r="AS632" s="227"/>
      <c r="AT632" s="227"/>
      <c r="AU632" s="227"/>
    </row>
    <row r="633" spans="3:47" x14ac:dyDescent="0.2">
      <c r="C633" s="19"/>
      <c r="D633" s="19"/>
      <c r="AA633" s="227"/>
      <c r="AB633" s="227"/>
      <c r="AC633" s="227"/>
      <c r="AD633" s="227"/>
      <c r="AE633" s="227"/>
      <c r="AF633" s="244"/>
      <c r="AG633" s="245"/>
      <c r="AN633" s="227"/>
      <c r="AO633" s="227"/>
      <c r="AP633" s="227"/>
      <c r="AQ633" s="227"/>
      <c r="AR633" s="227"/>
      <c r="AS633" s="227"/>
      <c r="AT633" s="227"/>
      <c r="AU633" s="227"/>
    </row>
    <row r="634" spans="3:47" x14ac:dyDescent="0.2">
      <c r="C634" s="19"/>
      <c r="D634" s="19"/>
      <c r="AA634" s="227"/>
      <c r="AB634" s="227"/>
      <c r="AC634" s="227"/>
      <c r="AD634" s="227"/>
      <c r="AE634" s="227"/>
      <c r="AF634" s="244"/>
      <c r="AG634" s="245"/>
      <c r="AN634" s="227"/>
      <c r="AO634" s="227"/>
      <c r="AP634" s="227"/>
      <c r="AQ634" s="227"/>
      <c r="AR634" s="227"/>
      <c r="AS634" s="227"/>
      <c r="AT634" s="227"/>
      <c r="AU634" s="227"/>
    </row>
    <row r="635" spans="3:47" x14ac:dyDescent="0.2">
      <c r="C635" s="19"/>
      <c r="D635" s="19"/>
      <c r="AA635" s="227"/>
      <c r="AB635" s="227"/>
      <c r="AC635" s="227"/>
      <c r="AD635" s="227"/>
      <c r="AE635" s="227"/>
      <c r="AF635" s="244"/>
      <c r="AG635" s="245"/>
      <c r="AN635" s="227"/>
      <c r="AO635" s="227"/>
      <c r="AP635" s="227"/>
      <c r="AQ635" s="227"/>
      <c r="AR635" s="227"/>
      <c r="AS635" s="227"/>
      <c r="AT635" s="227"/>
      <c r="AU635" s="227"/>
    </row>
    <row r="636" spans="3:47" x14ac:dyDescent="0.2">
      <c r="C636" s="19"/>
      <c r="D636" s="19"/>
      <c r="AA636" s="227"/>
      <c r="AB636" s="227"/>
      <c r="AC636" s="227"/>
      <c r="AD636" s="227"/>
      <c r="AE636" s="227"/>
      <c r="AF636" s="244"/>
      <c r="AG636" s="245"/>
      <c r="AN636" s="227"/>
      <c r="AO636" s="227"/>
      <c r="AP636" s="227"/>
      <c r="AQ636" s="227"/>
      <c r="AR636" s="227"/>
      <c r="AS636" s="227"/>
      <c r="AT636" s="227"/>
      <c r="AU636" s="227"/>
    </row>
    <row r="637" spans="3:47" x14ac:dyDescent="0.2">
      <c r="C637" s="19"/>
      <c r="D637" s="19"/>
      <c r="AA637" s="227"/>
      <c r="AB637" s="227"/>
      <c r="AC637" s="227"/>
      <c r="AD637" s="227"/>
      <c r="AE637" s="227"/>
      <c r="AF637" s="244"/>
      <c r="AG637" s="245"/>
      <c r="AN637" s="227"/>
      <c r="AO637" s="227"/>
      <c r="AP637" s="227"/>
      <c r="AQ637" s="227"/>
      <c r="AR637" s="227"/>
      <c r="AS637" s="227"/>
      <c r="AT637" s="227"/>
      <c r="AU637" s="227"/>
    </row>
    <row r="638" spans="3:47" x14ac:dyDescent="0.2">
      <c r="C638" s="19"/>
      <c r="D638" s="19"/>
      <c r="AA638" s="227"/>
      <c r="AB638" s="227"/>
      <c r="AC638" s="227"/>
      <c r="AD638" s="227"/>
      <c r="AE638" s="227"/>
      <c r="AF638" s="244"/>
      <c r="AG638" s="245"/>
      <c r="AN638" s="227"/>
      <c r="AO638" s="227"/>
      <c r="AP638" s="227"/>
      <c r="AQ638" s="227"/>
      <c r="AR638" s="227"/>
      <c r="AS638" s="227"/>
      <c r="AT638" s="227"/>
      <c r="AU638" s="227"/>
    </row>
    <row r="639" spans="3:47" x14ac:dyDescent="0.2">
      <c r="C639" s="19"/>
      <c r="D639" s="19"/>
      <c r="AA639" s="227"/>
      <c r="AB639" s="227"/>
      <c r="AC639" s="227"/>
      <c r="AD639" s="227"/>
      <c r="AE639" s="227"/>
      <c r="AF639" s="244"/>
      <c r="AG639" s="245"/>
      <c r="AN639" s="227"/>
      <c r="AO639" s="227"/>
      <c r="AP639" s="227"/>
      <c r="AQ639" s="227"/>
      <c r="AR639" s="227"/>
      <c r="AS639" s="227"/>
      <c r="AT639" s="227"/>
      <c r="AU639" s="227"/>
    </row>
    <row r="640" spans="3:47" x14ac:dyDescent="0.2">
      <c r="C640" s="19"/>
      <c r="D640" s="19"/>
      <c r="AA640" s="227"/>
      <c r="AB640" s="227"/>
      <c r="AC640" s="227"/>
      <c r="AD640" s="227"/>
      <c r="AE640" s="227"/>
      <c r="AF640" s="244"/>
      <c r="AG640" s="245"/>
      <c r="AN640" s="227"/>
      <c r="AO640" s="227"/>
      <c r="AP640" s="227"/>
      <c r="AQ640" s="227"/>
      <c r="AR640" s="227"/>
      <c r="AS640" s="227"/>
      <c r="AT640" s="227"/>
      <c r="AU640" s="227"/>
    </row>
    <row r="641" spans="3:47" x14ac:dyDescent="0.2">
      <c r="C641" s="19"/>
      <c r="D641" s="19"/>
      <c r="AA641" s="227"/>
      <c r="AB641" s="227"/>
      <c r="AC641" s="227"/>
      <c r="AD641" s="227"/>
      <c r="AE641" s="227"/>
      <c r="AF641" s="244"/>
      <c r="AG641" s="245"/>
      <c r="AN641" s="227"/>
      <c r="AO641" s="227"/>
      <c r="AP641" s="227"/>
      <c r="AQ641" s="227"/>
      <c r="AR641" s="227"/>
      <c r="AS641" s="227"/>
      <c r="AT641" s="227"/>
      <c r="AU641" s="227"/>
    </row>
    <row r="642" spans="3:47" x14ac:dyDescent="0.2">
      <c r="C642" s="19"/>
      <c r="D642" s="19"/>
      <c r="AA642" s="227"/>
      <c r="AB642" s="227"/>
      <c r="AC642" s="227"/>
      <c r="AD642" s="227"/>
      <c r="AE642" s="227"/>
      <c r="AF642" s="244"/>
      <c r="AG642" s="245"/>
      <c r="AN642" s="227"/>
      <c r="AO642" s="227"/>
      <c r="AP642" s="227"/>
      <c r="AQ642" s="227"/>
      <c r="AR642" s="227"/>
      <c r="AS642" s="227"/>
      <c r="AT642" s="227"/>
      <c r="AU642" s="227"/>
    </row>
    <row r="643" spans="3:47" x14ac:dyDescent="0.2">
      <c r="C643" s="19"/>
      <c r="D643" s="19"/>
      <c r="AA643" s="227"/>
      <c r="AB643" s="227"/>
      <c r="AC643" s="227"/>
      <c r="AD643" s="227"/>
      <c r="AE643" s="227"/>
      <c r="AF643" s="244"/>
      <c r="AG643" s="245"/>
      <c r="AN643" s="227"/>
      <c r="AO643" s="227"/>
      <c r="AP643" s="227"/>
      <c r="AQ643" s="227"/>
      <c r="AR643" s="227"/>
      <c r="AS643" s="227"/>
      <c r="AT643" s="227"/>
      <c r="AU643" s="227"/>
    </row>
    <row r="644" spans="3:47" x14ac:dyDescent="0.2">
      <c r="C644" s="19"/>
      <c r="D644" s="19"/>
      <c r="AA644" s="227"/>
      <c r="AB644" s="227"/>
      <c r="AC644" s="227"/>
      <c r="AD644" s="227"/>
      <c r="AE644" s="227"/>
      <c r="AF644" s="244"/>
      <c r="AG644" s="245"/>
      <c r="AN644" s="227"/>
      <c r="AO644" s="227"/>
      <c r="AP644" s="227"/>
      <c r="AQ644" s="227"/>
      <c r="AR644" s="227"/>
      <c r="AS644" s="227"/>
      <c r="AT644" s="227"/>
      <c r="AU644" s="227"/>
    </row>
    <row r="645" spans="3:47" x14ac:dyDescent="0.2">
      <c r="C645" s="19"/>
      <c r="D645" s="19"/>
      <c r="AA645" s="227"/>
      <c r="AB645" s="227"/>
      <c r="AC645" s="227"/>
      <c r="AD645" s="227"/>
      <c r="AE645" s="227"/>
      <c r="AF645" s="244"/>
      <c r="AG645" s="245"/>
      <c r="AN645" s="227"/>
      <c r="AO645" s="227"/>
      <c r="AP645" s="227"/>
      <c r="AQ645" s="227"/>
      <c r="AR645" s="227"/>
      <c r="AS645" s="227"/>
      <c r="AT645" s="227"/>
      <c r="AU645" s="227"/>
    </row>
    <row r="646" spans="3:47" x14ac:dyDescent="0.2">
      <c r="C646" s="19"/>
      <c r="D646" s="19"/>
      <c r="AA646" s="227"/>
      <c r="AB646" s="227"/>
      <c r="AC646" s="227"/>
      <c r="AD646" s="227"/>
      <c r="AE646" s="227"/>
      <c r="AF646" s="244"/>
      <c r="AG646" s="245"/>
      <c r="AN646" s="227"/>
      <c r="AO646" s="227"/>
      <c r="AP646" s="227"/>
      <c r="AQ646" s="227"/>
      <c r="AR646" s="227"/>
      <c r="AS646" s="227"/>
      <c r="AT646" s="227"/>
      <c r="AU646" s="227"/>
    </row>
    <row r="647" spans="3:47" x14ac:dyDescent="0.2">
      <c r="C647" s="19"/>
      <c r="D647" s="19"/>
      <c r="AA647" s="227"/>
      <c r="AB647" s="227"/>
      <c r="AC647" s="227"/>
      <c r="AD647" s="227"/>
      <c r="AE647" s="227"/>
      <c r="AF647" s="244"/>
      <c r="AG647" s="245"/>
      <c r="AN647" s="227"/>
      <c r="AO647" s="227"/>
      <c r="AP647" s="227"/>
      <c r="AQ647" s="227"/>
      <c r="AR647" s="227"/>
      <c r="AS647" s="227"/>
      <c r="AT647" s="227"/>
      <c r="AU647" s="227"/>
    </row>
    <row r="648" spans="3:47" x14ac:dyDescent="0.2">
      <c r="C648" s="19"/>
      <c r="D648" s="19"/>
      <c r="AA648" s="227"/>
      <c r="AB648" s="227"/>
      <c r="AC648" s="227"/>
      <c r="AD648" s="227"/>
      <c r="AE648" s="227"/>
      <c r="AF648" s="244"/>
      <c r="AG648" s="245"/>
      <c r="AN648" s="227"/>
      <c r="AO648" s="227"/>
      <c r="AP648" s="227"/>
      <c r="AQ648" s="227"/>
      <c r="AR648" s="227"/>
      <c r="AS648" s="227"/>
      <c r="AT648" s="227"/>
      <c r="AU648" s="227"/>
    </row>
    <row r="649" spans="3:47" x14ac:dyDescent="0.2">
      <c r="C649" s="19"/>
      <c r="D649" s="19"/>
      <c r="AA649" s="227"/>
      <c r="AB649" s="227"/>
      <c r="AC649" s="227"/>
      <c r="AD649" s="227"/>
      <c r="AE649" s="227"/>
      <c r="AF649" s="244"/>
      <c r="AG649" s="245"/>
      <c r="AN649" s="227"/>
      <c r="AO649" s="227"/>
      <c r="AP649" s="227"/>
      <c r="AQ649" s="227"/>
      <c r="AR649" s="227"/>
      <c r="AS649" s="227"/>
      <c r="AT649" s="227"/>
      <c r="AU649" s="227"/>
    </row>
    <row r="650" spans="3:47" x14ac:dyDescent="0.2">
      <c r="C650" s="19"/>
      <c r="D650" s="19"/>
      <c r="AA650" s="227"/>
      <c r="AB650" s="227"/>
      <c r="AC650" s="227"/>
      <c r="AD650" s="227"/>
      <c r="AE650" s="227"/>
      <c r="AF650" s="244"/>
      <c r="AG650" s="245"/>
      <c r="AN650" s="227"/>
      <c r="AO650" s="227"/>
      <c r="AP650" s="227"/>
      <c r="AQ650" s="227"/>
      <c r="AR650" s="227"/>
      <c r="AS650" s="227"/>
      <c r="AT650" s="227"/>
      <c r="AU650" s="227"/>
    </row>
    <row r="651" spans="3:47" x14ac:dyDescent="0.2">
      <c r="C651" s="19"/>
      <c r="D651" s="19"/>
      <c r="AA651" s="227"/>
      <c r="AB651" s="227"/>
      <c r="AC651" s="227"/>
      <c r="AD651" s="227"/>
      <c r="AE651" s="227"/>
      <c r="AF651" s="244"/>
      <c r="AG651" s="245"/>
      <c r="AN651" s="227"/>
      <c r="AO651" s="227"/>
      <c r="AP651" s="227"/>
      <c r="AQ651" s="227"/>
      <c r="AR651" s="227"/>
      <c r="AS651" s="227"/>
      <c r="AT651" s="227"/>
      <c r="AU651" s="227"/>
    </row>
    <row r="652" spans="3:47" x14ac:dyDescent="0.2">
      <c r="C652" s="19"/>
      <c r="D652" s="19"/>
      <c r="AA652" s="227"/>
      <c r="AB652" s="227"/>
      <c r="AC652" s="227"/>
      <c r="AD652" s="227"/>
      <c r="AE652" s="227"/>
      <c r="AF652" s="244"/>
      <c r="AG652" s="245"/>
      <c r="AN652" s="227"/>
      <c r="AO652" s="227"/>
      <c r="AP652" s="227"/>
      <c r="AQ652" s="227"/>
      <c r="AR652" s="227"/>
      <c r="AS652" s="227"/>
      <c r="AT652" s="227"/>
      <c r="AU652" s="227"/>
    </row>
    <row r="653" spans="3:47" x14ac:dyDescent="0.2">
      <c r="C653" s="19"/>
      <c r="D653" s="19"/>
      <c r="AA653" s="227"/>
      <c r="AB653" s="227"/>
      <c r="AC653" s="227"/>
      <c r="AD653" s="227"/>
      <c r="AE653" s="227"/>
      <c r="AF653" s="244"/>
      <c r="AG653" s="245"/>
      <c r="AN653" s="227"/>
      <c r="AO653" s="227"/>
      <c r="AP653" s="227"/>
      <c r="AQ653" s="227"/>
      <c r="AR653" s="227"/>
      <c r="AS653" s="227"/>
      <c r="AT653" s="227"/>
      <c r="AU653" s="227"/>
    </row>
    <row r="654" spans="3:47" x14ac:dyDescent="0.2">
      <c r="C654" s="19"/>
      <c r="D654" s="19"/>
      <c r="AA654" s="227"/>
      <c r="AB654" s="227"/>
      <c r="AC654" s="227"/>
      <c r="AD654" s="227"/>
      <c r="AE654" s="227"/>
      <c r="AF654" s="244"/>
      <c r="AG654" s="245"/>
      <c r="AN654" s="227"/>
      <c r="AO654" s="227"/>
      <c r="AP654" s="227"/>
      <c r="AQ654" s="227"/>
      <c r="AR654" s="227"/>
      <c r="AS654" s="227"/>
      <c r="AT654" s="227"/>
      <c r="AU654" s="227"/>
    </row>
    <row r="655" spans="3:47" x14ac:dyDescent="0.2">
      <c r="C655" s="19"/>
      <c r="D655" s="19"/>
      <c r="AA655" s="227"/>
      <c r="AB655" s="227"/>
      <c r="AC655" s="227"/>
      <c r="AD655" s="227"/>
      <c r="AE655" s="227"/>
      <c r="AF655" s="244"/>
      <c r="AG655" s="245"/>
      <c r="AN655" s="227"/>
      <c r="AO655" s="227"/>
      <c r="AP655" s="227"/>
      <c r="AQ655" s="227"/>
      <c r="AR655" s="227"/>
      <c r="AS655" s="227"/>
      <c r="AT655" s="227"/>
      <c r="AU655" s="227"/>
    </row>
    <row r="656" spans="3:47" x14ac:dyDescent="0.2">
      <c r="C656" s="19"/>
      <c r="D656" s="19"/>
      <c r="AA656" s="227"/>
      <c r="AB656" s="227"/>
      <c r="AC656" s="227"/>
      <c r="AD656" s="227"/>
      <c r="AE656" s="227"/>
      <c r="AF656" s="244"/>
      <c r="AG656" s="245"/>
      <c r="AN656" s="227"/>
      <c r="AO656" s="227"/>
      <c r="AP656" s="227"/>
      <c r="AQ656" s="227"/>
      <c r="AR656" s="227"/>
      <c r="AS656" s="227"/>
      <c r="AT656" s="227"/>
      <c r="AU656" s="227"/>
    </row>
    <row r="657" spans="3:47" x14ac:dyDescent="0.2">
      <c r="C657" s="19"/>
      <c r="D657" s="19"/>
      <c r="AA657" s="227"/>
      <c r="AB657" s="227"/>
      <c r="AC657" s="227"/>
      <c r="AD657" s="227"/>
      <c r="AE657" s="227"/>
      <c r="AF657" s="244"/>
      <c r="AG657" s="245"/>
      <c r="AN657" s="227"/>
      <c r="AO657" s="227"/>
      <c r="AP657" s="227"/>
      <c r="AQ657" s="227"/>
      <c r="AR657" s="227"/>
      <c r="AS657" s="227"/>
      <c r="AT657" s="227"/>
      <c r="AU657" s="227"/>
    </row>
    <row r="658" spans="3:47" x14ac:dyDescent="0.2">
      <c r="C658" s="19"/>
      <c r="D658" s="19"/>
      <c r="AA658" s="227"/>
      <c r="AB658" s="227"/>
      <c r="AC658" s="227"/>
      <c r="AD658" s="227"/>
      <c r="AE658" s="227"/>
      <c r="AF658" s="244"/>
      <c r="AG658" s="245"/>
      <c r="AN658" s="227"/>
      <c r="AO658" s="227"/>
      <c r="AP658" s="227"/>
      <c r="AQ658" s="227"/>
      <c r="AR658" s="227"/>
      <c r="AS658" s="227"/>
      <c r="AT658" s="227"/>
      <c r="AU658" s="227"/>
    </row>
    <row r="659" spans="3:47" x14ac:dyDescent="0.2">
      <c r="C659" s="19"/>
      <c r="D659" s="19"/>
      <c r="AA659" s="227"/>
      <c r="AB659" s="227"/>
      <c r="AC659" s="227"/>
      <c r="AD659" s="227"/>
      <c r="AE659" s="227"/>
      <c r="AF659" s="244"/>
      <c r="AG659" s="245"/>
      <c r="AN659" s="227"/>
      <c r="AO659" s="227"/>
      <c r="AP659" s="227"/>
      <c r="AQ659" s="227"/>
      <c r="AR659" s="227"/>
      <c r="AS659" s="227"/>
      <c r="AT659" s="227"/>
      <c r="AU659" s="227"/>
    </row>
    <row r="660" spans="3:47" x14ac:dyDescent="0.2">
      <c r="C660" s="19"/>
      <c r="D660" s="19"/>
      <c r="AA660" s="227"/>
      <c r="AB660" s="227"/>
      <c r="AC660" s="227"/>
      <c r="AD660" s="227"/>
      <c r="AE660" s="227"/>
      <c r="AF660" s="244"/>
      <c r="AG660" s="245"/>
      <c r="AN660" s="227"/>
      <c r="AO660" s="227"/>
      <c r="AP660" s="227"/>
      <c r="AQ660" s="227"/>
      <c r="AR660" s="227"/>
      <c r="AS660" s="227"/>
      <c r="AT660" s="227"/>
      <c r="AU660" s="227"/>
    </row>
    <row r="661" spans="3:47" x14ac:dyDescent="0.2">
      <c r="C661" s="19"/>
      <c r="D661" s="19"/>
      <c r="AA661" s="227"/>
      <c r="AB661" s="227"/>
      <c r="AC661" s="227"/>
      <c r="AD661" s="227"/>
      <c r="AE661" s="227"/>
      <c r="AF661" s="244"/>
      <c r="AG661" s="245"/>
      <c r="AN661" s="227"/>
      <c r="AO661" s="227"/>
      <c r="AP661" s="227"/>
      <c r="AQ661" s="227"/>
      <c r="AR661" s="227"/>
      <c r="AS661" s="227"/>
      <c r="AT661" s="227"/>
      <c r="AU661" s="227"/>
    </row>
    <row r="662" spans="3:47" x14ac:dyDescent="0.2">
      <c r="C662" s="19"/>
      <c r="D662" s="19"/>
      <c r="AA662" s="227"/>
      <c r="AB662" s="227"/>
      <c r="AC662" s="227"/>
      <c r="AD662" s="227"/>
      <c r="AE662" s="227"/>
      <c r="AF662" s="244"/>
      <c r="AG662" s="245"/>
      <c r="AN662" s="227"/>
      <c r="AO662" s="227"/>
      <c r="AP662" s="227"/>
      <c r="AQ662" s="227"/>
      <c r="AR662" s="227"/>
      <c r="AS662" s="227"/>
      <c r="AT662" s="227"/>
      <c r="AU662" s="227"/>
    </row>
    <row r="663" spans="3:47" x14ac:dyDescent="0.2">
      <c r="C663" s="19"/>
      <c r="D663" s="19"/>
      <c r="AA663" s="227"/>
      <c r="AB663" s="227"/>
      <c r="AC663" s="227"/>
      <c r="AD663" s="227"/>
      <c r="AE663" s="227"/>
      <c r="AF663" s="244"/>
      <c r="AG663" s="245"/>
      <c r="AN663" s="227"/>
      <c r="AO663" s="227"/>
      <c r="AP663" s="227"/>
      <c r="AQ663" s="227"/>
      <c r="AR663" s="227"/>
      <c r="AS663" s="227"/>
      <c r="AT663" s="227"/>
      <c r="AU663" s="227"/>
    </row>
    <row r="664" spans="3:47" x14ac:dyDescent="0.2">
      <c r="C664" s="19"/>
      <c r="D664" s="19"/>
      <c r="AA664" s="227"/>
      <c r="AB664" s="227"/>
      <c r="AC664" s="227"/>
      <c r="AD664" s="227"/>
      <c r="AE664" s="227"/>
      <c r="AF664" s="244"/>
      <c r="AG664" s="245"/>
      <c r="AN664" s="227"/>
      <c r="AO664" s="227"/>
      <c r="AP664" s="227"/>
      <c r="AQ664" s="227"/>
      <c r="AR664" s="227"/>
      <c r="AS664" s="227"/>
      <c r="AT664" s="227"/>
      <c r="AU664" s="227"/>
    </row>
    <row r="665" spans="3:47" x14ac:dyDescent="0.2">
      <c r="C665" s="19"/>
      <c r="D665" s="19"/>
      <c r="AA665" s="227"/>
      <c r="AB665" s="227"/>
      <c r="AC665" s="227"/>
      <c r="AD665" s="227"/>
      <c r="AE665" s="227"/>
      <c r="AF665" s="244"/>
      <c r="AG665" s="245"/>
      <c r="AN665" s="227"/>
      <c r="AO665" s="227"/>
      <c r="AP665" s="227"/>
      <c r="AQ665" s="227"/>
      <c r="AR665" s="227"/>
      <c r="AS665" s="227"/>
      <c r="AT665" s="227"/>
      <c r="AU665" s="227"/>
    </row>
    <row r="666" spans="3:47" x14ac:dyDescent="0.2">
      <c r="C666" s="19"/>
      <c r="D666" s="19"/>
      <c r="AA666" s="227"/>
      <c r="AB666" s="227"/>
      <c r="AC666" s="227"/>
      <c r="AD666" s="227"/>
      <c r="AE666" s="227"/>
      <c r="AF666" s="244"/>
      <c r="AG666" s="245"/>
      <c r="AN666" s="227"/>
      <c r="AO666" s="227"/>
      <c r="AP666" s="227"/>
      <c r="AQ666" s="227"/>
      <c r="AR666" s="227"/>
      <c r="AS666" s="227"/>
      <c r="AT666" s="227"/>
      <c r="AU666" s="227"/>
    </row>
    <row r="667" spans="3:47" x14ac:dyDescent="0.2">
      <c r="C667" s="19"/>
      <c r="D667" s="19"/>
      <c r="AA667" s="227"/>
      <c r="AB667" s="227"/>
      <c r="AC667" s="227"/>
      <c r="AD667" s="227"/>
      <c r="AE667" s="227"/>
      <c r="AF667" s="244"/>
      <c r="AG667" s="245"/>
      <c r="AN667" s="227"/>
      <c r="AO667" s="227"/>
      <c r="AP667" s="227"/>
      <c r="AQ667" s="227"/>
      <c r="AR667" s="227"/>
      <c r="AS667" s="227"/>
      <c r="AT667" s="227"/>
      <c r="AU667" s="227"/>
    </row>
    <row r="668" spans="3:47" x14ac:dyDescent="0.2">
      <c r="C668" s="19"/>
      <c r="D668" s="19"/>
      <c r="AA668" s="227"/>
      <c r="AB668" s="227"/>
      <c r="AC668" s="227"/>
      <c r="AD668" s="227"/>
      <c r="AE668" s="227"/>
      <c r="AF668" s="244"/>
      <c r="AG668" s="245"/>
      <c r="AN668" s="227"/>
      <c r="AO668" s="227"/>
      <c r="AP668" s="227"/>
      <c r="AQ668" s="227"/>
      <c r="AR668" s="227"/>
      <c r="AS668" s="227"/>
      <c r="AT668" s="227"/>
      <c r="AU668" s="227"/>
    </row>
    <row r="669" spans="3:47" x14ac:dyDescent="0.2">
      <c r="C669" s="19"/>
      <c r="D669" s="19"/>
      <c r="AA669" s="227"/>
      <c r="AB669" s="227"/>
      <c r="AC669" s="227"/>
      <c r="AD669" s="227"/>
      <c r="AE669" s="227"/>
      <c r="AF669" s="244"/>
      <c r="AG669" s="245"/>
      <c r="AN669" s="227"/>
      <c r="AO669" s="227"/>
      <c r="AP669" s="227"/>
      <c r="AQ669" s="227"/>
      <c r="AR669" s="227"/>
      <c r="AS669" s="227"/>
      <c r="AT669" s="227"/>
      <c r="AU669" s="227"/>
    </row>
    <row r="670" spans="3:47" x14ac:dyDescent="0.2">
      <c r="C670" s="19"/>
      <c r="D670" s="19"/>
      <c r="AA670" s="227"/>
      <c r="AB670" s="227"/>
      <c r="AC670" s="227"/>
      <c r="AD670" s="227"/>
      <c r="AE670" s="227"/>
      <c r="AF670" s="244"/>
      <c r="AG670" s="245"/>
      <c r="AN670" s="227"/>
      <c r="AO670" s="227"/>
      <c r="AP670" s="227"/>
      <c r="AQ670" s="227"/>
      <c r="AR670" s="227"/>
      <c r="AS670" s="227"/>
      <c r="AT670" s="227"/>
      <c r="AU670" s="227"/>
    </row>
    <row r="671" spans="3:47" x14ac:dyDescent="0.2">
      <c r="C671" s="19"/>
      <c r="D671" s="19"/>
      <c r="AA671" s="227"/>
      <c r="AB671" s="227"/>
      <c r="AC671" s="227"/>
      <c r="AD671" s="227"/>
      <c r="AE671" s="227"/>
      <c r="AF671" s="244"/>
      <c r="AG671" s="245"/>
      <c r="AN671" s="227"/>
      <c r="AO671" s="227"/>
      <c r="AP671" s="227"/>
      <c r="AQ671" s="227"/>
      <c r="AR671" s="227"/>
      <c r="AS671" s="227"/>
      <c r="AT671" s="227"/>
      <c r="AU671" s="227"/>
    </row>
    <row r="672" spans="3:47" x14ac:dyDescent="0.2">
      <c r="C672" s="19"/>
      <c r="D672" s="19"/>
      <c r="AA672" s="227"/>
      <c r="AB672" s="227"/>
      <c r="AC672" s="227"/>
      <c r="AD672" s="227"/>
      <c r="AE672" s="227"/>
      <c r="AF672" s="244"/>
      <c r="AG672" s="245"/>
      <c r="AN672" s="227"/>
      <c r="AO672" s="227"/>
      <c r="AP672" s="227"/>
      <c r="AQ672" s="227"/>
      <c r="AR672" s="227"/>
      <c r="AS672" s="227"/>
      <c r="AT672" s="227"/>
      <c r="AU672" s="227"/>
    </row>
    <row r="673" spans="3:47" x14ac:dyDescent="0.2">
      <c r="C673" s="19"/>
      <c r="D673" s="19"/>
      <c r="AA673" s="227"/>
      <c r="AB673" s="227"/>
      <c r="AC673" s="227"/>
      <c r="AD673" s="227"/>
      <c r="AE673" s="227"/>
      <c r="AF673" s="244"/>
      <c r="AG673" s="245"/>
      <c r="AN673" s="227"/>
      <c r="AO673" s="227"/>
      <c r="AP673" s="227"/>
      <c r="AQ673" s="227"/>
      <c r="AR673" s="227"/>
      <c r="AS673" s="227"/>
      <c r="AT673" s="227"/>
      <c r="AU673" s="227"/>
    </row>
    <row r="674" spans="3:47" x14ac:dyDescent="0.2">
      <c r="C674" s="19"/>
      <c r="D674" s="19"/>
      <c r="AA674" s="227"/>
      <c r="AB674" s="227"/>
      <c r="AC674" s="227"/>
      <c r="AD674" s="227"/>
      <c r="AE674" s="227"/>
      <c r="AF674" s="244"/>
      <c r="AG674" s="245"/>
      <c r="AN674" s="227"/>
      <c r="AO674" s="227"/>
      <c r="AP674" s="227"/>
      <c r="AQ674" s="227"/>
      <c r="AR674" s="227"/>
      <c r="AS674" s="227"/>
      <c r="AT674" s="227"/>
      <c r="AU674" s="227"/>
    </row>
    <row r="675" spans="3:47" x14ac:dyDescent="0.2">
      <c r="C675" s="19"/>
      <c r="D675" s="19"/>
      <c r="AA675" s="227"/>
      <c r="AB675" s="227"/>
      <c r="AC675" s="227"/>
      <c r="AD675" s="227"/>
      <c r="AE675" s="227"/>
      <c r="AF675" s="244"/>
      <c r="AG675" s="245"/>
      <c r="AN675" s="227"/>
      <c r="AO675" s="227"/>
      <c r="AP675" s="227"/>
      <c r="AQ675" s="227"/>
      <c r="AR675" s="227"/>
      <c r="AS675" s="227"/>
      <c r="AT675" s="227"/>
      <c r="AU675" s="227"/>
    </row>
    <row r="676" spans="3:47" x14ac:dyDescent="0.2">
      <c r="C676" s="19"/>
      <c r="D676" s="19"/>
      <c r="AA676" s="227"/>
      <c r="AB676" s="227"/>
      <c r="AC676" s="227"/>
      <c r="AD676" s="227"/>
      <c r="AE676" s="227"/>
      <c r="AF676" s="244"/>
      <c r="AG676" s="245"/>
      <c r="AN676" s="227"/>
      <c r="AO676" s="227"/>
      <c r="AP676" s="227"/>
      <c r="AQ676" s="227"/>
      <c r="AR676" s="227"/>
      <c r="AS676" s="227"/>
      <c r="AT676" s="227"/>
      <c r="AU676" s="227"/>
    </row>
    <row r="677" spans="3:47" x14ac:dyDescent="0.2">
      <c r="C677" s="19"/>
      <c r="D677" s="19"/>
      <c r="AA677" s="227"/>
      <c r="AB677" s="227"/>
      <c r="AC677" s="227"/>
      <c r="AD677" s="227"/>
      <c r="AE677" s="227"/>
      <c r="AF677" s="244"/>
      <c r="AG677" s="245"/>
      <c r="AN677" s="227"/>
      <c r="AO677" s="227"/>
      <c r="AP677" s="227"/>
      <c r="AQ677" s="227"/>
      <c r="AR677" s="227"/>
      <c r="AS677" s="227"/>
      <c r="AT677" s="227"/>
      <c r="AU677" s="227"/>
    </row>
    <row r="678" spans="3:47" x14ac:dyDescent="0.2">
      <c r="C678" s="19"/>
      <c r="D678" s="19"/>
      <c r="AA678" s="227"/>
      <c r="AB678" s="227"/>
      <c r="AC678" s="227"/>
      <c r="AD678" s="227"/>
      <c r="AE678" s="227"/>
      <c r="AF678" s="244"/>
      <c r="AG678" s="245"/>
      <c r="AN678" s="227"/>
      <c r="AO678" s="227"/>
      <c r="AP678" s="227"/>
      <c r="AQ678" s="227"/>
      <c r="AR678" s="227"/>
      <c r="AS678" s="227"/>
      <c r="AT678" s="227"/>
      <c r="AU678" s="227"/>
    </row>
    <row r="679" spans="3:47" x14ac:dyDescent="0.2">
      <c r="C679" s="19"/>
      <c r="D679" s="19"/>
      <c r="AA679" s="227"/>
      <c r="AB679" s="227"/>
      <c r="AC679" s="227"/>
      <c r="AD679" s="227"/>
      <c r="AE679" s="227"/>
      <c r="AF679" s="244"/>
      <c r="AG679" s="245"/>
      <c r="AN679" s="227"/>
      <c r="AO679" s="227"/>
      <c r="AP679" s="227"/>
      <c r="AQ679" s="227"/>
      <c r="AR679" s="227"/>
      <c r="AS679" s="227"/>
      <c r="AT679" s="227"/>
      <c r="AU679" s="227"/>
    </row>
    <row r="680" spans="3:47" x14ac:dyDescent="0.2">
      <c r="C680" s="19"/>
      <c r="D680" s="19"/>
      <c r="AA680" s="227"/>
      <c r="AB680" s="227"/>
      <c r="AC680" s="227"/>
      <c r="AD680" s="227"/>
      <c r="AE680" s="227"/>
      <c r="AF680" s="244"/>
      <c r="AG680" s="245"/>
      <c r="AN680" s="227"/>
      <c r="AO680" s="227"/>
      <c r="AP680" s="227"/>
      <c r="AQ680" s="227"/>
      <c r="AR680" s="227"/>
      <c r="AS680" s="227"/>
      <c r="AT680" s="227"/>
      <c r="AU680" s="227"/>
    </row>
    <row r="681" spans="3:47" x14ac:dyDescent="0.2">
      <c r="C681" s="19"/>
      <c r="D681" s="19"/>
      <c r="AA681" s="227"/>
      <c r="AB681" s="227"/>
      <c r="AC681" s="227"/>
      <c r="AD681" s="227"/>
      <c r="AE681" s="227"/>
      <c r="AF681" s="244"/>
      <c r="AG681" s="245"/>
      <c r="AN681" s="227"/>
      <c r="AO681" s="227"/>
      <c r="AP681" s="227"/>
      <c r="AQ681" s="227"/>
      <c r="AR681" s="227"/>
      <c r="AS681" s="227"/>
      <c r="AT681" s="227"/>
      <c r="AU681" s="227"/>
    </row>
    <row r="682" spans="3:47" x14ac:dyDescent="0.2">
      <c r="C682" s="19"/>
      <c r="D682" s="19"/>
      <c r="AA682" s="227"/>
      <c r="AB682" s="227"/>
      <c r="AC682" s="227"/>
      <c r="AD682" s="227"/>
      <c r="AE682" s="227"/>
      <c r="AF682" s="244"/>
      <c r="AG682" s="245"/>
      <c r="AN682" s="227"/>
      <c r="AO682" s="227"/>
      <c r="AP682" s="227"/>
      <c r="AQ682" s="227"/>
      <c r="AR682" s="227"/>
      <c r="AS682" s="227"/>
      <c r="AT682" s="227"/>
      <c r="AU682" s="227"/>
    </row>
    <row r="683" spans="3:47" x14ac:dyDescent="0.2">
      <c r="C683" s="19"/>
      <c r="D683" s="19"/>
      <c r="AA683" s="227"/>
      <c r="AB683" s="227"/>
      <c r="AC683" s="227"/>
      <c r="AD683" s="227"/>
      <c r="AE683" s="227"/>
      <c r="AF683" s="244"/>
      <c r="AG683" s="245"/>
      <c r="AN683" s="227"/>
      <c r="AO683" s="227"/>
      <c r="AP683" s="227"/>
      <c r="AQ683" s="227"/>
      <c r="AR683" s="227"/>
      <c r="AS683" s="227"/>
      <c r="AT683" s="227"/>
      <c r="AU683" s="227"/>
    </row>
    <row r="684" spans="3:47" x14ac:dyDescent="0.2">
      <c r="C684" s="19"/>
      <c r="D684" s="19"/>
      <c r="AA684" s="227"/>
      <c r="AB684" s="227"/>
      <c r="AC684" s="227"/>
      <c r="AD684" s="227"/>
      <c r="AE684" s="227"/>
      <c r="AF684" s="244"/>
      <c r="AG684" s="245"/>
      <c r="AN684" s="227"/>
      <c r="AO684" s="227"/>
      <c r="AP684" s="227"/>
      <c r="AQ684" s="227"/>
      <c r="AR684" s="227"/>
      <c r="AS684" s="227"/>
      <c r="AT684" s="227"/>
      <c r="AU684" s="227"/>
    </row>
    <row r="685" spans="3:47" x14ac:dyDescent="0.2">
      <c r="C685" s="19"/>
      <c r="D685" s="19"/>
      <c r="AA685" s="227"/>
      <c r="AB685" s="227"/>
      <c r="AC685" s="227"/>
      <c r="AD685" s="227"/>
      <c r="AE685" s="227"/>
      <c r="AF685" s="244"/>
      <c r="AG685" s="245"/>
      <c r="AN685" s="227"/>
      <c r="AO685" s="227"/>
      <c r="AP685" s="227"/>
      <c r="AQ685" s="227"/>
      <c r="AR685" s="227"/>
      <c r="AS685" s="227"/>
      <c r="AT685" s="227"/>
      <c r="AU685" s="227"/>
    </row>
    <row r="686" spans="3:47" x14ac:dyDescent="0.2">
      <c r="C686" s="19"/>
      <c r="D686" s="19"/>
      <c r="AA686" s="227"/>
      <c r="AB686" s="227"/>
      <c r="AC686" s="227"/>
      <c r="AD686" s="227"/>
      <c r="AE686" s="227"/>
      <c r="AF686" s="244"/>
      <c r="AG686" s="245"/>
      <c r="AN686" s="227"/>
      <c r="AO686" s="227"/>
      <c r="AP686" s="227"/>
      <c r="AQ686" s="227"/>
      <c r="AR686" s="227"/>
      <c r="AS686" s="227"/>
      <c r="AT686" s="227"/>
      <c r="AU686" s="227"/>
    </row>
    <row r="687" spans="3:47" x14ac:dyDescent="0.2">
      <c r="C687" s="19"/>
      <c r="D687" s="19"/>
      <c r="AA687" s="227"/>
      <c r="AB687" s="227"/>
      <c r="AC687" s="227"/>
      <c r="AD687" s="227"/>
      <c r="AE687" s="227"/>
      <c r="AF687" s="244"/>
      <c r="AG687" s="245"/>
      <c r="AN687" s="227"/>
      <c r="AO687" s="227"/>
      <c r="AP687" s="227"/>
      <c r="AQ687" s="227"/>
      <c r="AR687" s="227"/>
      <c r="AS687" s="227"/>
      <c r="AT687" s="227"/>
      <c r="AU687" s="227"/>
    </row>
    <row r="688" spans="3:47" x14ac:dyDescent="0.2">
      <c r="C688" s="19"/>
      <c r="D688" s="19"/>
      <c r="AA688" s="227"/>
      <c r="AB688" s="227"/>
      <c r="AC688" s="227"/>
      <c r="AD688" s="227"/>
      <c r="AE688" s="227"/>
      <c r="AF688" s="244"/>
      <c r="AG688" s="245"/>
      <c r="AN688" s="227"/>
      <c r="AO688" s="227"/>
      <c r="AP688" s="227"/>
      <c r="AQ688" s="227"/>
      <c r="AR688" s="227"/>
      <c r="AS688" s="227"/>
      <c r="AT688" s="227"/>
      <c r="AU688" s="227"/>
    </row>
    <row r="689" spans="3:47" x14ac:dyDescent="0.2">
      <c r="C689" s="19"/>
      <c r="D689" s="19"/>
      <c r="AA689" s="227"/>
      <c r="AB689" s="227"/>
      <c r="AC689" s="227"/>
      <c r="AD689" s="227"/>
      <c r="AE689" s="227"/>
      <c r="AF689" s="244"/>
      <c r="AG689" s="245"/>
      <c r="AN689" s="227"/>
      <c r="AO689" s="227"/>
      <c r="AP689" s="227"/>
      <c r="AQ689" s="227"/>
      <c r="AR689" s="227"/>
      <c r="AS689" s="227"/>
      <c r="AT689" s="227"/>
      <c r="AU689" s="227"/>
    </row>
    <row r="690" spans="3:47" x14ac:dyDescent="0.2">
      <c r="C690" s="19"/>
      <c r="D690" s="19"/>
      <c r="AA690" s="227"/>
      <c r="AB690" s="227"/>
      <c r="AC690" s="227"/>
      <c r="AD690" s="227"/>
      <c r="AE690" s="227"/>
      <c r="AF690" s="244"/>
      <c r="AG690" s="245"/>
      <c r="AN690" s="227"/>
      <c r="AO690" s="227"/>
      <c r="AP690" s="227"/>
      <c r="AQ690" s="227"/>
      <c r="AR690" s="227"/>
      <c r="AS690" s="227"/>
      <c r="AT690" s="227"/>
      <c r="AU690" s="227"/>
    </row>
    <row r="691" spans="3:47" x14ac:dyDescent="0.2">
      <c r="C691" s="19"/>
      <c r="D691" s="19"/>
      <c r="AA691" s="227"/>
      <c r="AB691" s="227"/>
      <c r="AC691" s="227"/>
      <c r="AD691" s="227"/>
      <c r="AE691" s="227"/>
      <c r="AF691" s="244"/>
      <c r="AG691" s="245"/>
      <c r="AN691" s="227"/>
      <c r="AO691" s="227"/>
      <c r="AP691" s="227"/>
      <c r="AQ691" s="227"/>
      <c r="AR691" s="227"/>
      <c r="AS691" s="227"/>
      <c r="AT691" s="227"/>
      <c r="AU691" s="227"/>
    </row>
    <row r="692" spans="3:47" x14ac:dyDescent="0.2">
      <c r="C692" s="19"/>
      <c r="D692" s="19"/>
      <c r="AA692" s="227"/>
      <c r="AB692" s="227"/>
      <c r="AC692" s="227"/>
      <c r="AD692" s="227"/>
      <c r="AE692" s="227"/>
      <c r="AF692" s="244"/>
      <c r="AG692" s="245"/>
      <c r="AN692" s="227"/>
      <c r="AO692" s="227"/>
      <c r="AP692" s="227"/>
      <c r="AQ692" s="227"/>
      <c r="AR692" s="227"/>
      <c r="AS692" s="227"/>
      <c r="AT692" s="227"/>
      <c r="AU692" s="227"/>
    </row>
    <row r="693" spans="3:47" x14ac:dyDescent="0.2">
      <c r="C693" s="19"/>
      <c r="D693" s="19"/>
      <c r="AA693" s="227"/>
      <c r="AB693" s="227"/>
      <c r="AC693" s="227"/>
      <c r="AD693" s="227"/>
      <c r="AE693" s="227"/>
      <c r="AF693" s="244"/>
      <c r="AG693" s="245"/>
      <c r="AN693" s="227"/>
      <c r="AO693" s="227"/>
      <c r="AP693" s="227"/>
      <c r="AQ693" s="227"/>
      <c r="AR693" s="227"/>
      <c r="AS693" s="227"/>
      <c r="AT693" s="227"/>
      <c r="AU693" s="227"/>
    </row>
    <row r="694" spans="3:47" x14ac:dyDescent="0.2">
      <c r="C694" s="19"/>
      <c r="D694" s="19"/>
      <c r="AA694" s="227"/>
      <c r="AB694" s="227"/>
      <c r="AC694" s="227"/>
      <c r="AD694" s="227"/>
      <c r="AE694" s="227"/>
      <c r="AF694" s="244"/>
      <c r="AG694" s="245"/>
      <c r="AN694" s="227"/>
      <c r="AO694" s="227"/>
      <c r="AP694" s="227"/>
      <c r="AQ694" s="227"/>
      <c r="AR694" s="227"/>
      <c r="AS694" s="227"/>
      <c r="AT694" s="227"/>
      <c r="AU694" s="227"/>
    </row>
    <row r="695" spans="3:47" x14ac:dyDescent="0.2">
      <c r="C695" s="19"/>
      <c r="D695" s="19"/>
      <c r="AA695" s="227"/>
      <c r="AB695" s="227"/>
      <c r="AC695" s="227"/>
      <c r="AD695" s="227"/>
      <c r="AE695" s="227"/>
      <c r="AF695" s="244"/>
      <c r="AG695" s="245"/>
      <c r="AN695" s="227"/>
      <c r="AO695" s="227"/>
      <c r="AP695" s="227"/>
      <c r="AQ695" s="227"/>
      <c r="AR695" s="227"/>
      <c r="AS695" s="227"/>
      <c r="AT695" s="227"/>
      <c r="AU695" s="227"/>
    </row>
    <row r="696" spans="3:47" x14ac:dyDescent="0.2">
      <c r="C696" s="19"/>
      <c r="D696" s="19"/>
      <c r="AA696" s="227"/>
      <c r="AB696" s="227"/>
      <c r="AC696" s="227"/>
      <c r="AD696" s="227"/>
      <c r="AE696" s="227"/>
      <c r="AF696" s="244"/>
      <c r="AG696" s="245"/>
      <c r="AN696" s="227"/>
      <c r="AO696" s="227"/>
      <c r="AP696" s="227"/>
      <c r="AQ696" s="227"/>
      <c r="AR696" s="227"/>
      <c r="AS696" s="227"/>
      <c r="AT696" s="227"/>
      <c r="AU696" s="227"/>
    </row>
    <row r="697" spans="3:47" x14ac:dyDescent="0.2">
      <c r="C697" s="19"/>
      <c r="D697" s="19"/>
      <c r="AA697" s="227"/>
      <c r="AB697" s="227"/>
      <c r="AC697" s="227"/>
      <c r="AD697" s="227"/>
      <c r="AE697" s="227"/>
      <c r="AF697" s="244"/>
      <c r="AG697" s="245"/>
      <c r="AN697" s="227"/>
      <c r="AO697" s="227"/>
      <c r="AP697" s="227"/>
      <c r="AQ697" s="227"/>
      <c r="AR697" s="227"/>
      <c r="AS697" s="227"/>
      <c r="AT697" s="227"/>
      <c r="AU697" s="227"/>
    </row>
    <row r="698" spans="3:47" x14ac:dyDescent="0.2">
      <c r="C698" s="19"/>
      <c r="D698" s="19"/>
      <c r="AA698" s="227"/>
      <c r="AB698" s="227"/>
      <c r="AC698" s="227"/>
      <c r="AD698" s="227"/>
      <c r="AE698" s="227"/>
      <c r="AF698" s="244"/>
      <c r="AG698" s="245"/>
      <c r="AN698" s="227"/>
      <c r="AO698" s="227"/>
      <c r="AP698" s="227"/>
      <c r="AQ698" s="227"/>
      <c r="AR698" s="227"/>
      <c r="AS698" s="227"/>
      <c r="AT698" s="227"/>
      <c r="AU698" s="227"/>
    </row>
    <row r="699" spans="3:47" x14ac:dyDescent="0.2">
      <c r="C699" s="19"/>
      <c r="D699" s="19"/>
      <c r="AA699" s="227"/>
      <c r="AB699" s="227"/>
      <c r="AC699" s="227"/>
      <c r="AD699" s="227"/>
      <c r="AE699" s="227"/>
      <c r="AF699" s="244"/>
      <c r="AG699" s="245"/>
      <c r="AN699" s="227"/>
      <c r="AO699" s="227"/>
      <c r="AP699" s="227"/>
      <c r="AQ699" s="227"/>
      <c r="AR699" s="227"/>
      <c r="AS699" s="227"/>
      <c r="AT699" s="227"/>
      <c r="AU699" s="227"/>
    </row>
    <row r="700" spans="3:47" x14ac:dyDescent="0.2">
      <c r="C700" s="19"/>
      <c r="D700" s="19"/>
      <c r="AA700" s="227"/>
      <c r="AB700" s="227"/>
      <c r="AC700" s="227"/>
      <c r="AD700" s="227"/>
      <c r="AE700" s="227"/>
      <c r="AF700" s="244"/>
      <c r="AG700" s="245"/>
      <c r="AN700" s="227"/>
      <c r="AO700" s="227"/>
      <c r="AP700" s="227"/>
      <c r="AQ700" s="227"/>
      <c r="AR700" s="227"/>
      <c r="AS700" s="227"/>
      <c r="AT700" s="227"/>
      <c r="AU700" s="227"/>
    </row>
    <row r="701" spans="3:47" x14ac:dyDescent="0.2">
      <c r="C701" s="19"/>
      <c r="D701" s="19"/>
      <c r="AA701" s="227"/>
      <c r="AB701" s="227"/>
      <c r="AC701" s="227"/>
      <c r="AD701" s="227"/>
      <c r="AE701" s="227"/>
      <c r="AF701" s="244"/>
      <c r="AG701" s="245"/>
      <c r="AN701" s="227"/>
      <c r="AO701" s="227"/>
      <c r="AP701" s="227"/>
      <c r="AQ701" s="227"/>
      <c r="AR701" s="227"/>
      <c r="AS701" s="227"/>
      <c r="AT701" s="227"/>
      <c r="AU701" s="227"/>
    </row>
    <row r="702" spans="3:47" x14ac:dyDescent="0.2">
      <c r="C702" s="19"/>
      <c r="D702" s="19"/>
      <c r="AA702" s="227"/>
      <c r="AB702" s="227"/>
      <c r="AC702" s="227"/>
      <c r="AD702" s="227"/>
      <c r="AE702" s="227"/>
      <c r="AF702" s="244"/>
      <c r="AG702" s="245"/>
      <c r="AN702" s="227"/>
      <c r="AO702" s="227"/>
      <c r="AP702" s="227"/>
      <c r="AQ702" s="227"/>
      <c r="AR702" s="227"/>
      <c r="AS702" s="227"/>
      <c r="AT702" s="227"/>
      <c r="AU702" s="227"/>
    </row>
    <row r="703" spans="3:47" x14ac:dyDescent="0.2">
      <c r="C703" s="19"/>
      <c r="D703" s="19"/>
      <c r="AA703" s="227"/>
      <c r="AB703" s="227"/>
      <c r="AC703" s="227"/>
      <c r="AD703" s="227"/>
      <c r="AE703" s="227"/>
      <c r="AF703" s="244"/>
      <c r="AG703" s="245"/>
      <c r="AN703" s="227"/>
      <c r="AO703" s="227"/>
      <c r="AP703" s="227"/>
      <c r="AQ703" s="227"/>
      <c r="AR703" s="227"/>
      <c r="AS703" s="227"/>
      <c r="AT703" s="227"/>
      <c r="AU703" s="227"/>
    </row>
    <row r="704" spans="3:47" x14ac:dyDescent="0.2">
      <c r="C704" s="19"/>
      <c r="D704" s="19"/>
      <c r="AA704" s="227"/>
      <c r="AB704" s="227"/>
      <c r="AC704" s="227"/>
      <c r="AD704" s="227"/>
      <c r="AE704" s="227"/>
      <c r="AF704" s="244"/>
      <c r="AG704" s="245"/>
      <c r="AN704" s="227"/>
      <c r="AO704" s="227"/>
      <c r="AP704" s="227"/>
      <c r="AQ704" s="227"/>
      <c r="AR704" s="227"/>
      <c r="AS704" s="227"/>
      <c r="AT704" s="227"/>
      <c r="AU704" s="227"/>
    </row>
    <row r="705" spans="3:47" x14ac:dyDescent="0.2">
      <c r="C705" s="19"/>
      <c r="D705" s="19"/>
      <c r="AA705" s="227"/>
      <c r="AB705" s="227"/>
      <c r="AC705" s="227"/>
      <c r="AD705" s="227"/>
      <c r="AE705" s="227"/>
      <c r="AF705" s="244"/>
      <c r="AG705" s="245"/>
      <c r="AN705" s="227"/>
      <c r="AO705" s="227"/>
      <c r="AP705" s="227"/>
      <c r="AQ705" s="227"/>
      <c r="AR705" s="227"/>
      <c r="AS705" s="227"/>
      <c r="AT705" s="227"/>
      <c r="AU705" s="227"/>
    </row>
    <row r="706" spans="3:47" x14ac:dyDescent="0.2">
      <c r="C706" s="19"/>
      <c r="D706" s="19"/>
      <c r="AA706" s="227"/>
      <c r="AB706" s="227"/>
      <c r="AC706" s="227"/>
      <c r="AD706" s="227"/>
      <c r="AE706" s="227"/>
      <c r="AF706" s="244"/>
      <c r="AG706" s="245"/>
      <c r="AN706" s="227"/>
      <c r="AO706" s="227"/>
      <c r="AP706" s="227"/>
      <c r="AQ706" s="227"/>
      <c r="AR706" s="227"/>
      <c r="AS706" s="227"/>
      <c r="AT706" s="227"/>
      <c r="AU706" s="227"/>
    </row>
    <row r="707" spans="3:47" x14ac:dyDescent="0.2">
      <c r="C707" s="19"/>
      <c r="D707" s="19"/>
      <c r="AA707" s="227"/>
      <c r="AB707" s="227"/>
      <c r="AC707" s="227"/>
      <c r="AD707" s="227"/>
      <c r="AE707" s="227"/>
      <c r="AF707" s="244"/>
      <c r="AG707" s="245"/>
      <c r="AN707" s="227"/>
      <c r="AO707" s="227"/>
      <c r="AP707" s="227"/>
      <c r="AQ707" s="227"/>
      <c r="AR707" s="227"/>
      <c r="AS707" s="227"/>
      <c r="AT707" s="227"/>
      <c r="AU707" s="227"/>
    </row>
    <row r="708" spans="3:47" x14ac:dyDescent="0.2">
      <c r="C708" s="19"/>
      <c r="D708" s="19"/>
      <c r="AA708" s="227"/>
      <c r="AB708" s="227"/>
      <c r="AC708" s="227"/>
      <c r="AD708" s="227"/>
      <c r="AE708" s="227"/>
      <c r="AF708" s="244"/>
      <c r="AG708" s="245"/>
      <c r="AN708" s="227"/>
      <c r="AO708" s="227"/>
      <c r="AP708" s="227"/>
      <c r="AQ708" s="227"/>
      <c r="AR708" s="227"/>
      <c r="AS708" s="227"/>
      <c r="AT708" s="227"/>
      <c r="AU708" s="227"/>
    </row>
    <row r="709" spans="3:47" x14ac:dyDescent="0.2">
      <c r="C709" s="19"/>
      <c r="D709" s="19"/>
      <c r="AA709" s="227"/>
      <c r="AB709" s="227"/>
      <c r="AC709" s="227"/>
      <c r="AD709" s="227"/>
      <c r="AE709" s="227"/>
      <c r="AF709" s="244"/>
      <c r="AG709" s="245"/>
      <c r="AN709" s="227"/>
      <c r="AO709" s="227"/>
      <c r="AP709" s="227"/>
      <c r="AQ709" s="227"/>
      <c r="AR709" s="227"/>
      <c r="AS709" s="227"/>
      <c r="AT709" s="227"/>
      <c r="AU709" s="227"/>
    </row>
    <row r="710" spans="3:47" x14ac:dyDescent="0.2">
      <c r="C710" s="19"/>
      <c r="D710" s="19"/>
      <c r="AA710" s="227"/>
      <c r="AB710" s="227"/>
      <c r="AC710" s="227"/>
      <c r="AD710" s="227"/>
      <c r="AE710" s="227"/>
      <c r="AF710" s="244"/>
      <c r="AG710" s="245"/>
      <c r="AN710" s="227"/>
      <c r="AO710" s="227"/>
      <c r="AP710" s="227"/>
      <c r="AQ710" s="227"/>
      <c r="AR710" s="227"/>
      <c r="AS710" s="227"/>
      <c r="AT710" s="227"/>
      <c r="AU710" s="227"/>
    </row>
    <row r="711" spans="3:47" x14ac:dyDescent="0.2">
      <c r="C711" s="19"/>
      <c r="D711" s="19"/>
      <c r="AA711" s="227"/>
      <c r="AB711" s="227"/>
      <c r="AC711" s="227"/>
      <c r="AD711" s="227"/>
      <c r="AE711" s="227"/>
      <c r="AF711" s="244"/>
      <c r="AG711" s="245"/>
      <c r="AN711" s="227"/>
      <c r="AO711" s="227"/>
      <c r="AP711" s="227"/>
      <c r="AQ711" s="227"/>
      <c r="AR711" s="227"/>
      <c r="AS711" s="227"/>
      <c r="AT711" s="227"/>
      <c r="AU711" s="227"/>
    </row>
    <row r="712" spans="3:47" x14ac:dyDescent="0.2">
      <c r="C712" s="19"/>
      <c r="D712" s="19"/>
      <c r="AA712" s="227"/>
      <c r="AB712" s="227"/>
      <c r="AC712" s="227"/>
      <c r="AD712" s="227"/>
      <c r="AE712" s="227"/>
      <c r="AF712" s="244"/>
      <c r="AG712" s="245"/>
      <c r="AN712" s="227"/>
      <c r="AO712" s="227"/>
      <c r="AP712" s="227"/>
      <c r="AQ712" s="227"/>
      <c r="AR712" s="227"/>
      <c r="AS712" s="227"/>
      <c r="AT712" s="227"/>
      <c r="AU712" s="227"/>
    </row>
    <row r="713" spans="3:47" x14ac:dyDescent="0.2">
      <c r="C713" s="19"/>
      <c r="D713" s="19"/>
      <c r="AA713" s="227"/>
      <c r="AB713" s="227"/>
      <c r="AC713" s="227"/>
      <c r="AD713" s="227"/>
      <c r="AE713" s="227"/>
      <c r="AF713" s="244"/>
      <c r="AG713" s="245"/>
      <c r="AN713" s="227"/>
      <c r="AO713" s="227"/>
      <c r="AP713" s="227"/>
      <c r="AQ713" s="227"/>
      <c r="AR713" s="227"/>
      <c r="AS713" s="227"/>
      <c r="AT713" s="227"/>
      <c r="AU713" s="227"/>
    </row>
    <row r="714" spans="3:47" x14ac:dyDescent="0.2">
      <c r="C714" s="19"/>
      <c r="D714" s="19"/>
      <c r="AA714" s="227"/>
      <c r="AB714" s="227"/>
      <c r="AC714" s="227"/>
      <c r="AD714" s="227"/>
      <c r="AE714" s="227"/>
      <c r="AF714" s="244"/>
      <c r="AG714" s="245"/>
      <c r="AN714" s="227"/>
      <c r="AO714" s="227"/>
      <c r="AP714" s="227"/>
      <c r="AQ714" s="227"/>
      <c r="AR714" s="227"/>
      <c r="AS714" s="227"/>
      <c r="AT714" s="227"/>
      <c r="AU714" s="227"/>
    </row>
    <row r="715" spans="3:47" x14ac:dyDescent="0.2">
      <c r="C715" s="19"/>
      <c r="D715" s="19"/>
      <c r="AA715" s="227"/>
      <c r="AB715" s="227"/>
      <c r="AC715" s="227"/>
      <c r="AD715" s="227"/>
      <c r="AE715" s="227"/>
      <c r="AF715" s="244"/>
      <c r="AG715" s="245"/>
      <c r="AN715" s="227"/>
      <c r="AO715" s="227"/>
      <c r="AP715" s="227"/>
      <c r="AQ715" s="227"/>
      <c r="AR715" s="227"/>
      <c r="AS715" s="227"/>
      <c r="AT715" s="227"/>
      <c r="AU715" s="227"/>
    </row>
    <row r="716" spans="3:47" x14ac:dyDescent="0.2">
      <c r="C716" s="19"/>
      <c r="D716" s="19"/>
      <c r="AA716" s="227"/>
      <c r="AB716" s="227"/>
      <c r="AC716" s="227"/>
      <c r="AD716" s="227"/>
      <c r="AE716" s="227"/>
      <c r="AF716" s="244"/>
      <c r="AG716" s="245"/>
      <c r="AN716" s="227"/>
      <c r="AO716" s="227"/>
      <c r="AP716" s="227"/>
      <c r="AQ716" s="227"/>
      <c r="AR716" s="227"/>
      <c r="AS716" s="227"/>
      <c r="AT716" s="227"/>
      <c r="AU716" s="227"/>
    </row>
    <row r="717" spans="3:47" x14ac:dyDescent="0.2">
      <c r="C717" s="19"/>
      <c r="D717" s="19"/>
      <c r="AA717" s="227"/>
      <c r="AB717" s="227"/>
      <c r="AC717" s="227"/>
      <c r="AD717" s="227"/>
      <c r="AE717" s="227"/>
      <c r="AF717" s="244"/>
      <c r="AG717" s="245"/>
      <c r="AN717" s="227"/>
      <c r="AO717" s="227"/>
      <c r="AP717" s="227"/>
      <c r="AQ717" s="227"/>
      <c r="AR717" s="227"/>
      <c r="AS717" s="227"/>
      <c r="AT717" s="227"/>
      <c r="AU717" s="227"/>
    </row>
    <row r="718" spans="3:47" x14ac:dyDescent="0.2">
      <c r="C718" s="19"/>
      <c r="D718" s="19"/>
      <c r="AA718" s="227"/>
      <c r="AB718" s="227"/>
      <c r="AC718" s="227"/>
      <c r="AD718" s="227"/>
      <c r="AE718" s="227"/>
      <c r="AF718" s="244"/>
      <c r="AG718" s="245"/>
      <c r="AN718" s="227"/>
      <c r="AO718" s="227"/>
      <c r="AP718" s="227"/>
      <c r="AQ718" s="227"/>
      <c r="AR718" s="227"/>
      <c r="AS718" s="227"/>
      <c r="AT718" s="227"/>
      <c r="AU718" s="227"/>
    </row>
    <row r="719" spans="3:47" x14ac:dyDescent="0.2">
      <c r="C719" s="19"/>
      <c r="D719" s="19"/>
      <c r="AA719" s="227"/>
      <c r="AB719" s="227"/>
      <c r="AC719" s="227"/>
      <c r="AD719" s="227"/>
      <c r="AE719" s="227"/>
      <c r="AF719" s="244"/>
      <c r="AG719" s="245"/>
      <c r="AN719" s="227"/>
      <c r="AO719" s="227"/>
      <c r="AP719" s="227"/>
      <c r="AQ719" s="227"/>
      <c r="AR719" s="227"/>
      <c r="AS719" s="227"/>
      <c r="AT719" s="227"/>
      <c r="AU719" s="227"/>
    </row>
    <row r="720" spans="3:47" x14ac:dyDescent="0.2">
      <c r="C720" s="19"/>
      <c r="D720" s="19"/>
      <c r="AA720" s="227"/>
      <c r="AB720" s="227"/>
      <c r="AC720" s="227"/>
      <c r="AD720" s="227"/>
      <c r="AE720" s="227"/>
      <c r="AF720" s="244"/>
      <c r="AG720" s="245"/>
      <c r="AN720" s="227"/>
      <c r="AO720" s="227"/>
      <c r="AP720" s="227"/>
      <c r="AQ720" s="227"/>
      <c r="AR720" s="227"/>
      <c r="AS720" s="227"/>
      <c r="AT720" s="227"/>
      <c r="AU720" s="227"/>
    </row>
    <row r="721" spans="3:47" x14ac:dyDescent="0.2">
      <c r="C721" s="19"/>
      <c r="D721" s="19"/>
      <c r="AA721" s="227"/>
      <c r="AB721" s="227"/>
      <c r="AC721" s="227"/>
      <c r="AD721" s="227"/>
      <c r="AE721" s="227"/>
      <c r="AF721" s="244"/>
      <c r="AG721" s="245"/>
      <c r="AN721" s="227"/>
      <c r="AO721" s="227"/>
      <c r="AP721" s="227"/>
      <c r="AQ721" s="227"/>
      <c r="AR721" s="227"/>
      <c r="AS721" s="227"/>
      <c r="AT721" s="227"/>
      <c r="AU721" s="227"/>
    </row>
    <row r="722" spans="3:47" x14ac:dyDescent="0.2">
      <c r="C722" s="19"/>
      <c r="D722" s="19"/>
      <c r="AA722" s="227"/>
      <c r="AB722" s="227"/>
      <c r="AC722" s="227"/>
      <c r="AD722" s="227"/>
      <c r="AE722" s="227"/>
      <c r="AF722" s="244"/>
      <c r="AG722" s="245"/>
      <c r="AN722" s="227"/>
      <c r="AO722" s="227"/>
      <c r="AP722" s="227"/>
      <c r="AQ722" s="227"/>
      <c r="AR722" s="227"/>
      <c r="AS722" s="227"/>
      <c r="AT722" s="227"/>
      <c r="AU722" s="227"/>
    </row>
    <row r="723" spans="3:47" x14ac:dyDescent="0.2">
      <c r="C723" s="19"/>
      <c r="D723" s="19"/>
      <c r="AA723" s="227"/>
      <c r="AB723" s="227"/>
      <c r="AC723" s="227"/>
      <c r="AD723" s="227"/>
      <c r="AE723" s="227"/>
      <c r="AF723" s="244"/>
      <c r="AG723" s="245"/>
      <c r="AN723" s="227"/>
      <c r="AO723" s="227"/>
      <c r="AP723" s="227"/>
      <c r="AQ723" s="227"/>
      <c r="AR723" s="227"/>
      <c r="AS723" s="227"/>
      <c r="AT723" s="227"/>
      <c r="AU723" s="227"/>
    </row>
    <row r="724" spans="3:47" x14ac:dyDescent="0.2">
      <c r="C724" s="19"/>
      <c r="D724" s="19"/>
      <c r="AA724" s="227"/>
      <c r="AB724" s="227"/>
      <c r="AC724" s="227"/>
      <c r="AD724" s="227"/>
      <c r="AE724" s="227"/>
      <c r="AF724" s="244"/>
      <c r="AG724" s="245"/>
      <c r="AN724" s="227"/>
      <c r="AO724" s="227"/>
      <c r="AP724" s="227"/>
      <c r="AQ724" s="227"/>
      <c r="AR724" s="227"/>
      <c r="AS724" s="227"/>
      <c r="AT724" s="227"/>
      <c r="AU724" s="227"/>
    </row>
    <row r="725" spans="3:47" x14ac:dyDescent="0.2">
      <c r="C725" s="19"/>
      <c r="D725" s="19"/>
      <c r="AA725" s="227"/>
      <c r="AB725" s="227"/>
      <c r="AC725" s="227"/>
      <c r="AD725" s="227"/>
      <c r="AE725" s="227"/>
      <c r="AF725" s="244"/>
      <c r="AG725" s="245"/>
      <c r="AN725" s="227"/>
      <c r="AO725" s="227"/>
      <c r="AP725" s="227"/>
      <c r="AQ725" s="227"/>
      <c r="AR725" s="227"/>
      <c r="AS725" s="227"/>
      <c r="AT725" s="227"/>
      <c r="AU725" s="227"/>
    </row>
    <row r="726" spans="3:47" x14ac:dyDescent="0.2">
      <c r="C726" s="19"/>
      <c r="D726" s="19"/>
      <c r="AA726" s="227"/>
      <c r="AB726" s="227"/>
      <c r="AC726" s="227"/>
      <c r="AD726" s="227"/>
      <c r="AE726" s="227"/>
      <c r="AF726" s="244"/>
      <c r="AG726" s="245"/>
      <c r="AN726" s="227"/>
      <c r="AO726" s="227"/>
      <c r="AP726" s="227"/>
      <c r="AQ726" s="227"/>
      <c r="AR726" s="227"/>
      <c r="AS726" s="227"/>
      <c r="AT726" s="227"/>
      <c r="AU726" s="227"/>
    </row>
    <row r="727" spans="3:47" x14ac:dyDescent="0.2">
      <c r="C727" s="19"/>
      <c r="D727" s="19"/>
      <c r="AA727" s="227"/>
      <c r="AB727" s="227"/>
      <c r="AC727" s="227"/>
      <c r="AD727" s="227"/>
      <c r="AE727" s="227"/>
      <c r="AF727" s="244"/>
      <c r="AG727" s="245"/>
      <c r="AN727" s="227"/>
      <c r="AO727" s="227"/>
      <c r="AP727" s="227"/>
      <c r="AQ727" s="227"/>
      <c r="AR727" s="227"/>
      <c r="AS727" s="227"/>
      <c r="AT727" s="227"/>
      <c r="AU727" s="227"/>
    </row>
    <row r="728" spans="3:47" x14ac:dyDescent="0.2">
      <c r="C728" s="19"/>
      <c r="D728" s="19"/>
      <c r="AA728" s="227"/>
      <c r="AB728" s="227"/>
      <c r="AC728" s="227"/>
      <c r="AD728" s="227"/>
      <c r="AE728" s="227"/>
      <c r="AF728" s="244"/>
      <c r="AG728" s="245"/>
      <c r="AN728" s="227"/>
      <c r="AO728" s="227"/>
      <c r="AP728" s="227"/>
      <c r="AQ728" s="227"/>
      <c r="AR728" s="227"/>
      <c r="AS728" s="227"/>
      <c r="AT728" s="227"/>
      <c r="AU728" s="227"/>
    </row>
    <row r="729" spans="3:47" x14ac:dyDescent="0.2">
      <c r="C729" s="19"/>
      <c r="D729" s="19"/>
      <c r="AA729" s="227"/>
      <c r="AB729" s="227"/>
      <c r="AC729" s="227"/>
      <c r="AD729" s="227"/>
      <c r="AE729" s="227"/>
      <c r="AF729" s="244"/>
      <c r="AG729" s="245"/>
      <c r="AN729" s="227"/>
      <c r="AO729" s="227"/>
      <c r="AP729" s="227"/>
      <c r="AQ729" s="227"/>
      <c r="AR729" s="227"/>
      <c r="AS729" s="227"/>
      <c r="AT729" s="227"/>
      <c r="AU729" s="227"/>
    </row>
    <row r="730" spans="3:47" x14ac:dyDescent="0.2">
      <c r="C730" s="19"/>
      <c r="D730" s="19"/>
      <c r="AA730" s="227"/>
      <c r="AB730" s="227"/>
      <c r="AC730" s="227"/>
      <c r="AD730" s="227"/>
      <c r="AE730" s="227"/>
      <c r="AF730" s="244"/>
      <c r="AG730" s="245"/>
      <c r="AN730" s="227"/>
      <c r="AO730" s="227"/>
      <c r="AP730" s="227"/>
      <c r="AQ730" s="227"/>
      <c r="AR730" s="227"/>
      <c r="AS730" s="227"/>
      <c r="AT730" s="227"/>
      <c r="AU730" s="227"/>
    </row>
    <row r="731" spans="3:47" x14ac:dyDescent="0.2">
      <c r="C731" s="19"/>
      <c r="D731" s="19"/>
      <c r="AA731" s="227"/>
      <c r="AB731" s="227"/>
      <c r="AC731" s="227"/>
      <c r="AD731" s="227"/>
      <c r="AE731" s="227"/>
      <c r="AF731" s="244"/>
      <c r="AG731" s="245"/>
      <c r="AN731" s="227"/>
      <c r="AO731" s="227"/>
      <c r="AP731" s="227"/>
      <c r="AQ731" s="227"/>
      <c r="AR731" s="227"/>
      <c r="AS731" s="227"/>
      <c r="AT731" s="227"/>
      <c r="AU731" s="227"/>
    </row>
    <row r="732" spans="3:47" x14ac:dyDescent="0.2">
      <c r="C732" s="19"/>
      <c r="D732" s="19"/>
      <c r="AA732" s="227"/>
      <c r="AB732" s="227"/>
      <c r="AC732" s="227"/>
      <c r="AD732" s="227"/>
      <c r="AE732" s="227"/>
      <c r="AF732" s="244"/>
      <c r="AG732" s="245"/>
      <c r="AN732" s="227"/>
      <c r="AO732" s="227"/>
      <c r="AP732" s="227"/>
      <c r="AQ732" s="227"/>
      <c r="AR732" s="227"/>
      <c r="AS732" s="227"/>
      <c r="AT732" s="227"/>
      <c r="AU732" s="227"/>
    </row>
    <row r="733" spans="3:47" x14ac:dyDescent="0.2">
      <c r="C733" s="19"/>
      <c r="D733" s="19"/>
      <c r="AA733" s="227"/>
      <c r="AB733" s="227"/>
      <c r="AC733" s="227"/>
      <c r="AD733" s="227"/>
      <c r="AE733" s="227"/>
      <c r="AF733" s="244"/>
      <c r="AG733" s="245"/>
      <c r="AN733" s="227"/>
      <c r="AO733" s="227"/>
      <c r="AP733" s="227"/>
      <c r="AQ733" s="227"/>
      <c r="AR733" s="227"/>
      <c r="AS733" s="227"/>
      <c r="AT733" s="227"/>
      <c r="AU733" s="227"/>
    </row>
    <row r="734" spans="3:47" x14ac:dyDescent="0.2">
      <c r="C734" s="19"/>
      <c r="D734" s="19"/>
      <c r="AA734" s="227"/>
      <c r="AB734" s="227"/>
      <c r="AC734" s="227"/>
      <c r="AD734" s="227"/>
      <c r="AE734" s="227"/>
      <c r="AF734" s="244"/>
      <c r="AG734" s="245"/>
      <c r="AN734" s="227"/>
      <c r="AO734" s="227"/>
      <c r="AP734" s="227"/>
      <c r="AQ734" s="227"/>
      <c r="AR734" s="227"/>
      <c r="AS734" s="227"/>
      <c r="AT734" s="227"/>
      <c r="AU734" s="227"/>
    </row>
    <row r="735" spans="3:47" x14ac:dyDescent="0.2">
      <c r="C735" s="19"/>
      <c r="D735" s="19"/>
      <c r="AA735" s="227"/>
      <c r="AB735" s="227"/>
      <c r="AC735" s="227"/>
      <c r="AD735" s="227"/>
      <c r="AE735" s="227"/>
      <c r="AF735" s="244"/>
      <c r="AG735" s="245"/>
      <c r="AN735" s="227"/>
      <c r="AO735" s="227"/>
      <c r="AP735" s="227"/>
      <c r="AQ735" s="227"/>
      <c r="AR735" s="227"/>
      <c r="AS735" s="227"/>
      <c r="AT735" s="227"/>
      <c r="AU735" s="227"/>
    </row>
    <row r="736" spans="3:47" x14ac:dyDescent="0.2">
      <c r="C736" s="19"/>
      <c r="D736" s="19"/>
      <c r="AA736" s="227"/>
      <c r="AB736" s="227"/>
      <c r="AC736" s="227"/>
      <c r="AD736" s="227"/>
      <c r="AE736" s="227"/>
      <c r="AF736" s="244"/>
      <c r="AG736" s="245"/>
      <c r="AN736" s="227"/>
      <c r="AO736" s="227"/>
      <c r="AP736" s="227"/>
      <c r="AQ736" s="227"/>
      <c r="AR736" s="227"/>
      <c r="AS736" s="227"/>
      <c r="AT736" s="227"/>
      <c r="AU736" s="227"/>
    </row>
    <row r="737" spans="3:47" x14ac:dyDescent="0.2">
      <c r="C737" s="19"/>
      <c r="D737" s="19"/>
      <c r="AA737" s="227"/>
      <c r="AB737" s="227"/>
      <c r="AC737" s="227"/>
      <c r="AD737" s="227"/>
      <c r="AE737" s="227"/>
      <c r="AF737" s="244"/>
      <c r="AG737" s="245"/>
      <c r="AN737" s="227"/>
      <c r="AO737" s="227"/>
      <c r="AP737" s="227"/>
      <c r="AQ737" s="227"/>
      <c r="AR737" s="227"/>
      <c r="AS737" s="227"/>
      <c r="AT737" s="227"/>
      <c r="AU737" s="227"/>
    </row>
    <row r="738" spans="3:47" x14ac:dyDescent="0.2">
      <c r="C738" s="19"/>
      <c r="D738" s="19"/>
      <c r="AA738" s="227"/>
      <c r="AB738" s="227"/>
      <c r="AC738" s="227"/>
      <c r="AD738" s="227"/>
      <c r="AE738" s="227"/>
      <c r="AF738" s="244"/>
      <c r="AG738" s="245"/>
      <c r="AN738" s="227"/>
      <c r="AO738" s="227"/>
      <c r="AP738" s="227"/>
      <c r="AQ738" s="227"/>
      <c r="AR738" s="227"/>
      <c r="AS738" s="227"/>
      <c r="AT738" s="227"/>
      <c r="AU738" s="227"/>
    </row>
    <row r="739" spans="3:47" x14ac:dyDescent="0.2">
      <c r="C739" s="19"/>
      <c r="D739" s="19"/>
    </row>
    <row r="740" spans="3:47" x14ac:dyDescent="0.2">
      <c r="C740" s="19"/>
      <c r="D740" s="19"/>
    </row>
    <row r="741" spans="3:47" x14ac:dyDescent="0.2">
      <c r="C741" s="19"/>
      <c r="D741" s="19"/>
    </row>
    <row r="742" spans="3:47" x14ac:dyDescent="0.2">
      <c r="C742" s="19"/>
      <c r="D742" s="19"/>
    </row>
    <row r="743" spans="3:47" x14ac:dyDescent="0.2">
      <c r="C743" s="19"/>
      <c r="D743" s="19"/>
    </row>
    <row r="744" spans="3:47" x14ac:dyDescent="0.2">
      <c r="C744" s="19"/>
      <c r="D744" s="19"/>
    </row>
    <row r="745" spans="3:47" x14ac:dyDescent="0.2">
      <c r="C745" s="19"/>
      <c r="D745" s="19"/>
    </row>
    <row r="746" spans="3:47" x14ac:dyDescent="0.2">
      <c r="C746" s="19"/>
      <c r="D746" s="19"/>
    </row>
    <row r="747" spans="3:47" x14ac:dyDescent="0.2">
      <c r="C747" s="19"/>
      <c r="D747" s="19"/>
    </row>
    <row r="748" spans="3:47" x14ac:dyDescent="0.2">
      <c r="C748" s="19"/>
      <c r="D748" s="19"/>
    </row>
    <row r="749" spans="3:47" x14ac:dyDescent="0.2">
      <c r="C749" s="19"/>
      <c r="D749" s="19"/>
    </row>
    <row r="750" spans="3:47" x14ac:dyDescent="0.2">
      <c r="C750" s="19"/>
      <c r="D750" s="19"/>
    </row>
    <row r="751" spans="3:47" x14ac:dyDescent="0.2">
      <c r="C751" s="19"/>
      <c r="D751" s="19"/>
    </row>
    <row r="752" spans="3:47" x14ac:dyDescent="0.2">
      <c r="C752" s="19"/>
      <c r="D752" s="19"/>
    </row>
    <row r="753" spans="3:4" x14ac:dyDescent="0.2">
      <c r="C753" s="19"/>
      <c r="D753" s="19"/>
    </row>
    <row r="754" spans="3:4" x14ac:dyDescent="0.2">
      <c r="C754" s="19"/>
      <c r="D754" s="19"/>
    </row>
    <row r="755" spans="3:4" x14ac:dyDescent="0.2">
      <c r="C755" s="19"/>
      <c r="D755" s="19"/>
    </row>
    <row r="756" spans="3:4" x14ac:dyDescent="0.2">
      <c r="C756" s="19"/>
      <c r="D756" s="19"/>
    </row>
    <row r="757" spans="3:4" x14ac:dyDescent="0.2">
      <c r="C757" s="19"/>
      <c r="D757" s="19"/>
    </row>
    <row r="758" spans="3:4" x14ac:dyDescent="0.2">
      <c r="C758" s="19"/>
      <c r="D758" s="19"/>
    </row>
    <row r="759" spans="3:4" x14ac:dyDescent="0.2">
      <c r="C759" s="19"/>
      <c r="D759" s="19"/>
    </row>
    <row r="760" spans="3:4" x14ac:dyDescent="0.2">
      <c r="C760" s="19"/>
      <c r="D760" s="19"/>
    </row>
    <row r="761" spans="3:4" x14ac:dyDescent="0.2">
      <c r="C761" s="19"/>
      <c r="D761" s="19"/>
    </row>
    <row r="762" spans="3:4" x14ac:dyDescent="0.2">
      <c r="C762" s="19"/>
      <c r="D762" s="19"/>
    </row>
    <row r="763" spans="3:4" x14ac:dyDescent="0.2">
      <c r="C763" s="19"/>
      <c r="D763" s="19"/>
    </row>
    <row r="764" spans="3:4" x14ac:dyDescent="0.2">
      <c r="C764" s="19"/>
      <c r="D764" s="19"/>
    </row>
    <row r="765" spans="3:4" x14ac:dyDescent="0.2">
      <c r="C765" s="19"/>
      <c r="D765" s="19"/>
    </row>
    <row r="766" spans="3:4" x14ac:dyDescent="0.2">
      <c r="C766" s="19"/>
      <c r="D766" s="19"/>
    </row>
    <row r="767" spans="3:4" x14ac:dyDescent="0.2">
      <c r="C767" s="19"/>
      <c r="D767" s="19"/>
    </row>
    <row r="768" spans="3:4" x14ac:dyDescent="0.2">
      <c r="C768" s="19"/>
      <c r="D768" s="19"/>
    </row>
    <row r="769" spans="3:4" x14ac:dyDescent="0.2">
      <c r="C769" s="19"/>
      <c r="D769" s="19"/>
    </row>
    <row r="770" spans="3:4" x14ac:dyDescent="0.2">
      <c r="C770" s="19"/>
      <c r="D770" s="19"/>
    </row>
    <row r="771" spans="3:4" x14ac:dyDescent="0.2">
      <c r="C771" s="19"/>
      <c r="D771" s="19"/>
    </row>
    <row r="772" spans="3:4" x14ac:dyDescent="0.2">
      <c r="C772" s="19"/>
      <c r="D772" s="19"/>
    </row>
    <row r="773" spans="3:4" x14ac:dyDescent="0.2">
      <c r="C773" s="19"/>
      <c r="D773" s="19"/>
    </row>
    <row r="774" spans="3:4" x14ac:dyDescent="0.2">
      <c r="C774" s="19"/>
      <c r="D774" s="19"/>
    </row>
    <row r="775" spans="3:4" x14ac:dyDescent="0.2">
      <c r="C775" s="19"/>
      <c r="D775" s="19"/>
    </row>
    <row r="776" spans="3:4" x14ac:dyDescent="0.2">
      <c r="C776" s="19"/>
      <c r="D776" s="19"/>
    </row>
    <row r="777" spans="3:4" x14ac:dyDescent="0.2">
      <c r="C777" s="19"/>
      <c r="D777" s="19"/>
    </row>
    <row r="778" spans="3:4" x14ac:dyDescent="0.2">
      <c r="C778" s="19"/>
      <c r="D778" s="19"/>
    </row>
    <row r="779" spans="3:4" x14ac:dyDescent="0.2">
      <c r="C779" s="19"/>
      <c r="D779" s="19"/>
    </row>
    <row r="780" spans="3:4" x14ac:dyDescent="0.2">
      <c r="C780" s="19"/>
      <c r="D780" s="19"/>
    </row>
    <row r="781" spans="3:4" x14ac:dyDescent="0.2">
      <c r="C781" s="19"/>
      <c r="D781" s="19"/>
    </row>
    <row r="782" spans="3:4" x14ac:dyDescent="0.2">
      <c r="C782" s="19"/>
      <c r="D782" s="19"/>
    </row>
    <row r="783" spans="3:4" x14ac:dyDescent="0.2">
      <c r="C783" s="19"/>
      <c r="D783" s="19"/>
    </row>
    <row r="784" spans="3:4" x14ac:dyDescent="0.2">
      <c r="C784" s="19"/>
      <c r="D784" s="19"/>
    </row>
    <row r="785" spans="3:4" x14ac:dyDescent="0.2">
      <c r="C785" s="19"/>
      <c r="D785" s="19"/>
    </row>
    <row r="786" spans="3:4" x14ac:dyDescent="0.2">
      <c r="C786" s="19"/>
      <c r="D786" s="19"/>
    </row>
    <row r="787" spans="3:4" x14ac:dyDescent="0.2">
      <c r="C787" s="19"/>
      <c r="D787" s="19"/>
    </row>
    <row r="788" spans="3:4" x14ac:dyDescent="0.2">
      <c r="C788" s="19"/>
      <c r="D788" s="19"/>
    </row>
    <row r="789" spans="3:4" x14ac:dyDescent="0.2">
      <c r="C789" s="19"/>
      <c r="D789" s="19"/>
    </row>
    <row r="790" spans="3:4" x14ac:dyDescent="0.2">
      <c r="C790" s="19"/>
      <c r="D790" s="19"/>
    </row>
    <row r="791" spans="3:4" x14ac:dyDescent="0.2">
      <c r="C791" s="19"/>
      <c r="D791" s="19"/>
    </row>
    <row r="792" spans="3:4" x14ac:dyDescent="0.2">
      <c r="C792" s="19"/>
      <c r="D792" s="19"/>
    </row>
    <row r="793" spans="3:4" x14ac:dyDescent="0.2">
      <c r="C793" s="19"/>
      <c r="D793" s="19"/>
    </row>
    <row r="794" spans="3:4" x14ac:dyDescent="0.2">
      <c r="C794" s="19"/>
      <c r="D794" s="19"/>
    </row>
    <row r="795" spans="3:4" x14ac:dyDescent="0.2">
      <c r="C795" s="19"/>
      <c r="D795" s="19"/>
    </row>
    <row r="796" spans="3:4" x14ac:dyDescent="0.2">
      <c r="C796" s="19"/>
      <c r="D796" s="19"/>
    </row>
    <row r="797" spans="3:4" x14ac:dyDescent="0.2">
      <c r="C797" s="19"/>
      <c r="D797" s="19"/>
    </row>
    <row r="798" spans="3:4" x14ac:dyDescent="0.2">
      <c r="C798" s="19"/>
      <c r="D798" s="19"/>
    </row>
    <row r="799" spans="3:4" x14ac:dyDescent="0.2">
      <c r="C799" s="19"/>
      <c r="D799" s="19"/>
    </row>
    <row r="800" spans="3:4" x14ac:dyDescent="0.2">
      <c r="C800" s="19"/>
      <c r="D800" s="19"/>
    </row>
    <row r="801" spans="3:4" x14ac:dyDescent="0.2">
      <c r="C801" s="19"/>
      <c r="D801" s="19"/>
    </row>
    <row r="802" spans="3:4" x14ac:dyDescent="0.2">
      <c r="C802" s="19"/>
      <c r="D802" s="19"/>
    </row>
    <row r="803" spans="3:4" x14ac:dyDescent="0.2">
      <c r="C803" s="19"/>
      <c r="D803" s="19"/>
    </row>
    <row r="804" spans="3:4" x14ac:dyDescent="0.2">
      <c r="C804" s="19"/>
      <c r="D804" s="19"/>
    </row>
    <row r="805" spans="3:4" x14ac:dyDescent="0.2">
      <c r="C805" s="19"/>
      <c r="D805" s="19"/>
    </row>
    <row r="806" spans="3:4" x14ac:dyDescent="0.2">
      <c r="C806" s="19"/>
      <c r="D806" s="19"/>
    </row>
    <row r="807" spans="3:4" x14ac:dyDescent="0.2">
      <c r="C807" s="19"/>
      <c r="D807" s="19"/>
    </row>
    <row r="808" spans="3:4" x14ac:dyDescent="0.2">
      <c r="C808" s="19"/>
      <c r="D808" s="19"/>
    </row>
    <row r="809" spans="3:4" x14ac:dyDescent="0.2">
      <c r="C809" s="19"/>
      <c r="D809" s="19"/>
    </row>
    <row r="810" spans="3:4" x14ac:dyDescent="0.2">
      <c r="C810" s="19"/>
      <c r="D810" s="19"/>
    </row>
    <row r="811" spans="3:4" x14ac:dyDescent="0.2">
      <c r="C811" s="19"/>
      <c r="D811" s="19"/>
    </row>
    <row r="812" spans="3:4" x14ac:dyDescent="0.2">
      <c r="C812" s="19"/>
      <c r="D812" s="19"/>
    </row>
    <row r="813" spans="3:4" x14ac:dyDescent="0.2">
      <c r="C813" s="19"/>
      <c r="D813" s="19"/>
    </row>
    <row r="814" spans="3:4" x14ac:dyDescent="0.2">
      <c r="C814" s="19"/>
      <c r="D814" s="19"/>
    </row>
    <row r="815" spans="3:4" x14ac:dyDescent="0.2">
      <c r="C815" s="19"/>
      <c r="D815" s="19"/>
    </row>
    <row r="816" spans="3:4" x14ac:dyDescent="0.2">
      <c r="C816" s="19"/>
      <c r="D816" s="19"/>
    </row>
    <row r="817" spans="3:4" x14ac:dyDescent="0.2">
      <c r="C817" s="19"/>
      <c r="D817" s="19"/>
    </row>
    <row r="818" spans="3:4" x14ac:dyDescent="0.2">
      <c r="C818" s="19"/>
      <c r="D818" s="19"/>
    </row>
    <row r="819" spans="3:4" x14ac:dyDescent="0.2">
      <c r="C819" s="19"/>
      <c r="D819" s="19"/>
    </row>
    <row r="820" spans="3:4" x14ac:dyDescent="0.2">
      <c r="C820" s="19"/>
      <c r="D820" s="19"/>
    </row>
    <row r="821" spans="3:4" x14ac:dyDescent="0.2">
      <c r="C821" s="19"/>
      <c r="D821" s="19"/>
    </row>
    <row r="822" spans="3:4" x14ac:dyDescent="0.2">
      <c r="C822" s="19"/>
      <c r="D822" s="19"/>
    </row>
    <row r="823" spans="3:4" x14ac:dyDescent="0.2">
      <c r="C823" s="19"/>
      <c r="D823" s="19"/>
    </row>
    <row r="824" spans="3:4" x14ac:dyDescent="0.2">
      <c r="C824" s="19"/>
      <c r="D824" s="19"/>
    </row>
    <row r="825" spans="3:4" x14ac:dyDescent="0.2">
      <c r="C825" s="19"/>
      <c r="D825" s="19"/>
    </row>
    <row r="826" spans="3:4" x14ac:dyDescent="0.2">
      <c r="C826" s="19"/>
      <c r="D826" s="19"/>
    </row>
    <row r="827" spans="3:4" x14ac:dyDescent="0.2">
      <c r="C827" s="19"/>
      <c r="D827" s="19"/>
    </row>
    <row r="828" spans="3:4" x14ac:dyDescent="0.2">
      <c r="C828" s="19"/>
      <c r="D828" s="19"/>
    </row>
    <row r="829" spans="3:4" x14ac:dyDescent="0.2">
      <c r="C829" s="19"/>
      <c r="D829" s="19"/>
    </row>
    <row r="830" spans="3:4" x14ac:dyDescent="0.2">
      <c r="C830" s="19"/>
      <c r="D830" s="19"/>
    </row>
    <row r="831" spans="3:4" x14ac:dyDescent="0.2">
      <c r="C831" s="19"/>
      <c r="D831" s="19"/>
    </row>
    <row r="832" spans="3:4" x14ac:dyDescent="0.2">
      <c r="C832" s="19"/>
      <c r="D832" s="19"/>
    </row>
    <row r="833" spans="3:4" x14ac:dyDescent="0.2">
      <c r="C833" s="19"/>
      <c r="D833" s="19"/>
    </row>
    <row r="834" spans="3:4" x14ac:dyDescent="0.2">
      <c r="C834" s="19"/>
      <c r="D834" s="19"/>
    </row>
    <row r="835" spans="3:4" x14ac:dyDescent="0.2">
      <c r="C835" s="19"/>
      <c r="D835" s="19"/>
    </row>
    <row r="836" spans="3:4" x14ac:dyDescent="0.2">
      <c r="C836" s="19"/>
      <c r="D836" s="19"/>
    </row>
    <row r="837" spans="3:4" x14ac:dyDescent="0.2">
      <c r="C837" s="19"/>
      <c r="D837" s="19"/>
    </row>
    <row r="838" spans="3:4" x14ac:dyDescent="0.2">
      <c r="C838" s="19"/>
      <c r="D838" s="19"/>
    </row>
    <row r="839" spans="3:4" x14ac:dyDescent="0.2">
      <c r="C839" s="19"/>
      <c r="D839" s="19"/>
    </row>
    <row r="840" spans="3:4" x14ac:dyDescent="0.2">
      <c r="C840" s="19"/>
      <c r="D840" s="19"/>
    </row>
    <row r="841" spans="3:4" x14ac:dyDescent="0.2">
      <c r="C841" s="19"/>
      <c r="D841" s="19"/>
    </row>
    <row r="842" spans="3:4" x14ac:dyDescent="0.2">
      <c r="C842" s="19"/>
      <c r="D842" s="19"/>
    </row>
    <row r="843" spans="3:4" x14ac:dyDescent="0.2">
      <c r="C843" s="19"/>
      <c r="D843" s="19"/>
    </row>
    <row r="844" spans="3:4" x14ac:dyDescent="0.2">
      <c r="C844" s="19"/>
      <c r="D844" s="19"/>
    </row>
    <row r="845" spans="3:4" x14ac:dyDescent="0.2">
      <c r="C845" s="19"/>
      <c r="D845" s="19"/>
    </row>
    <row r="846" spans="3:4" x14ac:dyDescent="0.2">
      <c r="C846" s="19"/>
      <c r="D846" s="19"/>
    </row>
    <row r="847" spans="3:4" x14ac:dyDescent="0.2">
      <c r="C847" s="19"/>
      <c r="D847" s="19"/>
    </row>
    <row r="848" spans="3:4" x14ac:dyDescent="0.2">
      <c r="C848" s="19"/>
      <c r="D848" s="19"/>
    </row>
    <row r="849" spans="3:4" x14ac:dyDescent="0.2">
      <c r="C849" s="19"/>
      <c r="D849" s="19"/>
    </row>
    <row r="850" spans="3:4" x14ac:dyDescent="0.2">
      <c r="C850" s="19"/>
      <c r="D850" s="19"/>
    </row>
    <row r="851" spans="3:4" x14ac:dyDescent="0.2">
      <c r="C851" s="19"/>
      <c r="D851" s="19"/>
    </row>
    <row r="852" spans="3:4" x14ac:dyDescent="0.2">
      <c r="C852" s="19"/>
      <c r="D852" s="19"/>
    </row>
    <row r="853" spans="3:4" x14ac:dyDescent="0.2">
      <c r="C853" s="19"/>
      <c r="D853" s="19"/>
    </row>
    <row r="854" spans="3:4" x14ac:dyDescent="0.2">
      <c r="C854" s="19"/>
      <c r="D854" s="19"/>
    </row>
    <row r="855" spans="3:4" x14ac:dyDescent="0.2">
      <c r="C855" s="19"/>
      <c r="D855" s="19"/>
    </row>
    <row r="856" spans="3:4" x14ac:dyDescent="0.2">
      <c r="C856" s="19"/>
      <c r="D856" s="19"/>
    </row>
    <row r="857" spans="3:4" x14ac:dyDescent="0.2">
      <c r="C857" s="19"/>
      <c r="D857" s="19"/>
    </row>
    <row r="858" spans="3:4" x14ac:dyDescent="0.2">
      <c r="C858" s="19"/>
      <c r="D858" s="19"/>
    </row>
    <row r="859" spans="3:4" x14ac:dyDescent="0.2">
      <c r="C859" s="19"/>
      <c r="D859" s="19"/>
    </row>
    <row r="860" spans="3:4" x14ac:dyDescent="0.2">
      <c r="C860" s="19"/>
      <c r="D860" s="19"/>
    </row>
    <row r="861" spans="3:4" x14ac:dyDescent="0.2">
      <c r="C861" s="19"/>
      <c r="D861" s="19"/>
    </row>
    <row r="862" spans="3:4" x14ac:dyDescent="0.2">
      <c r="C862" s="19"/>
      <c r="D862" s="19"/>
    </row>
    <row r="863" spans="3:4" x14ac:dyDescent="0.2">
      <c r="C863" s="19"/>
      <c r="D863" s="19"/>
    </row>
    <row r="864" spans="3:4" x14ac:dyDescent="0.2">
      <c r="C864" s="19"/>
      <c r="D864" s="19"/>
    </row>
    <row r="865" spans="3:4" x14ac:dyDescent="0.2">
      <c r="C865" s="19"/>
      <c r="D865" s="19"/>
    </row>
    <row r="866" spans="3:4" x14ac:dyDescent="0.2">
      <c r="C866" s="19"/>
      <c r="D866" s="19"/>
    </row>
    <row r="867" spans="3:4" x14ac:dyDescent="0.2">
      <c r="C867" s="19"/>
      <c r="D867" s="19"/>
    </row>
    <row r="868" spans="3:4" x14ac:dyDescent="0.2">
      <c r="C868" s="19"/>
      <c r="D868" s="19"/>
    </row>
    <row r="869" spans="3:4" x14ac:dyDescent="0.2">
      <c r="C869" s="19"/>
      <c r="D869" s="19"/>
    </row>
    <row r="870" spans="3:4" x14ac:dyDescent="0.2">
      <c r="C870" s="19"/>
      <c r="D870" s="19"/>
    </row>
    <row r="871" spans="3:4" x14ac:dyDescent="0.2">
      <c r="C871" s="19"/>
      <c r="D871" s="19"/>
    </row>
    <row r="872" spans="3:4" x14ac:dyDescent="0.2">
      <c r="C872" s="19"/>
      <c r="D872" s="19"/>
    </row>
    <row r="873" spans="3:4" x14ac:dyDescent="0.2">
      <c r="C873" s="19"/>
      <c r="D873" s="19"/>
    </row>
    <row r="874" spans="3:4" x14ac:dyDescent="0.2">
      <c r="C874" s="19"/>
      <c r="D874" s="19"/>
    </row>
    <row r="875" spans="3:4" x14ac:dyDescent="0.2">
      <c r="C875" s="19"/>
      <c r="D875" s="19"/>
    </row>
    <row r="876" spans="3:4" x14ac:dyDescent="0.2">
      <c r="C876" s="19"/>
      <c r="D876" s="19"/>
    </row>
    <row r="877" spans="3:4" x14ac:dyDescent="0.2">
      <c r="C877" s="19"/>
      <c r="D877" s="19"/>
    </row>
    <row r="878" spans="3:4" x14ac:dyDescent="0.2">
      <c r="C878" s="19"/>
      <c r="D878" s="19"/>
    </row>
    <row r="879" spans="3:4" x14ac:dyDescent="0.2">
      <c r="C879" s="19"/>
      <c r="D879" s="19"/>
    </row>
    <row r="880" spans="3:4" x14ac:dyDescent="0.2">
      <c r="C880" s="19"/>
      <c r="D880" s="19"/>
    </row>
    <row r="881" spans="3:4" x14ac:dyDescent="0.2">
      <c r="C881" s="19"/>
      <c r="D881" s="19"/>
    </row>
    <row r="882" spans="3:4" x14ac:dyDescent="0.2">
      <c r="C882" s="19"/>
      <c r="D882" s="19"/>
    </row>
    <row r="883" spans="3:4" x14ac:dyDescent="0.2">
      <c r="C883" s="19"/>
      <c r="D883" s="19"/>
    </row>
    <row r="884" spans="3:4" x14ac:dyDescent="0.2">
      <c r="C884" s="19"/>
      <c r="D884" s="19"/>
    </row>
    <row r="885" spans="3:4" x14ac:dyDescent="0.2">
      <c r="C885" s="19"/>
      <c r="D885" s="19"/>
    </row>
    <row r="886" spans="3:4" x14ac:dyDescent="0.2">
      <c r="C886" s="19"/>
      <c r="D886" s="19"/>
    </row>
    <row r="887" spans="3:4" x14ac:dyDescent="0.2">
      <c r="C887" s="19"/>
      <c r="D887" s="19"/>
    </row>
    <row r="888" spans="3:4" x14ac:dyDescent="0.2">
      <c r="C888" s="19"/>
      <c r="D888" s="19"/>
    </row>
    <row r="889" spans="3:4" x14ac:dyDescent="0.2">
      <c r="C889" s="19"/>
      <c r="D889" s="19"/>
    </row>
    <row r="890" spans="3:4" x14ac:dyDescent="0.2">
      <c r="C890" s="19"/>
      <c r="D890" s="19"/>
    </row>
    <row r="891" spans="3:4" x14ac:dyDescent="0.2">
      <c r="C891" s="19"/>
      <c r="D891" s="19"/>
    </row>
    <row r="892" spans="3:4" x14ac:dyDescent="0.2">
      <c r="C892" s="19"/>
      <c r="D892" s="19"/>
    </row>
    <row r="893" spans="3:4" x14ac:dyDescent="0.2">
      <c r="C893" s="19"/>
      <c r="D893" s="19"/>
    </row>
    <row r="894" spans="3:4" x14ac:dyDescent="0.2">
      <c r="C894" s="19"/>
      <c r="D894" s="19"/>
    </row>
    <row r="895" spans="3:4" x14ac:dyDescent="0.2">
      <c r="C895" s="19"/>
      <c r="D895" s="19"/>
    </row>
    <row r="896" spans="3:4" x14ac:dyDescent="0.2">
      <c r="C896" s="19"/>
      <c r="D896" s="19"/>
    </row>
    <row r="897" spans="3:4" x14ac:dyDescent="0.2">
      <c r="C897" s="19"/>
      <c r="D897" s="19"/>
    </row>
    <row r="898" spans="3:4" x14ac:dyDescent="0.2">
      <c r="C898" s="19"/>
      <c r="D898" s="19"/>
    </row>
    <row r="899" spans="3:4" x14ac:dyDescent="0.2">
      <c r="C899" s="19"/>
      <c r="D899" s="19"/>
    </row>
    <row r="900" spans="3:4" x14ac:dyDescent="0.2">
      <c r="C900" s="19"/>
      <c r="D900" s="19"/>
    </row>
    <row r="901" spans="3:4" x14ac:dyDescent="0.2">
      <c r="C901" s="19"/>
      <c r="D901" s="19"/>
    </row>
    <row r="902" spans="3:4" x14ac:dyDescent="0.2">
      <c r="C902" s="19"/>
      <c r="D902" s="19"/>
    </row>
    <row r="903" spans="3:4" x14ac:dyDescent="0.2">
      <c r="C903" s="19"/>
      <c r="D903" s="19"/>
    </row>
    <row r="904" spans="3:4" x14ac:dyDescent="0.2">
      <c r="C904" s="19"/>
      <c r="D904" s="19"/>
    </row>
    <row r="905" spans="3:4" x14ac:dyDescent="0.2">
      <c r="C905" s="19"/>
      <c r="D905" s="19"/>
    </row>
    <row r="906" spans="3:4" x14ac:dyDescent="0.2">
      <c r="C906" s="19"/>
      <c r="D906" s="19"/>
    </row>
    <row r="907" spans="3:4" x14ac:dyDescent="0.2">
      <c r="C907" s="19"/>
      <c r="D907" s="19"/>
    </row>
    <row r="908" spans="3:4" x14ac:dyDescent="0.2">
      <c r="C908" s="19"/>
      <c r="D908" s="19"/>
    </row>
    <row r="909" spans="3:4" x14ac:dyDescent="0.2">
      <c r="C909" s="19"/>
      <c r="D909" s="19"/>
    </row>
    <row r="910" spans="3:4" x14ac:dyDescent="0.2">
      <c r="C910" s="19"/>
      <c r="D910" s="19"/>
    </row>
    <row r="911" spans="3:4" x14ac:dyDescent="0.2">
      <c r="C911" s="19"/>
      <c r="D911" s="19"/>
    </row>
    <row r="912" spans="3:4" x14ac:dyDescent="0.2">
      <c r="C912" s="19"/>
      <c r="D912" s="19"/>
    </row>
    <row r="913" spans="3:4" x14ac:dyDescent="0.2">
      <c r="C913" s="19"/>
      <c r="D913" s="19"/>
    </row>
    <row r="914" spans="3:4" x14ac:dyDescent="0.2">
      <c r="C914" s="19"/>
      <c r="D914" s="19"/>
    </row>
    <row r="915" spans="3:4" x14ac:dyDescent="0.2">
      <c r="C915" s="19"/>
      <c r="D915" s="19"/>
    </row>
    <row r="916" spans="3:4" x14ac:dyDescent="0.2">
      <c r="C916" s="19"/>
      <c r="D916" s="19"/>
    </row>
    <row r="917" spans="3:4" x14ac:dyDescent="0.2">
      <c r="C917" s="19"/>
      <c r="D917" s="19"/>
    </row>
    <row r="918" spans="3:4" x14ac:dyDescent="0.2">
      <c r="C918" s="19"/>
      <c r="D918" s="19"/>
    </row>
    <row r="919" spans="3:4" x14ac:dyDescent="0.2">
      <c r="C919" s="19"/>
      <c r="D919" s="19"/>
    </row>
    <row r="920" spans="3:4" x14ac:dyDescent="0.2">
      <c r="C920" s="19"/>
      <c r="D920" s="19"/>
    </row>
    <row r="921" spans="3:4" x14ac:dyDescent="0.2">
      <c r="C921" s="19"/>
      <c r="D921" s="19"/>
    </row>
    <row r="922" spans="3:4" x14ac:dyDescent="0.2">
      <c r="C922" s="19"/>
      <c r="D922" s="19"/>
    </row>
    <row r="923" spans="3:4" x14ac:dyDescent="0.2">
      <c r="C923" s="19"/>
      <c r="D923" s="19"/>
    </row>
    <row r="924" spans="3:4" x14ac:dyDescent="0.2">
      <c r="C924" s="19"/>
      <c r="D924" s="19"/>
    </row>
    <row r="925" spans="3:4" x14ac:dyDescent="0.2">
      <c r="C925" s="19"/>
      <c r="D925" s="19"/>
    </row>
    <row r="926" spans="3:4" x14ac:dyDescent="0.2">
      <c r="C926" s="19"/>
      <c r="D926" s="19"/>
    </row>
    <row r="927" spans="3:4" x14ac:dyDescent="0.2">
      <c r="C927" s="19"/>
      <c r="D927" s="19"/>
    </row>
    <row r="928" spans="3:4" x14ac:dyDescent="0.2">
      <c r="C928" s="19"/>
      <c r="D928" s="19"/>
    </row>
    <row r="929" spans="3:4" x14ac:dyDescent="0.2">
      <c r="C929" s="19"/>
      <c r="D929" s="19"/>
    </row>
    <row r="930" spans="3:4" x14ac:dyDescent="0.2">
      <c r="C930" s="19"/>
      <c r="D930" s="19"/>
    </row>
    <row r="931" spans="3:4" x14ac:dyDescent="0.2">
      <c r="C931" s="19"/>
      <c r="D931" s="19"/>
    </row>
    <row r="932" spans="3:4" x14ac:dyDescent="0.2">
      <c r="C932" s="19"/>
      <c r="D932" s="19"/>
    </row>
    <row r="933" spans="3:4" x14ac:dyDescent="0.2">
      <c r="C933" s="19"/>
      <c r="D933" s="19"/>
    </row>
    <row r="934" spans="3:4" x14ac:dyDescent="0.2">
      <c r="C934" s="19"/>
      <c r="D934" s="19"/>
    </row>
    <row r="935" spans="3:4" x14ac:dyDescent="0.2">
      <c r="C935" s="19"/>
      <c r="D935" s="19"/>
    </row>
    <row r="936" spans="3:4" x14ac:dyDescent="0.2">
      <c r="C936" s="19"/>
      <c r="D936" s="19"/>
    </row>
    <row r="937" spans="3:4" x14ac:dyDescent="0.2">
      <c r="C937" s="19"/>
      <c r="D937" s="19"/>
    </row>
    <row r="938" spans="3:4" x14ac:dyDescent="0.2">
      <c r="C938" s="19"/>
      <c r="D938" s="19"/>
    </row>
    <row r="939" spans="3:4" x14ac:dyDescent="0.2">
      <c r="C939" s="19"/>
      <c r="D939" s="19"/>
    </row>
    <row r="940" spans="3:4" x14ac:dyDescent="0.2">
      <c r="C940" s="19"/>
      <c r="D940" s="19"/>
    </row>
    <row r="941" spans="3:4" x14ac:dyDescent="0.2">
      <c r="C941" s="19"/>
      <c r="D941" s="19"/>
    </row>
    <row r="942" spans="3:4" x14ac:dyDescent="0.2">
      <c r="C942" s="19"/>
      <c r="D942" s="19"/>
    </row>
    <row r="943" spans="3:4" x14ac:dyDescent="0.2">
      <c r="C943" s="19"/>
      <c r="D943" s="19"/>
    </row>
    <row r="944" spans="3:4" x14ac:dyDescent="0.2">
      <c r="C944" s="19"/>
      <c r="D944" s="19"/>
    </row>
    <row r="945" spans="3:4" x14ac:dyDescent="0.2">
      <c r="C945" s="19"/>
      <c r="D945" s="19"/>
    </row>
    <row r="946" spans="3:4" x14ac:dyDescent="0.2">
      <c r="C946" s="19"/>
      <c r="D946" s="19"/>
    </row>
    <row r="947" spans="3:4" x14ac:dyDescent="0.2">
      <c r="C947" s="19"/>
      <c r="D947" s="19"/>
    </row>
    <row r="948" spans="3:4" x14ac:dyDescent="0.2">
      <c r="C948" s="19"/>
      <c r="D948" s="19"/>
    </row>
    <row r="949" spans="3:4" x14ac:dyDescent="0.2">
      <c r="C949" s="19"/>
      <c r="D949" s="19"/>
    </row>
    <row r="950" spans="3:4" x14ac:dyDescent="0.2">
      <c r="C950" s="19"/>
      <c r="D950" s="19"/>
    </row>
    <row r="951" spans="3:4" x14ac:dyDescent="0.2">
      <c r="C951" s="19"/>
      <c r="D951" s="19"/>
    </row>
    <row r="952" spans="3:4" x14ac:dyDescent="0.2">
      <c r="C952" s="19"/>
      <c r="D952" s="19"/>
    </row>
    <row r="953" spans="3:4" x14ac:dyDescent="0.2">
      <c r="C953" s="19"/>
      <c r="D953" s="19"/>
    </row>
    <row r="954" spans="3:4" x14ac:dyDescent="0.2">
      <c r="C954" s="19"/>
      <c r="D954" s="19"/>
    </row>
    <row r="955" spans="3:4" x14ac:dyDescent="0.2">
      <c r="C955" s="19"/>
      <c r="D955" s="19"/>
    </row>
    <row r="956" spans="3:4" x14ac:dyDescent="0.2">
      <c r="C956" s="19"/>
      <c r="D956" s="19"/>
    </row>
    <row r="957" spans="3:4" x14ac:dyDescent="0.2">
      <c r="C957" s="19"/>
      <c r="D957" s="19"/>
    </row>
    <row r="958" spans="3:4" x14ac:dyDescent="0.2">
      <c r="C958" s="19"/>
      <c r="D958" s="19"/>
    </row>
    <row r="959" spans="3:4" x14ac:dyDescent="0.2">
      <c r="C959" s="19"/>
      <c r="D959" s="19"/>
    </row>
    <row r="960" spans="3:4" x14ac:dyDescent="0.2">
      <c r="C960" s="19"/>
      <c r="D960" s="19"/>
    </row>
    <row r="961" spans="3:4" x14ac:dyDescent="0.2">
      <c r="C961" s="19"/>
      <c r="D961" s="19"/>
    </row>
    <row r="962" spans="3:4" x14ac:dyDescent="0.2">
      <c r="C962" s="19"/>
      <c r="D962" s="19"/>
    </row>
    <row r="963" spans="3:4" x14ac:dyDescent="0.2">
      <c r="C963" s="19"/>
      <c r="D963" s="19"/>
    </row>
    <row r="964" spans="3:4" x14ac:dyDescent="0.2">
      <c r="C964" s="19"/>
      <c r="D964" s="19"/>
    </row>
    <row r="965" spans="3:4" x14ac:dyDescent="0.2">
      <c r="C965" s="19"/>
      <c r="D965" s="19"/>
    </row>
    <row r="966" spans="3:4" x14ac:dyDescent="0.2">
      <c r="C966" s="19"/>
      <c r="D966" s="19"/>
    </row>
    <row r="967" spans="3:4" x14ac:dyDescent="0.2">
      <c r="C967" s="19"/>
      <c r="D967" s="19"/>
    </row>
    <row r="968" spans="3:4" x14ac:dyDescent="0.2">
      <c r="C968" s="19"/>
      <c r="D968" s="19"/>
    </row>
    <row r="969" spans="3:4" x14ac:dyDescent="0.2">
      <c r="C969" s="19"/>
      <c r="D969" s="19"/>
    </row>
    <row r="970" spans="3:4" x14ac:dyDescent="0.2">
      <c r="C970" s="19"/>
      <c r="D970" s="19"/>
    </row>
    <row r="971" spans="3:4" x14ac:dyDescent="0.2">
      <c r="C971" s="19"/>
      <c r="D971" s="19"/>
    </row>
    <row r="972" spans="3:4" x14ac:dyDescent="0.2">
      <c r="C972" s="19"/>
      <c r="D972" s="19"/>
    </row>
    <row r="973" spans="3:4" x14ac:dyDescent="0.2">
      <c r="C973" s="19"/>
      <c r="D973" s="19"/>
    </row>
    <row r="974" spans="3:4" x14ac:dyDescent="0.2">
      <c r="C974" s="19"/>
      <c r="D974" s="19"/>
    </row>
    <row r="975" spans="3:4" x14ac:dyDescent="0.2">
      <c r="C975" s="19"/>
      <c r="D975" s="19"/>
    </row>
    <row r="976" spans="3:4" x14ac:dyDescent="0.2">
      <c r="C976" s="19"/>
      <c r="D976" s="19"/>
    </row>
    <row r="977" spans="3:4" x14ac:dyDescent="0.2">
      <c r="C977" s="19"/>
      <c r="D977" s="19"/>
    </row>
    <row r="978" spans="3:4" x14ac:dyDescent="0.2">
      <c r="C978" s="19"/>
      <c r="D978" s="19"/>
    </row>
    <row r="979" spans="3:4" x14ac:dyDescent="0.2">
      <c r="C979" s="19"/>
      <c r="D979" s="19"/>
    </row>
    <row r="980" spans="3:4" x14ac:dyDescent="0.2">
      <c r="C980" s="19"/>
      <c r="D980" s="19"/>
    </row>
    <row r="981" spans="3:4" x14ac:dyDescent="0.2">
      <c r="C981" s="19"/>
      <c r="D981" s="19"/>
    </row>
    <row r="982" spans="3:4" x14ac:dyDescent="0.2">
      <c r="C982" s="19"/>
      <c r="D982" s="19"/>
    </row>
    <row r="983" spans="3:4" x14ac:dyDescent="0.2">
      <c r="C983" s="19"/>
      <c r="D983" s="19"/>
    </row>
    <row r="984" spans="3:4" x14ac:dyDescent="0.2">
      <c r="C984" s="19"/>
      <c r="D984" s="19"/>
    </row>
    <row r="985" spans="3:4" x14ac:dyDescent="0.2">
      <c r="C985" s="19"/>
      <c r="D985" s="19"/>
    </row>
    <row r="986" spans="3:4" x14ac:dyDescent="0.2">
      <c r="C986" s="19"/>
      <c r="D986" s="19"/>
    </row>
    <row r="987" spans="3:4" x14ac:dyDescent="0.2">
      <c r="C987" s="19"/>
      <c r="D987" s="19"/>
    </row>
    <row r="988" spans="3:4" x14ac:dyDescent="0.2">
      <c r="C988" s="19"/>
      <c r="D988" s="19"/>
    </row>
    <row r="989" spans="3:4" x14ac:dyDescent="0.2">
      <c r="C989" s="19"/>
      <c r="D989" s="19"/>
    </row>
    <row r="990" spans="3:4" x14ac:dyDescent="0.2">
      <c r="C990" s="19"/>
      <c r="D990" s="19"/>
    </row>
    <row r="991" spans="3:4" x14ac:dyDescent="0.2">
      <c r="C991" s="19"/>
      <c r="D991" s="19"/>
    </row>
    <row r="992" spans="3:4" x14ac:dyDescent="0.2">
      <c r="C992" s="19"/>
      <c r="D992" s="19"/>
    </row>
    <row r="993" spans="3:4" x14ac:dyDescent="0.2">
      <c r="C993" s="19"/>
      <c r="D993" s="19"/>
    </row>
    <row r="994" spans="3:4" x14ac:dyDescent="0.2">
      <c r="C994" s="19"/>
      <c r="D994" s="19"/>
    </row>
    <row r="995" spans="3:4" x14ac:dyDescent="0.2">
      <c r="C995" s="19"/>
      <c r="D995" s="19"/>
    </row>
    <row r="996" spans="3:4" x14ac:dyDescent="0.2">
      <c r="C996" s="19"/>
      <c r="D996" s="19"/>
    </row>
    <row r="997" spans="3:4" x14ac:dyDescent="0.2">
      <c r="C997" s="19"/>
      <c r="D997" s="19"/>
    </row>
    <row r="998" spans="3:4" x14ac:dyDescent="0.2">
      <c r="C998" s="19"/>
      <c r="D998" s="19"/>
    </row>
    <row r="999" spans="3:4" x14ac:dyDescent="0.2">
      <c r="C999" s="19"/>
      <c r="D999" s="19"/>
    </row>
    <row r="1000" spans="3:4" x14ac:dyDescent="0.2">
      <c r="C1000" s="19"/>
      <c r="D1000" s="19"/>
    </row>
    <row r="1001" spans="3:4" x14ac:dyDescent="0.2">
      <c r="C1001" s="19"/>
      <c r="D1001" s="19"/>
    </row>
    <row r="1002" spans="3:4" x14ac:dyDescent="0.2">
      <c r="C1002" s="19"/>
      <c r="D1002" s="19"/>
    </row>
    <row r="1003" spans="3:4" x14ac:dyDescent="0.2">
      <c r="C1003" s="19"/>
      <c r="D1003" s="19"/>
    </row>
    <row r="1004" spans="3:4" x14ac:dyDescent="0.2">
      <c r="C1004" s="19"/>
      <c r="D1004" s="19"/>
    </row>
    <row r="1005" spans="3:4" x14ac:dyDescent="0.2">
      <c r="C1005" s="19"/>
      <c r="D1005" s="19"/>
    </row>
    <row r="1006" spans="3:4" x14ac:dyDescent="0.2">
      <c r="C1006" s="19"/>
      <c r="D1006" s="19"/>
    </row>
    <row r="1007" spans="3:4" x14ac:dyDescent="0.2">
      <c r="C1007" s="19"/>
      <c r="D1007" s="19"/>
    </row>
    <row r="1008" spans="3:4" x14ac:dyDescent="0.2">
      <c r="C1008" s="19"/>
      <c r="D1008" s="19"/>
    </row>
    <row r="1009" spans="3:4" x14ac:dyDescent="0.2">
      <c r="C1009" s="19"/>
      <c r="D1009" s="19"/>
    </row>
    <row r="1010" spans="3:4" x14ac:dyDescent="0.2">
      <c r="C1010" s="19"/>
      <c r="D1010" s="19"/>
    </row>
    <row r="1011" spans="3:4" x14ac:dyDescent="0.2">
      <c r="C1011" s="19"/>
      <c r="D1011" s="19"/>
    </row>
    <row r="1012" spans="3:4" x14ac:dyDescent="0.2">
      <c r="C1012" s="19"/>
      <c r="D1012" s="19"/>
    </row>
    <row r="1013" spans="3:4" x14ac:dyDescent="0.2">
      <c r="C1013" s="19"/>
      <c r="D1013" s="19"/>
    </row>
    <row r="1014" spans="3:4" x14ac:dyDescent="0.2">
      <c r="C1014" s="19"/>
      <c r="D1014" s="19"/>
    </row>
    <row r="1015" spans="3:4" x14ac:dyDescent="0.2">
      <c r="C1015" s="19"/>
      <c r="D1015" s="19"/>
    </row>
    <row r="1016" spans="3:4" x14ac:dyDescent="0.2">
      <c r="C1016" s="19"/>
      <c r="D1016" s="19"/>
    </row>
    <row r="1017" spans="3:4" x14ac:dyDescent="0.2">
      <c r="C1017" s="19"/>
      <c r="D1017" s="19"/>
    </row>
    <row r="1018" spans="3:4" x14ac:dyDescent="0.2">
      <c r="C1018" s="19"/>
      <c r="D1018" s="19"/>
    </row>
    <row r="1019" spans="3:4" x14ac:dyDescent="0.2">
      <c r="C1019" s="19"/>
      <c r="D1019" s="19"/>
    </row>
    <row r="1020" spans="3:4" x14ac:dyDescent="0.2">
      <c r="C1020" s="19"/>
      <c r="D1020" s="19"/>
    </row>
    <row r="1021" spans="3:4" x14ac:dyDescent="0.2">
      <c r="C1021" s="19"/>
      <c r="D1021" s="19"/>
    </row>
    <row r="1022" spans="3:4" x14ac:dyDescent="0.2">
      <c r="C1022" s="19"/>
      <c r="D1022" s="19"/>
    </row>
    <row r="1023" spans="3:4" x14ac:dyDescent="0.2">
      <c r="C1023" s="19"/>
      <c r="D1023" s="19"/>
    </row>
    <row r="1024" spans="3:4" x14ac:dyDescent="0.2">
      <c r="C1024" s="19"/>
      <c r="D1024" s="19"/>
    </row>
    <row r="1025" spans="3:4" x14ac:dyDescent="0.2">
      <c r="C1025" s="19"/>
      <c r="D1025" s="19"/>
    </row>
    <row r="1026" spans="3:4" x14ac:dyDescent="0.2">
      <c r="C1026" s="19"/>
      <c r="D1026" s="19"/>
    </row>
    <row r="1027" spans="3:4" x14ac:dyDescent="0.2">
      <c r="C1027" s="19"/>
      <c r="D1027" s="19"/>
    </row>
    <row r="1028" spans="3:4" x14ac:dyDescent="0.2">
      <c r="C1028" s="19"/>
      <c r="D1028" s="19"/>
    </row>
    <row r="1029" spans="3:4" x14ac:dyDescent="0.2">
      <c r="C1029" s="19"/>
      <c r="D1029" s="19"/>
    </row>
    <row r="1030" spans="3:4" x14ac:dyDescent="0.2">
      <c r="C1030" s="19"/>
      <c r="D1030" s="19"/>
    </row>
    <row r="1031" spans="3:4" x14ac:dyDescent="0.2">
      <c r="C1031" s="19"/>
      <c r="D1031" s="19"/>
    </row>
    <row r="1032" spans="3:4" x14ac:dyDescent="0.2">
      <c r="C1032" s="19"/>
      <c r="D1032" s="19"/>
    </row>
    <row r="1033" spans="3:4" x14ac:dyDescent="0.2">
      <c r="C1033" s="19"/>
      <c r="D1033" s="19"/>
    </row>
    <row r="1034" spans="3:4" x14ac:dyDescent="0.2">
      <c r="C1034" s="19"/>
      <c r="D1034" s="19"/>
    </row>
    <row r="1035" spans="3:4" x14ac:dyDescent="0.2">
      <c r="C1035" s="19"/>
      <c r="D1035" s="19"/>
    </row>
    <row r="1036" spans="3:4" x14ac:dyDescent="0.2">
      <c r="C1036" s="19"/>
      <c r="D1036" s="19"/>
    </row>
    <row r="1037" spans="3:4" x14ac:dyDescent="0.2">
      <c r="C1037" s="19"/>
      <c r="D1037" s="19"/>
    </row>
    <row r="1038" spans="3:4" x14ac:dyDescent="0.2">
      <c r="C1038" s="19"/>
      <c r="D1038" s="19"/>
    </row>
    <row r="1039" spans="3:4" x14ac:dyDescent="0.2">
      <c r="C1039" s="19"/>
      <c r="D1039" s="19"/>
    </row>
    <row r="1040" spans="3:4" x14ac:dyDescent="0.2">
      <c r="C1040" s="19"/>
      <c r="D1040" s="19"/>
    </row>
    <row r="1041" spans="3:4" x14ac:dyDescent="0.2">
      <c r="C1041" s="19"/>
      <c r="D1041" s="19"/>
    </row>
    <row r="1042" spans="3:4" x14ac:dyDescent="0.2">
      <c r="C1042" s="19"/>
      <c r="D1042" s="19"/>
    </row>
    <row r="1043" spans="3:4" x14ac:dyDescent="0.2">
      <c r="C1043" s="19"/>
      <c r="D1043" s="19"/>
    </row>
    <row r="1044" spans="3:4" x14ac:dyDescent="0.2">
      <c r="C1044" s="19"/>
      <c r="D1044" s="19"/>
    </row>
    <row r="1045" spans="3:4" x14ac:dyDescent="0.2">
      <c r="C1045" s="19"/>
      <c r="D1045" s="19"/>
    </row>
    <row r="1046" spans="3:4" x14ac:dyDescent="0.2">
      <c r="C1046" s="19"/>
      <c r="D1046" s="19"/>
    </row>
    <row r="1047" spans="3:4" x14ac:dyDescent="0.2">
      <c r="C1047" s="19"/>
      <c r="D1047" s="19"/>
    </row>
    <row r="1048" spans="3:4" x14ac:dyDescent="0.2">
      <c r="C1048" s="19"/>
      <c r="D1048" s="19"/>
    </row>
    <row r="1049" spans="3:4" x14ac:dyDescent="0.2">
      <c r="C1049" s="19"/>
      <c r="D1049" s="19"/>
    </row>
    <row r="1050" spans="3:4" x14ac:dyDescent="0.2">
      <c r="C1050" s="19"/>
      <c r="D1050" s="19"/>
    </row>
    <row r="1051" spans="3:4" x14ac:dyDescent="0.2">
      <c r="C1051" s="19"/>
      <c r="D1051" s="19"/>
    </row>
    <row r="1052" spans="3:4" x14ac:dyDescent="0.2">
      <c r="C1052" s="19"/>
      <c r="D1052" s="19"/>
    </row>
    <row r="1053" spans="3:4" x14ac:dyDescent="0.2">
      <c r="C1053" s="19"/>
      <c r="D1053" s="19"/>
    </row>
    <row r="1054" spans="3:4" x14ac:dyDescent="0.2">
      <c r="C1054" s="19"/>
      <c r="D1054" s="19"/>
    </row>
    <row r="1055" spans="3:4" x14ac:dyDescent="0.2">
      <c r="C1055" s="19"/>
      <c r="D1055" s="19"/>
    </row>
    <row r="1056" spans="3:4" x14ac:dyDescent="0.2">
      <c r="C1056" s="19"/>
      <c r="D1056" s="19"/>
    </row>
    <row r="1057" spans="3:4" x14ac:dyDescent="0.2">
      <c r="C1057" s="19"/>
      <c r="D1057" s="19"/>
    </row>
    <row r="1058" spans="3:4" x14ac:dyDescent="0.2">
      <c r="C1058" s="19"/>
      <c r="D1058" s="19"/>
    </row>
    <row r="1059" spans="3:4" x14ac:dyDescent="0.2">
      <c r="C1059" s="19"/>
      <c r="D1059" s="19"/>
    </row>
    <row r="1060" spans="3:4" x14ac:dyDescent="0.2">
      <c r="C1060" s="19"/>
      <c r="D1060" s="19"/>
    </row>
    <row r="1061" spans="3:4" x14ac:dyDescent="0.2">
      <c r="C1061" s="19"/>
      <c r="D1061" s="19"/>
    </row>
    <row r="1062" spans="3:4" x14ac:dyDescent="0.2">
      <c r="C1062" s="19"/>
      <c r="D1062" s="19"/>
    </row>
    <row r="1063" spans="3:4" x14ac:dyDescent="0.2">
      <c r="C1063" s="19"/>
      <c r="D1063" s="19"/>
    </row>
    <row r="1064" spans="3:4" x14ac:dyDescent="0.2">
      <c r="C1064" s="19"/>
      <c r="D1064" s="19"/>
    </row>
    <row r="1065" spans="3:4" x14ac:dyDescent="0.2">
      <c r="C1065" s="19"/>
      <c r="D1065" s="19"/>
    </row>
    <row r="1066" spans="3:4" x14ac:dyDescent="0.2">
      <c r="C1066" s="19"/>
      <c r="D1066" s="19"/>
    </row>
    <row r="1067" spans="3:4" x14ac:dyDescent="0.2">
      <c r="C1067" s="19"/>
      <c r="D1067" s="19"/>
    </row>
    <row r="1068" spans="3:4" x14ac:dyDescent="0.2">
      <c r="C1068" s="19"/>
      <c r="D1068" s="19"/>
    </row>
    <row r="1069" spans="3:4" x14ac:dyDescent="0.2">
      <c r="C1069" s="19"/>
      <c r="D1069" s="19"/>
    </row>
    <row r="1070" spans="3:4" x14ac:dyDescent="0.2">
      <c r="C1070" s="19"/>
      <c r="D1070" s="19"/>
    </row>
    <row r="1071" spans="3:4" x14ac:dyDescent="0.2">
      <c r="C1071" s="19"/>
      <c r="D1071" s="19"/>
    </row>
    <row r="1072" spans="3:4" x14ac:dyDescent="0.2">
      <c r="C1072" s="19"/>
      <c r="D1072" s="19"/>
    </row>
    <row r="1073" spans="3:4" x14ac:dyDescent="0.2">
      <c r="C1073" s="19"/>
      <c r="D1073" s="19"/>
    </row>
    <row r="1074" spans="3:4" x14ac:dyDescent="0.2">
      <c r="C1074" s="19"/>
      <c r="D1074" s="19"/>
    </row>
    <row r="1075" spans="3:4" x14ac:dyDescent="0.2">
      <c r="C1075" s="19"/>
      <c r="D1075" s="19"/>
    </row>
    <row r="1076" spans="3:4" x14ac:dyDescent="0.2">
      <c r="C1076" s="19"/>
      <c r="D1076" s="19"/>
    </row>
    <row r="1077" spans="3:4" x14ac:dyDescent="0.2">
      <c r="C1077" s="19"/>
      <c r="D1077" s="19"/>
    </row>
    <row r="1078" spans="3:4" x14ac:dyDescent="0.2">
      <c r="C1078" s="19"/>
      <c r="D1078" s="19"/>
    </row>
    <row r="1079" spans="3:4" x14ac:dyDescent="0.2">
      <c r="C1079" s="19"/>
      <c r="D1079" s="19"/>
    </row>
    <row r="1080" spans="3:4" x14ac:dyDescent="0.2">
      <c r="C1080" s="19"/>
      <c r="D1080" s="19"/>
    </row>
    <row r="1081" spans="3:4" x14ac:dyDescent="0.2">
      <c r="C1081" s="19"/>
      <c r="D1081" s="19"/>
    </row>
    <row r="1082" spans="3:4" x14ac:dyDescent="0.2">
      <c r="C1082" s="19"/>
      <c r="D1082" s="19"/>
    </row>
    <row r="1083" spans="3:4" x14ac:dyDescent="0.2">
      <c r="C1083" s="19"/>
      <c r="D1083" s="19"/>
    </row>
    <row r="1084" spans="3:4" x14ac:dyDescent="0.2">
      <c r="C1084" s="19"/>
      <c r="D1084" s="19"/>
    </row>
    <row r="1085" spans="3:4" x14ac:dyDescent="0.2">
      <c r="C1085" s="19"/>
      <c r="D1085" s="19"/>
    </row>
    <row r="1086" spans="3:4" x14ac:dyDescent="0.2">
      <c r="C1086" s="19"/>
      <c r="D1086" s="19"/>
    </row>
    <row r="1087" spans="3:4" x14ac:dyDescent="0.2">
      <c r="C1087" s="19"/>
      <c r="D1087" s="19"/>
    </row>
    <row r="1088" spans="3:4" x14ac:dyDescent="0.2">
      <c r="C1088" s="19"/>
      <c r="D1088" s="19"/>
    </row>
    <row r="1089" spans="3:4" x14ac:dyDescent="0.2">
      <c r="C1089" s="19"/>
      <c r="D1089" s="19"/>
    </row>
    <row r="1090" spans="3:4" x14ac:dyDescent="0.2">
      <c r="C1090" s="19"/>
      <c r="D1090" s="19"/>
    </row>
    <row r="1091" spans="3:4" x14ac:dyDescent="0.2">
      <c r="C1091" s="19"/>
      <c r="D1091" s="19"/>
    </row>
    <row r="1092" spans="3:4" x14ac:dyDescent="0.2">
      <c r="C1092" s="19"/>
      <c r="D1092" s="19"/>
    </row>
    <row r="1093" spans="3:4" x14ac:dyDescent="0.2">
      <c r="C1093" s="19"/>
      <c r="D1093" s="19"/>
    </row>
    <row r="1094" spans="3:4" x14ac:dyDescent="0.2">
      <c r="C1094" s="19"/>
      <c r="D1094" s="19"/>
    </row>
    <row r="1095" spans="3:4" x14ac:dyDescent="0.2">
      <c r="C1095" s="19"/>
      <c r="D1095" s="19"/>
    </row>
    <row r="1096" spans="3:4" x14ac:dyDescent="0.2">
      <c r="C1096" s="19"/>
      <c r="D1096" s="19"/>
    </row>
    <row r="1097" spans="3:4" x14ac:dyDescent="0.2">
      <c r="C1097" s="19"/>
      <c r="D1097" s="19"/>
    </row>
    <row r="1098" spans="3:4" x14ac:dyDescent="0.2">
      <c r="C1098" s="19"/>
      <c r="D1098" s="19"/>
    </row>
    <row r="1099" spans="3:4" x14ac:dyDescent="0.2">
      <c r="C1099" s="19"/>
      <c r="D1099" s="19"/>
    </row>
    <row r="1100" spans="3:4" x14ac:dyDescent="0.2">
      <c r="C1100" s="19"/>
      <c r="D1100" s="19"/>
    </row>
    <row r="1101" spans="3:4" x14ac:dyDescent="0.2">
      <c r="C1101" s="19"/>
      <c r="D1101" s="19"/>
    </row>
    <row r="1102" spans="3:4" x14ac:dyDescent="0.2">
      <c r="C1102" s="19"/>
      <c r="D1102" s="19"/>
    </row>
    <row r="1103" spans="3:4" x14ac:dyDescent="0.2">
      <c r="C1103" s="19"/>
      <c r="D1103" s="19"/>
    </row>
    <row r="1104" spans="3:4" x14ac:dyDescent="0.2">
      <c r="C1104" s="19"/>
      <c r="D1104" s="19"/>
    </row>
    <row r="1105" spans="3:4" x14ac:dyDescent="0.2">
      <c r="C1105" s="19"/>
      <c r="D1105" s="19"/>
    </row>
    <row r="1106" spans="3:4" x14ac:dyDescent="0.2">
      <c r="C1106" s="19"/>
      <c r="D1106" s="19"/>
    </row>
    <row r="1107" spans="3:4" x14ac:dyDescent="0.2">
      <c r="C1107" s="19"/>
      <c r="D1107" s="19"/>
    </row>
    <row r="1108" spans="3:4" x14ac:dyDescent="0.2">
      <c r="C1108" s="19"/>
      <c r="D1108" s="19"/>
    </row>
    <row r="1109" spans="3:4" x14ac:dyDescent="0.2">
      <c r="C1109" s="19"/>
      <c r="D1109" s="19"/>
    </row>
    <row r="1110" spans="3:4" x14ac:dyDescent="0.2">
      <c r="C1110" s="19"/>
      <c r="D1110" s="19"/>
    </row>
    <row r="1111" spans="3:4" x14ac:dyDescent="0.2">
      <c r="C1111" s="19"/>
      <c r="D1111" s="19"/>
    </row>
    <row r="1112" spans="3:4" x14ac:dyDescent="0.2">
      <c r="C1112" s="19"/>
      <c r="D1112" s="19"/>
    </row>
    <row r="1113" spans="3:4" x14ac:dyDescent="0.2">
      <c r="C1113" s="19"/>
      <c r="D1113" s="19"/>
    </row>
    <row r="1114" spans="3:4" x14ac:dyDescent="0.2">
      <c r="C1114" s="19"/>
      <c r="D1114" s="19"/>
    </row>
    <row r="1115" spans="3:4" x14ac:dyDescent="0.2">
      <c r="C1115" s="19"/>
      <c r="D1115" s="19"/>
    </row>
    <row r="1116" spans="3:4" x14ac:dyDescent="0.2">
      <c r="C1116" s="19"/>
      <c r="D1116" s="19"/>
    </row>
    <row r="1117" spans="3:4" x14ac:dyDescent="0.2">
      <c r="C1117" s="19"/>
      <c r="D1117" s="19"/>
    </row>
    <row r="1118" spans="3:4" x14ac:dyDescent="0.2">
      <c r="C1118" s="19"/>
      <c r="D1118" s="19"/>
    </row>
    <row r="1119" spans="3:4" x14ac:dyDescent="0.2">
      <c r="C1119" s="19"/>
      <c r="D1119" s="19"/>
    </row>
    <row r="1120" spans="3:4" x14ac:dyDescent="0.2">
      <c r="C1120" s="19"/>
      <c r="D1120" s="19"/>
    </row>
    <row r="1121" spans="3:4" x14ac:dyDescent="0.2">
      <c r="C1121" s="19"/>
      <c r="D1121" s="19"/>
    </row>
    <row r="1122" spans="3:4" x14ac:dyDescent="0.2">
      <c r="C1122" s="19"/>
      <c r="D1122" s="19"/>
    </row>
    <row r="1123" spans="3:4" x14ac:dyDescent="0.2">
      <c r="C1123" s="19"/>
      <c r="D1123" s="19"/>
    </row>
    <row r="1124" spans="3:4" x14ac:dyDescent="0.2">
      <c r="C1124" s="19"/>
      <c r="D1124" s="19"/>
    </row>
    <row r="1125" spans="3:4" x14ac:dyDescent="0.2">
      <c r="C1125" s="19"/>
      <c r="D1125" s="19"/>
    </row>
    <row r="1126" spans="3:4" x14ac:dyDescent="0.2">
      <c r="C1126" s="19"/>
      <c r="D1126" s="19"/>
    </row>
    <row r="1127" spans="3:4" x14ac:dyDescent="0.2">
      <c r="C1127" s="19"/>
      <c r="D1127" s="19"/>
    </row>
    <row r="1128" spans="3:4" x14ac:dyDescent="0.2">
      <c r="C1128" s="19"/>
      <c r="D1128" s="19"/>
    </row>
    <row r="1129" spans="3:4" x14ac:dyDescent="0.2">
      <c r="C1129" s="19"/>
      <c r="D1129" s="19"/>
    </row>
    <row r="1130" spans="3:4" x14ac:dyDescent="0.2">
      <c r="C1130" s="19"/>
      <c r="D1130" s="19"/>
    </row>
    <row r="1131" spans="3:4" x14ac:dyDescent="0.2">
      <c r="C1131" s="19"/>
      <c r="D1131" s="19"/>
    </row>
    <row r="1132" spans="3:4" x14ac:dyDescent="0.2">
      <c r="C1132" s="19"/>
      <c r="D1132" s="19"/>
    </row>
    <row r="1133" spans="3:4" x14ac:dyDescent="0.2">
      <c r="C1133" s="19"/>
      <c r="D1133" s="19"/>
    </row>
    <row r="1134" spans="3:4" x14ac:dyDescent="0.2">
      <c r="C1134" s="19"/>
      <c r="D1134" s="19"/>
    </row>
    <row r="1135" spans="3:4" x14ac:dyDescent="0.2">
      <c r="C1135" s="19"/>
      <c r="D1135" s="19"/>
    </row>
    <row r="1136" spans="3:4" x14ac:dyDescent="0.2">
      <c r="C1136" s="19"/>
      <c r="D1136" s="19"/>
    </row>
    <row r="1137" spans="3:4" x14ac:dyDescent="0.2">
      <c r="C1137" s="19"/>
      <c r="D1137" s="19"/>
    </row>
    <row r="1138" spans="3:4" x14ac:dyDescent="0.2">
      <c r="C1138" s="19"/>
      <c r="D1138" s="19"/>
    </row>
    <row r="1139" spans="3:4" x14ac:dyDescent="0.2">
      <c r="C1139" s="19"/>
      <c r="D1139" s="19"/>
    </row>
    <row r="1140" spans="3:4" x14ac:dyDescent="0.2">
      <c r="C1140" s="19"/>
      <c r="D1140" s="19"/>
    </row>
    <row r="1141" spans="3:4" x14ac:dyDescent="0.2">
      <c r="C1141" s="19"/>
      <c r="D1141" s="19"/>
    </row>
    <row r="1142" spans="3:4" x14ac:dyDescent="0.2">
      <c r="C1142" s="19"/>
      <c r="D1142" s="19"/>
    </row>
    <row r="1143" spans="3:4" x14ac:dyDescent="0.2">
      <c r="C1143" s="19"/>
      <c r="D1143" s="19"/>
    </row>
    <row r="1144" spans="3:4" x14ac:dyDescent="0.2">
      <c r="C1144" s="19"/>
      <c r="D1144" s="19"/>
    </row>
    <row r="1145" spans="3:4" x14ac:dyDescent="0.2">
      <c r="C1145" s="19"/>
      <c r="D1145" s="19"/>
    </row>
    <row r="1146" spans="3:4" x14ac:dyDescent="0.2">
      <c r="C1146" s="19"/>
      <c r="D1146" s="19"/>
    </row>
    <row r="1147" spans="3:4" x14ac:dyDescent="0.2">
      <c r="C1147" s="19"/>
      <c r="D1147" s="19"/>
    </row>
    <row r="1148" spans="3:4" x14ac:dyDescent="0.2">
      <c r="C1148" s="19"/>
      <c r="D1148" s="19"/>
    </row>
    <row r="1149" spans="3:4" x14ac:dyDescent="0.2">
      <c r="C1149" s="19"/>
      <c r="D1149" s="19"/>
    </row>
    <row r="1150" spans="3:4" x14ac:dyDescent="0.2">
      <c r="C1150" s="19"/>
      <c r="D1150" s="19"/>
    </row>
    <row r="1151" spans="3:4" x14ac:dyDescent="0.2">
      <c r="C1151" s="19"/>
      <c r="D1151" s="19"/>
    </row>
    <row r="1152" spans="3:4" x14ac:dyDescent="0.2">
      <c r="C1152" s="19"/>
      <c r="D1152" s="19"/>
    </row>
    <row r="1153" spans="3:4" x14ac:dyDescent="0.2">
      <c r="C1153" s="19"/>
      <c r="D1153" s="19"/>
    </row>
    <row r="1154" spans="3:4" x14ac:dyDescent="0.2">
      <c r="C1154" s="19"/>
      <c r="D1154" s="19"/>
    </row>
    <row r="1155" spans="3:4" x14ac:dyDescent="0.2">
      <c r="C1155" s="19"/>
      <c r="D1155" s="19"/>
    </row>
    <row r="1156" spans="3:4" x14ac:dyDescent="0.2">
      <c r="C1156" s="19"/>
      <c r="D1156" s="19"/>
    </row>
    <row r="1157" spans="3:4" x14ac:dyDescent="0.2">
      <c r="C1157" s="19"/>
      <c r="D1157" s="19"/>
    </row>
    <row r="1158" spans="3:4" x14ac:dyDescent="0.2">
      <c r="C1158" s="19"/>
      <c r="D1158" s="19"/>
    </row>
    <row r="1159" spans="3:4" x14ac:dyDescent="0.2">
      <c r="C1159" s="19"/>
      <c r="D1159" s="19"/>
    </row>
    <row r="1160" spans="3:4" x14ac:dyDescent="0.2">
      <c r="C1160" s="19"/>
      <c r="D1160" s="19"/>
    </row>
    <row r="1161" spans="3:4" x14ac:dyDescent="0.2">
      <c r="C1161" s="19"/>
      <c r="D1161" s="19"/>
    </row>
    <row r="1162" spans="3:4" x14ac:dyDescent="0.2">
      <c r="C1162" s="19"/>
      <c r="D1162" s="19"/>
    </row>
    <row r="1163" spans="3:4" x14ac:dyDescent="0.2">
      <c r="C1163" s="19"/>
      <c r="D1163" s="19"/>
    </row>
    <row r="1164" spans="3:4" x14ac:dyDescent="0.2">
      <c r="C1164" s="19"/>
      <c r="D1164" s="19"/>
    </row>
    <row r="1165" spans="3:4" x14ac:dyDescent="0.2">
      <c r="C1165" s="19"/>
      <c r="D1165" s="19"/>
    </row>
    <row r="1166" spans="3:4" x14ac:dyDescent="0.2">
      <c r="C1166" s="19"/>
      <c r="D1166" s="19"/>
    </row>
    <row r="1167" spans="3:4" x14ac:dyDescent="0.2">
      <c r="C1167" s="19"/>
      <c r="D1167" s="19"/>
    </row>
    <row r="1168" spans="3:4" x14ac:dyDescent="0.2">
      <c r="C1168" s="19"/>
      <c r="D1168" s="19"/>
    </row>
    <row r="1169" spans="3:4" x14ac:dyDescent="0.2">
      <c r="C1169" s="19"/>
      <c r="D1169" s="19"/>
    </row>
    <row r="1170" spans="3:4" x14ac:dyDescent="0.2">
      <c r="C1170" s="19"/>
      <c r="D1170" s="19"/>
    </row>
    <row r="1171" spans="3:4" x14ac:dyDescent="0.2">
      <c r="C1171" s="19"/>
      <c r="D1171" s="19"/>
    </row>
    <row r="1172" spans="3:4" x14ac:dyDescent="0.2">
      <c r="C1172" s="19"/>
      <c r="D1172" s="19"/>
    </row>
    <row r="1173" spans="3:4" x14ac:dyDescent="0.2">
      <c r="C1173" s="19"/>
      <c r="D1173" s="19"/>
    </row>
    <row r="1174" spans="3:4" x14ac:dyDescent="0.2">
      <c r="C1174" s="19"/>
      <c r="D1174" s="19"/>
    </row>
    <row r="1175" spans="3:4" x14ac:dyDescent="0.2">
      <c r="C1175" s="19"/>
      <c r="D1175" s="19"/>
    </row>
    <row r="1176" spans="3:4" x14ac:dyDescent="0.2">
      <c r="C1176" s="19"/>
      <c r="D1176" s="19"/>
    </row>
    <row r="1177" spans="3:4" x14ac:dyDescent="0.2">
      <c r="C1177" s="19"/>
      <c r="D1177" s="19"/>
    </row>
    <row r="1178" spans="3:4" x14ac:dyDescent="0.2">
      <c r="C1178" s="19"/>
      <c r="D1178" s="19"/>
    </row>
    <row r="1179" spans="3:4" x14ac:dyDescent="0.2">
      <c r="C1179" s="19"/>
      <c r="D1179" s="19"/>
    </row>
    <row r="1180" spans="3:4" x14ac:dyDescent="0.2">
      <c r="C1180" s="19"/>
      <c r="D1180" s="19"/>
    </row>
    <row r="1181" spans="3:4" x14ac:dyDescent="0.2">
      <c r="C1181" s="19"/>
      <c r="D1181" s="19"/>
    </row>
    <row r="1182" spans="3:4" x14ac:dyDescent="0.2">
      <c r="C1182" s="19"/>
      <c r="D1182" s="19"/>
    </row>
    <row r="1183" spans="3:4" x14ac:dyDescent="0.2">
      <c r="C1183" s="19"/>
      <c r="D1183" s="19"/>
    </row>
    <row r="1184" spans="3:4" x14ac:dyDescent="0.2">
      <c r="C1184" s="19"/>
      <c r="D1184" s="19"/>
    </row>
    <row r="1185" spans="3:4" x14ac:dyDescent="0.2">
      <c r="C1185" s="19"/>
      <c r="D1185" s="19"/>
    </row>
    <row r="1186" spans="3:4" x14ac:dyDescent="0.2">
      <c r="C1186" s="19"/>
      <c r="D1186" s="19"/>
    </row>
    <row r="1187" spans="3:4" x14ac:dyDescent="0.2">
      <c r="C1187" s="19"/>
      <c r="D1187" s="19"/>
    </row>
    <row r="1188" spans="3:4" x14ac:dyDescent="0.2">
      <c r="C1188" s="19"/>
      <c r="D1188" s="19"/>
    </row>
    <row r="1189" spans="3:4" x14ac:dyDescent="0.2">
      <c r="C1189" s="19"/>
      <c r="D1189" s="19"/>
    </row>
    <row r="1190" spans="3:4" x14ac:dyDescent="0.2">
      <c r="C1190" s="19"/>
      <c r="D1190" s="19"/>
    </row>
    <row r="1191" spans="3:4" x14ac:dyDescent="0.2">
      <c r="C1191" s="19"/>
      <c r="D1191" s="19"/>
    </row>
    <row r="1192" spans="3:4" x14ac:dyDescent="0.2">
      <c r="C1192" s="19"/>
      <c r="D1192" s="19"/>
    </row>
    <row r="1193" spans="3:4" x14ac:dyDescent="0.2">
      <c r="C1193" s="19"/>
      <c r="D1193" s="19"/>
    </row>
    <row r="1194" spans="3:4" x14ac:dyDescent="0.2">
      <c r="C1194" s="19"/>
      <c r="D1194" s="19"/>
    </row>
    <row r="1195" spans="3:4" x14ac:dyDescent="0.2">
      <c r="C1195" s="19"/>
      <c r="D1195" s="19"/>
    </row>
    <row r="1196" spans="3:4" x14ac:dyDescent="0.2">
      <c r="C1196" s="19"/>
      <c r="D1196" s="19"/>
    </row>
    <row r="1197" spans="3:4" x14ac:dyDescent="0.2">
      <c r="C1197" s="19"/>
      <c r="D1197" s="19"/>
    </row>
    <row r="1198" spans="3:4" x14ac:dyDescent="0.2">
      <c r="C1198" s="19"/>
      <c r="D1198" s="19"/>
    </row>
    <row r="1199" spans="3:4" x14ac:dyDescent="0.2">
      <c r="C1199" s="19"/>
      <c r="D1199" s="19"/>
    </row>
    <row r="1200" spans="3:4" x14ac:dyDescent="0.2">
      <c r="C1200" s="19"/>
      <c r="D1200" s="19"/>
    </row>
    <row r="1201" spans="3:4" x14ac:dyDescent="0.2">
      <c r="C1201" s="19"/>
      <c r="D1201" s="19"/>
    </row>
    <row r="1202" spans="3:4" x14ac:dyDescent="0.2">
      <c r="C1202" s="19"/>
      <c r="D1202" s="19"/>
    </row>
    <row r="1203" spans="3:4" x14ac:dyDescent="0.2">
      <c r="C1203" s="19"/>
      <c r="D1203" s="19"/>
    </row>
    <row r="1204" spans="3:4" x14ac:dyDescent="0.2">
      <c r="C1204" s="19"/>
      <c r="D1204" s="19"/>
    </row>
    <row r="1205" spans="3:4" x14ac:dyDescent="0.2">
      <c r="C1205" s="19"/>
      <c r="D1205" s="19"/>
    </row>
    <row r="1206" spans="3:4" x14ac:dyDescent="0.2">
      <c r="C1206" s="19"/>
      <c r="D1206" s="19"/>
    </row>
    <row r="1207" spans="3:4" x14ac:dyDescent="0.2">
      <c r="C1207" s="19"/>
      <c r="D1207" s="19"/>
    </row>
    <row r="1208" spans="3:4" x14ac:dyDescent="0.2">
      <c r="C1208" s="19"/>
      <c r="D1208" s="19"/>
    </row>
    <row r="1209" spans="3:4" x14ac:dyDescent="0.2">
      <c r="C1209" s="19"/>
      <c r="D1209" s="19"/>
    </row>
    <row r="1210" spans="3:4" x14ac:dyDescent="0.2">
      <c r="C1210" s="19"/>
      <c r="D1210" s="19"/>
    </row>
    <row r="1211" spans="3:4" x14ac:dyDescent="0.2">
      <c r="C1211" s="19"/>
      <c r="D1211" s="19"/>
    </row>
    <row r="1212" spans="3:4" x14ac:dyDescent="0.2">
      <c r="C1212" s="19"/>
      <c r="D1212" s="19"/>
    </row>
    <row r="1213" spans="3:4" x14ac:dyDescent="0.2">
      <c r="C1213" s="19"/>
      <c r="D1213" s="19"/>
    </row>
    <row r="1214" spans="3:4" x14ac:dyDescent="0.2">
      <c r="C1214" s="19"/>
      <c r="D1214" s="19"/>
    </row>
    <row r="1215" spans="3:4" x14ac:dyDescent="0.2">
      <c r="C1215" s="19"/>
      <c r="D1215" s="19"/>
    </row>
    <row r="1216" spans="3:4" x14ac:dyDescent="0.2">
      <c r="C1216" s="19"/>
      <c r="D1216" s="19"/>
    </row>
    <row r="1217" spans="3:4" x14ac:dyDescent="0.2">
      <c r="C1217" s="19"/>
      <c r="D1217" s="19"/>
    </row>
    <row r="1218" spans="3:4" x14ac:dyDescent="0.2">
      <c r="C1218" s="19"/>
      <c r="D1218" s="19"/>
    </row>
    <row r="1219" spans="3:4" x14ac:dyDescent="0.2">
      <c r="C1219" s="19"/>
      <c r="D1219" s="19"/>
    </row>
    <row r="1220" spans="3:4" x14ac:dyDescent="0.2">
      <c r="C1220" s="19"/>
      <c r="D1220" s="19"/>
    </row>
    <row r="1221" spans="3:4" x14ac:dyDescent="0.2">
      <c r="C1221" s="19"/>
      <c r="D1221" s="19"/>
    </row>
    <row r="1222" spans="3:4" x14ac:dyDescent="0.2">
      <c r="C1222" s="19"/>
      <c r="D1222" s="19"/>
    </row>
    <row r="1223" spans="3:4" x14ac:dyDescent="0.2">
      <c r="C1223" s="19"/>
      <c r="D1223" s="19"/>
    </row>
    <row r="1224" spans="3:4" x14ac:dyDescent="0.2">
      <c r="C1224" s="19"/>
      <c r="D1224" s="19"/>
    </row>
    <row r="1225" spans="3:4" x14ac:dyDescent="0.2">
      <c r="C1225" s="19"/>
      <c r="D1225" s="19"/>
    </row>
    <row r="1226" spans="3:4" x14ac:dyDescent="0.2">
      <c r="C1226" s="19"/>
      <c r="D1226" s="19"/>
    </row>
    <row r="1227" spans="3:4" x14ac:dyDescent="0.2">
      <c r="C1227" s="19"/>
      <c r="D1227" s="19"/>
    </row>
    <row r="1228" spans="3:4" x14ac:dyDescent="0.2">
      <c r="C1228" s="19"/>
      <c r="D1228" s="19"/>
    </row>
    <row r="1229" spans="3:4" x14ac:dyDescent="0.2">
      <c r="C1229" s="19"/>
      <c r="D1229" s="19"/>
    </row>
    <row r="1230" spans="3:4" x14ac:dyDescent="0.2">
      <c r="C1230" s="19"/>
      <c r="D1230" s="19"/>
    </row>
    <row r="1231" spans="3:4" x14ac:dyDescent="0.2">
      <c r="C1231" s="19"/>
      <c r="D1231" s="19"/>
    </row>
    <row r="1232" spans="3:4" x14ac:dyDescent="0.2">
      <c r="C1232" s="19"/>
      <c r="D1232" s="19"/>
    </row>
    <row r="1233" spans="3:4" x14ac:dyDescent="0.2">
      <c r="C1233" s="19"/>
      <c r="D1233" s="19"/>
    </row>
    <row r="1234" spans="3:4" x14ac:dyDescent="0.2">
      <c r="C1234" s="19"/>
      <c r="D1234" s="19"/>
    </row>
    <row r="1235" spans="3:4" x14ac:dyDescent="0.2">
      <c r="C1235" s="19"/>
      <c r="D1235" s="19"/>
    </row>
    <row r="1236" spans="3:4" x14ac:dyDescent="0.2">
      <c r="C1236" s="19"/>
      <c r="D1236" s="19"/>
    </row>
    <row r="1237" spans="3:4" x14ac:dyDescent="0.2">
      <c r="C1237" s="19"/>
      <c r="D1237" s="19"/>
    </row>
    <row r="1238" spans="3:4" x14ac:dyDescent="0.2">
      <c r="C1238" s="19"/>
      <c r="D1238" s="19"/>
    </row>
    <row r="1239" spans="3:4" x14ac:dyDescent="0.2">
      <c r="C1239" s="19"/>
      <c r="D1239" s="19"/>
    </row>
    <row r="1240" spans="3:4" x14ac:dyDescent="0.2">
      <c r="C1240" s="19"/>
      <c r="D1240" s="19"/>
    </row>
    <row r="1241" spans="3:4" x14ac:dyDescent="0.2">
      <c r="C1241" s="19"/>
      <c r="D1241" s="19"/>
    </row>
    <row r="1242" spans="3:4" x14ac:dyDescent="0.2">
      <c r="C1242" s="19"/>
      <c r="D1242" s="19"/>
    </row>
    <row r="1243" spans="3:4" x14ac:dyDescent="0.2">
      <c r="C1243" s="19"/>
      <c r="D1243" s="19"/>
    </row>
    <row r="1244" spans="3:4" x14ac:dyDescent="0.2">
      <c r="C1244" s="19"/>
      <c r="D1244" s="19"/>
    </row>
    <row r="1245" spans="3:4" x14ac:dyDescent="0.2">
      <c r="C1245" s="19"/>
      <c r="D1245" s="19"/>
    </row>
    <row r="1246" spans="3:4" x14ac:dyDescent="0.2">
      <c r="C1246" s="19"/>
      <c r="D1246" s="19"/>
    </row>
    <row r="1247" spans="3:4" x14ac:dyDescent="0.2">
      <c r="C1247" s="19"/>
      <c r="D1247" s="19"/>
    </row>
    <row r="1248" spans="3:4" x14ac:dyDescent="0.2">
      <c r="C1248" s="19"/>
      <c r="D1248" s="19"/>
    </row>
    <row r="1249" spans="3:4" x14ac:dyDescent="0.2">
      <c r="C1249" s="19"/>
      <c r="D1249" s="19"/>
    </row>
    <row r="1250" spans="3:4" x14ac:dyDescent="0.2">
      <c r="C1250" s="19"/>
      <c r="D1250" s="19"/>
    </row>
    <row r="1251" spans="3:4" x14ac:dyDescent="0.2">
      <c r="C1251" s="19"/>
      <c r="D1251" s="19"/>
    </row>
    <row r="1252" spans="3:4" x14ac:dyDescent="0.2">
      <c r="C1252" s="19"/>
      <c r="D1252" s="19"/>
    </row>
    <row r="1253" spans="3:4" x14ac:dyDescent="0.2">
      <c r="C1253" s="19"/>
      <c r="D1253" s="19"/>
    </row>
    <row r="1254" spans="3:4" x14ac:dyDescent="0.2">
      <c r="C1254" s="19"/>
      <c r="D1254" s="19"/>
    </row>
    <row r="1255" spans="3:4" x14ac:dyDescent="0.2">
      <c r="C1255" s="19"/>
      <c r="D1255" s="19"/>
    </row>
    <row r="1256" spans="3:4" x14ac:dyDescent="0.2">
      <c r="C1256" s="19"/>
      <c r="D1256" s="19"/>
    </row>
    <row r="1257" spans="3:4" x14ac:dyDescent="0.2">
      <c r="C1257" s="19"/>
      <c r="D1257" s="19"/>
    </row>
    <row r="1258" spans="3:4" x14ac:dyDescent="0.2">
      <c r="C1258" s="19"/>
      <c r="D1258" s="19"/>
    </row>
    <row r="1259" spans="3:4" x14ac:dyDescent="0.2">
      <c r="C1259" s="19"/>
      <c r="D1259" s="19"/>
    </row>
    <row r="1260" spans="3:4" x14ac:dyDescent="0.2">
      <c r="C1260" s="19"/>
      <c r="D1260" s="19"/>
    </row>
    <row r="1261" spans="3:4" x14ac:dyDescent="0.2">
      <c r="C1261" s="19"/>
      <c r="D1261" s="19"/>
    </row>
    <row r="1262" spans="3:4" x14ac:dyDescent="0.2">
      <c r="C1262" s="19"/>
      <c r="D1262" s="19"/>
    </row>
    <row r="1263" spans="3:4" x14ac:dyDescent="0.2">
      <c r="C1263" s="19"/>
      <c r="D1263" s="19"/>
    </row>
    <row r="1264" spans="3:4" x14ac:dyDescent="0.2">
      <c r="C1264" s="19"/>
      <c r="D1264" s="19"/>
    </row>
    <row r="1265" spans="3:4" x14ac:dyDescent="0.2">
      <c r="C1265" s="19"/>
      <c r="D1265" s="19"/>
    </row>
    <row r="1266" spans="3:4" x14ac:dyDescent="0.2">
      <c r="C1266" s="19"/>
      <c r="D1266" s="19"/>
    </row>
    <row r="1267" spans="3:4" x14ac:dyDescent="0.2">
      <c r="C1267" s="19"/>
      <c r="D1267" s="19"/>
    </row>
    <row r="1268" spans="3:4" x14ac:dyDescent="0.2">
      <c r="C1268" s="19"/>
      <c r="D1268" s="19"/>
    </row>
    <row r="1269" spans="3:4" x14ac:dyDescent="0.2">
      <c r="C1269" s="19"/>
      <c r="D1269" s="19"/>
    </row>
    <row r="1270" spans="3:4" x14ac:dyDescent="0.2">
      <c r="C1270" s="19"/>
      <c r="D1270" s="19"/>
    </row>
    <row r="1271" spans="3:4" x14ac:dyDescent="0.2">
      <c r="C1271" s="19"/>
      <c r="D1271" s="19"/>
    </row>
    <row r="1272" spans="3:4" x14ac:dyDescent="0.2">
      <c r="C1272" s="19"/>
      <c r="D1272" s="19"/>
    </row>
    <row r="1273" spans="3:4" x14ac:dyDescent="0.2">
      <c r="C1273" s="19"/>
      <c r="D1273" s="19"/>
    </row>
    <row r="1274" spans="3:4" x14ac:dyDescent="0.2">
      <c r="C1274" s="19"/>
      <c r="D1274" s="19"/>
    </row>
    <row r="1275" spans="3:4" x14ac:dyDescent="0.2">
      <c r="C1275" s="19"/>
      <c r="D1275" s="19"/>
    </row>
    <row r="1276" spans="3:4" x14ac:dyDescent="0.2">
      <c r="C1276" s="19"/>
      <c r="D1276" s="19"/>
    </row>
    <row r="1277" spans="3:4" x14ac:dyDescent="0.2">
      <c r="C1277" s="19"/>
      <c r="D1277" s="19"/>
    </row>
    <row r="1278" spans="3:4" x14ac:dyDescent="0.2">
      <c r="C1278" s="19"/>
      <c r="D1278" s="19"/>
    </row>
    <row r="1279" spans="3:4" x14ac:dyDescent="0.2">
      <c r="C1279" s="19"/>
      <c r="D1279" s="19"/>
    </row>
    <row r="1280" spans="3:4" x14ac:dyDescent="0.2">
      <c r="C1280" s="19"/>
      <c r="D1280" s="19"/>
    </row>
    <row r="1281" spans="3:4" x14ac:dyDescent="0.2">
      <c r="C1281" s="19"/>
      <c r="D1281" s="19"/>
    </row>
    <row r="1282" spans="3:4" x14ac:dyDescent="0.2">
      <c r="C1282" s="19"/>
      <c r="D1282" s="19"/>
    </row>
    <row r="1283" spans="3:4" x14ac:dyDescent="0.2">
      <c r="C1283" s="19"/>
      <c r="D1283" s="19"/>
    </row>
    <row r="1284" spans="3:4" x14ac:dyDescent="0.2">
      <c r="C1284" s="19"/>
      <c r="D1284" s="19"/>
    </row>
    <row r="1285" spans="3:4" x14ac:dyDescent="0.2">
      <c r="C1285" s="19"/>
      <c r="D1285" s="19"/>
    </row>
    <row r="1286" spans="3:4" x14ac:dyDescent="0.2">
      <c r="C1286" s="19"/>
      <c r="D1286" s="19"/>
    </row>
    <row r="1287" spans="3:4" x14ac:dyDescent="0.2">
      <c r="C1287" s="19"/>
      <c r="D1287" s="19"/>
    </row>
    <row r="1288" spans="3:4" x14ac:dyDescent="0.2">
      <c r="C1288" s="19"/>
      <c r="D1288" s="19"/>
    </row>
    <row r="1289" spans="3:4" x14ac:dyDescent="0.2">
      <c r="C1289" s="19"/>
      <c r="D1289" s="19"/>
    </row>
    <row r="1290" spans="3:4" x14ac:dyDescent="0.2">
      <c r="C1290" s="19"/>
      <c r="D1290" s="19"/>
    </row>
    <row r="1291" spans="3:4" x14ac:dyDescent="0.2">
      <c r="C1291" s="19"/>
      <c r="D1291" s="19"/>
    </row>
    <row r="1292" spans="3:4" x14ac:dyDescent="0.2">
      <c r="C1292" s="19"/>
      <c r="D1292" s="19"/>
    </row>
    <row r="1293" spans="3:4" x14ac:dyDescent="0.2">
      <c r="C1293" s="19"/>
      <c r="D1293" s="19"/>
    </row>
    <row r="1294" spans="3:4" x14ac:dyDescent="0.2">
      <c r="C1294" s="19"/>
      <c r="D1294" s="19"/>
    </row>
    <row r="1295" spans="3:4" x14ac:dyDescent="0.2">
      <c r="C1295" s="19"/>
      <c r="D1295" s="19"/>
    </row>
    <row r="1296" spans="3:4" x14ac:dyDescent="0.2">
      <c r="C1296" s="19"/>
      <c r="D1296" s="19"/>
    </row>
    <row r="1297" spans="3:4" x14ac:dyDescent="0.2">
      <c r="C1297" s="19"/>
      <c r="D1297" s="19"/>
    </row>
    <row r="1298" spans="3:4" x14ac:dyDescent="0.2">
      <c r="C1298" s="19"/>
      <c r="D1298" s="19"/>
    </row>
    <row r="1299" spans="3:4" x14ac:dyDescent="0.2">
      <c r="C1299" s="19"/>
      <c r="D1299" s="19"/>
    </row>
    <row r="1300" spans="3:4" x14ac:dyDescent="0.2">
      <c r="C1300" s="19"/>
      <c r="D1300" s="19"/>
    </row>
    <row r="1301" spans="3:4" x14ac:dyDescent="0.2">
      <c r="C1301" s="19"/>
      <c r="D1301" s="19"/>
    </row>
    <row r="1302" spans="3:4" x14ac:dyDescent="0.2">
      <c r="C1302" s="19"/>
      <c r="D1302" s="19"/>
    </row>
    <row r="1303" spans="3:4" x14ac:dyDescent="0.2">
      <c r="C1303" s="19"/>
      <c r="D1303" s="19"/>
    </row>
    <row r="1304" spans="3:4" x14ac:dyDescent="0.2">
      <c r="C1304" s="19"/>
      <c r="D1304" s="19"/>
    </row>
    <row r="1305" spans="3:4" x14ac:dyDescent="0.2">
      <c r="C1305" s="19"/>
      <c r="D1305" s="19"/>
    </row>
    <row r="1306" spans="3:4" x14ac:dyDescent="0.2">
      <c r="C1306" s="19"/>
      <c r="D1306" s="19"/>
    </row>
    <row r="1307" spans="3:4" x14ac:dyDescent="0.2">
      <c r="C1307" s="19"/>
      <c r="D1307" s="19"/>
    </row>
    <row r="1308" spans="3:4" x14ac:dyDescent="0.2">
      <c r="C1308" s="19"/>
      <c r="D1308" s="19"/>
    </row>
    <row r="1309" spans="3:4" x14ac:dyDescent="0.2">
      <c r="C1309" s="19"/>
      <c r="D1309" s="19"/>
    </row>
    <row r="1310" spans="3:4" x14ac:dyDescent="0.2">
      <c r="C1310" s="19"/>
      <c r="D1310" s="19"/>
    </row>
    <row r="1311" spans="3:4" x14ac:dyDescent="0.2">
      <c r="C1311" s="19"/>
      <c r="D1311" s="19"/>
    </row>
    <row r="1312" spans="3:4" x14ac:dyDescent="0.2">
      <c r="C1312" s="19"/>
      <c r="D1312" s="19"/>
    </row>
    <row r="1313" spans="3:4" x14ac:dyDescent="0.2">
      <c r="C1313" s="19"/>
      <c r="D1313" s="19"/>
    </row>
    <row r="1314" spans="3:4" x14ac:dyDescent="0.2">
      <c r="C1314" s="19"/>
      <c r="D1314" s="19"/>
    </row>
    <row r="1315" spans="3:4" x14ac:dyDescent="0.2">
      <c r="C1315" s="19"/>
      <c r="D1315" s="19"/>
    </row>
    <row r="1316" spans="3:4" x14ac:dyDescent="0.2">
      <c r="C1316" s="19"/>
      <c r="D1316" s="19"/>
    </row>
    <row r="1317" spans="3:4" x14ac:dyDescent="0.2">
      <c r="C1317" s="19"/>
      <c r="D1317" s="19"/>
    </row>
    <row r="1318" spans="3:4" x14ac:dyDescent="0.2">
      <c r="C1318" s="19"/>
      <c r="D1318" s="19"/>
    </row>
    <row r="1319" spans="3:4" x14ac:dyDescent="0.2">
      <c r="C1319" s="19"/>
      <c r="D1319" s="19"/>
    </row>
    <row r="1320" spans="3:4" x14ac:dyDescent="0.2">
      <c r="C1320" s="19"/>
      <c r="D1320" s="19"/>
    </row>
    <row r="1321" spans="3:4" x14ac:dyDescent="0.2">
      <c r="C1321" s="19"/>
      <c r="D1321" s="19"/>
    </row>
    <row r="1322" spans="3:4" x14ac:dyDescent="0.2">
      <c r="C1322" s="19"/>
      <c r="D1322" s="19"/>
    </row>
    <row r="1323" spans="3:4" x14ac:dyDescent="0.2">
      <c r="C1323" s="19"/>
      <c r="D1323" s="19"/>
    </row>
    <row r="1324" spans="3:4" x14ac:dyDescent="0.2">
      <c r="C1324" s="19"/>
      <c r="D1324" s="19"/>
    </row>
    <row r="1325" spans="3:4" x14ac:dyDescent="0.2">
      <c r="C1325" s="19"/>
      <c r="D1325" s="19"/>
    </row>
    <row r="1326" spans="3:4" x14ac:dyDescent="0.2">
      <c r="C1326" s="19"/>
      <c r="D1326" s="19"/>
    </row>
    <row r="1327" spans="3:4" x14ac:dyDescent="0.2">
      <c r="C1327" s="19"/>
      <c r="D1327" s="19"/>
    </row>
    <row r="1328" spans="3:4" x14ac:dyDescent="0.2">
      <c r="C1328" s="19"/>
      <c r="D1328" s="19"/>
    </row>
    <row r="1329" spans="3:4" x14ac:dyDescent="0.2">
      <c r="C1329" s="19"/>
      <c r="D1329" s="19"/>
    </row>
    <row r="1330" spans="3:4" x14ac:dyDescent="0.2">
      <c r="C1330" s="19"/>
      <c r="D1330" s="19"/>
    </row>
    <row r="1331" spans="3:4" x14ac:dyDescent="0.2">
      <c r="C1331" s="19"/>
      <c r="D1331" s="19"/>
    </row>
    <row r="1332" spans="3:4" x14ac:dyDescent="0.2">
      <c r="C1332" s="19"/>
      <c r="D1332" s="19"/>
    </row>
    <row r="1333" spans="3:4" x14ac:dyDescent="0.2">
      <c r="C1333" s="19"/>
      <c r="D1333" s="19"/>
    </row>
    <row r="1334" spans="3:4" x14ac:dyDescent="0.2">
      <c r="C1334" s="19"/>
      <c r="D1334" s="19"/>
    </row>
    <row r="1335" spans="3:4" x14ac:dyDescent="0.2">
      <c r="C1335" s="19"/>
      <c r="D1335" s="19"/>
    </row>
    <row r="1336" spans="3:4" x14ac:dyDescent="0.2">
      <c r="C1336" s="19"/>
      <c r="D1336" s="19"/>
    </row>
    <row r="1337" spans="3:4" x14ac:dyDescent="0.2">
      <c r="C1337" s="19"/>
      <c r="D1337" s="19"/>
    </row>
    <row r="1338" spans="3:4" x14ac:dyDescent="0.2">
      <c r="C1338" s="19"/>
      <c r="D1338" s="19"/>
    </row>
    <row r="1339" spans="3:4" x14ac:dyDescent="0.2">
      <c r="C1339" s="19"/>
      <c r="D1339" s="19"/>
    </row>
    <row r="1340" spans="3:4" x14ac:dyDescent="0.2">
      <c r="C1340" s="19"/>
      <c r="D1340" s="19"/>
    </row>
    <row r="1341" spans="3:4" x14ac:dyDescent="0.2">
      <c r="C1341" s="19"/>
      <c r="D1341" s="19"/>
    </row>
    <row r="1342" spans="3:4" x14ac:dyDescent="0.2">
      <c r="C1342" s="19"/>
      <c r="D1342" s="19"/>
    </row>
    <row r="1343" spans="3:4" x14ac:dyDescent="0.2">
      <c r="C1343" s="19"/>
      <c r="D1343" s="19"/>
    </row>
    <row r="1344" spans="3:4" x14ac:dyDescent="0.2">
      <c r="C1344" s="19"/>
      <c r="D1344" s="19"/>
    </row>
    <row r="1345" spans="3:4" x14ac:dyDescent="0.2">
      <c r="C1345" s="19"/>
      <c r="D1345" s="19"/>
    </row>
    <row r="1346" spans="3:4" x14ac:dyDescent="0.2">
      <c r="C1346" s="19"/>
      <c r="D1346" s="19"/>
    </row>
    <row r="1347" spans="3:4" x14ac:dyDescent="0.2">
      <c r="C1347" s="19"/>
      <c r="D1347" s="19"/>
    </row>
    <row r="1348" spans="3:4" x14ac:dyDescent="0.2">
      <c r="C1348" s="19"/>
      <c r="D1348" s="19"/>
    </row>
    <row r="1349" spans="3:4" x14ac:dyDescent="0.2">
      <c r="C1349" s="19"/>
      <c r="D1349" s="19"/>
    </row>
    <row r="1350" spans="3:4" x14ac:dyDescent="0.2">
      <c r="C1350" s="19"/>
      <c r="D1350" s="19"/>
    </row>
    <row r="1351" spans="3:4" x14ac:dyDescent="0.2">
      <c r="C1351" s="19"/>
      <c r="D1351" s="19"/>
    </row>
    <row r="1352" spans="3:4" x14ac:dyDescent="0.2">
      <c r="C1352" s="19"/>
      <c r="D1352" s="19"/>
    </row>
    <row r="1353" spans="3:4" x14ac:dyDescent="0.2">
      <c r="C1353" s="19"/>
      <c r="D1353" s="19"/>
    </row>
    <row r="1354" spans="3:4" x14ac:dyDescent="0.2">
      <c r="C1354" s="19"/>
      <c r="D1354" s="19"/>
    </row>
    <row r="1355" spans="3:4" x14ac:dyDescent="0.2">
      <c r="C1355" s="19"/>
      <c r="D1355" s="19"/>
    </row>
    <row r="1356" spans="3:4" x14ac:dyDescent="0.2">
      <c r="C1356" s="19"/>
      <c r="D1356" s="19"/>
    </row>
    <row r="1357" spans="3:4" x14ac:dyDescent="0.2">
      <c r="C1357" s="19"/>
      <c r="D1357" s="19"/>
    </row>
    <row r="1358" spans="3:4" x14ac:dyDescent="0.2">
      <c r="C1358" s="19"/>
      <c r="D1358" s="19"/>
    </row>
    <row r="1359" spans="3:4" x14ac:dyDescent="0.2">
      <c r="C1359" s="19"/>
      <c r="D1359" s="19"/>
    </row>
    <row r="1360" spans="3:4" x14ac:dyDescent="0.2">
      <c r="C1360" s="19"/>
      <c r="D1360" s="19"/>
    </row>
    <row r="1361" spans="3:4" x14ac:dyDescent="0.2">
      <c r="C1361" s="19"/>
      <c r="D1361" s="19"/>
    </row>
    <row r="1362" spans="3:4" x14ac:dyDescent="0.2">
      <c r="C1362" s="19"/>
      <c r="D1362" s="19"/>
    </row>
    <row r="1363" spans="3:4" x14ac:dyDescent="0.2">
      <c r="C1363" s="19"/>
      <c r="D1363" s="19"/>
    </row>
    <row r="1364" spans="3:4" x14ac:dyDescent="0.2">
      <c r="C1364" s="19"/>
      <c r="D1364" s="19"/>
    </row>
    <row r="1365" spans="3:4" x14ac:dyDescent="0.2">
      <c r="C1365" s="19"/>
      <c r="D1365" s="19"/>
    </row>
    <row r="1366" spans="3:4" x14ac:dyDescent="0.2">
      <c r="C1366" s="19"/>
      <c r="D1366" s="19"/>
    </row>
    <row r="1367" spans="3:4" x14ac:dyDescent="0.2">
      <c r="C1367" s="19"/>
      <c r="D1367" s="19"/>
    </row>
    <row r="1368" spans="3:4" x14ac:dyDescent="0.2">
      <c r="C1368" s="19"/>
      <c r="D1368" s="19"/>
    </row>
    <row r="1369" spans="3:4" x14ac:dyDescent="0.2">
      <c r="C1369" s="19"/>
      <c r="D1369" s="19"/>
    </row>
    <row r="1370" spans="3:4" x14ac:dyDescent="0.2">
      <c r="C1370" s="19"/>
      <c r="D1370" s="19"/>
    </row>
    <row r="1371" spans="3:4" x14ac:dyDescent="0.2">
      <c r="C1371" s="19"/>
      <c r="D1371" s="19"/>
    </row>
    <row r="1372" spans="3:4" x14ac:dyDescent="0.2">
      <c r="C1372" s="19"/>
      <c r="D1372" s="19"/>
    </row>
    <row r="1373" spans="3:4" x14ac:dyDescent="0.2">
      <c r="C1373" s="19"/>
      <c r="D1373" s="19"/>
    </row>
    <row r="1374" spans="3:4" x14ac:dyDescent="0.2">
      <c r="C1374" s="19"/>
      <c r="D1374" s="19"/>
    </row>
    <row r="1375" spans="3:4" x14ac:dyDescent="0.2">
      <c r="C1375" s="19"/>
      <c r="D1375" s="19"/>
    </row>
    <row r="1376" spans="3:4" x14ac:dyDescent="0.2">
      <c r="C1376" s="19"/>
      <c r="D1376" s="19"/>
    </row>
    <row r="1377" spans="3:4" x14ac:dyDescent="0.2">
      <c r="C1377" s="19"/>
      <c r="D1377" s="19"/>
    </row>
    <row r="1378" spans="3:4" x14ac:dyDescent="0.2">
      <c r="C1378" s="19"/>
      <c r="D1378" s="19"/>
    </row>
    <row r="1379" spans="3:4" x14ac:dyDescent="0.2">
      <c r="C1379" s="19"/>
      <c r="D1379" s="19"/>
    </row>
    <row r="1380" spans="3:4" x14ac:dyDescent="0.2">
      <c r="C1380" s="19"/>
      <c r="D1380" s="19"/>
    </row>
    <row r="1381" spans="3:4" x14ac:dyDescent="0.2">
      <c r="C1381" s="19"/>
      <c r="D1381" s="19"/>
    </row>
    <row r="1382" spans="3:4" x14ac:dyDescent="0.2">
      <c r="C1382" s="19"/>
      <c r="D1382" s="19"/>
    </row>
    <row r="1383" spans="3:4" x14ac:dyDescent="0.2">
      <c r="C1383" s="19"/>
      <c r="D1383" s="19"/>
    </row>
    <row r="1384" spans="3:4" x14ac:dyDescent="0.2">
      <c r="C1384" s="19"/>
      <c r="D1384" s="19"/>
    </row>
    <row r="1385" spans="3:4" x14ac:dyDescent="0.2">
      <c r="C1385" s="19"/>
      <c r="D1385" s="19"/>
    </row>
    <row r="1386" spans="3:4" x14ac:dyDescent="0.2">
      <c r="C1386" s="19"/>
      <c r="D1386" s="19"/>
    </row>
    <row r="1387" spans="3:4" x14ac:dyDescent="0.2">
      <c r="C1387" s="19"/>
      <c r="D1387" s="19"/>
    </row>
    <row r="1388" spans="3:4" x14ac:dyDescent="0.2">
      <c r="C1388" s="19"/>
      <c r="D1388" s="19"/>
    </row>
    <row r="1389" spans="3:4" x14ac:dyDescent="0.2">
      <c r="C1389" s="19"/>
      <c r="D1389" s="19"/>
    </row>
    <row r="1390" spans="3:4" x14ac:dyDescent="0.2">
      <c r="C1390" s="19"/>
      <c r="D1390" s="19"/>
    </row>
    <row r="1391" spans="3:4" x14ac:dyDescent="0.2">
      <c r="C1391" s="19"/>
      <c r="D1391" s="19"/>
    </row>
    <row r="1392" spans="3:4" x14ac:dyDescent="0.2">
      <c r="C1392" s="19"/>
      <c r="D1392" s="19"/>
    </row>
    <row r="1393" spans="3:4" x14ac:dyDescent="0.2">
      <c r="C1393" s="19"/>
      <c r="D1393" s="19"/>
    </row>
    <row r="1394" spans="3:4" x14ac:dyDescent="0.2">
      <c r="C1394" s="19"/>
      <c r="D1394" s="19"/>
    </row>
    <row r="1395" spans="3:4" x14ac:dyDescent="0.2">
      <c r="C1395" s="19"/>
      <c r="D1395" s="19"/>
    </row>
    <row r="1396" spans="3:4" x14ac:dyDescent="0.2">
      <c r="C1396" s="19"/>
      <c r="D1396" s="19"/>
    </row>
    <row r="1397" spans="3:4" x14ac:dyDescent="0.2">
      <c r="C1397" s="19"/>
      <c r="D1397" s="19"/>
    </row>
    <row r="1398" spans="3:4" x14ac:dyDescent="0.2">
      <c r="C1398" s="19"/>
      <c r="D1398" s="19"/>
    </row>
    <row r="1399" spans="3:4" x14ac:dyDescent="0.2">
      <c r="C1399" s="19"/>
      <c r="D1399" s="19"/>
    </row>
    <row r="1400" spans="3:4" x14ac:dyDescent="0.2">
      <c r="C1400" s="19"/>
      <c r="D1400" s="19"/>
    </row>
    <row r="1401" spans="3:4" x14ac:dyDescent="0.2">
      <c r="C1401" s="19"/>
      <c r="D1401" s="19"/>
    </row>
    <row r="1402" spans="3:4" x14ac:dyDescent="0.2">
      <c r="C1402" s="19"/>
      <c r="D1402" s="19"/>
    </row>
    <row r="1403" spans="3:4" x14ac:dyDescent="0.2">
      <c r="C1403" s="19"/>
      <c r="D1403" s="19"/>
    </row>
    <row r="1404" spans="3:4" x14ac:dyDescent="0.2">
      <c r="C1404" s="19"/>
      <c r="D1404" s="19"/>
    </row>
    <row r="1405" spans="3:4" x14ac:dyDescent="0.2">
      <c r="C1405" s="19"/>
      <c r="D1405" s="19"/>
    </row>
    <row r="1406" spans="3:4" x14ac:dyDescent="0.2">
      <c r="C1406" s="19"/>
      <c r="D1406" s="19"/>
    </row>
    <row r="1407" spans="3:4" x14ac:dyDescent="0.2">
      <c r="C1407" s="19"/>
      <c r="D1407" s="19"/>
    </row>
    <row r="1408" spans="3:4" x14ac:dyDescent="0.2">
      <c r="C1408" s="19"/>
      <c r="D1408" s="19"/>
    </row>
    <row r="1409" spans="3:4" x14ac:dyDescent="0.2">
      <c r="C1409" s="19"/>
      <c r="D1409" s="19"/>
    </row>
    <row r="1410" spans="3:4" x14ac:dyDescent="0.2">
      <c r="C1410" s="19"/>
      <c r="D1410" s="19"/>
    </row>
    <row r="1411" spans="3:4" x14ac:dyDescent="0.2">
      <c r="C1411" s="19"/>
      <c r="D1411" s="19"/>
    </row>
    <row r="1412" spans="3:4" x14ac:dyDescent="0.2">
      <c r="C1412" s="19"/>
      <c r="D1412" s="19"/>
    </row>
    <row r="1413" spans="3:4" x14ac:dyDescent="0.2">
      <c r="C1413" s="19"/>
      <c r="D1413" s="19"/>
    </row>
    <row r="1414" spans="3:4" x14ac:dyDescent="0.2">
      <c r="C1414" s="19"/>
      <c r="D1414" s="19"/>
    </row>
    <row r="1415" spans="3:4" x14ac:dyDescent="0.2">
      <c r="C1415" s="19"/>
      <c r="D1415" s="19"/>
    </row>
    <row r="1416" spans="3:4" x14ac:dyDescent="0.2">
      <c r="C1416" s="19"/>
      <c r="D1416" s="19"/>
    </row>
    <row r="1417" spans="3:4" x14ac:dyDescent="0.2">
      <c r="C1417" s="19"/>
      <c r="D1417" s="19"/>
    </row>
    <row r="1418" spans="3:4" x14ac:dyDescent="0.2">
      <c r="C1418" s="19"/>
      <c r="D1418" s="19"/>
    </row>
    <row r="1419" spans="3:4" x14ac:dyDescent="0.2">
      <c r="C1419" s="19"/>
      <c r="D1419" s="19"/>
    </row>
    <row r="1420" spans="3:4" x14ac:dyDescent="0.2">
      <c r="C1420" s="19"/>
      <c r="D1420" s="19"/>
    </row>
    <row r="1421" spans="3:4" x14ac:dyDescent="0.2">
      <c r="C1421" s="19"/>
      <c r="D1421" s="19"/>
    </row>
    <row r="1422" spans="3:4" x14ac:dyDescent="0.2">
      <c r="C1422" s="19"/>
      <c r="D1422" s="19"/>
    </row>
    <row r="1423" spans="3:4" x14ac:dyDescent="0.2">
      <c r="C1423" s="19"/>
      <c r="D1423" s="19"/>
    </row>
    <row r="1424" spans="3:4" x14ac:dyDescent="0.2">
      <c r="C1424" s="19"/>
      <c r="D1424" s="19"/>
    </row>
    <row r="1425" spans="3:4" x14ac:dyDescent="0.2">
      <c r="C1425" s="19"/>
      <c r="D1425" s="19"/>
    </row>
    <row r="1426" spans="3:4" x14ac:dyDescent="0.2">
      <c r="C1426" s="19"/>
      <c r="D1426" s="19"/>
    </row>
    <row r="1427" spans="3:4" x14ac:dyDescent="0.2">
      <c r="C1427" s="19"/>
      <c r="D1427" s="19"/>
    </row>
    <row r="1428" spans="3:4" x14ac:dyDescent="0.2">
      <c r="C1428" s="19"/>
      <c r="D1428" s="19"/>
    </row>
    <row r="1429" spans="3:4" x14ac:dyDescent="0.2">
      <c r="C1429" s="19"/>
      <c r="D1429" s="19"/>
    </row>
    <row r="1430" spans="3:4" x14ac:dyDescent="0.2">
      <c r="C1430" s="19"/>
      <c r="D1430" s="19"/>
    </row>
    <row r="1431" spans="3:4" x14ac:dyDescent="0.2">
      <c r="C1431" s="19"/>
      <c r="D1431" s="19"/>
    </row>
    <row r="1432" spans="3:4" x14ac:dyDescent="0.2">
      <c r="C1432" s="19"/>
      <c r="D1432" s="19"/>
    </row>
    <row r="1433" spans="3:4" x14ac:dyDescent="0.2">
      <c r="C1433" s="19"/>
      <c r="D1433" s="19"/>
    </row>
    <row r="1434" spans="3:4" x14ac:dyDescent="0.2">
      <c r="C1434" s="19"/>
      <c r="D1434" s="19"/>
    </row>
    <row r="1435" spans="3:4" x14ac:dyDescent="0.2">
      <c r="C1435" s="19"/>
      <c r="D1435" s="19"/>
    </row>
    <row r="1436" spans="3:4" x14ac:dyDescent="0.2">
      <c r="C1436" s="19"/>
      <c r="D1436" s="19"/>
    </row>
    <row r="1437" spans="3:4" x14ac:dyDescent="0.2">
      <c r="C1437" s="19"/>
      <c r="D1437" s="19"/>
    </row>
    <row r="1438" spans="3:4" x14ac:dyDescent="0.2">
      <c r="C1438" s="19"/>
      <c r="D1438" s="19"/>
    </row>
    <row r="1439" spans="3:4" x14ac:dyDescent="0.2">
      <c r="C1439" s="19"/>
      <c r="D1439" s="19"/>
    </row>
    <row r="1440" spans="3:4" x14ac:dyDescent="0.2">
      <c r="C1440" s="19"/>
      <c r="D1440" s="19"/>
    </row>
    <row r="1441" spans="3:4" x14ac:dyDescent="0.2">
      <c r="C1441" s="19"/>
      <c r="D1441" s="19"/>
    </row>
    <row r="1442" spans="3:4" x14ac:dyDescent="0.2">
      <c r="C1442" s="19"/>
      <c r="D1442" s="19"/>
    </row>
    <row r="1443" spans="3:4" x14ac:dyDescent="0.2">
      <c r="C1443" s="19"/>
      <c r="D1443" s="19"/>
    </row>
    <row r="1444" spans="3:4" x14ac:dyDescent="0.2">
      <c r="C1444" s="19"/>
      <c r="D1444" s="19"/>
    </row>
    <row r="1445" spans="3:4" x14ac:dyDescent="0.2">
      <c r="C1445" s="19"/>
      <c r="D1445" s="19"/>
    </row>
    <row r="1446" spans="3:4" x14ac:dyDescent="0.2">
      <c r="C1446" s="19"/>
      <c r="D1446" s="19"/>
    </row>
    <row r="1447" spans="3:4" x14ac:dyDescent="0.2">
      <c r="C1447" s="19"/>
      <c r="D1447" s="19"/>
    </row>
    <row r="1448" spans="3:4" x14ac:dyDescent="0.2">
      <c r="C1448" s="19"/>
      <c r="D1448" s="19"/>
    </row>
    <row r="1449" spans="3:4" x14ac:dyDescent="0.2">
      <c r="C1449" s="19"/>
      <c r="D1449" s="19"/>
    </row>
    <row r="1450" spans="3:4" x14ac:dyDescent="0.2">
      <c r="C1450" s="19"/>
      <c r="D1450" s="19"/>
    </row>
    <row r="1451" spans="3:4" x14ac:dyDescent="0.2">
      <c r="C1451" s="19"/>
      <c r="D1451" s="19"/>
    </row>
    <row r="1452" spans="3:4" x14ac:dyDescent="0.2">
      <c r="C1452" s="19"/>
      <c r="D1452" s="19"/>
    </row>
    <row r="1453" spans="3:4" x14ac:dyDescent="0.2">
      <c r="C1453" s="19"/>
      <c r="D1453" s="19"/>
    </row>
    <row r="1454" spans="3:4" x14ac:dyDescent="0.2">
      <c r="C1454" s="19"/>
      <c r="D1454" s="19"/>
    </row>
    <row r="1455" spans="3:4" x14ac:dyDescent="0.2">
      <c r="C1455" s="19"/>
      <c r="D1455" s="19"/>
    </row>
    <row r="1456" spans="3:4" x14ac:dyDescent="0.2">
      <c r="C1456" s="19"/>
      <c r="D1456" s="19"/>
    </row>
    <row r="1457" spans="3:4" x14ac:dyDescent="0.2">
      <c r="C1457" s="19"/>
      <c r="D1457" s="19"/>
    </row>
    <row r="1458" spans="3:4" x14ac:dyDescent="0.2">
      <c r="C1458" s="19"/>
      <c r="D1458" s="19"/>
    </row>
    <row r="1459" spans="3:4" x14ac:dyDescent="0.2">
      <c r="C1459" s="19"/>
      <c r="D1459" s="19"/>
    </row>
    <row r="1460" spans="3:4" x14ac:dyDescent="0.2">
      <c r="C1460" s="19"/>
      <c r="D1460" s="19"/>
    </row>
    <row r="1461" spans="3:4" x14ac:dyDescent="0.2">
      <c r="C1461" s="19"/>
      <c r="D1461" s="19"/>
    </row>
    <row r="1462" spans="3:4" x14ac:dyDescent="0.2">
      <c r="C1462" s="19"/>
      <c r="D1462" s="19"/>
    </row>
    <row r="1463" spans="3:4" x14ac:dyDescent="0.2">
      <c r="C1463" s="19"/>
      <c r="D1463" s="19"/>
    </row>
    <row r="1464" spans="3:4" x14ac:dyDescent="0.2">
      <c r="C1464" s="19"/>
      <c r="D1464" s="19"/>
    </row>
    <row r="1465" spans="3:4" x14ac:dyDescent="0.2">
      <c r="C1465" s="19"/>
      <c r="D1465" s="19"/>
    </row>
    <row r="1466" spans="3:4" x14ac:dyDescent="0.2">
      <c r="C1466" s="19"/>
      <c r="D1466" s="19"/>
    </row>
    <row r="1467" spans="3:4" x14ac:dyDescent="0.2">
      <c r="C1467" s="19"/>
      <c r="D1467" s="19"/>
    </row>
    <row r="1468" spans="3:4" x14ac:dyDescent="0.2">
      <c r="C1468" s="19"/>
      <c r="D1468" s="19"/>
    </row>
    <row r="1469" spans="3:4" x14ac:dyDescent="0.2">
      <c r="C1469" s="19"/>
      <c r="D1469" s="19"/>
    </row>
    <row r="1470" spans="3:4" x14ac:dyDescent="0.2">
      <c r="C1470" s="19"/>
      <c r="D1470" s="19"/>
    </row>
    <row r="1471" spans="3:4" x14ac:dyDescent="0.2">
      <c r="C1471" s="19"/>
      <c r="D1471" s="19"/>
    </row>
    <row r="1472" spans="3:4" x14ac:dyDescent="0.2">
      <c r="C1472" s="19"/>
      <c r="D1472" s="19"/>
    </row>
    <row r="1473" spans="3:4" x14ac:dyDescent="0.2">
      <c r="C1473" s="19"/>
      <c r="D1473" s="19"/>
    </row>
    <row r="1474" spans="3:4" x14ac:dyDescent="0.2">
      <c r="C1474" s="19"/>
      <c r="D1474" s="19"/>
    </row>
    <row r="1475" spans="3:4" x14ac:dyDescent="0.2">
      <c r="C1475" s="19"/>
      <c r="D1475" s="19"/>
    </row>
    <row r="1476" spans="3:4" x14ac:dyDescent="0.2">
      <c r="C1476" s="19"/>
      <c r="D1476" s="19"/>
    </row>
    <row r="1477" spans="3:4" x14ac:dyDescent="0.2">
      <c r="C1477" s="19"/>
      <c r="D1477" s="19"/>
    </row>
    <row r="1478" spans="3:4" x14ac:dyDescent="0.2">
      <c r="C1478" s="19"/>
      <c r="D1478" s="19"/>
    </row>
    <row r="1479" spans="3:4" x14ac:dyDescent="0.2">
      <c r="C1479" s="19"/>
      <c r="D1479" s="19"/>
    </row>
    <row r="1480" spans="3:4" x14ac:dyDescent="0.2">
      <c r="C1480" s="19"/>
      <c r="D1480" s="19"/>
    </row>
    <row r="1481" spans="3:4" x14ac:dyDescent="0.2">
      <c r="C1481" s="19"/>
      <c r="D1481" s="19"/>
    </row>
    <row r="1482" spans="3:4" x14ac:dyDescent="0.2">
      <c r="C1482" s="19"/>
      <c r="D1482" s="19"/>
    </row>
    <row r="1483" spans="3:4" x14ac:dyDescent="0.2">
      <c r="C1483" s="19"/>
      <c r="D1483" s="19"/>
    </row>
    <row r="1484" spans="3:4" x14ac:dyDescent="0.2">
      <c r="C1484" s="19"/>
      <c r="D1484" s="19"/>
    </row>
    <row r="1485" spans="3:4" x14ac:dyDescent="0.2">
      <c r="C1485" s="19"/>
      <c r="D1485" s="19"/>
    </row>
    <row r="1486" spans="3:4" x14ac:dyDescent="0.2">
      <c r="C1486" s="19"/>
      <c r="D1486" s="19"/>
    </row>
    <row r="1487" spans="3:4" x14ac:dyDescent="0.2">
      <c r="C1487" s="19"/>
      <c r="D1487" s="19"/>
    </row>
    <row r="1488" spans="3:4" x14ac:dyDescent="0.2">
      <c r="C1488" s="19"/>
      <c r="D1488" s="19"/>
    </row>
    <row r="1489" spans="3:4" x14ac:dyDescent="0.2">
      <c r="C1489" s="19"/>
      <c r="D1489" s="19"/>
    </row>
    <row r="1490" spans="3:4" x14ac:dyDescent="0.2">
      <c r="C1490" s="19"/>
      <c r="D1490" s="19"/>
    </row>
    <row r="1491" spans="3:4" x14ac:dyDescent="0.2">
      <c r="C1491" s="19"/>
      <c r="D1491" s="19"/>
    </row>
    <row r="1492" spans="3:4" x14ac:dyDescent="0.2">
      <c r="C1492" s="19"/>
      <c r="D1492" s="19"/>
    </row>
    <row r="1493" spans="3:4" x14ac:dyDescent="0.2">
      <c r="C1493" s="19"/>
      <c r="D1493" s="19"/>
    </row>
    <row r="1494" spans="3:4" x14ac:dyDescent="0.2">
      <c r="C1494" s="19"/>
      <c r="D1494" s="19"/>
    </row>
    <row r="1495" spans="3:4" x14ac:dyDescent="0.2">
      <c r="C1495" s="19"/>
      <c r="D1495" s="19"/>
    </row>
    <row r="1496" spans="3:4" x14ac:dyDescent="0.2">
      <c r="C1496" s="19"/>
      <c r="D1496" s="19"/>
    </row>
    <row r="1497" spans="3:4" x14ac:dyDescent="0.2">
      <c r="C1497" s="19"/>
      <c r="D1497" s="19"/>
    </row>
    <row r="1498" spans="3:4" x14ac:dyDescent="0.2">
      <c r="C1498" s="19"/>
      <c r="D1498" s="19"/>
    </row>
    <row r="1499" spans="3:4" x14ac:dyDescent="0.2">
      <c r="C1499" s="19"/>
      <c r="D1499" s="19"/>
    </row>
    <row r="1500" spans="3:4" x14ac:dyDescent="0.2">
      <c r="C1500" s="19"/>
      <c r="D1500" s="19"/>
    </row>
    <row r="1501" spans="3:4" x14ac:dyDescent="0.2">
      <c r="C1501" s="19"/>
      <c r="D1501" s="19"/>
    </row>
    <row r="1502" spans="3:4" x14ac:dyDescent="0.2">
      <c r="C1502" s="19"/>
      <c r="D1502" s="19"/>
    </row>
    <row r="1503" spans="3:4" x14ac:dyDescent="0.2">
      <c r="C1503" s="19"/>
      <c r="D1503" s="19"/>
    </row>
    <row r="1504" spans="3:4" x14ac:dyDescent="0.2">
      <c r="C1504" s="19"/>
      <c r="D1504" s="19"/>
    </row>
    <row r="1505" spans="3:4" x14ac:dyDescent="0.2">
      <c r="C1505" s="19"/>
      <c r="D1505" s="19"/>
    </row>
    <row r="1506" spans="3:4" x14ac:dyDescent="0.2">
      <c r="C1506" s="19"/>
      <c r="D1506" s="19"/>
    </row>
    <row r="1507" spans="3:4" x14ac:dyDescent="0.2">
      <c r="C1507" s="19"/>
      <c r="D1507" s="19"/>
    </row>
    <row r="1508" spans="3:4" x14ac:dyDescent="0.2">
      <c r="C1508" s="19"/>
      <c r="D1508" s="19"/>
    </row>
    <row r="1509" spans="3:4" x14ac:dyDescent="0.2">
      <c r="C1509" s="19"/>
      <c r="D1509" s="19"/>
    </row>
    <row r="1510" spans="3:4" x14ac:dyDescent="0.2">
      <c r="C1510" s="19"/>
      <c r="D1510" s="19"/>
    </row>
    <row r="1511" spans="3:4" x14ac:dyDescent="0.2">
      <c r="C1511" s="19"/>
      <c r="D1511" s="19"/>
    </row>
    <row r="1512" spans="3:4" x14ac:dyDescent="0.2">
      <c r="C1512" s="19"/>
      <c r="D1512" s="19"/>
    </row>
    <row r="1513" spans="3:4" x14ac:dyDescent="0.2">
      <c r="C1513" s="19"/>
      <c r="D1513" s="19"/>
    </row>
    <row r="1514" spans="3:4" x14ac:dyDescent="0.2">
      <c r="C1514" s="19"/>
      <c r="D1514" s="19"/>
    </row>
    <row r="1515" spans="3:4" x14ac:dyDescent="0.2">
      <c r="C1515" s="19"/>
      <c r="D1515" s="19"/>
    </row>
    <row r="1516" spans="3:4" x14ac:dyDescent="0.2">
      <c r="C1516" s="19"/>
      <c r="D1516" s="19"/>
    </row>
    <row r="1517" spans="3:4" x14ac:dyDescent="0.2">
      <c r="C1517" s="19"/>
      <c r="D1517" s="19"/>
    </row>
    <row r="1518" spans="3:4" x14ac:dyDescent="0.2">
      <c r="C1518" s="19"/>
      <c r="D1518" s="19"/>
    </row>
    <row r="1519" spans="3:4" x14ac:dyDescent="0.2">
      <c r="C1519" s="19"/>
      <c r="D1519" s="19"/>
    </row>
    <row r="1520" spans="3:4" x14ac:dyDescent="0.2">
      <c r="C1520" s="19"/>
      <c r="D1520" s="19"/>
    </row>
    <row r="1521" spans="3:4" x14ac:dyDescent="0.2">
      <c r="C1521" s="19"/>
      <c r="D1521" s="19"/>
    </row>
    <row r="1522" spans="3:4" x14ac:dyDescent="0.2">
      <c r="C1522" s="19"/>
      <c r="D1522" s="19"/>
    </row>
    <row r="1523" spans="3:4" x14ac:dyDescent="0.2">
      <c r="C1523" s="19"/>
      <c r="D1523" s="19"/>
    </row>
    <row r="1524" spans="3:4" x14ac:dyDescent="0.2">
      <c r="C1524" s="19"/>
      <c r="D1524" s="19"/>
    </row>
    <row r="1525" spans="3:4" x14ac:dyDescent="0.2">
      <c r="C1525" s="19"/>
      <c r="D1525" s="19"/>
    </row>
    <row r="1526" spans="3:4" x14ac:dyDescent="0.2">
      <c r="C1526" s="19"/>
      <c r="D1526" s="19"/>
    </row>
    <row r="1527" spans="3:4" x14ac:dyDescent="0.2">
      <c r="C1527" s="19"/>
      <c r="D1527" s="19"/>
    </row>
    <row r="1528" spans="3:4" x14ac:dyDescent="0.2">
      <c r="C1528" s="19"/>
      <c r="D1528" s="19"/>
    </row>
    <row r="1529" spans="3:4" x14ac:dyDescent="0.2">
      <c r="C1529" s="19"/>
      <c r="D1529" s="19"/>
    </row>
    <row r="1530" spans="3:4" x14ac:dyDescent="0.2">
      <c r="C1530" s="19"/>
      <c r="D1530" s="19"/>
    </row>
    <row r="1531" spans="3:4" x14ac:dyDescent="0.2">
      <c r="C1531" s="19"/>
      <c r="D1531" s="19"/>
    </row>
    <row r="1532" spans="3:4" x14ac:dyDescent="0.2">
      <c r="C1532" s="19"/>
      <c r="D1532" s="19"/>
    </row>
    <row r="1533" spans="3:4" x14ac:dyDescent="0.2">
      <c r="C1533" s="19"/>
      <c r="D1533" s="19"/>
    </row>
    <row r="1534" spans="3:4" x14ac:dyDescent="0.2">
      <c r="C1534" s="19"/>
      <c r="D1534" s="19"/>
    </row>
    <row r="1535" spans="3:4" x14ac:dyDescent="0.2">
      <c r="C1535" s="19"/>
      <c r="D1535" s="19"/>
    </row>
    <row r="1536" spans="3:4" x14ac:dyDescent="0.2">
      <c r="C1536" s="19"/>
      <c r="D1536" s="19"/>
    </row>
    <row r="1537" spans="3:4" x14ac:dyDescent="0.2">
      <c r="C1537" s="19"/>
      <c r="D1537" s="19"/>
    </row>
    <row r="1538" spans="3:4" x14ac:dyDescent="0.2">
      <c r="C1538" s="19"/>
      <c r="D1538" s="19"/>
    </row>
    <row r="1539" spans="3:4" x14ac:dyDescent="0.2">
      <c r="C1539" s="19"/>
      <c r="D1539" s="19"/>
    </row>
    <row r="1540" spans="3:4" x14ac:dyDescent="0.2">
      <c r="C1540" s="19"/>
      <c r="D1540" s="19"/>
    </row>
    <row r="1541" spans="3:4" x14ac:dyDescent="0.2">
      <c r="C1541" s="19"/>
      <c r="D1541" s="19"/>
    </row>
    <row r="1542" spans="3:4" x14ac:dyDescent="0.2">
      <c r="C1542" s="19"/>
      <c r="D1542" s="19"/>
    </row>
    <row r="1543" spans="3:4" x14ac:dyDescent="0.2">
      <c r="C1543" s="19"/>
      <c r="D1543" s="19"/>
    </row>
    <row r="1544" spans="3:4" x14ac:dyDescent="0.2">
      <c r="C1544" s="19"/>
      <c r="D1544" s="19"/>
    </row>
    <row r="1545" spans="3:4" x14ac:dyDescent="0.2">
      <c r="C1545" s="19"/>
      <c r="D1545" s="19"/>
    </row>
    <row r="1546" spans="3:4" x14ac:dyDescent="0.2">
      <c r="C1546" s="19"/>
      <c r="D1546" s="19"/>
    </row>
    <row r="1547" spans="3:4" x14ac:dyDescent="0.2">
      <c r="C1547" s="19"/>
      <c r="D1547" s="19"/>
    </row>
    <row r="1548" spans="3:4" x14ac:dyDescent="0.2">
      <c r="C1548" s="19"/>
      <c r="D1548" s="19"/>
    </row>
    <row r="1549" spans="3:4" x14ac:dyDescent="0.2">
      <c r="C1549" s="19"/>
      <c r="D1549" s="19"/>
    </row>
    <row r="1550" spans="3:4" x14ac:dyDescent="0.2">
      <c r="C1550" s="19"/>
      <c r="D1550" s="19"/>
    </row>
    <row r="1551" spans="3:4" x14ac:dyDescent="0.2">
      <c r="C1551" s="19"/>
      <c r="D1551" s="19"/>
    </row>
    <row r="1552" spans="3:4" x14ac:dyDescent="0.2">
      <c r="C1552" s="19"/>
      <c r="D1552" s="19"/>
    </row>
    <row r="1553" spans="3:4" x14ac:dyDescent="0.2">
      <c r="C1553" s="19"/>
      <c r="D1553" s="19"/>
    </row>
    <row r="1554" spans="3:4" x14ac:dyDescent="0.2">
      <c r="C1554" s="19"/>
      <c r="D1554" s="19"/>
    </row>
    <row r="1555" spans="3:4" x14ac:dyDescent="0.2">
      <c r="C1555" s="19"/>
      <c r="D1555" s="19"/>
    </row>
    <row r="1556" spans="3:4" x14ac:dyDescent="0.2">
      <c r="C1556" s="19"/>
      <c r="D1556" s="19"/>
    </row>
    <row r="1557" spans="3:4" x14ac:dyDescent="0.2">
      <c r="C1557" s="19"/>
      <c r="D1557" s="19"/>
    </row>
    <row r="1558" spans="3:4" x14ac:dyDescent="0.2">
      <c r="C1558" s="19"/>
      <c r="D1558" s="19"/>
    </row>
    <row r="1559" spans="3:4" x14ac:dyDescent="0.2">
      <c r="C1559" s="19"/>
      <c r="D1559" s="19"/>
    </row>
    <row r="1560" spans="3:4" x14ac:dyDescent="0.2">
      <c r="C1560" s="19"/>
      <c r="D1560" s="19"/>
    </row>
    <row r="1561" spans="3:4" x14ac:dyDescent="0.2">
      <c r="C1561" s="19"/>
      <c r="D1561" s="19"/>
    </row>
    <row r="1562" spans="3:4" x14ac:dyDescent="0.2">
      <c r="C1562" s="19"/>
      <c r="D1562" s="19"/>
    </row>
    <row r="1563" spans="3:4" x14ac:dyDescent="0.2">
      <c r="C1563" s="19"/>
      <c r="D1563" s="19"/>
    </row>
    <row r="1564" spans="3:4" x14ac:dyDescent="0.2">
      <c r="C1564" s="19"/>
      <c r="D1564" s="19"/>
    </row>
    <row r="1565" spans="3:4" x14ac:dyDescent="0.2">
      <c r="C1565" s="19"/>
      <c r="D1565" s="19"/>
    </row>
    <row r="1566" spans="3:4" x14ac:dyDescent="0.2">
      <c r="C1566" s="19"/>
      <c r="D1566" s="19"/>
    </row>
    <row r="1567" spans="3:4" x14ac:dyDescent="0.2">
      <c r="C1567" s="19"/>
      <c r="D1567" s="19"/>
    </row>
    <row r="1568" spans="3:4" x14ac:dyDescent="0.2">
      <c r="C1568" s="19"/>
      <c r="D1568" s="19"/>
    </row>
    <row r="1569" spans="3:4" x14ac:dyDescent="0.2">
      <c r="C1569" s="19"/>
      <c r="D1569" s="19"/>
    </row>
    <row r="1570" spans="3:4" x14ac:dyDescent="0.2">
      <c r="C1570" s="19"/>
      <c r="D1570" s="19"/>
    </row>
    <row r="1571" spans="3:4" x14ac:dyDescent="0.2">
      <c r="C1571" s="19"/>
      <c r="D1571" s="19"/>
    </row>
    <row r="1572" spans="3:4" x14ac:dyDescent="0.2">
      <c r="C1572" s="19"/>
      <c r="D1572" s="19"/>
    </row>
    <row r="1573" spans="3:4" x14ac:dyDescent="0.2">
      <c r="C1573" s="19"/>
      <c r="D1573" s="19"/>
    </row>
    <row r="1574" spans="3:4" x14ac:dyDescent="0.2">
      <c r="C1574" s="19"/>
      <c r="D1574" s="19"/>
    </row>
    <row r="1575" spans="3:4" x14ac:dyDescent="0.2">
      <c r="C1575" s="19"/>
      <c r="D1575" s="19"/>
    </row>
    <row r="1576" spans="3:4" x14ac:dyDescent="0.2">
      <c r="C1576" s="19"/>
      <c r="D1576" s="19"/>
    </row>
    <row r="1577" spans="3:4" x14ac:dyDescent="0.2">
      <c r="C1577" s="19"/>
      <c r="D1577" s="19"/>
    </row>
    <row r="1578" spans="3:4" x14ac:dyDescent="0.2">
      <c r="C1578" s="19"/>
      <c r="D1578" s="19"/>
    </row>
    <row r="1579" spans="3:4" x14ac:dyDescent="0.2">
      <c r="C1579" s="19"/>
      <c r="D1579" s="19"/>
    </row>
    <row r="1580" spans="3:4" x14ac:dyDescent="0.2">
      <c r="C1580" s="19"/>
      <c r="D1580" s="19"/>
    </row>
    <row r="1581" spans="3:4" x14ac:dyDescent="0.2">
      <c r="C1581" s="19"/>
      <c r="D1581" s="19"/>
    </row>
    <row r="1582" spans="3:4" x14ac:dyDescent="0.2">
      <c r="C1582" s="19"/>
      <c r="D1582" s="19"/>
    </row>
    <row r="1583" spans="3:4" x14ac:dyDescent="0.2">
      <c r="C1583" s="19"/>
      <c r="D1583" s="19"/>
    </row>
    <row r="1584" spans="3:4" x14ac:dyDescent="0.2">
      <c r="C1584" s="19"/>
      <c r="D1584" s="19"/>
    </row>
    <row r="1585" spans="3:4" x14ac:dyDescent="0.2">
      <c r="C1585" s="19"/>
      <c r="D1585" s="19"/>
    </row>
    <row r="1586" spans="3:4" x14ac:dyDescent="0.2">
      <c r="C1586" s="19"/>
      <c r="D1586" s="19"/>
    </row>
    <row r="1587" spans="3:4" x14ac:dyDescent="0.2">
      <c r="C1587" s="19"/>
      <c r="D1587" s="19"/>
    </row>
    <row r="1588" spans="3:4" x14ac:dyDescent="0.2">
      <c r="C1588" s="19"/>
      <c r="D1588" s="19"/>
    </row>
    <row r="1589" spans="3:4" x14ac:dyDescent="0.2">
      <c r="C1589" s="19"/>
      <c r="D1589" s="19"/>
    </row>
    <row r="1590" spans="3:4" x14ac:dyDescent="0.2">
      <c r="C1590" s="19"/>
      <c r="D1590" s="19"/>
    </row>
    <row r="1591" spans="3:4" x14ac:dyDescent="0.2">
      <c r="C1591" s="19"/>
      <c r="D1591" s="19"/>
    </row>
    <row r="1592" spans="3:4" x14ac:dyDescent="0.2">
      <c r="C1592" s="19"/>
      <c r="D1592" s="19"/>
    </row>
    <row r="1593" spans="3:4" x14ac:dyDescent="0.2">
      <c r="C1593" s="19"/>
      <c r="D1593" s="19"/>
    </row>
    <row r="1594" spans="3:4" x14ac:dyDescent="0.2">
      <c r="C1594" s="19"/>
      <c r="D1594" s="19"/>
    </row>
    <row r="1595" spans="3:4" x14ac:dyDescent="0.2">
      <c r="C1595" s="19"/>
      <c r="D1595" s="19"/>
    </row>
    <row r="1596" spans="3:4" x14ac:dyDescent="0.2">
      <c r="C1596" s="19"/>
      <c r="D1596" s="19"/>
    </row>
    <row r="1597" spans="3:4" x14ac:dyDescent="0.2">
      <c r="C1597" s="19"/>
      <c r="D1597" s="19"/>
    </row>
    <row r="1598" spans="3:4" x14ac:dyDescent="0.2">
      <c r="C1598" s="19"/>
      <c r="D1598" s="19"/>
    </row>
    <row r="1599" spans="3:4" x14ac:dyDescent="0.2">
      <c r="C1599" s="19"/>
      <c r="D1599" s="19"/>
    </row>
    <row r="1600" spans="3:4" x14ac:dyDescent="0.2">
      <c r="C1600" s="19"/>
      <c r="D1600" s="19"/>
    </row>
    <row r="1601" spans="3:4" x14ac:dyDescent="0.2">
      <c r="C1601" s="19"/>
      <c r="D1601" s="19"/>
    </row>
    <row r="1602" spans="3:4" x14ac:dyDescent="0.2">
      <c r="C1602" s="19"/>
      <c r="D1602" s="19"/>
    </row>
    <row r="1603" spans="3:4" x14ac:dyDescent="0.2">
      <c r="C1603" s="19"/>
      <c r="D1603" s="19"/>
    </row>
    <row r="1604" spans="3:4" x14ac:dyDescent="0.2">
      <c r="C1604" s="19"/>
      <c r="D1604" s="19"/>
    </row>
    <row r="1605" spans="3:4" x14ac:dyDescent="0.2">
      <c r="C1605" s="19"/>
      <c r="D1605" s="19"/>
    </row>
    <row r="1606" spans="3:4" x14ac:dyDescent="0.2">
      <c r="C1606" s="19"/>
      <c r="D1606" s="19"/>
    </row>
    <row r="1607" spans="3:4" x14ac:dyDescent="0.2">
      <c r="C1607" s="19"/>
      <c r="D1607" s="19"/>
    </row>
    <row r="1608" spans="3:4" x14ac:dyDescent="0.2">
      <c r="C1608" s="19"/>
      <c r="D1608" s="19"/>
    </row>
    <row r="1609" spans="3:4" x14ac:dyDescent="0.2">
      <c r="C1609" s="19"/>
      <c r="D1609" s="19"/>
    </row>
    <row r="1610" spans="3:4" x14ac:dyDescent="0.2">
      <c r="C1610" s="19"/>
      <c r="D1610" s="19"/>
    </row>
    <row r="1611" spans="3:4" x14ac:dyDescent="0.2">
      <c r="C1611" s="19"/>
      <c r="D1611" s="19"/>
    </row>
    <row r="1612" spans="3:4" x14ac:dyDescent="0.2">
      <c r="C1612" s="19"/>
      <c r="D1612" s="19"/>
    </row>
    <row r="1613" spans="3:4" x14ac:dyDescent="0.2">
      <c r="C1613" s="19"/>
      <c r="D1613" s="19"/>
    </row>
    <row r="1614" spans="3:4" x14ac:dyDescent="0.2">
      <c r="C1614" s="19"/>
      <c r="D1614" s="19"/>
    </row>
    <row r="1615" spans="3:4" x14ac:dyDescent="0.2">
      <c r="C1615" s="19"/>
      <c r="D1615" s="19"/>
    </row>
    <row r="1616" spans="3:4" x14ac:dyDescent="0.2">
      <c r="C1616" s="19"/>
      <c r="D1616" s="19"/>
    </row>
    <row r="1617" spans="3:4" x14ac:dyDescent="0.2">
      <c r="C1617" s="19"/>
      <c r="D1617" s="19"/>
    </row>
    <row r="1618" spans="3:4" x14ac:dyDescent="0.2">
      <c r="C1618" s="19"/>
      <c r="D1618" s="19"/>
    </row>
    <row r="1619" spans="3:4" x14ac:dyDescent="0.2">
      <c r="C1619" s="19"/>
      <c r="D1619" s="19"/>
    </row>
    <row r="1620" spans="3:4" x14ac:dyDescent="0.2">
      <c r="C1620" s="19"/>
      <c r="D1620" s="19"/>
    </row>
    <row r="1621" spans="3:4" x14ac:dyDescent="0.2">
      <c r="C1621" s="19"/>
      <c r="D1621" s="19"/>
    </row>
    <row r="1622" spans="3:4" x14ac:dyDescent="0.2">
      <c r="C1622" s="19"/>
      <c r="D1622" s="19"/>
    </row>
    <row r="1623" spans="3:4" x14ac:dyDescent="0.2">
      <c r="C1623" s="19"/>
      <c r="D1623" s="19"/>
    </row>
    <row r="1624" spans="3:4" x14ac:dyDescent="0.2">
      <c r="C1624" s="19"/>
      <c r="D1624" s="19"/>
    </row>
    <row r="1625" spans="3:4" x14ac:dyDescent="0.2">
      <c r="C1625" s="19"/>
      <c r="D1625" s="19"/>
    </row>
    <row r="1626" spans="3:4" x14ac:dyDescent="0.2">
      <c r="C1626" s="19"/>
      <c r="D1626" s="19"/>
    </row>
    <row r="1627" spans="3:4" x14ac:dyDescent="0.2">
      <c r="C1627" s="19"/>
      <c r="D1627" s="19"/>
    </row>
    <row r="1628" spans="3:4" x14ac:dyDescent="0.2">
      <c r="C1628" s="19"/>
      <c r="D1628" s="19"/>
    </row>
    <row r="1629" spans="3:4" x14ac:dyDescent="0.2">
      <c r="C1629" s="19"/>
      <c r="D1629" s="19"/>
    </row>
    <row r="1630" spans="3:4" x14ac:dyDescent="0.2">
      <c r="C1630" s="19"/>
      <c r="D1630" s="19"/>
    </row>
    <row r="1631" spans="3:4" x14ac:dyDescent="0.2">
      <c r="C1631" s="19"/>
      <c r="D1631" s="19"/>
    </row>
    <row r="1632" spans="3:4" x14ac:dyDescent="0.2">
      <c r="C1632" s="19"/>
      <c r="D1632" s="19"/>
    </row>
    <row r="1633" spans="3:4" x14ac:dyDescent="0.2">
      <c r="C1633" s="19"/>
      <c r="D1633" s="19"/>
    </row>
    <row r="1634" spans="3:4" x14ac:dyDescent="0.2">
      <c r="C1634" s="19"/>
      <c r="D1634" s="19"/>
    </row>
    <row r="1635" spans="3:4" x14ac:dyDescent="0.2">
      <c r="C1635" s="19"/>
      <c r="D1635" s="19"/>
    </row>
    <row r="1636" spans="3:4" x14ac:dyDescent="0.2">
      <c r="C1636" s="19"/>
      <c r="D1636" s="19"/>
    </row>
    <row r="1637" spans="3:4" x14ac:dyDescent="0.2">
      <c r="C1637" s="19"/>
      <c r="D1637" s="19"/>
    </row>
    <row r="1638" spans="3:4" x14ac:dyDescent="0.2">
      <c r="C1638" s="19"/>
      <c r="D1638" s="19"/>
    </row>
    <row r="1639" spans="3:4" x14ac:dyDescent="0.2">
      <c r="C1639" s="19"/>
      <c r="D1639" s="19"/>
    </row>
    <row r="1640" spans="3:4" x14ac:dyDescent="0.2">
      <c r="C1640" s="19"/>
      <c r="D1640" s="19"/>
    </row>
    <row r="1641" spans="3:4" x14ac:dyDescent="0.2">
      <c r="C1641" s="19"/>
      <c r="D1641" s="19"/>
    </row>
    <row r="1642" spans="3:4" x14ac:dyDescent="0.2">
      <c r="C1642" s="19"/>
      <c r="D1642" s="19"/>
    </row>
    <row r="1643" spans="3:4" x14ac:dyDescent="0.2">
      <c r="C1643" s="19"/>
      <c r="D1643" s="19"/>
    </row>
    <row r="1644" spans="3:4" x14ac:dyDescent="0.2">
      <c r="C1644" s="19"/>
      <c r="D1644" s="19"/>
    </row>
    <row r="1645" spans="3:4" x14ac:dyDescent="0.2">
      <c r="C1645" s="19"/>
      <c r="D1645" s="19"/>
    </row>
    <row r="1646" spans="3:4" x14ac:dyDescent="0.2">
      <c r="C1646" s="19"/>
      <c r="D1646" s="19"/>
    </row>
    <row r="1647" spans="3:4" x14ac:dyDescent="0.2">
      <c r="C1647" s="19"/>
      <c r="D1647" s="19"/>
    </row>
    <row r="1648" spans="3:4" x14ac:dyDescent="0.2">
      <c r="C1648" s="19"/>
      <c r="D1648" s="19"/>
    </row>
    <row r="1649" spans="3:4" x14ac:dyDescent="0.2">
      <c r="C1649" s="19"/>
      <c r="D1649" s="19"/>
    </row>
    <row r="1650" spans="3:4" x14ac:dyDescent="0.2">
      <c r="C1650" s="19"/>
      <c r="D1650" s="19"/>
    </row>
    <row r="1651" spans="3:4" x14ac:dyDescent="0.2">
      <c r="C1651" s="19"/>
      <c r="D1651" s="19"/>
    </row>
    <row r="1652" spans="3:4" x14ac:dyDescent="0.2">
      <c r="C1652" s="19"/>
      <c r="D1652" s="19"/>
    </row>
    <row r="1653" spans="3:4" x14ac:dyDescent="0.2">
      <c r="C1653" s="19"/>
      <c r="D1653" s="19"/>
    </row>
    <row r="1654" spans="3:4" x14ac:dyDescent="0.2">
      <c r="C1654" s="19"/>
      <c r="D1654" s="19"/>
    </row>
    <row r="1655" spans="3:4" x14ac:dyDescent="0.2">
      <c r="C1655" s="19"/>
      <c r="D1655" s="19"/>
    </row>
    <row r="1656" spans="3:4" x14ac:dyDescent="0.2">
      <c r="C1656" s="19"/>
      <c r="D1656" s="19"/>
    </row>
    <row r="1657" spans="3:4" x14ac:dyDescent="0.2">
      <c r="C1657" s="19"/>
      <c r="D1657" s="19"/>
    </row>
    <row r="1658" spans="3:4" x14ac:dyDescent="0.2">
      <c r="C1658" s="19"/>
      <c r="D1658" s="19"/>
    </row>
    <row r="1659" spans="3:4" x14ac:dyDescent="0.2">
      <c r="C1659" s="19"/>
      <c r="D1659" s="19"/>
    </row>
    <row r="1660" spans="3:4" x14ac:dyDescent="0.2">
      <c r="C1660" s="19"/>
      <c r="D1660" s="19"/>
    </row>
    <row r="1661" spans="3:4" x14ac:dyDescent="0.2">
      <c r="C1661" s="19"/>
      <c r="D1661" s="19"/>
    </row>
    <row r="1662" spans="3:4" x14ac:dyDescent="0.2">
      <c r="C1662" s="19"/>
      <c r="D1662" s="19"/>
    </row>
    <row r="1663" spans="3:4" x14ac:dyDescent="0.2">
      <c r="C1663" s="19"/>
      <c r="D1663" s="19"/>
    </row>
    <row r="1664" spans="3:4" x14ac:dyDescent="0.2">
      <c r="C1664" s="19"/>
      <c r="D1664" s="19"/>
    </row>
    <row r="1665" spans="3:4" x14ac:dyDescent="0.2">
      <c r="C1665" s="19"/>
      <c r="D1665" s="19"/>
    </row>
    <row r="1666" spans="3:4" x14ac:dyDescent="0.2">
      <c r="C1666" s="19"/>
      <c r="D1666" s="19"/>
    </row>
    <row r="1667" spans="3:4" x14ac:dyDescent="0.2">
      <c r="C1667" s="19"/>
      <c r="D1667" s="19"/>
    </row>
    <row r="1668" spans="3:4" x14ac:dyDescent="0.2">
      <c r="C1668" s="19"/>
      <c r="D1668" s="19"/>
    </row>
    <row r="1669" spans="3:4" x14ac:dyDescent="0.2">
      <c r="C1669" s="19"/>
      <c r="D1669" s="19"/>
    </row>
    <row r="1670" spans="3:4" x14ac:dyDescent="0.2">
      <c r="C1670" s="19"/>
      <c r="D1670" s="19"/>
    </row>
    <row r="1671" spans="3:4" x14ac:dyDescent="0.2">
      <c r="C1671" s="19"/>
      <c r="D1671" s="19"/>
    </row>
    <row r="1672" spans="3:4" x14ac:dyDescent="0.2">
      <c r="C1672" s="19"/>
      <c r="D1672" s="19"/>
    </row>
    <row r="1673" spans="3:4" x14ac:dyDescent="0.2">
      <c r="C1673" s="19"/>
      <c r="D1673" s="19"/>
    </row>
    <row r="1674" spans="3:4" x14ac:dyDescent="0.2">
      <c r="C1674" s="19"/>
      <c r="D1674" s="19"/>
    </row>
    <row r="1675" spans="3:4" x14ac:dyDescent="0.2">
      <c r="C1675" s="19"/>
      <c r="D1675" s="19"/>
    </row>
    <row r="1676" spans="3:4" x14ac:dyDescent="0.2">
      <c r="C1676" s="19"/>
      <c r="D1676" s="19"/>
    </row>
    <row r="1677" spans="3:4" x14ac:dyDescent="0.2">
      <c r="C1677" s="19"/>
      <c r="D1677" s="19"/>
    </row>
    <row r="1678" spans="3:4" x14ac:dyDescent="0.2">
      <c r="C1678" s="19"/>
      <c r="D1678" s="19"/>
    </row>
    <row r="1679" spans="3:4" x14ac:dyDescent="0.2">
      <c r="C1679" s="19"/>
      <c r="D1679" s="19"/>
    </row>
    <row r="1680" spans="3:4" x14ac:dyDescent="0.2">
      <c r="C1680" s="19"/>
      <c r="D1680" s="19"/>
    </row>
    <row r="1681" spans="3:4" x14ac:dyDescent="0.2">
      <c r="C1681" s="19"/>
      <c r="D1681" s="19"/>
    </row>
    <row r="1682" spans="3:4" x14ac:dyDescent="0.2">
      <c r="C1682" s="19"/>
      <c r="D1682" s="19"/>
    </row>
    <row r="1683" spans="3:4" x14ac:dyDescent="0.2">
      <c r="C1683" s="19"/>
      <c r="D1683" s="19"/>
    </row>
    <row r="1684" spans="3:4" x14ac:dyDescent="0.2">
      <c r="C1684" s="19"/>
      <c r="D1684" s="19"/>
    </row>
    <row r="1685" spans="3:4" x14ac:dyDescent="0.2">
      <c r="C1685" s="19"/>
      <c r="D1685" s="19"/>
    </row>
    <row r="1686" spans="3:4" x14ac:dyDescent="0.2">
      <c r="C1686" s="19"/>
      <c r="D1686" s="19"/>
    </row>
    <row r="1687" spans="3:4" x14ac:dyDescent="0.2">
      <c r="C1687" s="19"/>
      <c r="D1687" s="19"/>
    </row>
    <row r="1688" spans="3:4" x14ac:dyDescent="0.2">
      <c r="C1688" s="19"/>
      <c r="D1688" s="19"/>
    </row>
    <row r="1689" spans="3:4" x14ac:dyDescent="0.2">
      <c r="C1689" s="19"/>
      <c r="D1689" s="19"/>
    </row>
    <row r="1690" spans="3:4" x14ac:dyDescent="0.2">
      <c r="C1690" s="19"/>
      <c r="D1690" s="19"/>
    </row>
    <row r="1691" spans="3:4" x14ac:dyDescent="0.2">
      <c r="C1691" s="19"/>
      <c r="D1691" s="19"/>
    </row>
    <row r="1692" spans="3:4" x14ac:dyDescent="0.2">
      <c r="C1692" s="19"/>
      <c r="D1692" s="19"/>
    </row>
    <row r="1693" spans="3:4" x14ac:dyDescent="0.2">
      <c r="C1693" s="19"/>
      <c r="D1693" s="19"/>
    </row>
    <row r="1694" spans="3:4" x14ac:dyDescent="0.2">
      <c r="C1694" s="19"/>
      <c r="D1694" s="19"/>
    </row>
    <row r="1695" spans="3:4" x14ac:dyDescent="0.2">
      <c r="C1695" s="19"/>
      <c r="D1695" s="19"/>
    </row>
    <row r="1696" spans="3:4" x14ac:dyDescent="0.2">
      <c r="C1696" s="19"/>
      <c r="D1696" s="19"/>
    </row>
    <row r="1697" spans="3:4" x14ac:dyDescent="0.2">
      <c r="C1697" s="19"/>
      <c r="D1697" s="19"/>
    </row>
    <row r="1698" spans="3:4" x14ac:dyDescent="0.2">
      <c r="C1698" s="19"/>
      <c r="D1698" s="19"/>
    </row>
    <row r="1699" spans="3:4" x14ac:dyDescent="0.2">
      <c r="C1699" s="19"/>
      <c r="D1699" s="19"/>
    </row>
    <row r="1700" spans="3:4" x14ac:dyDescent="0.2">
      <c r="C1700" s="19"/>
      <c r="D1700" s="19"/>
    </row>
    <row r="1701" spans="3:4" x14ac:dyDescent="0.2">
      <c r="C1701" s="19"/>
      <c r="D1701" s="19"/>
    </row>
    <row r="1702" spans="3:4" x14ac:dyDescent="0.2">
      <c r="C1702" s="19"/>
      <c r="D1702" s="19"/>
    </row>
    <row r="1703" spans="3:4" x14ac:dyDescent="0.2">
      <c r="C1703" s="19"/>
      <c r="D1703" s="19"/>
    </row>
    <row r="1704" spans="3:4" x14ac:dyDescent="0.2">
      <c r="C1704" s="19"/>
      <c r="D1704" s="19"/>
    </row>
    <row r="1705" spans="3:4" x14ac:dyDescent="0.2">
      <c r="C1705" s="19"/>
      <c r="D1705" s="19"/>
    </row>
    <row r="1706" spans="3:4" x14ac:dyDescent="0.2">
      <c r="C1706" s="19"/>
      <c r="D1706" s="19"/>
    </row>
    <row r="1707" spans="3:4" x14ac:dyDescent="0.2">
      <c r="C1707" s="19"/>
      <c r="D1707" s="19"/>
    </row>
    <row r="1708" spans="3:4" x14ac:dyDescent="0.2">
      <c r="C1708" s="19"/>
      <c r="D1708" s="19"/>
    </row>
    <row r="1709" spans="3:4" x14ac:dyDescent="0.2">
      <c r="C1709" s="19"/>
      <c r="D1709" s="19"/>
    </row>
    <row r="1710" spans="3:4" x14ac:dyDescent="0.2">
      <c r="C1710" s="19"/>
      <c r="D1710" s="19"/>
    </row>
    <row r="1711" spans="3:4" x14ac:dyDescent="0.2">
      <c r="C1711" s="19"/>
      <c r="D1711" s="19"/>
    </row>
    <row r="1712" spans="3:4" x14ac:dyDescent="0.2">
      <c r="C1712" s="19"/>
      <c r="D1712" s="19"/>
    </row>
    <row r="1713" spans="3:4" x14ac:dyDescent="0.2">
      <c r="C1713" s="19"/>
      <c r="D1713" s="19"/>
    </row>
    <row r="1714" spans="3:4" x14ac:dyDescent="0.2">
      <c r="C1714" s="19"/>
      <c r="D1714" s="19"/>
    </row>
    <row r="1715" spans="3:4" x14ac:dyDescent="0.2">
      <c r="C1715" s="19"/>
      <c r="D1715" s="19"/>
    </row>
    <row r="1716" spans="3:4" x14ac:dyDescent="0.2">
      <c r="C1716" s="19"/>
      <c r="D1716" s="19"/>
    </row>
    <row r="1717" spans="3:4" x14ac:dyDescent="0.2">
      <c r="C1717" s="19"/>
      <c r="D1717" s="19"/>
    </row>
    <row r="1718" spans="3:4" x14ac:dyDescent="0.2">
      <c r="C1718" s="19"/>
      <c r="D1718" s="19"/>
    </row>
    <row r="1719" spans="3:4" x14ac:dyDescent="0.2">
      <c r="C1719" s="19"/>
      <c r="D1719" s="19"/>
    </row>
    <row r="1720" spans="3:4" x14ac:dyDescent="0.2">
      <c r="C1720" s="19"/>
      <c r="D1720" s="19"/>
    </row>
    <row r="1721" spans="3:4" x14ac:dyDescent="0.2">
      <c r="C1721" s="19"/>
      <c r="D1721" s="19"/>
    </row>
    <row r="1722" spans="3:4" x14ac:dyDescent="0.2">
      <c r="C1722" s="19"/>
      <c r="D1722" s="19"/>
    </row>
    <row r="1723" spans="3:4" x14ac:dyDescent="0.2">
      <c r="C1723" s="19"/>
      <c r="D1723" s="19"/>
    </row>
    <row r="1724" spans="3:4" x14ac:dyDescent="0.2">
      <c r="C1724" s="19"/>
      <c r="D1724" s="19"/>
    </row>
    <row r="1725" spans="3:4" x14ac:dyDescent="0.2">
      <c r="C1725" s="19"/>
      <c r="D1725" s="19"/>
    </row>
    <row r="1726" spans="3:4" x14ac:dyDescent="0.2">
      <c r="C1726" s="19"/>
      <c r="D1726" s="19"/>
    </row>
    <row r="1727" spans="3:4" x14ac:dyDescent="0.2">
      <c r="C1727" s="19"/>
      <c r="D1727" s="19"/>
    </row>
    <row r="1728" spans="3:4" x14ac:dyDescent="0.2">
      <c r="C1728" s="19"/>
      <c r="D1728" s="19"/>
    </row>
    <row r="1729" spans="3:4" x14ac:dyDescent="0.2">
      <c r="C1729" s="19"/>
      <c r="D1729" s="19"/>
    </row>
    <row r="1730" spans="3:4" x14ac:dyDescent="0.2">
      <c r="C1730" s="19"/>
      <c r="D1730" s="19"/>
    </row>
    <row r="1731" spans="3:4" x14ac:dyDescent="0.2">
      <c r="C1731" s="19"/>
      <c r="D1731" s="19"/>
    </row>
    <row r="1732" spans="3:4" x14ac:dyDescent="0.2">
      <c r="C1732" s="19"/>
      <c r="D1732" s="19"/>
    </row>
    <row r="1733" spans="3:4" x14ac:dyDescent="0.2">
      <c r="C1733" s="19"/>
      <c r="D1733" s="19"/>
    </row>
    <row r="1734" spans="3:4" x14ac:dyDescent="0.2">
      <c r="C1734" s="19"/>
      <c r="D1734" s="19"/>
    </row>
    <row r="1735" spans="3:4" x14ac:dyDescent="0.2">
      <c r="C1735" s="19"/>
      <c r="D1735" s="19"/>
    </row>
    <row r="1736" spans="3:4" x14ac:dyDescent="0.2">
      <c r="C1736" s="19"/>
      <c r="D1736" s="19"/>
    </row>
    <row r="1737" spans="3:4" x14ac:dyDescent="0.2">
      <c r="C1737" s="19"/>
      <c r="D1737" s="19"/>
    </row>
    <row r="1738" spans="3:4" x14ac:dyDescent="0.2">
      <c r="C1738" s="19"/>
      <c r="D1738" s="19"/>
    </row>
    <row r="1739" spans="3:4" x14ac:dyDescent="0.2">
      <c r="C1739" s="19"/>
      <c r="D1739" s="19"/>
    </row>
    <row r="1740" spans="3:4" x14ac:dyDescent="0.2">
      <c r="C1740" s="19"/>
      <c r="D1740" s="19"/>
    </row>
    <row r="1741" spans="3:4" x14ac:dyDescent="0.2">
      <c r="C1741" s="19"/>
      <c r="D1741" s="19"/>
    </row>
    <row r="1742" spans="3:4" x14ac:dyDescent="0.2">
      <c r="C1742" s="19"/>
      <c r="D1742" s="19"/>
    </row>
    <row r="1743" spans="3:4" x14ac:dyDescent="0.2">
      <c r="C1743" s="19"/>
      <c r="D1743" s="19"/>
    </row>
    <row r="1744" spans="3:4" x14ac:dyDescent="0.2">
      <c r="C1744" s="19"/>
      <c r="D1744" s="19"/>
    </row>
    <row r="1745" spans="3:4" x14ac:dyDescent="0.2">
      <c r="C1745" s="19"/>
      <c r="D1745" s="19"/>
    </row>
    <row r="1746" spans="3:4" x14ac:dyDescent="0.2">
      <c r="C1746" s="19"/>
      <c r="D1746" s="19"/>
    </row>
    <row r="1747" spans="3:4" x14ac:dyDescent="0.2">
      <c r="C1747" s="19"/>
      <c r="D1747" s="19"/>
    </row>
    <row r="1748" spans="3:4" x14ac:dyDescent="0.2">
      <c r="C1748" s="19"/>
      <c r="D1748" s="19"/>
    </row>
    <row r="1749" spans="3:4" x14ac:dyDescent="0.2">
      <c r="C1749" s="19"/>
      <c r="D1749" s="19"/>
    </row>
    <row r="1750" spans="3:4" x14ac:dyDescent="0.2">
      <c r="C1750" s="19"/>
      <c r="D1750" s="19"/>
    </row>
    <row r="1751" spans="3:4" x14ac:dyDescent="0.2">
      <c r="C1751" s="19"/>
      <c r="D1751" s="19"/>
    </row>
    <row r="1752" spans="3:4" x14ac:dyDescent="0.2">
      <c r="C1752" s="19"/>
      <c r="D1752" s="19"/>
    </row>
    <row r="1753" spans="3:4" x14ac:dyDescent="0.2">
      <c r="C1753" s="19"/>
      <c r="D1753" s="19"/>
    </row>
    <row r="1754" spans="3:4" x14ac:dyDescent="0.2">
      <c r="C1754" s="19"/>
      <c r="D1754" s="19"/>
    </row>
    <row r="1755" spans="3:4" x14ac:dyDescent="0.2">
      <c r="C1755" s="19"/>
      <c r="D1755" s="19"/>
    </row>
    <row r="1756" spans="3:4" x14ac:dyDescent="0.2">
      <c r="C1756" s="19"/>
      <c r="D1756" s="19"/>
    </row>
    <row r="1757" spans="3:4" x14ac:dyDescent="0.2">
      <c r="C1757" s="19"/>
      <c r="D1757" s="19"/>
    </row>
    <row r="1758" spans="3:4" x14ac:dyDescent="0.2">
      <c r="C1758" s="19"/>
      <c r="D1758" s="19"/>
    </row>
    <row r="1759" spans="3:4" x14ac:dyDescent="0.2">
      <c r="C1759" s="19"/>
      <c r="D1759" s="19"/>
    </row>
    <row r="1760" spans="3:4" x14ac:dyDescent="0.2">
      <c r="C1760" s="19"/>
      <c r="D1760" s="19"/>
    </row>
    <row r="1761" spans="3:4" x14ac:dyDescent="0.2">
      <c r="C1761" s="19"/>
      <c r="D1761" s="19"/>
    </row>
    <row r="1762" spans="3:4" x14ac:dyDescent="0.2">
      <c r="C1762" s="19"/>
      <c r="D1762" s="19"/>
    </row>
    <row r="1763" spans="3:4" x14ac:dyDescent="0.2">
      <c r="C1763" s="19"/>
      <c r="D1763" s="19"/>
    </row>
    <row r="1764" spans="3:4" x14ac:dyDescent="0.2">
      <c r="C1764" s="19"/>
      <c r="D1764" s="19"/>
    </row>
    <row r="1765" spans="3:4" x14ac:dyDescent="0.2">
      <c r="C1765" s="19"/>
      <c r="D1765" s="19"/>
    </row>
    <row r="1766" spans="3:4" x14ac:dyDescent="0.2">
      <c r="C1766" s="19"/>
      <c r="D1766" s="19"/>
    </row>
    <row r="1767" spans="3:4" x14ac:dyDescent="0.2">
      <c r="C1767" s="19"/>
      <c r="D1767" s="19"/>
    </row>
    <row r="1768" spans="3:4" x14ac:dyDescent="0.2">
      <c r="C1768" s="19"/>
      <c r="D1768" s="19"/>
    </row>
    <row r="1769" spans="3:4" x14ac:dyDescent="0.2">
      <c r="C1769" s="19"/>
      <c r="D1769" s="19"/>
    </row>
    <row r="1770" spans="3:4" x14ac:dyDescent="0.2">
      <c r="C1770" s="19"/>
      <c r="D1770" s="19"/>
    </row>
    <row r="1771" spans="3:4" x14ac:dyDescent="0.2">
      <c r="C1771" s="19"/>
      <c r="D1771" s="19"/>
    </row>
    <row r="1772" spans="3:4" x14ac:dyDescent="0.2">
      <c r="C1772" s="19"/>
      <c r="D1772" s="19"/>
    </row>
    <row r="1773" spans="3:4" x14ac:dyDescent="0.2">
      <c r="C1773" s="19"/>
      <c r="D1773" s="19"/>
    </row>
    <row r="1774" spans="3:4" x14ac:dyDescent="0.2">
      <c r="C1774" s="19"/>
      <c r="D1774" s="19"/>
    </row>
    <row r="1775" spans="3:4" x14ac:dyDescent="0.2">
      <c r="C1775" s="19"/>
      <c r="D1775" s="19"/>
    </row>
    <row r="1776" spans="3:4" x14ac:dyDescent="0.2">
      <c r="C1776" s="19"/>
      <c r="D1776" s="19"/>
    </row>
    <row r="1777" spans="3:4" x14ac:dyDescent="0.2">
      <c r="C1777" s="19"/>
      <c r="D1777" s="19"/>
    </row>
    <row r="1778" spans="3:4" x14ac:dyDescent="0.2">
      <c r="C1778" s="19"/>
      <c r="D1778" s="19"/>
    </row>
    <row r="1779" spans="3:4" x14ac:dyDescent="0.2">
      <c r="C1779" s="19"/>
      <c r="D1779" s="19"/>
    </row>
    <row r="1780" spans="3:4" x14ac:dyDescent="0.2">
      <c r="C1780" s="19"/>
      <c r="D1780" s="19"/>
    </row>
    <row r="1781" spans="3:4" x14ac:dyDescent="0.2">
      <c r="C1781" s="19"/>
      <c r="D1781" s="19"/>
    </row>
    <row r="1782" spans="3:4" x14ac:dyDescent="0.2">
      <c r="C1782" s="19"/>
      <c r="D1782" s="19"/>
    </row>
    <row r="1783" spans="3:4" x14ac:dyDescent="0.2">
      <c r="C1783" s="19"/>
      <c r="D1783" s="19"/>
    </row>
    <row r="1784" spans="3:4" x14ac:dyDescent="0.2">
      <c r="C1784" s="19"/>
      <c r="D1784" s="19"/>
    </row>
    <row r="1785" spans="3:4" x14ac:dyDescent="0.2">
      <c r="C1785" s="19"/>
      <c r="D1785" s="19"/>
    </row>
    <row r="1786" spans="3:4" x14ac:dyDescent="0.2">
      <c r="C1786" s="19"/>
      <c r="D1786" s="19"/>
    </row>
    <row r="1787" spans="3:4" x14ac:dyDescent="0.2">
      <c r="C1787" s="19"/>
      <c r="D1787" s="19"/>
    </row>
    <row r="1788" spans="3:4" x14ac:dyDescent="0.2">
      <c r="C1788" s="19"/>
      <c r="D1788" s="19"/>
    </row>
    <row r="1789" spans="3:4" x14ac:dyDescent="0.2">
      <c r="C1789" s="19"/>
      <c r="D1789" s="19"/>
    </row>
    <row r="1790" spans="3:4" x14ac:dyDescent="0.2">
      <c r="C1790" s="19"/>
      <c r="D1790" s="19"/>
    </row>
    <row r="1791" spans="3:4" x14ac:dyDescent="0.2">
      <c r="C1791" s="19"/>
      <c r="D1791" s="19"/>
    </row>
    <row r="1792" spans="3:4" x14ac:dyDescent="0.2">
      <c r="C1792" s="19"/>
      <c r="D1792" s="19"/>
    </row>
    <row r="1793" spans="3:4" x14ac:dyDescent="0.2">
      <c r="C1793" s="19"/>
      <c r="D1793" s="19"/>
    </row>
    <row r="1794" spans="3:4" x14ac:dyDescent="0.2">
      <c r="C1794" s="19"/>
      <c r="D1794" s="19"/>
    </row>
    <row r="1795" spans="3:4" x14ac:dyDescent="0.2">
      <c r="C1795" s="19"/>
      <c r="D1795" s="19"/>
    </row>
    <row r="1796" spans="3:4" x14ac:dyDescent="0.2">
      <c r="C1796" s="19"/>
      <c r="D1796" s="19"/>
    </row>
    <row r="1797" spans="3:4" x14ac:dyDescent="0.2">
      <c r="C1797" s="19"/>
      <c r="D1797" s="19"/>
    </row>
    <row r="1798" spans="3:4" x14ac:dyDescent="0.2">
      <c r="C1798" s="19"/>
      <c r="D1798" s="19"/>
    </row>
    <row r="1799" spans="3:4" x14ac:dyDescent="0.2">
      <c r="C1799" s="19"/>
      <c r="D1799" s="19"/>
    </row>
    <row r="1800" spans="3:4" x14ac:dyDescent="0.2">
      <c r="C1800" s="19"/>
      <c r="D1800" s="19"/>
    </row>
    <row r="1801" spans="3:4" x14ac:dyDescent="0.2">
      <c r="C1801" s="19"/>
      <c r="D1801" s="19"/>
    </row>
    <row r="1802" spans="3:4" x14ac:dyDescent="0.2">
      <c r="C1802" s="19"/>
      <c r="D1802" s="19"/>
    </row>
    <row r="1803" spans="3:4" x14ac:dyDescent="0.2">
      <c r="C1803" s="19"/>
      <c r="D1803" s="19"/>
    </row>
    <row r="1804" spans="3:4" x14ac:dyDescent="0.2">
      <c r="C1804" s="19"/>
      <c r="D1804" s="19"/>
    </row>
    <row r="1805" spans="3:4" x14ac:dyDescent="0.2">
      <c r="C1805" s="19"/>
      <c r="D1805" s="19"/>
    </row>
    <row r="1806" spans="3:4" x14ac:dyDescent="0.2">
      <c r="C1806" s="19"/>
      <c r="D1806" s="19"/>
    </row>
    <row r="1807" spans="3:4" x14ac:dyDescent="0.2">
      <c r="C1807" s="19"/>
      <c r="D1807" s="19"/>
    </row>
    <row r="1808" spans="3:4" x14ac:dyDescent="0.2">
      <c r="C1808" s="19"/>
      <c r="D1808" s="19"/>
    </row>
    <row r="1809" spans="3:4" x14ac:dyDescent="0.2">
      <c r="C1809" s="19"/>
      <c r="D1809" s="19"/>
    </row>
    <row r="1810" spans="3:4" x14ac:dyDescent="0.2">
      <c r="C1810" s="19"/>
      <c r="D1810" s="19"/>
    </row>
    <row r="1811" spans="3:4" x14ac:dyDescent="0.2">
      <c r="C1811" s="19"/>
      <c r="D1811" s="19"/>
    </row>
    <row r="1812" spans="3:4" x14ac:dyDescent="0.2">
      <c r="C1812" s="19"/>
      <c r="D1812" s="19"/>
    </row>
    <row r="1813" spans="3:4" x14ac:dyDescent="0.2">
      <c r="C1813" s="19"/>
      <c r="D1813" s="19"/>
    </row>
    <row r="1814" spans="3:4" x14ac:dyDescent="0.2">
      <c r="C1814" s="19"/>
      <c r="D1814" s="19"/>
    </row>
    <row r="1815" spans="3:4" x14ac:dyDescent="0.2">
      <c r="C1815" s="19"/>
      <c r="D1815" s="19"/>
    </row>
    <row r="1816" spans="3:4" x14ac:dyDescent="0.2">
      <c r="C1816" s="19"/>
      <c r="D1816" s="19"/>
    </row>
    <row r="1817" spans="3:4" x14ac:dyDescent="0.2">
      <c r="C1817" s="19"/>
      <c r="D1817" s="19"/>
    </row>
    <row r="1818" spans="3:4" x14ac:dyDescent="0.2">
      <c r="C1818" s="19"/>
      <c r="D1818" s="19"/>
    </row>
    <row r="1819" spans="3:4" x14ac:dyDescent="0.2">
      <c r="C1819" s="19"/>
      <c r="D1819" s="19"/>
    </row>
    <row r="1820" spans="3:4" x14ac:dyDescent="0.2">
      <c r="C1820" s="19"/>
      <c r="D1820" s="19"/>
    </row>
    <row r="1821" spans="3:4" x14ac:dyDescent="0.2">
      <c r="C1821" s="19"/>
      <c r="D1821" s="19"/>
    </row>
    <row r="1822" spans="3:4" x14ac:dyDescent="0.2">
      <c r="C1822" s="19"/>
      <c r="D1822" s="19"/>
    </row>
    <row r="1823" spans="3:4" x14ac:dyDescent="0.2">
      <c r="C1823" s="19"/>
      <c r="D1823" s="19"/>
    </row>
    <row r="1824" spans="3:4" x14ac:dyDescent="0.2">
      <c r="C1824" s="19"/>
      <c r="D1824" s="19"/>
    </row>
    <row r="1825" spans="3:4" x14ac:dyDescent="0.2">
      <c r="C1825" s="19"/>
      <c r="D1825" s="19"/>
    </row>
    <row r="1826" spans="3:4" x14ac:dyDescent="0.2">
      <c r="C1826" s="19"/>
      <c r="D1826" s="19"/>
    </row>
    <row r="1827" spans="3:4" x14ac:dyDescent="0.2">
      <c r="C1827" s="19"/>
      <c r="D1827" s="19"/>
    </row>
    <row r="1828" spans="3:4" x14ac:dyDescent="0.2">
      <c r="C1828" s="19"/>
      <c r="D1828" s="19"/>
    </row>
    <row r="1829" spans="3:4" x14ac:dyDescent="0.2">
      <c r="C1829" s="19"/>
      <c r="D1829" s="19"/>
    </row>
    <row r="1830" spans="3:4" x14ac:dyDescent="0.2">
      <c r="C1830" s="19"/>
      <c r="D1830" s="19"/>
    </row>
    <row r="1831" spans="3:4" x14ac:dyDescent="0.2">
      <c r="C1831" s="19"/>
      <c r="D1831" s="19"/>
    </row>
    <row r="1832" spans="3:4" x14ac:dyDescent="0.2">
      <c r="C1832" s="19"/>
      <c r="D1832" s="19"/>
    </row>
    <row r="1833" spans="3:4" x14ac:dyDescent="0.2">
      <c r="C1833" s="19"/>
      <c r="D1833" s="19"/>
    </row>
    <row r="1834" spans="3:4" x14ac:dyDescent="0.2">
      <c r="C1834" s="19"/>
      <c r="D1834" s="19"/>
    </row>
    <row r="1835" spans="3:4" x14ac:dyDescent="0.2">
      <c r="C1835" s="19"/>
      <c r="D1835" s="19"/>
    </row>
    <row r="1836" spans="3:4" x14ac:dyDescent="0.2">
      <c r="C1836" s="19"/>
      <c r="D1836" s="19"/>
    </row>
    <row r="1837" spans="3:4" x14ac:dyDescent="0.2">
      <c r="C1837" s="19"/>
      <c r="D1837" s="19"/>
    </row>
    <row r="1838" spans="3:4" x14ac:dyDescent="0.2">
      <c r="C1838" s="19"/>
      <c r="D1838" s="19"/>
    </row>
    <row r="1839" spans="3:4" x14ac:dyDescent="0.2">
      <c r="C1839" s="19"/>
      <c r="D1839" s="19"/>
    </row>
    <row r="1840" spans="3:4" x14ac:dyDescent="0.2">
      <c r="C1840" s="19"/>
      <c r="D1840" s="19"/>
    </row>
    <row r="1841" spans="3:4" x14ac:dyDescent="0.2">
      <c r="C1841" s="19"/>
      <c r="D1841" s="19"/>
    </row>
    <row r="1842" spans="3:4" x14ac:dyDescent="0.2">
      <c r="C1842" s="19"/>
      <c r="D1842" s="19"/>
    </row>
    <row r="1843" spans="3:4" x14ac:dyDescent="0.2">
      <c r="C1843" s="19"/>
      <c r="D1843" s="19"/>
    </row>
    <row r="1844" spans="3:4" x14ac:dyDescent="0.2">
      <c r="C1844" s="19"/>
      <c r="D1844" s="19"/>
    </row>
    <row r="1845" spans="3:4" x14ac:dyDescent="0.2">
      <c r="C1845" s="19"/>
      <c r="D1845" s="19"/>
    </row>
    <row r="1846" spans="3:4" x14ac:dyDescent="0.2">
      <c r="C1846" s="19"/>
      <c r="D1846" s="19"/>
    </row>
    <row r="1847" spans="3:4" x14ac:dyDescent="0.2">
      <c r="C1847" s="19"/>
      <c r="D1847" s="19"/>
    </row>
    <row r="1848" spans="3:4" x14ac:dyDescent="0.2">
      <c r="C1848" s="19"/>
      <c r="D1848" s="19"/>
    </row>
    <row r="1849" spans="3:4" x14ac:dyDescent="0.2">
      <c r="C1849" s="19"/>
      <c r="D1849" s="19"/>
    </row>
    <row r="1850" spans="3:4" x14ac:dyDescent="0.2">
      <c r="C1850" s="19"/>
      <c r="D1850" s="19"/>
    </row>
    <row r="1851" spans="3:4" x14ac:dyDescent="0.2">
      <c r="C1851" s="19"/>
      <c r="D1851" s="19"/>
    </row>
    <row r="1852" spans="3:4" x14ac:dyDescent="0.2">
      <c r="C1852" s="19"/>
      <c r="D1852" s="19"/>
    </row>
    <row r="1853" spans="3:4" x14ac:dyDescent="0.2">
      <c r="C1853" s="19"/>
      <c r="D1853" s="19"/>
    </row>
    <row r="1854" spans="3:4" x14ac:dyDescent="0.2">
      <c r="C1854" s="19"/>
      <c r="D1854" s="19"/>
    </row>
    <row r="1855" spans="3:4" x14ac:dyDescent="0.2">
      <c r="C1855" s="19"/>
      <c r="D1855" s="19"/>
    </row>
    <row r="1856" spans="3:4" x14ac:dyDescent="0.2">
      <c r="C1856" s="19"/>
      <c r="D1856" s="19"/>
    </row>
    <row r="1857" spans="3:4" x14ac:dyDescent="0.2">
      <c r="C1857" s="19"/>
      <c r="D1857" s="19"/>
    </row>
    <row r="1858" spans="3:4" x14ac:dyDescent="0.2">
      <c r="C1858" s="19"/>
      <c r="D1858" s="19"/>
    </row>
    <row r="1859" spans="3:4" x14ac:dyDescent="0.2">
      <c r="C1859" s="19"/>
      <c r="D1859" s="19"/>
    </row>
    <row r="1860" spans="3:4" x14ac:dyDescent="0.2">
      <c r="C1860" s="19"/>
      <c r="D1860" s="19"/>
    </row>
    <row r="1861" spans="3:4" x14ac:dyDescent="0.2">
      <c r="C1861" s="19"/>
      <c r="D1861" s="19"/>
    </row>
    <row r="1862" spans="3:4" x14ac:dyDescent="0.2">
      <c r="C1862" s="19"/>
      <c r="D1862" s="19"/>
    </row>
    <row r="1863" spans="3:4" x14ac:dyDescent="0.2">
      <c r="C1863" s="19"/>
      <c r="D1863" s="19"/>
    </row>
    <row r="1864" spans="3:4" x14ac:dyDescent="0.2">
      <c r="C1864" s="19"/>
      <c r="D1864" s="19"/>
    </row>
    <row r="1865" spans="3:4" x14ac:dyDescent="0.2">
      <c r="C1865" s="19"/>
      <c r="D1865" s="19"/>
    </row>
    <row r="1866" spans="3:4" x14ac:dyDescent="0.2">
      <c r="C1866" s="19"/>
      <c r="D1866" s="19"/>
    </row>
    <row r="1867" spans="3:4" x14ac:dyDescent="0.2">
      <c r="C1867" s="19"/>
      <c r="D1867" s="19"/>
    </row>
    <row r="1868" spans="3:4" x14ac:dyDescent="0.2">
      <c r="C1868" s="19"/>
      <c r="D1868" s="19"/>
    </row>
    <row r="1869" spans="3:4" x14ac:dyDescent="0.2">
      <c r="C1869" s="19"/>
      <c r="D1869" s="19"/>
    </row>
    <row r="1870" spans="3:4" x14ac:dyDescent="0.2">
      <c r="C1870" s="19"/>
      <c r="D1870" s="19"/>
    </row>
    <row r="1871" spans="3:4" x14ac:dyDescent="0.2">
      <c r="C1871" s="19"/>
      <c r="D1871" s="19"/>
    </row>
    <row r="1872" spans="3:4" x14ac:dyDescent="0.2">
      <c r="C1872" s="19"/>
      <c r="D1872" s="19"/>
    </row>
    <row r="1873" spans="3:4" x14ac:dyDescent="0.2">
      <c r="C1873" s="19"/>
      <c r="D1873" s="19"/>
    </row>
    <row r="1874" spans="3:4" x14ac:dyDescent="0.2">
      <c r="C1874" s="19"/>
      <c r="D1874" s="19"/>
    </row>
    <row r="1875" spans="3:4" x14ac:dyDescent="0.2">
      <c r="C1875" s="19"/>
      <c r="D1875" s="19"/>
    </row>
    <row r="1876" spans="3:4" x14ac:dyDescent="0.2">
      <c r="C1876" s="19"/>
      <c r="D1876" s="19"/>
    </row>
    <row r="1877" spans="3:4" x14ac:dyDescent="0.2">
      <c r="C1877" s="19"/>
      <c r="D1877" s="19"/>
    </row>
    <row r="1878" spans="3:4" x14ac:dyDescent="0.2">
      <c r="C1878" s="19"/>
      <c r="D1878" s="19"/>
    </row>
    <row r="1879" spans="3:4" x14ac:dyDescent="0.2">
      <c r="C1879" s="19"/>
      <c r="D1879" s="19"/>
    </row>
    <row r="1880" spans="3:4" x14ac:dyDescent="0.2">
      <c r="C1880" s="19"/>
      <c r="D1880" s="19"/>
    </row>
    <row r="1881" spans="3:4" x14ac:dyDescent="0.2">
      <c r="C1881" s="19"/>
      <c r="D1881" s="19"/>
    </row>
    <row r="1882" spans="3:4" x14ac:dyDescent="0.2">
      <c r="C1882" s="19"/>
      <c r="D1882" s="19"/>
    </row>
    <row r="1883" spans="3:4" x14ac:dyDescent="0.2">
      <c r="C1883" s="19"/>
      <c r="D1883" s="19"/>
    </row>
    <row r="1884" spans="3:4" x14ac:dyDescent="0.2">
      <c r="C1884" s="19"/>
      <c r="D1884" s="19"/>
    </row>
    <row r="1885" spans="3:4" x14ac:dyDescent="0.2">
      <c r="C1885" s="19"/>
      <c r="D1885" s="19"/>
    </row>
    <row r="1886" spans="3:4" x14ac:dyDescent="0.2">
      <c r="C1886" s="19"/>
      <c r="D1886" s="19"/>
    </row>
    <row r="1887" spans="3:4" x14ac:dyDescent="0.2">
      <c r="C1887" s="19"/>
      <c r="D1887" s="19"/>
    </row>
    <row r="1888" spans="3:4" x14ac:dyDescent="0.2">
      <c r="C1888" s="19"/>
      <c r="D1888" s="19"/>
    </row>
    <row r="1889" spans="3:4" x14ac:dyDescent="0.2">
      <c r="C1889" s="19"/>
      <c r="D1889" s="19"/>
    </row>
    <row r="1890" spans="3:4" x14ac:dyDescent="0.2">
      <c r="C1890" s="19"/>
      <c r="D1890" s="19"/>
    </row>
    <row r="1891" spans="3:4" x14ac:dyDescent="0.2">
      <c r="C1891" s="19"/>
      <c r="D1891" s="19"/>
    </row>
    <row r="1892" spans="3:4" x14ac:dyDescent="0.2">
      <c r="C1892" s="19"/>
      <c r="D1892" s="19"/>
    </row>
    <row r="1893" spans="3:4" x14ac:dyDescent="0.2">
      <c r="C1893" s="19"/>
      <c r="D1893" s="19"/>
    </row>
    <row r="1894" spans="3:4" x14ac:dyDescent="0.2">
      <c r="C1894" s="19"/>
      <c r="D1894" s="19"/>
    </row>
    <row r="1895" spans="3:4" x14ac:dyDescent="0.2">
      <c r="C1895" s="19"/>
      <c r="D1895" s="19"/>
    </row>
    <row r="1896" spans="3:4" x14ac:dyDescent="0.2">
      <c r="C1896" s="19"/>
      <c r="D1896" s="19"/>
    </row>
    <row r="1897" spans="3:4" x14ac:dyDescent="0.2">
      <c r="C1897" s="19"/>
      <c r="D1897" s="19"/>
    </row>
    <row r="1898" spans="3:4" x14ac:dyDescent="0.2">
      <c r="C1898" s="19"/>
      <c r="D1898" s="19"/>
    </row>
    <row r="1899" spans="3:4" x14ac:dyDescent="0.2">
      <c r="C1899" s="19"/>
      <c r="D1899" s="19"/>
    </row>
    <row r="1900" spans="3:4" x14ac:dyDescent="0.2">
      <c r="C1900" s="19"/>
      <c r="D1900" s="19"/>
    </row>
    <row r="1901" spans="3:4" x14ac:dyDescent="0.2">
      <c r="C1901" s="19"/>
      <c r="D1901" s="19"/>
    </row>
    <row r="1902" spans="3:4" x14ac:dyDescent="0.2">
      <c r="C1902" s="19"/>
      <c r="D1902" s="19"/>
    </row>
    <row r="1903" spans="3:4" x14ac:dyDescent="0.2">
      <c r="C1903" s="19"/>
      <c r="D1903" s="19"/>
    </row>
    <row r="1904" spans="3:4" x14ac:dyDescent="0.2">
      <c r="C1904" s="19"/>
      <c r="D1904" s="19"/>
    </row>
    <row r="1905" spans="3:4" x14ac:dyDescent="0.2">
      <c r="C1905" s="19"/>
      <c r="D1905" s="19"/>
    </row>
    <row r="1906" spans="3:4" x14ac:dyDescent="0.2">
      <c r="C1906" s="19"/>
      <c r="D1906" s="19"/>
    </row>
    <row r="1907" spans="3:4" x14ac:dyDescent="0.2">
      <c r="C1907" s="19"/>
      <c r="D1907" s="19"/>
    </row>
    <row r="1908" spans="3:4" x14ac:dyDescent="0.2">
      <c r="C1908" s="19"/>
      <c r="D1908" s="19"/>
    </row>
    <row r="1909" spans="3:4" x14ac:dyDescent="0.2">
      <c r="C1909" s="19"/>
      <c r="D1909" s="19"/>
    </row>
    <row r="1910" spans="3:4" x14ac:dyDescent="0.2">
      <c r="C1910" s="19"/>
      <c r="D1910" s="19"/>
    </row>
    <row r="1911" spans="3:4" x14ac:dyDescent="0.2">
      <c r="C1911" s="19"/>
      <c r="D1911" s="19"/>
    </row>
    <row r="1912" spans="3:4" x14ac:dyDescent="0.2">
      <c r="C1912" s="19"/>
      <c r="D1912" s="19"/>
    </row>
    <row r="1913" spans="3:4" x14ac:dyDescent="0.2">
      <c r="C1913" s="19"/>
      <c r="D1913" s="19"/>
    </row>
    <row r="1914" spans="3:4" x14ac:dyDescent="0.2">
      <c r="C1914" s="19"/>
      <c r="D1914" s="19"/>
    </row>
    <row r="1915" spans="3:4" x14ac:dyDescent="0.2">
      <c r="C1915" s="19"/>
      <c r="D1915" s="19"/>
    </row>
    <row r="1916" spans="3:4" x14ac:dyDescent="0.2">
      <c r="C1916" s="19"/>
      <c r="D1916" s="19"/>
    </row>
    <row r="1917" spans="3:4" x14ac:dyDescent="0.2">
      <c r="C1917" s="19"/>
      <c r="D1917" s="19"/>
    </row>
    <row r="1918" spans="3:4" x14ac:dyDescent="0.2">
      <c r="C1918" s="19"/>
      <c r="D1918" s="19"/>
    </row>
    <row r="1919" spans="3:4" x14ac:dyDescent="0.2">
      <c r="C1919" s="19"/>
      <c r="D1919" s="19"/>
    </row>
    <row r="1920" spans="3:4" x14ac:dyDescent="0.2">
      <c r="C1920" s="19"/>
      <c r="D1920" s="19"/>
    </row>
    <row r="1921" spans="3:4" x14ac:dyDescent="0.2">
      <c r="C1921" s="19"/>
      <c r="D1921" s="19"/>
    </row>
    <row r="1922" spans="3:4" x14ac:dyDescent="0.2">
      <c r="C1922" s="19"/>
      <c r="D1922" s="19"/>
    </row>
    <row r="1923" spans="3:4" x14ac:dyDescent="0.2">
      <c r="C1923" s="19"/>
      <c r="D1923" s="19"/>
    </row>
    <row r="1924" spans="3:4" x14ac:dyDescent="0.2">
      <c r="C1924" s="19"/>
      <c r="D1924" s="19"/>
    </row>
    <row r="1925" spans="3:4" x14ac:dyDescent="0.2">
      <c r="C1925" s="19"/>
      <c r="D1925" s="19"/>
    </row>
    <row r="1926" spans="3:4" x14ac:dyDescent="0.2">
      <c r="C1926" s="19"/>
      <c r="D1926" s="19"/>
    </row>
    <row r="1927" spans="3:4" x14ac:dyDescent="0.2">
      <c r="C1927" s="19"/>
      <c r="D1927" s="19"/>
    </row>
    <row r="1928" spans="3:4" x14ac:dyDescent="0.2">
      <c r="C1928" s="19"/>
      <c r="D1928" s="19"/>
    </row>
    <row r="1929" spans="3:4" x14ac:dyDescent="0.2">
      <c r="C1929" s="19"/>
      <c r="D1929" s="19"/>
    </row>
    <row r="1930" spans="3:4" x14ac:dyDescent="0.2">
      <c r="C1930" s="19"/>
      <c r="D1930" s="19"/>
    </row>
    <row r="1931" spans="3:4" x14ac:dyDescent="0.2">
      <c r="C1931" s="19"/>
      <c r="D1931" s="19"/>
    </row>
    <row r="1932" spans="3:4" x14ac:dyDescent="0.2">
      <c r="C1932" s="19"/>
      <c r="D1932" s="19"/>
    </row>
    <row r="1933" spans="3:4" x14ac:dyDescent="0.2">
      <c r="C1933" s="19"/>
      <c r="D1933" s="19"/>
    </row>
    <row r="1934" spans="3:4" x14ac:dyDescent="0.2">
      <c r="C1934" s="19"/>
      <c r="D1934" s="19"/>
    </row>
    <row r="1935" spans="3:4" x14ac:dyDescent="0.2">
      <c r="C1935" s="19"/>
      <c r="D1935" s="19"/>
    </row>
    <row r="1936" spans="3:4" x14ac:dyDescent="0.2">
      <c r="C1936" s="19"/>
      <c r="D1936" s="19"/>
    </row>
    <row r="1937" spans="3:4" x14ac:dyDescent="0.2">
      <c r="C1937" s="19"/>
      <c r="D1937" s="19"/>
    </row>
    <row r="1938" spans="3:4" x14ac:dyDescent="0.2">
      <c r="C1938" s="19"/>
      <c r="D1938" s="19"/>
    </row>
    <row r="1939" spans="3:4" x14ac:dyDescent="0.2">
      <c r="C1939" s="19"/>
      <c r="D1939" s="19"/>
    </row>
    <row r="1940" spans="3:4" x14ac:dyDescent="0.2">
      <c r="C1940" s="19"/>
      <c r="D1940" s="19"/>
    </row>
    <row r="1941" spans="3:4" x14ac:dyDescent="0.2">
      <c r="C1941" s="19"/>
      <c r="D1941" s="19"/>
    </row>
    <row r="1942" spans="3:4" x14ac:dyDescent="0.2">
      <c r="C1942" s="19"/>
      <c r="D1942" s="19"/>
    </row>
    <row r="1943" spans="3:4" x14ac:dyDescent="0.2">
      <c r="C1943" s="19"/>
      <c r="D1943" s="19"/>
    </row>
    <row r="1944" spans="3:4" x14ac:dyDescent="0.2">
      <c r="C1944" s="19"/>
      <c r="D1944" s="19"/>
    </row>
    <row r="1945" spans="3:4" x14ac:dyDescent="0.2">
      <c r="C1945" s="19"/>
      <c r="D1945" s="19"/>
    </row>
    <row r="1946" spans="3:4" x14ac:dyDescent="0.2">
      <c r="C1946" s="19"/>
      <c r="D1946" s="19"/>
    </row>
    <row r="1947" spans="3:4" x14ac:dyDescent="0.2">
      <c r="C1947" s="19"/>
      <c r="D1947" s="19"/>
    </row>
    <row r="1948" spans="3:4" x14ac:dyDescent="0.2">
      <c r="C1948" s="19"/>
      <c r="D1948" s="19"/>
    </row>
    <row r="1949" spans="3:4" x14ac:dyDescent="0.2">
      <c r="C1949" s="19"/>
      <c r="D1949" s="19"/>
    </row>
    <row r="1950" spans="3:4" x14ac:dyDescent="0.2">
      <c r="C1950" s="19"/>
      <c r="D1950" s="19"/>
    </row>
    <row r="1951" spans="3:4" x14ac:dyDescent="0.2">
      <c r="C1951" s="19"/>
      <c r="D1951" s="19"/>
    </row>
    <row r="1952" spans="3:4" x14ac:dyDescent="0.2">
      <c r="C1952" s="19"/>
      <c r="D1952" s="19"/>
    </row>
    <row r="1953" spans="3:4" x14ac:dyDescent="0.2">
      <c r="C1953" s="19"/>
      <c r="D1953" s="19"/>
    </row>
    <row r="1954" spans="3:4" x14ac:dyDescent="0.2">
      <c r="C1954" s="19"/>
      <c r="D1954" s="19"/>
    </row>
    <row r="1955" spans="3:4" x14ac:dyDescent="0.2">
      <c r="C1955" s="19"/>
      <c r="D1955" s="19"/>
    </row>
    <row r="1956" spans="3:4" x14ac:dyDescent="0.2">
      <c r="C1956" s="19"/>
      <c r="D1956" s="19"/>
    </row>
    <row r="1957" spans="3:4" x14ac:dyDescent="0.2">
      <c r="C1957" s="19"/>
      <c r="D1957" s="19"/>
    </row>
    <row r="1958" spans="3:4" x14ac:dyDescent="0.2">
      <c r="C1958" s="19"/>
      <c r="D1958" s="19"/>
    </row>
    <row r="1959" spans="3:4" x14ac:dyDescent="0.2">
      <c r="C1959" s="19"/>
      <c r="D1959" s="19"/>
    </row>
    <row r="1960" spans="3:4" x14ac:dyDescent="0.2">
      <c r="C1960" s="19"/>
      <c r="D1960" s="19"/>
    </row>
    <row r="1961" spans="3:4" x14ac:dyDescent="0.2">
      <c r="C1961" s="19"/>
      <c r="D1961" s="19"/>
    </row>
    <row r="1962" spans="3:4" x14ac:dyDescent="0.2">
      <c r="C1962" s="19"/>
      <c r="D1962" s="19"/>
    </row>
    <row r="1963" spans="3:4" x14ac:dyDescent="0.2">
      <c r="C1963" s="19"/>
      <c r="D1963" s="19"/>
    </row>
    <row r="1964" spans="3:4" x14ac:dyDescent="0.2">
      <c r="C1964" s="19"/>
      <c r="D1964" s="19"/>
    </row>
    <row r="1965" spans="3:4" x14ac:dyDescent="0.2">
      <c r="C1965" s="19"/>
      <c r="D1965" s="19"/>
    </row>
    <row r="1966" spans="3:4" x14ac:dyDescent="0.2">
      <c r="C1966" s="19"/>
      <c r="D1966" s="19"/>
    </row>
    <row r="1967" spans="3:4" x14ac:dyDescent="0.2">
      <c r="C1967" s="19"/>
      <c r="D1967" s="19"/>
    </row>
    <row r="1968" spans="3:4" x14ac:dyDescent="0.2">
      <c r="C1968" s="19"/>
      <c r="D1968" s="19"/>
    </row>
    <row r="1969" spans="3:4" x14ac:dyDescent="0.2">
      <c r="C1969" s="19"/>
      <c r="D1969" s="19"/>
    </row>
    <row r="1970" spans="3:4" x14ac:dyDescent="0.2">
      <c r="C1970" s="19"/>
      <c r="D1970" s="19"/>
    </row>
    <row r="1971" spans="3:4" x14ac:dyDescent="0.2">
      <c r="C1971" s="19"/>
      <c r="D1971" s="19"/>
    </row>
    <row r="1972" spans="3:4" x14ac:dyDescent="0.2">
      <c r="C1972" s="19"/>
      <c r="D1972" s="19"/>
    </row>
    <row r="1973" spans="3:4" x14ac:dyDescent="0.2">
      <c r="C1973" s="19"/>
      <c r="D1973" s="19"/>
    </row>
    <row r="1974" spans="3:4" x14ac:dyDescent="0.2">
      <c r="C1974" s="19"/>
      <c r="D1974" s="19"/>
    </row>
    <row r="1975" spans="3:4" x14ac:dyDescent="0.2">
      <c r="C1975" s="19"/>
      <c r="D1975" s="19"/>
    </row>
    <row r="1976" spans="3:4" x14ac:dyDescent="0.2">
      <c r="C1976" s="19"/>
      <c r="D1976" s="19"/>
    </row>
    <row r="1977" spans="3:4" x14ac:dyDescent="0.2">
      <c r="C1977" s="19"/>
      <c r="D1977" s="19"/>
    </row>
    <row r="1978" spans="3:4" x14ac:dyDescent="0.2">
      <c r="C1978" s="19"/>
      <c r="D1978" s="19"/>
    </row>
    <row r="1979" spans="3:4" x14ac:dyDescent="0.2">
      <c r="C1979" s="19"/>
      <c r="D1979" s="19"/>
    </row>
    <row r="1980" spans="3:4" x14ac:dyDescent="0.2">
      <c r="C1980" s="19"/>
      <c r="D1980" s="19"/>
    </row>
    <row r="1981" spans="3:4" x14ac:dyDescent="0.2">
      <c r="C1981" s="19"/>
      <c r="D1981" s="19"/>
    </row>
    <row r="1982" spans="3:4" x14ac:dyDescent="0.2">
      <c r="C1982" s="19"/>
      <c r="D1982" s="19"/>
    </row>
    <row r="1983" spans="3:4" x14ac:dyDescent="0.2">
      <c r="C1983" s="19"/>
      <c r="D1983" s="19"/>
    </row>
    <row r="1984" spans="3:4" x14ac:dyDescent="0.2">
      <c r="C1984" s="19"/>
      <c r="D1984" s="19"/>
    </row>
    <row r="1985" spans="3:4" x14ac:dyDescent="0.2">
      <c r="C1985" s="19"/>
      <c r="D1985" s="19"/>
    </row>
    <row r="1986" spans="3:4" x14ac:dyDescent="0.2">
      <c r="C1986" s="19"/>
      <c r="D1986" s="19"/>
    </row>
    <row r="1987" spans="3:4" x14ac:dyDescent="0.2">
      <c r="C1987" s="19"/>
      <c r="D1987" s="19"/>
    </row>
    <row r="1988" spans="3:4" x14ac:dyDescent="0.2">
      <c r="C1988" s="19"/>
      <c r="D1988" s="19"/>
    </row>
    <row r="1989" spans="3:4" x14ac:dyDescent="0.2">
      <c r="C1989" s="19"/>
      <c r="D1989" s="19"/>
    </row>
    <row r="1990" spans="3:4" x14ac:dyDescent="0.2">
      <c r="C1990" s="19"/>
      <c r="D1990" s="19"/>
    </row>
    <row r="1991" spans="3:4" x14ac:dyDescent="0.2">
      <c r="C1991" s="19"/>
      <c r="D1991" s="19"/>
    </row>
    <row r="1992" spans="3:4" x14ac:dyDescent="0.2">
      <c r="C1992" s="19"/>
      <c r="D1992" s="19"/>
    </row>
    <row r="1993" spans="3:4" x14ac:dyDescent="0.2">
      <c r="C1993" s="19"/>
      <c r="D1993" s="19"/>
    </row>
    <row r="1994" spans="3:4" x14ac:dyDescent="0.2">
      <c r="C1994" s="19"/>
      <c r="D1994" s="19"/>
    </row>
    <row r="1995" spans="3:4" x14ac:dyDescent="0.2">
      <c r="C1995" s="19"/>
      <c r="D1995" s="19"/>
    </row>
    <row r="1996" spans="3:4" x14ac:dyDescent="0.2">
      <c r="C1996" s="19"/>
      <c r="D1996" s="19"/>
    </row>
    <row r="1997" spans="3:4" x14ac:dyDescent="0.2">
      <c r="C1997" s="19"/>
      <c r="D1997" s="19"/>
    </row>
    <row r="1998" spans="3:4" x14ac:dyDescent="0.2">
      <c r="C1998" s="19"/>
      <c r="D1998" s="19"/>
    </row>
    <row r="1999" spans="3:4" x14ac:dyDescent="0.2">
      <c r="C1999" s="19"/>
      <c r="D1999" s="19"/>
    </row>
    <row r="2000" spans="3:4" x14ac:dyDescent="0.2">
      <c r="C2000" s="19"/>
      <c r="D2000" s="19"/>
    </row>
    <row r="2001" spans="3:4" x14ac:dyDescent="0.2">
      <c r="C2001" s="19"/>
      <c r="D2001" s="19"/>
    </row>
    <row r="2002" spans="3:4" x14ac:dyDescent="0.2">
      <c r="C2002" s="19"/>
      <c r="D2002" s="19"/>
    </row>
    <row r="2003" spans="3:4" x14ac:dyDescent="0.2">
      <c r="C2003" s="19"/>
      <c r="D2003" s="19"/>
    </row>
    <row r="2004" spans="3:4" x14ac:dyDescent="0.2">
      <c r="C2004" s="19"/>
      <c r="D2004" s="19"/>
    </row>
    <row r="2005" spans="3:4" x14ac:dyDescent="0.2">
      <c r="C2005" s="19"/>
      <c r="D2005" s="19"/>
    </row>
    <row r="2006" spans="3:4" x14ac:dyDescent="0.2">
      <c r="C2006" s="19"/>
      <c r="D2006" s="19"/>
    </row>
    <row r="2007" spans="3:4" x14ac:dyDescent="0.2">
      <c r="C2007" s="19"/>
      <c r="D2007" s="19"/>
    </row>
    <row r="2008" spans="3:4" x14ac:dyDescent="0.2">
      <c r="C2008" s="19"/>
      <c r="D2008" s="19"/>
    </row>
    <row r="2009" spans="3:4" x14ac:dyDescent="0.2">
      <c r="C2009" s="19"/>
      <c r="D2009" s="19"/>
    </row>
    <row r="2010" spans="3:4" x14ac:dyDescent="0.2">
      <c r="C2010" s="19"/>
      <c r="D2010" s="19"/>
    </row>
    <row r="2011" spans="3:4" x14ac:dyDescent="0.2">
      <c r="C2011" s="19"/>
      <c r="D2011" s="19"/>
    </row>
    <row r="2012" spans="3:4" x14ac:dyDescent="0.2">
      <c r="C2012" s="19"/>
      <c r="D2012" s="19"/>
    </row>
    <row r="2013" spans="3:4" x14ac:dyDescent="0.2">
      <c r="C2013" s="19"/>
      <c r="D2013" s="19"/>
    </row>
    <row r="2014" spans="3:4" x14ac:dyDescent="0.2">
      <c r="C2014" s="19"/>
      <c r="D2014" s="19"/>
    </row>
    <row r="2015" spans="3:4" x14ac:dyDescent="0.2">
      <c r="C2015" s="19"/>
      <c r="D2015" s="19"/>
    </row>
    <row r="2016" spans="3:4" x14ac:dyDescent="0.2">
      <c r="C2016" s="19"/>
      <c r="D2016" s="19"/>
    </row>
    <row r="2017" spans="3:4" x14ac:dyDescent="0.2">
      <c r="C2017" s="19"/>
      <c r="D2017" s="19"/>
    </row>
    <row r="2018" spans="3:4" x14ac:dyDescent="0.2">
      <c r="C2018" s="19"/>
      <c r="D2018" s="19"/>
    </row>
    <row r="2019" spans="3:4" x14ac:dyDescent="0.2">
      <c r="C2019" s="19"/>
      <c r="D2019" s="19"/>
    </row>
    <row r="2020" spans="3:4" x14ac:dyDescent="0.2">
      <c r="C2020" s="19"/>
      <c r="D2020" s="19"/>
    </row>
    <row r="2021" spans="3:4" x14ac:dyDescent="0.2">
      <c r="C2021" s="19"/>
      <c r="D2021" s="19"/>
    </row>
    <row r="2022" spans="3:4" x14ac:dyDescent="0.2">
      <c r="C2022" s="19"/>
      <c r="D2022" s="19"/>
    </row>
    <row r="2023" spans="3:4" x14ac:dyDescent="0.2">
      <c r="C2023" s="19"/>
      <c r="D2023" s="19"/>
    </row>
    <row r="2024" spans="3:4" x14ac:dyDescent="0.2">
      <c r="C2024" s="19"/>
      <c r="D2024" s="19"/>
    </row>
    <row r="2025" spans="3:4" x14ac:dyDescent="0.2">
      <c r="C2025" s="19"/>
      <c r="D2025" s="19"/>
    </row>
    <row r="2026" spans="3:4" x14ac:dyDescent="0.2">
      <c r="C2026" s="19"/>
      <c r="D2026" s="19"/>
    </row>
    <row r="2027" spans="3:4" x14ac:dyDescent="0.2">
      <c r="C2027" s="19"/>
      <c r="D2027" s="19"/>
    </row>
    <row r="2028" spans="3:4" x14ac:dyDescent="0.2">
      <c r="C2028" s="19"/>
      <c r="D2028" s="19"/>
    </row>
    <row r="2029" spans="3:4" x14ac:dyDescent="0.2">
      <c r="C2029" s="19"/>
      <c r="D2029" s="19"/>
    </row>
    <row r="2030" spans="3:4" x14ac:dyDescent="0.2">
      <c r="C2030" s="19"/>
      <c r="D2030" s="19"/>
    </row>
    <row r="2031" spans="3:4" x14ac:dyDescent="0.2">
      <c r="C2031" s="19"/>
      <c r="D2031" s="19"/>
    </row>
    <row r="2032" spans="3:4" x14ac:dyDescent="0.2">
      <c r="C2032" s="19"/>
      <c r="D2032" s="19"/>
    </row>
    <row r="2033" spans="3:4" x14ac:dyDescent="0.2">
      <c r="C2033" s="19"/>
      <c r="D2033" s="19"/>
    </row>
    <row r="2034" spans="3:4" x14ac:dyDescent="0.2">
      <c r="C2034" s="19"/>
      <c r="D2034" s="19"/>
    </row>
    <row r="2035" spans="3:4" x14ac:dyDescent="0.2">
      <c r="C2035" s="19"/>
      <c r="D2035" s="19"/>
    </row>
    <row r="2036" spans="3:4" x14ac:dyDescent="0.2">
      <c r="C2036" s="19"/>
      <c r="D2036" s="19"/>
    </row>
    <row r="2037" spans="3:4" x14ac:dyDescent="0.2">
      <c r="C2037" s="19"/>
      <c r="D2037" s="19"/>
    </row>
    <row r="2038" spans="3:4" x14ac:dyDescent="0.2">
      <c r="C2038" s="19"/>
      <c r="D2038" s="19"/>
    </row>
    <row r="2039" spans="3:4" x14ac:dyDescent="0.2">
      <c r="C2039" s="19"/>
      <c r="D2039" s="19"/>
    </row>
    <row r="2040" spans="3:4" x14ac:dyDescent="0.2">
      <c r="C2040" s="19"/>
      <c r="D2040" s="19"/>
    </row>
    <row r="2041" spans="3:4" x14ac:dyDescent="0.2">
      <c r="C2041" s="19"/>
      <c r="D2041" s="19"/>
    </row>
    <row r="2042" spans="3:4" x14ac:dyDescent="0.2">
      <c r="C2042" s="19"/>
      <c r="D2042" s="19"/>
    </row>
    <row r="2043" spans="3:4" x14ac:dyDescent="0.2">
      <c r="C2043" s="19"/>
      <c r="D2043" s="19"/>
    </row>
    <row r="2044" spans="3:4" x14ac:dyDescent="0.2">
      <c r="C2044" s="19"/>
      <c r="D2044" s="19"/>
    </row>
    <row r="2045" spans="3:4" x14ac:dyDescent="0.2">
      <c r="C2045" s="19"/>
      <c r="D2045" s="19"/>
    </row>
    <row r="2046" spans="3:4" x14ac:dyDescent="0.2">
      <c r="C2046" s="19"/>
      <c r="D2046" s="19"/>
    </row>
    <row r="2047" spans="3:4" x14ac:dyDescent="0.2">
      <c r="C2047" s="19"/>
      <c r="D2047" s="19"/>
    </row>
    <row r="2048" spans="3:4" x14ac:dyDescent="0.2">
      <c r="C2048" s="19"/>
      <c r="D2048" s="19"/>
    </row>
    <row r="2049" spans="3:4" x14ac:dyDescent="0.2">
      <c r="C2049" s="19"/>
      <c r="D2049" s="19"/>
    </row>
    <row r="2050" spans="3:4" x14ac:dyDescent="0.2">
      <c r="C2050" s="19"/>
      <c r="D2050" s="19"/>
    </row>
    <row r="2051" spans="3:4" x14ac:dyDescent="0.2">
      <c r="C2051" s="19"/>
      <c r="D2051" s="19"/>
    </row>
    <row r="2052" spans="3:4" x14ac:dyDescent="0.2">
      <c r="C2052" s="19"/>
      <c r="D2052" s="19"/>
    </row>
    <row r="2053" spans="3:4" x14ac:dyDescent="0.2">
      <c r="C2053" s="19"/>
      <c r="D2053" s="19"/>
    </row>
    <row r="2054" spans="3:4" x14ac:dyDescent="0.2">
      <c r="C2054" s="19"/>
      <c r="D2054" s="19"/>
    </row>
    <row r="2055" spans="3:4" x14ac:dyDescent="0.2">
      <c r="C2055" s="19"/>
      <c r="D2055" s="19"/>
    </row>
    <row r="2056" spans="3:4" x14ac:dyDescent="0.2">
      <c r="C2056" s="19"/>
      <c r="D2056" s="19"/>
    </row>
    <row r="2057" spans="3:4" x14ac:dyDescent="0.2">
      <c r="C2057" s="19"/>
      <c r="D2057" s="19"/>
    </row>
    <row r="2058" spans="3:4" x14ac:dyDescent="0.2">
      <c r="C2058" s="19"/>
      <c r="D2058" s="19"/>
    </row>
    <row r="2059" spans="3:4" x14ac:dyDescent="0.2">
      <c r="C2059" s="19"/>
      <c r="D2059" s="19"/>
    </row>
    <row r="2060" spans="3:4" x14ac:dyDescent="0.2">
      <c r="C2060" s="19"/>
      <c r="D2060" s="19"/>
    </row>
    <row r="2061" spans="3:4" x14ac:dyDescent="0.2">
      <c r="C2061" s="19"/>
      <c r="D2061" s="19"/>
    </row>
    <row r="2062" spans="3:4" x14ac:dyDescent="0.2">
      <c r="C2062" s="19"/>
      <c r="D2062" s="19"/>
    </row>
    <row r="2063" spans="3:4" x14ac:dyDescent="0.2">
      <c r="C2063" s="19"/>
      <c r="D2063" s="19"/>
    </row>
    <row r="2064" spans="3:4" x14ac:dyDescent="0.2">
      <c r="C2064" s="19"/>
      <c r="D2064" s="19"/>
    </row>
    <row r="2065" spans="3:4" x14ac:dyDescent="0.2">
      <c r="C2065" s="19"/>
      <c r="D2065" s="19"/>
    </row>
    <row r="2066" spans="3:4" x14ac:dyDescent="0.2">
      <c r="C2066" s="19"/>
      <c r="D2066" s="19"/>
    </row>
    <row r="2067" spans="3:4" x14ac:dyDescent="0.2">
      <c r="C2067" s="19"/>
      <c r="D2067" s="19"/>
    </row>
    <row r="2068" spans="3:4" x14ac:dyDescent="0.2">
      <c r="C2068" s="19"/>
      <c r="D2068" s="19"/>
    </row>
    <row r="2069" spans="3:4" x14ac:dyDescent="0.2">
      <c r="C2069" s="19"/>
      <c r="D2069" s="19"/>
    </row>
    <row r="2070" spans="3:4" x14ac:dyDescent="0.2">
      <c r="C2070" s="19"/>
      <c r="D2070" s="19"/>
    </row>
    <row r="2071" spans="3:4" x14ac:dyDescent="0.2">
      <c r="C2071" s="19"/>
      <c r="D2071" s="19"/>
    </row>
    <row r="2072" spans="3:4" x14ac:dyDescent="0.2">
      <c r="C2072" s="19"/>
      <c r="D2072" s="19"/>
    </row>
    <row r="2073" spans="3:4" x14ac:dyDescent="0.2">
      <c r="C2073" s="19"/>
      <c r="D2073" s="19"/>
    </row>
    <row r="2074" spans="3:4" x14ac:dyDescent="0.2">
      <c r="C2074" s="19"/>
      <c r="D2074" s="19"/>
    </row>
    <row r="2075" spans="3:4" x14ac:dyDescent="0.2">
      <c r="C2075" s="19"/>
      <c r="D2075" s="19"/>
    </row>
    <row r="2076" spans="3:4" x14ac:dyDescent="0.2">
      <c r="C2076" s="19"/>
      <c r="D2076" s="19"/>
    </row>
    <row r="2077" spans="3:4" x14ac:dyDescent="0.2">
      <c r="C2077" s="19"/>
      <c r="D2077" s="19"/>
    </row>
    <row r="2078" spans="3:4" x14ac:dyDescent="0.2">
      <c r="C2078" s="19"/>
      <c r="D2078" s="19"/>
    </row>
    <row r="2079" spans="3:4" x14ac:dyDescent="0.2">
      <c r="C2079" s="19"/>
      <c r="D2079" s="19"/>
    </row>
    <row r="2080" spans="3:4" x14ac:dyDescent="0.2">
      <c r="C2080" s="19"/>
      <c r="D2080" s="19"/>
    </row>
    <row r="2081" spans="3:4" x14ac:dyDescent="0.2">
      <c r="C2081" s="19"/>
      <c r="D2081" s="19"/>
    </row>
    <row r="2082" spans="3:4" x14ac:dyDescent="0.2">
      <c r="C2082" s="19"/>
      <c r="D2082" s="19"/>
    </row>
    <row r="2083" spans="3:4" x14ac:dyDescent="0.2">
      <c r="C2083" s="19"/>
      <c r="D2083" s="19"/>
    </row>
    <row r="2084" spans="3:4" x14ac:dyDescent="0.2">
      <c r="C2084" s="19"/>
      <c r="D2084" s="19"/>
    </row>
    <row r="2085" spans="3:4" x14ac:dyDescent="0.2">
      <c r="C2085" s="19"/>
      <c r="D2085" s="19"/>
    </row>
    <row r="2086" spans="3:4" x14ac:dyDescent="0.2">
      <c r="C2086" s="19"/>
      <c r="D2086" s="19"/>
    </row>
    <row r="2087" spans="3:4" x14ac:dyDescent="0.2">
      <c r="C2087" s="19"/>
      <c r="D2087" s="19"/>
    </row>
    <row r="2088" spans="3:4" x14ac:dyDescent="0.2">
      <c r="C2088" s="19"/>
      <c r="D2088" s="19"/>
    </row>
    <row r="2089" spans="3:4" x14ac:dyDescent="0.2">
      <c r="C2089" s="19"/>
      <c r="D2089" s="19"/>
    </row>
    <row r="2090" spans="3:4" x14ac:dyDescent="0.2">
      <c r="C2090" s="19"/>
      <c r="D2090" s="19"/>
    </row>
    <row r="2091" spans="3:4" x14ac:dyDescent="0.2">
      <c r="C2091" s="19"/>
      <c r="D2091" s="19"/>
    </row>
    <row r="2092" spans="3:4" x14ac:dyDescent="0.2">
      <c r="C2092" s="19"/>
      <c r="D2092" s="19"/>
    </row>
    <row r="2093" spans="3:4" x14ac:dyDescent="0.2">
      <c r="C2093" s="19"/>
      <c r="D2093" s="19"/>
    </row>
    <row r="2094" spans="3:4" x14ac:dyDescent="0.2">
      <c r="C2094" s="19"/>
      <c r="D2094" s="19"/>
    </row>
    <row r="2095" spans="3:4" x14ac:dyDescent="0.2">
      <c r="C2095" s="19"/>
      <c r="D2095" s="19"/>
    </row>
    <row r="2096" spans="3:4" x14ac:dyDescent="0.2">
      <c r="C2096" s="19"/>
      <c r="D2096" s="19"/>
    </row>
    <row r="2097" spans="3:4" x14ac:dyDescent="0.2">
      <c r="C2097" s="19"/>
      <c r="D2097" s="19"/>
    </row>
    <row r="2098" spans="3:4" x14ac:dyDescent="0.2">
      <c r="C2098" s="19"/>
      <c r="D2098" s="19"/>
    </row>
    <row r="2099" spans="3:4" x14ac:dyDescent="0.2">
      <c r="C2099" s="19"/>
      <c r="D2099" s="19"/>
    </row>
    <row r="2100" spans="3:4" x14ac:dyDescent="0.2">
      <c r="C2100" s="19"/>
      <c r="D2100" s="19"/>
    </row>
    <row r="2101" spans="3:4" x14ac:dyDescent="0.2">
      <c r="C2101" s="19"/>
      <c r="D2101" s="19"/>
    </row>
    <row r="2102" spans="3:4" x14ac:dyDescent="0.2">
      <c r="C2102" s="19"/>
      <c r="D2102" s="19"/>
    </row>
    <row r="2103" spans="3:4" x14ac:dyDescent="0.2">
      <c r="C2103" s="19"/>
      <c r="D2103" s="19"/>
    </row>
    <row r="2104" spans="3:4" x14ac:dyDescent="0.2">
      <c r="C2104" s="19"/>
      <c r="D2104" s="19"/>
    </row>
    <row r="2105" spans="3:4" x14ac:dyDescent="0.2">
      <c r="C2105" s="19"/>
      <c r="D2105" s="19"/>
    </row>
    <row r="2106" spans="3:4" x14ac:dyDescent="0.2">
      <c r="C2106" s="19"/>
      <c r="D2106" s="19"/>
    </row>
    <row r="2107" spans="3:4" x14ac:dyDescent="0.2">
      <c r="C2107" s="19"/>
      <c r="D2107" s="19"/>
    </row>
    <row r="2108" spans="3:4" x14ac:dyDescent="0.2">
      <c r="C2108" s="19"/>
      <c r="D2108" s="19"/>
    </row>
    <row r="2109" spans="3:4" x14ac:dyDescent="0.2">
      <c r="C2109" s="19"/>
      <c r="D2109" s="19"/>
    </row>
    <row r="2110" spans="3:4" x14ac:dyDescent="0.2">
      <c r="C2110" s="19"/>
      <c r="D2110" s="19"/>
    </row>
    <row r="2111" spans="3:4" x14ac:dyDescent="0.2">
      <c r="C2111" s="19"/>
      <c r="D2111" s="19"/>
    </row>
    <row r="2112" spans="3:4" x14ac:dyDescent="0.2">
      <c r="C2112" s="19"/>
      <c r="D2112" s="19"/>
    </row>
    <row r="2113" spans="3:4" x14ac:dyDescent="0.2">
      <c r="C2113" s="19"/>
      <c r="D2113" s="19"/>
    </row>
    <row r="2114" spans="3:4" x14ac:dyDescent="0.2">
      <c r="C2114" s="19"/>
      <c r="D2114" s="19"/>
    </row>
    <row r="2115" spans="3:4" x14ac:dyDescent="0.2">
      <c r="C2115" s="19"/>
      <c r="D2115" s="19"/>
    </row>
    <row r="2116" spans="3:4" x14ac:dyDescent="0.2">
      <c r="C2116" s="19"/>
      <c r="D2116" s="19"/>
    </row>
    <row r="2117" spans="3:4" x14ac:dyDescent="0.2">
      <c r="C2117" s="19"/>
      <c r="D2117" s="19"/>
    </row>
    <row r="2118" spans="3:4" x14ac:dyDescent="0.2">
      <c r="C2118" s="19"/>
      <c r="D2118" s="19"/>
    </row>
    <row r="2119" spans="3:4" x14ac:dyDescent="0.2">
      <c r="C2119" s="19"/>
      <c r="D2119" s="19"/>
    </row>
    <row r="2120" spans="3:4" x14ac:dyDescent="0.2">
      <c r="C2120" s="19"/>
      <c r="D2120" s="19"/>
    </row>
    <row r="2121" spans="3:4" x14ac:dyDescent="0.2">
      <c r="C2121" s="19"/>
      <c r="D2121" s="19"/>
    </row>
    <row r="2122" spans="3:4" x14ac:dyDescent="0.2">
      <c r="C2122" s="19"/>
      <c r="D2122" s="19"/>
    </row>
    <row r="2123" spans="3:4" x14ac:dyDescent="0.2">
      <c r="C2123" s="19"/>
      <c r="D2123" s="19"/>
    </row>
    <row r="2124" spans="3:4" x14ac:dyDescent="0.2">
      <c r="C2124" s="19"/>
      <c r="D2124" s="19"/>
    </row>
    <row r="2125" spans="3:4" x14ac:dyDescent="0.2">
      <c r="C2125" s="19"/>
      <c r="D2125" s="19"/>
    </row>
    <row r="2126" spans="3:4" x14ac:dyDescent="0.2">
      <c r="C2126" s="19"/>
      <c r="D2126" s="19"/>
    </row>
    <row r="2127" spans="3:4" x14ac:dyDescent="0.2">
      <c r="C2127" s="19"/>
      <c r="D2127" s="19"/>
    </row>
    <row r="2128" spans="3:4" x14ac:dyDescent="0.2">
      <c r="C2128" s="19"/>
      <c r="D2128" s="19"/>
    </row>
    <row r="2129" spans="3:4" x14ac:dyDescent="0.2">
      <c r="C2129" s="19"/>
      <c r="D2129" s="19"/>
    </row>
    <row r="2130" spans="3:4" x14ac:dyDescent="0.2">
      <c r="C2130" s="19"/>
      <c r="D2130" s="19"/>
    </row>
    <row r="2131" spans="3:4" x14ac:dyDescent="0.2">
      <c r="C2131" s="19"/>
      <c r="D2131" s="19"/>
    </row>
    <row r="2132" spans="3:4" x14ac:dyDescent="0.2">
      <c r="C2132" s="19"/>
      <c r="D2132" s="19"/>
    </row>
    <row r="2133" spans="3:4" x14ac:dyDescent="0.2">
      <c r="C2133" s="19"/>
      <c r="D2133" s="19"/>
    </row>
    <row r="2134" spans="3:4" x14ac:dyDescent="0.2">
      <c r="C2134" s="19"/>
      <c r="D2134" s="19"/>
    </row>
    <row r="2135" spans="3:4" x14ac:dyDescent="0.2">
      <c r="C2135" s="19"/>
      <c r="D2135" s="19"/>
    </row>
    <row r="2136" spans="3:4" x14ac:dyDescent="0.2">
      <c r="C2136" s="19"/>
      <c r="D2136" s="19"/>
    </row>
    <row r="2137" spans="3:4" x14ac:dyDescent="0.2">
      <c r="C2137" s="19"/>
      <c r="D2137" s="19"/>
    </row>
    <row r="2138" spans="3:4" x14ac:dyDescent="0.2">
      <c r="C2138" s="19"/>
      <c r="D2138" s="19"/>
    </row>
    <row r="2139" spans="3:4" x14ac:dyDescent="0.2">
      <c r="C2139" s="19"/>
      <c r="D2139" s="19"/>
    </row>
    <row r="2140" spans="3:4" x14ac:dyDescent="0.2">
      <c r="C2140" s="19"/>
      <c r="D2140" s="19"/>
    </row>
    <row r="2141" spans="3:4" x14ac:dyDescent="0.2">
      <c r="C2141" s="19"/>
      <c r="D2141" s="19"/>
    </row>
    <row r="2142" spans="3:4" x14ac:dyDescent="0.2">
      <c r="C2142" s="19"/>
      <c r="D2142" s="19"/>
    </row>
    <row r="2143" spans="3:4" x14ac:dyDescent="0.2">
      <c r="C2143" s="19"/>
      <c r="D2143" s="19"/>
    </row>
    <row r="2144" spans="3:4" x14ac:dyDescent="0.2">
      <c r="C2144" s="19"/>
      <c r="D2144" s="19"/>
    </row>
    <row r="2145" spans="3:4" x14ac:dyDescent="0.2">
      <c r="C2145" s="19"/>
      <c r="D2145" s="19"/>
    </row>
    <row r="2146" spans="3:4" x14ac:dyDescent="0.2">
      <c r="C2146" s="19"/>
      <c r="D2146" s="19"/>
    </row>
    <row r="2147" spans="3:4" x14ac:dyDescent="0.2">
      <c r="C2147" s="19"/>
      <c r="D2147" s="19"/>
    </row>
    <row r="2148" spans="3:4" x14ac:dyDescent="0.2">
      <c r="C2148" s="19"/>
      <c r="D2148" s="19"/>
    </row>
    <row r="2149" spans="3:4" x14ac:dyDescent="0.2">
      <c r="C2149" s="19"/>
      <c r="D2149" s="19"/>
    </row>
    <row r="2150" spans="3:4" x14ac:dyDescent="0.2">
      <c r="C2150" s="19"/>
      <c r="D2150" s="19"/>
    </row>
    <row r="2151" spans="3:4" x14ac:dyDescent="0.2">
      <c r="C2151" s="19"/>
      <c r="D2151" s="19"/>
    </row>
    <row r="2152" spans="3:4" x14ac:dyDescent="0.2">
      <c r="C2152" s="19"/>
      <c r="D2152" s="19"/>
    </row>
    <row r="2153" spans="3:4" x14ac:dyDescent="0.2">
      <c r="C2153" s="19"/>
      <c r="D2153" s="19"/>
    </row>
    <row r="2154" spans="3:4" x14ac:dyDescent="0.2">
      <c r="C2154" s="19"/>
      <c r="D2154" s="19"/>
    </row>
    <row r="2155" spans="3:4" x14ac:dyDescent="0.2">
      <c r="C2155" s="19"/>
      <c r="D2155" s="19"/>
    </row>
    <row r="2156" spans="3:4" x14ac:dyDescent="0.2">
      <c r="C2156" s="19"/>
      <c r="D2156" s="19"/>
    </row>
    <row r="2157" spans="3:4" x14ac:dyDescent="0.2">
      <c r="C2157" s="19"/>
      <c r="D2157" s="19"/>
    </row>
    <row r="2158" spans="3:4" x14ac:dyDescent="0.2">
      <c r="C2158" s="19"/>
      <c r="D2158" s="19"/>
    </row>
    <row r="2159" spans="3:4" x14ac:dyDescent="0.2">
      <c r="C2159" s="19"/>
      <c r="D2159" s="19"/>
    </row>
    <row r="2160" spans="3:4" x14ac:dyDescent="0.2">
      <c r="C2160" s="19"/>
      <c r="D2160" s="19"/>
    </row>
    <row r="2161" spans="3:4" x14ac:dyDescent="0.2">
      <c r="C2161" s="19"/>
      <c r="D2161" s="19"/>
    </row>
    <row r="2162" spans="3:4" x14ac:dyDescent="0.2">
      <c r="C2162" s="19"/>
      <c r="D2162" s="19"/>
    </row>
    <row r="2163" spans="3:4" x14ac:dyDescent="0.2">
      <c r="C2163" s="19"/>
      <c r="D2163" s="19"/>
    </row>
    <row r="2164" spans="3:4" x14ac:dyDescent="0.2">
      <c r="C2164" s="19"/>
      <c r="D2164" s="19"/>
    </row>
    <row r="2165" spans="3:4" x14ac:dyDescent="0.2">
      <c r="C2165" s="19"/>
      <c r="D2165" s="19"/>
    </row>
    <row r="2166" spans="3:4" x14ac:dyDescent="0.2">
      <c r="C2166" s="19"/>
      <c r="D2166" s="19"/>
    </row>
    <row r="2167" spans="3:4" x14ac:dyDescent="0.2">
      <c r="C2167" s="19"/>
      <c r="D2167" s="19"/>
    </row>
    <row r="2168" spans="3:4" x14ac:dyDescent="0.2">
      <c r="C2168" s="19"/>
      <c r="D2168" s="19"/>
    </row>
    <row r="2169" spans="3:4" x14ac:dyDescent="0.2">
      <c r="C2169" s="19"/>
      <c r="D2169" s="19"/>
    </row>
    <row r="2170" spans="3:4" x14ac:dyDescent="0.2">
      <c r="C2170" s="19"/>
      <c r="D2170" s="19"/>
    </row>
    <row r="2171" spans="3:4" x14ac:dyDescent="0.2">
      <c r="C2171" s="19"/>
      <c r="D2171" s="19"/>
    </row>
    <row r="2172" spans="3:4" x14ac:dyDescent="0.2">
      <c r="C2172" s="19"/>
      <c r="D2172" s="19"/>
    </row>
    <row r="2173" spans="3:4" x14ac:dyDescent="0.2">
      <c r="C2173" s="19"/>
      <c r="D2173" s="19"/>
    </row>
    <row r="2174" spans="3:4" x14ac:dyDescent="0.2">
      <c r="C2174" s="19"/>
      <c r="D2174" s="19"/>
    </row>
    <row r="2175" spans="3:4" x14ac:dyDescent="0.2">
      <c r="C2175" s="19"/>
      <c r="D2175" s="19"/>
    </row>
    <row r="2176" spans="3:4" x14ac:dyDescent="0.2">
      <c r="C2176" s="19"/>
      <c r="D2176" s="19"/>
    </row>
    <row r="2177" spans="3:4" x14ac:dyDescent="0.2">
      <c r="C2177" s="19"/>
      <c r="D2177" s="19"/>
    </row>
    <row r="2178" spans="3:4" x14ac:dyDescent="0.2">
      <c r="C2178" s="19"/>
      <c r="D2178" s="19"/>
    </row>
    <row r="2179" spans="3:4" x14ac:dyDescent="0.2">
      <c r="C2179" s="19"/>
      <c r="D2179" s="19"/>
    </row>
    <row r="2180" spans="3:4" x14ac:dyDescent="0.2">
      <c r="C2180" s="19"/>
      <c r="D2180" s="19"/>
    </row>
    <row r="2181" spans="3:4" x14ac:dyDescent="0.2">
      <c r="C2181" s="19"/>
      <c r="D2181" s="19"/>
    </row>
    <row r="2182" spans="3:4" x14ac:dyDescent="0.2">
      <c r="C2182" s="19"/>
      <c r="D2182" s="19"/>
    </row>
    <row r="2183" spans="3:4" x14ac:dyDescent="0.2">
      <c r="C2183" s="19"/>
      <c r="D2183" s="19"/>
    </row>
    <row r="2184" spans="3:4" x14ac:dyDescent="0.2">
      <c r="C2184" s="19"/>
      <c r="D2184" s="19"/>
    </row>
    <row r="2185" spans="3:4" x14ac:dyDescent="0.2">
      <c r="C2185" s="19"/>
      <c r="D2185" s="19"/>
    </row>
    <row r="2186" spans="3:4" x14ac:dyDescent="0.2">
      <c r="C2186" s="19"/>
      <c r="D2186" s="19"/>
    </row>
    <row r="2187" spans="3:4" x14ac:dyDescent="0.2">
      <c r="C2187" s="19"/>
      <c r="D2187" s="19"/>
    </row>
    <row r="2188" spans="3:4" x14ac:dyDescent="0.2">
      <c r="C2188" s="19"/>
      <c r="D2188" s="19"/>
    </row>
    <row r="2189" spans="3:4" x14ac:dyDescent="0.2">
      <c r="C2189" s="19"/>
      <c r="D2189" s="19"/>
    </row>
    <row r="2190" spans="3:4" x14ac:dyDescent="0.2">
      <c r="C2190" s="19"/>
      <c r="D2190" s="19"/>
    </row>
    <row r="2191" spans="3:4" x14ac:dyDescent="0.2">
      <c r="C2191" s="19"/>
      <c r="D2191" s="19"/>
    </row>
    <row r="2192" spans="3:4" x14ac:dyDescent="0.2">
      <c r="C2192" s="19"/>
      <c r="D2192" s="19"/>
    </row>
    <row r="2193" spans="3:4" x14ac:dyDescent="0.2">
      <c r="C2193" s="19"/>
      <c r="D2193" s="19"/>
    </row>
    <row r="2194" spans="3:4" x14ac:dyDescent="0.2">
      <c r="C2194" s="19"/>
      <c r="D2194" s="19"/>
    </row>
    <row r="2195" spans="3:4" x14ac:dyDescent="0.2">
      <c r="C2195" s="19"/>
      <c r="D2195" s="19"/>
    </row>
    <row r="2196" spans="3:4" x14ac:dyDescent="0.2">
      <c r="C2196" s="19"/>
      <c r="D2196" s="19"/>
    </row>
    <row r="2197" spans="3:4" x14ac:dyDescent="0.2">
      <c r="C2197" s="19"/>
      <c r="D2197" s="19"/>
    </row>
    <row r="2198" spans="3:4" x14ac:dyDescent="0.2">
      <c r="C2198" s="19"/>
      <c r="D2198" s="19"/>
    </row>
    <row r="2199" spans="3:4" x14ac:dyDescent="0.2">
      <c r="C2199" s="19"/>
      <c r="D2199" s="19"/>
    </row>
    <row r="2200" spans="3:4" x14ac:dyDescent="0.2">
      <c r="C2200" s="19"/>
      <c r="D2200" s="19"/>
    </row>
    <row r="2201" spans="3:4" x14ac:dyDescent="0.2">
      <c r="C2201" s="19"/>
      <c r="D2201" s="19"/>
    </row>
    <row r="2202" spans="3:4" x14ac:dyDescent="0.2">
      <c r="C2202" s="19"/>
      <c r="D2202" s="19"/>
    </row>
    <row r="2203" spans="3:4" x14ac:dyDescent="0.2">
      <c r="C2203" s="19"/>
      <c r="D2203" s="19"/>
    </row>
    <row r="2204" spans="3:4" x14ac:dyDescent="0.2">
      <c r="C2204" s="19"/>
      <c r="D2204" s="19"/>
    </row>
    <row r="2205" spans="3:4" x14ac:dyDescent="0.2">
      <c r="C2205" s="19"/>
      <c r="D2205" s="19"/>
    </row>
    <row r="2206" spans="3:4" x14ac:dyDescent="0.2">
      <c r="C2206" s="19"/>
      <c r="D2206" s="19"/>
    </row>
    <row r="2207" spans="3:4" x14ac:dyDescent="0.2">
      <c r="C2207" s="19"/>
      <c r="D2207" s="19"/>
    </row>
    <row r="2208" spans="3:4" x14ac:dyDescent="0.2">
      <c r="C2208" s="19"/>
      <c r="D2208" s="19"/>
    </row>
    <row r="2209" spans="3:4" x14ac:dyDescent="0.2">
      <c r="C2209" s="19"/>
      <c r="D2209" s="19"/>
    </row>
    <row r="2210" spans="3:4" x14ac:dyDescent="0.2">
      <c r="C2210" s="19"/>
      <c r="D2210" s="19"/>
    </row>
    <row r="2211" spans="3:4" x14ac:dyDescent="0.2">
      <c r="C2211" s="19"/>
      <c r="D2211" s="19"/>
    </row>
    <row r="2212" spans="3:4" x14ac:dyDescent="0.2">
      <c r="C2212" s="19"/>
      <c r="D2212" s="19"/>
    </row>
    <row r="2213" spans="3:4" x14ac:dyDescent="0.2">
      <c r="C2213" s="19"/>
      <c r="D2213" s="19"/>
    </row>
    <row r="2214" spans="3:4" x14ac:dyDescent="0.2">
      <c r="C2214" s="19"/>
      <c r="D2214" s="19"/>
    </row>
    <row r="2215" spans="3:4" x14ac:dyDescent="0.2">
      <c r="C2215" s="19"/>
      <c r="D2215" s="19"/>
    </row>
    <row r="2216" spans="3:4" x14ac:dyDescent="0.2">
      <c r="C2216" s="19"/>
      <c r="D2216" s="19"/>
    </row>
    <row r="2217" spans="3:4" x14ac:dyDescent="0.2">
      <c r="C2217" s="19"/>
      <c r="D2217" s="19"/>
    </row>
    <row r="2218" spans="3:4" x14ac:dyDescent="0.2">
      <c r="C2218" s="19"/>
      <c r="D2218" s="19"/>
    </row>
    <row r="2219" spans="3:4" x14ac:dyDescent="0.2">
      <c r="C2219" s="19"/>
      <c r="D2219" s="19"/>
    </row>
    <row r="2220" spans="3:4" x14ac:dyDescent="0.2">
      <c r="C2220" s="19"/>
      <c r="D2220" s="19"/>
    </row>
    <row r="2221" spans="3:4" x14ac:dyDescent="0.2">
      <c r="C2221" s="19"/>
      <c r="D2221" s="19"/>
    </row>
    <row r="2222" spans="3:4" x14ac:dyDescent="0.2">
      <c r="C2222" s="19"/>
      <c r="D2222" s="19"/>
    </row>
    <row r="2223" spans="3:4" x14ac:dyDescent="0.2">
      <c r="C2223" s="19"/>
      <c r="D2223" s="19"/>
    </row>
    <row r="2224" spans="3:4" x14ac:dyDescent="0.2">
      <c r="C2224" s="19"/>
      <c r="D2224" s="19"/>
    </row>
    <row r="2225" spans="3:4" x14ac:dyDescent="0.2">
      <c r="C2225" s="19"/>
      <c r="D2225" s="19"/>
    </row>
    <row r="2226" spans="3:4" x14ac:dyDescent="0.2">
      <c r="C2226" s="19"/>
      <c r="D2226" s="19"/>
    </row>
    <row r="2227" spans="3:4" x14ac:dyDescent="0.2">
      <c r="C2227" s="19"/>
      <c r="D2227" s="19"/>
    </row>
    <row r="2228" spans="3:4" x14ac:dyDescent="0.2">
      <c r="C2228" s="19"/>
      <c r="D2228" s="19"/>
    </row>
    <row r="2229" spans="3:4" x14ac:dyDescent="0.2">
      <c r="C2229" s="19"/>
      <c r="D2229" s="19"/>
    </row>
    <row r="2230" spans="3:4" x14ac:dyDescent="0.2">
      <c r="C2230" s="19"/>
      <c r="D2230" s="19"/>
    </row>
    <row r="2231" spans="3:4" x14ac:dyDescent="0.2">
      <c r="C2231" s="19"/>
      <c r="D2231" s="19"/>
    </row>
    <row r="2232" spans="3:4" x14ac:dyDescent="0.2">
      <c r="C2232" s="19"/>
      <c r="D2232" s="19"/>
    </row>
    <row r="2233" spans="3:4" x14ac:dyDescent="0.2">
      <c r="C2233" s="19"/>
      <c r="D2233" s="19"/>
    </row>
    <row r="2234" spans="3:4" x14ac:dyDescent="0.2">
      <c r="C2234" s="19"/>
      <c r="D2234" s="19"/>
    </row>
    <row r="2235" spans="3:4" x14ac:dyDescent="0.2">
      <c r="C2235" s="19"/>
      <c r="D2235" s="19"/>
    </row>
    <row r="2236" spans="3:4" x14ac:dyDescent="0.2">
      <c r="C2236" s="19"/>
      <c r="D2236" s="19"/>
    </row>
    <row r="2237" spans="3:4" x14ac:dyDescent="0.2">
      <c r="C2237" s="19"/>
      <c r="D2237" s="19"/>
    </row>
    <row r="2238" spans="3:4" x14ac:dyDescent="0.2">
      <c r="C2238" s="19"/>
      <c r="D2238" s="19"/>
    </row>
    <row r="2239" spans="3:4" x14ac:dyDescent="0.2">
      <c r="C2239" s="19"/>
      <c r="D2239" s="19"/>
    </row>
    <row r="2240" spans="3:4" x14ac:dyDescent="0.2">
      <c r="C2240" s="19"/>
      <c r="D2240" s="19"/>
    </row>
    <row r="2241" spans="3:4" x14ac:dyDescent="0.2">
      <c r="C2241" s="19"/>
      <c r="D2241" s="19"/>
    </row>
    <row r="2242" spans="3:4" x14ac:dyDescent="0.2">
      <c r="C2242" s="19"/>
      <c r="D2242" s="19"/>
    </row>
    <row r="2243" spans="3:4" x14ac:dyDescent="0.2">
      <c r="C2243" s="19"/>
      <c r="D2243" s="19"/>
    </row>
    <row r="2244" spans="3:4" x14ac:dyDescent="0.2">
      <c r="C2244" s="19"/>
      <c r="D2244" s="19"/>
    </row>
    <row r="2245" spans="3:4" x14ac:dyDescent="0.2">
      <c r="C2245" s="19"/>
      <c r="D2245" s="19"/>
    </row>
    <row r="2246" spans="3:4" x14ac:dyDescent="0.2">
      <c r="C2246" s="19"/>
      <c r="D2246" s="19"/>
    </row>
    <row r="2247" spans="3:4" x14ac:dyDescent="0.2">
      <c r="C2247" s="19"/>
      <c r="D2247" s="19"/>
    </row>
    <row r="2248" spans="3:4" x14ac:dyDescent="0.2">
      <c r="C2248" s="19"/>
      <c r="D2248" s="19"/>
    </row>
    <row r="2249" spans="3:4" x14ac:dyDescent="0.2">
      <c r="C2249" s="19"/>
      <c r="D2249" s="19"/>
    </row>
    <row r="2250" spans="3:4" x14ac:dyDescent="0.2">
      <c r="C2250" s="19"/>
      <c r="D2250" s="19"/>
    </row>
    <row r="2251" spans="3:4" x14ac:dyDescent="0.2">
      <c r="C2251" s="19"/>
      <c r="D2251" s="19"/>
    </row>
    <row r="2252" spans="3:4" x14ac:dyDescent="0.2">
      <c r="C2252" s="19"/>
      <c r="D2252" s="19"/>
    </row>
    <row r="2253" spans="3:4" x14ac:dyDescent="0.2">
      <c r="C2253" s="19"/>
      <c r="D2253" s="19"/>
    </row>
    <row r="2254" spans="3:4" x14ac:dyDescent="0.2">
      <c r="C2254" s="19"/>
      <c r="D2254" s="19"/>
    </row>
    <row r="2255" spans="3:4" x14ac:dyDescent="0.2">
      <c r="C2255" s="19"/>
      <c r="D2255" s="19"/>
    </row>
    <row r="2256" spans="3:4" x14ac:dyDescent="0.2">
      <c r="C2256" s="19"/>
      <c r="D2256" s="19"/>
    </row>
    <row r="2257" spans="3:4" x14ac:dyDescent="0.2">
      <c r="C2257" s="19"/>
      <c r="D2257" s="19"/>
    </row>
    <row r="2258" spans="3:4" x14ac:dyDescent="0.2">
      <c r="C2258" s="19"/>
      <c r="D2258" s="19"/>
    </row>
    <row r="2259" spans="3:4" x14ac:dyDescent="0.2">
      <c r="C2259" s="19"/>
      <c r="D2259" s="19"/>
    </row>
    <row r="2260" spans="3:4" x14ac:dyDescent="0.2">
      <c r="C2260" s="19"/>
      <c r="D2260" s="19"/>
    </row>
    <row r="2261" spans="3:4" x14ac:dyDescent="0.2">
      <c r="C2261" s="19"/>
      <c r="D2261" s="19"/>
    </row>
    <row r="2262" spans="3:4" x14ac:dyDescent="0.2">
      <c r="C2262" s="19"/>
      <c r="D2262" s="19"/>
    </row>
    <row r="2263" spans="3:4" x14ac:dyDescent="0.2">
      <c r="C2263" s="19"/>
      <c r="D2263" s="19"/>
    </row>
    <row r="2264" spans="3:4" x14ac:dyDescent="0.2">
      <c r="C2264" s="19"/>
      <c r="D2264" s="19"/>
    </row>
    <row r="2265" spans="3:4" x14ac:dyDescent="0.2">
      <c r="C2265" s="19"/>
      <c r="D2265" s="19"/>
    </row>
    <row r="2266" spans="3:4" x14ac:dyDescent="0.2">
      <c r="C2266" s="19"/>
      <c r="D2266" s="19"/>
    </row>
    <row r="2267" spans="3:4" x14ac:dyDescent="0.2">
      <c r="C2267" s="19"/>
      <c r="D2267" s="19"/>
    </row>
    <row r="2268" spans="3:4" x14ac:dyDescent="0.2">
      <c r="C2268" s="19"/>
      <c r="D2268" s="19"/>
    </row>
    <row r="2269" spans="3:4" x14ac:dyDescent="0.2">
      <c r="C2269" s="19"/>
      <c r="D2269" s="19"/>
    </row>
    <row r="2270" spans="3:4" x14ac:dyDescent="0.2">
      <c r="C2270" s="19"/>
      <c r="D2270" s="19"/>
    </row>
    <row r="2271" spans="3:4" x14ac:dyDescent="0.2">
      <c r="C2271" s="19"/>
      <c r="D2271" s="19"/>
    </row>
    <row r="2272" spans="3:4" x14ac:dyDescent="0.2">
      <c r="C2272" s="19"/>
      <c r="D2272" s="19"/>
    </row>
    <row r="2273" spans="3:4" x14ac:dyDescent="0.2">
      <c r="C2273" s="19"/>
      <c r="D2273" s="19"/>
    </row>
    <row r="2274" spans="3:4" x14ac:dyDescent="0.2">
      <c r="C2274" s="19"/>
      <c r="D2274" s="19"/>
    </row>
    <row r="2275" spans="3:4" x14ac:dyDescent="0.2">
      <c r="C2275" s="19"/>
      <c r="D2275" s="19"/>
    </row>
    <row r="2276" spans="3:4" x14ac:dyDescent="0.2">
      <c r="C2276" s="19"/>
      <c r="D2276" s="19"/>
    </row>
    <row r="2277" spans="3:4" x14ac:dyDescent="0.2">
      <c r="C2277" s="19"/>
      <c r="D2277" s="19"/>
    </row>
    <row r="2278" spans="3:4" x14ac:dyDescent="0.2">
      <c r="C2278" s="19"/>
      <c r="D2278" s="19"/>
    </row>
    <row r="2279" spans="3:4" x14ac:dyDescent="0.2">
      <c r="C2279" s="19"/>
      <c r="D2279" s="19"/>
    </row>
    <row r="2280" spans="3:4" x14ac:dyDescent="0.2">
      <c r="C2280" s="19"/>
      <c r="D2280" s="19"/>
    </row>
    <row r="2281" spans="3:4" x14ac:dyDescent="0.2">
      <c r="C2281" s="19"/>
      <c r="D2281" s="19"/>
    </row>
    <row r="2282" spans="3:4" x14ac:dyDescent="0.2">
      <c r="C2282" s="19"/>
      <c r="D2282" s="19"/>
    </row>
    <row r="2283" spans="3:4" x14ac:dyDescent="0.2">
      <c r="C2283" s="19"/>
      <c r="D2283" s="19"/>
    </row>
    <row r="2284" spans="3:4" x14ac:dyDescent="0.2">
      <c r="C2284" s="19"/>
      <c r="D2284" s="19"/>
    </row>
    <row r="2285" spans="3:4" x14ac:dyDescent="0.2">
      <c r="C2285" s="19"/>
      <c r="D2285" s="19"/>
    </row>
    <row r="2286" spans="3:4" x14ac:dyDescent="0.2">
      <c r="C2286" s="19"/>
      <c r="D2286" s="19"/>
    </row>
    <row r="2287" spans="3:4" x14ac:dyDescent="0.2">
      <c r="C2287" s="19"/>
      <c r="D2287" s="19"/>
    </row>
    <row r="2288" spans="3:4" x14ac:dyDescent="0.2">
      <c r="C2288" s="19"/>
      <c r="D2288" s="19"/>
    </row>
    <row r="2289" spans="3:4" x14ac:dyDescent="0.2">
      <c r="C2289" s="19"/>
      <c r="D2289" s="19"/>
    </row>
    <row r="2290" spans="3:4" x14ac:dyDescent="0.2">
      <c r="C2290" s="19"/>
      <c r="D2290" s="19"/>
    </row>
    <row r="2291" spans="3:4" x14ac:dyDescent="0.2">
      <c r="C2291" s="19"/>
      <c r="D2291" s="19"/>
    </row>
    <row r="2292" spans="3:4" x14ac:dyDescent="0.2">
      <c r="C2292" s="19"/>
      <c r="D2292" s="19"/>
    </row>
    <row r="2293" spans="3:4" x14ac:dyDescent="0.2">
      <c r="C2293" s="19"/>
      <c r="D2293" s="19"/>
    </row>
    <row r="2294" spans="3:4" x14ac:dyDescent="0.2">
      <c r="C2294" s="19"/>
      <c r="D2294" s="19"/>
    </row>
    <row r="2295" spans="3:4" x14ac:dyDescent="0.2">
      <c r="C2295" s="19"/>
      <c r="D2295" s="19"/>
    </row>
    <row r="2296" spans="3:4" x14ac:dyDescent="0.2">
      <c r="C2296" s="19"/>
      <c r="D2296" s="19"/>
    </row>
    <row r="2297" spans="3:4" x14ac:dyDescent="0.2">
      <c r="C2297" s="19"/>
      <c r="D2297" s="19"/>
    </row>
    <row r="2298" spans="3:4" x14ac:dyDescent="0.2">
      <c r="C2298" s="19"/>
      <c r="D2298" s="19"/>
    </row>
    <row r="2299" spans="3:4" x14ac:dyDescent="0.2">
      <c r="C2299" s="19"/>
      <c r="D2299" s="19"/>
    </row>
    <row r="2300" spans="3:4" x14ac:dyDescent="0.2">
      <c r="C2300" s="19"/>
      <c r="D2300" s="19"/>
    </row>
    <row r="2301" spans="3:4" x14ac:dyDescent="0.2">
      <c r="C2301" s="19"/>
      <c r="D2301" s="19"/>
    </row>
    <row r="2302" spans="3:4" x14ac:dyDescent="0.2">
      <c r="C2302" s="19"/>
      <c r="D2302" s="19"/>
    </row>
    <row r="2303" spans="3:4" x14ac:dyDescent="0.2">
      <c r="C2303" s="19"/>
      <c r="D2303" s="19"/>
    </row>
    <row r="2304" spans="3:4" x14ac:dyDescent="0.2">
      <c r="C2304" s="19"/>
      <c r="D2304" s="19"/>
    </row>
    <row r="2305" spans="3:4" x14ac:dyDescent="0.2">
      <c r="C2305" s="19"/>
      <c r="D2305" s="19"/>
    </row>
    <row r="2306" spans="3:4" x14ac:dyDescent="0.2">
      <c r="C2306" s="19"/>
      <c r="D2306" s="19"/>
    </row>
    <row r="2307" spans="3:4" x14ac:dyDescent="0.2">
      <c r="C2307" s="19"/>
      <c r="D2307" s="19"/>
    </row>
    <row r="2308" spans="3:4" x14ac:dyDescent="0.2">
      <c r="C2308" s="19"/>
      <c r="D2308" s="19"/>
    </row>
    <row r="2309" spans="3:4" x14ac:dyDescent="0.2">
      <c r="C2309" s="19"/>
      <c r="D2309" s="19"/>
    </row>
    <row r="2310" spans="3:4" x14ac:dyDescent="0.2">
      <c r="C2310" s="19"/>
      <c r="D2310" s="19"/>
    </row>
    <row r="2311" spans="3:4" x14ac:dyDescent="0.2">
      <c r="C2311" s="19"/>
      <c r="D2311" s="19"/>
    </row>
    <row r="2312" spans="3:4" x14ac:dyDescent="0.2">
      <c r="C2312" s="19"/>
      <c r="D2312" s="19"/>
    </row>
    <row r="2313" spans="3:4" x14ac:dyDescent="0.2">
      <c r="C2313" s="19"/>
      <c r="D2313" s="19"/>
    </row>
    <row r="2314" spans="3:4" x14ac:dyDescent="0.2">
      <c r="C2314" s="19"/>
      <c r="D2314" s="19"/>
    </row>
    <row r="2315" spans="3:4" x14ac:dyDescent="0.2">
      <c r="C2315" s="19"/>
      <c r="D2315" s="19"/>
    </row>
    <row r="2316" spans="3:4" x14ac:dyDescent="0.2">
      <c r="C2316" s="19"/>
      <c r="D2316" s="19"/>
    </row>
    <row r="2317" spans="3:4" x14ac:dyDescent="0.2">
      <c r="C2317" s="19"/>
      <c r="D2317" s="19"/>
    </row>
    <row r="2318" spans="3:4" x14ac:dyDescent="0.2">
      <c r="C2318" s="19"/>
      <c r="D2318" s="19"/>
    </row>
    <row r="2319" spans="3:4" x14ac:dyDescent="0.2">
      <c r="C2319" s="19"/>
      <c r="D2319" s="19"/>
    </row>
    <row r="2320" spans="3:4" x14ac:dyDescent="0.2">
      <c r="C2320" s="19"/>
      <c r="D2320" s="19"/>
    </row>
    <row r="2321" spans="3:4" x14ac:dyDescent="0.2">
      <c r="C2321" s="19"/>
      <c r="D2321" s="19"/>
    </row>
    <row r="2322" spans="3:4" x14ac:dyDescent="0.2">
      <c r="C2322" s="19"/>
      <c r="D2322" s="19"/>
    </row>
    <row r="2323" spans="3:4" x14ac:dyDescent="0.2">
      <c r="C2323" s="19"/>
      <c r="D2323" s="19"/>
    </row>
    <row r="2324" spans="3:4" x14ac:dyDescent="0.2">
      <c r="C2324" s="19"/>
      <c r="D2324" s="19"/>
    </row>
    <row r="2325" spans="3:4" x14ac:dyDescent="0.2">
      <c r="C2325" s="19"/>
      <c r="D2325" s="19"/>
    </row>
    <row r="2326" spans="3:4" x14ac:dyDescent="0.2">
      <c r="C2326" s="19"/>
      <c r="D2326" s="19"/>
    </row>
    <row r="2327" spans="3:4" x14ac:dyDescent="0.2">
      <c r="C2327" s="19"/>
      <c r="D2327" s="19"/>
    </row>
    <row r="2328" spans="3:4" x14ac:dyDescent="0.2">
      <c r="C2328" s="19"/>
      <c r="D2328" s="19"/>
    </row>
    <row r="2329" spans="3:4" x14ac:dyDescent="0.2">
      <c r="C2329" s="19"/>
      <c r="D2329" s="19"/>
    </row>
    <row r="2330" spans="3:4" x14ac:dyDescent="0.2">
      <c r="C2330" s="19"/>
      <c r="D2330" s="19"/>
    </row>
    <row r="2331" spans="3:4" x14ac:dyDescent="0.2">
      <c r="C2331" s="19"/>
      <c r="D2331" s="19"/>
    </row>
    <row r="2332" spans="3:4" x14ac:dyDescent="0.2">
      <c r="C2332" s="19"/>
      <c r="D2332" s="19"/>
    </row>
    <row r="2333" spans="3:4" x14ac:dyDescent="0.2">
      <c r="C2333" s="19"/>
      <c r="D2333" s="19"/>
    </row>
    <row r="2334" spans="3:4" x14ac:dyDescent="0.2">
      <c r="C2334" s="19"/>
      <c r="D2334" s="19"/>
    </row>
    <row r="2335" spans="3:4" x14ac:dyDescent="0.2">
      <c r="C2335" s="19"/>
      <c r="D2335" s="19"/>
    </row>
    <row r="2336" spans="3:4" x14ac:dyDescent="0.2">
      <c r="C2336" s="19"/>
      <c r="D2336" s="19"/>
    </row>
    <row r="2337" spans="3:4" x14ac:dyDescent="0.2">
      <c r="C2337" s="19"/>
      <c r="D2337" s="19"/>
    </row>
    <row r="2338" spans="3:4" x14ac:dyDescent="0.2">
      <c r="C2338" s="19"/>
      <c r="D2338" s="19"/>
    </row>
    <row r="2339" spans="3:4" x14ac:dyDescent="0.2">
      <c r="C2339" s="19"/>
      <c r="D2339" s="19"/>
    </row>
    <row r="2340" spans="3:4" x14ac:dyDescent="0.2">
      <c r="C2340" s="19"/>
      <c r="D2340" s="19"/>
    </row>
    <row r="2341" spans="3:4" x14ac:dyDescent="0.2">
      <c r="C2341" s="19"/>
      <c r="D2341" s="19"/>
    </row>
    <row r="2342" spans="3:4" x14ac:dyDescent="0.2">
      <c r="C2342" s="19"/>
      <c r="D2342" s="19"/>
    </row>
    <row r="2343" spans="3:4" x14ac:dyDescent="0.2">
      <c r="C2343" s="19"/>
      <c r="D2343" s="19"/>
    </row>
    <row r="2344" spans="3:4" x14ac:dyDescent="0.2">
      <c r="C2344" s="19"/>
      <c r="D2344" s="19"/>
    </row>
    <row r="2345" spans="3:4" x14ac:dyDescent="0.2">
      <c r="C2345" s="19"/>
      <c r="D2345" s="19"/>
    </row>
    <row r="2346" spans="3:4" x14ac:dyDescent="0.2">
      <c r="C2346" s="19"/>
      <c r="D2346" s="19"/>
    </row>
    <row r="2347" spans="3:4" x14ac:dyDescent="0.2">
      <c r="C2347" s="19"/>
      <c r="D2347" s="19"/>
    </row>
    <row r="2348" spans="3:4" x14ac:dyDescent="0.2">
      <c r="C2348" s="19"/>
      <c r="D2348" s="19"/>
    </row>
    <row r="2349" spans="3:4" x14ac:dyDescent="0.2">
      <c r="C2349" s="19"/>
      <c r="D2349" s="19"/>
    </row>
    <row r="2350" spans="3:4" x14ac:dyDescent="0.2">
      <c r="C2350" s="19"/>
      <c r="D2350" s="19"/>
    </row>
    <row r="2351" spans="3:4" x14ac:dyDescent="0.2">
      <c r="C2351" s="19"/>
      <c r="D2351" s="19"/>
    </row>
    <row r="2352" spans="3:4" x14ac:dyDescent="0.2">
      <c r="C2352" s="19"/>
      <c r="D2352" s="19"/>
    </row>
    <row r="2353" spans="3:4" x14ac:dyDescent="0.2">
      <c r="C2353" s="19"/>
      <c r="D2353" s="19"/>
    </row>
    <row r="2354" spans="3:4" x14ac:dyDescent="0.2">
      <c r="C2354" s="19"/>
      <c r="D2354" s="19"/>
    </row>
    <row r="2355" spans="3:4" x14ac:dyDescent="0.2">
      <c r="C2355" s="19"/>
      <c r="D2355" s="19"/>
    </row>
    <row r="2356" spans="3:4" x14ac:dyDescent="0.2">
      <c r="C2356" s="19"/>
      <c r="D2356" s="19"/>
    </row>
    <row r="2357" spans="3:4" x14ac:dyDescent="0.2">
      <c r="C2357" s="19"/>
      <c r="D2357" s="19"/>
    </row>
    <row r="2358" spans="3:4" x14ac:dyDescent="0.2">
      <c r="C2358" s="19"/>
      <c r="D2358" s="19"/>
    </row>
    <row r="2359" spans="3:4" x14ac:dyDescent="0.2">
      <c r="C2359" s="19"/>
      <c r="D2359" s="19"/>
    </row>
    <row r="2360" spans="3:4" x14ac:dyDescent="0.2">
      <c r="C2360" s="19"/>
      <c r="D2360" s="19"/>
    </row>
    <row r="2361" spans="3:4" x14ac:dyDescent="0.2">
      <c r="C2361" s="19"/>
      <c r="D2361" s="19"/>
    </row>
    <row r="2362" spans="3:4" x14ac:dyDescent="0.2">
      <c r="C2362" s="19"/>
      <c r="D2362" s="19"/>
    </row>
    <row r="2363" spans="3:4" x14ac:dyDescent="0.2">
      <c r="C2363" s="19"/>
      <c r="D2363" s="19"/>
    </row>
    <row r="2364" spans="3:4" x14ac:dyDescent="0.2">
      <c r="C2364" s="19"/>
      <c r="D2364" s="19"/>
    </row>
    <row r="2365" spans="3:4" x14ac:dyDescent="0.2">
      <c r="C2365" s="19"/>
      <c r="D2365" s="19"/>
    </row>
    <row r="2366" spans="3:4" x14ac:dyDescent="0.2">
      <c r="C2366" s="19"/>
      <c r="D2366" s="19"/>
    </row>
    <row r="2367" spans="3:4" x14ac:dyDescent="0.2">
      <c r="C2367" s="19"/>
      <c r="D2367" s="19"/>
    </row>
    <row r="2368" spans="3:4" x14ac:dyDescent="0.2">
      <c r="C2368" s="19"/>
      <c r="D2368" s="19"/>
    </row>
    <row r="2369" spans="3:4" x14ac:dyDescent="0.2">
      <c r="C2369" s="19"/>
      <c r="D2369" s="19"/>
    </row>
    <row r="2370" spans="3:4" x14ac:dyDescent="0.2">
      <c r="C2370" s="19"/>
      <c r="D2370" s="19"/>
    </row>
    <row r="2371" spans="3:4" x14ac:dyDescent="0.2">
      <c r="C2371" s="19"/>
      <c r="D2371" s="19"/>
    </row>
    <row r="2372" spans="3:4" x14ac:dyDescent="0.2">
      <c r="C2372" s="19"/>
      <c r="D2372" s="19"/>
    </row>
    <row r="2373" spans="3:4" x14ac:dyDescent="0.2">
      <c r="C2373" s="19"/>
      <c r="D2373" s="19"/>
    </row>
    <row r="2374" spans="3:4" x14ac:dyDescent="0.2">
      <c r="C2374" s="19"/>
      <c r="D2374" s="19"/>
    </row>
    <row r="2375" spans="3:4" x14ac:dyDescent="0.2">
      <c r="C2375" s="19"/>
      <c r="D2375" s="19"/>
    </row>
    <row r="2376" spans="3:4" x14ac:dyDescent="0.2">
      <c r="C2376" s="19"/>
      <c r="D2376" s="19"/>
    </row>
    <row r="2377" spans="3:4" x14ac:dyDescent="0.2">
      <c r="C2377" s="19"/>
      <c r="D2377" s="19"/>
    </row>
    <row r="2378" spans="3:4" x14ac:dyDescent="0.2">
      <c r="C2378" s="19"/>
      <c r="D2378" s="19"/>
    </row>
    <row r="2379" spans="3:4" x14ac:dyDescent="0.2">
      <c r="C2379" s="19"/>
      <c r="D2379" s="19"/>
    </row>
    <row r="2380" spans="3:4" x14ac:dyDescent="0.2">
      <c r="C2380" s="19"/>
      <c r="D2380" s="19"/>
    </row>
    <row r="2381" spans="3:4" x14ac:dyDescent="0.2">
      <c r="C2381" s="19"/>
      <c r="D2381" s="19"/>
    </row>
    <row r="2382" spans="3:4" x14ac:dyDescent="0.2">
      <c r="C2382" s="19"/>
      <c r="D2382" s="19"/>
    </row>
    <row r="2383" spans="3:4" x14ac:dyDescent="0.2">
      <c r="C2383" s="19"/>
      <c r="D2383" s="19"/>
    </row>
    <row r="2384" spans="3:4" x14ac:dyDescent="0.2">
      <c r="C2384" s="19"/>
      <c r="D2384" s="19"/>
    </row>
    <row r="2385" spans="3:4" x14ac:dyDescent="0.2">
      <c r="C2385" s="19"/>
      <c r="D2385" s="19"/>
    </row>
    <row r="2386" spans="3:4" x14ac:dyDescent="0.2">
      <c r="C2386" s="19"/>
      <c r="D2386" s="19"/>
    </row>
    <row r="2387" spans="3:4" x14ac:dyDescent="0.2">
      <c r="C2387" s="19"/>
      <c r="D2387" s="19"/>
    </row>
    <row r="2388" spans="3:4" x14ac:dyDescent="0.2">
      <c r="C2388" s="19"/>
      <c r="D2388" s="19"/>
    </row>
    <row r="2389" spans="3:4" x14ac:dyDescent="0.2">
      <c r="C2389" s="19"/>
      <c r="D2389" s="19"/>
    </row>
    <row r="2390" spans="3:4" x14ac:dyDescent="0.2">
      <c r="C2390" s="19"/>
      <c r="D2390" s="19"/>
    </row>
    <row r="2391" spans="3:4" x14ac:dyDescent="0.2">
      <c r="C2391" s="19"/>
      <c r="D2391" s="19"/>
    </row>
    <row r="2392" spans="3:4" x14ac:dyDescent="0.2">
      <c r="C2392" s="19"/>
      <c r="D2392" s="19"/>
    </row>
    <row r="2393" spans="3:4" x14ac:dyDescent="0.2">
      <c r="C2393" s="19"/>
      <c r="D2393" s="19"/>
    </row>
    <row r="2394" spans="3:4" x14ac:dyDescent="0.2">
      <c r="C2394" s="19"/>
      <c r="D2394" s="19"/>
    </row>
    <row r="2395" spans="3:4" x14ac:dyDescent="0.2">
      <c r="C2395" s="19"/>
      <c r="D2395" s="19"/>
    </row>
    <row r="2396" spans="3:4" x14ac:dyDescent="0.2">
      <c r="C2396" s="19"/>
      <c r="D2396" s="19"/>
    </row>
    <row r="2397" spans="3:4" x14ac:dyDescent="0.2">
      <c r="C2397" s="19"/>
      <c r="D2397" s="19"/>
    </row>
    <row r="2398" spans="3:4" x14ac:dyDescent="0.2">
      <c r="C2398" s="19"/>
      <c r="D2398" s="19"/>
    </row>
    <row r="2399" spans="3:4" x14ac:dyDescent="0.2">
      <c r="C2399" s="19"/>
      <c r="D2399" s="19"/>
    </row>
    <row r="2400" spans="3:4" x14ac:dyDescent="0.2">
      <c r="C2400" s="19"/>
      <c r="D2400" s="19"/>
    </row>
    <row r="2401" spans="3:4" x14ac:dyDescent="0.2">
      <c r="C2401" s="19"/>
      <c r="D2401" s="19"/>
    </row>
    <row r="2402" spans="3:4" x14ac:dyDescent="0.2">
      <c r="C2402" s="19"/>
      <c r="D2402" s="19"/>
    </row>
    <row r="2403" spans="3:4" x14ac:dyDescent="0.2">
      <c r="C2403" s="19"/>
      <c r="D2403" s="19"/>
    </row>
    <row r="2404" spans="3:4" x14ac:dyDescent="0.2">
      <c r="C2404" s="19"/>
      <c r="D2404" s="19"/>
    </row>
    <row r="2405" spans="3:4" x14ac:dyDescent="0.2">
      <c r="C2405" s="19"/>
      <c r="D2405" s="19"/>
    </row>
    <row r="2406" spans="3:4" x14ac:dyDescent="0.2">
      <c r="C2406" s="19"/>
      <c r="D2406" s="19"/>
    </row>
    <row r="2407" spans="3:4" x14ac:dyDescent="0.2">
      <c r="C2407" s="19"/>
      <c r="D2407" s="19"/>
    </row>
    <row r="2408" spans="3:4" x14ac:dyDescent="0.2">
      <c r="C2408" s="19"/>
      <c r="D2408" s="19"/>
    </row>
    <row r="2409" spans="3:4" x14ac:dyDescent="0.2">
      <c r="C2409" s="19"/>
      <c r="D2409" s="19"/>
    </row>
    <row r="2410" spans="3:4" x14ac:dyDescent="0.2">
      <c r="C2410" s="19"/>
      <c r="D2410" s="19"/>
    </row>
    <row r="2411" spans="3:4" x14ac:dyDescent="0.2">
      <c r="C2411" s="19"/>
      <c r="D2411" s="19"/>
    </row>
    <row r="2412" spans="3:4" x14ac:dyDescent="0.2">
      <c r="C2412" s="19"/>
      <c r="D2412" s="19"/>
    </row>
    <row r="2413" spans="3:4" x14ac:dyDescent="0.2">
      <c r="C2413" s="19"/>
      <c r="D2413" s="19"/>
    </row>
    <row r="2414" spans="3:4" x14ac:dyDescent="0.2">
      <c r="C2414" s="19"/>
      <c r="D2414" s="19"/>
    </row>
    <row r="2415" spans="3:4" x14ac:dyDescent="0.2">
      <c r="C2415" s="19"/>
      <c r="D2415" s="19"/>
    </row>
    <row r="2416" spans="3:4" x14ac:dyDescent="0.2">
      <c r="C2416" s="19"/>
      <c r="D2416" s="19"/>
    </row>
    <row r="2417" spans="3:4" x14ac:dyDescent="0.2">
      <c r="C2417" s="19"/>
      <c r="D2417" s="19"/>
    </row>
    <row r="2418" spans="3:4" x14ac:dyDescent="0.2">
      <c r="C2418" s="19"/>
      <c r="D2418" s="19"/>
    </row>
    <row r="2419" spans="3:4" x14ac:dyDescent="0.2">
      <c r="C2419" s="19"/>
      <c r="D2419" s="19"/>
    </row>
    <row r="2420" spans="3:4" x14ac:dyDescent="0.2">
      <c r="C2420" s="19"/>
      <c r="D2420" s="19"/>
    </row>
    <row r="2421" spans="3:4" x14ac:dyDescent="0.2">
      <c r="C2421" s="19"/>
      <c r="D2421" s="19"/>
    </row>
    <row r="2422" spans="3:4" x14ac:dyDescent="0.2">
      <c r="C2422" s="19"/>
      <c r="D2422" s="19"/>
    </row>
    <row r="2423" spans="3:4" x14ac:dyDescent="0.2">
      <c r="C2423" s="19"/>
      <c r="D2423" s="19"/>
    </row>
    <row r="2424" spans="3:4" x14ac:dyDescent="0.2">
      <c r="C2424" s="19"/>
      <c r="D2424" s="19"/>
    </row>
    <row r="2425" spans="3:4" x14ac:dyDescent="0.2">
      <c r="C2425" s="19"/>
      <c r="D2425" s="19"/>
    </row>
    <row r="2426" spans="3:4" x14ac:dyDescent="0.2">
      <c r="C2426" s="19"/>
      <c r="D2426" s="19"/>
    </row>
    <row r="2427" spans="3:4" x14ac:dyDescent="0.2">
      <c r="C2427" s="19"/>
      <c r="D2427" s="19"/>
    </row>
    <row r="2428" spans="3:4" x14ac:dyDescent="0.2">
      <c r="C2428" s="19"/>
      <c r="D2428" s="19"/>
    </row>
    <row r="2429" spans="3:4" x14ac:dyDescent="0.2">
      <c r="C2429" s="19"/>
      <c r="D2429" s="19"/>
    </row>
    <row r="2430" spans="3:4" x14ac:dyDescent="0.2">
      <c r="C2430" s="19"/>
      <c r="D2430" s="19"/>
    </row>
    <row r="2431" spans="3:4" x14ac:dyDescent="0.2">
      <c r="C2431" s="19"/>
      <c r="D2431" s="19"/>
    </row>
    <row r="2432" spans="3:4" x14ac:dyDescent="0.2">
      <c r="C2432" s="19"/>
      <c r="D2432" s="19"/>
    </row>
    <row r="2433" spans="3:4" x14ac:dyDescent="0.2">
      <c r="C2433" s="19"/>
      <c r="D2433" s="19"/>
    </row>
    <row r="2434" spans="3:4" x14ac:dyDescent="0.2">
      <c r="C2434" s="19"/>
      <c r="D2434" s="19"/>
    </row>
    <row r="2435" spans="3:4" x14ac:dyDescent="0.2">
      <c r="C2435" s="19"/>
      <c r="D2435" s="19"/>
    </row>
    <row r="2436" spans="3:4" x14ac:dyDescent="0.2">
      <c r="C2436" s="19"/>
      <c r="D2436" s="19"/>
    </row>
    <row r="2437" spans="3:4" x14ac:dyDescent="0.2">
      <c r="C2437" s="19"/>
      <c r="D2437" s="19"/>
    </row>
    <row r="2438" spans="3:4" x14ac:dyDescent="0.2">
      <c r="C2438" s="19"/>
      <c r="D2438" s="19"/>
    </row>
    <row r="2439" spans="3:4" x14ac:dyDescent="0.2">
      <c r="C2439" s="19"/>
      <c r="D2439" s="19"/>
    </row>
    <row r="2440" spans="3:4" x14ac:dyDescent="0.2">
      <c r="C2440" s="19"/>
      <c r="D2440" s="19"/>
    </row>
    <row r="2441" spans="3:4" x14ac:dyDescent="0.2">
      <c r="C2441" s="19"/>
      <c r="D2441" s="19"/>
    </row>
    <row r="2442" spans="3:4" x14ac:dyDescent="0.2">
      <c r="C2442" s="19"/>
      <c r="D2442" s="19"/>
    </row>
    <row r="2443" spans="3:4" x14ac:dyDescent="0.2">
      <c r="C2443" s="19"/>
      <c r="D2443" s="19"/>
    </row>
    <row r="2444" spans="3:4" x14ac:dyDescent="0.2">
      <c r="C2444" s="19"/>
      <c r="D2444" s="19"/>
    </row>
    <row r="2445" spans="3:4" x14ac:dyDescent="0.2">
      <c r="C2445" s="19"/>
      <c r="D2445" s="19"/>
    </row>
    <row r="2446" spans="3:4" x14ac:dyDescent="0.2">
      <c r="C2446" s="19"/>
      <c r="D2446" s="19"/>
    </row>
    <row r="2447" spans="3:4" x14ac:dyDescent="0.2">
      <c r="C2447" s="19"/>
      <c r="D2447" s="19"/>
    </row>
    <row r="2448" spans="3:4" x14ac:dyDescent="0.2">
      <c r="C2448" s="19"/>
      <c r="D2448" s="19"/>
    </row>
    <row r="2449" spans="3:4" x14ac:dyDescent="0.2">
      <c r="C2449" s="19"/>
      <c r="D2449" s="19"/>
    </row>
    <row r="2450" spans="3:4" x14ac:dyDescent="0.2">
      <c r="C2450" s="19"/>
      <c r="D2450" s="19"/>
    </row>
    <row r="2451" spans="3:4" x14ac:dyDescent="0.2">
      <c r="C2451" s="19"/>
      <c r="D2451" s="19"/>
    </row>
    <row r="2452" spans="3:4" x14ac:dyDescent="0.2">
      <c r="C2452" s="19"/>
      <c r="D2452" s="19"/>
    </row>
    <row r="2453" spans="3:4" x14ac:dyDescent="0.2">
      <c r="C2453" s="19"/>
      <c r="D2453" s="19"/>
    </row>
    <row r="2454" spans="3:4" x14ac:dyDescent="0.2">
      <c r="C2454" s="19"/>
      <c r="D2454" s="19"/>
    </row>
    <row r="2455" spans="3:4" x14ac:dyDescent="0.2">
      <c r="C2455" s="19"/>
      <c r="D2455" s="19"/>
    </row>
    <row r="2456" spans="3:4" x14ac:dyDescent="0.2">
      <c r="C2456" s="19"/>
      <c r="D2456" s="19"/>
    </row>
    <row r="2457" spans="3:4" x14ac:dyDescent="0.2">
      <c r="C2457" s="19"/>
      <c r="D2457" s="19"/>
    </row>
    <row r="2458" spans="3:4" x14ac:dyDescent="0.2">
      <c r="C2458" s="19"/>
      <c r="D2458" s="19"/>
    </row>
    <row r="2459" spans="3:4" x14ac:dyDescent="0.2">
      <c r="C2459" s="19"/>
      <c r="D2459" s="19"/>
    </row>
    <row r="2460" spans="3:4" x14ac:dyDescent="0.2">
      <c r="C2460" s="19"/>
      <c r="D2460" s="19"/>
    </row>
    <row r="2461" spans="3:4" x14ac:dyDescent="0.2">
      <c r="C2461" s="19"/>
      <c r="D2461" s="19"/>
    </row>
    <row r="2462" spans="3:4" x14ac:dyDescent="0.2">
      <c r="C2462" s="19"/>
      <c r="D2462" s="19"/>
    </row>
    <row r="2463" spans="3:4" x14ac:dyDescent="0.2">
      <c r="C2463" s="19"/>
      <c r="D2463" s="19"/>
    </row>
    <row r="2464" spans="3:4" x14ac:dyDescent="0.2">
      <c r="C2464" s="19"/>
      <c r="D2464" s="19"/>
    </row>
    <row r="2465" spans="3:4" x14ac:dyDescent="0.2">
      <c r="C2465" s="19"/>
      <c r="D2465" s="19"/>
    </row>
    <row r="2466" spans="3:4" x14ac:dyDescent="0.2">
      <c r="C2466" s="19"/>
      <c r="D2466" s="19"/>
    </row>
    <row r="2467" spans="3:4" x14ac:dyDescent="0.2">
      <c r="C2467" s="19"/>
      <c r="D2467" s="19"/>
    </row>
    <row r="2468" spans="3:4" x14ac:dyDescent="0.2">
      <c r="C2468" s="19"/>
      <c r="D2468" s="19"/>
    </row>
    <row r="2469" spans="3:4" x14ac:dyDescent="0.2">
      <c r="C2469" s="19"/>
      <c r="D2469" s="19"/>
    </row>
    <row r="2470" spans="3:4" x14ac:dyDescent="0.2">
      <c r="C2470" s="19"/>
      <c r="D2470" s="19"/>
    </row>
    <row r="2471" spans="3:4" x14ac:dyDescent="0.2">
      <c r="C2471" s="19"/>
      <c r="D2471" s="19"/>
    </row>
    <row r="2472" spans="3:4" x14ac:dyDescent="0.2">
      <c r="C2472" s="19"/>
      <c r="D2472" s="19"/>
    </row>
    <row r="2473" spans="3:4" x14ac:dyDescent="0.2">
      <c r="C2473" s="19"/>
      <c r="D2473" s="19"/>
    </row>
    <row r="2474" spans="3:4" x14ac:dyDescent="0.2">
      <c r="C2474" s="19"/>
      <c r="D2474" s="19"/>
    </row>
    <row r="2475" spans="3:4" x14ac:dyDescent="0.2">
      <c r="C2475" s="19"/>
      <c r="D2475" s="19"/>
    </row>
    <row r="2476" spans="3:4" x14ac:dyDescent="0.2">
      <c r="C2476" s="19"/>
      <c r="D2476" s="19"/>
    </row>
    <row r="2477" spans="3:4" x14ac:dyDescent="0.2">
      <c r="C2477" s="19"/>
      <c r="D2477" s="19"/>
    </row>
    <row r="2478" spans="3:4" x14ac:dyDescent="0.2">
      <c r="C2478" s="19"/>
      <c r="D2478" s="19"/>
    </row>
    <row r="2479" spans="3:4" x14ac:dyDescent="0.2">
      <c r="C2479" s="19"/>
      <c r="D2479" s="19"/>
    </row>
    <row r="2480" spans="3:4" x14ac:dyDescent="0.2">
      <c r="C2480" s="19"/>
      <c r="D2480" s="19"/>
    </row>
    <row r="2481" spans="3:4" x14ac:dyDescent="0.2">
      <c r="C2481" s="19"/>
      <c r="D2481" s="19"/>
    </row>
    <row r="2482" spans="3:4" x14ac:dyDescent="0.2">
      <c r="C2482" s="19"/>
      <c r="D2482" s="19"/>
    </row>
    <row r="2483" spans="3:4" x14ac:dyDescent="0.2">
      <c r="C2483" s="19"/>
      <c r="D2483" s="19"/>
    </row>
    <row r="2484" spans="3:4" x14ac:dyDescent="0.2">
      <c r="C2484" s="19"/>
      <c r="D2484" s="19"/>
    </row>
    <row r="2485" spans="3:4" x14ac:dyDescent="0.2">
      <c r="C2485" s="19"/>
      <c r="D2485" s="19"/>
    </row>
    <row r="2486" spans="3:4" x14ac:dyDescent="0.2">
      <c r="C2486" s="19"/>
      <c r="D2486" s="19"/>
    </row>
    <row r="2487" spans="3:4" x14ac:dyDescent="0.2">
      <c r="C2487" s="19"/>
      <c r="D2487" s="19"/>
    </row>
    <row r="2488" spans="3:4" x14ac:dyDescent="0.2">
      <c r="C2488" s="19"/>
      <c r="D2488" s="19"/>
    </row>
    <row r="2489" spans="3:4" x14ac:dyDescent="0.2">
      <c r="C2489" s="19"/>
      <c r="D2489" s="19"/>
    </row>
    <row r="2490" spans="3:4" x14ac:dyDescent="0.2">
      <c r="C2490" s="19"/>
      <c r="D2490" s="19"/>
    </row>
    <row r="2491" spans="3:4" x14ac:dyDescent="0.2">
      <c r="C2491" s="19"/>
      <c r="D2491" s="19"/>
    </row>
    <row r="2492" spans="3:4" x14ac:dyDescent="0.2">
      <c r="C2492" s="19"/>
      <c r="D2492" s="19"/>
    </row>
    <row r="2493" spans="3:4" x14ac:dyDescent="0.2">
      <c r="C2493" s="19"/>
      <c r="D2493" s="19"/>
    </row>
    <row r="2494" spans="3:4" x14ac:dyDescent="0.2">
      <c r="C2494" s="19"/>
      <c r="D2494" s="19"/>
    </row>
    <row r="2495" spans="3:4" x14ac:dyDescent="0.2">
      <c r="C2495" s="19"/>
      <c r="D2495" s="19"/>
    </row>
    <row r="2496" spans="3:4" x14ac:dyDescent="0.2">
      <c r="C2496" s="19"/>
      <c r="D2496" s="19"/>
    </row>
    <row r="2497" spans="3:4" x14ac:dyDescent="0.2">
      <c r="C2497" s="19"/>
      <c r="D2497" s="19"/>
    </row>
    <row r="2498" spans="3:4" x14ac:dyDescent="0.2">
      <c r="C2498" s="19"/>
      <c r="D2498" s="19"/>
    </row>
    <row r="2499" spans="3:4" x14ac:dyDescent="0.2">
      <c r="C2499" s="19"/>
      <c r="D2499" s="19"/>
    </row>
    <row r="2500" spans="3:4" x14ac:dyDescent="0.2">
      <c r="C2500" s="19"/>
      <c r="D2500" s="19"/>
    </row>
    <row r="2501" spans="3:4" x14ac:dyDescent="0.2">
      <c r="C2501" s="19"/>
      <c r="D2501" s="19"/>
    </row>
    <row r="2502" spans="3:4" x14ac:dyDescent="0.2">
      <c r="C2502" s="19"/>
      <c r="D2502" s="19"/>
    </row>
    <row r="2503" spans="3:4" x14ac:dyDescent="0.2">
      <c r="C2503" s="19"/>
      <c r="D2503" s="19"/>
    </row>
    <row r="2504" spans="3:4" x14ac:dyDescent="0.2">
      <c r="C2504" s="19"/>
      <c r="D2504" s="19"/>
    </row>
    <row r="2505" spans="3:4" x14ac:dyDescent="0.2">
      <c r="C2505" s="19"/>
      <c r="D2505" s="19"/>
    </row>
    <row r="2506" spans="3:4" x14ac:dyDescent="0.2">
      <c r="C2506" s="19"/>
      <c r="D2506" s="19"/>
    </row>
    <row r="2507" spans="3:4" x14ac:dyDescent="0.2">
      <c r="C2507" s="19"/>
      <c r="D2507" s="19"/>
    </row>
    <row r="2508" spans="3:4" x14ac:dyDescent="0.2">
      <c r="C2508" s="19"/>
      <c r="D2508" s="19"/>
    </row>
    <row r="2509" spans="3:4" x14ac:dyDescent="0.2">
      <c r="C2509" s="19"/>
      <c r="D2509" s="19"/>
    </row>
    <row r="2510" spans="3:4" x14ac:dyDescent="0.2">
      <c r="C2510" s="19"/>
      <c r="D2510" s="19"/>
    </row>
    <row r="2511" spans="3:4" x14ac:dyDescent="0.2">
      <c r="C2511" s="19"/>
      <c r="D2511" s="19"/>
    </row>
    <row r="2512" spans="3:4" x14ac:dyDescent="0.2">
      <c r="C2512" s="19"/>
      <c r="D2512" s="19"/>
    </row>
    <row r="2513" spans="3:4" x14ac:dyDescent="0.2">
      <c r="C2513" s="19"/>
      <c r="D2513" s="19"/>
    </row>
    <row r="2514" spans="3:4" x14ac:dyDescent="0.2">
      <c r="C2514" s="19"/>
      <c r="D2514" s="19"/>
    </row>
    <row r="2515" spans="3:4" x14ac:dyDescent="0.2">
      <c r="C2515" s="19"/>
      <c r="D2515" s="19"/>
    </row>
    <row r="2516" spans="3:4" x14ac:dyDescent="0.2">
      <c r="C2516" s="19"/>
      <c r="D2516" s="19"/>
    </row>
    <row r="2517" spans="3:4" x14ac:dyDescent="0.2">
      <c r="C2517" s="19"/>
      <c r="D2517" s="19"/>
    </row>
    <row r="2518" spans="3:4" x14ac:dyDescent="0.2">
      <c r="C2518" s="19"/>
      <c r="D2518" s="19"/>
    </row>
    <row r="2519" spans="3:4" x14ac:dyDescent="0.2">
      <c r="C2519" s="19"/>
      <c r="D2519" s="19"/>
    </row>
    <row r="2520" spans="3:4" x14ac:dyDescent="0.2">
      <c r="C2520" s="19"/>
      <c r="D2520" s="19"/>
    </row>
    <row r="2521" spans="3:4" x14ac:dyDescent="0.2">
      <c r="C2521" s="19"/>
      <c r="D2521" s="19"/>
    </row>
    <row r="2522" spans="3:4" x14ac:dyDescent="0.2">
      <c r="C2522" s="19"/>
      <c r="D2522" s="19"/>
    </row>
    <row r="2523" spans="3:4" x14ac:dyDescent="0.2">
      <c r="C2523" s="19"/>
      <c r="D2523" s="19"/>
    </row>
    <row r="2524" spans="3:4" x14ac:dyDescent="0.2">
      <c r="C2524" s="19"/>
      <c r="D2524" s="19"/>
    </row>
    <row r="2525" spans="3:4" x14ac:dyDescent="0.2">
      <c r="C2525" s="19"/>
      <c r="D2525" s="19"/>
    </row>
    <row r="2526" spans="3:4" x14ac:dyDescent="0.2">
      <c r="C2526" s="19"/>
      <c r="D2526" s="19"/>
    </row>
    <row r="2527" spans="3:4" x14ac:dyDescent="0.2">
      <c r="C2527" s="19"/>
      <c r="D2527" s="19"/>
    </row>
    <row r="2528" spans="3:4" x14ac:dyDescent="0.2">
      <c r="C2528" s="19"/>
      <c r="D2528" s="19"/>
    </row>
    <row r="2529" spans="3:4" x14ac:dyDescent="0.2">
      <c r="C2529" s="19"/>
      <c r="D2529" s="19"/>
    </row>
    <row r="2530" spans="3:4" x14ac:dyDescent="0.2">
      <c r="C2530" s="19"/>
      <c r="D2530" s="19"/>
    </row>
    <row r="2531" spans="3:4" x14ac:dyDescent="0.2">
      <c r="C2531" s="19"/>
      <c r="D2531" s="19"/>
    </row>
    <row r="2532" spans="3:4" x14ac:dyDescent="0.2">
      <c r="C2532" s="19"/>
      <c r="D2532" s="19"/>
    </row>
    <row r="2533" spans="3:4" x14ac:dyDescent="0.2">
      <c r="C2533" s="19"/>
      <c r="D2533" s="19"/>
    </row>
    <row r="2534" spans="3:4" x14ac:dyDescent="0.2">
      <c r="C2534" s="19"/>
      <c r="D2534" s="19"/>
    </row>
    <row r="2535" spans="3:4" x14ac:dyDescent="0.2">
      <c r="C2535" s="19"/>
      <c r="D2535" s="19"/>
    </row>
    <row r="2536" spans="3:4" x14ac:dyDescent="0.2">
      <c r="C2536" s="19"/>
      <c r="D2536" s="19"/>
    </row>
    <row r="2537" spans="3:4" x14ac:dyDescent="0.2">
      <c r="C2537" s="19"/>
      <c r="D2537" s="19"/>
    </row>
    <row r="2538" spans="3:4" x14ac:dyDescent="0.2">
      <c r="C2538" s="19"/>
      <c r="D2538" s="19"/>
    </row>
    <row r="2539" spans="3:4" x14ac:dyDescent="0.2">
      <c r="C2539" s="19"/>
      <c r="D2539" s="19"/>
    </row>
    <row r="2540" spans="3:4" x14ac:dyDescent="0.2">
      <c r="C2540" s="19"/>
      <c r="D2540" s="19"/>
    </row>
    <row r="2541" spans="3:4" x14ac:dyDescent="0.2">
      <c r="C2541" s="19"/>
      <c r="D2541" s="19"/>
    </row>
    <row r="2542" spans="3:4" x14ac:dyDescent="0.2">
      <c r="C2542" s="19"/>
      <c r="D2542" s="19"/>
    </row>
    <row r="2543" spans="3:4" x14ac:dyDescent="0.2">
      <c r="C2543" s="19"/>
      <c r="D2543" s="19"/>
    </row>
    <row r="2544" spans="3:4" x14ac:dyDescent="0.2">
      <c r="C2544" s="19"/>
      <c r="D2544" s="19"/>
    </row>
    <row r="2545" spans="3:4" x14ac:dyDescent="0.2">
      <c r="C2545" s="19"/>
      <c r="D2545" s="19"/>
    </row>
    <row r="2546" spans="3:4" x14ac:dyDescent="0.2">
      <c r="C2546" s="19"/>
      <c r="D2546" s="19"/>
    </row>
    <row r="2547" spans="3:4" x14ac:dyDescent="0.2">
      <c r="C2547" s="19"/>
      <c r="D2547" s="19"/>
    </row>
    <row r="2548" spans="3:4" x14ac:dyDescent="0.2">
      <c r="C2548" s="19"/>
      <c r="D2548" s="19"/>
    </row>
    <row r="2549" spans="3:4" x14ac:dyDescent="0.2">
      <c r="C2549" s="19"/>
      <c r="D2549" s="19"/>
    </row>
    <row r="2550" spans="3:4" x14ac:dyDescent="0.2">
      <c r="C2550" s="19"/>
      <c r="D2550" s="19"/>
    </row>
    <row r="2551" spans="3:4" x14ac:dyDescent="0.2">
      <c r="C2551" s="19"/>
      <c r="D2551" s="19"/>
    </row>
    <row r="2552" spans="3:4" x14ac:dyDescent="0.2">
      <c r="C2552" s="19"/>
      <c r="D2552" s="19"/>
    </row>
    <row r="2553" spans="3:4" x14ac:dyDescent="0.2">
      <c r="C2553" s="19"/>
      <c r="D2553" s="19"/>
    </row>
    <row r="2554" spans="3:4" x14ac:dyDescent="0.2">
      <c r="C2554" s="19"/>
      <c r="D2554" s="19"/>
    </row>
    <row r="2555" spans="3:4" x14ac:dyDescent="0.2">
      <c r="C2555" s="19"/>
      <c r="D2555" s="19"/>
    </row>
    <row r="2556" spans="3:4" x14ac:dyDescent="0.2">
      <c r="C2556" s="19"/>
      <c r="D2556" s="19"/>
    </row>
    <row r="2557" spans="3:4" x14ac:dyDescent="0.2">
      <c r="C2557" s="19"/>
      <c r="D2557" s="19"/>
    </row>
    <row r="2558" spans="3:4" x14ac:dyDescent="0.2">
      <c r="C2558" s="19"/>
      <c r="D2558" s="19"/>
    </row>
    <row r="2559" spans="3:4" x14ac:dyDescent="0.2">
      <c r="C2559" s="19"/>
      <c r="D2559" s="19"/>
    </row>
    <row r="2560" spans="3:4" x14ac:dyDescent="0.2">
      <c r="C2560" s="19"/>
      <c r="D2560" s="19"/>
    </row>
    <row r="2561" spans="3:4" x14ac:dyDescent="0.2">
      <c r="C2561" s="19"/>
      <c r="D2561" s="19"/>
    </row>
    <row r="2562" spans="3:4" x14ac:dyDescent="0.2">
      <c r="C2562" s="19"/>
      <c r="D2562" s="19"/>
    </row>
    <row r="2563" spans="3:4" x14ac:dyDescent="0.2">
      <c r="C2563" s="19"/>
      <c r="D2563" s="19"/>
    </row>
    <row r="2564" spans="3:4" x14ac:dyDescent="0.2">
      <c r="C2564" s="19"/>
      <c r="D2564" s="19"/>
    </row>
    <row r="2565" spans="3:4" x14ac:dyDescent="0.2">
      <c r="C2565" s="19"/>
      <c r="D2565" s="19"/>
    </row>
    <row r="2566" spans="3:4" x14ac:dyDescent="0.2">
      <c r="C2566" s="19"/>
      <c r="D2566" s="19"/>
    </row>
    <row r="2567" spans="3:4" x14ac:dyDescent="0.2">
      <c r="C2567" s="19"/>
      <c r="D2567" s="19"/>
    </row>
    <row r="2568" spans="3:4" x14ac:dyDescent="0.2">
      <c r="C2568" s="19"/>
      <c r="D2568" s="19"/>
    </row>
    <row r="2569" spans="3:4" x14ac:dyDescent="0.2">
      <c r="C2569" s="19"/>
      <c r="D2569" s="19"/>
    </row>
    <row r="2570" spans="3:4" x14ac:dyDescent="0.2">
      <c r="C2570" s="19"/>
      <c r="D2570" s="19"/>
    </row>
    <row r="2571" spans="3:4" x14ac:dyDescent="0.2">
      <c r="C2571" s="19"/>
      <c r="D2571" s="19"/>
    </row>
    <row r="2572" spans="3:4" x14ac:dyDescent="0.2">
      <c r="C2572" s="19"/>
      <c r="D2572" s="19"/>
    </row>
    <row r="2573" spans="3:4" x14ac:dyDescent="0.2">
      <c r="C2573" s="19"/>
      <c r="D2573" s="19"/>
    </row>
    <row r="2574" spans="3:4" x14ac:dyDescent="0.2">
      <c r="C2574" s="19"/>
      <c r="D2574" s="19"/>
    </row>
    <row r="2575" spans="3:4" x14ac:dyDescent="0.2">
      <c r="C2575" s="19"/>
      <c r="D2575" s="19"/>
    </row>
    <row r="2576" spans="3:4" x14ac:dyDescent="0.2">
      <c r="C2576" s="19"/>
      <c r="D2576" s="19"/>
    </row>
    <row r="2577" spans="3:4" x14ac:dyDescent="0.2">
      <c r="C2577" s="19"/>
      <c r="D2577" s="19"/>
    </row>
    <row r="2578" spans="3:4" x14ac:dyDescent="0.2">
      <c r="C2578" s="19"/>
      <c r="D2578" s="19"/>
    </row>
    <row r="2579" spans="3:4" x14ac:dyDescent="0.2">
      <c r="C2579" s="19"/>
      <c r="D2579" s="19"/>
    </row>
    <row r="2580" spans="3:4" x14ac:dyDescent="0.2">
      <c r="C2580" s="19"/>
      <c r="D2580" s="19"/>
    </row>
    <row r="2581" spans="3:4" x14ac:dyDescent="0.2">
      <c r="C2581" s="19"/>
      <c r="D2581" s="19"/>
    </row>
    <row r="2582" spans="3:4" x14ac:dyDescent="0.2">
      <c r="C2582" s="19"/>
      <c r="D2582" s="19"/>
    </row>
    <row r="2583" spans="3:4" x14ac:dyDescent="0.2">
      <c r="C2583" s="19"/>
      <c r="D2583" s="19"/>
    </row>
    <row r="2584" spans="3:4" x14ac:dyDescent="0.2">
      <c r="C2584" s="19"/>
      <c r="D2584" s="19"/>
    </row>
    <row r="2585" spans="3:4" x14ac:dyDescent="0.2">
      <c r="C2585" s="19"/>
      <c r="D2585" s="19"/>
    </row>
    <row r="2586" spans="3:4" x14ac:dyDescent="0.2">
      <c r="C2586" s="19"/>
      <c r="D2586" s="19"/>
    </row>
    <row r="2587" spans="3:4" x14ac:dyDescent="0.2">
      <c r="C2587" s="19"/>
      <c r="D2587" s="19"/>
    </row>
    <row r="2588" spans="3:4" x14ac:dyDescent="0.2">
      <c r="C2588" s="19"/>
      <c r="D2588" s="19"/>
    </row>
    <row r="2589" spans="3:4" x14ac:dyDescent="0.2">
      <c r="C2589" s="19"/>
      <c r="D2589" s="19"/>
    </row>
    <row r="2590" spans="3:4" x14ac:dyDescent="0.2">
      <c r="C2590" s="19"/>
      <c r="D2590" s="19"/>
    </row>
    <row r="2591" spans="3:4" x14ac:dyDescent="0.2">
      <c r="C2591" s="19"/>
      <c r="D2591" s="19"/>
    </row>
    <row r="2592" spans="3:4" x14ac:dyDescent="0.2">
      <c r="C2592" s="19"/>
      <c r="D2592" s="19"/>
    </row>
    <row r="2593" spans="3:4" x14ac:dyDescent="0.2">
      <c r="C2593" s="19"/>
      <c r="D2593" s="19"/>
    </row>
    <row r="2594" spans="3:4" x14ac:dyDescent="0.2">
      <c r="C2594" s="19"/>
      <c r="D2594" s="19"/>
    </row>
    <row r="2595" spans="3:4" x14ac:dyDescent="0.2">
      <c r="C2595" s="19"/>
      <c r="D2595" s="19"/>
    </row>
    <row r="2596" spans="3:4" x14ac:dyDescent="0.2">
      <c r="C2596" s="19"/>
      <c r="D2596" s="19"/>
    </row>
    <row r="2597" spans="3:4" x14ac:dyDescent="0.2">
      <c r="C2597" s="19"/>
      <c r="D2597" s="19"/>
    </row>
    <row r="2598" spans="3:4" x14ac:dyDescent="0.2">
      <c r="C2598" s="19"/>
      <c r="D2598" s="19"/>
    </row>
    <row r="2599" spans="3:4" x14ac:dyDescent="0.2">
      <c r="C2599" s="19"/>
      <c r="D2599" s="19"/>
    </row>
    <row r="2600" spans="3:4" x14ac:dyDescent="0.2">
      <c r="C2600" s="19"/>
      <c r="D2600" s="19"/>
    </row>
    <row r="2601" spans="3:4" x14ac:dyDescent="0.2">
      <c r="C2601" s="19"/>
      <c r="D2601" s="19"/>
    </row>
    <row r="2602" spans="3:4" x14ac:dyDescent="0.2">
      <c r="C2602" s="19"/>
      <c r="D2602" s="19"/>
    </row>
    <row r="2603" spans="3:4" x14ac:dyDescent="0.2">
      <c r="C2603" s="19"/>
      <c r="D2603" s="19"/>
    </row>
    <row r="2604" spans="3:4" x14ac:dyDescent="0.2">
      <c r="C2604" s="19"/>
      <c r="D2604" s="19"/>
    </row>
    <row r="2605" spans="3:4" x14ac:dyDescent="0.2">
      <c r="C2605" s="19"/>
      <c r="D2605" s="19"/>
    </row>
    <row r="2606" spans="3:4" x14ac:dyDescent="0.2">
      <c r="C2606" s="19"/>
      <c r="D2606" s="19"/>
    </row>
    <row r="2607" spans="3:4" x14ac:dyDescent="0.2">
      <c r="C2607" s="19"/>
      <c r="D2607" s="19"/>
    </row>
    <row r="2608" spans="3:4" x14ac:dyDescent="0.2">
      <c r="C2608" s="19"/>
      <c r="D2608" s="19"/>
    </row>
    <row r="2609" spans="3:4" x14ac:dyDescent="0.2">
      <c r="C2609" s="19"/>
      <c r="D2609" s="19"/>
    </row>
    <row r="2610" spans="3:4" x14ac:dyDescent="0.2">
      <c r="C2610" s="19"/>
      <c r="D2610" s="19"/>
    </row>
    <row r="2611" spans="3:4" x14ac:dyDescent="0.2">
      <c r="C2611" s="19"/>
      <c r="D2611" s="19"/>
    </row>
    <row r="2612" spans="3:4" x14ac:dyDescent="0.2">
      <c r="C2612" s="19"/>
      <c r="D2612" s="19"/>
    </row>
    <row r="2613" spans="3:4" x14ac:dyDescent="0.2">
      <c r="C2613" s="19"/>
      <c r="D2613" s="19"/>
    </row>
    <row r="2614" spans="3:4" x14ac:dyDescent="0.2">
      <c r="C2614" s="19"/>
      <c r="D2614" s="19"/>
    </row>
    <row r="2615" spans="3:4" x14ac:dyDescent="0.2">
      <c r="C2615" s="19"/>
      <c r="D2615" s="19"/>
    </row>
    <row r="2616" spans="3:4" x14ac:dyDescent="0.2">
      <c r="C2616" s="19"/>
      <c r="D2616" s="19"/>
    </row>
    <row r="2617" spans="3:4" x14ac:dyDescent="0.2">
      <c r="C2617" s="19"/>
      <c r="D2617" s="19"/>
    </row>
    <row r="2618" spans="3:4" x14ac:dyDescent="0.2">
      <c r="C2618" s="19"/>
      <c r="D2618" s="19"/>
    </row>
    <row r="2619" spans="3:4" x14ac:dyDescent="0.2">
      <c r="C2619" s="19"/>
      <c r="D2619" s="19"/>
    </row>
    <row r="2620" spans="3:4" x14ac:dyDescent="0.2">
      <c r="C2620" s="19"/>
      <c r="D2620" s="19"/>
    </row>
    <row r="2621" spans="3:4" x14ac:dyDescent="0.2">
      <c r="C2621" s="19"/>
      <c r="D2621" s="19"/>
    </row>
    <row r="2622" spans="3:4" x14ac:dyDescent="0.2">
      <c r="C2622" s="19"/>
      <c r="D2622" s="19"/>
    </row>
    <row r="2623" spans="3:4" x14ac:dyDescent="0.2">
      <c r="C2623" s="19"/>
      <c r="D2623" s="19"/>
    </row>
    <row r="2624" spans="3:4" x14ac:dyDescent="0.2">
      <c r="C2624" s="19"/>
      <c r="D2624" s="19"/>
    </row>
    <row r="2625" spans="3:4" x14ac:dyDescent="0.2">
      <c r="C2625" s="19"/>
      <c r="D2625" s="19"/>
    </row>
    <row r="2626" spans="3:4" x14ac:dyDescent="0.2">
      <c r="C2626" s="19"/>
      <c r="D2626" s="19"/>
    </row>
    <row r="2627" spans="3:4" x14ac:dyDescent="0.2">
      <c r="C2627" s="19"/>
      <c r="D2627" s="19"/>
    </row>
    <row r="2628" spans="3:4" x14ac:dyDescent="0.2">
      <c r="C2628" s="19"/>
      <c r="D2628" s="19"/>
    </row>
    <row r="2629" spans="3:4" x14ac:dyDescent="0.2">
      <c r="C2629" s="19"/>
      <c r="D2629" s="19"/>
    </row>
    <row r="2630" spans="3:4" x14ac:dyDescent="0.2">
      <c r="C2630" s="19"/>
      <c r="D2630" s="19"/>
    </row>
    <row r="2631" spans="3:4" x14ac:dyDescent="0.2">
      <c r="C2631" s="19"/>
      <c r="D2631" s="19"/>
    </row>
    <row r="2632" spans="3:4" x14ac:dyDescent="0.2">
      <c r="C2632" s="19"/>
      <c r="D2632" s="19"/>
    </row>
    <row r="2633" spans="3:4" x14ac:dyDescent="0.2">
      <c r="C2633" s="19"/>
      <c r="D2633" s="19"/>
    </row>
    <row r="2634" spans="3:4" x14ac:dyDescent="0.2">
      <c r="C2634" s="19"/>
      <c r="D2634" s="19"/>
    </row>
    <row r="2635" spans="3:4" x14ac:dyDescent="0.2">
      <c r="C2635" s="19"/>
      <c r="D2635" s="19"/>
    </row>
    <row r="2636" spans="3:4" x14ac:dyDescent="0.2">
      <c r="C2636" s="19"/>
      <c r="D2636" s="19"/>
    </row>
    <row r="2637" spans="3:4" x14ac:dyDescent="0.2">
      <c r="C2637" s="19"/>
      <c r="D2637" s="19"/>
    </row>
    <row r="2638" spans="3:4" x14ac:dyDescent="0.2">
      <c r="C2638" s="19"/>
      <c r="D2638" s="19"/>
    </row>
    <row r="2639" spans="3:4" x14ac:dyDescent="0.2">
      <c r="C2639" s="19"/>
      <c r="D2639" s="19"/>
    </row>
    <row r="2640" spans="3:4" x14ac:dyDescent="0.2">
      <c r="C2640" s="19"/>
      <c r="D2640" s="19"/>
    </row>
    <row r="2641" spans="3:4" x14ac:dyDescent="0.2">
      <c r="C2641" s="19"/>
      <c r="D2641" s="19"/>
    </row>
    <row r="2642" spans="3:4" x14ac:dyDescent="0.2">
      <c r="C2642" s="19"/>
      <c r="D2642" s="19"/>
    </row>
    <row r="2643" spans="3:4" x14ac:dyDescent="0.2">
      <c r="C2643" s="19"/>
      <c r="D2643" s="19"/>
    </row>
    <row r="2644" spans="3:4" x14ac:dyDescent="0.2">
      <c r="C2644" s="19"/>
      <c r="D2644" s="19"/>
    </row>
    <row r="2645" spans="3:4" x14ac:dyDescent="0.2">
      <c r="C2645" s="19"/>
      <c r="D2645" s="19"/>
    </row>
    <row r="2646" spans="3:4" x14ac:dyDescent="0.2">
      <c r="C2646" s="19"/>
      <c r="D2646" s="19"/>
    </row>
    <row r="2647" spans="3:4" x14ac:dyDescent="0.2">
      <c r="C2647" s="19"/>
      <c r="D2647" s="19"/>
    </row>
    <row r="2648" spans="3:4" x14ac:dyDescent="0.2">
      <c r="C2648" s="19"/>
      <c r="D2648" s="19"/>
    </row>
    <row r="2649" spans="3:4" x14ac:dyDescent="0.2">
      <c r="C2649" s="19"/>
      <c r="D2649" s="19"/>
    </row>
    <row r="2650" spans="3:4" x14ac:dyDescent="0.2">
      <c r="C2650" s="19"/>
      <c r="D2650" s="19"/>
    </row>
    <row r="2651" spans="3:4" x14ac:dyDescent="0.2">
      <c r="C2651" s="19"/>
      <c r="D2651" s="19"/>
    </row>
    <row r="2652" spans="3:4" x14ac:dyDescent="0.2">
      <c r="C2652" s="19"/>
      <c r="D2652" s="19"/>
    </row>
    <row r="2653" spans="3:4" x14ac:dyDescent="0.2">
      <c r="C2653" s="19"/>
      <c r="D2653" s="19"/>
    </row>
    <row r="2654" spans="3:4" x14ac:dyDescent="0.2">
      <c r="C2654" s="19"/>
      <c r="D2654" s="19"/>
    </row>
    <row r="2655" spans="3:4" x14ac:dyDescent="0.2">
      <c r="C2655" s="19"/>
      <c r="D2655" s="19"/>
    </row>
    <row r="2656" spans="3:4" x14ac:dyDescent="0.2">
      <c r="C2656" s="19"/>
      <c r="D2656" s="19"/>
    </row>
    <row r="2657" spans="3:4" x14ac:dyDescent="0.2">
      <c r="C2657" s="19"/>
      <c r="D2657" s="19"/>
    </row>
    <row r="2658" spans="3:4" x14ac:dyDescent="0.2">
      <c r="C2658" s="19"/>
      <c r="D2658" s="19"/>
    </row>
    <row r="2659" spans="3:4" x14ac:dyDescent="0.2">
      <c r="C2659" s="19"/>
      <c r="D2659" s="19"/>
    </row>
    <row r="2660" spans="3:4" x14ac:dyDescent="0.2">
      <c r="C2660" s="19"/>
      <c r="D2660" s="19"/>
    </row>
    <row r="2661" spans="3:4" x14ac:dyDescent="0.2">
      <c r="C2661" s="19"/>
      <c r="D2661" s="19"/>
    </row>
    <row r="2662" spans="3:4" x14ac:dyDescent="0.2">
      <c r="C2662" s="19"/>
      <c r="D2662" s="19"/>
    </row>
    <row r="2663" spans="3:4" x14ac:dyDescent="0.2">
      <c r="C2663" s="19"/>
      <c r="D2663" s="19"/>
    </row>
    <row r="2664" spans="3:4" x14ac:dyDescent="0.2">
      <c r="C2664" s="19"/>
      <c r="D2664" s="19"/>
    </row>
    <row r="2665" spans="3:4" x14ac:dyDescent="0.2">
      <c r="C2665" s="19"/>
      <c r="D2665" s="19"/>
    </row>
    <row r="2666" spans="3:4" x14ac:dyDescent="0.2">
      <c r="C2666" s="19"/>
      <c r="D2666" s="19"/>
    </row>
    <row r="2667" spans="3:4" x14ac:dyDescent="0.2">
      <c r="C2667" s="19"/>
      <c r="D2667" s="19"/>
    </row>
    <row r="2668" spans="3:4" x14ac:dyDescent="0.2">
      <c r="C2668" s="19"/>
      <c r="D2668" s="19"/>
    </row>
    <row r="2669" spans="3:4" x14ac:dyDescent="0.2">
      <c r="C2669" s="19"/>
      <c r="D2669" s="19"/>
    </row>
    <row r="2670" spans="3:4" x14ac:dyDescent="0.2">
      <c r="C2670" s="19"/>
      <c r="D2670" s="19"/>
    </row>
    <row r="2671" spans="3:4" x14ac:dyDescent="0.2">
      <c r="C2671" s="19"/>
      <c r="D2671" s="19"/>
    </row>
    <row r="2672" spans="3:4" x14ac:dyDescent="0.2">
      <c r="C2672" s="19"/>
      <c r="D2672" s="19"/>
    </row>
    <row r="2673" spans="3:4" x14ac:dyDescent="0.2">
      <c r="C2673" s="19"/>
      <c r="D2673" s="19"/>
    </row>
    <row r="2674" spans="3:4" x14ac:dyDescent="0.2">
      <c r="C2674" s="19"/>
      <c r="D2674" s="19"/>
    </row>
    <row r="2675" spans="3:4" x14ac:dyDescent="0.2">
      <c r="C2675" s="19"/>
      <c r="D2675" s="19"/>
    </row>
    <row r="2676" spans="3:4" x14ac:dyDescent="0.2">
      <c r="C2676" s="19"/>
      <c r="D2676" s="19"/>
    </row>
    <row r="2677" spans="3:4" x14ac:dyDescent="0.2">
      <c r="C2677" s="19"/>
      <c r="D2677" s="19"/>
    </row>
    <row r="2678" spans="3:4" x14ac:dyDescent="0.2">
      <c r="C2678" s="19"/>
      <c r="D2678" s="19"/>
    </row>
    <row r="2679" spans="3:4" x14ac:dyDescent="0.2">
      <c r="C2679" s="19"/>
      <c r="D2679" s="19"/>
    </row>
    <row r="2680" spans="3:4" x14ac:dyDescent="0.2">
      <c r="C2680" s="19"/>
      <c r="D2680" s="19"/>
    </row>
    <row r="2681" spans="3:4" x14ac:dyDescent="0.2">
      <c r="C2681" s="19"/>
      <c r="D2681" s="19"/>
    </row>
    <row r="2682" spans="3:4" x14ac:dyDescent="0.2">
      <c r="C2682" s="19"/>
      <c r="D2682" s="19"/>
    </row>
    <row r="2683" spans="3:4" x14ac:dyDescent="0.2">
      <c r="C2683" s="19"/>
      <c r="D2683" s="19"/>
    </row>
    <row r="2684" spans="3:4" x14ac:dyDescent="0.2">
      <c r="C2684" s="19"/>
      <c r="D2684" s="19"/>
    </row>
    <row r="2685" spans="3:4" x14ac:dyDescent="0.2">
      <c r="C2685" s="19"/>
      <c r="D2685" s="19"/>
    </row>
    <row r="2686" spans="3:4" x14ac:dyDescent="0.2">
      <c r="C2686" s="19"/>
      <c r="D2686" s="19"/>
    </row>
    <row r="2687" spans="3:4" x14ac:dyDescent="0.2">
      <c r="C2687" s="19"/>
      <c r="D2687" s="19"/>
    </row>
    <row r="2688" spans="3:4" x14ac:dyDescent="0.2">
      <c r="C2688" s="19"/>
      <c r="D2688" s="19"/>
    </row>
    <row r="2689" spans="3:4" x14ac:dyDescent="0.2">
      <c r="C2689" s="19"/>
      <c r="D2689" s="19"/>
    </row>
    <row r="2690" spans="3:4" x14ac:dyDescent="0.2">
      <c r="C2690" s="19"/>
      <c r="D2690" s="19"/>
    </row>
    <row r="2691" spans="3:4" x14ac:dyDescent="0.2">
      <c r="C2691" s="19"/>
      <c r="D2691" s="19"/>
    </row>
    <row r="2692" spans="3:4" x14ac:dyDescent="0.2">
      <c r="C2692" s="19"/>
      <c r="D2692" s="19"/>
    </row>
    <row r="2693" spans="3:4" x14ac:dyDescent="0.2">
      <c r="C2693" s="19"/>
      <c r="D2693" s="19"/>
    </row>
    <row r="2694" spans="3:4" x14ac:dyDescent="0.2">
      <c r="C2694" s="19"/>
      <c r="D2694" s="19"/>
    </row>
    <row r="2695" spans="3:4" x14ac:dyDescent="0.2">
      <c r="C2695" s="19"/>
      <c r="D2695" s="19"/>
    </row>
    <row r="2696" spans="3:4" x14ac:dyDescent="0.2">
      <c r="C2696" s="19"/>
      <c r="D2696" s="19"/>
    </row>
    <row r="2697" spans="3:4" x14ac:dyDescent="0.2">
      <c r="C2697" s="19"/>
      <c r="D2697" s="19"/>
    </row>
    <row r="2698" spans="3:4" x14ac:dyDescent="0.2">
      <c r="C2698" s="19"/>
      <c r="D2698" s="19"/>
    </row>
    <row r="2699" spans="3:4" x14ac:dyDescent="0.2">
      <c r="C2699" s="19"/>
      <c r="D2699" s="19"/>
    </row>
    <row r="2700" spans="3:4" x14ac:dyDescent="0.2">
      <c r="C2700" s="19"/>
      <c r="D2700" s="19"/>
    </row>
    <row r="2701" spans="3:4" x14ac:dyDescent="0.2">
      <c r="C2701" s="19"/>
      <c r="D2701" s="19"/>
    </row>
    <row r="2702" spans="3:4" x14ac:dyDescent="0.2">
      <c r="C2702" s="19"/>
      <c r="D2702" s="19"/>
    </row>
    <row r="2703" spans="3:4" x14ac:dyDescent="0.2">
      <c r="C2703" s="19"/>
      <c r="D2703" s="19"/>
    </row>
    <row r="2704" spans="3:4" x14ac:dyDescent="0.2">
      <c r="C2704" s="19"/>
      <c r="D2704" s="19"/>
    </row>
    <row r="2705" spans="3:4" x14ac:dyDescent="0.2">
      <c r="C2705" s="19"/>
      <c r="D2705" s="19"/>
    </row>
    <row r="2706" spans="3:4" x14ac:dyDescent="0.2">
      <c r="C2706" s="19"/>
      <c r="D2706" s="19"/>
    </row>
    <row r="2707" spans="3:4" x14ac:dyDescent="0.2">
      <c r="C2707" s="19"/>
      <c r="D2707" s="19"/>
    </row>
    <row r="2708" spans="3:4" x14ac:dyDescent="0.2">
      <c r="C2708" s="19"/>
      <c r="D2708" s="19"/>
    </row>
    <row r="2709" spans="3:4" x14ac:dyDescent="0.2">
      <c r="C2709" s="19"/>
      <c r="D2709" s="19"/>
    </row>
    <row r="2710" spans="3:4" x14ac:dyDescent="0.2">
      <c r="C2710" s="19"/>
      <c r="D2710" s="19"/>
    </row>
    <row r="2711" spans="3:4" x14ac:dyDescent="0.2">
      <c r="C2711" s="19"/>
      <c r="D2711" s="19"/>
    </row>
    <row r="2712" spans="3:4" x14ac:dyDescent="0.2">
      <c r="C2712" s="19"/>
      <c r="D2712" s="19"/>
    </row>
    <row r="2713" spans="3:4" x14ac:dyDescent="0.2">
      <c r="C2713" s="19"/>
      <c r="D2713" s="19"/>
    </row>
    <row r="2714" spans="3:4" x14ac:dyDescent="0.2">
      <c r="C2714" s="19"/>
      <c r="D2714" s="19"/>
    </row>
    <row r="2715" spans="3:4" x14ac:dyDescent="0.2">
      <c r="C2715" s="19"/>
      <c r="D2715" s="19"/>
    </row>
    <row r="2716" spans="3:4" x14ac:dyDescent="0.2">
      <c r="C2716" s="19"/>
      <c r="D2716" s="19"/>
    </row>
    <row r="2717" spans="3:4" x14ac:dyDescent="0.2">
      <c r="C2717" s="19"/>
      <c r="D2717" s="19"/>
    </row>
    <row r="2718" spans="3:4" x14ac:dyDescent="0.2">
      <c r="C2718" s="19"/>
      <c r="D2718" s="19"/>
    </row>
    <row r="2719" spans="3:4" x14ac:dyDescent="0.2">
      <c r="C2719" s="19"/>
      <c r="D2719" s="19"/>
    </row>
    <row r="2720" spans="3:4" x14ac:dyDescent="0.2">
      <c r="C2720" s="19"/>
      <c r="D2720" s="19"/>
    </row>
    <row r="2721" spans="3:4" x14ac:dyDescent="0.2">
      <c r="C2721" s="19"/>
      <c r="D2721" s="19"/>
    </row>
    <row r="2722" spans="3:4" x14ac:dyDescent="0.2">
      <c r="C2722" s="19"/>
      <c r="D2722" s="19"/>
    </row>
    <row r="2723" spans="3:4" x14ac:dyDescent="0.2">
      <c r="C2723" s="19"/>
      <c r="D2723" s="19"/>
    </row>
    <row r="2724" spans="3:4" x14ac:dyDescent="0.2">
      <c r="C2724" s="19"/>
      <c r="D2724" s="19"/>
    </row>
    <row r="2725" spans="3:4" x14ac:dyDescent="0.2">
      <c r="C2725" s="19"/>
      <c r="D2725" s="19"/>
    </row>
    <row r="2726" spans="3:4" x14ac:dyDescent="0.2">
      <c r="C2726" s="19"/>
      <c r="D2726" s="19"/>
    </row>
    <row r="2727" spans="3:4" x14ac:dyDescent="0.2">
      <c r="C2727" s="19"/>
      <c r="D2727" s="19"/>
    </row>
    <row r="2728" spans="3:4" x14ac:dyDescent="0.2">
      <c r="C2728" s="19"/>
      <c r="D2728" s="19"/>
    </row>
    <row r="2729" spans="3:4" x14ac:dyDescent="0.2">
      <c r="C2729" s="19"/>
      <c r="D2729" s="19"/>
    </row>
    <row r="2730" spans="3:4" x14ac:dyDescent="0.2">
      <c r="C2730" s="19"/>
      <c r="D2730" s="19"/>
    </row>
    <row r="2731" spans="3:4" x14ac:dyDescent="0.2">
      <c r="C2731" s="19"/>
      <c r="D2731" s="19"/>
    </row>
    <row r="2732" spans="3:4" x14ac:dyDescent="0.2">
      <c r="C2732" s="19"/>
      <c r="D2732" s="19"/>
    </row>
    <row r="2733" spans="3:4" x14ac:dyDescent="0.2">
      <c r="C2733" s="19"/>
      <c r="D2733" s="19"/>
    </row>
    <row r="2734" spans="3:4" x14ac:dyDescent="0.2">
      <c r="C2734" s="19"/>
      <c r="D2734" s="19"/>
    </row>
    <row r="2735" spans="3:4" x14ac:dyDescent="0.2">
      <c r="C2735" s="19"/>
      <c r="D2735" s="19"/>
    </row>
    <row r="2736" spans="3:4" x14ac:dyDescent="0.2">
      <c r="C2736" s="19"/>
      <c r="D2736" s="19"/>
    </row>
    <row r="2737" spans="3:4" x14ac:dyDescent="0.2">
      <c r="C2737" s="19"/>
      <c r="D2737" s="19"/>
    </row>
    <row r="2738" spans="3:4" x14ac:dyDescent="0.2">
      <c r="C2738" s="19"/>
      <c r="D2738" s="19"/>
    </row>
    <row r="2739" spans="3:4" x14ac:dyDescent="0.2">
      <c r="C2739" s="19"/>
      <c r="D2739" s="19"/>
    </row>
    <row r="2740" spans="3:4" x14ac:dyDescent="0.2">
      <c r="C2740" s="19"/>
      <c r="D2740" s="19"/>
    </row>
    <row r="2741" spans="3:4" x14ac:dyDescent="0.2">
      <c r="C2741" s="19"/>
      <c r="D2741" s="19"/>
    </row>
    <row r="2742" spans="3:4" x14ac:dyDescent="0.2">
      <c r="C2742" s="19"/>
      <c r="D2742" s="19"/>
    </row>
    <row r="2743" spans="3:4" x14ac:dyDescent="0.2">
      <c r="C2743" s="19"/>
      <c r="D2743" s="19"/>
    </row>
    <row r="2744" spans="3:4" x14ac:dyDescent="0.2">
      <c r="C2744" s="19"/>
      <c r="D2744" s="19"/>
    </row>
    <row r="2745" spans="3:4" x14ac:dyDescent="0.2">
      <c r="C2745" s="19"/>
      <c r="D2745" s="19"/>
    </row>
    <row r="2746" spans="3:4" x14ac:dyDescent="0.2">
      <c r="C2746" s="19"/>
      <c r="D2746" s="19"/>
    </row>
    <row r="2747" spans="3:4" x14ac:dyDescent="0.2">
      <c r="C2747" s="19"/>
      <c r="D2747" s="19"/>
    </row>
    <row r="2748" spans="3:4" x14ac:dyDescent="0.2">
      <c r="C2748" s="19"/>
      <c r="D2748" s="19"/>
    </row>
    <row r="2749" spans="3:4" x14ac:dyDescent="0.2">
      <c r="C2749" s="19"/>
      <c r="D2749" s="19"/>
    </row>
    <row r="2750" spans="3:4" x14ac:dyDescent="0.2">
      <c r="C2750" s="19"/>
      <c r="D2750" s="19"/>
    </row>
    <row r="2751" spans="3:4" x14ac:dyDescent="0.2">
      <c r="C2751" s="19"/>
      <c r="D2751" s="19"/>
    </row>
    <row r="2752" spans="3:4" x14ac:dyDescent="0.2">
      <c r="C2752" s="19"/>
      <c r="D2752" s="19"/>
    </row>
    <row r="2753" spans="3:4" x14ac:dyDescent="0.2">
      <c r="C2753" s="19"/>
      <c r="D2753" s="19"/>
    </row>
    <row r="2754" spans="3:4" x14ac:dyDescent="0.2">
      <c r="C2754" s="19"/>
      <c r="D2754" s="19"/>
    </row>
    <row r="2755" spans="3:4" x14ac:dyDescent="0.2">
      <c r="C2755" s="19"/>
      <c r="D2755" s="19"/>
    </row>
    <row r="2756" spans="3:4" x14ac:dyDescent="0.2">
      <c r="C2756" s="19"/>
      <c r="D2756" s="19"/>
    </row>
    <row r="2757" spans="3:4" x14ac:dyDescent="0.2">
      <c r="C2757" s="19"/>
      <c r="D2757" s="19"/>
    </row>
    <row r="2758" spans="3:4" x14ac:dyDescent="0.2">
      <c r="C2758" s="19"/>
      <c r="D2758" s="19"/>
    </row>
    <row r="2759" spans="3:4" x14ac:dyDescent="0.2">
      <c r="C2759" s="19"/>
      <c r="D2759" s="19"/>
    </row>
    <row r="2760" spans="3:4" x14ac:dyDescent="0.2">
      <c r="C2760" s="19"/>
      <c r="D2760" s="19"/>
    </row>
    <row r="2761" spans="3:4" x14ac:dyDescent="0.2">
      <c r="C2761" s="19"/>
      <c r="D2761" s="19"/>
    </row>
    <row r="2762" spans="3:4" x14ac:dyDescent="0.2">
      <c r="C2762" s="19"/>
      <c r="D2762" s="19"/>
    </row>
    <row r="2763" spans="3:4" x14ac:dyDescent="0.2">
      <c r="C2763" s="19"/>
      <c r="D2763" s="19"/>
    </row>
    <row r="2764" spans="3:4" x14ac:dyDescent="0.2">
      <c r="C2764" s="19"/>
      <c r="D2764" s="19"/>
    </row>
    <row r="2765" spans="3:4" x14ac:dyDescent="0.2">
      <c r="C2765" s="19"/>
      <c r="D2765" s="19"/>
    </row>
    <row r="2766" spans="3:4" x14ac:dyDescent="0.2">
      <c r="C2766" s="19"/>
      <c r="D2766" s="19"/>
    </row>
    <row r="2767" spans="3:4" x14ac:dyDescent="0.2">
      <c r="C2767" s="19"/>
      <c r="D2767" s="19"/>
    </row>
    <row r="2768" spans="3:4" x14ac:dyDescent="0.2">
      <c r="C2768" s="19"/>
      <c r="D2768" s="19"/>
    </row>
    <row r="2769" spans="3:4" x14ac:dyDescent="0.2">
      <c r="C2769" s="19"/>
      <c r="D2769" s="19"/>
    </row>
    <row r="2770" spans="3:4" x14ac:dyDescent="0.2">
      <c r="C2770" s="19"/>
      <c r="D2770" s="19"/>
    </row>
    <row r="2771" spans="3:4" x14ac:dyDescent="0.2">
      <c r="C2771" s="19"/>
      <c r="D2771" s="19"/>
    </row>
    <row r="2772" spans="3:4" x14ac:dyDescent="0.2">
      <c r="C2772" s="19"/>
      <c r="D2772" s="19"/>
    </row>
    <row r="2773" spans="3:4" x14ac:dyDescent="0.2">
      <c r="C2773" s="19"/>
      <c r="D2773" s="19"/>
    </row>
    <row r="2774" spans="3:4" x14ac:dyDescent="0.2">
      <c r="C2774" s="19"/>
      <c r="D2774" s="19"/>
    </row>
    <row r="2775" spans="3:4" x14ac:dyDescent="0.2">
      <c r="C2775" s="19"/>
      <c r="D2775" s="19"/>
    </row>
    <row r="2776" spans="3:4" x14ac:dyDescent="0.2">
      <c r="C2776" s="19"/>
      <c r="D2776" s="19"/>
    </row>
    <row r="2777" spans="3:4" x14ac:dyDescent="0.2">
      <c r="C2777" s="19"/>
      <c r="D2777" s="19"/>
    </row>
    <row r="2778" spans="3:4" x14ac:dyDescent="0.2">
      <c r="C2778" s="19"/>
      <c r="D2778" s="19"/>
    </row>
    <row r="2779" spans="3:4" x14ac:dyDescent="0.2">
      <c r="C2779" s="19"/>
      <c r="D2779" s="19"/>
    </row>
    <row r="2780" spans="3:4" x14ac:dyDescent="0.2">
      <c r="C2780" s="19"/>
      <c r="D2780" s="19"/>
    </row>
    <row r="2781" spans="3:4" x14ac:dyDescent="0.2">
      <c r="C2781" s="19"/>
      <c r="D2781" s="19"/>
    </row>
    <row r="2782" spans="3:4" x14ac:dyDescent="0.2">
      <c r="C2782" s="19"/>
      <c r="D2782" s="19"/>
    </row>
    <row r="2783" spans="3:4" x14ac:dyDescent="0.2">
      <c r="C2783" s="19"/>
      <c r="D2783" s="19"/>
    </row>
    <row r="2784" spans="3:4" x14ac:dyDescent="0.2">
      <c r="C2784" s="19"/>
      <c r="D2784" s="19"/>
    </row>
    <row r="2785" spans="3:4" x14ac:dyDescent="0.2">
      <c r="C2785" s="19"/>
      <c r="D2785" s="19"/>
    </row>
    <row r="2786" spans="3:4" x14ac:dyDescent="0.2">
      <c r="C2786" s="19"/>
      <c r="D2786" s="19"/>
    </row>
    <row r="2787" spans="3:4" x14ac:dyDescent="0.2">
      <c r="C2787" s="19"/>
      <c r="D2787" s="19"/>
    </row>
    <row r="2788" spans="3:4" x14ac:dyDescent="0.2">
      <c r="C2788" s="19"/>
      <c r="D2788" s="19"/>
    </row>
    <row r="2789" spans="3:4" x14ac:dyDescent="0.2">
      <c r="C2789" s="19"/>
      <c r="D2789" s="19"/>
    </row>
    <row r="2790" spans="3:4" x14ac:dyDescent="0.2">
      <c r="C2790" s="19"/>
      <c r="D2790" s="19"/>
    </row>
    <row r="2791" spans="3:4" x14ac:dyDescent="0.2">
      <c r="C2791" s="19"/>
      <c r="D2791" s="19"/>
    </row>
    <row r="2792" spans="3:4" x14ac:dyDescent="0.2">
      <c r="C2792" s="19"/>
      <c r="D2792" s="19"/>
    </row>
    <row r="2793" spans="3:4" x14ac:dyDescent="0.2">
      <c r="C2793" s="19"/>
      <c r="D2793" s="19"/>
    </row>
    <row r="2794" spans="3:4" x14ac:dyDescent="0.2">
      <c r="C2794" s="19"/>
      <c r="D2794" s="19"/>
    </row>
    <row r="2795" spans="3:4" x14ac:dyDescent="0.2">
      <c r="C2795" s="19"/>
      <c r="D2795" s="19"/>
    </row>
    <row r="2796" spans="3:4" x14ac:dyDescent="0.2">
      <c r="C2796" s="19"/>
      <c r="D2796" s="19"/>
    </row>
    <row r="2797" spans="3:4" x14ac:dyDescent="0.2">
      <c r="C2797" s="19"/>
      <c r="D2797" s="19"/>
    </row>
    <row r="2798" spans="3:4" x14ac:dyDescent="0.2">
      <c r="C2798" s="19"/>
      <c r="D2798" s="19"/>
    </row>
    <row r="2799" spans="3:4" x14ac:dyDescent="0.2">
      <c r="C2799" s="19"/>
      <c r="D2799" s="19"/>
    </row>
    <row r="2800" spans="3:4" x14ac:dyDescent="0.2">
      <c r="C2800" s="19"/>
      <c r="D2800" s="19"/>
    </row>
    <row r="2801" spans="3:4" x14ac:dyDescent="0.2">
      <c r="C2801" s="19"/>
      <c r="D2801" s="19"/>
    </row>
    <row r="2802" spans="3:4" x14ac:dyDescent="0.2">
      <c r="C2802" s="19"/>
      <c r="D2802" s="19"/>
    </row>
    <row r="2803" spans="3:4" x14ac:dyDescent="0.2">
      <c r="C2803" s="19"/>
      <c r="D2803" s="19"/>
    </row>
    <row r="2804" spans="3:4" x14ac:dyDescent="0.2">
      <c r="C2804" s="19"/>
      <c r="D2804" s="19"/>
    </row>
    <row r="2805" spans="3:4" x14ac:dyDescent="0.2">
      <c r="C2805" s="19"/>
      <c r="D2805" s="19"/>
    </row>
    <row r="2806" spans="3:4" x14ac:dyDescent="0.2">
      <c r="C2806" s="19"/>
      <c r="D2806" s="19"/>
    </row>
    <row r="2807" spans="3:4" x14ac:dyDescent="0.2">
      <c r="C2807" s="19"/>
      <c r="D2807" s="19"/>
    </row>
    <row r="2808" spans="3:4" x14ac:dyDescent="0.2">
      <c r="C2808" s="19"/>
      <c r="D2808" s="19"/>
    </row>
    <row r="2809" spans="3:4" x14ac:dyDescent="0.2">
      <c r="C2809" s="19"/>
      <c r="D2809" s="19"/>
    </row>
    <row r="2810" spans="3:4" x14ac:dyDescent="0.2">
      <c r="C2810" s="19"/>
      <c r="D2810" s="19"/>
    </row>
    <row r="2811" spans="3:4" x14ac:dyDescent="0.2">
      <c r="C2811" s="19"/>
      <c r="D2811" s="19"/>
    </row>
    <row r="2812" spans="3:4" x14ac:dyDescent="0.2">
      <c r="C2812" s="19"/>
      <c r="D2812" s="19"/>
    </row>
    <row r="2813" spans="3:4" x14ac:dyDescent="0.2">
      <c r="C2813" s="19"/>
      <c r="D2813" s="19"/>
    </row>
    <row r="2814" spans="3:4" x14ac:dyDescent="0.2">
      <c r="C2814" s="19"/>
      <c r="D2814" s="19"/>
    </row>
    <row r="2815" spans="3:4" x14ac:dyDescent="0.2">
      <c r="C2815" s="19"/>
      <c r="D2815" s="19"/>
    </row>
    <row r="2816" spans="3:4" x14ac:dyDescent="0.2">
      <c r="C2816" s="19"/>
      <c r="D2816" s="19"/>
    </row>
    <row r="2817" spans="3:4" x14ac:dyDescent="0.2">
      <c r="C2817" s="19"/>
      <c r="D2817" s="19"/>
    </row>
    <row r="2818" spans="3:4" x14ac:dyDescent="0.2">
      <c r="C2818" s="19"/>
      <c r="D2818" s="19"/>
    </row>
    <row r="2819" spans="3:4" x14ac:dyDescent="0.2">
      <c r="C2819" s="19"/>
      <c r="D2819" s="19"/>
    </row>
    <row r="2820" spans="3:4" x14ac:dyDescent="0.2">
      <c r="C2820" s="19"/>
      <c r="D2820" s="19"/>
    </row>
    <row r="2821" spans="3:4" x14ac:dyDescent="0.2">
      <c r="C2821" s="19"/>
      <c r="D2821" s="19"/>
    </row>
    <row r="2822" spans="3:4" x14ac:dyDescent="0.2">
      <c r="C2822" s="19"/>
      <c r="D2822" s="19"/>
    </row>
    <row r="2823" spans="3:4" x14ac:dyDescent="0.2">
      <c r="C2823" s="19"/>
      <c r="D2823" s="19"/>
    </row>
    <row r="2824" spans="3:4" x14ac:dyDescent="0.2">
      <c r="C2824" s="19"/>
      <c r="D2824" s="19"/>
    </row>
    <row r="2825" spans="3:4" x14ac:dyDescent="0.2">
      <c r="C2825" s="19"/>
      <c r="D2825" s="19"/>
    </row>
    <row r="2826" spans="3:4" x14ac:dyDescent="0.2">
      <c r="C2826" s="19"/>
      <c r="D2826" s="19"/>
    </row>
    <row r="2827" spans="3:4" x14ac:dyDescent="0.2">
      <c r="C2827" s="19"/>
      <c r="D2827" s="19"/>
    </row>
    <row r="2828" spans="3:4" x14ac:dyDescent="0.2">
      <c r="C2828" s="19"/>
      <c r="D2828" s="19"/>
    </row>
    <row r="2829" spans="3:4" x14ac:dyDescent="0.2">
      <c r="C2829" s="19"/>
      <c r="D2829" s="19"/>
    </row>
    <row r="2830" spans="3:4" x14ac:dyDescent="0.2">
      <c r="C2830" s="19"/>
      <c r="D2830" s="19"/>
    </row>
    <row r="2831" spans="3:4" x14ac:dyDescent="0.2">
      <c r="C2831" s="19"/>
      <c r="D2831" s="19"/>
    </row>
    <row r="2832" spans="3:4" x14ac:dyDescent="0.2">
      <c r="C2832" s="19"/>
      <c r="D2832" s="19"/>
    </row>
    <row r="2833" spans="3:4" x14ac:dyDescent="0.2">
      <c r="C2833" s="19"/>
      <c r="D2833" s="19"/>
    </row>
    <row r="2834" spans="3:4" x14ac:dyDescent="0.2">
      <c r="C2834" s="19"/>
      <c r="D2834" s="19"/>
    </row>
    <row r="2835" spans="3:4" x14ac:dyDescent="0.2">
      <c r="C2835" s="19"/>
      <c r="D2835" s="19"/>
    </row>
    <row r="2836" spans="3:4" x14ac:dyDescent="0.2">
      <c r="C2836" s="19"/>
      <c r="D2836" s="19"/>
    </row>
    <row r="2837" spans="3:4" x14ac:dyDescent="0.2">
      <c r="C2837" s="19"/>
      <c r="D2837" s="19"/>
    </row>
    <row r="2838" spans="3:4" x14ac:dyDescent="0.2">
      <c r="C2838" s="19"/>
      <c r="D2838" s="19"/>
    </row>
    <row r="2839" spans="3:4" x14ac:dyDescent="0.2">
      <c r="C2839" s="19"/>
      <c r="D2839" s="19"/>
    </row>
    <row r="2840" spans="3:4" x14ac:dyDescent="0.2">
      <c r="C2840" s="19"/>
      <c r="D2840" s="19"/>
    </row>
    <row r="2841" spans="3:4" x14ac:dyDescent="0.2">
      <c r="C2841" s="19"/>
      <c r="D2841" s="19"/>
    </row>
    <row r="2842" spans="3:4" x14ac:dyDescent="0.2">
      <c r="C2842" s="19"/>
      <c r="D2842" s="19"/>
    </row>
    <row r="2843" spans="3:4" x14ac:dyDescent="0.2">
      <c r="C2843" s="19"/>
      <c r="D2843" s="19"/>
    </row>
    <row r="2844" spans="3:4" x14ac:dyDescent="0.2">
      <c r="C2844" s="19"/>
      <c r="D2844" s="19"/>
    </row>
    <row r="2845" spans="3:4" x14ac:dyDescent="0.2">
      <c r="C2845" s="19"/>
      <c r="D2845" s="19"/>
    </row>
    <row r="2846" spans="3:4" x14ac:dyDescent="0.2">
      <c r="C2846" s="19"/>
      <c r="D2846" s="19"/>
    </row>
    <row r="2847" spans="3:4" x14ac:dyDescent="0.2">
      <c r="C2847" s="19"/>
      <c r="D2847" s="19"/>
    </row>
    <row r="2848" spans="3:4" x14ac:dyDescent="0.2">
      <c r="C2848" s="19"/>
      <c r="D2848" s="19"/>
    </row>
    <row r="2849" spans="3:4" x14ac:dyDescent="0.2">
      <c r="C2849" s="19"/>
      <c r="D2849" s="19"/>
    </row>
    <row r="2850" spans="3:4" x14ac:dyDescent="0.2">
      <c r="C2850" s="19"/>
      <c r="D2850" s="19"/>
    </row>
    <row r="2851" spans="3:4" x14ac:dyDescent="0.2">
      <c r="C2851" s="19"/>
      <c r="D2851" s="19"/>
    </row>
    <row r="2852" spans="3:4" x14ac:dyDescent="0.2">
      <c r="C2852" s="19"/>
      <c r="D2852" s="19"/>
    </row>
    <row r="2853" spans="3:4" x14ac:dyDescent="0.2">
      <c r="C2853" s="19"/>
      <c r="D2853" s="19"/>
    </row>
    <row r="2854" spans="3:4" x14ac:dyDescent="0.2">
      <c r="C2854" s="19"/>
      <c r="D2854" s="19"/>
    </row>
    <row r="2855" spans="3:4" x14ac:dyDescent="0.2">
      <c r="C2855" s="19"/>
      <c r="D2855" s="19"/>
    </row>
    <row r="2856" spans="3:4" x14ac:dyDescent="0.2">
      <c r="C2856" s="19"/>
      <c r="D2856" s="19"/>
    </row>
    <row r="2857" spans="3:4" x14ac:dyDescent="0.2">
      <c r="C2857" s="19"/>
      <c r="D2857" s="19"/>
    </row>
    <row r="2858" spans="3:4" x14ac:dyDescent="0.2">
      <c r="C2858" s="19"/>
      <c r="D2858" s="19"/>
    </row>
    <row r="2859" spans="3:4" x14ac:dyDescent="0.2">
      <c r="C2859" s="19"/>
      <c r="D2859" s="19"/>
    </row>
    <row r="2860" spans="3:4" x14ac:dyDescent="0.2">
      <c r="C2860" s="19"/>
      <c r="D2860" s="19"/>
    </row>
    <row r="2861" spans="3:4" x14ac:dyDescent="0.2">
      <c r="C2861" s="19"/>
      <c r="D2861" s="19"/>
    </row>
    <row r="2862" spans="3:4" x14ac:dyDescent="0.2">
      <c r="C2862" s="19"/>
      <c r="D2862" s="19"/>
    </row>
    <row r="2863" spans="3:4" x14ac:dyDescent="0.2">
      <c r="C2863" s="19"/>
      <c r="D2863" s="19"/>
    </row>
    <row r="2864" spans="3:4" x14ac:dyDescent="0.2">
      <c r="C2864" s="19"/>
      <c r="D2864" s="19"/>
    </row>
    <row r="2865" spans="3:4" x14ac:dyDescent="0.2">
      <c r="C2865" s="19"/>
      <c r="D2865" s="19"/>
    </row>
    <row r="2866" spans="3:4" x14ac:dyDescent="0.2">
      <c r="C2866" s="19"/>
      <c r="D2866" s="19"/>
    </row>
    <row r="2867" spans="3:4" x14ac:dyDescent="0.2">
      <c r="C2867" s="19"/>
      <c r="D2867" s="19"/>
    </row>
    <row r="2868" spans="3:4" x14ac:dyDescent="0.2">
      <c r="C2868" s="19"/>
      <c r="D2868" s="19"/>
    </row>
    <row r="2869" spans="3:4" x14ac:dyDescent="0.2">
      <c r="C2869" s="19"/>
      <c r="D2869" s="19"/>
    </row>
    <row r="2870" spans="3:4" x14ac:dyDescent="0.2">
      <c r="C2870" s="19"/>
      <c r="D2870" s="19"/>
    </row>
    <row r="2871" spans="3:4" x14ac:dyDescent="0.2">
      <c r="C2871" s="19"/>
      <c r="D2871" s="19"/>
    </row>
    <row r="2872" spans="3:4" x14ac:dyDescent="0.2">
      <c r="C2872" s="19"/>
      <c r="D2872" s="19"/>
    </row>
    <row r="2873" spans="3:4" x14ac:dyDescent="0.2">
      <c r="C2873" s="19"/>
      <c r="D2873" s="19"/>
    </row>
    <row r="2874" spans="3:4" x14ac:dyDescent="0.2">
      <c r="C2874" s="19"/>
      <c r="D2874" s="19"/>
    </row>
    <row r="2875" spans="3:4" x14ac:dyDescent="0.2">
      <c r="C2875" s="19"/>
      <c r="D2875" s="19"/>
    </row>
    <row r="2876" spans="3:4" x14ac:dyDescent="0.2">
      <c r="C2876" s="19"/>
      <c r="D2876" s="19"/>
    </row>
    <row r="2877" spans="3:4" x14ac:dyDescent="0.2">
      <c r="C2877" s="19"/>
      <c r="D2877" s="19"/>
    </row>
    <row r="2878" spans="3:4" x14ac:dyDescent="0.2">
      <c r="C2878" s="19"/>
      <c r="D2878" s="19"/>
    </row>
    <row r="2879" spans="3:4" x14ac:dyDescent="0.2">
      <c r="C2879" s="19"/>
      <c r="D2879" s="19"/>
    </row>
    <row r="2880" spans="3:4" x14ac:dyDescent="0.2">
      <c r="C2880" s="19"/>
      <c r="D2880" s="19"/>
    </row>
    <row r="2881" spans="3:4" x14ac:dyDescent="0.2">
      <c r="C2881" s="19"/>
      <c r="D2881" s="19"/>
    </row>
    <row r="2882" spans="3:4" x14ac:dyDescent="0.2">
      <c r="C2882" s="19"/>
      <c r="D2882" s="19"/>
    </row>
    <row r="2883" spans="3:4" x14ac:dyDescent="0.2">
      <c r="C2883" s="19"/>
      <c r="D2883" s="19"/>
    </row>
    <row r="2884" spans="3:4" x14ac:dyDescent="0.2">
      <c r="C2884" s="19"/>
      <c r="D2884" s="19"/>
    </row>
    <row r="2885" spans="3:4" x14ac:dyDescent="0.2">
      <c r="C2885" s="19"/>
      <c r="D2885" s="19"/>
    </row>
    <row r="2886" spans="3:4" x14ac:dyDescent="0.2">
      <c r="C2886" s="19"/>
      <c r="D2886" s="19"/>
    </row>
    <row r="2887" spans="3:4" x14ac:dyDescent="0.2">
      <c r="C2887" s="19"/>
      <c r="D2887" s="19"/>
    </row>
    <row r="2888" spans="3:4" x14ac:dyDescent="0.2">
      <c r="C2888" s="19"/>
      <c r="D2888" s="19"/>
    </row>
    <row r="2889" spans="3:4" x14ac:dyDescent="0.2">
      <c r="C2889" s="19"/>
      <c r="D2889" s="19"/>
    </row>
    <row r="2890" spans="3:4" x14ac:dyDescent="0.2">
      <c r="C2890" s="19"/>
      <c r="D2890" s="19"/>
    </row>
    <row r="2891" spans="3:4" x14ac:dyDescent="0.2">
      <c r="C2891" s="19"/>
      <c r="D2891" s="19"/>
    </row>
    <row r="2892" spans="3:4" x14ac:dyDescent="0.2">
      <c r="C2892" s="19"/>
      <c r="D2892" s="19"/>
    </row>
    <row r="2893" spans="3:4" x14ac:dyDescent="0.2">
      <c r="C2893" s="19"/>
      <c r="D2893" s="19"/>
    </row>
    <row r="2894" spans="3:4" x14ac:dyDescent="0.2">
      <c r="C2894" s="19"/>
      <c r="D2894" s="19"/>
    </row>
    <row r="2895" spans="3:4" x14ac:dyDescent="0.2">
      <c r="C2895" s="19"/>
      <c r="D2895" s="19"/>
    </row>
    <row r="2896" spans="3:4" x14ac:dyDescent="0.2">
      <c r="C2896" s="19"/>
      <c r="D2896" s="19"/>
    </row>
    <row r="2897" spans="3:4" x14ac:dyDescent="0.2">
      <c r="C2897" s="19"/>
      <c r="D2897" s="19"/>
    </row>
    <row r="2898" spans="3:4" x14ac:dyDescent="0.2">
      <c r="C2898" s="19"/>
      <c r="D2898" s="19"/>
    </row>
    <row r="2899" spans="3:4" x14ac:dyDescent="0.2">
      <c r="C2899" s="19"/>
      <c r="D2899" s="19"/>
    </row>
    <row r="2900" spans="3:4" x14ac:dyDescent="0.2">
      <c r="C2900" s="19"/>
      <c r="D2900" s="19"/>
    </row>
    <row r="2901" spans="3:4" x14ac:dyDescent="0.2">
      <c r="C2901" s="19"/>
      <c r="D2901" s="19"/>
    </row>
    <row r="2902" spans="3:4" x14ac:dyDescent="0.2">
      <c r="C2902" s="19"/>
      <c r="D2902" s="19"/>
    </row>
    <row r="2903" spans="3:4" x14ac:dyDescent="0.2">
      <c r="C2903" s="19"/>
      <c r="D2903" s="19"/>
    </row>
    <row r="2904" spans="3:4" x14ac:dyDescent="0.2">
      <c r="C2904" s="19"/>
      <c r="D2904" s="19"/>
    </row>
    <row r="2905" spans="3:4" x14ac:dyDescent="0.2">
      <c r="C2905" s="19"/>
      <c r="D2905" s="19"/>
    </row>
    <row r="2906" spans="3:4" x14ac:dyDescent="0.2">
      <c r="C2906" s="19"/>
      <c r="D2906" s="19"/>
    </row>
    <row r="2907" spans="3:4" x14ac:dyDescent="0.2">
      <c r="C2907" s="19"/>
      <c r="D2907" s="19"/>
    </row>
    <row r="2908" spans="3:4" x14ac:dyDescent="0.2">
      <c r="C2908" s="19"/>
      <c r="D2908" s="19"/>
    </row>
    <row r="2909" spans="3:4" x14ac:dyDescent="0.2">
      <c r="C2909" s="19"/>
      <c r="D2909" s="19"/>
    </row>
    <row r="2910" spans="3:4" x14ac:dyDescent="0.2">
      <c r="C2910" s="19"/>
      <c r="D2910" s="19"/>
    </row>
    <row r="2911" spans="3:4" x14ac:dyDescent="0.2">
      <c r="C2911" s="19"/>
      <c r="D2911" s="19"/>
    </row>
    <row r="2912" spans="3:4" x14ac:dyDescent="0.2">
      <c r="C2912" s="19"/>
      <c r="D2912" s="19"/>
    </row>
    <row r="2913" spans="3:4" x14ac:dyDescent="0.2">
      <c r="C2913" s="19"/>
      <c r="D2913" s="19"/>
    </row>
    <row r="2914" spans="3:4" x14ac:dyDescent="0.2">
      <c r="C2914" s="19"/>
      <c r="D2914" s="19"/>
    </row>
    <row r="2915" spans="3:4" x14ac:dyDescent="0.2">
      <c r="C2915" s="19"/>
      <c r="D2915" s="19"/>
    </row>
    <row r="2916" spans="3:4" x14ac:dyDescent="0.2">
      <c r="C2916" s="19"/>
      <c r="D2916" s="19"/>
    </row>
    <row r="2917" spans="3:4" x14ac:dyDescent="0.2">
      <c r="C2917" s="19"/>
      <c r="D2917" s="19"/>
    </row>
    <row r="2918" spans="3:4" x14ac:dyDescent="0.2">
      <c r="C2918" s="19"/>
      <c r="D2918" s="19"/>
    </row>
    <row r="2919" spans="3:4" x14ac:dyDescent="0.2">
      <c r="C2919" s="19"/>
      <c r="D2919" s="19"/>
    </row>
    <row r="2920" spans="3:4" x14ac:dyDescent="0.2">
      <c r="C2920" s="19"/>
      <c r="D2920" s="19"/>
    </row>
    <row r="2921" spans="3:4" x14ac:dyDescent="0.2">
      <c r="C2921" s="19"/>
      <c r="D2921" s="19"/>
    </row>
    <row r="2922" spans="3:4" x14ac:dyDescent="0.2">
      <c r="C2922" s="19"/>
      <c r="D2922" s="19"/>
    </row>
    <row r="2923" spans="3:4" x14ac:dyDescent="0.2">
      <c r="C2923" s="19"/>
      <c r="D2923" s="19"/>
    </row>
    <row r="2924" spans="3:4" x14ac:dyDescent="0.2">
      <c r="C2924" s="19"/>
      <c r="D2924" s="19"/>
    </row>
    <row r="2925" spans="3:4" x14ac:dyDescent="0.2">
      <c r="C2925" s="19"/>
      <c r="D2925" s="19"/>
    </row>
    <row r="2926" spans="3:4" x14ac:dyDescent="0.2">
      <c r="C2926" s="19"/>
      <c r="D2926" s="19"/>
    </row>
    <row r="2927" spans="3:4" x14ac:dyDescent="0.2">
      <c r="C2927" s="19"/>
      <c r="D2927" s="19"/>
    </row>
    <row r="2928" spans="3:4" x14ac:dyDescent="0.2">
      <c r="C2928" s="19"/>
      <c r="D2928" s="19"/>
    </row>
    <row r="2929" spans="3:4" x14ac:dyDescent="0.2">
      <c r="C2929" s="19"/>
      <c r="D2929" s="19"/>
    </row>
    <row r="2930" spans="3:4" x14ac:dyDescent="0.2">
      <c r="C2930" s="19"/>
      <c r="D2930" s="19"/>
    </row>
    <row r="2931" spans="3:4" x14ac:dyDescent="0.2">
      <c r="C2931" s="19"/>
      <c r="D2931" s="19"/>
    </row>
    <row r="2932" spans="3:4" x14ac:dyDescent="0.2">
      <c r="C2932" s="19"/>
      <c r="D2932" s="19"/>
    </row>
    <row r="2933" spans="3:4" x14ac:dyDescent="0.2">
      <c r="C2933" s="19"/>
      <c r="D2933" s="19"/>
    </row>
    <row r="2934" spans="3:4" x14ac:dyDescent="0.2">
      <c r="C2934" s="19"/>
      <c r="D2934" s="19"/>
    </row>
    <row r="2935" spans="3:4" x14ac:dyDescent="0.2">
      <c r="C2935" s="19"/>
      <c r="D2935" s="19"/>
    </row>
    <row r="2936" spans="3:4" x14ac:dyDescent="0.2">
      <c r="C2936" s="19"/>
      <c r="D2936" s="19"/>
    </row>
    <row r="2937" spans="3:4" x14ac:dyDescent="0.2">
      <c r="C2937" s="19"/>
      <c r="D2937" s="19"/>
    </row>
    <row r="2938" spans="3:4" x14ac:dyDescent="0.2">
      <c r="C2938" s="19"/>
      <c r="D2938" s="19"/>
    </row>
    <row r="2939" spans="3:4" x14ac:dyDescent="0.2">
      <c r="C2939" s="19"/>
      <c r="D2939" s="19"/>
    </row>
    <row r="2940" spans="3:4" x14ac:dyDescent="0.2">
      <c r="C2940" s="19"/>
      <c r="D2940" s="19"/>
    </row>
    <row r="2941" spans="3:4" x14ac:dyDescent="0.2">
      <c r="C2941" s="19"/>
      <c r="D2941" s="19"/>
    </row>
    <row r="2942" spans="3:4" x14ac:dyDescent="0.2">
      <c r="C2942" s="19"/>
      <c r="D2942" s="19"/>
    </row>
    <row r="2943" spans="3:4" x14ac:dyDescent="0.2">
      <c r="C2943" s="19"/>
      <c r="D2943" s="19"/>
    </row>
    <row r="2944" spans="3:4" x14ac:dyDescent="0.2">
      <c r="C2944" s="19"/>
      <c r="D2944" s="19"/>
    </row>
    <row r="2945" spans="3:4" x14ac:dyDescent="0.2">
      <c r="C2945" s="19"/>
      <c r="D2945" s="19"/>
    </row>
    <row r="2946" spans="3:4" x14ac:dyDescent="0.2">
      <c r="C2946" s="19"/>
      <c r="D2946" s="19"/>
    </row>
    <row r="2947" spans="3:4" x14ac:dyDescent="0.2">
      <c r="C2947" s="19"/>
      <c r="D2947" s="19"/>
    </row>
    <row r="2948" spans="3:4" x14ac:dyDescent="0.2">
      <c r="C2948" s="19"/>
      <c r="D2948" s="19"/>
    </row>
    <row r="2949" spans="3:4" x14ac:dyDescent="0.2">
      <c r="C2949" s="19"/>
      <c r="D2949" s="19"/>
    </row>
    <row r="2950" spans="3:4" x14ac:dyDescent="0.2">
      <c r="C2950" s="19"/>
      <c r="D2950" s="19"/>
    </row>
    <row r="2951" spans="3:4" x14ac:dyDescent="0.2">
      <c r="C2951" s="19"/>
      <c r="D2951" s="19"/>
    </row>
    <row r="2952" spans="3:4" x14ac:dyDescent="0.2">
      <c r="C2952" s="19"/>
      <c r="D2952" s="19"/>
    </row>
    <row r="2953" spans="3:4" x14ac:dyDescent="0.2">
      <c r="C2953" s="19"/>
      <c r="D2953" s="19"/>
    </row>
    <row r="2954" spans="3:4" x14ac:dyDescent="0.2">
      <c r="C2954" s="19"/>
      <c r="D2954" s="19"/>
    </row>
    <row r="2955" spans="3:4" x14ac:dyDescent="0.2">
      <c r="C2955" s="19"/>
      <c r="D2955" s="19"/>
    </row>
    <row r="2956" spans="3:4" x14ac:dyDescent="0.2">
      <c r="C2956" s="19"/>
      <c r="D2956" s="19"/>
    </row>
    <row r="2957" spans="3:4" x14ac:dyDescent="0.2">
      <c r="C2957" s="19"/>
      <c r="D2957" s="19"/>
    </row>
    <row r="2958" spans="3:4" x14ac:dyDescent="0.2">
      <c r="C2958" s="19"/>
      <c r="D2958" s="19"/>
    </row>
    <row r="2959" spans="3:4" x14ac:dyDescent="0.2">
      <c r="C2959" s="19"/>
      <c r="D2959" s="19"/>
    </row>
    <row r="2960" spans="3:4" x14ac:dyDescent="0.2">
      <c r="C2960" s="19"/>
      <c r="D2960" s="19"/>
    </row>
    <row r="2961" spans="3:4" x14ac:dyDescent="0.2">
      <c r="C2961" s="19"/>
      <c r="D2961" s="19"/>
    </row>
    <row r="2962" spans="3:4" x14ac:dyDescent="0.2">
      <c r="C2962" s="19"/>
      <c r="D2962" s="19"/>
    </row>
    <row r="2963" spans="3:4" x14ac:dyDescent="0.2">
      <c r="C2963" s="19"/>
      <c r="D2963" s="19"/>
    </row>
    <row r="2964" spans="3:4" x14ac:dyDescent="0.2">
      <c r="C2964" s="19"/>
      <c r="D2964" s="19"/>
    </row>
    <row r="2965" spans="3:4" x14ac:dyDescent="0.2">
      <c r="C2965" s="19"/>
      <c r="D2965" s="19"/>
    </row>
    <row r="2966" spans="3:4" x14ac:dyDescent="0.2">
      <c r="C2966" s="19"/>
      <c r="D2966" s="19"/>
    </row>
    <row r="2967" spans="3:4" x14ac:dyDescent="0.2">
      <c r="C2967" s="19"/>
      <c r="D2967" s="19"/>
    </row>
    <row r="2968" spans="3:4" x14ac:dyDescent="0.2">
      <c r="C2968" s="19"/>
      <c r="D2968" s="19"/>
    </row>
    <row r="2969" spans="3:4" x14ac:dyDescent="0.2">
      <c r="C2969" s="19"/>
      <c r="D2969" s="19"/>
    </row>
    <row r="2970" spans="3:4" x14ac:dyDescent="0.2">
      <c r="C2970" s="19"/>
      <c r="D2970" s="19"/>
    </row>
    <row r="2971" spans="3:4" x14ac:dyDescent="0.2">
      <c r="C2971" s="19"/>
      <c r="D2971" s="19"/>
    </row>
    <row r="2972" spans="3:4" x14ac:dyDescent="0.2">
      <c r="C2972" s="19"/>
      <c r="D2972" s="19"/>
    </row>
    <row r="2973" spans="3:4" x14ac:dyDescent="0.2">
      <c r="C2973" s="19"/>
      <c r="D2973" s="19"/>
    </row>
    <row r="2974" spans="3:4" x14ac:dyDescent="0.2">
      <c r="C2974" s="19"/>
      <c r="D2974" s="19"/>
    </row>
    <row r="2975" spans="3:4" x14ac:dyDescent="0.2">
      <c r="C2975" s="19"/>
      <c r="D2975" s="19"/>
    </row>
    <row r="2976" spans="3:4" x14ac:dyDescent="0.2">
      <c r="C2976" s="19"/>
      <c r="D2976" s="19"/>
    </row>
    <row r="2977" spans="3:4" x14ac:dyDescent="0.2">
      <c r="C2977" s="19"/>
      <c r="D2977" s="19"/>
    </row>
    <row r="2978" spans="3:4" x14ac:dyDescent="0.2">
      <c r="C2978" s="19"/>
      <c r="D2978" s="19"/>
    </row>
    <row r="2979" spans="3:4" x14ac:dyDescent="0.2">
      <c r="C2979" s="19"/>
      <c r="D2979" s="19"/>
    </row>
    <row r="2980" spans="3:4" x14ac:dyDescent="0.2">
      <c r="C2980" s="19"/>
      <c r="D2980" s="19"/>
    </row>
    <row r="2981" spans="3:4" x14ac:dyDescent="0.2">
      <c r="C2981" s="19"/>
      <c r="D2981" s="19"/>
    </row>
    <row r="2982" spans="3:4" x14ac:dyDescent="0.2">
      <c r="C2982" s="19"/>
      <c r="D2982" s="19"/>
    </row>
    <row r="2983" spans="3:4" x14ac:dyDescent="0.2">
      <c r="C2983" s="19"/>
      <c r="D2983" s="19"/>
    </row>
    <row r="2984" spans="3:4" x14ac:dyDescent="0.2">
      <c r="C2984" s="19"/>
      <c r="D2984" s="19"/>
    </row>
    <row r="2985" spans="3:4" x14ac:dyDescent="0.2">
      <c r="C2985" s="19"/>
      <c r="D2985" s="19"/>
    </row>
    <row r="2986" spans="3:4" x14ac:dyDescent="0.2">
      <c r="C2986" s="19"/>
      <c r="D2986" s="19"/>
    </row>
    <row r="2987" spans="3:4" x14ac:dyDescent="0.2">
      <c r="C2987" s="19"/>
      <c r="D2987" s="19"/>
    </row>
    <row r="2988" spans="3:4" x14ac:dyDescent="0.2">
      <c r="C2988" s="19"/>
      <c r="D2988" s="19"/>
    </row>
    <row r="2989" spans="3:4" x14ac:dyDescent="0.2">
      <c r="C2989" s="19"/>
      <c r="D2989" s="19"/>
    </row>
    <row r="2990" spans="3:4" x14ac:dyDescent="0.2">
      <c r="C2990" s="19"/>
      <c r="D2990" s="19"/>
    </row>
    <row r="2991" spans="3:4" x14ac:dyDescent="0.2">
      <c r="C2991" s="19"/>
      <c r="D2991" s="19"/>
    </row>
    <row r="2992" spans="3:4" x14ac:dyDescent="0.2">
      <c r="C2992" s="19"/>
      <c r="D2992" s="19"/>
    </row>
    <row r="2993" spans="3:4" x14ac:dyDescent="0.2">
      <c r="C2993" s="19"/>
      <c r="D2993" s="19"/>
    </row>
    <row r="2994" spans="3:4" x14ac:dyDescent="0.2">
      <c r="C2994" s="19"/>
      <c r="D2994" s="19"/>
    </row>
    <row r="2995" spans="3:4" x14ac:dyDescent="0.2">
      <c r="C2995" s="19"/>
      <c r="D2995" s="19"/>
    </row>
    <row r="2996" spans="3:4" x14ac:dyDescent="0.2">
      <c r="C2996" s="19"/>
      <c r="D2996" s="19"/>
    </row>
    <row r="2997" spans="3:4" x14ac:dyDescent="0.2">
      <c r="C2997" s="19"/>
      <c r="D2997" s="19"/>
    </row>
    <row r="2998" spans="3:4" x14ac:dyDescent="0.2">
      <c r="C2998" s="19"/>
      <c r="D2998" s="19"/>
    </row>
    <row r="2999" spans="3:4" x14ac:dyDescent="0.2">
      <c r="C2999" s="19"/>
      <c r="D2999" s="19"/>
    </row>
    <row r="3000" spans="3:4" x14ac:dyDescent="0.2">
      <c r="C3000" s="19"/>
      <c r="D3000" s="19"/>
    </row>
    <row r="3001" spans="3:4" x14ac:dyDescent="0.2">
      <c r="C3001" s="19"/>
      <c r="D3001" s="19"/>
    </row>
    <row r="3002" spans="3:4" x14ac:dyDescent="0.2">
      <c r="C3002" s="19"/>
      <c r="D3002" s="19"/>
    </row>
    <row r="3003" spans="3:4" x14ac:dyDescent="0.2">
      <c r="C3003" s="19"/>
      <c r="D3003" s="19"/>
    </row>
    <row r="3004" spans="3:4" x14ac:dyDescent="0.2">
      <c r="C3004" s="19"/>
      <c r="D3004" s="19"/>
    </row>
    <row r="3005" spans="3:4" x14ac:dyDescent="0.2">
      <c r="C3005" s="19"/>
      <c r="D3005" s="19"/>
    </row>
    <row r="3006" spans="3:4" x14ac:dyDescent="0.2">
      <c r="C3006" s="19"/>
      <c r="D3006" s="19"/>
    </row>
    <row r="3007" spans="3:4" x14ac:dyDescent="0.2">
      <c r="C3007" s="19"/>
      <c r="D3007" s="19"/>
    </row>
    <row r="3008" spans="3:4" x14ac:dyDescent="0.2">
      <c r="C3008" s="19"/>
      <c r="D3008" s="19"/>
    </row>
    <row r="3009" spans="3:4" x14ac:dyDescent="0.2">
      <c r="C3009" s="19"/>
      <c r="D3009" s="19"/>
    </row>
    <row r="3010" spans="3:4" x14ac:dyDescent="0.2">
      <c r="C3010" s="19"/>
      <c r="D3010" s="19"/>
    </row>
    <row r="3011" spans="3:4" x14ac:dyDescent="0.2">
      <c r="C3011" s="19"/>
      <c r="D3011" s="19"/>
    </row>
    <row r="3012" spans="3:4" x14ac:dyDescent="0.2">
      <c r="C3012" s="19"/>
      <c r="D3012" s="19"/>
    </row>
    <row r="3013" spans="3:4" x14ac:dyDescent="0.2">
      <c r="C3013" s="19"/>
      <c r="D3013" s="19"/>
    </row>
    <row r="3014" spans="3:4" x14ac:dyDescent="0.2">
      <c r="C3014" s="19"/>
      <c r="D3014" s="19"/>
    </row>
    <row r="3015" spans="3:4" x14ac:dyDescent="0.2">
      <c r="C3015" s="19"/>
      <c r="D3015" s="19"/>
    </row>
    <row r="3016" spans="3:4" x14ac:dyDescent="0.2">
      <c r="C3016" s="19"/>
      <c r="D3016" s="19"/>
    </row>
    <row r="3017" spans="3:4" x14ac:dyDescent="0.2">
      <c r="C3017" s="19"/>
      <c r="D3017" s="19"/>
    </row>
    <row r="3018" spans="3:4" x14ac:dyDescent="0.2">
      <c r="C3018" s="19"/>
      <c r="D3018" s="19"/>
    </row>
    <row r="3019" spans="3:4" x14ac:dyDescent="0.2">
      <c r="C3019" s="19"/>
      <c r="D3019" s="19"/>
    </row>
    <row r="3020" spans="3:4" x14ac:dyDescent="0.2">
      <c r="C3020" s="19"/>
      <c r="D3020" s="19"/>
    </row>
    <row r="3021" spans="3:4" x14ac:dyDescent="0.2">
      <c r="C3021" s="19"/>
      <c r="D3021" s="19"/>
    </row>
    <row r="3022" spans="3:4" x14ac:dyDescent="0.2">
      <c r="C3022" s="19"/>
      <c r="D3022" s="19"/>
    </row>
    <row r="3023" spans="3:4" x14ac:dyDescent="0.2">
      <c r="C3023" s="19"/>
      <c r="D3023" s="19"/>
    </row>
    <row r="3024" spans="3:4" x14ac:dyDescent="0.2">
      <c r="C3024" s="19"/>
      <c r="D3024" s="19"/>
    </row>
    <row r="3025" spans="3:4" x14ac:dyDescent="0.2">
      <c r="C3025" s="19"/>
      <c r="D3025" s="19"/>
    </row>
    <row r="3026" spans="3:4" x14ac:dyDescent="0.2">
      <c r="C3026" s="19"/>
      <c r="D3026" s="19"/>
    </row>
    <row r="3027" spans="3:4" x14ac:dyDescent="0.2">
      <c r="C3027" s="19"/>
      <c r="D3027" s="19"/>
    </row>
    <row r="3028" spans="3:4" x14ac:dyDescent="0.2">
      <c r="C3028" s="19"/>
      <c r="D3028" s="19"/>
    </row>
    <row r="3029" spans="3:4" x14ac:dyDescent="0.2">
      <c r="C3029" s="19"/>
      <c r="D3029" s="19"/>
    </row>
    <row r="3030" spans="3:4" x14ac:dyDescent="0.2">
      <c r="C3030" s="19"/>
      <c r="D3030" s="19"/>
    </row>
    <row r="3031" spans="3:4" x14ac:dyDescent="0.2">
      <c r="C3031" s="19"/>
      <c r="D3031" s="19"/>
    </row>
    <row r="3032" spans="3:4" x14ac:dyDescent="0.2">
      <c r="C3032" s="19"/>
      <c r="D3032" s="19"/>
    </row>
    <row r="3033" spans="3:4" x14ac:dyDescent="0.2">
      <c r="C3033" s="19"/>
      <c r="D3033" s="19"/>
    </row>
    <row r="3034" spans="3:4" x14ac:dyDescent="0.2">
      <c r="C3034" s="19"/>
      <c r="D3034" s="19"/>
    </row>
    <row r="3035" spans="3:4" x14ac:dyDescent="0.2">
      <c r="C3035" s="19"/>
      <c r="D3035" s="19"/>
    </row>
    <row r="3036" spans="3:4" x14ac:dyDescent="0.2">
      <c r="C3036" s="19"/>
      <c r="D3036" s="19"/>
    </row>
    <row r="3037" spans="3:4" x14ac:dyDescent="0.2">
      <c r="C3037" s="19"/>
      <c r="D3037" s="19"/>
    </row>
    <row r="3038" spans="3:4" x14ac:dyDescent="0.2">
      <c r="C3038" s="19"/>
      <c r="D3038" s="19"/>
    </row>
    <row r="3039" spans="3:4" x14ac:dyDescent="0.2">
      <c r="C3039" s="19"/>
      <c r="D3039" s="19"/>
    </row>
    <row r="3040" spans="3:4" x14ac:dyDescent="0.2">
      <c r="C3040" s="19"/>
      <c r="D3040" s="19"/>
    </row>
    <row r="3041" spans="3:4" x14ac:dyDescent="0.2">
      <c r="C3041" s="19"/>
      <c r="D3041" s="19"/>
    </row>
    <row r="3042" spans="3:4" x14ac:dyDescent="0.2">
      <c r="C3042" s="19"/>
      <c r="D3042" s="19"/>
    </row>
    <row r="3043" spans="3:4" x14ac:dyDescent="0.2">
      <c r="C3043" s="19"/>
      <c r="D3043" s="19"/>
    </row>
    <row r="3044" spans="3:4" x14ac:dyDescent="0.2">
      <c r="C3044" s="19"/>
      <c r="D3044" s="19"/>
    </row>
    <row r="3045" spans="3:4" x14ac:dyDescent="0.2">
      <c r="C3045" s="19"/>
      <c r="D3045" s="19"/>
    </row>
    <row r="3046" spans="3:4" x14ac:dyDescent="0.2">
      <c r="C3046" s="19"/>
      <c r="D3046" s="19"/>
    </row>
    <row r="3047" spans="3:4" x14ac:dyDescent="0.2">
      <c r="C3047" s="19"/>
      <c r="D3047" s="19"/>
    </row>
    <row r="3048" spans="3:4" x14ac:dyDescent="0.2">
      <c r="C3048" s="19"/>
      <c r="D3048" s="19"/>
    </row>
    <row r="3049" spans="3:4" x14ac:dyDescent="0.2">
      <c r="C3049" s="19"/>
      <c r="D3049" s="19"/>
    </row>
    <row r="3050" spans="3:4" x14ac:dyDescent="0.2">
      <c r="C3050" s="19"/>
      <c r="D3050" s="19"/>
    </row>
    <row r="3051" spans="3:4" x14ac:dyDescent="0.2">
      <c r="C3051" s="19"/>
      <c r="D3051" s="19"/>
    </row>
    <row r="3052" spans="3:4" x14ac:dyDescent="0.2">
      <c r="C3052" s="19"/>
      <c r="D3052" s="19"/>
    </row>
    <row r="3053" spans="3:4" x14ac:dyDescent="0.2">
      <c r="C3053" s="19"/>
      <c r="D3053" s="19"/>
    </row>
    <row r="3054" spans="3:4" x14ac:dyDescent="0.2">
      <c r="C3054" s="19"/>
      <c r="D3054" s="19"/>
    </row>
    <row r="3055" spans="3:4" x14ac:dyDescent="0.2">
      <c r="C3055" s="19"/>
      <c r="D3055" s="19"/>
    </row>
    <row r="3056" spans="3:4" x14ac:dyDescent="0.2">
      <c r="C3056" s="19"/>
      <c r="D3056" s="19"/>
    </row>
    <row r="3057" spans="3:4" x14ac:dyDescent="0.2">
      <c r="C3057" s="19"/>
      <c r="D3057" s="19"/>
    </row>
    <row r="3058" spans="3:4" x14ac:dyDescent="0.2">
      <c r="C3058" s="19"/>
      <c r="D3058" s="19"/>
    </row>
    <row r="3059" spans="3:4" x14ac:dyDescent="0.2">
      <c r="C3059" s="19"/>
      <c r="D3059" s="19"/>
    </row>
    <row r="3060" spans="3:4" x14ac:dyDescent="0.2">
      <c r="C3060" s="19"/>
      <c r="D3060" s="19"/>
    </row>
    <row r="3061" spans="3:4" x14ac:dyDescent="0.2">
      <c r="C3061" s="19"/>
      <c r="D3061" s="19"/>
    </row>
    <row r="3062" spans="3:4" x14ac:dyDescent="0.2">
      <c r="C3062" s="19"/>
      <c r="D3062" s="19"/>
    </row>
    <row r="3063" spans="3:4" x14ac:dyDescent="0.2">
      <c r="C3063" s="19"/>
      <c r="D3063" s="19"/>
    </row>
    <row r="3064" spans="3:4" x14ac:dyDescent="0.2">
      <c r="C3064" s="19"/>
      <c r="D3064" s="19"/>
    </row>
    <row r="3065" spans="3:4" x14ac:dyDescent="0.2">
      <c r="C3065" s="19"/>
      <c r="D3065" s="19"/>
    </row>
    <row r="3066" spans="3:4" x14ac:dyDescent="0.2">
      <c r="C3066" s="19"/>
      <c r="D3066" s="19"/>
    </row>
    <row r="3067" spans="3:4" x14ac:dyDescent="0.2">
      <c r="C3067" s="19"/>
      <c r="D3067" s="19"/>
    </row>
    <row r="3068" spans="3:4" x14ac:dyDescent="0.2">
      <c r="C3068" s="19"/>
      <c r="D3068" s="19"/>
    </row>
    <row r="3069" spans="3:4" x14ac:dyDescent="0.2">
      <c r="C3069" s="19"/>
      <c r="D3069" s="19"/>
    </row>
    <row r="3070" spans="3:4" x14ac:dyDescent="0.2">
      <c r="C3070" s="19"/>
      <c r="D3070" s="19"/>
    </row>
    <row r="3071" spans="3:4" x14ac:dyDescent="0.2">
      <c r="C3071" s="19"/>
      <c r="D3071" s="19"/>
    </row>
    <row r="3072" spans="3:4" x14ac:dyDescent="0.2">
      <c r="C3072" s="19"/>
      <c r="D3072" s="19"/>
    </row>
    <row r="3073" spans="3:4" x14ac:dyDescent="0.2">
      <c r="C3073" s="19"/>
      <c r="D3073" s="19"/>
    </row>
    <row r="3074" spans="3:4" x14ac:dyDescent="0.2">
      <c r="C3074" s="19"/>
      <c r="D3074" s="19"/>
    </row>
    <row r="3075" spans="3:4" x14ac:dyDescent="0.2">
      <c r="C3075" s="19"/>
      <c r="D3075" s="19"/>
    </row>
    <row r="3076" spans="3:4" x14ac:dyDescent="0.2">
      <c r="C3076" s="19"/>
      <c r="D3076" s="19"/>
    </row>
    <row r="3077" spans="3:4" x14ac:dyDescent="0.2">
      <c r="C3077" s="19"/>
      <c r="D3077" s="19"/>
    </row>
    <row r="3078" spans="3:4" x14ac:dyDescent="0.2">
      <c r="C3078" s="19"/>
      <c r="D3078" s="19"/>
    </row>
    <row r="3079" spans="3:4" x14ac:dyDescent="0.2">
      <c r="C3079" s="19"/>
      <c r="D3079" s="19"/>
    </row>
    <row r="3080" spans="3:4" x14ac:dyDescent="0.2">
      <c r="C3080" s="19"/>
      <c r="D3080" s="19"/>
    </row>
    <row r="3081" spans="3:4" x14ac:dyDescent="0.2">
      <c r="C3081" s="19"/>
      <c r="D3081" s="19"/>
    </row>
    <row r="3082" spans="3:4" x14ac:dyDescent="0.2">
      <c r="C3082" s="19"/>
      <c r="D3082" s="19"/>
    </row>
    <row r="3083" spans="3:4" x14ac:dyDescent="0.2">
      <c r="C3083" s="19"/>
      <c r="D3083" s="19"/>
    </row>
    <row r="3084" spans="3:4" x14ac:dyDescent="0.2">
      <c r="C3084" s="19"/>
      <c r="D3084" s="19"/>
    </row>
    <row r="3085" spans="3:4" x14ac:dyDescent="0.2">
      <c r="C3085" s="19"/>
      <c r="D3085" s="19"/>
    </row>
    <row r="3086" spans="3:4" x14ac:dyDescent="0.2">
      <c r="C3086" s="19"/>
      <c r="D3086" s="19"/>
    </row>
    <row r="3087" spans="3:4" x14ac:dyDescent="0.2">
      <c r="C3087" s="19"/>
      <c r="D3087" s="19"/>
    </row>
    <row r="3088" spans="3:4" x14ac:dyDescent="0.2">
      <c r="C3088" s="19"/>
      <c r="D3088" s="19"/>
    </row>
    <row r="3089" spans="3:4" x14ac:dyDescent="0.2">
      <c r="C3089" s="19"/>
      <c r="D3089" s="19"/>
    </row>
    <row r="3090" spans="3:4" x14ac:dyDescent="0.2">
      <c r="C3090" s="19"/>
      <c r="D3090" s="19"/>
    </row>
    <row r="3091" spans="3:4" x14ac:dyDescent="0.2">
      <c r="C3091" s="19"/>
      <c r="D3091" s="19"/>
    </row>
    <row r="3092" spans="3:4" x14ac:dyDescent="0.2">
      <c r="C3092" s="19"/>
      <c r="D3092" s="19"/>
    </row>
    <row r="3093" spans="3:4" x14ac:dyDescent="0.2">
      <c r="C3093" s="19"/>
      <c r="D3093" s="19"/>
    </row>
    <row r="3094" spans="3:4" x14ac:dyDescent="0.2">
      <c r="C3094" s="19"/>
      <c r="D3094" s="19"/>
    </row>
    <row r="3095" spans="3:4" x14ac:dyDescent="0.2">
      <c r="C3095" s="19"/>
      <c r="D3095" s="19"/>
    </row>
    <row r="3096" spans="3:4" x14ac:dyDescent="0.2">
      <c r="C3096" s="19"/>
      <c r="D3096" s="19"/>
    </row>
    <row r="3097" spans="3:4" x14ac:dyDescent="0.2">
      <c r="C3097" s="19"/>
      <c r="D3097" s="19"/>
    </row>
    <row r="3098" spans="3:4" x14ac:dyDescent="0.2">
      <c r="C3098" s="19"/>
      <c r="D3098" s="19"/>
    </row>
    <row r="3099" spans="3:4" x14ac:dyDescent="0.2">
      <c r="C3099" s="19"/>
      <c r="D3099" s="19"/>
    </row>
    <row r="3100" spans="3:4" x14ac:dyDescent="0.2">
      <c r="C3100" s="19"/>
      <c r="D3100" s="19"/>
    </row>
    <row r="3101" spans="3:4" x14ac:dyDescent="0.2">
      <c r="C3101" s="19"/>
      <c r="D3101" s="19"/>
    </row>
    <row r="3102" spans="3:4" x14ac:dyDescent="0.2">
      <c r="C3102" s="19"/>
      <c r="D3102" s="19"/>
    </row>
    <row r="3103" spans="3:4" x14ac:dyDescent="0.2">
      <c r="C3103" s="19"/>
      <c r="D3103" s="19"/>
    </row>
    <row r="3104" spans="3:4" x14ac:dyDescent="0.2">
      <c r="C3104" s="19"/>
      <c r="D3104" s="19"/>
    </row>
    <row r="3105" spans="3:4" x14ac:dyDescent="0.2">
      <c r="C3105" s="19"/>
      <c r="D3105" s="19"/>
    </row>
    <row r="3106" spans="3:4" x14ac:dyDescent="0.2">
      <c r="C3106" s="19"/>
      <c r="D3106" s="19"/>
    </row>
    <row r="3107" spans="3:4" x14ac:dyDescent="0.2">
      <c r="C3107" s="19"/>
      <c r="D3107" s="19"/>
    </row>
    <row r="3108" spans="3:4" x14ac:dyDescent="0.2">
      <c r="C3108" s="19"/>
      <c r="D3108" s="19"/>
    </row>
    <row r="3109" spans="3:4" x14ac:dyDescent="0.2">
      <c r="C3109" s="19"/>
      <c r="D3109" s="19"/>
    </row>
    <row r="3110" spans="3:4" x14ac:dyDescent="0.2">
      <c r="C3110" s="19"/>
      <c r="D3110" s="19"/>
    </row>
    <row r="3111" spans="3:4" x14ac:dyDescent="0.2">
      <c r="C3111" s="19"/>
      <c r="D3111" s="19"/>
    </row>
    <row r="3112" spans="3:4" x14ac:dyDescent="0.2">
      <c r="C3112" s="19"/>
      <c r="D3112" s="19"/>
    </row>
    <row r="3113" spans="3:4" x14ac:dyDescent="0.2">
      <c r="C3113" s="19"/>
      <c r="D3113" s="19"/>
    </row>
    <row r="3114" spans="3:4" x14ac:dyDescent="0.2">
      <c r="C3114" s="19"/>
      <c r="D3114" s="19"/>
    </row>
    <row r="3115" spans="3:4" x14ac:dyDescent="0.2">
      <c r="C3115" s="19"/>
      <c r="D3115" s="19"/>
    </row>
    <row r="3116" spans="3:4" x14ac:dyDescent="0.2">
      <c r="C3116" s="19"/>
      <c r="D3116" s="19"/>
    </row>
    <row r="3117" spans="3:4" x14ac:dyDescent="0.2">
      <c r="C3117" s="19"/>
      <c r="D3117" s="19"/>
    </row>
    <row r="3118" spans="3:4" x14ac:dyDescent="0.2">
      <c r="C3118" s="19"/>
      <c r="D3118" s="19"/>
    </row>
    <row r="3119" spans="3:4" x14ac:dyDescent="0.2">
      <c r="C3119" s="19"/>
      <c r="D3119" s="19"/>
    </row>
    <row r="3120" spans="3:4" x14ac:dyDescent="0.2">
      <c r="C3120" s="19"/>
      <c r="D3120" s="19"/>
    </row>
    <row r="3121" spans="3:4" x14ac:dyDescent="0.2">
      <c r="C3121" s="19"/>
      <c r="D3121" s="19"/>
    </row>
    <row r="3122" spans="3:4" x14ac:dyDescent="0.2">
      <c r="C3122" s="19"/>
      <c r="D3122" s="19"/>
    </row>
    <row r="3123" spans="3:4" x14ac:dyDescent="0.2">
      <c r="C3123" s="19"/>
      <c r="D3123" s="19"/>
    </row>
    <row r="3124" spans="3:4" x14ac:dyDescent="0.2">
      <c r="C3124" s="19"/>
      <c r="D3124" s="19"/>
    </row>
    <row r="3125" spans="3:4" x14ac:dyDescent="0.2">
      <c r="C3125" s="19"/>
      <c r="D3125" s="19"/>
    </row>
    <row r="3126" spans="3:4" x14ac:dyDescent="0.2">
      <c r="C3126" s="19"/>
      <c r="D3126" s="19"/>
    </row>
    <row r="3127" spans="3:4" x14ac:dyDescent="0.2">
      <c r="C3127" s="19"/>
      <c r="D3127" s="19"/>
    </row>
    <row r="3128" spans="3:4" x14ac:dyDescent="0.2">
      <c r="C3128" s="19"/>
      <c r="D3128" s="19"/>
    </row>
    <row r="3129" spans="3:4" x14ac:dyDescent="0.2">
      <c r="C3129" s="19"/>
      <c r="D3129" s="19"/>
    </row>
    <row r="3130" spans="3:4" x14ac:dyDescent="0.2">
      <c r="C3130" s="19"/>
      <c r="D3130" s="19"/>
    </row>
    <row r="3131" spans="3:4" x14ac:dyDescent="0.2">
      <c r="C3131" s="19"/>
      <c r="D3131" s="19"/>
    </row>
    <row r="3132" spans="3:4" x14ac:dyDescent="0.2">
      <c r="C3132" s="19"/>
      <c r="D3132" s="19"/>
    </row>
    <row r="3133" spans="3:4" x14ac:dyDescent="0.2">
      <c r="C3133" s="19"/>
      <c r="D3133" s="19"/>
    </row>
    <row r="3134" spans="3:4" x14ac:dyDescent="0.2">
      <c r="C3134" s="19"/>
      <c r="D3134" s="19"/>
    </row>
    <row r="3135" spans="3:4" x14ac:dyDescent="0.2">
      <c r="C3135" s="19"/>
      <c r="D3135" s="19"/>
    </row>
    <row r="3136" spans="3:4" x14ac:dyDescent="0.2">
      <c r="C3136" s="19"/>
      <c r="D3136" s="19"/>
    </row>
    <row r="3137" spans="3:4" x14ac:dyDescent="0.2">
      <c r="C3137" s="19"/>
      <c r="D3137" s="19"/>
    </row>
    <row r="3138" spans="3:4" x14ac:dyDescent="0.2">
      <c r="C3138" s="19"/>
      <c r="D3138" s="19"/>
    </row>
    <row r="3139" spans="3:4" x14ac:dyDescent="0.2">
      <c r="C3139" s="19"/>
      <c r="D3139" s="19"/>
    </row>
    <row r="3140" spans="3:4" x14ac:dyDescent="0.2">
      <c r="C3140" s="19"/>
      <c r="D3140" s="19"/>
    </row>
    <row r="3141" spans="3:4" x14ac:dyDescent="0.2">
      <c r="C3141" s="19"/>
      <c r="D3141" s="19"/>
    </row>
    <row r="3142" spans="3:4" x14ac:dyDescent="0.2">
      <c r="C3142" s="19"/>
      <c r="D3142" s="19"/>
    </row>
    <row r="3143" spans="3:4" x14ac:dyDescent="0.2">
      <c r="C3143" s="19"/>
      <c r="D3143" s="19"/>
    </row>
    <row r="3144" spans="3:4" x14ac:dyDescent="0.2">
      <c r="C3144" s="19"/>
      <c r="D3144" s="19"/>
    </row>
    <row r="3145" spans="3:4" x14ac:dyDescent="0.2">
      <c r="C3145" s="19"/>
      <c r="D3145" s="19"/>
    </row>
    <row r="3146" spans="3:4" x14ac:dyDescent="0.2">
      <c r="C3146" s="19"/>
      <c r="D3146" s="19"/>
    </row>
    <row r="3147" spans="3:4" x14ac:dyDescent="0.2">
      <c r="C3147" s="19"/>
      <c r="D3147" s="19"/>
    </row>
    <row r="3148" spans="3:4" x14ac:dyDescent="0.2">
      <c r="C3148" s="19"/>
      <c r="D3148" s="19"/>
    </row>
    <row r="3149" spans="3:4" x14ac:dyDescent="0.2">
      <c r="C3149" s="19"/>
      <c r="D3149" s="19"/>
    </row>
    <row r="3150" spans="3:4" x14ac:dyDescent="0.2">
      <c r="C3150" s="19"/>
      <c r="D3150" s="19"/>
    </row>
    <row r="3151" spans="3:4" x14ac:dyDescent="0.2">
      <c r="C3151" s="19"/>
      <c r="D3151" s="19"/>
    </row>
    <row r="3152" spans="3:4" x14ac:dyDescent="0.2">
      <c r="C3152" s="19"/>
      <c r="D3152" s="19"/>
    </row>
    <row r="3153" spans="3:4" x14ac:dyDescent="0.2">
      <c r="C3153" s="19"/>
      <c r="D3153" s="19"/>
    </row>
    <row r="3154" spans="3:4" x14ac:dyDescent="0.2">
      <c r="C3154" s="19"/>
      <c r="D3154" s="19"/>
    </row>
    <row r="3155" spans="3:4" x14ac:dyDescent="0.2">
      <c r="C3155" s="19"/>
      <c r="D3155" s="19"/>
    </row>
    <row r="3156" spans="3:4" x14ac:dyDescent="0.2">
      <c r="C3156" s="19"/>
      <c r="D3156" s="19"/>
    </row>
    <row r="3157" spans="3:4" x14ac:dyDescent="0.2">
      <c r="C3157" s="19"/>
      <c r="D3157" s="19"/>
    </row>
    <row r="3158" spans="3:4" x14ac:dyDescent="0.2">
      <c r="C3158" s="19"/>
      <c r="D3158" s="19"/>
    </row>
    <row r="3159" spans="3:4" x14ac:dyDescent="0.2">
      <c r="C3159" s="19"/>
      <c r="D3159" s="19"/>
    </row>
    <row r="3160" spans="3:4" x14ac:dyDescent="0.2">
      <c r="C3160" s="19"/>
      <c r="D3160" s="19"/>
    </row>
    <row r="3161" spans="3:4" x14ac:dyDescent="0.2">
      <c r="C3161" s="19"/>
      <c r="D3161" s="19"/>
    </row>
    <row r="3162" spans="3:4" x14ac:dyDescent="0.2">
      <c r="C3162" s="19"/>
      <c r="D3162" s="19"/>
    </row>
    <row r="3163" spans="3:4" x14ac:dyDescent="0.2">
      <c r="C3163" s="19"/>
      <c r="D3163" s="19"/>
    </row>
    <row r="3164" spans="3:4" x14ac:dyDescent="0.2">
      <c r="C3164" s="19"/>
      <c r="D3164" s="19"/>
    </row>
    <row r="3165" spans="3:4" x14ac:dyDescent="0.2">
      <c r="C3165" s="19"/>
      <c r="D3165" s="19"/>
    </row>
    <row r="3166" spans="3:4" x14ac:dyDescent="0.2">
      <c r="C3166" s="19"/>
      <c r="D3166" s="19"/>
    </row>
    <row r="3167" spans="3:4" x14ac:dyDescent="0.2">
      <c r="C3167" s="19"/>
      <c r="D3167" s="19"/>
    </row>
    <row r="3168" spans="3:4" x14ac:dyDescent="0.2">
      <c r="C3168" s="19"/>
      <c r="D3168" s="19"/>
    </row>
    <row r="3169" spans="3:4" x14ac:dyDescent="0.2">
      <c r="C3169" s="19"/>
      <c r="D3169" s="19"/>
    </row>
    <row r="3170" spans="3:4" x14ac:dyDescent="0.2">
      <c r="C3170" s="19"/>
      <c r="D3170" s="19"/>
    </row>
    <row r="3171" spans="3:4" x14ac:dyDescent="0.2">
      <c r="C3171" s="19"/>
      <c r="D3171" s="19"/>
    </row>
    <row r="3172" spans="3:4" x14ac:dyDescent="0.2">
      <c r="C3172" s="19"/>
      <c r="D3172" s="19"/>
    </row>
    <row r="3173" spans="3:4" x14ac:dyDescent="0.2">
      <c r="C3173" s="19"/>
      <c r="D3173" s="19"/>
    </row>
    <row r="3174" spans="3:4" x14ac:dyDescent="0.2">
      <c r="C3174" s="19"/>
      <c r="D3174" s="19"/>
    </row>
    <row r="3175" spans="3:4" x14ac:dyDescent="0.2">
      <c r="C3175" s="19"/>
      <c r="D3175" s="19"/>
    </row>
    <row r="3176" spans="3:4" x14ac:dyDescent="0.2">
      <c r="C3176" s="19"/>
      <c r="D3176" s="19"/>
    </row>
    <row r="3177" spans="3:4" x14ac:dyDescent="0.2">
      <c r="C3177" s="19"/>
      <c r="D3177" s="19"/>
    </row>
    <row r="3178" spans="3:4" x14ac:dyDescent="0.2">
      <c r="C3178" s="19"/>
      <c r="D3178" s="19"/>
    </row>
    <row r="3179" spans="3:4" x14ac:dyDescent="0.2">
      <c r="C3179" s="19"/>
      <c r="D3179" s="19"/>
    </row>
    <row r="3180" spans="3:4" x14ac:dyDescent="0.2">
      <c r="C3180" s="19"/>
      <c r="D3180" s="19"/>
    </row>
    <row r="3181" spans="3:4" x14ac:dyDescent="0.2">
      <c r="C3181" s="19"/>
      <c r="D3181" s="19"/>
    </row>
    <row r="3182" spans="3:4" x14ac:dyDescent="0.2">
      <c r="C3182" s="19"/>
      <c r="D3182" s="19"/>
    </row>
    <row r="3183" spans="3:4" x14ac:dyDescent="0.2">
      <c r="C3183" s="19"/>
      <c r="D3183" s="19"/>
    </row>
    <row r="3184" spans="3:4" x14ac:dyDescent="0.2">
      <c r="C3184" s="19"/>
      <c r="D3184" s="19"/>
    </row>
    <row r="3185" spans="3:4" x14ac:dyDescent="0.2">
      <c r="C3185" s="19"/>
      <c r="D3185" s="19"/>
    </row>
    <row r="3186" spans="3:4" x14ac:dyDescent="0.2">
      <c r="C3186" s="19"/>
      <c r="D3186" s="19"/>
    </row>
    <row r="3187" spans="3:4" x14ac:dyDescent="0.2">
      <c r="C3187" s="19"/>
      <c r="D3187" s="19"/>
    </row>
    <row r="3188" spans="3:4" x14ac:dyDescent="0.2">
      <c r="C3188" s="19"/>
      <c r="D3188" s="19"/>
    </row>
    <row r="3189" spans="3:4" x14ac:dyDescent="0.2">
      <c r="C3189" s="19"/>
      <c r="D3189" s="19"/>
    </row>
    <row r="3190" spans="3:4" x14ac:dyDescent="0.2">
      <c r="C3190" s="19"/>
      <c r="D3190" s="19"/>
    </row>
    <row r="3191" spans="3:4" x14ac:dyDescent="0.2">
      <c r="C3191" s="19"/>
      <c r="D3191" s="19"/>
    </row>
    <row r="3192" spans="3:4" x14ac:dyDescent="0.2">
      <c r="C3192" s="19"/>
      <c r="D3192" s="19"/>
    </row>
    <row r="3193" spans="3:4" x14ac:dyDescent="0.2">
      <c r="C3193" s="19"/>
      <c r="D3193" s="19"/>
    </row>
    <row r="3194" spans="3:4" x14ac:dyDescent="0.2">
      <c r="C3194" s="19"/>
      <c r="D3194" s="19"/>
    </row>
    <row r="3195" spans="3:4" x14ac:dyDescent="0.2">
      <c r="C3195" s="19"/>
      <c r="D3195" s="19"/>
    </row>
    <row r="3196" spans="3:4" x14ac:dyDescent="0.2">
      <c r="C3196" s="19"/>
      <c r="D3196" s="19"/>
    </row>
    <row r="3197" spans="3:4" x14ac:dyDescent="0.2">
      <c r="C3197" s="19"/>
      <c r="D3197" s="19"/>
    </row>
    <row r="3198" spans="3:4" x14ac:dyDescent="0.2">
      <c r="C3198" s="19"/>
      <c r="D3198" s="19"/>
    </row>
    <row r="3199" spans="3:4" x14ac:dyDescent="0.2">
      <c r="C3199" s="19"/>
      <c r="D3199" s="19"/>
    </row>
    <row r="3200" spans="3:4" x14ac:dyDescent="0.2">
      <c r="C3200" s="19"/>
      <c r="D3200" s="19"/>
    </row>
    <row r="3201" spans="3:4" x14ac:dyDescent="0.2">
      <c r="C3201" s="19"/>
      <c r="D3201" s="19"/>
    </row>
    <row r="3202" spans="3:4" x14ac:dyDescent="0.2">
      <c r="C3202" s="19"/>
      <c r="D3202" s="19"/>
    </row>
    <row r="3203" spans="3:4" x14ac:dyDescent="0.2">
      <c r="C3203" s="19"/>
      <c r="D3203" s="19"/>
    </row>
    <row r="3204" spans="3:4" x14ac:dyDescent="0.2">
      <c r="C3204" s="19"/>
      <c r="D3204" s="19"/>
    </row>
    <row r="3205" spans="3:4" x14ac:dyDescent="0.2">
      <c r="C3205" s="19"/>
      <c r="D3205" s="19"/>
    </row>
    <row r="3206" spans="3:4" x14ac:dyDescent="0.2">
      <c r="C3206" s="19"/>
      <c r="D3206" s="19"/>
    </row>
    <row r="3207" spans="3:4" x14ac:dyDescent="0.2">
      <c r="C3207" s="19"/>
      <c r="D3207" s="19"/>
    </row>
    <row r="3208" spans="3:4" x14ac:dyDescent="0.2">
      <c r="C3208" s="19"/>
      <c r="D3208" s="19"/>
    </row>
    <row r="3209" spans="3:4" x14ac:dyDescent="0.2">
      <c r="C3209" s="19"/>
      <c r="D3209" s="19"/>
    </row>
    <row r="3210" spans="3:4" x14ac:dyDescent="0.2">
      <c r="C3210" s="19"/>
      <c r="D3210" s="19"/>
    </row>
    <row r="3211" spans="3:4" x14ac:dyDescent="0.2">
      <c r="C3211" s="19"/>
      <c r="D3211" s="19"/>
    </row>
    <row r="3212" spans="3:4" x14ac:dyDescent="0.2">
      <c r="C3212" s="19"/>
      <c r="D3212" s="19"/>
    </row>
    <row r="3213" spans="3:4" x14ac:dyDescent="0.2">
      <c r="C3213" s="19"/>
      <c r="D3213" s="19"/>
    </row>
    <row r="3214" spans="3:4" x14ac:dyDescent="0.2">
      <c r="C3214" s="19"/>
      <c r="D3214" s="19"/>
    </row>
    <row r="3215" spans="3:4" x14ac:dyDescent="0.2">
      <c r="C3215" s="19"/>
      <c r="D3215" s="19"/>
    </row>
    <row r="3216" spans="3:4" x14ac:dyDescent="0.2">
      <c r="C3216" s="19"/>
      <c r="D3216" s="19"/>
    </row>
    <row r="3217" spans="3:4" x14ac:dyDescent="0.2">
      <c r="C3217" s="19"/>
      <c r="D3217" s="19"/>
    </row>
    <row r="3218" spans="3:4" x14ac:dyDescent="0.2">
      <c r="C3218" s="19"/>
      <c r="D3218" s="19"/>
    </row>
    <row r="3219" spans="3:4" x14ac:dyDescent="0.2">
      <c r="C3219" s="19"/>
      <c r="D3219" s="19"/>
    </row>
    <row r="3220" spans="3:4" x14ac:dyDescent="0.2">
      <c r="C3220" s="19"/>
      <c r="D3220" s="19"/>
    </row>
    <row r="3221" spans="3:4" x14ac:dyDescent="0.2">
      <c r="C3221" s="19"/>
      <c r="D3221" s="19"/>
    </row>
    <row r="3222" spans="3:4" x14ac:dyDescent="0.2">
      <c r="C3222" s="19"/>
      <c r="D3222" s="19"/>
    </row>
    <row r="3223" spans="3:4" x14ac:dyDescent="0.2">
      <c r="C3223" s="19"/>
      <c r="D3223" s="19"/>
    </row>
    <row r="3224" spans="3:4" x14ac:dyDescent="0.2">
      <c r="C3224" s="19"/>
      <c r="D3224" s="19"/>
    </row>
    <row r="3225" spans="3:4" x14ac:dyDescent="0.2">
      <c r="C3225" s="19"/>
      <c r="D3225" s="19"/>
    </row>
    <row r="3226" spans="3:4" x14ac:dyDescent="0.2">
      <c r="C3226" s="19"/>
      <c r="D3226" s="19"/>
    </row>
    <row r="3227" spans="3:4" x14ac:dyDescent="0.2">
      <c r="C3227" s="19"/>
      <c r="D3227" s="19"/>
    </row>
    <row r="3228" spans="3:4" x14ac:dyDescent="0.2">
      <c r="C3228" s="19"/>
      <c r="D3228" s="19"/>
    </row>
    <row r="3229" spans="3:4" x14ac:dyDescent="0.2">
      <c r="C3229" s="19"/>
      <c r="D3229" s="19"/>
    </row>
    <row r="3230" spans="3:4" x14ac:dyDescent="0.2">
      <c r="C3230" s="19"/>
      <c r="D3230" s="19"/>
    </row>
    <row r="3231" spans="3:4" x14ac:dyDescent="0.2">
      <c r="C3231" s="19"/>
      <c r="D3231" s="19"/>
    </row>
    <row r="3232" spans="3:4" x14ac:dyDescent="0.2">
      <c r="C3232" s="19"/>
      <c r="D3232" s="19"/>
    </row>
    <row r="3233" spans="3:4" x14ac:dyDescent="0.2">
      <c r="C3233" s="19"/>
      <c r="D3233" s="19"/>
    </row>
    <row r="3234" spans="3:4" x14ac:dyDescent="0.2">
      <c r="C3234" s="19"/>
      <c r="D3234" s="19"/>
    </row>
    <row r="3235" spans="3:4" x14ac:dyDescent="0.2">
      <c r="C3235" s="19"/>
      <c r="D3235" s="19"/>
    </row>
    <row r="3236" spans="3:4" x14ac:dyDescent="0.2">
      <c r="C3236" s="19"/>
      <c r="D3236" s="19"/>
    </row>
    <row r="3237" spans="3:4" x14ac:dyDescent="0.2">
      <c r="C3237" s="19"/>
      <c r="D3237" s="19"/>
    </row>
    <row r="3238" spans="3:4" x14ac:dyDescent="0.2">
      <c r="C3238" s="19"/>
      <c r="D3238" s="19"/>
    </row>
    <row r="3239" spans="3:4" x14ac:dyDescent="0.2">
      <c r="C3239" s="19"/>
      <c r="D3239" s="19"/>
    </row>
    <row r="3240" spans="3:4" x14ac:dyDescent="0.2">
      <c r="C3240" s="19"/>
      <c r="D3240" s="19"/>
    </row>
    <row r="3241" spans="3:4" x14ac:dyDescent="0.2">
      <c r="C3241" s="19"/>
      <c r="D3241" s="19"/>
    </row>
    <row r="3242" spans="3:4" x14ac:dyDescent="0.2">
      <c r="C3242" s="19"/>
      <c r="D3242" s="19"/>
    </row>
    <row r="3243" spans="3:4" x14ac:dyDescent="0.2">
      <c r="C3243" s="19"/>
      <c r="D3243" s="19"/>
    </row>
    <row r="3244" spans="3:4" x14ac:dyDescent="0.2">
      <c r="C3244" s="19"/>
      <c r="D3244" s="19"/>
    </row>
    <row r="3245" spans="3:4" x14ac:dyDescent="0.2">
      <c r="C3245" s="19"/>
      <c r="D3245" s="19"/>
    </row>
    <row r="3246" spans="3:4" x14ac:dyDescent="0.2">
      <c r="C3246" s="19"/>
      <c r="D3246" s="19"/>
    </row>
    <row r="3247" spans="3:4" x14ac:dyDescent="0.2">
      <c r="C3247" s="19"/>
      <c r="D3247" s="19"/>
    </row>
    <row r="3248" spans="3:4" x14ac:dyDescent="0.2">
      <c r="C3248" s="19"/>
      <c r="D3248" s="19"/>
    </row>
    <row r="3249" spans="3:4" x14ac:dyDescent="0.2">
      <c r="C3249" s="19"/>
      <c r="D3249" s="19"/>
    </row>
    <row r="3250" spans="3:4" x14ac:dyDescent="0.2">
      <c r="C3250" s="19"/>
      <c r="D3250" s="19"/>
    </row>
    <row r="3251" spans="3:4" x14ac:dyDescent="0.2">
      <c r="C3251" s="19"/>
      <c r="D3251" s="19"/>
    </row>
    <row r="3252" spans="3:4" x14ac:dyDescent="0.2">
      <c r="C3252" s="19"/>
      <c r="D3252" s="19"/>
    </row>
    <row r="3253" spans="3:4" x14ac:dyDescent="0.2">
      <c r="C3253" s="19"/>
      <c r="D3253" s="19"/>
    </row>
    <row r="3254" spans="3:4" x14ac:dyDescent="0.2">
      <c r="C3254" s="19"/>
      <c r="D3254" s="19"/>
    </row>
    <row r="3255" spans="3:4" x14ac:dyDescent="0.2">
      <c r="C3255" s="19"/>
      <c r="D3255" s="19"/>
    </row>
    <row r="3256" spans="3:4" x14ac:dyDescent="0.2">
      <c r="C3256" s="19"/>
      <c r="D3256" s="19"/>
    </row>
    <row r="3257" spans="3:4" x14ac:dyDescent="0.2">
      <c r="C3257" s="19"/>
      <c r="D3257" s="19"/>
    </row>
    <row r="3258" spans="3:4" x14ac:dyDescent="0.2">
      <c r="C3258" s="19"/>
      <c r="D3258" s="19"/>
    </row>
    <row r="3259" spans="3:4" x14ac:dyDescent="0.2">
      <c r="C3259" s="19"/>
      <c r="D3259" s="19"/>
    </row>
    <row r="3260" spans="3:4" x14ac:dyDescent="0.2">
      <c r="C3260" s="19"/>
      <c r="D3260" s="19"/>
    </row>
    <row r="3261" spans="3:4" x14ac:dyDescent="0.2">
      <c r="C3261" s="19"/>
      <c r="D3261" s="19"/>
    </row>
    <row r="3262" spans="3:4" x14ac:dyDescent="0.2">
      <c r="C3262" s="19"/>
      <c r="D3262" s="19"/>
    </row>
    <row r="3263" spans="3:4" x14ac:dyDescent="0.2">
      <c r="C3263" s="19"/>
      <c r="D3263" s="19"/>
    </row>
    <row r="3264" spans="3:4" x14ac:dyDescent="0.2">
      <c r="C3264" s="19"/>
      <c r="D3264" s="19"/>
    </row>
    <row r="3265" spans="3:4" x14ac:dyDescent="0.2">
      <c r="C3265" s="19"/>
      <c r="D3265" s="19"/>
    </row>
    <row r="3266" spans="3:4" x14ac:dyDescent="0.2">
      <c r="C3266" s="19"/>
      <c r="D3266" s="19"/>
    </row>
    <row r="3267" spans="3:4" x14ac:dyDescent="0.2">
      <c r="C3267" s="19"/>
      <c r="D3267" s="19"/>
    </row>
    <row r="3268" spans="3:4" x14ac:dyDescent="0.2">
      <c r="C3268" s="19"/>
      <c r="D3268" s="19"/>
    </row>
    <row r="3269" spans="3:4" x14ac:dyDescent="0.2">
      <c r="C3269" s="19"/>
      <c r="D3269" s="19"/>
    </row>
    <row r="3270" spans="3:4" x14ac:dyDescent="0.2">
      <c r="C3270" s="19"/>
      <c r="D3270" s="19"/>
    </row>
    <row r="3271" spans="3:4" x14ac:dyDescent="0.2">
      <c r="C3271" s="19"/>
      <c r="D3271" s="19"/>
    </row>
    <row r="3272" spans="3:4" x14ac:dyDescent="0.2">
      <c r="C3272" s="19"/>
      <c r="D3272" s="19"/>
    </row>
    <row r="3273" spans="3:4" x14ac:dyDescent="0.2">
      <c r="C3273" s="19"/>
      <c r="D3273" s="19"/>
    </row>
    <row r="3274" spans="3:4" x14ac:dyDescent="0.2">
      <c r="C3274" s="19"/>
      <c r="D3274" s="19"/>
    </row>
    <row r="3275" spans="3:4" x14ac:dyDescent="0.2">
      <c r="C3275" s="19"/>
      <c r="D3275" s="19"/>
    </row>
    <row r="3276" spans="3:4" x14ac:dyDescent="0.2">
      <c r="C3276" s="19"/>
      <c r="D3276" s="19"/>
    </row>
    <row r="3277" spans="3:4" x14ac:dyDescent="0.2">
      <c r="C3277" s="19"/>
      <c r="D3277" s="19"/>
    </row>
    <row r="3278" spans="3:4" x14ac:dyDescent="0.2">
      <c r="C3278" s="19"/>
      <c r="D3278" s="19"/>
    </row>
    <row r="3279" spans="3:4" x14ac:dyDescent="0.2">
      <c r="C3279" s="19"/>
      <c r="D3279" s="19"/>
    </row>
    <row r="3280" spans="3:4" x14ac:dyDescent="0.2">
      <c r="C3280" s="19"/>
      <c r="D3280" s="19"/>
    </row>
    <row r="3281" spans="3:4" x14ac:dyDescent="0.2">
      <c r="C3281" s="19"/>
      <c r="D3281" s="19"/>
    </row>
    <row r="3282" spans="3:4" x14ac:dyDescent="0.2">
      <c r="C3282" s="19"/>
      <c r="D3282" s="19"/>
    </row>
    <row r="3283" spans="3:4" x14ac:dyDescent="0.2">
      <c r="C3283" s="19"/>
      <c r="D3283" s="19"/>
    </row>
    <row r="3284" spans="3:4" x14ac:dyDescent="0.2">
      <c r="C3284" s="19"/>
      <c r="D3284" s="19"/>
    </row>
    <row r="3285" spans="3:4" x14ac:dyDescent="0.2">
      <c r="C3285" s="19"/>
      <c r="D3285" s="19"/>
    </row>
    <row r="3286" spans="3:4" x14ac:dyDescent="0.2">
      <c r="C3286" s="19"/>
      <c r="D3286" s="19"/>
    </row>
    <row r="3287" spans="3:4" x14ac:dyDescent="0.2">
      <c r="C3287" s="19"/>
      <c r="D3287" s="19"/>
    </row>
    <row r="3288" spans="3:4" x14ac:dyDescent="0.2">
      <c r="C3288" s="19"/>
      <c r="D3288" s="19"/>
    </row>
    <row r="3289" spans="3:4" x14ac:dyDescent="0.2">
      <c r="C3289" s="19"/>
      <c r="D3289" s="19"/>
    </row>
    <row r="3290" spans="3:4" x14ac:dyDescent="0.2">
      <c r="C3290" s="19"/>
      <c r="D3290" s="19"/>
    </row>
    <row r="3291" spans="3:4" x14ac:dyDescent="0.2">
      <c r="C3291" s="19"/>
      <c r="D3291" s="19"/>
    </row>
    <row r="3292" spans="3:4" x14ac:dyDescent="0.2">
      <c r="C3292" s="19"/>
      <c r="D3292" s="19"/>
    </row>
    <row r="3293" spans="3:4" x14ac:dyDescent="0.2">
      <c r="C3293" s="19"/>
      <c r="D3293" s="19"/>
    </row>
    <row r="3294" spans="3:4" x14ac:dyDescent="0.2">
      <c r="C3294" s="19"/>
      <c r="D3294" s="19"/>
    </row>
    <row r="3295" spans="3:4" x14ac:dyDescent="0.2">
      <c r="C3295" s="19"/>
      <c r="D3295" s="19"/>
    </row>
    <row r="3296" spans="3:4" x14ac:dyDescent="0.2">
      <c r="C3296" s="19"/>
      <c r="D3296" s="19"/>
    </row>
    <row r="3297" spans="3:4" x14ac:dyDescent="0.2">
      <c r="C3297" s="19"/>
      <c r="D3297" s="19"/>
    </row>
    <row r="3298" spans="3:4" x14ac:dyDescent="0.2">
      <c r="C3298" s="19"/>
      <c r="D3298" s="19"/>
    </row>
    <row r="3299" spans="3:4" x14ac:dyDescent="0.2">
      <c r="C3299" s="19"/>
      <c r="D3299" s="19"/>
    </row>
    <row r="3300" spans="3:4" x14ac:dyDescent="0.2">
      <c r="C3300" s="19"/>
      <c r="D3300" s="19"/>
    </row>
    <row r="3301" spans="3:4" x14ac:dyDescent="0.2">
      <c r="C3301" s="19"/>
      <c r="D3301" s="19"/>
    </row>
    <row r="3302" spans="3:4" x14ac:dyDescent="0.2">
      <c r="C3302" s="19"/>
      <c r="D3302" s="19"/>
    </row>
    <row r="3303" spans="3:4" x14ac:dyDescent="0.2">
      <c r="C3303" s="19"/>
      <c r="D3303" s="19"/>
    </row>
    <row r="3304" spans="3:4" x14ac:dyDescent="0.2">
      <c r="C3304" s="19"/>
      <c r="D3304" s="19"/>
    </row>
    <row r="3305" spans="3:4" x14ac:dyDescent="0.2">
      <c r="C3305" s="19"/>
      <c r="D3305" s="19"/>
    </row>
    <row r="3306" spans="3:4" x14ac:dyDescent="0.2">
      <c r="C3306" s="19"/>
      <c r="D3306" s="19"/>
    </row>
    <row r="3307" spans="3:4" x14ac:dyDescent="0.2">
      <c r="C3307" s="19"/>
      <c r="D3307" s="19"/>
    </row>
    <row r="3308" spans="3:4" x14ac:dyDescent="0.2">
      <c r="C3308" s="19"/>
      <c r="D3308" s="19"/>
    </row>
    <row r="3309" spans="3:4" x14ac:dyDescent="0.2">
      <c r="C3309" s="19"/>
      <c r="D3309" s="19"/>
    </row>
    <row r="3310" spans="3:4" x14ac:dyDescent="0.2">
      <c r="C3310" s="19"/>
      <c r="D3310" s="19"/>
    </row>
    <row r="3311" spans="3:4" x14ac:dyDescent="0.2">
      <c r="C3311" s="19"/>
      <c r="D3311" s="19"/>
    </row>
    <row r="3312" spans="3:4" x14ac:dyDescent="0.2">
      <c r="C3312" s="19"/>
      <c r="D3312" s="19"/>
    </row>
    <row r="3313" spans="3:4" x14ac:dyDescent="0.2">
      <c r="C3313" s="19"/>
      <c r="D3313" s="19"/>
    </row>
    <row r="3314" spans="3:4" x14ac:dyDescent="0.2">
      <c r="C3314" s="19"/>
      <c r="D3314" s="19"/>
    </row>
    <row r="3315" spans="3:4" x14ac:dyDescent="0.2">
      <c r="C3315" s="19"/>
      <c r="D3315" s="19"/>
    </row>
    <row r="3316" spans="3:4" x14ac:dyDescent="0.2">
      <c r="C3316" s="19"/>
      <c r="D3316" s="19"/>
    </row>
    <row r="3317" spans="3:4" x14ac:dyDescent="0.2">
      <c r="C3317" s="19"/>
      <c r="D3317" s="19"/>
    </row>
    <row r="3318" spans="3:4" x14ac:dyDescent="0.2">
      <c r="C3318" s="19"/>
      <c r="D3318" s="19"/>
    </row>
    <row r="3319" spans="3:4" x14ac:dyDescent="0.2">
      <c r="C3319" s="19"/>
      <c r="D3319" s="19"/>
    </row>
    <row r="3320" spans="3:4" x14ac:dyDescent="0.2">
      <c r="C3320" s="19"/>
      <c r="D3320" s="19"/>
    </row>
    <row r="3321" spans="3:4" x14ac:dyDescent="0.2">
      <c r="C3321" s="19"/>
      <c r="D3321" s="19"/>
    </row>
    <row r="3322" spans="3:4" x14ac:dyDescent="0.2">
      <c r="C3322" s="19"/>
      <c r="D3322" s="19"/>
    </row>
    <row r="3323" spans="3:4" x14ac:dyDescent="0.2">
      <c r="C3323" s="19"/>
      <c r="D3323" s="19"/>
    </row>
    <row r="3324" spans="3:4" x14ac:dyDescent="0.2">
      <c r="C3324" s="19"/>
      <c r="D3324" s="19"/>
    </row>
    <row r="3325" spans="3:4" x14ac:dyDescent="0.2">
      <c r="C3325" s="19"/>
      <c r="D3325" s="19"/>
    </row>
    <row r="3326" spans="3:4" x14ac:dyDescent="0.2">
      <c r="C3326" s="19"/>
      <c r="D3326" s="19"/>
    </row>
    <row r="3327" spans="3:4" x14ac:dyDescent="0.2">
      <c r="C3327" s="19"/>
      <c r="D3327" s="19"/>
    </row>
    <row r="3328" spans="3:4" x14ac:dyDescent="0.2">
      <c r="C3328" s="19"/>
      <c r="D3328" s="19"/>
    </row>
    <row r="3329" spans="3:4" x14ac:dyDescent="0.2">
      <c r="C3329" s="19"/>
      <c r="D3329" s="19"/>
    </row>
    <row r="3330" spans="3:4" x14ac:dyDescent="0.2">
      <c r="C3330" s="19"/>
      <c r="D3330" s="19"/>
    </row>
    <row r="3331" spans="3:4" x14ac:dyDescent="0.2">
      <c r="C3331" s="19"/>
      <c r="D3331" s="19"/>
    </row>
    <row r="3332" spans="3:4" x14ac:dyDescent="0.2">
      <c r="C3332" s="19"/>
      <c r="D3332" s="19"/>
    </row>
    <row r="3333" spans="3:4" x14ac:dyDescent="0.2">
      <c r="C3333" s="19"/>
      <c r="D3333" s="19"/>
    </row>
    <row r="3334" spans="3:4" x14ac:dyDescent="0.2">
      <c r="C3334" s="19"/>
      <c r="D3334" s="19"/>
    </row>
    <row r="3335" spans="3:4" x14ac:dyDescent="0.2">
      <c r="C3335" s="19"/>
      <c r="D3335" s="19"/>
    </row>
    <row r="3336" spans="3:4" x14ac:dyDescent="0.2">
      <c r="C3336" s="19"/>
      <c r="D3336" s="19"/>
    </row>
    <row r="3337" spans="3:4" x14ac:dyDescent="0.2">
      <c r="C3337" s="19"/>
      <c r="D3337" s="19"/>
    </row>
    <row r="3338" spans="3:4" x14ac:dyDescent="0.2">
      <c r="C3338" s="19"/>
      <c r="D3338" s="19"/>
    </row>
    <row r="3339" spans="3:4" x14ac:dyDescent="0.2">
      <c r="C3339" s="19"/>
      <c r="D3339" s="19"/>
    </row>
    <row r="3340" spans="3:4" x14ac:dyDescent="0.2">
      <c r="C3340" s="19"/>
      <c r="D3340" s="19"/>
    </row>
    <row r="3341" spans="3:4" x14ac:dyDescent="0.2">
      <c r="C3341" s="19"/>
      <c r="D3341" s="19"/>
    </row>
    <row r="3342" spans="3:4" x14ac:dyDescent="0.2">
      <c r="C3342" s="19"/>
      <c r="D3342" s="19"/>
    </row>
    <row r="3343" spans="3:4" x14ac:dyDescent="0.2">
      <c r="C3343" s="19"/>
      <c r="D3343" s="19"/>
    </row>
    <row r="3344" spans="3:4" x14ac:dyDescent="0.2">
      <c r="C3344" s="19"/>
      <c r="D3344" s="19"/>
    </row>
    <row r="3345" spans="3:4" x14ac:dyDescent="0.2">
      <c r="C3345" s="19"/>
      <c r="D3345" s="19"/>
    </row>
    <row r="3346" spans="3:4" x14ac:dyDescent="0.2">
      <c r="C3346" s="19"/>
      <c r="D3346" s="19"/>
    </row>
    <row r="3347" spans="3:4" x14ac:dyDescent="0.2">
      <c r="C3347" s="19"/>
      <c r="D3347" s="19"/>
    </row>
    <row r="3348" spans="3:4" x14ac:dyDescent="0.2">
      <c r="C3348" s="19"/>
      <c r="D3348" s="19"/>
    </row>
    <row r="3349" spans="3:4" x14ac:dyDescent="0.2">
      <c r="C3349" s="19"/>
      <c r="D3349" s="19"/>
    </row>
    <row r="3350" spans="3:4" x14ac:dyDescent="0.2">
      <c r="C3350" s="19"/>
      <c r="D3350" s="19"/>
    </row>
    <row r="3351" spans="3:4" x14ac:dyDescent="0.2">
      <c r="C3351" s="19"/>
      <c r="D3351" s="19"/>
    </row>
    <row r="3352" spans="3:4" x14ac:dyDescent="0.2">
      <c r="C3352" s="19"/>
      <c r="D3352" s="19"/>
    </row>
    <row r="3353" spans="3:4" x14ac:dyDescent="0.2">
      <c r="C3353" s="19"/>
      <c r="D3353" s="19"/>
    </row>
    <row r="3354" spans="3:4" x14ac:dyDescent="0.2">
      <c r="C3354" s="19"/>
      <c r="D3354" s="19"/>
    </row>
    <row r="3355" spans="3:4" x14ac:dyDescent="0.2">
      <c r="C3355" s="19"/>
      <c r="D3355" s="19"/>
    </row>
    <row r="3356" spans="3:4" x14ac:dyDescent="0.2">
      <c r="C3356" s="19"/>
      <c r="D3356" s="19"/>
    </row>
    <row r="3357" spans="3:4" x14ac:dyDescent="0.2">
      <c r="C3357" s="19"/>
      <c r="D3357" s="19"/>
    </row>
    <row r="3358" spans="3:4" x14ac:dyDescent="0.2">
      <c r="C3358" s="19"/>
      <c r="D3358" s="19"/>
    </row>
    <row r="3359" spans="3:4" x14ac:dyDescent="0.2">
      <c r="C3359" s="19"/>
      <c r="D3359" s="19"/>
    </row>
    <row r="3360" spans="3:4" x14ac:dyDescent="0.2">
      <c r="C3360" s="19"/>
      <c r="D3360" s="19"/>
    </row>
    <row r="3361" spans="3:4" x14ac:dyDescent="0.2">
      <c r="C3361" s="19"/>
      <c r="D3361" s="19"/>
    </row>
    <row r="3362" spans="3:4" x14ac:dyDescent="0.2">
      <c r="C3362" s="19"/>
      <c r="D3362" s="19"/>
    </row>
    <row r="3363" spans="3:4" x14ac:dyDescent="0.2">
      <c r="C3363" s="19"/>
      <c r="D3363" s="19"/>
    </row>
    <row r="3364" spans="3:4" x14ac:dyDescent="0.2">
      <c r="C3364" s="19"/>
      <c r="D3364" s="19"/>
    </row>
    <row r="3365" spans="3:4" x14ac:dyDescent="0.2">
      <c r="C3365" s="19"/>
      <c r="D3365" s="19"/>
    </row>
    <row r="3366" spans="3:4" x14ac:dyDescent="0.2">
      <c r="C3366" s="19"/>
      <c r="D3366" s="19"/>
    </row>
    <row r="3367" spans="3:4" x14ac:dyDescent="0.2">
      <c r="C3367" s="19"/>
      <c r="D3367" s="19"/>
    </row>
    <row r="3368" spans="3:4" x14ac:dyDescent="0.2">
      <c r="C3368" s="19"/>
      <c r="D3368" s="19"/>
    </row>
    <row r="3369" spans="3:4" x14ac:dyDescent="0.2">
      <c r="C3369" s="19"/>
      <c r="D3369" s="19"/>
    </row>
    <row r="3370" spans="3:4" x14ac:dyDescent="0.2">
      <c r="C3370" s="19"/>
      <c r="D3370" s="19"/>
    </row>
    <row r="3371" spans="3:4" x14ac:dyDescent="0.2">
      <c r="C3371" s="19"/>
      <c r="D3371" s="19"/>
    </row>
    <row r="3372" spans="3:4" x14ac:dyDescent="0.2">
      <c r="C3372" s="19"/>
      <c r="D3372" s="19"/>
    </row>
    <row r="3373" spans="3:4" x14ac:dyDescent="0.2">
      <c r="C3373" s="19"/>
      <c r="D3373" s="19"/>
    </row>
    <row r="3374" spans="3:4" x14ac:dyDescent="0.2">
      <c r="C3374" s="19"/>
      <c r="D3374" s="19"/>
    </row>
    <row r="3375" spans="3:4" x14ac:dyDescent="0.2">
      <c r="C3375" s="19"/>
      <c r="D3375" s="19"/>
    </row>
    <row r="3376" spans="3:4" x14ac:dyDescent="0.2">
      <c r="C3376" s="19"/>
      <c r="D3376" s="19"/>
    </row>
    <row r="3377" spans="3:4" x14ac:dyDescent="0.2">
      <c r="C3377" s="19"/>
      <c r="D3377" s="19"/>
    </row>
    <row r="3378" spans="3:4" x14ac:dyDescent="0.2">
      <c r="C3378" s="19"/>
      <c r="D3378" s="19"/>
    </row>
    <row r="3379" spans="3:4" x14ac:dyDescent="0.2">
      <c r="C3379" s="19"/>
      <c r="D3379" s="19"/>
    </row>
    <row r="3380" spans="3:4" x14ac:dyDescent="0.2">
      <c r="C3380" s="19"/>
      <c r="D3380" s="19"/>
    </row>
    <row r="3381" spans="3:4" x14ac:dyDescent="0.2">
      <c r="C3381" s="19"/>
      <c r="D3381" s="19"/>
    </row>
    <row r="3382" spans="3:4" x14ac:dyDescent="0.2">
      <c r="C3382" s="19"/>
      <c r="D3382" s="19"/>
    </row>
    <row r="3383" spans="3:4" x14ac:dyDescent="0.2">
      <c r="C3383" s="19"/>
      <c r="D3383" s="19"/>
    </row>
    <row r="3384" spans="3:4" x14ac:dyDescent="0.2">
      <c r="C3384" s="19"/>
      <c r="D3384" s="19"/>
    </row>
    <row r="3385" spans="3:4" x14ac:dyDescent="0.2">
      <c r="C3385" s="19"/>
      <c r="D3385" s="19"/>
    </row>
    <row r="3386" spans="3:4" x14ac:dyDescent="0.2">
      <c r="C3386" s="19"/>
      <c r="D3386" s="19"/>
    </row>
    <row r="3387" spans="3:4" x14ac:dyDescent="0.2">
      <c r="C3387" s="19"/>
      <c r="D3387" s="19"/>
    </row>
    <row r="3388" spans="3:4" x14ac:dyDescent="0.2">
      <c r="C3388" s="19"/>
      <c r="D3388" s="19"/>
    </row>
    <row r="3389" spans="3:4" x14ac:dyDescent="0.2">
      <c r="C3389" s="19"/>
      <c r="D3389" s="19"/>
    </row>
    <row r="3390" spans="3:4" x14ac:dyDescent="0.2">
      <c r="C3390" s="19"/>
      <c r="D3390" s="19"/>
    </row>
    <row r="3391" spans="3:4" x14ac:dyDescent="0.2">
      <c r="C3391" s="19"/>
      <c r="D3391" s="19"/>
    </row>
    <row r="3392" spans="3:4" x14ac:dyDescent="0.2">
      <c r="C3392" s="19"/>
      <c r="D3392" s="19"/>
    </row>
    <row r="3393" spans="3:4" x14ac:dyDescent="0.2">
      <c r="C3393" s="19"/>
      <c r="D3393" s="19"/>
    </row>
    <row r="3394" spans="3:4" x14ac:dyDescent="0.2">
      <c r="C3394" s="19"/>
      <c r="D3394" s="19"/>
    </row>
    <row r="3395" spans="3:4" x14ac:dyDescent="0.2">
      <c r="C3395" s="19"/>
      <c r="D3395" s="19"/>
    </row>
    <row r="3396" spans="3:4" x14ac:dyDescent="0.2">
      <c r="C3396" s="19"/>
      <c r="D3396" s="19"/>
    </row>
    <row r="3397" spans="3:4" x14ac:dyDescent="0.2">
      <c r="C3397" s="19"/>
      <c r="D3397" s="19"/>
    </row>
    <row r="3398" spans="3:4" x14ac:dyDescent="0.2">
      <c r="C3398" s="19"/>
      <c r="D3398" s="19"/>
    </row>
    <row r="3399" spans="3:4" x14ac:dyDescent="0.2">
      <c r="C3399" s="19"/>
      <c r="D3399" s="19"/>
    </row>
    <row r="3400" spans="3:4" x14ac:dyDescent="0.2">
      <c r="C3400" s="19"/>
      <c r="D3400" s="19"/>
    </row>
    <row r="3401" spans="3:4" x14ac:dyDescent="0.2">
      <c r="C3401" s="19"/>
      <c r="D3401" s="19"/>
    </row>
    <row r="3402" spans="3:4" x14ac:dyDescent="0.2">
      <c r="C3402" s="19"/>
      <c r="D3402" s="19"/>
    </row>
    <row r="3403" spans="3:4" x14ac:dyDescent="0.2">
      <c r="C3403" s="19"/>
      <c r="D3403" s="19"/>
    </row>
    <row r="3404" spans="3:4" x14ac:dyDescent="0.2">
      <c r="C3404" s="19"/>
      <c r="D3404" s="19"/>
    </row>
    <row r="3405" spans="3:4" x14ac:dyDescent="0.2">
      <c r="C3405" s="19"/>
      <c r="D3405" s="19"/>
    </row>
    <row r="3406" spans="3:4" x14ac:dyDescent="0.2">
      <c r="C3406" s="19"/>
      <c r="D3406" s="19"/>
    </row>
    <row r="3407" spans="3:4" x14ac:dyDescent="0.2">
      <c r="C3407" s="19"/>
      <c r="D3407" s="19"/>
    </row>
    <row r="3408" spans="3:4" x14ac:dyDescent="0.2">
      <c r="C3408" s="19"/>
      <c r="D3408" s="19"/>
    </row>
    <row r="3409" spans="3:4" x14ac:dyDescent="0.2">
      <c r="C3409" s="19"/>
      <c r="D3409" s="19"/>
    </row>
    <row r="3410" spans="3:4" x14ac:dyDescent="0.2">
      <c r="C3410" s="19"/>
      <c r="D3410" s="19"/>
    </row>
    <row r="3411" spans="3:4" x14ac:dyDescent="0.2">
      <c r="C3411" s="19"/>
      <c r="D3411" s="19"/>
    </row>
    <row r="3412" spans="3:4" x14ac:dyDescent="0.2">
      <c r="C3412" s="19"/>
      <c r="D3412" s="19"/>
    </row>
    <row r="3413" spans="3:4" x14ac:dyDescent="0.2">
      <c r="C3413" s="19"/>
      <c r="D3413" s="19"/>
    </row>
    <row r="3414" spans="3:4" x14ac:dyDescent="0.2">
      <c r="C3414" s="19"/>
      <c r="D3414" s="19"/>
    </row>
    <row r="3415" spans="3:4" x14ac:dyDescent="0.2">
      <c r="C3415" s="19"/>
      <c r="D3415" s="19"/>
    </row>
    <row r="3416" spans="3:4" x14ac:dyDescent="0.2">
      <c r="C3416" s="19"/>
      <c r="D3416" s="19"/>
    </row>
    <row r="3417" spans="3:4" x14ac:dyDescent="0.2">
      <c r="C3417" s="19"/>
      <c r="D3417" s="19"/>
    </row>
    <row r="3418" spans="3:4" x14ac:dyDescent="0.2">
      <c r="C3418" s="19"/>
      <c r="D3418" s="19"/>
    </row>
    <row r="3419" spans="3:4" x14ac:dyDescent="0.2">
      <c r="C3419" s="19"/>
      <c r="D3419" s="19"/>
    </row>
    <row r="3420" spans="3:4" x14ac:dyDescent="0.2">
      <c r="C3420" s="19"/>
      <c r="D3420" s="19"/>
    </row>
    <row r="3421" spans="3:4" x14ac:dyDescent="0.2">
      <c r="C3421" s="19"/>
      <c r="D3421" s="19"/>
    </row>
    <row r="3422" spans="3:4" x14ac:dyDescent="0.2">
      <c r="C3422" s="19"/>
      <c r="D3422" s="19"/>
    </row>
    <row r="3423" spans="3:4" x14ac:dyDescent="0.2">
      <c r="C3423" s="19"/>
      <c r="D3423" s="19"/>
    </row>
    <row r="3424" spans="3:4" x14ac:dyDescent="0.2">
      <c r="C3424" s="19"/>
      <c r="D3424" s="19"/>
    </row>
    <row r="3425" spans="3:4" x14ac:dyDescent="0.2">
      <c r="C3425" s="19"/>
      <c r="D3425" s="19"/>
    </row>
    <row r="3426" spans="3:4" x14ac:dyDescent="0.2">
      <c r="C3426" s="19"/>
      <c r="D3426" s="19"/>
    </row>
    <row r="3427" spans="3:4" x14ac:dyDescent="0.2">
      <c r="C3427" s="19"/>
      <c r="D3427" s="19"/>
    </row>
    <row r="3428" spans="3:4" x14ac:dyDescent="0.2">
      <c r="C3428" s="19"/>
      <c r="D3428" s="19"/>
    </row>
    <row r="3429" spans="3:4" x14ac:dyDescent="0.2">
      <c r="C3429" s="19"/>
      <c r="D3429" s="19"/>
    </row>
    <row r="3430" spans="3:4" x14ac:dyDescent="0.2">
      <c r="C3430" s="19"/>
      <c r="D3430" s="19"/>
    </row>
    <row r="3431" spans="3:4" x14ac:dyDescent="0.2">
      <c r="C3431" s="19"/>
      <c r="D3431" s="19"/>
    </row>
    <row r="3432" spans="3:4" x14ac:dyDescent="0.2">
      <c r="C3432" s="19"/>
      <c r="D3432" s="19"/>
    </row>
    <row r="3433" spans="3:4" x14ac:dyDescent="0.2">
      <c r="C3433" s="19"/>
      <c r="D3433" s="19"/>
    </row>
    <row r="3434" spans="3:4" x14ac:dyDescent="0.2">
      <c r="C3434" s="19"/>
      <c r="D3434" s="19"/>
    </row>
    <row r="3435" spans="3:4" x14ac:dyDescent="0.2">
      <c r="C3435" s="19"/>
      <c r="D3435" s="19"/>
    </row>
    <row r="3436" spans="3:4" x14ac:dyDescent="0.2">
      <c r="C3436" s="19"/>
      <c r="D3436" s="19"/>
    </row>
    <row r="3437" spans="3:4" x14ac:dyDescent="0.2">
      <c r="C3437" s="19"/>
      <c r="D3437" s="19"/>
    </row>
    <row r="3438" spans="3:4" x14ac:dyDescent="0.2">
      <c r="C3438" s="19"/>
      <c r="D3438" s="19"/>
    </row>
    <row r="3439" spans="3:4" x14ac:dyDescent="0.2">
      <c r="C3439" s="19"/>
      <c r="D3439" s="19"/>
    </row>
    <row r="3440" spans="3:4" x14ac:dyDescent="0.2">
      <c r="C3440" s="19"/>
      <c r="D3440" s="19"/>
    </row>
    <row r="3441" spans="3:4" x14ac:dyDescent="0.2">
      <c r="C3441" s="19"/>
      <c r="D3441" s="19"/>
    </row>
    <row r="3442" spans="3:4" x14ac:dyDescent="0.2">
      <c r="C3442" s="19"/>
      <c r="D3442" s="19"/>
    </row>
    <row r="3443" spans="3:4" x14ac:dyDescent="0.2">
      <c r="C3443" s="19"/>
      <c r="D3443" s="19"/>
    </row>
    <row r="3444" spans="3:4" x14ac:dyDescent="0.2">
      <c r="C3444" s="19"/>
      <c r="D3444" s="19"/>
    </row>
    <row r="3445" spans="3:4" x14ac:dyDescent="0.2">
      <c r="C3445" s="19"/>
      <c r="D3445" s="19"/>
    </row>
    <row r="3446" spans="3:4" x14ac:dyDescent="0.2">
      <c r="C3446" s="19"/>
      <c r="D3446" s="19"/>
    </row>
    <row r="3447" spans="3:4" x14ac:dyDescent="0.2">
      <c r="C3447" s="19"/>
      <c r="D3447" s="19"/>
    </row>
    <row r="3448" spans="3:4" x14ac:dyDescent="0.2">
      <c r="C3448" s="19"/>
      <c r="D3448" s="19"/>
    </row>
    <row r="3449" spans="3:4" x14ac:dyDescent="0.2">
      <c r="C3449" s="19"/>
      <c r="D3449" s="19"/>
    </row>
    <row r="3450" spans="3:4" x14ac:dyDescent="0.2">
      <c r="C3450" s="19"/>
      <c r="D3450" s="19"/>
    </row>
    <row r="3451" spans="3:4" x14ac:dyDescent="0.2">
      <c r="C3451" s="19"/>
      <c r="D3451" s="19"/>
    </row>
    <row r="3452" spans="3:4" x14ac:dyDescent="0.2">
      <c r="C3452" s="19"/>
      <c r="D3452" s="19"/>
    </row>
    <row r="3453" spans="3:4" x14ac:dyDescent="0.2">
      <c r="C3453" s="19"/>
      <c r="D3453" s="19"/>
    </row>
    <row r="3454" spans="3:4" x14ac:dyDescent="0.2">
      <c r="C3454" s="19"/>
      <c r="D3454" s="19"/>
    </row>
    <row r="3455" spans="3:4" x14ac:dyDescent="0.2">
      <c r="C3455" s="19"/>
      <c r="D3455" s="19"/>
    </row>
    <row r="3456" spans="3:4" x14ac:dyDescent="0.2">
      <c r="C3456" s="19"/>
      <c r="D3456" s="19"/>
    </row>
    <row r="3457" spans="3:4" x14ac:dyDescent="0.2">
      <c r="C3457" s="19"/>
      <c r="D3457" s="19"/>
    </row>
    <row r="3458" spans="3:4" x14ac:dyDescent="0.2">
      <c r="C3458" s="19"/>
      <c r="D3458" s="19"/>
    </row>
    <row r="3459" spans="3:4" x14ac:dyDescent="0.2">
      <c r="C3459" s="19"/>
      <c r="D3459" s="19"/>
    </row>
    <row r="3460" spans="3:4" x14ac:dyDescent="0.2">
      <c r="C3460" s="19"/>
      <c r="D3460" s="19"/>
    </row>
    <row r="3461" spans="3:4" x14ac:dyDescent="0.2">
      <c r="C3461" s="19"/>
      <c r="D3461" s="19"/>
    </row>
    <row r="3462" spans="3:4" x14ac:dyDescent="0.2">
      <c r="C3462" s="19"/>
      <c r="D3462" s="19"/>
    </row>
    <row r="3463" spans="3:4" x14ac:dyDescent="0.2">
      <c r="C3463" s="19"/>
      <c r="D3463" s="19"/>
    </row>
    <row r="3464" spans="3:4" x14ac:dyDescent="0.2">
      <c r="C3464" s="19"/>
      <c r="D3464" s="19"/>
    </row>
    <row r="3465" spans="3:4" x14ac:dyDescent="0.2">
      <c r="C3465" s="19"/>
      <c r="D3465" s="19"/>
    </row>
    <row r="3466" spans="3:4" x14ac:dyDescent="0.2">
      <c r="C3466" s="19"/>
      <c r="D3466" s="19"/>
    </row>
    <row r="3467" spans="3:4" x14ac:dyDescent="0.2">
      <c r="C3467" s="19"/>
      <c r="D3467" s="19"/>
    </row>
    <row r="3468" spans="3:4" x14ac:dyDescent="0.2">
      <c r="C3468" s="19"/>
      <c r="D3468" s="19"/>
    </row>
    <row r="3469" spans="3:4" x14ac:dyDescent="0.2">
      <c r="C3469" s="19"/>
      <c r="D3469" s="19"/>
    </row>
    <row r="3470" spans="3:4" x14ac:dyDescent="0.2">
      <c r="C3470" s="19"/>
      <c r="D3470" s="19"/>
    </row>
    <row r="3471" spans="3:4" x14ac:dyDescent="0.2">
      <c r="C3471" s="19"/>
      <c r="D3471" s="19"/>
    </row>
    <row r="3472" spans="3:4" x14ac:dyDescent="0.2">
      <c r="C3472" s="19"/>
      <c r="D3472" s="19"/>
    </row>
    <row r="3473" spans="3:4" x14ac:dyDescent="0.2">
      <c r="C3473" s="19"/>
      <c r="D3473" s="19"/>
    </row>
    <row r="3474" spans="3:4" x14ac:dyDescent="0.2">
      <c r="C3474" s="19"/>
      <c r="D3474" s="19"/>
    </row>
    <row r="3475" spans="3:4" x14ac:dyDescent="0.2">
      <c r="C3475" s="19"/>
      <c r="D3475" s="19"/>
    </row>
    <row r="3476" spans="3:4" x14ac:dyDescent="0.2">
      <c r="C3476" s="19"/>
      <c r="D3476" s="19"/>
    </row>
    <row r="3477" spans="3:4" x14ac:dyDescent="0.2">
      <c r="C3477" s="19"/>
      <c r="D3477" s="19"/>
    </row>
    <row r="3478" spans="3:4" x14ac:dyDescent="0.2">
      <c r="C3478" s="19"/>
      <c r="D3478" s="19"/>
    </row>
    <row r="3479" spans="3:4" x14ac:dyDescent="0.2">
      <c r="C3479" s="19"/>
      <c r="D3479" s="19"/>
    </row>
    <row r="3480" spans="3:4" x14ac:dyDescent="0.2">
      <c r="C3480" s="19"/>
      <c r="D3480" s="19"/>
    </row>
    <row r="3481" spans="3:4" x14ac:dyDescent="0.2">
      <c r="C3481" s="19"/>
      <c r="D3481" s="19"/>
    </row>
    <row r="3482" spans="3:4" x14ac:dyDescent="0.2">
      <c r="C3482" s="19"/>
      <c r="D3482" s="19"/>
    </row>
    <row r="3483" spans="3:4" x14ac:dyDescent="0.2">
      <c r="C3483" s="19"/>
      <c r="D3483" s="19"/>
    </row>
    <row r="3484" spans="3:4" x14ac:dyDescent="0.2">
      <c r="C3484" s="19"/>
      <c r="D3484" s="19"/>
    </row>
    <row r="3485" spans="3:4" x14ac:dyDescent="0.2">
      <c r="C3485" s="19"/>
      <c r="D3485" s="19"/>
    </row>
    <row r="3486" spans="3:4" x14ac:dyDescent="0.2">
      <c r="C3486" s="19"/>
      <c r="D3486" s="19"/>
    </row>
    <row r="3487" spans="3:4" x14ac:dyDescent="0.2">
      <c r="C3487" s="19"/>
      <c r="D3487" s="19"/>
    </row>
    <row r="3488" spans="3:4" x14ac:dyDescent="0.2">
      <c r="C3488" s="19"/>
      <c r="D3488" s="19"/>
    </row>
    <row r="3489" spans="3:4" x14ac:dyDescent="0.2">
      <c r="C3489" s="19"/>
      <c r="D3489" s="19"/>
    </row>
    <row r="3490" spans="3:4" x14ac:dyDescent="0.2">
      <c r="C3490" s="19"/>
      <c r="D3490" s="19"/>
    </row>
    <row r="3491" spans="3:4" x14ac:dyDescent="0.2">
      <c r="C3491" s="19"/>
      <c r="D3491" s="19"/>
    </row>
    <row r="3492" spans="3:4" x14ac:dyDescent="0.2">
      <c r="C3492" s="19"/>
      <c r="D3492" s="19"/>
    </row>
    <row r="3493" spans="3:4" x14ac:dyDescent="0.2">
      <c r="C3493" s="19"/>
      <c r="D3493" s="19"/>
    </row>
    <row r="3494" spans="3:4" x14ac:dyDescent="0.2">
      <c r="C3494" s="19"/>
      <c r="D3494" s="19"/>
    </row>
    <row r="3495" spans="3:4" x14ac:dyDescent="0.2">
      <c r="C3495" s="19"/>
      <c r="D3495" s="19"/>
    </row>
    <row r="3496" spans="3:4" x14ac:dyDescent="0.2">
      <c r="C3496" s="19"/>
      <c r="D3496" s="19"/>
    </row>
    <row r="3497" spans="3:4" x14ac:dyDescent="0.2">
      <c r="C3497" s="19"/>
      <c r="D3497" s="19"/>
    </row>
    <row r="3498" spans="3:4" x14ac:dyDescent="0.2">
      <c r="C3498" s="19"/>
      <c r="D3498" s="19"/>
    </row>
    <row r="3499" spans="3:4" x14ac:dyDescent="0.2">
      <c r="C3499" s="19"/>
      <c r="D3499" s="19"/>
    </row>
    <row r="3500" spans="3:4" x14ac:dyDescent="0.2">
      <c r="C3500" s="19"/>
      <c r="D3500" s="19"/>
    </row>
    <row r="3501" spans="3:4" x14ac:dyDescent="0.2">
      <c r="C3501" s="19"/>
      <c r="D3501" s="19"/>
    </row>
    <row r="3502" spans="3:4" x14ac:dyDescent="0.2">
      <c r="C3502" s="19"/>
      <c r="D3502" s="19"/>
    </row>
    <row r="3503" spans="3:4" x14ac:dyDescent="0.2">
      <c r="C3503" s="19"/>
      <c r="D3503" s="19"/>
    </row>
    <row r="3504" spans="3:4" x14ac:dyDescent="0.2">
      <c r="C3504" s="19"/>
      <c r="D3504" s="19"/>
    </row>
    <row r="3505" spans="3:4" x14ac:dyDescent="0.2">
      <c r="C3505" s="19"/>
      <c r="D3505" s="19"/>
    </row>
    <row r="3506" spans="3:4" x14ac:dyDescent="0.2">
      <c r="C3506" s="19"/>
      <c r="D3506" s="19"/>
    </row>
    <row r="3507" spans="3:4" x14ac:dyDescent="0.2">
      <c r="C3507" s="19"/>
      <c r="D3507" s="19"/>
    </row>
    <row r="3508" spans="3:4" x14ac:dyDescent="0.2">
      <c r="C3508" s="19"/>
      <c r="D3508" s="19"/>
    </row>
    <row r="3509" spans="3:4" x14ac:dyDescent="0.2">
      <c r="C3509" s="19"/>
      <c r="D3509" s="19"/>
    </row>
    <row r="3510" spans="3:4" x14ac:dyDescent="0.2">
      <c r="C3510" s="19"/>
      <c r="D3510" s="19"/>
    </row>
    <row r="3511" spans="3:4" x14ac:dyDescent="0.2">
      <c r="C3511" s="19"/>
      <c r="D3511" s="19"/>
    </row>
    <row r="3512" spans="3:4" x14ac:dyDescent="0.2">
      <c r="C3512" s="19"/>
      <c r="D3512" s="19"/>
    </row>
    <row r="3513" spans="3:4" x14ac:dyDescent="0.2">
      <c r="C3513" s="19"/>
      <c r="D3513" s="19"/>
    </row>
    <row r="3514" spans="3:4" x14ac:dyDescent="0.2">
      <c r="C3514" s="19"/>
      <c r="D3514" s="19"/>
    </row>
    <row r="3515" spans="3:4" x14ac:dyDescent="0.2">
      <c r="C3515" s="19"/>
      <c r="D3515" s="19"/>
    </row>
    <row r="3516" spans="3:4" x14ac:dyDescent="0.2">
      <c r="C3516" s="19"/>
      <c r="D3516" s="19"/>
    </row>
    <row r="3517" spans="3:4" x14ac:dyDescent="0.2">
      <c r="C3517" s="19"/>
      <c r="D3517" s="19"/>
    </row>
    <row r="3518" spans="3:4" x14ac:dyDescent="0.2">
      <c r="C3518" s="19"/>
      <c r="D3518" s="19"/>
    </row>
    <row r="3519" spans="3:4" x14ac:dyDescent="0.2">
      <c r="C3519" s="19"/>
      <c r="D3519" s="19"/>
    </row>
    <row r="3520" spans="3:4" x14ac:dyDescent="0.2">
      <c r="C3520" s="19"/>
      <c r="D3520" s="19"/>
    </row>
    <row r="3521" spans="3:4" x14ac:dyDescent="0.2">
      <c r="C3521" s="19"/>
      <c r="D3521" s="19"/>
    </row>
    <row r="3522" spans="3:4" x14ac:dyDescent="0.2">
      <c r="C3522" s="19"/>
      <c r="D3522" s="19"/>
    </row>
    <row r="3523" spans="3:4" x14ac:dyDescent="0.2">
      <c r="C3523" s="19"/>
      <c r="D3523" s="19"/>
    </row>
    <row r="3524" spans="3:4" x14ac:dyDescent="0.2">
      <c r="C3524" s="19"/>
      <c r="D3524" s="19"/>
    </row>
    <row r="3525" spans="3:4" x14ac:dyDescent="0.2">
      <c r="C3525" s="19"/>
      <c r="D3525" s="19"/>
    </row>
    <row r="3526" spans="3:4" x14ac:dyDescent="0.2">
      <c r="C3526" s="19"/>
      <c r="D3526" s="19"/>
    </row>
    <row r="3527" spans="3:4" x14ac:dyDescent="0.2">
      <c r="C3527" s="19"/>
      <c r="D3527" s="19"/>
    </row>
    <row r="3528" spans="3:4" x14ac:dyDescent="0.2">
      <c r="C3528" s="19"/>
      <c r="D3528" s="19"/>
    </row>
    <row r="3529" spans="3:4" x14ac:dyDescent="0.2">
      <c r="C3529" s="19"/>
      <c r="D3529" s="19"/>
    </row>
    <row r="3530" spans="3:4" x14ac:dyDescent="0.2">
      <c r="C3530" s="19"/>
      <c r="D3530" s="19"/>
    </row>
    <row r="3531" spans="3:4" x14ac:dyDescent="0.2">
      <c r="C3531" s="19"/>
      <c r="D3531" s="19"/>
    </row>
    <row r="3532" spans="3:4" x14ac:dyDescent="0.2">
      <c r="C3532" s="19"/>
      <c r="D3532" s="19"/>
    </row>
    <row r="3533" spans="3:4" x14ac:dyDescent="0.2">
      <c r="C3533" s="19"/>
      <c r="D3533" s="19"/>
    </row>
    <row r="3534" spans="3:4" x14ac:dyDescent="0.2">
      <c r="C3534" s="19"/>
      <c r="D3534" s="19"/>
    </row>
    <row r="3535" spans="3:4" x14ac:dyDescent="0.2">
      <c r="C3535" s="19"/>
      <c r="D3535" s="19"/>
    </row>
    <row r="3536" spans="3:4" x14ac:dyDescent="0.2">
      <c r="C3536" s="19"/>
      <c r="D3536" s="19"/>
    </row>
    <row r="3537" spans="3:4" x14ac:dyDescent="0.2">
      <c r="C3537" s="19"/>
      <c r="D3537" s="19"/>
    </row>
    <row r="3538" spans="3:4" x14ac:dyDescent="0.2">
      <c r="C3538" s="19"/>
      <c r="D3538" s="19"/>
    </row>
    <row r="3539" spans="3:4" x14ac:dyDescent="0.2">
      <c r="C3539" s="19"/>
      <c r="D3539" s="19"/>
    </row>
    <row r="3540" spans="3:4" x14ac:dyDescent="0.2">
      <c r="C3540" s="19"/>
      <c r="D3540" s="19"/>
    </row>
    <row r="3541" spans="3:4" x14ac:dyDescent="0.2">
      <c r="C3541" s="19"/>
      <c r="D3541" s="19"/>
    </row>
    <row r="3542" spans="3:4" x14ac:dyDescent="0.2">
      <c r="C3542" s="19"/>
      <c r="D3542" s="19"/>
    </row>
    <row r="3543" spans="3:4" x14ac:dyDescent="0.2">
      <c r="C3543" s="19"/>
      <c r="D3543" s="19"/>
    </row>
    <row r="3544" spans="3:4" x14ac:dyDescent="0.2">
      <c r="C3544" s="19"/>
      <c r="D3544" s="19"/>
    </row>
    <row r="3545" spans="3:4" x14ac:dyDescent="0.2">
      <c r="C3545" s="19"/>
      <c r="D3545" s="19"/>
    </row>
    <row r="3546" spans="3:4" x14ac:dyDescent="0.2">
      <c r="C3546" s="19"/>
      <c r="D3546" s="19"/>
    </row>
    <row r="3547" spans="3:4" x14ac:dyDescent="0.2">
      <c r="C3547" s="19"/>
      <c r="D3547" s="19"/>
    </row>
    <row r="3548" spans="3:4" x14ac:dyDescent="0.2">
      <c r="C3548" s="19"/>
      <c r="D3548" s="19"/>
    </row>
    <row r="3549" spans="3:4" x14ac:dyDescent="0.2">
      <c r="C3549" s="19"/>
      <c r="D3549" s="19"/>
    </row>
    <row r="3550" spans="3:4" x14ac:dyDescent="0.2">
      <c r="C3550" s="19"/>
      <c r="D3550" s="19"/>
    </row>
    <row r="3551" spans="3:4" x14ac:dyDescent="0.2">
      <c r="C3551" s="19"/>
      <c r="D3551" s="19"/>
    </row>
    <row r="3552" spans="3:4" x14ac:dyDescent="0.2">
      <c r="C3552" s="19"/>
      <c r="D3552" s="19"/>
    </row>
    <row r="3553" spans="3:4" x14ac:dyDescent="0.2">
      <c r="C3553" s="19"/>
      <c r="D3553" s="19"/>
    </row>
    <row r="3554" spans="3:4" x14ac:dyDescent="0.2">
      <c r="C3554" s="19"/>
      <c r="D3554" s="19"/>
    </row>
    <row r="3555" spans="3:4" x14ac:dyDescent="0.2">
      <c r="C3555" s="19"/>
      <c r="D3555" s="19"/>
    </row>
    <row r="3556" spans="3:4" x14ac:dyDescent="0.2">
      <c r="C3556" s="19"/>
      <c r="D3556" s="19"/>
    </row>
    <row r="3557" spans="3:4" x14ac:dyDescent="0.2">
      <c r="C3557" s="19"/>
      <c r="D3557" s="19"/>
    </row>
    <row r="3558" spans="3:4" x14ac:dyDescent="0.2">
      <c r="C3558" s="19"/>
      <c r="D3558" s="19"/>
    </row>
    <row r="3559" spans="3:4" x14ac:dyDescent="0.2">
      <c r="C3559" s="19"/>
      <c r="D3559" s="19"/>
    </row>
    <row r="3560" spans="3:4" x14ac:dyDescent="0.2">
      <c r="C3560" s="19"/>
      <c r="D3560" s="19"/>
    </row>
    <row r="3561" spans="3:4" x14ac:dyDescent="0.2">
      <c r="C3561" s="19"/>
      <c r="D3561" s="19"/>
    </row>
    <row r="3562" spans="3:4" x14ac:dyDescent="0.2">
      <c r="C3562" s="19"/>
      <c r="D3562" s="19"/>
    </row>
    <row r="3563" spans="3:4" x14ac:dyDescent="0.2">
      <c r="C3563" s="19"/>
      <c r="D3563" s="19"/>
    </row>
    <row r="3564" spans="3:4" x14ac:dyDescent="0.2">
      <c r="C3564" s="19"/>
      <c r="D3564" s="19"/>
    </row>
    <row r="3565" spans="3:4" x14ac:dyDescent="0.2">
      <c r="C3565" s="19"/>
      <c r="D3565" s="19"/>
    </row>
    <row r="3566" spans="3:4" x14ac:dyDescent="0.2">
      <c r="C3566" s="19"/>
      <c r="D3566" s="19"/>
    </row>
    <row r="3567" spans="3:4" x14ac:dyDescent="0.2">
      <c r="C3567" s="19"/>
      <c r="D3567" s="19"/>
    </row>
    <row r="3568" spans="3:4" x14ac:dyDescent="0.2">
      <c r="C3568" s="19"/>
      <c r="D3568" s="19"/>
    </row>
    <row r="3569" spans="3:4" x14ac:dyDescent="0.2">
      <c r="C3569" s="19"/>
      <c r="D3569" s="19"/>
    </row>
    <row r="3570" spans="3:4" x14ac:dyDescent="0.2">
      <c r="C3570" s="19"/>
      <c r="D3570" s="19"/>
    </row>
    <row r="3571" spans="3:4" x14ac:dyDescent="0.2">
      <c r="C3571" s="19"/>
      <c r="D3571" s="19"/>
    </row>
    <row r="3572" spans="3:4" x14ac:dyDescent="0.2">
      <c r="C3572" s="19"/>
      <c r="D3572" s="19"/>
    </row>
    <row r="3573" spans="3:4" x14ac:dyDescent="0.2">
      <c r="C3573" s="19"/>
      <c r="D3573" s="19"/>
    </row>
    <row r="3574" spans="3:4" x14ac:dyDescent="0.2">
      <c r="C3574" s="19"/>
      <c r="D3574" s="19"/>
    </row>
    <row r="3575" spans="3:4" x14ac:dyDescent="0.2">
      <c r="C3575" s="19"/>
      <c r="D3575" s="19"/>
    </row>
    <row r="3576" spans="3:4" x14ac:dyDescent="0.2">
      <c r="C3576" s="19"/>
      <c r="D3576" s="19"/>
    </row>
    <row r="3577" spans="3:4" x14ac:dyDescent="0.2">
      <c r="C3577" s="19"/>
      <c r="D3577" s="19"/>
    </row>
    <row r="3578" spans="3:4" x14ac:dyDescent="0.2">
      <c r="C3578" s="19"/>
      <c r="D3578" s="19"/>
    </row>
    <row r="3579" spans="3:4" x14ac:dyDescent="0.2">
      <c r="C3579" s="19"/>
      <c r="D3579" s="19"/>
    </row>
    <row r="3580" spans="3:4" x14ac:dyDescent="0.2">
      <c r="C3580" s="19"/>
      <c r="D3580" s="19"/>
    </row>
    <row r="3581" spans="3:4" x14ac:dyDescent="0.2">
      <c r="C3581" s="19"/>
      <c r="D3581" s="19"/>
    </row>
    <row r="3582" spans="3:4" x14ac:dyDescent="0.2">
      <c r="C3582" s="19"/>
      <c r="D3582" s="19"/>
    </row>
    <row r="3583" spans="3:4" x14ac:dyDescent="0.2">
      <c r="C3583" s="19"/>
      <c r="D3583" s="19"/>
    </row>
    <row r="3584" spans="3:4" x14ac:dyDescent="0.2">
      <c r="C3584" s="19"/>
      <c r="D3584" s="19"/>
    </row>
    <row r="3585" spans="3:4" x14ac:dyDescent="0.2">
      <c r="C3585" s="19"/>
      <c r="D3585" s="19"/>
    </row>
    <row r="3586" spans="3:4" x14ac:dyDescent="0.2">
      <c r="C3586" s="19"/>
      <c r="D3586" s="19"/>
    </row>
    <row r="3587" spans="3:4" x14ac:dyDescent="0.2">
      <c r="C3587" s="19"/>
      <c r="D3587" s="19"/>
    </row>
    <row r="3588" spans="3:4" x14ac:dyDescent="0.2">
      <c r="C3588" s="19"/>
      <c r="D3588" s="19"/>
    </row>
    <row r="3589" spans="3:4" x14ac:dyDescent="0.2">
      <c r="C3589" s="19"/>
      <c r="D3589" s="19"/>
    </row>
    <row r="3590" spans="3:4" x14ac:dyDescent="0.2">
      <c r="C3590" s="19"/>
      <c r="D3590" s="19"/>
    </row>
    <row r="3591" spans="3:4" x14ac:dyDescent="0.2">
      <c r="C3591" s="19"/>
      <c r="D3591" s="19"/>
    </row>
    <row r="3592" spans="3:4" x14ac:dyDescent="0.2">
      <c r="C3592" s="19"/>
      <c r="D3592" s="19"/>
    </row>
    <row r="3593" spans="3:4" x14ac:dyDescent="0.2">
      <c r="C3593" s="19"/>
      <c r="D3593" s="19"/>
    </row>
    <row r="3594" spans="3:4" x14ac:dyDescent="0.2">
      <c r="C3594" s="19"/>
      <c r="D3594" s="19"/>
    </row>
    <row r="3595" spans="3:4" x14ac:dyDescent="0.2">
      <c r="C3595" s="19"/>
      <c r="D3595" s="19"/>
    </row>
    <row r="3596" spans="3:4" x14ac:dyDescent="0.2">
      <c r="C3596" s="19"/>
      <c r="D3596" s="19"/>
    </row>
    <row r="3597" spans="3:4" x14ac:dyDescent="0.2">
      <c r="C3597" s="19"/>
      <c r="D3597" s="19"/>
    </row>
    <row r="3598" spans="3:4" x14ac:dyDescent="0.2">
      <c r="C3598" s="19"/>
      <c r="D3598" s="19"/>
    </row>
    <row r="3599" spans="3:4" x14ac:dyDescent="0.2">
      <c r="C3599" s="19"/>
      <c r="D3599" s="19"/>
    </row>
    <row r="3600" spans="3:4" x14ac:dyDescent="0.2">
      <c r="C3600" s="19"/>
      <c r="D3600" s="19"/>
    </row>
    <row r="3601" spans="3:4" x14ac:dyDescent="0.2">
      <c r="C3601" s="19"/>
      <c r="D3601" s="19"/>
    </row>
    <row r="3602" spans="3:4" x14ac:dyDescent="0.2">
      <c r="C3602" s="19"/>
      <c r="D3602" s="19"/>
    </row>
    <row r="3603" spans="3:4" x14ac:dyDescent="0.2">
      <c r="C3603" s="19"/>
      <c r="D3603" s="19"/>
    </row>
    <row r="3604" spans="3:4" x14ac:dyDescent="0.2">
      <c r="C3604" s="19"/>
      <c r="D3604" s="19"/>
    </row>
    <row r="3605" spans="3:4" x14ac:dyDescent="0.2">
      <c r="C3605" s="19"/>
      <c r="D3605" s="19"/>
    </row>
    <row r="3606" spans="3:4" x14ac:dyDescent="0.2">
      <c r="C3606" s="19"/>
      <c r="D3606" s="19"/>
    </row>
    <row r="3607" spans="3:4" x14ac:dyDescent="0.2">
      <c r="C3607" s="19"/>
      <c r="D3607" s="19"/>
    </row>
    <row r="3608" spans="3:4" x14ac:dyDescent="0.2">
      <c r="C3608" s="19"/>
      <c r="D3608" s="19"/>
    </row>
    <row r="3609" spans="3:4" x14ac:dyDescent="0.2">
      <c r="C3609" s="19"/>
      <c r="D3609" s="19"/>
    </row>
    <row r="3610" spans="3:4" x14ac:dyDescent="0.2">
      <c r="C3610" s="19"/>
      <c r="D3610" s="19"/>
    </row>
    <row r="3611" spans="3:4" x14ac:dyDescent="0.2">
      <c r="C3611" s="19"/>
      <c r="D3611" s="19"/>
    </row>
    <row r="3612" spans="3:4" x14ac:dyDescent="0.2">
      <c r="C3612" s="19"/>
      <c r="D3612" s="19"/>
    </row>
    <row r="3613" spans="3:4" x14ac:dyDescent="0.2">
      <c r="C3613" s="19"/>
      <c r="D3613" s="19"/>
    </row>
    <row r="3614" spans="3:4" x14ac:dyDescent="0.2">
      <c r="C3614" s="19"/>
      <c r="D3614" s="19"/>
    </row>
    <row r="3615" spans="3:4" x14ac:dyDescent="0.2">
      <c r="C3615" s="19"/>
      <c r="D3615" s="19"/>
    </row>
    <row r="3616" spans="3:4" x14ac:dyDescent="0.2">
      <c r="C3616" s="19"/>
      <c r="D3616" s="19"/>
    </row>
    <row r="3617" spans="3:4" x14ac:dyDescent="0.2">
      <c r="C3617" s="19"/>
      <c r="D3617" s="19"/>
    </row>
    <row r="3618" spans="3:4" x14ac:dyDescent="0.2">
      <c r="C3618" s="19"/>
      <c r="D3618" s="19"/>
    </row>
    <row r="3619" spans="3:4" x14ac:dyDescent="0.2">
      <c r="C3619" s="19"/>
      <c r="D3619" s="19"/>
    </row>
    <row r="3620" spans="3:4" x14ac:dyDescent="0.2">
      <c r="C3620" s="19"/>
      <c r="D3620" s="19"/>
    </row>
    <row r="3621" spans="3:4" x14ac:dyDescent="0.2">
      <c r="C3621" s="19"/>
      <c r="D3621" s="19"/>
    </row>
    <row r="3622" spans="3:4" x14ac:dyDescent="0.2">
      <c r="C3622" s="19"/>
      <c r="D3622" s="19"/>
    </row>
    <row r="3623" spans="3:4" x14ac:dyDescent="0.2">
      <c r="C3623" s="19"/>
      <c r="D3623" s="19"/>
    </row>
    <row r="3624" spans="3:4" x14ac:dyDescent="0.2">
      <c r="C3624" s="19"/>
      <c r="D3624" s="19"/>
    </row>
    <row r="3625" spans="3:4" x14ac:dyDescent="0.2">
      <c r="C3625" s="19"/>
      <c r="D3625" s="19"/>
    </row>
    <row r="3626" spans="3:4" x14ac:dyDescent="0.2">
      <c r="C3626" s="19"/>
      <c r="D3626" s="19"/>
    </row>
    <row r="3627" spans="3:4" x14ac:dyDescent="0.2">
      <c r="C3627" s="19"/>
      <c r="D3627" s="19"/>
    </row>
    <row r="3628" spans="3:4" x14ac:dyDescent="0.2">
      <c r="C3628" s="19"/>
      <c r="D3628" s="19"/>
    </row>
    <row r="3629" spans="3:4" x14ac:dyDescent="0.2">
      <c r="C3629" s="19"/>
      <c r="D3629" s="19"/>
    </row>
    <row r="3630" spans="3:4" x14ac:dyDescent="0.2">
      <c r="C3630" s="19"/>
      <c r="D3630" s="19"/>
    </row>
    <row r="3631" spans="3:4" x14ac:dyDescent="0.2">
      <c r="C3631" s="19"/>
      <c r="D3631" s="19"/>
    </row>
    <row r="3632" spans="3:4" x14ac:dyDescent="0.2">
      <c r="C3632" s="19"/>
      <c r="D3632" s="19"/>
    </row>
    <row r="3633" spans="3:4" x14ac:dyDescent="0.2">
      <c r="C3633" s="19"/>
      <c r="D3633" s="19"/>
    </row>
    <row r="3634" spans="3:4" x14ac:dyDescent="0.2">
      <c r="C3634" s="19"/>
      <c r="D3634" s="19"/>
    </row>
    <row r="3635" spans="3:4" x14ac:dyDescent="0.2">
      <c r="C3635" s="19"/>
      <c r="D3635" s="19"/>
    </row>
    <row r="3636" spans="3:4" x14ac:dyDescent="0.2">
      <c r="C3636" s="19"/>
      <c r="D3636" s="19"/>
    </row>
    <row r="3637" spans="3:4" x14ac:dyDescent="0.2">
      <c r="C3637" s="19"/>
      <c r="D3637" s="19"/>
    </row>
    <row r="3638" spans="3:4" x14ac:dyDescent="0.2">
      <c r="C3638" s="19"/>
      <c r="D3638" s="19"/>
    </row>
    <row r="3639" spans="3:4" x14ac:dyDescent="0.2">
      <c r="C3639" s="19"/>
      <c r="D3639" s="19"/>
    </row>
    <row r="3640" spans="3:4" x14ac:dyDescent="0.2">
      <c r="C3640" s="19"/>
      <c r="D3640" s="19"/>
    </row>
    <row r="3641" spans="3:4" x14ac:dyDescent="0.2">
      <c r="C3641" s="19"/>
      <c r="D3641" s="19"/>
    </row>
    <row r="3642" spans="3:4" x14ac:dyDescent="0.2">
      <c r="C3642" s="19"/>
      <c r="D3642" s="19"/>
    </row>
    <row r="3643" spans="3:4" x14ac:dyDescent="0.2">
      <c r="C3643" s="19"/>
      <c r="D3643" s="19"/>
    </row>
    <row r="3644" spans="3:4" x14ac:dyDescent="0.2">
      <c r="C3644" s="19"/>
      <c r="D3644" s="19"/>
    </row>
    <row r="3645" spans="3:4" x14ac:dyDescent="0.2">
      <c r="C3645" s="19"/>
      <c r="D3645" s="19"/>
    </row>
    <row r="3646" spans="3:4" x14ac:dyDescent="0.2">
      <c r="C3646" s="19"/>
      <c r="D3646" s="19"/>
    </row>
    <row r="3647" spans="3:4" x14ac:dyDescent="0.2">
      <c r="C3647" s="19"/>
      <c r="D3647" s="19"/>
    </row>
    <row r="3648" spans="3:4" x14ac:dyDescent="0.2">
      <c r="C3648" s="19"/>
      <c r="D3648" s="19"/>
    </row>
    <row r="3649" spans="3:4" x14ac:dyDescent="0.2">
      <c r="C3649" s="19"/>
      <c r="D3649" s="19"/>
    </row>
    <row r="3650" spans="3:4" x14ac:dyDescent="0.2">
      <c r="C3650" s="19"/>
      <c r="D3650" s="19"/>
    </row>
    <row r="3651" spans="3:4" x14ac:dyDescent="0.2">
      <c r="C3651" s="19"/>
      <c r="D3651" s="19"/>
    </row>
    <row r="3652" spans="3:4" x14ac:dyDescent="0.2">
      <c r="C3652" s="19"/>
      <c r="D3652" s="19"/>
    </row>
    <row r="3653" spans="3:4" x14ac:dyDescent="0.2">
      <c r="C3653" s="19"/>
      <c r="D3653" s="19"/>
    </row>
    <row r="3654" spans="3:4" x14ac:dyDescent="0.2">
      <c r="C3654" s="19"/>
      <c r="D3654" s="19"/>
    </row>
    <row r="3655" spans="3:4" x14ac:dyDescent="0.2">
      <c r="C3655" s="19"/>
      <c r="D3655" s="19"/>
    </row>
    <row r="3656" spans="3:4" x14ac:dyDescent="0.2">
      <c r="C3656" s="19"/>
      <c r="D3656" s="19"/>
    </row>
    <row r="3657" spans="3:4" x14ac:dyDescent="0.2">
      <c r="C3657" s="19"/>
      <c r="D3657" s="19"/>
    </row>
    <row r="3658" spans="3:4" x14ac:dyDescent="0.2">
      <c r="C3658" s="19"/>
      <c r="D3658" s="19"/>
    </row>
    <row r="3659" spans="3:4" x14ac:dyDescent="0.2">
      <c r="C3659" s="19"/>
      <c r="D3659" s="19"/>
    </row>
    <row r="3660" spans="3:4" x14ac:dyDescent="0.2">
      <c r="C3660" s="19"/>
      <c r="D3660" s="19"/>
    </row>
    <row r="3661" spans="3:4" x14ac:dyDescent="0.2">
      <c r="C3661" s="19"/>
      <c r="D3661" s="19"/>
    </row>
    <row r="3662" spans="3:4" x14ac:dyDescent="0.2">
      <c r="C3662" s="19"/>
      <c r="D3662" s="19"/>
    </row>
    <row r="3663" spans="3:4" x14ac:dyDescent="0.2">
      <c r="C3663" s="19"/>
      <c r="D3663" s="19"/>
    </row>
    <row r="3664" spans="3:4" x14ac:dyDescent="0.2">
      <c r="C3664" s="19"/>
      <c r="D3664" s="19"/>
    </row>
    <row r="3665" spans="3:4" x14ac:dyDescent="0.2">
      <c r="C3665" s="19"/>
      <c r="D3665" s="19"/>
    </row>
    <row r="3666" spans="3:4" x14ac:dyDescent="0.2">
      <c r="C3666" s="19"/>
      <c r="D3666" s="19"/>
    </row>
    <row r="3667" spans="3:4" x14ac:dyDescent="0.2">
      <c r="C3667" s="19"/>
      <c r="D3667" s="19"/>
    </row>
    <row r="3668" spans="3:4" x14ac:dyDescent="0.2">
      <c r="C3668" s="19"/>
      <c r="D3668" s="19"/>
    </row>
    <row r="3669" spans="3:4" x14ac:dyDescent="0.2">
      <c r="C3669" s="19"/>
      <c r="D3669" s="19"/>
    </row>
    <row r="3670" spans="3:4" x14ac:dyDescent="0.2">
      <c r="C3670" s="19"/>
      <c r="D3670" s="19"/>
    </row>
    <row r="3671" spans="3:4" x14ac:dyDescent="0.2">
      <c r="C3671" s="19"/>
      <c r="D3671" s="19"/>
    </row>
    <row r="3672" spans="3:4" x14ac:dyDescent="0.2">
      <c r="C3672" s="19"/>
      <c r="D3672" s="19"/>
    </row>
    <row r="3673" spans="3:4" x14ac:dyDescent="0.2">
      <c r="C3673" s="19"/>
      <c r="D3673" s="19"/>
    </row>
    <row r="3674" spans="3:4" x14ac:dyDescent="0.2">
      <c r="C3674" s="19"/>
      <c r="D3674" s="19"/>
    </row>
    <row r="3675" spans="3:4" x14ac:dyDescent="0.2">
      <c r="C3675" s="19"/>
      <c r="D3675" s="19"/>
    </row>
    <row r="3676" spans="3:4" x14ac:dyDescent="0.2">
      <c r="C3676" s="19"/>
      <c r="D3676" s="19"/>
    </row>
    <row r="3677" spans="3:4" x14ac:dyDescent="0.2">
      <c r="C3677" s="19"/>
      <c r="D3677" s="19"/>
    </row>
    <row r="3678" spans="3:4" x14ac:dyDescent="0.2">
      <c r="C3678" s="19"/>
      <c r="D3678" s="19"/>
    </row>
    <row r="3679" spans="3:4" x14ac:dyDescent="0.2">
      <c r="C3679" s="19"/>
      <c r="D3679" s="19"/>
    </row>
    <row r="3680" spans="3:4" x14ac:dyDescent="0.2">
      <c r="C3680" s="19"/>
      <c r="D3680" s="19"/>
    </row>
    <row r="3681" spans="3:4" x14ac:dyDescent="0.2">
      <c r="C3681" s="19"/>
      <c r="D3681" s="19"/>
    </row>
    <row r="3682" spans="3:4" x14ac:dyDescent="0.2">
      <c r="C3682" s="19"/>
      <c r="D3682" s="19"/>
    </row>
    <row r="3683" spans="3:4" x14ac:dyDescent="0.2">
      <c r="C3683" s="19"/>
      <c r="D3683" s="19"/>
    </row>
    <row r="3684" spans="3:4" x14ac:dyDescent="0.2">
      <c r="C3684" s="19"/>
      <c r="D3684" s="19"/>
    </row>
    <row r="3685" spans="3:4" x14ac:dyDescent="0.2">
      <c r="C3685" s="19"/>
      <c r="D3685" s="19"/>
    </row>
    <row r="3686" spans="3:4" x14ac:dyDescent="0.2">
      <c r="C3686" s="19"/>
      <c r="D3686" s="19"/>
    </row>
    <row r="3687" spans="3:4" x14ac:dyDescent="0.2">
      <c r="C3687" s="19"/>
      <c r="D3687" s="19"/>
    </row>
    <row r="3688" spans="3:4" x14ac:dyDescent="0.2">
      <c r="C3688" s="19"/>
      <c r="D3688" s="19"/>
    </row>
    <row r="3689" spans="3:4" x14ac:dyDescent="0.2">
      <c r="C3689" s="19"/>
      <c r="D3689" s="19"/>
    </row>
    <row r="3690" spans="3:4" x14ac:dyDescent="0.2">
      <c r="C3690" s="19"/>
      <c r="D3690" s="19"/>
    </row>
    <row r="3691" spans="3:4" x14ac:dyDescent="0.2">
      <c r="C3691" s="19"/>
      <c r="D3691" s="19"/>
    </row>
    <row r="3692" spans="3:4" x14ac:dyDescent="0.2">
      <c r="C3692" s="19"/>
      <c r="D3692" s="19"/>
    </row>
    <row r="3693" spans="3:4" x14ac:dyDescent="0.2">
      <c r="C3693" s="19"/>
      <c r="D3693" s="19"/>
    </row>
    <row r="3694" spans="3:4" x14ac:dyDescent="0.2">
      <c r="C3694" s="19"/>
      <c r="D3694" s="19"/>
    </row>
    <row r="3695" spans="3:4" x14ac:dyDescent="0.2">
      <c r="C3695" s="19"/>
      <c r="D3695" s="19"/>
    </row>
    <row r="3696" spans="3:4" x14ac:dyDescent="0.2">
      <c r="C3696" s="19"/>
      <c r="D3696" s="19"/>
    </row>
    <row r="3697" spans="3:4" x14ac:dyDescent="0.2">
      <c r="C3697" s="19"/>
      <c r="D3697" s="19"/>
    </row>
    <row r="3698" spans="3:4" x14ac:dyDescent="0.2">
      <c r="C3698" s="19"/>
      <c r="D3698" s="19"/>
    </row>
    <row r="3699" spans="3:4" x14ac:dyDescent="0.2">
      <c r="C3699" s="19"/>
      <c r="D3699" s="19"/>
    </row>
    <row r="3700" spans="3:4" x14ac:dyDescent="0.2">
      <c r="C3700" s="19"/>
      <c r="D3700" s="19"/>
    </row>
    <row r="3701" spans="3:4" x14ac:dyDescent="0.2">
      <c r="C3701" s="19"/>
      <c r="D3701" s="19"/>
    </row>
    <row r="3702" spans="3:4" x14ac:dyDescent="0.2">
      <c r="C3702" s="19"/>
      <c r="D3702" s="19"/>
    </row>
    <row r="3703" spans="3:4" x14ac:dyDescent="0.2">
      <c r="C3703" s="19"/>
      <c r="D3703" s="19"/>
    </row>
    <row r="3704" spans="3:4" x14ac:dyDescent="0.2">
      <c r="C3704" s="19"/>
      <c r="D3704" s="19"/>
    </row>
    <row r="3705" spans="3:4" x14ac:dyDescent="0.2">
      <c r="C3705" s="19"/>
      <c r="D3705" s="19"/>
    </row>
    <row r="3706" spans="3:4" x14ac:dyDescent="0.2">
      <c r="C3706" s="19"/>
      <c r="D3706" s="19"/>
    </row>
    <row r="3707" spans="3:4" x14ac:dyDescent="0.2">
      <c r="C3707" s="19"/>
      <c r="D3707" s="19"/>
    </row>
    <row r="3708" spans="3:4" x14ac:dyDescent="0.2">
      <c r="C3708" s="19"/>
      <c r="D3708" s="19"/>
    </row>
    <row r="3709" spans="3:4" x14ac:dyDescent="0.2">
      <c r="C3709" s="19"/>
      <c r="D3709" s="19"/>
    </row>
    <row r="3710" spans="3:4" x14ac:dyDescent="0.2">
      <c r="C3710" s="19"/>
      <c r="D3710" s="19"/>
    </row>
    <row r="3711" spans="3:4" x14ac:dyDescent="0.2">
      <c r="C3711" s="19"/>
      <c r="D3711" s="19"/>
    </row>
    <row r="3712" spans="3:4" x14ac:dyDescent="0.2">
      <c r="C3712" s="19"/>
      <c r="D3712" s="19"/>
    </row>
    <row r="3713" spans="3:4" x14ac:dyDescent="0.2">
      <c r="C3713" s="19"/>
      <c r="D3713" s="19"/>
    </row>
  </sheetData>
  <sheetProtection sheet="1"/>
  <protectedRanges>
    <protectedRange sqref="A283:D295" name="Range1"/>
    <protectedRange sqref="A296:D296" name="Range1_1"/>
  </protectedRanges>
  <phoneticPr fontId="8" type="noConversion"/>
  <hyperlinks>
    <hyperlink ref="H64193" r:id="rId1" display="http://vsolj.cetus-net.org/bulletin.html" xr:uid="{00000000-0004-0000-0500-000000000000}"/>
    <hyperlink ref="H64186" r:id="rId2" display="https://www.aavso.org/ejaavso" xr:uid="{00000000-0004-0000-0500-000001000000}"/>
    <hyperlink ref="I64193" r:id="rId3" display="http://vsolj.cetus-net.org/bulletin.html" xr:uid="{00000000-0004-0000-0500-000002000000}"/>
    <hyperlink ref="AQ57844" r:id="rId4" display="http://cdsbib.u-strasbg.fr/cgi-bin/cdsbib?1990RMxAA..21..381G" xr:uid="{00000000-0004-0000-0500-000003000000}"/>
    <hyperlink ref="H64190" r:id="rId5" display="https://www.aavso.org/ejaavso" xr:uid="{00000000-0004-0000-0500-000004000000}"/>
    <hyperlink ref="AP5208" r:id="rId6" display="http://cdsbib.u-strasbg.fr/cgi-bin/cdsbib?1990RMxAA..21..381G" xr:uid="{00000000-0004-0000-0500-000005000000}"/>
    <hyperlink ref="AP5211" r:id="rId7" display="http://cdsbib.u-strasbg.fr/cgi-bin/cdsbib?1990RMxAA..21..381G" xr:uid="{00000000-0004-0000-0500-000006000000}"/>
    <hyperlink ref="AP5209" r:id="rId8" display="http://cdsbib.u-strasbg.fr/cgi-bin/cdsbib?1990RMxAA..21..381G" xr:uid="{00000000-0004-0000-0500-000007000000}"/>
    <hyperlink ref="AP5193" r:id="rId9" display="http://cdsbib.u-strasbg.fr/cgi-bin/cdsbib?1990RMxAA..21..381G" xr:uid="{00000000-0004-0000-0500-000008000000}"/>
    <hyperlink ref="AQ5422" r:id="rId10" display="http://cdsbib.u-strasbg.fr/cgi-bin/cdsbib?1990RMxAA..21..381G" xr:uid="{00000000-0004-0000-0500-000009000000}"/>
    <hyperlink ref="AQ5426" r:id="rId11" display="http://cdsbib.u-strasbg.fr/cgi-bin/cdsbib?1990RMxAA..21..381G" xr:uid="{00000000-0004-0000-0500-00000A000000}"/>
    <hyperlink ref="AQ65106" r:id="rId12" display="http://cdsbib.u-strasbg.fr/cgi-bin/cdsbib?1990RMxAA..21..381G" xr:uid="{00000000-0004-0000-0500-00000B000000}"/>
    <hyperlink ref="I2314" r:id="rId13" display="http://vsolj.cetus-net.org/bulletin.html" xr:uid="{00000000-0004-0000-0500-00000C000000}"/>
    <hyperlink ref="H2314" r:id="rId14" display="http://vsolj.cetus-net.org/bulletin.html" xr:uid="{00000000-0004-0000-0500-00000D000000}"/>
    <hyperlink ref="AQ231" r:id="rId15" display="http://cdsbib.u-strasbg.fr/cgi-bin/cdsbib?1990RMxAA..21..381G" xr:uid="{00000000-0004-0000-0500-00000E000000}"/>
    <hyperlink ref="AQ230" r:id="rId16" display="http://cdsbib.u-strasbg.fr/cgi-bin/cdsbib?1990RMxAA..21..381G" xr:uid="{00000000-0004-0000-0500-00000F000000}"/>
    <hyperlink ref="AP3484" r:id="rId17" display="http://cdsbib.u-strasbg.fr/cgi-bin/cdsbib?1990RMxAA..21..381G" xr:uid="{00000000-0004-0000-0500-000010000000}"/>
    <hyperlink ref="AP3502" r:id="rId18" display="http://cdsbib.u-strasbg.fr/cgi-bin/cdsbib?1990RMxAA..21..381G" xr:uid="{00000000-0004-0000-0500-000011000000}"/>
    <hyperlink ref="AP3503" r:id="rId19" display="http://cdsbib.u-strasbg.fr/cgi-bin/cdsbib?1990RMxAA..21..381G" xr:uid="{00000000-0004-0000-0500-000012000000}"/>
    <hyperlink ref="AP3499" r:id="rId20" display="http://cdsbib.u-strasbg.fr/cgi-bin/cdsbib?1990RMxAA..21..381G" xr:uid="{00000000-0004-0000-0500-000013000000}"/>
  </hyperlinks>
  <pageMargins left="0.75" right="0.75" top="1" bottom="1" header="0.5" footer="0.5"/>
  <pageSetup orientation="portrait" verticalDpi="0" r:id="rId21"/>
  <headerFooter alignWithMargins="0"/>
  <drawing r:id="rId2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</sheetPr>
  <dimension ref="A1:AK3686"/>
  <sheetViews>
    <sheetView workbookViewId="0">
      <selection activeCell="E3" sqref="E3:F3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3.28515625" customWidth="1"/>
    <col min="6" max="6" width="17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11.5703125" customWidth="1"/>
    <col min="18" max="18" width="10.28515625" style="89" customWidth="1"/>
    <col min="19" max="19" width="10.28515625" customWidth="1"/>
    <col min="20" max="20" width="9.140625" customWidth="1"/>
  </cols>
  <sheetData>
    <row r="1" spans="1:27" ht="21" thickBot="1" x14ac:dyDescent="0.35">
      <c r="A1" s="1" t="s">
        <v>78</v>
      </c>
      <c r="K1" s="134" t="s">
        <v>249</v>
      </c>
      <c r="Y1" s="8" t="s">
        <v>12</v>
      </c>
      <c r="Z1" s="8" t="s">
        <v>170</v>
      </c>
      <c r="AA1" s="8" t="s">
        <v>251</v>
      </c>
    </row>
    <row r="2" spans="1:27" x14ac:dyDescent="0.2">
      <c r="A2" t="s">
        <v>26</v>
      </c>
      <c r="B2" s="10" t="s">
        <v>74</v>
      </c>
      <c r="G2" t="s">
        <v>217</v>
      </c>
      <c r="H2">
        <f t="shared" ref="H2:H8" si="0">I2*J2</f>
        <v>1.1999999999999999E-3</v>
      </c>
      <c r="I2" s="121">
        <v>1.2</v>
      </c>
      <c r="J2">
        <v>1E-3</v>
      </c>
      <c r="K2" s="40">
        <v>1.2</v>
      </c>
      <c r="Y2">
        <v>-5000</v>
      </c>
      <c r="Z2">
        <f>+H$2+H$3*Y2+H$4*Y2^2</f>
        <v>-5.7450000000000001E-3</v>
      </c>
      <c r="AA2">
        <f>+H$5+H$6*SIN(RADIANS(H$7*Y2+H$8))</f>
        <v>3.4523135368336949E-3</v>
      </c>
    </row>
    <row r="3" spans="1:27" ht="13.5" thickBot="1" x14ac:dyDescent="0.25">
      <c r="A3" s="99" t="s">
        <v>180</v>
      </c>
      <c r="E3" s="136" t="s">
        <v>231</v>
      </c>
      <c r="F3" s="137"/>
      <c r="G3" t="s">
        <v>22</v>
      </c>
      <c r="H3">
        <f t="shared" si="0"/>
        <v>1.0699999999999999E-6</v>
      </c>
      <c r="I3" s="122">
        <v>1.07</v>
      </c>
      <c r="J3" s="120">
        <v>9.9999999999999995E-7</v>
      </c>
      <c r="K3" s="40">
        <v>1.07</v>
      </c>
      <c r="Y3">
        <v>-2500</v>
      </c>
      <c r="Z3">
        <f t="shared" ref="Z3:Z25" si="1">+H$2+H$3*Y3+H$4*Y3^2</f>
        <v>-1.87375E-3</v>
      </c>
      <c r="AA3">
        <f t="shared" ref="AA3:AA25" si="2">+H$5+H$6*SIN(RADIANS(H$7*Y3+H$8))</f>
        <v>2.3945239560027101E-3</v>
      </c>
    </row>
    <row r="4" spans="1:27" ht="14.25" thickTop="1" thickBot="1" x14ac:dyDescent="0.25">
      <c r="A4" s="7" t="s">
        <v>2</v>
      </c>
      <c r="C4" s="3">
        <v>39536.542000000001</v>
      </c>
      <c r="D4" s="4">
        <v>0.43035760000000001</v>
      </c>
      <c r="G4" t="s">
        <v>216</v>
      </c>
      <c r="H4">
        <f t="shared" si="0"/>
        <v>-6.3799999999999989E-11</v>
      </c>
      <c r="I4" s="123">
        <v>-6.38</v>
      </c>
      <c r="J4" s="120">
        <v>9.9999999999999994E-12</v>
      </c>
      <c r="K4" s="40">
        <v>-6.38</v>
      </c>
      <c r="Y4">
        <v>0</v>
      </c>
      <c r="Z4">
        <f t="shared" si="1"/>
        <v>1.1999999999999999E-3</v>
      </c>
      <c r="AA4">
        <f t="shared" si="2"/>
        <v>-1.1008621562792018E-3</v>
      </c>
    </row>
    <row r="5" spans="1:27" ht="13.5" thickTop="1" x14ac:dyDescent="0.2">
      <c r="A5" s="23" t="s">
        <v>83</v>
      </c>
      <c r="B5" s="24"/>
      <c r="C5" s="25">
        <v>8</v>
      </c>
      <c r="D5" s="24" t="s">
        <v>84</v>
      </c>
      <c r="G5" t="s">
        <v>252</v>
      </c>
      <c r="H5">
        <f t="shared" si="0"/>
        <v>-1.4E-3</v>
      </c>
      <c r="I5" s="121">
        <v>-1.4</v>
      </c>
      <c r="J5" s="120">
        <v>1E-3</v>
      </c>
      <c r="Y5">
        <v>2500</v>
      </c>
      <c r="Z5">
        <f t="shared" si="1"/>
        <v>3.4762500000000002E-3</v>
      </c>
      <c r="AA5">
        <f t="shared" si="2"/>
        <v>-4.7884139733331199E-3</v>
      </c>
    </row>
    <row r="6" spans="1:27" ht="13.5" thickBot="1" x14ac:dyDescent="0.25">
      <c r="A6" s="7" t="s">
        <v>3</v>
      </c>
      <c r="D6" s="134" t="s">
        <v>249</v>
      </c>
      <c r="G6" t="s">
        <v>218</v>
      </c>
      <c r="H6">
        <f t="shared" si="0"/>
        <v>4.9000000000000007E-3</v>
      </c>
      <c r="I6" s="122">
        <v>4.9000000000000004</v>
      </c>
      <c r="J6" s="120">
        <v>1E-3</v>
      </c>
      <c r="Y6">
        <v>5000</v>
      </c>
      <c r="Z6">
        <f t="shared" si="1"/>
        <v>4.9549999999999993E-3</v>
      </c>
      <c r="AA6">
        <f t="shared" si="2"/>
        <v>-6.2992537062663183E-3</v>
      </c>
    </row>
    <row r="7" spans="1:27" x14ac:dyDescent="0.2">
      <c r="A7" t="s">
        <v>4</v>
      </c>
      <c r="C7" s="7">
        <v>39536.5429</v>
      </c>
      <c r="D7">
        <v>39536.544099999999</v>
      </c>
      <c r="E7">
        <f>D7-C7</f>
        <v>1.1999999987892807E-3</v>
      </c>
      <c r="G7" t="s">
        <v>219</v>
      </c>
      <c r="H7">
        <f t="shared" si="0"/>
        <v>1.89E-2</v>
      </c>
      <c r="I7" s="122">
        <v>1.89</v>
      </c>
      <c r="J7">
        <v>0.01</v>
      </c>
      <c r="Y7">
        <v>7500</v>
      </c>
      <c r="Z7">
        <f t="shared" si="1"/>
        <v>5.6362499999999989E-3</v>
      </c>
      <c r="AA7">
        <f t="shared" si="2"/>
        <v>-4.6628201634040896E-3</v>
      </c>
    </row>
    <row r="8" spans="1:27" ht="13.5" thickBot="1" x14ac:dyDescent="0.25">
      <c r="A8" t="s">
        <v>5</v>
      </c>
      <c r="C8" s="7">
        <v>0.43035716000000002</v>
      </c>
      <c r="D8" s="95">
        <v>0.43035823000000001</v>
      </c>
      <c r="E8">
        <f>D8-C8</f>
        <v>1.0699999999919108E-6</v>
      </c>
      <c r="G8" t="s">
        <v>220</v>
      </c>
      <c r="H8">
        <f t="shared" si="0"/>
        <v>176.5</v>
      </c>
      <c r="I8" s="123">
        <v>1.7649999999999999</v>
      </c>
      <c r="J8">
        <v>100</v>
      </c>
      <c r="Y8">
        <v>10000</v>
      </c>
      <c r="Z8">
        <f t="shared" si="1"/>
        <v>5.5200000000000006E-3</v>
      </c>
      <c r="AA8">
        <f t="shared" si="2"/>
        <v>-9.3035581265090241E-4</v>
      </c>
    </row>
    <row r="9" spans="1:27" x14ac:dyDescent="0.2">
      <c r="A9" s="41" t="s">
        <v>94</v>
      </c>
      <c r="C9" s="42">
        <v>94</v>
      </c>
      <c r="D9" s="39" t="str">
        <f>"F"&amp;C9</f>
        <v>F94</v>
      </c>
      <c r="E9" s="40" t="str">
        <f>"G"&amp;C9</f>
        <v>G94</v>
      </c>
      <c r="I9">
        <f>SUM(U21:U250)</f>
        <v>1.7535883109914797E-3</v>
      </c>
      <c r="Y9">
        <v>12500</v>
      </c>
      <c r="Z9">
        <f t="shared" si="1"/>
        <v>4.606250000000001E-3</v>
      </c>
      <c r="AA9">
        <f t="shared" si="2"/>
        <v>2.5004098124196492E-3</v>
      </c>
    </row>
    <row r="10" spans="1:27" ht="13.5" thickBot="1" x14ac:dyDescent="0.25">
      <c r="A10" s="24"/>
      <c r="B10" s="24"/>
      <c r="C10" s="6" t="s">
        <v>22</v>
      </c>
      <c r="D10" s="6" t="s">
        <v>23</v>
      </c>
      <c r="E10" s="24"/>
      <c r="H10">
        <f>360/H7*C8</f>
        <v>8197.2792380952378</v>
      </c>
      <c r="Y10">
        <v>15000</v>
      </c>
      <c r="Z10">
        <f t="shared" si="1"/>
        <v>2.895E-3</v>
      </c>
      <c r="AA10">
        <f t="shared" si="2"/>
        <v>3.4255579897598202E-3</v>
      </c>
    </row>
    <row r="11" spans="1:27" ht="15.75" x14ac:dyDescent="0.3">
      <c r="A11" s="24" t="s">
        <v>18</v>
      </c>
      <c r="B11" s="24"/>
      <c r="C11" s="38">
        <f ca="1">INTERCEPT(INDIRECT($E$9):G894,INDIRECT($D$9):F894)</f>
        <v>-0.12130606053138912</v>
      </c>
      <c r="D11" s="5">
        <f>E11*F11</f>
        <v>0.12444869537373149</v>
      </c>
      <c r="E11" s="83">
        <v>0.12444869537373149</v>
      </c>
      <c r="F11">
        <v>1</v>
      </c>
      <c r="G11" t="s">
        <v>226</v>
      </c>
      <c r="H11">
        <f>2*PI()*C8/RADIANS(H7)</f>
        <v>8197.2792380952396</v>
      </c>
      <c r="I11" t="s">
        <v>227</v>
      </c>
      <c r="Y11">
        <v>17500</v>
      </c>
      <c r="Z11">
        <f t="shared" si="1"/>
        <v>3.8625000000000118E-4</v>
      </c>
      <c r="AA11">
        <f t="shared" si="2"/>
        <v>1.2507749097031686E-3</v>
      </c>
    </row>
    <row r="12" spans="1:27" x14ac:dyDescent="0.2">
      <c r="A12" s="24" t="s">
        <v>19</v>
      </c>
      <c r="B12" s="24"/>
      <c r="C12" s="38">
        <f ca="1">SLOPE(INDIRECT($E$9):G894,INDIRECT($D$9):F894)</f>
        <v>2.9247080901631526E-6</v>
      </c>
      <c r="D12" s="5">
        <f>E12*F12</f>
        <v>-9.9945910319347629E-6</v>
      </c>
      <c r="E12" s="84">
        <v>-9.9945910319347617E-2</v>
      </c>
      <c r="F12">
        <v>1E-4</v>
      </c>
      <c r="G12" s="125" t="s">
        <v>228</v>
      </c>
      <c r="H12">
        <f>H11/365.24</f>
        <v>22.443541885048845</v>
      </c>
      <c r="I12" t="s">
        <v>229</v>
      </c>
      <c r="Y12">
        <v>20000</v>
      </c>
      <c r="Z12">
        <f t="shared" si="1"/>
        <v>-2.9199999999999955E-3</v>
      </c>
      <c r="AA12">
        <f t="shared" si="2"/>
        <v>-2.6268620198667625E-3</v>
      </c>
    </row>
    <row r="13" spans="1:27" ht="13.5" thickBot="1" x14ac:dyDescent="0.25">
      <c r="A13" s="24" t="s">
        <v>21</v>
      </c>
      <c r="B13" s="24"/>
      <c r="C13" s="5" t="s">
        <v>16</v>
      </c>
      <c r="D13" s="5">
        <f>E13*F13</f>
        <v>1.5363686697766365E-10</v>
      </c>
      <c r="E13" s="85">
        <v>1.5363686697766365E-2</v>
      </c>
      <c r="F13">
        <v>1E-8</v>
      </c>
      <c r="Y13">
        <v>22500</v>
      </c>
      <c r="Z13">
        <f t="shared" si="1"/>
        <v>-7.0237499999999953E-3</v>
      </c>
      <c r="AA13">
        <f t="shared" si="2"/>
        <v>-5.7163646172063882E-3</v>
      </c>
    </row>
    <row r="14" spans="1:27" x14ac:dyDescent="0.2">
      <c r="A14" s="24" t="s">
        <v>176</v>
      </c>
      <c r="B14" s="24"/>
      <c r="C14" s="24"/>
      <c r="D14" s="24">
        <f t="array" ref="D14">E13*F13</f>
        <v>1.5363686697766365E-10</v>
      </c>
      <c r="E14" s="24">
        <f>SUM(U21:U922)</f>
        <v>1.7535883109914797E-3</v>
      </c>
      <c r="Y14">
        <v>25000</v>
      </c>
      <c r="Z14">
        <f t="shared" si="1"/>
        <v>-1.1924999999999995E-2</v>
      </c>
      <c r="AA14">
        <f t="shared" si="2"/>
        <v>-6.0330410204366526E-3</v>
      </c>
    </row>
    <row r="15" spans="1:27" x14ac:dyDescent="0.2">
      <c r="A15" s="26" t="s">
        <v>20</v>
      </c>
      <c r="B15" s="24"/>
      <c r="C15" s="27">
        <f ca="1">(C7+C11)+(C8+C12)*INT(MAX(F21:F3435))</f>
        <v>56694.878171251024</v>
      </c>
      <c r="E15" s="28" t="s">
        <v>206</v>
      </c>
      <c r="F15" s="25">
        <v>1</v>
      </c>
      <c r="H15" t="s">
        <v>127</v>
      </c>
      <c r="I15" t="s">
        <v>10</v>
      </c>
      <c r="Y15">
        <v>27500</v>
      </c>
      <c r="Z15">
        <f t="shared" si="1"/>
        <v>-1.7623749999999997E-2</v>
      </c>
      <c r="AA15">
        <f t="shared" si="2"/>
        <v>-3.3734587803078151E-3</v>
      </c>
    </row>
    <row r="16" spans="1:27" x14ac:dyDescent="0.2">
      <c r="A16" s="30" t="s">
        <v>6</v>
      </c>
      <c r="B16" s="24"/>
      <c r="C16" s="31">
        <f ca="1">+C8+C12</f>
        <v>0.43036008470809017</v>
      </c>
      <c r="E16" s="28" t="s">
        <v>85</v>
      </c>
      <c r="F16" s="29">
        <f ca="1">NOW()+15018.5+$C$5/24</f>
        <v>60358.481698958334</v>
      </c>
      <c r="H16">
        <v>-2500</v>
      </c>
      <c r="I16">
        <f>C$7+H16*C$8</f>
        <v>38460.65</v>
      </c>
      <c r="Y16">
        <v>30000</v>
      </c>
      <c r="Z16">
        <f t="shared" si="1"/>
        <v>-2.4119999999999996E-2</v>
      </c>
      <c r="AA16">
        <f t="shared" si="2"/>
        <v>5.5387043773370945E-4</v>
      </c>
    </row>
    <row r="17" spans="1:27" ht="13.5" thickBot="1" x14ac:dyDescent="0.25">
      <c r="A17" s="28" t="s">
        <v>82</v>
      </c>
      <c r="B17" s="24"/>
      <c r="C17" s="24">
        <f>COUNT(C21:C107)</f>
        <v>75</v>
      </c>
      <c r="E17" s="28" t="s">
        <v>207</v>
      </c>
      <c r="F17" s="29">
        <f ca="1">ROUND(2*(F16-$C$7)/$C$8,0)/2+F15</f>
        <v>48384</v>
      </c>
      <c r="H17">
        <v>1000</v>
      </c>
      <c r="I17">
        <f>C$7+H17*C$8</f>
        <v>39966.90006</v>
      </c>
      <c r="Y17">
        <v>32500</v>
      </c>
      <c r="Z17">
        <f t="shared" si="1"/>
        <v>-3.1413749999999983E-2</v>
      </c>
      <c r="AA17">
        <f t="shared" si="2"/>
        <v>3.2260361999246426E-3</v>
      </c>
    </row>
    <row r="18" spans="1:27" ht="14.25" thickTop="1" thickBot="1" x14ac:dyDescent="0.25">
      <c r="A18" s="30" t="s">
        <v>7</v>
      </c>
      <c r="B18" s="24"/>
      <c r="C18" s="33">
        <f ca="1">+C15</f>
        <v>56694.878171251024</v>
      </c>
      <c r="D18" s="34">
        <f ca="1">+C16</f>
        <v>0.43036008470809017</v>
      </c>
      <c r="E18" s="28" t="s">
        <v>86</v>
      </c>
      <c r="F18" s="40">
        <f ca="1">ROUND(2*(F16-$C$15)/$C$16,0)/2+F15</f>
        <v>8514</v>
      </c>
      <c r="Y18">
        <v>35000</v>
      </c>
      <c r="Z18">
        <f t="shared" si="1"/>
        <v>-3.9504999999999992E-2</v>
      </c>
      <c r="AA18">
        <f t="shared" si="2"/>
        <v>2.9264432050087443E-3</v>
      </c>
    </row>
    <row r="19" spans="1:27" ht="13.5" thickTop="1" x14ac:dyDescent="0.2">
      <c r="E19" s="28" t="s">
        <v>87</v>
      </c>
      <c r="F19" s="32">
        <f ca="1">+$C$15+$C$16*F18-15018.5-$C$5/24</f>
        <v>45340.130599122371</v>
      </c>
      <c r="Y19">
        <v>37500</v>
      </c>
      <c r="Z19">
        <f t="shared" si="1"/>
        <v>-4.8393749999999992E-2</v>
      </c>
      <c r="AA19">
        <f t="shared" si="2"/>
        <v>-1.5245045379291616E-4</v>
      </c>
    </row>
    <row r="20" spans="1:27" ht="15" thickBot="1" x14ac:dyDescent="0.25">
      <c r="A20" s="6" t="s">
        <v>8</v>
      </c>
      <c r="B20" s="6" t="s">
        <v>9</v>
      </c>
      <c r="C20" s="6" t="s">
        <v>10</v>
      </c>
      <c r="D20" s="6" t="s">
        <v>15</v>
      </c>
      <c r="E20" s="6" t="s">
        <v>11</v>
      </c>
      <c r="F20" s="6" t="s">
        <v>12</v>
      </c>
      <c r="G20" s="6" t="s">
        <v>13</v>
      </c>
      <c r="H20" s="9" t="s">
        <v>14</v>
      </c>
      <c r="I20" s="9" t="s">
        <v>61</v>
      </c>
      <c r="J20" s="9" t="s">
        <v>230</v>
      </c>
      <c r="K20" s="9" t="s">
        <v>72</v>
      </c>
      <c r="L20" s="9" t="s">
        <v>73</v>
      </c>
      <c r="M20" s="9" t="s">
        <v>27</v>
      </c>
      <c r="N20" s="9" t="s">
        <v>28</v>
      </c>
      <c r="O20" s="9" t="s">
        <v>25</v>
      </c>
      <c r="P20" s="8" t="s">
        <v>170</v>
      </c>
      <c r="Q20" s="6" t="s">
        <v>17</v>
      </c>
      <c r="R20" s="124" t="s">
        <v>171</v>
      </c>
      <c r="S20" s="8" t="s">
        <v>222</v>
      </c>
      <c r="T20" s="8" t="s">
        <v>224</v>
      </c>
      <c r="U20" s="8" t="s">
        <v>223</v>
      </c>
      <c r="V20" s="8" t="s">
        <v>250</v>
      </c>
      <c r="W20" s="8" t="s">
        <v>251</v>
      </c>
      <c r="Y20">
        <v>40000</v>
      </c>
      <c r="Z20">
        <f t="shared" si="1"/>
        <v>-5.8079999999999979E-2</v>
      </c>
      <c r="AA20">
        <f t="shared" si="2"/>
        <v>-4.0327680808994425E-3</v>
      </c>
    </row>
    <row r="21" spans="1:27" x14ac:dyDescent="0.2">
      <c r="A21" s="89"/>
      <c r="C21" s="93"/>
      <c r="D21" s="21"/>
      <c r="F21" s="40">
        <v>-2504.6554934823093</v>
      </c>
      <c r="G21" s="40">
        <v>2.9400749063670413E-3</v>
      </c>
      <c r="M21">
        <f t="shared" ref="M21:M30" si="3">G21</f>
        <v>2.9400749063670413E-3</v>
      </c>
      <c r="P21">
        <f>+H$2+H$3*F21+H$4*F21^2</f>
        <v>-1.8802178632238555E-3</v>
      </c>
      <c r="Q21" s="2"/>
      <c r="S21">
        <f t="shared" ref="S21:S33" si="4">+(P21-G21)^2</f>
        <v>2.3235222384570276E-5</v>
      </c>
      <c r="T21">
        <v>0.1</v>
      </c>
      <c r="U21">
        <f t="shared" ref="U21:U33" si="5">T21*S21</f>
        <v>2.3235222384570279E-6</v>
      </c>
      <c r="V21">
        <f>+(G21-P21)</f>
        <v>4.8202927695908965E-3</v>
      </c>
      <c r="W21">
        <f>+H$5+H$6*SIN(RADIANS(H$7*F21+H$8))</f>
        <v>2.3992805266873588E-3</v>
      </c>
      <c r="Y21">
        <v>42500</v>
      </c>
      <c r="Z21">
        <f t="shared" si="1"/>
        <v>-6.8563749999999993E-2</v>
      </c>
      <c r="AA21">
        <f t="shared" si="2"/>
        <v>-6.2217994184668264E-3</v>
      </c>
    </row>
    <row r="22" spans="1:27" x14ac:dyDescent="0.2">
      <c r="A22" s="89"/>
      <c r="C22" s="93"/>
      <c r="D22" s="21"/>
      <c r="F22" s="40">
        <v>-1573.5567970204838</v>
      </c>
      <c r="G22" s="40">
        <v>3.9325842696629094E-4</v>
      </c>
      <c r="M22">
        <f t="shared" si="3"/>
        <v>3.9325842696629094E-4</v>
      </c>
      <c r="P22">
        <f t="shared" ref="P22:P85" si="6">+H$2+H$3*F22+H$4*F22^2</f>
        <v>-6.4167974019398708E-4</v>
      </c>
      <c r="Q22" s="2"/>
      <c r="S22">
        <f t="shared" si="4"/>
        <v>1.0710970098450755E-6</v>
      </c>
      <c r="T22">
        <v>0.1</v>
      </c>
      <c r="U22">
        <f t="shared" si="5"/>
        <v>1.0710970098450755E-7</v>
      </c>
      <c r="V22">
        <f t="shared" ref="V22:V85" si="7">+(G22-P22)</f>
        <v>1.034938167160278E-3</v>
      </c>
      <c r="W22">
        <f t="shared" ref="W22:W85" si="8">+H$5+H$6*SIN(RADIANS(H$7*F22+H$8))</f>
        <v>1.2859375662951816E-3</v>
      </c>
      <c r="Y22">
        <v>45000</v>
      </c>
      <c r="Z22">
        <f t="shared" si="1"/>
        <v>-7.9844999999999972E-2</v>
      </c>
      <c r="AA22">
        <f t="shared" si="2"/>
        <v>-5.3133139992317356E-3</v>
      </c>
    </row>
    <row r="23" spans="1:27" x14ac:dyDescent="0.2">
      <c r="A23" s="89"/>
      <c r="C23" s="93"/>
      <c r="D23" s="21"/>
      <c r="F23" s="40">
        <v>-1573.5567970204838</v>
      </c>
      <c r="G23" s="40">
        <v>-4.3071161048689223E-4</v>
      </c>
      <c r="M23">
        <f t="shared" si="3"/>
        <v>-4.3071161048689223E-4</v>
      </c>
      <c r="P23">
        <f t="shared" si="6"/>
        <v>-6.4167974019398708E-4</v>
      </c>
      <c r="Q23" s="2"/>
      <c r="S23">
        <f t="shared" si="4"/>
        <v>4.4507551752109601E-8</v>
      </c>
      <c r="T23">
        <v>0.1</v>
      </c>
      <c r="U23">
        <f t="shared" si="5"/>
        <v>4.4507551752109606E-9</v>
      </c>
      <c r="V23">
        <f t="shared" si="7"/>
        <v>2.1096812970709485E-4</v>
      </c>
      <c r="W23">
        <f t="shared" si="8"/>
        <v>1.2859375662951816E-3</v>
      </c>
      <c r="Y23">
        <v>47500</v>
      </c>
      <c r="Z23">
        <f t="shared" si="1"/>
        <v>-9.1923749999999999E-2</v>
      </c>
      <c r="AA23">
        <f t="shared" si="2"/>
        <v>-1.8909215018991774E-3</v>
      </c>
    </row>
    <row r="24" spans="1:27" x14ac:dyDescent="0.2">
      <c r="A24" s="89"/>
      <c r="C24" s="93"/>
      <c r="D24" s="21"/>
      <c r="F24" s="40">
        <v>-828.67783985102415</v>
      </c>
      <c r="G24" s="40">
        <v>-4.3071161048689223E-4</v>
      </c>
      <c r="M24">
        <f t="shared" si="3"/>
        <v>-4.3071161048689223E-4</v>
      </c>
      <c r="P24">
        <f t="shared" si="6"/>
        <v>2.6950280716720593E-4</v>
      </c>
      <c r="Q24" s="2"/>
      <c r="S24">
        <f t="shared" si="4"/>
        <v>4.9030023069066778E-7</v>
      </c>
      <c r="T24">
        <v>0.1</v>
      </c>
      <c r="U24">
        <f t="shared" si="5"/>
        <v>4.9030023069066782E-8</v>
      </c>
      <c r="V24">
        <f t="shared" si="7"/>
        <v>-7.0021441765409816E-4</v>
      </c>
      <c r="W24">
        <f t="shared" si="8"/>
        <v>2.0837808020872047E-4</v>
      </c>
      <c r="Y24">
        <v>50000</v>
      </c>
      <c r="Z24">
        <f t="shared" si="1"/>
        <v>-0.10479999999999998</v>
      </c>
      <c r="AA24">
        <f t="shared" si="2"/>
        <v>1.8468382362571087E-3</v>
      </c>
    </row>
    <row r="25" spans="1:27" x14ac:dyDescent="0.2">
      <c r="A25" s="89"/>
      <c r="C25" s="93"/>
      <c r="D25" s="21"/>
      <c r="F25" s="40">
        <v>-791.43389199255125</v>
      </c>
      <c r="G25" s="40">
        <v>-5.0561797752809133E-4</v>
      </c>
      <c r="M25">
        <f t="shared" si="3"/>
        <v>-5.0561797752809133E-4</v>
      </c>
      <c r="P25">
        <f t="shared" si="6"/>
        <v>3.132034823438025E-4</v>
      </c>
      <c r="Q25" s="2"/>
      <c r="S25">
        <f t="shared" si="4"/>
        <v>6.7046858314673939E-7</v>
      </c>
      <c r="T25">
        <v>0.1</v>
      </c>
      <c r="U25">
        <f t="shared" si="5"/>
        <v>6.7046858314673937E-8</v>
      </c>
      <c r="V25">
        <f t="shared" si="7"/>
        <v>-8.1882145987189378E-4</v>
      </c>
      <c r="W25">
        <f t="shared" si="8"/>
        <v>1.5139428445668218E-4</v>
      </c>
      <c r="Y25">
        <v>52500</v>
      </c>
      <c r="Z25">
        <f t="shared" si="1"/>
        <v>-0.11847374999999997</v>
      </c>
      <c r="AA25">
        <f t="shared" si="2"/>
        <v>3.4988339326915549E-3</v>
      </c>
    </row>
    <row r="26" spans="1:27" x14ac:dyDescent="0.2">
      <c r="A26" s="89"/>
      <c r="C26" s="93"/>
      <c r="D26" s="21"/>
      <c r="F26" s="40">
        <v>-754.18994413407836</v>
      </c>
      <c r="G26" s="40">
        <v>1.5168539325842705E-3</v>
      </c>
      <c r="M26">
        <f t="shared" si="3"/>
        <v>1.5168539325842705E-3</v>
      </c>
      <c r="P26">
        <f t="shared" si="6"/>
        <v>3.5672716207359298E-4</v>
      </c>
      <c r="Q26" s="2"/>
      <c r="S26">
        <f t="shared" si="4"/>
        <v>1.3458941236555341E-6</v>
      </c>
      <c r="T26">
        <v>0.1</v>
      </c>
      <c r="U26">
        <f t="shared" si="5"/>
        <v>1.3458941236555343E-7</v>
      </c>
      <c r="V26">
        <f t="shared" si="7"/>
        <v>1.1601267705106774E-3</v>
      </c>
      <c r="W26">
        <f t="shared" si="8"/>
        <v>9.4176332059022275E-5</v>
      </c>
    </row>
    <row r="27" spans="1:27" x14ac:dyDescent="0.2">
      <c r="A27" s="89"/>
      <c r="C27" s="93"/>
      <c r="D27" s="21"/>
      <c r="F27" s="40">
        <v>-642.45810055865968</v>
      </c>
      <c r="G27" s="40">
        <v>-4.3071161048689223E-4</v>
      </c>
      <c r="M27">
        <f t="shared" si="3"/>
        <v>-4.3071161048689223E-4</v>
      </c>
      <c r="P27">
        <f t="shared" si="6"/>
        <v>4.8623622858212856E-4</v>
      </c>
      <c r="Q27" s="2"/>
      <c r="S27">
        <f t="shared" si="4"/>
        <v>8.4079333957334701E-7</v>
      </c>
      <c r="T27">
        <v>0.1</v>
      </c>
      <c r="U27">
        <f t="shared" si="5"/>
        <v>8.4079333957334701E-8</v>
      </c>
      <c r="V27">
        <f t="shared" si="7"/>
        <v>-9.1694783906902085E-4</v>
      </c>
      <c r="W27">
        <f t="shared" si="8"/>
        <v>-7.8795935332475744E-5</v>
      </c>
    </row>
    <row r="28" spans="1:27" x14ac:dyDescent="0.2">
      <c r="A28" s="89"/>
      <c r="C28" s="93"/>
      <c r="D28" s="21"/>
      <c r="F28" s="40">
        <v>-9.310986964618678</v>
      </c>
      <c r="G28" s="40">
        <v>-2.0599250936329666E-4</v>
      </c>
      <c r="M28">
        <f t="shared" si="3"/>
        <v>-2.0599250936329666E-4</v>
      </c>
      <c r="P28">
        <f t="shared" si="6"/>
        <v>1.1900317128401452E-3</v>
      </c>
      <c r="Q28" s="2"/>
      <c r="S28">
        <f t="shared" si="4"/>
        <v>1.948883628978725E-6</v>
      </c>
      <c r="T28">
        <v>0.1</v>
      </c>
      <c r="U28">
        <f t="shared" si="5"/>
        <v>1.9488836289787251E-7</v>
      </c>
      <c r="V28">
        <f t="shared" si="7"/>
        <v>-1.3960242222034419E-3</v>
      </c>
      <c r="W28">
        <f t="shared" si="8"/>
        <v>-1.0858418533882057E-3</v>
      </c>
    </row>
    <row r="29" spans="1:27" x14ac:dyDescent="0.2">
      <c r="A29" s="89"/>
      <c r="C29" s="93"/>
      <c r="D29" s="21"/>
      <c r="F29" s="40">
        <v>-9.310986964618678</v>
      </c>
      <c r="G29" s="40">
        <v>-1.2546816479400737E-3</v>
      </c>
      <c r="M29">
        <f t="shared" si="3"/>
        <v>-1.2546816479400737E-3</v>
      </c>
      <c r="P29">
        <f t="shared" si="6"/>
        <v>1.1900317128401452E-3</v>
      </c>
      <c r="Q29" s="2"/>
      <c r="S29">
        <f t="shared" si="4"/>
        <v>5.9766234163773124E-6</v>
      </c>
      <c r="T29">
        <v>0.1</v>
      </c>
      <c r="U29">
        <f t="shared" si="5"/>
        <v>5.9766234163773131E-7</v>
      </c>
      <c r="V29">
        <f t="shared" si="7"/>
        <v>-2.4447133607802189E-3</v>
      </c>
      <c r="W29">
        <f t="shared" si="8"/>
        <v>-1.0858418533882057E-3</v>
      </c>
    </row>
    <row r="30" spans="1:27" x14ac:dyDescent="0.2">
      <c r="A30" s="89"/>
      <c r="C30" s="93"/>
      <c r="D30" s="21"/>
      <c r="F30" s="40">
        <v>-9.310986964618678</v>
      </c>
      <c r="G30" s="40">
        <v>-2.3782771535580498E-3</v>
      </c>
      <c r="M30">
        <f t="shared" si="3"/>
        <v>-2.3782771535580498E-3</v>
      </c>
      <c r="P30">
        <f t="shared" si="6"/>
        <v>1.1900317128401452E-3</v>
      </c>
      <c r="Q30" s="2"/>
      <c r="S30">
        <f t="shared" si="4"/>
        <v>1.2732828166015972E-5</v>
      </c>
      <c r="T30">
        <v>0.1</v>
      </c>
      <c r="U30">
        <f t="shared" si="5"/>
        <v>1.2732828166015972E-6</v>
      </c>
      <c r="V30">
        <f t="shared" si="7"/>
        <v>-3.568308866398195E-3</v>
      </c>
      <c r="W30">
        <f t="shared" si="8"/>
        <v>-1.0858418533882057E-3</v>
      </c>
    </row>
    <row r="31" spans="1:27" x14ac:dyDescent="0.2">
      <c r="A31" t="s">
        <v>14</v>
      </c>
      <c r="B31" s="5"/>
      <c r="C31" s="21">
        <v>39536.542000000001</v>
      </c>
      <c r="D31" s="21" t="s">
        <v>16</v>
      </c>
      <c r="E31">
        <f>+(C31-C$7)/C$8</f>
        <v>-2.0912862216396272E-3</v>
      </c>
      <c r="F31">
        <f>ROUND(2*E31,0)/2</f>
        <v>0</v>
      </c>
      <c r="G31">
        <f>+C31-(C$7+F31*C$8)</f>
        <v>-8.9999999909196049E-4</v>
      </c>
      <c r="H31" s="95">
        <f>+G31</f>
        <v>-8.9999999909196049E-4</v>
      </c>
      <c r="I31" s="95"/>
      <c r="J31" s="95"/>
      <c r="P31">
        <f t="shared" si="6"/>
        <v>1.1999999999999999E-3</v>
      </c>
      <c r="Q31" s="2">
        <f>+C31-15018.5</f>
        <v>24518.042000000001</v>
      </c>
      <c r="S31">
        <f t="shared" si="4"/>
        <v>4.4099999961862326E-6</v>
      </c>
      <c r="T31">
        <v>0.5</v>
      </c>
      <c r="U31">
        <f t="shared" si="5"/>
        <v>2.2049999980931163E-6</v>
      </c>
      <c r="V31">
        <f t="shared" si="7"/>
        <v>-2.0999999990919602E-3</v>
      </c>
      <c r="W31">
        <f t="shared" si="8"/>
        <v>-1.1008621562792018E-3</v>
      </c>
    </row>
    <row r="32" spans="1:27" x14ac:dyDescent="0.2">
      <c r="A32" s="89"/>
      <c r="C32" s="93"/>
      <c r="D32" s="21"/>
      <c r="F32" s="40">
        <v>139.6648044692738</v>
      </c>
      <c r="G32" s="40">
        <v>-1.2546816479400737E-3</v>
      </c>
      <c r="M32">
        <f>G32</f>
        <v>-1.2546816479400737E-3</v>
      </c>
      <c r="P32">
        <f t="shared" si="6"/>
        <v>1.3481968415467681E-3</v>
      </c>
      <c r="Q32" s="2"/>
      <c r="S32">
        <f t="shared" si="4"/>
        <v>6.7749764310333046E-6</v>
      </c>
      <c r="T32">
        <v>0.1</v>
      </c>
      <c r="U32">
        <f t="shared" si="5"/>
        <v>6.774976431033305E-7</v>
      </c>
      <c r="V32">
        <f t="shared" si="7"/>
        <v>-2.602878489486842E-3</v>
      </c>
      <c r="W32">
        <f t="shared" si="8"/>
        <v>-1.3264259238917582E-3</v>
      </c>
    </row>
    <row r="33" spans="1:23" x14ac:dyDescent="0.2">
      <c r="A33" s="89"/>
      <c r="C33" s="93"/>
      <c r="D33" s="21"/>
      <c r="F33" s="40">
        <v>959.03165735568018</v>
      </c>
      <c r="G33" s="40">
        <v>-4.3071161048689223E-4</v>
      </c>
      <c r="M33">
        <f>G33</f>
        <v>-4.3071161048689223E-4</v>
      </c>
      <c r="P33">
        <f t="shared" si="6"/>
        <v>2.1674843516466757E-3</v>
      </c>
      <c r="Q33" s="2"/>
      <c r="S33">
        <f t="shared" si="4"/>
        <v>6.7506222576471763E-6</v>
      </c>
      <c r="T33">
        <v>0.1</v>
      </c>
      <c r="U33">
        <f t="shared" si="5"/>
        <v>6.7506222576471763E-7</v>
      </c>
      <c r="V33">
        <f t="shared" si="7"/>
        <v>-2.5981959621335679E-3</v>
      </c>
      <c r="W33">
        <f t="shared" si="8"/>
        <v>-2.6372665137146464E-3</v>
      </c>
    </row>
    <row r="34" spans="1:23" x14ac:dyDescent="0.2">
      <c r="A34" s="13" t="s">
        <v>47</v>
      </c>
      <c r="B34" s="5"/>
      <c r="C34" s="21">
        <v>45441.0533</v>
      </c>
      <c r="D34" s="21"/>
      <c r="E34">
        <f t="shared" ref="E34:E65" si="9">+(C34-C$7)/C$8</f>
        <v>13720.023619451338</v>
      </c>
      <c r="F34">
        <f t="shared" ref="F34:F65" si="10">ROUND(2*E34,0)/2</f>
        <v>13720</v>
      </c>
      <c r="G34">
        <f t="shared" ref="G34:G65" si="11">+C34-(C$7+F34*C$8)</f>
        <v>1.0164799998165108E-2</v>
      </c>
      <c r="K34">
        <f>+G34</f>
        <v>1.0164799998165108E-2</v>
      </c>
      <c r="P34">
        <f t="shared" si="6"/>
        <v>3.8707900800000021E-3</v>
      </c>
      <c r="Q34" s="2">
        <f t="shared" ref="Q34:Q65" si="12">+C34-15018.5</f>
        <v>30422.5533</v>
      </c>
      <c r="S34">
        <f t="shared" ref="S34:S65" si="13">+(P34-G34)^2</f>
        <v>3.9614560849960729E-5</v>
      </c>
      <c r="T34">
        <v>1</v>
      </c>
      <c r="U34">
        <f t="shared" ref="U34:U65" si="14">T34*S34</f>
        <v>3.9614560849960729E-5</v>
      </c>
      <c r="V34">
        <f t="shared" si="7"/>
        <v>6.2940099181651062E-3</v>
      </c>
      <c r="W34">
        <f t="shared" si="8"/>
        <v>3.3504499999063081E-3</v>
      </c>
    </row>
    <row r="35" spans="1:23" x14ac:dyDescent="0.2">
      <c r="A35" s="13" t="s">
        <v>47</v>
      </c>
      <c r="B35" s="5"/>
      <c r="C35" s="21">
        <v>45441.054400000001</v>
      </c>
      <c r="D35" s="21"/>
      <c r="E35">
        <f t="shared" si="9"/>
        <v>13720.026175467838</v>
      </c>
      <c r="F35">
        <f t="shared" si="10"/>
        <v>13720</v>
      </c>
      <c r="G35">
        <f t="shared" si="11"/>
        <v>1.1264799999480601E-2</v>
      </c>
      <c r="K35">
        <f>+G35</f>
        <v>1.1264799999480601E-2</v>
      </c>
      <c r="P35">
        <f t="shared" si="6"/>
        <v>3.8707900800000021E-3</v>
      </c>
      <c r="Q35" s="2">
        <f t="shared" si="12"/>
        <v>30422.554400000001</v>
      </c>
      <c r="S35">
        <f t="shared" si="13"/>
        <v>5.46713826893775E-5</v>
      </c>
      <c r="T35">
        <v>1</v>
      </c>
      <c r="U35">
        <f t="shared" si="14"/>
        <v>5.46713826893775E-5</v>
      </c>
      <c r="V35">
        <f t="shared" si="7"/>
        <v>7.3940099194805993E-3</v>
      </c>
      <c r="W35">
        <f t="shared" si="8"/>
        <v>3.3504499999063081E-3</v>
      </c>
    </row>
    <row r="36" spans="1:23" x14ac:dyDescent="0.2">
      <c r="A36" s="13" t="s">
        <v>47</v>
      </c>
      <c r="B36" s="5"/>
      <c r="C36" s="21">
        <v>45444.066800000001</v>
      </c>
      <c r="D36" s="21"/>
      <c r="E36">
        <f t="shared" si="9"/>
        <v>13727.025942823862</v>
      </c>
      <c r="F36">
        <f t="shared" si="10"/>
        <v>13727</v>
      </c>
      <c r="G36">
        <f t="shared" si="11"/>
        <v>1.1164679999637883E-2</v>
      </c>
      <c r="K36">
        <f>+G36</f>
        <v>1.1164679999637883E-2</v>
      </c>
      <c r="P36">
        <f t="shared" si="6"/>
        <v>3.8660222498000003E-3</v>
      </c>
      <c r="Q36" s="2">
        <f t="shared" si="12"/>
        <v>30425.566800000001</v>
      </c>
      <c r="S36">
        <f t="shared" si="13"/>
        <v>5.3270404949268586E-5</v>
      </c>
      <c r="T36">
        <v>1</v>
      </c>
      <c r="U36">
        <f t="shared" si="14"/>
        <v>5.3270404949268586E-5</v>
      </c>
      <c r="V36">
        <f t="shared" si="7"/>
        <v>7.2986577498378828E-3</v>
      </c>
      <c r="W36">
        <f t="shared" si="8"/>
        <v>3.3532113188105258E-3</v>
      </c>
    </row>
    <row r="37" spans="1:23" x14ac:dyDescent="0.2">
      <c r="A37" s="131" t="s">
        <v>234</v>
      </c>
      <c r="C37" s="130">
        <v>45470.100599999998</v>
      </c>
      <c r="D37" s="21"/>
      <c r="E37">
        <f t="shared" si="9"/>
        <v>13787.519417592581</v>
      </c>
      <c r="F37">
        <f t="shared" si="10"/>
        <v>13787.5</v>
      </c>
      <c r="G37">
        <f t="shared" si="11"/>
        <v>8.3564999949885532E-3</v>
      </c>
      <c r="N37">
        <f t="shared" ref="N37:N50" si="15">+G37</f>
        <v>8.3564999949885532E-3</v>
      </c>
      <c r="P37">
        <f t="shared" si="6"/>
        <v>3.82455403125E-3</v>
      </c>
      <c r="Q37" s="2">
        <f t="shared" si="12"/>
        <v>30451.600599999998</v>
      </c>
      <c r="S37">
        <f t="shared" si="13"/>
        <v>2.0538534218246163E-5</v>
      </c>
      <c r="T37">
        <v>1</v>
      </c>
      <c r="U37">
        <f t="shared" si="14"/>
        <v>2.0538534218246163E-5</v>
      </c>
      <c r="V37">
        <f t="shared" si="7"/>
        <v>4.5319459637385533E-3</v>
      </c>
      <c r="W37">
        <f t="shared" si="8"/>
        <v>3.3760194046440518E-3</v>
      </c>
    </row>
    <row r="38" spans="1:23" x14ac:dyDescent="0.2">
      <c r="A38" s="131" t="s">
        <v>234</v>
      </c>
      <c r="C38" s="130">
        <v>45756.289799999999</v>
      </c>
      <c r="D38" s="21"/>
      <c r="E38">
        <f t="shared" si="9"/>
        <v>14452.523341310269</v>
      </c>
      <c r="F38">
        <f t="shared" si="10"/>
        <v>14452.5</v>
      </c>
      <c r="G38">
        <f t="shared" si="11"/>
        <v>1.0045099996204954E-2</v>
      </c>
      <c r="N38">
        <f t="shared" si="15"/>
        <v>1.0045099996204954E-2</v>
      </c>
      <c r="P38">
        <f t="shared" si="6"/>
        <v>3.3379655512500023E-3</v>
      </c>
      <c r="Q38" s="2">
        <f t="shared" si="12"/>
        <v>30737.789799999999</v>
      </c>
      <c r="S38">
        <f t="shared" si="13"/>
        <v>4.498565246270116E-5</v>
      </c>
      <c r="T38">
        <v>1</v>
      </c>
      <c r="U38">
        <f t="shared" si="14"/>
        <v>4.498565246270116E-5</v>
      </c>
      <c r="V38">
        <f t="shared" si="7"/>
        <v>6.7071344449549514E-3</v>
      </c>
      <c r="W38">
        <f t="shared" si="8"/>
        <v>3.4999097486382007E-3</v>
      </c>
    </row>
    <row r="39" spans="1:23" x14ac:dyDescent="0.2">
      <c r="A39" s="131" t="s">
        <v>234</v>
      </c>
      <c r="C39" s="130">
        <v>45787.0599</v>
      </c>
      <c r="D39" s="21"/>
      <c r="E39">
        <f t="shared" si="9"/>
        <v>14524.022326014048</v>
      </c>
      <c r="F39">
        <f t="shared" si="10"/>
        <v>14524</v>
      </c>
      <c r="G39">
        <f t="shared" si="11"/>
        <v>9.6081599986064248E-3</v>
      </c>
      <c r="N39">
        <f t="shared" si="15"/>
        <v>9.6081599986064248E-3</v>
      </c>
      <c r="P39">
        <f t="shared" si="6"/>
        <v>3.282288451200004E-3</v>
      </c>
      <c r="Q39" s="2">
        <f t="shared" si="12"/>
        <v>30768.5599</v>
      </c>
      <c r="S39">
        <f t="shared" si="13"/>
        <v>4.0016650834286107E-5</v>
      </c>
      <c r="T39">
        <v>1</v>
      </c>
      <c r="U39">
        <f t="shared" si="14"/>
        <v>4.0016650834286107E-5</v>
      </c>
      <c r="V39">
        <f t="shared" si="7"/>
        <v>6.3258715474064208E-3</v>
      </c>
      <c r="W39">
        <f t="shared" si="8"/>
        <v>3.4992483234171003E-3</v>
      </c>
    </row>
    <row r="40" spans="1:23" x14ac:dyDescent="0.2">
      <c r="A40" s="131" t="s">
        <v>234</v>
      </c>
      <c r="C40" s="130">
        <v>45787.273500000003</v>
      </c>
      <c r="D40" s="21"/>
      <c r="E40">
        <f t="shared" si="9"/>
        <v>14524.518657944491</v>
      </c>
      <c r="F40">
        <f t="shared" si="10"/>
        <v>14524.5</v>
      </c>
      <c r="G40">
        <f t="shared" si="11"/>
        <v>8.0295799998566508E-3</v>
      </c>
      <c r="N40">
        <f t="shared" si="15"/>
        <v>8.0295799998566508E-3</v>
      </c>
      <c r="P40">
        <f t="shared" si="6"/>
        <v>3.2818968040500031E-3</v>
      </c>
      <c r="Q40" s="2">
        <f t="shared" si="12"/>
        <v>30768.773500000003</v>
      </c>
      <c r="S40">
        <f t="shared" si="13"/>
        <v>2.2540495727744825E-5</v>
      </c>
      <c r="T40">
        <v>1</v>
      </c>
      <c r="U40">
        <f t="shared" si="14"/>
        <v>2.2540495727744825E-5</v>
      </c>
      <c r="V40">
        <f t="shared" si="7"/>
        <v>4.7476831958066477E-3</v>
      </c>
      <c r="W40">
        <f t="shared" si="8"/>
        <v>3.4992341014149341E-3</v>
      </c>
    </row>
    <row r="41" spans="1:23" x14ac:dyDescent="0.2">
      <c r="A41" s="131" t="s">
        <v>234</v>
      </c>
      <c r="C41" s="130">
        <v>46092.178599999999</v>
      </c>
      <c r="D41" s="21"/>
      <c r="E41">
        <f t="shared" si="9"/>
        <v>15233.011808145584</v>
      </c>
      <c r="F41">
        <f t="shared" si="10"/>
        <v>15233</v>
      </c>
      <c r="G41">
        <f t="shared" si="11"/>
        <v>5.0817199953598902E-3</v>
      </c>
      <c r="N41">
        <f t="shared" si="15"/>
        <v>5.0817199953598902E-3</v>
      </c>
      <c r="P41">
        <f t="shared" si="6"/>
        <v>2.6948843617999995E-3</v>
      </c>
      <c r="Q41" s="2">
        <f t="shared" si="12"/>
        <v>31073.678599999999</v>
      </c>
      <c r="S41">
        <f t="shared" si="13"/>
        <v>5.6969843416312451E-6</v>
      </c>
      <c r="T41">
        <v>1</v>
      </c>
      <c r="U41">
        <f t="shared" si="14"/>
        <v>5.6969843416312451E-6</v>
      </c>
      <c r="V41">
        <f t="shared" si="7"/>
        <v>2.3868356335598907E-3</v>
      </c>
      <c r="W41">
        <f t="shared" si="8"/>
        <v>3.3459787871426049E-3</v>
      </c>
    </row>
    <row r="42" spans="1:23" x14ac:dyDescent="0.2">
      <c r="A42" s="131" t="s">
        <v>234</v>
      </c>
      <c r="C42" s="130">
        <v>46139.089</v>
      </c>
      <c r="D42" s="21"/>
      <c r="E42">
        <f t="shared" si="9"/>
        <v>15342.015222890679</v>
      </c>
      <c r="F42">
        <f t="shared" si="10"/>
        <v>15342</v>
      </c>
      <c r="G42">
        <f t="shared" si="11"/>
        <v>6.551279999257531E-3</v>
      </c>
      <c r="N42">
        <f t="shared" si="15"/>
        <v>6.551279999257531E-3</v>
      </c>
      <c r="P42">
        <f t="shared" si="6"/>
        <v>2.5988896968000032E-3</v>
      </c>
      <c r="Q42" s="2">
        <f t="shared" si="12"/>
        <v>31120.589</v>
      </c>
      <c r="S42">
        <f t="shared" si="13"/>
        <v>1.562138910296031E-5</v>
      </c>
      <c r="T42">
        <v>1</v>
      </c>
      <c r="U42">
        <f t="shared" si="14"/>
        <v>1.562138910296031E-5</v>
      </c>
      <c r="V42">
        <f t="shared" si="7"/>
        <v>3.9523903024575278E-3</v>
      </c>
      <c r="W42">
        <f t="shared" si="8"/>
        <v>3.2990950362447643E-3</v>
      </c>
    </row>
    <row r="43" spans="1:23" x14ac:dyDescent="0.2">
      <c r="A43" s="131" t="s">
        <v>234</v>
      </c>
      <c r="C43" s="130">
        <v>46139.303999999996</v>
      </c>
      <c r="D43" s="21"/>
      <c r="E43">
        <f t="shared" si="9"/>
        <v>15342.51480793301</v>
      </c>
      <c r="F43">
        <f t="shared" si="10"/>
        <v>15342.5</v>
      </c>
      <c r="G43">
        <f t="shared" si="11"/>
        <v>6.3726999942446128E-3</v>
      </c>
      <c r="N43">
        <f t="shared" si="15"/>
        <v>6.3726999942446128E-3</v>
      </c>
      <c r="P43">
        <f t="shared" si="6"/>
        <v>2.5984458612500014E-3</v>
      </c>
      <c r="Q43" s="2">
        <f t="shared" si="12"/>
        <v>31120.803999999996</v>
      </c>
      <c r="S43">
        <f t="shared" si="13"/>
        <v>1.4244994260426905E-5</v>
      </c>
      <c r="T43">
        <v>1</v>
      </c>
      <c r="U43">
        <f t="shared" si="14"/>
        <v>1.4244994260426905E-5</v>
      </c>
      <c r="V43">
        <f t="shared" si="7"/>
        <v>3.7742541329946113E-3</v>
      </c>
      <c r="W43">
        <f t="shared" si="8"/>
        <v>3.2988659279427944E-3</v>
      </c>
    </row>
    <row r="44" spans="1:23" x14ac:dyDescent="0.2">
      <c r="A44" s="131" t="s">
        <v>234</v>
      </c>
      <c r="C44" s="130">
        <v>46143.177799999998</v>
      </c>
      <c r="D44" s="21"/>
      <c r="E44">
        <f t="shared" si="9"/>
        <v>15351.516168570304</v>
      </c>
      <c r="F44">
        <f t="shared" si="10"/>
        <v>15351.5</v>
      </c>
      <c r="G44">
        <f t="shared" si="11"/>
        <v>6.9582599971909076E-3</v>
      </c>
      <c r="N44">
        <f t="shared" si="15"/>
        <v>6.9582599971909076E-3</v>
      </c>
      <c r="P44">
        <f t="shared" si="6"/>
        <v>2.5904513664500028E-3</v>
      </c>
      <c r="Q44" s="2">
        <f t="shared" si="12"/>
        <v>31124.677799999998</v>
      </c>
      <c r="S44">
        <f t="shared" si="13"/>
        <v>1.9077752234774739E-5</v>
      </c>
      <c r="T44">
        <v>1</v>
      </c>
      <c r="U44">
        <f t="shared" si="14"/>
        <v>1.9077752234774739E-5</v>
      </c>
      <c r="V44">
        <f t="shared" si="7"/>
        <v>4.3678086307409048E-3</v>
      </c>
      <c r="W44">
        <f t="shared" si="8"/>
        <v>3.29472012670974E-3</v>
      </c>
    </row>
    <row r="45" spans="1:23" x14ac:dyDescent="0.2">
      <c r="A45" s="131" t="s">
        <v>234</v>
      </c>
      <c r="C45" s="130">
        <v>46153.289100000002</v>
      </c>
      <c r="D45" s="21"/>
      <c r="E45">
        <f t="shared" si="9"/>
        <v>15375.011304563868</v>
      </c>
      <c r="F45">
        <f t="shared" si="10"/>
        <v>15375</v>
      </c>
      <c r="G45">
        <f t="shared" si="11"/>
        <v>4.8650000026100315E-3</v>
      </c>
      <c r="N45">
        <f t="shared" si="15"/>
        <v>4.8650000026100315E-3</v>
      </c>
      <c r="P45">
        <f t="shared" si="6"/>
        <v>2.5695281249999997E-3</v>
      </c>
      <c r="Q45" s="2">
        <f t="shared" si="12"/>
        <v>31134.789100000002</v>
      </c>
      <c r="S45">
        <f t="shared" si="13"/>
        <v>5.2691911408985249E-6</v>
      </c>
      <c r="T45">
        <v>1</v>
      </c>
      <c r="U45">
        <f t="shared" si="14"/>
        <v>5.2691911408985249E-6</v>
      </c>
      <c r="V45">
        <f t="shared" si="7"/>
        <v>2.2954718776100318E-3</v>
      </c>
      <c r="W45">
        <f t="shared" si="8"/>
        <v>3.2836999943263038E-3</v>
      </c>
    </row>
    <row r="46" spans="1:23" x14ac:dyDescent="0.2">
      <c r="A46" s="13" t="s">
        <v>52</v>
      </c>
      <c r="B46" s="5"/>
      <c r="C46" s="21">
        <v>46180.402600000001</v>
      </c>
      <c r="D46" s="21"/>
      <c r="E46">
        <f t="shared" si="9"/>
        <v>15438.013625705682</v>
      </c>
      <c r="F46">
        <f t="shared" si="10"/>
        <v>15438</v>
      </c>
      <c r="G46">
        <f t="shared" si="11"/>
        <v>5.8639199996832758E-3</v>
      </c>
      <c r="N46">
        <f t="shared" si="15"/>
        <v>5.8639199996832758E-3</v>
      </c>
      <c r="P46">
        <f t="shared" si="6"/>
        <v>2.5130883527999994E-3</v>
      </c>
      <c r="Q46" s="2">
        <f t="shared" si="12"/>
        <v>31161.902600000001</v>
      </c>
      <c r="S46">
        <f t="shared" si="13"/>
        <v>1.1228072725754491E-5</v>
      </c>
      <c r="T46">
        <v>1</v>
      </c>
      <c r="U46">
        <f t="shared" si="14"/>
        <v>1.1228072725754491E-5</v>
      </c>
      <c r="V46">
        <f t="shared" si="7"/>
        <v>3.3508316468832764E-3</v>
      </c>
      <c r="W46">
        <f t="shared" si="8"/>
        <v>3.2527698988884185E-3</v>
      </c>
    </row>
    <row r="47" spans="1:23" x14ac:dyDescent="0.2">
      <c r="A47" s="131" t="s">
        <v>234</v>
      </c>
      <c r="C47" s="130">
        <v>47236.064200000001</v>
      </c>
      <c r="E47">
        <f t="shared" si="9"/>
        <v>17891.003137951742</v>
      </c>
      <c r="F47">
        <f t="shared" si="10"/>
        <v>17891</v>
      </c>
      <c r="G47">
        <f t="shared" si="11"/>
        <v>1.3504399976227432E-3</v>
      </c>
      <c r="N47">
        <f t="shared" si="15"/>
        <v>1.3504399976227432E-3</v>
      </c>
      <c r="P47">
        <f t="shared" si="6"/>
        <v>-7.8236807799995922E-5</v>
      </c>
      <c r="Q47" s="2">
        <f t="shared" si="12"/>
        <v>32217.564200000001</v>
      </c>
      <c r="S47">
        <f t="shared" si="13"/>
        <v>2.0411174143529232E-6</v>
      </c>
      <c r="T47">
        <v>1</v>
      </c>
      <c r="U47">
        <f t="shared" si="14"/>
        <v>2.0411174143529232E-6</v>
      </c>
      <c r="V47">
        <f t="shared" si="7"/>
        <v>1.4286768054227392E-3</v>
      </c>
      <c r="W47">
        <f t="shared" si="8"/>
        <v>6.9869919939502165E-4</v>
      </c>
    </row>
    <row r="48" spans="1:23" x14ac:dyDescent="0.2">
      <c r="A48" s="131" t="s">
        <v>234</v>
      </c>
      <c r="C48" s="130">
        <v>47236.276599999997</v>
      </c>
      <c r="D48" s="21"/>
      <c r="E48">
        <f t="shared" si="9"/>
        <v>17891.496681500539</v>
      </c>
      <c r="F48">
        <f t="shared" si="10"/>
        <v>17891.5</v>
      </c>
      <c r="G48">
        <f t="shared" si="11"/>
        <v>-1.428140007192269E-3</v>
      </c>
      <c r="N48">
        <f t="shared" si="15"/>
        <v>-1.428140007192269E-3</v>
      </c>
      <c r="P48">
        <f t="shared" si="6"/>
        <v>-7.8843269549998957E-5</v>
      </c>
      <c r="Q48" s="2">
        <f t="shared" si="12"/>
        <v>32217.776599999997</v>
      </c>
      <c r="S48">
        <f t="shared" si="13"/>
        <v>1.8206016862120729E-6</v>
      </c>
      <c r="T48">
        <v>1</v>
      </c>
      <c r="U48">
        <f t="shared" si="14"/>
        <v>1.8206016862120729E-6</v>
      </c>
      <c r="V48">
        <f t="shared" si="7"/>
        <v>-1.34929673764227E-3</v>
      </c>
      <c r="W48">
        <f t="shared" si="8"/>
        <v>6.9796887688586338E-4</v>
      </c>
    </row>
    <row r="49" spans="1:37" x14ac:dyDescent="0.2">
      <c r="A49" s="131" t="s">
        <v>234</v>
      </c>
      <c r="C49" s="130">
        <v>47266.186099999999</v>
      </c>
      <c r="D49" s="21"/>
      <c r="E49">
        <f t="shared" si="9"/>
        <v>17960.995931844143</v>
      </c>
      <c r="F49">
        <f t="shared" si="10"/>
        <v>17961</v>
      </c>
      <c r="G49">
        <f t="shared" si="11"/>
        <v>-1.7507599986856803E-3</v>
      </c>
      <c r="N49">
        <f t="shared" si="15"/>
        <v>-1.7507599986856803E-3</v>
      </c>
      <c r="P49">
        <f t="shared" si="6"/>
        <v>-1.6345183979999886E-4</v>
      </c>
      <c r="Q49" s="2">
        <f t="shared" si="12"/>
        <v>32247.686099999999</v>
      </c>
      <c r="S49">
        <f t="shared" si="13"/>
        <v>2.5195471912650518E-6</v>
      </c>
      <c r="T49">
        <v>1</v>
      </c>
      <c r="U49">
        <f t="shared" si="14"/>
        <v>2.5195471912650518E-6</v>
      </c>
      <c r="V49">
        <f t="shared" si="7"/>
        <v>-1.5873081588856815E-3</v>
      </c>
      <c r="W49">
        <f t="shared" si="8"/>
        <v>5.9590766118756944E-4</v>
      </c>
    </row>
    <row r="50" spans="1:37" x14ac:dyDescent="0.2">
      <c r="A50" s="131" t="s">
        <v>234</v>
      </c>
      <c r="C50" s="130">
        <v>47267.047899999998</v>
      </c>
      <c r="D50" s="21"/>
      <c r="E50">
        <f t="shared" si="9"/>
        <v>17962.998454585948</v>
      </c>
      <c r="F50">
        <f t="shared" si="10"/>
        <v>17963</v>
      </c>
      <c r="G50">
        <f t="shared" si="11"/>
        <v>-6.6508000600151718E-4</v>
      </c>
      <c r="N50">
        <f t="shared" si="15"/>
        <v>-6.6508000600151718E-4</v>
      </c>
      <c r="P50">
        <f t="shared" si="6"/>
        <v>-1.6589574219999514E-4</v>
      </c>
      <c r="Q50" s="2">
        <f t="shared" si="12"/>
        <v>32248.547899999998</v>
      </c>
      <c r="S50">
        <f t="shared" si="13"/>
        <v>2.4918492922706756E-7</v>
      </c>
      <c r="T50">
        <v>1</v>
      </c>
      <c r="U50">
        <f t="shared" si="14"/>
        <v>2.4918492922706756E-7</v>
      </c>
      <c r="V50">
        <f t="shared" si="7"/>
        <v>-4.9918426380152203E-4</v>
      </c>
      <c r="W50">
        <f t="shared" si="8"/>
        <v>5.9295486171264517E-4</v>
      </c>
    </row>
    <row r="51" spans="1:37" x14ac:dyDescent="0.2">
      <c r="A51" s="13" t="s">
        <v>60</v>
      </c>
      <c r="B51" s="5" t="s">
        <v>30</v>
      </c>
      <c r="C51" s="21">
        <v>47925.2716</v>
      </c>
      <c r="D51" s="21"/>
      <c r="E51">
        <f t="shared" si="9"/>
        <v>19492.480850092048</v>
      </c>
      <c r="F51">
        <f t="shared" si="10"/>
        <v>19492.5</v>
      </c>
      <c r="G51">
        <f t="shared" si="11"/>
        <v>-8.2412999981897883E-3</v>
      </c>
      <c r="K51">
        <f t="shared" ref="K51:K65" si="16">+G51</f>
        <v>-8.2412999981897883E-3</v>
      </c>
      <c r="P51">
        <f t="shared" si="6"/>
        <v>-2.1843170887499951E-3</v>
      </c>
      <c r="Q51" s="2">
        <f t="shared" si="12"/>
        <v>32906.7716</v>
      </c>
      <c r="S51">
        <f t="shared" si="13"/>
        <v>3.6687041965245741E-5</v>
      </c>
      <c r="T51">
        <v>1</v>
      </c>
      <c r="U51">
        <f t="shared" si="14"/>
        <v>3.6687041965245741E-5</v>
      </c>
      <c r="V51">
        <f t="shared" si="7"/>
        <v>-6.0569829094397933E-3</v>
      </c>
      <c r="W51">
        <f t="shared" si="8"/>
        <v>-1.8192458898080612E-3</v>
      </c>
    </row>
    <row r="52" spans="1:37" x14ac:dyDescent="0.2">
      <c r="A52" s="13" t="s">
        <v>60</v>
      </c>
      <c r="B52" s="5" t="s">
        <v>30</v>
      </c>
      <c r="C52" s="21">
        <v>47925.272299999997</v>
      </c>
      <c r="D52" s="21"/>
      <c r="E52">
        <f t="shared" si="9"/>
        <v>19492.482476647991</v>
      </c>
      <c r="F52">
        <f t="shared" si="10"/>
        <v>19492.5</v>
      </c>
      <c r="G52">
        <f t="shared" si="11"/>
        <v>-7.5413000013213605E-3</v>
      </c>
      <c r="K52">
        <f t="shared" si="16"/>
        <v>-7.5413000013213605E-3</v>
      </c>
      <c r="P52">
        <f t="shared" si="6"/>
        <v>-2.1843170887499951E-3</v>
      </c>
      <c r="Q52" s="2">
        <f t="shared" si="12"/>
        <v>32906.772299999997</v>
      </c>
      <c r="S52">
        <f t="shared" si="13"/>
        <v>2.869726592558159E-5</v>
      </c>
      <c r="T52">
        <v>1</v>
      </c>
      <c r="U52">
        <f t="shared" si="14"/>
        <v>2.869726592558159E-5</v>
      </c>
      <c r="V52">
        <f t="shared" si="7"/>
        <v>-5.3569829125713654E-3</v>
      </c>
      <c r="W52">
        <f t="shared" si="8"/>
        <v>-1.8192458898080612E-3</v>
      </c>
    </row>
    <row r="53" spans="1:37" x14ac:dyDescent="0.2">
      <c r="A53" s="13" t="s">
        <v>60</v>
      </c>
      <c r="B53" s="5" t="s">
        <v>30</v>
      </c>
      <c r="C53" s="21">
        <v>47928.285600000003</v>
      </c>
      <c r="D53" s="21"/>
      <c r="E53">
        <f t="shared" si="9"/>
        <v>19499.484335290257</v>
      </c>
      <c r="F53">
        <f t="shared" si="10"/>
        <v>19499.5</v>
      </c>
      <c r="G53">
        <f t="shared" si="11"/>
        <v>-6.7414200020721182E-3</v>
      </c>
      <c r="K53">
        <f t="shared" si="16"/>
        <v>-6.7414200020721182E-3</v>
      </c>
      <c r="P53">
        <f t="shared" si="6"/>
        <v>-2.1942409159499965E-3</v>
      </c>
      <c r="Q53" s="2">
        <f t="shared" si="12"/>
        <v>32909.785600000003</v>
      </c>
      <c r="S53">
        <f t="shared" si="13"/>
        <v>2.0676837641266414E-5</v>
      </c>
      <c r="T53">
        <v>1</v>
      </c>
      <c r="U53">
        <f t="shared" si="14"/>
        <v>2.0676837641266414E-5</v>
      </c>
      <c r="V53">
        <f t="shared" si="7"/>
        <v>-4.5471790861221217E-3</v>
      </c>
      <c r="W53">
        <f t="shared" si="8"/>
        <v>-1.8305177178401747E-3</v>
      </c>
    </row>
    <row r="54" spans="1:37" x14ac:dyDescent="0.2">
      <c r="A54" s="13" t="s">
        <v>60</v>
      </c>
      <c r="B54" s="5" t="s">
        <v>30</v>
      </c>
      <c r="C54" s="21">
        <v>47928.286699999997</v>
      </c>
      <c r="D54" s="21"/>
      <c r="E54">
        <f t="shared" si="9"/>
        <v>19499.486891306737</v>
      </c>
      <c r="F54">
        <f t="shared" si="10"/>
        <v>19499.5</v>
      </c>
      <c r="G54">
        <f t="shared" si="11"/>
        <v>-5.6414200080325827E-3</v>
      </c>
      <c r="K54">
        <f t="shared" si="16"/>
        <v>-5.6414200080325827E-3</v>
      </c>
      <c r="P54">
        <f t="shared" si="6"/>
        <v>-2.1942409159499965E-3</v>
      </c>
      <c r="Q54" s="2">
        <f t="shared" si="12"/>
        <v>32909.786699999997</v>
      </c>
      <c r="S54">
        <f t="shared" si="13"/>
        <v>1.1883043692891324E-5</v>
      </c>
      <c r="T54">
        <v>1</v>
      </c>
      <c r="U54">
        <f t="shared" si="14"/>
        <v>1.1883043692891324E-5</v>
      </c>
      <c r="V54">
        <f t="shared" si="7"/>
        <v>-3.4471790920825862E-3</v>
      </c>
      <c r="W54">
        <f t="shared" si="8"/>
        <v>-1.8305177178401747E-3</v>
      </c>
      <c r="AG54">
        <v>9</v>
      </c>
      <c r="AI54" t="s">
        <v>38</v>
      </c>
      <c r="AK54" t="s">
        <v>37</v>
      </c>
    </row>
    <row r="55" spans="1:37" x14ac:dyDescent="0.2">
      <c r="A55" s="13" t="s">
        <v>60</v>
      </c>
      <c r="B55" s="5"/>
      <c r="C55" s="21">
        <v>48310.227800000001</v>
      </c>
      <c r="D55" s="21"/>
      <c r="E55">
        <f t="shared" si="9"/>
        <v>20386.984847655374</v>
      </c>
      <c r="F55">
        <f t="shared" si="10"/>
        <v>20387</v>
      </c>
      <c r="G55">
        <f t="shared" si="11"/>
        <v>-6.520920003822539E-3</v>
      </c>
      <c r="K55">
        <f t="shared" si="16"/>
        <v>-6.520920003822539E-3</v>
      </c>
      <c r="P55">
        <f t="shared" si="6"/>
        <v>-3.5030892621999987E-3</v>
      </c>
      <c r="Q55" s="2">
        <f t="shared" si="12"/>
        <v>33291.727800000001</v>
      </c>
      <c r="S55">
        <f t="shared" si="13"/>
        <v>9.1073023850820509E-6</v>
      </c>
      <c r="T55">
        <v>1</v>
      </c>
      <c r="U55">
        <f t="shared" si="14"/>
        <v>9.1073023850820509E-6</v>
      </c>
      <c r="V55">
        <f t="shared" si="7"/>
        <v>-3.0178307416225403E-3</v>
      </c>
      <c r="W55">
        <f t="shared" si="8"/>
        <v>-3.2208378312996587E-3</v>
      </c>
      <c r="AE55" t="s">
        <v>45</v>
      </c>
      <c r="AF55" t="s">
        <v>37</v>
      </c>
      <c r="AK55" t="s">
        <v>42</v>
      </c>
    </row>
    <row r="56" spans="1:37" x14ac:dyDescent="0.2">
      <c r="A56" s="13" t="s">
        <v>60</v>
      </c>
      <c r="B56" s="5"/>
      <c r="C56" s="21">
        <v>48310.2284</v>
      </c>
      <c r="D56" s="21"/>
      <c r="E56">
        <f t="shared" si="9"/>
        <v>20386.986241846189</v>
      </c>
      <c r="F56">
        <f t="shared" si="10"/>
        <v>20387</v>
      </c>
      <c r="G56">
        <f t="shared" si="11"/>
        <v>-5.9209200044278987E-3</v>
      </c>
      <c r="K56">
        <f t="shared" si="16"/>
        <v>-5.9209200044278987E-3</v>
      </c>
      <c r="P56">
        <f t="shared" si="6"/>
        <v>-3.5030892621999987E-3</v>
      </c>
      <c r="Q56" s="2">
        <f t="shared" si="12"/>
        <v>33291.7284</v>
      </c>
      <c r="S56">
        <f t="shared" si="13"/>
        <v>5.8459054980623175E-6</v>
      </c>
      <c r="T56">
        <v>1</v>
      </c>
      <c r="U56">
        <f t="shared" si="14"/>
        <v>5.8459054980623175E-6</v>
      </c>
      <c r="V56">
        <f t="shared" si="7"/>
        <v>-2.4178307422279E-3</v>
      </c>
      <c r="W56">
        <f t="shared" si="8"/>
        <v>-3.2208378312996587E-3</v>
      </c>
      <c r="AE56" t="s">
        <v>40</v>
      </c>
      <c r="AK56" t="s">
        <v>42</v>
      </c>
    </row>
    <row r="57" spans="1:37" x14ac:dyDescent="0.2">
      <c r="A57" s="13" t="s">
        <v>60</v>
      </c>
      <c r="B57" s="5" t="s">
        <v>30</v>
      </c>
      <c r="C57" s="21">
        <v>48311.303099999997</v>
      </c>
      <c r="D57" s="21"/>
      <c r="E57">
        <f t="shared" si="9"/>
        <v>20389.483469962477</v>
      </c>
      <c r="F57">
        <f t="shared" si="10"/>
        <v>20389.5</v>
      </c>
      <c r="G57">
        <f t="shared" si="11"/>
        <v>-7.1138200073619373E-3</v>
      </c>
      <c r="K57">
        <f t="shared" si="16"/>
        <v>-7.1138200073619373E-3</v>
      </c>
      <c r="P57">
        <f t="shared" si="6"/>
        <v>-3.5069181139499965E-3</v>
      </c>
      <c r="Q57" s="2">
        <f t="shared" si="12"/>
        <v>33292.803099999997</v>
      </c>
      <c r="S57">
        <f t="shared" si="13"/>
        <v>1.3009741268698643E-5</v>
      </c>
      <c r="T57">
        <v>1</v>
      </c>
      <c r="U57">
        <f t="shared" si="14"/>
        <v>1.3009741268698643E-5</v>
      </c>
      <c r="V57">
        <f t="shared" si="7"/>
        <v>-3.6069018934119408E-3</v>
      </c>
      <c r="W57">
        <f t="shared" si="8"/>
        <v>-3.224588730886832E-3</v>
      </c>
      <c r="AE57" t="s">
        <v>40</v>
      </c>
      <c r="AK57" t="s">
        <v>42</v>
      </c>
    </row>
    <row r="58" spans="1:37" x14ac:dyDescent="0.2">
      <c r="A58" s="13" t="s">
        <v>60</v>
      </c>
      <c r="B58" s="5" t="s">
        <v>30</v>
      </c>
      <c r="C58" s="21">
        <v>48311.3033</v>
      </c>
      <c r="D58" s="21"/>
      <c r="E58">
        <f t="shared" si="9"/>
        <v>20389.483934692755</v>
      </c>
      <c r="F58">
        <f t="shared" si="10"/>
        <v>20389.5</v>
      </c>
      <c r="G58">
        <f t="shared" si="11"/>
        <v>-6.9138200051384047E-3</v>
      </c>
      <c r="K58">
        <f t="shared" si="16"/>
        <v>-6.9138200051384047E-3</v>
      </c>
      <c r="P58">
        <f t="shared" si="6"/>
        <v>-3.5069181139499965E-3</v>
      </c>
      <c r="Q58" s="2">
        <f t="shared" si="12"/>
        <v>33292.8033</v>
      </c>
      <c r="S58">
        <f t="shared" si="13"/>
        <v>1.1606980496183152E-5</v>
      </c>
      <c r="T58">
        <v>1</v>
      </c>
      <c r="U58">
        <f t="shared" si="14"/>
        <v>1.1606980496183152E-5</v>
      </c>
      <c r="V58">
        <f t="shared" si="7"/>
        <v>-3.4069018911884082E-3</v>
      </c>
      <c r="W58">
        <f t="shared" si="8"/>
        <v>-3.224588730886832E-3</v>
      </c>
      <c r="AE58" t="s">
        <v>45</v>
      </c>
      <c r="AF58" t="s">
        <v>37</v>
      </c>
      <c r="AK58" t="s">
        <v>42</v>
      </c>
    </row>
    <row r="59" spans="1:37" x14ac:dyDescent="0.2">
      <c r="A59" s="13" t="s">
        <v>60</v>
      </c>
      <c r="B59" s="5"/>
      <c r="C59" s="21">
        <v>49037.097999999998</v>
      </c>
      <c r="D59" s="21"/>
      <c r="E59">
        <f t="shared" si="9"/>
        <v>22075.977776226606</v>
      </c>
      <c r="F59">
        <f t="shared" si="10"/>
        <v>22076</v>
      </c>
      <c r="G59">
        <f t="shared" si="11"/>
        <v>-9.5641600055387244E-3</v>
      </c>
      <c r="K59">
        <f t="shared" si="16"/>
        <v>-9.5641600055387244E-3</v>
      </c>
      <c r="P59">
        <f t="shared" si="6"/>
        <v>-6.2715957087999957E-3</v>
      </c>
      <c r="Q59" s="2">
        <f t="shared" si="12"/>
        <v>34018.597999999998</v>
      </c>
      <c r="S59">
        <f t="shared" si="13"/>
        <v>1.0840979648158599E-5</v>
      </c>
      <c r="T59">
        <v>1</v>
      </c>
      <c r="U59">
        <f t="shared" si="14"/>
        <v>1.0840979648158599E-5</v>
      </c>
      <c r="V59">
        <f t="shared" si="7"/>
        <v>-3.2925642967387286E-3</v>
      </c>
      <c r="W59">
        <f t="shared" si="8"/>
        <v>-5.3508907047876194E-3</v>
      </c>
      <c r="AE59" t="s">
        <v>45</v>
      </c>
      <c r="AF59" t="s">
        <v>37</v>
      </c>
      <c r="AK59" t="s">
        <v>42</v>
      </c>
    </row>
    <row r="60" spans="1:37" x14ac:dyDescent="0.2">
      <c r="A60" s="13" t="s">
        <v>60</v>
      </c>
      <c r="B60" s="5"/>
      <c r="C60" s="21">
        <v>49037.0988</v>
      </c>
      <c r="D60" s="21"/>
      <c r="E60">
        <f t="shared" si="9"/>
        <v>22075.979635147698</v>
      </c>
      <c r="F60">
        <f t="shared" si="10"/>
        <v>22076</v>
      </c>
      <c r="G60">
        <f t="shared" si="11"/>
        <v>-8.7641600039205514E-3</v>
      </c>
      <c r="K60">
        <f t="shared" si="16"/>
        <v>-8.7641600039205514E-3</v>
      </c>
      <c r="P60">
        <f t="shared" si="6"/>
        <v>-6.2715957087999957E-3</v>
      </c>
      <c r="Q60" s="2">
        <f t="shared" si="12"/>
        <v>34018.5988</v>
      </c>
      <c r="S60">
        <f t="shared" si="13"/>
        <v>6.2128767653098325E-6</v>
      </c>
      <c r="T60">
        <v>1</v>
      </c>
      <c r="U60">
        <f t="shared" si="14"/>
        <v>6.2128767653098325E-6</v>
      </c>
      <c r="V60">
        <f t="shared" si="7"/>
        <v>-2.4925642951205557E-3</v>
      </c>
      <c r="W60">
        <f t="shared" si="8"/>
        <v>-5.3508907047876194E-3</v>
      </c>
    </row>
    <row r="61" spans="1:37" x14ac:dyDescent="0.2">
      <c r="A61" s="13" t="s">
        <v>60</v>
      </c>
      <c r="B61" s="5" t="s">
        <v>30</v>
      </c>
      <c r="C61" s="21">
        <v>49037.310700000002</v>
      </c>
      <c r="D61" s="21"/>
      <c r="E61">
        <f t="shared" si="9"/>
        <v>22076.472016870826</v>
      </c>
      <c r="F61">
        <f t="shared" si="10"/>
        <v>22076.5</v>
      </c>
      <c r="G61">
        <f t="shared" si="11"/>
        <v>-1.2042739996104501E-2</v>
      </c>
      <c r="K61">
        <f t="shared" si="16"/>
        <v>-1.2042739996104501E-2</v>
      </c>
      <c r="P61">
        <f t="shared" si="6"/>
        <v>-6.2724691735499966E-3</v>
      </c>
      <c r="Q61" s="2">
        <f t="shared" si="12"/>
        <v>34018.810700000002</v>
      </c>
      <c r="S61">
        <f t="shared" si="13"/>
        <v>3.3296025365623841E-5</v>
      </c>
      <c r="T61">
        <v>1</v>
      </c>
      <c r="U61">
        <f t="shared" si="14"/>
        <v>3.3296025365623841E-5</v>
      </c>
      <c r="V61">
        <f t="shared" si="7"/>
        <v>-5.7702708225545046E-3</v>
      </c>
      <c r="W61">
        <f t="shared" si="8"/>
        <v>-5.3513686872394732E-3</v>
      </c>
    </row>
    <row r="62" spans="1:37" x14ac:dyDescent="0.2">
      <c r="A62" s="13" t="s">
        <v>60</v>
      </c>
      <c r="B62" s="5" t="s">
        <v>30</v>
      </c>
      <c r="C62" s="21">
        <v>49037.311699999998</v>
      </c>
      <c r="D62" s="21"/>
      <c r="E62">
        <f t="shared" si="9"/>
        <v>22076.474340522178</v>
      </c>
      <c r="F62">
        <f t="shared" si="10"/>
        <v>22076.5</v>
      </c>
      <c r="G62">
        <f t="shared" si="11"/>
        <v>-1.1042739999538753E-2</v>
      </c>
      <c r="K62">
        <f t="shared" si="16"/>
        <v>-1.1042739999538753E-2</v>
      </c>
      <c r="P62">
        <f t="shared" si="6"/>
        <v>-6.2724691735499966E-3</v>
      </c>
      <c r="Q62" s="2">
        <f t="shared" si="12"/>
        <v>34018.811699999998</v>
      </c>
      <c r="S62">
        <f t="shared" si="13"/>
        <v>2.2755483753279454E-5</v>
      </c>
      <c r="T62">
        <v>1</v>
      </c>
      <c r="U62">
        <f t="shared" si="14"/>
        <v>2.2755483753279454E-5</v>
      </c>
      <c r="V62">
        <f t="shared" si="7"/>
        <v>-4.7702708259887566E-3</v>
      </c>
      <c r="W62">
        <f t="shared" si="8"/>
        <v>-5.3513686872394732E-3</v>
      </c>
    </row>
    <row r="63" spans="1:37" x14ac:dyDescent="0.2">
      <c r="A63" s="13" t="s">
        <v>65</v>
      </c>
      <c r="B63" s="5"/>
      <c r="C63" s="21">
        <v>49832.394200000002</v>
      </c>
      <c r="D63" s="21"/>
      <c r="E63">
        <f t="shared" si="9"/>
        <v>23923.968872738173</v>
      </c>
      <c r="F63">
        <f t="shared" si="10"/>
        <v>23924</v>
      </c>
      <c r="G63">
        <f t="shared" si="11"/>
        <v>-1.3395839996519499E-2</v>
      </c>
      <c r="K63">
        <f t="shared" si="16"/>
        <v>-1.3395839996519499E-2</v>
      </c>
      <c r="P63">
        <f t="shared" si="6"/>
        <v>-9.7177461087999961E-3</v>
      </c>
      <c r="Q63" s="2">
        <f t="shared" si="12"/>
        <v>34813.894200000002</v>
      </c>
      <c r="S63">
        <f t="shared" si="13"/>
        <v>1.3528374646879563E-5</v>
      </c>
      <c r="T63">
        <v>1</v>
      </c>
      <c r="U63">
        <f t="shared" si="14"/>
        <v>1.3528374646879563E-5</v>
      </c>
      <c r="V63">
        <f t="shared" si="7"/>
        <v>-3.6780938877195024E-3</v>
      </c>
      <c r="W63">
        <f t="shared" si="8"/>
        <v>-6.2986671721342122E-3</v>
      </c>
      <c r="AE63" t="s">
        <v>40</v>
      </c>
      <c r="AK63" t="s">
        <v>42</v>
      </c>
    </row>
    <row r="64" spans="1:37" x14ac:dyDescent="0.2">
      <c r="A64" s="13" t="s">
        <v>34</v>
      </c>
      <c r="B64" s="5" t="s">
        <v>32</v>
      </c>
      <c r="C64" s="21">
        <v>50178.398099999999</v>
      </c>
      <c r="D64" s="21"/>
      <c r="E64">
        <f t="shared" si="9"/>
        <v>24727.961305442201</v>
      </c>
      <c r="F64">
        <f t="shared" si="10"/>
        <v>24728</v>
      </c>
      <c r="G64">
        <f t="shared" si="11"/>
        <v>-1.6652480000630021E-2</v>
      </c>
      <c r="K64">
        <f t="shared" si="16"/>
        <v>-1.6652480000630021E-2</v>
      </c>
      <c r="P64">
        <f t="shared" si="6"/>
        <v>-1.1353080179199997E-2</v>
      </c>
      <c r="Q64" s="2">
        <f t="shared" si="12"/>
        <v>35159.898099999999</v>
      </c>
      <c r="S64">
        <f t="shared" si="13"/>
        <v>2.8083638467372574E-5</v>
      </c>
      <c r="T64">
        <v>1</v>
      </c>
      <c r="U64">
        <f t="shared" si="14"/>
        <v>2.8083638467372574E-5</v>
      </c>
      <c r="V64">
        <f t="shared" si="7"/>
        <v>-5.2993998214300245E-3</v>
      </c>
      <c r="W64">
        <f t="shared" si="8"/>
        <v>-6.1573477723382971E-3</v>
      </c>
      <c r="AE64" t="s">
        <v>40</v>
      </c>
      <c r="AG64">
        <v>10</v>
      </c>
      <c r="AI64" t="s">
        <v>50</v>
      </c>
      <c r="AK64" t="s">
        <v>37</v>
      </c>
    </row>
    <row r="65" spans="1:37" x14ac:dyDescent="0.2">
      <c r="A65" s="13" t="s">
        <v>31</v>
      </c>
      <c r="B65" s="5" t="s">
        <v>32</v>
      </c>
      <c r="C65" s="21">
        <v>50926.356099999997</v>
      </c>
      <c r="D65" s="21">
        <v>2.9999999999999997E-4</v>
      </c>
      <c r="E65">
        <f t="shared" si="9"/>
        <v>26465.954929156975</v>
      </c>
      <c r="F65">
        <f t="shared" si="10"/>
        <v>26466</v>
      </c>
      <c r="G65">
        <f t="shared" si="11"/>
        <v>-1.9396560004679486E-2</v>
      </c>
      <c r="K65">
        <f t="shared" si="16"/>
        <v>-1.9396560004679486E-2</v>
      </c>
      <c r="P65">
        <f t="shared" si="6"/>
        <v>-1.5170036152799996E-2</v>
      </c>
      <c r="Q65" s="2">
        <f t="shared" si="12"/>
        <v>35907.856099999997</v>
      </c>
      <c r="S65">
        <f t="shared" si="13"/>
        <v>1.786350387050624E-5</v>
      </c>
      <c r="T65">
        <v>1</v>
      </c>
      <c r="U65">
        <f t="shared" si="14"/>
        <v>1.786350387050624E-5</v>
      </c>
      <c r="V65">
        <f t="shared" si="7"/>
        <v>-4.22652385187949E-3</v>
      </c>
      <c r="W65">
        <f t="shared" si="8"/>
        <v>-4.7600493256795429E-3</v>
      </c>
    </row>
    <row r="66" spans="1:37" x14ac:dyDescent="0.2">
      <c r="A66" s="14" t="s">
        <v>77</v>
      </c>
      <c r="B66" s="5" t="s">
        <v>32</v>
      </c>
      <c r="C66" s="21">
        <v>52003.535199999998</v>
      </c>
      <c r="D66" s="21">
        <v>4.0000000000000002E-4</v>
      </c>
      <c r="E66">
        <f t="shared" ref="E66:E97" si="17">+(C66-C$7)/C$8</f>
        <v>28968.943609535851</v>
      </c>
      <c r="F66">
        <f t="shared" ref="F66:F97" si="18">ROUND(2*E66,0)/2</f>
        <v>28969</v>
      </c>
      <c r="G66">
        <f t="shared" ref="G66:G97" si="19">+C66-(C$7+F66*C$8)</f>
        <v>-2.426804000424454E-2</v>
      </c>
      <c r="K66">
        <f t="shared" ref="K66:K75" si="20">G66</f>
        <v>-2.426804000424454E-2</v>
      </c>
      <c r="P66">
        <f t="shared" si="6"/>
        <v>-2.1344318911799998E-2</v>
      </c>
      <c r="Q66" s="2">
        <f t="shared" ref="Q66:Q97" si="21">+C66-15018.5</f>
        <v>36985.035199999998</v>
      </c>
      <c r="S66">
        <f t="shared" ref="S66:S97" si="22">+(P66-G66)^2</f>
        <v>8.5481450264051071E-6</v>
      </c>
      <c r="T66">
        <v>1</v>
      </c>
      <c r="U66">
        <f t="shared" ref="U66:U97" si="23">T66*S66</f>
        <v>8.5481450264051071E-6</v>
      </c>
      <c r="V66">
        <f t="shared" si="7"/>
        <v>-2.9237210924445423E-3</v>
      </c>
      <c r="W66">
        <f t="shared" si="8"/>
        <v>-1.0569903784208748E-3</v>
      </c>
    </row>
    <row r="67" spans="1:37" x14ac:dyDescent="0.2">
      <c r="A67" s="14" t="s">
        <v>77</v>
      </c>
      <c r="B67" s="5" t="s">
        <v>32</v>
      </c>
      <c r="C67" s="21">
        <v>52321.570500000002</v>
      </c>
      <c r="D67" s="21">
        <v>2.0000000000000001E-4</v>
      </c>
      <c r="E67">
        <f t="shared" si="17"/>
        <v>29707.94676682038</v>
      </c>
      <c r="F67">
        <f t="shared" si="18"/>
        <v>29708</v>
      </c>
      <c r="G67">
        <f t="shared" si="19"/>
        <v>-2.2909280000021681E-2</v>
      </c>
      <c r="K67">
        <f t="shared" si="20"/>
        <v>-2.2909280000021681E-2</v>
      </c>
      <c r="P67">
        <f t="shared" si="6"/>
        <v>-2.3320103843199991E-2</v>
      </c>
      <c r="Q67" s="2">
        <f t="shared" si="21"/>
        <v>37303.070500000002</v>
      </c>
      <c r="S67">
        <f t="shared" si="22"/>
        <v>1.6877623012379629E-7</v>
      </c>
      <c r="T67">
        <v>1</v>
      </c>
      <c r="U67">
        <f t="shared" si="23"/>
        <v>1.6877623012379629E-7</v>
      </c>
      <c r="V67">
        <f t="shared" si="7"/>
        <v>4.1082384317830956E-4</v>
      </c>
      <c r="W67">
        <f t="shared" si="8"/>
        <v>1.1265408484754068E-4</v>
      </c>
    </row>
    <row r="68" spans="1:37" x14ac:dyDescent="0.2">
      <c r="A68" s="14" t="s">
        <v>77</v>
      </c>
      <c r="B68" s="5" t="s">
        <v>32</v>
      </c>
      <c r="C68" s="21">
        <v>52344.3796</v>
      </c>
      <c r="D68" s="21">
        <v>5.0000000000000001E-4</v>
      </c>
      <c r="E68">
        <f t="shared" si="17"/>
        <v>29760.947163049404</v>
      </c>
      <c r="F68">
        <f t="shared" si="18"/>
        <v>29761</v>
      </c>
      <c r="G68">
        <f t="shared" si="19"/>
        <v>-2.2738760002539493E-2</v>
      </c>
      <c r="K68">
        <f t="shared" si="20"/>
        <v>-2.2738760002539493E-2</v>
      </c>
      <c r="P68">
        <f t="shared" si="6"/>
        <v>-2.3464482319799987E-2</v>
      </c>
      <c r="Q68" s="2">
        <f t="shared" si="21"/>
        <v>37325.8796</v>
      </c>
      <c r="S68">
        <f t="shared" si="22"/>
        <v>5.2667288176994073E-7</v>
      </c>
      <c r="T68">
        <v>1</v>
      </c>
      <c r="U68">
        <f t="shared" si="23"/>
        <v>5.2667288176994073E-7</v>
      </c>
      <c r="V68">
        <f t="shared" si="7"/>
        <v>7.2572231726049374E-4</v>
      </c>
      <c r="W68">
        <f t="shared" si="8"/>
        <v>1.9390114868689614E-4</v>
      </c>
    </row>
    <row r="69" spans="1:37" x14ac:dyDescent="0.2">
      <c r="A69" s="14" t="s">
        <v>77</v>
      </c>
      <c r="B69" s="5" t="s">
        <v>30</v>
      </c>
      <c r="C69" s="21">
        <v>52344.593200000003</v>
      </c>
      <c r="D69" s="21">
        <v>5.0000000000000001E-4</v>
      </c>
      <c r="E69">
        <f t="shared" si="17"/>
        <v>29761.443494979849</v>
      </c>
      <c r="F69">
        <f t="shared" si="18"/>
        <v>29761.5</v>
      </c>
      <c r="G69">
        <f t="shared" si="19"/>
        <v>-2.4317339994013309E-2</v>
      </c>
      <c r="K69">
        <f t="shared" si="20"/>
        <v>-2.4317339994013309E-2</v>
      </c>
      <c r="P69">
        <f t="shared" si="6"/>
        <v>-2.3465846087549994E-2</v>
      </c>
      <c r="Q69" s="2">
        <f t="shared" si="21"/>
        <v>37326.093200000003</v>
      </c>
      <c r="S69">
        <f t="shared" si="22"/>
        <v>7.2504187274415815E-7</v>
      </c>
      <c r="T69">
        <v>1</v>
      </c>
      <c r="U69">
        <f t="shared" si="23"/>
        <v>7.2504187274415815E-7</v>
      </c>
      <c r="V69">
        <f t="shared" si="7"/>
        <v>-8.5149390646331591E-4</v>
      </c>
      <c r="W69">
        <f t="shared" si="8"/>
        <v>1.9466534969793175E-4</v>
      </c>
    </row>
    <row r="70" spans="1:37" x14ac:dyDescent="0.2">
      <c r="A70" s="14" t="s">
        <v>77</v>
      </c>
      <c r="B70" s="5" t="s">
        <v>30</v>
      </c>
      <c r="C70" s="21">
        <v>52345.453999999998</v>
      </c>
      <c r="D70" s="21">
        <v>2.9999999999999997E-4</v>
      </c>
      <c r="E70">
        <f t="shared" si="17"/>
        <v>29763.443694070287</v>
      </c>
      <c r="F70">
        <f t="shared" si="18"/>
        <v>29763.5</v>
      </c>
      <c r="G70">
        <f t="shared" si="19"/>
        <v>-2.4231660005170852E-2</v>
      </c>
      <c r="K70">
        <f t="shared" si="20"/>
        <v>-2.4231660005170852E-2</v>
      </c>
      <c r="P70">
        <f t="shared" si="6"/>
        <v>-2.347130147755E-2</v>
      </c>
      <c r="Q70" s="2">
        <f t="shared" si="21"/>
        <v>37326.953999999998</v>
      </c>
      <c r="S70">
        <f t="shared" si="22"/>
        <v>5.781450905257506E-7</v>
      </c>
      <c r="T70">
        <v>1</v>
      </c>
      <c r="U70">
        <f t="shared" si="23"/>
        <v>5.781450905257506E-7</v>
      </c>
      <c r="V70">
        <f t="shared" si="7"/>
        <v>-7.6035852762085243E-4</v>
      </c>
      <c r="W70">
        <f t="shared" si="8"/>
        <v>1.9772171973585803E-4</v>
      </c>
      <c r="AE70" t="s">
        <v>45</v>
      </c>
      <c r="AK70" t="s">
        <v>42</v>
      </c>
    </row>
    <row r="71" spans="1:37" x14ac:dyDescent="0.2">
      <c r="A71" s="14" t="s">
        <v>77</v>
      </c>
      <c r="B71" s="5" t="s">
        <v>32</v>
      </c>
      <c r="C71" s="21">
        <v>52347.393300000003</v>
      </c>
      <c r="D71" s="21">
        <v>2.9999999999999997E-4</v>
      </c>
      <c r="E71">
        <f t="shared" si="17"/>
        <v>29767.949951152208</v>
      </c>
      <c r="F71">
        <f t="shared" si="18"/>
        <v>29768</v>
      </c>
      <c r="G71">
        <f t="shared" si="19"/>
        <v>-2.1538879998843186E-2</v>
      </c>
      <c r="K71">
        <f t="shared" si="20"/>
        <v>-2.1538879998843186E-2</v>
      </c>
      <c r="P71">
        <f t="shared" si="6"/>
        <v>-2.3483577971199994E-2</v>
      </c>
      <c r="Q71" s="2">
        <f t="shared" si="21"/>
        <v>37328.893300000003</v>
      </c>
      <c r="S71">
        <f t="shared" si="22"/>
        <v>3.7818502036886819E-6</v>
      </c>
      <c r="T71">
        <v>1</v>
      </c>
      <c r="U71">
        <f t="shared" si="23"/>
        <v>3.7818502036886819E-6</v>
      </c>
      <c r="V71">
        <f t="shared" si="7"/>
        <v>1.9446979723568084E-3</v>
      </c>
      <c r="W71">
        <f t="shared" si="8"/>
        <v>2.0459600771087906E-4</v>
      </c>
      <c r="AE71" t="s">
        <v>40</v>
      </c>
      <c r="AG71">
        <v>14</v>
      </c>
      <c r="AI71" t="s">
        <v>53</v>
      </c>
      <c r="AK71" t="s">
        <v>37</v>
      </c>
    </row>
    <row r="72" spans="1:37" x14ac:dyDescent="0.2">
      <c r="A72" s="14" t="s">
        <v>77</v>
      </c>
      <c r="B72" s="5" t="s">
        <v>30</v>
      </c>
      <c r="C72" s="21">
        <v>52347.604200000002</v>
      </c>
      <c r="D72" s="21">
        <v>4.0000000000000002E-4</v>
      </c>
      <c r="E72">
        <f t="shared" si="17"/>
        <v>29768.440009223967</v>
      </c>
      <c r="F72">
        <f t="shared" si="18"/>
        <v>29768.5</v>
      </c>
      <c r="G72">
        <f t="shared" si="19"/>
        <v>-2.5817460002144799E-2</v>
      </c>
      <c r="K72">
        <f t="shared" si="20"/>
        <v>-2.5817460002144799E-2</v>
      </c>
      <c r="P72">
        <f t="shared" si="6"/>
        <v>-2.3484942185549994E-2</v>
      </c>
      <c r="Q72" s="2">
        <f t="shared" si="21"/>
        <v>37329.104200000002</v>
      </c>
      <c r="S72">
        <f t="shared" si="22"/>
        <v>5.4406393647321957E-6</v>
      </c>
      <c r="T72">
        <v>1</v>
      </c>
      <c r="U72">
        <f t="shared" si="23"/>
        <v>5.4406393647321957E-6</v>
      </c>
      <c r="V72">
        <f t="shared" si="7"/>
        <v>-2.3325178165948049E-3</v>
      </c>
      <c r="W72">
        <f t="shared" si="8"/>
        <v>2.0535959951297812E-4</v>
      </c>
      <c r="AE72" t="s">
        <v>40</v>
      </c>
      <c r="AG72">
        <v>13</v>
      </c>
      <c r="AI72" t="s">
        <v>53</v>
      </c>
      <c r="AK72" t="s">
        <v>37</v>
      </c>
    </row>
    <row r="73" spans="1:37" x14ac:dyDescent="0.2">
      <c r="A73" s="14" t="s">
        <v>77</v>
      </c>
      <c r="B73" s="5" t="s">
        <v>30</v>
      </c>
      <c r="C73" s="21">
        <v>52351.479500000001</v>
      </c>
      <c r="D73" s="21">
        <v>2.9999999999999997E-4</v>
      </c>
      <c r="E73">
        <f t="shared" si="17"/>
        <v>29777.444855338297</v>
      </c>
      <c r="F73">
        <f t="shared" si="18"/>
        <v>29777.5</v>
      </c>
      <c r="G73">
        <f t="shared" si="19"/>
        <v>-2.3731900000711903E-2</v>
      </c>
      <c r="K73">
        <f t="shared" si="20"/>
        <v>-2.3731900000711903E-2</v>
      </c>
      <c r="P73">
        <f t="shared" si="6"/>
        <v>-2.3509503498749994E-2</v>
      </c>
      <c r="Q73" s="2">
        <f t="shared" si="21"/>
        <v>37332.979500000001</v>
      </c>
      <c r="S73">
        <f t="shared" si="22"/>
        <v>4.94602040848935E-8</v>
      </c>
      <c r="T73">
        <v>1</v>
      </c>
      <c r="U73">
        <f t="shared" si="23"/>
        <v>4.94602040848935E-8</v>
      </c>
      <c r="V73">
        <f t="shared" si="7"/>
        <v>-2.2239650196190924E-4</v>
      </c>
      <c r="W73">
        <f t="shared" si="8"/>
        <v>2.1909676412969962E-4</v>
      </c>
      <c r="AE73" t="s">
        <v>40</v>
      </c>
      <c r="AG73">
        <v>8</v>
      </c>
      <c r="AI73" t="s">
        <v>55</v>
      </c>
      <c r="AK73" t="s">
        <v>37</v>
      </c>
    </row>
    <row r="74" spans="1:37" x14ac:dyDescent="0.2">
      <c r="A74" s="14" t="s">
        <v>77</v>
      </c>
      <c r="B74" s="5" t="s">
        <v>30</v>
      </c>
      <c r="C74" s="21">
        <v>52364.390599999999</v>
      </c>
      <c r="D74" s="21">
        <v>2.9999999999999997E-4</v>
      </c>
      <c r="E74">
        <f t="shared" si="17"/>
        <v>29807.445750408795</v>
      </c>
      <c r="F74">
        <f t="shared" si="18"/>
        <v>29807.5</v>
      </c>
      <c r="G74">
        <f t="shared" si="19"/>
        <v>-2.3346699999819975E-2</v>
      </c>
      <c r="K74">
        <f t="shared" si="20"/>
        <v>-2.3346699999819975E-2</v>
      </c>
      <c r="P74">
        <f t="shared" si="6"/>
        <v>-2.3591449188749988E-2</v>
      </c>
      <c r="Q74" s="2">
        <f t="shared" si="21"/>
        <v>37345.890599999999</v>
      </c>
      <c r="S74">
        <f t="shared" si="22"/>
        <v>5.9902165481899178E-8</v>
      </c>
      <c r="T74">
        <v>1</v>
      </c>
      <c r="U74">
        <f t="shared" si="23"/>
        <v>5.9902165481899178E-8</v>
      </c>
      <c r="V74">
        <f t="shared" si="7"/>
        <v>2.4474918893001296E-4</v>
      </c>
      <c r="W74">
        <f t="shared" si="8"/>
        <v>2.6478356974549166E-4</v>
      </c>
    </row>
    <row r="75" spans="1:37" x14ac:dyDescent="0.2">
      <c r="A75" s="16" t="s">
        <v>81</v>
      </c>
      <c r="B75" s="17" t="s">
        <v>32</v>
      </c>
      <c r="C75" s="22">
        <v>52705.447800000002</v>
      </c>
      <c r="D75" s="22">
        <v>1E-4</v>
      </c>
      <c r="E75">
        <f t="shared" si="17"/>
        <v>30599.943776931701</v>
      </c>
      <c r="F75">
        <f t="shared" si="18"/>
        <v>30600</v>
      </c>
      <c r="G75">
        <f t="shared" si="19"/>
        <v>-2.4195999998482876E-2</v>
      </c>
      <c r="K75">
        <f t="shared" si="20"/>
        <v>-2.4195999998482876E-2</v>
      </c>
      <c r="P75">
        <f t="shared" si="6"/>
        <v>-2.5797767999999992E-2</v>
      </c>
      <c r="Q75" s="2">
        <f t="shared" si="21"/>
        <v>37686.947800000002</v>
      </c>
      <c r="S75">
        <f t="shared" si="22"/>
        <v>2.5656607306841366E-6</v>
      </c>
      <c r="T75">
        <v>1</v>
      </c>
      <c r="U75">
        <f t="shared" si="23"/>
        <v>2.5656607306841366E-6</v>
      </c>
      <c r="V75">
        <f t="shared" si="7"/>
        <v>1.6017680015171162E-3</v>
      </c>
      <c r="W75">
        <f t="shared" si="8"/>
        <v>1.3993048243768392E-3</v>
      </c>
    </row>
    <row r="76" spans="1:37" x14ac:dyDescent="0.2">
      <c r="A76" s="13" t="s">
        <v>29</v>
      </c>
      <c r="B76" s="5" t="s">
        <v>30</v>
      </c>
      <c r="C76" s="21">
        <v>52713.402399999999</v>
      </c>
      <c r="D76" s="21">
        <v>1E-4</v>
      </c>
      <c r="E76">
        <f t="shared" si="17"/>
        <v>30618.42749403774</v>
      </c>
      <c r="F76">
        <f t="shared" si="18"/>
        <v>30618.5</v>
      </c>
      <c r="G76">
        <f t="shared" si="19"/>
        <v>-3.1203459999233019E-2</v>
      </c>
      <c r="K76">
        <f>+G76</f>
        <v>-3.1203459999233019E-2</v>
      </c>
      <c r="P76">
        <f t="shared" si="6"/>
        <v>-2.5850229195549995E-2</v>
      </c>
      <c r="Q76" s="2">
        <f t="shared" si="21"/>
        <v>37694.902399999999</v>
      </c>
      <c r="S76">
        <f t="shared" si="22"/>
        <v>2.8657080037500787E-5</v>
      </c>
      <c r="T76">
        <v>1</v>
      </c>
      <c r="U76">
        <f t="shared" si="23"/>
        <v>2.8657080037500787E-5</v>
      </c>
      <c r="V76">
        <f t="shared" si="7"/>
        <v>-5.3532308036830234E-3</v>
      </c>
      <c r="W76">
        <f t="shared" si="8"/>
        <v>1.4237950124685761E-3</v>
      </c>
      <c r="AE76" t="s">
        <v>40</v>
      </c>
      <c r="AG76">
        <v>5</v>
      </c>
      <c r="AI76" t="s">
        <v>57</v>
      </c>
      <c r="AK76" t="s">
        <v>37</v>
      </c>
    </row>
    <row r="77" spans="1:37" x14ac:dyDescent="0.2">
      <c r="A77" s="15" t="s">
        <v>75</v>
      </c>
      <c r="B77" s="5" t="s">
        <v>32</v>
      </c>
      <c r="C77" s="21">
        <v>53092.767200000002</v>
      </c>
      <c r="D77" s="21">
        <v>1E-4</v>
      </c>
      <c r="E77">
        <f t="shared" si="17"/>
        <v>31499.939027388322</v>
      </c>
      <c r="F77">
        <f t="shared" si="18"/>
        <v>31500</v>
      </c>
      <c r="G77">
        <f t="shared" si="19"/>
        <v>-2.6239999999233987E-2</v>
      </c>
      <c r="L77">
        <f>G77</f>
        <v>-2.6239999999233987E-2</v>
      </c>
      <c r="P77">
        <f t="shared" si="6"/>
        <v>-2.840054999999999E-2</v>
      </c>
      <c r="Q77" s="2">
        <f t="shared" si="21"/>
        <v>38074.267200000002</v>
      </c>
      <c r="S77">
        <f t="shared" si="22"/>
        <v>4.6679763058099735E-6</v>
      </c>
      <c r="T77">
        <v>1</v>
      </c>
      <c r="U77">
        <f t="shared" si="23"/>
        <v>4.6679763058099735E-6</v>
      </c>
      <c r="V77">
        <f t="shared" si="7"/>
        <v>2.1605500007660025E-3</v>
      </c>
      <c r="W77">
        <f t="shared" si="8"/>
        <v>2.4533416593286632E-3</v>
      </c>
      <c r="AE77" t="s">
        <v>40</v>
      </c>
      <c r="AG77">
        <v>12</v>
      </c>
      <c r="AI77" t="s">
        <v>53</v>
      </c>
      <c r="AK77" t="s">
        <v>37</v>
      </c>
    </row>
    <row r="78" spans="1:37" x14ac:dyDescent="0.2">
      <c r="A78" s="15" t="s">
        <v>75</v>
      </c>
      <c r="B78" s="5"/>
      <c r="C78" s="21">
        <v>53111.7045257586</v>
      </c>
      <c r="D78" s="21">
        <v>2.0000000000000001E-4</v>
      </c>
      <c r="E78">
        <f t="shared" si="17"/>
        <v>31543.942770136782</v>
      </c>
      <c r="F78">
        <f t="shared" si="18"/>
        <v>31544</v>
      </c>
      <c r="G78">
        <f t="shared" si="19"/>
        <v>-2.4629281397210434E-2</v>
      </c>
      <c r="L78">
        <f>G78</f>
        <v>-2.4629281397210434E-2</v>
      </c>
      <c r="P78">
        <f t="shared" si="6"/>
        <v>-2.8530447116799987E-2</v>
      </c>
      <c r="Q78" s="2">
        <f t="shared" si="21"/>
        <v>38093.2045257586</v>
      </c>
      <c r="S78">
        <f t="shared" si="22"/>
        <v>1.5219093971700673E-5</v>
      </c>
      <c r="T78">
        <v>1</v>
      </c>
      <c r="U78">
        <f t="shared" si="23"/>
        <v>1.5219093971700673E-5</v>
      </c>
      <c r="V78">
        <f t="shared" si="7"/>
        <v>3.9011657195895527E-3</v>
      </c>
      <c r="W78">
        <f t="shared" si="8"/>
        <v>2.4968662786197396E-3</v>
      </c>
    </row>
    <row r="79" spans="1:37" x14ac:dyDescent="0.2">
      <c r="A79" s="36" t="s">
        <v>90</v>
      </c>
      <c r="B79" s="17" t="s">
        <v>30</v>
      </c>
      <c r="C79" s="22">
        <v>53407.5726</v>
      </c>
      <c r="D79" s="18">
        <v>2.9999999999999997E-4</v>
      </c>
      <c r="E79">
        <f t="shared" si="17"/>
        <v>32231.437023146074</v>
      </c>
      <c r="F79">
        <f t="shared" si="18"/>
        <v>32231.5</v>
      </c>
      <c r="G79">
        <f t="shared" si="19"/>
        <v>-2.7102539999759756E-2</v>
      </c>
      <c r="K79">
        <f t="shared" ref="K79:K107" si="24">G79</f>
        <v>-2.7102539999759756E-2</v>
      </c>
      <c r="P79">
        <f t="shared" si="6"/>
        <v>-3.0592174985549989E-2</v>
      </c>
      <c r="Q79" s="2">
        <f t="shared" si="21"/>
        <v>38389.0726</v>
      </c>
      <c r="S79">
        <f t="shared" si="22"/>
        <v>1.2177552334051197E-5</v>
      </c>
      <c r="T79">
        <v>1</v>
      </c>
      <c r="U79">
        <f t="shared" si="23"/>
        <v>1.2177552334051197E-5</v>
      </c>
      <c r="V79">
        <f t="shared" si="7"/>
        <v>3.4896349857902326E-3</v>
      </c>
      <c r="W79">
        <f t="shared" si="8"/>
        <v>3.0650081304931919E-3</v>
      </c>
      <c r="AE79" t="s">
        <v>40</v>
      </c>
      <c r="AG79">
        <v>14</v>
      </c>
      <c r="AI79" t="s">
        <v>53</v>
      </c>
      <c r="AK79" t="s">
        <v>37</v>
      </c>
    </row>
    <row r="80" spans="1:37" x14ac:dyDescent="0.2">
      <c r="A80" s="36" t="s">
        <v>89</v>
      </c>
      <c r="B80" s="17" t="s">
        <v>30</v>
      </c>
      <c r="C80" s="22">
        <v>53410.586499999998</v>
      </c>
      <c r="D80" s="18">
        <v>6.9999999999999999E-4</v>
      </c>
      <c r="E80">
        <f t="shared" si="17"/>
        <v>32238.440275979134</v>
      </c>
      <c r="F80">
        <f t="shared" si="18"/>
        <v>32238.5</v>
      </c>
      <c r="G80">
        <f t="shared" si="19"/>
        <v>-2.5702660001115873E-2</v>
      </c>
      <c r="K80">
        <f t="shared" si="24"/>
        <v>-2.5702660001115873E-2</v>
      </c>
      <c r="P80">
        <f t="shared" si="6"/>
        <v>-3.0613477287549984E-2</v>
      </c>
      <c r="Q80" s="2">
        <f t="shared" si="21"/>
        <v>38392.086499999998</v>
      </c>
      <c r="S80">
        <f t="shared" si="22"/>
        <v>2.4116126420740078E-5</v>
      </c>
      <c r="T80">
        <v>1</v>
      </c>
      <c r="U80">
        <f t="shared" si="23"/>
        <v>2.4116126420740078E-5</v>
      </c>
      <c r="V80">
        <f t="shared" si="7"/>
        <v>4.9108172864341104E-3</v>
      </c>
      <c r="W80">
        <f t="shared" si="8"/>
        <v>3.0696567160861657E-3</v>
      </c>
    </row>
    <row r="81" spans="1:37" x14ac:dyDescent="0.2">
      <c r="A81" s="36" t="s">
        <v>95</v>
      </c>
      <c r="B81" s="43" t="s">
        <v>32</v>
      </c>
      <c r="C81" s="14">
        <v>53414.674500000001</v>
      </c>
      <c r="D81" s="14">
        <v>5.0000000000000001E-4</v>
      </c>
      <c r="E81">
        <f t="shared" si="17"/>
        <v>32247.939362737685</v>
      </c>
      <c r="F81">
        <f t="shared" si="18"/>
        <v>32248</v>
      </c>
      <c r="G81">
        <f t="shared" si="19"/>
        <v>-2.6095679997524712E-2</v>
      </c>
      <c r="K81">
        <f t="shared" si="24"/>
        <v>-2.6095679997524712E-2</v>
      </c>
      <c r="P81">
        <f t="shared" si="6"/>
        <v>-3.0642397555199992E-2</v>
      </c>
      <c r="Q81" s="2">
        <f t="shared" si="21"/>
        <v>38396.174500000001</v>
      </c>
      <c r="S81">
        <f t="shared" si="22"/>
        <v>2.0672640549272659E-5</v>
      </c>
      <c r="T81">
        <v>1</v>
      </c>
      <c r="U81">
        <f t="shared" si="23"/>
        <v>2.0672640549272659E-5</v>
      </c>
      <c r="V81">
        <f t="shared" si="7"/>
        <v>4.5467175576752797E-3</v>
      </c>
      <c r="W81">
        <f t="shared" si="8"/>
        <v>3.0759273881406533E-3</v>
      </c>
      <c r="AG81">
        <v>8</v>
      </c>
      <c r="AI81" t="s">
        <v>53</v>
      </c>
      <c r="AK81" t="s">
        <v>37</v>
      </c>
    </row>
    <row r="82" spans="1:37" x14ac:dyDescent="0.2">
      <c r="A82" s="36" t="s">
        <v>95</v>
      </c>
      <c r="B82" s="43" t="s">
        <v>30</v>
      </c>
      <c r="C82" s="14">
        <v>53430.813600000001</v>
      </c>
      <c r="D82" s="14">
        <v>5.9999999999999995E-4</v>
      </c>
      <c r="E82">
        <f t="shared" si="17"/>
        <v>32285.441004397373</v>
      </c>
      <c r="F82">
        <f t="shared" si="18"/>
        <v>32285.5</v>
      </c>
      <c r="G82">
        <f t="shared" si="19"/>
        <v>-2.5389180002093781E-2</v>
      </c>
      <c r="K82">
        <f t="shared" si="24"/>
        <v>-2.5389180002093781E-2</v>
      </c>
      <c r="P82">
        <f t="shared" si="6"/>
        <v>-3.0756668953949982E-2</v>
      </c>
      <c r="Q82" s="2">
        <f t="shared" si="21"/>
        <v>38412.313600000001</v>
      </c>
      <c r="S82">
        <f t="shared" si="22"/>
        <v>2.8809937648298385E-5</v>
      </c>
      <c r="T82">
        <v>1</v>
      </c>
      <c r="U82">
        <f t="shared" si="23"/>
        <v>2.8809937648298385E-5</v>
      </c>
      <c r="V82">
        <f t="shared" si="7"/>
        <v>5.3674889518562016E-3</v>
      </c>
      <c r="W82">
        <f t="shared" si="8"/>
        <v>3.1002502559645158E-3</v>
      </c>
      <c r="AG82">
        <v>7</v>
      </c>
      <c r="AI82" t="s">
        <v>57</v>
      </c>
      <c r="AK82" t="s">
        <v>37</v>
      </c>
    </row>
    <row r="83" spans="1:37" x14ac:dyDescent="0.2">
      <c r="A83" s="36" t="s">
        <v>95</v>
      </c>
      <c r="B83" s="43" t="s">
        <v>30</v>
      </c>
      <c r="C83" s="14">
        <v>53431.6711</v>
      </c>
      <c r="D83" s="14">
        <v>5.9999999999999995E-4</v>
      </c>
      <c r="E83">
        <f t="shared" si="17"/>
        <v>32287.433535438329</v>
      </c>
      <c r="F83">
        <f t="shared" si="18"/>
        <v>32287.5</v>
      </c>
      <c r="G83">
        <f t="shared" si="19"/>
        <v>-2.8603500002645887E-2</v>
      </c>
      <c r="K83">
        <f t="shared" si="24"/>
        <v>-2.8603500002645887E-2</v>
      </c>
      <c r="P83">
        <f t="shared" si="6"/>
        <v>-3.0762768468749986E-2</v>
      </c>
      <c r="Q83" s="2">
        <f t="shared" si="21"/>
        <v>38413.1711</v>
      </c>
      <c r="S83">
        <f t="shared" si="22"/>
        <v>4.6624403087115472E-6</v>
      </c>
      <c r="T83">
        <v>1</v>
      </c>
      <c r="U83">
        <f t="shared" si="23"/>
        <v>4.6624403087115472E-6</v>
      </c>
      <c r="V83">
        <f t="shared" si="7"/>
        <v>2.1592684661040987E-3</v>
      </c>
      <c r="W83">
        <f t="shared" si="8"/>
        <v>3.1015281658606647E-3</v>
      </c>
      <c r="AG83">
        <v>11</v>
      </c>
      <c r="AI83" t="s">
        <v>53</v>
      </c>
      <c r="AK83" t="s">
        <v>37</v>
      </c>
    </row>
    <row r="84" spans="1:37" x14ac:dyDescent="0.2">
      <c r="A84" s="36" t="s">
        <v>95</v>
      </c>
      <c r="B84" s="43" t="s">
        <v>32</v>
      </c>
      <c r="C84" s="14">
        <v>53432.751499999998</v>
      </c>
      <c r="D84" s="14">
        <v>6.9999999999999999E-4</v>
      </c>
      <c r="E84">
        <f t="shared" si="17"/>
        <v>32289.944008367369</v>
      </c>
      <c r="F84">
        <f t="shared" si="18"/>
        <v>32290</v>
      </c>
      <c r="G84">
        <f t="shared" si="19"/>
        <v>-2.4096400004054885E-2</v>
      </c>
      <c r="K84">
        <f t="shared" si="24"/>
        <v>-2.4096400004054885E-2</v>
      </c>
      <c r="P84">
        <f t="shared" si="6"/>
        <v>-3.0770393579999986E-2</v>
      </c>
      <c r="Q84" s="2">
        <f t="shared" si="21"/>
        <v>38414.251499999998</v>
      </c>
      <c r="S84">
        <f t="shared" si="22"/>
        <v>4.4542190251756469E-5</v>
      </c>
      <c r="T84">
        <v>1</v>
      </c>
      <c r="U84">
        <f t="shared" si="23"/>
        <v>4.4542190251756469E-5</v>
      </c>
      <c r="V84">
        <f t="shared" si="7"/>
        <v>6.6739935759451002E-3</v>
      </c>
      <c r="W84">
        <f t="shared" si="8"/>
        <v>3.1031227979169251E-3</v>
      </c>
      <c r="AG84">
        <v>12</v>
      </c>
      <c r="AI84" t="s">
        <v>53</v>
      </c>
      <c r="AK84" t="s">
        <v>37</v>
      </c>
    </row>
    <row r="85" spans="1:37" x14ac:dyDescent="0.2">
      <c r="A85" s="36" t="s">
        <v>95</v>
      </c>
      <c r="B85" s="43" t="s">
        <v>32</v>
      </c>
      <c r="C85" s="14">
        <v>53433.609600000003</v>
      </c>
      <c r="D85" s="14">
        <v>5.0000000000000001E-4</v>
      </c>
      <c r="E85">
        <f t="shared" si="17"/>
        <v>32291.937933599158</v>
      </c>
      <c r="F85">
        <f t="shared" si="18"/>
        <v>32292</v>
      </c>
      <c r="G85">
        <f t="shared" si="19"/>
        <v>-2.6710719997936394E-2</v>
      </c>
      <c r="K85">
        <f t="shared" si="24"/>
        <v>-2.6710719997936394E-2</v>
      </c>
      <c r="P85">
        <f t="shared" si="6"/>
        <v>-3.0776494243199989E-2</v>
      </c>
      <c r="Q85" s="2">
        <f t="shared" si="21"/>
        <v>38415.109600000003</v>
      </c>
      <c r="S85">
        <f t="shared" si="22"/>
        <v>1.6530520213448757E-5</v>
      </c>
      <c r="T85">
        <v>1</v>
      </c>
      <c r="U85">
        <f t="shared" si="23"/>
        <v>1.6530520213448757E-5</v>
      </c>
      <c r="V85">
        <f t="shared" si="7"/>
        <v>4.0657742452635953E-3</v>
      </c>
      <c r="W85">
        <f t="shared" si="8"/>
        <v>3.1043962986340816E-3</v>
      </c>
      <c r="AG85">
        <v>13</v>
      </c>
      <c r="AI85" t="s">
        <v>53</v>
      </c>
      <c r="AK85" t="s">
        <v>37</v>
      </c>
    </row>
    <row r="86" spans="1:37" x14ac:dyDescent="0.2">
      <c r="A86" s="36" t="s">
        <v>95</v>
      </c>
      <c r="B86" s="43" t="s">
        <v>30</v>
      </c>
      <c r="C86" s="14">
        <v>53433.824200000003</v>
      </c>
      <c r="D86" s="14">
        <v>5.9999999999999995E-4</v>
      </c>
      <c r="E86">
        <f t="shared" si="17"/>
        <v>32292.436589180954</v>
      </c>
      <c r="F86">
        <f t="shared" si="18"/>
        <v>32292.5</v>
      </c>
      <c r="G86">
        <f t="shared" si="19"/>
        <v>-2.728930000012042E-2</v>
      </c>
      <c r="K86">
        <f t="shared" si="24"/>
        <v>-2.728930000012042E-2</v>
      </c>
      <c r="P86">
        <f t="shared" ref="P86:P125" si="25">+H$2+H$3*F86+H$4*F86^2</f>
        <v>-3.0778019488749996E-2</v>
      </c>
      <c r="Q86" s="2">
        <f t="shared" si="21"/>
        <v>38415.324200000003</v>
      </c>
      <c r="S86">
        <f t="shared" si="22"/>
        <v>1.2171163670343807E-5</v>
      </c>
      <c r="T86">
        <v>1</v>
      </c>
      <c r="U86">
        <f t="shared" si="23"/>
        <v>1.2171163670343807E-5</v>
      </c>
      <c r="V86">
        <f t="shared" ref="V86:V125" si="26">+(G86-P86)</f>
        <v>3.4887194886295755E-3</v>
      </c>
      <c r="W86">
        <f t="shared" ref="W86:W125" si="27">+H$5+H$6*SIN(RADIANS(H$7*F86+H$8))</f>
        <v>3.1047143675011881E-3</v>
      </c>
      <c r="AE86" t="s">
        <v>45</v>
      </c>
      <c r="AF86" t="s">
        <v>48</v>
      </c>
      <c r="AK86" t="s">
        <v>42</v>
      </c>
    </row>
    <row r="87" spans="1:37" x14ac:dyDescent="0.2">
      <c r="A87" s="36" t="s">
        <v>95</v>
      </c>
      <c r="B87" s="43" t="s">
        <v>30</v>
      </c>
      <c r="C87" s="14">
        <v>53434.688600000001</v>
      </c>
      <c r="D87" s="14">
        <v>2.9999999999999997E-4</v>
      </c>
      <c r="E87">
        <f t="shared" si="17"/>
        <v>32294.445153416294</v>
      </c>
      <c r="F87">
        <f t="shared" si="18"/>
        <v>32294.5</v>
      </c>
      <c r="G87">
        <f t="shared" si="19"/>
        <v>-2.3603620000358205E-2</v>
      </c>
      <c r="K87">
        <f t="shared" si="24"/>
        <v>-2.3603620000358205E-2</v>
      </c>
      <c r="P87">
        <f t="shared" si="25"/>
        <v>-3.0784120789949986E-2</v>
      </c>
      <c r="Q87" s="2">
        <f t="shared" si="21"/>
        <v>38416.188600000001</v>
      </c>
      <c r="S87">
        <f t="shared" si="22"/>
        <v>5.1559591589328176E-5</v>
      </c>
      <c r="T87">
        <v>1</v>
      </c>
      <c r="U87">
        <f t="shared" si="23"/>
        <v>5.1559591589328176E-5</v>
      </c>
      <c r="V87">
        <f t="shared" si="26"/>
        <v>7.1805007895917802E-3</v>
      </c>
      <c r="W87">
        <f t="shared" si="27"/>
        <v>3.1059854174613211E-3</v>
      </c>
      <c r="AE87" t="s">
        <v>45</v>
      </c>
      <c r="AF87" t="s">
        <v>37</v>
      </c>
      <c r="AK87" t="s">
        <v>42</v>
      </c>
    </row>
    <row r="88" spans="1:37" x14ac:dyDescent="0.2">
      <c r="A88" s="36" t="s">
        <v>95</v>
      </c>
      <c r="B88" s="43" t="s">
        <v>32</v>
      </c>
      <c r="C88" s="14">
        <v>53436.6247</v>
      </c>
      <c r="D88" s="14">
        <v>6.9999999999999999E-4</v>
      </c>
      <c r="E88">
        <f t="shared" si="17"/>
        <v>32298.94397481385</v>
      </c>
      <c r="F88">
        <f t="shared" si="18"/>
        <v>32299</v>
      </c>
      <c r="G88">
        <f t="shared" si="19"/>
        <v>-2.4110840000503231E-2</v>
      </c>
      <c r="K88">
        <f t="shared" si="24"/>
        <v>-2.4110840000503231E-2</v>
      </c>
      <c r="P88">
        <f t="shared" si="25"/>
        <v>-3.0797850583799996E-2</v>
      </c>
      <c r="Q88" s="2">
        <f t="shared" si="21"/>
        <v>38418.1247</v>
      </c>
      <c r="S88">
        <f t="shared" si="22"/>
        <v>4.4716110541122944E-5</v>
      </c>
      <c r="T88">
        <v>1</v>
      </c>
      <c r="U88">
        <f t="shared" si="23"/>
        <v>4.4716110541122944E-5</v>
      </c>
      <c r="V88">
        <f t="shared" si="26"/>
        <v>6.6870105832967652E-3</v>
      </c>
      <c r="W88">
        <f t="shared" si="27"/>
        <v>3.1088381082900662E-3</v>
      </c>
      <c r="AE88" t="s">
        <v>45</v>
      </c>
      <c r="AF88" t="s">
        <v>48</v>
      </c>
      <c r="AK88" t="s">
        <v>42</v>
      </c>
    </row>
    <row r="89" spans="1:37" x14ac:dyDescent="0.2">
      <c r="A89" s="36" t="s">
        <v>95</v>
      </c>
      <c r="B89" s="43" t="s">
        <v>32</v>
      </c>
      <c r="C89" s="14">
        <v>53438.777600000001</v>
      </c>
      <c r="D89" s="14">
        <v>4.0000000000000002E-4</v>
      </c>
      <c r="E89">
        <f t="shared" si="17"/>
        <v>32303.946563826197</v>
      </c>
      <c r="F89">
        <f t="shared" si="18"/>
        <v>32304</v>
      </c>
      <c r="G89">
        <f t="shared" si="19"/>
        <v>-2.2996640000201296E-2</v>
      </c>
      <c r="K89">
        <f t="shared" si="24"/>
        <v>-2.2996640000201296E-2</v>
      </c>
      <c r="P89">
        <f t="shared" si="25"/>
        <v>-3.0813108940799985E-2</v>
      </c>
      <c r="Q89" s="2">
        <f t="shared" si="21"/>
        <v>38420.277600000001</v>
      </c>
      <c r="S89">
        <f t="shared" si="22"/>
        <v>6.1097186699344001E-5</v>
      </c>
      <c r="T89">
        <v>1</v>
      </c>
      <c r="U89">
        <f t="shared" si="23"/>
        <v>6.1097186699344001E-5</v>
      </c>
      <c r="V89">
        <f t="shared" si="26"/>
        <v>7.8164689405986892E-3</v>
      </c>
      <c r="W89">
        <f t="shared" si="27"/>
        <v>3.1119961123319871E-3</v>
      </c>
      <c r="AE89" t="s">
        <v>45</v>
      </c>
      <c r="AF89" t="s">
        <v>37</v>
      </c>
      <c r="AK89" t="s">
        <v>42</v>
      </c>
    </row>
    <row r="90" spans="1:37" x14ac:dyDescent="0.2">
      <c r="A90" s="36" t="s">
        <v>95</v>
      </c>
      <c r="B90" s="43" t="s">
        <v>32</v>
      </c>
      <c r="C90" s="14">
        <v>53439.636100000003</v>
      </c>
      <c r="D90" s="14">
        <v>5.0000000000000001E-4</v>
      </c>
      <c r="E90">
        <f t="shared" si="17"/>
        <v>32305.941418518523</v>
      </c>
      <c r="F90">
        <f t="shared" si="18"/>
        <v>32306</v>
      </c>
      <c r="G90">
        <f t="shared" si="19"/>
        <v>-2.5210959996911697E-2</v>
      </c>
      <c r="K90">
        <f t="shared" si="24"/>
        <v>-2.5210959996911697E-2</v>
      </c>
      <c r="P90">
        <f t="shared" si="25"/>
        <v>-3.0819213176799989E-2</v>
      </c>
      <c r="Q90" s="2">
        <f t="shared" si="21"/>
        <v>38421.136100000003</v>
      </c>
      <c r="S90">
        <f t="shared" si="22"/>
        <v>3.1452503729727143E-5</v>
      </c>
      <c r="T90">
        <v>1</v>
      </c>
      <c r="U90">
        <f t="shared" si="23"/>
        <v>3.1452503729727143E-5</v>
      </c>
      <c r="V90">
        <f t="shared" si="26"/>
        <v>5.6082531798882923E-3</v>
      </c>
      <c r="W90">
        <f t="shared" si="27"/>
        <v>3.113255877701975E-3</v>
      </c>
      <c r="AE90" t="s">
        <v>61</v>
      </c>
      <c r="AK90" t="s">
        <v>42</v>
      </c>
    </row>
    <row r="91" spans="1:37" x14ac:dyDescent="0.2">
      <c r="A91" s="36" t="s">
        <v>95</v>
      </c>
      <c r="B91" s="43" t="s">
        <v>30</v>
      </c>
      <c r="C91" s="14">
        <v>53444.584900000002</v>
      </c>
      <c r="D91" s="14">
        <v>2.9999999999999997E-4</v>
      </c>
      <c r="E91">
        <f t="shared" si="17"/>
        <v>32317.440704367509</v>
      </c>
      <c r="F91">
        <f t="shared" si="18"/>
        <v>32317.5</v>
      </c>
      <c r="G91">
        <f t="shared" si="19"/>
        <v>-2.5518299997202121E-2</v>
      </c>
      <c r="K91">
        <f t="shared" si="24"/>
        <v>-2.5518299997202121E-2</v>
      </c>
      <c r="P91">
        <f t="shared" si="25"/>
        <v>-3.0854322438749984E-2</v>
      </c>
      <c r="Q91" s="2">
        <f t="shared" si="21"/>
        <v>38426.084900000002</v>
      </c>
      <c r="S91">
        <f t="shared" si="22"/>
        <v>2.8473135496702423E-5</v>
      </c>
      <c r="T91">
        <v>1</v>
      </c>
      <c r="U91">
        <f t="shared" si="23"/>
        <v>2.8473135496702423E-5</v>
      </c>
      <c r="V91">
        <f t="shared" si="26"/>
        <v>5.3360224415478635E-3</v>
      </c>
      <c r="W91">
        <f t="shared" si="27"/>
        <v>3.1204613902899043E-3</v>
      </c>
      <c r="AE91" t="s">
        <v>45</v>
      </c>
      <c r="AF91" t="s">
        <v>37</v>
      </c>
      <c r="AK91" t="s">
        <v>42</v>
      </c>
    </row>
    <row r="92" spans="1:37" x14ac:dyDescent="0.2">
      <c r="A92" s="36" t="s">
        <v>95</v>
      </c>
      <c r="B92" s="43" t="s">
        <v>32</v>
      </c>
      <c r="C92" s="14">
        <v>53444.7978</v>
      </c>
      <c r="D92" s="14">
        <v>1.2999999999999999E-3</v>
      </c>
      <c r="E92">
        <f t="shared" si="17"/>
        <v>32317.935409741989</v>
      </c>
      <c r="F92">
        <f t="shared" si="18"/>
        <v>32318</v>
      </c>
      <c r="G92">
        <f t="shared" si="19"/>
        <v>-2.779688000009628E-2</v>
      </c>
      <c r="K92">
        <f t="shared" si="24"/>
        <v>-2.779688000009628E-2</v>
      </c>
      <c r="P92">
        <f t="shared" si="25"/>
        <v>-3.0855849311200001E-2</v>
      </c>
      <c r="Q92" s="2">
        <f t="shared" si="21"/>
        <v>38426.2978</v>
      </c>
      <c r="S92">
        <f t="shared" si="22"/>
        <v>9.3572932462743722E-6</v>
      </c>
      <c r="T92">
        <v>1</v>
      </c>
      <c r="U92">
        <f t="shared" si="23"/>
        <v>9.3572932462743722E-6</v>
      </c>
      <c r="V92">
        <f t="shared" si="26"/>
        <v>3.0589693111037208E-3</v>
      </c>
      <c r="W92">
        <f t="shared" si="27"/>
        <v>3.1207731985475684E-3</v>
      </c>
      <c r="AE92" t="s">
        <v>45</v>
      </c>
      <c r="AF92" t="s">
        <v>48</v>
      </c>
      <c r="AK92" t="s">
        <v>42</v>
      </c>
    </row>
    <row r="93" spans="1:37" x14ac:dyDescent="0.2">
      <c r="A93" s="36" t="s">
        <v>95</v>
      </c>
      <c r="B93" s="43" t="s">
        <v>32</v>
      </c>
      <c r="C93" s="14">
        <v>53445.662499999999</v>
      </c>
      <c r="D93" s="14">
        <v>5.0000000000000001E-4</v>
      </c>
      <c r="E93">
        <f t="shared" si="17"/>
        <v>32319.944671072739</v>
      </c>
      <c r="F93">
        <f t="shared" si="18"/>
        <v>32320</v>
      </c>
      <c r="G93">
        <f t="shared" si="19"/>
        <v>-2.3811200000636745E-2</v>
      </c>
      <c r="K93">
        <f t="shared" si="24"/>
        <v>-2.3811200000636745E-2</v>
      </c>
      <c r="P93">
        <f t="shared" si="25"/>
        <v>-3.0861957119999985E-2</v>
      </c>
      <c r="Q93" s="2">
        <f t="shared" si="21"/>
        <v>38427.162499999999</v>
      </c>
      <c r="S93">
        <f t="shared" si="22"/>
        <v>4.9713175956251404E-5</v>
      </c>
      <c r="T93">
        <v>1</v>
      </c>
      <c r="U93">
        <f t="shared" si="23"/>
        <v>4.9713175956251404E-5</v>
      </c>
      <c r="V93">
        <f t="shared" si="26"/>
        <v>7.0507571193632393E-3</v>
      </c>
      <c r="W93">
        <f t="shared" si="27"/>
        <v>3.1220192017031361E-3</v>
      </c>
      <c r="AE93" t="s">
        <v>45</v>
      </c>
      <c r="AF93" t="s">
        <v>37</v>
      </c>
      <c r="AK93" t="s">
        <v>42</v>
      </c>
    </row>
    <row r="94" spans="1:37" x14ac:dyDescent="0.2">
      <c r="A94" s="36" t="s">
        <v>95</v>
      </c>
      <c r="B94" s="43" t="s">
        <v>30</v>
      </c>
      <c r="C94" s="14">
        <v>53446.737399999998</v>
      </c>
      <c r="D94" s="14">
        <v>1E-3</v>
      </c>
      <c r="E94">
        <f t="shared" si="17"/>
        <v>32322.442363919301</v>
      </c>
      <c r="F94">
        <f t="shared" si="18"/>
        <v>32322.5</v>
      </c>
      <c r="G94">
        <f t="shared" si="19"/>
        <v>-2.4804100001347251E-2</v>
      </c>
      <c r="K94">
        <f t="shared" si="24"/>
        <v>-2.4804100001347251E-2</v>
      </c>
      <c r="P94">
        <f t="shared" si="25"/>
        <v>-3.0869592598749995E-2</v>
      </c>
      <c r="Q94" s="2">
        <f t="shared" si="21"/>
        <v>38428.237399999998</v>
      </c>
      <c r="S94">
        <f t="shared" si="22"/>
        <v>3.6790200449147486E-5</v>
      </c>
      <c r="T94">
        <v>1</v>
      </c>
      <c r="U94">
        <f t="shared" si="23"/>
        <v>3.6790200449147486E-5</v>
      </c>
      <c r="V94">
        <f t="shared" si="26"/>
        <v>6.065492597402744E-3</v>
      </c>
      <c r="W94">
        <f t="shared" si="27"/>
        <v>3.1235739377933587E-3</v>
      </c>
      <c r="AE94" t="s">
        <v>45</v>
      </c>
      <c r="AF94" t="s">
        <v>48</v>
      </c>
      <c r="AK94" t="s">
        <v>42</v>
      </c>
    </row>
    <row r="95" spans="1:37" x14ac:dyDescent="0.2">
      <c r="A95" s="36" t="s">
        <v>95</v>
      </c>
      <c r="B95" s="43" t="s">
        <v>30</v>
      </c>
      <c r="C95" s="14">
        <v>53447.5982</v>
      </c>
      <c r="D95" s="14">
        <v>8.0000000000000004E-4</v>
      </c>
      <c r="E95">
        <f t="shared" si="17"/>
        <v>32324.442563009754</v>
      </c>
      <c r="F95">
        <f t="shared" si="18"/>
        <v>32324.5</v>
      </c>
      <c r="G95">
        <f t="shared" si="19"/>
        <v>-2.4718419997952878E-2</v>
      </c>
      <c r="K95">
        <f t="shared" si="24"/>
        <v>-2.4718419997952878E-2</v>
      </c>
      <c r="P95">
        <f t="shared" si="25"/>
        <v>-3.0875701555949986E-2</v>
      </c>
      <c r="Q95" s="2">
        <f t="shared" si="21"/>
        <v>38429.0982</v>
      </c>
      <c r="S95">
        <f t="shared" si="22"/>
        <v>3.7912116184451287E-5</v>
      </c>
      <c r="T95">
        <v>1</v>
      </c>
      <c r="U95">
        <f t="shared" si="23"/>
        <v>3.7912116184451287E-5</v>
      </c>
      <c r="V95">
        <f t="shared" si="26"/>
        <v>6.1572815579971074E-3</v>
      </c>
      <c r="W95">
        <f t="shared" si="27"/>
        <v>3.1248155117223593E-3</v>
      </c>
      <c r="AE95" t="s">
        <v>45</v>
      </c>
      <c r="AF95" t="s">
        <v>37</v>
      </c>
      <c r="AK95" t="s">
        <v>42</v>
      </c>
    </row>
    <row r="96" spans="1:37" x14ac:dyDescent="0.2">
      <c r="A96" s="36" t="s">
        <v>95</v>
      </c>
      <c r="B96" s="43" t="s">
        <v>32</v>
      </c>
      <c r="C96" s="14">
        <v>53448.673499999997</v>
      </c>
      <c r="D96" s="14">
        <v>6.9999999999999999E-4</v>
      </c>
      <c r="E96">
        <f t="shared" si="17"/>
        <v>32326.941185316857</v>
      </c>
      <c r="F96">
        <f t="shared" si="18"/>
        <v>32327</v>
      </c>
      <c r="G96">
        <f t="shared" si="19"/>
        <v>-2.5311320001492277E-2</v>
      </c>
      <c r="K96">
        <f t="shared" si="24"/>
        <v>-2.5311320001492277E-2</v>
      </c>
      <c r="P96">
        <f t="shared" si="25"/>
        <v>-3.0883338470199993E-2</v>
      </c>
      <c r="Q96" s="2">
        <f t="shared" si="21"/>
        <v>38430.173499999997</v>
      </c>
      <c r="S96">
        <f t="shared" si="22"/>
        <v>3.1047389815619884E-5</v>
      </c>
      <c r="T96">
        <v>1</v>
      </c>
      <c r="U96">
        <f t="shared" si="23"/>
        <v>3.1047389815619884E-5</v>
      </c>
      <c r="V96">
        <f t="shared" si="26"/>
        <v>5.5720184687077165E-3</v>
      </c>
      <c r="W96">
        <f t="shared" si="27"/>
        <v>3.1263647095680592E-3</v>
      </c>
      <c r="AE96" t="s">
        <v>45</v>
      </c>
      <c r="AG96">
        <v>20</v>
      </c>
      <c r="AI96" t="s">
        <v>63</v>
      </c>
      <c r="AK96" t="s">
        <v>37</v>
      </c>
    </row>
    <row r="97" spans="1:37" x14ac:dyDescent="0.2">
      <c r="A97" s="36" t="s">
        <v>95</v>
      </c>
      <c r="B97" s="43" t="s">
        <v>30</v>
      </c>
      <c r="C97" s="14">
        <v>53449.7477</v>
      </c>
      <c r="D97" s="14">
        <v>5.9999999999999995E-4</v>
      </c>
      <c r="E97">
        <f t="shared" si="17"/>
        <v>32329.437251607476</v>
      </c>
      <c r="F97">
        <f t="shared" si="18"/>
        <v>32329.5</v>
      </c>
      <c r="G97">
        <f t="shared" si="19"/>
        <v>-2.7004219999071211E-2</v>
      </c>
      <c r="K97">
        <f t="shared" si="24"/>
        <v>-2.7004219999071211E-2</v>
      </c>
      <c r="P97">
        <f t="shared" si="25"/>
        <v>-3.0890976181949983E-2</v>
      </c>
      <c r="Q97" s="2">
        <f t="shared" si="21"/>
        <v>38431.2477</v>
      </c>
      <c r="S97">
        <f t="shared" si="22"/>
        <v>1.5106873625146369E-5</v>
      </c>
      <c r="T97">
        <v>1</v>
      </c>
      <c r="U97">
        <f t="shared" si="23"/>
        <v>1.5106873625146369E-5</v>
      </c>
      <c r="V97">
        <f t="shared" si="26"/>
        <v>3.8867561828787728E-3</v>
      </c>
      <c r="W97">
        <f t="shared" si="27"/>
        <v>3.1279108291354628E-3</v>
      </c>
      <c r="AE97" t="s">
        <v>45</v>
      </c>
      <c r="AF97" t="s">
        <v>37</v>
      </c>
      <c r="AK97" t="s">
        <v>42</v>
      </c>
    </row>
    <row r="98" spans="1:37" x14ac:dyDescent="0.2">
      <c r="A98" s="44" t="s">
        <v>79</v>
      </c>
      <c r="B98" s="45" t="s">
        <v>32</v>
      </c>
      <c r="C98" s="46">
        <v>53453.404799999997</v>
      </c>
      <c r="D98" s="46">
        <v>8.9999999999999998E-4</v>
      </c>
      <c r="E98">
        <f t="shared" ref="E98:E125" si="28">+(C98-C$7)/C$8</f>
        <v>32337.935076995109</v>
      </c>
      <c r="F98">
        <f t="shared" ref="F98:F125" si="29">ROUND(2*E98,0)/2</f>
        <v>32338</v>
      </c>
      <c r="G98">
        <f t="shared" ref="G98:G125" si="30">+C98-(C$7+F98*C$8)</f>
        <v>-2.7940080006374046E-2</v>
      </c>
      <c r="K98">
        <f t="shared" si="24"/>
        <v>-2.7940080006374046E-2</v>
      </c>
      <c r="P98">
        <f t="shared" si="25"/>
        <v>-3.0916950367199991E-2</v>
      </c>
      <c r="Q98" s="2">
        <f t="shared" ref="Q98:Q125" si="31">+C98-15018.5</f>
        <v>38434.904799999997</v>
      </c>
      <c r="S98">
        <f t="shared" ref="S98:S125" si="32">+(P98-G98)^2</f>
        <v>8.8617571451639927E-6</v>
      </c>
      <c r="T98">
        <v>1</v>
      </c>
      <c r="U98">
        <f t="shared" ref="U98:U125" si="33">T98*S98</f>
        <v>8.8617571451639927E-6</v>
      </c>
      <c r="V98">
        <f t="shared" si="26"/>
        <v>2.976870360825945E-3</v>
      </c>
      <c r="W98">
        <f t="shared" si="27"/>
        <v>3.1331445960027515E-3</v>
      </c>
      <c r="AE98" t="s">
        <v>45</v>
      </c>
      <c r="AF98" t="s">
        <v>48</v>
      </c>
      <c r="AK98" t="s">
        <v>42</v>
      </c>
    </row>
    <row r="99" spans="1:37" x14ac:dyDescent="0.2">
      <c r="A99" s="36" t="s">
        <v>95</v>
      </c>
      <c r="B99" s="43" t="s">
        <v>32</v>
      </c>
      <c r="C99" s="14">
        <v>53458.571000000004</v>
      </c>
      <c r="D99" s="14">
        <v>6.9999999999999999E-4</v>
      </c>
      <c r="E99">
        <f t="shared" si="28"/>
        <v>32349.939524649719</v>
      </c>
      <c r="F99">
        <f t="shared" si="29"/>
        <v>32350</v>
      </c>
      <c r="G99">
        <f t="shared" si="30"/>
        <v>-2.6025999999546912E-2</v>
      </c>
      <c r="K99">
        <f t="shared" si="24"/>
        <v>-2.6025999999546912E-2</v>
      </c>
      <c r="P99">
        <f t="shared" si="25"/>
        <v>-3.0953635499999993E-2</v>
      </c>
      <c r="Q99" s="2">
        <f t="shared" si="31"/>
        <v>38440.071000000004</v>
      </c>
      <c r="S99">
        <f t="shared" si="32"/>
        <v>2.4281591625325489E-5</v>
      </c>
      <c r="T99">
        <v>1</v>
      </c>
      <c r="U99">
        <f t="shared" si="33"/>
        <v>2.4281591625325489E-5</v>
      </c>
      <c r="V99">
        <f t="shared" si="26"/>
        <v>4.9276355004530814E-3</v>
      </c>
      <c r="W99">
        <f t="shared" si="27"/>
        <v>3.1404727625641256E-3</v>
      </c>
      <c r="AE99" t="s">
        <v>45</v>
      </c>
      <c r="AF99" t="s">
        <v>48</v>
      </c>
      <c r="AK99" t="s">
        <v>42</v>
      </c>
    </row>
    <row r="100" spans="1:37" x14ac:dyDescent="0.2">
      <c r="A100" s="36" t="s">
        <v>95</v>
      </c>
      <c r="B100" s="43" t="s">
        <v>30</v>
      </c>
      <c r="C100" s="14">
        <v>53459.649299999997</v>
      </c>
      <c r="D100" s="14">
        <v>5.0000000000000001E-4</v>
      </c>
      <c r="E100">
        <f t="shared" si="28"/>
        <v>32352.445117910891</v>
      </c>
      <c r="F100">
        <f t="shared" si="29"/>
        <v>32352.5</v>
      </c>
      <c r="G100">
        <f t="shared" si="30"/>
        <v>-2.3618900006113108E-2</v>
      </c>
      <c r="K100">
        <f t="shared" si="24"/>
        <v>-2.3618900006113108E-2</v>
      </c>
      <c r="P100">
        <f t="shared" si="25"/>
        <v>-3.0961280548749991E-2</v>
      </c>
      <c r="Q100" s="2">
        <f t="shared" si="31"/>
        <v>38441.149299999997</v>
      </c>
      <c r="S100">
        <f t="shared" si="32"/>
        <v>5.3910552032892682E-5</v>
      </c>
      <c r="T100">
        <v>1</v>
      </c>
      <c r="U100">
        <f t="shared" si="33"/>
        <v>5.3910552032892682E-5</v>
      </c>
      <c r="V100">
        <f t="shared" si="26"/>
        <v>7.3423805426368824E-3</v>
      </c>
      <c r="W100">
        <f t="shared" si="27"/>
        <v>3.1419905129044523E-3</v>
      </c>
      <c r="AE100" t="s">
        <v>45</v>
      </c>
      <c r="AF100" t="s">
        <v>37</v>
      </c>
      <c r="AK100" t="s">
        <v>42</v>
      </c>
    </row>
    <row r="101" spans="1:37" x14ac:dyDescent="0.2">
      <c r="A101" s="44" t="s">
        <v>80</v>
      </c>
      <c r="B101" s="45"/>
      <c r="C101" s="14">
        <v>53462.445200000002</v>
      </c>
      <c r="D101" s="14">
        <v>2.5999999999999999E-3</v>
      </c>
      <c r="E101">
        <f t="shared" si="28"/>
        <v>32358.941814747548</v>
      </c>
      <c r="F101">
        <f t="shared" si="29"/>
        <v>32359</v>
      </c>
      <c r="G101">
        <f t="shared" si="30"/>
        <v>-2.5040439999429509E-2</v>
      </c>
      <c r="K101">
        <f t="shared" si="24"/>
        <v>-2.5040439999429509E-2</v>
      </c>
      <c r="P101">
        <f t="shared" si="25"/>
        <v>-3.0981161407799995E-2</v>
      </c>
      <c r="Q101" s="2">
        <f t="shared" si="31"/>
        <v>38443.945200000002</v>
      </c>
      <c r="S101">
        <f t="shared" si="32"/>
        <v>3.5292170851871415E-5</v>
      </c>
      <c r="T101">
        <v>1</v>
      </c>
      <c r="U101">
        <f t="shared" si="33"/>
        <v>3.5292170851871415E-5</v>
      </c>
      <c r="V101">
        <f t="shared" si="26"/>
        <v>5.9407214083704862E-3</v>
      </c>
      <c r="W101">
        <f t="shared" si="27"/>
        <v>3.1459222051433474E-3</v>
      </c>
    </row>
    <row r="102" spans="1:37" x14ac:dyDescent="0.2">
      <c r="A102" s="36" t="s">
        <v>95</v>
      </c>
      <c r="B102" s="43" t="s">
        <v>32</v>
      </c>
      <c r="C102" s="14">
        <v>53462.660900000003</v>
      </c>
      <c r="D102" s="14">
        <v>4.0000000000000002E-4</v>
      </c>
      <c r="E102">
        <f t="shared" si="28"/>
        <v>32359.443026345842</v>
      </c>
      <c r="F102">
        <f t="shared" si="29"/>
        <v>32359.5</v>
      </c>
      <c r="G102">
        <f t="shared" si="30"/>
        <v>-2.4519020000298042E-2</v>
      </c>
      <c r="K102">
        <f t="shared" si="24"/>
        <v>-2.4519020000298042E-2</v>
      </c>
      <c r="P102">
        <f t="shared" si="25"/>
        <v>-3.0982690927949995E-2</v>
      </c>
      <c r="Q102" s="2">
        <f t="shared" si="31"/>
        <v>38444.160900000003</v>
      </c>
      <c r="S102">
        <f t="shared" si="32"/>
        <v>4.1779041860973056E-5</v>
      </c>
      <c r="T102">
        <v>1</v>
      </c>
      <c r="U102">
        <f t="shared" si="33"/>
        <v>4.1779041860973056E-5</v>
      </c>
      <c r="V102">
        <f t="shared" si="26"/>
        <v>6.463670927651953E-3</v>
      </c>
      <c r="W102">
        <f t="shared" si="27"/>
        <v>3.1462237775957925E-3</v>
      </c>
      <c r="AE102" t="s">
        <v>45</v>
      </c>
      <c r="AK102" t="s">
        <v>42</v>
      </c>
    </row>
    <row r="103" spans="1:37" x14ac:dyDescent="0.2">
      <c r="A103" s="36" t="s">
        <v>89</v>
      </c>
      <c r="B103" s="45" t="s">
        <v>32</v>
      </c>
      <c r="C103" s="46">
        <v>53465.457199999997</v>
      </c>
      <c r="D103" s="46">
        <v>1E-4</v>
      </c>
      <c r="E103">
        <f t="shared" si="28"/>
        <v>32365.940652643018</v>
      </c>
      <c r="F103">
        <f t="shared" si="29"/>
        <v>32366</v>
      </c>
      <c r="G103">
        <f t="shared" si="30"/>
        <v>-2.5540560003719293E-2</v>
      </c>
      <c r="K103">
        <f t="shared" si="24"/>
        <v>-2.5540560003719293E-2</v>
      </c>
      <c r="P103">
        <f t="shared" si="25"/>
        <v>-3.1002577592799993E-2</v>
      </c>
      <c r="Q103" s="2">
        <f t="shared" si="31"/>
        <v>38446.957199999997</v>
      </c>
      <c r="S103">
        <f t="shared" si="32"/>
        <v>2.9833636143426947E-5</v>
      </c>
      <c r="T103">
        <v>1</v>
      </c>
      <c r="U103">
        <f t="shared" si="33"/>
        <v>2.9833636143426947E-5</v>
      </c>
      <c r="V103">
        <f t="shared" si="26"/>
        <v>5.4620175890807005E-3</v>
      </c>
      <c r="W103">
        <f t="shared" si="27"/>
        <v>3.1501329624016661E-3</v>
      </c>
    </row>
    <row r="104" spans="1:37" x14ac:dyDescent="0.2">
      <c r="A104" s="36" t="s">
        <v>95</v>
      </c>
      <c r="B104" s="43" t="s">
        <v>32</v>
      </c>
      <c r="C104" s="14">
        <v>53476.646500000003</v>
      </c>
      <c r="D104" s="14">
        <v>5.9999999999999995E-4</v>
      </c>
      <c r="E104">
        <f t="shared" si="28"/>
        <v>32391.940684802368</v>
      </c>
      <c r="F104">
        <f t="shared" si="29"/>
        <v>32392</v>
      </c>
      <c r="G104">
        <f t="shared" si="30"/>
        <v>-2.5526719997287728E-2</v>
      </c>
      <c r="K104">
        <f t="shared" si="24"/>
        <v>-2.5526719997287728E-2</v>
      </c>
      <c r="P104">
        <f t="shared" si="25"/>
        <v>-3.108217816319999E-2</v>
      </c>
      <c r="Q104" s="2">
        <f t="shared" si="31"/>
        <v>38458.146500000003</v>
      </c>
      <c r="S104">
        <f t="shared" si="32"/>
        <v>3.0863115433201239E-5</v>
      </c>
      <c r="T104">
        <v>1</v>
      </c>
      <c r="U104">
        <f t="shared" si="33"/>
        <v>3.0863115433201239E-5</v>
      </c>
      <c r="V104">
        <f t="shared" si="26"/>
        <v>5.5554581659122623E-3</v>
      </c>
      <c r="W104">
        <f t="shared" si="27"/>
        <v>3.1655603391024245E-3</v>
      </c>
      <c r="AE104" t="s">
        <v>40</v>
      </c>
      <c r="AG104">
        <v>17</v>
      </c>
      <c r="AI104" t="s">
        <v>66</v>
      </c>
      <c r="AK104" t="s">
        <v>37</v>
      </c>
    </row>
    <row r="105" spans="1:37" x14ac:dyDescent="0.2">
      <c r="A105" s="36" t="s">
        <v>89</v>
      </c>
      <c r="B105" s="45" t="s">
        <v>32</v>
      </c>
      <c r="C105" s="46">
        <v>53484.392800000001</v>
      </c>
      <c r="D105" s="46">
        <v>2.0000000000000001E-4</v>
      </c>
      <c r="E105">
        <f t="shared" si="28"/>
        <v>32409.940385330177</v>
      </c>
      <c r="F105">
        <f t="shared" si="29"/>
        <v>32410</v>
      </c>
      <c r="G105">
        <f t="shared" si="30"/>
        <v>-2.5655599994934164E-2</v>
      </c>
      <c r="K105">
        <f t="shared" si="24"/>
        <v>-2.5655599994934164E-2</v>
      </c>
      <c r="P105">
        <f t="shared" si="25"/>
        <v>-3.1137336779999983E-2</v>
      </c>
      <c r="Q105" s="2">
        <f t="shared" si="31"/>
        <v>38465.892800000001</v>
      </c>
      <c r="S105">
        <f t="shared" si="32"/>
        <v>3.004943818074374E-5</v>
      </c>
      <c r="T105">
        <v>1</v>
      </c>
      <c r="U105">
        <f t="shared" si="33"/>
        <v>3.004943818074374E-5</v>
      </c>
      <c r="V105">
        <f t="shared" si="26"/>
        <v>5.4817367850658189E-3</v>
      </c>
      <c r="W105">
        <f t="shared" si="27"/>
        <v>3.1760441704004379E-3</v>
      </c>
      <c r="AE105" t="s">
        <v>40</v>
      </c>
      <c r="AG105">
        <v>14</v>
      </c>
      <c r="AI105" t="s">
        <v>66</v>
      </c>
      <c r="AK105" t="s">
        <v>37</v>
      </c>
    </row>
    <row r="106" spans="1:37" x14ac:dyDescent="0.2">
      <c r="A106" s="36" t="s">
        <v>95</v>
      </c>
      <c r="B106" s="43" t="s">
        <v>32</v>
      </c>
      <c r="C106" s="14">
        <v>53489.557800000002</v>
      </c>
      <c r="D106" s="14">
        <v>5.9999999999999995E-4</v>
      </c>
      <c r="E106">
        <f t="shared" si="28"/>
        <v>32421.94204460314</v>
      </c>
      <c r="F106">
        <f t="shared" si="29"/>
        <v>32422</v>
      </c>
      <c r="G106">
        <f t="shared" si="30"/>
        <v>-2.4941520001448225E-2</v>
      </c>
      <c r="K106">
        <f t="shared" si="24"/>
        <v>-2.4941520001448225E-2</v>
      </c>
      <c r="P106">
        <f t="shared" si="25"/>
        <v>-3.1174132159199994E-2</v>
      </c>
      <c r="Q106" s="2">
        <f t="shared" si="31"/>
        <v>38471.057800000002</v>
      </c>
      <c r="S106">
        <f t="shared" si="32"/>
        <v>3.8845454308955152E-5</v>
      </c>
      <c r="T106">
        <v>1</v>
      </c>
      <c r="U106">
        <f t="shared" si="33"/>
        <v>3.8845454308955152E-5</v>
      </c>
      <c r="V106">
        <f t="shared" si="26"/>
        <v>6.2326121577517685E-3</v>
      </c>
      <c r="W106">
        <f t="shared" si="27"/>
        <v>3.1829437866572165E-3</v>
      </c>
      <c r="AE106" t="s">
        <v>40</v>
      </c>
      <c r="AG106">
        <v>15</v>
      </c>
      <c r="AI106" t="s">
        <v>66</v>
      </c>
      <c r="AK106" t="s">
        <v>37</v>
      </c>
    </row>
    <row r="107" spans="1:37" x14ac:dyDescent="0.2">
      <c r="A107" s="14" t="s">
        <v>98</v>
      </c>
      <c r="B107" s="43" t="s">
        <v>32</v>
      </c>
      <c r="C107" s="14">
        <v>53683.649879999997</v>
      </c>
      <c r="D107" s="14">
        <v>2.9999999999999997E-4</v>
      </c>
      <c r="E107">
        <f t="shared" si="28"/>
        <v>32872.944370206358</v>
      </c>
      <c r="F107">
        <f t="shared" si="29"/>
        <v>32873</v>
      </c>
      <c r="G107">
        <f t="shared" si="30"/>
        <v>-2.3940680002851877E-2</v>
      </c>
      <c r="K107">
        <f t="shared" si="24"/>
        <v>-2.3940680002851877E-2</v>
      </c>
      <c r="P107">
        <f t="shared" si="25"/>
        <v>-3.2570347430199993E-2</v>
      </c>
      <c r="Q107" s="2">
        <f t="shared" si="31"/>
        <v>38665.149879999997</v>
      </c>
      <c r="S107">
        <f t="shared" si="32"/>
        <v>7.4471159906633046E-5</v>
      </c>
      <c r="T107">
        <v>1</v>
      </c>
      <c r="U107">
        <f t="shared" si="33"/>
        <v>7.4471159906633046E-5</v>
      </c>
      <c r="V107">
        <f t="shared" si="26"/>
        <v>8.6296674273481158E-3</v>
      </c>
      <c r="W107">
        <f t="shared" si="27"/>
        <v>3.3893324601153912E-3</v>
      </c>
      <c r="AE107" t="s">
        <v>68</v>
      </c>
      <c r="AK107" t="s">
        <v>42</v>
      </c>
    </row>
    <row r="108" spans="1:37" x14ac:dyDescent="0.2">
      <c r="A108" s="38" t="s">
        <v>174</v>
      </c>
      <c r="B108" s="40"/>
      <c r="C108" s="105">
        <v>53768.213300000003</v>
      </c>
      <c r="D108" s="21">
        <v>2.9999999999999997E-4</v>
      </c>
      <c r="E108">
        <f t="shared" si="28"/>
        <v>33069.440276072091</v>
      </c>
      <c r="F108">
        <f t="shared" si="29"/>
        <v>33069.5</v>
      </c>
      <c r="G108">
        <f t="shared" si="30"/>
        <v>-2.5702619997900911E-2</v>
      </c>
      <c r="N108">
        <f>G108</f>
        <v>-2.5702619997900911E-2</v>
      </c>
      <c r="P108">
        <f t="shared" si="25"/>
        <v>-3.3186793769949999E-2</v>
      </c>
      <c r="Q108" s="2">
        <f t="shared" si="31"/>
        <v>38749.713300000003</v>
      </c>
      <c r="S108">
        <f t="shared" si="32"/>
        <v>5.6012857050227478E-5</v>
      </c>
      <c r="T108">
        <v>1</v>
      </c>
      <c r="U108">
        <f t="shared" si="33"/>
        <v>5.6012857050227478E-5</v>
      </c>
      <c r="V108">
        <f t="shared" si="26"/>
        <v>7.4841737720490881E-3</v>
      </c>
      <c r="W108">
        <f t="shared" si="27"/>
        <v>3.4463488781762914E-3</v>
      </c>
      <c r="AE108" t="s">
        <v>40</v>
      </c>
      <c r="AG108">
        <v>17</v>
      </c>
      <c r="AI108" t="s">
        <v>66</v>
      </c>
      <c r="AK108" t="s">
        <v>37</v>
      </c>
    </row>
    <row r="109" spans="1:37" x14ac:dyDescent="0.2">
      <c r="A109" s="38" t="s">
        <v>174</v>
      </c>
      <c r="B109" s="40"/>
      <c r="C109" s="105">
        <v>53769.289799999999</v>
      </c>
      <c r="D109" s="21">
        <v>5.0000000000000001E-4</v>
      </c>
      <c r="E109">
        <f t="shared" si="28"/>
        <v>33071.941686760823</v>
      </c>
      <c r="F109">
        <f t="shared" si="29"/>
        <v>33072</v>
      </c>
      <c r="G109">
        <f t="shared" si="30"/>
        <v>-2.5095520002651028E-2</v>
      </c>
      <c r="N109">
        <f>G109</f>
        <v>-2.5095520002651028E-2</v>
      </c>
      <c r="P109">
        <f t="shared" si="25"/>
        <v>-3.3194668339199991E-2</v>
      </c>
      <c r="Q109" s="2">
        <f t="shared" si="31"/>
        <v>38750.789799999999</v>
      </c>
      <c r="S109">
        <f t="shared" si="32"/>
        <v>6.5596203777423836E-5</v>
      </c>
      <c r="T109">
        <v>1</v>
      </c>
      <c r="U109">
        <f t="shared" si="33"/>
        <v>6.5596203777423836E-5</v>
      </c>
      <c r="V109">
        <f t="shared" si="26"/>
        <v>8.0991483365489628E-3</v>
      </c>
      <c r="W109">
        <f t="shared" si="27"/>
        <v>3.4469435641479289E-3</v>
      </c>
    </row>
    <row r="110" spans="1:37" x14ac:dyDescent="0.2">
      <c r="A110" s="14" t="s">
        <v>92</v>
      </c>
      <c r="B110" s="45"/>
      <c r="C110" s="14">
        <v>54173.397400000002</v>
      </c>
      <c r="D110" s="14">
        <v>6.9999999999999999E-4</v>
      </c>
      <c r="E110">
        <f t="shared" si="28"/>
        <v>34010.946860974735</v>
      </c>
      <c r="F110">
        <f t="shared" si="29"/>
        <v>34011</v>
      </c>
      <c r="G110">
        <f t="shared" si="30"/>
        <v>-2.2868760002893396E-2</v>
      </c>
      <c r="P110">
        <f t="shared" si="25"/>
        <v>-3.6208760119799996E-2</v>
      </c>
      <c r="Q110" s="2">
        <f t="shared" si="31"/>
        <v>39154.897400000002</v>
      </c>
      <c r="S110">
        <f t="shared" si="32"/>
        <v>1.779556031190681E-4</v>
      </c>
      <c r="U110">
        <f t="shared" si="33"/>
        <v>0</v>
      </c>
      <c r="V110">
        <f t="shared" si="26"/>
        <v>1.33400001169066E-2</v>
      </c>
      <c r="W110">
        <f t="shared" si="27"/>
        <v>3.4354837821472745E-3</v>
      </c>
    </row>
    <row r="111" spans="1:37" x14ac:dyDescent="0.2">
      <c r="A111" s="14" t="s">
        <v>98</v>
      </c>
      <c r="B111" s="43" t="s">
        <v>32</v>
      </c>
      <c r="C111" s="14">
        <v>54195.344929999999</v>
      </c>
      <c r="D111" s="14" t="s">
        <v>99</v>
      </c>
      <c r="E111">
        <f t="shared" si="28"/>
        <v>34061.945268901763</v>
      </c>
      <c r="F111">
        <f t="shared" si="29"/>
        <v>34062</v>
      </c>
      <c r="G111">
        <f t="shared" si="30"/>
        <v>-2.3553920000267681E-2</v>
      </c>
      <c r="P111">
        <f t="shared" si="25"/>
        <v>-3.6375686047199984E-2</v>
      </c>
      <c r="Q111" s="2">
        <f t="shared" si="31"/>
        <v>39176.844929999999</v>
      </c>
      <c r="S111">
        <f t="shared" si="32"/>
        <v>1.6439768456226602E-4</v>
      </c>
      <c r="U111">
        <f t="shared" si="33"/>
        <v>0</v>
      </c>
      <c r="V111">
        <f t="shared" si="26"/>
        <v>1.2821766046932304E-2</v>
      </c>
      <c r="W111">
        <f t="shared" si="27"/>
        <v>3.4214673185033627E-3</v>
      </c>
    </row>
    <row r="112" spans="1:37" x14ac:dyDescent="0.2">
      <c r="A112" s="37" t="s">
        <v>91</v>
      </c>
      <c r="B112" s="45" t="s">
        <v>30</v>
      </c>
      <c r="C112" s="46">
        <v>54211.484199999999</v>
      </c>
      <c r="D112" s="46">
        <v>4.0000000000000002E-4</v>
      </c>
      <c r="E112">
        <f t="shared" si="28"/>
        <v>34099.44730558218</v>
      </c>
      <c r="F112">
        <f t="shared" si="29"/>
        <v>34099.5</v>
      </c>
      <c r="G112">
        <f t="shared" si="30"/>
        <v>-2.2677420005493332E-2</v>
      </c>
      <c r="P112">
        <f t="shared" si="25"/>
        <v>-3.6498637435949992E-2</v>
      </c>
      <c r="Q112" s="2">
        <f t="shared" si="31"/>
        <v>39192.984199999999</v>
      </c>
      <c r="S112">
        <f t="shared" si="32"/>
        <v>1.9102605125995902E-4</v>
      </c>
      <c r="U112">
        <f t="shared" si="33"/>
        <v>0</v>
      </c>
      <c r="V112">
        <f t="shared" si="26"/>
        <v>1.382121743045666E-2</v>
      </c>
      <c r="W112">
        <f t="shared" si="27"/>
        <v>3.4102903107626472E-3</v>
      </c>
    </row>
    <row r="113" spans="1:23" x14ac:dyDescent="0.2">
      <c r="A113" s="37" t="s">
        <v>93</v>
      </c>
      <c r="B113" s="45" t="s">
        <v>30</v>
      </c>
      <c r="C113" s="46">
        <v>54219.659599999999</v>
      </c>
      <c r="D113" s="46">
        <v>1E-4</v>
      </c>
      <c r="E113">
        <f t="shared" si="28"/>
        <v>34118.444084908449</v>
      </c>
      <c r="F113">
        <f t="shared" si="29"/>
        <v>34118.5</v>
      </c>
      <c r="G113">
        <f t="shared" si="30"/>
        <v>-2.4063460004981607E-2</v>
      </c>
      <c r="P113">
        <f t="shared" si="25"/>
        <v>-3.656100129554999E-2</v>
      </c>
      <c r="Q113" s="2">
        <f t="shared" si="31"/>
        <v>39201.159599999999</v>
      </c>
      <c r="S113">
        <f t="shared" si="32"/>
        <v>1.5618853830946162E-4</v>
      </c>
      <c r="U113">
        <f t="shared" si="33"/>
        <v>0</v>
      </c>
      <c r="V113">
        <f t="shared" si="26"/>
        <v>1.2497541290568383E-2</v>
      </c>
      <c r="W113">
        <f t="shared" si="27"/>
        <v>3.4043462400657389E-3</v>
      </c>
    </row>
    <row r="114" spans="1:23" x14ac:dyDescent="0.2">
      <c r="A114" s="14" t="s">
        <v>96</v>
      </c>
      <c r="B114" s="43" t="s">
        <v>30</v>
      </c>
      <c r="C114" s="14">
        <v>54501.544000000002</v>
      </c>
      <c r="D114" s="14">
        <v>8.9999999999999998E-4</v>
      </c>
      <c r="E114">
        <f t="shared" si="28"/>
        <v>34773.445154252811</v>
      </c>
      <c r="F114">
        <f t="shared" si="29"/>
        <v>34773.5</v>
      </c>
      <c r="G114">
        <f t="shared" si="30"/>
        <v>-2.3603260000527371E-2</v>
      </c>
      <c r="P114">
        <f t="shared" si="25"/>
        <v>-3.8739079083549989E-2</v>
      </c>
      <c r="Q114" s="2">
        <f t="shared" si="31"/>
        <v>39483.044000000002</v>
      </c>
      <c r="S114">
        <f t="shared" si="32"/>
        <v>2.2909301931399166E-4</v>
      </c>
      <c r="U114">
        <f t="shared" si="33"/>
        <v>0</v>
      </c>
      <c r="V114">
        <f t="shared" si="26"/>
        <v>1.5135819083022618E-2</v>
      </c>
      <c r="W114">
        <f t="shared" si="27"/>
        <v>3.0860881749556045E-3</v>
      </c>
    </row>
    <row r="115" spans="1:23" x14ac:dyDescent="0.2">
      <c r="A115" s="14" t="s">
        <v>97</v>
      </c>
      <c r="B115" s="43" t="s">
        <v>30</v>
      </c>
      <c r="C115" s="14">
        <v>54863.91</v>
      </c>
      <c r="D115" s="14">
        <v>6.9999999999999999E-4</v>
      </c>
      <c r="E115">
        <f t="shared" si="28"/>
        <v>35615.457402869753</v>
      </c>
      <c r="F115">
        <f t="shared" si="29"/>
        <v>35615.5</v>
      </c>
      <c r="G115">
        <f t="shared" si="30"/>
        <v>-1.833197999803815E-2</v>
      </c>
      <c r="P115">
        <f t="shared" si="25"/>
        <v>-4.1619408007949991E-2</v>
      </c>
      <c r="Q115" s="2">
        <f t="shared" si="31"/>
        <v>39845.410000000003</v>
      </c>
      <c r="S115">
        <f t="shared" si="32"/>
        <v>5.4230430331682659E-4</v>
      </c>
      <c r="U115">
        <f t="shared" si="33"/>
        <v>0</v>
      </c>
      <c r="V115">
        <f t="shared" si="26"/>
        <v>2.3287428009911841E-2</v>
      </c>
      <c r="W115">
        <f t="shared" si="27"/>
        <v>2.3737180547081316E-3</v>
      </c>
    </row>
    <row r="116" spans="1:23" x14ac:dyDescent="0.2">
      <c r="A116" s="36" t="s">
        <v>100</v>
      </c>
      <c r="B116" s="43" t="s">
        <v>32</v>
      </c>
      <c r="C116" s="14">
        <v>54946.322050000002</v>
      </c>
      <c r="D116" s="14">
        <v>1E-4</v>
      </c>
      <c r="E116">
        <f t="shared" si="28"/>
        <v>35806.954274909709</v>
      </c>
      <c r="F116">
        <f t="shared" si="29"/>
        <v>35807</v>
      </c>
      <c r="G116">
        <f t="shared" si="30"/>
        <v>-1.967811999929836E-2</v>
      </c>
      <c r="P116">
        <f t="shared" si="25"/>
        <v>-4.2287121686199983E-2</v>
      </c>
      <c r="Q116" s="2">
        <f t="shared" si="31"/>
        <v>39927.822050000002</v>
      </c>
      <c r="S116">
        <f t="shared" si="32"/>
        <v>5.1116695727832038E-4</v>
      </c>
      <c r="U116">
        <f t="shared" si="33"/>
        <v>0</v>
      </c>
      <c r="V116">
        <f t="shared" si="26"/>
        <v>2.2609001686901622E-2</v>
      </c>
      <c r="W116">
        <f t="shared" si="27"/>
        <v>2.1688829750086619E-3</v>
      </c>
    </row>
    <row r="117" spans="1:23" x14ac:dyDescent="0.2">
      <c r="A117" s="36" t="s">
        <v>100</v>
      </c>
      <c r="B117" s="43" t="s">
        <v>32</v>
      </c>
      <c r="C117" s="14">
        <v>54946.32213</v>
      </c>
      <c r="D117" s="14">
        <v>2.9999999999999997E-4</v>
      </c>
      <c r="E117">
        <f t="shared" si="28"/>
        <v>35806.954460801811</v>
      </c>
      <c r="F117">
        <f t="shared" si="29"/>
        <v>35807</v>
      </c>
      <c r="G117">
        <f t="shared" si="30"/>
        <v>-1.959812000131933E-2</v>
      </c>
      <c r="P117">
        <f t="shared" si="25"/>
        <v>-4.2287121686199983E-2</v>
      </c>
      <c r="Q117" s="2">
        <f t="shared" si="31"/>
        <v>39927.82213</v>
      </c>
      <c r="S117">
        <f t="shared" si="32"/>
        <v>5.1479079745651705E-4</v>
      </c>
      <c r="U117">
        <f t="shared" si="33"/>
        <v>0</v>
      </c>
      <c r="V117">
        <f t="shared" si="26"/>
        <v>2.2689001684880652E-2</v>
      </c>
      <c r="W117">
        <f t="shared" si="27"/>
        <v>2.1688829750086619E-3</v>
      </c>
    </row>
    <row r="118" spans="1:23" x14ac:dyDescent="0.2">
      <c r="A118" s="36" t="s">
        <v>100</v>
      </c>
      <c r="B118" s="43" t="s">
        <v>32</v>
      </c>
      <c r="C118" s="14">
        <v>54946.322549999997</v>
      </c>
      <c r="D118" s="14">
        <v>2.9999999999999997E-4</v>
      </c>
      <c r="E118">
        <f t="shared" si="28"/>
        <v>35806.955436735378</v>
      </c>
      <c r="F118">
        <f t="shared" si="29"/>
        <v>35807</v>
      </c>
      <c r="G118">
        <f t="shared" si="30"/>
        <v>-1.9178120004653465E-2</v>
      </c>
      <c r="P118">
        <f t="shared" si="25"/>
        <v>-4.2287121686199983E-2</v>
      </c>
      <c r="Q118" s="2">
        <f t="shared" si="31"/>
        <v>39927.822549999997</v>
      </c>
      <c r="S118">
        <f t="shared" si="32"/>
        <v>5.3402595871771983E-4</v>
      </c>
      <c r="U118">
        <f t="shared" si="33"/>
        <v>0</v>
      </c>
      <c r="V118">
        <f t="shared" si="26"/>
        <v>2.3109001681546518E-2</v>
      </c>
      <c r="W118">
        <f t="shared" si="27"/>
        <v>2.1688829750086619E-3</v>
      </c>
    </row>
    <row r="119" spans="1:23" x14ac:dyDescent="0.2">
      <c r="A119" s="90" t="s">
        <v>177</v>
      </c>
      <c r="B119" s="91" t="s">
        <v>32</v>
      </c>
      <c r="C119" s="90">
        <v>55243.703399999999</v>
      </c>
      <c r="D119" s="90">
        <v>2.9999999999999997E-4</v>
      </c>
      <c r="E119">
        <f t="shared" si="28"/>
        <v>36497.964853193094</v>
      </c>
      <c r="F119">
        <f t="shared" si="29"/>
        <v>36498</v>
      </c>
      <c r="G119">
        <f t="shared" si="30"/>
        <v>-1.5125680001801811E-2</v>
      </c>
      <c r="P119">
        <f t="shared" si="25"/>
        <v>-4.473537545519999E-2</v>
      </c>
      <c r="Q119" s="2">
        <f t="shared" si="31"/>
        <v>40225.203399999999</v>
      </c>
      <c r="S119">
        <f t="shared" si="32"/>
        <v>8.7673406484298872E-4</v>
      </c>
      <c r="U119">
        <f t="shared" si="33"/>
        <v>0</v>
      </c>
      <c r="V119">
        <f t="shared" si="26"/>
        <v>2.9609695453398178E-2</v>
      </c>
      <c r="W119">
        <f t="shared" si="27"/>
        <v>1.3178696070240902E-3</v>
      </c>
    </row>
    <row r="120" spans="1:23" x14ac:dyDescent="0.2">
      <c r="A120" s="132" t="s">
        <v>209</v>
      </c>
      <c r="B120" s="133" t="s">
        <v>30</v>
      </c>
      <c r="C120" s="132">
        <v>55290.394379999998</v>
      </c>
      <c r="D120" s="132">
        <v>1E-4</v>
      </c>
      <c r="E120" s="13">
        <f t="shared" si="28"/>
        <v>36606.458412356835</v>
      </c>
      <c r="F120">
        <f t="shared" si="29"/>
        <v>36606.5</v>
      </c>
      <c r="G120">
        <f t="shared" si="30"/>
        <v>-1.789754000492394E-2</v>
      </c>
      <c r="P120">
        <f t="shared" si="25"/>
        <v>-4.5125331735549987E-2</v>
      </c>
      <c r="Q120" s="2">
        <f t="shared" si="31"/>
        <v>40271.894379999998</v>
      </c>
      <c r="S120">
        <f t="shared" si="32"/>
        <v>7.4135264252634813E-4</v>
      </c>
      <c r="U120">
        <f t="shared" si="33"/>
        <v>0</v>
      </c>
      <c r="V120">
        <f t="shared" si="26"/>
        <v>2.7227791730626047E-2</v>
      </c>
      <c r="W120">
        <f t="shared" si="27"/>
        <v>1.1702364296049957E-3</v>
      </c>
    </row>
    <row r="121" spans="1:23" x14ac:dyDescent="0.2">
      <c r="A121" s="132" t="s">
        <v>209</v>
      </c>
      <c r="B121" s="133" t="s">
        <v>30</v>
      </c>
      <c r="C121" s="132">
        <v>55317.5072</v>
      </c>
      <c r="D121" s="132">
        <v>1.4E-3</v>
      </c>
      <c r="E121" s="13">
        <f t="shared" si="28"/>
        <v>36669.45915341573</v>
      </c>
      <c r="F121">
        <f t="shared" si="29"/>
        <v>36669.5</v>
      </c>
      <c r="G121">
        <f t="shared" si="30"/>
        <v>-1.7578620005224366E-2</v>
      </c>
      <c r="P121">
        <f t="shared" si="25"/>
        <v>-4.5352447289949992E-2</v>
      </c>
      <c r="Q121" s="2">
        <f t="shared" si="31"/>
        <v>40299.0072</v>
      </c>
      <c r="S121">
        <f t="shared" si="32"/>
        <v>7.7138548204176965E-4</v>
      </c>
      <c r="U121">
        <f t="shared" si="33"/>
        <v>0</v>
      </c>
      <c r="V121">
        <f t="shared" si="26"/>
        <v>2.7773827284725626E-2</v>
      </c>
      <c r="W121">
        <f t="shared" si="27"/>
        <v>1.0829909271353247E-3</v>
      </c>
    </row>
    <row r="122" spans="1:23" x14ac:dyDescent="0.2">
      <c r="A122" s="48" t="s">
        <v>235</v>
      </c>
      <c r="B122" s="50" t="s">
        <v>30</v>
      </c>
      <c r="C122" s="48">
        <v>55960.900699999998</v>
      </c>
      <c r="D122" s="48">
        <v>2.9999999999999997E-4</v>
      </c>
      <c r="E122" s="13">
        <f t="shared" si="28"/>
        <v>38164.481334526878</v>
      </c>
      <c r="F122">
        <f t="shared" si="29"/>
        <v>38164.5</v>
      </c>
      <c r="G122">
        <f t="shared" si="30"/>
        <v>-8.0328199983341619E-3</v>
      </c>
      <c r="P122">
        <f t="shared" si="25"/>
        <v>-5.0890539043949995E-2</v>
      </c>
      <c r="Q122" s="2">
        <f t="shared" si="31"/>
        <v>40942.400699999998</v>
      </c>
      <c r="S122">
        <f t="shared" si="32"/>
        <v>1.8367840817929422E-3</v>
      </c>
      <c r="U122">
        <f t="shared" si="33"/>
        <v>0</v>
      </c>
      <c r="V122">
        <f t="shared" si="26"/>
        <v>4.2857719045615833E-2</v>
      </c>
      <c r="W122">
        <f t="shared" si="27"/>
        <v>-1.2126731335933487E-3</v>
      </c>
    </row>
    <row r="123" spans="1:23" x14ac:dyDescent="0.2">
      <c r="A123" s="48" t="s">
        <v>235</v>
      </c>
      <c r="B123" s="50" t="s">
        <v>32</v>
      </c>
      <c r="C123" s="48">
        <v>56034.705300000001</v>
      </c>
      <c r="D123" s="48">
        <v>5.0000000000000001E-4</v>
      </c>
      <c r="E123" s="13">
        <f t="shared" si="28"/>
        <v>38335.977493670609</v>
      </c>
      <c r="F123">
        <f t="shared" si="29"/>
        <v>38336</v>
      </c>
      <c r="G123">
        <f t="shared" si="30"/>
        <v>-9.6857600001385435E-3</v>
      </c>
      <c r="P123">
        <f t="shared" si="25"/>
        <v>-5.1544079564799991E-2</v>
      </c>
      <c r="Q123" s="2">
        <f t="shared" si="31"/>
        <v>41016.205300000001</v>
      </c>
      <c r="S123">
        <f t="shared" si="32"/>
        <v>1.7521189167773194E-3</v>
      </c>
      <c r="U123">
        <f t="shared" si="33"/>
        <v>0</v>
      </c>
      <c r="V123">
        <f t="shared" si="26"/>
        <v>4.1858319564661448E-2</v>
      </c>
      <c r="W123">
        <f t="shared" si="27"/>
        <v>-1.4898263665479112E-3</v>
      </c>
    </row>
    <row r="124" spans="1:23" x14ac:dyDescent="0.2">
      <c r="A124" s="15" t="s">
        <v>236</v>
      </c>
      <c r="C124" s="19">
        <v>56356.835200000001</v>
      </c>
      <c r="D124" s="19">
        <v>1E-4</v>
      </c>
      <c r="E124">
        <f t="shared" si="28"/>
        <v>39084.495073812643</v>
      </c>
      <c r="F124">
        <f t="shared" si="29"/>
        <v>39084.5</v>
      </c>
      <c r="G124">
        <f t="shared" si="30"/>
        <v>-2.12001999898348E-3</v>
      </c>
      <c r="P124">
        <f t="shared" si="25"/>
        <v>-5.4440346347949982E-2</v>
      </c>
      <c r="Q124" s="2">
        <f t="shared" si="31"/>
        <v>41338.335200000001</v>
      </c>
      <c r="S124">
        <f t="shared" si="32"/>
        <v>2.7374165492623586E-3</v>
      </c>
      <c r="U124">
        <f t="shared" si="33"/>
        <v>0</v>
      </c>
      <c r="V124">
        <f t="shared" si="26"/>
        <v>5.2320326348966502E-2</v>
      </c>
      <c r="W124">
        <f t="shared" si="27"/>
        <v>-2.684483512189772E-3</v>
      </c>
    </row>
    <row r="125" spans="1:23" x14ac:dyDescent="0.2">
      <c r="A125" s="15" t="s">
        <v>248</v>
      </c>
      <c r="C125" s="19">
        <v>56694.884700000002</v>
      </c>
      <c r="D125" s="19">
        <v>2.0000000000000001E-4</v>
      </c>
      <c r="E125">
        <f t="shared" si="28"/>
        <v>39870.004254140913</v>
      </c>
      <c r="F125">
        <f t="shared" si="29"/>
        <v>39870</v>
      </c>
      <c r="G125">
        <f t="shared" si="30"/>
        <v>1.8307999998796731E-3</v>
      </c>
      <c r="P125">
        <f t="shared" si="25"/>
        <v>-5.7556658219999987E-2</v>
      </c>
      <c r="Q125" s="2">
        <f t="shared" si="31"/>
        <v>41676.384700000002</v>
      </c>
      <c r="S125">
        <f t="shared" si="32"/>
        <v>3.5268701938179522E-3</v>
      </c>
      <c r="U125">
        <f t="shared" si="33"/>
        <v>0</v>
      </c>
      <c r="V125">
        <f t="shared" si="26"/>
        <v>5.938745821987966E-2</v>
      </c>
      <c r="W125">
        <f t="shared" si="27"/>
        <v>-3.8531840391187013E-3</v>
      </c>
    </row>
    <row r="126" spans="1:23" x14ac:dyDescent="0.2">
      <c r="A126" s="89"/>
      <c r="C126" s="93"/>
      <c r="D126" s="21"/>
      <c r="Q126" s="2"/>
    </row>
    <row r="127" spans="1:23" x14ac:dyDescent="0.2">
      <c r="A127" s="13"/>
      <c r="B127" s="5"/>
      <c r="C127" s="21"/>
      <c r="D127" s="21"/>
      <c r="Q127" s="2"/>
    </row>
    <row r="128" spans="1:23" x14ac:dyDescent="0.2">
      <c r="A128" s="13"/>
      <c r="B128" s="5"/>
      <c r="C128" s="21"/>
      <c r="D128" s="21"/>
      <c r="Q128" s="2"/>
    </row>
    <row r="129" spans="1:17" x14ac:dyDescent="0.2">
      <c r="A129" s="13"/>
      <c r="B129" s="5"/>
      <c r="C129" s="21"/>
      <c r="D129" s="21"/>
      <c r="Q129" s="2"/>
    </row>
    <row r="130" spans="1:17" x14ac:dyDescent="0.2">
      <c r="A130" s="13"/>
      <c r="B130" s="5"/>
      <c r="C130" s="21"/>
      <c r="D130" s="21"/>
      <c r="Q130" s="2"/>
    </row>
    <row r="131" spans="1:17" x14ac:dyDescent="0.2">
      <c r="A131" s="13"/>
      <c r="B131" s="5"/>
      <c r="C131" s="21"/>
      <c r="D131" s="21"/>
      <c r="Q131" s="2"/>
    </row>
    <row r="132" spans="1:17" x14ac:dyDescent="0.2">
      <c r="A132" s="13"/>
      <c r="B132" s="5"/>
      <c r="C132" s="21"/>
      <c r="D132" s="21"/>
      <c r="Q132" s="2"/>
    </row>
    <row r="133" spans="1:17" x14ac:dyDescent="0.2">
      <c r="A133" s="13"/>
      <c r="B133" s="5"/>
      <c r="C133" s="21"/>
      <c r="D133" s="21"/>
      <c r="Q133" s="2"/>
    </row>
    <row r="134" spans="1:17" x14ac:dyDescent="0.2">
      <c r="A134" s="13"/>
      <c r="B134" s="5"/>
      <c r="C134" s="21"/>
      <c r="D134" s="21"/>
      <c r="Q134" s="2"/>
    </row>
    <row r="135" spans="1:17" x14ac:dyDescent="0.2">
      <c r="A135" s="13"/>
      <c r="B135" s="5"/>
      <c r="C135" s="21"/>
      <c r="D135" s="21"/>
      <c r="Q135" s="2"/>
    </row>
    <row r="136" spans="1:17" x14ac:dyDescent="0.2">
      <c r="A136" s="13"/>
      <c r="B136" s="5"/>
      <c r="C136" s="21"/>
      <c r="D136" s="21"/>
      <c r="Q136" s="2"/>
    </row>
    <row r="137" spans="1:17" x14ac:dyDescent="0.2">
      <c r="A137" s="13"/>
      <c r="B137" s="5"/>
      <c r="C137" s="21"/>
      <c r="D137" s="21"/>
      <c r="Q137" s="2"/>
    </row>
    <row r="138" spans="1:17" x14ac:dyDescent="0.2">
      <c r="A138" s="13"/>
      <c r="B138" s="5"/>
      <c r="C138" s="21"/>
      <c r="D138" s="21"/>
      <c r="Q138" s="2"/>
    </row>
    <row r="139" spans="1:17" x14ac:dyDescent="0.2">
      <c r="A139" s="13"/>
      <c r="B139" s="5"/>
      <c r="C139" s="21"/>
      <c r="D139" s="21"/>
      <c r="Q139" s="2"/>
    </row>
    <row r="140" spans="1:17" x14ac:dyDescent="0.2">
      <c r="A140" s="13"/>
      <c r="B140" s="5"/>
      <c r="C140" s="21"/>
      <c r="D140" s="21"/>
      <c r="Q140" s="2"/>
    </row>
    <row r="141" spans="1:17" x14ac:dyDescent="0.2">
      <c r="A141" s="13"/>
      <c r="B141" s="5"/>
      <c r="C141" s="21"/>
      <c r="D141" s="21"/>
      <c r="Q141" s="2"/>
    </row>
    <row r="142" spans="1:17" x14ac:dyDescent="0.2">
      <c r="A142" s="13"/>
      <c r="B142" s="5"/>
      <c r="C142" s="21"/>
      <c r="D142" s="21"/>
      <c r="Q142" s="2"/>
    </row>
    <row r="143" spans="1:17" x14ac:dyDescent="0.2">
      <c r="A143" s="13"/>
      <c r="B143" s="5"/>
      <c r="C143" s="21"/>
      <c r="D143" s="21"/>
      <c r="Q143" s="2"/>
    </row>
    <row r="144" spans="1:17" x14ac:dyDescent="0.2">
      <c r="A144" s="13"/>
      <c r="B144" s="5"/>
      <c r="C144" s="21"/>
      <c r="D144" s="21"/>
      <c r="Q144" s="2"/>
    </row>
    <row r="145" spans="1:17" x14ac:dyDescent="0.2">
      <c r="A145" s="13"/>
      <c r="B145" s="5"/>
      <c r="C145" s="21"/>
      <c r="D145" s="21"/>
      <c r="Q145" s="2"/>
    </row>
    <row r="146" spans="1:17" x14ac:dyDescent="0.2">
      <c r="A146" s="13"/>
      <c r="B146" s="5"/>
      <c r="C146" s="21"/>
      <c r="D146" s="21"/>
      <c r="Q146" s="2"/>
    </row>
    <row r="147" spans="1:17" x14ac:dyDescent="0.2">
      <c r="A147" s="89"/>
      <c r="C147" s="93"/>
      <c r="D147" s="21"/>
      <c r="Q147" s="2"/>
    </row>
    <row r="148" spans="1:17" x14ac:dyDescent="0.2">
      <c r="A148" s="13"/>
      <c r="B148" s="5"/>
      <c r="C148" s="21"/>
      <c r="D148" s="21"/>
      <c r="Q148" s="2"/>
    </row>
    <row r="149" spans="1:17" x14ac:dyDescent="0.2">
      <c r="A149" s="13"/>
      <c r="B149" s="5"/>
      <c r="C149" s="21"/>
      <c r="D149" s="21"/>
      <c r="Q149" s="2"/>
    </row>
    <row r="150" spans="1:17" x14ac:dyDescent="0.2">
      <c r="A150" s="13"/>
      <c r="B150" s="5"/>
      <c r="C150" s="21"/>
      <c r="D150" s="21"/>
      <c r="Q150" s="2"/>
    </row>
    <row r="151" spans="1:17" x14ac:dyDescent="0.2">
      <c r="A151" s="13"/>
      <c r="B151" s="5"/>
      <c r="C151" s="21"/>
      <c r="D151" s="21"/>
      <c r="Q151" s="2"/>
    </row>
    <row r="152" spans="1:17" x14ac:dyDescent="0.2">
      <c r="A152" s="13"/>
      <c r="B152" s="5"/>
      <c r="C152" s="21"/>
      <c r="D152" s="21"/>
      <c r="Q152" s="2"/>
    </row>
    <row r="153" spans="1:17" x14ac:dyDescent="0.2">
      <c r="A153" s="13"/>
      <c r="B153" s="5"/>
      <c r="C153" s="21"/>
      <c r="D153" s="21"/>
      <c r="Q153" s="2"/>
    </row>
    <row r="154" spans="1:17" x14ac:dyDescent="0.2">
      <c r="A154" s="13"/>
      <c r="B154" s="5"/>
      <c r="C154" s="21"/>
      <c r="D154" s="21"/>
      <c r="Q154" s="2"/>
    </row>
    <row r="155" spans="1:17" x14ac:dyDescent="0.2">
      <c r="A155" s="13"/>
      <c r="B155" s="5"/>
      <c r="C155" s="21"/>
      <c r="D155" s="21"/>
      <c r="Q155" s="2"/>
    </row>
    <row r="156" spans="1:17" x14ac:dyDescent="0.2">
      <c r="A156" s="14"/>
      <c r="B156" s="5"/>
      <c r="C156" s="21"/>
      <c r="D156" s="21"/>
      <c r="Q156" s="2"/>
    </row>
    <row r="157" spans="1:17" x14ac:dyDescent="0.2">
      <c r="A157" s="14"/>
      <c r="B157" s="5"/>
      <c r="C157" s="21"/>
      <c r="D157" s="21"/>
      <c r="Q157" s="2"/>
    </row>
    <row r="158" spans="1:17" x14ac:dyDescent="0.2">
      <c r="A158" s="14"/>
      <c r="B158" s="5"/>
      <c r="C158" s="21"/>
      <c r="D158" s="21"/>
      <c r="Q158" s="2"/>
    </row>
    <row r="159" spans="1:17" x14ac:dyDescent="0.2">
      <c r="A159" s="14"/>
      <c r="B159" s="5"/>
      <c r="C159" s="21"/>
      <c r="D159" s="21"/>
      <c r="Q159" s="2"/>
    </row>
    <row r="160" spans="1:17" x14ac:dyDescent="0.2">
      <c r="A160" s="14"/>
      <c r="B160" s="5"/>
      <c r="C160" s="21"/>
      <c r="D160" s="21"/>
      <c r="Q160" s="2"/>
    </row>
    <row r="161" spans="1:17" x14ac:dyDescent="0.2">
      <c r="A161" s="14"/>
      <c r="B161" s="5"/>
      <c r="C161" s="21"/>
      <c r="D161" s="21"/>
      <c r="Q161" s="2"/>
    </row>
    <row r="162" spans="1:17" x14ac:dyDescent="0.2">
      <c r="A162" s="14"/>
      <c r="B162" s="5"/>
      <c r="C162" s="21"/>
      <c r="D162" s="21"/>
      <c r="Q162" s="2"/>
    </row>
    <row r="163" spans="1:17" x14ac:dyDescent="0.2">
      <c r="A163" s="14"/>
      <c r="B163" s="5"/>
      <c r="C163" s="21"/>
      <c r="D163" s="21"/>
      <c r="Q163" s="2"/>
    </row>
    <row r="164" spans="1:17" x14ac:dyDescent="0.2">
      <c r="A164" s="14"/>
      <c r="B164" s="5"/>
      <c r="C164" s="21"/>
      <c r="D164" s="21"/>
      <c r="Q164" s="2"/>
    </row>
    <row r="165" spans="1:17" x14ac:dyDescent="0.2">
      <c r="A165" s="16"/>
      <c r="B165" s="17"/>
      <c r="C165" s="22"/>
      <c r="D165" s="22"/>
      <c r="Q165" s="2"/>
    </row>
    <row r="166" spans="1:17" x14ac:dyDescent="0.2">
      <c r="A166" s="13"/>
      <c r="B166" s="5"/>
      <c r="C166" s="21"/>
      <c r="D166" s="21"/>
      <c r="Q166" s="2"/>
    </row>
    <row r="167" spans="1:17" x14ac:dyDescent="0.2">
      <c r="A167" s="15"/>
      <c r="B167" s="5"/>
      <c r="C167" s="21"/>
      <c r="D167" s="21"/>
      <c r="Q167" s="2"/>
    </row>
    <row r="168" spans="1:17" x14ac:dyDescent="0.2">
      <c r="A168" s="15"/>
      <c r="B168" s="5"/>
      <c r="C168" s="21"/>
      <c r="D168" s="21"/>
      <c r="Q168" s="2"/>
    </row>
    <row r="169" spans="1:17" x14ac:dyDescent="0.2">
      <c r="A169" s="36"/>
      <c r="B169" s="17"/>
      <c r="C169" s="22"/>
      <c r="D169" s="18"/>
      <c r="Q169" s="2"/>
    </row>
    <row r="170" spans="1:17" x14ac:dyDescent="0.2">
      <c r="A170" s="36"/>
      <c r="B170" s="17"/>
      <c r="C170" s="22"/>
      <c r="D170" s="18"/>
      <c r="Q170" s="2"/>
    </row>
    <row r="171" spans="1:17" x14ac:dyDescent="0.2">
      <c r="A171" s="36"/>
      <c r="B171" s="43"/>
      <c r="C171" s="14"/>
      <c r="D171" s="14"/>
      <c r="Q171" s="2"/>
    </row>
    <row r="172" spans="1:17" x14ac:dyDescent="0.2">
      <c r="A172" s="36"/>
      <c r="B172" s="43"/>
      <c r="C172" s="14"/>
      <c r="D172" s="14"/>
      <c r="Q172" s="2"/>
    </row>
    <row r="173" spans="1:17" x14ac:dyDescent="0.2">
      <c r="A173" s="36"/>
      <c r="B173" s="43"/>
      <c r="C173" s="14"/>
      <c r="D173" s="14"/>
      <c r="Q173" s="2"/>
    </row>
    <row r="174" spans="1:17" x14ac:dyDescent="0.2">
      <c r="A174" s="36"/>
      <c r="B174" s="43"/>
      <c r="C174" s="14"/>
      <c r="D174" s="14"/>
      <c r="Q174" s="2"/>
    </row>
    <row r="175" spans="1:17" x14ac:dyDescent="0.2">
      <c r="A175" s="36"/>
      <c r="B175" s="43"/>
      <c r="C175" s="14"/>
      <c r="D175" s="14"/>
      <c r="Q175" s="2"/>
    </row>
    <row r="176" spans="1:17" x14ac:dyDescent="0.2">
      <c r="A176" s="36"/>
      <c r="B176" s="43"/>
      <c r="C176" s="14"/>
      <c r="D176" s="14"/>
      <c r="Q176" s="2"/>
    </row>
    <row r="177" spans="1:17" x14ac:dyDescent="0.2">
      <c r="A177" s="36"/>
      <c r="B177" s="43"/>
      <c r="C177" s="14"/>
      <c r="D177" s="14"/>
      <c r="Q177" s="2"/>
    </row>
    <row r="178" spans="1:17" x14ac:dyDescent="0.2">
      <c r="A178" s="36"/>
      <c r="B178" s="43"/>
      <c r="C178" s="14"/>
      <c r="D178" s="14"/>
      <c r="Q178" s="2"/>
    </row>
    <row r="179" spans="1:17" x14ac:dyDescent="0.2">
      <c r="A179" s="36"/>
      <c r="B179" s="43"/>
      <c r="C179" s="14"/>
      <c r="D179" s="14"/>
      <c r="Q179" s="2"/>
    </row>
    <row r="180" spans="1:17" x14ac:dyDescent="0.2">
      <c r="A180" s="36"/>
      <c r="B180" s="43"/>
      <c r="C180" s="14"/>
      <c r="D180" s="14"/>
      <c r="Q180" s="2"/>
    </row>
    <row r="181" spans="1:17" x14ac:dyDescent="0.2">
      <c r="A181" s="36"/>
      <c r="B181" s="43"/>
      <c r="C181" s="14"/>
      <c r="D181" s="14"/>
      <c r="Q181" s="2"/>
    </row>
    <row r="182" spans="1:17" x14ac:dyDescent="0.2">
      <c r="A182" s="36"/>
      <c r="B182" s="43"/>
      <c r="C182" s="14"/>
      <c r="D182" s="14"/>
      <c r="Q182" s="2"/>
    </row>
    <row r="183" spans="1:17" x14ac:dyDescent="0.2">
      <c r="A183" s="36"/>
      <c r="B183" s="43"/>
      <c r="C183" s="14"/>
      <c r="D183" s="14"/>
      <c r="Q183" s="2"/>
    </row>
    <row r="184" spans="1:17" x14ac:dyDescent="0.2">
      <c r="A184" s="36"/>
      <c r="B184" s="43"/>
      <c r="C184" s="14"/>
      <c r="D184" s="14"/>
      <c r="Q184" s="2"/>
    </row>
    <row r="185" spans="1:17" x14ac:dyDescent="0.2">
      <c r="A185" s="36"/>
      <c r="B185" s="43"/>
      <c r="C185" s="14"/>
      <c r="D185" s="14"/>
      <c r="Q185" s="2"/>
    </row>
    <row r="186" spans="1:17" x14ac:dyDescent="0.2">
      <c r="A186" s="36"/>
      <c r="B186" s="43"/>
      <c r="C186" s="14"/>
      <c r="D186" s="14"/>
      <c r="Q186" s="2"/>
    </row>
    <row r="187" spans="1:17" x14ac:dyDescent="0.2">
      <c r="A187" s="36"/>
      <c r="B187" s="43"/>
      <c r="C187" s="14"/>
      <c r="D187" s="14"/>
      <c r="Q187" s="2"/>
    </row>
    <row r="188" spans="1:17" x14ac:dyDescent="0.2">
      <c r="A188" s="44"/>
      <c r="B188" s="45"/>
      <c r="C188" s="46"/>
      <c r="D188" s="46"/>
      <c r="Q188" s="2"/>
    </row>
    <row r="189" spans="1:17" x14ac:dyDescent="0.2">
      <c r="A189" s="36"/>
      <c r="B189" s="43"/>
      <c r="C189" s="14"/>
      <c r="D189" s="14"/>
      <c r="Q189" s="2"/>
    </row>
    <row r="190" spans="1:17" x14ac:dyDescent="0.2">
      <c r="A190" s="36"/>
      <c r="B190" s="43"/>
      <c r="C190" s="14"/>
      <c r="D190" s="14"/>
      <c r="Q190" s="2"/>
    </row>
    <row r="191" spans="1:17" x14ac:dyDescent="0.2">
      <c r="A191" s="44"/>
      <c r="B191" s="45"/>
      <c r="C191" s="14"/>
      <c r="D191" s="14"/>
      <c r="Q191" s="2"/>
    </row>
    <row r="192" spans="1:17" x14ac:dyDescent="0.2">
      <c r="A192" s="36"/>
      <c r="B192" s="43"/>
      <c r="C192" s="14"/>
      <c r="D192" s="14"/>
      <c r="Q192" s="2"/>
    </row>
    <row r="193" spans="1:17" x14ac:dyDescent="0.2">
      <c r="A193" s="36"/>
      <c r="B193" s="45"/>
      <c r="C193" s="46"/>
      <c r="D193" s="46"/>
      <c r="Q193" s="2"/>
    </row>
    <row r="194" spans="1:17" x14ac:dyDescent="0.2">
      <c r="A194" s="36"/>
      <c r="B194" s="43"/>
      <c r="C194" s="14"/>
      <c r="D194" s="14"/>
      <c r="Q194" s="2"/>
    </row>
    <row r="195" spans="1:17" x14ac:dyDescent="0.2">
      <c r="A195" s="36"/>
      <c r="B195" s="45"/>
      <c r="C195" s="46"/>
      <c r="D195" s="46"/>
      <c r="Q195" s="2"/>
    </row>
    <row r="196" spans="1:17" x14ac:dyDescent="0.2">
      <c r="A196" s="36"/>
      <c r="B196" s="43"/>
      <c r="C196" s="14"/>
      <c r="D196" s="14"/>
      <c r="Q196" s="2"/>
    </row>
    <row r="197" spans="1:17" x14ac:dyDescent="0.2">
      <c r="A197" s="14"/>
      <c r="B197" s="43"/>
      <c r="C197" s="14"/>
      <c r="D197" s="14"/>
      <c r="Q197" s="2"/>
    </row>
    <row r="198" spans="1:17" x14ac:dyDescent="0.2">
      <c r="A198" s="94"/>
      <c r="B198" s="95"/>
      <c r="C198" s="21"/>
      <c r="D198" s="21"/>
      <c r="Q198" s="2"/>
    </row>
    <row r="199" spans="1:17" x14ac:dyDescent="0.2">
      <c r="A199" s="94"/>
      <c r="B199" s="95"/>
      <c r="C199" s="21"/>
      <c r="D199" s="21"/>
      <c r="Q199" s="2"/>
    </row>
    <row r="200" spans="1:17" x14ac:dyDescent="0.2">
      <c r="A200" s="14"/>
      <c r="B200" s="45"/>
      <c r="C200" s="14"/>
      <c r="D200" s="14"/>
      <c r="Q200" s="2"/>
    </row>
    <row r="201" spans="1:17" x14ac:dyDescent="0.2">
      <c r="A201" s="14"/>
      <c r="B201" s="43"/>
      <c r="C201" s="14"/>
      <c r="D201" s="14"/>
      <c r="Q201" s="2"/>
    </row>
    <row r="202" spans="1:17" x14ac:dyDescent="0.2">
      <c r="A202" s="37"/>
      <c r="B202" s="45"/>
      <c r="C202" s="46"/>
      <c r="D202" s="46"/>
      <c r="Q202" s="2"/>
    </row>
    <row r="203" spans="1:17" x14ac:dyDescent="0.2">
      <c r="A203" s="37"/>
      <c r="B203" s="45"/>
      <c r="C203" s="46"/>
      <c r="D203" s="46"/>
      <c r="Q203" s="2"/>
    </row>
    <row r="204" spans="1:17" x14ac:dyDescent="0.2">
      <c r="A204" s="14"/>
      <c r="B204" s="43"/>
      <c r="C204" s="14"/>
      <c r="D204" s="14"/>
      <c r="Q204" s="2"/>
    </row>
    <row r="205" spans="1:17" x14ac:dyDescent="0.2">
      <c r="A205" s="14"/>
      <c r="B205" s="43"/>
      <c r="C205" s="14"/>
      <c r="D205" s="14"/>
      <c r="Q205" s="2"/>
    </row>
    <row r="206" spans="1:17" x14ac:dyDescent="0.2">
      <c r="A206" s="36"/>
      <c r="B206" s="43"/>
      <c r="C206" s="14"/>
      <c r="D206" s="14"/>
      <c r="Q206" s="2"/>
    </row>
    <row r="207" spans="1:17" x14ac:dyDescent="0.2">
      <c r="A207" s="36"/>
      <c r="B207" s="43"/>
      <c r="C207" s="14"/>
      <c r="D207" s="14"/>
      <c r="Q207" s="2"/>
    </row>
    <row r="208" spans="1:17" x14ac:dyDescent="0.2">
      <c r="A208" s="36"/>
      <c r="B208" s="43"/>
      <c r="C208" s="14"/>
      <c r="D208" s="14"/>
      <c r="Q208" s="2"/>
    </row>
    <row r="209" spans="1:17" x14ac:dyDescent="0.2">
      <c r="A209" s="90"/>
      <c r="B209" s="91"/>
      <c r="C209" s="90"/>
      <c r="D209" s="90"/>
      <c r="Q209" s="2"/>
    </row>
    <row r="210" spans="1:17" x14ac:dyDescent="0.2">
      <c r="A210" s="132"/>
      <c r="B210" s="133"/>
      <c r="C210" s="132"/>
      <c r="D210" s="132"/>
      <c r="E210" s="13"/>
      <c r="Q210" s="2"/>
    </row>
    <row r="211" spans="1:17" x14ac:dyDescent="0.2">
      <c r="A211" s="132"/>
      <c r="B211" s="133"/>
      <c r="C211" s="132"/>
      <c r="D211" s="132"/>
      <c r="E211" s="13"/>
      <c r="Q211" s="2"/>
    </row>
    <row r="212" spans="1:17" x14ac:dyDescent="0.2">
      <c r="A212" s="48"/>
      <c r="B212" s="50"/>
      <c r="C212" s="48"/>
      <c r="D212" s="48"/>
      <c r="E212" s="13"/>
      <c r="Q212" s="2"/>
    </row>
    <row r="213" spans="1:17" x14ac:dyDescent="0.2">
      <c r="A213" s="48"/>
      <c r="B213" s="50"/>
      <c r="C213" s="48"/>
      <c r="D213" s="48"/>
      <c r="E213" s="13"/>
      <c r="Q213" s="2"/>
    </row>
    <row r="214" spans="1:17" x14ac:dyDescent="0.2">
      <c r="A214" s="15"/>
      <c r="C214" s="19"/>
      <c r="D214" s="19"/>
      <c r="Q214" s="2"/>
    </row>
    <row r="215" spans="1:17" x14ac:dyDescent="0.2">
      <c r="A215" s="89"/>
      <c r="C215" s="19"/>
      <c r="D215" s="19"/>
    </row>
    <row r="216" spans="1:17" x14ac:dyDescent="0.2">
      <c r="A216" s="89"/>
      <c r="C216" s="19"/>
      <c r="D216" s="19"/>
    </row>
    <row r="217" spans="1:17" x14ac:dyDescent="0.2">
      <c r="A217" s="89"/>
      <c r="C217" s="19"/>
      <c r="D217" s="19"/>
    </row>
    <row r="218" spans="1:17" x14ac:dyDescent="0.2">
      <c r="A218" s="89"/>
      <c r="C218" s="19"/>
      <c r="D218" s="19"/>
    </row>
    <row r="219" spans="1:17" x14ac:dyDescent="0.2">
      <c r="A219" s="89"/>
      <c r="C219" s="19"/>
      <c r="D219" s="19"/>
    </row>
    <row r="220" spans="1:17" x14ac:dyDescent="0.2">
      <c r="A220" s="89"/>
      <c r="C220" s="19"/>
      <c r="D220" s="19"/>
    </row>
    <row r="221" spans="1:17" x14ac:dyDescent="0.2">
      <c r="A221" s="89"/>
      <c r="C221" s="19"/>
      <c r="D221" s="19"/>
    </row>
    <row r="222" spans="1:17" x14ac:dyDescent="0.2">
      <c r="A222" s="89"/>
      <c r="C222" s="19"/>
      <c r="D222" s="19"/>
    </row>
    <row r="223" spans="1:17" x14ac:dyDescent="0.2">
      <c r="A223" s="89"/>
      <c r="C223" s="19"/>
      <c r="D223" s="19"/>
    </row>
    <row r="224" spans="1:17" x14ac:dyDescent="0.2">
      <c r="A224" s="89"/>
      <c r="C224" s="19"/>
      <c r="D224" s="19"/>
    </row>
    <row r="225" spans="1:4" x14ac:dyDescent="0.2">
      <c r="A225" s="89"/>
      <c r="C225" s="19"/>
      <c r="D225" s="19"/>
    </row>
    <row r="226" spans="1:4" x14ac:dyDescent="0.2">
      <c r="A226" s="89"/>
      <c r="C226" s="19"/>
      <c r="D226" s="19"/>
    </row>
    <row r="227" spans="1:4" x14ac:dyDescent="0.2">
      <c r="A227" s="89"/>
      <c r="C227" s="19"/>
      <c r="D227" s="19"/>
    </row>
    <row r="228" spans="1:4" x14ac:dyDescent="0.2">
      <c r="A228" s="89"/>
      <c r="C228" s="19"/>
      <c r="D228" s="19"/>
    </row>
    <row r="229" spans="1:4" x14ac:dyDescent="0.2">
      <c r="A229" s="89"/>
      <c r="C229" s="19"/>
      <c r="D229" s="19"/>
    </row>
    <row r="230" spans="1:4" x14ac:dyDescent="0.2">
      <c r="A230" s="89"/>
      <c r="C230" s="19"/>
      <c r="D230" s="19"/>
    </row>
    <row r="231" spans="1:4" x14ac:dyDescent="0.2">
      <c r="A231" s="89"/>
      <c r="C231" s="19"/>
      <c r="D231" s="19"/>
    </row>
    <row r="232" spans="1:4" x14ac:dyDescent="0.2">
      <c r="A232" s="89"/>
      <c r="C232" s="19"/>
      <c r="D232" s="19"/>
    </row>
    <row r="233" spans="1:4" x14ac:dyDescent="0.2">
      <c r="A233" s="89"/>
      <c r="C233" s="19"/>
      <c r="D233" s="19"/>
    </row>
    <row r="234" spans="1:4" x14ac:dyDescent="0.2">
      <c r="A234" s="89"/>
      <c r="C234" s="19"/>
      <c r="D234" s="19"/>
    </row>
    <row r="235" spans="1:4" x14ac:dyDescent="0.2">
      <c r="A235" s="89"/>
      <c r="C235" s="19"/>
      <c r="D235" s="19"/>
    </row>
    <row r="236" spans="1:4" x14ac:dyDescent="0.2">
      <c r="A236" s="89"/>
      <c r="C236" s="19"/>
      <c r="D236" s="19"/>
    </row>
    <row r="237" spans="1:4" x14ac:dyDescent="0.2">
      <c r="A237" s="89"/>
      <c r="C237" s="19"/>
      <c r="D237" s="19"/>
    </row>
    <row r="238" spans="1:4" x14ac:dyDescent="0.2">
      <c r="A238" s="89"/>
      <c r="C238" s="19"/>
      <c r="D238" s="19"/>
    </row>
    <row r="239" spans="1:4" x14ac:dyDescent="0.2">
      <c r="A239" s="89"/>
      <c r="C239" s="19"/>
      <c r="D239" s="19"/>
    </row>
    <row r="240" spans="1:4" x14ac:dyDescent="0.2">
      <c r="A240" s="89"/>
      <c r="C240" s="19"/>
      <c r="D240" s="19"/>
    </row>
    <row r="241" spans="1:4" x14ac:dyDescent="0.2">
      <c r="A241" s="89"/>
      <c r="C241" s="19"/>
      <c r="D241" s="19"/>
    </row>
    <row r="242" spans="1:4" x14ac:dyDescent="0.2">
      <c r="A242" s="89"/>
      <c r="C242" s="19"/>
      <c r="D242" s="19"/>
    </row>
    <row r="243" spans="1:4" x14ac:dyDescent="0.2">
      <c r="A243" s="89"/>
      <c r="C243" s="19"/>
      <c r="D243" s="19"/>
    </row>
    <row r="244" spans="1:4" x14ac:dyDescent="0.2">
      <c r="A244" s="89"/>
      <c r="C244" s="19"/>
      <c r="D244" s="19"/>
    </row>
    <row r="245" spans="1:4" x14ac:dyDescent="0.2">
      <c r="A245" s="89"/>
      <c r="C245" s="19"/>
      <c r="D245" s="19"/>
    </row>
    <row r="246" spans="1:4" x14ac:dyDescent="0.2">
      <c r="A246" s="89"/>
      <c r="C246" s="19"/>
      <c r="D246" s="19"/>
    </row>
    <row r="247" spans="1:4" x14ac:dyDescent="0.2">
      <c r="A247" s="89"/>
      <c r="C247" s="19"/>
      <c r="D247" s="19"/>
    </row>
    <row r="248" spans="1:4" x14ac:dyDescent="0.2">
      <c r="A248" s="89"/>
      <c r="C248" s="19"/>
      <c r="D248" s="19"/>
    </row>
    <row r="249" spans="1:4" x14ac:dyDescent="0.2">
      <c r="A249" s="89"/>
      <c r="C249" s="19"/>
      <c r="D249" s="19"/>
    </row>
    <row r="250" spans="1:4" x14ac:dyDescent="0.2">
      <c r="A250" s="89"/>
      <c r="C250" s="19"/>
      <c r="D250" s="19"/>
    </row>
    <row r="251" spans="1:4" x14ac:dyDescent="0.2">
      <c r="A251" s="89"/>
      <c r="C251" s="19"/>
      <c r="D251" s="19"/>
    </row>
    <row r="252" spans="1:4" x14ac:dyDescent="0.2">
      <c r="A252" s="89"/>
      <c r="C252" s="19"/>
      <c r="D252" s="19"/>
    </row>
    <row r="253" spans="1:4" x14ac:dyDescent="0.2">
      <c r="A253" s="89"/>
      <c r="C253" s="19"/>
      <c r="D253" s="19"/>
    </row>
    <row r="254" spans="1:4" x14ac:dyDescent="0.2">
      <c r="A254" s="89"/>
      <c r="C254" s="19"/>
      <c r="D254" s="19"/>
    </row>
    <row r="255" spans="1:4" x14ac:dyDescent="0.2">
      <c r="A255" s="89"/>
      <c r="C255" s="19"/>
      <c r="D255" s="19"/>
    </row>
    <row r="256" spans="1:4" x14ac:dyDescent="0.2">
      <c r="A256" s="89"/>
      <c r="C256" s="19"/>
      <c r="D256" s="19"/>
    </row>
    <row r="257" spans="1:4" x14ac:dyDescent="0.2">
      <c r="A257" s="89"/>
      <c r="C257" s="19"/>
      <c r="D257" s="19"/>
    </row>
    <row r="258" spans="1:4" x14ac:dyDescent="0.2">
      <c r="A258" s="89"/>
      <c r="C258" s="19"/>
      <c r="D258" s="19"/>
    </row>
    <row r="259" spans="1:4" x14ac:dyDescent="0.2">
      <c r="A259" s="89"/>
      <c r="C259" s="19"/>
      <c r="D259" s="19"/>
    </row>
    <row r="260" spans="1:4" x14ac:dyDescent="0.2">
      <c r="A260" s="89"/>
      <c r="C260" s="19"/>
      <c r="D260" s="19"/>
    </row>
    <row r="261" spans="1:4" x14ac:dyDescent="0.2">
      <c r="A261" s="89"/>
      <c r="C261" s="19"/>
      <c r="D261" s="19"/>
    </row>
    <row r="262" spans="1:4" x14ac:dyDescent="0.2">
      <c r="A262" s="89"/>
      <c r="C262" s="19"/>
      <c r="D262" s="19"/>
    </row>
    <row r="263" spans="1:4" x14ac:dyDescent="0.2">
      <c r="A263" s="89"/>
      <c r="C263" s="19"/>
      <c r="D263" s="19"/>
    </row>
    <row r="264" spans="1:4" x14ac:dyDescent="0.2">
      <c r="A264" s="89"/>
      <c r="C264" s="19"/>
      <c r="D264" s="19"/>
    </row>
    <row r="265" spans="1:4" x14ac:dyDescent="0.2">
      <c r="A265" s="89"/>
      <c r="C265" s="19"/>
      <c r="D265" s="19"/>
    </row>
    <row r="266" spans="1:4" x14ac:dyDescent="0.2">
      <c r="A266" s="89"/>
      <c r="C266" s="19"/>
      <c r="D266" s="19"/>
    </row>
    <row r="267" spans="1:4" x14ac:dyDescent="0.2">
      <c r="A267" s="89"/>
      <c r="C267" s="19"/>
      <c r="D267" s="19"/>
    </row>
    <row r="268" spans="1:4" x14ac:dyDescent="0.2">
      <c r="A268" s="89"/>
      <c r="C268" s="19"/>
      <c r="D268" s="19"/>
    </row>
    <row r="269" spans="1:4" x14ac:dyDescent="0.2">
      <c r="A269" s="89"/>
      <c r="C269" s="19"/>
      <c r="D269" s="19"/>
    </row>
    <row r="270" spans="1:4" x14ac:dyDescent="0.2">
      <c r="A270" s="89"/>
      <c r="C270" s="19"/>
      <c r="D270" s="19"/>
    </row>
    <row r="271" spans="1:4" x14ac:dyDescent="0.2">
      <c r="A271" s="89"/>
      <c r="C271" s="19"/>
      <c r="D271" s="19"/>
    </row>
    <row r="272" spans="1:4" x14ac:dyDescent="0.2">
      <c r="A272" s="89"/>
      <c r="C272" s="19"/>
      <c r="D272" s="19"/>
    </row>
    <row r="273" spans="1:4" x14ac:dyDescent="0.2">
      <c r="A273" s="89"/>
      <c r="C273" s="19"/>
      <c r="D273" s="19"/>
    </row>
    <row r="274" spans="1:4" x14ac:dyDescent="0.2">
      <c r="A274" s="89"/>
      <c r="C274" s="19"/>
      <c r="D274" s="19"/>
    </row>
    <row r="275" spans="1:4" x14ac:dyDescent="0.2">
      <c r="A275" s="89"/>
      <c r="C275" s="19"/>
      <c r="D275" s="19"/>
    </row>
    <row r="276" spans="1:4" x14ac:dyDescent="0.2">
      <c r="A276" s="89"/>
      <c r="C276" s="19"/>
      <c r="D276" s="19"/>
    </row>
    <row r="277" spans="1:4" x14ac:dyDescent="0.2">
      <c r="A277" s="89"/>
      <c r="C277" s="19"/>
      <c r="D277" s="19"/>
    </row>
    <row r="278" spans="1:4" x14ac:dyDescent="0.2">
      <c r="A278" s="89"/>
      <c r="C278" s="19"/>
      <c r="D278" s="19"/>
    </row>
    <row r="279" spans="1:4" x14ac:dyDescent="0.2">
      <c r="A279" s="89"/>
      <c r="C279" s="19"/>
      <c r="D279" s="19"/>
    </row>
    <row r="280" spans="1:4" x14ac:dyDescent="0.2">
      <c r="A280" s="89"/>
      <c r="C280" s="19"/>
      <c r="D280" s="19"/>
    </row>
    <row r="281" spans="1:4" x14ac:dyDescent="0.2">
      <c r="A281" s="89"/>
      <c r="C281" s="19"/>
      <c r="D281" s="19"/>
    </row>
    <row r="282" spans="1:4" x14ac:dyDescent="0.2">
      <c r="A282" s="89"/>
      <c r="C282" s="19"/>
      <c r="D282" s="19"/>
    </row>
    <row r="283" spans="1:4" x14ac:dyDescent="0.2">
      <c r="A283" s="89"/>
      <c r="C283" s="19"/>
      <c r="D283" s="19"/>
    </row>
    <row r="284" spans="1:4" x14ac:dyDescent="0.2">
      <c r="A284" s="89"/>
      <c r="C284" s="19"/>
      <c r="D284" s="19"/>
    </row>
    <row r="285" spans="1:4" x14ac:dyDescent="0.2">
      <c r="A285" s="89"/>
      <c r="C285" s="19"/>
      <c r="D285" s="19"/>
    </row>
    <row r="286" spans="1:4" x14ac:dyDescent="0.2">
      <c r="A286" s="89"/>
      <c r="C286" s="19"/>
      <c r="D286" s="19"/>
    </row>
    <row r="287" spans="1:4" x14ac:dyDescent="0.2">
      <c r="A287" s="89"/>
      <c r="C287" s="19"/>
      <c r="D287" s="19"/>
    </row>
    <row r="288" spans="1:4" x14ac:dyDescent="0.2">
      <c r="A288" s="89"/>
      <c r="C288" s="19"/>
      <c r="D288" s="19"/>
    </row>
    <row r="289" spans="1:4" x14ac:dyDescent="0.2">
      <c r="A289" s="89"/>
      <c r="C289" s="19"/>
      <c r="D289" s="19"/>
    </row>
    <row r="290" spans="1:4" x14ac:dyDescent="0.2">
      <c r="A290" s="89"/>
      <c r="C290" s="19"/>
      <c r="D290" s="19"/>
    </row>
    <row r="291" spans="1:4" x14ac:dyDescent="0.2">
      <c r="A291" s="89"/>
      <c r="C291" s="19"/>
      <c r="D291" s="19"/>
    </row>
    <row r="292" spans="1:4" x14ac:dyDescent="0.2">
      <c r="A292" s="89"/>
      <c r="C292" s="19"/>
      <c r="D292" s="19"/>
    </row>
    <row r="293" spans="1:4" x14ac:dyDescent="0.2">
      <c r="A293" s="89"/>
      <c r="C293" s="19"/>
      <c r="D293" s="19"/>
    </row>
    <row r="294" spans="1:4" x14ac:dyDescent="0.2">
      <c r="A294" s="89"/>
      <c r="C294" s="19"/>
      <c r="D294" s="19"/>
    </row>
    <row r="295" spans="1:4" x14ac:dyDescent="0.2">
      <c r="A295" s="89"/>
      <c r="C295" s="19"/>
      <c r="D295" s="19"/>
    </row>
    <row r="296" spans="1:4" x14ac:dyDescent="0.2">
      <c r="A296" s="89"/>
      <c r="C296" s="19"/>
      <c r="D296" s="19"/>
    </row>
    <row r="297" spans="1:4" x14ac:dyDescent="0.2">
      <c r="A297" s="89"/>
      <c r="C297" s="19"/>
      <c r="D297" s="19"/>
    </row>
    <row r="298" spans="1:4" x14ac:dyDescent="0.2">
      <c r="A298" s="89"/>
      <c r="C298" s="19"/>
      <c r="D298" s="19"/>
    </row>
    <row r="299" spans="1:4" x14ac:dyDescent="0.2">
      <c r="A299" s="89"/>
      <c r="C299" s="19"/>
      <c r="D299" s="19"/>
    </row>
    <row r="300" spans="1:4" x14ac:dyDescent="0.2">
      <c r="A300" s="89"/>
      <c r="C300" s="19"/>
      <c r="D300" s="19"/>
    </row>
    <row r="301" spans="1:4" x14ac:dyDescent="0.2">
      <c r="A301" s="89"/>
      <c r="C301" s="19"/>
      <c r="D301" s="19"/>
    </row>
    <row r="302" spans="1:4" x14ac:dyDescent="0.2">
      <c r="A302" s="89"/>
      <c r="C302" s="19"/>
      <c r="D302" s="19"/>
    </row>
    <row r="303" spans="1:4" x14ac:dyDescent="0.2">
      <c r="A303" s="89"/>
      <c r="C303" s="19"/>
      <c r="D303" s="19"/>
    </row>
    <row r="304" spans="1:4" x14ac:dyDescent="0.2">
      <c r="A304" s="89"/>
      <c r="C304" s="19"/>
      <c r="D304" s="19"/>
    </row>
    <row r="305" spans="1:4" x14ac:dyDescent="0.2">
      <c r="A305" s="89"/>
      <c r="C305" s="19"/>
      <c r="D305" s="19"/>
    </row>
    <row r="306" spans="1:4" x14ac:dyDescent="0.2">
      <c r="A306" s="89"/>
      <c r="C306" s="19"/>
      <c r="D306" s="19"/>
    </row>
    <row r="307" spans="1:4" x14ac:dyDescent="0.2">
      <c r="A307" s="89"/>
      <c r="C307" s="19"/>
      <c r="D307" s="19"/>
    </row>
    <row r="308" spans="1:4" x14ac:dyDescent="0.2">
      <c r="A308" s="89"/>
      <c r="C308" s="19"/>
      <c r="D308" s="19"/>
    </row>
    <row r="309" spans="1:4" x14ac:dyDescent="0.2">
      <c r="A309" s="89"/>
      <c r="C309" s="19"/>
      <c r="D309" s="19"/>
    </row>
    <row r="310" spans="1:4" x14ac:dyDescent="0.2">
      <c r="A310" s="89"/>
      <c r="C310" s="19"/>
      <c r="D310" s="19"/>
    </row>
    <row r="311" spans="1:4" x14ac:dyDescent="0.2">
      <c r="A311" s="89"/>
      <c r="C311" s="19"/>
      <c r="D311" s="19"/>
    </row>
    <row r="312" spans="1:4" x14ac:dyDescent="0.2">
      <c r="A312" s="89"/>
      <c r="C312" s="19"/>
      <c r="D312" s="19"/>
    </row>
    <row r="313" spans="1:4" x14ac:dyDescent="0.2">
      <c r="A313" s="89"/>
      <c r="C313" s="19"/>
      <c r="D313" s="19"/>
    </row>
    <row r="314" spans="1:4" x14ac:dyDescent="0.2">
      <c r="A314" s="89"/>
      <c r="C314" s="19"/>
      <c r="D314" s="19"/>
    </row>
    <row r="315" spans="1:4" x14ac:dyDescent="0.2">
      <c r="A315" s="89"/>
      <c r="C315" s="19"/>
      <c r="D315" s="19"/>
    </row>
    <row r="316" spans="1:4" x14ac:dyDescent="0.2">
      <c r="A316" s="89"/>
      <c r="C316" s="19"/>
      <c r="D316" s="19"/>
    </row>
    <row r="317" spans="1:4" x14ac:dyDescent="0.2">
      <c r="A317" s="89"/>
      <c r="C317" s="19"/>
      <c r="D317" s="19"/>
    </row>
    <row r="318" spans="1:4" x14ac:dyDescent="0.2">
      <c r="A318" s="89"/>
      <c r="C318" s="19"/>
      <c r="D318" s="19"/>
    </row>
    <row r="319" spans="1:4" x14ac:dyDescent="0.2">
      <c r="A319" s="89"/>
      <c r="C319" s="19"/>
      <c r="D319" s="19"/>
    </row>
    <row r="320" spans="1:4" x14ac:dyDescent="0.2">
      <c r="A320" s="89"/>
      <c r="C320" s="19"/>
      <c r="D320" s="19"/>
    </row>
    <row r="321" spans="1:4" x14ac:dyDescent="0.2">
      <c r="A321" s="89"/>
      <c r="C321" s="19"/>
      <c r="D321" s="19"/>
    </row>
    <row r="322" spans="1:4" x14ac:dyDescent="0.2">
      <c r="A322" s="89"/>
      <c r="C322" s="19"/>
      <c r="D322" s="19"/>
    </row>
    <row r="323" spans="1:4" x14ac:dyDescent="0.2">
      <c r="A323" s="89"/>
      <c r="C323" s="19"/>
      <c r="D323" s="19"/>
    </row>
    <row r="324" spans="1:4" x14ac:dyDescent="0.2">
      <c r="A324" s="89"/>
      <c r="C324" s="19"/>
      <c r="D324" s="19"/>
    </row>
    <row r="325" spans="1:4" x14ac:dyDescent="0.2">
      <c r="A325" s="89"/>
      <c r="C325" s="19"/>
      <c r="D325" s="19"/>
    </row>
    <row r="326" spans="1:4" x14ac:dyDescent="0.2">
      <c r="A326" s="89"/>
      <c r="C326" s="19"/>
      <c r="D326" s="19"/>
    </row>
    <row r="327" spans="1:4" x14ac:dyDescent="0.2">
      <c r="A327" s="89"/>
      <c r="C327" s="19"/>
      <c r="D327" s="19"/>
    </row>
    <row r="328" spans="1:4" x14ac:dyDescent="0.2">
      <c r="A328" s="89"/>
      <c r="C328" s="19"/>
      <c r="D328" s="19"/>
    </row>
    <row r="329" spans="1:4" x14ac:dyDescent="0.2">
      <c r="A329" s="89"/>
      <c r="C329" s="19"/>
      <c r="D329" s="19"/>
    </row>
    <row r="330" spans="1:4" x14ac:dyDescent="0.2">
      <c r="A330" s="89"/>
      <c r="C330" s="19"/>
      <c r="D330" s="19"/>
    </row>
    <row r="331" spans="1:4" x14ac:dyDescent="0.2">
      <c r="A331" s="89"/>
      <c r="C331" s="19"/>
      <c r="D331" s="19"/>
    </row>
    <row r="332" spans="1:4" x14ac:dyDescent="0.2">
      <c r="A332" s="89"/>
      <c r="C332" s="19"/>
      <c r="D332" s="19"/>
    </row>
    <row r="333" spans="1:4" x14ac:dyDescent="0.2">
      <c r="A333" s="89"/>
      <c r="C333" s="19"/>
      <c r="D333" s="19"/>
    </row>
    <row r="334" spans="1:4" x14ac:dyDescent="0.2">
      <c r="A334" s="89"/>
      <c r="C334" s="19"/>
      <c r="D334" s="19"/>
    </row>
    <row r="335" spans="1:4" x14ac:dyDescent="0.2">
      <c r="A335" s="89"/>
      <c r="C335" s="19"/>
      <c r="D335" s="19"/>
    </row>
    <row r="336" spans="1:4" x14ac:dyDescent="0.2">
      <c r="A336" s="89"/>
      <c r="C336" s="19"/>
      <c r="D336" s="19"/>
    </row>
    <row r="337" spans="1:4" x14ac:dyDescent="0.2">
      <c r="A337" s="89"/>
      <c r="C337" s="19"/>
      <c r="D337" s="19"/>
    </row>
    <row r="338" spans="1:4" x14ac:dyDescent="0.2">
      <c r="A338" s="89"/>
      <c r="C338" s="19"/>
      <c r="D338" s="19"/>
    </row>
    <row r="339" spans="1:4" x14ac:dyDescent="0.2">
      <c r="A339" s="89"/>
      <c r="C339" s="19"/>
      <c r="D339" s="19"/>
    </row>
    <row r="340" spans="1:4" x14ac:dyDescent="0.2">
      <c r="A340" s="89"/>
      <c r="C340" s="19"/>
      <c r="D340" s="19"/>
    </row>
    <row r="341" spans="1:4" x14ac:dyDescent="0.2">
      <c r="A341" s="89"/>
      <c r="C341" s="19"/>
      <c r="D341" s="19"/>
    </row>
    <row r="342" spans="1:4" x14ac:dyDescent="0.2">
      <c r="A342" s="89"/>
      <c r="C342" s="19"/>
      <c r="D342" s="19"/>
    </row>
    <row r="343" spans="1:4" x14ac:dyDescent="0.2">
      <c r="A343" s="89"/>
      <c r="C343" s="19"/>
      <c r="D343" s="19"/>
    </row>
    <row r="344" spans="1:4" x14ac:dyDescent="0.2">
      <c r="A344" s="89"/>
      <c r="C344" s="19"/>
      <c r="D344" s="19"/>
    </row>
    <row r="345" spans="1:4" x14ac:dyDescent="0.2">
      <c r="A345" s="89"/>
      <c r="C345" s="19"/>
      <c r="D345" s="19"/>
    </row>
    <row r="346" spans="1:4" x14ac:dyDescent="0.2">
      <c r="A346" s="89"/>
      <c r="C346" s="19"/>
      <c r="D346" s="19"/>
    </row>
    <row r="347" spans="1:4" x14ac:dyDescent="0.2">
      <c r="A347" s="89"/>
      <c r="C347" s="19"/>
      <c r="D347" s="19"/>
    </row>
    <row r="348" spans="1:4" x14ac:dyDescent="0.2">
      <c r="A348" s="89"/>
      <c r="C348" s="19"/>
      <c r="D348" s="19"/>
    </row>
    <row r="349" spans="1:4" x14ac:dyDescent="0.2">
      <c r="A349" s="89"/>
      <c r="C349" s="19"/>
      <c r="D349" s="19"/>
    </row>
    <row r="350" spans="1:4" x14ac:dyDescent="0.2">
      <c r="A350" s="89"/>
      <c r="C350" s="19"/>
      <c r="D350" s="19"/>
    </row>
    <row r="351" spans="1:4" x14ac:dyDescent="0.2">
      <c r="A351" s="89"/>
      <c r="C351" s="19"/>
      <c r="D351" s="19"/>
    </row>
    <row r="352" spans="1:4" x14ac:dyDescent="0.2">
      <c r="A352" s="89"/>
      <c r="C352" s="19"/>
      <c r="D352" s="19"/>
    </row>
    <row r="353" spans="1:4" x14ac:dyDescent="0.2">
      <c r="A353" s="89"/>
      <c r="C353" s="19"/>
      <c r="D353" s="19"/>
    </row>
    <row r="354" spans="1:4" x14ac:dyDescent="0.2">
      <c r="A354" s="89"/>
      <c r="C354" s="19"/>
      <c r="D354" s="19"/>
    </row>
    <row r="355" spans="1:4" x14ac:dyDescent="0.2">
      <c r="A355" s="89"/>
      <c r="C355" s="19"/>
      <c r="D355" s="19"/>
    </row>
    <row r="356" spans="1:4" x14ac:dyDescent="0.2">
      <c r="A356" s="89"/>
      <c r="C356" s="19"/>
      <c r="D356" s="19"/>
    </row>
    <row r="357" spans="1:4" x14ac:dyDescent="0.2">
      <c r="A357" s="89"/>
      <c r="C357" s="19"/>
      <c r="D357" s="19"/>
    </row>
    <row r="358" spans="1:4" x14ac:dyDescent="0.2">
      <c r="A358" s="89"/>
      <c r="C358" s="19"/>
      <c r="D358" s="19"/>
    </row>
    <row r="359" spans="1:4" x14ac:dyDescent="0.2">
      <c r="A359" s="89"/>
      <c r="C359" s="19"/>
      <c r="D359" s="19"/>
    </row>
    <row r="360" spans="1:4" x14ac:dyDescent="0.2">
      <c r="A360" s="89"/>
      <c r="C360" s="19"/>
      <c r="D360" s="19"/>
    </row>
    <row r="361" spans="1:4" x14ac:dyDescent="0.2">
      <c r="A361" s="89"/>
      <c r="C361" s="19"/>
      <c r="D361" s="19"/>
    </row>
    <row r="362" spans="1:4" x14ac:dyDescent="0.2">
      <c r="A362" s="89"/>
      <c r="C362" s="19"/>
      <c r="D362" s="19"/>
    </row>
    <row r="363" spans="1:4" x14ac:dyDescent="0.2">
      <c r="A363" s="89"/>
      <c r="C363" s="19"/>
      <c r="D363" s="19"/>
    </row>
    <row r="364" spans="1:4" x14ac:dyDescent="0.2">
      <c r="A364" s="89"/>
      <c r="C364" s="19"/>
      <c r="D364" s="19"/>
    </row>
    <row r="365" spans="1:4" x14ac:dyDescent="0.2">
      <c r="C365" s="19"/>
      <c r="D365" s="19"/>
    </row>
    <row r="366" spans="1:4" x14ac:dyDescent="0.2">
      <c r="C366" s="19"/>
      <c r="D366" s="19"/>
    </row>
    <row r="367" spans="1:4" x14ac:dyDescent="0.2">
      <c r="C367" s="19"/>
      <c r="D367" s="19"/>
    </row>
    <row r="368" spans="1:4" x14ac:dyDescent="0.2">
      <c r="C368" s="19"/>
      <c r="D368" s="19"/>
    </row>
    <row r="369" spans="3:4" x14ac:dyDescent="0.2">
      <c r="C369" s="19"/>
      <c r="D369" s="19"/>
    </row>
    <row r="370" spans="3:4" x14ac:dyDescent="0.2">
      <c r="C370" s="19"/>
      <c r="D370" s="19"/>
    </row>
    <row r="371" spans="3:4" x14ac:dyDescent="0.2">
      <c r="C371" s="19"/>
      <c r="D371" s="19"/>
    </row>
    <row r="372" spans="3:4" x14ac:dyDescent="0.2">
      <c r="C372" s="19"/>
      <c r="D372" s="19"/>
    </row>
    <row r="373" spans="3:4" x14ac:dyDescent="0.2">
      <c r="C373" s="19"/>
      <c r="D373" s="19"/>
    </row>
    <row r="374" spans="3:4" x14ac:dyDescent="0.2">
      <c r="C374" s="19"/>
      <c r="D374" s="19"/>
    </row>
    <row r="375" spans="3:4" x14ac:dyDescent="0.2">
      <c r="C375" s="19"/>
      <c r="D375" s="19"/>
    </row>
    <row r="376" spans="3:4" x14ac:dyDescent="0.2">
      <c r="C376" s="19"/>
      <c r="D376" s="19"/>
    </row>
    <row r="377" spans="3:4" x14ac:dyDescent="0.2">
      <c r="C377" s="19"/>
      <c r="D377" s="19"/>
    </row>
    <row r="378" spans="3:4" x14ac:dyDescent="0.2">
      <c r="C378" s="19"/>
      <c r="D378" s="19"/>
    </row>
    <row r="379" spans="3:4" x14ac:dyDescent="0.2">
      <c r="C379" s="19"/>
      <c r="D379" s="19"/>
    </row>
    <row r="380" spans="3:4" x14ac:dyDescent="0.2">
      <c r="C380" s="19"/>
      <c r="D380" s="19"/>
    </row>
    <row r="381" spans="3:4" x14ac:dyDescent="0.2">
      <c r="C381" s="19"/>
      <c r="D381" s="19"/>
    </row>
    <row r="382" spans="3:4" x14ac:dyDescent="0.2">
      <c r="C382" s="19"/>
      <c r="D382" s="19"/>
    </row>
    <row r="383" spans="3:4" x14ac:dyDescent="0.2">
      <c r="C383" s="19"/>
      <c r="D383" s="19"/>
    </row>
    <row r="384" spans="3:4" x14ac:dyDescent="0.2">
      <c r="C384" s="19"/>
      <c r="D384" s="19"/>
    </row>
    <row r="385" spans="3:4" x14ac:dyDescent="0.2">
      <c r="C385" s="19"/>
      <c r="D385" s="19"/>
    </row>
    <row r="386" spans="3:4" x14ac:dyDescent="0.2">
      <c r="C386" s="19"/>
      <c r="D386" s="19"/>
    </row>
    <row r="387" spans="3:4" x14ac:dyDescent="0.2">
      <c r="C387" s="19"/>
      <c r="D387" s="19"/>
    </row>
    <row r="388" spans="3:4" x14ac:dyDescent="0.2">
      <c r="C388" s="19"/>
      <c r="D388" s="19"/>
    </row>
    <row r="389" spans="3:4" x14ac:dyDescent="0.2">
      <c r="C389" s="19"/>
      <c r="D389" s="19"/>
    </row>
    <row r="390" spans="3:4" x14ac:dyDescent="0.2">
      <c r="C390" s="19"/>
      <c r="D390" s="19"/>
    </row>
    <row r="391" spans="3:4" x14ac:dyDescent="0.2">
      <c r="C391" s="19"/>
      <c r="D391" s="19"/>
    </row>
    <row r="392" spans="3:4" x14ac:dyDescent="0.2">
      <c r="C392" s="19"/>
      <c r="D392" s="19"/>
    </row>
    <row r="393" spans="3:4" x14ac:dyDescent="0.2">
      <c r="C393" s="19"/>
      <c r="D393" s="19"/>
    </row>
    <row r="394" spans="3:4" x14ac:dyDescent="0.2">
      <c r="C394" s="19"/>
      <c r="D394" s="19"/>
    </row>
    <row r="395" spans="3:4" x14ac:dyDescent="0.2">
      <c r="C395" s="19"/>
      <c r="D395" s="19"/>
    </row>
    <row r="396" spans="3:4" x14ac:dyDescent="0.2">
      <c r="C396" s="19"/>
      <c r="D396" s="19"/>
    </row>
    <row r="397" spans="3:4" x14ac:dyDescent="0.2">
      <c r="C397" s="19"/>
      <c r="D397" s="19"/>
    </row>
    <row r="398" spans="3:4" x14ac:dyDescent="0.2">
      <c r="C398" s="19"/>
      <c r="D398" s="19"/>
    </row>
    <row r="399" spans="3:4" x14ac:dyDescent="0.2">
      <c r="C399" s="19"/>
      <c r="D399" s="19"/>
    </row>
    <row r="400" spans="3:4" x14ac:dyDescent="0.2">
      <c r="C400" s="19"/>
      <c r="D400" s="19"/>
    </row>
    <row r="401" spans="3:4" x14ac:dyDescent="0.2">
      <c r="C401" s="19"/>
      <c r="D401" s="19"/>
    </row>
    <row r="402" spans="3:4" x14ac:dyDescent="0.2">
      <c r="C402" s="19"/>
      <c r="D402" s="19"/>
    </row>
    <row r="403" spans="3:4" x14ac:dyDescent="0.2">
      <c r="C403" s="19"/>
      <c r="D403" s="19"/>
    </row>
    <row r="404" spans="3:4" x14ac:dyDescent="0.2">
      <c r="C404" s="19"/>
      <c r="D404" s="19"/>
    </row>
    <row r="405" spans="3:4" x14ac:dyDescent="0.2">
      <c r="C405" s="19"/>
      <c r="D405" s="19"/>
    </row>
    <row r="406" spans="3:4" x14ac:dyDescent="0.2">
      <c r="C406" s="19"/>
      <c r="D406" s="19"/>
    </row>
    <row r="407" spans="3:4" x14ac:dyDescent="0.2">
      <c r="C407" s="19"/>
      <c r="D407" s="19"/>
    </row>
    <row r="408" spans="3:4" x14ac:dyDescent="0.2">
      <c r="C408" s="19"/>
      <c r="D408" s="19"/>
    </row>
    <row r="409" spans="3:4" x14ac:dyDescent="0.2">
      <c r="C409" s="19"/>
      <c r="D409" s="19"/>
    </row>
    <row r="410" spans="3:4" x14ac:dyDescent="0.2">
      <c r="C410" s="19"/>
      <c r="D410" s="19"/>
    </row>
    <row r="411" spans="3:4" x14ac:dyDescent="0.2">
      <c r="C411" s="19"/>
      <c r="D411" s="19"/>
    </row>
    <row r="412" spans="3:4" x14ac:dyDescent="0.2">
      <c r="C412" s="19"/>
      <c r="D412" s="19"/>
    </row>
    <row r="413" spans="3:4" x14ac:dyDescent="0.2">
      <c r="C413" s="19"/>
      <c r="D413" s="19"/>
    </row>
    <row r="414" spans="3:4" x14ac:dyDescent="0.2">
      <c r="C414" s="19"/>
      <c r="D414" s="19"/>
    </row>
    <row r="415" spans="3:4" x14ac:dyDescent="0.2">
      <c r="C415" s="19"/>
      <c r="D415" s="19"/>
    </row>
    <row r="416" spans="3:4" x14ac:dyDescent="0.2">
      <c r="C416" s="19"/>
      <c r="D416" s="19"/>
    </row>
    <row r="417" spans="3:4" x14ac:dyDescent="0.2">
      <c r="C417" s="19"/>
      <c r="D417" s="19"/>
    </row>
    <row r="418" spans="3:4" x14ac:dyDescent="0.2">
      <c r="C418" s="19"/>
      <c r="D418" s="19"/>
    </row>
    <row r="419" spans="3:4" x14ac:dyDescent="0.2">
      <c r="C419" s="19"/>
      <c r="D419" s="19"/>
    </row>
    <row r="420" spans="3:4" x14ac:dyDescent="0.2">
      <c r="C420" s="19"/>
      <c r="D420" s="19"/>
    </row>
    <row r="421" spans="3:4" x14ac:dyDescent="0.2">
      <c r="C421" s="19"/>
      <c r="D421" s="19"/>
    </row>
    <row r="422" spans="3:4" x14ac:dyDescent="0.2">
      <c r="C422" s="19"/>
      <c r="D422" s="19"/>
    </row>
    <row r="423" spans="3:4" x14ac:dyDescent="0.2">
      <c r="C423" s="19"/>
      <c r="D423" s="19"/>
    </row>
    <row r="424" spans="3:4" x14ac:dyDescent="0.2">
      <c r="C424" s="19"/>
      <c r="D424" s="19"/>
    </row>
    <row r="425" spans="3:4" x14ac:dyDescent="0.2">
      <c r="C425" s="19"/>
      <c r="D425" s="19"/>
    </row>
    <row r="426" spans="3:4" x14ac:dyDescent="0.2">
      <c r="C426" s="19"/>
      <c r="D426" s="19"/>
    </row>
    <row r="427" spans="3:4" x14ac:dyDescent="0.2">
      <c r="C427" s="19"/>
      <c r="D427" s="19"/>
    </row>
    <row r="428" spans="3:4" x14ac:dyDescent="0.2">
      <c r="C428" s="19"/>
      <c r="D428" s="19"/>
    </row>
    <row r="429" spans="3:4" x14ac:dyDescent="0.2">
      <c r="C429" s="19"/>
      <c r="D429" s="19"/>
    </row>
    <row r="430" spans="3:4" x14ac:dyDescent="0.2">
      <c r="C430" s="19"/>
      <c r="D430" s="19"/>
    </row>
    <row r="431" spans="3:4" x14ac:dyDescent="0.2">
      <c r="C431" s="19"/>
      <c r="D431" s="19"/>
    </row>
    <row r="432" spans="3:4" x14ac:dyDescent="0.2">
      <c r="C432" s="19"/>
      <c r="D432" s="19"/>
    </row>
    <row r="433" spans="3:4" x14ac:dyDescent="0.2">
      <c r="C433" s="19"/>
      <c r="D433" s="19"/>
    </row>
    <row r="434" spans="3:4" x14ac:dyDescent="0.2">
      <c r="C434" s="19"/>
      <c r="D434" s="19"/>
    </row>
    <row r="435" spans="3:4" x14ac:dyDescent="0.2">
      <c r="C435" s="19"/>
      <c r="D435" s="19"/>
    </row>
    <row r="436" spans="3:4" x14ac:dyDescent="0.2">
      <c r="C436" s="19"/>
      <c r="D436" s="19"/>
    </row>
    <row r="437" spans="3:4" x14ac:dyDescent="0.2">
      <c r="C437" s="19"/>
      <c r="D437" s="19"/>
    </row>
    <row r="438" spans="3:4" x14ac:dyDescent="0.2">
      <c r="C438" s="19"/>
      <c r="D438" s="19"/>
    </row>
    <row r="439" spans="3:4" x14ac:dyDescent="0.2">
      <c r="C439" s="19"/>
      <c r="D439" s="19"/>
    </row>
    <row r="440" spans="3:4" x14ac:dyDescent="0.2">
      <c r="C440" s="19"/>
      <c r="D440" s="19"/>
    </row>
    <row r="441" spans="3:4" x14ac:dyDescent="0.2">
      <c r="C441" s="19"/>
      <c r="D441" s="19"/>
    </row>
    <row r="442" spans="3:4" x14ac:dyDescent="0.2">
      <c r="C442" s="19"/>
      <c r="D442" s="19"/>
    </row>
    <row r="443" spans="3:4" x14ac:dyDescent="0.2">
      <c r="C443" s="19"/>
      <c r="D443" s="19"/>
    </row>
    <row r="444" spans="3:4" x14ac:dyDescent="0.2">
      <c r="C444" s="19"/>
      <c r="D444" s="19"/>
    </row>
    <row r="445" spans="3:4" x14ac:dyDescent="0.2">
      <c r="C445" s="19"/>
      <c r="D445" s="19"/>
    </row>
    <row r="446" spans="3:4" x14ac:dyDescent="0.2">
      <c r="C446" s="19"/>
      <c r="D446" s="19"/>
    </row>
    <row r="447" spans="3:4" x14ac:dyDescent="0.2">
      <c r="C447" s="19"/>
      <c r="D447" s="19"/>
    </row>
    <row r="448" spans="3:4" x14ac:dyDescent="0.2">
      <c r="C448" s="19"/>
      <c r="D448" s="19"/>
    </row>
    <row r="449" spans="3:4" x14ac:dyDescent="0.2">
      <c r="C449" s="19"/>
      <c r="D449" s="19"/>
    </row>
    <row r="450" spans="3:4" x14ac:dyDescent="0.2">
      <c r="C450" s="19"/>
      <c r="D450" s="19"/>
    </row>
    <row r="451" spans="3:4" x14ac:dyDescent="0.2">
      <c r="C451" s="19"/>
      <c r="D451" s="19"/>
    </row>
    <row r="452" spans="3:4" x14ac:dyDescent="0.2">
      <c r="C452" s="19"/>
      <c r="D452" s="19"/>
    </row>
    <row r="453" spans="3:4" x14ac:dyDescent="0.2">
      <c r="C453" s="19"/>
      <c r="D453" s="19"/>
    </row>
    <row r="454" spans="3:4" x14ac:dyDescent="0.2">
      <c r="C454" s="19"/>
      <c r="D454" s="19"/>
    </row>
    <row r="455" spans="3:4" x14ac:dyDescent="0.2">
      <c r="C455" s="19"/>
      <c r="D455" s="19"/>
    </row>
    <row r="456" spans="3:4" x14ac:dyDescent="0.2">
      <c r="C456" s="19"/>
      <c r="D456" s="19"/>
    </row>
    <row r="457" spans="3:4" x14ac:dyDescent="0.2">
      <c r="C457" s="19"/>
      <c r="D457" s="19"/>
    </row>
    <row r="458" spans="3:4" x14ac:dyDescent="0.2">
      <c r="C458" s="19"/>
      <c r="D458" s="19"/>
    </row>
    <row r="459" spans="3:4" x14ac:dyDescent="0.2">
      <c r="C459" s="19"/>
      <c r="D459" s="19"/>
    </row>
    <row r="460" spans="3:4" x14ac:dyDescent="0.2">
      <c r="C460" s="19"/>
      <c r="D460" s="19"/>
    </row>
    <row r="461" spans="3:4" x14ac:dyDescent="0.2">
      <c r="C461" s="19"/>
      <c r="D461" s="19"/>
    </row>
    <row r="462" spans="3:4" x14ac:dyDescent="0.2">
      <c r="C462" s="19"/>
      <c r="D462" s="19"/>
    </row>
    <row r="463" spans="3:4" x14ac:dyDescent="0.2">
      <c r="C463" s="19"/>
      <c r="D463" s="19"/>
    </row>
    <row r="464" spans="3:4" x14ac:dyDescent="0.2">
      <c r="C464" s="19"/>
      <c r="D464" s="19"/>
    </row>
    <row r="465" spans="3:4" x14ac:dyDescent="0.2">
      <c r="C465" s="19"/>
      <c r="D465" s="19"/>
    </row>
    <row r="466" spans="3:4" x14ac:dyDescent="0.2">
      <c r="C466" s="19"/>
      <c r="D466" s="19"/>
    </row>
    <row r="467" spans="3:4" x14ac:dyDescent="0.2">
      <c r="C467" s="19"/>
      <c r="D467" s="19"/>
    </row>
    <row r="468" spans="3:4" x14ac:dyDescent="0.2">
      <c r="C468" s="19"/>
      <c r="D468" s="19"/>
    </row>
    <row r="469" spans="3:4" x14ac:dyDescent="0.2">
      <c r="C469" s="19"/>
      <c r="D469" s="19"/>
    </row>
    <row r="470" spans="3:4" x14ac:dyDescent="0.2">
      <c r="C470" s="19"/>
      <c r="D470" s="19"/>
    </row>
    <row r="471" spans="3:4" x14ac:dyDescent="0.2">
      <c r="C471" s="19"/>
      <c r="D471" s="19"/>
    </row>
    <row r="472" spans="3:4" x14ac:dyDescent="0.2">
      <c r="C472" s="19"/>
      <c r="D472" s="19"/>
    </row>
    <row r="473" spans="3:4" x14ac:dyDescent="0.2">
      <c r="C473" s="19"/>
      <c r="D473" s="19"/>
    </row>
    <row r="474" spans="3:4" x14ac:dyDescent="0.2">
      <c r="C474" s="19"/>
      <c r="D474" s="19"/>
    </row>
    <row r="475" spans="3:4" x14ac:dyDescent="0.2">
      <c r="C475" s="19"/>
      <c r="D475" s="19"/>
    </row>
    <row r="476" spans="3:4" x14ac:dyDescent="0.2">
      <c r="C476" s="19"/>
      <c r="D476" s="19"/>
    </row>
    <row r="477" spans="3:4" x14ac:dyDescent="0.2">
      <c r="C477" s="19"/>
      <c r="D477" s="19"/>
    </row>
    <row r="478" spans="3:4" x14ac:dyDescent="0.2">
      <c r="C478" s="19"/>
      <c r="D478" s="19"/>
    </row>
    <row r="479" spans="3:4" x14ac:dyDescent="0.2">
      <c r="C479" s="19"/>
      <c r="D479" s="19"/>
    </row>
    <row r="480" spans="3:4" x14ac:dyDescent="0.2">
      <c r="C480" s="19"/>
      <c r="D480" s="19"/>
    </row>
    <row r="481" spans="3:4" x14ac:dyDescent="0.2">
      <c r="C481" s="19"/>
      <c r="D481" s="19"/>
    </row>
    <row r="482" spans="3:4" x14ac:dyDescent="0.2">
      <c r="C482" s="19"/>
      <c r="D482" s="19"/>
    </row>
    <row r="483" spans="3:4" x14ac:dyDescent="0.2">
      <c r="C483" s="19"/>
      <c r="D483" s="19"/>
    </row>
    <row r="484" spans="3:4" x14ac:dyDescent="0.2">
      <c r="C484" s="19"/>
      <c r="D484" s="19"/>
    </row>
    <row r="485" spans="3:4" x14ac:dyDescent="0.2">
      <c r="C485" s="19"/>
      <c r="D485" s="19"/>
    </row>
    <row r="486" spans="3:4" x14ac:dyDescent="0.2">
      <c r="C486" s="19"/>
      <c r="D486" s="19"/>
    </row>
    <row r="487" spans="3:4" x14ac:dyDescent="0.2">
      <c r="C487" s="19"/>
      <c r="D487" s="19"/>
    </row>
    <row r="488" spans="3:4" x14ac:dyDescent="0.2">
      <c r="C488" s="19"/>
      <c r="D488" s="19"/>
    </row>
    <row r="489" spans="3:4" x14ac:dyDescent="0.2">
      <c r="C489" s="19"/>
      <c r="D489" s="19"/>
    </row>
    <row r="490" spans="3:4" x14ac:dyDescent="0.2">
      <c r="C490" s="19"/>
      <c r="D490" s="19"/>
    </row>
    <row r="491" spans="3:4" x14ac:dyDescent="0.2">
      <c r="C491" s="19"/>
      <c r="D491" s="19"/>
    </row>
    <row r="492" spans="3:4" x14ac:dyDescent="0.2">
      <c r="C492" s="19"/>
      <c r="D492" s="19"/>
    </row>
    <row r="493" spans="3:4" x14ac:dyDescent="0.2">
      <c r="C493" s="19"/>
      <c r="D493" s="19"/>
    </row>
    <row r="494" spans="3:4" x14ac:dyDescent="0.2">
      <c r="C494" s="19"/>
      <c r="D494" s="19"/>
    </row>
    <row r="495" spans="3:4" x14ac:dyDescent="0.2">
      <c r="C495" s="19"/>
      <c r="D495" s="19"/>
    </row>
    <row r="496" spans="3:4" x14ac:dyDescent="0.2">
      <c r="C496" s="19"/>
      <c r="D496" s="19"/>
    </row>
    <row r="497" spans="3:4" x14ac:dyDescent="0.2">
      <c r="C497" s="19"/>
      <c r="D497" s="19"/>
    </row>
    <row r="498" spans="3:4" x14ac:dyDescent="0.2">
      <c r="C498" s="19"/>
      <c r="D498" s="19"/>
    </row>
    <row r="499" spans="3:4" x14ac:dyDescent="0.2">
      <c r="C499" s="19"/>
      <c r="D499" s="19"/>
    </row>
    <row r="500" spans="3:4" x14ac:dyDescent="0.2">
      <c r="C500" s="19"/>
      <c r="D500" s="19"/>
    </row>
    <row r="501" spans="3:4" x14ac:dyDescent="0.2">
      <c r="C501" s="19"/>
      <c r="D501" s="19"/>
    </row>
    <row r="502" spans="3:4" x14ac:dyDescent="0.2">
      <c r="C502" s="19"/>
      <c r="D502" s="19"/>
    </row>
    <row r="503" spans="3:4" x14ac:dyDescent="0.2">
      <c r="C503" s="19"/>
      <c r="D503" s="19"/>
    </row>
    <row r="504" spans="3:4" x14ac:dyDescent="0.2">
      <c r="C504" s="19"/>
      <c r="D504" s="19"/>
    </row>
    <row r="505" spans="3:4" x14ac:dyDescent="0.2">
      <c r="C505" s="19"/>
      <c r="D505" s="19"/>
    </row>
    <row r="506" spans="3:4" x14ac:dyDescent="0.2">
      <c r="C506" s="19"/>
      <c r="D506" s="19"/>
    </row>
    <row r="507" spans="3:4" x14ac:dyDescent="0.2">
      <c r="C507" s="19"/>
      <c r="D507" s="19"/>
    </row>
    <row r="508" spans="3:4" x14ac:dyDescent="0.2">
      <c r="C508" s="19"/>
      <c r="D508" s="19"/>
    </row>
    <row r="509" spans="3:4" x14ac:dyDescent="0.2">
      <c r="C509" s="19"/>
      <c r="D509" s="19"/>
    </row>
    <row r="510" spans="3:4" x14ac:dyDescent="0.2">
      <c r="C510" s="19"/>
      <c r="D510" s="19"/>
    </row>
    <row r="511" spans="3:4" x14ac:dyDescent="0.2">
      <c r="C511" s="19"/>
      <c r="D511" s="19"/>
    </row>
    <row r="512" spans="3:4" x14ac:dyDescent="0.2">
      <c r="C512" s="19"/>
      <c r="D512" s="19"/>
    </row>
    <row r="513" spans="3:4" x14ac:dyDescent="0.2">
      <c r="C513" s="19"/>
      <c r="D513" s="19"/>
    </row>
    <row r="514" spans="3:4" x14ac:dyDescent="0.2">
      <c r="C514" s="19"/>
      <c r="D514" s="19"/>
    </row>
    <row r="515" spans="3:4" x14ac:dyDescent="0.2">
      <c r="C515" s="19"/>
      <c r="D515" s="19"/>
    </row>
    <row r="516" spans="3:4" x14ac:dyDescent="0.2">
      <c r="C516" s="19"/>
      <c r="D516" s="19"/>
    </row>
    <row r="517" spans="3:4" x14ac:dyDescent="0.2">
      <c r="C517" s="19"/>
      <c r="D517" s="19"/>
    </row>
    <row r="518" spans="3:4" x14ac:dyDescent="0.2">
      <c r="C518" s="19"/>
      <c r="D518" s="19"/>
    </row>
    <row r="519" spans="3:4" x14ac:dyDescent="0.2">
      <c r="C519" s="19"/>
      <c r="D519" s="19"/>
    </row>
    <row r="520" spans="3:4" x14ac:dyDescent="0.2">
      <c r="C520" s="19"/>
      <c r="D520" s="19"/>
    </row>
    <row r="521" spans="3:4" x14ac:dyDescent="0.2">
      <c r="C521" s="19"/>
      <c r="D521" s="19"/>
    </row>
    <row r="522" spans="3:4" x14ac:dyDescent="0.2">
      <c r="C522" s="19"/>
      <c r="D522" s="19"/>
    </row>
    <row r="523" spans="3:4" x14ac:dyDescent="0.2">
      <c r="C523" s="19"/>
      <c r="D523" s="19"/>
    </row>
    <row r="524" spans="3:4" x14ac:dyDescent="0.2">
      <c r="C524" s="19"/>
      <c r="D524" s="19"/>
    </row>
    <row r="525" spans="3:4" x14ac:dyDescent="0.2">
      <c r="C525" s="19"/>
      <c r="D525" s="19"/>
    </row>
    <row r="526" spans="3:4" x14ac:dyDescent="0.2">
      <c r="C526" s="19"/>
      <c r="D526" s="19"/>
    </row>
    <row r="527" spans="3:4" x14ac:dyDescent="0.2">
      <c r="C527" s="19"/>
      <c r="D527" s="19"/>
    </row>
    <row r="528" spans="3:4" x14ac:dyDescent="0.2">
      <c r="C528" s="19"/>
      <c r="D528" s="19"/>
    </row>
    <row r="529" spans="3:4" x14ac:dyDescent="0.2">
      <c r="C529" s="19"/>
      <c r="D529" s="19"/>
    </row>
    <row r="530" spans="3:4" x14ac:dyDescent="0.2">
      <c r="C530" s="19"/>
      <c r="D530" s="19"/>
    </row>
    <row r="531" spans="3:4" x14ac:dyDescent="0.2">
      <c r="C531" s="19"/>
      <c r="D531" s="19"/>
    </row>
    <row r="532" spans="3:4" x14ac:dyDescent="0.2">
      <c r="C532" s="19"/>
      <c r="D532" s="19"/>
    </row>
    <row r="533" spans="3:4" x14ac:dyDescent="0.2">
      <c r="C533" s="19"/>
      <c r="D533" s="19"/>
    </row>
    <row r="534" spans="3:4" x14ac:dyDescent="0.2">
      <c r="C534" s="19"/>
      <c r="D534" s="19"/>
    </row>
    <row r="535" spans="3:4" x14ac:dyDescent="0.2">
      <c r="C535" s="19"/>
      <c r="D535" s="19"/>
    </row>
    <row r="536" spans="3:4" x14ac:dyDescent="0.2">
      <c r="C536" s="19"/>
      <c r="D536" s="19"/>
    </row>
    <row r="537" spans="3:4" x14ac:dyDescent="0.2">
      <c r="C537" s="19"/>
      <c r="D537" s="19"/>
    </row>
    <row r="538" spans="3:4" x14ac:dyDescent="0.2">
      <c r="C538" s="19"/>
      <c r="D538" s="19"/>
    </row>
    <row r="539" spans="3:4" x14ac:dyDescent="0.2">
      <c r="C539" s="19"/>
      <c r="D539" s="19"/>
    </row>
    <row r="540" spans="3:4" x14ac:dyDescent="0.2">
      <c r="C540" s="19"/>
      <c r="D540" s="19"/>
    </row>
    <row r="541" spans="3:4" x14ac:dyDescent="0.2">
      <c r="C541" s="19"/>
      <c r="D541" s="19"/>
    </row>
    <row r="542" spans="3:4" x14ac:dyDescent="0.2">
      <c r="C542" s="19"/>
      <c r="D542" s="19"/>
    </row>
    <row r="543" spans="3:4" x14ac:dyDescent="0.2">
      <c r="C543" s="19"/>
      <c r="D543" s="19"/>
    </row>
    <row r="544" spans="3:4" x14ac:dyDescent="0.2">
      <c r="C544" s="19"/>
      <c r="D544" s="19"/>
    </row>
    <row r="545" spans="3:4" x14ac:dyDescent="0.2">
      <c r="C545" s="19"/>
      <c r="D545" s="19"/>
    </row>
    <row r="546" spans="3:4" x14ac:dyDescent="0.2">
      <c r="C546" s="19"/>
      <c r="D546" s="19"/>
    </row>
    <row r="547" spans="3:4" x14ac:dyDescent="0.2">
      <c r="C547" s="19"/>
      <c r="D547" s="19"/>
    </row>
    <row r="548" spans="3:4" x14ac:dyDescent="0.2">
      <c r="C548" s="19"/>
      <c r="D548" s="19"/>
    </row>
    <row r="549" spans="3:4" x14ac:dyDescent="0.2">
      <c r="C549" s="19"/>
      <c r="D549" s="19"/>
    </row>
    <row r="550" spans="3:4" x14ac:dyDescent="0.2">
      <c r="C550" s="19"/>
      <c r="D550" s="19"/>
    </row>
    <row r="551" spans="3:4" x14ac:dyDescent="0.2">
      <c r="C551" s="19"/>
      <c r="D551" s="19"/>
    </row>
    <row r="552" spans="3:4" x14ac:dyDescent="0.2">
      <c r="C552" s="19"/>
      <c r="D552" s="19"/>
    </row>
    <row r="553" spans="3:4" x14ac:dyDescent="0.2">
      <c r="C553" s="19"/>
      <c r="D553" s="19"/>
    </row>
    <row r="554" spans="3:4" x14ac:dyDescent="0.2">
      <c r="C554" s="19"/>
      <c r="D554" s="19"/>
    </row>
    <row r="555" spans="3:4" x14ac:dyDescent="0.2">
      <c r="C555" s="19"/>
      <c r="D555" s="19"/>
    </row>
    <row r="556" spans="3:4" x14ac:dyDescent="0.2">
      <c r="C556" s="19"/>
      <c r="D556" s="19"/>
    </row>
    <row r="557" spans="3:4" x14ac:dyDescent="0.2">
      <c r="C557" s="19"/>
      <c r="D557" s="19"/>
    </row>
    <row r="558" spans="3:4" x14ac:dyDescent="0.2">
      <c r="C558" s="19"/>
      <c r="D558" s="19"/>
    </row>
    <row r="559" spans="3:4" x14ac:dyDescent="0.2">
      <c r="C559" s="19"/>
      <c r="D559" s="19"/>
    </row>
    <row r="560" spans="3:4" x14ac:dyDescent="0.2">
      <c r="C560" s="19"/>
      <c r="D560" s="19"/>
    </row>
    <row r="561" spans="3:4" x14ac:dyDescent="0.2">
      <c r="C561" s="19"/>
      <c r="D561" s="19"/>
    </row>
    <row r="562" spans="3:4" x14ac:dyDescent="0.2">
      <c r="C562" s="19"/>
      <c r="D562" s="19"/>
    </row>
    <row r="563" spans="3:4" x14ac:dyDescent="0.2">
      <c r="C563" s="19"/>
      <c r="D563" s="19"/>
    </row>
    <row r="564" spans="3:4" x14ac:dyDescent="0.2">
      <c r="C564" s="19"/>
      <c r="D564" s="19"/>
    </row>
    <row r="565" spans="3:4" x14ac:dyDescent="0.2">
      <c r="C565" s="19"/>
      <c r="D565" s="19"/>
    </row>
    <row r="566" spans="3:4" x14ac:dyDescent="0.2">
      <c r="C566" s="19"/>
      <c r="D566" s="19"/>
    </row>
    <row r="567" spans="3:4" x14ac:dyDescent="0.2">
      <c r="C567" s="19"/>
      <c r="D567" s="19"/>
    </row>
    <row r="568" spans="3:4" x14ac:dyDescent="0.2">
      <c r="C568" s="19"/>
      <c r="D568" s="19"/>
    </row>
    <row r="569" spans="3:4" x14ac:dyDescent="0.2">
      <c r="C569" s="19"/>
      <c r="D569" s="19"/>
    </row>
    <row r="570" spans="3:4" x14ac:dyDescent="0.2">
      <c r="C570" s="19"/>
      <c r="D570" s="19"/>
    </row>
    <row r="571" spans="3:4" x14ac:dyDescent="0.2">
      <c r="C571" s="19"/>
      <c r="D571" s="19"/>
    </row>
    <row r="572" spans="3:4" x14ac:dyDescent="0.2">
      <c r="C572" s="19"/>
      <c r="D572" s="19"/>
    </row>
    <row r="573" spans="3:4" x14ac:dyDescent="0.2">
      <c r="C573" s="19"/>
      <c r="D573" s="19"/>
    </row>
    <row r="574" spans="3:4" x14ac:dyDescent="0.2">
      <c r="C574" s="19"/>
      <c r="D574" s="19"/>
    </row>
    <row r="575" spans="3:4" x14ac:dyDescent="0.2">
      <c r="C575" s="19"/>
      <c r="D575" s="19"/>
    </row>
    <row r="576" spans="3:4" x14ac:dyDescent="0.2">
      <c r="C576" s="19"/>
      <c r="D576" s="19"/>
    </row>
    <row r="577" spans="3:4" x14ac:dyDescent="0.2">
      <c r="C577" s="19"/>
      <c r="D577" s="19"/>
    </row>
    <row r="578" spans="3:4" x14ac:dyDescent="0.2">
      <c r="C578" s="19"/>
      <c r="D578" s="19"/>
    </row>
    <row r="579" spans="3:4" x14ac:dyDescent="0.2">
      <c r="C579" s="19"/>
      <c r="D579" s="19"/>
    </row>
    <row r="580" spans="3:4" x14ac:dyDescent="0.2">
      <c r="C580" s="19"/>
      <c r="D580" s="19"/>
    </row>
    <row r="581" spans="3:4" x14ac:dyDescent="0.2">
      <c r="C581" s="19"/>
      <c r="D581" s="19"/>
    </row>
    <row r="582" spans="3:4" x14ac:dyDescent="0.2">
      <c r="C582" s="19"/>
      <c r="D582" s="19"/>
    </row>
    <row r="583" spans="3:4" x14ac:dyDescent="0.2">
      <c r="C583" s="19"/>
      <c r="D583" s="19"/>
    </row>
    <row r="584" spans="3:4" x14ac:dyDescent="0.2">
      <c r="C584" s="19"/>
      <c r="D584" s="19"/>
    </row>
    <row r="585" spans="3:4" x14ac:dyDescent="0.2">
      <c r="C585" s="19"/>
      <c r="D585" s="19"/>
    </row>
    <row r="586" spans="3:4" x14ac:dyDescent="0.2">
      <c r="C586" s="19"/>
      <c r="D586" s="19"/>
    </row>
    <row r="587" spans="3:4" x14ac:dyDescent="0.2">
      <c r="C587" s="19"/>
      <c r="D587" s="19"/>
    </row>
    <row r="588" spans="3:4" x14ac:dyDescent="0.2">
      <c r="C588" s="19"/>
      <c r="D588" s="19"/>
    </row>
    <row r="589" spans="3:4" x14ac:dyDescent="0.2">
      <c r="C589" s="19"/>
      <c r="D589" s="19"/>
    </row>
    <row r="590" spans="3:4" x14ac:dyDescent="0.2">
      <c r="C590" s="19"/>
      <c r="D590" s="19"/>
    </row>
    <row r="591" spans="3:4" x14ac:dyDescent="0.2">
      <c r="C591" s="19"/>
      <c r="D591" s="19"/>
    </row>
    <row r="592" spans="3:4" x14ac:dyDescent="0.2">
      <c r="C592" s="19"/>
      <c r="D592" s="19"/>
    </row>
    <row r="593" spans="3:4" x14ac:dyDescent="0.2">
      <c r="C593" s="19"/>
      <c r="D593" s="19"/>
    </row>
    <row r="594" spans="3:4" x14ac:dyDescent="0.2">
      <c r="C594" s="19"/>
      <c r="D594" s="19"/>
    </row>
    <row r="595" spans="3:4" x14ac:dyDescent="0.2">
      <c r="C595" s="19"/>
      <c r="D595" s="19"/>
    </row>
    <row r="596" spans="3:4" x14ac:dyDescent="0.2">
      <c r="C596" s="19"/>
      <c r="D596" s="19"/>
    </row>
    <row r="597" spans="3:4" x14ac:dyDescent="0.2">
      <c r="C597" s="19"/>
      <c r="D597" s="19"/>
    </row>
    <row r="598" spans="3:4" x14ac:dyDescent="0.2">
      <c r="C598" s="19"/>
      <c r="D598" s="19"/>
    </row>
    <row r="599" spans="3:4" x14ac:dyDescent="0.2">
      <c r="C599" s="19"/>
      <c r="D599" s="19"/>
    </row>
    <row r="600" spans="3:4" x14ac:dyDescent="0.2">
      <c r="C600" s="19"/>
      <c r="D600" s="19"/>
    </row>
    <row r="601" spans="3:4" x14ac:dyDescent="0.2">
      <c r="C601" s="19"/>
      <c r="D601" s="19"/>
    </row>
    <row r="602" spans="3:4" x14ac:dyDescent="0.2">
      <c r="C602" s="19"/>
      <c r="D602" s="19"/>
    </row>
    <row r="603" spans="3:4" x14ac:dyDescent="0.2">
      <c r="C603" s="19"/>
      <c r="D603" s="19"/>
    </row>
    <row r="604" spans="3:4" x14ac:dyDescent="0.2">
      <c r="C604" s="19"/>
      <c r="D604" s="19"/>
    </row>
    <row r="605" spans="3:4" x14ac:dyDescent="0.2">
      <c r="C605" s="19"/>
      <c r="D605" s="19"/>
    </row>
    <row r="606" spans="3:4" x14ac:dyDescent="0.2">
      <c r="C606" s="19"/>
      <c r="D606" s="19"/>
    </row>
    <row r="607" spans="3:4" x14ac:dyDescent="0.2">
      <c r="C607" s="19"/>
      <c r="D607" s="19"/>
    </row>
    <row r="608" spans="3:4" x14ac:dyDescent="0.2">
      <c r="C608" s="19"/>
      <c r="D608" s="19"/>
    </row>
    <row r="609" spans="3:4" x14ac:dyDescent="0.2">
      <c r="C609" s="19"/>
      <c r="D609" s="19"/>
    </row>
    <row r="610" spans="3:4" x14ac:dyDescent="0.2">
      <c r="C610" s="19"/>
      <c r="D610" s="19"/>
    </row>
    <row r="611" spans="3:4" x14ac:dyDescent="0.2">
      <c r="C611" s="19"/>
      <c r="D611" s="19"/>
    </row>
    <row r="612" spans="3:4" x14ac:dyDescent="0.2">
      <c r="C612" s="19"/>
      <c r="D612" s="19"/>
    </row>
    <row r="613" spans="3:4" x14ac:dyDescent="0.2">
      <c r="C613" s="19"/>
      <c r="D613" s="19"/>
    </row>
    <row r="614" spans="3:4" x14ac:dyDescent="0.2">
      <c r="C614" s="19"/>
      <c r="D614" s="19"/>
    </row>
    <row r="615" spans="3:4" x14ac:dyDescent="0.2">
      <c r="C615" s="19"/>
      <c r="D615" s="19"/>
    </row>
    <row r="616" spans="3:4" x14ac:dyDescent="0.2">
      <c r="C616" s="19"/>
      <c r="D616" s="19"/>
    </row>
    <row r="617" spans="3:4" x14ac:dyDescent="0.2">
      <c r="C617" s="19"/>
      <c r="D617" s="19"/>
    </row>
    <row r="618" spans="3:4" x14ac:dyDescent="0.2">
      <c r="C618" s="19"/>
      <c r="D618" s="19"/>
    </row>
    <row r="619" spans="3:4" x14ac:dyDescent="0.2">
      <c r="C619" s="19"/>
      <c r="D619" s="19"/>
    </row>
    <row r="620" spans="3:4" x14ac:dyDescent="0.2">
      <c r="C620" s="19"/>
      <c r="D620" s="19"/>
    </row>
    <row r="621" spans="3:4" x14ac:dyDescent="0.2">
      <c r="C621" s="19"/>
      <c r="D621" s="19"/>
    </row>
    <row r="622" spans="3:4" x14ac:dyDescent="0.2">
      <c r="C622" s="19"/>
      <c r="D622" s="19"/>
    </row>
    <row r="623" spans="3:4" x14ac:dyDescent="0.2">
      <c r="C623" s="19"/>
      <c r="D623" s="19"/>
    </row>
    <row r="624" spans="3:4" x14ac:dyDescent="0.2">
      <c r="C624" s="19"/>
      <c r="D624" s="19"/>
    </row>
    <row r="625" spans="3:4" x14ac:dyDescent="0.2">
      <c r="C625" s="19"/>
      <c r="D625" s="19"/>
    </row>
    <row r="626" spans="3:4" x14ac:dyDescent="0.2">
      <c r="C626" s="19"/>
      <c r="D626" s="19"/>
    </row>
    <row r="627" spans="3:4" x14ac:dyDescent="0.2">
      <c r="C627" s="19"/>
      <c r="D627" s="19"/>
    </row>
    <row r="628" spans="3:4" x14ac:dyDescent="0.2">
      <c r="C628" s="19"/>
      <c r="D628" s="19"/>
    </row>
    <row r="629" spans="3:4" x14ac:dyDescent="0.2">
      <c r="C629" s="19"/>
      <c r="D629" s="19"/>
    </row>
    <row r="630" spans="3:4" x14ac:dyDescent="0.2">
      <c r="C630" s="19"/>
      <c r="D630" s="19"/>
    </row>
    <row r="631" spans="3:4" x14ac:dyDescent="0.2">
      <c r="C631" s="19"/>
      <c r="D631" s="19"/>
    </row>
    <row r="632" spans="3:4" x14ac:dyDescent="0.2">
      <c r="C632" s="19"/>
      <c r="D632" s="19"/>
    </row>
    <row r="633" spans="3:4" x14ac:dyDescent="0.2">
      <c r="C633" s="19"/>
      <c r="D633" s="19"/>
    </row>
    <row r="634" spans="3:4" x14ac:dyDescent="0.2">
      <c r="C634" s="19"/>
      <c r="D634" s="19"/>
    </row>
    <row r="635" spans="3:4" x14ac:dyDescent="0.2">
      <c r="C635" s="19"/>
      <c r="D635" s="19"/>
    </row>
    <row r="636" spans="3:4" x14ac:dyDescent="0.2">
      <c r="C636" s="19"/>
      <c r="D636" s="19"/>
    </row>
    <row r="637" spans="3:4" x14ac:dyDescent="0.2">
      <c r="C637" s="19"/>
      <c r="D637" s="19"/>
    </row>
    <row r="638" spans="3:4" x14ac:dyDescent="0.2">
      <c r="C638" s="19"/>
      <c r="D638" s="19"/>
    </row>
    <row r="639" spans="3:4" x14ac:dyDescent="0.2">
      <c r="C639" s="19"/>
      <c r="D639" s="19"/>
    </row>
    <row r="640" spans="3:4" x14ac:dyDescent="0.2">
      <c r="C640" s="19"/>
      <c r="D640" s="19"/>
    </row>
    <row r="641" spans="3:4" x14ac:dyDescent="0.2">
      <c r="C641" s="19"/>
      <c r="D641" s="19"/>
    </row>
    <row r="642" spans="3:4" x14ac:dyDescent="0.2">
      <c r="C642" s="19"/>
      <c r="D642" s="19"/>
    </row>
    <row r="643" spans="3:4" x14ac:dyDescent="0.2">
      <c r="C643" s="19"/>
      <c r="D643" s="19"/>
    </row>
    <row r="644" spans="3:4" x14ac:dyDescent="0.2">
      <c r="C644" s="19"/>
      <c r="D644" s="19"/>
    </row>
    <row r="645" spans="3:4" x14ac:dyDescent="0.2">
      <c r="C645" s="19"/>
      <c r="D645" s="19"/>
    </row>
    <row r="646" spans="3:4" x14ac:dyDescent="0.2">
      <c r="C646" s="19"/>
      <c r="D646" s="19"/>
    </row>
    <row r="647" spans="3:4" x14ac:dyDescent="0.2">
      <c r="C647" s="19"/>
      <c r="D647" s="19"/>
    </row>
    <row r="648" spans="3:4" x14ac:dyDescent="0.2">
      <c r="C648" s="19"/>
      <c r="D648" s="19"/>
    </row>
    <row r="649" spans="3:4" x14ac:dyDescent="0.2">
      <c r="C649" s="19"/>
      <c r="D649" s="19"/>
    </row>
    <row r="650" spans="3:4" x14ac:dyDescent="0.2">
      <c r="C650" s="19"/>
      <c r="D650" s="19"/>
    </row>
    <row r="651" spans="3:4" x14ac:dyDescent="0.2">
      <c r="C651" s="19"/>
      <c r="D651" s="19"/>
    </row>
    <row r="652" spans="3:4" x14ac:dyDescent="0.2">
      <c r="C652" s="19"/>
      <c r="D652" s="19"/>
    </row>
    <row r="653" spans="3:4" x14ac:dyDescent="0.2">
      <c r="C653" s="19"/>
      <c r="D653" s="19"/>
    </row>
    <row r="654" spans="3:4" x14ac:dyDescent="0.2">
      <c r="C654" s="19"/>
      <c r="D654" s="19"/>
    </row>
    <row r="655" spans="3:4" x14ac:dyDescent="0.2">
      <c r="C655" s="19"/>
      <c r="D655" s="19"/>
    </row>
    <row r="656" spans="3:4" x14ac:dyDescent="0.2">
      <c r="C656" s="19"/>
      <c r="D656" s="19"/>
    </row>
    <row r="657" spans="3:4" x14ac:dyDescent="0.2">
      <c r="C657" s="19"/>
      <c r="D657" s="19"/>
    </row>
    <row r="658" spans="3:4" x14ac:dyDescent="0.2">
      <c r="C658" s="19"/>
      <c r="D658" s="19"/>
    </row>
    <row r="659" spans="3:4" x14ac:dyDescent="0.2">
      <c r="C659" s="19"/>
      <c r="D659" s="19"/>
    </row>
    <row r="660" spans="3:4" x14ac:dyDescent="0.2">
      <c r="C660" s="19"/>
      <c r="D660" s="19"/>
    </row>
    <row r="661" spans="3:4" x14ac:dyDescent="0.2">
      <c r="C661" s="19"/>
      <c r="D661" s="19"/>
    </row>
    <row r="662" spans="3:4" x14ac:dyDescent="0.2">
      <c r="C662" s="19"/>
      <c r="D662" s="19"/>
    </row>
    <row r="663" spans="3:4" x14ac:dyDescent="0.2">
      <c r="C663" s="19"/>
      <c r="D663" s="19"/>
    </row>
    <row r="664" spans="3:4" x14ac:dyDescent="0.2">
      <c r="C664" s="19"/>
      <c r="D664" s="19"/>
    </row>
    <row r="665" spans="3:4" x14ac:dyDescent="0.2">
      <c r="C665" s="19"/>
      <c r="D665" s="19"/>
    </row>
    <row r="666" spans="3:4" x14ac:dyDescent="0.2">
      <c r="C666" s="19"/>
      <c r="D666" s="19"/>
    </row>
    <row r="667" spans="3:4" x14ac:dyDescent="0.2">
      <c r="C667" s="19"/>
      <c r="D667" s="19"/>
    </row>
    <row r="668" spans="3:4" x14ac:dyDescent="0.2">
      <c r="C668" s="19"/>
      <c r="D668" s="19"/>
    </row>
    <row r="669" spans="3:4" x14ac:dyDescent="0.2">
      <c r="C669" s="19"/>
      <c r="D669" s="19"/>
    </row>
    <row r="670" spans="3:4" x14ac:dyDescent="0.2">
      <c r="C670" s="19"/>
      <c r="D670" s="19"/>
    </row>
    <row r="671" spans="3:4" x14ac:dyDescent="0.2">
      <c r="C671" s="19"/>
      <c r="D671" s="19"/>
    </row>
    <row r="672" spans="3:4" x14ac:dyDescent="0.2">
      <c r="C672" s="19"/>
      <c r="D672" s="19"/>
    </row>
    <row r="673" spans="3:4" x14ac:dyDescent="0.2">
      <c r="C673" s="19"/>
      <c r="D673" s="19"/>
    </row>
    <row r="674" spans="3:4" x14ac:dyDescent="0.2">
      <c r="C674" s="19"/>
      <c r="D674" s="19"/>
    </row>
    <row r="675" spans="3:4" x14ac:dyDescent="0.2">
      <c r="C675" s="19"/>
      <c r="D675" s="19"/>
    </row>
    <row r="676" spans="3:4" x14ac:dyDescent="0.2">
      <c r="C676" s="19"/>
      <c r="D676" s="19"/>
    </row>
    <row r="677" spans="3:4" x14ac:dyDescent="0.2">
      <c r="C677" s="19"/>
      <c r="D677" s="19"/>
    </row>
    <row r="678" spans="3:4" x14ac:dyDescent="0.2">
      <c r="C678" s="19"/>
      <c r="D678" s="19"/>
    </row>
    <row r="679" spans="3:4" x14ac:dyDescent="0.2">
      <c r="C679" s="19"/>
      <c r="D679" s="19"/>
    </row>
    <row r="680" spans="3:4" x14ac:dyDescent="0.2">
      <c r="C680" s="19"/>
      <c r="D680" s="19"/>
    </row>
    <row r="681" spans="3:4" x14ac:dyDescent="0.2">
      <c r="C681" s="19"/>
      <c r="D681" s="19"/>
    </row>
    <row r="682" spans="3:4" x14ac:dyDescent="0.2">
      <c r="C682" s="19"/>
      <c r="D682" s="19"/>
    </row>
    <row r="683" spans="3:4" x14ac:dyDescent="0.2">
      <c r="C683" s="19"/>
      <c r="D683" s="19"/>
    </row>
    <row r="684" spans="3:4" x14ac:dyDescent="0.2">
      <c r="C684" s="19"/>
      <c r="D684" s="19"/>
    </row>
    <row r="685" spans="3:4" x14ac:dyDescent="0.2">
      <c r="C685" s="19"/>
      <c r="D685" s="19"/>
    </row>
    <row r="686" spans="3:4" x14ac:dyDescent="0.2">
      <c r="C686" s="19"/>
      <c r="D686" s="19"/>
    </row>
    <row r="687" spans="3:4" x14ac:dyDescent="0.2">
      <c r="C687" s="19"/>
      <c r="D687" s="19"/>
    </row>
    <row r="688" spans="3:4" x14ac:dyDescent="0.2">
      <c r="C688" s="19"/>
      <c r="D688" s="19"/>
    </row>
    <row r="689" spans="3:4" x14ac:dyDescent="0.2">
      <c r="C689" s="19"/>
      <c r="D689" s="19"/>
    </row>
    <row r="690" spans="3:4" x14ac:dyDescent="0.2">
      <c r="C690" s="19"/>
      <c r="D690" s="19"/>
    </row>
    <row r="691" spans="3:4" x14ac:dyDescent="0.2">
      <c r="C691" s="19"/>
      <c r="D691" s="19"/>
    </row>
    <row r="692" spans="3:4" x14ac:dyDescent="0.2">
      <c r="C692" s="19"/>
      <c r="D692" s="19"/>
    </row>
    <row r="693" spans="3:4" x14ac:dyDescent="0.2">
      <c r="C693" s="19"/>
      <c r="D693" s="19"/>
    </row>
    <row r="694" spans="3:4" x14ac:dyDescent="0.2">
      <c r="C694" s="19"/>
      <c r="D694" s="19"/>
    </row>
    <row r="695" spans="3:4" x14ac:dyDescent="0.2">
      <c r="C695" s="19"/>
      <c r="D695" s="19"/>
    </row>
    <row r="696" spans="3:4" x14ac:dyDescent="0.2">
      <c r="C696" s="19"/>
      <c r="D696" s="19"/>
    </row>
    <row r="697" spans="3:4" x14ac:dyDescent="0.2">
      <c r="C697" s="19"/>
      <c r="D697" s="19"/>
    </row>
    <row r="698" spans="3:4" x14ac:dyDescent="0.2">
      <c r="C698" s="19"/>
      <c r="D698" s="19"/>
    </row>
    <row r="699" spans="3:4" x14ac:dyDescent="0.2">
      <c r="C699" s="19"/>
      <c r="D699" s="19"/>
    </row>
    <row r="700" spans="3:4" x14ac:dyDescent="0.2">
      <c r="C700" s="19"/>
      <c r="D700" s="19"/>
    </row>
    <row r="701" spans="3:4" x14ac:dyDescent="0.2">
      <c r="C701" s="19"/>
      <c r="D701" s="19"/>
    </row>
    <row r="702" spans="3:4" x14ac:dyDescent="0.2">
      <c r="C702" s="19"/>
      <c r="D702" s="19"/>
    </row>
    <row r="703" spans="3:4" x14ac:dyDescent="0.2">
      <c r="C703" s="19"/>
      <c r="D703" s="19"/>
    </row>
    <row r="704" spans="3:4" x14ac:dyDescent="0.2">
      <c r="C704" s="19"/>
      <c r="D704" s="19"/>
    </row>
    <row r="705" spans="3:4" x14ac:dyDescent="0.2">
      <c r="C705" s="19"/>
      <c r="D705" s="19"/>
    </row>
    <row r="706" spans="3:4" x14ac:dyDescent="0.2">
      <c r="C706" s="19"/>
      <c r="D706" s="19"/>
    </row>
    <row r="707" spans="3:4" x14ac:dyDescent="0.2">
      <c r="C707" s="19"/>
      <c r="D707" s="19"/>
    </row>
    <row r="708" spans="3:4" x14ac:dyDescent="0.2">
      <c r="C708" s="19"/>
      <c r="D708" s="19"/>
    </row>
    <row r="709" spans="3:4" x14ac:dyDescent="0.2">
      <c r="C709" s="19"/>
      <c r="D709" s="19"/>
    </row>
    <row r="710" spans="3:4" x14ac:dyDescent="0.2">
      <c r="C710" s="19"/>
      <c r="D710" s="19"/>
    </row>
    <row r="711" spans="3:4" x14ac:dyDescent="0.2">
      <c r="C711" s="19"/>
      <c r="D711" s="19"/>
    </row>
    <row r="712" spans="3:4" x14ac:dyDescent="0.2">
      <c r="C712" s="19"/>
      <c r="D712" s="19"/>
    </row>
    <row r="713" spans="3:4" x14ac:dyDescent="0.2">
      <c r="C713" s="19"/>
      <c r="D713" s="19"/>
    </row>
    <row r="714" spans="3:4" x14ac:dyDescent="0.2">
      <c r="C714" s="19"/>
      <c r="D714" s="19"/>
    </row>
    <row r="715" spans="3:4" x14ac:dyDescent="0.2">
      <c r="C715" s="19"/>
      <c r="D715" s="19"/>
    </row>
    <row r="716" spans="3:4" x14ac:dyDescent="0.2">
      <c r="C716" s="19"/>
      <c r="D716" s="19"/>
    </row>
    <row r="717" spans="3:4" x14ac:dyDescent="0.2">
      <c r="C717" s="19"/>
      <c r="D717" s="19"/>
    </row>
    <row r="718" spans="3:4" x14ac:dyDescent="0.2">
      <c r="C718" s="19"/>
      <c r="D718" s="19"/>
    </row>
    <row r="719" spans="3:4" x14ac:dyDescent="0.2">
      <c r="C719" s="19"/>
      <c r="D719" s="19"/>
    </row>
    <row r="720" spans="3:4" x14ac:dyDescent="0.2">
      <c r="C720" s="19"/>
      <c r="D720" s="19"/>
    </row>
    <row r="721" spans="3:4" x14ac:dyDescent="0.2">
      <c r="C721" s="19"/>
      <c r="D721" s="19"/>
    </row>
    <row r="722" spans="3:4" x14ac:dyDescent="0.2">
      <c r="C722" s="19"/>
      <c r="D722" s="19"/>
    </row>
    <row r="723" spans="3:4" x14ac:dyDescent="0.2">
      <c r="C723" s="19"/>
      <c r="D723" s="19"/>
    </row>
    <row r="724" spans="3:4" x14ac:dyDescent="0.2">
      <c r="C724" s="19"/>
      <c r="D724" s="19"/>
    </row>
    <row r="725" spans="3:4" x14ac:dyDescent="0.2">
      <c r="C725" s="19"/>
      <c r="D725" s="19"/>
    </row>
    <row r="726" spans="3:4" x14ac:dyDescent="0.2">
      <c r="C726" s="19"/>
      <c r="D726" s="19"/>
    </row>
    <row r="727" spans="3:4" x14ac:dyDescent="0.2">
      <c r="C727" s="19"/>
      <c r="D727" s="19"/>
    </row>
    <row r="728" spans="3:4" x14ac:dyDescent="0.2">
      <c r="C728" s="19"/>
      <c r="D728" s="19"/>
    </row>
    <row r="729" spans="3:4" x14ac:dyDescent="0.2">
      <c r="C729" s="19"/>
      <c r="D729" s="19"/>
    </row>
    <row r="730" spans="3:4" x14ac:dyDescent="0.2">
      <c r="C730" s="19"/>
      <c r="D730" s="19"/>
    </row>
    <row r="731" spans="3:4" x14ac:dyDescent="0.2">
      <c r="C731" s="19"/>
      <c r="D731" s="19"/>
    </row>
    <row r="732" spans="3:4" x14ac:dyDescent="0.2">
      <c r="C732" s="19"/>
      <c r="D732" s="19"/>
    </row>
    <row r="733" spans="3:4" x14ac:dyDescent="0.2">
      <c r="C733" s="19"/>
      <c r="D733" s="19"/>
    </row>
    <row r="734" spans="3:4" x14ac:dyDescent="0.2">
      <c r="C734" s="19"/>
      <c r="D734" s="19"/>
    </row>
    <row r="735" spans="3:4" x14ac:dyDescent="0.2">
      <c r="C735" s="19"/>
      <c r="D735" s="19"/>
    </row>
    <row r="736" spans="3:4" x14ac:dyDescent="0.2">
      <c r="C736" s="19"/>
      <c r="D736" s="19"/>
    </row>
    <row r="737" spans="3:4" x14ac:dyDescent="0.2">
      <c r="C737" s="19"/>
      <c r="D737" s="19"/>
    </row>
    <row r="738" spans="3:4" x14ac:dyDescent="0.2">
      <c r="C738" s="19"/>
      <c r="D738" s="19"/>
    </row>
    <row r="739" spans="3:4" x14ac:dyDescent="0.2">
      <c r="C739" s="19"/>
      <c r="D739" s="19"/>
    </row>
    <row r="740" spans="3:4" x14ac:dyDescent="0.2">
      <c r="C740" s="19"/>
      <c r="D740" s="19"/>
    </row>
    <row r="741" spans="3:4" x14ac:dyDescent="0.2">
      <c r="C741" s="19"/>
      <c r="D741" s="19"/>
    </row>
    <row r="742" spans="3:4" x14ac:dyDescent="0.2">
      <c r="C742" s="19"/>
      <c r="D742" s="19"/>
    </row>
    <row r="743" spans="3:4" x14ac:dyDescent="0.2">
      <c r="C743" s="19"/>
      <c r="D743" s="19"/>
    </row>
    <row r="744" spans="3:4" x14ac:dyDescent="0.2">
      <c r="C744" s="19"/>
      <c r="D744" s="19"/>
    </row>
    <row r="745" spans="3:4" x14ac:dyDescent="0.2">
      <c r="C745" s="19"/>
      <c r="D745" s="19"/>
    </row>
    <row r="746" spans="3:4" x14ac:dyDescent="0.2">
      <c r="C746" s="19"/>
      <c r="D746" s="19"/>
    </row>
    <row r="747" spans="3:4" x14ac:dyDescent="0.2">
      <c r="C747" s="19"/>
      <c r="D747" s="19"/>
    </row>
    <row r="748" spans="3:4" x14ac:dyDescent="0.2">
      <c r="C748" s="19"/>
      <c r="D748" s="19"/>
    </row>
    <row r="749" spans="3:4" x14ac:dyDescent="0.2">
      <c r="C749" s="19"/>
      <c r="D749" s="19"/>
    </row>
    <row r="750" spans="3:4" x14ac:dyDescent="0.2">
      <c r="C750" s="19"/>
      <c r="D750" s="19"/>
    </row>
    <row r="751" spans="3:4" x14ac:dyDescent="0.2">
      <c r="C751" s="19"/>
      <c r="D751" s="19"/>
    </row>
    <row r="752" spans="3:4" x14ac:dyDescent="0.2">
      <c r="C752" s="19"/>
      <c r="D752" s="19"/>
    </row>
    <row r="753" spans="3:4" x14ac:dyDescent="0.2">
      <c r="C753" s="19"/>
      <c r="D753" s="19"/>
    </row>
    <row r="754" spans="3:4" x14ac:dyDescent="0.2">
      <c r="C754" s="19"/>
      <c r="D754" s="19"/>
    </row>
    <row r="755" spans="3:4" x14ac:dyDescent="0.2">
      <c r="C755" s="19"/>
      <c r="D755" s="19"/>
    </row>
    <row r="756" spans="3:4" x14ac:dyDescent="0.2">
      <c r="C756" s="19"/>
      <c r="D756" s="19"/>
    </row>
    <row r="757" spans="3:4" x14ac:dyDescent="0.2">
      <c r="C757" s="19"/>
      <c r="D757" s="19"/>
    </row>
    <row r="758" spans="3:4" x14ac:dyDescent="0.2">
      <c r="C758" s="19"/>
      <c r="D758" s="19"/>
    </row>
    <row r="759" spans="3:4" x14ac:dyDescent="0.2">
      <c r="C759" s="19"/>
      <c r="D759" s="19"/>
    </row>
    <row r="760" spans="3:4" x14ac:dyDescent="0.2">
      <c r="C760" s="19"/>
      <c r="D760" s="19"/>
    </row>
    <row r="761" spans="3:4" x14ac:dyDescent="0.2">
      <c r="C761" s="19"/>
      <c r="D761" s="19"/>
    </row>
    <row r="762" spans="3:4" x14ac:dyDescent="0.2">
      <c r="C762" s="19"/>
      <c r="D762" s="19"/>
    </row>
    <row r="763" spans="3:4" x14ac:dyDescent="0.2">
      <c r="C763" s="19"/>
      <c r="D763" s="19"/>
    </row>
    <row r="764" spans="3:4" x14ac:dyDescent="0.2">
      <c r="C764" s="19"/>
      <c r="D764" s="19"/>
    </row>
    <row r="765" spans="3:4" x14ac:dyDescent="0.2">
      <c r="C765" s="19"/>
      <c r="D765" s="19"/>
    </row>
    <row r="766" spans="3:4" x14ac:dyDescent="0.2">
      <c r="C766" s="19"/>
      <c r="D766" s="19"/>
    </row>
    <row r="767" spans="3:4" x14ac:dyDescent="0.2">
      <c r="C767" s="19"/>
      <c r="D767" s="19"/>
    </row>
    <row r="768" spans="3:4" x14ac:dyDescent="0.2">
      <c r="C768" s="19"/>
      <c r="D768" s="19"/>
    </row>
    <row r="769" spans="3:4" x14ac:dyDescent="0.2">
      <c r="C769" s="19"/>
      <c r="D769" s="19"/>
    </row>
    <row r="770" spans="3:4" x14ac:dyDescent="0.2">
      <c r="C770" s="19"/>
      <c r="D770" s="19"/>
    </row>
    <row r="771" spans="3:4" x14ac:dyDescent="0.2">
      <c r="C771" s="19"/>
      <c r="D771" s="19"/>
    </row>
    <row r="772" spans="3:4" x14ac:dyDescent="0.2">
      <c r="C772" s="19"/>
      <c r="D772" s="19"/>
    </row>
    <row r="773" spans="3:4" x14ac:dyDescent="0.2">
      <c r="C773" s="19"/>
      <c r="D773" s="19"/>
    </row>
    <row r="774" spans="3:4" x14ac:dyDescent="0.2">
      <c r="C774" s="19"/>
      <c r="D774" s="19"/>
    </row>
    <row r="775" spans="3:4" x14ac:dyDescent="0.2">
      <c r="C775" s="19"/>
      <c r="D775" s="19"/>
    </row>
    <row r="776" spans="3:4" x14ac:dyDescent="0.2">
      <c r="C776" s="19"/>
      <c r="D776" s="19"/>
    </row>
    <row r="777" spans="3:4" x14ac:dyDescent="0.2">
      <c r="C777" s="19"/>
      <c r="D777" s="19"/>
    </row>
    <row r="778" spans="3:4" x14ac:dyDescent="0.2">
      <c r="C778" s="19"/>
      <c r="D778" s="19"/>
    </row>
    <row r="779" spans="3:4" x14ac:dyDescent="0.2">
      <c r="C779" s="19"/>
      <c r="D779" s="19"/>
    </row>
    <row r="780" spans="3:4" x14ac:dyDescent="0.2">
      <c r="C780" s="19"/>
      <c r="D780" s="19"/>
    </row>
    <row r="781" spans="3:4" x14ac:dyDescent="0.2">
      <c r="C781" s="19"/>
      <c r="D781" s="19"/>
    </row>
    <row r="782" spans="3:4" x14ac:dyDescent="0.2">
      <c r="C782" s="19"/>
      <c r="D782" s="19"/>
    </row>
    <row r="783" spans="3:4" x14ac:dyDescent="0.2">
      <c r="C783" s="19"/>
      <c r="D783" s="19"/>
    </row>
    <row r="784" spans="3:4" x14ac:dyDescent="0.2">
      <c r="C784" s="19"/>
      <c r="D784" s="19"/>
    </row>
    <row r="785" spans="3:4" x14ac:dyDescent="0.2">
      <c r="C785" s="19"/>
      <c r="D785" s="19"/>
    </row>
    <row r="786" spans="3:4" x14ac:dyDescent="0.2">
      <c r="C786" s="19"/>
      <c r="D786" s="19"/>
    </row>
    <row r="787" spans="3:4" x14ac:dyDescent="0.2">
      <c r="C787" s="19"/>
      <c r="D787" s="19"/>
    </row>
    <row r="788" spans="3:4" x14ac:dyDescent="0.2">
      <c r="C788" s="19"/>
      <c r="D788" s="19"/>
    </row>
    <row r="789" spans="3:4" x14ac:dyDescent="0.2">
      <c r="C789" s="19"/>
      <c r="D789" s="19"/>
    </row>
    <row r="790" spans="3:4" x14ac:dyDescent="0.2">
      <c r="C790" s="19"/>
      <c r="D790" s="19"/>
    </row>
    <row r="791" spans="3:4" x14ac:dyDescent="0.2">
      <c r="C791" s="19"/>
      <c r="D791" s="19"/>
    </row>
    <row r="792" spans="3:4" x14ac:dyDescent="0.2">
      <c r="C792" s="19"/>
      <c r="D792" s="19"/>
    </row>
    <row r="793" spans="3:4" x14ac:dyDescent="0.2">
      <c r="C793" s="19"/>
      <c r="D793" s="19"/>
    </row>
    <row r="794" spans="3:4" x14ac:dyDescent="0.2">
      <c r="C794" s="19"/>
      <c r="D794" s="19"/>
    </row>
    <row r="795" spans="3:4" x14ac:dyDescent="0.2">
      <c r="C795" s="19"/>
      <c r="D795" s="19"/>
    </row>
    <row r="796" spans="3:4" x14ac:dyDescent="0.2">
      <c r="C796" s="19"/>
      <c r="D796" s="19"/>
    </row>
    <row r="797" spans="3:4" x14ac:dyDescent="0.2">
      <c r="C797" s="19"/>
      <c r="D797" s="19"/>
    </row>
    <row r="798" spans="3:4" x14ac:dyDescent="0.2">
      <c r="C798" s="19"/>
      <c r="D798" s="19"/>
    </row>
    <row r="799" spans="3:4" x14ac:dyDescent="0.2">
      <c r="C799" s="19"/>
      <c r="D799" s="19"/>
    </row>
    <row r="800" spans="3:4" x14ac:dyDescent="0.2">
      <c r="C800" s="19"/>
      <c r="D800" s="19"/>
    </row>
    <row r="801" spans="3:4" x14ac:dyDescent="0.2">
      <c r="C801" s="19"/>
      <c r="D801" s="19"/>
    </row>
    <row r="802" spans="3:4" x14ac:dyDescent="0.2">
      <c r="C802" s="19"/>
      <c r="D802" s="19"/>
    </row>
    <row r="803" spans="3:4" x14ac:dyDescent="0.2">
      <c r="C803" s="19"/>
      <c r="D803" s="19"/>
    </row>
    <row r="804" spans="3:4" x14ac:dyDescent="0.2">
      <c r="C804" s="19"/>
      <c r="D804" s="19"/>
    </row>
    <row r="805" spans="3:4" x14ac:dyDescent="0.2">
      <c r="C805" s="19"/>
      <c r="D805" s="19"/>
    </row>
    <row r="806" spans="3:4" x14ac:dyDescent="0.2">
      <c r="C806" s="19"/>
      <c r="D806" s="19"/>
    </row>
    <row r="807" spans="3:4" x14ac:dyDescent="0.2">
      <c r="C807" s="19"/>
      <c r="D807" s="19"/>
    </row>
    <row r="808" spans="3:4" x14ac:dyDescent="0.2">
      <c r="C808" s="19"/>
      <c r="D808" s="19"/>
    </row>
    <row r="809" spans="3:4" x14ac:dyDescent="0.2">
      <c r="C809" s="19"/>
      <c r="D809" s="19"/>
    </row>
    <row r="810" spans="3:4" x14ac:dyDescent="0.2">
      <c r="C810" s="19"/>
      <c r="D810" s="19"/>
    </row>
    <row r="811" spans="3:4" x14ac:dyDescent="0.2">
      <c r="C811" s="19"/>
      <c r="D811" s="19"/>
    </row>
    <row r="812" spans="3:4" x14ac:dyDescent="0.2">
      <c r="C812" s="19"/>
      <c r="D812" s="19"/>
    </row>
    <row r="813" spans="3:4" x14ac:dyDescent="0.2">
      <c r="C813" s="19"/>
      <c r="D813" s="19"/>
    </row>
    <row r="814" spans="3:4" x14ac:dyDescent="0.2">
      <c r="C814" s="19"/>
      <c r="D814" s="19"/>
    </row>
    <row r="815" spans="3:4" x14ac:dyDescent="0.2">
      <c r="C815" s="19"/>
      <c r="D815" s="19"/>
    </row>
    <row r="816" spans="3:4" x14ac:dyDescent="0.2">
      <c r="C816" s="19"/>
      <c r="D816" s="19"/>
    </row>
    <row r="817" spans="3:4" x14ac:dyDescent="0.2">
      <c r="C817" s="19"/>
      <c r="D817" s="19"/>
    </row>
    <row r="818" spans="3:4" x14ac:dyDescent="0.2">
      <c r="C818" s="19"/>
      <c r="D818" s="19"/>
    </row>
    <row r="819" spans="3:4" x14ac:dyDescent="0.2">
      <c r="C819" s="19"/>
      <c r="D819" s="19"/>
    </row>
    <row r="820" spans="3:4" x14ac:dyDescent="0.2">
      <c r="C820" s="19"/>
      <c r="D820" s="19"/>
    </row>
    <row r="821" spans="3:4" x14ac:dyDescent="0.2">
      <c r="C821" s="19"/>
      <c r="D821" s="19"/>
    </row>
    <row r="822" spans="3:4" x14ac:dyDescent="0.2">
      <c r="C822" s="19"/>
      <c r="D822" s="19"/>
    </row>
    <row r="823" spans="3:4" x14ac:dyDescent="0.2">
      <c r="C823" s="19"/>
      <c r="D823" s="19"/>
    </row>
    <row r="824" spans="3:4" x14ac:dyDescent="0.2">
      <c r="C824" s="19"/>
      <c r="D824" s="19"/>
    </row>
    <row r="825" spans="3:4" x14ac:dyDescent="0.2">
      <c r="C825" s="19"/>
      <c r="D825" s="19"/>
    </row>
    <row r="826" spans="3:4" x14ac:dyDescent="0.2">
      <c r="C826" s="19"/>
      <c r="D826" s="19"/>
    </row>
    <row r="827" spans="3:4" x14ac:dyDescent="0.2">
      <c r="C827" s="19"/>
      <c r="D827" s="19"/>
    </row>
    <row r="828" spans="3:4" x14ac:dyDescent="0.2">
      <c r="C828" s="19"/>
      <c r="D828" s="19"/>
    </row>
    <row r="829" spans="3:4" x14ac:dyDescent="0.2">
      <c r="C829" s="19"/>
      <c r="D829" s="19"/>
    </row>
    <row r="830" spans="3:4" x14ac:dyDescent="0.2">
      <c r="C830" s="19"/>
      <c r="D830" s="19"/>
    </row>
    <row r="831" spans="3:4" x14ac:dyDescent="0.2">
      <c r="C831" s="19"/>
      <c r="D831" s="19"/>
    </row>
    <row r="832" spans="3:4" x14ac:dyDescent="0.2">
      <c r="C832" s="19"/>
      <c r="D832" s="19"/>
    </row>
    <row r="833" spans="3:4" x14ac:dyDescent="0.2">
      <c r="C833" s="19"/>
      <c r="D833" s="19"/>
    </row>
    <row r="834" spans="3:4" x14ac:dyDescent="0.2">
      <c r="C834" s="19"/>
      <c r="D834" s="19"/>
    </row>
    <row r="835" spans="3:4" x14ac:dyDescent="0.2">
      <c r="C835" s="19"/>
      <c r="D835" s="19"/>
    </row>
    <row r="836" spans="3:4" x14ac:dyDescent="0.2">
      <c r="C836" s="19"/>
      <c r="D836" s="19"/>
    </row>
    <row r="837" spans="3:4" x14ac:dyDescent="0.2">
      <c r="C837" s="19"/>
      <c r="D837" s="19"/>
    </row>
    <row r="838" spans="3:4" x14ac:dyDescent="0.2">
      <c r="C838" s="19"/>
      <c r="D838" s="19"/>
    </row>
    <row r="839" spans="3:4" x14ac:dyDescent="0.2">
      <c r="C839" s="19"/>
      <c r="D839" s="19"/>
    </row>
    <row r="840" spans="3:4" x14ac:dyDescent="0.2">
      <c r="C840" s="19"/>
      <c r="D840" s="19"/>
    </row>
    <row r="841" spans="3:4" x14ac:dyDescent="0.2">
      <c r="C841" s="19"/>
      <c r="D841" s="19"/>
    </row>
    <row r="842" spans="3:4" x14ac:dyDescent="0.2">
      <c r="C842" s="19"/>
      <c r="D842" s="19"/>
    </row>
    <row r="843" spans="3:4" x14ac:dyDescent="0.2">
      <c r="C843" s="19"/>
      <c r="D843" s="19"/>
    </row>
    <row r="844" spans="3:4" x14ac:dyDescent="0.2">
      <c r="C844" s="19"/>
      <c r="D844" s="19"/>
    </row>
    <row r="845" spans="3:4" x14ac:dyDescent="0.2">
      <c r="C845" s="19"/>
      <c r="D845" s="19"/>
    </row>
    <row r="846" spans="3:4" x14ac:dyDescent="0.2">
      <c r="C846" s="19"/>
      <c r="D846" s="19"/>
    </row>
    <row r="847" spans="3:4" x14ac:dyDescent="0.2">
      <c r="C847" s="19"/>
      <c r="D847" s="19"/>
    </row>
    <row r="848" spans="3:4" x14ac:dyDescent="0.2">
      <c r="C848" s="19"/>
      <c r="D848" s="19"/>
    </row>
    <row r="849" spans="3:4" x14ac:dyDescent="0.2">
      <c r="C849" s="19"/>
      <c r="D849" s="19"/>
    </row>
    <row r="850" spans="3:4" x14ac:dyDescent="0.2">
      <c r="C850" s="19"/>
      <c r="D850" s="19"/>
    </row>
    <row r="851" spans="3:4" x14ac:dyDescent="0.2">
      <c r="C851" s="19"/>
      <c r="D851" s="19"/>
    </row>
    <row r="852" spans="3:4" x14ac:dyDescent="0.2">
      <c r="C852" s="19"/>
      <c r="D852" s="19"/>
    </row>
    <row r="853" spans="3:4" x14ac:dyDescent="0.2">
      <c r="C853" s="19"/>
      <c r="D853" s="19"/>
    </row>
    <row r="854" spans="3:4" x14ac:dyDescent="0.2">
      <c r="C854" s="19"/>
      <c r="D854" s="19"/>
    </row>
    <row r="855" spans="3:4" x14ac:dyDescent="0.2">
      <c r="C855" s="19"/>
      <c r="D855" s="19"/>
    </row>
    <row r="856" spans="3:4" x14ac:dyDescent="0.2">
      <c r="C856" s="19"/>
      <c r="D856" s="19"/>
    </row>
    <row r="857" spans="3:4" x14ac:dyDescent="0.2">
      <c r="C857" s="19"/>
      <c r="D857" s="19"/>
    </row>
    <row r="858" spans="3:4" x14ac:dyDescent="0.2">
      <c r="C858" s="19"/>
      <c r="D858" s="19"/>
    </row>
    <row r="859" spans="3:4" x14ac:dyDescent="0.2">
      <c r="C859" s="19"/>
      <c r="D859" s="19"/>
    </row>
    <row r="860" spans="3:4" x14ac:dyDescent="0.2">
      <c r="C860" s="19"/>
      <c r="D860" s="19"/>
    </row>
    <row r="861" spans="3:4" x14ac:dyDescent="0.2">
      <c r="C861" s="19"/>
      <c r="D861" s="19"/>
    </row>
    <row r="862" spans="3:4" x14ac:dyDescent="0.2">
      <c r="C862" s="19"/>
      <c r="D862" s="19"/>
    </row>
    <row r="863" spans="3:4" x14ac:dyDescent="0.2">
      <c r="C863" s="19"/>
      <c r="D863" s="19"/>
    </row>
    <row r="864" spans="3:4" x14ac:dyDescent="0.2">
      <c r="C864" s="19"/>
      <c r="D864" s="19"/>
    </row>
    <row r="865" spans="3:4" x14ac:dyDescent="0.2">
      <c r="C865" s="19"/>
      <c r="D865" s="19"/>
    </row>
    <row r="866" spans="3:4" x14ac:dyDescent="0.2">
      <c r="C866" s="19"/>
      <c r="D866" s="19"/>
    </row>
    <row r="867" spans="3:4" x14ac:dyDescent="0.2">
      <c r="C867" s="19"/>
      <c r="D867" s="19"/>
    </row>
    <row r="868" spans="3:4" x14ac:dyDescent="0.2">
      <c r="C868" s="19"/>
      <c r="D868" s="19"/>
    </row>
    <row r="869" spans="3:4" x14ac:dyDescent="0.2">
      <c r="C869" s="19"/>
      <c r="D869" s="19"/>
    </row>
    <row r="870" spans="3:4" x14ac:dyDescent="0.2">
      <c r="C870" s="19"/>
      <c r="D870" s="19"/>
    </row>
    <row r="871" spans="3:4" x14ac:dyDescent="0.2">
      <c r="C871" s="19"/>
      <c r="D871" s="19"/>
    </row>
    <row r="872" spans="3:4" x14ac:dyDescent="0.2">
      <c r="C872" s="19"/>
      <c r="D872" s="19"/>
    </row>
    <row r="873" spans="3:4" x14ac:dyDescent="0.2">
      <c r="C873" s="19"/>
      <c r="D873" s="19"/>
    </row>
    <row r="874" spans="3:4" x14ac:dyDescent="0.2">
      <c r="C874" s="19"/>
      <c r="D874" s="19"/>
    </row>
    <row r="875" spans="3:4" x14ac:dyDescent="0.2">
      <c r="C875" s="19"/>
      <c r="D875" s="19"/>
    </row>
    <row r="876" spans="3:4" x14ac:dyDescent="0.2">
      <c r="C876" s="19"/>
      <c r="D876" s="19"/>
    </row>
    <row r="877" spans="3:4" x14ac:dyDescent="0.2">
      <c r="C877" s="19"/>
      <c r="D877" s="19"/>
    </row>
    <row r="878" spans="3:4" x14ac:dyDescent="0.2">
      <c r="C878" s="19"/>
      <c r="D878" s="19"/>
    </row>
    <row r="879" spans="3:4" x14ac:dyDescent="0.2">
      <c r="C879" s="19"/>
      <c r="D879" s="19"/>
    </row>
    <row r="880" spans="3:4" x14ac:dyDescent="0.2">
      <c r="C880" s="19"/>
      <c r="D880" s="19"/>
    </row>
    <row r="881" spans="3:4" x14ac:dyDescent="0.2">
      <c r="C881" s="19"/>
      <c r="D881" s="19"/>
    </row>
    <row r="882" spans="3:4" x14ac:dyDescent="0.2">
      <c r="C882" s="19"/>
      <c r="D882" s="19"/>
    </row>
    <row r="883" spans="3:4" x14ac:dyDescent="0.2">
      <c r="C883" s="19"/>
      <c r="D883" s="19"/>
    </row>
    <row r="884" spans="3:4" x14ac:dyDescent="0.2">
      <c r="C884" s="19"/>
      <c r="D884" s="19"/>
    </row>
    <row r="885" spans="3:4" x14ac:dyDescent="0.2">
      <c r="C885" s="19"/>
      <c r="D885" s="19"/>
    </row>
    <row r="886" spans="3:4" x14ac:dyDescent="0.2">
      <c r="C886" s="19"/>
      <c r="D886" s="19"/>
    </row>
    <row r="887" spans="3:4" x14ac:dyDescent="0.2">
      <c r="C887" s="19"/>
      <c r="D887" s="19"/>
    </row>
    <row r="888" spans="3:4" x14ac:dyDescent="0.2">
      <c r="C888" s="19"/>
      <c r="D888" s="19"/>
    </row>
    <row r="889" spans="3:4" x14ac:dyDescent="0.2">
      <c r="C889" s="19"/>
      <c r="D889" s="19"/>
    </row>
    <row r="890" spans="3:4" x14ac:dyDescent="0.2">
      <c r="C890" s="19"/>
      <c r="D890" s="19"/>
    </row>
    <row r="891" spans="3:4" x14ac:dyDescent="0.2">
      <c r="C891" s="19"/>
      <c r="D891" s="19"/>
    </row>
    <row r="892" spans="3:4" x14ac:dyDescent="0.2">
      <c r="C892" s="19"/>
      <c r="D892" s="19"/>
    </row>
    <row r="893" spans="3:4" x14ac:dyDescent="0.2">
      <c r="C893" s="19"/>
      <c r="D893" s="19"/>
    </row>
    <row r="894" spans="3:4" x14ac:dyDescent="0.2">
      <c r="C894" s="19"/>
      <c r="D894" s="19"/>
    </row>
    <row r="895" spans="3:4" x14ac:dyDescent="0.2">
      <c r="C895" s="19"/>
      <c r="D895" s="19"/>
    </row>
    <row r="896" spans="3:4" x14ac:dyDescent="0.2">
      <c r="C896" s="19"/>
      <c r="D896" s="19"/>
    </row>
    <row r="897" spans="3:4" x14ac:dyDescent="0.2">
      <c r="C897" s="19"/>
      <c r="D897" s="19"/>
    </row>
    <row r="898" spans="3:4" x14ac:dyDescent="0.2">
      <c r="C898" s="19"/>
      <c r="D898" s="19"/>
    </row>
    <row r="899" spans="3:4" x14ac:dyDescent="0.2">
      <c r="C899" s="19"/>
      <c r="D899" s="19"/>
    </row>
    <row r="900" spans="3:4" x14ac:dyDescent="0.2">
      <c r="C900" s="19"/>
      <c r="D900" s="19"/>
    </row>
    <row r="901" spans="3:4" x14ac:dyDescent="0.2">
      <c r="C901" s="19"/>
      <c r="D901" s="19"/>
    </row>
    <row r="902" spans="3:4" x14ac:dyDescent="0.2">
      <c r="C902" s="19"/>
      <c r="D902" s="19"/>
    </row>
    <row r="903" spans="3:4" x14ac:dyDescent="0.2">
      <c r="C903" s="19"/>
      <c r="D903" s="19"/>
    </row>
    <row r="904" spans="3:4" x14ac:dyDescent="0.2">
      <c r="C904" s="19"/>
      <c r="D904" s="19"/>
    </row>
    <row r="905" spans="3:4" x14ac:dyDescent="0.2">
      <c r="C905" s="19"/>
      <c r="D905" s="19"/>
    </row>
    <row r="906" spans="3:4" x14ac:dyDescent="0.2">
      <c r="C906" s="19"/>
      <c r="D906" s="19"/>
    </row>
    <row r="907" spans="3:4" x14ac:dyDescent="0.2">
      <c r="C907" s="19"/>
      <c r="D907" s="19"/>
    </row>
    <row r="908" spans="3:4" x14ac:dyDescent="0.2">
      <c r="C908" s="19"/>
      <c r="D908" s="19"/>
    </row>
    <row r="909" spans="3:4" x14ac:dyDescent="0.2">
      <c r="C909" s="19"/>
      <c r="D909" s="19"/>
    </row>
    <row r="910" spans="3:4" x14ac:dyDescent="0.2">
      <c r="C910" s="19"/>
      <c r="D910" s="19"/>
    </row>
    <row r="911" spans="3:4" x14ac:dyDescent="0.2">
      <c r="C911" s="19"/>
      <c r="D911" s="19"/>
    </row>
    <row r="912" spans="3:4" x14ac:dyDescent="0.2">
      <c r="C912" s="19"/>
      <c r="D912" s="19"/>
    </row>
    <row r="913" spans="3:4" x14ac:dyDescent="0.2">
      <c r="C913" s="19"/>
      <c r="D913" s="19"/>
    </row>
    <row r="914" spans="3:4" x14ac:dyDescent="0.2">
      <c r="C914" s="19"/>
      <c r="D914" s="19"/>
    </row>
    <row r="915" spans="3:4" x14ac:dyDescent="0.2">
      <c r="C915" s="19"/>
      <c r="D915" s="19"/>
    </row>
    <row r="916" spans="3:4" x14ac:dyDescent="0.2">
      <c r="C916" s="19"/>
      <c r="D916" s="19"/>
    </row>
    <row r="917" spans="3:4" x14ac:dyDescent="0.2">
      <c r="C917" s="19"/>
      <c r="D917" s="19"/>
    </row>
    <row r="918" spans="3:4" x14ac:dyDescent="0.2">
      <c r="C918" s="19"/>
      <c r="D918" s="19"/>
    </row>
    <row r="919" spans="3:4" x14ac:dyDescent="0.2">
      <c r="C919" s="19"/>
      <c r="D919" s="19"/>
    </row>
    <row r="920" spans="3:4" x14ac:dyDescent="0.2">
      <c r="C920" s="19"/>
      <c r="D920" s="19"/>
    </row>
    <row r="921" spans="3:4" x14ac:dyDescent="0.2">
      <c r="C921" s="19"/>
      <c r="D921" s="19"/>
    </row>
    <row r="922" spans="3:4" x14ac:dyDescent="0.2">
      <c r="C922" s="19"/>
      <c r="D922" s="19"/>
    </row>
    <row r="923" spans="3:4" x14ac:dyDescent="0.2">
      <c r="C923" s="19"/>
      <c r="D923" s="19"/>
    </row>
    <row r="924" spans="3:4" x14ac:dyDescent="0.2">
      <c r="C924" s="19"/>
      <c r="D924" s="19"/>
    </row>
    <row r="925" spans="3:4" x14ac:dyDescent="0.2">
      <c r="C925" s="19"/>
      <c r="D925" s="19"/>
    </row>
    <row r="926" spans="3:4" x14ac:dyDescent="0.2">
      <c r="C926" s="19"/>
      <c r="D926" s="19"/>
    </row>
    <row r="927" spans="3:4" x14ac:dyDescent="0.2">
      <c r="C927" s="19"/>
      <c r="D927" s="19"/>
    </row>
    <row r="928" spans="3:4" x14ac:dyDescent="0.2">
      <c r="C928" s="19"/>
      <c r="D928" s="19"/>
    </row>
    <row r="929" spans="3:4" x14ac:dyDescent="0.2">
      <c r="C929" s="19"/>
      <c r="D929" s="19"/>
    </row>
    <row r="930" spans="3:4" x14ac:dyDescent="0.2">
      <c r="C930" s="19"/>
      <c r="D930" s="19"/>
    </row>
    <row r="931" spans="3:4" x14ac:dyDescent="0.2">
      <c r="C931" s="19"/>
      <c r="D931" s="19"/>
    </row>
    <row r="932" spans="3:4" x14ac:dyDescent="0.2">
      <c r="C932" s="19"/>
      <c r="D932" s="19"/>
    </row>
    <row r="933" spans="3:4" x14ac:dyDescent="0.2">
      <c r="C933" s="19"/>
      <c r="D933" s="19"/>
    </row>
    <row r="934" spans="3:4" x14ac:dyDescent="0.2">
      <c r="C934" s="19"/>
      <c r="D934" s="19"/>
    </row>
    <row r="935" spans="3:4" x14ac:dyDescent="0.2">
      <c r="C935" s="19"/>
      <c r="D935" s="19"/>
    </row>
    <row r="936" spans="3:4" x14ac:dyDescent="0.2">
      <c r="C936" s="19"/>
      <c r="D936" s="19"/>
    </row>
    <row r="937" spans="3:4" x14ac:dyDescent="0.2">
      <c r="C937" s="19"/>
      <c r="D937" s="19"/>
    </row>
    <row r="938" spans="3:4" x14ac:dyDescent="0.2">
      <c r="C938" s="19"/>
      <c r="D938" s="19"/>
    </row>
    <row r="939" spans="3:4" x14ac:dyDescent="0.2">
      <c r="C939" s="19"/>
      <c r="D939" s="19"/>
    </row>
    <row r="940" spans="3:4" x14ac:dyDescent="0.2">
      <c r="C940" s="19"/>
      <c r="D940" s="19"/>
    </row>
    <row r="941" spans="3:4" x14ac:dyDescent="0.2">
      <c r="C941" s="19"/>
      <c r="D941" s="19"/>
    </row>
    <row r="942" spans="3:4" x14ac:dyDescent="0.2">
      <c r="C942" s="19"/>
      <c r="D942" s="19"/>
    </row>
    <row r="943" spans="3:4" x14ac:dyDescent="0.2">
      <c r="C943" s="19"/>
      <c r="D943" s="19"/>
    </row>
    <row r="944" spans="3:4" x14ac:dyDescent="0.2">
      <c r="C944" s="19"/>
      <c r="D944" s="19"/>
    </row>
    <row r="945" spans="3:4" x14ac:dyDescent="0.2">
      <c r="C945" s="19"/>
      <c r="D945" s="19"/>
    </row>
    <row r="946" spans="3:4" x14ac:dyDescent="0.2">
      <c r="C946" s="19"/>
      <c r="D946" s="19"/>
    </row>
    <row r="947" spans="3:4" x14ac:dyDescent="0.2">
      <c r="C947" s="19"/>
      <c r="D947" s="19"/>
    </row>
    <row r="948" spans="3:4" x14ac:dyDescent="0.2">
      <c r="C948" s="19"/>
      <c r="D948" s="19"/>
    </row>
    <row r="949" spans="3:4" x14ac:dyDescent="0.2">
      <c r="C949" s="19"/>
      <c r="D949" s="19"/>
    </row>
    <row r="950" spans="3:4" x14ac:dyDescent="0.2">
      <c r="C950" s="19"/>
      <c r="D950" s="19"/>
    </row>
    <row r="951" spans="3:4" x14ac:dyDescent="0.2">
      <c r="C951" s="19"/>
      <c r="D951" s="19"/>
    </row>
    <row r="952" spans="3:4" x14ac:dyDescent="0.2">
      <c r="C952" s="19"/>
      <c r="D952" s="19"/>
    </row>
    <row r="953" spans="3:4" x14ac:dyDescent="0.2">
      <c r="C953" s="19"/>
      <c r="D953" s="19"/>
    </row>
    <row r="954" spans="3:4" x14ac:dyDescent="0.2">
      <c r="C954" s="19"/>
      <c r="D954" s="19"/>
    </row>
    <row r="955" spans="3:4" x14ac:dyDescent="0.2">
      <c r="C955" s="19"/>
      <c r="D955" s="19"/>
    </row>
    <row r="956" spans="3:4" x14ac:dyDescent="0.2">
      <c r="C956" s="19"/>
      <c r="D956" s="19"/>
    </row>
    <row r="957" spans="3:4" x14ac:dyDescent="0.2">
      <c r="C957" s="19"/>
      <c r="D957" s="19"/>
    </row>
    <row r="958" spans="3:4" x14ac:dyDescent="0.2">
      <c r="C958" s="19"/>
      <c r="D958" s="19"/>
    </row>
    <row r="959" spans="3:4" x14ac:dyDescent="0.2">
      <c r="C959" s="19"/>
      <c r="D959" s="19"/>
    </row>
    <row r="960" spans="3:4" x14ac:dyDescent="0.2">
      <c r="C960" s="19"/>
      <c r="D960" s="19"/>
    </row>
    <row r="961" spans="3:4" x14ac:dyDescent="0.2">
      <c r="C961" s="19"/>
      <c r="D961" s="19"/>
    </row>
    <row r="962" spans="3:4" x14ac:dyDescent="0.2">
      <c r="C962" s="19"/>
      <c r="D962" s="19"/>
    </row>
    <row r="963" spans="3:4" x14ac:dyDescent="0.2">
      <c r="C963" s="19"/>
      <c r="D963" s="19"/>
    </row>
    <row r="964" spans="3:4" x14ac:dyDescent="0.2">
      <c r="C964" s="19"/>
      <c r="D964" s="19"/>
    </row>
    <row r="965" spans="3:4" x14ac:dyDescent="0.2">
      <c r="C965" s="19"/>
      <c r="D965" s="19"/>
    </row>
    <row r="966" spans="3:4" x14ac:dyDescent="0.2">
      <c r="C966" s="19"/>
      <c r="D966" s="19"/>
    </row>
    <row r="967" spans="3:4" x14ac:dyDescent="0.2">
      <c r="C967" s="19"/>
      <c r="D967" s="19"/>
    </row>
    <row r="968" spans="3:4" x14ac:dyDescent="0.2">
      <c r="C968" s="19"/>
      <c r="D968" s="19"/>
    </row>
    <row r="969" spans="3:4" x14ac:dyDescent="0.2">
      <c r="C969" s="19"/>
      <c r="D969" s="19"/>
    </row>
    <row r="970" spans="3:4" x14ac:dyDescent="0.2">
      <c r="C970" s="19"/>
      <c r="D970" s="19"/>
    </row>
    <row r="971" spans="3:4" x14ac:dyDescent="0.2">
      <c r="C971" s="19"/>
      <c r="D971" s="19"/>
    </row>
    <row r="972" spans="3:4" x14ac:dyDescent="0.2">
      <c r="C972" s="19"/>
      <c r="D972" s="19"/>
    </row>
    <row r="973" spans="3:4" x14ac:dyDescent="0.2">
      <c r="C973" s="19"/>
      <c r="D973" s="19"/>
    </row>
    <row r="974" spans="3:4" x14ac:dyDescent="0.2">
      <c r="C974" s="19"/>
      <c r="D974" s="19"/>
    </row>
    <row r="975" spans="3:4" x14ac:dyDescent="0.2">
      <c r="C975" s="19"/>
      <c r="D975" s="19"/>
    </row>
    <row r="976" spans="3:4" x14ac:dyDescent="0.2">
      <c r="C976" s="19"/>
      <c r="D976" s="19"/>
    </row>
    <row r="977" spans="3:4" x14ac:dyDescent="0.2">
      <c r="C977" s="19"/>
      <c r="D977" s="19"/>
    </row>
    <row r="978" spans="3:4" x14ac:dyDescent="0.2">
      <c r="C978" s="19"/>
      <c r="D978" s="19"/>
    </row>
    <row r="979" spans="3:4" x14ac:dyDescent="0.2">
      <c r="C979" s="19"/>
      <c r="D979" s="19"/>
    </row>
    <row r="980" spans="3:4" x14ac:dyDescent="0.2">
      <c r="C980" s="19"/>
      <c r="D980" s="19"/>
    </row>
    <row r="981" spans="3:4" x14ac:dyDescent="0.2">
      <c r="C981" s="19"/>
      <c r="D981" s="19"/>
    </row>
    <row r="982" spans="3:4" x14ac:dyDescent="0.2">
      <c r="C982" s="19"/>
      <c r="D982" s="19"/>
    </row>
    <row r="983" spans="3:4" x14ac:dyDescent="0.2">
      <c r="C983" s="19"/>
      <c r="D983" s="19"/>
    </row>
    <row r="984" spans="3:4" x14ac:dyDescent="0.2">
      <c r="C984" s="19"/>
      <c r="D984" s="19"/>
    </row>
    <row r="985" spans="3:4" x14ac:dyDescent="0.2">
      <c r="C985" s="19"/>
      <c r="D985" s="19"/>
    </row>
    <row r="986" spans="3:4" x14ac:dyDescent="0.2">
      <c r="C986" s="19"/>
      <c r="D986" s="19"/>
    </row>
    <row r="987" spans="3:4" x14ac:dyDescent="0.2">
      <c r="C987" s="19"/>
      <c r="D987" s="19"/>
    </row>
    <row r="988" spans="3:4" x14ac:dyDescent="0.2">
      <c r="C988" s="19"/>
      <c r="D988" s="19"/>
    </row>
    <row r="989" spans="3:4" x14ac:dyDescent="0.2">
      <c r="C989" s="19"/>
      <c r="D989" s="19"/>
    </row>
    <row r="990" spans="3:4" x14ac:dyDescent="0.2">
      <c r="C990" s="19"/>
      <c r="D990" s="19"/>
    </row>
    <row r="991" spans="3:4" x14ac:dyDescent="0.2">
      <c r="C991" s="19"/>
      <c r="D991" s="19"/>
    </row>
    <row r="992" spans="3:4" x14ac:dyDescent="0.2">
      <c r="C992" s="19"/>
      <c r="D992" s="19"/>
    </row>
    <row r="993" spans="3:4" x14ac:dyDescent="0.2">
      <c r="C993" s="19"/>
      <c r="D993" s="19"/>
    </row>
    <row r="994" spans="3:4" x14ac:dyDescent="0.2">
      <c r="C994" s="19"/>
      <c r="D994" s="19"/>
    </row>
    <row r="995" spans="3:4" x14ac:dyDescent="0.2">
      <c r="C995" s="19"/>
      <c r="D995" s="19"/>
    </row>
    <row r="996" spans="3:4" x14ac:dyDescent="0.2">
      <c r="C996" s="19"/>
      <c r="D996" s="19"/>
    </row>
    <row r="997" spans="3:4" x14ac:dyDescent="0.2">
      <c r="C997" s="19"/>
      <c r="D997" s="19"/>
    </row>
    <row r="998" spans="3:4" x14ac:dyDescent="0.2">
      <c r="C998" s="19"/>
      <c r="D998" s="19"/>
    </row>
    <row r="999" spans="3:4" x14ac:dyDescent="0.2">
      <c r="C999" s="19"/>
      <c r="D999" s="19"/>
    </row>
    <row r="1000" spans="3:4" x14ac:dyDescent="0.2">
      <c r="C1000" s="19"/>
      <c r="D1000" s="19"/>
    </row>
    <row r="1001" spans="3:4" x14ac:dyDescent="0.2">
      <c r="C1001" s="19"/>
      <c r="D1001" s="19"/>
    </row>
    <row r="1002" spans="3:4" x14ac:dyDescent="0.2">
      <c r="C1002" s="19"/>
      <c r="D1002" s="19"/>
    </row>
    <row r="1003" spans="3:4" x14ac:dyDescent="0.2">
      <c r="C1003" s="19"/>
      <c r="D1003" s="19"/>
    </row>
    <row r="1004" spans="3:4" x14ac:dyDescent="0.2">
      <c r="C1004" s="19"/>
      <c r="D1004" s="19"/>
    </row>
    <row r="1005" spans="3:4" x14ac:dyDescent="0.2">
      <c r="C1005" s="19"/>
      <c r="D1005" s="19"/>
    </row>
    <row r="1006" spans="3:4" x14ac:dyDescent="0.2">
      <c r="C1006" s="19"/>
      <c r="D1006" s="19"/>
    </row>
    <row r="1007" spans="3:4" x14ac:dyDescent="0.2">
      <c r="C1007" s="19"/>
      <c r="D1007" s="19"/>
    </row>
    <row r="1008" spans="3:4" x14ac:dyDescent="0.2">
      <c r="C1008" s="19"/>
      <c r="D1008" s="19"/>
    </row>
    <row r="1009" spans="3:4" x14ac:dyDescent="0.2">
      <c r="C1009" s="19"/>
      <c r="D1009" s="19"/>
    </row>
    <row r="1010" spans="3:4" x14ac:dyDescent="0.2">
      <c r="C1010" s="19"/>
      <c r="D1010" s="19"/>
    </row>
    <row r="1011" spans="3:4" x14ac:dyDescent="0.2">
      <c r="C1011" s="19"/>
      <c r="D1011" s="19"/>
    </row>
    <row r="1012" spans="3:4" x14ac:dyDescent="0.2">
      <c r="C1012" s="19"/>
      <c r="D1012" s="19"/>
    </row>
    <row r="1013" spans="3:4" x14ac:dyDescent="0.2">
      <c r="C1013" s="19"/>
      <c r="D1013" s="19"/>
    </row>
    <row r="1014" spans="3:4" x14ac:dyDescent="0.2">
      <c r="C1014" s="19"/>
      <c r="D1014" s="19"/>
    </row>
    <row r="1015" spans="3:4" x14ac:dyDescent="0.2">
      <c r="C1015" s="19"/>
      <c r="D1015" s="19"/>
    </row>
    <row r="1016" spans="3:4" x14ac:dyDescent="0.2">
      <c r="C1016" s="19"/>
      <c r="D1016" s="19"/>
    </row>
    <row r="1017" spans="3:4" x14ac:dyDescent="0.2">
      <c r="C1017" s="19"/>
      <c r="D1017" s="19"/>
    </row>
    <row r="1018" spans="3:4" x14ac:dyDescent="0.2">
      <c r="C1018" s="19"/>
      <c r="D1018" s="19"/>
    </row>
    <row r="1019" spans="3:4" x14ac:dyDescent="0.2">
      <c r="C1019" s="19"/>
      <c r="D1019" s="19"/>
    </row>
    <row r="1020" spans="3:4" x14ac:dyDescent="0.2">
      <c r="C1020" s="19"/>
      <c r="D1020" s="19"/>
    </row>
    <row r="1021" spans="3:4" x14ac:dyDescent="0.2">
      <c r="C1021" s="19"/>
      <c r="D1021" s="19"/>
    </row>
    <row r="1022" spans="3:4" x14ac:dyDescent="0.2">
      <c r="C1022" s="19"/>
      <c r="D1022" s="19"/>
    </row>
    <row r="1023" spans="3:4" x14ac:dyDescent="0.2">
      <c r="C1023" s="19"/>
      <c r="D1023" s="19"/>
    </row>
    <row r="1024" spans="3:4" x14ac:dyDescent="0.2">
      <c r="C1024" s="19"/>
      <c r="D1024" s="19"/>
    </row>
    <row r="1025" spans="3:4" x14ac:dyDescent="0.2">
      <c r="C1025" s="19"/>
      <c r="D1025" s="19"/>
    </row>
    <row r="1026" spans="3:4" x14ac:dyDescent="0.2">
      <c r="C1026" s="19"/>
      <c r="D1026" s="19"/>
    </row>
    <row r="1027" spans="3:4" x14ac:dyDescent="0.2">
      <c r="C1027" s="19"/>
      <c r="D1027" s="19"/>
    </row>
    <row r="1028" spans="3:4" x14ac:dyDescent="0.2">
      <c r="C1028" s="19"/>
      <c r="D1028" s="19"/>
    </row>
    <row r="1029" spans="3:4" x14ac:dyDescent="0.2">
      <c r="C1029" s="19"/>
      <c r="D1029" s="19"/>
    </row>
    <row r="1030" spans="3:4" x14ac:dyDescent="0.2">
      <c r="C1030" s="19"/>
      <c r="D1030" s="19"/>
    </row>
    <row r="1031" spans="3:4" x14ac:dyDescent="0.2">
      <c r="C1031" s="19"/>
      <c r="D1031" s="19"/>
    </row>
    <row r="1032" spans="3:4" x14ac:dyDescent="0.2">
      <c r="C1032" s="19"/>
      <c r="D1032" s="19"/>
    </row>
    <row r="1033" spans="3:4" x14ac:dyDescent="0.2">
      <c r="C1033" s="19"/>
      <c r="D1033" s="19"/>
    </row>
    <row r="1034" spans="3:4" x14ac:dyDescent="0.2">
      <c r="C1034" s="19"/>
      <c r="D1034" s="19"/>
    </row>
    <row r="1035" spans="3:4" x14ac:dyDescent="0.2">
      <c r="C1035" s="19"/>
      <c r="D1035" s="19"/>
    </row>
    <row r="1036" spans="3:4" x14ac:dyDescent="0.2">
      <c r="C1036" s="19"/>
      <c r="D1036" s="19"/>
    </row>
    <row r="1037" spans="3:4" x14ac:dyDescent="0.2">
      <c r="C1037" s="19"/>
      <c r="D1037" s="19"/>
    </row>
    <row r="1038" spans="3:4" x14ac:dyDescent="0.2">
      <c r="C1038" s="19"/>
      <c r="D1038" s="19"/>
    </row>
    <row r="1039" spans="3:4" x14ac:dyDescent="0.2">
      <c r="C1039" s="19"/>
      <c r="D1039" s="19"/>
    </row>
    <row r="1040" spans="3:4" x14ac:dyDescent="0.2">
      <c r="C1040" s="19"/>
      <c r="D1040" s="19"/>
    </row>
    <row r="1041" spans="3:4" x14ac:dyDescent="0.2">
      <c r="C1041" s="19"/>
      <c r="D1041" s="19"/>
    </row>
    <row r="1042" spans="3:4" x14ac:dyDescent="0.2">
      <c r="C1042" s="19"/>
      <c r="D1042" s="19"/>
    </row>
    <row r="1043" spans="3:4" x14ac:dyDescent="0.2">
      <c r="C1043" s="19"/>
      <c r="D1043" s="19"/>
    </row>
    <row r="1044" spans="3:4" x14ac:dyDescent="0.2">
      <c r="C1044" s="19"/>
      <c r="D1044" s="19"/>
    </row>
    <row r="1045" spans="3:4" x14ac:dyDescent="0.2">
      <c r="C1045" s="19"/>
      <c r="D1045" s="19"/>
    </row>
    <row r="1046" spans="3:4" x14ac:dyDescent="0.2">
      <c r="C1046" s="19"/>
      <c r="D1046" s="19"/>
    </row>
    <row r="1047" spans="3:4" x14ac:dyDescent="0.2">
      <c r="C1047" s="19"/>
      <c r="D1047" s="19"/>
    </row>
    <row r="1048" spans="3:4" x14ac:dyDescent="0.2">
      <c r="C1048" s="19"/>
      <c r="D1048" s="19"/>
    </row>
    <row r="1049" spans="3:4" x14ac:dyDescent="0.2">
      <c r="C1049" s="19"/>
      <c r="D1049" s="19"/>
    </row>
    <row r="1050" spans="3:4" x14ac:dyDescent="0.2">
      <c r="C1050" s="19"/>
      <c r="D1050" s="19"/>
    </row>
    <row r="1051" spans="3:4" x14ac:dyDescent="0.2">
      <c r="C1051" s="19"/>
      <c r="D1051" s="19"/>
    </row>
    <row r="1052" spans="3:4" x14ac:dyDescent="0.2">
      <c r="C1052" s="19"/>
      <c r="D1052" s="19"/>
    </row>
    <row r="1053" spans="3:4" x14ac:dyDescent="0.2">
      <c r="C1053" s="19"/>
      <c r="D1053" s="19"/>
    </row>
    <row r="1054" spans="3:4" x14ac:dyDescent="0.2">
      <c r="C1054" s="19"/>
      <c r="D1054" s="19"/>
    </row>
    <row r="1055" spans="3:4" x14ac:dyDescent="0.2">
      <c r="C1055" s="19"/>
      <c r="D1055" s="19"/>
    </row>
    <row r="1056" spans="3:4" x14ac:dyDescent="0.2">
      <c r="C1056" s="19"/>
      <c r="D1056" s="19"/>
    </row>
    <row r="1057" spans="3:4" x14ac:dyDescent="0.2">
      <c r="C1057" s="19"/>
      <c r="D1057" s="19"/>
    </row>
    <row r="1058" spans="3:4" x14ac:dyDescent="0.2">
      <c r="C1058" s="19"/>
      <c r="D1058" s="19"/>
    </row>
    <row r="1059" spans="3:4" x14ac:dyDescent="0.2">
      <c r="C1059" s="19"/>
      <c r="D1059" s="19"/>
    </row>
    <row r="1060" spans="3:4" x14ac:dyDescent="0.2">
      <c r="C1060" s="19"/>
      <c r="D1060" s="19"/>
    </row>
    <row r="1061" spans="3:4" x14ac:dyDescent="0.2">
      <c r="C1061" s="19"/>
      <c r="D1061" s="19"/>
    </row>
    <row r="1062" spans="3:4" x14ac:dyDescent="0.2">
      <c r="C1062" s="19"/>
      <c r="D1062" s="19"/>
    </row>
    <row r="1063" spans="3:4" x14ac:dyDescent="0.2">
      <c r="C1063" s="19"/>
      <c r="D1063" s="19"/>
    </row>
    <row r="1064" spans="3:4" x14ac:dyDescent="0.2">
      <c r="C1064" s="19"/>
      <c r="D1064" s="19"/>
    </row>
    <row r="1065" spans="3:4" x14ac:dyDescent="0.2">
      <c r="C1065" s="19"/>
      <c r="D1065" s="19"/>
    </row>
    <row r="1066" spans="3:4" x14ac:dyDescent="0.2">
      <c r="C1066" s="19"/>
      <c r="D1066" s="19"/>
    </row>
    <row r="1067" spans="3:4" x14ac:dyDescent="0.2">
      <c r="C1067" s="19"/>
      <c r="D1067" s="19"/>
    </row>
    <row r="1068" spans="3:4" x14ac:dyDescent="0.2">
      <c r="C1068" s="19"/>
      <c r="D1068" s="19"/>
    </row>
    <row r="1069" spans="3:4" x14ac:dyDescent="0.2">
      <c r="C1069" s="19"/>
      <c r="D1069" s="19"/>
    </row>
    <row r="1070" spans="3:4" x14ac:dyDescent="0.2">
      <c r="C1070" s="19"/>
      <c r="D1070" s="19"/>
    </row>
    <row r="1071" spans="3:4" x14ac:dyDescent="0.2">
      <c r="C1071" s="19"/>
      <c r="D1071" s="19"/>
    </row>
    <row r="1072" spans="3:4" x14ac:dyDescent="0.2">
      <c r="C1072" s="19"/>
      <c r="D1072" s="19"/>
    </row>
    <row r="1073" spans="3:4" x14ac:dyDescent="0.2">
      <c r="C1073" s="19"/>
      <c r="D1073" s="19"/>
    </row>
    <row r="1074" spans="3:4" x14ac:dyDescent="0.2">
      <c r="C1074" s="19"/>
      <c r="D1074" s="19"/>
    </row>
    <row r="1075" spans="3:4" x14ac:dyDescent="0.2">
      <c r="C1075" s="19"/>
      <c r="D1075" s="19"/>
    </row>
    <row r="1076" spans="3:4" x14ac:dyDescent="0.2">
      <c r="C1076" s="19"/>
      <c r="D1076" s="19"/>
    </row>
    <row r="1077" spans="3:4" x14ac:dyDescent="0.2">
      <c r="C1077" s="19"/>
      <c r="D1077" s="19"/>
    </row>
    <row r="1078" spans="3:4" x14ac:dyDescent="0.2">
      <c r="C1078" s="19"/>
      <c r="D1078" s="19"/>
    </row>
    <row r="1079" spans="3:4" x14ac:dyDescent="0.2">
      <c r="C1079" s="19"/>
      <c r="D1079" s="19"/>
    </row>
    <row r="1080" spans="3:4" x14ac:dyDescent="0.2">
      <c r="C1080" s="19"/>
      <c r="D1080" s="19"/>
    </row>
    <row r="1081" spans="3:4" x14ac:dyDescent="0.2">
      <c r="C1081" s="19"/>
      <c r="D1081" s="19"/>
    </row>
    <row r="1082" spans="3:4" x14ac:dyDescent="0.2">
      <c r="C1082" s="19"/>
      <c r="D1082" s="19"/>
    </row>
    <row r="1083" spans="3:4" x14ac:dyDescent="0.2">
      <c r="C1083" s="19"/>
      <c r="D1083" s="19"/>
    </row>
    <row r="1084" spans="3:4" x14ac:dyDescent="0.2">
      <c r="C1084" s="19"/>
      <c r="D1084" s="19"/>
    </row>
    <row r="1085" spans="3:4" x14ac:dyDescent="0.2">
      <c r="C1085" s="19"/>
      <c r="D1085" s="19"/>
    </row>
    <row r="1086" spans="3:4" x14ac:dyDescent="0.2">
      <c r="C1086" s="19"/>
      <c r="D1086" s="19"/>
    </row>
    <row r="1087" spans="3:4" x14ac:dyDescent="0.2">
      <c r="C1087" s="19"/>
      <c r="D1087" s="19"/>
    </row>
    <row r="1088" spans="3:4" x14ac:dyDescent="0.2">
      <c r="C1088" s="19"/>
      <c r="D1088" s="19"/>
    </row>
    <row r="1089" spans="3:4" x14ac:dyDescent="0.2">
      <c r="C1089" s="19"/>
      <c r="D1089" s="19"/>
    </row>
    <row r="1090" spans="3:4" x14ac:dyDescent="0.2">
      <c r="C1090" s="19"/>
      <c r="D1090" s="19"/>
    </row>
    <row r="1091" spans="3:4" x14ac:dyDescent="0.2">
      <c r="C1091" s="19"/>
      <c r="D1091" s="19"/>
    </row>
    <row r="1092" spans="3:4" x14ac:dyDescent="0.2">
      <c r="C1092" s="19"/>
      <c r="D1092" s="19"/>
    </row>
    <row r="1093" spans="3:4" x14ac:dyDescent="0.2">
      <c r="C1093" s="19"/>
      <c r="D1093" s="19"/>
    </row>
    <row r="1094" spans="3:4" x14ac:dyDescent="0.2">
      <c r="C1094" s="19"/>
      <c r="D1094" s="19"/>
    </row>
    <row r="1095" spans="3:4" x14ac:dyDescent="0.2">
      <c r="C1095" s="19"/>
      <c r="D1095" s="19"/>
    </row>
    <row r="1096" spans="3:4" x14ac:dyDescent="0.2">
      <c r="C1096" s="19"/>
      <c r="D1096" s="19"/>
    </row>
    <row r="1097" spans="3:4" x14ac:dyDescent="0.2">
      <c r="C1097" s="19"/>
      <c r="D1097" s="19"/>
    </row>
    <row r="1098" spans="3:4" x14ac:dyDescent="0.2">
      <c r="C1098" s="19"/>
      <c r="D1098" s="19"/>
    </row>
    <row r="1099" spans="3:4" x14ac:dyDescent="0.2">
      <c r="C1099" s="19"/>
      <c r="D1099" s="19"/>
    </row>
    <row r="1100" spans="3:4" x14ac:dyDescent="0.2">
      <c r="C1100" s="19"/>
      <c r="D1100" s="19"/>
    </row>
    <row r="1101" spans="3:4" x14ac:dyDescent="0.2">
      <c r="C1101" s="19"/>
      <c r="D1101" s="19"/>
    </row>
    <row r="1102" spans="3:4" x14ac:dyDescent="0.2">
      <c r="C1102" s="19"/>
      <c r="D1102" s="19"/>
    </row>
    <row r="1103" spans="3:4" x14ac:dyDescent="0.2">
      <c r="C1103" s="19"/>
      <c r="D1103" s="19"/>
    </row>
    <row r="1104" spans="3:4" x14ac:dyDescent="0.2">
      <c r="C1104" s="19"/>
      <c r="D1104" s="19"/>
    </row>
    <row r="1105" spans="3:4" x14ac:dyDescent="0.2">
      <c r="C1105" s="19"/>
      <c r="D1105" s="19"/>
    </row>
    <row r="1106" spans="3:4" x14ac:dyDescent="0.2">
      <c r="C1106" s="19"/>
      <c r="D1106" s="19"/>
    </row>
    <row r="1107" spans="3:4" x14ac:dyDescent="0.2">
      <c r="C1107" s="19"/>
      <c r="D1107" s="19"/>
    </row>
    <row r="1108" spans="3:4" x14ac:dyDescent="0.2">
      <c r="C1108" s="19"/>
      <c r="D1108" s="19"/>
    </row>
    <row r="1109" spans="3:4" x14ac:dyDescent="0.2">
      <c r="C1109" s="19"/>
      <c r="D1109" s="19"/>
    </row>
    <row r="1110" spans="3:4" x14ac:dyDescent="0.2">
      <c r="C1110" s="19"/>
      <c r="D1110" s="19"/>
    </row>
    <row r="1111" spans="3:4" x14ac:dyDescent="0.2">
      <c r="C1111" s="19"/>
      <c r="D1111" s="19"/>
    </row>
    <row r="1112" spans="3:4" x14ac:dyDescent="0.2">
      <c r="C1112" s="19"/>
      <c r="D1112" s="19"/>
    </row>
    <row r="1113" spans="3:4" x14ac:dyDescent="0.2">
      <c r="C1113" s="19"/>
      <c r="D1113" s="19"/>
    </row>
    <row r="1114" spans="3:4" x14ac:dyDescent="0.2">
      <c r="C1114" s="19"/>
      <c r="D1114" s="19"/>
    </row>
    <row r="1115" spans="3:4" x14ac:dyDescent="0.2">
      <c r="C1115" s="19"/>
      <c r="D1115" s="19"/>
    </row>
    <row r="1116" spans="3:4" x14ac:dyDescent="0.2">
      <c r="C1116" s="19"/>
      <c r="D1116" s="19"/>
    </row>
    <row r="1117" spans="3:4" x14ac:dyDescent="0.2">
      <c r="C1117" s="19"/>
      <c r="D1117" s="19"/>
    </row>
    <row r="1118" spans="3:4" x14ac:dyDescent="0.2">
      <c r="C1118" s="19"/>
      <c r="D1118" s="19"/>
    </row>
    <row r="1119" spans="3:4" x14ac:dyDescent="0.2">
      <c r="C1119" s="19"/>
      <c r="D1119" s="19"/>
    </row>
    <row r="1120" spans="3:4" x14ac:dyDescent="0.2">
      <c r="C1120" s="19"/>
      <c r="D1120" s="19"/>
    </row>
    <row r="1121" spans="3:4" x14ac:dyDescent="0.2">
      <c r="C1121" s="19"/>
      <c r="D1121" s="19"/>
    </row>
    <row r="1122" spans="3:4" x14ac:dyDescent="0.2">
      <c r="C1122" s="19"/>
      <c r="D1122" s="19"/>
    </row>
    <row r="1123" spans="3:4" x14ac:dyDescent="0.2">
      <c r="C1123" s="19"/>
      <c r="D1123" s="19"/>
    </row>
    <row r="1124" spans="3:4" x14ac:dyDescent="0.2">
      <c r="C1124" s="19"/>
      <c r="D1124" s="19"/>
    </row>
    <row r="1125" spans="3:4" x14ac:dyDescent="0.2">
      <c r="C1125" s="19"/>
      <c r="D1125" s="19"/>
    </row>
    <row r="1126" spans="3:4" x14ac:dyDescent="0.2">
      <c r="C1126" s="19"/>
      <c r="D1126" s="19"/>
    </row>
    <row r="1127" spans="3:4" x14ac:dyDescent="0.2">
      <c r="C1127" s="19"/>
      <c r="D1127" s="19"/>
    </row>
    <row r="1128" spans="3:4" x14ac:dyDescent="0.2">
      <c r="C1128" s="19"/>
      <c r="D1128" s="19"/>
    </row>
    <row r="1129" spans="3:4" x14ac:dyDescent="0.2">
      <c r="C1129" s="19"/>
      <c r="D1129" s="19"/>
    </row>
    <row r="1130" spans="3:4" x14ac:dyDescent="0.2">
      <c r="C1130" s="19"/>
      <c r="D1130" s="19"/>
    </row>
    <row r="1131" spans="3:4" x14ac:dyDescent="0.2">
      <c r="C1131" s="19"/>
      <c r="D1131" s="19"/>
    </row>
    <row r="1132" spans="3:4" x14ac:dyDescent="0.2">
      <c r="C1132" s="19"/>
      <c r="D1132" s="19"/>
    </row>
    <row r="1133" spans="3:4" x14ac:dyDescent="0.2">
      <c r="C1133" s="19"/>
      <c r="D1133" s="19"/>
    </row>
    <row r="1134" spans="3:4" x14ac:dyDescent="0.2">
      <c r="C1134" s="19"/>
      <c r="D1134" s="19"/>
    </row>
    <row r="1135" spans="3:4" x14ac:dyDescent="0.2">
      <c r="C1135" s="19"/>
      <c r="D1135" s="19"/>
    </row>
    <row r="1136" spans="3:4" x14ac:dyDescent="0.2">
      <c r="C1136" s="19"/>
      <c r="D1136" s="19"/>
    </row>
    <row r="1137" spans="3:4" x14ac:dyDescent="0.2">
      <c r="C1137" s="19"/>
      <c r="D1137" s="19"/>
    </row>
    <row r="1138" spans="3:4" x14ac:dyDescent="0.2">
      <c r="C1138" s="19"/>
      <c r="D1138" s="19"/>
    </row>
    <row r="1139" spans="3:4" x14ac:dyDescent="0.2">
      <c r="C1139" s="19"/>
      <c r="D1139" s="19"/>
    </row>
    <row r="1140" spans="3:4" x14ac:dyDescent="0.2">
      <c r="C1140" s="19"/>
      <c r="D1140" s="19"/>
    </row>
    <row r="1141" spans="3:4" x14ac:dyDescent="0.2">
      <c r="C1141" s="19"/>
      <c r="D1141" s="19"/>
    </row>
    <row r="1142" spans="3:4" x14ac:dyDescent="0.2">
      <c r="C1142" s="19"/>
      <c r="D1142" s="19"/>
    </row>
    <row r="1143" spans="3:4" x14ac:dyDescent="0.2">
      <c r="C1143" s="19"/>
      <c r="D1143" s="19"/>
    </row>
    <row r="1144" spans="3:4" x14ac:dyDescent="0.2">
      <c r="C1144" s="19"/>
      <c r="D1144" s="19"/>
    </row>
    <row r="1145" spans="3:4" x14ac:dyDescent="0.2">
      <c r="C1145" s="19"/>
      <c r="D1145" s="19"/>
    </row>
    <row r="1146" spans="3:4" x14ac:dyDescent="0.2">
      <c r="C1146" s="19"/>
      <c r="D1146" s="19"/>
    </row>
    <row r="1147" spans="3:4" x14ac:dyDescent="0.2">
      <c r="C1147" s="19"/>
      <c r="D1147" s="19"/>
    </row>
    <row r="1148" spans="3:4" x14ac:dyDescent="0.2">
      <c r="C1148" s="19"/>
      <c r="D1148" s="19"/>
    </row>
    <row r="1149" spans="3:4" x14ac:dyDescent="0.2">
      <c r="C1149" s="19"/>
      <c r="D1149" s="19"/>
    </row>
    <row r="1150" spans="3:4" x14ac:dyDescent="0.2">
      <c r="C1150" s="19"/>
      <c r="D1150" s="19"/>
    </row>
    <row r="1151" spans="3:4" x14ac:dyDescent="0.2">
      <c r="C1151" s="19"/>
      <c r="D1151" s="19"/>
    </row>
    <row r="1152" spans="3:4" x14ac:dyDescent="0.2">
      <c r="C1152" s="19"/>
      <c r="D1152" s="19"/>
    </row>
    <row r="1153" spans="3:4" x14ac:dyDescent="0.2">
      <c r="C1153" s="19"/>
      <c r="D1153" s="19"/>
    </row>
    <row r="1154" spans="3:4" x14ac:dyDescent="0.2">
      <c r="C1154" s="19"/>
      <c r="D1154" s="19"/>
    </row>
    <row r="1155" spans="3:4" x14ac:dyDescent="0.2">
      <c r="C1155" s="19"/>
      <c r="D1155" s="19"/>
    </row>
    <row r="1156" spans="3:4" x14ac:dyDescent="0.2">
      <c r="C1156" s="19"/>
      <c r="D1156" s="19"/>
    </row>
    <row r="1157" spans="3:4" x14ac:dyDescent="0.2">
      <c r="C1157" s="19"/>
      <c r="D1157" s="19"/>
    </row>
    <row r="1158" spans="3:4" x14ac:dyDescent="0.2">
      <c r="C1158" s="19"/>
      <c r="D1158" s="19"/>
    </row>
    <row r="1159" spans="3:4" x14ac:dyDescent="0.2">
      <c r="C1159" s="19"/>
      <c r="D1159" s="19"/>
    </row>
    <row r="1160" spans="3:4" x14ac:dyDescent="0.2">
      <c r="C1160" s="19"/>
      <c r="D1160" s="19"/>
    </row>
    <row r="1161" spans="3:4" x14ac:dyDescent="0.2">
      <c r="C1161" s="19"/>
      <c r="D1161" s="19"/>
    </row>
    <row r="1162" spans="3:4" x14ac:dyDescent="0.2">
      <c r="C1162" s="19"/>
      <c r="D1162" s="19"/>
    </row>
    <row r="1163" spans="3:4" x14ac:dyDescent="0.2">
      <c r="C1163" s="19"/>
      <c r="D1163" s="19"/>
    </row>
    <row r="1164" spans="3:4" x14ac:dyDescent="0.2">
      <c r="C1164" s="19"/>
      <c r="D1164" s="19"/>
    </row>
    <row r="1165" spans="3:4" x14ac:dyDescent="0.2">
      <c r="C1165" s="19"/>
      <c r="D1165" s="19"/>
    </row>
    <row r="1166" spans="3:4" x14ac:dyDescent="0.2">
      <c r="C1166" s="19"/>
      <c r="D1166" s="19"/>
    </row>
    <row r="1167" spans="3:4" x14ac:dyDescent="0.2">
      <c r="C1167" s="19"/>
      <c r="D1167" s="19"/>
    </row>
    <row r="1168" spans="3:4" x14ac:dyDescent="0.2">
      <c r="C1168" s="19"/>
      <c r="D1168" s="19"/>
    </row>
    <row r="1169" spans="3:4" x14ac:dyDescent="0.2">
      <c r="C1169" s="19"/>
      <c r="D1169" s="19"/>
    </row>
    <row r="1170" spans="3:4" x14ac:dyDescent="0.2">
      <c r="C1170" s="19"/>
      <c r="D1170" s="19"/>
    </row>
    <row r="1171" spans="3:4" x14ac:dyDescent="0.2">
      <c r="C1171" s="19"/>
      <c r="D1171" s="19"/>
    </row>
    <row r="1172" spans="3:4" x14ac:dyDescent="0.2">
      <c r="C1172" s="19"/>
      <c r="D1172" s="19"/>
    </row>
    <row r="1173" spans="3:4" x14ac:dyDescent="0.2">
      <c r="C1173" s="19"/>
      <c r="D1173" s="19"/>
    </row>
    <row r="1174" spans="3:4" x14ac:dyDescent="0.2">
      <c r="C1174" s="19"/>
      <c r="D1174" s="19"/>
    </row>
    <row r="1175" spans="3:4" x14ac:dyDescent="0.2">
      <c r="C1175" s="19"/>
      <c r="D1175" s="19"/>
    </row>
    <row r="1176" spans="3:4" x14ac:dyDescent="0.2">
      <c r="C1176" s="19"/>
      <c r="D1176" s="19"/>
    </row>
    <row r="1177" spans="3:4" x14ac:dyDescent="0.2">
      <c r="C1177" s="19"/>
      <c r="D1177" s="19"/>
    </row>
    <row r="1178" spans="3:4" x14ac:dyDescent="0.2">
      <c r="C1178" s="19"/>
      <c r="D1178" s="19"/>
    </row>
    <row r="1179" spans="3:4" x14ac:dyDescent="0.2">
      <c r="C1179" s="19"/>
      <c r="D1179" s="19"/>
    </row>
    <row r="1180" spans="3:4" x14ac:dyDescent="0.2">
      <c r="C1180" s="19"/>
      <c r="D1180" s="19"/>
    </row>
    <row r="1181" spans="3:4" x14ac:dyDescent="0.2">
      <c r="C1181" s="19"/>
      <c r="D1181" s="19"/>
    </row>
    <row r="1182" spans="3:4" x14ac:dyDescent="0.2">
      <c r="C1182" s="19"/>
      <c r="D1182" s="19"/>
    </row>
    <row r="1183" spans="3:4" x14ac:dyDescent="0.2">
      <c r="C1183" s="19"/>
      <c r="D1183" s="19"/>
    </row>
    <row r="1184" spans="3:4" x14ac:dyDescent="0.2">
      <c r="C1184" s="19"/>
      <c r="D1184" s="19"/>
    </row>
    <row r="1185" spans="3:4" x14ac:dyDescent="0.2">
      <c r="C1185" s="19"/>
      <c r="D1185" s="19"/>
    </row>
    <row r="1186" spans="3:4" x14ac:dyDescent="0.2">
      <c r="C1186" s="19"/>
      <c r="D1186" s="19"/>
    </row>
    <row r="1187" spans="3:4" x14ac:dyDescent="0.2">
      <c r="C1187" s="19"/>
      <c r="D1187" s="19"/>
    </row>
    <row r="1188" spans="3:4" x14ac:dyDescent="0.2">
      <c r="C1188" s="19"/>
      <c r="D1188" s="19"/>
    </row>
    <row r="1189" spans="3:4" x14ac:dyDescent="0.2">
      <c r="C1189" s="19"/>
      <c r="D1189" s="19"/>
    </row>
    <row r="1190" spans="3:4" x14ac:dyDescent="0.2">
      <c r="C1190" s="19"/>
      <c r="D1190" s="19"/>
    </row>
    <row r="1191" spans="3:4" x14ac:dyDescent="0.2">
      <c r="C1191" s="19"/>
      <c r="D1191" s="19"/>
    </row>
    <row r="1192" spans="3:4" x14ac:dyDescent="0.2">
      <c r="C1192" s="19"/>
      <c r="D1192" s="19"/>
    </row>
    <row r="1193" spans="3:4" x14ac:dyDescent="0.2">
      <c r="C1193" s="19"/>
      <c r="D1193" s="19"/>
    </row>
    <row r="1194" spans="3:4" x14ac:dyDescent="0.2">
      <c r="C1194" s="19"/>
      <c r="D1194" s="19"/>
    </row>
    <row r="1195" spans="3:4" x14ac:dyDescent="0.2">
      <c r="C1195" s="19"/>
      <c r="D1195" s="19"/>
    </row>
    <row r="1196" spans="3:4" x14ac:dyDescent="0.2">
      <c r="C1196" s="19"/>
      <c r="D1196" s="19"/>
    </row>
    <row r="1197" spans="3:4" x14ac:dyDescent="0.2">
      <c r="C1197" s="19"/>
      <c r="D1197" s="19"/>
    </row>
    <row r="1198" spans="3:4" x14ac:dyDescent="0.2">
      <c r="C1198" s="19"/>
      <c r="D1198" s="19"/>
    </row>
    <row r="1199" spans="3:4" x14ac:dyDescent="0.2">
      <c r="C1199" s="19"/>
      <c r="D1199" s="19"/>
    </row>
    <row r="1200" spans="3:4" x14ac:dyDescent="0.2">
      <c r="C1200" s="19"/>
      <c r="D1200" s="19"/>
    </row>
    <row r="1201" spans="3:4" x14ac:dyDescent="0.2">
      <c r="C1201" s="19"/>
      <c r="D1201" s="19"/>
    </row>
    <row r="1202" spans="3:4" x14ac:dyDescent="0.2">
      <c r="C1202" s="19"/>
      <c r="D1202" s="19"/>
    </row>
    <row r="1203" spans="3:4" x14ac:dyDescent="0.2">
      <c r="C1203" s="19"/>
      <c r="D1203" s="19"/>
    </row>
    <row r="1204" spans="3:4" x14ac:dyDescent="0.2">
      <c r="C1204" s="19"/>
      <c r="D1204" s="19"/>
    </row>
    <row r="1205" spans="3:4" x14ac:dyDescent="0.2">
      <c r="C1205" s="19"/>
      <c r="D1205" s="19"/>
    </row>
    <row r="1206" spans="3:4" x14ac:dyDescent="0.2">
      <c r="C1206" s="19"/>
      <c r="D1206" s="19"/>
    </row>
    <row r="1207" spans="3:4" x14ac:dyDescent="0.2">
      <c r="C1207" s="19"/>
      <c r="D1207" s="19"/>
    </row>
    <row r="1208" spans="3:4" x14ac:dyDescent="0.2">
      <c r="C1208" s="19"/>
      <c r="D1208" s="19"/>
    </row>
    <row r="1209" spans="3:4" x14ac:dyDescent="0.2">
      <c r="C1209" s="19"/>
      <c r="D1209" s="19"/>
    </row>
    <row r="1210" spans="3:4" x14ac:dyDescent="0.2">
      <c r="C1210" s="19"/>
      <c r="D1210" s="19"/>
    </row>
    <row r="1211" spans="3:4" x14ac:dyDescent="0.2">
      <c r="C1211" s="19"/>
      <c r="D1211" s="19"/>
    </row>
    <row r="1212" spans="3:4" x14ac:dyDescent="0.2">
      <c r="C1212" s="19"/>
      <c r="D1212" s="19"/>
    </row>
    <row r="1213" spans="3:4" x14ac:dyDescent="0.2">
      <c r="C1213" s="19"/>
      <c r="D1213" s="19"/>
    </row>
    <row r="1214" spans="3:4" x14ac:dyDescent="0.2">
      <c r="C1214" s="19"/>
      <c r="D1214" s="19"/>
    </row>
    <row r="1215" spans="3:4" x14ac:dyDescent="0.2">
      <c r="C1215" s="19"/>
      <c r="D1215" s="19"/>
    </row>
    <row r="1216" spans="3:4" x14ac:dyDescent="0.2">
      <c r="C1216" s="19"/>
      <c r="D1216" s="19"/>
    </row>
    <row r="1217" spans="3:4" x14ac:dyDescent="0.2">
      <c r="C1217" s="19"/>
      <c r="D1217" s="19"/>
    </row>
    <row r="1218" spans="3:4" x14ac:dyDescent="0.2">
      <c r="C1218" s="19"/>
      <c r="D1218" s="19"/>
    </row>
    <row r="1219" spans="3:4" x14ac:dyDescent="0.2">
      <c r="C1219" s="19"/>
      <c r="D1219" s="19"/>
    </row>
    <row r="1220" spans="3:4" x14ac:dyDescent="0.2">
      <c r="C1220" s="19"/>
      <c r="D1220" s="19"/>
    </row>
    <row r="1221" spans="3:4" x14ac:dyDescent="0.2">
      <c r="C1221" s="19"/>
      <c r="D1221" s="19"/>
    </row>
    <row r="1222" spans="3:4" x14ac:dyDescent="0.2">
      <c r="C1222" s="19"/>
      <c r="D1222" s="19"/>
    </row>
    <row r="1223" spans="3:4" x14ac:dyDescent="0.2">
      <c r="C1223" s="19"/>
      <c r="D1223" s="19"/>
    </row>
    <row r="1224" spans="3:4" x14ac:dyDescent="0.2">
      <c r="C1224" s="19"/>
      <c r="D1224" s="19"/>
    </row>
    <row r="1225" spans="3:4" x14ac:dyDescent="0.2">
      <c r="C1225" s="19"/>
      <c r="D1225" s="19"/>
    </row>
    <row r="1226" spans="3:4" x14ac:dyDescent="0.2">
      <c r="C1226" s="19"/>
      <c r="D1226" s="19"/>
    </row>
    <row r="1227" spans="3:4" x14ac:dyDescent="0.2">
      <c r="C1227" s="19"/>
      <c r="D1227" s="19"/>
    </row>
    <row r="1228" spans="3:4" x14ac:dyDescent="0.2">
      <c r="C1228" s="19"/>
      <c r="D1228" s="19"/>
    </row>
    <row r="1229" spans="3:4" x14ac:dyDescent="0.2">
      <c r="C1229" s="19"/>
      <c r="D1229" s="19"/>
    </row>
    <row r="1230" spans="3:4" x14ac:dyDescent="0.2">
      <c r="C1230" s="19"/>
      <c r="D1230" s="19"/>
    </row>
    <row r="1231" spans="3:4" x14ac:dyDescent="0.2">
      <c r="C1231" s="19"/>
      <c r="D1231" s="19"/>
    </row>
    <row r="1232" spans="3:4" x14ac:dyDescent="0.2">
      <c r="C1232" s="19"/>
      <c r="D1232" s="19"/>
    </row>
    <row r="1233" spans="3:4" x14ac:dyDescent="0.2">
      <c r="C1233" s="19"/>
      <c r="D1233" s="19"/>
    </row>
    <row r="1234" spans="3:4" x14ac:dyDescent="0.2">
      <c r="C1234" s="19"/>
      <c r="D1234" s="19"/>
    </row>
    <row r="1235" spans="3:4" x14ac:dyDescent="0.2">
      <c r="C1235" s="19"/>
      <c r="D1235" s="19"/>
    </row>
    <row r="1236" spans="3:4" x14ac:dyDescent="0.2">
      <c r="C1236" s="19"/>
      <c r="D1236" s="19"/>
    </row>
    <row r="1237" spans="3:4" x14ac:dyDescent="0.2">
      <c r="C1237" s="19"/>
      <c r="D1237" s="19"/>
    </row>
    <row r="1238" spans="3:4" x14ac:dyDescent="0.2">
      <c r="C1238" s="19"/>
      <c r="D1238" s="19"/>
    </row>
    <row r="1239" spans="3:4" x14ac:dyDescent="0.2">
      <c r="C1239" s="19"/>
      <c r="D1239" s="19"/>
    </row>
    <row r="1240" spans="3:4" x14ac:dyDescent="0.2">
      <c r="C1240" s="19"/>
      <c r="D1240" s="19"/>
    </row>
    <row r="1241" spans="3:4" x14ac:dyDescent="0.2">
      <c r="C1241" s="19"/>
      <c r="D1241" s="19"/>
    </row>
    <row r="1242" spans="3:4" x14ac:dyDescent="0.2">
      <c r="C1242" s="19"/>
      <c r="D1242" s="19"/>
    </row>
    <row r="1243" spans="3:4" x14ac:dyDescent="0.2">
      <c r="C1243" s="19"/>
      <c r="D1243" s="19"/>
    </row>
    <row r="1244" spans="3:4" x14ac:dyDescent="0.2">
      <c r="C1244" s="19"/>
      <c r="D1244" s="19"/>
    </row>
    <row r="1245" spans="3:4" x14ac:dyDescent="0.2">
      <c r="C1245" s="19"/>
      <c r="D1245" s="19"/>
    </row>
    <row r="1246" spans="3:4" x14ac:dyDescent="0.2">
      <c r="C1246" s="19"/>
      <c r="D1246" s="19"/>
    </row>
    <row r="1247" spans="3:4" x14ac:dyDescent="0.2">
      <c r="C1247" s="19"/>
      <c r="D1247" s="19"/>
    </row>
    <row r="1248" spans="3:4" x14ac:dyDescent="0.2">
      <c r="C1248" s="19"/>
      <c r="D1248" s="19"/>
    </row>
    <row r="1249" spans="3:4" x14ac:dyDescent="0.2">
      <c r="C1249" s="19"/>
      <c r="D1249" s="19"/>
    </row>
    <row r="1250" spans="3:4" x14ac:dyDescent="0.2">
      <c r="C1250" s="19"/>
      <c r="D1250" s="19"/>
    </row>
    <row r="1251" spans="3:4" x14ac:dyDescent="0.2">
      <c r="C1251" s="19"/>
      <c r="D1251" s="19"/>
    </row>
    <row r="1252" spans="3:4" x14ac:dyDescent="0.2">
      <c r="C1252" s="19"/>
      <c r="D1252" s="19"/>
    </row>
    <row r="1253" spans="3:4" x14ac:dyDescent="0.2">
      <c r="C1253" s="19"/>
      <c r="D1253" s="19"/>
    </row>
    <row r="1254" spans="3:4" x14ac:dyDescent="0.2">
      <c r="C1254" s="19"/>
      <c r="D1254" s="19"/>
    </row>
    <row r="1255" spans="3:4" x14ac:dyDescent="0.2">
      <c r="C1255" s="19"/>
      <c r="D1255" s="19"/>
    </row>
    <row r="1256" spans="3:4" x14ac:dyDescent="0.2">
      <c r="C1256" s="19"/>
      <c r="D1256" s="19"/>
    </row>
    <row r="1257" spans="3:4" x14ac:dyDescent="0.2">
      <c r="C1257" s="19"/>
      <c r="D1257" s="19"/>
    </row>
    <row r="1258" spans="3:4" x14ac:dyDescent="0.2">
      <c r="C1258" s="19"/>
      <c r="D1258" s="19"/>
    </row>
    <row r="1259" spans="3:4" x14ac:dyDescent="0.2">
      <c r="C1259" s="19"/>
      <c r="D1259" s="19"/>
    </row>
    <row r="1260" spans="3:4" x14ac:dyDescent="0.2">
      <c r="C1260" s="19"/>
      <c r="D1260" s="19"/>
    </row>
    <row r="1261" spans="3:4" x14ac:dyDescent="0.2">
      <c r="C1261" s="19"/>
      <c r="D1261" s="19"/>
    </row>
    <row r="1262" spans="3:4" x14ac:dyDescent="0.2">
      <c r="C1262" s="19"/>
      <c r="D1262" s="19"/>
    </row>
    <row r="1263" spans="3:4" x14ac:dyDescent="0.2">
      <c r="C1263" s="19"/>
      <c r="D1263" s="19"/>
    </row>
    <row r="1264" spans="3:4" x14ac:dyDescent="0.2">
      <c r="C1264" s="19"/>
      <c r="D1264" s="19"/>
    </row>
    <row r="1265" spans="3:4" x14ac:dyDescent="0.2">
      <c r="C1265" s="19"/>
      <c r="D1265" s="19"/>
    </row>
    <row r="1266" spans="3:4" x14ac:dyDescent="0.2">
      <c r="C1266" s="19"/>
      <c r="D1266" s="19"/>
    </row>
    <row r="1267" spans="3:4" x14ac:dyDescent="0.2">
      <c r="C1267" s="19"/>
      <c r="D1267" s="19"/>
    </row>
    <row r="1268" spans="3:4" x14ac:dyDescent="0.2">
      <c r="C1268" s="19"/>
      <c r="D1268" s="19"/>
    </row>
    <row r="1269" spans="3:4" x14ac:dyDescent="0.2">
      <c r="C1269" s="19"/>
      <c r="D1269" s="19"/>
    </row>
    <row r="1270" spans="3:4" x14ac:dyDescent="0.2">
      <c r="C1270" s="19"/>
      <c r="D1270" s="19"/>
    </row>
    <row r="1271" spans="3:4" x14ac:dyDescent="0.2">
      <c r="C1271" s="19"/>
      <c r="D1271" s="19"/>
    </row>
    <row r="1272" spans="3:4" x14ac:dyDescent="0.2">
      <c r="C1272" s="19"/>
      <c r="D1272" s="19"/>
    </row>
    <row r="1273" spans="3:4" x14ac:dyDescent="0.2">
      <c r="C1273" s="19"/>
      <c r="D1273" s="19"/>
    </row>
    <row r="1274" spans="3:4" x14ac:dyDescent="0.2">
      <c r="C1274" s="19"/>
      <c r="D1274" s="19"/>
    </row>
    <row r="1275" spans="3:4" x14ac:dyDescent="0.2">
      <c r="C1275" s="19"/>
      <c r="D1275" s="19"/>
    </row>
    <row r="1276" spans="3:4" x14ac:dyDescent="0.2">
      <c r="C1276" s="19"/>
      <c r="D1276" s="19"/>
    </row>
    <row r="1277" spans="3:4" x14ac:dyDescent="0.2">
      <c r="C1277" s="19"/>
      <c r="D1277" s="19"/>
    </row>
    <row r="1278" spans="3:4" x14ac:dyDescent="0.2">
      <c r="C1278" s="19"/>
      <c r="D1278" s="19"/>
    </row>
    <row r="1279" spans="3:4" x14ac:dyDescent="0.2">
      <c r="C1279" s="19"/>
      <c r="D1279" s="19"/>
    </row>
    <row r="1280" spans="3:4" x14ac:dyDescent="0.2">
      <c r="C1280" s="19"/>
      <c r="D1280" s="19"/>
    </row>
    <row r="1281" spans="3:4" x14ac:dyDescent="0.2">
      <c r="C1281" s="19"/>
      <c r="D1281" s="19"/>
    </row>
    <row r="1282" spans="3:4" x14ac:dyDescent="0.2">
      <c r="C1282" s="19"/>
      <c r="D1282" s="19"/>
    </row>
    <row r="1283" spans="3:4" x14ac:dyDescent="0.2">
      <c r="C1283" s="19"/>
      <c r="D1283" s="19"/>
    </row>
    <row r="1284" spans="3:4" x14ac:dyDescent="0.2">
      <c r="C1284" s="19"/>
      <c r="D1284" s="19"/>
    </row>
    <row r="1285" spans="3:4" x14ac:dyDescent="0.2">
      <c r="C1285" s="19"/>
      <c r="D1285" s="19"/>
    </row>
    <row r="1286" spans="3:4" x14ac:dyDescent="0.2">
      <c r="C1286" s="19"/>
      <c r="D1286" s="19"/>
    </row>
    <row r="1287" spans="3:4" x14ac:dyDescent="0.2">
      <c r="C1287" s="19"/>
      <c r="D1287" s="19"/>
    </row>
    <row r="1288" spans="3:4" x14ac:dyDescent="0.2">
      <c r="C1288" s="19"/>
      <c r="D1288" s="19"/>
    </row>
    <row r="1289" spans="3:4" x14ac:dyDescent="0.2">
      <c r="C1289" s="19"/>
      <c r="D1289" s="19"/>
    </row>
    <row r="1290" spans="3:4" x14ac:dyDescent="0.2">
      <c r="C1290" s="19"/>
      <c r="D1290" s="19"/>
    </row>
    <row r="1291" spans="3:4" x14ac:dyDescent="0.2">
      <c r="C1291" s="19"/>
      <c r="D1291" s="19"/>
    </row>
    <row r="1292" spans="3:4" x14ac:dyDescent="0.2">
      <c r="C1292" s="19"/>
      <c r="D1292" s="19"/>
    </row>
    <row r="1293" spans="3:4" x14ac:dyDescent="0.2">
      <c r="C1293" s="19"/>
      <c r="D1293" s="19"/>
    </row>
    <row r="1294" spans="3:4" x14ac:dyDescent="0.2">
      <c r="C1294" s="19"/>
      <c r="D1294" s="19"/>
    </row>
    <row r="1295" spans="3:4" x14ac:dyDescent="0.2">
      <c r="C1295" s="19"/>
      <c r="D1295" s="19"/>
    </row>
    <row r="1296" spans="3:4" x14ac:dyDescent="0.2">
      <c r="C1296" s="19"/>
      <c r="D1296" s="19"/>
    </row>
    <row r="1297" spans="3:4" x14ac:dyDescent="0.2">
      <c r="C1297" s="19"/>
      <c r="D1297" s="19"/>
    </row>
    <row r="1298" spans="3:4" x14ac:dyDescent="0.2">
      <c r="C1298" s="19"/>
      <c r="D1298" s="19"/>
    </row>
    <row r="1299" spans="3:4" x14ac:dyDescent="0.2">
      <c r="C1299" s="19"/>
      <c r="D1299" s="19"/>
    </row>
    <row r="1300" spans="3:4" x14ac:dyDescent="0.2">
      <c r="C1300" s="19"/>
      <c r="D1300" s="19"/>
    </row>
    <row r="1301" spans="3:4" x14ac:dyDescent="0.2">
      <c r="C1301" s="19"/>
      <c r="D1301" s="19"/>
    </row>
    <row r="1302" spans="3:4" x14ac:dyDescent="0.2">
      <c r="C1302" s="19"/>
      <c r="D1302" s="19"/>
    </row>
    <row r="1303" spans="3:4" x14ac:dyDescent="0.2">
      <c r="C1303" s="19"/>
      <c r="D1303" s="19"/>
    </row>
    <row r="1304" spans="3:4" x14ac:dyDescent="0.2">
      <c r="C1304" s="19"/>
      <c r="D1304" s="19"/>
    </row>
    <row r="1305" spans="3:4" x14ac:dyDescent="0.2">
      <c r="C1305" s="19"/>
      <c r="D1305" s="19"/>
    </row>
    <row r="1306" spans="3:4" x14ac:dyDescent="0.2">
      <c r="C1306" s="19"/>
      <c r="D1306" s="19"/>
    </row>
    <row r="1307" spans="3:4" x14ac:dyDescent="0.2">
      <c r="C1307" s="19"/>
      <c r="D1307" s="19"/>
    </row>
    <row r="1308" spans="3:4" x14ac:dyDescent="0.2">
      <c r="C1308" s="19"/>
      <c r="D1308" s="19"/>
    </row>
    <row r="1309" spans="3:4" x14ac:dyDescent="0.2">
      <c r="C1309" s="19"/>
      <c r="D1309" s="19"/>
    </row>
    <row r="1310" spans="3:4" x14ac:dyDescent="0.2">
      <c r="C1310" s="19"/>
      <c r="D1310" s="19"/>
    </row>
    <row r="1311" spans="3:4" x14ac:dyDescent="0.2">
      <c r="C1311" s="19"/>
      <c r="D1311" s="19"/>
    </row>
    <row r="1312" spans="3:4" x14ac:dyDescent="0.2">
      <c r="C1312" s="19"/>
      <c r="D1312" s="19"/>
    </row>
    <row r="1313" spans="3:4" x14ac:dyDescent="0.2">
      <c r="C1313" s="19"/>
      <c r="D1313" s="19"/>
    </row>
    <row r="1314" spans="3:4" x14ac:dyDescent="0.2">
      <c r="C1314" s="19"/>
      <c r="D1314" s="19"/>
    </row>
    <row r="1315" spans="3:4" x14ac:dyDescent="0.2">
      <c r="C1315" s="19"/>
      <c r="D1315" s="19"/>
    </row>
    <row r="1316" spans="3:4" x14ac:dyDescent="0.2">
      <c r="C1316" s="19"/>
      <c r="D1316" s="19"/>
    </row>
    <row r="1317" spans="3:4" x14ac:dyDescent="0.2">
      <c r="C1317" s="19"/>
      <c r="D1317" s="19"/>
    </row>
    <row r="1318" spans="3:4" x14ac:dyDescent="0.2">
      <c r="C1318" s="19"/>
      <c r="D1318" s="19"/>
    </row>
    <row r="1319" spans="3:4" x14ac:dyDescent="0.2">
      <c r="C1319" s="19"/>
      <c r="D1319" s="19"/>
    </row>
    <row r="1320" spans="3:4" x14ac:dyDescent="0.2">
      <c r="C1320" s="19"/>
      <c r="D1320" s="19"/>
    </row>
    <row r="1321" spans="3:4" x14ac:dyDescent="0.2">
      <c r="C1321" s="19"/>
      <c r="D1321" s="19"/>
    </row>
    <row r="1322" spans="3:4" x14ac:dyDescent="0.2">
      <c r="C1322" s="19"/>
      <c r="D1322" s="19"/>
    </row>
    <row r="1323" spans="3:4" x14ac:dyDescent="0.2">
      <c r="C1323" s="19"/>
      <c r="D1323" s="19"/>
    </row>
    <row r="1324" spans="3:4" x14ac:dyDescent="0.2">
      <c r="C1324" s="19"/>
      <c r="D1324" s="19"/>
    </row>
    <row r="1325" spans="3:4" x14ac:dyDescent="0.2">
      <c r="C1325" s="19"/>
      <c r="D1325" s="19"/>
    </row>
    <row r="1326" spans="3:4" x14ac:dyDescent="0.2">
      <c r="C1326" s="19"/>
      <c r="D1326" s="19"/>
    </row>
    <row r="1327" spans="3:4" x14ac:dyDescent="0.2">
      <c r="C1327" s="19"/>
      <c r="D1327" s="19"/>
    </row>
    <row r="1328" spans="3:4" x14ac:dyDescent="0.2">
      <c r="C1328" s="19"/>
      <c r="D1328" s="19"/>
    </row>
    <row r="1329" spans="3:4" x14ac:dyDescent="0.2">
      <c r="C1329" s="19"/>
      <c r="D1329" s="19"/>
    </row>
    <row r="1330" spans="3:4" x14ac:dyDescent="0.2">
      <c r="C1330" s="19"/>
      <c r="D1330" s="19"/>
    </row>
    <row r="1331" spans="3:4" x14ac:dyDescent="0.2">
      <c r="C1331" s="19"/>
      <c r="D1331" s="19"/>
    </row>
    <row r="1332" spans="3:4" x14ac:dyDescent="0.2">
      <c r="C1332" s="19"/>
      <c r="D1332" s="19"/>
    </row>
    <row r="1333" spans="3:4" x14ac:dyDescent="0.2">
      <c r="C1333" s="19"/>
      <c r="D1333" s="19"/>
    </row>
    <row r="1334" spans="3:4" x14ac:dyDescent="0.2">
      <c r="C1334" s="19"/>
      <c r="D1334" s="19"/>
    </row>
    <row r="1335" spans="3:4" x14ac:dyDescent="0.2">
      <c r="C1335" s="19"/>
      <c r="D1335" s="19"/>
    </row>
    <row r="1336" spans="3:4" x14ac:dyDescent="0.2">
      <c r="C1336" s="19"/>
      <c r="D1336" s="19"/>
    </row>
    <row r="1337" spans="3:4" x14ac:dyDescent="0.2">
      <c r="C1337" s="19"/>
      <c r="D1337" s="19"/>
    </row>
    <row r="1338" spans="3:4" x14ac:dyDescent="0.2">
      <c r="C1338" s="19"/>
      <c r="D1338" s="19"/>
    </row>
    <row r="1339" spans="3:4" x14ac:dyDescent="0.2">
      <c r="C1339" s="19"/>
      <c r="D1339" s="19"/>
    </row>
    <row r="1340" spans="3:4" x14ac:dyDescent="0.2">
      <c r="C1340" s="19"/>
      <c r="D1340" s="19"/>
    </row>
    <row r="1341" spans="3:4" x14ac:dyDescent="0.2">
      <c r="C1341" s="19"/>
      <c r="D1341" s="19"/>
    </row>
    <row r="1342" spans="3:4" x14ac:dyDescent="0.2">
      <c r="C1342" s="19"/>
      <c r="D1342" s="19"/>
    </row>
    <row r="1343" spans="3:4" x14ac:dyDescent="0.2">
      <c r="C1343" s="19"/>
      <c r="D1343" s="19"/>
    </row>
    <row r="1344" spans="3:4" x14ac:dyDescent="0.2">
      <c r="C1344" s="19"/>
      <c r="D1344" s="19"/>
    </row>
    <row r="1345" spans="3:4" x14ac:dyDescent="0.2">
      <c r="C1345" s="19"/>
      <c r="D1345" s="19"/>
    </row>
    <row r="1346" spans="3:4" x14ac:dyDescent="0.2">
      <c r="C1346" s="19"/>
      <c r="D1346" s="19"/>
    </row>
    <row r="1347" spans="3:4" x14ac:dyDescent="0.2">
      <c r="C1347" s="19"/>
      <c r="D1347" s="19"/>
    </row>
    <row r="1348" spans="3:4" x14ac:dyDescent="0.2">
      <c r="C1348" s="19"/>
      <c r="D1348" s="19"/>
    </row>
    <row r="1349" spans="3:4" x14ac:dyDescent="0.2">
      <c r="C1349" s="19"/>
      <c r="D1349" s="19"/>
    </row>
    <row r="1350" spans="3:4" x14ac:dyDescent="0.2">
      <c r="C1350" s="19"/>
      <c r="D1350" s="19"/>
    </row>
    <row r="1351" spans="3:4" x14ac:dyDescent="0.2">
      <c r="C1351" s="19"/>
      <c r="D1351" s="19"/>
    </row>
    <row r="1352" spans="3:4" x14ac:dyDescent="0.2">
      <c r="C1352" s="19"/>
      <c r="D1352" s="19"/>
    </row>
    <row r="1353" spans="3:4" x14ac:dyDescent="0.2">
      <c r="C1353" s="19"/>
      <c r="D1353" s="19"/>
    </row>
    <row r="1354" spans="3:4" x14ac:dyDescent="0.2">
      <c r="C1354" s="19"/>
      <c r="D1354" s="19"/>
    </row>
    <row r="1355" spans="3:4" x14ac:dyDescent="0.2">
      <c r="C1355" s="19"/>
      <c r="D1355" s="19"/>
    </row>
    <row r="1356" spans="3:4" x14ac:dyDescent="0.2">
      <c r="C1356" s="19"/>
      <c r="D1356" s="19"/>
    </row>
    <row r="1357" spans="3:4" x14ac:dyDescent="0.2">
      <c r="C1357" s="19"/>
      <c r="D1357" s="19"/>
    </row>
    <row r="1358" spans="3:4" x14ac:dyDescent="0.2">
      <c r="C1358" s="19"/>
      <c r="D1358" s="19"/>
    </row>
    <row r="1359" spans="3:4" x14ac:dyDescent="0.2">
      <c r="C1359" s="19"/>
      <c r="D1359" s="19"/>
    </row>
    <row r="1360" spans="3:4" x14ac:dyDescent="0.2">
      <c r="C1360" s="19"/>
      <c r="D1360" s="19"/>
    </row>
    <row r="1361" spans="3:4" x14ac:dyDescent="0.2">
      <c r="C1361" s="19"/>
      <c r="D1361" s="19"/>
    </row>
    <row r="1362" spans="3:4" x14ac:dyDescent="0.2">
      <c r="C1362" s="19"/>
      <c r="D1362" s="19"/>
    </row>
    <row r="1363" spans="3:4" x14ac:dyDescent="0.2">
      <c r="C1363" s="19"/>
      <c r="D1363" s="19"/>
    </row>
    <row r="1364" spans="3:4" x14ac:dyDescent="0.2">
      <c r="C1364" s="19"/>
      <c r="D1364" s="19"/>
    </row>
    <row r="1365" spans="3:4" x14ac:dyDescent="0.2">
      <c r="C1365" s="19"/>
      <c r="D1365" s="19"/>
    </row>
    <row r="1366" spans="3:4" x14ac:dyDescent="0.2">
      <c r="C1366" s="19"/>
      <c r="D1366" s="19"/>
    </row>
    <row r="1367" spans="3:4" x14ac:dyDescent="0.2">
      <c r="C1367" s="19"/>
      <c r="D1367" s="19"/>
    </row>
    <row r="1368" spans="3:4" x14ac:dyDescent="0.2">
      <c r="C1368" s="19"/>
      <c r="D1368" s="19"/>
    </row>
    <row r="1369" spans="3:4" x14ac:dyDescent="0.2">
      <c r="C1369" s="19"/>
      <c r="D1369" s="19"/>
    </row>
    <row r="1370" spans="3:4" x14ac:dyDescent="0.2">
      <c r="C1370" s="19"/>
      <c r="D1370" s="19"/>
    </row>
    <row r="1371" spans="3:4" x14ac:dyDescent="0.2">
      <c r="C1371" s="19"/>
      <c r="D1371" s="19"/>
    </row>
    <row r="1372" spans="3:4" x14ac:dyDescent="0.2">
      <c r="C1372" s="19"/>
      <c r="D1372" s="19"/>
    </row>
    <row r="1373" spans="3:4" x14ac:dyDescent="0.2">
      <c r="C1373" s="19"/>
      <c r="D1373" s="19"/>
    </row>
    <row r="1374" spans="3:4" x14ac:dyDescent="0.2">
      <c r="C1374" s="19"/>
      <c r="D1374" s="19"/>
    </row>
    <row r="1375" spans="3:4" x14ac:dyDescent="0.2">
      <c r="C1375" s="19"/>
      <c r="D1375" s="19"/>
    </row>
    <row r="1376" spans="3:4" x14ac:dyDescent="0.2">
      <c r="C1376" s="19"/>
      <c r="D1376" s="19"/>
    </row>
    <row r="1377" spans="3:4" x14ac:dyDescent="0.2">
      <c r="C1377" s="19"/>
      <c r="D1377" s="19"/>
    </row>
    <row r="1378" spans="3:4" x14ac:dyDescent="0.2">
      <c r="C1378" s="19"/>
      <c r="D1378" s="19"/>
    </row>
    <row r="1379" spans="3:4" x14ac:dyDescent="0.2">
      <c r="C1379" s="19"/>
      <c r="D1379" s="19"/>
    </row>
    <row r="1380" spans="3:4" x14ac:dyDescent="0.2">
      <c r="C1380" s="19"/>
      <c r="D1380" s="19"/>
    </row>
    <row r="1381" spans="3:4" x14ac:dyDescent="0.2">
      <c r="C1381" s="19"/>
      <c r="D1381" s="19"/>
    </row>
    <row r="1382" spans="3:4" x14ac:dyDescent="0.2">
      <c r="C1382" s="19"/>
      <c r="D1382" s="19"/>
    </row>
    <row r="1383" spans="3:4" x14ac:dyDescent="0.2">
      <c r="C1383" s="19"/>
      <c r="D1383" s="19"/>
    </row>
    <row r="1384" spans="3:4" x14ac:dyDescent="0.2">
      <c r="C1384" s="19"/>
      <c r="D1384" s="19"/>
    </row>
    <row r="1385" spans="3:4" x14ac:dyDescent="0.2">
      <c r="C1385" s="19"/>
      <c r="D1385" s="19"/>
    </row>
    <row r="1386" spans="3:4" x14ac:dyDescent="0.2">
      <c r="C1386" s="19"/>
      <c r="D1386" s="19"/>
    </row>
    <row r="1387" spans="3:4" x14ac:dyDescent="0.2">
      <c r="C1387" s="19"/>
      <c r="D1387" s="19"/>
    </row>
    <row r="1388" spans="3:4" x14ac:dyDescent="0.2">
      <c r="C1388" s="19"/>
      <c r="D1388" s="19"/>
    </row>
    <row r="1389" spans="3:4" x14ac:dyDescent="0.2">
      <c r="C1389" s="19"/>
      <c r="D1389" s="19"/>
    </row>
    <row r="1390" spans="3:4" x14ac:dyDescent="0.2">
      <c r="C1390" s="19"/>
      <c r="D1390" s="19"/>
    </row>
    <row r="1391" spans="3:4" x14ac:dyDescent="0.2">
      <c r="C1391" s="19"/>
      <c r="D1391" s="19"/>
    </row>
    <row r="1392" spans="3:4" x14ac:dyDescent="0.2">
      <c r="C1392" s="19"/>
      <c r="D1392" s="19"/>
    </row>
    <row r="1393" spans="3:4" x14ac:dyDescent="0.2">
      <c r="C1393" s="19"/>
      <c r="D1393" s="19"/>
    </row>
    <row r="1394" spans="3:4" x14ac:dyDescent="0.2">
      <c r="C1394" s="19"/>
      <c r="D1394" s="19"/>
    </row>
    <row r="1395" spans="3:4" x14ac:dyDescent="0.2">
      <c r="C1395" s="19"/>
      <c r="D1395" s="19"/>
    </row>
    <row r="1396" spans="3:4" x14ac:dyDescent="0.2">
      <c r="C1396" s="19"/>
      <c r="D1396" s="19"/>
    </row>
    <row r="1397" spans="3:4" x14ac:dyDescent="0.2">
      <c r="C1397" s="19"/>
      <c r="D1397" s="19"/>
    </row>
    <row r="1398" spans="3:4" x14ac:dyDescent="0.2">
      <c r="C1398" s="19"/>
      <c r="D1398" s="19"/>
    </row>
    <row r="1399" spans="3:4" x14ac:dyDescent="0.2">
      <c r="C1399" s="19"/>
      <c r="D1399" s="19"/>
    </row>
    <row r="1400" spans="3:4" x14ac:dyDescent="0.2">
      <c r="C1400" s="19"/>
      <c r="D1400" s="19"/>
    </row>
    <row r="1401" spans="3:4" x14ac:dyDescent="0.2">
      <c r="C1401" s="19"/>
      <c r="D1401" s="19"/>
    </row>
    <row r="1402" spans="3:4" x14ac:dyDescent="0.2">
      <c r="C1402" s="19"/>
      <c r="D1402" s="19"/>
    </row>
    <row r="1403" spans="3:4" x14ac:dyDescent="0.2">
      <c r="C1403" s="19"/>
      <c r="D1403" s="19"/>
    </row>
    <row r="1404" spans="3:4" x14ac:dyDescent="0.2">
      <c r="C1404" s="19"/>
      <c r="D1404" s="19"/>
    </row>
    <row r="1405" spans="3:4" x14ac:dyDescent="0.2">
      <c r="C1405" s="19"/>
      <c r="D1405" s="19"/>
    </row>
    <row r="1406" spans="3:4" x14ac:dyDescent="0.2">
      <c r="C1406" s="19"/>
      <c r="D1406" s="19"/>
    </row>
    <row r="1407" spans="3:4" x14ac:dyDescent="0.2">
      <c r="C1407" s="19"/>
      <c r="D1407" s="19"/>
    </row>
    <row r="1408" spans="3:4" x14ac:dyDescent="0.2">
      <c r="C1408" s="19"/>
      <c r="D1408" s="19"/>
    </row>
    <row r="1409" spans="3:4" x14ac:dyDescent="0.2">
      <c r="C1409" s="19"/>
      <c r="D1409" s="19"/>
    </row>
    <row r="1410" spans="3:4" x14ac:dyDescent="0.2">
      <c r="C1410" s="19"/>
      <c r="D1410" s="19"/>
    </row>
    <row r="1411" spans="3:4" x14ac:dyDescent="0.2">
      <c r="C1411" s="19"/>
      <c r="D1411" s="19"/>
    </row>
    <row r="1412" spans="3:4" x14ac:dyDescent="0.2">
      <c r="C1412" s="19"/>
      <c r="D1412" s="19"/>
    </row>
    <row r="1413" spans="3:4" x14ac:dyDescent="0.2">
      <c r="C1413" s="19"/>
      <c r="D1413" s="19"/>
    </row>
    <row r="1414" spans="3:4" x14ac:dyDescent="0.2">
      <c r="C1414" s="19"/>
      <c r="D1414" s="19"/>
    </row>
    <row r="1415" spans="3:4" x14ac:dyDescent="0.2">
      <c r="C1415" s="19"/>
      <c r="D1415" s="19"/>
    </row>
    <row r="1416" spans="3:4" x14ac:dyDescent="0.2">
      <c r="C1416" s="19"/>
      <c r="D1416" s="19"/>
    </row>
    <row r="1417" spans="3:4" x14ac:dyDescent="0.2">
      <c r="C1417" s="19"/>
      <c r="D1417" s="19"/>
    </row>
    <row r="1418" spans="3:4" x14ac:dyDescent="0.2">
      <c r="C1418" s="19"/>
      <c r="D1418" s="19"/>
    </row>
    <row r="1419" spans="3:4" x14ac:dyDescent="0.2">
      <c r="C1419" s="19"/>
      <c r="D1419" s="19"/>
    </row>
    <row r="1420" spans="3:4" x14ac:dyDescent="0.2">
      <c r="C1420" s="19"/>
      <c r="D1420" s="19"/>
    </row>
    <row r="1421" spans="3:4" x14ac:dyDescent="0.2">
      <c r="C1421" s="19"/>
      <c r="D1421" s="19"/>
    </row>
    <row r="1422" spans="3:4" x14ac:dyDescent="0.2">
      <c r="C1422" s="19"/>
      <c r="D1422" s="19"/>
    </row>
    <row r="1423" spans="3:4" x14ac:dyDescent="0.2">
      <c r="C1423" s="19"/>
      <c r="D1423" s="19"/>
    </row>
    <row r="1424" spans="3:4" x14ac:dyDescent="0.2">
      <c r="C1424" s="19"/>
      <c r="D1424" s="19"/>
    </row>
    <row r="1425" spans="3:4" x14ac:dyDescent="0.2">
      <c r="C1425" s="19"/>
      <c r="D1425" s="19"/>
    </row>
    <row r="1426" spans="3:4" x14ac:dyDescent="0.2">
      <c r="C1426" s="19"/>
      <c r="D1426" s="19"/>
    </row>
    <row r="1427" spans="3:4" x14ac:dyDescent="0.2">
      <c r="C1427" s="19"/>
      <c r="D1427" s="19"/>
    </row>
    <row r="1428" spans="3:4" x14ac:dyDescent="0.2">
      <c r="C1428" s="19"/>
      <c r="D1428" s="19"/>
    </row>
    <row r="1429" spans="3:4" x14ac:dyDescent="0.2">
      <c r="C1429" s="19"/>
      <c r="D1429" s="19"/>
    </row>
    <row r="1430" spans="3:4" x14ac:dyDescent="0.2">
      <c r="C1430" s="19"/>
      <c r="D1430" s="19"/>
    </row>
    <row r="1431" spans="3:4" x14ac:dyDescent="0.2">
      <c r="C1431" s="19"/>
      <c r="D1431" s="19"/>
    </row>
    <row r="1432" spans="3:4" x14ac:dyDescent="0.2">
      <c r="C1432" s="19"/>
      <c r="D1432" s="19"/>
    </row>
    <row r="1433" spans="3:4" x14ac:dyDescent="0.2">
      <c r="C1433" s="19"/>
      <c r="D1433" s="19"/>
    </row>
    <row r="1434" spans="3:4" x14ac:dyDescent="0.2">
      <c r="C1434" s="19"/>
      <c r="D1434" s="19"/>
    </row>
    <row r="1435" spans="3:4" x14ac:dyDescent="0.2">
      <c r="C1435" s="19"/>
      <c r="D1435" s="19"/>
    </row>
    <row r="1436" spans="3:4" x14ac:dyDescent="0.2">
      <c r="C1436" s="19"/>
      <c r="D1436" s="19"/>
    </row>
    <row r="1437" spans="3:4" x14ac:dyDescent="0.2">
      <c r="C1437" s="19"/>
      <c r="D1437" s="19"/>
    </row>
    <row r="1438" spans="3:4" x14ac:dyDescent="0.2">
      <c r="C1438" s="19"/>
      <c r="D1438" s="19"/>
    </row>
    <row r="1439" spans="3:4" x14ac:dyDescent="0.2">
      <c r="C1439" s="19"/>
      <c r="D1439" s="19"/>
    </row>
    <row r="1440" spans="3:4" x14ac:dyDescent="0.2">
      <c r="C1440" s="19"/>
      <c r="D1440" s="19"/>
    </row>
    <row r="1441" spans="3:4" x14ac:dyDescent="0.2">
      <c r="C1441" s="19"/>
      <c r="D1441" s="19"/>
    </row>
    <row r="1442" spans="3:4" x14ac:dyDescent="0.2">
      <c r="C1442" s="19"/>
      <c r="D1442" s="19"/>
    </row>
    <row r="1443" spans="3:4" x14ac:dyDescent="0.2">
      <c r="C1443" s="19"/>
      <c r="D1443" s="19"/>
    </row>
    <row r="1444" spans="3:4" x14ac:dyDescent="0.2">
      <c r="C1444" s="19"/>
      <c r="D1444" s="19"/>
    </row>
    <row r="1445" spans="3:4" x14ac:dyDescent="0.2">
      <c r="C1445" s="19"/>
      <c r="D1445" s="19"/>
    </row>
    <row r="1446" spans="3:4" x14ac:dyDescent="0.2">
      <c r="C1446" s="19"/>
      <c r="D1446" s="19"/>
    </row>
    <row r="1447" spans="3:4" x14ac:dyDescent="0.2">
      <c r="C1447" s="19"/>
      <c r="D1447" s="19"/>
    </row>
    <row r="1448" spans="3:4" x14ac:dyDescent="0.2">
      <c r="C1448" s="19"/>
      <c r="D1448" s="19"/>
    </row>
    <row r="1449" spans="3:4" x14ac:dyDescent="0.2">
      <c r="C1449" s="19"/>
      <c r="D1449" s="19"/>
    </row>
    <row r="1450" spans="3:4" x14ac:dyDescent="0.2">
      <c r="C1450" s="19"/>
      <c r="D1450" s="19"/>
    </row>
    <row r="1451" spans="3:4" x14ac:dyDescent="0.2">
      <c r="C1451" s="19"/>
      <c r="D1451" s="19"/>
    </row>
    <row r="1452" spans="3:4" x14ac:dyDescent="0.2">
      <c r="C1452" s="19"/>
      <c r="D1452" s="19"/>
    </row>
    <row r="1453" spans="3:4" x14ac:dyDescent="0.2">
      <c r="C1453" s="19"/>
      <c r="D1453" s="19"/>
    </row>
    <row r="1454" spans="3:4" x14ac:dyDescent="0.2">
      <c r="C1454" s="19"/>
      <c r="D1454" s="19"/>
    </row>
    <row r="1455" spans="3:4" x14ac:dyDescent="0.2">
      <c r="C1455" s="19"/>
      <c r="D1455" s="19"/>
    </row>
    <row r="1456" spans="3:4" x14ac:dyDescent="0.2">
      <c r="C1456" s="19"/>
      <c r="D1456" s="19"/>
    </row>
    <row r="1457" spans="3:4" x14ac:dyDescent="0.2">
      <c r="C1457" s="19"/>
      <c r="D1457" s="19"/>
    </row>
    <row r="1458" spans="3:4" x14ac:dyDescent="0.2">
      <c r="C1458" s="19"/>
      <c r="D1458" s="19"/>
    </row>
    <row r="1459" spans="3:4" x14ac:dyDescent="0.2">
      <c r="C1459" s="19"/>
      <c r="D1459" s="19"/>
    </row>
    <row r="1460" spans="3:4" x14ac:dyDescent="0.2">
      <c r="C1460" s="19"/>
      <c r="D1460" s="19"/>
    </row>
    <row r="1461" spans="3:4" x14ac:dyDescent="0.2">
      <c r="C1461" s="19"/>
      <c r="D1461" s="19"/>
    </row>
    <row r="1462" spans="3:4" x14ac:dyDescent="0.2">
      <c r="C1462" s="19"/>
      <c r="D1462" s="19"/>
    </row>
    <row r="1463" spans="3:4" x14ac:dyDescent="0.2">
      <c r="C1463" s="19"/>
      <c r="D1463" s="19"/>
    </row>
    <row r="1464" spans="3:4" x14ac:dyDescent="0.2">
      <c r="C1464" s="19"/>
      <c r="D1464" s="19"/>
    </row>
    <row r="1465" spans="3:4" x14ac:dyDescent="0.2">
      <c r="C1465" s="19"/>
      <c r="D1465" s="19"/>
    </row>
    <row r="1466" spans="3:4" x14ac:dyDescent="0.2">
      <c r="C1466" s="19"/>
      <c r="D1466" s="19"/>
    </row>
    <row r="1467" spans="3:4" x14ac:dyDescent="0.2">
      <c r="C1467" s="19"/>
      <c r="D1467" s="19"/>
    </row>
    <row r="1468" spans="3:4" x14ac:dyDescent="0.2">
      <c r="C1468" s="19"/>
      <c r="D1468" s="19"/>
    </row>
    <row r="1469" spans="3:4" x14ac:dyDescent="0.2">
      <c r="C1469" s="19"/>
      <c r="D1469" s="19"/>
    </row>
    <row r="1470" spans="3:4" x14ac:dyDescent="0.2">
      <c r="C1470" s="19"/>
      <c r="D1470" s="19"/>
    </row>
    <row r="1471" spans="3:4" x14ac:dyDescent="0.2">
      <c r="C1471" s="19"/>
      <c r="D1471" s="19"/>
    </row>
    <row r="1472" spans="3:4" x14ac:dyDescent="0.2">
      <c r="C1472" s="19"/>
      <c r="D1472" s="19"/>
    </row>
    <row r="1473" spans="3:4" x14ac:dyDescent="0.2">
      <c r="C1473" s="19"/>
      <c r="D1473" s="19"/>
    </row>
    <row r="1474" spans="3:4" x14ac:dyDescent="0.2">
      <c r="C1474" s="19"/>
      <c r="D1474" s="19"/>
    </row>
    <row r="1475" spans="3:4" x14ac:dyDescent="0.2">
      <c r="C1475" s="19"/>
      <c r="D1475" s="19"/>
    </row>
    <row r="1476" spans="3:4" x14ac:dyDescent="0.2">
      <c r="C1476" s="19"/>
      <c r="D1476" s="19"/>
    </row>
    <row r="1477" spans="3:4" x14ac:dyDescent="0.2">
      <c r="C1477" s="19"/>
      <c r="D1477" s="19"/>
    </row>
    <row r="1478" spans="3:4" x14ac:dyDescent="0.2">
      <c r="C1478" s="19"/>
      <c r="D1478" s="19"/>
    </row>
    <row r="1479" spans="3:4" x14ac:dyDescent="0.2">
      <c r="C1479" s="19"/>
      <c r="D1479" s="19"/>
    </row>
    <row r="1480" spans="3:4" x14ac:dyDescent="0.2">
      <c r="C1480" s="19"/>
      <c r="D1480" s="19"/>
    </row>
    <row r="1481" spans="3:4" x14ac:dyDescent="0.2">
      <c r="C1481" s="19"/>
      <c r="D1481" s="19"/>
    </row>
    <row r="1482" spans="3:4" x14ac:dyDescent="0.2">
      <c r="C1482" s="19"/>
      <c r="D1482" s="19"/>
    </row>
    <row r="1483" spans="3:4" x14ac:dyDescent="0.2">
      <c r="C1483" s="19"/>
      <c r="D1483" s="19"/>
    </row>
    <row r="1484" spans="3:4" x14ac:dyDescent="0.2">
      <c r="C1484" s="19"/>
      <c r="D1484" s="19"/>
    </row>
    <row r="1485" spans="3:4" x14ac:dyDescent="0.2">
      <c r="C1485" s="19"/>
      <c r="D1485" s="19"/>
    </row>
    <row r="1486" spans="3:4" x14ac:dyDescent="0.2">
      <c r="C1486" s="19"/>
      <c r="D1486" s="19"/>
    </row>
    <row r="1487" spans="3:4" x14ac:dyDescent="0.2">
      <c r="C1487" s="19"/>
      <c r="D1487" s="19"/>
    </row>
    <row r="1488" spans="3:4" x14ac:dyDescent="0.2">
      <c r="C1488" s="19"/>
      <c r="D1488" s="19"/>
    </row>
    <row r="1489" spans="3:4" x14ac:dyDescent="0.2">
      <c r="C1489" s="19"/>
      <c r="D1489" s="19"/>
    </row>
    <row r="1490" spans="3:4" x14ac:dyDescent="0.2">
      <c r="C1490" s="19"/>
      <c r="D1490" s="19"/>
    </row>
    <row r="1491" spans="3:4" x14ac:dyDescent="0.2">
      <c r="C1491" s="19"/>
      <c r="D1491" s="19"/>
    </row>
    <row r="1492" spans="3:4" x14ac:dyDescent="0.2">
      <c r="C1492" s="19"/>
      <c r="D1492" s="19"/>
    </row>
    <row r="1493" spans="3:4" x14ac:dyDescent="0.2">
      <c r="C1493" s="19"/>
      <c r="D1493" s="19"/>
    </row>
    <row r="1494" spans="3:4" x14ac:dyDescent="0.2">
      <c r="C1494" s="19"/>
      <c r="D1494" s="19"/>
    </row>
    <row r="1495" spans="3:4" x14ac:dyDescent="0.2">
      <c r="C1495" s="19"/>
      <c r="D1495" s="19"/>
    </row>
    <row r="1496" spans="3:4" x14ac:dyDescent="0.2">
      <c r="C1496" s="19"/>
      <c r="D1496" s="19"/>
    </row>
    <row r="1497" spans="3:4" x14ac:dyDescent="0.2">
      <c r="C1497" s="19"/>
      <c r="D1497" s="19"/>
    </row>
    <row r="1498" spans="3:4" x14ac:dyDescent="0.2">
      <c r="C1498" s="19"/>
      <c r="D1498" s="19"/>
    </row>
    <row r="1499" spans="3:4" x14ac:dyDescent="0.2">
      <c r="C1499" s="19"/>
      <c r="D1499" s="19"/>
    </row>
    <row r="1500" spans="3:4" x14ac:dyDescent="0.2">
      <c r="C1500" s="19"/>
      <c r="D1500" s="19"/>
    </row>
    <row r="1501" spans="3:4" x14ac:dyDescent="0.2">
      <c r="C1501" s="19"/>
      <c r="D1501" s="19"/>
    </row>
    <row r="1502" spans="3:4" x14ac:dyDescent="0.2">
      <c r="C1502" s="19"/>
      <c r="D1502" s="19"/>
    </row>
    <row r="1503" spans="3:4" x14ac:dyDescent="0.2">
      <c r="C1503" s="19"/>
      <c r="D1503" s="19"/>
    </row>
    <row r="1504" spans="3:4" x14ac:dyDescent="0.2">
      <c r="C1504" s="19"/>
      <c r="D1504" s="19"/>
    </row>
    <row r="1505" spans="3:4" x14ac:dyDescent="0.2">
      <c r="C1505" s="19"/>
      <c r="D1505" s="19"/>
    </row>
    <row r="1506" spans="3:4" x14ac:dyDescent="0.2">
      <c r="C1506" s="19"/>
      <c r="D1506" s="19"/>
    </row>
    <row r="1507" spans="3:4" x14ac:dyDescent="0.2">
      <c r="C1507" s="19"/>
      <c r="D1507" s="19"/>
    </row>
    <row r="1508" spans="3:4" x14ac:dyDescent="0.2">
      <c r="C1508" s="19"/>
      <c r="D1508" s="19"/>
    </row>
    <row r="1509" spans="3:4" x14ac:dyDescent="0.2">
      <c r="C1509" s="19"/>
      <c r="D1509" s="19"/>
    </row>
    <row r="1510" spans="3:4" x14ac:dyDescent="0.2">
      <c r="C1510" s="19"/>
      <c r="D1510" s="19"/>
    </row>
    <row r="1511" spans="3:4" x14ac:dyDescent="0.2">
      <c r="C1511" s="19"/>
      <c r="D1511" s="19"/>
    </row>
    <row r="1512" spans="3:4" x14ac:dyDescent="0.2">
      <c r="C1512" s="19"/>
      <c r="D1512" s="19"/>
    </row>
    <row r="1513" spans="3:4" x14ac:dyDescent="0.2">
      <c r="C1513" s="19"/>
      <c r="D1513" s="19"/>
    </row>
    <row r="1514" spans="3:4" x14ac:dyDescent="0.2">
      <c r="C1514" s="19"/>
      <c r="D1514" s="19"/>
    </row>
    <row r="1515" spans="3:4" x14ac:dyDescent="0.2">
      <c r="C1515" s="19"/>
      <c r="D1515" s="19"/>
    </row>
    <row r="1516" spans="3:4" x14ac:dyDescent="0.2">
      <c r="C1516" s="19"/>
      <c r="D1516" s="19"/>
    </row>
    <row r="1517" spans="3:4" x14ac:dyDescent="0.2">
      <c r="C1517" s="19"/>
      <c r="D1517" s="19"/>
    </row>
    <row r="1518" spans="3:4" x14ac:dyDescent="0.2">
      <c r="C1518" s="19"/>
      <c r="D1518" s="19"/>
    </row>
    <row r="1519" spans="3:4" x14ac:dyDescent="0.2">
      <c r="C1519" s="19"/>
      <c r="D1519" s="19"/>
    </row>
    <row r="1520" spans="3:4" x14ac:dyDescent="0.2">
      <c r="C1520" s="19"/>
      <c r="D1520" s="19"/>
    </row>
    <row r="1521" spans="3:4" x14ac:dyDescent="0.2">
      <c r="C1521" s="19"/>
      <c r="D1521" s="19"/>
    </row>
    <row r="1522" spans="3:4" x14ac:dyDescent="0.2">
      <c r="C1522" s="19"/>
      <c r="D1522" s="19"/>
    </row>
    <row r="1523" spans="3:4" x14ac:dyDescent="0.2">
      <c r="C1523" s="19"/>
      <c r="D1523" s="19"/>
    </row>
    <row r="1524" spans="3:4" x14ac:dyDescent="0.2">
      <c r="C1524" s="19"/>
      <c r="D1524" s="19"/>
    </row>
    <row r="1525" spans="3:4" x14ac:dyDescent="0.2">
      <c r="C1525" s="19"/>
      <c r="D1525" s="19"/>
    </row>
    <row r="1526" spans="3:4" x14ac:dyDescent="0.2">
      <c r="C1526" s="19"/>
      <c r="D1526" s="19"/>
    </row>
    <row r="1527" spans="3:4" x14ac:dyDescent="0.2">
      <c r="C1527" s="19"/>
      <c r="D1527" s="19"/>
    </row>
    <row r="1528" spans="3:4" x14ac:dyDescent="0.2">
      <c r="C1528" s="19"/>
      <c r="D1528" s="19"/>
    </row>
    <row r="1529" spans="3:4" x14ac:dyDescent="0.2">
      <c r="C1529" s="19"/>
      <c r="D1529" s="19"/>
    </row>
    <row r="1530" spans="3:4" x14ac:dyDescent="0.2">
      <c r="C1530" s="19"/>
      <c r="D1530" s="19"/>
    </row>
    <row r="1531" spans="3:4" x14ac:dyDescent="0.2">
      <c r="C1531" s="19"/>
      <c r="D1531" s="19"/>
    </row>
    <row r="1532" spans="3:4" x14ac:dyDescent="0.2">
      <c r="C1532" s="19"/>
      <c r="D1532" s="19"/>
    </row>
    <row r="1533" spans="3:4" x14ac:dyDescent="0.2">
      <c r="C1533" s="19"/>
      <c r="D1533" s="19"/>
    </row>
    <row r="1534" spans="3:4" x14ac:dyDescent="0.2">
      <c r="C1534" s="19"/>
      <c r="D1534" s="19"/>
    </row>
    <row r="1535" spans="3:4" x14ac:dyDescent="0.2">
      <c r="C1535" s="19"/>
      <c r="D1535" s="19"/>
    </row>
    <row r="1536" spans="3:4" x14ac:dyDescent="0.2">
      <c r="C1536" s="19"/>
      <c r="D1536" s="19"/>
    </row>
    <row r="1537" spans="3:4" x14ac:dyDescent="0.2">
      <c r="C1537" s="19"/>
      <c r="D1537" s="19"/>
    </row>
    <row r="1538" spans="3:4" x14ac:dyDescent="0.2">
      <c r="C1538" s="19"/>
      <c r="D1538" s="19"/>
    </row>
    <row r="1539" spans="3:4" x14ac:dyDescent="0.2">
      <c r="C1539" s="19"/>
      <c r="D1539" s="19"/>
    </row>
    <row r="1540" spans="3:4" x14ac:dyDescent="0.2">
      <c r="C1540" s="19"/>
      <c r="D1540" s="19"/>
    </row>
    <row r="1541" spans="3:4" x14ac:dyDescent="0.2">
      <c r="C1541" s="19"/>
      <c r="D1541" s="19"/>
    </row>
    <row r="1542" spans="3:4" x14ac:dyDescent="0.2">
      <c r="C1542" s="19"/>
      <c r="D1542" s="19"/>
    </row>
    <row r="1543" spans="3:4" x14ac:dyDescent="0.2">
      <c r="C1543" s="19"/>
      <c r="D1543" s="19"/>
    </row>
    <row r="1544" spans="3:4" x14ac:dyDescent="0.2">
      <c r="C1544" s="19"/>
      <c r="D1544" s="19"/>
    </row>
    <row r="1545" spans="3:4" x14ac:dyDescent="0.2">
      <c r="C1545" s="19"/>
      <c r="D1545" s="19"/>
    </row>
    <row r="1546" spans="3:4" x14ac:dyDescent="0.2">
      <c r="C1546" s="19"/>
      <c r="D1546" s="19"/>
    </row>
    <row r="1547" spans="3:4" x14ac:dyDescent="0.2">
      <c r="C1547" s="19"/>
      <c r="D1547" s="19"/>
    </row>
    <row r="1548" spans="3:4" x14ac:dyDescent="0.2">
      <c r="C1548" s="19"/>
      <c r="D1548" s="19"/>
    </row>
    <row r="1549" spans="3:4" x14ac:dyDescent="0.2">
      <c r="C1549" s="19"/>
      <c r="D1549" s="19"/>
    </row>
    <row r="1550" spans="3:4" x14ac:dyDescent="0.2">
      <c r="C1550" s="19"/>
      <c r="D1550" s="19"/>
    </row>
    <row r="1551" spans="3:4" x14ac:dyDescent="0.2">
      <c r="C1551" s="19"/>
      <c r="D1551" s="19"/>
    </row>
    <row r="1552" spans="3:4" x14ac:dyDescent="0.2">
      <c r="C1552" s="19"/>
      <c r="D1552" s="19"/>
    </row>
    <row r="1553" spans="3:4" x14ac:dyDescent="0.2">
      <c r="C1553" s="19"/>
      <c r="D1553" s="19"/>
    </row>
    <row r="1554" spans="3:4" x14ac:dyDescent="0.2">
      <c r="C1554" s="19"/>
      <c r="D1554" s="19"/>
    </row>
    <row r="1555" spans="3:4" x14ac:dyDescent="0.2">
      <c r="C1555" s="19"/>
      <c r="D1555" s="19"/>
    </row>
    <row r="1556" spans="3:4" x14ac:dyDescent="0.2">
      <c r="C1556" s="19"/>
      <c r="D1556" s="19"/>
    </row>
    <row r="1557" spans="3:4" x14ac:dyDescent="0.2">
      <c r="C1557" s="19"/>
      <c r="D1557" s="19"/>
    </row>
    <row r="1558" spans="3:4" x14ac:dyDescent="0.2">
      <c r="C1558" s="19"/>
      <c r="D1558" s="19"/>
    </row>
    <row r="1559" spans="3:4" x14ac:dyDescent="0.2">
      <c r="C1559" s="19"/>
      <c r="D1559" s="19"/>
    </row>
    <row r="1560" spans="3:4" x14ac:dyDescent="0.2">
      <c r="C1560" s="19"/>
      <c r="D1560" s="19"/>
    </row>
    <row r="1561" spans="3:4" x14ac:dyDescent="0.2">
      <c r="C1561" s="19"/>
      <c r="D1561" s="19"/>
    </row>
    <row r="1562" spans="3:4" x14ac:dyDescent="0.2">
      <c r="C1562" s="19"/>
      <c r="D1562" s="19"/>
    </row>
    <row r="1563" spans="3:4" x14ac:dyDescent="0.2">
      <c r="C1563" s="19"/>
      <c r="D1563" s="19"/>
    </row>
    <row r="1564" spans="3:4" x14ac:dyDescent="0.2">
      <c r="C1564" s="19"/>
      <c r="D1564" s="19"/>
    </row>
    <row r="1565" spans="3:4" x14ac:dyDescent="0.2">
      <c r="C1565" s="19"/>
      <c r="D1565" s="19"/>
    </row>
    <row r="1566" spans="3:4" x14ac:dyDescent="0.2">
      <c r="C1566" s="19"/>
      <c r="D1566" s="19"/>
    </row>
    <row r="1567" spans="3:4" x14ac:dyDescent="0.2">
      <c r="C1567" s="19"/>
      <c r="D1567" s="19"/>
    </row>
    <row r="1568" spans="3:4" x14ac:dyDescent="0.2">
      <c r="C1568" s="19"/>
      <c r="D1568" s="19"/>
    </row>
    <row r="1569" spans="3:4" x14ac:dyDescent="0.2">
      <c r="C1569" s="19"/>
      <c r="D1569" s="19"/>
    </row>
    <row r="1570" spans="3:4" x14ac:dyDescent="0.2">
      <c r="C1570" s="19"/>
      <c r="D1570" s="19"/>
    </row>
    <row r="1571" spans="3:4" x14ac:dyDescent="0.2">
      <c r="C1571" s="19"/>
      <c r="D1571" s="19"/>
    </row>
    <row r="1572" spans="3:4" x14ac:dyDescent="0.2">
      <c r="C1572" s="19"/>
      <c r="D1572" s="19"/>
    </row>
    <row r="1573" spans="3:4" x14ac:dyDescent="0.2">
      <c r="C1573" s="19"/>
      <c r="D1573" s="19"/>
    </row>
    <row r="1574" spans="3:4" x14ac:dyDescent="0.2">
      <c r="C1574" s="19"/>
      <c r="D1574" s="19"/>
    </row>
    <row r="1575" spans="3:4" x14ac:dyDescent="0.2">
      <c r="C1575" s="19"/>
      <c r="D1575" s="19"/>
    </row>
    <row r="1576" spans="3:4" x14ac:dyDescent="0.2">
      <c r="C1576" s="19"/>
      <c r="D1576" s="19"/>
    </row>
    <row r="1577" spans="3:4" x14ac:dyDescent="0.2">
      <c r="C1577" s="19"/>
      <c r="D1577" s="19"/>
    </row>
    <row r="1578" spans="3:4" x14ac:dyDescent="0.2">
      <c r="C1578" s="19"/>
      <c r="D1578" s="19"/>
    </row>
    <row r="1579" spans="3:4" x14ac:dyDescent="0.2">
      <c r="C1579" s="19"/>
      <c r="D1579" s="19"/>
    </row>
    <row r="1580" spans="3:4" x14ac:dyDescent="0.2">
      <c r="C1580" s="19"/>
      <c r="D1580" s="19"/>
    </row>
    <row r="1581" spans="3:4" x14ac:dyDescent="0.2">
      <c r="C1581" s="19"/>
      <c r="D1581" s="19"/>
    </row>
    <row r="1582" spans="3:4" x14ac:dyDescent="0.2">
      <c r="C1582" s="19"/>
      <c r="D1582" s="19"/>
    </row>
    <row r="1583" spans="3:4" x14ac:dyDescent="0.2">
      <c r="C1583" s="19"/>
      <c r="D1583" s="19"/>
    </row>
    <row r="1584" spans="3:4" x14ac:dyDescent="0.2">
      <c r="C1584" s="19"/>
      <c r="D1584" s="19"/>
    </row>
    <row r="1585" spans="3:4" x14ac:dyDescent="0.2">
      <c r="C1585" s="19"/>
      <c r="D1585" s="19"/>
    </row>
    <row r="1586" spans="3:4" x14ac:dyDescent="0.2">
      <c r="C1586" s="19"/>
      <c r="D1586" s="19"/>
    </row>
    <row r="1587" spans="3:4" x14ac:dyDescent="0.2">
      <c r="C1587" s="19"/>
      <c r="D1587" s="19"/>
    </row>
    <row r="1588" spans="3:4" x14ac:dyDescent="0.2">
      <c r="C1588" s="19"/>
      <c r="D1588" s="19"/>
    </row>
    <row r="1589" spans="3:4" x14ac:dyDescent="0.2">
      <c r="C1589" s="19"/>
      <c r="D1589" s="19"/>
    </row>
    <row r="1590" spans="3:4" x14ac:dyDescent="0.2">
      <c r="C1590" s="19"/>
      <c r="D1590" s="19"/>
    </row>
    <row r="1591" spans="3:4" x14ac:dyDescent="0.2">
      <c r="C1591" s="19"/>
      <c r="D1591" s="19"/>
    </row>
    <row r="1592" spans="3:4" x14ac:dyDescent="0.2">
      <c r="C1592" s="19"/>
      <c r="D1592" s="19"/>
    </row>
    <row r="1593" spans="3:4" x14ac:dyDescent="0.2">
      <c r="C1593" s="19"/>
      <c r="D1593" s="19"/>
    </row>
    <row r="1594" spans="3:4" x14ac:dyDescent="0.2">
      <c r="C1594" s="19"/>
      <c r="D1594" s="19"/>
    </row>
    <row r="1595" spans="3:4" x14ac:dyDescent="0.2">
      <c r="C1595" s="19"/>
      <c r="D1595" s="19"/>
    </row>
    <row r="1596" spans="3:4" x14ac:dyDescent="0.2">
      <c r="C1596" s="19"/>
      <c r="D1596" s="19"/>
    </row>
    <row r="1597" spans="3:4" x14ac:dyDescent="0.2">
      <c r="C1597" s="19"/>
      <c r="D1597" s="19"/>
    </row>
    <row r="1598" spans="3:4" x14ac:dyDescent="0.2">
      <c r="C1598" s="19"/>
      <c r="D1598" s="19"/>
    </row>
    <row r="1599" spans="3:4" x14ac:dyDescent="0.2">
      <c r="C1599" s="19"/>
      <c r="D1599" s="19"/>
    </row>
    <row r="1600" spans="3:4" x14ac:dyDescent="0.2">
      <c r="C1600" s="19"/>
      <c r="D1600" s="19"/>
    </row>
    <row r="1601" spans="3:4" x14ac:dyDescent="0.2">
      <c r="C1601" s="19"/>
      <c r="D1601" s="19"/>
    </row>
    <row r="1602" spans="3:4" x14ac:dyDescent="0.2">
      <c r="C1602" s="19"/>
      <c r="D1602" s="19"/>
    </row>
    <row r="1603" spans="3:4" x14ac:dyDescent="0.2">
      <c r="C1603" s="19"/>
      <c r="D1603" s="19"/>
    </row>
    <row r="1604" spans="3:4" x14ac:dyDescent="0.2">
      <c r="C1604" s="19"/>
      <c r="D1604" s="19"/>
    </row>
    <row r="1605" spans="3:4" x14ac:dyDescent="0.2">
      <c r="C1605" s="19"/>
      <c r="D1605" s="19"/>
    </row>
    <row r="1606" spans="3:4" x14ac:dyDescent="0.2">
      <c r="C1606" s="19"/>
      <c r="D1606" s="19"/>
    </row>
    <row r="1607" spans="3:4" x14ac:dyDescent="0.2">
      <c r="C1607" s="19"/>
      <c r="D1607" s="19"/>
    </row>
    <row r="1608" spans="3:4" x14ac:dyDescent="0.2">
      <c r="C1608" s="19"/>
      <c r="D1608" s="19"/>
    </row>
    <row r="1609" spans="3:4" x14ac:dyDescent="0.2">
      <c r="C1609" s="19"/>
      <c r="D1609" s="19"/>
    </row>
    <row r="1610" spans="3:4" x14ac:dyDescent="0.2">
      <c r="C1610" s="19"/>
      <c r="D1610" s="19"/>
    </row>
    <row r="1611" spans="3:4" x14ac:dyDescent="0.2">
      <c r="C1611" s="19"/>
      <c r="D1611" s="19"/>
    </row>
    <row r="1612" spans="3:4" x14ac:dyDescent="0.2">
      <c r="C1612" s="19"/>
      <c r="D1612" s="19"/>
    </row>
    <row r="1613" spans="3:4" x14ac:dyDescent="0.2">
      <c r="C1613" s="19"/>
      <c r="D1613" s="19"/>
    </row>
    <row r="1614" spans="3:4" x14ac:dyDescent="0.2">
      <c r="C1614" s="19"/>
      <c r="D1614" s="19"/>
    </row>
    <row r="1615" spans="3:4" x14ac:dyDescent="0.2">
      <c r="C1615" s="19"/>
      <c r="D1615" s="19"/>
    </row>
    <row r="1616" spans="3:4" x14ac:dyDescent="0.2">
      <c r="C1616" s="19"/>
      <c r="D1616" s="19"/>
    </row>
    <row r="1617" spans="3:4" x14ac:dyDescent="0.2">
      <c r="C1617" s="19"/>
      <c r="D1617" s="19"/>
    </row>
    <row r="1618" spans="3:4" x14ac:dyDescent="0.2">
      <c r="C1618" s="19"/>
      <c r="D1618" s="19"/>
    </row>
    <row r="1619" spans="3:4" x14ac:dyDescent="0.2">
      <c r="C1619" s="19"/>
      <c r="D1619" s="19"/>
    </row>
    <row r="1620" spans="3:4" x14ac:dyDescent="0.2">
      <c r="C1620" s="19"/>
      <c r="D1620" s="19"/>
    </row>
    <row r="1621" spans="3:4" x14ac:dyDescent="0.2">
      <c r="C1621" s="19"/>
      <c r="D1621" s="19"/>
    </row>
    <row r="1622" spans="3:4" x14ac:dyDescent="0.2">
      <c r="C1622" s="19"/>
      <c r="D1622" s="19"/>
    </row>
    <row r="1623" spans="3:4" x14ac:dyDescent="0.2">
      <c r="C1623" s="19"/>
      <c r="D1623" s="19"/>
    </row>
    <row r="1624" spans="3:4" x14ac:dyDescent="0.2">
      <c r="C1624" s="19"/>
      <c r="D1624" s="19"/>
    </row>
    <row r="1625" spans="3:4" x14ac:dyDescent="0.2">
      <c r="C1625" s="19"/>
      <c r="D1625" s="19"/>
    </row>
    <row r="1626" spans="3:4" x14ac:dyDescent="0.2">
      <c r="C1626" s="19"/>
      <c r="D1626" s="19"/>
    </row>
    <row r="1627" spans="3:4" x14ac:dyDescent="0.2">
      <c r="C1627" s="19"/>
      <c r="D1627" s="19"/>
    </row>
    <row r="1628" spans="3:4" x14ac:dyDescent="0.2">
      <c r="C1628" s="19"/>
      <c r="D1628" s="19"/>
    </row>
    <row r="1629" spans="3:4" x14ac:dyDescent="0.2">
      <c r="C1629" s="19"/>
      <c r="D1629" s="19"/>
    </row>
    <row r="1630" spans="3:4" x14ac:dyDescent="0.2">
      <c r="C1630" s="19"/>
      <c r="D1630" s="19"/>
    </row>
    <row r="1631" spans="3:4" x14ac:dyDescent="0.2">
      <c r="C1631" s="19"/>
      <c r="D1631" s="19"/>
    </row>
    <row r="1632" spans="3:4" x14ac:dyDescent="0.2">
      <c r="C1632" s="19"/>
      <c r="D1632" s="19"/>
    </row>
    <row r="1633" spans="3:4" x14ac:dyDescent="0.2">
      <c r="C1633" s="19"/>
      <c r="D1633" s="19"/>
    </row>
    <row r="1634" spans="3:4" x14ac:dyDescent="0.2">
      <c r="C1634" s="19"/>
      <c r="D1634" s="19"/>
    </row>
    <row r="1635" spans="3:4" x14ac:dyDescent="0.2">
      <c r="C1635" s="19"/>
      <c r="D1635" s="19"/>
    </row>
    <row r="1636" spans="3:4" x14ac:dyDescent="0.2">
      <c r="C1636" s="19"/>
      <c r="D1636" s="19"/>
    </row>
    <row r="1637" spans="3:4" x14ac:dyDescent="0.2">
      <c r="C1637" s="19"/>
      <c r="D1637" s="19"/>
    </row>
    <row r="1638" spans="3:4" x14ac:dyDescent="0.2">
      <c r="C1638" s="19"/>
      <c r="D1638" s="19"/>
    </row>
    <row r="1639" spans="3:4" x14ac:dyDescent="0.2">
      <c r="C1639" s="19"/>
      <c r="D1639" s="19"/>
    </row>
    <row r="1640" spans="3:4" x14ac:dyDescent="0.2">
      <c r="C1640" s="19"/>
      <c r="D1640" s="19"/>
    </row>
    <row r="1641" spans="3:4" x14ac:dyDescent="0.2">
      <c r="C1641" s="19"/>
      <c r="D1641" s="19"/>
    </row>
    <row r="1642" spans="3:4" x14ac:dyDescent="0.2">
      <c r="C1642" s="19"/>
      <c r="D1642" s="19"/>
    </row>
    <row r="1643" spans="3:4" x14ac:dyDescent="0.2">
      <c r="C1643" s="19"/>
      <c r="D1643" s="19"/>
    </row>
    <row r="1644" spans="3:4" x14ac:dyDescent="0.2">
      <c r="C1644" s="19"/>
      <c r="D1644" s="19"/>
    </row>
    <row r="1645" spans="3:4" x14ac:dyDescent="0.2">
      <c r="C1645" s="19"/>
      <c r="D1645" s="19"/>
    </row>
    <row r="1646" spans="3:4" x14ac:dyDescent="0.2">
      <c r="C1646" s="19"/>
      <c r="D1646" s="19"/>
    </row>
    <row r="1647" spans="3:4" x14ac:dyDescent="0.2">
      <c r="C1647" s="19"/>
      <c r="D1647" s="19"/>
    </row>
    <row r="1648" spans="3:4" x14ac:dyDescent="0.2">
      <c r="C1648" s="19"/>
      <c r="D1648" s="19"/>
    </row>
    <row r="1649" spans="3:4" x14ac:dyDescent="0.2">
      <c r="C1649" s="19"/>
      <c r="D1649" s="19"/>
    </row>
    <row r="1650" spans="3:4" x14ac:dyDescent="0.2">
      <c r="C1650" s="19"/>
      <c r="D1650" s="19"/>
    </row>
    <row r="1651" spans="3:4" x14ac:dyDescent="0.2">
      <c r="C1651" s="19"/>
      <c r="D1651" s="19"/>
    </row>
    <row r="1652" spans="3:4" x14ac:dyDescent="0.2">
      <c r="C1652" s="19"/>
      <c r="D1652" s="19"/>
    </row>
    <row r="1653" spans="3:4" x14ac:dyDescent="0.2">
      <c r="C1653" s="19"/>
      <c r="D1653" s="19"/>
    </row>
    <row r="1654" spans="3:4" x14ac:dyDescent="0.2">
      <c r="C1654" s="19"/>
      <c r="D1654" s="19"/>
    </row>
    <row r="1655" spans="3:4" x14ac:dyDescent="0.2">
      <c r="C1655" s="19"/>
      <c r="D1655" s="19"/>
    </row>
    <row r="1656" spans="3:4" x14ac:dyDescent="0.2">
      <c r="C1656" s="19"/>
      <c r="D1656" s="19"/>
    </row>
    <row r="1657" spans="3:4" x14ac:dyDescent="0.2">
      <c r="C1657" s="19"/>
      <c r="D1657" s="19"/>
    </row>
    <row r="1658" spans="3:4" x14ac:dyDescent="0.2">
      <c r="C1658" s="19"/>
      <c r="D1658" s="19"/>
    </row>
    <row r="1659" spans="3:4" x14ac:dyDescent="0.2">
      <c r="C1659" s="19"/>
      <c r="D1659" s="19"/>
    </row>
    <row r="1660" spans="3:4" x14ac:dyDescent="0.2">
      <c r="C1660" s="19"/>
      <c r="D1660" s="19"/>
    </row>
    <row r="1661" spans="3:4" x14ac:dyDescent="0.2">
      <c r="C1661" s="19"/>
      <c r="D1661" s="19"/>
    </row>
    <row r="1662" spans="3:4" x14ac:dyDescent="0.2">
      <c r="C1662" s="19"/>
      <c r="D1662" s="19"/>
    </row>
    <row r="1663" spans="3:4" x14ac:dyDescent="0.2">
      <c r="C1663" s="19"/>
      <c r="D1663" s="19"/>
    </row>
    <row r="1664" spans="3:4" x14ac:dyDescent="0.2">
      <c r="C1664" s="19"/>
      <c r="D1664" s="19"/>
    </row>
    <row r="1665" spans="3:4" x14ac:dyDescent="0.2">
      <c r="C1665" s="19"/>
      <c r="D1665" s="19"/>
    </row>
    <row r="1666" spans="3:4" x14ac:dyDescent="0.2">
      <c r="C1666" s="19"/>
      <c r="D1666" s="19"/>
    </row>
    <row r="1667" spans="3:4" x14ac:dyDescent="0.2">
      <c r="C1667" s="19"/>
      <c r="D1667" s="19"/>
    </row>
    <row r="1668" spans="3:4" x14ac:dyDescent="0.2">
      <c r="C1668" s="19"/>
      <c r="D1668" s="19"/>
    </row>
    <row r="1669" spans="3:4" x14ac:dyDescent="0.2">
      <c r="C1669" s="19"/>
      <c r="D1669" s="19"/>
    </row>
    <row r="1670" spans="3:4" x14ac:dyDescent="0.2">
      <c r="C1670" s="19"/>
      <c r="D1670" s="19"/>
    </row>
    <row r="1671" spans="3:4" x14ac:dyDescent="0.2">
      <c r="C1671" s="19"/>
      <c r="D1671" s="19"/>
    </row>
    <row r="1672" spans="3:4" x14ac:dyDescent="0.2">
      <c r="C1672" s="19"/>
      <c r="D1672" s="19"/>
    </row>
    <row r="1673" spans="3:4" x14ac:dyDescent="0.2">
      <c r="C1673" s="19"/>
      <c r="D1673" s="19"/>
    </row>
    <row r="1674" spans="3:4" x14ac:dyDescent="0.2">
      <c r="C1674" s="19"/>
      <c r="D1674" s="19"/>
    </row>
    <row r="1675" spans="3:4" x14ac:dyDescent="0.2">
      <c r="C1675" s="19"/>
      <c r="D1675" s="19"/>
    </row>
    <row r="1676" spans="3:4" x14ac:dyDescent="0.2">
      <c r="C1676" s="19"/>
      <c r="D1676" s="19"/>
    </row>
    <row r="1677" spans="3:4" x14ac:dyDescent="0.2">
      <c r="C1677" s="19"/>
      <c r="D1677" s="19"/>
    </row>
    <row r="1678" spans="3:4" x14ac:dyDescent="0.2">
      <c r="C1678" s="19"/>
      <c r="D1678" s="19"/>
    </row>
    <row r="1679" spans="3:4" x14ac:dyDescent="0.2">
      <c r="C1679" s="19"/>
      <c r="D1679" s="19"/>
    </row>
    <row r="1680" spans="3:4" x14ac:dyDescent="0.2">
      <c r="C1680" s="19"/>
      <c r="D1680" s="19"/>
    </row>
    <row r="1681" spans="3:4" x14ac:dyDescent="0.2">
      <c r="C1681" s="19"/>
      <c r="D1681" s="19"/>
    </row>
    <row r="1682" spans="3:4" x14ac:dyDescent="0.2">
      <c r="C1682" s="19"/>
      <c r="D1682" s="19"/>
    </row>
    <row r="1683" spans="3:4" x14ac:dyDescent="0.2">
      <c r="C1683" s="19"/>
      <c r="D1683" s="19"/>
    </row>
    <row r="1684" spans="3:4" x14ac:dyDescent="0.2">
      <c r="C1684" s="19"/>
      <c r="D1684" s="19"/>
    </row>
    <row r="1685" spans="3:4" x14ac:dyDescent="0.2">
      <c r="C1685" s="19"/>
      <c r="D1685" s="19"/>
    </row>
    <row r="1686" spans="3:4" x14ac:dyDescent="0.2">
      <c r="C1686" s="19"/>
      <c r="D1686" s="19"/>
    </row>
    <row r="1687" spans="3:4" x14ac:dyDescent="0.2">
      <c r="C1687" s="19"/>
      <c r="D1687" s="19"/>
    </row>
    <row r="1688" spans="3:4" x14ac:dyDescent="0.2">
      <c r="C1688" s="19"/>
      <c r="D1688" s="19"/>
    </row>
    <row r="1689" spans="3:4" x14ac:dyDescent="0.2">
      <c r="C1689" s="19"/>
      <c r="D1689" s="19"/>
    </row>
    <row r="1690" spans="3:4" x14ac:dyDescent="0.2">
      <c r="C1690" s="19"/>
      <c r="D1690" s="19"/>
    </row>
    <row r="1691" spans="3:4" x14ac:dyDescent="0.2">
      <c r="C1691" s="19"/>
      <c r="D1691" s="19"/>
    </row>
    <row r="1692" spans="3:4" x14ac:dyDescent="0.2">
      <c r="C1692" s="19"/>
      <c r="D1692" s="19"/>
    </row>
    <row r="1693" spans="3:4" x14ac:dyDescent="0.2">
      <c r="C1693" s="19"/>
      <c r="D1693" s="19"/>
    </row>
    <row r="1694" spans="3:4" x14ac:dyDescent="0.2">
      <c r="C1694" s="19"/>
      <c r="D1694" s="19"/>
    </row>
    <row r="1695" spans="3:4" x14ac:dyDescent="0.2">
      <c r="C1695" s="19"/>
      <c r="D1695" s="19"/>
    </row>
    <row r="1696" spans="3:4" x14ac:dyDescent="0.2">
      <c r="C1696" s="19"/>
      <c r="D1696" s="19"/>
    </row>
    <row r="1697" spans="3:4" x14ac:dyDescent="0.2">
      <c r="C1697" s="19"/>
      <c r="D1697" s="19"/>
    </row>
    <row r="1698" spans="3:4" x14ac:dyDescent="0.2">
      <c r="C1698" s="19"/>
      <c r="D1698" s="19"/>
    </row>
    <row r="1699" spans="3:4" x14ac:dyDescent="0.2">
      <c r="C1699" s="19"/>
      <c r="D1699" s="19"/>
    </row>
    <row r="1700" spans="3:4" x14ac:dyDescent="0.2">
      <c r="C1700" s="19"/>
      <c r="D1700" s="19"/>
    </row>
    <row r="1701" spans="3:4" x14ac:dyDescent="0.2">
      <c r="C1701" s="19"/>
      <c r="D1701" s="19"/>
    </row>
    <row r="1702" spans="3:4" x14ac:dyDescent="0.2">
      <c r="C1702" s="19"/>
      <c r="D1702" s="19"/>
    </row>
    <row r="1703" spans="3:4" x14ac:dyDescent="0.2">
      <c r="C1703" s="19"/>
      <c r="D1703" s="19"/>
    </row>
    <row r="1704" spans="3:4" x14ac:dyDescent="0.2">
      <c r="C1704" s="19"/>
      <c r="D1704" s="19"/>
    </row>
    <row r="1705" spans="3:4" x14ac:dyDescent="0.2">
      <c r="C1705" s="19"/>
      <c r="D1705" s="19"/>
    </row>
    <row r="1706" spans="3:4" x14ac:dyDescent="0.2">
      <c r="C1706" s="19"/>
      <c r="D1706" s="19"/>
    </row>
    <row r="1707" spans="3:4" x14ac:dyDescent="0.2">
      <c r="C1707" s="19"/>
      <c r="D1707" s="19"/>
    </row>
    <row r="1708" spans="3:4" x14ac:dyDescent="0.2">
      <c r="C1708" s="19"/>
      <c r="D1708" s="19"/>
    </row>
    <row r="1709" spans="3:4" x14ac:dyDescent="0.2">
      <c r="C1709" s="19"/>
      <c r="D1709" s="19"/>
    </row>
    <row r="1710" spans="3:4" x14ac:dyDescent="0.2">
      <c r="C1710" s="19"/>
      <c r="D1710" s="19"/>
    </row>
    <row r="1711" spans="3:4" x14ac:dyDescent="0.2">
      <c r="C1711" s="19"/>
      <c r="D1711" s="19"/>
    </row>
    <row r="1712" spans="3:4" x14ac:dyDescent="0.2">
      <c r="C1712" s="19"/>
      <c r="D1712" s="19"/>
    </row>
    <row r="1713" spans="3:4" x14ac:dyDescent="0.2">
      <c r="C1713" s="19"/>
      <c r="D1713" s="19"/>
    </row>
    <row r="1714" spans="3:4" x14ac:dyDescent="0.2">
      <c r="C1714" s="19"/>
      <c r="D1714" s="19"/>
    </row>
    <row r="1715" spans="3:4" x14ac:dyDescent="0.2">
      <c r="C1715" s="19"/>
      <c r="D1715" s="19"/>
    </row>
    <row r="1716" spans="3:4" x14ac:dyDescent="0.2">
      <c r="C1716" s="19"/>
      <c r="D1716" s="19"/>
    </row>
    <row r="1717" spans="3:4" x14ac:dyDescent="0.2">
      <c r="C1717" s="19"/>
      <c r="D1717" s="19"/>
    </row>
    <row r="1718" spans="3:4" x14ac:dyDescent="0.2">
      <c r="C1718" s="19"/>
      <c r="D1718" s="19"/>
    </row>
    <row r="1719" spans="3:4" x14ac:dyDescent="0.2">
      <c r="C1719" s="19"/>
      <c r="D1719" s="19"/>
    </row>
    <row r="1720" spans="3:4" x14ac:dyDescent="0.2">
      <c r="C1720" s="19"/>
      <c r="D1720" s="19"/>
    </row>
    <row r="1721" spans="3:4" x14ac:dyDescent="0.2">
      <c r="C1721" s="19"/>
      <c r="D1721" s="19"/>
    </row>
    <row r="1722" spans="3:4" x14ac:dyDescent="0.2">
      <c r="C1722" s="19"/>
      <c r="D1722" s="19"/>
    </row>
    <row r="1723" spans="3:4" x14ac:dyDescent="0.2">
      <c r="C1723" s="19"/>
      <c r="D1723" s="19"/>
    </row>
    <row r="1724" spans="3:4" x14ac:dyDescent="0.2">
      <c r="C1724" s="19"/>
      <c r="D1724" s="19"/>
    </row>
    <row r="1725" spans="3:4" x14ac:dyDescent="0.2">
      <c r="C1725" s="19"/>
      <c r="D1725" s="19"/>
    </row>
    <row r="1726" spans="3:4" x14ac:dyDescent="0.2">
      <c r="C1726" s="19"/>
      <c r="D1726" s="19"/>
    </row>
    <row r="1727" spans="3:4" x14ac:dyDescent="0.2">
      <c r="C1727" s="19"/>
      <c r="D1727" s="19"/>
    </row>
    <row r="1728" spans="3:4" x14ac:dyDescent="0.2">
      <c r="C1728" s="19"/>
      <c r="D1728" s="19"/>
    </row>
    <row r="1729" spans="3:4" x14ac:dyDescent="0.2">
      <c r="C1729" s="19"/>
      <c r="D1729" s="19"/>
    </row>
    <row r="1730" spans="3:4" x14ac:dyDescent="0.2">
      <c r="C1730" s="19"/>
      <c r="D1730" s="19"/>
    </row>
    <row r="1731" spans="3:4" x14ac:dyDescent="0.2">
      <c r="C1731" s="19"/>
      <c r="D1731" s="19"/>
    </row>
    <row r="1732" spans="3:4" x14ac:dyDescent="0.2">
      <c r="C1732" s="19"/>
      <c r="D1732" s="19"/>
    </row>
    <row r="1733" spans="3:4" x14ac:dyDescent="0.2">
      <c r="C1733" s="19"/>
      <c r="D1733" s="19"/>
    </row>
    <row r="1734" spans="3:4" x14ac:dyDescent="0.2">
      <c r="C1734" s="19"/>
      <c r="D1734" s="19"/>
    </row>
    <row r="1735" spans="3:4" x14ac:dyDescent="0.2">
      <c r="C1735" s="19"/>
      <c r="D1735" s="19"/>
    </row>
    <row r="1736" spans="3:4" x14ac:dyDescent="0.2">
      <c r="C1736" s="19"/>
      <c r="D1736" s="19"/>
    </row>
    <row r="1737" spans="3:4" x14ac:dyDescent="0.2">
      <c r="C1737" s="19"/>
      <c r="D1737" s="19"/>
    </row>
    <row r="1738" spans="3:4" x14ac:dyDescent="0.2">
      <c r="C1738" s="19"/>
      <c r="D1738" s="19"/>
    </row>
    <row r="1739" spans="3:4" x14ac:dyDescent="0.2">
      <c r="C1739" s="19"/>
      <c r="D1739" s="19"/>
    </row>
    <row r="1740" spans="3:4" x14ac:dyDescent="0.2">
      <c r="C1740" s="19"/>
      <c r="D1740" s="19"/>
    </row>
    <row r="1741" spans="3:4" x14ac:dyDescent="0.2">
      <c r="C1741" s="19"/>
      <c r="D1741" s="19"/>
    </row>
    <row r="1742" spans="3:4" x14ac:dyDescent="0.2">
      <c r="C1742" s="19"/>
      <c r="D1742" s="19"/>
    </row>
    <row r="1743" spans="3:4" x14ac:dyDescent="0.2">
      <c r="C1743" s="19"/>
      <c r="D1743" s="19"/>
    </row>
    <row r="1744" spans="3:4" x14ac:dyDescent="0.2">
      <c r="C1744" s="19"/>
      <c r="D1744" s="19"/>
    </row>
    <row r="1745" spans="3:4" x14ac:dyDescent="0.2">
      <c r="C1745" s="19"/>
      <c r="D1745" s="19"/>
    </row>
    <row r="1746" spans="3:4" x14ac:dyDescent="0.2">
      <c r="C1746" s="19"/>
      <c r="D1746" s="19"/>
    </row>
    <row r="1747" spans="3:4" x14ac:dyDescent="0.2">
      <c r="C1747" s="19"/>
      <c r="D1747" s="19"/>
    </row>
    <row r="1748" spans="3:4" x14ac:dyDescent="0.2">
      <c r="C1748" s="19"/>
      <c r="D1748" s="19"/>
    </row>
    <row r="1749" spans="3:4" x14ac:dyDescent="0.2">
      <c r="C1749" s="19"/>
      <c r="D1749" s="19"/>
    </row>
    <row r="1750" spans="3:4" x14ac:dyDescent="0.2">
      <c r="C1750" s="19"/>
      <c r="D1750" s="19"/>
    </row>
    <row r="1751" spans="3:4" x14ac:dyDescent="0.2">
      <c r="C1751" s="19"/>
      <c r="D1751" s="19"/>
    </row>
    <row r="1752" spans="3:4" x14ac:dyDescent="0.2">
      <c r="C1752" s="19"/>
      <c r="D1752" s="19"/>
    </row>
    <row r="1753" spans="3:4" x14ac:dyDescent="0.2">
      <c r="C1753" s="19"/>
      <c r="D1753" s="19"/>
    </row>
    <row r="1754" spans="3:4" x14ac:dyDescent="0.2">
      <c r="C1754" s="19"/>
      <c r="D1754" s="19"/>
    </row>
    <row r="1755" spans="3:4" x14ac:dyDescent="0.2">
      <c r="C1755" s="19"/>
      <c r="D1755" s="19"/>
    </row>
    <row r="1756" spans="3:4" x14ac:dyDescent="0.2">
      <c r="C1756" s="19"/>
      <c r="D1756" s="19"/>
    </row>
    <row r="1757" spans="3:4" x14ac:dyDescent="0.2">
      <c r="C1757" s="19"/>
      <c r="D1757" s="19"/>
    </row>
    <row r="1758" spans="3:4" x14ac:dyDescent="0.2">
      <c r="C1758" s="19"/>
      <c r="D1758" s="19"/>
    </row>
    <row r="1759" spans="3:4" x14ac:dyDescent="0.2">
      <c r="C1759" s="19"/>
      <c r="D1759" s="19"/>
    </row>
    <row r="1760" spans="3:4" x14ac:dyDescent="0.2">
      <c r="C1760" s="19"/>
      <c r="D1760" s="19"/>
    </row>
    <row r="1761" spans="3:4" x14ac:dyDescent="0.2">
      <c r="C1761" s="19"/>
      <c r="D1761" s="19"/>
    </row>
    <row r="1762" spans="3:4" x14ac:dyDescent="0.2">
      <c r="C1762" s="19"/>
      <c r="D1762" s="19"/>
    </row>
    <row r="1763" spans="3:4" x14ac:dyDescent="0.2">
      <c r="C1763" s="19"/>
      <c r="D1763" s="19"/>
    </row>
    <row r="1764" spans="3:4" x14ac:dyDescent="0.2">
      <c r="C1764" s="19"/>
      <c r="D1764" s="19"/>
    </row>
    <row r="1765" spans="3:4" x14ac:dyDescent="0.2">
      <c r="C1765" s="19"/>
      <c r="D1765" s="19"/>
    </row>
    <row r="1766" spans="3:4" x14ac:dyDescent="0.2">
      <c r="C1766" s="19"/>
      <c r="D1766" s="19"/>
    </row>
    <row r="1767" spans="3:4" x14ac:dyDescent="0.2">
      <c r="C1767" s="19"/>
      <c r="D1767" s="19"/>
    </row>
    <row r="1768" spans="3:4" x14ac:dyDescent="0.2">
      <c r="C1768" s="19"/>
      <c r="D1768" s="19"/>
    </row>
    <row r="1769" spans="3:4" x14ac:dyDescent="0.2">
      <c r="C1769" s="19"/>
      <c r="D1769" s="19"/>
    </row>
    <row r="1770" spans="3:4" x14ac:dyDescent="0.2">
      <c r="C1770" s="19"/>
      <c r="D1770" s="19"/>
    </row>
    <row r="1771" spans="3:4" x14ac:dyDescent="0.2">
      <c r="C1771" s="19"/>
      <c r="D1771" s="19"/>
    </row>
    <row r="1772" spans="3:4" x14ac:dyDescent="0.2">
      <c r="C1772" s="19"/>
      <c r="D1772" s="19"/>
    </row>
    <row r="1773" spans="3:4" x14ac:dyDescent="0.2">
      <c r="C1773" s="19"/>
      <c r="D1773" s="19"/>
    </row>
    <row r="1774" spans="3:4" x14ac:dyDescent="0.2">
      <c r="C1774" s="19"/>
      <c r="D1774" s="19"/>
    </row>
    <row r="1775" spans="3:4" x14ac:dyDescent="0.2">
      <c r="C1775" s="19"/>
      <c r="D1775" s="19"/>
    </row>
    <row r="1776" spans="3:4" x14ac:dyDescent="0.2">
      <c r="C1776" s="19"/>
      <c r="D1776" s="19"/>
    </row>
    <row r="1777" spans="3:4" x14ac:dyDescent="0.2">
      <c r="C1777" s="19"/>
      <c r="D1777" s="19"/>
    </row>
    <row r="1778" spans="3:4" x14ac:dyDescent="0.2">
      <c r="C1778" s="19"/>
      <c r="D1778" s="19"/>
    </row>
    <row r="1779" spans="3:4" x14ac:dyDescent="0.2">
      <c r="C1779" s="19"/>
      <c r="D1779" s="19"/>
    </row>
    <row r="1780" spans="3:4" x14ac:dyDescent="0.2">
      <c r="C1780" s="19"/>
      <c r="D1780" s="19"/>
    </row>
    <row r="1781" spans="3:4" x14ac:dyDescent="0.2">
      <c r="C1781" s="19"/>
      <c r="D1781" s="19"/>
    </row>
    <row r="1782" spans="3:4" x14ac:dyDescent="0.2">
      <c r="C1782" s="19"/>
      <c r="D1782" s="19"/>
    </row>
    <row r="1783" spans="3:4" x14ac:dyDescent="0.2">
      <c r="C1783" s="19"/>
      <c r="D1783" s="19"/>
    </row>
    <row r="1784" spans="3:4" x14ac:dyDescent="0.2">
      <c r="C1784" s="19"/>
      <c r="D1784" s="19"/>
    </row>
    <row r="1785" spans="3:4" x14ac:dyDescent="0.2">
      <c r="C1785" s="19"/>
      <c r="D1785" s="19"/>
    </row>
    <row r="1786" spans="3:4" x14ac:dyDescent="0.2">
      <c r="C1786" s="19"/>
      <c r="D1786" s="19"/>
    </row>
    <row r="1787" spans="3:4" x14ac:dyDescent="0.2">
      <c r="C1787" s="19"/>
      <c r="D1787" s="19"/>
    </row>
    <row r="1788" spans="3:4" x14ac:dyDescent="0.2">
      <c r="C1788" s="19"/>
      <c r="D1788" s="19"/>
    </row>
    <row r="1789" spans="3:4" x14ac:dyDescent="0.2">
      <c r="C1789" s="19"/>
      <c r="D1789" s="19"/>
    </row>
    <row r="1790" spans="3:4" x14ac:dyDescent="0.2">
      <c r="C1790" s="19"/>
      <c r="D1790" s="19"/>
    </row>
    <row r="1791" spans="3:4" x14ac:dyDescent="0.2">
      <c r="C1791" s="19"/>
      <c r="D1791" s="19"/>
    </row>
    <row r="1792" spans="3:4" x14ac:dyDescent="0.2">
      <c r="C1792" s="19"/>
      <c r="D1792" s="19"/>
    </row>
    <row r="1793" spans="3:4" x14ac:dyDescent="0.2">
      <c r="C1793" s="19"/>
      <c r="D1793" s="19"/>
    </row>
    <row r="1794" spans="3:4" x14ac:dyDescent="0.2">
      <c r="C1794" s="19"/>
      <c r="D1794" s="19"/>
    </row>
    <row r="1795" spans="3:4" x14ac:dyDescent="0.2">
      <c r="C1795" s="19"/>
      <c r="D1795" s="19"/>
    </row>
    <row r="1796" spans="3:4" x14ac:dyDescent="0.2">
      <c r="C1796" s="19"/>
      <c r="D1796" s="19"/>
    </row>
    <row r="1797" spans="3:4" x14ac:dyDescent="0.2">
      <c r="C1797" s="19"/>
      <c r="D1797" s="19"/>
    </row>
    <row r="1798" spans="3:4" x14ac:dyDescent="0.2">
      <c r="C1798" s="19"/>
      <c r="D1798" s="19"/>
    </row>
    <row r="1799" spans="3:4" x14ac:dyDescent="0.2">
      <c r="C1799" s="19"/>
      <c r="D1799" s="19"/>
    </row>
    <row r="1800" spans="3:4" x14ac:dyDescent="0.2">
      <c r="C1800" s="19"/>
      <c r="D1800" s="19"/>
    </row>
    <row r="1801" spans="3:4" x14ac:dyDescent="0.2">
      <c r="C1801" s="19"/>
      <c r="D1801" s="19"/>
    </row>
    <row r="1802" spans="3:4" x14ac:dyDescent="0.2">
      <c r="C1802" s="19"/>
      <c r="D1802" s="19"/>
    </row>
    <row r="1803" spans="3:4" x14ac:dyDescent="0.2">
      <c r="C1803" s="19"/>
      <c r="D1803" s="19"/>
    </row>
    <row r="1804" spans="3:4" x14ac:dyDescent="0.2">
      <c r="C1804" s="19"/>
      <c r="D1804" s="19"/>
    </row>
    <row r="1805" spans="3:4" x14ac:dyDescent="0.2">
      <c r="C1805" s="19"/>
      <c r="D1805" s="19"/>
    </row>
    <row r="1806" spans="3:4" x14ac:dyDescent="0.2">
      <c r="C1806" s="19"/>
      <c r="D1806" s="19"/>
    </row>
    <row r="1807" spans="3:4" x14ac:dyDescent="0.2">
      <c r="C1807" s="19"/>
      <c r="D1807" s="19"/>
    </row>
    <row r="1808" spans="3:4" x14ac:dyDescent="0.2">
      <c r="C1808" s="19"/>
      <c r="D1808" s="19"/>
    </row>
    <row r="1809" spans="3:4" x14ac:dyDescent="0.2">
      <c r="C1809" s="19"/>
      <c r="D1809" s="19"/>
    </row>
    <row r="1810" spans="3:4" x14ac:dyDescent="0.2">
      <c r="C1810" s="19"/>
      <c r="D1810" s="19"/>
    </row>
    <row r="1811" spans="3:4" x14ac:dyDescent="0.2">
      <c r="C1811" s="19"/>
      <c r="D1811" s="19"/>
    </row>
    <row r="1812" spans="3:4" x14ac:dyDescent="0.2">
      <c r="C1812" s="19"/>
      <c r="D1812" s="19"/>
    </row>
    <row r="1813" spans="3:4" x14ac:dyDescent="0.2">
      <c r="C1813" s="19"/>
      <c r="D1813" s="19"/>
    </row>
    <row r="1814" spans="3:4" x14ac:dyDescent="0.2">
      <c r="C1814" s="19"/>
      <c r="D1814" s="19"/>
    </row>
    <row r="1815" spans="3:4" x14ac:dyDescent="0.2">
      <c r="C1815" s="19"/>
      <c r="D1815" s="19"/>
    </row>
    <row r="1816" spans="3:4" x14ac:dyDescent="0.2">
      <c r="C1816" s="19"/>
      <c r="D1816" s="19"/>
    </row>
    <row r="1817" spans="3:4" x14ac:dyDescent="0.2">
      <c r="C1817" s="19"/>
      <c r="D1817" s="19"/>
    </row>
    <row r="1818" spans="3:4" x14ac:dyDescent="0.2">
      <c r="C1818" s="19"/>
      <c r="D1818" s="19"/>
    </row>
    <row r="1819" spans="3:4" x14ac:dyDescent="0.2">
      <c r="C1819" s="19"/>
      <c r="D1819" s="19"/>
    </row>
    <row r="1820" spans="3:4" x14ac:dyDescent="0.2">
      <c r="C1820" s="19"/>
      <c r="D1820" s="19"/>
    </row>
    <row r="1821" spans="3:4" x14ac:dyDescent="0.2">
      <c r="C1821" s="19"/>
      <c r="D1821" s="19"/>
    </row>
    <row r="1822" spans="3:4" x14ac:dyDescent="0.2">
      <c r="C1822" s="19"/>
      <c r="D1822" s="19"/>
    </row>
    <row r="1823" spans="3:4" x14ac:dyDescent="0.2">
      <c r="C1823" s="19"/>
      <c r="D1823" s="19"/>
    </row>
    <row r="1824" spans="3:4" x14ac:dyDescent="0.2">
      <c r="C1824" s="19"/>
      <c r="D1824" s="19"/>
    </row>
    <row r="1825" spans="3:4" x14ac:dyDescent="0.2">
      <c r="C1825" s="19"/>
      <c r="D1825" s="19"/>
    </row>
    <row r="1826" spans="3:4" x14ac:dyDescent="0.2">
      <c r="C1826" s="19"/>
      <c r="D1826" s="19"/>
    </row>
    <row r="1827" spans="3:4" x14ac:dyDescent="0.2">
      <c r="C1827" s="19"/>
      <c r="D1827" s="19"/>
    </row>
    <row r="1828" spans="3:4" x14ac:dyDescent="0.2">
      <c r="C1828" s="19"/>
      <c r="D1828" s="19"/>
    </row>
    <row r="1829" spans="3:4" x14ac:dyDescent="0.2">
      <c r="C1829" s="19"/>
      <c r="D1829" s="19"/>
    </row>
    <row r="1830" spans="3:4" x14ac:dyDescent="0.2">
      <c r="C1830" s="19"/>
      <c r="D1830" s="19"/>
    </row>
    <row r="1831" spans="3:4" x14ac:dyDescent="0.2">
      <c r="C1831" s="19"/>
      <c r="D1831" s="19"/>
    </row>
    <row r="1832" spans="3:4" x14ac:dyDescent="0.2">
      <c r="C1832" s="19"/>
      <c r="D1832" s="19"/>
    </row>
    <row r="1833" spans="3:4" x14ac:dyDescent="0.2">
      <c r="C1833" s="19"/>
      <c r="D1833" s="19"/>
    </row>
    <row r="1834" spans="3:4" x14ac:dyDescent="0.2">
      <c r="C1834" s="19"/>
      <c r="D1834" s="19"/>
    </row>
    <row r="1835" spans="3:4" x14ac:dyDescent="0.2">
      <c r="C1835" s="19"/>
      <c r="D1835" s="19"/>
    </row>
    <row r="1836" spans="3:4" x14ac:dyDescent="0.2">
      <c r="C1836" s="19"/>
      <c r="D1836" s="19"/>
    </row>
    <row r="1837" spans="3:4" x14ac:dyDescent="0.2">
      <c r="C1837" s="19"/>
      <c r="D1837" s="19"/>
    </row>
    <row r="1838" spans="3:4" x14ac:dyDescent="0.2">
      <c r="C1838" s="19"/>
      <c r="D1838" s="19"/>
    </row>
    <row r="1839" spans="3:4" x14ac:dyDescent="0.2">
      <c r="C1839" s="19"/>
      <c r="D1839" s="19"/>
    </row>
    <row r="1840" spans="3:4" x14ac:dyDescent="0.2">
      <c r="C1840" s="19"/>
      <c r="D1840" s="19"/>
    </row>
    <row r="1841" spans="3:4" x14ac:dyDescent="0.2">
      <c r="C1841" s="19"/>
      <c r="D1841" s="19"/>
    </row>
    <row r="1842" spans="3:4" x14ac:dyDescent="0.2">
      <c r="C1842" s="19"/>
      <c r="D1842" s="19"/>
    </row>
    <row r="1843" spans="3:4" x14ac:dyDescent="0.2">
      <c r="C1843" s="19"/>
      <c r="D1843" s="19"/>
    </row>
    <row r="1844" spans="3:4" x14ac:dyDescent="0.2">
      <c r="C1844" s="19"/>
      <c r="D1844" s="19"/>
    </row>
    <row r="1845" spans="3:4" x14ac:dyDescent="0.2">
      <c r="C1845" s="19"/>
      <c r="D1845" s="19"/>
    </row>
    <row r="1846" spans="3:4" x14ac:dyDescent="0.2">
      <c r="C1846" s="19"/>
      <c r="D1846" s="19"/>
    </row>
    <row r="1847" spans="3:4" x14ac:dyDescent="0.2">
      <c r="C1847" s="19"/>
      <c r="D1847" s="19"/>
    </row>
    <row r="1848" spans="3:4" x14ac:dyDescent="0.2">
      <c r="C1848" s="19"/>
      <c r="D1848" s="19"/>
    </row>
    <row r="1849" spans="3:4" x14ac:dyDescent="0.2">
      <c r="C1849" s="19"/>
      <c r="D1849" s="19"/>
    </row>
    <row r="1850" spans="3:4" x14ac:dyDescent="0.2">
      <c r="C1850" s="19"/>
      <c r="D1850" s="19"/>
    </row>
    <row r="1851" spans="3:4" x14ac:dyDescent="0.2">
      <c r="C1851" s="19"/>
      <c r="D1851" s="19"/>
    </row>
    <row r="1852" spans="3:4" x14ac:dyDescent="0.2">
      <c r="C1852" s="19"/>
      <c r="D1852" s="19"/>
    </row>
    <row r="1853" spans="3:4" x14ac:dyDescent="0.2">
      <c r="C1853" s="19"/>
      <c r="D1853" s="19"/>
    </row>
    <row r="1854" spans="3:4" x14ac:dyDescent="0.2">
      <c r="C1854" s="19"/>
      <c r="D1854" s="19"/>
    </row>
    <row r="1855" spans="3:4" x14ac:dyDescent="0.2">
      <c r="C1855" s="19"/>
      <c r="D1855" s="19"/>
    </row>
    <row r="1856" spans="3:4" x14ac:dyDescent="0.2">
      <c r="C1856" s="19"/>
      <c r="D1856" s="19"/>
    </row>
    <row r="1857" spans="3:4" x14ac:dyDescent="0.2">
      <c r="C1857" s="19"/>
      <c r="D1857" s="19"/>
    </row>
    <row r="1858" spans="3:4" x14ac:dyDescent="0.2">
      <c r="C1858" s="19"/>
      <c r="D1858" s="19"/>
    </row>
    <row r="1859" spans="3:4" x14ac:dyDescent="0.2">
      <c r="C1859" s="19"/>
      <c r="D1859" s="19"/>
    </row>
    <row r="1860" spans="3:4" x14ac:dyDescent="0.2">
      <c r="C1860" s="19"/>
      <c r="D1860" s="19"/>
    </row>
    <row r="1861" spans="3:4" x14ac:dyDescent="0.2">
      <c r="C1861" s="19"/>
      <c r="D1861" s="19"/>
    </row>
    <row r="1862" spans="3:4" x14ac:dyDescent="0.2">
      <c r="C1862" s="19"/>
      <c r="D1862" s="19"/>
    </row>
    <row r="1863" spans="3:4" x14ac:dyDescent="0.2">
      <c r="C1863" s="19"/>
      <c r="D1863" s="19"/>
    </row>
    <row r="1864" spans="3:4" x14ac:dyDescent="0.2">
      <c r="C1864" s="19"/>
      <c r="D1864" s="19"/>
    </row>
    <row r="1865" spans="3:4" x14ac:dyDescent="0.2">
      <c r="C1865" s="19"/>
      <c r="D1865" s="19"/>
    </row>
    <row r="1866" spans="3:4" x14ac:dyDescent="0.2">
      <c r="C1866" s="19"/>
      <c r="D1866" s="19"/>
    </row>
    <row r="1867" spans="3:4" x14ac:dyDescent="0.2">
      <c r="C1867" s="19"/>
      <c r="D1867" s="19"/>
    </row>
    <row r="1868" spans="3:4" x14ac:dyDescent="0.2">
      <c r="C1868" s="19"/>
      <c r="D1868" s="19"/>
    </row>
    <row r="1869" spans="3:4" x14ac:dyDescent="0.2">
      <c r="C1869" s="19"/>
      <c r="D1869" s="19"/>
    </row>
    <row r="1870" spans="3:4" x14ac:dyDescent="0.2">
      <c r="C1870" s="19"/>
      <c r="D1870" s="19"/>
    </row>
    <row r="1871" spans="3:4" x14ac:dyDescent="0.2">
      <c r="C1871" s="19"/>
      <c r="D1871" s="19"/>
    </row>
    <row r="1872" spans="3:4" x14ac:dyDescent="0.2">
      <c r="C1872" s="19"/>
      <c r="D1872" s="19"/>
    </row>
    <row r="1873" spans="3:4" x14ac:dyDescent="0.2">
      <c r="C1873" s="19"/>
      <c r="D1873" s="19"/>
    </row>
    <row r="1874" spans="3:4" x14ac:dyDescent="0.2">
      <c r="C1874" s="19"/>
      <c r="D1874" s="19"/>
    </row>
    <row r="1875" spans="3:4" x14ac:dyDescent="0.2">
      <c r="C1875" s="19"/>
      <c r="D1875" s="19"/>
    </row>
    <row r="1876" spans="3:4" x14ac:dyDescent="0.2">
      <c r="C1876" s="19"/>
      <c r="D1876" s="19"/>
    </row>
    <row r="1877" spans="3:4" x14ac:dyDescent="0.2">
      <c r="C1877" s="19"/>
      <c r="D1877" s="19"/>
    </row>
    <row r="1878" spans="3:4" x14ac:dyDescent="0.2">
      <c r="C1878" s="19"/>
      <c r="D1878" s="19"/>
    </row>
    <row r="1879" spans="3:4" x14ac:dyDescent="0.2">
      <c r="C1879" s="19"/>
      <c r="D1879" s="19"/>
    </row>
    <row r="1880" spans="3:4" x14ac:dyDescent="0.2">
      <c r="C1880" s="19"/>
      <c r="D1880" s="19"/>
    </row>
    <row r="1881" spans="3:4" x14ac:dyDescent="0.2">
      <c r="C1881" s="19"/>
      <c r="D1881" s="19"/>
    </row>
    <row r="1882" spans="3:4" x14ac:dyDescent="0.2">
      <c r="C1882" s="19"/>
      <c r="D1882" s="19"/>
    </row>
    <row r="1883" spans="3:4" x14ac:dyDescent="0.2">
      <c r="C1883" s="19"/>
      <c r="D1883" s="19"/>
    </row>
    <row r="1884" spans="3:4" x14ac:dyDescent="0.2">
      <c r="C1884" s="19"/>
      <c r="D1884" s="19"/>
    </row>
    <row r="1885" spans="3:4" x14ac:dyDescent="0.2">
      <c r="C1885" s="19"/>
      <c r="D1885" s="19"/>
    </row>
    <row r="1886" spans="3:4" x14ac:dyDescent="0.2">
      <c r="C1886" s="19"/>
      <c r="D1886" s="19"/>
    </row>
    <row r="1887" spans="3:4" x14ac:dyDescent="0.2">
      <c r="C1887" s="19"/>
      <c r="D1887" s="19"/>
    </row>
    <row r="1888" spans="3:4" x14ac:dyDescent="0.2">
      <c r="C1888" s="19"/>
      <c r="D1888" s="19"/>
    </row>
    <row r="1889" spans="3:4" x14ac:dyDescent="0.2">
      <c r="C1889" s="19"/>
      <c r="D1889" s="19"/>
    </row>
    <row r="1890" spans="3:4" x14ac:dyDescent="0.2">
      <c r="C1890" s="19"/>
      <c r="D1890" s="19"/>
    </row>
    <row r="1891" spans="3:4" x14ac:dyDescent="0.2">
      <c r="C1891" s="19"/>
      <c r="D1891" s="19"/>
    </row>
    <row r="1892" spans="3:4" x14ac:dyDescent="0.2">
      <c r="C1892" s="19"/>
      <c r="D1892" s="19"/>
    </row>
    <row r="1893" spans="3:4" x14ac:dyDescent="0.2">
      <c r="C1893" s="19"/>
      <c r="D1893" s="19"/>
    </row>
    <row r="1894" spans="3:4" x14ac:dyDescent="0.2">
      <c r="C1894" s="19"/>
      <c r="D1894" s="19"/>
    </row>
    <row r="1895" spans="3:4" x14ac:dyDescent="0.2">
      <c r="C1895" s="19"/>
      <c r="D1895" s="19"/>
    </row>
    <row r="1896" spans="3:4" x14ac:dyDescent="0.2">
      <c r="C1896" s="19"/>
      <c r="D1896" s="19"/>
    </row>
    <row r="1897" spans="3:4" x14ac:dyDescent="0.2">
      <c r="C1897" s="19"/>
      <c r="D1897" s="19"/>
    </row>
    <row r="1898" spans="3:4" x14ac:dyDescent="0.2">
      <c r="C1898" s="19"/>
      <c r="D1898" s="19"/>
    </row>
    <row r="1899" spans="3:4" x14ac:dyDescent="0.2">
      <c r="C1899" s="19"/>
      <c r="D1899" s="19"/>
    </row>
    <row r="1900" spans="3:4" x14ac:dyDescent="0.2">
      <c r="C1900" s="19"/>
      <c r="D1900" s="19"/>
    </row>
    <row r="1901" spans="3:4" x14ac:dyDescent="0.2">
      <c r="C1901" s="19"/>
      <c r="D1901" s="19"/>
    </row>
    <row r="1902" spans="3:4" x14ac:dyDescent="0.2">
      <c r="C1902" s="19"/>
      <c r="D1902" s="19"/>
    </row>
    <row r="1903" spans="3:4" x14ac:dyDescent="0.2">
      <c r="C1903" s="19"/>
      <c r="D1903" s="19"/>
    </row>
    <row r="1904" spans="3:4" x14ac:dyDescent="0.2">
      <c r="C1904" s="19"/>
      <c r="D1904" s="19"/>
    </row>
    <row r="1905" spans="3:4" x14ac:dyDescent="0.2">
      <c r="C1905" s="19"/>
      <c r="D1905" s="19"/>
    </row>
    <row r="1906" spans="3:4" x14ac:dyDescent="0.2">
      <c r="C1906" s="19"/>
      <c r="D1906" s="19"/>
    </row>
    <row r="1907" spans="3:4" x14ac:dyDescent="0.2">
      <c r="C1907" s="19"/>
      <c r="D1907" s="19"/>
    </row>
    <row r="1908" spans="3:4" x14ac:dyDescent="0.2">
      <c r="C1908" s="19"/>
      <c r="D1908" s="19"/>
    </row>
    <row r="1909" spans="3:4" x14ac:dyDescent="0.2">
      <c r="C1909" s="19"/>
      <c r="D1909" s="19"/>
    </row>
    <row r="1910" spans="3:4" x14ac:dyDescent="0.2">
      <c r="C1910" s="19"/>
      <c r="D1910" s="19"/>
    </row>
    <row r="1911" spans="3:4" x14ac:dyDescent="0.2">
      <c r="C1911" s="19"/>
      <c r="D1911" s="19"/>
    </row>
    <row r="1912" spans="3:4" x14ac:dyDescent="0.2">
      <c r="C1912" s="19"/>
      <c r="D1912" s="19"/>
    </row>
    <row r="1913" spans="3:4" x14ac:dyDescent="0.2">
      <c r="C1913" s="19"/>
      <c r="D1913" s="19"/>
    </row>
    <row r="1914" spans="3:4" x14ac:dyDescent="0.2">
      <c r="C1914" s="19"/>
      <c r="D1914" s="19"/>
    </row>
    <row r="1915" spans="3:4" x14ac:dyDescent="0.2">
      <c r="C1915" s="19"/>
      <c r="D1915" s="19"/>
    </row>
    <row r="1916" spans="3:4" x14ac:dyDescent="0.2">
      <c r="C1916" s="19"/>
      <c r="D1916" s="19"/>
    </row>
    <row r="1917" spans="3:4" x14ac:dyDescent="0.2">
      <c r="C1917" s="19"/>
      <c r="D1917" s="19"/>
    </row>
    <row r="1918" spans="3:4" x14ac:dyDescent="0.2">
      <c r="C1918" s="19"/>
      <c r="D1918" s="19"/>
    </row>
    <row r="1919" spans="3:4" x14ac:dyDescent="0.2">
      <c r="C1919" s="19"/>
      <c r="D1919" s="19"/>
    </row>
    <row r="1920" spans="3:4" x14ac:dyDescent="0.2">
      <c r="C1920" s="19"/>
      <c r="D1920" s="19"/>
    </row>
    <row r="1921" spans="3:4" x14ac:dyDescent="0.2">
      <c r="C1921" s="19"/>
      <c r="D1921" s="19"/>
    </row>
    <row r="1922" spans="3:4" x14ac:dyDescent="0.2">
      <c r="C1922" s="19"/>
      <c r="D1922" s="19"/>
    </row>
    <row r="1923" spans="3:4" x14ac:dyDescent="0.2">
      <c r="C1923" s="19"/>
      <c r="D1923" s="19"/>
    </row>
    <row r="1924" spans="3:4" x14ac:dyDescent="0.2">
      <c r="C1924" s="19"/>
      <c r="D1924" s="19"/>
    </row>
    <row r="1925" spans="3:4" x14ac:dyDescent="0.2">
      <c r="C1925" s="19"/>
      <c r="D1925" s="19"/>
    </row>
    <row r="1926" spans="3:4" x14ac:dyDescent="0.2">
      <c r="C1926" s="19"/>
      <c r="D1926" s="19"/>
    </row>
    <row r="1927" spans="3:4" x14ac:dyDescent="0.2">
      <c r="C1927" s="19"/>
      <c r="D1927" s="19"/>
    </row>
    <row r="1928" spans="3:4" x14ac:dyDescent="0.2">
      <c r="C1928" s="19"/>
      <c r="D1928" s="19"/>
    </row>
    <row r="1929" spans="3:4" x14ac:dyDescent="0.2">
      <c r="C1929" s="19"/>
      <c r="D1929" s="19"/>
    </row>
    <row r="1930" spans="3:4" x14ac:dyDescent="0.2">
      <c r="C1930" s="19"/>
      <c r="D1930" s="19"/>
    </row>
    <row r="1931" spans="3:4" x14ac:dyDescent="0.2">
      <c r="C1931" s="19"/>
      <c r="D1931" s="19"/>
    </row>
    <row r="1932" spans="3:4" x14ac:dyDescent="0.2">
      <c r="C1932" s="19"/>
      <c r="D1932" s="19"/>
    </row>
    <row r="1933" spans="3:4" x14ac:dyDescent="0.2">
      <c r="C1933" s="19"/>
      <c r="D1933" s="19"/>
    </row>
    <row r="1934" spans="3:4" x14ac:dyDescent="0.2">
      <c r="C1934" s="19"/>
      <c r="D1934" s="19"/>
    </row>
    <row r="1935" spans="3:4" x14ac:dyDescent="0.2">
      <c r="C1935" s="19"/>
      <c r="D1935" s="19"/>
    </row>
    <row r="1936" spans="3:4" x14ac:dyDescent="0.2">
      <c r="C1936" s="19"/>
      <c r="D1936" s="19"/>
    </row>
    <row r="1937" spans="3:4" x14ac:dyDescent="0.2">
      <c r="C1937" s="19"/>
      <c r="D1937" s="19"/>
    </row>
    <row r="1938" spans="3:4" x14ac:dyDescent="0.2">
      <c r="C1938" s="19"/>
      <c r="D1938" s="19"/>
    </row>
    <row r="1939" spans="3:4" x14ac:dyDescent="0.2">
      <c r="C1939" s="19"/>
      <c r="D1939" s="19"/>
    </row>
    <row r="1940" spans="3:4" x14ac:dyDescent="0.2">
      <c r="C1940" s="19"/>
      <c r="D1940" s="19"/>
    </row>
    <row r="1941" spans="3:4" x14ac:dyDescent="0.2">
      <c r="C1941" s="19"/>
      <c r="D1941" s="19"/>
    </row>
    <row r="1942" spans="3:4" x14ac:dyDescent="0.2">
      <c r="C1942" s="19"/>
      <c r="D1942" s="19"/>
    </row>
    <row r="1943" spans="3:4" x14ac:dyDescent="0.2">
      <c r="C1943" s="19"/>
      <c r="D1943" s="19"/>
    </row>
    <row r="1944" spans="3:4" x14ac:dyDescent="0.2">
      <c r="C1944" s="19"/>
      <c r="D1944" s="19"/>
    </row>
    <row r="1945" spans="3:4" x14ac:dyDescent="0.2">
      <c r="C1945" s="19"/>
      <c r="D1945" s="19"/>
    </row>
    <row r="1946" spans="3:4" x14ac:dyDescent="0.2">
      <c r="C1946" s="19"/>
      <c r="D1946" s="19"/>
    </row>
    <row r="1947" spans="3:4" x14ac:dyDescent="0.2">
      <c r="C1947" s="19"/>
      <c r="D1947" s="19"/>
    </row>
    <row r="1948" spans="3:4" x14ac:dyDescent="0.2">
      <c r="C1948" s="19"/>
      <c r="D1948" s="19"/>
    </row>
    <row r="1949" spans="3:4" x14ac:dyDescent="0.2">
      <c r="C1949" s="19"/>
      <c r="D1949" s="19"/>
    </row>
    <row r="1950" spans="3:4" x14ac:dyDescent="0.2">
      <c r="C1950" s="19"/>
      <c r="D1950" s="19"/>
    </row>
    <row r="1951" spans="3:4" x14ac:dyDescent="0.2">
      <c r="C1951" s="19"/>
      <c r="D1951" s="19"/>
    </row>
    <row r="1952" spans="3:4" x14ac:dyDescent="0.2">
      <c r="C1952" s="19"/>
      <c r="D1952" s="19"/>
    </row>
    <row r="1953" spans="3:4" x14ac:dyDescent="0.2">
      <c r="C1953" s="19"/>
      <c r="D1953" s="19"/>
    </row>
    <row r="1954" spans="3:4" x14ac:dyDescent="0.2">
      <c r="C1954" s="19"/>
      <c r="D1954" s="19"/>
    </row>
    <row r="1955" spans="3:4" x14ac:dyDescent="0.2">
      <c r="C1955" s="19"/>
      <c r="D1955" s="19"/>
    </row>
    <row r="1956" spans="3:4" x14ac:dyDescent="0.2">
      <c r="C1956" s="19"/>
      <c r="D1956" s="19"/>
    </row>
    <row r="1957" spans="3:4" x14ac:dyDescent="0.2">
      <c r="C1957" s="19"/>
      <c r="D1957" s="19"/>
    </row>
    <row r="1958" spans="3:4" x14ac:dyDescent="0.2">
      <c r="C1958" s="19"/>
      <c r="D1958" s="19"/>
    </row>
    <row r="1959" spans="3:4" x14ac:dyDescent="0.2">
      <c r="C1959" s="19"/>
      <c r="D1959" s="19"/>
    </row>
    <row r="1960" spans="3:4" x14ac:dyDescent="0.2">
      <c r="C1960" s="19"/>
      <c r="D1960" s="19"/>
    </row>
    <row r="1961" spans="3:4" x14ac:dyDescent="0.2">
      <c r="C1961" s="19"/>
      <c r="D1961" s="19"/>
    </row>
    <row r="1962" spans="3:4" x14ac:dyDescent="0.2">
      <c r="C1962" s="19"/>
      <c r="D1962" s="19"/>
    </row>
    <row r="1963" spans="3:4" x14ac:dyDescent="0.2">
      <c r="C1963" s="19"/>
      <c r="D1963" s="19"/>
    </row>
    <row r="1964" spans="3:4" x14ac:dyDescent="0.2">
      <c r="C1964" s="19"/>
      <c r="D1964" s="19"/>
    </row>
    <row r="1965" spans="3:4" x14ac:dyDescent="0.2">
      <c r="C1965" s="19"/>
      <c r="D1965" s="19"/>
    </row>
    <row r="1966" spans="3:4" x14ac:dyDescent="0.2">
      <c r="C1966" s="19"/>
      <c r="D1966" s="19"/>
    </row>
    <row r="1967" spans="3:4" x14ac:dyDescent="0.2">
      <c r="C1967" s="19"/>
      <c r="D1967" s="19"/>
    </row>
    <row r="1968" spans="3:4" x14ac:dyDescent="0.2">
      <c r="C1968" s="19"/>
      <c r="D1968" s="19"/>
    </row>
    <row r="1969" spans="3:4" x14ac:dyDescent="0.2">
      <c r="C1969" s="19"/>
      <c r="D1969" s="19"/>
    </row>
    <row r="1970" spans="3:4" x14ac:dyDescent="0.2">
      <c r="C1970" s="19"/>
      <c r="D1970" s="19"/>
    </row>
    <row r="1971" spans="3:4" x14ac:dyDescent="0.2">
      <c r="C1971" s="19"/>
      <c r="D1971" s="19"/>
    </row>
    <row r="1972" spans="3:4" x14ac:dyDescent="0.2">
      <c r="C1972" s="19"/>
      <c r="D1972" s="19"/>
    </row>
    <row r="1973" spans="3:4" x14ac:dyDescent="0.2">
      <c r="C1973" s="19"/>
      <c r="D1973" s="19"/>
    </row>
    <row r="1974" spans="3:4" x14ac:dyDescent="0.2">
      <c r="C1974" s="19"/>
      <c r="D1974" s="19"/>
    </row>
    <row r="1975" spans="3:4" x14ac:dyDescent="0.2">
      <c r="C1975" s="19"/>
      <c r="D1975" s="19"/>
    </row>
    <row r="1976" spans="3:4" x14ac:dyDescent="0.2">
      <c r="C1976" s="19"/>
      <c r="D1976" s="19"/>
    </row>
    <row r="1977" spans="3:4" x14ac:dyDescent="0.2">
      <c r="C1977" s="19"/>
      <c r="D1977" s="19"/>
    </row>
    <row r="1978" spans="3:4" x14ac:dyDescent="0.2">
      <c r="C1978" s="19"/>
      <c r="D1978" s="19"/>
    </row>
    <row r="1979" spans="3:4" x14ac:dyDescent="0.2">
      <c r="C1979" s="19"/>
      <c r="D1979" s="19"/>
    </row>
    <row r="1980" spans="3:4" x14ac:dyDescent="0.2">
      <c r="C1980" s="19"/>
      <c r="D1980" s="19"/>
    </row>
    <row r="1981" spans="3:4" x14ac:dyDescent="0.2">
      <c r="C1981" s="19"/>
      <c r="D1981" s="19"/>
    </row>
    <row r="1982" spans="3:4" x14ac:dyDescent="0.2">
      <c r="C1982" s="19"/>
      <c r="D1982" s="19"/>
    </row>
    <row r="1983" spans="3:4" x14ac:dyDescent="0.2">
      <c r="C1983" s="19"/>
      <c r="D1983" s="19"/>
    </row>
    <row r="1984" spans="3:4" x14ac:dyDescent="0.2">
      <c r="C1984" s="19"/>
      <c r="D1984" s="19"/>
    </row>
    <row r="1985" spans="3:4" x14ac:dyDescent="0.2">
      <c r="C1985" s="19"/>
      <c r="D1985" s="19"/>
    </row>
    <row r="1986" spans="3:4" x14ac:dyDescent="0.2">
      <c r="C1986" s="19"/>
      <c r="D1986" s="19"/>
    </row>
    <row r="1987" spans="3:4" x14ac:dyDescent="0.2">
      <c r="C1987" s="19"/>
      <c r="D1987" s="19"/>
    </row>
    <row r="1988" spans="3:4" x14ac:dyDescent="0.2">
      <c r="C1988" s="19"/>
      <c r="D1988" s="19"/>
    </row>
    <row r="1989" spans="3:4" x14ac:dyDescent="0.2">
      <c r="C1989" s="19"/>
      <c r="D1989" s="19"/>
    </row>
    <row r="1990" spans="3:4" x14ac:dyDescent="0.2">
      <c r="C1990" s="19"/>
      <c r="D1990" s="19"/>
    </row>
    <row r="1991" spans="3:4" x14ac:dyDescent="0.2">
      <c r="C1991" s="19"/>
      <c r="D1991" s="19"/>
    </row>
    <row r="1992" spans="3:4" x14ac:dyDescent="0.2">
      <c r="C1992" s="19"/>
      <c r="D1992" s="19"/>
    </row>
    <row r="1993" spans="3:4" x14ac:dyDescent="0.2">
      <c r="C1993" s="19"/>
      <c r="D1993" s="19"/>
    </row>
    <row r="1994" spans="3:4" x14ac:dyDescent="0.2">
      <c r="C1994" s="19"/>
      <c r="D1994" s="19"/>
    </row>
    <row r="1995" spans="3:4" x14ac:dyDescent="0.2">
      <c r="C1995" s="19"/>
      <c r="D1995" s="19"/>
    </row>
    <row r="1996" spans="3:4" x14ac:dyDescent="0.2">
      <c r="C1996" s="19"/>
      <c r="D1996" s="19"/>
    </row>
    <row r="1997" spans="3:4" x14ac:dyDescent="0.2">
      <c r="C1997" s="19"/>
      <c r="D1997" s="19"/>
    </row>
    <row r="1998" spans="3:4" x14ac:dyDescent="0.2">
      <c r="C1998" s="19"/>
      <c r="D1998" s="19"/>
    </row>
    <row r="1999" spans="3:4" x14ac:dyDescent="0.2">
      <c r="C1999" s="19"/>
      <c r="D1999" s="19"/>
    </row>
    <row r="2000" spans="3:4" x14ac:dyDescent="0.2">
      <c r="C2000" s="19"/>
      <c r="D2000" s="19"/>
    </row>
    <row r="2001" spans="3:4" x14ac:dyDescent="0.2">
      <c r="C2001" s="19"/>
      <c r="D2001" s="19"/>
    </row>
    <row r="2002" spans="3:4" x14ac:dyDescent="0.2">
      <c r="C2002" s="19"/>
      <c r="D2002" s="19"/>
    </row>
    <row r="2003" spans="3:4" x14ac:dyDescent="0.2">
      <c r="C2003" s="19"/>
      <c r="D2003" s="19"/>
    </row>
    <row r="2004" spans="3:4" x14ac:dyDescent="0.2">
      <c r="C2004" s="19"/>
      <c r="D2004" s="19"/>
    </row>
    <row r="2005" spans="3:4" x14ac:dyDescent="0.2">
      <c r="C2005" s="19"/>
      <c r="D2005" s="19"/>
    </row>
    <row r="2006" spans="3:4" x14ac:dyDescent="0.2">
      <c r="C2006" s="19"/>
      <c r="D2006" s="19"/>
    </row>
    <row r="2007" spans="3:4" x14ac:dyDescent="0.2">
      <c r="C2007" s="19"/>
      <c r="D2007" s="19"/>
    </row>
    <row r="2008" spans="3:4" x14ac:dyDescent="0.2">
      <c r="C2008" s="19"/>
      <c r="D2008" s="19"/>
    </row>
    <row r="2009" spans="3:4" x14ac:dyDescent="0.2">
      <c r="C2009" s="19"/>
      <c r="D2009" s="19"/>
    </row>
    <row r="2010" spans="3:4" x14ac:dyDescent="0.2">
      <c r="C2010" s="19"/>
      <c r="D2010" s="19"/>
    </row>
    <row r="2011" spans="3:4" x14ac:dyDescent="0.2">
      <c r="C2011" s="19"/>
      <c r="D2011" s="19"/>
    </row>
    <row r="2012" spans="3:4" x14ac:dyDescent="0.2">
      <c r="C2012" s="19"/>
      <c r="D2012" s="19"/>
    </row>
    <row r="2013" spans="3:4" x14ac:dyDescent="0.2">
      <c r="C2013" s="19"/>
      <c r="D2013" s="19"/>
    </row>
    <row r="2014" spans="3:4" x14ac:dyDescent="0.2">
      <c r="C2014" s="19"/>
      <c r="D2014" s="19"/>
    </row>
    <row r="2015" spans="3:4" x14ac:dyDescent="0.2">
      <c r="C2015" s="19"/>
      <c r="D2015" s="19"/>
    </row>
    <row r="2016" spans="3:4" x14ac:dyDescent="0.2">
      <c r="C2016" s="19"/>
      <c r="D2016" s="19"/>
    </row>
    <row r="2017" spans="3:4" x14ac:dyDescent="0.2">
      <c r="C2017" s="19"/>
      <c r="D2017" s="19"/>
    </row>
    <row r="2018" spans="3:4" x14ac:dyDescent="0.2">
      <c r="C2018" s="19"/>
      <c r="D2018" s="19"/>
    </row>
    <row r="2019" spans="3:4" x14ac:dyDescent="0.2">
      <c r="C2019" s="19"/>
      <c r="D2019" s="19"/>
    </row>
    <row r="2020" spans="3:4" x14ac:dyDescent="0.2">
      <c r="C2020" s="19"/>
      <c r="D2020" s="19"/>
    </row>
    <row r="2021" spans="3:4" x14ac:dyDescent="0.2">
      <c r="C2021" s="19"/>
      <c r="D2021" s="19"/>
    </row>
    <row r="2022" spans="3:4" x14ac:dyDescent="0.2">
      <c r="C2022" s="19"/>
      <c r="D2022" s="19"/>
    </row>
    <row r="2023" spans="3:4" x14ac:dyDescent="0.2">
      <c r="C2023" s="19"/>
      <c r="D2023" s="19"/>
    </row>
    <row r="2024" spans="3:4" x14ac:dyDescent="0.2">
      <c r="C2024" s="19"/>
      <c r="D2024" s="19"/>
    </row>
    <row r="2025" spans="3:4" x14ac:dyDescent="0.2">
      <c r="C2025" s="19"/>
      <c r="D2025" s="19"/>
    </row>
    <row r="2026" spans="3:4" x14ac:dyDescent="0.2">
      <c r="C2026" s="19"/>
      <c r="D2026" s="19"/>
    </row>
    <row r="2027" spans="3:4" x14ac:dyDescent="0.2">
      <c r="C2027" s="19"/>
      <c r="D2027" s="19"/>
    </row>
    <row r="2028" spans="3:4" x14ac:dyDescent="0.2">
      <c r="C2028" s="19"/>
      <c r="D2028" s="19"/>
    </row>
    <row r="2029" spans="3:4" x14ac:dyDescent="0.2">
      <c r="C2029" s="19"/>
      <c r="D2029" s="19"/>
    </row>
    <row r="2030" spans="3:4" x14ac:dyDescent="0.2">
      <c r="C2030" s="19"/>
      <c r="D2030" s="19"/>
    </row>
    <row r="2031" spans="3:4" x14ac:dyDescent="0.2">
      <c r="C2031" s="19"/>
      <c r="D2031" s="19"/>
    </row>
    <row r="2032" spans="3:4" x14ac:dyDescent="0.2">
      <c r="C2032" s="19"/>
      <c r="D2032" s="19"/>
    </row>
    <row r="2033" spans="3:4" x14ac:dyDescent="0.2">
      <c r="C2033" s="19"/>
      <c r="D2033" s="19"/>
    </row>
    <row r="2034" spans="3:4" x14ac:dyDescent="0.2">
      <c r="C2034" s="19"/>
      <c r="D2034" s="19"/>
    </row>
    <row r="2035" spans="3:4" x14ac:dyDescent="0.2">
      <c r="C2035" s="19"/>
      <c r="D2035" s="19"/>
    </row>
    <row r="2036" spans="3:4" x14ac:dyDescent="0.2">
      <c r="C2036" s="19"/>
      <c r="D2036" s="19"/>
    </row>
    <row r="2037" spans="3:4" x14ac:dyDescent="0.2">
      <c r="C2037" s="19"/>
      <c r="D2037" s="19"/>
    </row>
    <row r="2038" spans="3:4" x14ac:dyDescent="0.2">
      <c r="C2038" s="19"/>
      <c r="D2038" s="19"/>
    </row>
    <row r="2039" spans="3:4" x14ac:dyDescent="0.2">
      <c r="C2039" s="19"/>
      <c r="D2039" s="19"/>
    </row>
    <row r="2040" spans="3:4" x14ac:dyDescent="0.2">
      <c r="C2040" s="19"/>
      <c r="D2040" s="19"/>
    </row>
    <row r="2041" spans="3:4" x14ac:dyDescent="0.2">
      <c r="C2041" s="19"/>
      <c r="D2041" s="19"/>
    </row>
    <row r="2042" spans="3:4" x14ac:dyDescent="0.2">
      <c r="C2042" s="19"/>
      <c r="D2042" s="19"/>
    </row>
    <row r="2043" spans="3:4" x14ac:dyDescent="0.2">
      <c r="C2043" s="19"/>
      <c r="D2043" s="19"/>
    </row>
    <row r="2044" spans="3:4" x14ac:dyDescent="0.2">
      <c r="C2044" s="19"/>
      <c r="D2044" s="19"/>
    </row>
    <row r="2045" spans="3:4" x14ac:dyDescent="0.2">
      <c r="C2045" s="19"/>
      <c r="D2045" s="19"/>
    </row>
    <row r="2046" spans="3:4" x14ac:dyDescent="0.2">
      <c r="C2046" s="19"/>
      <c r="D2046" s="19"/>
    </row>
    <row r="2047" spans="3:4" x14ac:dyDescent="0.2">
      <c r="C2047" s="19"/>
      <c r="D2047" s="19"/>
    </row>
    <row r="2048" spans="3:4" x14ac:dyDescent="0.2">
      <c r="C2048" s="19"/>
      <c r="D2048" s="19"/>
    </row>
    <row r="2049" spans="3:4" x14ac:dyDescent="0.2">
      <c r="C2049" s="19"/>
      <c r="D2049" s="19"/>
    </row>
    <row r="2050" spans="3:4" x14ac:dyDescent="0.2">
      <c r="C2050" s="19"/>
      <c r="D2050" s="19"/>
    </row>
    <row r="2051" spans="3:4" x14ac:dyDescent="0.2">
      <c r="C2051" s="19"/>
      <c r="D2051" s="19"/>
    </row>
    <row r="2052" spans="3:4" x14ac:dyDescent="0.2">
      <c r="C2052" s="19"/>
      <c r="D2052" s="19"/>
    </row>
    <row r="2053" spans="3:4" x14ac:dyDescent="0.2">
      <c r="C2053" s="19"/>
      <c r="D2053" s="19"/>
    </row>
    <row r="2054" spans="3:4" x14ac:dyDescent="0.2">
      <c r="C2054" s="19"/>
      <c r="D2054" s="19"/>
    </row>
    <row r="2055" spans="3:4" x14ac:dyDescent="0.2">
      <c r="C2055" s="19"/>
      <c r="D2055" s="19"/>
    </row>
    <row r="2056" spans="3:4" x14ac:dyDescent="0.2">
      <c r="C2056" s="19"/>
      <c r="D2056" s="19"/>
    </row>
    <row r="2057" spans="3:4" x14ac:dyDescent="0.2">
      <c r="C2057" s="19"/>
      <c r="D2057" s="19"/>
    </row>
    <row r="2058" spans="3:4" x14ac:dyDescent="0.2">
      <c r="C2058" s="19"/>
      <c r="D2058" s="19"/>
    </row>
    <row r="2059" spans="3:4" x14ac:dyDescent="0.2">
      <c r="C2059" s="19"/>
      <c r="D2059" s="19"/>
    </row>
    <row r="2060" spans="3:4" x14ac:dyDescent="0.2">
      <c r="C2060" s="19"/>
      <c r="D2060" s="19"/>
    </row>
    <row r="2061" spans="3:4" x14ac:dyDescent="0.2">
      <c r="C2061" s="19"/>
      <c r="D2061" s="19"/>
    </row>
    <row r="2062" spans="3:4" x14ac:dyDescent="0.2">
      <c r="C2062" s="19"/>
      <c r="D2062" s="19"/>
    </row>
    <row r="2063" spans="3:4" x14ac:dyDescent="0.2">
      <c r="C2063" s="19"/>
      <c r="D2063" s="19"/>
    </row>
    <row r="2064" spans="3:4" x14ac:dyDescent="0.2">
      <c r="C2064" s="19"/>
      <c r="D2064" s="19"/>
    </row>
    <row r="2065" spans="3:4" x14ac:dyDescent="0.2">
      <c r="C2065" s="19"/>
      <c r="D2065" s="19"/>
    </row>
    <row r="2066" spans="3:4" x14ac:dyDescent="0.2">
      <c r="C2066" s="19"/>
      <c r="D2066" s="19"/>
    </row>
    <row r="2067" spans="3:4" x14ac:dyDescent="0.2">
      <c r="C2067" s="19"/>
      <c r="D2067" s="19"/>
    </row>
    <row r="2068" spans="3:4" x14ac:dyDescent="0.2">
      <c r="C2068" s="19"/>
      <c r="D2068" s="19"/>
    </row>
    <row r="2069" spans="3:4" x14ac:dyDescent="0.2">
      <c r="C2069" s="19"/>
      <c r="D2069" s="19"/>
    </row>
    <row r="2070" spans="3:4" x14ac:dyDescent="0.2">
      <c r="C2070" s="19"/>
      <c r="D2070" s="19"/>
    </row>
    <row r="2071" spans="3:4" x14ac:dyDescent="0.2">
      <c r="C2071" s="19"/>
      <c r="D2071" s="19"/>
    </row>
    <row r="2072" spans="3:4" x14ac:dyDescent="0.2">
      <c r="C2072" s="19"/>
      <c r="D2072" s="19"/>
    </row>
    <row r="2073" spans="3:4" x14ac:dyDescent="0.2">
      <c r="C2073" s="19"/>
      <c r="D2073" s="19"/>
    </row>
    <row r="2074" spans="3:4" x14ac:dyDescent="0.2">
      <c r="C2074" s="19"/>
      <c r="D2074" s="19"/>
    </row>
    <row r="2075" spans="3:4" x14ac:dyDescent="0.2">
      <c r="C2075" s="19"/>
      <c r="D2075" s="19"/>
    </row>
    <row r="2076" spans="3:4" x14ac:dyDescent="0.2">
      <c r="C2076" s="19"/>
      <c r="D2076" s="19"/>
    </row>
    <row r="2077" spans="3:4" x14ac:dyDescent="0.2">
      <c r="C2077" s="19"/>
      <c r="D2077" s="19"/>
    </row>
    <row r="2078" spans="3:4" x14ac:dyDescent="0.2">
      <c r="C2078" s="19"/>
      <c r="D2078" s="19"/>
    </row>
    <row r="2079" spans="3:4" x14ac:dyDescent="0.2">
      <c r="C2079" s="19"/>
      <c r="D2079" s="19"/>
    </row>
    <row r="2080" spans="3:4" x14ac:dyDescent="0.2">
      <c r="C2080" s="19"/>
      <c r="D2080" s="19"/>
    </row>
    <row r="2081" spans="3:4" x14ac:dyDescent="0.2">
      <c r="C2081" s="19"/>
      <c r="D2081" s="19"/>
    </row>
    <row r="2082" spans="3:4" x14ac:dyDescent="0.2">
      <c r="C2082" s="19"/>
      <c r="D2082" s="19"/>
    </row>
    <row r="2083" spans="3:4" x14ac:dyDescent="0.2">
      <c r="C2083" s="19"/>
      <c r="D2083" s="19"/>
    </row>
    <row r="2084" spans="3:4" x14ac:dyDescent="0.2">
      <c r="C2084" s="19"/>
      <c r="D2084" s="19"/>
    </row>
    <row r="2085" spans="3:4" x14ac:dyDescent="0.2">
      <c r="C2085" s="19"/>
      <c r="D2085" s="19"/>
    </row>
    <row r="2086" spans="3:4" x14ac:dyDescent="0.2">
      <c r="C2086" s="19"/>
      <c r="D2086" s="19"/>
    </row>
    <row r="2087" spans="3:4" x14ac:dyDescent="0.2">
      <c r="C2087" s="19"/>
      <c r="D2087" s="19"/>
    </row>
    <row r="2088" spans="3:4" x14ac:dyDescent="0.2">
      <c r="C2088" s="19"/>
      <c r="D2088" s="19"/>
    </row>
    <row r="2089" spans="3:4" x14ac:dyDescent="0.2">
      <c r="C2089" s="19"/>
      <c r="D2089" s="19"/>
    </row>
    <row r="2090" spans="3:4" x14ac:dyDescent="0.2">
      <c r="C2090" s="19"/>
      <c r="D2090" s="19"/>
    </row>
    <row r="2091" spans="3:4" x14ac:dyDescent="0.2">
      <c r="C2091" s="19"/>
      <c r="D2091" s="19"/>
    </row>
    <row r="2092" spans="3:4" x14ac:dyDescent="0.2">
      <c r="C2092" s="19"/>
      <c r="D2092" s="19"/>
    </row>
    <row r="2093" spans="3:4" x14ac:dyDescent="0.2">
      <c r="C2093" s="19"/>
      <c r="D2093" s="19"/>
    </row>
    <row r="2094" spans="3:4" x14ac:dyDescent="0.2">
      <c r="C2094" s="19"/>
      <c r="D2094" s="19"/>
    </row>
    <row r="2095" spans="3:4" x14ac:dyDescent="0.2">
      <c r="C2095" s="19"/>
      <c r="D2095" s="19"/>
    </row>
    <row r="2096" spans="3:4" x14ac:dyDescent="0.2">
      <c r="C2096" s="19"/>
      <c r="D2096" s="19"/>
    </row>
    <row r="2097" spans="3:4" x14ac:dyDescent="0.2">
      <c r="C2097" s="19"/>
      <c r="D2097" s="19"/>
    </row>
    <row r="2098" spans="3:4" x14ac:dyDescent="0.2">
      <c r="C2098" s="19"/>
      <c r="D2098" s="19"/>
    </row>
    <row r="2099" spans="3:4" x14ac:dyDescent="0.2">
      <c r="C2099" s="19"/>
      <c r="D2099" s="19"/>
    </row>
    <row r="2100" spans="3:4" x14ac:dyDescent="0.2">
      <c r="C2100" s="19"/>
      <c r="D2100" s="19"/>
    </row>
    <row r="2101" spans="3:4" x14ac:dyDescent="0.2">
      <c r="C2101" s="19"/>
      <c r="D2101" s="19"/>
    </row>
    <row r="2102" spans="3:4" x14ac:dyDescent="0.2">
      <c r="C2102" s="19"/>
      <c r="D2102" s="19"/>
    </row>
    <row r="2103" spans="3:4" x14ac:dyDescent="0.2">
      <c r="C2103" s="19"/>
      <c r="D2103" s="19"/>
    </row>
    <row r="2104" spans="3:4" x14ac:dyDescent="0.2">
      <c r="C2104" s="19"/>
      <c r="D2104" s="19"/>
    </row>
    <row r="2105" spans="3:4" x14ac:dyDescent="0.2">
      <c r="C2105" s="19"/>
      <c r="D2105" s="19"/>
    </row>
    <row r="2106" spans="3:4" x14ac:dyDescent="0.2">
      <c r="C2106" s="19"/>
      <c r="D2106" s="19"/>
    </row>
    <row r="2107" spans="3:4" x14ac:dyDescent="0.2">
      <c r="C2107" s="19"/>
      <c r="D2107" s="19"/>
    </row>
    <row r="2108" spans="3:4" x14ac:dyDescent="0.2">
      <c r="C2108" s="19"/>
      <c r="D2108" s="19"/>
    </row>
    <row r="2109" spans="3:4" x14ac:dyDescent="0.2">
      <c r="C2109" s="19"/>
      <c r="D2109" s="19"/>
    </row>
    <row r="2110" spans="3:4" x14ac:dyDescent="0.2">
      <c r="C2110" s="19"/>
      <c r="D2110" s="19"/>
    </row>
    <row r="2111" spans="3:4" x14ac:dyDescent="0.2">
      <c r="C2111" s="19"/>
      <c r="D2111" s="19"/>
    </row>
    <row r="2112" spans="3:4" x14ac:dyDescent="0.2">
      <c r="C2112" s="19"/>
      <c r="D2112" s="19"/>
    </row>
    <row r="2113" spans="3:4" x14ac:dyDescent="0.2">
      <c r="C2113" s="19"/>
      <c r="D2113" s="19"/>
    </row>
    <row r="2114" spans="3:4" x14ac:dyDescent="0.2">
      <c r="C2114" s="19"/>
      <c r="D2114" s="19"/>
    </row>
    <row r="2115" spans="3:4" x14ac:dyDescent="0.2">
      <c r="C2115" s="19"/>
      <c r="D2115" s="19"/>
    </row>
    <row r="2116" spans="3:4" x14ac:dyDescent="0.2">
      <c r="C2116" s="19"/>
      <c r="D2116" s="19"/>
    </row>
    <row r="2117" spans="3:4" x14ac:dyDescent="0.2">
      <c r="C2117" s="19"/>
      <c r="D2117" s="19"/>
    </row>
    <row r="2118" spans="3:4" x14ac:dyDescent="0.2">
      <c r="C2118" s="19"/>
      <c r="D2118" s="19"/>
    </row>
    <row r="2119" spans="3:4" x14ac:dyDescent="0.2">
      <c r="C2119" s="19"/>
      <c r="D2119" s="19"/>
    </row>
    <row r="2120" spans="3:4" x14ac:dyDescent="0.2">
      <c r="C2120" s="19"/>
      <c r="D2120" s="19"/>
    </row>
    <row r="2121" spans="3:4" x14ac:dyDescent="0.2">
      <c r="C2121" s="19"/>
      <c r="D2121" s="19"/>
    </row>
    <row r="2122" spans="3:4" x14ac:dyDescent="0.2">
      <c r="C2122" s="19"/>
      <c r="D2122" s="19"/>
    </row>
    <row r="2123" spans="3:4" x14ac:dyDescent="0.2">
      <c r="C2123" s="19"/>
      <c r="D2123" s="19"/>
    </row>
    <row r="2124" spans="3:4" x14ac:dyDescent="0.2">
      <c r="C2124" s="19"/>
      <c r="D2124" s="19"/>
    </row>
    <row r="2125" spans="3:4" x14ac:dyDescent="0.2">
      <c r="C2125" s="19"/>
      <c r="D2125" s="19"/>
    </row>
    <row r="2126" spans="3:4" x14ac:dyDescent="0.2">
      <c r="C2126" s="19"/>
      <c r="D2126" s="19"/>
    </row>
    <row r="2127" spans="3:4" x14ac:dyDescent="0.2">
      <c r="C2127" s="19"/>
      <c r="D2127" s="19"/>
    </row>
    <row r="2128" spans="3:4" x14ac:dyDescent="0.2">
      <c r="C2128" s="19"/>
      <c r="D2128" s="19"/>
    </row>
    <row r="2129" spans="3:4" x14ac:dyDescent="0.2">
      <c r="C2129" s="19"/>
      <c r="D2129" s="19"/>
    </row>
    <row r="2130" spans="3:4" x14ac:dyDescent="0.2">
      <c r="C2130" s="19"/>
      <c r="D2130" s="19"/>
    </row>
    <row r="2131" spans="3:4" x14ac:dyDescent="0.2">
      <c r="C2131" s="19"/>
      <c r="D2131" s="19"/>
    </row>
    <row r="2132" spans="3:4" x14ac:dyDescent="0.2">
      <c r="C2132" s="19"/>
      <c r="D2132" s="19"/>
    </row>
    <row r="2133" spans="3:4" x14ac:dyDescent="0.2">
      <c r="C2133" s="19"/>
      <c r="D2133" s="19"/>
    </row>
    <row r="2134" spans="3:4" x14ac:dyDescent="0.2">
      <c r="C2134" s="19"/>
      <c r="D2134" s="19"/>
    </row>
    <row r="2135" spans="3:4" x14ac:dyDescent="0.2">
      <c r="C2135" s="19"/>
      <c r="D2135" s="19"/>
    </row>
    <row r="2136" spans="3:4" x14ac:dyDescent="0.2">
      <c r="C2136" s="19"/>
      <c r="D2136" s="19"/>
    </row>
    <row r="2137" spans="3:4" x14ac:dyDescent="0.2">
      <c r="C2137" s="19"/>
      <c r="D2137" s="19"/>
    </row>
    <row r="2138" spans="3:4" x14ac:dyDescent="0.2">
      <c r="C2138" s="19"/>
      <c r="D2138" s="19"/>
    </row>
    <row r="2139" spans="3:4" x14ac:dyDescent="0.2">
      <c r="C2139" s="19"/>
      <c r="D2139" s="19"/>
    </row>
    <row r="2140" spans="3:4" x14ac:dyDescent="0.2">
      <c r="C2140" s="19"/>
      <c r="D2140" s="19"/>
    </row>
    <row r="2141" spans="3:4" x14ac:dyDescent="0.2">
      <c r="C2141" s="19"/>
      <c r="D2141" s="19"/>
    </row>
    <row r="2142" spans="3:4" x14ac:dyDescent="0.2">
      <c r="C2142" s="19"/>
      <c r="D2142" s="19"/>
    </row>
    <row r="2143" spans="3:4" x14ac:dyDescent="0.2">
      <c r="C2143" s="19"/>
      <c r="D2143" s="19"/>
    </row>
    <row r="2144" spans="3:4" x14ac:dyDescent="0.2">
      <c r="C2144" s="19"/>
      <c r="D2144" s="19"/>
    </row>
    <row r="2145" spans="3:4" x14ac:dyDescent="0.2">
      <c r="C2145" s="19"/>
      <c r="D2145" s="19"/>
    </row>
    <row r="2146" spans="3:4" x14ac:dyDescent="0.2">
      <c r="C2146" s="19"/>
      <c r="D2146" s="19"/>
    </row>
    <row r="2147" spans="3:4" x14ac:dyDescent="0.2">
      <c r="C2147" s="19"/>
      <c r="D2147" s="19"/>
    </row>
    <row r="2148" spans="3:4" x14ac:dyDescent="0.2">
      <c r="C2148" s="19"/>
      <c r="D2148" s="19"/>
    </row>
    <row r="2149" spans="3:4" x14ac:dyDescent="0.2">
      <c r="C2149" s="19"/>
      <c r="D2149" s="19"/>
    </row>
    <row r="2150" spans="3:4" x14ac:dyDescent="0.2">
      <c r="C2150" s="19"/>
      <c r="D2150" s="19"/>
    </row>
    <row r="2151" spans="3:4" x14ac:dyDescent="0.2">
      <c r="C2151" s="19"/>
      <c r="D2151" s="19"/>
    </row>
    <row r="2152" spans="3:4" x14ac:dyDescent="0.2">
      <c r="C2152" s="19"/>
      <c r="D2152" s="19"/>
    </row>
    <row r="2153" spans="3:4" x14ac:dyDescent="0.2">
      <c r="C2153" s="19"/>
      <c r="D2153" s="19"/>
    </row>
    <row r="2154" spans="3:4" x14ac:dyDescent="0.2">
      <c r="C2154" s="19"/>
      <c r="D2154" s="19"/>
    </row>
    <row r="2155" spans="3:4" x14ac:dyDescent="0.2">
      <c r="C2155" s="19"/>
      <c r="D2155" s="19"/>
    </row>
    <row r="2156" spans="3:4" x14ac:dyDescent="0.2">
      <c r="C2156" s="19"/>
      <c r="D2156" s="19"/>
    </row>
    <row r="2157" spans="3:4" x14ac:dyDescent="0.2">
      <c r="C2157" s="19"/>
      <c r="D2157" s="19"/>
    </row>
    <row r="2158" spans="3:4" x14ac:dyDescent="0.2">
      <c r="C2158" s="19"/>
      <c r="D2158" s="19"/>
    </row>
    <row r="2159" spans="3:4" x14ac:dyDescent="0.2">
      <c r="C2159" s="19"/>
      <c r="D2159" s="19"/>
    </row>
    <row r="2160" spans="3:4" x14ac:dyDescent="0.2">
      <c r="C2160" s="19"/>
      <c r="D2160" s="19"/>
    </row>
    <row r="2161" spans="3:4" x14ac:dyDescent="0.2">
      <c r="C2161" s="19"/>
      <c r="D2161" s="19"/>
    </row>
    <row r="2162" spans="3:4" x14ac:dyDescent="0.2">
      <c r="C2162" s="19"/>
      <c r="D2162" s="19"/>
    </row>
    <row r="2163" spans="3:4" x14ac:dyDescent="0.2">
      <c r="C2163" s="19"/>
      <c r="D2163" s="19"/>
    </row>
    <row r="2164" spans="3:4" x14ac:dyDescent="0.2">
      <c r="C2164" s="19"/>
      <c r="D2164" s="19"/>
    </row>
    <row r="2165" spans="3:4" x14ac:dyDescent="0.2">
      <c r="C2165" s="19"/>
      <c r="D2165" s="19"/>
    </row>
    <row r="2166" spans="3:4" x14ac:dyDescent="0.2">
      <c r="C2166" s="19"/>
      <c r="D2166" s="19"/>
    </row>
    <row r="2167" spans="3:4" x14ac:dyDescent="0.2">
      <c r="C2167" s="19"/>
      <c r="D2167" s="19"/>
    </row>
    <row r="2168" spans="3:4" x14ac:dyDescent="0.2">
      <c r="C2168" s="19"/>
      <c r="D2168" s="19"/>
    </row>
    <row r="2169" spans="3:4" x14ac:dyDescent="0.2">
      <c r="C2169" s="19"/>
      <c r="D2169" s="19"/>
    </row>
    <row r="2170" spans="3:4" x14ac:dyDescent="0.2">
      <c r="C2170" s="19"/>
      <c r="D2170" s="19"/>
    </row>
    <row r="2171" spans="3:4" x14ac:dyDescent="0.2">
      <c r="C2171" s="19"/>
      <c r="D2171" s="19"/>
    </row>
    <row r="2172" spans="3:4" x14ac:dyDescent="0.2">
      <c r="C2172" s="19"/>
      <c r="D2172" s="19"/>
    </row>
    <row r="2173" spans="3:4" x14ac:dyDescent="0.2">
      <c r="C2173" s="19"/>
      <c r="D2173" s="19"/>
    </row>
    <row r="2174" spans="3:4" x14ac:dyDescent="0.2">
      <c r="C2174" s="19"/>
      <c r="D2174" s="19"/>
    </row>
    <row r="2175" spans="3:4" x14ac:dyDescent="0.2">
      <c r="C2175" s="19"/>
      <c r="D2175" s="19"/>
    </row>
    <row r="2176" spans="3:4" x14ac:dyDescent="0.2">
      <c r="C2176" s="19"/>
      <c r="D2176" s="19"/>
    </row>
    <row r="2177" spans="3:4" x14ac:dyDescent="0.2">
      <c r="C2177" s="19"/>
      <c r="D2177" s="19"/>
    </row>
    <row r="2178" spans="3:4" x14ac:dyDescent="0.2">
      <c r="C2178" s="19"/>
      <c r="D2178" s="19"/>
    </row>
    <row r="2179" spans="3:4" x14ac:dyDescent="0.2">
      <c r="C2179" s="19"/>
      <c r="D2179" s="19"/>
    </row>
    <row r="2180" spans="3:4" x14ac:dyDescent="0.2">
      <c r="C2180" s="19"/>
      <c r="D2180" s="19"/>
    </row>
    <row r="2181" spans="3:4" x14ac:dyDescent="0.2">
      <c r="C2181" s="19"/>
      <c r="D2181" s="19"/>
    </row>
    <row r="2182" spans="3:4" x14ac:dyDescent="0.2">
      <c r="C2182" s="19"/>
      <c r="D2182" s="19"/>
    </row>
    <row r="2183" spans="3:4" x14ac:dyDescent="0.2">
      <c r="C2183" s="19"/>
      <c r="D2183" s="19"/>
    </row>
    <row r="2184" spans="3:4" x14ac:dyDescent="0.2">
      <c r="C2184" s="19"/>
      <c r="D2184" s="19"/>
    </row>
    <row r="2185" spans="3:4" x14ac:dyDescent="0.2">
      <c r="C2185" s="19"/>
      <c r="D2185" s="19"/>
    </row>
    <row r="2186" spans="3:4" x14ac:dyDescent="0.2">
      <c r="C2186" s="19"/>
      <c r="D2186" s="19"/>
    </row>
    <row r="2187" spans="3:4" x14ac:dyDescent="0.2">
      <c r="C2187" s="19"/>
      <c r="D2187" s="19"/>
    </row>
    <row r="2188" spans="3:4" x14ac:dyDescent="0.2">
      <c r="C2188" s="19"/>
      <c r="D2188" s="19"/>
    </row>
    <row r="2189" spans="3:4" x14ac:dyDescent="0.2">
      <c r="C2189" s="19"/>
      <c r="D2189" s="19"/>
    </row>
    <row r="2190" spans="3:4" x14ac:dyDescent="0.2">
      <c r="C2190" s="19"/>
      <c r="D2190" s="19"/>
    </row>
    <row r="2191" spans="3:4" x14ac:dyDescent="0.2">
      <c r="C2191" s="19"/>
      <c r="D2191" s="19"/>
    </row>
    <row r="2192" spans="3:4" x14ac:dyDescent="0.2">
      <c r="C2192" s="19"/>
      <c r="D2192" s="19"/>
    </row>
    <row r="2193" spans="3:4" x14ac:dyDescent="0.2">
      <c r="C2193" s="19"/>
      <c r="D2193" s="19"/>
    </row>
    <row r="2194" spans="3:4" x14ac:dyDescent="0.2">
      <c r="C2194" s="19"/>
      <c r="D2194" s="19"/>
    </row>
    <row r="2195" spans="3:4" x14ac:dyDescent="0.2">
      <c r="C2195" s="19"/>
      <c r="D2195" s="19"/>
    </row>
    <row r="2196" spans="3:4" x14ac:dyDescent="0.2">
      <c r="C2196" s="19"/>
      <c r="D2196" s="19"/>
    </row>
    <row r="2197" spans="3:4" x14ac:dyDescent="0.2">
      <c r="C2197" s="19"/>
      <c r="D2197" s="19"/>
    </row>
    <row r="2198" spans="3:4" x14ac:dyDescent="0.2">
      <c r="C2198" s="19"/>
      <c r="D2198" s="19"/>
    </row>
    <row r="2199" spans="3:4" x14ac:dyDescent="0.2">
      <c r="C2199" s="19"/>
      <c r="D2199" s="19"/>
    </row>
    <row r="2200" spans="3:4" x14ac:dyDescent="0.2">
      <c r="C2200" s="19"/>
      <c r="D2200" s="19"/>
    </row>
    <row r="2201" spans="3:4" x14ac:dyDescent="0.2">
      <c r="C2201" s="19"/>
      <c r="D2201" s="19"/>
    </row>
    <row r="2202" spans="3:4" x14ac:dyDescent="0.2">
      <c r="C2202" s="19"/>
      <c r="D2202" s="19"/>
    </row>
    <row r="2203" spans="3:4" x14ac:dyDescent="0.2">
      <c r="C2203" s="19"/>
      <c r="D2203" s="19"/>
    </row>
    <row r="2204" spans="3:4" x14ac:dyDescent="0.2">
      <c r="C2204" s="19"/>
      <c r="D2204" s="19"/>
    </row>
    <row r="2205" spans="3:4" x14ac:dyDescent="0.2">
      <c r="C2205" s="19"/>
      <c r="D2205" s="19"/>
    </row>
    <row r="2206" spans="3:4" x14ac:dyDescent="0.2">
      <c r="C2206" s="19"/>
      <c r="D2206" s="19"/>
    </row>
    <row r="2207" spans="3:4" x14ac:dyDescent="0.2">
      <c r="C2207" s="19"/>
      <c r="D2207" s="19"/>
    </row>
    <row r="2208" spans="3:4" x14ac:dyDescent="0.2">
      <c r="C2208" s="19"/>
      <c r="D2208" s="19"/>
    </row>
    <row r="2209" spans="3:4" x14ac:dyDescent="0.2">
      <c r="C2209" s="19"/>
      <c r="D2209" s="19"/>
    </row>
    <row r="2210" spans="3:4" x14ac:dyDescent="0.2">
      <c r="C2210" s="19"/>
      <c r="D2210" s="19"/>
    </row>
    <row r="2211" spans="3:4" x14ac:dyDescent="0.2">
      <c r="C2211" s="19"/>
      <c r="D2211" s="19"/>
    </row>
    <row r="2212" spans="3:4" x14ac:dyDescent="0.2">
      <c r="C2212" s="19"/>
      <c r="D2212" s="19"/>
    </row>
    <row r="2213" spans="3:4" x14ac:dyDescent="0.2">
      <c r="C2213" s="19"/>
      <c r="D2213" s="19"/>
    </row>
    <row r="2214" spans="3:4" x14ac:dyDescent="0.2">
      <c r="C2214" s="19"/>
      <c r="D2214" s="19"/>
    </row>
    <row r="2215" spans="3:4" x14ac:dyDescent="0.2">
      <c r="C2215" s="19"/>
      <c r="D2215" s="19"/>
    </row>
    <row r="2216" spans="3:4" x14ac:dyDescent="0.2">
      <c r="C2216" s="19"/>
      <c r="D2216" s="19"/>
    </row>
    <row r="2217" spans="3:4" x14ac:dyDescent="0.2">
      <c r="C2217" s="19"/>
      <c r="D2217" s="19"/>
    </row>
    <row r="2218" spans="3:4" x14ac:dyDescent="0.2">
      <c r="C2218" s="19"/>
      <c r="D2218" s="19"/>
    </row>
    <row r="2219" spans="3:4" x14ac:dyDescent="0.2">
      <c r="C2219" s="19"/>
      <c r="D2219" s="19"/>
    </row>
    <row r="2220" spans="3:4" x14ac:dyDescent="0.2">
      <c r="C2220" s="19"/>
      <c r="D2220" s="19"/>
    </row>
    <row r="2221" spans="3:4" x14ac:dyDescent="0.2">
      <c r="C2221" s="19"/>
      <c r="D2221" s="19"/>
    </row>
    <row r="2222" spans="3:4" x14ac:dyDescent="0.2">
      <c r="C2222" s="19"/>
      <c r="D2222" s="19"/>
    </row>
    <row r="2223" spans="3:4" x14ac:dyDescent="0.2">
      <c r="C2223" s="19"/>
      <c r="D2223" s="19"/>
    </row>
    <row r="2224" spans="3:4" x14ac:dyDescent="0.2">
      <c r="C2224" s="19"/>
      <c r="D2224" s="19"/>
    </row>
    <row r="2225" spans="3:4" x14ac:dyDescent="0.2">
      <c r="C2225" s="19"/>
      <c r="D2225" s="19"/>
    </row>
    <row r="2226" spans="3:4" x14ac:dyDescent="0.2">
      <c r="C2226" s="19"/>
      <c r="D2226" s="19"/>
    </row>
    <row r="2227" spans="3:4" x14ac:dyDescent="0.2">
      <c r="C2227" s="19"/>
      <c r="D2227" s="19"/>
    </row>
    <row r="2228" spans="3:4" x14ac:dyDescent="0.2">
      <c r="C2228" s="19"/>
      <c r="D2228" s="19"/>
    </row>
    <row r="2229" spans="3:4" x14ac:dyDescent="0.2">
      <c r="C2229" s="19"/>
      <c r="D2229" s="19"/>
    </row>
    <row r="2230" spans="3:4" x14ac:dyDescent="0.2">
      <c r="C2230" s="19"/>
      <c r="D2230" s="19"/>
    </row>
    <row r="2231" spans="3:4" x14ac:dyDescent="0.2">
      <c r="C2231" s="19"/>
      <c r="D2231" s="19"/>
    </row>
    <row r="2232" spans="3:4" x14ac:dyDescent="0.2">
      <c r="C2232" s="19"/>
      <c r="D2232" s="19"/>
    </row>
    <row r="2233" spans="3:4" x14ac:dyDescent="0.2">
      <c r="C2233" s="19"/>
      <c r="D2233" s="19"/>
    </row>
    <row r="2234" spans="3:4" x14ac:dyDescent="0.2">
      <c r="C2234" s="19"/>
      <c r="D2234" s="19"/>
    </row>
    <row r="2235" spans="3:4" x14ac:dyDescent="0.2">
      <c r="C2235" s="19"/>
      <c r="D2235" s="19"/>
    </row>
    <row r="2236" spans="3:4" x14ac:dyDescent="0.2">
      <c r="C2236" s="19"/>
      <c r="D2236" s="19"/>
    </row>
    <row r="2237" spans="3:4" x14ac:dyDescent="0.2">
      <c r="C2237" s="19"/>
      <c r="D2237" s="19"/>
    </row>
    <row r="2238" spans="3:4" x14ac:dyDescent="0.2">
      <c r="C2238" s="19"/>
      <c r="D2238" s="19"/>
    </row>
    <row r="2239" spans="3:4" x14ac:dyDescent="0.2">
      <c r="C2239" s="19"/>
      <c r="D2239" s="19"/>
    </row>
    <row r="2240" spans="3:4" x14ac:dyDescent="0.2">
      <c r="C2240" s="19"/>
      <c r="D2240" s="19"/>
    </row>
    <row r="2241" spans="3:4" x14ac:dyDescent="0.2">
      <c r="C2241" s="19"/>
      <c r="D2241" s="19"/>
    </row>
    <row r="2242" spans="3:4" x14ac:dyDescent="0.2">
      <c r="C2242" s="19"/>
      <c r="D2242" s="19"/>
    </row>
    <row r="2243" spans="3:4" x14ac:dyDescent="0.2">
      <c r="C2243" s="19"/>
      <c r="D2243" s="19"/>
    </row>
    <row r="2244" spans="3:4" x14ac:dyDescent="0.2">
      <c r="C2244" s="19"/>
      <c r="D2244" s="19"/>
    </row>
    <row r="2245" spans="3:4" x14ac:dyDescent="0.2">
      <c r="C2245" s="19"/>
      <c r="D2245" s="19"/>
    </row>
    <row r="2246" spans="3:4" x14ac:dyDescent="0.2">
      <c r="C2246" s="19"/>
      <c r="D2246" s="19"/>
    </row>
    <row r="2247" spans="3:4" x14ac:dyDescent="0.2">
      <c r="C2247" s="19"/>
      <c r="D2247" s="19"/>
    </row>
    <row r="2248" spans="3:4" x14ac:dyDescent="0.2">
      <c r="C2248" s="19"/>
      <c r="D2248" s="19"/>
    </row>
    <row r="2249" spans="3:4" x14ac:dyDescent="0.2">
      <c r="C2249" s="19"/>
      <c r="D2249" s="19"/>
    </row>
    <row r="2250" spans="3:4" x14ac:dyDescent="0.2">
      <c r="C2250" s="19"/>
      <c r="D2250" s="19"/>
    </row>
    <row r="2251" spans="3:4" x14ac:dyDescent="0.2">
      <c r="C2251" s="19"/>
      <c r="D2251" s="19"/>
    </row>
    <row r="2252" spans="3:4" x14ac:dyDescent="0.2">
      <c r="C2252" s="19"/>
      <c r="D2252" s="19"/>
    </row>
    <row r="2253" spans="3:4" x14ac:dyDescent="0.2">
      <c r="C2253" s="19"/>
      <c r="D2253" s="19"/>
    </row>
    <row r="2254" spans="3:4" x14ac:dyDescent="0.2">
      <c r="C2254" s="19"/>
      <c r="D2254" s="19"/>
    </row>
    <row r="2255" spans="3:4" x14ac:dyDescent="0.2">
      <c r="C2255" s="19"/>
      <c r="D2255" s="19"/>
    </row>
    <row r="2256" spans="3:4" x14ac:dyDescent="0.2">
      <c r="C2256" s="19"/>
      <c r="D2256" s="19"/>
    </row>
    <row r="2257" spans="3:4" x14ac:dyDescent="0.2">
      <c r="C2257" s="19"/>
      <c r="D2257" s="19"/>
    </row>
    <row r="2258" spans="3:4" x14ac:dyDescent="0.2">
      <c r="C2258" s="19"/>
      <c r="D2258" s="19"/>
    </row>
    <row r="2259" spans="3:4" x14ac:dyDescent="0.2">
      <c r="C2259" s="19"/>
      <c r="D2259" s="19"/>
    </row>
    <row r="2260" spans="3:4" x14ac:dyDescent="0.2">
      <c r="C2260" s="19"/>
      <c r="D2260" s="19"/>
    </row>
    <row r="2261" spans="3:4" x14ac:dyDescent="0.2">
      <c r="C2261" s="19"/>
      <c r="D2261" s="19"/>
    </row>
    <row r="2262" spans="3:4" x14ac:dyDescent="0.2">
      <c r="C2262" s="19"/>
      <c r="D2262" s="19"/>
    </row>
    <row r="2263" spans="3:4" x14ac:dyDescent="0.2">
      <c r="C2263" s="19"/>
      <c r="D2263" s="19"/>
    </row>
    <row r="2264" spans="3:4" x14ac:dyDescent="0.2">
      <c r="C2264" s="19"/>
      <c r="D2264" s="19"/>
    </row>
    <row r="2265" spans="3:4" x14ac:dyDescent="0.2">
      <c r="C2265" s="19"/>
      <c r="D2265" s="19"/>
    </row>
    <row r="2266" spans="3:4" x14ac:dyDescent="0.2">
      <c r="C2266" s="19"/>
      <c r="D2266" s="19"/>
    </row>
    <row r="2267" spans="3:4" x14ac:dyDescent="0.2">
      <c r="C2267" s="19"/>
      <c r="D2267" s="19"/>
    </row>
    <row r="2268" spans="3:4" x14ac:dyDescent="0.2">
      <c r="C2268" s="19"/>
      <c r="D2268" s="19"/>
    </row>
    <row r="2269" spans="3:4" x14ac:dyDescent="0.2">
      <c r="C2269" s="19"/>
      <c r="D2269" s="19"/>
    </row>
    <row r="2270" spans="3:4" x14ac:dyDescent="0.2">
      <c r="C2270" s="19"/>
      <c r="D2270" s="19"/>
    </row>
    <row r="2271" spans="3:4" x14ac:dyDescent="0.2">
      <c r="C2271" s="19"/>
      <c r="D2271" s="19"/>
    </row>
    <row r="2272" spans="3:4" x14ac:dyDescent="0.2">
      <c r="C2272" s="19"/>
      <c r="D2272" s="19"/>
    </row>
    <row r="2273" spans="3:4" x14ac:dyDescent="0.2">
      <c r="C2273" s="19"/>
      <c r="D2273" s="19"/>
    </row>
    <row r="2274" spans="3:4" x14ac:dyDescent="0.2">
      <c r="C2274" s="19"/>
      <c r="D2274" s="19"/>
    </row>
    <row r="2275" spans="3:4" x14ac:dyDescent="0.2">
      <c r="C2275" s="19"/>
      <c r="D2275" s="19"/>
    </row>
    <row r="2276" spans="3:4" x14ac:dyDescent="0.2">
      <c r="C2276" s="19"/>
      <c r="D2276" s="19"/>
    </row>
    <row r="2277" spans="3:4" x14ac:dyDescent="0.2">
      <c r="C2277" s="19"/>
      <c r="D2277" s="19"/>
    </row>
    <row r="2278" spans="3:4" x14ac:dyDescent="0.2">
      <c r="C2278" s="19"/>
      <c r="D2278" s="19"/>
    </row>
    <row r="2279" spans="3:4" x14ac:dyDescent="0.2">
      <c r="C2279" s="19"/>
      <c r="D2279" s="19"/>
    </row>
    <row r="2280" spans="3:4" x14ac:dyDescent="0.2">
      <c r="C2280" s="19"/>
      <c r="D2280" s="19"/>
    </row>
    <row r="2281" spans="3:4" x14ac:dyDescent="0.2">
      <c r="C2281" s="19"/>
      <c r="D2281" s="19"/>
    </row>
    <row r="2282" spans="3:4" x14ac:dyDescent="0.2">
      <c r="C2282" s="19"/>
      <c r="D2282" s="19"/>
    </row>
    <row r="2283" spans="3:4" x14ac:dyDescent="0.2">
      <c r="C2283" s="19"/>
      <c r="D2283" s="19"/>
    </row>
    <row r="2284" spans="3:4" x14ac:dyDescent="0.2">
      <c r="C2284" s="19"/>
      <c r="D2284" s="19"/>
    </row>
    <row r="2285" spans="3:4" x14ac:dyDescent="0.2">
      <c r="C2285" s="19"/>
      <c r="D2285" s="19"/>
    </row>
    <row r="2286" spans="3:4" x14ac:dyDescent="0.2">
      <c r="C2286" s="19"/>
      <c r="D2286" s="19"/>
    </row>
    <row r="2287" spans="3:4" x14ac:dyDescent="0.2">
      <c r="C2287" s="19"/>
      <c r="D2287" s="19"/>
    </row>
    <row r="2288" spans="3:4" x14ac:dyDescent="0.2">
      <c r="C2288" s="19"/>
      <c r="D2288" s="19"/>
    </row>
    <row r="2289" spans="3:4" x14ac:dyDescent="0.2">
      <c r="C2289" s="19"/>
      <c r="D2289" s="19"/>
    </row>
    <row r="2290" spans="3:4" x14ac:dyDescent="0.2">
      <c r="C2290" s="19"/>
      <c r="D2290" s="19"/>
    </row>
    <row r="2291" spans="3:4" x14ac:dyDescent="0.2">
      <c r="C2291" s="19"/>
      <c r="D2291" s="19"/>
    </row>
    <row r="2292" spans="3:4" x14ac:dyDescent="0.2">
      <c r="C2292" s="19"/>
      <c r="D2292" s="19"/>
    </row>
    <row r="2293" spans="3:4" x14ac:dyDescent="0.2">
      <c r="C2293" s="19"/>
      <c r="D2293" s="19"/>
    </row>
    <row r="2294" spans="3:4" x14ac:dyDescent="0.2">
      <c r="C2294" s="19"/>
      <c r="D2294" s="19"/>
    </row>
    <row r="2295" spans="3:4" x14ac:dyDescent="0.2">
      <c r="C2295" s="19"/>
      <c r="D2295" s="19"/>
    </row>
    <row r="2296" spans="3:4" x14ac:dyDescent="0.2">
      <c r="C2296" s="19"/>
      <c r="D2296" s="19"/>
    </row>
    <row r="2297" spans="3:4" x14ac:dyDescent="0.2">
      <c r="C2297" s="19"/>
      <c r="D2297" s="19"/>
    </row>
    <row r="2298" spans="3:4" x14ac:dyDescent="0.2">
      <c r="C2298" s="19"/>
      <c r="D2298" s="19"/>
    </row>
    <row r="2299" spans="3:4" x14ac:dyDescent="0.2">
      <c r="C2299" s="19"/>
      <c r="D2299" s="19"/>
    </row>
    <row r="2300" spans="3:4" x14ac:dyDescent="0.2">
      <c r="C2300" s="19"/>
      <c r="D2300" s="19"/>
    </row>
    <row r="2301" spans="3:4" x14ac:dyDescent="0.2">
      <c r="C2301" s="19"/>
      <c r="D2301" s="19"/>
    </row>
    <row r="2302" spans="3:4" x14ac:dyDescent="0.2">
      <c r="C2302" s="19"/>
      <c r="D2302" s="19"/>
    </row>
    <row r="2303" spans="3:4" x14ac:dyDescent="0.2">
      <c r="C2303" s="19"/>
      <c r="D2303" s="19"/>
    </row>
    <row r="2304" spans="3:4" x14ac:dyDescent="0.2">
      <c r="C2304" s="19"/>
      <c r="D2304" s="19"/>
    </row>
    <row r="2305" spans="3:4" x14ac:dyDescent="0.2">
      <c r="C2305" s="19"/>
      <c r="D2305" s="19"/>
    </row>
    <row r="2306" spans="3:4" x14ac:dyDescent="0.2">
      <c r="C2306" s="19"/>
      <c r="D2306" s="19"/>
    </row>
    <row r="2307" spans="3:4" x14ac:dyDescent="0.2">
      <c r="C2307" s="19"/>
      <c r="D2307" s="19"/>
    </row>
    <row r="2308" spans="3:4" x14ac:dyDescent="0.2">
      <c r="C2308" s="19"/>
      <c r="D2308" s="19"/>
    </row>
    <row r="2309" spans="3:4" x14ac:dyDescent="0.2">
      <c r="C2309" s="19"/>
      <c r="D2309" s="19"/>
    </row>
    <row r="2310" spans="3:4" x14ac:dyDescent="0.2">
      <c r="C2310" s="19"/>
      <c r="D2310" s="19"/>
    </row>
    <row r="2311" spans="3:4" x14ac:dyDescent="0.2">
      <c r="C2311" s="19"/>
      <c r="D2311" s="19"/>
    </row>
    <row r="2312" spans="3:4" x14ac:dyDescent="0.2">
      <c r="C2312" s="19"/>
      <c r="D2312" s="19"/>
    </row>
    <row r="2313" spans="3:4" x14ac:dyDescent="0.2">
      <c r="C2313" s="19"/>
      <c r="D2313" s="19"/>
    </row>
    <row r="2314" spans="3:4" x14ac:dyDescent="0.2">
      <c r="C2314" s="19"/>
      <c r="D2314" s="19"/>
    </row>
    <row r="2315" spans="3:4" x14ac:dyDescent="0.2">
      <c r="C2315" s="19"/>
      <c r="D2315" s="19"/>
    </row>
    <row r="2316" spans="3:4" x14ac:dyDescent="0.2">
      <c r="C2316" s="19"/>
      <c r="D2316" s="19"/>
    </row>
    <row r="2317" spans="3:4" x14ac:dyDescent="0.2">
      <c r="C2317" s="19"/>
      <c r="D2317" s="19"/>
    </row>
    <row r="2318" spans="3:4" x14ac:dyDescent="0.2">
      <c r="C2318" s="19"/>
      <c r="D2318" s="19"/>
    </row>
    <row r="2319" spans="3:4" x14ac:dyDescent="0.2">
      <c r="C2319" s="19"/>
      <c r="D2319" s="19"/>
    </row>
    <row r="2320" spans="3:4" x14ac:dyDescent="0.2">
      <c r="C2320" s="19"/>
      <c r="D2320" s="19"/>
    </row>
    <row r="2321" spans="3:4" x14ac:dyDescent="0.2">
      <c r="C2321" s="19"/>
      <c r="D2321" s="19"/>
    </row>
    <row r="2322" spans="3:4" x14ac:dyDescent="0.2">
      <c r="C2322" s="19"/>
      <c r="D2322" s="19"/>
    </row>
    <row r="2323" spans="3:4" x14ac:dyDescent="0.2">
      <c r="C2323" s="19"/>
      <c r="D2323" s="19"/>
    </row>
    <row r="2324" spans="3:4" x14ac:dyDescent="0.2">
      <c r="C2324" s="19"/>
      <c r="D2324" s="19"/>
    </row>
    <row r="2325" spans="3:4" x14ac:dyDescent="0.2">
      <c r="C2325" s="19"/>
      <c r="D2325" s="19"/>
    </row>
    <row r="2326" spans="3:4" x14ac:dyDescent="0.2">
      <c r="C2326" s="19"/>
      <c r="D2326" s="19"/>
    </row>
    <row r="2327" spans="3:4" x14ac:dyDescent="0.2">
      <c r="C2327" s="19"/>
      <c r="D2327" s="19"/>
    </row>
    <row r="2328" spans="3:4" x14ac:dyDescent="0.2">
      <c r="C2328" s="19"/>
      <c r="D2328" s="19"/>
    </row>
    <row r="2329" spans="3:4" x14ac:dyDescent="0.2">
      <c r="C2329" s="19"/>
      <c r="D2329" s="19"/>
    </row>
    <row r="2330" spans="3:4" x14ac:dyDescent="0.2">
      <c r="C2330" s="19"/>
      <c r="D2330" s="19"/>
    </row>
    <row r="2331" spans="3:4" x14ac:dyDescent="0.2">
      <c r="C2331" s="19"/>
      <c r="D2331" s="19"/>
    </row>
    <row r="2332" spans="3:4" x14ac:dyDescent="0.2">
      <c r="C2332" s="19"/>
      <c r="D2332" s="19"/>
    </row>
    <row r="2333" spans="3:4" x14ac:dyDescent="0.2">
      <c r="C2333" s="19"/>
      <c r="D2333" s="19"/>
    </row>
    <row r="2334" spans="3:4" x14ac:dyDescent="0.2">
      <c r="C2334" s="19"/>
      <c r="D2334" s="19"/>
    </row>
    <row r="2335" spans="3:4" x14ac:dyDescent="0.2">
      <c r="C2335" s="19"/>
      <c r="D2335" s="19"/>
    </row>
    <row r="2336" spans="3:4" x14ac:dyDescent="0.2">
      <c r="C2336" s="19"/>
      <c r="D2336" s="19"/>
    </row>
    <row r="2337" spans="3:4" x14ac:dyDescent="0.2">
      <c r="C2337" s="19"/>
      <c r="D2337" s="19"/>
    </row>
    <row r="2338" spans="3:4" x14ac:dyDescent="0.2">
      <c r="C2338" s="19"/>
      <c r="D2338" s="19"/>
    </row>
    <row r="2339" spans="3:4" x14ac:dyDescent="0.2">
      <c r="C2339" s="19"/>
      <c r="D2339" s="19"/>
    </row>
    <row r="2340" spans="3:4" x14ac:dyDescent="0.2">
      <c r="C2340" s="19"/>
      <c r="D2340" s="19"/>
    </row>
    <row r="2341" spans="3:4" x14ac:dyDescent="0.2">
      <c r="C2341" s="19"/>
      <c r="D2341" s="19"/>
    </row>
    <row r="2342" spans="3:4" x14ac:dyDescent="0.2">
      <c r="C2342" s="19"/>
      <c r="D2342" s="19"/>
    </row>
    <row r="2343" spans="3:4" x14ac:dyDescent="0.2">
      <c r="C2343" s="19"/>
      <c r="D2343" s="19"/>
    </row>
    <row r="2344" spans="3:4" x14ac:dyDescent="0.2">
      <c r="C2344" s="19"/>
      <c r="D2344" s="19"/>
    </row>
    <row r="2345" spans="3:4" x14ac:dyDescent="0.2">
      <c r="C2345" s="19"/>
      <c r="D2345" s="19"/>
    </row>
    <row r="2346" spans="3:4" x14ac:dyDescent="0.2">
      <c r="C2346" s="19"/>
      <c r="D2346" s="19"/>
    </row>
    <row r="2347" spans="3:4" x14ac:dyDescent="0.2">
      <c r="C2347" s="19"/>
      <c r="D2347" s="19"/>
    </row>
    <row r="2348" spans="3:4" x14ac:dyDescent="0.2">
      <c r="C2348" s="19"/>
      <c r="D2348" s="19"/>
    </row>
    <row r="2349" spans="3:4" x14ac:dyDescent="0.2">
      <c r="C2349" s="19"/>
      <c r="D2349" s="19"/>
    </row>
    <row r="2350" spans="3:4" x14ac:dyDescent="0.2">
      <c r="C2350" s="19"/>
      <c r="D2350" s="19"/>
    </row>
    <row r="2351" spans="3:4" x14ac:dyDescent="0.2">
      <c r="C2351" s="19"/>
      <c r="D2351" s="19"/>
    </row>
    <row r="2352" spans="3:4" x14ac:dyDescent="0.2">
      <c r="C2352" s="19"/>
      <c r="D2352" s="19"/>
    </row>
    <row r="2353" spans="3:4" x14ac:dyDescent="0.2">
      <c r="C2353" s="19"/>
      <c r="D2353" s="19"/>
    </row>
    <row r="2354" spans="3:4" x14ac:dyDescent="0.2">
      <c r="C2354" s="19"/>
      <c r="D2354" s="19"/>
    </row>
    <row r="2355" spans="3:4" x14ac:dyDescent="0.2">
      <c r="C2355" s="19"/>
      <c r="D2355" s="19"/>
    </row>
    <row r="2356" spans="3:4" x14ac:dyDescent="0.2">
      <c r="C2356" s="19"/>
      <c r="D2356" s="19"/>
    </row>
    <row r="2357" spans="3:4" x14ac:dyDescent="0.2">
      <c r="C2357" s="19"/>
      <c r="D2357" s="19"/>
    </row>
    <row r="2358" spans="3:4" x14ac:dyDescent="0.2">
      <c r="C2358" s="19"/>
      <c r="D2358" s="19"/>
    </row>
    <row r="2359" spans="3:4" x14ac:dyDescent="0.2">
      <c r="C2359" s="19"/>
      <c r="D2359" s="19"/>
    </row>
    <row r="2360" spans="3:4" x14ac:dyDescent="0.2">
      <c r="C2360" s="19"/>
      <c r="D2360" s="19"/>
    </row>
    <row r="2361" spans="3:4" x14ac:dyDescent="0.2">
      <c r="C2361" s="19"/>
      <c r="D2361" s="19"/>
    </row>
    <row r="2362" spans="3:4" x14ac:dyDescent="0.2">
      <c r="C2362" s="19"/>
      <c r="D2362" s="19"/>
    </row>
    <row r="2363" spans="3:4" x14ac:dyDescent="0.2">
      <c r="C2363" s="19"/>
      <c r="D2363" s="19"/>
    </row>
    <row r="2364" spans="3:4" x14ac:dyDescent="0.2">
      <c r="C2364" s="19"/>
      <c r="D2364" s="19"/>
    </row>
    <row r="2365" spans="3:4" x14ac:dyDescent="0.2">
      <c r="C2365" s="19"/>
      <c r="D2365" s="19"/>
    </row>
    <row r="2366" spans="3:4" x14ac:dyDescent="0.2">
      <c r="C2366" s="19"/>
      <c r="D2366" s="19"/>
    </row>
    <row r="2367" spans="3:4" x14ac:dyDescent="0.2">
      <c r="C2367" s="19"/>
      <c r="D2367" s="19"/>
    </row>
    <row r="2368" spans="3:4" x14ac:dyDescent="0.2">
      <c r="C2368" s="19"/>
      <c r="D2368" s="19"/>
    </row>
    <row r="2369" spans="3:4" x14ac:dyDescent="0.2">
      <c r="C2369" s="19"/>
      <c r="D2369" s="19"/>
    </row>
    <row r="2370" spans="3:4" x14ac:dyDescent="0.2">
      <c r="C2370" s="19"/>
      <c r="D2370" s="19"/>
    </row>
    <row r="2371" spans="3:4" x14ac:dyDescent="0.2">
      <c r="C2371" s="19"/>
      <c r="D2371" s="19"/>
    </row>
    <row r="2372" spans="3:4" x14ac:dyDescent="0.2">
      <c r="C2372" s="19"/>
      <c r="D2372" s="19"/>
    </row>
    <row r="2373" spans="3:4" x14ac:dyDescent="0.2">
      <c r="C2373" s="19"/>
      <c r="D2373" s="19"/>
    </row>
    <row r="2374" spans="3:4" x14ac:dyDescent="0.2">
      <c r="C2374" s="19"/>
      <c r="D2374" s="19"/>
    </row>
    <row r="2375" spans="3:4" x14ac:dyDescent="0.2">
      <c r="C2375" s="19"/>
      <c r="D2375" s="19"/>
    </row>
    <row r="2376" spans="3:4" x14ac:dyDescent="0.2">
      <c r="C2376" s="19"/>
      <c r="D2376" s="19"/>
    </row>
    <row r="2377" spans="3:4" x14ac:dyDescent="0.2">
      <c r="C2377" s="19"/>
      <c r="D2377" s="19"/>
    </row>
    <row r="2378" spans="3:4" x14ac:dyDescent="0.2">
      <c r="C2378" s="19"/>
      <c r="D2378" s="19"/>
    </row>
    <row r="2379" spans="3:4" x14ac:dyDescent="0.2">
      <c r="C2379" s="19"/>
      <c r="D2379" s="19"/>
    </row>
    <row r="2380" spans="3:4" x14ac:dyDescent="0.2">
      <c r="C2380" s="19"/>
      <c r="D2380" s="19"/>
    </row>
    <row r="2381" spans="3:4" x14ac:dyDescent="0.2">
      <c r="C2381" s="19"/>
      <c r="D2381" s="19"/>
    </row>
    <row r="2382" spans="3:4" x14ac:dyDescent="0.2">
      <c r="C2382" s="19"/>
      <c r="D2382" s="19"/>
    </row>
    <row r="2383" spans="3:4" x14ac:dyDescent="0.2">
      <c r="C2383" s="19"/>
      <c r="D2383" s="19"/>
    </row>
    <row r="2384" spans="3:4" x14ac:dyDescent="0.2">
      <c r="C2384" s="19"/>
      <c r="D2384" s="19"/>
    </row>
    <row r="2385" spans="3:4" x14ac:dyDescent="0.2">
      <c r="C2385" s="19"/>
      <c r="D2385" s="19"/>
    </row>
    <row r="2386" spans="3:4" x14ac:dyDescent="0.2">
      <c r="C2386" s="19"/>
      <c r="D2386" s="19"/>
    </row>
    <row r="2387" spans="3:4" x14ac:dyDescent="0.2">
      <c r="C2387" s="19"/>
      <c r="D2387" s="19"/>
    </row>
    <row r="2388" spans="3:4" x14ac:dyDescent="0.2">
      <c r="C2388" s="19"/>
      <c r="D2388" s="19"/>
    </row>
    <row r="2389" spans="3:4" x14ac:dyDescent="0.2">
      <c r="C2389" s="19"/>
      <c r="D2389" s="19"/>
    </row>
    <row r="2390" spans="3:4" x14ac:dyDescent="0.2">
      <c r="C2390" s="19"/>
      <c r="D2390" s="19"/>
    </row>
    <row r="2391" spans="3:4" x14ac:dyDescent="0.2">
      <c r="C2391" s="19"/>
      <c r="D2391" s="19"/>
    </row>
    <row r="2392" spans="3:4" x14ac:dyDescent="0.2">
      <c r="C2392" s="19"/>
      <c r="D2392" s="19"/>
    </row>
    <row r="2393" spans="3:4" x14ac:dyDescent="0.2">
      <c r="C2393" s="19"/>
      <c r="D2393" s="19"/>
    </row>
    <row r="2394" spans="3:4" x14ac:dyDescent="0.2">
      <c r="C2394" s="19"/>
      <c r="D2394" s="19"/>
    </row>
    <row r="2395" spans="3:4" x14ac:dyDescent="0.2">
      <c r="C2395" s="19"/>
      <c r="D2395" s="19"/>
    </row>
    <row r="2396" spans="3:4" x14ac:dyDescent="0.2">
      <c r="C2396" s="19"/>
      <c r="D2396" s="19"/>
    </row>
    <row r="2397" spans="3:4" x14ac:dyDescent="0.2">
      <c r="C2397" s="19"/>
      <c r="D2397" s="19"/>
    </row>
    <row r="2398" spans="3:4" x14ac:dyDescent="0.2">
      <c r="C2398" s="19"/>
      <c r="D2398" s="19"/>
    </row>
    <row r="2399" spans="3:4" x14ac:dyDescent="0.2">
      <c r="C2399" s="19"/>
      <c r="D2399" s="19"/>
    </row>
    <row r="2400" spans="3:4" x14ac:dyDescent="0.2">
      <c r="C2400" s="19"/>
      <c r="D2400" s="19"/>
    </row>
    <row r="2401" spans="3:4" x14ac:dyDescent="0.2">
      <c r="C2401" s="19"/>
      <c r="D2401" s="19"/>
    </row>
    <row r="2402" spans="3:4" x14ac:dyDescent="0.2">
      <c r="C2402" s="19"/>
      <c r="D2402" s="19"/>
    </row>
    <row r="2403" spans="3:4" x14ac:dyDescent="0.2">
      <c r="C2403" s="19"/>
      <c r="D2403" s="19"/>
    </row>
    <row r="2404" spans="3:4" x14ac:dyDescent="0.2">
      <c r="C2404" s="19"/>
      <c r="D2404" s="19"/>
    </row>
    <row r="2405" spans="3:4" x14ac:dyDescent="0.2">
      <c r="C2405" s="19"/>
      <c r="D2405" s="19"/>
    </row>
    <row r="2406" spans="3:4" x14ac:dyDescent="0.2">
      <c r="C2406" s="19"/>
      <c r="D2406" s="19"/>
    </row>
    <row r="2407" spans="3:4" x14ac:dyDescent="0.2">
      <c r="C2407" s="19"/>
      <c r="D2407" s="19"/>
    </row>
    <row r="2408" spans="3:4" x14ac:dyDescent="0.2">
      <c r="C2408" s="19"/>
      <c r="D2408" s="19"/>
    </row>
    <row r="2409" spans="3:4" x14ac:dyDescent="0.2">
      <c r="C2409" s="19"/>
      <c r="D2409" s="19"/>
    </row>
    <row r="2410" spans="3:4" x14ac:dyDescent="0.2">
      <c r="C2410" s="19"/>
      <c r="D2410" s="19"/>
    </row>
    <row r="2411" spans="3:4" x14ac:dyDescent="0.2">
      <c r="C2411" s="19"/>
      <c r="D2411" s="19"/>
    </row>
    <row r="2412" spans="3:4" x14ac:dyDescent="0.2">
      <c r="C2412" s="19"/>
      <c r="D2412" s="19"/>
    </row>
    <row r="2413" spans="3:4" x14ac:dyDescent="0.2">
      <c r="C2413" s="19"/>
      <c r="D2413" s="19"/>
    </row>
    <row r="2414" spans="3:4" x14ac:dyDescent="0.2">
      <c r="C2414" s="19"/>
      <c r="D2414" s="19"/>
    </row>
    <row r="2415" spans="3:4" x14ac:dyDescent="0.2">
      <c r="C2415" s="19"/>
      <c r="D2415" s="19"/>
    </row>
    <row r="2416" spans="3:4" x14ac:dyDescent="0.2">
      <c r="C2416" s="19"/>
      <c r="D2416" s="19"/>
    </row>
    <row r="2417" spans="3:4" x14ac:dyDescent="0.2">
      <c r="C2417" s="19"/>
      <c r="D2417" s="19"/>
    </row>
    <row r="2418" spans="3:4" x14ac:dyDescent="0.2">
      <c r="C2418" s="19"/>
      <c r="D2418" s="19"/>
    </row>
    <row r="2419" spans="3:4" x14ac:dyDescent="0.2">
      <c r="C2419" s="19"/>
      <c r="D2419" s="19"/>
    </row>
    <row r="2420" spans="3:4" x14ac:dyDescent="0.2">
      <c r="C2420" s="19"/>
      <c r="D2420" s="19"/>
    </row>
    <row r="2421" spans="3:4" x14ac:dyDescent="0.2">
      <c r="C2421" s="19"/>
      <c r="D2421" s="19"/>
    </row>
    <row r="2422" spans="3:4" x14ac:dyDescent="0.2">
      <c r="C2422" s="19"/>
      <c r="D2422" s="19"/>
    </row>
    <row r="2423" spans="3:4" x14ac:dyDescent="0.2">
      <c r="C2423" s="19"/>
      <c r="D2423" s="19"/>
    </row>
    <row r="2424" spans="3:4" x14ac:dyDescent="0.2">
      <c r="C2424" s="19"/>
      <c r="D2424" s="19"/>
    </row>
    <row r="2425" spans="3:4" x14ac:dyDescent="0.2">
      <c r="C2425" s="19"/>
      <c r="D2425" s="19"/>
    </row>
    <row r="2426" spans="3:4" x14ac:dyDescent="0.2">
      <c r="C2426" s="19"/>
      <c r="D2426" s="19"/>
    </row>
    <row r="2427" spans="3:4" x14ac:dyDescent="0.2">
      <c r="C2427" s="19"/>
      <c r="D2427" s="19"/>
    </row>
    <row r="2428" spans="3:4" x14ac:dyDescent="0.2">
      <c r="C2428" s="19"/>
      <c r="D2428" s="19"/>
    </row>
    <row r="2429" spans="3:4" x14ac:dyDescent="0.2">
      <c r="C2429" s="19"/>
      <c r="D2429" s="19"/>
    </row>
    <row r="2430" spans="3:4" x14ac:dyDescent="0.2">
      <c r="C2430" s="19"/>
      <c r="D2430" s="19"/>
    </row>
    <row r="2431" spans="3:4" x14ac:dyDescent="0.2">
      <c r="C2431" s="19"/>
      <c r="D2431" s="19"/>
    </row>
    <row r="2432" spans="3:4" x14ac:dyDescent="0.2">
      <c r="C2432" s="19"/>
      <c r="D2432" s="19"/>
    </row>
    <row r="2433" spans="3:4" x14ac:dyDescent="0.2">
      <c r="C2433" s="19"/>
      <c r="D2433" s="19"/>
    </row>
    <row r="2434" spans="3:4" x14ac:dyDescent="0.2">
      <c r="C2434" s="19"/>
      <c r="D2434" s="19"/>
    </row>
    <row r="2435" spans="3:4" x14ac:dyDescent="0.2">
      <c r="C2435" s="19"/>
      <c r="D2435" s="19"/>
    </row>
    <row r="2436" spans="3:4" x14ac:dyDescent="0.2">
      <c r="C2436" s="19"/>
      <c r="D2436" s="19"/>
    </row>
    <row r="2437" spans="3:4" x14ac:dyDescent="0.2">
      <c r="C2437" s="19"/>
      <c r="D2437" s="19"/>
    </row>
    <row r="2438" spans="3:4" x14ac:dyDescent="0.2">
      <c r="C2438" s="19"/>
      <c r="D2438" s="19"/>
    </row>
    <row r="2439" spans="3:4" x14ac:dyDescent="0.2">
      <c r="C2439" s="19"/>
      <c r="D2439" s="19"/>
    </row>
    <row r="2440" spans="3:4" x14ac:dyDescent="0.2">
      <c r="C2440" s="19"/>
      <c r="D2440" s="19"/>
    </row>
    <row r="2441" spans="3:4" x14ac:dyDescent="0.2">
      <c r="C2441" s="19"/>
      <c r="D2441" s="19"/>
    </row>
    <row r="2442" spans="3:4" x14ac:dyDescent="0.2">
      <c r="C2442" s="19"/>
      <c r="D2442" s="19"/>
    </row>
    <row r="2443" spans="3:4" x14ac:dyDescent="0.2">
      <c r="C2443" s="19"/>
      <c r="D2443" s="19"/>
    </row>
    <row r="2444" spans="3:4" x14ac:dyDescent="0.2">
      <c r="C2444" s="19"/>
      <c r="D2444" s="19"/>
    </row>
    <row r="2445" spans="3:4" x14ac:dyDescent="0.2">
      <c r="C2445" s="19"/>
      <c r="D2445" s="19"/>
    </row>
    <row r="2446" spans="3:4" x14ac:dyDescent="0.2">
      <c r="C2446" s="19"/>
      <c r="D2446" s="19"/>
    </row>
    <row r="2447" spans="3:4" x14ac:dyDescent="0.2">
      <c r="C2447" s="19"/>
      <c r="D2447" s="19"/>
    </row>
    <row r="2448" spans="3:4" x14ac:dyDescent="0.2">
      <c r="C2448" s="19"/>
      <c r="D2448" s="19"/>
    </row>
    <row r="2449" spans="3:4" x14ac:dyDescent="0.2">
      <c r="C2449" s="19"/>
      <c r="D2449" s="19"/>
    </row>
    <row r="2450" spans="3:4" x14ac:dyDescent="0.2">
      <c r="C2450" s="19"/>
      <c r="D2450" s="19"/>
    </row>
    <row r="2451" spans="3:4" x14ac:dyDescent="0.2">
      <c r="C2451" s="19"/>
      <c r="D2451" s="19"/>
    </row>
    <row r="2452" spans="3:4" x14ac:dyDescent="0.2">
      <c r="C2452" s="19"/>
      <c r="D2452" s="19"/>
    </row>
    <row r="2453" spans="3:4" x14ac:dyDescent="0.2">
      <c r="C2453" s="19"/>
      <c r="D2453" s="19"/>
    </row>
    <row r="2454" spans="3:4" x14ac:dyDescent="0.2">
      <c r="C2454" s="19"/>
      <c r="D2454" s="19"/>
    </row>
    <row r="2455" spans="3:4" x14ac:dyDescent="0.2">
      <c r="C2455" s="19"/>
      <c r="D2455" s="19"/>
    </row>
    <row r="2456" spans="3:4" x14ac:dyDescent="0.2">
      <c r="C2456" s="19"/>
      <c r="D2456" s="19"/>
    </row>
    <row r="2457" spans="3:4" x14ac:dyDescent="0.2">
      <c r="C2457" s="19"/>
      <c r="D2457" s="19"/>
    </row>
    <row r="2458" spans="3:4" x14ac:dyDescent="0.2">
      <c r="C2458" s="19"/>
      <c r="D2458" s="19"/>
    </row>
    <row r="2459" spans="3:4" x14ac:dyDescent="0.2">
      <c r="C2459" s="19"/>
      <c r="D2459" s="19"/>
    </row>
    <row r="2460" spans="3:4" x14ac:dyDescent="0.2">
      <c r="C2460" s="19"/>
      <c r="D2460" s="19"/>
    </row>
    <row r="2461" spans="3:4" x14ac:dyDescent="0.2">
      <c r="C2461" s="19"/>
      <c r="D2461" s="19"/>
    </row>
    <row r="2462" spans="3:4" x14ac:dyDescent="0.2">
      <c r="C2462" s="19"/>
      <c r="D2462" s="19"/>
    </row>
    <row r="2463" spans="3:4" x14ac:dyDescent="0.2">
      <c r="C2463" s="19"/>
      <c r="D2463" s="19"/>
    </row>
    <row r="2464" spans="3:4" x14ac:dyDescent="0.2">
      <c r="C2464" s="19"/>
      <c r="D2464" s="19"/>
    </row>
    <row r="2465" spans="3:4" x14ac:dyDescent="0.2">
      <c r="C2465" s="19"/>
      <c r="D2465" s="19"/>
    </row>
    <row r="2466" spans="3:4" x14ac:dyDescent="0.2">
      <c r="C2466" s="19"/>
      <c r="D2466" s="19"/>
    </row>
    <row r="2467" spans="3:4" x14ac:dyDescent="0.2">
      <c r="C2467" s="19"/>
      <c r="D2467" s="19"/>
    </row>
    <row r="2468" spans="3:4" x14ac:dyDescent="0.2">
      <c r="C2468" s="19"/>
      <c r="D2468" s="19"/>
    </row>
    <row r="2469" spans="3:4" x14ac:dyDescent="0.2">
      <c r="C2469" s="19"/>
      <c r="D2469" s="19"/>
    </row>
    <row r="2470" spans="3:4" x14ac:dyDescent="0.2">
      <c r="C2470" s="19"/>
      <c r="D2470" s="19"/>
    </row>
    <row r="2471" spans="3:4" x14ac:dyDescent="0.2">
      <c r="C2471" s="19"/>
      <c r="D2471" s="19"/>
    </row>
    <row r="2472" spans="3:4" x14ac:dyDescent="0.2">
      <c r="C2472" s="19"/>
      <c r="D2472" s="19"/>
    </row>
    <row r="2473" spans="3:4" x14ac:dyDescent="0.2">
      <c r="C2473" s="19"/>
      <c r="D2473" s="19"/>
    </row>
    <row r="2474" spans="3:4" x14ac:dyDescent="0.2">
      <c r="C2474" s="19"/>
      <c r="D2474" s="19"/>
    </row>
    <row r="2475" spans="3:4" x14ac:dyDescent="0.2">
      <c r="C2475" s="19"/>
      <c r="D2475" s="19"/>
    </row>
    <row r="2476" spans="3:4" x14ac:dyDescent="0.2">
      <c r="C2476" s="19"/>
      <c r="D2476" s="19"/>
    </row>
    <row r="2477" spans="3:4" x14ac:dyDescent="0.2">
      <c r="C2477" s="19"/>
      <c r="D2477" s="19"/>
    </row>
    <row r="2478" spans="3:4" x14ac:dyDescent="0.2">
      <c r="C2478" s="19"/>
      <c r="D2478" s="19"/>
    </row>
    <row r="2479" spans="3:4" x14ac:dyDescent="0.2">
      <c r="C2479" s="19"/>
      <c r="D2479" s="19"/>
    </row>
    <row r="2480" spans="3:4" x14ac:dyDescent="0.2">
      <c r="C2480" s="19"/>
      <c r="D2480" s="19"/>
    </row>
    <row r="2481" spans="3:4" x14ac:dyDescent="0.2">
      <c r="C2481" s="19"/>
      <c r="D2481" s="19"/>
    </row>
    <row r="2482" spans="3:4" x14ac:dyDescent="0.2">
      <c r="C2482" s="19"/>
      <c r="D2482" s="19"/>
    </row>
    <row r="2483" spans="3:4" x14ac:dyDescent="0.2">
      <c r="C2483" s="19"/>
      <c r="D2483" s="19"/>
    </row>
    <row r="2484" spans="3:4" x14ac:dyDescent="0.2">
      <c r="C2484" s="19"/>
      <c r="D2484" s="19"/>
    </row>
    <row r="2485" spans="3:4" x14ac:dyDescent="0.2">
      <c r="C2485" s="19"/>
      <c r="D2485" s="19"/>
    </row>
    <row r="2486" spans="3:4" x14ac:dyDescent="0.2">
      <c r="C2486" s="19"/>
      <c r="D2486" s="19"/>
    </row>
    <row r="2487" spans="3:4" x14ac:dyDescent="0.2">
      <c r="C2487" s="19"/>
      <c r="D2487" s="19"/>
    </row>
    <row r="2488" spans="3:4" x14ac:dyDescent="0.2">
      <c r="C2488" s="19"/>
      <c r="D2488" s="19"/>
    </row>
    <row r="2489" spans="3:4" x14ac:dyDescent="0.2">
      <c r="C2489" s="19"/>
      <c r="D2489" s="19"/>
    </row>
    <row r="2490" spans="3:4" x14ac:dyDescent="0.2">
      <c r="C2490" s="19"/>
      <c r="D2490" s="19"/>
    </row>
    <row r="2491" spans="3:4" x14ac:dyDescent="0.2">
      <c r="C2491" s="19"/>
      <c r="D2491" s="19"/>
    </row>
    <row r="2492" spans="3:4" x14ac:dyDescent="0.2">
      <c r="C2492" s="19"/>
      <c r="D2492" s="19"/>
    </row>
    <row r="2493" spans="3:4" x14ac:dyDescent="0.2">
      <c r="C2493" s="19"/>
      <c r="D2493" s="19"/>
    </row>
    <row r="2494" spans="3:4" x14ac:dyDescent="0.2">
      <c r="C2494" s="19"/>
      <c r="D2494" s="19"/>
    </row>
    <row r="2495" spans="3:4" x14ac:dyDescent="0.2">
      <c r="C2495" s="19"/>
      <c r="D2495" s="19"/>
    </row>
    <row r="2496" spans="3:4" x14ac:dyDescent="0.2">
      <c r="C2496" s="19"/>
      <c r="D2496" s="19"/>
    </row>
    <row r="2497" spans="3:4" x14ac:dyDescent="0.2">
      <c r="C2497" s="19"/>
      <c r="D2497" s="19"/>
    </row>
    <row r="2498" spans="3:4" x14ac:dyDescent="0.2">
      <c r="C2498" s="19"/>
      <c r="D2498" s="19"/>
    </row>
    <row r="2499" spans="3:4" x14ac:dyDescent="0.2">
      <c r="C2499" s="19"/>
      <c r="D2499" s="19"/>
    </row>
    <row r="2500" spans="3:4" x14ac:dyDescent="0.2">
      <c r="C2500" s="19"/>
      <c r="D2500" s="19"/>
    </row>
    <row r="2501" spans="3:4" x14ac:dyDescent="0.2">
      <c r="C2501" s="19"/>
      <c r="D2501" s="19"/>
    </row>
    <row r="2502" spans="3:4" x14ac:dyDescent="0.2">
      <c r="C2502" s="19"/>
      <c r="D2502" s="19"/>
    </row>
    <row r="2503" spans="3:4" x14ac:dyDescent="0.2">
      <c r="C2503" s="19"/>
      <c r="D2503" s="19"/>
    </row>
    <row r="2504" spans="3:4" x14ac:dyDescent="0.2">
      <c r="C2504" s="19"/>
      <c r="D2504" s="19"/>
    </row>
    <row r="2505" spans="3:4" x14ac:dyDescent="0.2">
      <c r="C2505" s="19"/>
      <c r="D2505" s="19"/>
    </row>
    <row r="2506" spans="3:4" x14ac:dyDescent="0.2">
      <c r="C2506" s="19"/>
      <c r="D2506" s="19"/>
    </row>
    <row r="2507" spans="3:4" x14ac:dyDescent="0.2">
      <c r="C2507" s="19"/>
      <c r="D2507" s="19"/>
    </row>
    <row r="2508" spans="3:4" x14ac:dyDescent="0.2">
      <c r="C2508" s="19"/>
      <c r="D2508" s="19"/>
    </row>
    <row r="2509" spans="3:4" x14ac:dyDescent="0.2">
      <c r="C2509" s="19"/>
      <c r="D2509" s="19"/>
    </row>
    <row r="2510" spans="3:4" x14ac:dyDescent="0.2">
      <c r="C2510" s="19"/>
      <c r="D2510" s="19"/>
    </row>
    <row r="2511" spans="3:4" x14ac:dyDescent="0.2">
      <c r="C2511" s="19"/>
      <c r="D2511" s="19"/>
    </row>
    <row r="2512" spans="3:4" x14ac:dyDescent="0.2">
      <c r="C2512" s="19"/>
      <c r="D2512" s="19"/>
    </row>
    <row r="2513" spans="3:4" x14ac:dyDescent="0.2">
      <c r="C2513" s="19"/>
      <c r="D2513" s="19"/>
    </row>
    <row r="2514" spans="3:4" x14ac:dyDescent="0.2">
      <c r="C2514" s="19"/>
      <c r="D2514" s="19"/>
    </row>
    <row r="2515" spans="3:4" x14ac:dyDescent="0.2">
      <c r="C2515" s="19"/>
      <c r="D2515" s="19"/>
    </row>
    <row r="2516" spans="3:4" x14ac:dyDescent="0.2">
      <c r="C2516" s="19"/>
      <c r="D2516" s="19"/>
    </row>
    <row r="2517" spans="3:4" x14ac:dyDescent="0.2">
      <c r="C2517" s="19"/>
      <c r="D2517" s="19"/>
    </row>
    <row r="2518" spans="3:4" x14ac:dyDescent="0.2">
      <c r="C2518" s="19"/>
      <c r="D2518" s="19"/>
    </row>
    <row r="2519" spans="3:4" x14ac:dyDescent="0.2">
      <c r="C2519" s="19"/>
      <c r="D2519" s="19"/>
    </row>
    <row r="2520" spans="3:4" x14ac:dyDescent="0.2">
      <c r="C2520" s="19"/>
      <c r="D2520" s="19"/>
    </row>
    <row r="2521" spans="3:4" x14ac:dyDescent="0.2">
      <c r="C2521" s="19"/>
      <c r="D2521" s="19"/>
    </row>
    <row r="2522" spans="3:4" x14ac:dyDescent="0.2">
      <c r="C2522" s="19"/>
      <c r="D2522" s="19"/>
    </row>
    <row r="2523" spans="3:4" x14ac:dyDescent="0.2">
      <c r="C2523" s="19"/>
      <c r="D2523" s="19"/>
    </row>
    <row r="2524" spans="3:4" x14ac:dyDescent="0.2">
      <c r="C2524" s="19"/>
      <c r="D2524" s="19"/>
    </row>
    <row r="2525" spans="3:4" x14ac:dyDescent="0.2">
      <c r="C2525" s="19"/>
      <c r="D2525" s="19"/>
    </row>
    <row r="2526" spans="3:4" x14ac:dyDescent="0.2">
      <c r="C2526" s="19"/>
      <c r="D2526" s="19"/>
    </row>
    <row r="2527" spans="3:4" x14ac:dyDescent="0.2">
      <c r="C2527" s="19"/>
      <c r="D2527" s="19"/>
    </row>
    <row r="2528" spans="3:4" x14ac:dyDescent="0.2">
      <c r="C2528" s="19"/>
      <c r="D2528" s="19"/>
    </row>
    <row r="2529" spans="3:4" x14ac:dyDescent="0.2">
      <c r="C2529" s="19"/>
      <c r="D2529" s="19"/>
    </row>
    <row r="2530" spans="3:4" x14ac:dyDescent="0.2">
      <c r="C2530" s="19"/>
      <c r="D2530" s="19"/>
    </row>
    <row r="2531" spans="3:4" x14ac:dyDescent="0.2">
      <c r="C2531" s="19"/>
      <c r="D2531" s="19"/>
    </row>
    <row r="2532" spans="3:4" x14ac:dyDescent="0.2">
      <c r="C2532" s="19"/>
      <c r="D2532" s="19"/>
    </row>
    <row r="2533" spans="3:4" x14ac:dyDescent="0.2">
      <c r="C2533" s="19"/>
      <c r="D2533" s="19"/>
    </row>
    <row r="2534" spans="3:4" x14ac:dyDescent="0.2">
      <c r="C2534" s="19"/>
      <c r="D2534" s="19"/>
    </row>
    <row r="2535" spans="3:4" x14ac:dyDescent="0.2">
      <c r="C2535" s="19"/>
      <c r="D2535" s="19"/>
    </row>
    <row r="2536" spans="3:4" x14ac:dyDescent="0.2">
      <c r="C2536" s="19"/>
      <c r="D2536" s="19"/>
    </row>
    <row r="2537" spans="3:4" x14ac:dyDescent="0.2">
      <c r="C2537" s="19"/>
      <c r="D2537" s="19"/>
    </row>
    <row r="2538" spans="3:4" x14ac:dyDescent="0.2">
      <c r="C2538" s="19"/>
      <c r="D2538" s="19"/>
    </row>
    <row r="2539" spans="3:4" x14ac:dyDescent="0.2">
      <c r="C2539" s="19"/>
      <c r="D2539" s="19"/>
    </row>
    <row r="2540" spans="3:4" x14ac:dyDescent="0.2">
      <c r="C2540" s="19"/>
      <c r="D2540" s="19"/>
    </row>
    <row r="2541" spans="3:4" x14ac:dyDescent="0.2">
      <c r="C2541" s="19"/>
      <c r="D2541" s="19"/>
    </row>
    <row r="2542" spans="3:4" x14ac:dyDescent="0.2">
      <c r="C2542" s="19"/>
      <c r="D2542" s="19"/>
    </row>
    <row r="2543" spans="3:4" x14ac:dyDescent="0.2">
      <c r="C2543" s="19"/>
      <c r="D2543" s="19"/>
    </row>
    <row r="2544" spans="3:4" x14ac:dyDescent="0.2">
      <c r="C2544" s="19"/>
      <c r="D2544" s="19"/>
    </row>
    <row r="2545" spans="3:4" x14ac:dyDescent="0.2">
      <c r="C2545" s="19"/>
      <c r="D2545" s="19"/>
    </row>
    <row r="2546" spans="3:4" x14ac:dyDescent="0.2">
      <c r="C2546" s="19"/>
      <c r="D2546" s="19"/>
    </row>
    <row r="2547" spans="3:4" x14ac:dyDescent="0.2">
      <c r="C2547" s="19"/>
      <c r="D2547" s="19"/>
    </row>
    <row r="2548" spans="3:4" x14ac:dyDescent="0.2">
      <c r="C2548" s="19"/>
      <c r="D2548" s="19"/>
    </row>
    <row r="2549" spans="3:4" x14ac:dyDescent="0.2">
      <c r="C2549" s="19"/>
      <c r="D2549" s="19"/>
    </row>
    <row r="2550" spans="3:4" x14ac:dyDescent="0.2">
      <c r="C2550" s="19"/>
      <c r="D2550" s="19"/>
    </row>
    <row r="2551" spans="3:4" x14ac:dyDescent="0.2">
      <c r="C2551" s="19"/>
      <c r="D2551" s="19"/>
    </row>
    <row r="2552" spans="3:4" x14ac:dyDescent="0.2">
      <c r="C2552" s="19"/>
      <c r="D2552" s="19"/>
    </row>
    <row r="2553" spans="3:4" x14ac:dyDescent="0.2">
      <c r="C2553" s="19"/>
      <c r="D2553" s="19"/>
    </row>
    <row r="2554" spans="3:4" x14ac:dyDescent="0.2">
      <c r="C2554" s="19"/>
      <c r="D2554" s="19"/>
    </row>
    <row r="2555" spans="3:4" x14ac:dyDescent="0.2">
      <c r="C2555" s="19"/>
      <c r="D2555" s="19"/>
    </row>
    <row r="2556" spans="3:4" x14ac:dyDescent="0.2">
      <c r="C2556" s="19"/>
      <c r="D2556" s="19"/>
    </row>
    <row r="2557" spans="3:4" x14ac:dyDescent="0.2">
      <c r="C2557" s="19"/>
      <c r="D2557" s="19"/>
    </row>
    <row r="2558" spans="3:4" x14ac:dyDescent="0.2">
      <c r="C2558" s="19"/>
      <c r="D2558" s="19"/>
    </row>
    <row r="2559" spans="3:4" x14ac:dyDescent="0.2">
      <c r="C2559" s="19"/>
      <c r="D2559" s="19"/>
    </row>
    <row r="2560" spans="3:4" x14ac:dyDescent="0.2">
      <c r="C2560" s="19"/>
      <c r="D2560" s="19"/>
    </row>
    <row r="2561" spans="3:4" x14ac:dyDescent="0.2">
      <c r="C2561" s="19"/>
      <c r="D2561" s="19"/>
    </row>
    <row r="2562" spans="3:4" x14ac:dyDescent="0.2">
      <c r="C2562" s="19"/>
      <c r="D2562" s="19"/>
    </row>
    <row r="2563" spans="3:4" x14ac:dyDescent="0.2">
      <c r="C2563" s="19"/>
      <c r="D2563" s="19"/>
    </row>
    <row r="2564" spans="3:4" x14ac:dyDescent="0.2">
      <c r="C2564" s="19"/>
      <c r="D2564" s="19"/>
    </row>
    <row r="2565" spans="3:4" x14ac:dyDescent="0.2">
      <c r="C2565" s="19"/>
      <c r="D2565" s="19"/>
    </row>
    <row r="2566" spans="3:4" x14ac:dyDescent="0.2">
      <c r="C2566" s="19"/>
      <c r="D2566" s="19"/>
    </row>
    <row r="2567" spans="3:4" x14ac:dyDescent="0.2">
      <c r="C2567" s="19"/>
      <c r="D2567" s="19"/>
    </row>
    <row r="2568" spans="3:4" x14ac:dyDescent="0.2">
      <c r="C2568" s="19"/>
      <c r="D2568" s="19"/>
    </row>
    <row r="2569" spans="3:4" x14ac:dyDescent="0.2">
      <c r="C2569" s="19"/>
      <c r="D2569" s="19"/>
    </row>
    <row r="2570" spans="3:4" x14ac:dyDescent="0.2">
      <c r="C2570" s="19"/>
      <c r="D2570" s="19"/>
    </row>
    <row r="2571" spans="3:4" x14ac:dyDescent="0.2">
      <c r="C2571" s="19"/>
      <c r="D2571" s="19"/>
    </row>
    <row r="2572" spans="3:4" x14ac:dyDescent="0.2">
      <c r="C2572" s="19"/>
      <c r="D2572" s="19"/>
    </row>
    <row r="2573" spans="3:4" x14ac:dyDescent="0.2">
      <c r="C2573" s="19"/>
      <c r="D2573" s="19"/>
    </row>
    <row r="2574" spans="3:4" x14ac:dyDescent="0.2">
      <c r="C2574" s="19"/>
      <c r="D2574" s="19"/>
    </row>
    <row r="2575" spans="3:4" x14ac:dyDescent="0.2">
      <c r="C2575" s="19"/>
      <c r="D2575" s="19"/>
    </row>
    <row r="2576" spans="3:4" x14ac:dyDescent="0.2">
      <c r="C2576" s="19"/>
      <c r="D2576" s="19"/>
    </row>
    <row r="2577" spans="3:4" x14ac:dyDescent="0.2">
      <c r="C2577" s="19"/>
      <c r="D2577" s="19"/>
    </row>
    <row r="2578" spans="3:4" x14ac:dyDescent="0.2">
      <c r="C2578" s="19"/>
      <c r="D2578" s="19"/>
    </row>
    <row r="2579" spans="3:4" x14ac:dyDescent="0.2">
      <c r="C2579" s="19"/>
      <c r="D2579" s="19"/>
    </row>
    <row r="2580" spans="3:4" x14ac:dyDescent="0.2">
      <c r="C2580" s="19"/>
      <c r="D2580" s="19"/>
    </row>
    <row r="2581" spans="3:4" x14ac:dyDescent="0.2">
      <c r="C2581" s="19"/>
      <c r="D2581" s="19"/>
    </row>
    <row r="2582" spans="3:4" x14ac:dyDescent="0.2">
      <c r="C2582" s="19"/>
      <c r="D2582" s="19"/>
    </row>
    <row r="2583" spans="3:4" x14ac:dyDescent="0.2">
      <c r="C2583" s="19"/>
      <c r="D2583" s="19"/>
    </row>
    <row r="2584" spans="3:4" x14ac:dyDescent="0.2">
      <c r="C2584" s="19"/>
      <c r="D2584" s="19"/>
    </row>
    <row r="2585" spans="3:4" x14ac:dyDescent="0.2">
      <c r="C2585" s="19"/>
      <c r="D2585" s="19"/>
    </row>
    <row r="2586" spans="3:4" x14ac:dyDescent="0.2">
      <c r="C2586" s="19"/>
      <c r="D2586" s="19"/>
    </row>
    <row r="2587" spans="3:4" x14ac:dyDescent="0.2">
      <c r="C2587" s="19"/>
      <c r="D2587" s="19"/>
    </row>
    <row r="2588" spans="3:4" x14ac:dyDescent="0.2">
      <c r="C2588" s="19"/>
      <c r="D2588" s="19"/>
    </row>
    <row r="2589" spans="3:4" x14ac:dyDescent="0.2">
      <c r="C2589" s="19"/>
      <c r="D2589" s="19"/>
    </row>
    <row r="2590" spans="3:4" x14ac:dyDescent="0.2">
      <c r="C2590" s="19"/>
      <c r="D2590" s="19"/>
    </row>
    <row r="2591" spans="3:4" x14ac:dyDescent="0.2">
      <c r="C2591" s="19"/>
      <c r="D2591" s="19"/>
    </row>
    <row r="2592" spans="3:4" x14ac:dyDescent="0.2">
      <c r="C2592" s="19"/>
      <c r="D2592" s="19"/>
    </row>
    <row r="2593" spans="3:4" x14ac:dyDescent="0.2">
      <c r="C2593" s="19"/>
      <c r="D2593" s="19"/>
    </row>
    <row r="2594" spans="3:4" x14ac:dyDescent="0.2">
      <c r="C2594" s="19"/>
      <c r="D2594" s="19"/>
    </row>
    <row r="2595" spans="3:4" x14ac:dyDescent="0.2">
      <c r="C2595" s="19"/>
      <c r="D2595" s="19"/>
    </row>
    <row r="2596" spans="3:4" x14ac:dyDescent="0.2">
      <c r="C2596" s="19"/>
      <c r="D2596" s="19"/>
    </row>
    <row r="2597" spans="3:4" x14ac:dyDescent="0.2">
      <c r="C2597" s="19"/>
      <c r="D2597" s="19"/>
    </row>
    <row r="2598" spans="3:4" x14ac:dyDescent="0.2">
      <c r="C2598" s="19"/>
      <c r="D2598" s="19"/>
    </row>
    <row r="2599" spans="3:4" x14ac:dyDescent="0.2">
      <c r="C2599" s="19"/>
      <c r="D2599" s="19"/>
    </row>
    <row r="2600" spans="3:4" x14ac:dyDescent="0.2">
      <c r="C2600" s="19"/>
      <c r="D2600" s="19"/>
    </row>
    <row r="2601" spans="3:4" x14ac:dyDescent="0.2">
      <c r="C2601" s="19"/>
      <c r="D2601" s="19"/>
    </row>
    <row r="2602" spans="3:4" x14ac:dyDescent="0.2">
      <c r="C2602" s="19"/>
      <c r="D2602" s="19"/>
    </row>
    <row r="2603" spans="3:4" x14ac:dyDescent="0.2">
      <c r="C2603" s="19"/>
      <c r="D2603" s="19"/>
    </row>
    <row r="2604" spans="3:4" x14ac:dyDescent="0.2">
      <c r="C2604" s="19"/>
      <c r="D2604" s="19"/>
    </row>
    <row r="2605" spans="3:4" x14ac:dyDescent="0.2">
      <c r="C2605" s="19"/>
      <c r="D2605" s="19"/>
    </row>
    <row r="2606" spans="3:4" x14ac:dyDescent="0.2">
      <c r="C2606" s="19"/>
      <c r="D2606" s="19"/>
    </row>
    <row r="2607" spans="3:4" x14ac:dyDescent="0.2">
      <c r="C2607" s="19"/>
      <c r="D2607" s="19"/>
    </row>
    <row r="2608" spans="3:4" x14ac:dyDescent="0.2">
      <c r="C2608" s="19"/>
      <c r="D2608" s="19"/>
    </row>
    <row r="2609" spans="3:4" x14ac:dyDescent="0.2">
      <c r="C2609" s="19"/>
      <c r="D2609" s="19"/>
    </row>
    <row r="2610" spans="3:4" x14ac:dyDescent="0.2">
      <c r="C2610" s="19"/>
      <c r="D2610" s="19"/>
    </row>
    <row r="2611" spans="3:4" x14ac:dyDescent="0.2">
      <c r="C2611" s="19"/>
      <c r="D2611" s="19"/>
    </row>
    <row r="2612" spans="3:4" x14ac:dyDescent="0.2">
      <c r="C2612" s="19"/>
      <c r="D2612" s="19"/>
    </row>
    <row r="2613" spans="3:4" x14ac:dyDescent="0.2">
      <c r="C2613" s="19"/>
      <c r="D2613" s="19"/>
    </row>
    <row r="2614" spans="3:4" x14ac:dyDescent="0.2">
      <c r="C2614" s="19"/>
      <c r="D2614" s="19"/>
    </row>
    <row r="2615" spans="3:4" x14ac:dyDescent="0.2">
      <c r="C2615" s="19"/>
      <c r="D2615" s="19"/>
    </row>
    <row r="2616" spans="3:4" x14ac:dyDescent="0.2">
      <c r="C2616" s="19"/>
      <c r="D2616" s="19"/>
    </row>
    <row r="2617" spans="3:4" x14ac:dyDescent="0.2">
      <c r="C2617" s="19"/>
      <c r="D2617" s="19"/>
    </row>
    <row r="2618" spans="3:4" x14ac:dyDescent="0.2">
      <c r="C2618" s="19"/>
      <c r="D2618" s="19"/>
    </row>
    <row r="2619" spans="3:4" x14ac:dyDescent="0.2">
      <c r="C2619" s="19"/>
      <c r="D2619" s="19"/>
    </row>
    <row r="2620" spans="3:4" x14ac:dyDescent="0.2">
      <c r="C2620" s="19"/>
      <c r="D2620" s="19"/>
    </row>
    <row r="2621" spans="3:4" x14ac:dyDescent="0.2">
      <c r="C2621" s="19"/>
      <c r="D2621" s="19"/>
    </row>
    <row r="2622" spans="3:4" x14ac:dyDescent="0.2">
      <c r="C2622" s="19"/>
      <c r="D2622" s="19"/>
    </row>
    <row r="2623" spans="3:4" x14ac:dyDescent="0.2">
      <c r="C2623" s="19"/>
      <c r="D2623" s="19"/>
    </row>
    <row r="2624" spans="3:4" x14ac:dyDescent="0.2">
      <c r="C2624" s="19"/>
      <c r="D2624" s="19"/>
    </row>
    <row r="2625" spans="3:4" x14ac:dyDescent="0.2">
      <c r="C2625" s="19"/>
      <c r="D2625" s="19"/>
    </row>
    <row r="2626" spans="3:4" x14ac:dyDescent="0.2">
      <c r="C2626" s="19"/>
      <c r="D2626" s="19"/>
    </row>
    <row r="2627" spans="3:4" x14ac:dyDescent="0.2">
      <c r="C2627" s="19"/>
      <c r="D2627" s="19"/>
    </row>
    <row r="2628" spans="3:4" x14ac:dyDescent="0.2">
      <c r="C2628" s="19"/>
      <c r="D2628" s="19"/>
    </row>
    <row r="2629" spans="3:4" x14ac:dyDescent="0.2">
      <c r="C2629" s="19"/>
      <c r="D2629" s="19"/>
    </row>
    <row r="2630" spans="3:4" x14ac:dyDescent="0.2">
      <c r="C2630" s="19"/>
      <c r="D2630" s="19"/>
    </row>
    <row r="2631" spans="3:4" x14ac:dyDescent="0.2">
      <c r="C2631" s="19"/>
      <c r="D2631" s="19"/>
    </row>
    <row r="2632" spans="3:4" x14ac:dyDescent="0.2">
      <c r="C2632" s="19"/>
      <c r="D2632" s="19"/>
    </row>
    <row r="2633" spans="3:4" x14ac:dyDescent="0.2">
      <c r="C2633" s="19"/>
      <c r="D2633" s="19"/>
    </row>
    <row r="2634" spans="3:4" x14ac:dyDescent="0.2">
      <c r="C2634" s="19"/>
      <c r="D2634" s="19"/>
    </row>
    <row r="2635" spans="3:4" x14ac:dyDescent="0.2">
      <c r="C2635" s="19"/>
      <c r="D2635" s="19"/>
    </row>
    <row r="2636" spans="3:4" x14ac:dyDescent="0.2">
      <c r="C2636" s="19"/>
      <c r="D2636" s="19"/>
    </row>
    <row r="2637" spans="3:4" x14ac:dyDescent="0.2">
      <c r="C2637" s="19"/>
      <c r="D2637" s="19"/>
    </row>
    <row r="2638" spans="3:4" x14ac:dyDescent="0.2">
      <c r="C2638" s="19"/>
      <c r="D2638" s="19"/>
    </row>
    <row r="2639" spans="3:4" x14ac:dyDescent="0.2">
      <c r="C2639" s="19"/>
      <c r="D2639" s="19"/>
    </row>
    <row r="2640" spans="3:4" x14ac:dyDescent="0.2">
      <c r="C2640" s="19"/>
      <c r="D2640" s="19"/>
    </row>
    <row r="2641" spans="3:4" x14ac:dyDescent="0.2">
      <c r="C2641" s="19"/>
      <c r="D2641" s="19"/>
    </row>
    <row r="2642" spans="3:4" x14ac:dyDescent="0.2">
      <c r="C2642" s="19"/>
      <c r="D2642" s="19"/>
    </row>
    <row r="2643" spans="3:4" x14ac:dyDescent="0.2">
      <c r="C2643" s="19"/>
      <c r="D2643" s="19"/>
    </row>
    <row r="2644" spans="3:4" x14ac:dyDescent="0.2">
      <c r="C2644" s="19"/>
      <c r="D2644" s="19"/>
    </row>
    <row r="2645" spans="3:4" x14ac:dyDescent="0.2">
      <c r="C2645" s="19"/>
      <c r="D2645" s="19"/>
    </row>
    <row r="2646" spans="3:4" x14ac:dyDescent="0.2">
      <c r="C2646" s="19"/>
      <c r="D2646" s="19"/>
    </row>
    <row r="2647" spans="3:4" x14ac:dyDescent="0.2">
      <c r="C2647" s="19"/>
      <c r="D2647" s="19"/>
    </row>
    <row r="2648" spans="3:4" x14ac:dyDescent="0.2">
      <c r="C2648" s="19"/>
      <c r="D2648" s="19"/>
    </row>
    <row r="2649" spans="3:4" x14ac:dyDescent="0.2">
      <c r="C2649" s="19"/>
      <c r="D2649" s="19"/>
    </row>
    <row r="2650" spans="3:4" x14ac:dyDescent="0.2">
      <c r="C2650" s="19"/>
      <c r="D2650" s="19"/>
    </row>
    <row r="2651" spans="3:4" x14ac:dyDescent="0.2">
      <c r="C2651" s="19"/>
      <c r="D2651" s="19"/>
    </row>
    <row r="2652" spans="3:4" x14ac:dyDescent="0.2">
      <c r="C2652" s="19"/>
      <c r="D2652" s="19"/>
    </row>
    <row r="2653" spans="3:4" x14ac:dyDescent="0.2">
      <c r="C2653" s="19"/>
      <c r="D2653" s="19"/>
    </row>
    <row r="2654" spans="3:4" x14ac:dyDescent="0.2">
      <c r="C2654" s="19"/>
      <c r="D2654" s="19"/>
    </row>
    <row r="2655" spans="3:4" x14ac:dyDescent="0.2">
      <c r="C2655" s="19"/>
      <c r="D2655" s="19"/>
    </row>
    <row r="2656" spans="3:4" x14ac:dyDescent="0.2">
      <c r="C2656" s="19"/>
      <c r="D2656" s="19"/>
    </row>
    <row r="2657" spans="3:4" x14ac:dyDescent="0.2">
      <c r="C2657" s="19"/>
      <c r="D2657" s="19"/>
    </row>
    <row r="2658" spans="3:4" x14ac:dyDescent="0.2">
      <c r="C2658" s="19"/>
      <c r="D2658" s="19"/>
    </row>
    <row r="2659" spans="3:4" x14ac:dyDescent="0.2">
      <c r="C2659" s="19"/>
      <c r="D2659" s="19"/>
    </row>
    <row r="2660" spans="3:4" x14ac:dyDescent="0.2">
      <c r="C2660" s="19"/>
      <c r="D2660" s="19"/>
    </row>
    <row r="2661" spans="3:4" x14ac:dyDescent="0.2">
      <c r="C2661" s="19"/>
      <c r="D2661" s="19"/>
    </row>
    <row r="2662" spans="3:4" x14ac:dyDescent="0.2">
      <c r="C2662" s="19"/>
      <c r="D2662" s="19"/>
    </row>
    <row r="2663" spans="3:4" x14ac:dyDescent="0.2">
      <c r="C2663" s="19"/>
      <c r="D2663" s="19"/>
    </row>
    <row r="2664" spans="3:4" x14ac:dyDescent="0.2">
      <c r="C2664" s="19"/>
      <c r="D2664" s="19"/>
    </row>
    <row r="2665" spans="3:4" x14ac:dyDescent="0.2">
      <c r="C2665" s="19"/>
      <c r="D2665" s="19"/>
    </row>
    <row r="2666" spans="3:4" x14ac:dyDescent="0.2">
      <c r="C2666" s="19"/>
      <c r="D2666" s="19"/>
    </row>
    <row r="2667" spans="3:4" x14ac:dyDescent="0.2">
      <c r="C2667" s="19"/>
      <c r="D2667" s="19"/>
    </row>
    <row r="2668" spans="3:4" x14ac:dyDescent="0.2">
      <c r="C2668" s="19"/>
      <c r="D2668" s="19"/>
    </row>
    <row r="2669" spans="3:4" x14ac:dyDescent="0.2">
      <c r="C2669" s="19"/>
      <c r="D2669" s="19"/>
    </row>
    <row r="2670" spans="3:4" x14ac:dyDescent="0.2">
      <c r="C2670" s="19"/>
      <c r="D2670" s="19"/>
    </row>
    <row r="2671" spans="3:4" x14ac:dyDescent="0.2">
      <c r="C2671" s="19"/>
      <c r="D2671" s="19"/>
    </row>
    <row r="2672" spans="3:4" x14ac:dyDescent="0.2">
      <c r="C2672" s="19"/>
      <c r="D2672" s="19"/>
    </row>
    <row r="2673" spans="3:4" x14ac:dyDescent="0.2">
      <c r="C2673" s="19"/>
      <c r="D2673" s="19"/>
    </row>
    <row r="2674" spans="3:4" x14ac:dyDescent="0.2">
      <c r="C2674" s="19"/>
      <c r="D2674" s="19"/>
    </row>
    <row r="2675" spans="3:4" x14ac:dyDescent="0.2">
      <c r="C2675" s="19"/>
      <c r="D2675" s="19"/>
    </row>
    <row r="2676" spans="3:4" x14ac:dyDescent="0.2">
      <c r="C2676" s="19"/>
      <c r="D2676" s="19"/>
    </row>
    <row r="2677" spans="3:4" x14ac:dyDescent="0.2">
      <c r="C2677" s="19"/>
      <c r="D2677" s="19"/>
    </row>
    <row r="2678" spans="3:4" x14ac:dyDescent="0.2">
      <c r="C2678" s="19"/>
      <c r="D2678" s="19"/>
    </row>
    <row r="2679" spans="3:4" x14ac:dyDescent="0.2">
      <c r="C2679" s="19"/>
      <c r="D2679" s="19"/>
    </row>
    <row r="2680" spans="3:4" x14ac:dyDescent="0.2">
      <c r="C2680" s="19"/>
      <c r="D2680" s="19"/>
    </row>
    <row r="2681" spans="3:4" x14ac:dyDescent="0.2">
      <c r="C2681" s="19"/>
      <c r="D2681" s="19"/>
    </row>
    <row r="2682" spans="3:4" x14ac:dyDescent="0.2">
      <c r="C2682" s="19"/>
      <c r="D2682" s="19"/>
    </row>
    <row r="2683" spans="3:4" x14ac:dyDescent="0.2">
      <c r="C2683" s="19"/>
      <c r="D2683" s="19"/>
    </row>
    <row r="2684" spans="3:4" x14ac:dyDescent="0.2">
      <c r="C2684" s="19"/>
      <c r="D2684" s="19"/>
    </row>
    <row r="2685" spans="3:4" x14ac:dyDescent="0.2">
      <c r="C2685" s="19"/>
      <c r="D2685" s="19"/>
    </row>
    <row r="2686" spans="3:4" x14ac:dyDescent="0.2">
      <c r="C2686" s="19"/>
      <c r="D2686" s="19"/>
    </row>
    <row r="2687" spans="3:4" x14ac:dyDescent="0.2">
      <c r="C2687" s="19"/>
      <c r="D2687" s="19"/>
    </row>
    <row r="2688" spans="3:4" x14ac:dyDescent="0.2">
      <c r="C2688" s="19"/>
      <c r="D2688" s="19"/>
    </row>
    <row r="2689" spans="3:4" x14ac:dyDescent="0.2">
      <c r="C2689" s="19"/>
      <c r="D2689" s="19"/>
    </row>
    <row r="2690" spans="3:4" x14ac:dyDescent="0.2">
      <c r="C2690" s="19"/>
      <c r="D2690" s="19"/>
    </row>
    <row r="2691" spans="3:4" x14ac:dyDescent="0.2">
      <c r="C2691" s="19"/>
      <c r="D2691" s="19"/>
    </row>
    <row r="2692" spans="3:4" x14ac:dyDescent="0.2">
      <c r="C2692" s="19"/>
      <c r="D2692" s="19"/>
    </row>
    <row r="2693" spans="3:4" x14ac:dyDescent="0.2">
      <c r="C2693" s="19"/>
      <c r="D2693" s="19"/>
    </row>
    <row r="2694" spans="3:4" x14ac:dyDescent="0.2">
      <c r="C2694" s="19"/>
      <c r="D2694" s="19"/>
    </row>
    <row r="2695" spans="3:4" x14ac:dyDescent="0.2">
      <c r="C2695" s="19"/>
      <c r="D2695" s="19"/>
    </row>
    <row r="2696" spans="3:4" x14ac:dyDescent="0.2">
      <c r="C2696" s="19"/>
      <c r="D2696" s="19"/>
    </row>
    <row r="2697" spans="3:4" x14ac:dyDescent="0.2">
      <c r="C2697" s="19"/>
      <c r="D2697" s="19"/>
    </row>
    <row r="2698" spans="3:4" x14ac:dyDescent="0.2">
      <c r="C2698" s="19"/>
      <c r="D2698" s="19"/>
    </row>
    <row r="2699" spans="3:4" x14ac:dyDescent="0.2">
      <c r="C2699" s="19"/>
      <c r="D2699" s="19"/>
    </row>
    <row r="2700" spans="3:4" x14ac:dyDescent="0.2">
      <c r="C2700" s="19"/>
      <c r="D2700" s="19"/>
    </row>
    <row r="2701" spans="3:4" x14ac:dyDescent="0.2">
      <c r="C2701" s="19"/>
      <c r="D2701" s="19"/>
    </row>
    <row r="2702" spans="3:4" x14ac:dyDescent="0.2">
      <c r="C2702" s="19"/>
      <c r="D2702" s="19"/>
    </row>
    <row r="2703" spans="3:4" x14ac:dyDescent="0.2">
      <c r="C2703" s="19"/>
      <c r="D2703" s="19"/>
    </row>
    <row r="2704" spans="3:4" x14ac:dyDescent="0.2">
      <c r="C2704" s="19"/>
      <c r="D2704" s="19"/>
    </row>
    <row r="2705" spans="3:4" x14ac:dyDescent="0.2">
      <c r="C2705" s="19"/>
      <c r="D2705" s="19"/>
    </row>
    <row r="2706" spans="3:4" x14ac:dyDescent="0.2">
      <c r="C2706" s="19"/>
      <c r="D2706" s="19"/>
    </row>
    <row r="2707" spans="3:4" x14ac:dyDescent="0.2">
      <c r="C2707" s="19"/>
      <c r="D2707" s="19"/>
    </row>
    <row r="2708" spans="3:4" x14ac:dyDescent="0.2">
      <c r="C2708" s="19"/>
      <c r="D2708" s="19"/>
    </row>
    <row r="2709" spans="3:4" x14ac:dyDescent="0.2">
      <c r="C2709" s="19"/>
      <c r="D2709" s="19"/>
    </row>
    <row r="2710" spans="3:4" x14ac:dyDescent="0.2">
      <c r="C2710" s="19"/>
      <c r="D2710" s="19"/>
    </row>
    <row r="2711" spans="3:4" x14ac:dyDescent="0.2">
      <c r="C2711" s="19"/>
      <c r="D2711" s="19"/>
    </row>
    <row r="2712" spans="3:4" x14ac:dyDescent="0.2">
      <c r="C2712" s="19"/>
      <c r="D2712" s="19"/>
    </row>
    <row r="2713" spans="3:4" x14ac:dyDescent="0.2">
      <c r="C2713" s="19"/>
      <c r="D2713" s="19"/>
    </row>
    <row r="2714" spans="3:4" x14ac:dyDescent="0.2">
      <c r="C2714" s="19"/>
      <c r="D2714" s="19"/>
    </row>
    <row r="2715" spans="3:4" x14ac:dyDescent="0.2">
      <c r="C2715" s="19"/>
      <c r="D2715" s="19"/>
    </row>
    <row r="2716" spans="3:4" x14ac:dyDescent="0.2">
      <c r="C2716" s="19"/>
      <c r="D2716" s="19"/>
    </row>
    <row r="2717" spans="3:4" x14ac:dyDescent="0.2">
      <c r="C2717" s="19"/>
      <c r="D2717" s="19"/>
    </row>
    <row r="2718" spans="3:4" x14ac:dyDescent="0.2">
      <c r="C2718" s="19"/>
      <c r="D2718" s="19"/>
    </row>
    <row r="2719" spans="3:4" x14ac:dyDescent="0.2">
      <c r="C2719" s="19"/>
      <c r="D2719" s="19"/>
    </row>
    <row r="2720" spans="3:4" x14ac:dyDescent="0.2">
      <c r="C2720" s="19"/>
      <c r="D2720" s="19"/>
    </row>
    <row r="2721" spans="3:4" x14ac:dyDescent="0.2">
      <c r="C2721" s="19"/>
      <c r="D2721" s="19"/>
    </row>
    <row r="2722" spans="3:4" x14ac:dyDescent="0.2">
      <c r="C2722" s="19"/>
      <c r="D2722" s="19"/>
    </row>
    <row r="2723" spans="3:4" x14ac:dyDescent="0.2">
      <c r="C2723" s="19"/>
      <c r="D2723" s="19"/>
    </row>
    <row r="2724" spans="3:4" x14ac:dyDescent="0.2">
      <c r="C2724" s="19"/>
      <c r="D2724" s="19"/>
    </row>
    <row r="2725" spans="3:4" x14ac:dyDescent="0.2">
      <c r="C2725" s="19"/>
      <c r="D2725" s="19"/>
    </row>
    <row r="2726" spans="3:4" x14ac:dyDescent="0.2">
      <c r="C2726" s="19"/>
      <c r="D2726" s="19"/>
    </row>
    <row r="2727" spans="3:4" x14ac:dyDescent="0.2">
      <c r="C2727" s="19"/>
      <c r="D2727" s="19"/>
    </row>
    <row r="2728" spans="3:4" x14ac:dyDescent="0.2">
      <c r="C2728" s="19"/>
      <c r="D2728" s="19"/>
    </row>
    <row r="2729" spans="3:4" x14ac:dyDescent="0.2">
      <c r="C2729" s="19"/>
      <c r="D2729" s="19"/>
    </row>
    <row r="2730" spans="3:4" x14ac:dyDescent="0.2">
      <c r="C2730" s="19"/>
      <c r="D2730" s="19"/>
    </row>
    <row r="2731" spans="3:4" x14ac:dyDescent="0.2">
      <c r="C2731" s="19"/>
      <c r="D2731" s="19"/>
    </row>
    <row r="2732" spans="3:4" x14ac:dyDescent="0.2">
      <c r="C2732" s="19"/>
      <c r="D2732" s="19"/>
    </row>
    <row r="2733" spans="3:4" x14ac:dyDescent="0.2">
      <c r="C2733" s="19"/>
      <c r="D2733" s="19"/>
    </row>
    <row r="2734" spans="3:4" x14ac:dyDescent="0.2">
      <c r="C2734" s="19"/>
      <c r="D2734" s="19"/>
    </row>
    <row r="2735" spans="3:4" x14ac:dyDescent="0.2">
      <c r="C2735" s="19"/>
      <c r="D2735" s="19"/>
    </row>
    <row r="2736" spans="3:4" x14ac:dyDescent="0.2">
      <c r="C2736" s="19"/>
      <c r="D2736" s="19"/>
    </row>
    <row r="2737" spans="3:4" x14ac:dyDescent="0.2">
      <c r="C2737" s="19"/>
      <c r="D2737" s="19"/>
    </row>
    <row r="2738" spans="3:4" x14ac:dyDescent="0.2">
      <c r="C2738" s="19"/>
      <c r="D2738" s="19"/>
    </row>
    <row r="2739" spans="3:4" x14ac:dyDescent="0.2">
      <c r="C2739" s="19"/>
      <c r="D2739" s="19"/>
    </row>
    <row r="2740" spans="3:4" x14ac:dyDescent="0.2">
      <c r="C2740" s="19"/>
      <c r="D2740" s="19"/>
    </row>
    <row r="2741" spans="3:4" x14ac:dyDescent="0.2">
      <c r="C2741" s="19"/>
      <c r="D2741" s="19"/>
    </row>
    <row r="2742" spans="3:4" x14ac:dyDescent="0.2">
      <c r="C2742" s="19"/>
      <c r="D2742" s="19"/>
    </row>
    <row r="2743" spans="3:4" x14ac:dyDescent="0.2">
      <c r="C2743" s="19"/>
      <c r="D2743" s="19"/>
    </row>
    <row r="2744" spans="3:4" x14ac:dyDescent="0.2">
      <c r="C2744" s="19"/>
      <c r="D2744" s="19"/>
    </row>
    <row r="2745" spans="3:4" x14ac:dyDescent="0.2">
      <c r="C2745" s="19"/>
      <c r="D2745" s="19"/>
    </row>
    <row r="2746" spans="3:4" x14ac:dyDescent="0.2">
      <c r="C2746" s="19"/>
      <c r="D2746" s="19"/>
    </row>
    <row r="2747" spans="3:4" x14ac:dyDescent="0.2">
      <c r="C2747" s="19"/>
      <c r="D2747" s="19"/>
    </row>
    <row r="2748" spans="3:4" x14ac:dyDescent="0.2">
      <c r="C2748" s="19"/>
      <c r="D2748" s="19"/>
    </row>
    <row r="2749" spans="3:4" x14ac:dyDescent="0.2">
      <c r="C2749" s="19"/>
      <c r="D2749" s="19"/>
    </row>
    <row r="2750" spans="3:4" x14ac:dyDescent="0.2">
      <c r="C2750" s="19"/>
      <c r="D2750" s="19"/>
    </row>
    <row r="2751" spans="3:4" x14ac:dyDescent="0.2">
      <c r="C2751" s="19"/>
      <c r="D2751" s="19"/>
    </row>
    <row r="2752" spans="3:4" x14ac:dyDescent="0.2">
      <c r="C2752" s="19"/>
      <c r="D2752" s="19"/>
    </row>
    <row r="2753" spans="3:4" x14ac:dyDescent="0.2">
      <c r="C2753" s="19"/>
      <c r="D2753" s="19"/>
    </row>
    <row r="2754" spans="3:4" x14ac:dyDescent="0.2">
      <c r="C2754" s="19"/>
      <c r="D2754" s="19"/>
    </row>
    <row r="2755" spans="3:4" x14ac:dyDescent="0.2">
      <c r="C2755" s="19"/>
      <c r="D2755" s="19"/>
    </row>
    <row r="2756" spans="3:4" x14ac:dyDescent="0.2">
      <c r="C2756" s="19"/>
      <c r="D2756" s="19"/>
    </row>
    <row r="2757" spans="3:4" x14ac:dyDescent="0.2">
      <c r="C2757" s="19"/>
      <c r="D2757" s="19"/>
    </row>
    <row r="2758" spans="3:4" x14ac:dyDescent="0.2">
      <c r="C2758" s="19"/>
      <c r="D2758" s="19"/>
    </row>
    <row r="2759" spans="3:4" x14ac:dyDescent="0.2">
      <c r="C2759" s="19"/>
      <c r="D2759" s="19"/>
    </row>
    <row r="2760" spans="3:4" x14ac:dyDescent="0.2">
      <c r="C2760" s="19"/>
      <c r="D2760" s="19"/>
    </row>
    <row r="2761" spans="3:4" x14ac:dyDescent="0.2">
      <c r="C2761" s="19"/>
      <c r="D2761" s="19"/>
    </row>
    <row r="2762" spans="3:4" x14ac:dyDescent="0.2">
      <c r="C2762" s="19"/>
      <c r="D2762" s="19"/>
    </row>
    <row r="2763" spans="3:4" x14ac:dyDescent="0.2">
      <c r="C2763" s="19"/>
      <c r="D2763" s="19"/>
    </row>
    <row r="2764" spans="3:4" x14ac:dyDescent="0.2">
      <c r="C2764" s="19"/>
      <c r="D2764" s="19"/>
    </row>
    <row r="2765" spans="3:4" x14ac:dyDescent="0.2">
      <c r="C2765" s="19"/>
      <c r="D2765" s="19"/>
    </row>
    <row r="2766" spans="3:4" x14ac:dyDescent="0.2">
      <c r="C2766" s="19"/>
      <c r="D2766" s="19"/>
    </row>
    <row r="2767" spans="3:4" x14ac:dyDescent="0.2">
      <c r="C2767" s="19"/>
      <c r="D2767" s="19"/>
    </row>
    <row r="2768" spans="3:4" x14ac:dyDescent="0.2">
      <c r="C2768" s="19"/>
      <c r="D2768" s="19"/>
    </row>
    <row r="2769" spans="3:4" x14ac:dyDescent="0.2">
      <c r="C2769" s="19"/>
      <c r="D2769" s="19"/>
    </row>
    <row r="2770" spans="3:4" x14ac:dyDescent="0.2">
      <c r="C2770" s="19"/>
      <c r="D2770" s="19"/>
    </row>
    <row r="2771" spans="3:4" x14ac:dyDescent="0.2">
      <c r="C2771" s="19"/>
      <c r="D2771" s="19"/>
    </row>
    <row r="2772" spans="3:4" x14ac:dyDescent="0.2">
      <c r="C2772" s="19"/>
      <c r="D2772" s="19"/>
    </row>
    <row r="2773" spans="3:4" x14ac:dyDescent="0.2">
      <c r="C2773" s="19"/>
      <c r="D2773" s="19"/>
    </row>
    <row r="2774" spans="3:4" x14ac:dyDescent="0.2">
      <c r="C2774" s="19"/>
      <c r="D2774" s="19"/>
    </row>
    <row r="2775" spans="3:4" x14ac:dyDescent="0.2">
      <c r="C2775" s="19"/>
      <c r="D2775" s="19"/>
    </row>
    <row r="2776" spans="3:4" x14ac:dyDescent="0.2">
      <c r="C2776" s="19"/>
      <c r="D2776" s="19"/>
    </row>
    <row r="2777" spans="3:4" x14ac:dyDescent="0.2">
      <c r="C2777" s="19"/>
      <c r="D2777" s="19"/>
    </row>
    <row r="2778" spans="3:4" x14ac:dyDescent="0.2">
      <c r="C2778" s="19"/>
      <c r="D2778" s="19"/>
    </row>
    <row r="2779" spans="3:4" x14ac:dyDescent="0.2">
      <c r="C2779" s="19"/>
      <c r="D2779" s="19"/>
    </row>
    <row r="2780" spans="3:4" x14ac:dyDescent="0.2">
      <c r="C2780" s="19"/>
      <c r="D2780" s="19"/>
    </row>
    <row r="2781" spans="3:4" x14ac:dyDescent="0.2">
      <c r="C2781" s="19"/>
      <c r="D2781" s="19"/>
    </row>
    <row r="2782" spans="3:4" x14ac:dyDescent="0.2">
      <c r="C2782" s="19"/>
      <c r="D2782" s="19"/>
    </row>
    <row r="2783" spans="3:4" x14ac:dyDescent="0.2">
      <c r="C2783" s="19"/>
      <c r="D2783" s="19"/>
    </row>
    <row r="2784" spans="3:4" x14ac:dyDescent="0.2">
      <c r="C2784" s="19"/>
      <c r="D2784" s="19"/>
    </row>
    <row r="2785" spans="3:4" x14ac:dyDescent="0.2">
      <c r="C2785" s="19"/>
      <c r="D2785" s="19"/>
    </row>
    <row r="2786" spans="3:4" x14ac:dyDescent="0.2">
      <c r="C2786" s="19"/>
      <c r="D2786" s="19"/>
    </row>
    <row r="2787" spans="3:4" x14ac:dyDescent="0.2">
      <c r="C2787" s="19"/>
      <c r="D2787" s="19"/>
    </row>
    <row r="2788" spans="3:4" x14ac:dyDescent="0.2">
      <c r="C2788" s="19"/>
      <c r="D2788" s="19"/>
    </row>
    <row r="2789" spans="3:4" x14ac:dyDescent="0.2">
      <c r="C2789" s="19"/>
      <c r="D2789" s="19"/>
    </row>
    <row r="2790" spans="3:4" x14ac:dyDescent="0.2">
      <c r="C2790" s="19"/>
      <c r="D2790" s="19"/>
    </row>
    <row r="2791" spans="3:4" x14ac:dyDescent="0.2">
      <c r="C2791" s="19"/>
      <c r="D2791" s="19"/>
    </row>
    <row r="2792" spans="3:4" x14ac:dyDescent="0.2">
      <c r="C2792" s="19"/>
      <c r="D2792" s="19"/>
    </row>
    <row r="2793" spans="3:4" x14ac:dyDescent="0.2">
      <c r="C2793" s="19"/>
      <c r="D2793" s="19"/>
    </row>
    <row r="2794" spans="3:4" x14ac:dyDescent="0.2">
      <c r="C2794" s="19"/>
      <c r="D2794" s="19"/>
    </row>
    <row r="2795" spans="3:4" x14ac:dyDescent="0.2">
      <c r="C2795" s="19"/>
      <c r="D2795" s="19"/>
    </row>
    <row r="2796" spans="3:4" x14ac:dyDescent="0.2">
      <c r="C2796" s="19"/>
      <c r="D2796" s="19"/>
    </row>
    <row r="2797" spans="3:4" x14ac:dyDescent="0.2">
      <c r="C2797" s="19"/>
      <c r="D2797" s="19"/>
    </row>
    <row r="2798" spans="3:4" x14ac:dyDescent="0.2">
      <c r="C2798" s="19"/>
      <c r="D2798" s="19"/>
    </row>
    <row r="2799" spans="3:4" x14ac:dyDescent="0.2">
      <c r="C2799" s="19"/>
      <c r="D2799" s="19"/>
    </row>
    <row r="2800" spans="3:4" x14ac:dyDescent="0.2">
      <c r="C2800" s="19"/>
      <c r="D2800" s="19"/>
    </row>
    <row r="2801" spans="3:4" x14ac:dyDescent="0.2">
      <c r="C2801" s="19"/>
      <c r="D2801" s="19"/>
    </row>
    <row r="2802" spans="3:4" x14ac:dyDescent="0.2">
      <c r="C2802" s="19"/>
      <c r="D2802" s="19"/>
    </row>
    <row r="2803" spans="3:4" x14ac:dyDescent="0.2">
      <c r="C2803" s="19"/>
      <c r="D2803" s="19"/>
    </row>
    <row r="2804" spans="3:4" x14ac:dyDescent="0.2">
      <c r="C2804" s="19"/>
      <c r="D2804" s="19"/>
    </row>
    <row r="2805" spans="3:4" x14ac:dyDescent="0.2">
      <c r="C2805" s="19"/>
      <c r="D2805" s="19"/>
    </row>
    <row r="2806" spans="3:4" x14ac:dyDescent="0.2">
      <c r="C2806" s="19"/>
      <c r="D2806" s="19"/>
    </row>
    <row r="2807" spans="3:4" x14ac:dyDescent="0.2">
      <c r="C2807" s="19"/>
      <c r="D2807" s="19"/>
    </row>
    <row r="2808" spans="3:4" x14ac:dyDescent="0.2">
      <c r="C2808" s="19"/>
      <c r="D2808" s="19"/>
    </row>
    <row r="2809" spans="3:4" x14ac:dyDescent="0.2">
      <c r="C2809" s="19"/>
      <c r="D2809" s="19"/>
    </row>
    <row r="2810" spans="3:4" x14ac:dyDescent="0.2">
      <c r="C2810" s="19"/>
      <c r="D2810" s="19"/>
    </row>
    <row r="2811" spans="3:4" x14ac:dyDescent="0.2">
      <c r="C2811" s="19"/>
      <c r="D2811" s="19"/>
    </row>
    <row r="2812" spans="3:4" x14ac:dyDescent="0.2">
      <c r="C2812" s="19"/>
      <c r="D2812" s="19"/>
    </row>
    <row r="2813" spans="3:4" x14ac:dyDescent="0.2">
      <c r="C2813" s="19"/>
      <c r="D2813" s="19"/>
    </row>
    <row r="2814" spans="3:4" x14ac:dyDescent="0.2">
      <c r="C2814" s="19"/>
      <c r="D2814" s="19"/>
    </row>
    <row r="2815" spans="3:4" x14ac:dyDescent="0.2">
      <c r="C2815" s="19"/>
      <c r="D2815" s="19"/>
    </row>
    <row r="2816" spans="3:4" x14ac:dyDescent="0.2">
      <c r="C2816" s="19"/>
      <c r="D2816" s="19"/>
    </row>
    <row r="2817" spans="3:4" x14ac:dyDescent="0.2">
      <c r="C2817" s="19"/>
      <c r="D2817" s="19"/>
    </row>
    <row r="2818" spans="3:4" x14ac:dyDescent="0.2">
      <c r="C2818" s="19"/>
      <c r="D2818" s="19"/>
    </row>
    <row r="2819" spans="3:4" x14ac:dyDescent="0.2">
      <c r="C2819" s="19"/>
      <c r="D2819" s="19"/>
    </row>
    <row r="2820" spans="3:4" x14ac:dyDescent="0.2">
      <c r="C2820" s="19"/>
      <c r="D2820" s="19"/>
    </row>
    <row r="2821" spans="3:4" x14ac:dyDescent="0.2">
      <c r="C2821" s="19"/>
      <c r="D2821" s="19"/>
    </row>
    <row r="2822" spans="3:4" x14ac:dyDescent="0.2">
      <c r="C2822" s="19"/>
      <c r="D2822" s="19"/>
    </row>
    <row r="2823" spans="3:4" x14ac:dyDescent="0.2">
      <c r="C2823" s="19"/>
      <c r="D2823" s="19"/>
    </row>
    <row r="2824" spans="3:4" x14ac:dyDescent="0.2">
      <c r="C2824" s="19"/>
      <c r="D2824" s="19"/>
    </row>
    <row r="2825" spans="3:4" x14ac:dyDescent="0.2">
      <c r="C2825" s="19"/>
      <c r="D2825" s="19"/>
    </row>
    <row r="2826" spans="3:4" x14ac:dyDescent="0.2">
      <c r="C2826" s="19"/>
      <c r="D2826" s="19"/>
    </row>
    <row r="2827" spans="3:4" x14ac:dyDescent="0.2">
      <c r="C2827" s="19"/>
      <c r="D2827" s="19"/>
    </row>
    <row r="2828" spans="3:4" x14ac:dyDescent="0.2">
      <c r="C2828" s="19"/>
      <c r="D2828" s="19"/>
    </row>
    <row r="2829" spans="3:4" x14ac:dyDescent="0.2">
      <c r="C2829" s="19"/>
      <c r="D2829" s="19"/>
    </row>
    <row r="2830" spans="3:4" x14ac:dyDescent="0.2">
      <c r="C2830" s="19"/>
      <c r="D2830" s="19"/>
    </row>
    <row r="2831" spans="3:4" x14ac:dyDescent="0.2">
      <c r="C2831" s="19"/>
      <c r="D2831" s="19"/>
    </row>
    <row r="2832" spans="3:4" x14ac:dyDescent="0.2">
      <c r="C2832" s="19"/>
      <c r="D2832" s="19"/>
    </row>
    <row r="2833" spans="3:4" x14ac:dyDescent="0.2">
      <c r="C2833" s="19"/>
      <c r="D2833" s="19"/>
    </row>
    <row r="2834" spans="3:4" x14ac:dyDescent="0.2">
      <c r="C2834" s="19"/>
      <c r="D2834" s="19"/>
    </row>
    <row r="2835" spans="3:4" x14ac:dyDescent="0.2">
      <c r="C2835" s="19"/>
      <c r="D2835" s="19"/>
    </row>
    <row r="2836" spans="3:4" x14ac:dyDescent="0.2">
      <c r="C2836" s="19"/>
      <c r="D2836" s="19"/>
    </row>
    <row r="2837" spans="3:4" x14ac:dyDescent="0.2">
      <c r="C2837" s="19"/>
      <c r="D2837" s="19"/>
    </row>
    <row r="2838" spans="3:4" x14ac:dyDescent="0.2">
      <c r="C2838" s="19"/>
      <c r="D2838" s="19"/>
    </row>
    <row r="2839" spans="3:4" x14ac:dyDescent="0.2">
      <c r="C2839" s="19"/>
      <c r="D2839" s="19"/>
    </row>
    <row r="2840" spans="3:4" x14ac:dyDescent="0.2">
      <c r="C2840" s="19"/>
      <c r="D2840" s="19"/>
    </row>
    <row r="2841" spans="3:4" x14ac:dyDescent="0.2">
      <c r="C2841" s="19"/>
      <c r="D2841" s="19"/>
    </row>
    <row r="2842" spans="3:4" x14ac:dyDescent="0.2">
      <c r="C2842" s="19"/>
      <c r="D2842" s="19"/>
    </row>
    <row r="2843" spans="3:4" x14ac:dyDescent="0.2">
      <c r="C2843" s="19"/>
      <c r="D2843" s="19"/>
    </row>
    <row r="2844" spans="3:4" x14ac:dyDescent="0.2">
      <c r="C2844" s="19"/>
      <c r="D2844" s="19"/>
    </row>
    <row r="2845" spans="3:4" x14ac:dyDescent="0.2">
      <c r="C2845" s="19"/>
      <c r="D2845" s="19"/>
    </row>
    <row r="2846" spans="3:4" x14ac:dyDescent="0.2">
      <c r="C2846" s="19"/>
      <c r="D2846" s="19"/>
    </row>
    <row r="2847" spans="3:4" x14ac:dyDescent="0.2">
      <c r="C2847" s="19"/>
      <c r="D2847" s="19"/>
    </row>
    <row r="2848" spans="3:4" x14ac:dyDescent="0.2">
      <c r="C2848" s="19"/>
      <c r="D2848" s="19"/>
    </row>
    <row r="2849" spans="3:4" x14ac:dyDescent="0.2">
      <c r="C2849" s="19"/>
      <c r="D2849" s="19"/>
    </row>
    <row r="2850" spans="3:4" x14ac:dyDescent="0.2">
      <c r="C2850" s="19"/>
      <c r="D2850" s="19"/>
    </row>
    <row r="2851" spans="3:4" x14ac:dyDescent="0.2">
      <c r="C2851" s="19"/>
      <c r="D2851" s="19"/>
    </row>
    <row r="2852" spans="3:4" x14ac:dyDescent="0.2">
      <c r="C2852" s="19"/>
      <c r="D2852" s="19"/>
    </row>
    <row r="2853" spans="3:4" x14ac:dyDescent="0.2">
      <c r="C2853" s="19"/>
      <c r="D2853" s="19"/>
    </row>
    <row r="2854" spans="3:4" x14ac:dyDescent="0.2">
      <c r="C2854" s="19"/>
      <c r="D2854" s="19"/>
    </row>
    <row r="2855" spans="3:4" x14ac:dyDescent="0.2">
      <c r="C2855" s="19"/>
      <c r="D2855" s="19"/>
    </row>
    <row r="2856" spans="3:4" x14ac:dyDescent="0.2">
      <c r="C2856" s="19"/>
      <c r="D2856" s="19"/>
    </row>
    <row r="2857" spans="3:4" x14ac:dyDescent="0.2">
      <c r="C2857" s="19"/>
      <c r="D2857" s="19"/>
    </row>
    <row r="2858" spans="3:4" x14ac:dyDescent="0.2">
      <c r="C2858" s="19"/>
      <c r="D2858" s="19"/>
    </row>
    <row r="2859" spans="3:4" x14ac:dyDescent="0.2">
      <c r="C2859" s="19"/>
      <c r="D2859" s="19"/>
    </row>
    <row r="2860" spans="3:4" x14ac:dyDescent="0.2">
      <c r="C2860" s="19"/>
      <c r="D2860" s="19"/>
    </row>
    <row r="2861" spans="3:4" x14ac:dyDescent="0.2">
      <c r="C2861" s="19"/>
      <c r="D2861" s="19"/>
    </row>
    <row r="2862" spans="3:4" x14ac:dyDescent="0.2">
      <c r="C2862" s="19"/>
      <c r="D2862" s="19"/>
    </row>
    <row r="2863" spans="3:4" x14ac:dyDescent="0.2">
      <c r="C2863" s="19"/>
      <c r="D2863" s="19"/>
    </row>
    <row r="2864" spans="3:4" x14ac:dyDescent="0.2">
      <c r="C2864" s="19"/>
      <c r="D2864" s="19"/>
    </row>
    <row r="2865" spans="3:4" x14ac:dyDescent="0.2">
      <c r="C2865" s="19"/>
      <c r="D2865" s="19"/>
    </row>
    <row r="2866" spans="3:4" x14ac:dyDescent="0.2">
      <c r="C2866" s="19"/>
      <c r="D2866" s="19"/>
    </row>
    <row r="2867" spans="3:4" x14ac:dyDescent="0.2">
      <c r="C2867" s="19"/>
      <c r="D2867" s="19"/>
    </row>
    <row r="2868" spans="3:4" x14ac:dyDescent="0.2">
      <c r="C2868" s="19"/>
      <c r="D2868" s="19"/>
    </row>
    <row r="2869" spans="3:4" x14ac:dyDescent="0.2">
      <c r="C2869" s="19"/>
      <c r="D2869" s="19"/>
    </row>
    <row r="2870" spans="3:4" x14ac:dyDescent="0.2">
      <c r="C2870" s="19"/>
      <c r="D2870" s="19"/>
    </row>
    <row r="2871" spans="3:4" x14ac:dyDescent="0.2">
      <c r="C2871" s="19"/>
      <c r="D2871" s="19"/>
    </row>
    <row r="2872" spans="3:4" x14ac:dyDescent="0.2">
      <c r="C2872" s="19"/>
      <c r="D2872" s="19"/>
    </row>
    <row r="2873" spans="3:4" x14ac:dyDescent="0.2">
      <c r="C2873" s="19"/>
      <c r="D2873" s="19"/>
    </row>
    <row r="2874" spans="3:4" x14ac:dyDescent="0.2">
      <c r="C2874" s="19"/>
      <c r="D2874" s="19"/>
    </row>
    <row r="2875" spans="3:4" x14ac:dyDescent="0.2">
      <c r="C2875" s="19"/>
      <c r="D2875" s="19"/>
    </row>
    <row r="2876" spans="3:4" x14ac:dyDescent="0.2">
      <c r="C2876" s="19"/>
      <c r="D2876" s="19"/>
    </row>
    <row r="2877" spans="3:4" x14ac:dyDescent="0.2">
      <c r="C2877" s="19"/>
      <c r="D2877" s="19"/>
    </row>
    <row r="2878" spans="3:4" x14ac:dyDescent="0.2">
      <c r="C2878" s="19"/>
      <c r="D2878" s="19"/>
    </row>
    <row r="2879" spans="3:4" x14ac:dyDescent="0.2">
      <c r="C2879" s="19"/>
      <c r="D2879" s="19"/>
    </row>
    <row r="2880" spans="3:4" x14ac:dyDescent="0.2">
      <c r="C2880" s="19"/>
      <c r="D2880" s="19"/>
    </row>
    <row r="2881" spans="3:4" x14ac:dyDescent="0.2">
      <c r="C2881" s="19"/>
      <c r="D2881" s="19"/>
    </row>
    <row r="2882" spans="3:4" x14ac:dyDescent="0.2">
      <c r="C2882" s="19"/>
      <c r="D2882" s="19"/>
    </row>
    <row r="2883" spans="3:4" x14ac:dyDescent="0.2">
      <c r="C2883" s="19"/>
      <c r="D2883" s="19"/>
    </row>
    <row r="2884" spans="3:4" x14ac:dyDescent="0.2">
      <c r="C2884" s="19"/>
      <c r="D2884" s="19"/>
    </row>
    <row r="2885" spans="3:4" x14ac:dyDescent="0.2">
      <c r="C2885" s="19"/>
      <c r="D2885" s="19"/>
    </row>
    <row r="2886" spans="3:4" x14ac:dyDescent="0.2">
      <c r="C2886" s="19"/>
      <c r="D2886" s="19"/>
    </row>
    <row r="2887" spans="3:4" x14ac:dyDescent="0.2">
      <c r="C2887" s="19"/>
      <c r="D2887" s="19"/>
    </row>
    <row r="2888" spans="3:4" x14ac:dyDescent="0.2">
      <c r="C2888" s="19"/>
      <c r="D2888" s="19"/>
    </row>
    <row r="2889" spans="3:4" x14ac:dyDescent="0.2">
      <c r="C2889" s="19"/>
      <c r="D2889" s="19"/>
    </row>
    <row r="2890" spans="3:4" x14ac:dyDescent="0.2">
      <c r="C2890" s="19"/>
      <c r="D2890" s="19"/>
    </row>
    <row r="2891" spans="3:4" x14ac:dyDescent="0.2">
      <c r="C2891" s="19"/>
      <c r="D2891" s="19"/>
    </row>
    <row r="2892" spans="3:4" x14ac:dyDescent="0.2">
      <c r="C2892" s="19"/>
      <c r="D2892" s="19"/>
    </row>
    <row r="2893" spans="3:4" x14ac:dyDescent="0.2">
      <c r="C2893" s="19"/>
      <c r="D2893" s="19"/>
    </row>
    <row r="2894" spans="3:4" x14ac:dyDescent="0.2">
      <c r="C2894" s="19"/>
      <c r="D2894" s="19"/>
    </row>
    <row r="2895" spans="3:4" x14ac:dyDescent="0.2">
      <c r="C2895" s="19"/>
      <c r="D2895" s="19"/>
    </row>
    <row r="2896" spans="3:4" x14ac:dyDescent="0.2">
      <c r="C2896" s="19"/>
      <c r="D2896" s="19"/>
    </row>
    <row r="2897" spans="3:4" x14ac:dyDescent="0.2">
      <c r="C2897" s="19"/>
      <c r="D2897" s="19"/>
    </row>
    <row r="2898" spans="3:4" x14ac:dyDescent="0.2">
      <c r="C2898" s="19"/>
      <c r="D2898" s="19"/>
    </row>
    <row r="2899" spans="3:4" x14ac:dyDescent="0.2">
      <c r="C2899" s="19"/>
      <c r="D2899" s="19"/>
    </row>
    <row r="2900" spans="3:4" x14ac:dyDescent="0.2">
      <c r="C2900" s="19"/>
      <c r="D2900" s="19"/>
    </row>
    <row r="2901" spans="3:4" x14ac:dyDescent="0.2">
      <c r="C2901" s="19"/>
      <c r="D2901" s="19"/>
    </row>
    <row r="2902" spans="3:4" x14ac:dyDescent="0.2">
      <c r="C2902" s="19"/>
      <c r="D2902" s="19"/>
    </row>
    <row r="2903" spans="3:4" x14ac:dyDescent="0.2">
      <c r="C2903" s="19"/>
      <c r="D2903" s="19"/>
    </row>
    <row r="2904" spans="3:4" x14ac:dyDescent="0.2">
      <c r="C2904" s="19"/>
      <c r="D2904" s="19"/>
    </row>
    <row r="2905" spans="3:4" x14ac:dyDescent="0.2">
      <c r="C2905" s="19"/>
      <c r="D2905" s="19"/>
    </row>
    <row r="2906" spans="3:4" x14ac:dyDescent="0.2">
      <c r="C2906" s="19"/>
      <c r="D2906" s="19"/>
    </row>
    <row r="2907" spans="3:4" x14ac:dyDescent="0.2">
      <c r="C2907" s="19"/>
      <c r="D2907" s="19"/>
    </row>
    <row r="2908" spans="3:4" x14ac:dyDescent="0.2">
      <c r="C2908" s="19"/>
      <c r="D2908" s="19"/>
    </row>
    <row r="2909" spans="3:4" x14ac:dyDescent="0.2">
      <c r="C2909" s="19"/>
      <c r="D2909" s="19"/>
    </row>
    <row r="2910" spans="3:4" x14ac:dyDescent="0.2">
      <c r="C2910" s="19"/>
      <c r="D2910" s="19"/>
    </row>
    <row r="2911" spans="3:4" x14ac:dyDescent="0.2">
      <c r="C2911" s="19"/>
      <c r="D2911" s="19"/>
    </row>
    <row r="2912" spans="3:4" x14ac:dyDescent="0.2">
      <c r="C2912" s="19"/>
      <c r="D2912" s="19"/>
    </row>
    <row r="2913" spans="3:4" x14ac:dyDescent="0.2">
      <c r="C2913" s="19"/>
      <c r="D2913" s="19"/>
    </row>
    <row r="2914" spans="3:4" x14ac:dyDescent="0.2">
      <c r="C2914" s="19"/>
      <c r="D2914" s="19"/>
    </row>
    <row r="2915" spans="3:4" x14ac:dyDescent="0.2">
      <c r="C2915" s="19"/>
      <c r="D2915" s="19"/>
    </row>
    <row r="2916" spans="3:4" x14ac:dyDescent="0.2">
      <c r="C2916" s="19"/>
      <c r="D2916" s="19"/>
    </row>
    <row r="2917" spans="3:4" x14ac:dyDescent="0.2">
      <c r="C2917" s="19"/>
      <c r="D2917" s="19"/>
    </row>
    <row r="2918" spans="3:4" x14ac:dyDescent="0.2">
      <c r="C2918" s="19"/>
      <c r="D2918" s="19"/>
    </row>
    <row r="2919" spans="3:4" x14ac:dyDescent="0.2">
      <c r="C2919" s="19"/>
      <c r="D2919" s="19"/>
    </row>
    <row r="2920" spans="3:4" x14ac:dyDescent="0.2">
      <c r="C2920" s="19"/>
      <c r="D2920" s="19"/>
    </row>
    <row r="2921" spans="3:4" x14ac:dyDescent="0.2">
      <c r="C2921" s="19"/>
      <c r="D2921" s="19"/>
    </row>
    <row r="2922" spans="3:4" x14ac:dyDescent="0.2">
      <c r="C2922" s="19"/>
      <c r="D2922" s="19"/>
    </row>
    <row r="2923" spans="3:4" x14ac:dyDescent="0.2">
      <c r="C2923" s="19"/>
      <c r="D2923" s="19"/>
    </row>
    <row r="2924" spans="3:4" x14ac:dyDescent="0.2">
      <c r="C2924" s="19"/>
      <c r="D2924" s="19"/>
    </row>
    <row r="2925" spans="3:4" x14ac:dyDescent="0.2">
      <c r="C2925" s="19"/>
      <c r="D2925" s="19"/>
    </row>
    <row r="2926" spans="3:4" x14ac:dyDescent="0.2">
      <c r="C2926" s="19"/>
      <c r="D2926" s="19"/>
    </row>
    <row r="2927" spans="3:4" x14ac:dyDescent="0.2">
      <c r="C2927" s="19"/>
      <c r="D2927" s="19"/>
    </row>
    <row r="2928" spans="3:4" x14ac:dyDescent="0.2">
      <c r="C2928" s="19"/>
      <c r="D2928" s="19"/>
    </row>
    <row r="2929" spans="3:4" x14ac:dyDescent="0.2">
      <c r="C2929" s="19"/>
      <c r="D2929" s="19"/>
    </row>
    <row r="2930" spans="3:4" x14ac:dyDescent="0.2">
      <c r="C2930" s="19"/>
      <c r="D2930" s="19"/>
    </row>
    <row r="2931" spans="3:4" x14ac:dyDescent="0.2">
      <c r="C2931" s="19"/>
      <c r="D2931" s="19"/>
    </row>
    <row r="2932" spans="3:4" x14ac:dyDescent="0.2">
      <c r="C2932" s="19"/>
      <c r="D2932" s="19"/>
    </row>
    <row r="2933" spans="3:4" x14ac:dyDescent="0.2">
      <c r="C2933" s="19"/>
      <c r="D2933" s="19"/>
    </row>
    <row r="2934" spans="3:4" x14ac:dyDescent="0.2">
      <c r="C2934" s="19"/>
      <c r="D2934" s="19"/>
    </row>
    <row r="2935" spans="3:4" x14ac:dyDescent="0.2">
      <c r="C2935" s="19"/>
      <c r="D2935" s="19"/>
    </row>
    <row r="2936" spans="3:4" x14ac:dyDescent="0.2">
      <c r="C2936" s="19"/>
      <c r="D2936" s="19"/>
    </row>
    <row r="2937" spans="3:4" x14ac:dyDescent="0.2">
      <c r="C2937" s="19"/>
      <c r="D2937" s="19"/>
    </row>
    <row r="2938" spans="3:4" x14ac:dyDescent="0.2">
      <c r="C2938" s="19"/>
      <c r="D2938" s="19"/>
    </row>
    <row r="2939" spans="3:4" x14ac:dyDescent="0.2">
      <c r="C2939" s="19"/>
      <c r="D2939" s="19"/>
    </row>
    <row r="2940" spans="3:4" x14ac:dyDescent="0.2">
      <c r="C2940" s="19"/>
      <c r="D2940" s="19"/>
    </row>
    <row r="2941" spans="3:4" x14ac:dyDescent="0.2">
      <c r="C2941" s="19"/>
      <c r="D2941" s="19"/>
    </row>
    <row r="2942" spans="3:4" x14ac:dyDescent="0.2">
      <c r="C2942" s="19"/>
      <c r="D2942" s="19"/>
    </row>
    <row r="2943" spans="3:4" x14ac:dyDescent="0.2">
      <c r="C2943" s="19"/>
      <c r="D2943" s="19"/>
    </row>
    <row r="2944" spans="3:4" x14ac:dyDescent="0.2">
      <c r="C2944" s="19"/>
      <c r="D2944" s="19"/>
    </row>
    <row r="2945" spans="3:4" x14ac:dyDescent="0.2">
      <c r="C2945" s="19"/>
      <c r="D2945" s="19"/>
    </row>
    <row r="2946" spans="3:4" x14ac:dyDescent="0.2">
      <c r="C2946" s="19"/>
      <c r="D2946" s="19"/>
    </row>
    <row r="2947" spans="3:4" x14ac:dyDescent="0.2">
      <c r="C2947" s="19"/>
      <c r="D2947" s="19"/>
    </row>
    <row r="2948" spans="3:4" x14ac:dyDescent="0.2">
      <c r="C2948" s="19"/>
      <c r="D2948" s="19"/>
    </row>
    <row r="2949" spans="3:4" x14ac:dyDescent="0.2">
      <c r="C2949" s="19"/>
      <c r="D2949" s="19"/>
    </row>
    <row r="2950" spans="3:4" x14ac:dyDescent="0.2">
      <c r="C2950" s="19"/>
      <c r="D2950" s="19"/>
    </row>
    <row r="2951" spans="3:4" x14ac:dyDescent="0.2">
      <c r="C2951" s="19"/>
      <c r="D2951" s="19"/>
    </row>
    <row r="2952" spans="3:4" x14ac:dyDescent="0.2">
      <c r="C2952" s="19"/>
      <c r="D2952" s="19"/>
    </row>
    <row r="2953" spans="3:4" x14ac:dyDescent="0.2">
      <c r="C2953" s="19"/>
      <c r="D2953" s="19"/>
    </row>
    <row r="2954" spans="3:4" x14ac:dyDescent="0.2">
      <c r="C2954" s="19"/>
      <c r="D2954" s="19"/>
    </row>
    <row r="2955" spans="3:4" x14ac:dyDescent="0.2">
      <c r="C2955" s="19"/>
      <c r="D2955" s="19"/>
    </row>
    <row r="2956" spans="3:4" x14ac:dyDescent="0.2">
      <c r="C2956" s="19"/>
      <c r="D2956" s="19"/>
    </row>
    <row r="2957" spans="3:4" x14ac:dyDescent="0.2">
      <c r="C2957" s="19"/>
      <c r="D2957" s="19"/>
    </row>
    <row r="2958" spans="3:4" x14ac:dyDescent="0.2">
      <c r="C2958" s="19"/>
      <c r="D2958" s="19"/>
    </row>
    <row r="2959" spans="3:4" x14ac:dyDescent="0.2">
      <c r="C2959" s="19"/>
      <c r="D2959" s="19"/>
    </row>
    <row r="2960" spans="3:4" x14ac:dyDescent="0.2">
      <c r="C2960" s="19"/>
      <c r="D2960" s="19"/>
    </row>
    <row r="2961" spans="3:4" x14ac:dyDescent="0.2">
      <c r="C2961" s="19"/>
      <c r="D2961" s="19"/>
    </row>
    <row r="2962" spans="3:4" x14ac:dyDescent="0.2">
      <c r="C2962" s="19"/>
      <c r="D2962" s="19"/>
    </row>
    <row r="2963" spans="3:4" x14ac:dyDescent="0.2">
      <c r="C2963" s="19"/>
      <c r="D2963" s="19"/>
    </row>
    <row r="2964" spans="3:4" x14ac:dyDescent="0.2">
      <c r="C2964" s="19"/>
      <c r="D2964" s="19"/>
    </row>
    <row r="2965" spans="3:4" x14ac:dyDescent="0.2">
      <c r="C2965" s="19"/>
      <c r="D2965" s="19"/>
    </row>
    <row r="2966" spans="3:4" x14ac:dyDescent="0.2">
      <c r="C2966" s="19"/>
      <c r="D2966" s="19"/>
    </row>
    <row r="2967" spans="3:4" x14ac:dyDescent="0.2">
      <c r="C2967" s="19"/>
      <c r="D2967" s="19"/>
    </row>
    <row r="2968" spans="3:4" x14ac:dyDescent="0.2">
      <c r="C2968" s="19"/>
      <c r="D2968" s="19"/>
    </row>
    <row r="2969" spans="3:4" x14ac:dyDescent="0.2">
      <c r="C2969" s="19"/>
      <c r="D2969" s="19"/>
    </row>
    <row r="2970" spans="3:4" x14ac:dyDescent="0.2">
      <c r="C2970" s="19"/>
      <c r="D2970" s="19"/>
    </row>
    <row r="2971" spans="3:4" x14ac:dyDescent="0.2">
      <c r="C2971" s="19"/>
      <c r="D2971" s="19"/>
    </row>
    <row r="2972" spans="3:4" x14ac:dyDescent="0.2">
      <c r="C2972" s="19"/>
      <c r="D2972" s="19"/>
    </row>
    <row r="2973" spans="3:4" x14ac:dyDescent="0.2">
      <c r="C2973" s="19"/>
      <c r="D2973" s="19"/>
    </row>
    <row r="2974" spans="3:4" x14ac:dyDescent="0.2">
      <c r="C2974" s="19"/>
      <c r="D2974" s="19"/>
    </row>
    <row r="2975" spans="3:4" x14ac:dyDescent="0.2">
      <c r="C2975" s="19"/>
      <c r="D2975" s="19"/>
    </row>
    <row r="2976" spans="3:4" x14ac:dyDescent="0.2">
      <c r="C2976" s="19"/>
      <c r="D2976" s="19"/>
    </row>
    <row r="2977" spans="3:4" x14ac:dyDescent="0.2">
      <c r="C2977" s="19"/>
      <c r="D2977" s="19"/>
    </row>
    <row r="2978" spans="3:4" x14ac:dyDescent="0.2">
      <c r="C2978" s="19"/>
      <c r="D2978" s="19"/>
    </row>
    <row r="2979" spans="3:4" x14ac:dyDescent="0.2">
      <c r="C2979" s="19"/>
      <c r="D2979" s="19"/>
    </row>
    <row r="2980" spans="3:4" x14ac:dyDescent="0.2">
      <c r="C2980" s="19"/>
      <c r="D2980" s="19"/>
    </row>
    <row r="2981" spans="3:4" x14ac:dyDescent="0.2">
      <c r="C2981" s="19"/>
      <c r="D2981" s="19"/>
    </row>
    <row r="2982" spans="3:4" x14ac:dyDescent="0.2">
      <c r="C2982" s="19"/>
      <c r="D2982" s="19"/>
    </row>
    <row r="2983" spans="3:4" x14ac:dyDescent="0.2">
      <c r="C2983" s="19"/>
      <c r="D2983" s="19"/>
    </row>
    <row r="2984" spans="3:4" x14ac:dyDescent="0.2">
      <c r="C2984" s="19"/>
      <c r="D2984" s="19"/>
    </row>
    <row r="2985" spans="3:4" x14ac:dyDescent="0.2">
      <c r="C2985" s="19"/>
      <c r="D2985" s="19"/>
    </row>
    <row r="2986" spans="3:4" x14ac:dyDescent="0.2">
      <c r="C2986" s="19"/>
      <c r="D2986" s="19"/>
    </row>
    <row r="2987" spans="3:4" x14ac:dyDescent="0.2">
      <c r="C2987" s="19"/>
      <c r="D2987" s="19"/>
    </row>
    <row r="2988" spans="3:4" x14ac:dyDescent="0.2">
      <c r="C2988" s="19"/>
      <c r="D2988" s="19"/>
    </row>
    <row r="2989" spans="3:4" x14ac:dyDescent="0.2">
      <c r="C2989" s="19"/>
      <c r="D2989" s="19"/>
    </row>
    <row r="2990" spans="3:4" x14ac:dyDescent="0.2">
      <c r="C2990" s="19"/>
      <c r="D2990" s="19"/>
    </row>
    <row r="2991" spans="3:4" x14ac:dyDescent="0.2">
      <c r="C2991" s="19"/>
      <c r="D2991" s="19"/>
    </row>
    <row r="2992" spans="3:4" x14ac:dyDescent="0.2">
      <c r="C2992" s="19"/>
      <c r="D2992" s="19"/>
    </row>
    <row r="2993" spans="3:4" x14ac:dyDescent="0.2">
      <c r="C2993" s="19"/>
      <c r="D2993" s="19"/>
    </row>
    <row r="2994" spans="3:4" x14ac:dyDescent="0.2">
      <c r="C2994" s="19"/>
      <c r="D2994" s="19"/>
    </row>
    <row r="2995" spans="3:4" x14ac:dyDescent="0.2">
      <c r="C2995" s="19"/>
      <c r="D2995" s="19"/>
    </row>
    <row r="2996" spans="3:4" x14ac:dyDescent="0.2">
      <c r="C2996" s="19"/>
      <c r="D2996" s="19"/>
    </row>
    <row r="2997" spans="3:4" x14ac:dyDescent="0.2">
      <c r="C2997" s="19"/>
      <c r="D2997" s="19"/>
    </row>
    <row r="2998" spans="3:4" x14ac:dyDescent="0.2">
      <c r="C2998" s="19"/>
      <c r="D2998" s="19"/>
    </row>
    <row r="2999" spans="3:4" x14ac:dyDescent="0.2">
      <c r="C2999" s="19"/>
      <c r="D2999" s="19"/>
    </row>
    <row r="3000" spans="3:4" x14ac:dyDescent="0.2">
      <c r="C3000" s="19"/>
      <c r="D3000" s="19"/>
    </row>
    <row r="3001" spans="3:4" x14ac:dyDescent="0.2">
      <c r="C3001" s="19"/>
      <c r="D3001" s="19"/>
    </row>
    <row r="3002" spans="3:4" x14ac:dyDescent="0.2">
      <c r="C3002" s="19"/>
      <c r="D3002" s="19"/>
    </row>
    <row r="3003" spans="3:4" x14ac:dyDescent="0.2">
      <c r="C3003" s="19"/>
      <c r="D3003" s="19"/>
    </row>
    <row r="3004" spans="3:4" x14ac:dyDescent="0.2">
      <c r="C3004" s="19"/>
      <c r="D3004" s="19"/>
    </row>
    <row r="3005" spans="3:4" x14ac:dyDescent="0.2">
      <c r="C3005" s="19"/>
      <c r="D3005" s="19"/>
    </row>
    <row r="3006" spans="3:4" x14ac:dyDescent="0.2">
      <c r="C3006" s="19"/>
      <c r="D3006" s="19"/>
    </row>
    <row r="3007" spans="3:4" x14ac:dyDescent="0.2">
      <c r="C3007" s="19"/>
      <c r="D3007" s="19"/>
    </row>
    <row r="3008" spans="3:4" x14ac:dyDescent="0.2">
      <c r="C3008" s="19"/>
      <c r="D3008" s="19"/>
    </row>
    <row r="3009" spans="3:4" x14ac:dyDescent="0.2">
      <c r="C3009" s="19"/>
      <c r="D3009" s="19"/>
    </row>
    <row r="3010" spans="3:4" x14ac:dyDescent="0.2">
      <c r="C3010" s="19"/>
      <c r="D3010" s="19"/>
    </row>
    <row r="3011" spans="3:4" x14ac:dyDescent="0.2">
      <c r="C3011" s="19"/>
      <c r="D3011" s="19"/>
    </row>
    <row r="3012" spans="3:4" x14ac:dyDescent="0.2">
      <c r="C3012" s="19"/>
      <c r="D3012" s="19"/>
    </row>
    <row r="3013" spans="3:4" x14ac:dyDescent="0.2">
      <c r="C3013" s="19"/>
      <c r="D3013" s="19"/>
    </row>
    <row r="3014" spans="3:4" x14ac:dyDescent="0.2">
      <c r="C3014" s="19"/>
      <c r="D3014" s="19"/>
    </row>
    <row r="3015" spans="3:4" x14ac:dyDescent="0.2">
      <c r="C3015" s="19"/>
      <c r="D3015" s="19"/>
    </row>
    <row r="3016" spans="3:4" x14ac:dyDescent="0.2">
      <c r="C3016" s="19"/>
      <c r="D3016" s="19"/>
    </row>
    <row r="3017" spans="3:4" x14ac:dyDescent="0.2">
      <c r="C3017" s="19"/>
      <c r="D3017" s="19"/>
    </row>
    <row r="3018" spans="3:4" x14ac:dyDescent="0.2">
      <c r="C3018" s="19"/>
      <c r="D3018" s="19"/>
    </row>
    <row r="3019" spans="3:4" x14ac:dyDescent="0.2">
      <c r="C3019" s="19"/>
      <c r="D3019" s="19"/>
    </row>
    <row r="3020" spans="3:4" x14ac:dyDescent="0.2">
      <c r="C3020" s="19"/>
      <c r="D3020" s="19"/>
    </row>
    <row r="3021" spans="3:4" x14ac:dyDescent="0.2">
      <c r="C3021" s="19"/>
      <c r="D3021" s="19"/>
    </row>
    <row r="3022" spans="3:4" x14ac:dyDescent="0.2">
      <c r="C3022" s="19"/>
      <c r="D3022" s="19"/>
    </row>
    <row r="3023" spans="3:4" x14ac:dyDescent="0.2">
      <c r="C3023" s="19"/>
      <c r="D3023" s="19"/>
    </row>
    <row r="3024" spans="3:4" x14ac:dyDescent="0.2">
      <c r="C3024" s="19"/>
      <c r="D3024" s="19"/>
    </row>
    <row r="3025" spans="3:4" x14ac:dyDescent="0.2">
      <c r="C3025" s="19"/>
      <c r="D3025" s="19"/>
    </row>
    <row r="3026" spans="3:4" x14ac:dyDescent="0.2">
      <c r="C3026" s="19"/>
      <c r="D3026" s="19"/>
    </row>
    <row r="3027" spans="3:4" x14ac:dyDescent="0.2">
      <c r="C3027" s="19"/>
      <c r="D3027" s="19"/>
    </row>
    <row r="3028" spans="3:4" x14ac:dyDescent="0.2">
      <c r="C3028" s="19"/>
      <c r="D3028" s="19"/>
    </row>
    <row r="3029" spans="3:4" x14ac:dyDescent="0.2">
      <c r="C3029" s="19"/>
      <c r="D3029" s="19"/>
    </row>
    <row r="3030" spans="3:4" x14ac:dyDescent="0.2">
      <c r="C3030" s="19"/>
      <c r="D3030" s="19"/>
    </row>
    <row r="3031" spans="3:4" x14ac:dyDescent="0.2">
      <c r="C3031" s="19"/>
      <c r="D3031" s="19"/>
    </row>
    <row r="3032" spans="3:4" x14ac:dyDescent="0.2">
      <c r="C3032" s="19"/>
      <c r="D3032" s="19"/>
    </row>
    <row r="3033" spans="3:4" x14ac:dyDescent="0.2">
      <c r="C3033" s="19"/>
      <c r="D3033" s="19"/>
    </row>
    <row r="3034" spans="3:4" x14ac:dyDescent="0.2">
      <c r="C3034" s="19"/>
      <c r="D3034" s="19"/>
    </row>
    <row r="3035" spans="3:4" x14ac:dyDescent="0.2">
      <c r="C3035" s="19"/>
      <c r="D3035" s="19"/>
    </row>
    <row r="3036" spans="3:4" x14ac:dyDescent="0.2">
      <c r="C3036" s="19"/>
      <c r="D3036" s="19"/>
    </row>
    <row r="3037" spans="3:4" x14ac:dyDescent="0.2">
      <c r="C3037" s="19"/>
      <c r="D3037" s="19"/>
    </row>
    <row r="3038" spans="3:4" x14ac:dyDescent="0.2">
      <c r="C3038" s="19"/>
      <c r="D3038" s="19"/>
    </row>
    <row r="3039" spans="3:4" x14ac:dyDescent="0.2">
      <c r="C3039" s="19"/>
      <c r="D3039" s="19"/>
    </row>
    <row r="3040" spans="3:4" x14ac:dyDescent="0.2">
      <c r="C3040" s="19"/>
      <c r="D3040" s="19"/>
    </row>
    <row r="3041" spans="3:4" x14ac:dyDescent="0.2">
      <c r="C3041" s="19"/>
      <c r="D3041" s="19"/>
    </row>
    <row r="3042" spans="3:4" x14ac:dyDescent="0.2">
      <c r="C3042" s="19"/>
      <c r="D3042" s="19"/>
    </row>
    <row r="3043" spans="3:4" x14ac:dyDescent="0.2">
      <c r="C3043" s="19"/>
      <c r="D3043" s="19"/>
    </row>
    <row r="3044" spans="3:4" x14ac:dyDescent="0.2">
      <c r="C3044" s="19"/>
      <c r="D3044" s="19"/>
    </row>
    <row r="3045" spans="3:4" x14ac:dyDescent="0.2">
      <c r="C3045" s="19"/>
      <c r="D3045" s="19"/>
    </row>
    <row r="3046" spans="3:4" x14ac:dyDescent="0.2">
      <c r="C3046" s="19"/>
      <c r="D3046" s="19"/>
    </row>
    <row r="3047" spans="3:4" x14ac:dyDescent="0.2">
      <c r="C3047" s="19"/>
      <c r="D3047" s="19"/>
    </row>
    <row r="3048" spans="3:4" x14ac:dyDescent="0.2">
      <c r="C3048" s="19"/>
      <c r="D3048" s="19"/>
    </row>
    <row r="3049" spans="3:4" x14ac:dyDescent="0.2">
      <c r="C3049" s="19"/>
      <c r="D3049" s="19"/>
    </row>
    <row r="3050" spans="3:4" x14ac:dyDescent="0.2">
      <c r="C3050" s="19"/>
      <c r="D3050" s="19"/>
    </row>
    <row r="3051" spans="3:4" x14ac:dyDescent="0.2">
      <c r="C3051" s="19"/>
      <c r="D3051" s="19"/>
    </row>
    <row r="3052" spans="3:4" x14ac:dyDescent="0.2">
      <c r="C3052" s="19"/>
      <c r="D3052" s="19"/>
    </row>
    <row r="3053" spans="3:4" x14ac:dyDescent="0.2">
      <c r="C3053" s="19"/>
      <c r="D3053" s="19"/>
    </row>
    <row r="3054" spans="3:4" x14ac:dyDescent="0.2">
      <c r="C3054" s="19"/>
      <c r="D3054" s="19"/>
    </row>
    <row r="3055" spans="3:4" x14ac:dyDescent="0.2">
      <c r="C3055" s="19"/>
      <c r="D3055" s="19"/>
    </row>
    <row r="3056" spans="3:4" x14ac:dyDescent="0.2">
      <c r="C3056" s="19"/>
      <c r="D3056" s="19"/>
    </row>
    <row r="3057" spans="3:4" x14ac:dyDescent="0.2">
      <c r="C3057" s="19"/>
      <c r="D3057" s="19"/>
    </row>
    <row r="3058" spans="3:4" x14ac:dyDescent="0.2">
      <c r="C3058" s="19"/>
      <c r="D3058" s="19"/>
    </row>
    <row r="3059" spans="3:4" x14ac:dyDescent="0.2">
      <c r="C3059" s="19"/>
      <c r="D3059" s="19"/>
    </row>
    <row r="3060" spans="3:4" x14ac:dyDescent="0.2">
      <c r="C3060" s="19"/>
      <c r="D3060" s="19"/>
    </row>
    <row r="3061" spans="3:4" x14ac:dyDescent="0.2">
      <c r="C3061" s="19"/>
      <c r="D3061" s="19"/>
    </row>
    <row r="3062" spans="3:4" x14ac:dyDescent="0.2">
      <c r="C3062" s="19"/>
      <c r="D3062" s="19"/>
    </row>
    <row r="3063" spans="3:4" x14ac:dyDescent="0.2">
      <c r="C3063" s="19"/>
      <c r="D3063" s="19"/>
    </row>
    <row r="3064" spans="3:4" x14ac:dyDescent="0.2">
      <c r="C3064" s="19"/>
      <c r="D3064" s="19"/>
    </row>
    <row r="3065" spans="3:4" x14ac:dyDescent="0.2">
      <c r="C3065" s="19"/>
      <c r="D3065" s="19"/>
    </row>
    <row r="3066" spans="3:4" x14ac:dyDescent="0.2">
      <c r="C3066" s="19"/>
      <c r="D3066" s="19"/>
    </row>
    <row r="3067" spans="3:4" x14ac:dyDescent="0.2">
      <c r="C3067" s="19"/>
      <c r="D3067" s="19"/>
    </row>
    <row r="3068" spans="3:4" x14ac:dyDescent="0.2">
      <c r="C3068" s="19"/>
      <c r="D3068" s="19"/>
    </row>
    <row r="3069" spans="3:4" x14ac:dyDescent="0.2">
      <c r="C3069" s="19"/>
      <c r="D3069" s="19"/>
    </row>
    <row r="3070" spans="3:4" x14ac:dyDescent="0.2">
      <c r="C3070" s="19"/>
      <c r="D3070" s="19"/>
    </row>
    <row r="3071" spans="3:4" x14ac:dyDescent="0.2">
      <c r="C3071" s="19"/>
      <c r="D3071" s="19"/>
    </row>
    <row r="3072" spans="3:4" x14ac:dyDescent="0.2">
      <c r="C3072" s="19"/>
      <c r="D3072" s="19"/>
    </row>
    <row r="3073" spans="3:4" x14ac:dyDescent="0.2">
      <c r="C3073" s="19"/>
      <c r="D3073" s="19"/>
    </row>
    <row r="3074" spans="3:4" x14ac:dyDescent="0.2">
      <c r="C3074" s="19"/>
      <c r="D3074" s="19"/>
    </row>
    <row r="3075" spans="3:4" x14ac:dyDescent="0.2">
      <c r="C3075" s="19"/>
      <c r="D3075" s="19"/>
    </row>
    <row r="3076" spans="3:4" x14ac:dyDescent="0.2">
      <c r="C3076" s="19"/>
      <c r="D3076" s="19"/>
    </row>
    <row r="3077" spans="3:4" x14ac:dyDescent="0.2">
      <c r="C3077" s="19"/>
      <c r="D3077" s="19"/>
    </row>
    <row r="3078" spans="3:4" x14ac:dyDescent="0.2">
      <c r="C3078" s="19"/>
      <c r="D3078" s="19"/>
    </row>
    <row r="3079" spans="3:4" x14ac:dyDescent="0.2">
      <c r="C3079" s="19"/>
      <c r="D3079" s="19"/>
    </row>
    <row r="3080" spans="3:4" x14ac:dyDescent="0.2">
      <c r="C3080" s="19"/>
      <c r="D3080" s="19"/>
    </row>
    <row r="3081" spans="3:4" x14ac:dyDescent="0.2">
      <c r="C3081" s="19"/>
      <c r="D3081" s="19"/>
    </row>
    <row r="3082" spans="3:4" x14ac:dyDescent="0.2">
      <c r="C3082" s="19"/>
      <c r="D3082" s="19"/>
    </row>
    <row r="3083" spans="3:4" x14ac:dyDescent="0.2">
      <c r="C3083" s="19"/>
      <c r="D3083" s="19"/>
    </row>
    <row r="3084" spans="3:4" x14ac:dyDescent="0.2">
      <c r="C3084" s="19"/>
      <c r="D3084" s="19"/>
    </row>
    <row r="3085" spans="3:4" x14ac:dyDescent="0.2">
      <c r="C3085" s="19"/>
      <c r="D3085" s="19"/>
    </row>
    <row r="3086" spans="3:4" x14ac:dyDescent="0.2">
      <c r="C3086" s="19"/>
      <c r="D3086" s="19"/>
    </row>
    <row r="3087" spans="3:4" x14ac:dyDescent="0.2">
      <c r="C3087" s="19"/>
      <c r="D3087" s="19"/>
    </row>
    <row r="3088" spans="3:4" x14ac:dyDescent="0.2">
      <c r="C3088" s="19"/>
      <c r="D3088" s="19"/>
    </row>
    <row r="3089" spans="3:4" x14ac:dyDescent="0.2">
      <c r="C3089" s="19"/>
      <c r="D3089" s="19"/>
    </row>
    <row r="3090" spans="3:4" x14ac:dyDescent="0.2">
      <c r="C3090" s="19"/>
      <c r="D3090" s="19"/>
    </row>
    <row r="3091" spans="3:4" x14ac:dyDescent="0.2">
      <c r="C3091" s="19"/>
      <c r="D3091" s="19"/>
    </row>
    <row r="3092" spans="3:4" x14ac:dyDescent="0.2">
      <c r="C3092" s="19"/>
      <c r="D3092" s="19"/>
    </row>
    <row r="3093" spans="3:4" x14ac:dyDescent="0.2">
      <c r="C3093" s="19"/>
      <c r="D3093" s="19"/>
    </row>
    <row r="3094" spans="3:4" x14ac:dyDescent="0.2">
      <c r="C3094" s="19"/>
      <c r="D3094" s="19"/>
    </row>
    <row r="3095" spans="3:4" x14ac:dyDescent="0.2">
      <c r="C3095" s="19"/>
      <c r="D3095" s="19"/>
    </row>
    <row r="3096" spans="3:4" x14ac:dyDescent="0.2">
      <c r="C3096" s="19"/>
      <c r="D3096" s="19"/>
    </row>
    <row r="3097" spans="3:4" x14ac:dyDescent="0.2">
      <c r="C3097" s="19"/>
      <c r="D3097" s="19"/>
    </row>
    <row r="3098" spans="3:4" x14ac:dyDescent="0.2">
      <c r="C3098" s="19"/>
      <c r="D3098" s="19"/>
    </row>
    <row r="3099" spans="3:4" x14ac:dyDescent="0.2">
      <c r="C3099" s="19"/>
      <c r="D3099" s="19"/>
    </row>
    <row r="3100" spans="3:4" x14ac:dyDescent="0.2">
      <c r="C3100" s="19"/>
      <c r="D3100" s="19"/>
    </row>
    <row r="3101" spans="3:4" x14ac:dyDescent="0.2">
      <c r="C3101" s="19"/>
      <c r="D3101" s="19"/>
    </row>
    <row r="3102" spans="3:4" x14ac:dyDescent="0.2">
      <c r="C3102" s="19"/>
      <c r="D3102" s="19"/>
    </row>
    <row r="3103" spans="3:4" x14ac:dyDescent="0.2">
      <c r="C3103" s="19"/>
      <c r="D3103" s="19"/>
    </row>
    <row r="3104" spans="3:4" x14ac:dyDescent="0.2">
      <c r="C3104" s="19"/>
      <c r="D3104" s="19"/>
    </row>
    <row r="3105" spans="3:4" x14ac:dyDescent="0.2">
      <c r="C3105" s="19"/>
      <c r="D3105" s="19"/>
    </row>
    <row r="3106" spans="3:4" x14ac:dyDescent="0.2">
      <c r="C3106" s="19"/>
      <c r="D3106" s="19"/>
    </row>
    <row r="3107" spans="3:4" x14ac:dyDescent="0.2">
      <c r="C3107" s="19"/>
      <c r="D3107" s="19"/>
    </row>
    <row r="3108" spans="3:4" x14ac:dyDescent="0.2">
      <c r="C3108" s="19"/>
      <c r="D3108" s="19"/>
    </row>
    <row r="3109" spans="3:4" x14ac:dyDescent="0.2">
      <c r="C3109" s="19"/>
      <c r="D3109" s="19"/>
    </row>
    <row r="3110" spans="3:4" x14ac:dyDescent="0.2">
      <c r="C3110" s="19"/>
      <c r="D3110" s="19"/>
    </row>
    <row r="3111" spans="3:4" x14ac:dyDescent="0.2">
      <c r="C3111" s="19"/>
      <c r="D3111" s="19"/>
    </row>
    <row r="3112" spans="3:4" x14ac:dyDescent="0.2">
      <c r="C3112" s="19"/>
      <c r="D3112" s="19"/>
    </row>
    <row r="3113" spans="3:4" x14ac:dyDescent="0.2">
      <c r="C3113" s="19"/>
      <c r="D3113" s="19"/>
    </row>
    <row r="3114" spans="3:4" x14ac:dyDescent="0.2">
      <c r="C3114" s="19"/>
      <c r="D3114" s="19"/>
    </row>
    <row r="3115" spans="3:4" x14ac:dyDescent="0.2">
      <c r="C3115" s="19"/>
      <c r="D3115" s="19"/>
    </row>
    <row r="3116" spans="3:4" x14ac:dyDescent="0.2">
      <c r="C3116" s="19"/>
      <c r="D3116" s="19"/>
    </row>
    <row r="3117" spans="3:4" x14ac:dyDescent="0.2">
      <c r="C3117" s="19"/>
      <c r="D3117" s="19"/>
    </row>
    <row r="3118" spans="3:4" x14ac:dyDescent="0.2">
      <c r="C3118" s="19"/>
      <c r="D3118" s="19"/>
    </row>
    <row r="3119" spans="3:4" x14ac:dyDescent="0.2">
      <c r="C3119" s="19"/>
      <c r="D3119" s="19"/>
    </row>
    <row r="3120" spans="3:4" x14ac:dyDescent="0.2">
      <c r="C3120" s="19"/>
      <c r="D3120" s="19"/>
    </row>
    <row r="3121" spans="3:4" x14ac:dyDescent="0.2">
      <c r="C3121" s="19"/>
      <c r="D3121" s="19"/>
    </row>
    <row r="3122" spans="3:4" x14ac:dyDescent="0.2">
      <c r="C3122" s="19"/>
      <c r="D3122" s="19"/>
    </row>
    <row r="3123" spans="3:4" x14ac:dyDescent="0.2">
      <c r="C3123" s="19"/>
      <c r="D3123" s="19"/>
    </row>
    <row r="3124" spans="3:4" x14ac:dyDescent="0.2">
      <c r="C3124" s="19"/>
      <c r="D3124" s="19"/>
    </row>
    <row r="3125" spans="3:4" x14ac:dyDescent="0.2">
      <c r="C3125" s="19"/>
      <c r="D3125" s="19"/>
    </row>
    <row r="3126" spans="3:4" x14ac:dyDescent="0.2">
      <c r="C3126" s="19"/>
      <c r="D3126" s="19"/>
    </row>
    <row r="3127" spans="3:4" x14ac:dyDescent="0.2">
      <c r="C3127" s="19"/>
      <c r="D3127" s="19"/>
    </row>
    <row r="3128" spans="3:4" x14ac:dyDescent="0.2">
      <c r="C3128" s="19"/>
      <c r="D3128" s="19"/>
    </row>
    <row r="3129" spans="3:4" x14ac:dyDescent="0.2">
      <c r="C3129" s="19"/>
      <c r="D3129" s="19"/>
    </row>
    <row r="3130" spans="3:4" x14ac:dyDescent="0.2">
      <c r="C3130" s="19"/>
      <c r="D3130" s="19"/>
    </row>
    <row r="3131" spans="3:4" x14ac:dyDescent="0.2">
      <c r="C3131" s="19"/>
      <c r="D3131" s="19"/>
    </row>
    <row r="3132" spans="3:4" x14ac:dyDescent="0.2">
      <c r="C3132" s="19"/>
      <c r="D3132" s="19"/>
    </row>
    <row r="3133" spans="3:4" x14ac:dyDescent="0.2">
      <c r="C3133" s="19"/>
      <c r="D3133" s="19"/>
    </row>
    <row r="3134" spans="3:4" x14ac:dyDescent="0.2">
      <c r="C3134" s="19"/>
      <c r="D3134" s="19"/>
    </row>
    <row r="3135" spans="3:4" x14ac:dyDescent="0.2">
      <c r="C3135" s="19"/>
      <c r="D3135" s="19"/>
    </row>
    <row r="3136" spans="3:4" x14ac:dyDescent="0.2">
      <c r="C3136" s="19"/>
      <c r="D3136" s="19"/>
    </row>
    <row r="3137" spans="3:4" x14ac:dyDescent="0.2">
      <c r="C3137" s="19"/>
      <c r="D3137" s="19"/>
    </row>
    <row r="3138" spans="3:4" x14ac:dyDescent="0.2">
      <c r="C3138" s="19"/>
      <c r="D3138" s="19"/>
    </row>
    <row r="3139" spans="3:4" x14ac:dyDescent="0.2">
      <c r="C3139" s="19"/>
      <c r="D3139" s="19"/>
    </row>
    <row r="3140" spans="3:4" x14ac:dyDescent="0.2">
      <c r="C3140" s="19"/>
      <c r="D3140" s="19"/>
    </row>
    <row r="3141" spans="3:4" x14ac:dyDescent="0.2">
      <c r="C3141" s="19"/>
      <c r="D3141" s="19"/>
    </row>
    <row r="3142" spans="3:4" x14ac:dyDescent="0.2">
      <c r="C3142" s="19"/>
      <c r="D3142" s="19"/>
    </row>
    <row r="3143" spans="3:4" x14ac:dyDescent="0.2">
      <c r="C3143" s="19"/>
      <c r="D3143" s="19"/>
    </row>
    <row r="3144" spans="3:4" x14ac:dyDescent="0.2">
      <c r="C3144" s="19"/>
      <c r="D3144" s="19"/>
    </row>
    <row r="3145" spans="3:4" x14ac:dyDescent="0.2">
      <c r="C3145" s="19"/>
      <c r="D3145" s="19"/>
    </row>
    <row r="3146" spans="3:4" x14ac:dyDescent="0.2">
      <c r="C3146" s="19"/>
      <c r="D3146" s="19"/>
    </row>
    <row r="3147" spans="3:4" x14ac:dyDescent="0.2">
      <c r="C3147" s="19"/>
      <c r="D3147" s="19"/>
    </row>
    <row r="3148" spans="3:4" x14ac:dyDescent="0.2">
      <c r="C3148" s="19"/>
      <c r="D3148" s="19"/>
    </row>
    <row r="3149" spans="3:4" x14ac:dyDescent="0.2">
      <c r="C3149" s="19"/>
      <c r="D3149" s="19"/>
    </row>
    <row r="3150" spans="3:4" x14ac:dyDescent="0.2">
      <c r="C3150" s="19"/>
      <c r="D3150" s="19"/>
    </row>
    <row r="3151" spans="3:4" x14ac:dyDescent="0.2">
      <c r="C3151" s="19"/>
      <c r="D3151" s="19"/>
    </row>
    <row r="3152" spans="3:4" x14ac:dyDescent="0.2">
      <c r="C3152" s="19"/>
      <c r="D3152" s="19"/>
    </row>
    <row r="3153" spans="3:4" x14ac:dyDescent="0.2">
      <c r="C3153" s="19"/>
      <c r="D3153" s="19"/>
    </row>
    <row r="3154" spans="3:4" x14ac:dyDescent="0.2">
      <c r="C3154" s="19"/>
      <c r="D3154" s="19"/>
    </row>
    <row r="3155" spans="3:4" x14ac:dyDescent="0.2">
      <c r="C3155" s="19"/>
      <c r="D3155" s="19"/>
    </row>
    <row r="3156" spans="3:4" x14ac:dyDescent="0.2">
      <c r="C3156" s="19"/>
      <c r="D3156" s="19"/>
    </row>
    <row r="3157" spans="3:4" x14ac:dyDescent="0.2">
      <c r="C3157" s="19"/>
      <c r="D3157" s="19"/>
    </row>
    <row r="3158" spans="3:4" x14ac:dyDescent="0.2">
      <c r="C3158" s="19"/>
      <c r="D3158" s="19"/>
    </row>
    <row r="3159" spans="3:4" x14ac:dyDescent="0.2">
      <c r="C3159" s="19"/>
      <c r="D3159" s="19"/>
    </row>
    <row r="3160" spans="3:4" x14ac:dyDescent="0.2">
      <c r="C3160" s="19"/>
      <c r="D3160" s="19"/>
    </row>
    <row r="3161" spans="3:4" x14ac:dyDescent="0.2">
      <c r="C3161" s="19"/>
      <c r="D3161" s="19"/>
    </row>
    <row r="3162" spans="3:4" x14ac:dyDescent="0.2">
      <c r="C3162" s="19"/>
      <c r="D3162" s="19"/>
    </row>
    <row r="3163" spans="3:4" x14ac:dyDescent="0.2">
      <c r="C3163" s="19"/>
      <c r="D3163" s="19"/>
    </row>
    <row r="3164" spans="3:4" x14ac:dyDescent="0.2">
      <c r="C3164" s="19"/>
      <c r="D3164" s="19"/>
    </row>
    <row r="3165" spans="3:4" x14ac:dyDescent="0.2">
      <c r="C3165" s="19"/>
      <c r="D3165" s="19"/>
    </row>
    <row r="3166" spans="3:4" x14ac:dyDescent="0.2">
      <c r="C3166" s="19"/>
      <c r="D3166" s="19"/>
    </row>
    <row r="3167" spans="3:4" x14ac:dyDescent="0.2">
      <c r="C3167" s="19"/>
      <c r="D3167" s="19"/>
    </row>
    <row r="3168" spans="3:4" x14ac:dyDescent="0.2">
      <c r="C3168" s="19"/>
      <c r="D3168" s="19"/>
    </row>
    <row r="3169" spans="3:4" x14ac:dyDescent="0.2">
      <c r="C3169" s="19"/>
      <c r="D3169" s="19"/>
    </row>
    <row r="3170" spans="3:4" x14ac:dyDescent="0.2">
      <c r="C3170" s="19"/>
      <c r="D3170" s="19"/>
    </row>
    <row r="3171" spans="3:4" x14ac:dyDescent="0.2">
      <c r="C3171" s="19"/>
      <c r="D3171" s="19"/>
    </row>
    <row r="3172" spans="3:4" x14ac:dyDescent="0.2">
      <c r="C3172" s="19"/>
      <c r="D3172" s="19"/>
    </row>
    <row r="3173" spans="3:4" x14ac:dyDescent="0.2">
      <c r="C3173" s="19"/>
      <c r="D3173" s="19"/>
    </row>
    <row r="3174" spans="3:4" x14ac:dyDescent="0.2">
      <c r="C3174" s="19"/>
      <c r="D3174" s="19"/>
    </row>
    <row r="3175" spans="3:4" x14ac:dyDescent="0.2">
      <c r="C3175" s="19"/>
      <c r="D3175" s="19"/>
    </row>
    <row r="3176" spans="3:4" x14ac:dyDescent="0.2">
      <c r="C3176" s="19"/>
      <c r="D3176" s="19"/>
    </row>
    <row r="3177" spans="3:4" x14ac:dyDescent="0.2">
      <c r="C3177" s="19"/>
      <c r="D3177" s="19"/>
    </row>
    <row r="3178" spans="3:4" x14ac:dyDescent="0.2">
      <c r="C3178" s="19"/>
      <c r="D3178" s="19"/>
    </row>
    <row r="3179" spans="3:4" x14ac:dyDescent="0.2">
      <c r="C3179" s="19"/>
      <c r="D3179" s="19"/>
    </row>
    <row r="3180" spans="3:4" x14ac:dyDescent="0.2">
      <c r="C3180" s="19"/>
      <c r="D3180" s="19"/>
    </row>
    <row r="3181" spans="3:4" x14ac:dyDescent="0.2">
      <c r="C3181" s="19"/>
      <c r="D3181" s="19"/>
    </row>
    <row r="3182" spans="3:4" x14ac:dyDescent="0.2">
      <c r="C3182" s="19"/>
      <c r="D3182" s="19"/>
    </row>
    <row r="3183" spans="3:4" x14ac:dyDescent="0.2">
      <c r="C3183" s="19"/>
      <c r="D3183" s="19"/>
    </row>
    <row r="3184" spans="3:4" x14ac:dyDescent="0.2">
      <c r="C3184" s="19"/>
      <c r="D3184" s="19"/>
    </row>
    <row r="3185" spans="3:4" x14ac:dyDescent="0.2">
      <c r="C3185" s="19"/>
      <c r="D3185" s="19"/>
    </row>
    <row r="3186" spans="3:4" x14ac:dyDescent="0.2">
      <c r="C3186" s="19"/>
      <c r="D3186" s="19"/>
    </row>
    <row r="3187" spans="3:4" x14ac:dyDescent="0.2">
      <c r="C3187" s="19"/>
      <c r="D3187" s="19"/>
    </row>
    <row r="3188" spans="3:4" x14ac:dyDescent="0.2">
      <c r="C3188" s="19"/>
      <c r="D3188" s="19"/>
    </row>
    <row r="3189" spans="3:4" x14ac:dyDescent="0.2">
      <c r="C3189" s="19"/>
      <c r="D3189" s="19"/>
    </row>
    <row r="3190" spans="3:4" x14ac:dyDescent="0.2">
      <c r="C3190" s="19"/>
      <c r="D3190" s="19"/>
    </row>
    <row r="3191" spans="3:4" x14ac:dyDescent="0.2">
      <c r="C3191" s="19"/>
      <c r="D3191" s="19"/>
    </row>
    <row r="3192" spans="3:4" x14ac:dyDescent="0.2">
      <c r="C3192" s="19"/>
      <c r="D3192" s="19"/>
    </row>
    <row r="3193" spans="3:4" x14ac:dyDescent="0.2">
      <c r="C3193" s="19"/>
      <c r="D3193" s="19"/>
    </row>
    <row r="3194" spans="3:4" x14ac:dyDescent="0.2">
      <c r="C3194" s="19"/>
      <c r="D3194" s="19"/>
    </row>
    <row r="3195" spans="3:4" x14ac:dyDescent="0.2">
      <c r="C3195" s="19"/>
      <c r="D3195" s="19"/>
    </row>
    <row r="3196" spans="3:4" x14ac:dyDescent="0.2">
      <c r="C3196" s="19"/>
      <c r="D3196" s="19"/>
    </row>
    <row r="3197" spans="3:4" x14ac:dyDescent="0.2">
      <c r="C3197" s="19"/>
      <c r="D3197" s="19"/>
    </row>
    <row r="3198" spans="3:4" x14ac:dyDescent="0.2">
      <c r="C3198" s="19"/>
      <c r="D3198" s="19"/>
    </row>
    <row r="3199" spans="3:4" x14ac:dyDescent="0.2">
      <c r="C3199" s="19"/>
      <c r="D3199" s="19"/>
    </row>
    <row r="3200" spans="3:4" x14ac:dyDescent="0.2">
      <c r="C3200" s="19"/>
      <c r="D3200" s="19"/>
    </row>
    <row r="3201" spans="3:4" x14ac:dyDescent="0.2">
      <c r="C3201" s="19"/>
      <c r="D3201" s="19"/>
    </row>
    <row r="3202" spans="3:4" x14ac:dyDescent="0.2">
      <c r="C3202" s="19"/>
      <c r="D3202" s="19"/>
    </row>
    <row r="3203" spans="3:4" x14ac:dyDescent="0.2">
      <c r="C3203" s="19"/>
      <c r="D3203" s="19"/>
    </row>
    <row r="3204" spans="3:4" x14ac:dyDescent="0.2">
      <c r="C3204" s="19"/>
      <c r="D3204" s="19"/>
    </row>
    <row r="3205" spans="3:4" x14ac:dyDescent="0.2">
      <c r="C3205" s="19"/>
      <c r="D3205" s="19"/>
    </row>
    <row r="3206" spans="3:4" x14ac:dyDescent="0.2">
      <c r="C3206" s="19"/>
      <c r="D3206" s="19"/>
    </row>
    <row r="3207" spans="3:4" x14ac:dyDescent="0.2">
      <c r="C3207" s="19"/>
      <c r="D3207" s="19"/>
    </row>
    <row r="3208" spans="3:4" x14ac:dyDescent="0.2">
      <c r="C3208" s="19"/>
      <c r="D3208" s="19"/>
    </row>
    <row r="3209" spans="3:4" x14ac:dyDescent="0.2">
      <c r="C3209" s="19"/>
      <c r="D3209" s="19"/>
    </row>
    <row r="3210" spans="3:4" x14ac:dyDescent="0.2">
      <c r="C3210" s="19"/>
      <c r="D3210" s="19"/>
    </row>
    <row r="3211" spans="3:4" x14ac:dyDescent="0.2">
      <c r="C3211" s="19"/>
      <c r="D3211" s="19"/>
    </row>
    <row r="3212" spans="3:4" x14ac:dyDescent="0.2">
      <c r="C3212" s="19"/>
      <c r="D3212" s="19"/>
    </row>
    <row r="3213" spans="3:4" x14ac:dyDescent="0.2">
      <c r="C3213" s="19"/>
      <c r="D3213" s="19"/>
    </row>
    <row r="3214" spans="3:4" x14ac:dyDescent="0.2">
      <c r="C3214" s="19"/>
      <c r="D3214" s="19"/>
    </row>
    <row r="3215" spans="3:4" x14ac:dyDescent="0.2">
      <c r="C3215" s="19"/>
      <c r="D3215" s="19"/>
    </row>
    <row r="3216" spans="3:4" x14ac:dyDescent="0.2">
      <c r="C3216" s="19"/>
      <c r="D3216" s="19"/>
    </row>
    <row r="3217" spans="3:4" x14ac:dyDescent="0.2">
      <c r="C3217" s="19"/>
      <c r="D3217" s="19"/>
    </row>
    <row r="3218" spans="3:4" x14ac:dyDescent="0.2">
      <c r="C3218" s="19"/>
      <c r="D3218" s="19"/>
    </row>
    <row r="3219" spans="3:4" x14ac:dyDescent="0.2">
      <c r="C3219" s="19"/>
      <c r="D3219" s="19"/>
    </row>
    <row r="3220" spans="3:4" x14ac:dyDescent="0.2">
      <c r="C3220" s="19"/>
      <c r="D3220" s="19"/>
    </row>
    <row r="3221" spans="3:4" x14ac:dyDescent="0.2">
      <c r="C3221" s="19"/>
      <c r="D3221" s="19"/>
    </row>
    <row r="3222" spans="3:4" x14ac:dyDescent="0.2">
      <c r="C3222" s="19"/>
      <c r="D3222" s="19"/>
    </row>
    <row r="3223" spans="3:4" x14ac:dyDescent="0.2">
      <c r="C3223" s="19"/>
      <c r="D3223" s="19"/>
    </row>
    <row r="3224" spans="3:4" x14ac:dyDescent="0.2">
      <c r="C3224" s="19"/>
      <c r="D3224" s="19"/>
    </row>
    <row r="3225" spans="3:4" x14ac:dyDescent="0.2">
      <c r="C3225" s="19"/>
      <c r="D3225" s="19"/>
    </row>
    <row r="3226" spans="3:4" x14ac:dyDescent="0.2">
      <c r="C3226" s="19"/>
      <c r="D3226" s="19"/>
    </row>
    <row r="3227" spans="3:4" x14ac:dyDescent="0.2">
      <c r="C3227" s="19"/>
      <c r="D3227" s="19"/>
    </row>
    <row r="3228" spans="3:4" x14ac:dyDescent="0.2">
      <c r="C3228" s="19"/>
      <c r="D3228" s="19"/>
    </row>
    <row r="3229" spans="3:4" x14ac:dyDescent="0.2">
      <c r="C3229" s="19"/>
      <c r="D3229" s="19"/>
    </row>
    <row r="3230" spans="3:4" x14ac:dyDescent="0.2">
      <c r="C3230" s="19"/>
      <c r="D3230" s="19"/>
    </row>
    <row r="3231" spans="3:4" x14ac:dyDescent="0.2">
      <c r="C3231" s="19"/>
      <c r="D3231" s="19"/>
    </row>
    <row r="3232" spans="3:4" x14ac:dyDescent="0.2">
      <c r="C3232" s="19"/>
      <c r="D3232" s="19"/>
    </row>
    <row r="3233" spans="3:4" x14ac:dyDescent="0.2">
      <c r="C3233" s="19"/>
      <c r="D3233" s="19"/>
    </row>
    <row r="3234" spans="3:4" x14ac:dyDescent="0.2">
      <c r="C3234" s="19"/>
      <c r="D3234" s="19"/>
    </row>
    <row r="3235" spans="3:4" x14ac:dyDescent="0.2">
      <c r="C3235" s="19"/>
      <c r="D3235" s="19"/>
    </row>
    <row r="3236" spans="3:4" x14ac:dyDescent="0.2">
      <c r="C3236" s="19"/>
      <c r="D3236" s="19"/>
    </row>
    <row r="3237" spans="3:4" x14ac:dyDescent="0.2">
      <c r="C3237" s="19"/>
      <c r="D3237" s="19"/>
    </row>
    <row r="3238" spans="3:4" x14ac:dyDescent="0.2">
      <c r="C3238" s="19"/>
      <c r="D3238" s="19"/>
    </row>
    <row r="3239" spans="3:4" x14ac:dyDescent="0.2">
      <c r="C3239" s="19"/>
      <c r="D3239" s="19"/>
    </row>
    <row r="3240" spans="3:4" x14ac:dyDescent="0.2">
      <c r="C3240" s="19"/>
      <c r="D3240" s="19"/>
    </row>
    <row r="3241" spans="3:4" x14ac:dyDescent="0.2">
      <c r="C3241" s="19"/>
      <c r="D3241" s="19"/>
    </row>
    <row r="3242" spans="3:4" x14ac:dyDescent="0.2">
      <c r="C3242" s="19"/>
      <c r="D3242" s="19"/>
    </row>
    <row r="3243" spans="3:4" x14ac:dyDescent="0.2">
      <c r="C3243" s="19"/>
      <c r="D3243" s="19"/>
    </row>
    <row r="3244" spans="3:4" x14ac:dyDescent="0.2">
      <c r="C3244" s="19"/>
      <c r="D3244" s="19"/>
    </row>
    <row r="3245" spans="3:4" x14ac:dyDescent="0.2">
      <c r="C3245" s="19"/>
      <c r="D3245" s="19"/>
    </row>
    <row r="3246" spans="3:4" x14ac:dyDescent="0.2">
      <c r="C3246" s="19"/>
      <c r="D3246" s="19"/>
    </row>
    <row r="3247" spans="3:4" x14ac:dyDescent="0.2">
      <c r="C3247" s="19"/>
      <c r="D3247" s="19"/>
    </row>
    <row r="3248" spans="3:4" x14ac:dyDescent="0.2">
      <c r="C3248" s="19"/>
      <c r="D3248" s="19"/>
    </row>
    <row r="3249" spans="3:4" x14ac:dyDescent="0.2">
      <c r="C3249" s="19"/>
      <c r="D3249" s="19"/>
    </row>
    <row r="3250" spans="3:4" x14ac:dyDescent="0.2">
      <c r="C3250" s="19"/>
      <c r="D3250" s="19"/>
    </row>
    <row r="3251" spans="3:4" x14ac:dyDescent="0.2">
      <c r="C3251" s="19"/>
      <c r="D3251" s="19"/>
    </row>
    <row r="3252" spans="3:4" x14ac:dyDescent="0.2">
      <c r="C3252" s="19"/>
      <c r="D3252" s="19"/>
    </row>
    <row r="3253" spans="3:4" x14ac:dyDescent="0.2">
      <c r="C3253" s="19"/>
      <c r="D3253" s="19"/>
    </row>
    <row r="3254" spans="3:4" x14ac:dyDescent="0.2">
      <c r="C3254" s="19"/>
      <c r="D3254" s="19"/>
    </row>
    <row r="3255" spans="3:4" x14ac:dyDescent="0.2">
      <c r="C3255" s="19"/>
      <c r="D3255" s="19"/>
    </row>
    <row r="3256" spans="3:4" x14ac:dyDescent="0.2">
      <c r="C3256" s="19"/>
      <c r="D3256" s="19"/>
    </row>
    <row r="3257" spans="3:4" x14ac:dyDescent="0.2">
      <c r="C3257" s="19"/>
      <c r="D3257" s="19"/>
    </row>
    <row r="3258" spans="3:4" x14ac:dyDescent="0.2">
      <c r="C3258" s="19"/>
      <c r="D3258" s="19"/>
    </row>
    <row r="3259" spans="3:4" x14ac:dyDescent="0.2">
      <c r="C3259" s="19"/>
      <c r="D3259" s="19"/>
    </row>
    <row r="3260" spans="3:4" x14ac:dyDescent="0.2">
      <c r="C3260" s="19"/>
      <c r="D3260" s="19"/>
    </row>
    <row r="3261" spans="3:4" x14ac:dyDescent="0.2">
      <c r="C3261" s="19"/>
      <c r="D3261" s="19"/>
    </row>
    <row r="3262" spans="3:4" x14ac:dyDescent="0.2">
      <c r="C3262" s="19"/>
      <c r="D3262" s="19"/>
    </row>
    <row r="3263" spans="3:4" x14ac:dyDescent="0.2">
      <c r="C3263" s="19"/>
      <c r="D3263" s="19"/>
    </row>
    <row r="3264" spans="3:4" x14ac:dyDescent="0.2">
      <c r="C3264" s="19"/>
      <c r="D3264" s="19"/>
    </row>
    <row r="3265" spans="3:4" x14ac:dyDescent="0.2">
      <c r="C3265" s="19"/>
      <c r="D3265" s="19"/>
    </row>
    <row r="3266" spans="3:4" x14ac:dyDescent="0.2">
      <c r="C3266" s="19"/>
      <c r="D3266" s="19"/>
    </row>
    <row r="3267" spans="3:4" x14ac:dyDescent="0.2">
      <c r="C3267" s="19"/>
      <c r="D3267" s="19"/>
    </row>
    <row r="3268" spans="3:4" x14ac:dyDescent="0.2">
      <c r="C3268" s="19"/>
      <c r="D3268" s="19"/>
    </row>
    <row r="3269" spans="3:4" x14ac:dyDescent="0.2">
      <c r="C3269" s="19"/>
      <c r="D3269" s="19"/>
    </row>
    <row r="3270" spans="3:4" x14ac:dyDescent="0.2">
      <c r="C3270" s="19"/>
      <c r="D3270" s="19"/>
    </row>
    <row r="3271" spans="3:4" x14ac:dyDescent="0.2">
      <c r="C3271" s="19"/>
      <c r="D3271" s="19"/>
    </row>
    <row r="3272" spans="3:4" x14ac:dyDescent="0.2">
      <c r="C3272" s="19"/>
      <c r="D3272" s="19"/>
    </row>
    <row r="3273" spans="3:4" x14ac:dyDescent="0.2">
      <c r="C3273" s="19"/>
      <c r="D3273" s="19"/>
    </row>
    <row r="3274" spans="3:4" x14ac:dyDescent="0.2">
      <c r="C3274" s="19"/>
      <c r="D3274" s="19"/>
    </row>
    <row r="3275" spans="3:4" x14ac:dyDescent="0.2">
      <c r="C3275" s="19"/>
      <c r="D3275" s="19"/>
    </row>
    <row r="3276" spans="3:4" x14ac:dyDescent="0.2">
      <c r="C3276" s="19"/>
      <c r="D3276" s="19"/>
    </row>
    <row r="3277" spans="3:4" x14ac:dyDescent="0.2">
      <c r="C3277" s="19"/>
      <c r="D3277" s="19"/>
    </row>
    <row r="3278" spans="3:4" x14ac:dyDescent="0.2">
      <c r="C3278" s="19"/>
      <c r="D3278" s="19"/>
    </row>
    <row r="3279" spans="3:4" x14ac:dyDescent="0.2">
      <c r="C3279" s="19"/>
      <c r="D3279" s="19"/>
    </row>
    <row r="3280" spans="3:4" x14ac:dyDescent="0.2">
      <c r="C3280" s="19"/>
      <c r="D3280" s="19"/>
    </row>
    <row r="3281" spans="3:4" x14ac:dyDescent="0.2">
      <c r="C3281" s="19"/>
      <c r="D3281" s="19"/>
    </row>
    <row r="3282" spans="3:4" x14ac:dyDescent="0.2">
      <c r="C3282" s="19"/>
      <c r="D3282" s="19"/>
    </row>
    <row r="3283" spans="3:4" x14ac:dyDescent="0.2">
      <c r="C3283" s="19"/>
      <c r="D3283" s="19"/>
    </row>
    <row r="3284" spans="3:4" x14ac:dyDescent="0.2">
      <c r="C3284" s="19"/>
      <c r="D3284" s="19"/>
    </row>
    <row r="3285" spans="3:4" x14ac:dyDescent="0.2">
      <c r="C3285" s="19"/>
      <c r="D3285" s="19"/>
    </row>
    <row r="3286" spans="3:4" x14ac:dyDescent="0.2">
      <c r="C3286" s="19"/>
      <c r="D3286" s="19"/>
    </row>
    <row r="3287" spans="3:4" x14ac:dyDescent="0.2">
      <c r="C3287" s="19"/>
      <c r="D3287" s="19"/>
    </row>
    <row r="3288" spans="3:4" x14ac:dyDescent="0.2">
      <c r="C3288" s="19"/>
      <c r="D3288" s="19"/>
    </row>
    <row r="3289" spans="3:4" x14ac:dyDescent="0.2">
      <c r="C3289" s="19"/>
      <c r="D3289" s="19"/>
    </row>
    <row r="3290" spans="3:4" x14ac:dyDescent="0.2">
      <c r="C3290" s="19"/>
      <c r="D3290" s="19"/>
    </row>
    <row r="3291" spans="3:4" x14ac:dyDescent="0.2">
      <c r="C3291" s="19"/>
      <c r="D3291" s="19"/>
    </row>
    <row r="3292" spans="3:4" x14ac:dyDescent="0.2">
      <c r="C3292" s="19"/>
      <c r="D3292" s="19"/>
    </row>
    <row r="3293" spans="3:4" x14ac:dyDescent="0.2">
      <c r="C3293" s="19"/>
      <c r="D3293" s="19"/>
    </row>
    <row r="3294" spans="3:4" x14ac:dyDescent="0.2">
      <c r="C3294" s="19"/>
      <c r="D3294" s="19"/>
    </row>
    <row r="3295" spans="3:4" x14ac:dyDescent="0.2">
      <c r="C3295" s="19"/>
      <c r="D3295" s="19"/>
    </row>
    <row r="3296" spans="3:4" x14ac:dyDescent="0.2">
      <c r="C3296" s="19"/>
      <c r="D3296" s="19"/>
    </row>
    <row r="3297" spans="3:4" x14ac:dyDescent="0.2">
      <c r="C3297" s="19"/>
      <c r="D3297" s="19"/>
    </row>
    <row r="3298" spans="3:4" x14ac:dyDescent="0.2">
      <c r="C3298" s="19"/>
      <c r="D3298" s="19"/>
    </row>
    <row r="3299" spans="3:4" x14ac:dyDescent="0.2">
      <c r="C3299" s="19"/>
      <c r="D3299" s="19"/>
    </row>
    <row r="3300" spans="3:4" x14ac:dyDescent="0.2">
      <c r="C3300" s="19"/>
      <c r="D3300" s="19"/>
    </row>
    <row r="3301" spans="3:4" x14ac:dyDescent="0.2">
      <c r="C3301" s="19"/>
      <c r="D3301" s="19"/>
    </row>
    <row r="3302" spans="3:4" x14ac:dyDescent="0.2">
      <c r="C3302" s="19"/>
      <c r="D3302" s="19"/>
    </row>
    <row r="3303" spans="3:4" x14ac:dyDescent="0.2">
      <c r="C3303" s="19"/>
      <c r="D3303" s="19"/>
    </row>
    <row r="3304" spans="3:4" x14ac:dyDescent="0.2">
      <c r="C3304" s="19"/>
      <c r="D3304" s="19"/>
    </row>
    <row r="3305" spans="3:4" x14ac:dyDescent="0.2">
      <c r="C3305" s="19"/>
      <c r="D3305" s="19"/>
    </row>
    <row r="3306" spans="3:4" x14ac:dyDescent="0.2">
      <c r="C3306" s="19"/>
      <c r="D3306" s="19"/>
    </row>
    <row r="3307" spans="3:4" x14ac:dyDescent="0.2">
      <c r="C3307" s="19"/>
      <c r="D3307" s="19"/>
    </row>
    <row r="3308" spans="3:4" x14ac:dyDescent="0.2">
      <c r="C3308" s="19"/>
      <c r="D3308" s="19"/>
    </row>
    <row r="3309" spans="3:4" x14ac:dyDescent="0.2">
      <c r="C3309" s="19"/>
      <c r="D3309" s="19"/>
    </row>
    <row r="3310" spans="3:4" x14ac:dyDescent="0.2">
      <c r="C3310" s="19"/>
      <c r="D3310" s="19"/>
    </row>
    <row r="3311" spans="3:4" x14ac:dyDescent="0.2">
      <c r="C3311" s="19"/>
      <c r="D3311" s="19"/>
    </row>
    <row r="3312" spans="3:4" x14ac:dyDescent="0.2">
      <c r="C3312" s="19"/>
      <c r="D3312" s="19"/>
    </row>
    <row r="3313" spans="3:4" x14ac:dyDescent="0.2">
      <c r="C3313" s="19"/>
      <c r="D3313" s="19"/>
    </row>
    <row r="3314" spans="3:4" x14ac:dyDescent="0.2">
      <c r="C3314" s="19"/>
      <c r="D3314" s="19"/>
    </row>
    <row r="3315" spans="3:4" x14ac:dyDescent="0.2">
      <c r="C3315" s="19"/>
      <c r="D3315" s="19"/>
    </row>
    <row r="3316" spans="3:4" x14ac:dyDescent="0.2">
      <c r="C3316" s="19"/>
      <c r="D3316" s="19"/>
    </row>
    <row r="3317" spans="3:4" x14ac:dyDescent="0.2">
      <c r="C3317" s="19"/>
      <c r="D3317" s="19"/>
    </row>
    <row r="3318" spans="3:4" x14ac:dyDescent="0.2">
      <c r="C3318" s="19"/>
      <c r="D3318" s="19"/>
    </row>
    <row r="3319" spans="3:4" x14ac:dyDescent="0.2">
      <c r="C3319" s="19"/>
      <c r="D3319" s="19"/>
    </row>
    <row r="3320" spans="3:4" x14ac:dyDescent="0.2">
      <c r="C3320" s="19"/>
      <c r="D3320" s="19"/>
    </row>
    <row r="3321" spans="3:4" x14ac:dyDescent="0.2">
      <c r="C3321" s="19"/>
      <c r="D3321" s="19"/>
    </row>
    <row r="3322" spans="3:4" x14ac:dyDescent="0.2">
      <c r="C3322" s="19"/>
      <c r="D3322" s="19"/>
    </row>
    <row r="3323" spans="3:4" x14ac:dyDescent="0.2">
      <c r="C3323" s="19"/>
      <c r="D3323" s="19"/>
    </row>
    <row r="3324" spans="3:4" x14ac:dyDescent="0.2">
      <c r="C3324" s="19"/>
      <c r="D3324" s="19"/>
    </row>
    <row r="3325" spans="3:4" x14ac:dyDescent="0.2">
      <c r="C3325" s="19"/>
      <c r="D3325" s="19"/>
    </row>
    <row r="3326" spans="3:4" x14ac:dyDescent="0.2">
      <c r="C3326" s="19"/>
      <c r="D3326" s="19"/>
    </row>
    <row r="3327" spans="3:4" x14ac:dyDescent="0.2">
      <c r="C3327" s="19"/>
      <c r="D3327" s="19"/>
    </row>
    <row r="3328" spans="3:4" x14ac:dyDescent="0.2">
      <c r="C3328" s="19"/>
      <c r="D3328" s="19"/>
    </row>
    <row r="3329" spans="3:4" x14ac:dyDescent="0.2">
      <c r="C3329" s="19"/>
      <c r="D3329" s="19"/>
    </row>
    <row r="3330" spans="3:4" x14ac:dyDescent="0.2">
      <c r="C3330" s="19"/>
      <c r="D3330" s="19"/>
    </row>
    <row r="3331" spans="3:4" x14ac:dyDescent="0.2">
      <c r="C3331" s="19"/>
      <c r="D3331" s="19"/>
    </row>
    <row r="3332" spans="3:4" x14ac:dyDescent="0.2">
      <c r="C3332" s="19"/>
      <c r="D3332" s="19"/>
    </row>
    <row r="3333" spans="3:4" x14ac:dyDescent="0.2">
      <c r="C3333" s="19"/>
      <c r="D3333" s="19"/>
    </row>
    <row r="3334" spans="3:4" x14ac:dyDescent="0.2">
      <c r="C3334" s="19"/>
      <c r="D3334" s="19"/>
    </row>
    <row r="3335" spans="3:4" x14ac:dyDescent="0.2">
      <c r="C3335" s="19"/>
      <c r="D3335" s="19"/>
    </row>
    <row r="3336" spans="3:4" x14ac:dyDescent="0.2">
      <c r="C3336" s="19"/>
      <c r="D3336" s="19"/>
    </row>
    <row r="3337" spans="3:4" x14ac:dyDescent="0.2">
      <c r="C3337" s="19"/>
      <c r="D3337" s="19"/>
    </row>
    <row r="3338" spans="3:4" x14ac:dyDescent="0.2">
      <c r="C3338" s="19"/>
      <c r="D3338" s="19"/>
    </row>
    <row r="3339" spans="3:4" x14ac:dyDescent="0.2">
      <c r="C3339" s="19"/>
      <c r="D3339" s="19"/>
    </row>
    <row r="3340" spans="3:4" x14ac:dyDescent="0.2">
      <c r="C3340" s="19"/>
      <c r="D3340" s="19"/>
    </row>
    <row r="3341" spans="3:4" x14ac:dyDescent="0.2">
      <c r="C3341" s="19"/>
      <c r="D3341" s="19"/>
    </row>
    <row r="3342" spans="3:4" x14ac:dyDescent="0.2">
      <c r="C3342" s="19"/>
      <c r="D3342" s="19"/>
    </row>
    <row r="3343" spans="3:4" x14ac:dyDescent="0.2">
      <c r="C3343" s="19"/>
      <c r="D3343" s="19"/>
    </row>
    <row r="3344" spans="3:4" x14ac:dyDescent="0.2">
      <c r="C3344" s="19"/>
      <c r="D3344" s="19"/>
    </row>
    <row r="3345" spans="3:4" x14ac:dyDescent="0.2">
      <c r="C3345" s="19"/>
      <c r="D3345" s="19"/>
    </row>
    <row r="3346" spans="3:4" x14ac:dyDescent="0.2">
      <c r="C3346" s="19"/>
      <c r="D3346" s="19"/>
    </row>
    <row r="3347" spans="3:4" x14ac:dyDescent="0.2">
      <c r="C3347" s="19"/>
      <c r="D3347" s="19"/>
    </row>
    <row r="3348" spans="3:4" x14ac:dyDescent="0.2">
      <c r="C3348" s="19"/>
      <c r="D3348" s="19"/>
    </row>
    <row r="3349" spans="3:4" x14ac:dyDescent="0.2">
      <c r="C3349" s="19"/>
      <c r="D3349" s="19"/>
    </row>
    <row r="3350" spans="3:4" x14ac:dyDescent="0.2">
      <c r="C3350" s="19"/>
      <c r="D3350" s="19"/>
    </row>
    <row r="3351" spans="3:4" x14ac:dyDescent="0.2">
      <c r="C3351" s="19"/>
      <c r="D3351" s="19"/>
    </row>
    <row r="3352" spans="3:4" x14ac:dyDescent="0.2">
      <c r="C3352" s="19"/>
      <c r="D3352" s="19"/>
    </row>
    <row r="3353" spans="3:4" x14ac:dyDescent="0.2">
      <c r="C3353" s="19"/>
      <c r="D3353" s="19"/>
    </row>
    <row r="3354" spans="3:4" x14ac:dyDescent="0.2">
      <c r="C3354" s="19"/>
      <c r="D3354" s="19"/>
    </row>
    <row r="3355" spans="3:4" x14ac:dyDescent="0.2">
      <c r="C3355" s="19"/>
      <c r="D3355" s="19"/>
    </row>
    <row r="3356" spans="3:4" x14ac:dyDescent="0.2">
      <c r="C3356" s="19"/>
      <c r="D3356" s="19"/>
    </row>
    <row r="3357" spans="3:4" x14ac:dyDescent="0.2">
      <c r="C3357" s="19"/>
      <c r="D3357" s="19"/>
    </row>
    <row r="3358" spans="3:4" x14ac:dyDescent="0.2">
      <c r="C3358" s="19"/>
      <c r="D3358" s="19"/>
    </row>
    <row r="3359" spans="3:4" x14ac:dyDescent="0.2">
      <c r="C3359" s="19"/>
      <c r="D3359" s="19"/>
    </row>
    <row r="3360" spans="3:4" x14ac:dyDescent="0.2">
      <c r="C3360" s="19"/>
      <c r="D3360" s="19"/>
    </row>
    <row r="3361" spans="3:4" x14ac:dyDescent="0.2">
      <c r="C3361" s="19"/>
      <c r="D3361" s="19"/>
    </row>
    <row r="3362" spans="3:4" x14ac:dyDescent="0.2">
      <c r="C3362" s="19"/>
      <c r="D3362" s="19"/>
    </row>
    <row r="3363" spans="3:4" x14ac:dyDescent="0.2">
      <c r="C3363" s="19"/>
      <c r="D3363" s="19"/>
    </row>
    <row r="3364" spans="3:4" x14ac:dyDescent="0.2">
      <c r="C3364" s="19"/>
      <c r="D3364" s="19"/>
    </row>
    <row r="3365" spans="3:4" x14ac:dyDescent="0.2">
      <c r="C3365" s="19"/>
      <c r="D3365" s="19"/>
    </row>
    <row r="3366" spans="3:4" x14ac:dyDescent="0.2">
      <c r="C3366" s="19"/>
      <c r="D3366" s="19"/>
    </row>
    <row r="3367" spans="3:4" x14ac:dyDescent="0.2">
      <c r="C3367" s="19"/>
      <c r="D3367" s="19"/>
    </row>
    <row r="3368" spans="3:4" x14ac:dyDescent="0.2">
      <c r="C3368" s="19"/>
      <c r="D3368" s="19"/>
    </row>
    <row r="3369" spans="3:4" x14ac:dyDescent="0.2">
      <c r="C3369" s="19"/>
      <c r="D3369" s="19"/>
    </row>
    <row r="3370" spans="3:4" x14ac:dyDescent="0.2">
      <c r="C3370" s="19"/>
      <c r="D3370" s="19"/>
    </row>
    <row r="3371" spans="3:4" x14ac:dyDescent="0.2">
      <c r="C3371" s="19"/>
      <c r="D3371" s="19"/>
    </row>
    <row r="3372" spans="3:4" x14ac:dyDescent="0.2">
      <c r="C3372" s="19"/>
      <c r="D3372" s="19"/>
    </row>
    <row r="3373" spans="3:4" x14ac:dyDescent="0.2">
      <c r="C3373" s="19"/>
      <c r="D3373" s="19"/>
    </row>
    <row r="3374" spans="3:4" x14ac:dyDescent="0.2">
      <c r="C3374" s="19"/>
      <c r="D3374" s="19"/>
    </row>
    <row r="3375" spans="3:4" x14ac:dyDescent="0.2">
      <c r="C3375" s="19"/>
      <c r="D3375" s="19"/>
    </row>
    <row r="3376" spans="3:4" x14ac:dyDescent="0.2">
      <c r="C3376" s="19"/>
      <c r="D3376" s="19"/>
    </row>
    <row r="3377" spans="3:4" x14ac:dyDescent="0.2">
      <c r="C3377" s="19"/>
      <c r="D3377" s="19"/>
    </row>
    <row r="3378" spans="3:4" x14ac:dyDescent="0.2">
      <c r="C3378" s="19"/>
      <c r="D3378" s="19"/>
    </row>
    <row r="3379" spans="3:4" x14ac:dyDescent="0.2">
      <c r="C3379" s="19"/>
      <c r="D3379" s="19"/>
    </row>
    <row r="3380" spans="3:4" x14ac:dyDescent="0.2">
      <c r="C3380" s="19"/>
      <c r="D3380" s="19"/>
    </row>
    <row r="3381" spans="3:4" x14ac:dyDescent="0.2">
      <c r="C3381" s="19"/>
      <c r="D3381" s="19"/>
    </row>
    <row r="3382" spans="3:4" x14ac:dyDescent="0.2">
      <c r="C3382" s="19"/>
      <c r="D3382" s="19"/>
    </row>
    <row r="3383" spans="3:4" x14ac:dyDescent="0.2">
      <c r="C3383" s="19"/>
      <c r="D3383" s="19"/>
    </row>
    <row r="3384" spans="3:4" x14ac:dyDescent="0.2">
      <c r="C3384" s="19"/>
      <c r="D3384" s="19"/>
    </row>
    <row r="3385" spans="3:4" x14ac:dyDescent="0.2">
      <c r="C3385" s="19"/>
      <c r="D3385" s="19"/>
    </row>
    <row r="3386" spans="3:4" x14ac:dyDescent="0.2">
      <c r="C3386" s="19"/>
      <c r="D3386" s="19"/>
    </row>
    <row r="3387" spans="3:4" x14ac:dyDescent="0.2">
      <c r="C3387" s="19"/>
      <c r="D3387" s="19"/>
    </row>
    <row r="3388" spans="3:4" x14ac:dyDescent="0.2">
      <c r="C3388" s="19"/>
      <c r="D3388" s="19"/>
    </row>
    <row r="3389" spans="3:4" x14ac:dyDescent="0.2">
      <c r="C3389" s="19"/>
      <c r="D3389" s="19"/>
    </row>
    <row r="3390" spans="3:4" x14ac:dyDescent="0.2">
      <c r="C3390" s="19"/>
      <c r="D3390" s="19"/>
    </row>
    <row r="3391" spans="3:4" x14ac:dyDescent="0.2">
      <c r="C3391" s="19"/>
      <c r="D3391" s="19"/>
    </row>
    <row r="3392" spans="3:4" x14ac:dyDescent="0.2">
      <c r="C3392" s="19"/>
      <c r="D3392" s="19"/>
    </row>
    <row r="3393" spans="3:4" x14ac:dyDescent="0.2">
      <c r="C3393" s="19"/>
      <c r="D3393" s="19"/>
    </row>
    <row r="3394" spans="3:4" x14ac:dyDescent="0.2">
      <c r="C3394" s="19"/>
      <c r="D3394" s="19"/>
    </row>
    <row r="3395" spans="3:4" x14ac:dyDescent="0.2">
      <c r="C3395" s="19"/>
      <c r="D3395" s="19"/>
    </row>
    <row r="3396" spans="3:4" x14ac:dyDescent="0.2">
      <c r="C3396" s="19"/>
      <c r="D3396" s="19"/>
    </row>
    <row r="3397" spans="3:4" x14ac:dyDescent="0.2">
      <c r="C3397" s="19"/>
      <c r="D3397" s="19"/>
    </row>
    <row r="3398" spans="3:4" x14ac:dyDescent="0.2">
      <c r="C3398" s="19"/>
      <c r="D3398" s="19"/>
    </row>
    <row r="3399" spans="3:4" x14ac:dyDescent="0.2">
      <c r="C3399" s="19"/>
      <c r="D3399" s="19"/>
    </row>
    <row r="3400" spans="3:4" x14ac:dyDescent="0.2">
      <c r="C3400" s="19"/>
      <c r="D3400" s="19"/>
    </row>
    <row r="3401" spans="3:4" x14ac:dyDescent="0.2">
      <c r="C3401" s="19"/>
      <c r="D3401" s="19"/>
    </row>
    <row r="3402" spans="3:4" x14ac:dyDescent="0.2">
      <c r="C3402" s="19"/>
      <c r="D3402" s="19"/>
    </row>
    <row r="3403" spans="3:4" x14ac:dyDescent="0.2">
      <c r="C3403" s="19"/>
      <c r="D3403" s="19"/>
    </row>
    <row r="3404" spans="3:4" x14ac:dyDescent="0.2">
      <c r="C3404" s="19"/>
      <c r="D3404" s="19"/>
    </row>
    <row r="3405" spans="3:4" x14ac:dyDescent="0.2">
      <c r="C3405" s="19"/>
      <c r="D3405" s="19"/>
    </row>
    <row r="3406" spans="3:4" x14ac:dyDescent="0.2">
      <c r="C3406" s="19"/>
      <c r="D3406" s="19"/>
    </row>
    <row r="3407" spans="3:4" x14ac:dyDescent="0.2">
      <c r="C3407" s="19"/>
      <c r="D3407" s="19"/>
    </row>
    <row r="3408" spans="3:4" x14ac:dyDescent="0.2">
      <c r="C3408" s="19"/>
      <c r="D3408" s="19"/>
    </row>
    <row r="3409" spans="3:4" x14ac:dyDescent="0.2">
      <c r="C3409" s="19"/>
      <c r="D3409" s="19"/>
    </row>
    <row r="3410" spans="3:4" x14ac:dyDescent="0.2">
      <c r="C3410" s="19"/>
      <c r="D3410" s="19"/>
    </row>
    <row r="3411" spans="3:4" x14ac:dyDescent="0.2">
      <c r="C3411" s="19"/>
      <c r="D3411" s="19"/>
    </row>
    <row r="3412" spans="3:4" x14ac:dyDescent="0.2">
      <c r="C3412" s="19"/>
      <c r="D3412" s="19"/>
    </row>
    <row r="3413" spans="3:4" x14ac:dyDescent="0.2">
      <c r="C3413" s="19"/>
      <c r="D3413" s="19"/>
    </row>
    <row r="3414" spans="3:4" x14ac:dyDescent="0.2">
      <c r="C3414" s="19"/>
      <c r="D3414" s="19"/>
    </row>
    <row r="3415" spans="3:4" x14ac:dyDescent="0.2">
      <c r="C3415" s="19"/>
      <c r="D3415" s="19"/>
    </row>
    <row r="3416" spans="3:4" x14ac:dyDescent="0.2">
      <c r="C3416" s="19"/>
      <c r="D3416" s="19"/>
    </row>
    <row r="3417" spans="3:4" x14ac:dyDescent="0.2">
      <c r="C3417" s="19"/>
      <c r="D3417" s="19"/>
    </row>
    <row r="3418" spans="3:4" x14ac:dyDescent="0.2">
      <c r="C3418" s="19"/>
      <c r="D3418" s="19"/>
    </row>
    <row r="3419" spans="3:4" x14ac:dyDescent="0.2">
      <c r="C3419" s="19"/>
      <c r="D3419" s="19"/>
    </row>
    <row r="3420" spans="3:4" x14ac:dyDescent="0.2">
      <c r="C3420" s="19"/>
      <c r="D3420" s="19"/>
    </row>
    <row r="3421" spans="3:4" x14ac:dyDescent="0.2">
      <c r="C3421" s="19"/>
      <c r="D3421" s="19"/>
    </row>
    <row r="3422" spans="3:4" x14ac:dyDescent="0.2">
      <c r="C3422" s="19"/>
      <c r="D3422" s="19"/>
    </row>
    <row r="3423" spans="3:4" x14ac:dyDescent="0.2">
      <c r="C3423" s="19"/>
      <c r="D3423" s="19"/>
    </row>
    <row r="3424" spans="3:4" x14ac:dyDescent="0.2">
      <c r="C3424" s="19"/>
      <c r="D3424" s="19"/>
    </row>
    <row r="3425" spans="3:4" x14ac:dyDescent="0.2">
      <c r="C3425" s="19"/>
      <c r="D3425" s="19"/>
    </row>
    <row r="3426" spans="3:4" x14ac:dyDescent="0.2">
      <c r="C3426" s="19"/>
      <c r="D3426" s="19"/>
    </row>
    <row r="3427" spans="3:4" x14ac:dyDescent="0.2">
      <c r="C3427" s="19"/>
      <c r="D3427" s="19"/>
    </row>
    <row r="3428" spans="3:4" x14ac:dyDescent="0.2">
      <c r="C3428" s="19"/>
      <c r="D3428" s="19"/>
    </row>
    <row r="3429" spans="3:4" x14ac:dyDescent="0.2">
      <c r="C3429" s="19"/>
      <c r="D3429" s="19"/>
    </row>
    <row r="3430" spans="3:4" x14ac:dyDescent="0.2">
      <c r="C3430" s="19"/>
      <c r="D3430" s="19"/>
    </row>
    <row r="3431" spans="3:4" x14ac:dyDescent="0.2">
      <c r="C3431" s="19"/>
      <c r="D3431" s="19"/>
    </row>
    <row r="3432" spans="3:4" x14ac:dyDescent="0.2">
      <c r="C3432" s="19"/>
      <c r="D3432" s="19"/>
    </row>
    <row r="3433" spans="3:4" x14ac:dyDescent="0.2">
      <c r="C3433" s="19"/>
      <c r="D3433" s="19"/>
    </row>
    <row r="3434" spans="3:4" x14ac:dyDescent="0.2">
      <c r="C3434" s="19"/>
      <c r="D3434" s="19"/>
    </row>
    <row r="3435" spans="3:4" x14ac:dyDescent="0.2">
      <c r="C3435" s="19"/>
      <c r="D3435" s="19"/>
    </row>
    <row r="3436" spans="3:4" x14ac:dyDescent="0.2">
      <c r="C3436" s="19"/>
      <c r="D3436" s="19"/>
    </row>
    <row r="3437" spans="3:4" x14ac:dyDescent="0.2">
      <c r="C3437" s="19"/>
      <c r="D3437" s="19"/>
    </row>
    <row r="3438" spans="3:4" x14ac:dyDescent="0.2">
      <c r="C3438" s="19"/>
      <c r="D3438" s="19"/>
    </row>
    <row r="3439" spans="3:4" x14ac:dyDescent="0.2">
      <c r="C3439" s="19"/>
      <c r="D3439" s="19"/>
    </row>
    <row r="3440" spans="3:4" x14ac:dyDescent="0.2">
      <c r="C3440" s="19"/>
      <c r="D3440" s="19"/>
    </row>
    <row r="3441" spans="3:4" x14ac:dyDescent="0.2">
      <c r="C3441" s="19"/>
      <c r="D3441" s="19"/>
    </row>
    <row r="3442" spans="3:4" x14ac:dyDescent="0.2">
      <c r="C3442" s="19"/>
      <c r="D3442" s="19"/>
    </row>
    <row r="3443" spans="3:4" x14ac:dyDescent="0.2">
      <c r="C3443" s="19"/>
      <c r="D3443" s="19"/>
    </row>
    <row r="3444" spans="3:4" x14ac:dyDescent="0.2">
      <c r="C3444" s="19"/>
      <c r="D3444" s="19"/>
    </row>
    <row r="3445" spans="3:4" x14ac:dyDescent="0.2">
      <c r="C3445" s="19"/>
      <c r="D3445" s="19"/>
    </row>
    <row r="3446" spans="3:4" x14ac:dyDescent="0.2">
      <c r="C3446" s="19"/>
      <c r="D3446" s="19"/>
    </row>
    <row r="3447" spans="3:4" x14ac:dyDescent="0.2">
      <c r="C3447" s="19"/>
      <c r="D3447" s="19"/>
    </row>
    <row r="3448" spans="3:4" x14ac:dyDescent="0.2">
      <c r="C3448" s="19"/>
      <c r="D3448" s="19"/>
    </row>
    <row r="3449" spans="3:4" x14ac:dyDescent="0.2">
      <c r="C3449" s="19"/>
      <c r="D3449" s="19"/>
    </row>
    <row r="3450" spans="3:4" x14ac:dyDescent="0.2">
      <c r="C3450" s="19"/>
      <c r="D3450" s="19"/>
    </row>
    <row r="3451" spans="3:4" x14ac:dyDescent="0.2">
      <c r="C3451" s="19"/>
      <c r="D3451" s="19"/>
    </row>
    <row r="3452" spans="3:4" x14ac:dyDescent="0.2">
      <c r="C3452" s="19"/>
      <c r="D3452" s="19"/>
    </row>
    <row r="3453" spans="3:4" x14ac:dyDescent="0.2">
      <c r="C3453" s="19"/>
      <c r="D3453" s="19"/>
    </row>
    <row r="3454" spans="3:4" x14ac:dyDescent="0.2">
      <c r="C3454" s="19"/>
      <c r="D3454" s="19"/>
    </row>
    <row r="3455" spans="3:4" x14ac:dyDescent="0.2">
      <c r="C3455" s="19"/>
      <c r="D3455" s="19"/>
    </row>
    <row r="3456" spans="3:4" x14ac:dyDescent="0.2">
      <c r="C3456" s="19"/>
      <c r="D3456" s="19"/>
    </row>
    <row r="3457" spans="3:4" x14ac:dyDescent="0.2">
      <c r="C3457" s="19"/>
      <c r="D3457" s="19"/>
    </row>
    <row r="3458" spans="3:4" x14ac:dyDescent="0.2">
      <c r="C3458" s="19"/>
      <c r="D3458" s="19"/>
    </row>
    <row r="3459" spans="3:4" x14ac:dyDescent="0.2">
      <c r="C3459" s="19"/>
      <c r="D3459" s="19"/>
    </row>
    <row r="3460" spans="3:4" x14ac:dyDescent="0.2">
      <c r="C3460" s="19"/>
      <c r="D3460" s="19"/>
    </row>
    <row r="3461" spans="3:4" x14ac:dyDescent="0.2">
      <c r="C3461" s="19"/>
      <c r="D3461" s="19"/>
    </row>
    <row r="3462" spans="3:4" x14ac:dyDescent="0.2">
      <c r="C3462" s="19"/>
      <c r="D3462" s="19"/>
    </row>
    <row r="3463" spans="3:4" x14ac:dyDescent="0.2">
      <c r="C3463" s="19"/>
      <c r="D3463" s="19"/>
    </row>
    <row r="3464" spans="3:4" x14ac:dyDescent="0.2">
      <c r="C3464" s="19"/>
      <c r="D3464" s="19"/>
    </row>
    <row r="3465" spans="3:4" x14ac:dyDescent="0.2">
      <c r="C3465" s="19"/>
      <c r="D3465" s="19"/>
    </row>
    <row r="3466" spans="3:4" x14ac:dyDescent="0.2">
      <c r="C3466" s="19"/>
      <c r="D3466" s="19"/>
    </row>
    <row r="3467" spans="3:4" x14ac:dyDescent="0.2">
      <c r="C3467" s="19"/>
      <c r="D3467" s="19"/>
    </row>
    <row r="3468" spans="3:4" x14ac:dyDescent="0.2">
      <c r="C3468" s="19"/>
      <c r="D3468" s="19"/>
    </row>
    <row r="3469" spans="3:4" x14ac:dyDescent="0.2">
      <c r="C3469" s="19"/>
      <c r="D3469" s="19"/>
    </row>
    <row r="3470" spans="3:4" x14ac:dyDescent="0.2">
      <c r="C3470" s="19"/>
      <c r="D3470" s="19"/>
    </row>
    <row r="3471" spans="3:4" x14ac:dyDescent="0.2">
      <c r="C3471" s="19"/>
      <c r="D3471" s="19"/>
    </row>
    <row r="3472" spans="3:4" x14ac:dyDescent="0.2">
      <c r="C3472" s="19"/>
      <c r="D3472" s="19"/>
    </row>
    <row r="3473" spans="3:4" x14ac:dyDescent="0.2">
      <c r="C3473" s="19"/>
      <c r="D3473" s="19"/>
    </row>
    <row r="3474" spans="3:4" x14ac:dyDescent="0.2">
      <c r="C3474" s="19"/>
      <c r="D3474" s="19"/>
    </row>
    <row r="3475" spans="3:4" x14ac:dyDescent="0.2">
      <c r="C3475" s="19"/>
      <c r="D3475" s="19"/>
    </row>
    <row r="3476" spans="3:4" x14ac:dyDescent="0.2">
      <c r="C3476" s="19"/>
      <c r="D3476" s="19"/>
    </row>
    <row r="3477" spans="3:4" x14ac:dyDescent="0.2">
      <c r="C3477" s="19"/>
      <c r="D3477" s="19"/>
    </row>
    <row r="3478" spans="3:4" x14ac:dyDescent="0.2">
      <c r="C3478" s="19"/>
      <c r="D3478" s="19"/>
    </row>
    <row r="3479" spans="3:4" x14ac:dyDescent="0.2">
      <c r="C3479" s="19"/>
      <c r="D3479" s="19"/>
    </row>
    <row r="3480" spans="3:4" x14ac:dyDescent="0.2">
      <c r="C3480" s="19"/>
      <c r="D3480" s="19"/>
    </row>
    <row r="3481" spans="3:4" x14ac:dyDescent="0.2">
      <c r="C3481" s="19"/>
      <c r="D3481" s="19"/>
    </row>
    <row r="3482" spans="3:4" x14ac:dyDescent="0.2">
      <c r="C3482" s="19"/>
      <c r="D3482" s="19"/>
    </row>
    <row r="3483" spans="3:4" x14ac:dyDescent="0.2">
      <c r="C3483" s="19"/>
      <c r="D3483" s="19"/>
    </row>
    <row r="3484" spans="3:4" x14ac:dyDescent="0.2">
      <c r="C3484" s="19"/>
      <c r="D3484" s="19"/>
    </row>
    <row r="3485" spans="3:4" x14ac:dyDescent="0.2">
      <c r="C3485" s="19"/>
      <c r="D3485" s="19"/>
    </row>
    <row r="3486" spans="3:4" x14ac:dyDescent="0.2">
      <c r="C3486" s="19"/>
      <c r="D3486" s="19"/>
    </row>
    <row r="3487" spans="3:4" x14ac:dyDescent="0.2">
      <c r="C3487" s="19"/>
      <c r="D3487" s="19"/>
    </row>
    <row r="3488" spans="3:4" x14ac:dyDescent="0.2">
      <c r="C3488" s="19"/>
      <c r="D3488" s="19"/>
    </row>
    <row r="3489" spans="3:4" x14ac:dyDescent="0.2">
      <c r="C3489" s="19"/>
      <c r="D3489" s="19"/>
    </row>
    <row r="3490" spans="3:4" x14ac:dyDescent="0.2">
      <c r="C3490" s="19"/>
      <c r="D3490" s="19"/>
    </row>
    <row r="3491" spans="3:4" x14ac:dyDescent="0.2">
      <c r="C3491" s="19"/>
      <c r="D3491" s="19"/>
    </row>
    <row r="3492" spans="3:4" x14ac:dyDescent="0.2">
      <c r="C3492" s="19"/>
      <c r="D3492" s="19"/>
    </row>
    <row r="3493" spans="3:4" x14ac:dyDescent="0.2">
      <c r="C3493" s="19"/>
      <c r="D3493" s="19"/>
    </row>
    <row r="3494" spans="3:4" x14ac:dyDescent="0.2">
      <c r="C3494" s="19"/>
      <c r="D3494" s="19"/>
    </row>
    <row r="3495" spans="3:4" x14ac:dyDescent="0.2">
      <c r="C3495" s="19"/>
      <c r="D3495" s="19"/>
    </row>
    <row r="3496" spans="3:4" x14ac:dyDescent="0.2">
      <c r="C3496" s="19"/>
      <c r="D3496" s="19"/>
    </row>
    <row r="3497" spans="3:4" x14ac:dyDescent="0.2">
      <c r="C3497" s="19"/>
      <c r="D3497" s="19"/>
    </row>
    <row r="3498" spans="3:4" x14ac:dyDescent="0.2">
      <c r="C3498" s="19"/>
      <c r="D3498" s="19"/>
    </row>
    <row r="3499" spans="3:4" x14ac:dyDescent="0.2">
      <c r="C3499" s="19"/>
      <c r="D3499" s="19"/>
    </row>
    <row r="3500" spans="3:4" x14ac:dyDescent="0.2">
      <c r="C3500" s="19"/>
      <c r="D3500" s="19"/>
    </row>
    <row r="3501" spans="3:4" x14ac:dyDescent="0.2">
      <c r="C3501" s="19"/>
      <c r="D3501" s="19"/>
    </row>
    <row r="3502" spans="3:4" x14ac:dyDescent="0.2">
      <c r="C3502" s="19"/>
      <c r="D3502" s="19"/>
    </row>
    <row r="3503" spans="3:4" x14ac:dyDescent="0.2">
      <c r="C3503" s="19"/>
      <c r="D3503" s="19"/>
    </row>
    <row r="3504" spans="3:4" x14ac:dyDescent="0.2">
      <c r="C3504" s="19"/>
      <c r="D3504" s="19"/>
    </row>
    <row r="3505" spans="3:4" x14ac:dyDescent="0.2">
      <c r="C3505" s="19"/>
      <c r="D3505" s="19"/>
    </row>
    <row r="3506" spans="3:4" x14ac:dyDescent="0.2">
      <c r="C3506" s="19"/>
      <c r="D3506" s="19"/>
    </row>
    <row r="3507" spans="3:4" x14ac:dyDescent="0.2">
      <c r="C3507" s="19"/>
      <c r="D3507" s="19"/>
    </row>
    <row r="3508" spans="3:4" x14ac:dyDescent="0.2">
      <c r="C3508" s="19"/>
      <c r="D3508" s="19"/>
    </row>
    <row r="3509" spans="3:4" x14ac:dyDescent="0.2">
      <c r="C3509" s="19"/>
      <c r="D3509" s="19"/>
    </row>
    <row r="3510" spans="3:4" x14ac:dyDescent="0.2">
      <c r="C3510" s="19"/>
      <c r="D3510" s="19"/>
    </row>
    <row r="3511" spans="3:4" x14ac:dyDescent="0.2">
      <c r="C3511" s="19"/>
      <c r="D3511" s="19"/>
    </row>
    <row r="3512" spans="3:4" x14ac:dyDescent="0.2">
      <c r="C3512" s="19"/>
      <c r="D3512" s="19"/>
    </row>
    <row r="3513" spans="3:4" x14ac:dyDescent="0.2">
      <c r="C3513" s="19"/>
      <c r="D3513" s="19"/>
    </row>
    <row r="3514" spans="3:4" x14ac:dyDescent="0.2">
      <c r="C3514" s="19"/>
      <c r="D3514" s="19"/>
    </row>
    <row r="3515" spans="3:4" x14ac:dyDescent="0.2">
      <c r="C3515" s="19"/>
      <c r="D3515" s="19"/>
    </row>
    <row r="3516" spans="3:4" x14ac:dyDescent="0.2">
      <c r="C3516" s="19"/>
      <c r="D3516" s="19"/>
    </row>
    <row r="3517" spans="3:4" x14ac:dyDescent="0.2">
      <c r="C3517" s="19"/>
      <c r="D3517" s="19"/>
    </row>
    <row r="3518" spans="3:4" x14ac:dyDescent="0.2">
      <c r="C3518" s="19"/>
      <c r="D3518" s="19"/>
    </row>
    <row r="3519" spans="3:4" x14ac:dyDescent="0.2">
      <c r="C3519" s="19"/>
      <c r="D3519" s="19"/>
    </row>
    <row r="3520" spans="3:4" x14ac:dyDescent="0.2">
      <c r="C3520" s="19"/>
      <c r="D3520" s="19"/>
    </row>
    <row r="3521" spans="3:4" x14ac:dyDescent="0.2">
      <c r="C3521" s="19"/>
      <c r="D3521" s="19"/>
    </row>
    <row r="3522" spans="3:4" x14ac:dyDescent="0.2">
      <c r="C3522" s="19"/>
      <c r="D3522" s="19"/>
    </row>
    <row r="3523" spans="3:4" x14ac:dyDescent="0.2">
      <c r="C3523" s="19"/>
      <c r="D3523" s="19"/>
    </row>
    <row r="3524" spans="3:4" x14ac:dyDescent="0.2">
      <c r="C3524" s="19"/>
      <c r="D3524" s="19"/>
    </row>
    <row r="3525" spans="3:4" x14ac:dyDescent="0.2">
      <c r="C3525" s="19"/>
      <c r="D3525" s="19"/>
    </row>
    <row r="3526" spans="3:4" x14ac:dyDescent="0.2">
      <c r="C3526" s="19"/>
      <c r="D3526" s="19"/>
    </row>
    <row r="3527" spans="3:4" x14ac:dyDescent="0.2">
      <c r="C3527" s="19"/>
      <c r="D3527" s="19"/>
    </row>
    <row r="3528" spans="3:4" x14ac:dyDescent="0.2">
      <c r="C3528" s="19"/>
      <c r="D3528" s="19"/>
    </row>
    <row r="3529" spans="3:4" x14ac:dyDescent="0.2">
      <c r="C3529" s="19"/>
      <c r="D3529" s="19"/>
    </row>
    <row r="3530" spans="3:4" x14ac:dyDescent="0.2">
      <c r="C3530" s="19"/>
      <c r="D3530" s="19"/>
    </row>
    <row r="3531" spans="3:4" x14ac:dyDescent="0.2">
      <c r="C3531" s="19"/>
      <c r="D3531" s="19"/>
    </row>
    <row r="3532" spans="3:4" x14ac:dyDescent="0.2">
      <c r="C3532" s="19"/>
      <c r="D3532" s="19"/>
    </row>
    <row r="3533" spans="3:4" x14ac:dyDescent="0.2">
      <c r="C3533" s="19"/>
      <c r="D3533" s="19"/>
    </row>
    <row r="3534" spans="3:4" x14ac:dyDescent="0.2">
      <c r="C3534" s="19"/>
      <c r="D3534" s="19"/>
    </row>
    <row r="3535" spans="3:4" x14ac:dyDescent="0.2">
      <c r="C3535" s="19"/>
      <c r="D3535" s="19"/>
    </row>
    <row r="3536" spans="3:4" x14ac:dyDescent="0.2">
      <c r="C3536" s="19"/>
      <c r="D3536" s="19"/>
    </row>
    <row r="3537" spans="3:4" x14ac:dyDescent="0.2">
      <c r="C3537" s="19"/>
      <c r="D3537" s="19"/>
    </row>
    <row r="3538" spans="3:4" x14ac:dyDescent="0.2">
      <c r="C3538" s="19"/>
      <c r="D3538" s="19"/>
    </row>
    <row r="3539" spans="3:4" x14ac:dyDescent="0.2">
      <c r="C3539" s="19"/>
      <c r="D3539" s="19"/>
    </row>
    <row r="3540" spans="3:4" x14ac:dyDescent="0.2">
      <c r="C3540" s="19"/>
      <c r="D3540" s="19"/>
    </row>
    <row r="3541" spans="3:4" x14ac:dyDescent="0.2">
      <c r="C3541" s="19"/>
      <c r="D3541" s="19"/>
    </row>
    <row r="3542" spans="3:4" x14ac:dyDescent="0.2">
      <c r="C3542" s="19"/>
      <c r="D3542" s="19"/>
    </row>
    <row r="3543" spans="3:4" x14ac:dyDescent="0.2">
      <c r="C3543" s="19"/>
      <c r="D3543" s="19"/>
    </row>
    <row r="3544" spans="3:4" x14ac:dyDescent="0.2">
      <c r="C3544" s="19"/>
      <c r="D3544" s="19"/>
    </row>
    <row r="3545" spans="3:4" x14ac:dyDescent="0.2">
      <c r="C3545" s="19"/>
      <c r="D3545" s="19"/>
    </row>
    <row r="3546" spans="3:4" x14ac:dyDescent="0.2">
      <c r="C3546" s="19"/>
      <c r="D3546" s="19"/>
    </row>
    <row r="3547" spans="3:4" x14ac:dyDescent="0.2">
      <c r="C3547" s="19"/>
      <c r="D3547" s="19"/>
    </row>
    <row r="3548" spans="3:4" x14ac:dyDescent="0.2">
      <c r="C3548" s="19"/>
      <c r="D3548" s="19"/>
    </row>
    <row r="3549" spans="3:4" x14ac:dyDescent="0.2">
      <c r="C3549" s="19"/>
      <c r="D3549" s="19"/>
    </row>
    <row r="3550" spans="3:4" x14ac:dyDescent="0.2">
      <c r="C3550" s="19"/>
      <c r="D3550" s="19"/>
    </row>
    <row r="3551" spans="3:4" x14ac:dyDescent="0.2">
      <c r="C3551" s="19"/>
      <c r="D3551" s="19"/>
    </row>
    <row r="3552" spans="3:4" x14ac:dyDescent="0.2">
      <c r="C3552" s="19"/>
      <c r="D3552" s="19"/>
    </row>
    <row r="3553" spans="3:4" x14ac:dyDescent="0.2">
      <c r="C3553" s="19"/>
      <c r="D3553" s="19"/>
    </row>
    <row r="3554" spans="3:4" x14ac:dyDescent="0.2">
      <c r="C3554" s="19"/>
      <c r="D3554" s="19"/>
    </row>
    <row r="3555" spans="3:4" x14ac:dyDescent="0.2">
      <c r="C3555" s="19"/>
      <c r="D3555" s="19"/>
    </row>
    <row r="3556" spans="3:4" x14ac:dyDescent="0.2">
      <c r="C3556" s="19"/>
      <c r="D3556" s="19"/>
    </row>
    <row r="3557" spans="3:4" x14ac:dyDescent="0.2">
      <c r="C3557" s="19"/>
      <c r="D3557" s="19"/>
    </row>
    <row r="3558" spans="3:4" x14ac:dyDescent="0.2">
      <c r="C3558" s="19"/>
      <c r="D3558" s="19"/>
    </row>
    <row r="3559" spans="3:4" x14ac:dyDescent="0.2">
      <c r="C3559" s="19"/>
      <c r="D3559" s="19"/>
    </row>
    <row r="3560" spans="3:4" x14ac:dyDescent="0.2">
      <c r="C3560" s="19"/>
      <c r="D3560" s="19"/>
    </row>
    <row r="3561" spans="3:4" x14ac:dyDescent="0.2">
      <c r="C3561" s="19"/>
      <c r="D3561" s="19"/>
    </row>
    <row r="3562" spans="3:4" x14ac:dyDescent="0.2">
      <c r="C3562" s="19"/>
      <c r="D3562" s="19"/>
    </row>
    <row r="3563" spans="3:4" x14ac:dyDescent="0.2">
      <c r="C3563" s="19"/>
      <c r="D3563" s="19"/>
    </row>
    <row r="3564" spans="3:4" x14ac:dyDescent="0.2">
      <c r="C3564" s="19"/>
      <c r="D3564" s="19"/>
    </row>
    <row r="3565" spans="3:4" x14ac:dyDescent="0.2">
      <c r="C3565" s="19"/>
      <c r="D3565" s="19"/>
    </row>
    <row r="3566" spans="3:4" x14ac:dyDescent="0.2">
      <c r="C3566" s="19"/>
      <c r="D3566" s="19"/>
    </row>
    <row r="3567" spans="3:4" x14ac:dyDescent="0.2">
      <c r="C3567" s="19"/>
      <c r="D3567" s="19"/>
    </row>
    <row r="3568" spans="3:4" x14ac:dyDescent="0.2">
      <c r="C3568" s="19"/>
      <c r="D3568" s="19"/>
    </row>
    <row r="3569" spans="3:4" x14ac:dyDescent="0.2">
      <c r="C3569" s="19"/>
      <c r="D3569" s="19"/>
    </row>
    <row r="3570" spans="3:4" x14ac:dyDescent="0.2">
      <c r="C3570" s="19"/>
      <c r="D3570" s="19"/>
    </row>
    <row r="3571" spans="3:4" x14ac:dyDescent="0.2">
      <c r="C3571" s="19"/>
      <c r="D3571" s="19"/>
    </row>
    <row r="3572" spans="3:4" x14ac:dyDescent="0.2">
      <c r="C3572" s="19"/>
      <c r="D3572" s="19"/>
    </row>
    <row r="3573" spans="3:4" x14ac:dyDescent="0.2">
      <c r="C3573" s="19"/>
      <c r="D3573" s="19"/>
    </row>
    <row r="3574" spans="3:4" x14ac:dyDescent="0.2">
      <c r="C3574" s="19"/>
      <c r="D3574" s="19"/>
    </row>
    <row r="3575" spans="3:4" x14ac:dyDescent="0.2">
      <c r="C3575" s="19"/>
      <c r="D3575" s="19"/>
    </row>
    <row r="3576" spans="3:4" x14ac:dyDescent="0.2">
      <c r="C3576" s="19"/>
      <c r="D3576" s="19"/>
    </row>
    <row r="3577" spans="3:4" x14ac:dyDescent="0.2">
      <c r="C3577" s="19"/>
      <c r="D3577" s="19"/>
    </row>
    <row r="3578" spans="3:4" x14ac:dyDescent="0.2">
      <c r="C3578" s="19"/>
      <c r="D3578" s="19"/>
    </row>
    <row r="3579" spans="3:4" x14ac:dyDescent="0.2">
      <c r="C3579" s="19"/>
      <c r="D3579" s="19"/>
    </row>
    <row r="3580" spans="3:4" x14ac:dyDescent="0.2">
      <c r="C3580" s="19"/>
      <c r="D3580" s="19"/>
    </row>
    <row r="3581" spans="3:4" x14ac:dyDescent="0.2">
      <c r="C3581" s="19"/>
      <c r="D3581" s="19"/>
    </row>
    <row r="3582" spans="3:4" x14ac:dyDescent="0.2">
      <c r="C3582" s="19"/>
      <c r="D3582" s="19"/>
    </row>
    <row r="3583" spans="3:4" x14ac:dyDescent="0.2">
      <c r="C3583" s="19"/>
      <c r="D3583" s="19"/>
    </row>
    <row r="3584" spans="3:4" x14ac:dyDescent="0.2">
      <c r="C3584" s="19"/>
      <c r="D3584" s="19"/>
    </row>
    <row r="3585" spans="3:4" x14ac:dyDescent="0.2">
      <c r="C3585" s="19"/>
      <c r="D3585" s="19"/>
    </row>
    <row r="3586" spans="3:4" x14ac:dyDescent="0.2">
      <c r="C3586" s="19"/>
      <c r="D3586" s="19"/>
    </row>
    <row r="3587" spans="3:4" x14ac:dyDescent="0.2">
      <c r="C3587" s="19"/>
      <c r="D3587" s="19"/>
    </row>
    <row r="3588" spans="3:4" x14ac:dyDescent="0.2">
      <c r="C3588" s="19"/>
      <c r="D3588" s="19"/>
    </row>
    <row r="3589" spans="3:4" x14ac:dyDescent="0.2">
      <c r="C3589" s="19"/>
      <c r="D3589" s="19"/>
    </row>
    <row r="3590" spans="3:4" x14ac:dyDescent="0.2">
      <c r="C3590" s="19"/>
      <c r="D3590" s="19"/>
    </row>
    <row r="3591" spans="3:4" x14ac:dyDescent="0.2">
      <c r="C3591" s="19"/>
      <c r="D3591" s="19"/>
    </row>
    <row r="3592" spans="3:4" x14ac:dyDescent="0.2">
      <c r="C3592" s="19"/>
      <c r="D3592" s="19"/>
    </row>
    <row r="3593" spans="3:4" x14ac:dyDescent="0.2">
      <c r="C3593" s="19"/>
      <c r="D3593" s="19"/>
    </row>
    <row r="3594" spans="3:4" x14ac:dyDescent="0.2">
      <c r="C3594" s="19"/>
      <c r="D3594" s="19"/>
    </row>
    <row r="3595" spans="3:4" x14ac:dyDescent="0.2">
      <c r="C3595" s="19"/>
      <c r="D3595" s="19"/>
    </row>
    <row r="3596" spans="3:4" x14ac:dyDescent="0.2">
      <c r="C3596" s="19"/>
      <c r="D3596" s="19"/>
    </row>
    <row r="3597" spans="3:4" x14ac:dyDescent="0.2">
      <c r="C3597" s="19"/>
      <c r="D3597" s="19"/>
    </row>
    <row r="3598" spans="3:4" x14ac:dyDescent="0.2">
      <c r="C3598" s="19"/>
      <c r="D3598" s="19"/>
    </row>
    <row r="3599" spans="3:4" x14ac:dyDescent="0.2">
      <c r="C3599" s="19"/>
      <c r="D3599" s="19"/>
    </row>
    <row r="3600" spans="3:4" x14ac:dyDescent="0.2">
      <c r="C3600" s="19"/>
      <c r="D3600" s="19"/>
    </row>
    <row r="3601" spans="3:4" x14ac:dyDescent="0.2">
      <c r="C3601" s="19"/>
      <c r="D3601" s="19"/>
    </row>
    <row r="3602" spans="3:4" x14ac:dyDescent="0.2">
      <c r="C3602" s="19"/>
      <c r="D3602" s="19"/>
    </row>
    <row r="3603" spans="3:4" x14ac:dyDescent="0.2">
      <c r="C3603" s="19"/>
      <c r="D3603" s="19"/>
    </row>
    <row r="3604" spans="3:4" x14ac:dyDescent="0.2">
      <c r="C3604" s="19"/>
      <c r="D3604" s="19"/>
    </row>
    <row r="3605" spans="3:4" x14ac:dyDescent="0.2">
      <c r="C3605" s="19"/>
      <c r="D3605" s="19"/>
    </row>
    <row r="3606" spans="3:4" x14ac:dyDescent="0.2">
      <c r="C3606" s="19"/>
      <c r="D3606" s="19"/>
    </row>
    <row r="3607" spans="3:4" x14ac:dyDescent="0.2">
      <c r="C3607" s="19"/>
      <c r="D3607" s="19"/>
    </row>
    <row r="3608" spans="3:4" x14ac:dyDescent="0.2">
      <c r="C3608" s="19"/>
      <c r="D3608" s="19"/>
    </row>
    <row r="3609" spans="3:4" x14ac:dyDescent="0.2">
      <c r="C3609" s="19"/>
      <c r="D3609" s="19"/>
    </row>
    <row r="3610" spans="3:4" x14ac:dyDescent="0.2">
      <c r="C3610" s="19"/>
      <c r="D3610" s="19"/>
    </row>
    <row r="3611" spans="3:4" x14ac:dyDescent="0.2">
      <c r="C3611" s="19"/>
      <c r="D3611" s="19"/>
    </row>
    <row r="3612" spans="3:4" x14ac:dyDescent="0.2">
      <c r="C3612" s="19"/>
      <c r="D3612" s="19"/>
    </row>
    <row r="3613" spans="3:4" x14ac:dyDescent="0.2">
      <c r="C3613" s="19"/>
      <c r="D3613" s="19"/>
    </row>
    <row r="3614" spans="3:4" x14ac:dyDescent="0.2">
      <c r="C3614" s="19"/>
      <c r="D3614" s="19"/>
    </row>
    <row r="3615" spans="3:4" x14ac:dyDescent="0.2">
      <c r="C3615" s="19"/>
      <c r="D3615" s="19"/>
    </row>
    <row r="3616" spans="3:4" x14ac:dyDescent="0.2">
      <c r="C3616" s="19"/>
      <c r="D3616" s="19"/>
    </row>
    <row r="3617" spans="3:4" x14ac:dyDescent="0.2">
      <c r="C3617" s="19"/>
      <c r="D3617" s="19"/>
    </row>
    <row r="3618" spans="3:4" x14ac:dyDescent="0.2">
      <c r="C3618" s="19"/>
      <c r="D3618" s="19"/>
    </row>
    <row r="3619" spans="3:4" x14ac:dyDescent="0.2">
      <c r="C3619" s="19"/>
      <c r="D3619" s="19"/>
    </row>
    <row r="3620" spans="3:4" x14ac:dyDescent="0.2">
      <c r="C3620" s="19"/>
      <c r="D3620" s="19"/>
    </row>
    <row r="3621" spans="3:4" x14ac:dyDescent="0.2">
      <c r="C3621" s="19"/>
      <c r="D3621" s="19"/>
    </row>
    <row r="3622" spans="3:4" x14ac:dyDescent="0.2">
      <c r="C3622" s="19"/>
      <c r="D3622" s="19"/>
    </row>
    <row r="3623" spans="3:4" x14ac:dyDescent="0.2">
      <c r="C3623" s="19"/>
      <c r="D3623" s="19"/>
    </row>
    <row r="3624" spans="3:4" x14ac:dyDescent="0.2">
      <c r="C3624" s="19"/>
      <c r="D3624" s="19"/>
    </row>
    <row r="3625" spans="3:4" x14ac:dyDescent="0.2">
      <c r="C3625" s="19"/>
      <c r="D3625" s="19"/>
    </row>
    <row r="3626" spans="3:4" x14ac:dyDescent="0.2">
      <c r="C3626" s="19"/>
      <c r="D3626" s="19"/>
    </row>
    <row r="3627" spans="3:4" x14ac:dyDescent="0.2">
      <c r="C3627" s="19"/>
      <c r="D3627" s="19"/>
    </row>
    <row r="3628" spans="3:4" x14ac:dyDescent="0.2">
      <c r="C3628" s="19"/>
      <c r="D3628" s="19"/>
    </row>
    <row r="3629" spans="3:4" x14ac:dyDescent="0.2">
      <c r="C3629" s="19"/>
      <c r="D3629" s="19"/>
    </row>
    <row r="3630" spans="3:4" x14ac:dyDescent="0.2">
      <c r="C3630" s="19"/>
      <c r="D3630" s="19"/>
    </row>
    <row r="3631" spans="3:4" x14ac:dyDescent="0.2">
      <c r="C3631" s="19"/>
      <c r="D3631" s="19"/>
    </row>
    <row r="3632" spans="3:4" x14ac:dyDescent="0.2">
      <c r="C3632" s="19"/>
      <c r="D3632" s="19"/>
    </row>
    <row r="3633" spans="3:4" x14ac:dyDescent="0.2">
      <c r="C3633" s="19"/>
      <c r="D3633" s="19"/>
    </row>
    <row r="3634" spans="3:4" x14ac:dyDescent="0.2">
      <c r="C3634" s="19"/>
      <c r="D3634" s="19"/>
    </row>
    <row r="3635" spans="3:4" x14ac:dyDescent="0.2">
      <c r="C3635" s="19"/>
      <c r="D3635" s="19"/>
    </row>
    <row r="3636" spans="3:4" x14ac:dyDescent="0.2">
      <c r="C3636" s="19"/>
      <c r="D3636" s="19"/>
    </row>
    <row r="3637" spans="3:4" x14ac:dyDescent="0.2">
      <c r="C3637" s="19"/>
      <c r="D3637" s="19"/>
    </row>
    <row r="3638" spans="3:4" x14ac:dyDescent="0.2">
      <c r="C3638" s="19"/>
      <c r="D3638" s="19"/>
    </row>
    <row r="3639" spans="3:4" x14ac:dyDescent="0.2">
      <c r="C3639" s="19"/>
      <c r="D3639" s="19"/>
    </row>
    <row r="3640" spans="3:4" x14ac:dyDescent="0.2">
      <c r="C3640" s="19"/>
      <c r="D3640" s="19"/>
    </row>
    <row r="3641" spans="3:4" x14ac:dyDescent="0.2">
      <c r="C3641" s="19"/>
      <c r="D3641" s="19"/>
    </row>
    <row r="3642" spans="3:4" x14ac:dyDescent="0.2">
      <c r="C3642" s="19"/>
      <c r="D3642" s="19"/>
    </row>
    <row r="3643" spans="3:4" x14ac:dyDescent="0.2">
      <c r="C3643" s="19"/>
      <c r="D3643" s="19"/>
    </row>
    <row r="3644" spans="3:4" x14ac:dyDescent="0.2">
      <c r="C3644" s="19"/>
      <c r="D3644" s="19"/>
    </row>
    <row r="3645" spans="3:4" x14ac:dyDescent="0.2">
      <c r="C3645" s="19"/>
      <c r="D3645" s="19"/>
    </row>
    <row r="3646" spans="3:4" x14ac:dyDescent="0.2">
      <c r="C3646" s="19"/>
      <c r="D3646" s="19"/>
    </row>
    <row r="3647" spans="3:4" x14ac:dyDescent="0.2">
      <c r="C3647" s="19"/>
      <c r="D3647" s="19"/>
    </row>
    <row r="3648" spans="3:4" x14ac:dyDescent="0.2">
      <c r="C3648" s="19"/>
      <c r="D3648" s="19"/>
    </row>
    <row r="3649" spans="3:4" x14ac:dyDescent="0.2">
      <c r="C3649" s="19"/>
      <c r="D3649" s="19"/>
    </row>
    <row r="3650" spans="3:4" x14ac:dyDescent="0.2">
      <c r="C3650" s="19"/>
      <c r="D3650" s="19"/>
    </row>
    <row r="3651" spans="3:4" x14ac:dyDescent="0.2">
      <c r="C3651" s="19"/>
      <c r="D3651" s="19"/>
    </row>
    <row r="3652" spans="3:4" x14ac:dyDescent="0.2">
      <c r="C3652" s="19"/>
      <c r="D3652" s="19"/>
    </row>
    <row r="3653" spans="3:4" x14ac:dyDescent="0.2">
      <c r="C3653" s="19"/>
      <c r="D3653" s="19"/>
    </row>
    <row r="3654" spans="3:4" x14ac:dyDescent="0.2">
      <c r="C3654" s="19"/>
      <c r="D3654" s="19"/>
    </row>
    <row r="3655" spans="3:4" x14ac:dyDescent="0.2">
      <c r="C3655" s="19"/>
      <c r="D3655" s="19"/>
    </row>
    <row r="3656" spans="3:4" x14ac:dyDescent="0.2">
      <c r="C3656" s="19"/>
      <c r="D3656" s="19"/>
    </row>
    <row r="3657" spans="3:4" x14ac:dyDescent="0.2">
      <c r="C3657" s="19"/>
      <c r="D3657" s="19"/>
    </row>
    <row r="3658" spans="3:4" x14ac:dyDescent="0.2">
      <c r="C3658" s="19"/>
      <c r="D3658" s="19"/>
    </row>
    <row r="3659" spans="3:4" x14ac:dyDescent="0.2">
      <c r="C3659" s="19"/>
      <c r="D3659" s="19"/>
    </row>
    <row r="3660" spans="3:4" x14ac:dyDescent="0.2">
      <c r="C3660" s="19"/>
      <c r="D3660" s="19"/>
    </row>
    <row r="3661" spans="3:4" x14ac:dyDescent="0.2">
      <c r="C3661" s="19"/>
      <c r="D3661" s="19"/>
    </row>
    <row r="3662" spans="3:4" x14ac:dyDescent="0.2">
      <c r="C3662" s="19"/>
      <c r="D3662" s="19"/>
    </row>
    <row r="3663" spans="3:4" x14ac:dyDescent="0.2">
      <c r="C3663" s="19"/>
      <c r="D3663" s="19"/>
    </row>
    <row r="3664" spans="3:4" x14ac:dyDescent="0.2">
      <c r="C3664" s="19"/>
      <c r="D3664" s="19"/>
    </row>
    <row r="3665" spans="3:4" x14ac:dyDescent="0.2">
      <c r="C3665" s="19"/>
      <c r="D3665" s="19"/>
    </row>
    <row r="3666" spans="3:4" x14ac:dyDescent="0.2">
      <c r="C3666" s="19"/>
      <c r="D3666" s="19"/>
    </row>
    <row r="3667" spans="3:4" x14ac:dyDescent="0.2">
      <c r="C3667" s="19"/>
      <c r="D3667" s="19"/>
    </row>
    <row r="3668" spans="3:4" x14ac:dyDescent="0.2">
      <c r="C3668" s="19"/>
      <c r="D3668" s="19"/>
    </row>
    <row r="3669" spans="3:4" x14ac:dyDescent="0.2">
      <c r="C3669" s="19"/>
      <c r="D3669" s="19"/>
    </row>
    <row r="3670" spans="3:4" x14ac:dyDescent="0.2">
      <c r="C3670" s="19"/>
      <c r="D3670" s="19"/>
    </row>
    <row r="3671" spans="3:4" x14ac:dyDescent="0.2">
      <c r="C3671" s="19"/>
      <c r="D3671" s="19"/>
    </row>
    <row r="3672" spans="3:4" x14ac:dyDescent="0.2">
      <c r="C3672" s="19"/>
      <c r="D3672" s="19"/>
    </row>
    <row r="3673" spans="3:4" x14ac:dyDescent="0.2">
      <c r="C3673" s="19"/>
      <c r="D3673" s="19"/>
    </row>
    <row r="3674" spans="3:4" x14ac:dyDescent="0.2">
      <c r="C3674" s="19"/>
      <c r="D3674" s="19"/>
    </row>
    <row r="3675" spans="3:4" x14ac:dyDescent="0.2">
      <c r="C3675" s="19"/>
      <c r="D3675" s="19"/>
    </row>
    <row r="3676" spans="3:4" x14ac:dyDescent="0.2">
      <c r="C3676" s="19"/>
      <c r="D3676" s="19"/>
    </row>
    <row r="3677" spans="3:4" x14ac:dyDescent="0.2">
      <c r="C3677" s="19"/>
      <c r="D3677" s="19"/>
    </row>
    <row r="3678" spans="3:4" x14ac:dyDescent="0.2">
      <c r="C3678" s="19"/>
      <c r="D3678" s="19"/>
    </row>
    <row r="3679" spans="3:4" x14ac:dyDescent="0.2">
      <c r="C3679" s="19"/>
      <c r="D3679" s="19"/>
    </row>
    <row r="3680" spans="3:4" x14ac:dyDescent="0.2">
      <c r="C3680" s="19"/>
      <c r="D3680" s="19"/>
    </row>
    <row r="3681" spans="3:4" x14ac:dyDescent="0.2">
      <c r="C3681" s="19"/>
      <c r="D3681" s="19"/>
    </row>
    <row r="3682" spans="3:4" x14ac:dyDescent="0.2">
      <c r="C3682" s="19"/>
      <c r="D3682" s="19"/>
    </row>
    <row r="3683" spans="3:4" x14ac:dyDescent="0.2">
      <c r="C3683" s="19"/>
      <c r="D3683" s="19"/>
    </row>
    <row r="3684" spans="3:4" x14ac:dyDescent="0.2">
      <c r="C3684" s="19"/>
      <c r="D3684" s="19"/>
    </row>
    <row r="3685" spans="3:4" x14ac:dyDescent="0.2">
      <c r="C3685" s="19"/>
      <c r="D3685" s="19"/>
    </row>
    <row r="3686" spans="3:4" x14ac:dyDescent="0.2">
      <c r="C3686" s="19"/>
      <c r="D3686" s="19"/>
    </row>
  </sheetData>
  <sheetProtection sheet="1"/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indexed="10"/>
  </sheetPr>
  <dimension ref="A1:AI3740"/>
  <sheetViews>
    <sheetView workbookViewId="0">
      <pane xSplit="13" ySplit="21" topLeftCell="N268" activePane="bottomRight" state="frozen"/>
      <selection pane="topRight" activeCell="N1" sqref="N1"/>
      <selection pane="bottomLeft" activeCell="A22" sqref="A22"/>
      <selection pane="bottomRight" activeCell="E7" sqref="E7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3.28515625" customWidth="1"/>
    <col min="6" max="6" width="17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11.5703125" customWidth="1"/>
    <col min="18" max="18" width="10.28515625" style="89" customWidth="1"/>
    <col min="19" max="19" width="10.28515625" customWidth="1"/>
    <col min="20" max="20" width="9.140625" customWidth="1"/>
  </cols>
  <sheetData>
    <row r="1" spans="1:24" ht="21" thickBot="1" x14ac:dyDescent="0.35">
      <c r="A1" s="1" t="s">
        <v>78</v>
      </c>
      <c r="G1" s="40" t="s">
        <v>225</v>
      </c>
      <c r="H1" s="40">
        <f>2*H2*365.2422/C8</f>
        <v>-1.0829355022233162E-7</v>
      </c>
      <c r="I1" s="40" t="s">
        <v>189</v>
      </c>
      <c r="W1" s="8" t="s">
        <v>12</v>
      </c>
      <c r="X1" s="8" t="s">
        <v>170</v>
      </c>
    </row>
    <row r="2" spans="1:24" x14ac:dyDescent="0.2">
      <c r="A2" t="s">
        <v>26</v>
      </c>
      <c r="B2" s="10" t="s">
        <v>74</v>
      </c>
      <c r="G2" t="s">
        <v>216</v>
      </c>
      <c r="H2">
        <f t="shared" ref="H2:H7" si="0">I2*J2</f>
        <v>-6.3800000000000002E-11</v>
      </c>
      <c r="I2" s="121">
        <v>-6.3800000000000003E-3</v>
      </c>
      <c r="J2" s="120">
        <v>1E-8</v>
      </c>
      <c r="W2">
        <v>-60000</v>
      </c>
      <c r="X2">
        <f t="shared" ref="X2:X36" si="1">+H$4+H$3*W2+H$2*W2^2+H$5*SIN(RADIANS(H$6*W2+H$7))</f>
        <v>-0.20554738191551686</v>
      </c>
    </row>
    <row r="3" spans="1:24" ht="13.5" thickBot="1" x14ac:dyDescent="0.25">
      <c r="A3" s="99" t="s">
        <v>180</v>
      </c>
      <c r="E3" s="136" t="s">
        <v>231</v>
      </c>
      <c r="F3" s="137"/>
      <c r="G3" t="s">
        <v>22</v>
      </c>
      <c r="H3">
        <f t="shared" si="0"/>
        <v>0</v>
      </c>
      <c r="I3" s="122">
        <v>0</v>
      </c>
      <c r="J3" s="120">
        <v>1E-4</v>
      </c>
      <c r="W3">
        <v>-57000</v>
      </c>
      <c r="X3">
        <f t="shared" si="1"/>
        <v>-0.1872177853163382</v>
      </c>
    </row>
    <row r="4" spans="1:24" ht="14.25" thickTop="1" thickBot="1" x14ac:dyDescent="0.25">
      <c r="A4" s="7" t="s">
        <v>2</v>
      </c>
      <c r="C4" s="3">
        <v>39536.542000000001</v>
      </c>
      <c r="D4" s="4">
        <v>0.43035760000000001</v>
      </c>
      <c r="G4" t="s">
        <v>217</v>
      </c>
      <c r="H4">
        <f t="shared" si="0"/>
        <v>0.02</v>
      </c>
      <c r="I4" s="122">
        <v>0.02</v>
      </c>
      <c r="J4">
        <v>1</v>
      </c>
      <c r="W4">
        <v>-54000</v>
      </c>
      <c r="X4">
        <f t="shared" si="1"/>
        <v>-0.17009829563965023</v>
      </c>
    </row>
    <row r="5" spans="1:24" ht="13.5" thickTop="1" x14ac:dyDescent="0.2">
      <c r="A5" s="23" t="s">
        <v>83</v>
      </c>
      <c r="B5" s="24"/>
      <c r="C5" s="25">
        <v>-9.5</v>
      </c>
      <c r="D5" s="24" t="s">
        <v>84</v>
      </c>
      <c r="G5" t="s">
        <v>218</v>
      </c>
      <c r="H5">
        <f t="shared" si="0"/>
        <v>4.8999999999999998E-3</v>
      </c>
      <c r="I5" s="122">
        <v>49</v>
      </c>
      <c r="J5" s="120">
        <v>1E-4</v>
      </c>
      <c r="W5">
        <v>-51000</v>
      </c>
      <c r="X5">
        <f t="shared" si="1"/>
        <v>-0.15046753006385361</v>
      </c>
    </row>
    <row r="6" spans="1:24" x14ac:dyDescent="0.2">
      <c r="A6" s="7" t="s">
        <v>3</v>
      </c>
      <c r="G6" t="s">
        <v>219</v>
      </c>
      <c r="H6">
        <f t="shared" si="0"/>
        <v>1.89E-2</v>
      </c>
      <c r="I6" s="122">
        <v>18.899999999999999</v>
      </c>
      <c r="J6">
        <v>1E-3</v>
      </c>
      <c r="W6">
        <v>-48000</v>
      </c>
      <c r="X6">
        <f t="shared" si="1"/>
        <v>-0.12790496641538934</v>
      </c>
    </row>
    <row r="7" spans="1:24" ht="13.5" thickBot="1" x14ac:dyDescent="0.25">
      <c r="A7" t="s">
        <v>4</v>
      </c>
      <c r="C7">
        <v>39536.5429</v>
      </c>
      <c r="D7" s="40" t="s">
        <v>179</v>
      </c>
      <c r="G7" t="s">
        <v>220</v>
      </c>
      <c r="H7">
        <f t="shared" si="0"/>
        <v>176.5</v>
      </c>
      <c r="I7" s="123">
        <v>1.7649999999999999</v>
      </c>
      <c r="J7">
        <v>100</v>
      </c>
      <c r="W7">
        <v>-45000</v>
      </c>
      <c r="X7">
        <f t="shared" si="1"/>
        <v>-0.1056702349783406</v>
      </c>
    </row>
    <row r="8" spans="1:24" x14ac:dyDescent="0.2">
      <c r="A8" t="s">
        <v>5</v>
      </c>
      <c r="C8">
        <v>0.43035716000000002</v>
      </c>
      <c r="D8" s="40" t="s">
        <v>175</v>
      </c>
      <c r="I8">
        <f>SUM(S21:S304)</f>
        <v>1.7386171336485101</v>
      </c>
      <c r="W8">
        <v>-42000</v>
      </c>
      <c r="X8">
        <f t="shared" si="1"/>
        <v>-8.7763080734665308E-2</v>
      </c>
    </row>
    <row r="9" spans="1:24" x14ac:dyDescent="0.2">
      <c r="A9" s="41" t="s">
        <v>94</v>
      </c>
      <c r="C9" s="42">
        <v>94</v>
      </c>
      <c r="D9" s="39" t="str">
        <f>"F"&amp;C9</f>
        <v>F94</v>
      </c>
      <c r="E9" s="40" t="str">
        <f>"G"&amp;C9</f>
        <v>G94</v>
      </c>
      <c r="H9">
        <f>360/H6*C8</f>
        <v>8197.2792380952378</v>
      </c>
      <c r="W9">
        <v>-39000</v>
      </c>
      <c r="X9">
        <f t="shared" si="1"/>
        <v>-7.5315775922816963E-2</v>
      </c>
    </row>
    <row r="10" spans="1:24" ht="16.5" thickBot="1" x14ac:dyDescent="0.35">
      <c r="A10" s="24"/>
      <c r="B10" s="24"/>
      <c r="C10" s="6" t="s">
        <v>22</v>
      </c>
      <c r="D10" s="6" t="s">
        <v>23</v>
      </c>
      <c r="E10" s="24"/>
      <c r="G10" t="s">
        <v>226</v>
      </c>
      <c r="H10">
        <f>2*PI()*C8/RADIANS(H6)</f>
        <v>8197.2792380952396</v>
      </c>
      <c r="I10" t="s">
        <v>227</v>
      </c>
      <c r="W10">
        <v>-36000</v>
      </c>
      <c r="X10">
        <f t="shared" si="1"/>
        <v>-6.5571862151031376E-2</v>
      </c>
    </row>
    <row r="11" spans="1:24" x14ac:dyDescent="0.2">
      <c r="A11" s="24" t="s">
        <v>18</v>
      </c>
      <c r="B11" s="24"/>
      <c r="C11" s="38">
        <f ca="1">INTERCEPT(INDIRECT($E$9):G948,INDIRECT($D$9):F948)</f>
        <v>1.1070888811030239E-3</v>
      </c>
      <c r="D11" s="5">
        <f>E11*F11</f>
        <v>0.12444869537373149</v>
      </c>
      <c r="E11" s="83">
        <v>0.12444869537373149</v>
      </c>
      <c r="F11">
        <v>1</v>
      </c>
      <c r="G11" s="125" t="s">
        <v>228</v>
      </c>
      <c r="H11">
        <f>H10/365.24</f>
        <v>22.443541885048845</v>
      </c>
      <c r="I11" t="s">
        <v>229</v>
      </c>
      <c r="W11">
        <v>-33000</v>
      </c>
      <c r="X11">
        <f t="shared" si="1"/>
        <v>-5.437235007297303E-2</v>
      </c>
    </row>
    <row r="12" spans="1:24" x14ac:dyDescent="0.2">
      <c r="A12" s="24" t="s">
        <v>19</v>
      </c>
      <c r="B12" s="24"/>
      <c r="C12" s="38">
        <f ca="1">SLOPE(INDIRECT($E$9):G948,INDIRECT($D$9):F948)</f>
        <v>-1.1795569601569008E-7</v>
      </c>
      <c r="D12" s="5">
        <f>E12*F12</f>
        <v>-9.9945910319347629E-6</v>
      </c>
      <c r="E12" s="84">
        <v>-9.9945910319347617E-2</v>
      </c>
      <c r="F12">
        <v>1E-4</v>
      </c>
      <c r="W12">
        <v>-30000</v>
      </c>
      <c r="X12">
        <f t="shared" si="1"/>
        <v>-3.9906937978507445E-2</v>
      </c>
    </row>
    <row r="13" spans="1:24" ht="13.5" thickBot="1" x14ac:dyDescent="0.25">
      <c r="A13" s="24" t="s">
        <v>21</v>
      </c>
      <c r="B13" s="24"/>
      <c r="C13" s="5" t="s">
        <v>16</v>
      </c>
      <c r="D13" s="5">
        <f>E13*F13</f>
        <v>1.5363686697766365E-10</v>
      </c>
      <c r="E13" s="85">
        <v>1.5363686697766365E-2</v>
      </c>
      <c r="F13">
        <v>1E-8</v>
      </c>
      <c r="W13">
        <v>-27000</v>
      </c>
      <c r="X13">
        <f t="shared" si="1"/>
        <v>-2.4346821321320447E-2</v>
      </c>
    </row>
    <row r="14" spans="1:24" x14ac:dyDescent="0.2">
      <c r="A14" s="24" t="s">
        <v>176</v>
      </c>
      <c r="B14" s="24"/>
      <c r="C14" s="24"/>
      <c r="D14" s="24">
        <f t="array" ref="D14">E13*F13</f>
        <v>1.5363686697766365E-10</v>
      </c>
      <c r="E14" s="24">
        <f>SUM(U21:U176)</f>
        <v>0.12611889254193046</v>
      </c>
      <c r="W14">
        <v>-24000</v>
      </c>
      <c r="X14">
        <f t="shared" si="1"/>
        <v>-1.1886373504361104E-2</v>
      </c>
    </row>
    <row r="15" spans="1:24" x14ac:dyDescent="0.2">
      <c r="A15" s="26" t="s">
        <v>20</v>
      </c>
      <c r="B15" s="24"/>
      <c r="C15" s="27">
        <f ca="1">(C7+C11)+(C8+C12)*INT(MAX(F21:F3489))</f>
        <v>59206.012613723797</v>
      </c>
      <c r="E15" s="28" t="s">
        <v>206</v>
      </c>
      <c r="F15" s="25">
        <v>1</v>
      </c>
      <c r="H15" t="s">
        <v>127</v>
      </c>
      <c r="I15" t="s">
        <v>10</v>
      </c>
      <c r="W15">
        <v>-21000</v>
      </c>
      <c r="X15">
        <f t="shared" si="1"/>
        <v>-4.9600124847906622E-3</v>
      </c>
    </row>
    <row r="16" spans="1:24" x14ac:dyDescent="0.2">
      <c r="A16" s="30" t="s">
        <v>6</v>
      </c>
      <c r="B16" s="24"/>
      <c r="C16" s="31">
        <f ca="1">+C8+C12</f>
        <v>0.43035704204430403</v>
      </c>
      <c r="E16" s="28" t="s">
        <v>85</v>
      </c>
      <c r="F16" s="29">
        <f ca="1">NOW()+15018.5+$C$5/24</f>
        <v>60357.752532291663</v>
      </c>
      <c r="H16">
        <v>-2500</v>
      </c>
      <c r="I16">
        <f>C$7+H16*C$8</f>
        <v>38460.65</v>
      </c>
      <c r="W16">
        <v>-18000</v>
      </c>
      <c r="X16">
        <f t="shared" si="1"/>
        <v>-2.0464668737118614E-3</v>
      </c>
    </row>
    <row r="17" spans="1:24" ht="13.5" thickBot="1" x14ac:dyDescent="0.25">
      <c r="A17" s="28" t="s">
        <v>82</v>
      </c>
      <c r="B17" s="24"/>
      <c r="C17" s="24">
        <f>COUNT(C21:C2147)</f>
        <v>269</v>
      </c>
      <c r="E17" s="28" t="s">
        <v>207</v>
      </c>
      <c r="F17" s="29">
        <f ca="1">ROUND(2*(F16-$C$7)/$C$8,0)/2+F15</f>
        <v>48382</v>
      </c>
      <c r="H17">
        <v>1000</v>
      </c>
      <c r="I17">
        <f>C$7+H17*C$8</f>
        <v>39966.90006</v>
      </c>
      <c r="W17">
        <v>-15000</v>
      </c>
      <c r="X17">
        <f t="shared" si="1"/>
        <v>9.5910669578112666E-4</v>
      </c>
    </row>
    <row r="18" spans="1:24" ht="14.25" thickTop="1" thickBot="1" x14ac:dyDescent="0.25">
      <c r="A18" s="30" t="s">
        <v>7</v>
      </c>
      <c r="B18" s="24"/>
      <c r="C18" s="33">
        <f ca="1">+C15</f>
        <v>59206.012613723797</v>
      </c>
      <c r="D18" s="34">
        <f ca="1">+C16</f>
        <v>0.43035704204430403</v>
      </c>
      <c r="E18" s="28" t="s">
        <v>86</v>
      </c>
      <c r="F18" s="40">
        <f ca="1">ROUND(2*(F16-$C$15)/$C$16,0)/2+F15</f>
        <v>2677</v>
      </c>
      <c r="W18">
        <v>-12000</v>
      </c>
      <c r="X18">
        <f t="shared" si="1"/>
        <v>7.0427421802702148E-3</v>
      </c>
    </row>
    <row r="19" spans="1:24" ht="13.5" thickTop="1" x14ac:dyDescent="0.2">
      <c r="E19" s="28" t="s">
        <v>87</v>
      </c>
      <c r="F19" s="32">
        <f ca="1">+$C$15+$C$16*F18-15018.5-$C$5/24</f>
        <v>45339.974248609731</v>
      </c>
      <c r="W19">
        <v>-9000</v>
      </c>
      <c r="X19">
        <f t="shared" si="1"/>
        <v>1.5378397767810996E-2</v>
      </c>
    </row>
    <row r="20" spans="1:24" ht="15" thickBot="1" x14ac:dyDescent="0.25">
      <c r="A20" s="6" t="s">
        <v>8</v>
      </c>
      <c r="B20" s="6" t="s">
        <v>9</v>
      </c>
      <c r="C20" s="6" t="s">
        <v>10</v>
      </c>
      <c r="D20" s="6" t="s">
        <v>15</v>
      </c>
      <c r="E20" s="6" t="s">
        <v>11</v>
      </c>
      <c r="F20" s="6" t="s">
        <v>12</v>
      </c>
      <c r="G20" s="6" t="s">
        <v>13</v>
      </c>
      <c r="H20" s="9" t="s">
        <v>14</v>
      </c>
      <c r="I20" s="9" t="s">
        <v>61</v>
      </c>
      <c r="J20" s="9" t="s">
        <v>230</v>
      </c>
      <c r="K20" s="9" t="s">
        <v>72</v>
      </c>
      <c r="L20" s="9" t="s">
        <v>73</v>
      </c>
      <c r="M20" s="9" t="s">
        <v>27</v>
      </c>
      <c r="N20" s="9" t="s">
        <v>28</v>
      </c>
      <c r="O20" s="9" t="s">
        <v>25</v>
      </c>
      <c r="P20" s="8" t="s">
        <v>221</v>
      </c>
      <c r="Q20" s="6" t="s">
        <v>17</v>
      </c>
      <c r="R20" s="124" t="s">
        <v>171</v>
      </c>
      <c r="S20" s="54" t="s">
        <v>222</v>
      </c>
      <c r="T20" s="8" t="s">
        <v>224</v>
      </c>
      <c r="U20" s="54" t="s">
        <v>223</v>
      </c>
      <c r="W20">
        <v>-6000</v>
      </c>
      <c r="X20">
        <f t="shared" si="1"/>
        <v>2.2073007895065552E-2</v>
      </c>
    </row>
    <row r="21" spans="1:24" x14ac:dyDescent="0.2">
      <c r="A21" s="89" t="s">
        <v>178</v>
      </c>
      <c r="C21" s="92">
        <v>14736.624</v>
      </c>
      <c r="D21" s="21"/>
      <c r="E21">
        <f t="shared" ref="E21:E84" si="2">+(C21-C$7)/C$8</f>
        <v>-57626.365272974661</v>
      </c>
      <c r="F21">
        <f t="shared" ref="F21:F84" si="3">ROUND(2*E21,0)/2</f>
        <v>-57626.5</v>
      </c>
      <c r="G21">
        <f t="shared" ref="G21:G52" si="4">+C21-(C$7+F21*C$8)</f>
        <v>5.7980739999038633E-2</v>
      </c>
      <c r="I21">
        <f t="shared" ref="I21:I52" si="5">+G21</f>
        <v>5.7980739999038633E-2</v>
      </c>
      <c r="P21">
        <f t="shared" ref="P21:P84" si="6">+H$4+H$3*F21+H$2*F21^2+H$5*SIN(RADIANS(H$6*F21+H$7))</f>
        <v>-0.19079559043008618</v>
      </c>
      <c r="Q21" s="100" t="s">
        <v>181</v>
      </c>
      <c r="S21">
        <f t="shared" ref="S21:S52" si="7">+(P21-G21)^2</f>
        <v>6.1889662581781094E-2</v>
      </c>
      <c r="T21">
        <v>0.1</v>
      </c>
      <c r="U21">
        <f t="shared" ref="U21:U84" si="8">T21*S21</f>
        <v>6.1889662581781097E-3</v>
      </c>
      <c r="W21">
        <v>-3000</v>
      </c>
      <c r="X21">
        <f t="shared" si="1"/>
        <v>2.367785072150775E-2</v>
      </c>
    </row>
    <row r="22" spans="1:24" x14ac:dyDescent="0.2">
      <c r="A22" s="89" t="s">
        <v>178</v>
      </c>
      <c r="C22" s="92">
        <v>14986.852999999999</v>
      </c>
      <c r="D22" s="21"/>
      <c r="E22">
        <f t="shared" si="2"/>
        <v>-57044.920316882846</v>
      </c>
      <c r="F22">
        <f t="shared" si="3"/>
        <v>-57045</v>
      </c>
      <c r="G22">
        <f t="shared" si="4"/>
        <v>3.4292199998162687E-2</v>
      </c>
      <c r="I22">
        <f t="shared" si="5"/>
        <v>3.4292199998162687E-2</v>
      </c>
      <c r="P22">
        <f t="shared" si="6"/>
        <v>-0.18747249008556413</v>
      </c>
      <c r="Q22" s="100" t="s">
        <v>182</v>
      </c>
      <c r="S22">
        <f t="shared" si="7"/>
        <v>4.9179577767931401E-2</v>
      </c>
      <c r="T22">
        <v>0.1</v>
      </c>
      <c r="U22">
        <f t="shared" si="8"/>
        <v>4.9179577767931408E-3</v>
      </c>
      <c r="W22">
        <v>0</v>
      </c>
      <c r="X22">
        <f t="shared" si="1"/>
        <v>2.02991378437208E-2</v>
      </c>
    </row>
    <row r="23" spans="1:24" x14ac:dyDescent="0.2">
      <c r="A23" s="89" t="s">
        <v>178</v>
      </c>
      <c r="C23" s="92">
        <v>15096.834999999999</v>
      </c>
      <c r="D23" s="21"/>
      <c r="E23">
        <f t="shared" si="2"/>
        <v>-56789.360493037922</v>
      </c>
      <c r="F23">
        <f t="shared" si="3"/>
        <v>-56789.5</v>
      </c>
      <c r="G23">
        <f t="shared" si="4"/>
        <v>6.0037819999706699E-2</v>
      </c>
      <c r="I23">
        <f t="shared" si="5"/>
        <v>6.0037819999706699E-2</v>
      </c>
      <c r="P23">
        <f t="shared" si="6"/>
        <v>-0.18602970364233018</v>
      </c>
      <c r="Q23" s="2">
        <f t="shared" ref="Q23:Q86" si="9">+C23-15018.5</f>
        <v>78.334999999999127</v>
      </c>
      <c r="S23">
        <f t="shared" si="7"/>
        <v>6.0549226191324378E-2</v>
      </c>
      <c r="T23">
        <v>0.1</v>
      </c>
      <c r="U23">
        <f t="shared" si="8"/>
        <v>6.0549226191324379E-3</v>
      </c>
      <c r="W23">
        <v>3000</v>
      </c>
      <c r="X23">
        <f t="shared" si="1"/>
        <v>1.5502216282351208E-2</v>
      </c>
    </row>
    <row r="24" spans="1:24" x14ac:dyDescent="0.2">
      <c r="A24" s="89" t="s">
        <v>178</v>
      </c>
      <c r="C24" s="92">
        <v>15515.541999999999</v>
      </c>
      <c r="D24" s="21"/>
      <c r="E24">
        <f t="shared" si="2"/>
        <v>-55816.431403162896</v>
      </c>
      <c r="F24">
        <f t="shared" si="3"/>
        <v>-55816.5</v>
      </c>
      <c r="G24">
        <f t="shared" si="4"/>
        <v>2.952113999890571E-2</v>
      </c>
      <c r="I24">
        <f t="shared" si="5"/>
        <v>2.952113999890571E-2</v>
      </c>
      <c r="P24">
        <f t="shared" si="6"/>
        <v>-0.18056900814922514</v>
      </c>
      <c r="Q24" s="2">
        <f t="shared" si="9"/>
        <v>497.04199999999946</v>
      </c>
      <c r="S24">
        <f t="shared" si="7"/>
        <v>4.4137870348903568E-2</v>
      </c>
      <c r="T24">
        <v>0.1</v>
      </c>
      <c r="U24">
        <f t="shared" si="8"/>
        <v>4.4137870348903568E-3</v>
      </c>
      <c r="W24">
        <v>6000</v>
      </c>
      <c r="X24">
        <f t="shared" si="1"/>
        <v>1.3095788177648948E-2</v>
      </c>
    </row>
    <row r="25" spans="1:24" x14ac:dyDescent="0.2">
      <c r="A25" s="89" t="s">
        <v>178</v>
      </c>
      <c r="C25" s="92">
        <v>15875.544</v>
      </c>
      <c r="D25" s="21"/>
      <c r="E25">
        <f t="shared" si="2"/>
        <v>-54979.912266360334</v>
      </c>
      <c r="F25">
        <f t="shared" si="3"/>
        <v>-54980</v>
      </c>
      <c r="G25">
        <f t="shared" si="4"/>
        <v>3.7756800002171076E-2</v>
      </c>
      <c r="I25">
        <f t="shared" si="5"/>
        <v>3.7756800002171076E-2</v>
      </c>
      <c r="P25">
        <f t="shared" si="6"/>
        <v>-0.17582931225203605</v>
      </c>
      <c r="Q25" s="2">
        <f t="shared" si="9"/>
        <v>857.04399999999987</v>
      </c>
      <c r="S25">
        <f t="shared" si="7"/>
        <v>4.5619027347866763E-2</v>
      </c>
      <c r="T25">
        <v>0.1</v>
      </c>
      <c r="U25">
        <f t="shared" si="8"/>
        <v>4.5619027347866764E-3</v>
      </c>
      <c r="W25">
        <v>9000</v>
      </c>
      <c r="X25">
        <f t="shared" si="1"/>
        <v>1.369663527287863E-2</v>
      </c>
    </row>
    <row r="26" spans="1:24" x14ac:dyDescent="0.2">
      <c r="A26" s="89" t="s">
        <v>178</v>
      </c>
      <c r="C26" s="92">
        <v>16087.871999999999</v>
      </c>
      <c r="D26" s="21"/>
      <c r="E26">
        <f t="shared" si="2"/>
        <v>-54486.536020453335</v>
      </c>
      <c r="F26">
        <f t="shared" si="3"/>
        <v>-54486.5</v>
      </c>
      <c r="G26">
        <f t="shared" si="4"/>
        <v>-1.5501660000154516E-2</v>
      </c>
      <c r="I26">
        <f t="shared" si="5"/>
        <v>-1.5501660000154516E-2</v>
      </c>
      <c r="P26">
        <f t="shared" si="6"/>
        <v>-0.17297446848327286</v>
      </c>
      <c r="Q26" s="2">
        <f t="shared" si="9"/>
        <v>1069.3719999999994</v>
      </c>
      <c r="S26">
        <f t="shared" si="7"/>
        <v>2.4797685411560869E-2</v>
      </c>
      <c r="T26">
        <v>0.1</v>
      </c>
      <c r="U26">
        <f t="shared" si="8"/>
        <v>2.4797685411560872E-3</v>
      </c>
      <c r="W26">
        <v>12000</v>
      </c>
      <c r="X26">
        <f t="shared" si="1"/>
        <v>1.4173309929344144E-2</v>
      </c>
    </row>
    <row r="27" spans="1:24" x14ac:dyDescent="0.2">
      <c r="A27" s="89" t="s">
        <v>178</v>
      </c>
      <c r="C27" s="92">
        <v>16092.866</v>
      </c>
      <c r="D27" s="21"/>
      <c r="E27">
        <f t="shared" si="2"/>
        <v>-54474.931705562878</v>
      </c>
      <c r="F27">
        <f t="shared" si="3"/>
        <v>-54475</v>
      </c>
      <c r="G27">
        <f t="shared" si="4"/>
        <v>2.9391000001851353E-2</v>
      </c>
      <c r="I27">
        <f t="shared" si="5"/>
        <v>2.9391000001851353E-2</v>
      </c>
      <c r="P27">
        <f t="shared" si="6"/>
        <v>-0.17290724452735642</v>
      </c>
      <c r="Q27" s="2">
        <f t="shared" si="9"/>
        <v>1074.366</v>
      </c>
      <c r="S27">
        <f t="shared" si="7"/>
        <v>4.0924579739599141E-2</v>
      </c>
      <c r="T27">
        <v>0.1</v>
      </c>
      <c r="U27">
        <f t="shared" si="8"/>
        <v>4.0924579739599143E-3</v>
      </c>
      <c r="W27">
        <v>15000</v>
      </c>
      <c r="X27">
        <f t="shared" si="1"/>
        <v>1.0470557989759821E-2</v>
      </c>
    </row>
    <row r="28" spans="1:24" x14ac:dyDescent="0.2">
      <c r="A28" s="89" t="s">
        <v>178</v>
      </c>
      <c r="C28" s="92">
        <v>16169.675999999999</v>
      </c>
      <c r="D28" s="21"/>
      <c r="E28">
        <f t="shared" si="2"/>
        <v>-54296.45204462266</v>
      </c>
      <c r="F28">
        <f t="shared" si="3"/>
        <v>-54296.5</v>
      </c>
      <c r="G28">
        <f t="shared" si="4"/>
        <v>2.0637940000597155E-2</v>
      </c>
      <c r="I28">
        <f t="shared" si="5"/>
        <v>2.0637940000597155E-2</v>
      </c>
      <c r="P28">
        <f t="shared" si="6"/>
        <v>-0.17185925989440004</v>
      </c>
      <c r="Q28" s="2">
        <f t="shared" si="9"/>
        <v>1151.1759999999995</v>
      </c>
      <c r="S28">
        <f t="shared" si="7"/>
        <v>3.7055171967414507E-2</v>
      </c>
      <c r="T28">
        <v>0.1</v>
      </c>
      <c r="U28">
        <f t="shared" si="8"/>
        <v>3.705517196741451E-3</v>
      </c>
      <c r="W28">
        <v>18000</v>
      </c>
      <c r="X28">
        <f t="shared" si="1"/>
        <v>1.2669729625585276E-3</v>
      </c>
    </row>
    <row r="29" spans="1:24" x14ac:dyDescent="0.2">
      <c r="A29" s="89" t="s">
        <v>178</v>
      </c>
      <c r="C29" s="92">
        <v>16241.55</v>
      </c>
      <c r="D29" s="21"/>
      <c r="E29">
        <f t="shared" si="2"/>
        <v>-54129.441926794017</v>
      </c>
      <c r="F29">
        <f t="shared" si="3"/>
        <v>-54129.5</v>
      </c>
      <c r="G29">
        <f t="shared" si="4"/>
        <v>2.4992219998239307E-2</v>
      </c>
      <c r="I29">
        <f t="shared" si="5"/>
        <v>2.4992219998239307E-2</v>
      </c>
      <c r="P29">
        <f t="shared" si="6"/>
        <v>-0.17087065513817015</v>
      </c>
      <c r="Q29" s="2">
        <f t="shared" si="9"/>
        <v>1223.0499999999993</v>
      </c>
      <c r="S29">
        <f t="shared" si="7"/>
        <v>3.8362265856700724E-2</v>
      </c>
      <c r="T29">
        <v>0.1</v>
      </c>
      <c r="U29">
        <f t="shared" si="8"/>
        <v>3.8362265856700726E-3</v>
      </c>
      <c r="W29">
        <v>21000</v>
      </c>
      <c r="X29">
        <f t="shared" si="1"/>
        <v>-1.0833155626416475E-2</v>
      </c>
    </row>
    <row r="30" spans="1:24" x14ac:dyDescent="0.2">
      <c r="A30" s="89" t="s">
        <v>178</v>
      </c>
      <c r="C30" s="92">
        <v>16563.674999999999</v>
      </c>
      <c r="D30" s="21"/>
      <c r="E30">
        <f t="shared" si="2"/>
        <v>-53380.935732543636</v>
      </c>
      <c r="F30">
        <f t="shared" si="3"/>
        <v>-53381</v>
      </c>
      <c r="G30">
        <f t="shared" si="4"/>
        <v>2.7657959999487503E-2</v>
      </c>
      <c r="I30">
        <f t="shared" si="5"/>
        <v>2.7657959999487503E-2</v>
      </c>
      <c r="P30">
        <f t="shared" si="6"/>
        <v>-0.16633033430532804</v>
      </c>
      <c r="Q30" s="2">
        <f t="shared" si="9"/>
        <v>1545.1749999999993</v>
      </c>
      <c r="S30">
        <f t="shared" si="7"/>
        <v>3.7631458327291728E-2</v>
      </c>
      <c r="T30">
        <v>0.1</v>
      </c>
      <c r="U30">
        <f t="shared" si="8"/>
        <v>3.7631458327291728E-3</v>
      </c>
      <c r="W30">
        <v>24000</v>
      </c>
      <c r="X30">
        <f t="shared" si="1"/>
        <v>-2.1648792536875107E-2</v>
      </c>
    </row>
    <row r="31" spans="1:24" x14ac:dyDescent="0.2">
      <c r="A31" s="89" t="s">
        <v>178</v>
      </c>
      <c r="C31" s="92">
        <v>16601.595000000001</v>
      </c>
      <c r="D31" s="21"/>
      <c r="E31">
        <f t="shared" si="2"/>
        <v>-53292.822872982986</v>
      </c>
      <c r="F31">
        <f t="shared" si="3"/>
        <v>-53293</v>
      </c>
      <c r="G31">
        <f t="shared" si="4"/>
        <v>7.6227880002988968E-2</v>
      </c>
      <c r="I31">
        <f t="shared" si="5"/>
        <v>7.6227880002988968E-2</v>
      </c>
      <c r="P31">
        <f t="shared" si="6"/>
        <v>-0.1657837126703374</v>
      </c>
      <c r="Q31" s="2">
        <f t="shared" si="9"/>
        <v>1583.0950000000012</v>
      </c>
      <c r="S31">
        <f t="shared" si="7"/>
        <v>5.8569610988280035E-2</v>
      </c>
      <c r="T31">
        <v>0.1</v>
      </c>
      <c r="U31">
        <f t="shared" si="8"/>
        <v>5.8569610988280039E-3</v>
      </c>
      <c r="W31">
        <v>27000</v>
      </c>
      <c r="X31">
        <f t="shared" si="1"/>
        <v>-2.9193259795113505E-2</v>
      </c>
    </row>
    <row r="32" spans="1:24" x14ac:dyDescent="0.2">
      <c r="A32" s="89" t="s">
        <v>178</v>
      </c>
      <c r="C32" s="92">
        <v>16604.564999999999</v>
      </c>
      <c r="D32" s="21"/>
      <c r="E32">
        <f t="shared" si="2"/>
        <v>-53285.921628444616</v>
      </c>
      <c r="F32">
        <f t="shared" si="3"/>
        <v>-53286</v>
      </c>
      <c r="G32">
        <f t="shared" si="4"/>
        <v>3.3727759997418616E-2</v>
      </c>
      <c r="I32">
        <f t="shared" si="5"/>
        <v>3.3727759997418616E-2</v>
      </c>
      <c r="P32">
        <f t="shared" si="6"/>
        <v>-0.16574010860410898</v>
      </c>
      <c r="Q32" s="2">
        <f t="shared" si="9"/>
        <v>1586.0649999999987</v>
      </c>
      <c r="S32">
        <f t="shared" si="7"/>
        <v>3.9787430604436277E-2</v>
      </c>
      <c r="T32">
        <v>0.1</v>
      </c>
      <c r="U32">
        <f t="shared" si="8"/>
        <v>3.9787430604436283E-3</v>
      </c>
      <c r="W32">
        <v>30000</v>
      </c>
      <c r="X32">
        <f t="shared" si="1"/>
        <v>-3.5466129562266288E-2</v>
      </c>
    </row>
    <row r="33" spans="1:24" x14ac:dyDescent="0.2">
      <c r="A33" s="89" t="s">
        <v>178</v>
      </c>
      <c r="C33" s="92">
        <v>16816.901000000002</v>
      </c>
      <c r="D33" s="21"/>
      <c r="E33">
        <f t="shared" si="2"/>
        <v>-52792.526793326731</v>
      </c>
      <c r="F33">
        <f t="shared" si="3"/>
        <v>-52792.5</v>
      </c>
      <c r="G33">
        <f t="shared" si="4"/>
        <v>-1.1530699997820193E-2</v>
      </c>
      <c r="I33">
        <f t="shared" si="5"/>
        <v>-1.1530699997820193E-2</v>
      </c>
      <c r="P33">
        <f t="shared" si="6"/>
        <v>-0.16261904194582638</v>
      </c>
      <c r="Q33" s="2">
        <f t="shared" si="9"/>
        <v>1798.4010000000017</v>
      </c>
      <c r="S33">
        <f t="shared" si="7"/>
        <v>2.2827687072597646E-2</v>
      </c>
      <c r="T33">
        <v>0.1</v>
      </c>
      <c r="U33">
        <f t="shared" si="8"/>
        <v>2.2827687072597648E-3</v>
      </c>
      <c r="W33">
        <v>33000</v>
      </c>
      <c r="X33">
        <f t="shared" si="1"/>
        <v>-4.4649701297430899E-2</v>
      </c>
    </row>
    <row r="34" spans="1:24" x14ac:dyDescent="0.2">
      <c r="A34" s="89" t="s">
        <v>178</v>
      </c>
      <c r="C34" s="92">
        <v>16871.792000000001</v>
      </c>
      <c r="D34" s="21"/>
      <c r="E34">
        <f t="shared" si="2"/>
        <v>-52664.979246540242</v>
      </c>
      <c r="F34">
        <f t="shared" si="3"/>
        <v>-52665</v>
      </c>
      <c r="G34">
        <f t="shared" si="4"/>
        <v>8.9314000033482444E-3</v>
      </c>
      <c r="I34">
        <f t="shared" si="5"/>
        <v>8.9314000033482444E-3</v>
      </c>
      <c r="P34">
        <f t="shared" si="6"/>
        <v>-0.16179724134237503</v>
      </c>
      <c r="Q34" s="2">
        <f t="shared" si="9"/>
        <v>1853.2920000000013</v>
      </c>
      <c r="S34">
        <f t="shared" si="7"/>
        <v>2.9148268975756609E-2</v>
      </c>
      <c r="T34">
        <v>0.1</v>
      </c>
      <c r="U34">
        <f t="shared" si="8"/>
        <v>2.9148268975756611E-3</v>
      </c>
      <c r="W34">
        <v>36000</v>
      </c>
      <c r="X34">
        <f t="shared" si="1"/>
        <v>-5.9336758508964083E-2</v>
      </c>
    </row>
    <row r="35" spans="1:24" x14ac:dyDescent="0.2">
      <c r="A35" s="89" t="s">
        <v>178</v>
      </c>
      <c r="C35" s="92">
        <v>16874.778999999999</v>
      </c>
      <c r="D35" s="21"/>
      <c r="E35">
        <f t="shared" si="2"/>
        <v>-52658.038499928756</v>
      </c>
      <c r="F35">
        <f t="shared" si="3"/>
        <v>-52658</v>
      </c>
      <c r="G35">
        <f t="shared" si="4"/>
        <v>-1.6568720002396731E-2</v>
      </c>
      <c r="I35">
        <f t="shared" si="5"/>
        <v>-1.6568720002396731E-2</v>
      </c>
      <c r="P35">
        <f t="shared" si="6"/>
        <v>-0.16175193549876535</v>
      </c>
      <c r="Q35" s="2">
        <f t="shared" si="9"/>
        <v>1856.2789999999986</v>
      </c>
      <c r="S35">
        <f t="shared" si="7"/>
        <v>2.1078166061865009E-2</v>
      </c>
      <c r="T35">
        <v>0.1</v>
      </c>
      <c r="U35">
        <f t="shared" si="8"/>
        <v>2.1078166061865009E-3</v>
      </c>
      <c r="W35">
        <v>39000</v>
      </c>
      <c r="X35">
        <f t="shared" si="1"/>
        <v>-7.8191996354202695E-2</v>
      </c>
    </row>
    <row r="36" spans="1:24" x14ac:dyDescent="0.2">
      <c r="A36" s="89" t="s">
        <v>178</v>
      </c>
      <c r="C36" s="92">
        <v>16887.722000000002</v>
      </c>
      <c r="D36" s="21"/>
      <c r="E36">
        <f t="shared" si="2"/>
        <v>-52627.963480379876</v>
      </c>
      <c r="F36">
        <f t="shared" si="3"/>
        <v>-52628</v>
      </c>
      <c r="G36">
        <f t="shared" si="4"/>
        <v>1.571648000026471E-2</v>
      </c>
      <c r="I36">
        <f t="shared" si="5"/>
        <v>1.571648000026471E-2</v>
      </c>
      <c r="P36">
        <f t="shared" si="6"/>
        <v>-0.16155754582175849</v>
      </c>
      <c r="Q36" s="2">
        <f t="shared" si="9"/>
        <v>1869.2220000000016</v>
      </c>
      <c r="S36">
        <f t="shared" si="7"/>
        <v>3.1426080231147346E-2</v>
      </c>
      <c r="T36">
        <v>0.1</v>
      </c>
      <c r="U36">
        <f t="shared" si="8"/>
        <v>3.1426080231147348E-3</v>
      </c>
      <c r="W36">
        <v>42000</v>
      </c>
      <c r="X36">
        <f t="shared" si="1"/>
        <v>-9.7156405669578991E-2</v>
      </c>
    </row>
    <row r="37" spans="1:24" x14ac:dyDescent="0.2">
      <c r="A37" s="89" t="s">
        <v>178</v>
      </c>
      <c r="C37" s="92">
        <v>16918.682000000001</v>
      </c>
      <c r="D37" s="21"/>
      <c r="E37">
        <f t="shared" si="2"/>
        <v>-52556.023234282889</v>
      </c>
      <c r="F37">
        <f t="shared" si="3"/>
        <v>-52556</v>
      </c>
      <c r="G37">
        <f t="shared" si="4"/>
        <v>-9.9990399976377375E-3</v>
      </c>
      <c r="I37">
        <f t="shared" si="5"/>
        <v>-9.9990399976377375E-3</v>
      </c>
      <c r="P37">
        <f t="shared" si="6"/>
        <v>-0.16108953995548383</v>
      </c>
      <c r="Q37" s="2">
        <f t="shared" si="9"/>
        <v>1900.1820000000007</v>
      </c>
      <c r="S37">
        <f t="shared" si="7"/>
        <v>2.282833917751189E-2</v>
      </c>
      <c r="T37">
        <v>0.1</v>
      </c>
      <c r="U37">
        <f t="shared" si="8"/>
        <v>2.282833917751189E-3</v>
      </c>
    </row>
    <row r="38" spans="1:24" x14ac:dyDescent="0.2">
      <c r="A38" s="89" t="s">
        <v>178</v>
      </c>
      <c r="C38" s="92">
        <v>16922.595000000001</v>
      </c>
      <c r="D38" s="21"/>
      <c r="E38">
        <f t="shared" si="2"/>
        <v>-52546.930786512297</v>
      </c>
      <c r="F38">
        <f t="shared" si="3"/>
        <v>-52547</v>
      </c>
      <c r="G38">
        <f t="shared" si="4"/>
        <v>2.978652000092552E-2</v>
      </c>
      <c r="I38">
        <f t="shared" si="5"/>
        <v>2.978652000092552E-2</v>
      </c>
      <c r="P38">
        <f t="shared" si="6"/>
        <v>-0.16103089292619582</v>
      </c>
      <c r="Q38" s="2">
        <f t="shared" si="9"/>
        <v>1904.0950000000012</v>
      </c>
      <c r="S38">
        <f t="shared" si="7"/>
        <v>3.6411285076199534E-2</v>
      </c>
      <c r="T38">
        <v>0.1</v>
      </c>
      <c r="U38">
        <f t="shared" si="8"/>
        <v>3.6411285076199534E-3</v>
      </c>
    </row>
    <row r="39" spans="1:24" x14ac:dyDescent="0.2">
      <c r="A39" s="89" t="s">
        <v>178</v>
      </c>
      <c r="C39" s="92">
        <v>16973.567999999999</v>
      </c>
      <c r="D39" s="21"/>
      <c r="E39">
        <f t="shared" si="2"/>
        <v>-52428.487305753202</v>
      </c>
      <c r="F39">
        <f t="shared" si="3"/>
        <v>-52428.5</v>
      </c>
      <c r="G39">
        <f t="shared" si="4"/>
        <v>5.4630599988740869E-3</v>
      </c>
      <c r="I39">
        <f t="shared" si="5"/>
        <v>5.4630599988740869E-3</v>
      </c>
      <c r="P39">
        <f t="shared" si="6"/>
        <v>-0.1602556650035884</v>
      </c>
      <c r="Q39" s="2">
        <f t="shared" si="9"/>
        <v>1955.0679999999993</v>
      </c>
      <c r="S39">
        <f t="shared" si="7"/>
        <v>2.7462695816441784E-2</v>
      </c>
      <c r="T39">
        <v>0.1</v>
      </c>
      <c r="U39">
        <f t="shared" si="8"/>
        <v>2.7462695816441785E-3</v>
      </c>
    </row>
    <row r="40" spans="1:24" x14ac:dyDescent="0.2">
      <c r="A40" s="89" t="s">
        <v>178</v>
      </c>
      <c r="C40" s="92">
        <v>17195.856</v>
      </c>
      <c r="D40" s="21"/>
      <c r="E40">
        <f t="shared" si="2"/>
        <v>-51911.967492303367</v>
      </c>
      <c r="F40">
        <f t="shared" si="3"/>
        <v>-51912</v>
      </c>
      <c r="G40">
        <f t="shared" si="4"/>
        <v>1.398992000031285E-2</v>
      </c>
      <c r="I40">
        <f t="shared" si="5"/>
        <v>1.398992000031285E-2</v>
      </c>
      <c r="P40">
        <f t="shared" si="6"/>
        <v>-0.15681034526311949</v>
      </c>
      <c r="Q40" s="2">
        <f t="shared" si="9"/>
        <v>2177.3559999999998</v>
      </c>
      <c r="S40">
        <f t="shared" si="7"/>
        <v>2.917273061405885E-2</v>
      </c>
      <c r="T40">
        <v>0.1</v>
      </c>
      <c r="U40">
        <f t="shared" si="8"/>
        <v>2.9172730614058853E-3</v>
      </c>
    </row>
    <row r="41" spans="1:24" x14ac:dyDescent="0.2">
      <c r="A41" s="89" t="s">
        <v>178</v>
      </c>
      <c r="C41" s="92">
        <v>17235.856</v>
      </c>
      <c r="D41" s="21"/>
      <c r="E41">
        <f t="shared" si="2"/>
        <v>-51819.021437914496</v>
      </c>
      <c r="F41">
        <f t="shared" si="3"/>
        <v>-51819</v>
      </c>
      <c r="G41">
        <f t="shared" si="4"/>
        <v>-9.2259599987301044E-3</v>
      </c>
      <c r="I41">
        <f t="shared" si="5"/>
        <v>-9.2259599987301044E-3</v>
      </c>
      <c r="P41">
        <f t="shared" si="6"/>
        <v>-0.15617852419969469</v>
      </c>
      <c r="Q41" s="2">
        <f t="shared" si="9"/>
        <v>2217.3559999999998</v>
      </c>
      <c r="S41">
        <f t="shared" si="7"/>
        <v>2.1595056125238619E-2</v>
      </c>
      <c r="T41">
        <v>0.1</v>
      </c>
      <c r="U41">
        <f t="shared" si="8"/>
        <v>2.1595056125238619E-3</v>
      </c>
    </row>
    <row r="42" spans="1:24" x14ac:dyDescent="0.2">
      <c r="A42" s="89" t="s">
        <v>178</v>
      </c>
      <c r="C42" s="92">
        <v>17236.736000000001</v>
      </c>
      <c r="D42" s="21"/>
      <c r="E42">
        <f t="shared" si="2"/>
        <v>-51816.976624717943</v>
      </c>
      <c r="F42">
        <f t="shared" si="3"/>
        <v>-51817</v>
      </c>
      <c r="G42">
        <f t="shared" si="4"/>
        <v>1.0059719999844674E-2</v>
      </c>
      <c r="I42">
        <f t="shared" si="5"/>
        <v>1.0059719999844674E-2</v>
      </c>
      <c r="P42">
        <f t="shared" si="6"/>
        <v>-0.15616489845150189</v>
      </c>
      <c r="Q42" s="2">
        <f t="shared" si="9"/>
        <v>2218.2360000000008</v>
      </c>
      <c r="S42">
        <f t="shared" si="7"/>
        <v>2.7630623779295743E-2</v>
      </c>
      <c r="T42">
        <v>0.1</v>
      </c>
      <c r="U42">
        <f t="shared" si="8"/>
        <v>2.7630623779295745E-3</v>
      </c>
    </row>
    <row r="43" spans="1:24" x14ac:dyDescent="0.2">
      <c r="A43" s="89" t="s">
        <v>178</v>
      </c>
      <c r="C43" s="92">
        <v>17328.578000000001</v>
      </c>
      <c r="D43" s="21"/>
      <c r="E43">
        <f t="shared" si="2"/>
        <v>-51603.567836538372</v>
      </c>
      <c r="F43">
        <f t="shared" si="3"/>
        <v>-51603.5</v>
      </c>
      <c r="G43">
        <f t="shared" si="4"/>
        <v>-2.9193939997639973E-2</v>
      </c>
      <c r="I43">
        <f t="shared" si="5"/>
        <v>-2.9193939997639973E-2</v>
      </c>
      <c r="P43">
        <f t="shared" si="6"/>
        <v>-0.15470115573359342</v>
      </c>
      <c r="Q43" s="2">
        <f t="shared" si="9"/>
        <v>2310.0780000000013</v>
      </c>
      <c r="S43">
        <f t="shared" si="7"/>
        <v>1.5752061201791158E-2</v>
      </c>
      <c r="T43">
        <v>0.1</v>
      </c>
      <c r="U43">
        <f t="shared" si="8"/>
        <v>1.5752061201791158E-3</v>
      </c>
    </row>
    <row r="44" spans="1:24" x14ac:dyDescent="0.2">
      <c r="A44" s="89" t="s">
        <v>178</v>
      </c>
      <c r="C44" s="92">
        <v>17530.851999999999</v>
      </c>
      <c r="D44" s="21"/>
      <c r="E44">
        <f t="shared" si="2"/>
        <v>-51133.553581402019</v>
      </c>
      <c r="F44">
        <f t="shared" si="3"/>
        <v>-51133.5</v>
      </c>
      <c r="G44">
        <f t="shared" si="4"/>
        <v>-2.3059139999531908E-2</v>
      </c>
      <c r="I44">
        <f t="shared" si="5"/>
        <v>-2.3059139999531908E-2</v>
      </c>
      <c r="P44">
        <f t="shared" si="6"/>
        <v>-0.15141594350154605</v>
      </c>
      <c r="Q44" s="2">
        <f t="shared" si="9"/>
        <v>2512.351999999999</v>
      </c>
      <c r="S44">
        <f t="shared" si="7"/>
        <v>1.6475469005254671E-2</v>
      </c>
      <c r="T44">
        <v>0.1</v>
      </c>
      <c r="U44">
        <f t="shared" si="8"/>
        <v>1.6475469005254673E-3</v>
      </c>
    </row>
    <row r="45" spans="1:24" x14ac:dyDescent="0.2">
      <c r="A45" s="89" t="s">
        <v>178</v>
      </c>
      <c r="C45" s="92">
        <v>17619.738000000001</v>
      </c>
      <c r="D45" s="21"/>
      <c r="E45">
        <f t="shared" si="2"/>
        <v>-50927.013506641779</v>
      </c>
      <c r="F45">
        <f t="shared" si="3"/>
        <v>-50927</v>
      </c>
      <c r="G45">
        <f t="shared" si="4"/>
        <v>-5.8126799995079637E-3</v>
      </c>
      <c r="I45">
        <f t="shared" si="5"/>
        <v>-5.8126799995079637E-3</v>
      </c>
      <c r="P45">
        <f t="shared" si="6"/>
        <v>-0.14994616377862233</v>
      </c>
      <c r="Q45" s="2">
        <f t="shared" si="9"/>
        <v>2601.2380000000012</v>
      </c>
      <c r="S45">
        <f t="shared" si="7"/>
        <v>2.0774461146304223E-2</v>
      </c>
      <c r="T45">
        <v>0.1</v>
      </c>
      <c r="U45">
        <f t="shared" si="8"/>
        <v>2.0774461146304225E-3</v>
      </c>
    </row>
    <row r="46" spans="1:24" x14ac:dyDescent="0.2">
      <c r="A46" s="89" t="s">
        <v>178</v>
      </c>
      <c r="C46" s="92">
        <v>17724.510999999999</v>
      </c>
      <c r="D46" s="21"/>
      <c r="E46">
        <f t="shared" si="2"/>
        <v>-50683.557582729656</v>
      </c>
      <c r="F46">
        <f t="shared" si="3"/>
        <v>-50683.5</v>
      </c>
      <c r="G46">
        <f t="shared" si="4"/>
        <v>-2.478114000041387E-2</v>
      </c>
      <c r="I46">
        <f t="shared" si="5"/>
        <v>-2.478114000041387E-2</v>
      </c>
      <c r="P46">
        <f t="shared" si="6"/>
        <v>-0.14819339498288506</v>
      </c>
      <c r="Q46" s="2">
        <f t="shared" si="9"/>
        <v>2706.0109999999986</v>
      </c>
      <c r="S46">
        <f t="shared" si="7"/>
        <v>1.5230584679858484E-2</v>
      </c>
      <c r="T46">
        <v>0.1</v>
      </c>
      <c r="U46">
        <f t="shared" si="8"/>
        <v>1.5230584679858485E-3</v>
      </c>
    </row>
    <row r="47" spans="1:24" x14ac:dyDescent="0.2">
      <c r="A47" s="89" t="s">
        <v>178</v>
      </c>
      <c r="C47" s="92">
        <v>17974.79</v>
      </c>
      <c r="D47" s="21"/>
      <c r="E47">
        <f t="shared" si="2"/>
        <v>-50101.996444069846</v>
      </c>
      <c r="F47">
        <f t="shared" si="3"/>
        <v>-50102</v>
      </c>
      <c r="G47">
        <f t="shared" si="4"/>
        <v>1.5303200016205665E-3</v>
      </c>
      <c r="I47">
        <f t="shared" si="5"/>
        <v>1.5303200016205665E-3</v>
      </c>
      <c r="P47">
        <f t="shared" si="6"/>
        <v>-0.14392845368789742</v>
      </c>
      <c r="Q47" s="2">
        <f t="shared" si="9"/>
        <v>2956.2900000000009</v>
      </c>
      <c r="S47">
        <f t="shared" si="7"/>
        <v>2.1158254843258409E-2</v>
      </c>
      <c r="T47">
        <v>0.1</v>
      </c>
      <c r="U47">
        <f t="shared" si="8"/>
        <v>2.1158254843258411E-3</v>
      </c>
    </row>
    <row r="48" spans="1:24" x14ac:dyDescent="0.2">
      <c r="A48" s="89" t="s">
        <v>178</v>
      </c>
      <c r="C48" s="92">
        <v>18026.68</v>
      </c>
      <c r="D48" s="21"/>
      <c r="E48">
        <f t="shared" si="2"/>
        <v>-49981.42217501389</v>
      </c>
      <c r="F48">
        <f t="shared" si="3"/>
        <v>-49981.5</v>
      </c>
      <c r="G48">
        <f t="shared" si="4"/>
        <v>3.3492540002043825E-2</v>
      </c>
      <c r="I48">
        <f t="shared" si="5"/>
        <v>3.3492540002043825E-2</v>
      </c>
      <c r="P48">
        <f t="shared" si="6"/>
        <v>-0.14303199268316011</v>
      </c>
      <c r="Q48" s="2">
        <f t="shared" si="9"/>
        <v>3008.1800000000003</v>
      </c>
      <c r="S48">
        <f t="shared" si="7"/>
        <v>3.116091063972963E-2</v>
      </c>
      <c r="T48">
        <v>0.1</v>
      </c>
      <c r="U48">
        <f t="shared" si="8"/>
        <v>3.1160910639729633E-3</v>
      </c>
    </row>
    <row r="49" spans="1:21" x14ac:dyDescent="0.2">
      <c r="A49" s="89" t="s">
        <v>178</v>
      </c>
      <c r="C49" s="92">
        <v>18070.566999999999</v>
      </c>
      <c r="D49" s="21"/>
      <c r="E49">
        <f t="shared" si="2"/>
        <v>-49879.44408778978</v>
      </c>
      <c r="F49">
        <f t="shared" si="3"/>
        <v>-49879.5</v>
      </c>
      <c r="G49">
        <f t="shared" si="4"/>
        <v>2.406221999990521E-2</v>
      </c>
      <c r="I49">
        <f t="shared" si="5"/>
        <v>2.406221999990521E-2</v>
      </c>
      <c r="P49">
        <f t="shared" si="6"/>
        <v>-0.14227009603487664</v>
      </c>
      <c r="Q49" s="2">
        <f t="shared" si="9"/>
        <v>3052.0669999999991</v>
      </c>
      <c r="S49">
        <f t="shared" si="7"/>
        <v>2.7666439357494549E-2</v>
      </c>
      <c r="T49">
        <v>0.1</v>
      </c>
      <c r="U49">
        <f t="shared" si="8"/>
        <v>2.766643935749455E-3</v>
      </c>
    </row>
    <row r="50" spans="1:21" x14ac:dyDescent="0.2">
      <c r="A50" s="89" t="s">
        <v>178</v>
      </c>
      <c r="C50" s="92">
        <v>18129.504000000001</v>
      </c>
      <c r="D50" s="21"/>
      <c r="E50">
        <f t="shared" si="2"/>
        <v>-49742.495047601857</v>
      </c>
      <c r="F50">
        <f t="shared" si="3"/>
        <v>-49742.5</v>
      </c>
      <c r="G50">
        <f t="shared" si="4"/>
        <v>2.1312999997462612E-3</v>
      </c>
      <c r="I50">
        <f t="shared" si="5"/>
        <v>2.1312999997462612E-3</v>
      </c>
      <c r="P50">
        <f t="shared" si="6"/>
        <v>-0.1412425747728818</v>
      </c>
      <c r="Q50" s="2">
        <f t="shared" si="9"/>
        <v>3111.0040000000008</v>
      </c>
      <c r="S50">
        <f t="shared" si="7"/>
        <v>2.0556067967317231E-2</v>
      </c>
      <c r="T50">
        <v>0.1</v>
      </c>
      <c r="U50">
        <f t="shared" si="8"/>
        <v>2.0556067967317233E-3</v>
      </c>
    </row>
    <row r="51" spans="1:21" x14ac:dyDescent="0.2">
      <c r="A51" s="89" t="s">
        <v>178</v>
      </c>
      <c r="C51" s="92">
        <v>18154.5</v>
      </c>
      <c r="D51" s="21"/>
      <c r="E51">
        <f t="shared" si="2"/>
        <v>-49684.413058214253</v>
      </c>
      <c r="F51">
        <f t="shared" si="3"/>
        <v>-49684.5</v>
      </c>
      <c r="G51">
        <f t="shared" si="4"/>
        <v>3.7416020000819117E-2</v>
      </c>
      <c r="I51">
        <f t="shared" si="5"/>
        <v>3.7416020000819117E-2</v>
      </c>
      <c r="P51">
        <f t="shared" si="6"/>
        <v>-0.14080618809898204</v>
      </c>
      <c r="Q51" s="2">
        <f t="shared" si="9"/>
        <v>3136</v>
      </c>
      <c r="S51">
        <f t="shared" si="7"/>
        <v>3.1763155459968828E-2</v>
      </c>
      <c r="T51">
        <v>0.1</v>
      </c>
      <c r="U51">
        <f t="shared" si="8"/>
        <v>3.176315545996883E-3</v>
      </c>
    </row>
    <row r="52" spans="1:21" x14ac:dyDescent="0.2">
      <c r="A52" s="89" t="s">
        <v>178</v>
      </c>
      <c r="C52" s="92">
        <v>18428.582999999999</v>
      </c>
      <c r="D52" s="21"/>
      <c r="E52">
        <f t="shared" si="2"/>
        <v>-49047.53972258763</v>
      </c>
      <c r="F52">
        <f t="shared" si="3"/>
        <v>-49047.5</v>
      </c>
      <c r="G52">
        <f t="shared" si="4"/>
        <v>-1.7094900002120994E-2</v>
      </c>
      <c r="I52">
        <f t="shared" si="5"/>
        <v>-1.7094900002120994E-2</v>
      </c>
      <c r="P52">
        <f t="shared" si="6"/>
        <v>-0.13596770512845968</v>
      </c>
      <c r="Q52" s="2">
        <f t="shared" si="9"/>
        <v>3410.0829999999987</v>
      </c>
      <c r="S52">
        <f t="shared" si="7"/>
        <v>1.4130743798604493E-2</v>
      </c>
      <c r="T52">
        <v>0.1</v>
      </c>
      <c r="U52">
        <f t="shared" si="8"/>
        <v>1.4130743798604494E-3</v>
      </c>
    </row>
    <row r="53" spans="1:21" x14ac:dyDescent="0.2">
      <c r="A53" s="89" t="s">
        <v>178</v>
      </c>
      <c r="C53" s="92">
        <v>18456.504000000001</v>
      </c>
      <c r="D53" s="21"/>
      <c r="E53">
        <f t="shared" si="2"/>
        <v>-48982.661052972835</v>
      </c>
      <c r="F53">
        <f t="shared" si="3"/>
        <v>-48982.5</v>
      </c>
      <c r="G53">
        <f t="shared" ref="G53:G84" si="10">+C53-(C$7+F53*C$8)</f>
        <v>-6.9310299997596303E-2</v>
      </c>
      <c r="I53">
        <f t="shared" ref="I53:I84" si="11">+G53</f>
        <v>-6.9310299997596303E-2</v>
      </c>
      <c r="P53">
        <f t="shared" si="6"/>
        <v>-0.13547008286123899</v>
      </c>
      <c r="Q53" s="2">
        <f t="shared" si="9"/>
        <v>3438.0040000000008</v>
      </c>
      <c r="S53">
        <f t="shared" ref="S53:S84" si="12">+(P53-G53)^2</f>
        <v>4.3771168685643484E-3</v>
      </c>
      <c r="T53">
        <v>0.1</v>
      </c>
      <c r="U53">
        <f t="shared" si="8"/>
        <v>4.3771168685643487E-4</v>
      </c>
    </row>
    <row r="54" spans="1:21" x14ac:dyDescent="0.2">
      <c r="A54" s="89" t="s">
        <v>178</v>
      </c>
      <c r="C54" s="92">
        <v>18665.892</v>
      </c>
      <c r="D54" s="21"/>
      <c r="E54">
        <f t="shared" si="2"/>
        <v>-48496.116342063418</v>
      </c>
      <c r="F54">
        <f t="shared" si="3"/>
        <v>-48496</v>
      </c>
      <c r="G54">
        <f t="shared" si="10"/>
        <v>-5.0068640000972664E-2</v>
      </c>
      <c r="I54">
        <f t="shared" si="11"/>
        <v>-5.0068640000972664E-2</v>
      </c>
      <c r="P54">
        <f t="shared" si="6"/>
        <v>-0.13173067295869095</v>
      </c>
      <c r="Q54" s="2">
        <f t="shared" si="9"/>
        <v>3647.3919999999998</v>
      </c>
      <c r="S54">
        <f t="shared" si="12"/>
        <v>6.6686876267874678E-3</v>
      </c>
      <c r="T54">
        <v>0.1</v>
      </c>
      <c r="U54">
        <f t="shared" si="8"/>
        <v>6.668687626787468E-4</v>
      </c>
    </row>
    <row r="55" spans="1:21" x14ac:dyDescent="0.2">
      <c r="A55" s="89" t="s">
        <v>178</v>
      </c>
      <c r="C55" s="92">
        <v>19514.560000000001</v>
      </c>
      <c r="D55" s="21"/>
      <c r="E55">
        <f t="shared" si="2"/>
        <v>-46524.107789911053</v>
      </c>
      <c r="F55">
        <f t="shared" si="3"/>
        <v>-46524</v>
      </c>
      <c r="G55">
        <f t="shared" si="10"/>
        <v>-4.6388159997150069E-2</v>
      </c>
      <c r="I55">
        <f t="shared" si="11"/>
        <v>-4.6388159997150069E-2</v>
      </c>
      <c r="P55">
        <f t="shared" si="6"/>
        <v>-0.11664531301380163</v>
      </c>
      <c r="Q55" s="2">
        <f t="shared" si="9"/>
        <v>4496.0600000000013</v>
      </c>
      <c r="S55">
        <f t="shared" si="12"/>
        <v>4.9360675500051913E-3</v>
      </c>
      <c r="T55">
        <v>0.1</v>
      </c>
      <c r="U55">
        <f t="shared" si="8"/>
        <v>4.9360675500051919E-4</v>
      </c>
    </row>
    <row r="56" spans="1:21" x14ac:dyDescent="0.2">
      <c r="A56" s="89" t="s">
        <v>178</v>
      </c>
      <c r="C56" s="92">
        <v>19556.539000000001</v>
      </c>
      <c r="D56" s="21"/>
      <c r="E56">
        <f t="shared" si="2"/>
        <v>-46426.563229481297</v>
      </c>
      <c r="F56">
        <f t="shared" si="3"/>
        <v>-46426.5</v>
      </c>
      <c r="G56">
        <f t="shared" si="10"/>
        <v>-2.7211259999603499E-2</v>
      </c>
      <c r="I56">
        <f t="shared" si="11"/>
        <v>-2.7211259999603499E-2</v>
      </c>
      <c r="P56">
        <f t="shared" si="6"/>
        <v>-0.11591734043911019</v>
      </c>
      <c r="Q56" s="2">
        <f t="shared" si="9"/>
        <v>4538.0390000000007</v>
      </c>
      <c r="S56">
        <f t="shared" si="12"/>
        <v>7.8687687069402303E-3</v>
      </c>
      <c r="T56">
        <v>0.1</v>
      </c>
      <c r="U56">
        <f t="shared" si="8"/>
        <v>7.8687687069402311E-4</v>
      </c>
    </row>
    <row r="57" spans="1:21" x14ac:dyDescent="0.2">
      <c r="A57" s="89" t="s">
        <v>178</v>
      </c>
      <c r="C57" s="92">
        <v>19811.737000000001</v>
      </c>
      <c r="D57" s="21"/>
      <c r="E57">
        <f t="shared" si="2"/>
        <v>-45833.572049783019</v>
      </c>
      <c r="F57">
        <f t="shared" si="3"/>
        <v>-45833.5</v>
      </c>
      <c r="G57">
        <f t="shared" si="10"/>
        <v>-3.1007139998109778E-2</v>
      </c>
      <c r="I57">
        <f t="shared" si="11"/>
        <v>-3.1007139998109778E-2</v>
      </c>
      <c r="P57">
        <f t="shared" si="6"/>
        <v>-0.11155702050576038</v>
      </c>
      <c r="Q57" s="2">
        <f t="shared" si="9"/>
        <v>4793.237000000001</v>
      </c>
      <c r="S57">
        <f t="shared" si="12"/>
        <v>6.488283249796791E-3</v>
      </c>
      <c r="T57">
        <v>0.1</v>
      </c>
      <c r="U57">
        <f t="shared" si="8"/>
        <v>6.4882832497967918E-4</v>
      </c>
    </row>
    <row r="58" spans="1:21" x14ac:dyDescent="0.2">
      <c r="A58" s="89" t="s">
        <v>178</v>
      </c>
      <c r="C58" s="92">
        <v>19833.669999999998</v>
      </c>
      <c r="D58" s="21"/>
      <c r="E58">
        <f t="shared" si="2"/>
        <v>-45782.60740451025</v>
      </c>
      <c r="F58">
        <f t="shared" si="3"/>
        <v>-45782.5</v>
      </c>
      <c r="G58">
        <f t="shared" si="10"/>
        <v>-4.6222300003137207E-2</v>
      </c>
      <c r="I58">
        <f t="shared" si="11"/>
        <v>-4.6222300003137207E-2</v>
      </c>
      <c r="P58">
        <f t="shared" si="6"/>
        <v>-0.11118806145650367</v>
      </c>
      <c r="Q58" s="2">
        <f t="shared" si="9"/>
        <v>4815.1699999999983</v>
      </c>
      <c r="S58">
        <f t="shared" si="12"/>
        <v>4.2205501612157161E-3</v>
      </c>
      <c r="T58">
        <v>0.1</v>
      </c>
      <c r="U58">
        <f t="shared" si="8"/>
        <v>4.2205501612157164E-4</v>
      </c>
    </row>
    <row r="59" spans="1:21" x14ac:dyDescent="0.2">
      <c r="A59" s="89" t="s">
        <v>178</v>
      </c>
      <c r="C59" s="92">
        <v>20191.728999999999</v>
      </c>
      <c r="D59" s="21"/>
      <c r="E59">
        <f t="shared" si="2"/>
        <v>-44950.603122299624</v>
      </c>
      <c r="F59">
        <f t="shared" si="3"/>
        <v>-44950.5</v>
      </c>
      <c r="G59">
        <f t="shared" si="10"/>
        <v>-4.4379420000041137E-2</v>
      </c>
      <c r="I59">
        <f t="shared" si="11"/>
        <v>-4.4379420000041137E-2</v>
      </c>
      <c r="P59">
        <f t="shared" si="6"/>
        <v>-0.10533105551827061</v>
      </c>
      <c r="Q59" s="2">
        <f t="shared" si="9"/>
        <v>5173.2289999999994</v>
      </c>
      <c r="S59">
        <f t="shared" si="12"/>
        <v>3.7151018723470932E-3</v>
      </c>
      <c r="T59">
        <v>0.1</v>
      </c>
      <c r="U59">
        <f t="shared" si="8"/>
        <v>3.7151018723470932E-4</v>
      </c>
    </row>
    <row r="60" spans="1:21" x14ac:dyDescent="0.2">
      <c r="A60" s="89" t="s">
        <v>178</v>
      </c>
      <c r="C60" s="92">
        <v>20488.887999999999</v>
      </c>
      <c r="D60" s="21"/>
      <c r="E60">
        <f t="shared" si="2"/>
        <v>-44260.109207896065</v>
      </c>
      <c r="F60">
        <f t="shared" si="3"/>
        <v>-44260</v>
      </c>
      <c r="G60">
        <f t="shared" si="10"/>
        <v>-4.699840000102995E-2</v>
      </c>
      <c r="I60">
        <f t="shared" si="11"/>
        <v>-4.699840000102995E-2</v>
      </c>
      <c r="P60">
        <f t="shared" si="6"/>
        <v>-0.10073793117606357</v>
      </c>
      <c r="Q60" s="2">
        <f t="shared" si="9"/>
        <v>5470.387999999999</v>
      </c>
      <c r="S60">
        <f t="shared" si="12"/>
        <v>2.8879372109124101E-3</v>
      </c>
      <c r="T60">
        <v>0.1</v>
      </c>
      <c r="U60">
        <f t="shared" si="8"/>
        <v>2.88793721091241E-4</v>
      </c>
    </row>
    <row r="61" spans="1:21" x14ac:dyDescent="0.2">
      <c r="A61" s="89" t="s">
        <v>178</v>
      </c>
      <c r="C61" s="92">
        <v>20604.669000000002</v>
      </c>
      <c r="D61" s="21"/>
      <c r="E61">
        <f t="shared" si="2"/>
        <v>-43991.074529816113</v>
      </c>
      <c r="F61">
        <f t="shared" si="3"/>
        <v>-43991</v>
      </c>
      <c r="G61">
        <f t="shared" si="10"/>
        <v>-3.2074439997813897E-2</v>
      </c>
      <c r="I61">
        <f t="shared" si="11"/>
        <v>-3.2074439997813897E-2</v>
      </c>
      <c r="P61">
        <f t="shared" si="6"/>
        <v>-9.9022837125964866E-2</v>
      </c>
      <c r="Q61" s="2">
        <f t="shared" si="9"/>
        <v>5586.1690000000017</v>
      </c>
      <c r="S61">
        <f t="shared" si="12"/>
        <v>4.4820878780286125E-3</v>
      </c>
      <c r="T61">
        <v>0.1</v>
      </c>
      <c r="U61">
        <f t="shared" si="8"/>
        <v>4.4820878780286126E-4</v>
      </c>
    </row>
    <row r="62" spans="1:21" x14ac:dyDescent="0.2">
      <c r="A62" s="89" t="s">
        <v>178</v>
      </c>
      <c r="C62" s="92">
        <v>20828.900000000001</v>
      </c>
      <c r="D62" s="21"/>
      <c r="E62">
        <f t="shared" si="2"/>
        <v>-43470.039861774341</v>
      </c>
      <c r="F62">
        <f t="shared" si="3"/>
        <v>-43470</v>
      </c>
      <c r="G62">
        <f t="shared" si="10"/>
        <v>-1.7154799999843817E-2</v>
      </c>
      <c r="I62">
        <f t="shared" si="11"/>
        <v>-1.7154799999843817E-2</v>
      </c>
      <c r="P62">
        <f t="shared" si="6"/>
        <v>-9.5827895000040741E-2</v>
      </c>
      <c r="Q62" s="2">
        <f t="shared" si="9"/>
        <v>5810.4000000000015</v>
      </c>
      <c r="S62">
        <f t="shared" si="12"/>
        <v>6.1894558769100107E-3</v>
      </c>
      <c r="T62">
        <v>0.1</v>
      </c>
      <c r="U62">
        <f t="shared" si="8"/>
        <v>6.1894558769100109E-4</v>
      </c>
    </row>
    <row r="63" spans="1:21" x14ac:dyDescent="0.2">
      <c r="A63" s="89" t="s">
        <v>178</v>
      </c>
      <c r="C63" s="92">
        <v>21230.875</v>
      </c>
      <c r="D63" s="21"/>
      <c r="E63">
        <f t="shared" si="2"/>
        <v>-42535.990106450183</v>
      </c>
      <c r="F63">
        <f t="shared" si="3"/>
        <v>-42536</v>
      </c>
      <c r="G63">
        <f t="shared" si="10"/>
        <v>4.2577599997457583E-3</v>
      </c>
      <c r="I63">
        <f t="shared" si="11"/>
        <v>4.2577599997457583E-3</v>
      </c>
      <c r="P63">
        <f t="shared" si="6"/>
        <v>-9.0538987645210955E-2</v>
      </c>
      <c r="Q63" s="2">
        <f t="shared" si="9"/>
        <v>6212.375</v>
      </c>
      <c r="S63">
        <f t="shared" si="12"/>
        <v>8.9864233640616058E-3</v>
      </c>
      <c r="T63">
        <v>0.1</v>
      </c>
      <c r="U63">
        <f t="shared" si="8"/>
        <v>8.9864233640616058E-4</v>
      </c>
    </row>
    <row r="64" spans="1:21" x14ac:dyDescent="0.2">
      <c r="A64" s="89" t="s">
        <v>178</v>
      </c>
      <c r="C64" s="92">
        <v>21247.853999999999</v>
      </c>
      <c r="D64" s="21"/>
      <c r="E64">
        <f t="shared" si="2"/>
        <v>-42496.536830013472</v>
      </c>
      <c r="F64">
        <f t="shared" si="3"/>
        <v>-42496.5</v>
      </c>
      <c r="G64">
        <f t="shared" si="10"/>
        <v>-1.5850060000957455E-2</v>
      </c>
      <c r="I64">
        <f t="shared" si="11"/>
        <v>-1.5850060000957455E-2</v>
      </c>
      <c r="P64">
        <f t="shared" si="6"/>
        <v>-9.0327975079966913E-2</v>
      </c>
      <c r="Q64" s="2">
        <f t="shared" si="9"/>
        <v>6229.3539999999994</v>
      </c>
      <c r="S64">
        <f t="shared" si="12"/>
        <v>5.5469598345161443E-3</v>
      </c>
      <c r="T64">
        <v>0.1</v>
      </c>
      <c r="U64">
        <f t="shared" si="8"/>
        <v>5.5469598345161443E-4</v>
      </c>
    </row>
    <row r="65" spans="1:21" x14ac:dyDescent="0.2">
      <c r="A65" s="89" t="s">
        <v>178</v>
      </c>
      <c r="C65" s="92">
        <v>21318.634999999998</v>
      </c>
      <c r="D65" s="21"/>
      <c r="E65">
        <f t="shared" si="2"/>
        <v>-42332.066463121009</v>
      </c>
      <c r="F65">
        <f t="shared" si="3"/>
        <v>-42332</v>
      </c>
      <c r="G65">
        <f t="shared" si="10"/>
        <v>-2.8602880000107689E-2</v>
      </c>
      <c r="I65">
        <f t="shared" si="11"/>
        <v>-2.8602880000107689E-2</v>
      </c>
      <c r="P65">
        <f t="shared" si="6"/>
        <v>-8.9460264588615376E-2</v>
      </c>
      <c r="Q65" s="2">
        <f t="shared" si="9"/>
        <v>6300.1349999999984</v>
      </c>
      <c r="S65">
        <f t="shared" si="12"/>
        <v>3.7036212589535329E-3</v>
      </c>
      <c r="T65">
        <v>0.1</v>
      </c>
      <c r="U65">
        <f t="shared" si="8"/>
        <v>3.7036212589535334E-4</v>
      </c>
    </row>
    <row r="66" spans="1:21" x14ac:dyDescent="0.2">
      <c r="A66" s="89" t="s">
        <v>178</v>
      </c>
      <c r="C66" s="92">
        <v>21360.592000000001</v>
      </c>
      <c r="D66" s="21"/>
      <c r="E66">
        <f t="shared" si="2"/>
        <v>-42234.573023021156</v>
      </c>
      <c r="F66">
        <f t="shared" si="3"/>
        <v>-42234.5</v>
      </c>
      <c r="G66">
        <f t="shared" si="10"/>
        <v>-3.1425979999767151E-2</v>
      </c>
      <c r="I66">
        <f t="shared" si="11"/>
        <v>-3.1425979999767151E-2</v>
      </c>
      <c r="P66">
        <f t="shared" si="6"/>
        <v>-8.8954369496652641E-2</v>
      </c>
      <c r="Q66" s="2">
        <f t="shared" si="9"/>
        <v>6342.0920000000006</v>
      </c>
      <c r="S66">
        <f t="shared" si="12"/>
        <v>3.309515598105365E-3</v>
      </c>
      <c r="T66">
        <v>0.1</v>
      </c>
      <c r="U66">
        <f t="shared" si="8"/>
        <v>3.3095155981053653E-4</v>
      </c>
    </row>
    <row r="67" spans="1:21" x14ac:dyDescent="0.2">
      <c r="A67" s="89" t="s">
        <v>178</v>
      </c>
      <c r="C67" s="92">
        <v>21613.861000000001</v>
      </c>
      <c r="D67" s="21"/>
      <c r="E67">
        <f t="shared" si="2"/>
        <v>-41646.064166795783</v>
      </c>
      <c r="F67">
        <f t="shared" si="3"/>
        <v>-41646</v>
      </c>
      <c r="G67">
        <f t="shared" si="10"/>
        <v>-2.761463999922853E-2</v>
      </c>
      <c r="I67">
        <f t="shared" si="11"/>
        <v>-2.761463999922853E-2</v>
      </c>
      <c r="P67">
        <f t="shared" si="6"/>
        <v>-8.6031980375171346E-2</v>
      </c>
      <c r="Q67" s="2">
        <f t="shared" si="9"/>
        <v>6595.3610000000008</v>
      </c>
      <c r="S67">
        <f t="shared" si="12"/>
        <v>3.412585656598759E-3</v>
      </c>
      <c r="T67">
        <v>0.1</v>
      </c>
      <c r="U67">
        <f t="shared" si="8"/>
        <v>3.4125856565987592E-4</v>
      </c>
    </row>
    <row r="68" spans="1:21" x14ac:dyDescent="0.2">
      <c r="A68" s="89" t="s">
        <v>178</v>
      </c>
      <c r="C68" s="92">
        <v>21692.634999999998</v>
      </c>
      <c r="D68" s="21"/>
      <c r="E68">
        <f t="shared" si="2"/>
        <v>-41463.020854585062</v>
      </c>
      <c r="F68">
        <f t="shared" si="3"/>
        <v>-41463</v>
      </c>
      <c r="G68">
        <f t="shared" si="10"/>
        <v>-8.9749200014921371E-3</v>
      </c>
      <c r="I68">
        <f t="shared" si="11"/>
        <v>-8.9749200014921371E-3</v>
      </c>
      <c r="P68">
        <f t="shared" si="6"/>
        <v>-8.5168213611453936E-2</v>
      </c>
      <c r="Q68" s="2">
        <f t="shared" si="9"/>
        <v>6674.1349999999984</v>
      </c>
      <c r="S68">
        <f t="shared" si="12"/>
        <v>5.8054179911338454E-3</v>
      </c>
      <c r="T68">
        <v>0.1</v>
      </c>
      <c r="U68">
        <f t="shared" si="8"/>
        <v>5.8054179911338458E-4</v>
      </c>
    </row>
    <row r="69" spans="1:21" x14ac:dyDescent="0.2">
      <c r="A69" s="89" t="s">
        <v>178</v>
      </c>
      <c r="C69" s="92">
        <v>22002.733</v>
      </c>
      <c r="D69" s="21"/>
      <c r="E69">
        <f t="shared" si="2"/>
        <v>-40742.461215238058</v>
      </c>
      <c r="F69">
        <f t="shared" si="3"/>
        <v>-40742.5</v>
      </c>
      <c r="G69">
        <f t="shared" si="10"/>
        <v>1.6691299999365583E-2</v>
      </c>
      <c r="I69">
        <f t="shared" si="11"/>
        <v>1.6691299999365583E-2</v>
      </c>
      <c r="P69">
        <f t="shared" si="6"/>
        <v>-8.1964303960276846E-2</v>
      </c>
      <c r="Q69" s="2">
        <f t="shared" si="9"/>
        <v>6984.2330000000002</v>
      </c>
      <c r="S69">
        <f t="shared" si="12"/>
        <v>9.7329281926418158E-3</v>
      </c>
      <c r="T69">
        <v>0.1</v>
      </c>
      <c r="U69">
        <f t="shared" si="8"/>
        <v>9.7329281926418162E-4</v>
      </c>
    </row>
    <row r="70" spans="1:21" x14ac:dyDescent="0.2">
      <c r="A70" s="89" t="s">
        <v>178</v>
      </c>
      <c r="C70" s="92">
        <v>22042.686000000002</v>
      </c>
      <c r="D70" s="21"/>
      <c r="E70">
        <f t="shared" si="2"/>
        <v>-40649.624372463091</v>
      </c>
      <c r="F70">
        <f t="shared" si="3"/>
        <v>-40649.5</v>
      </c>
      <c r="G70">
        <f t="shared" si="10"/>
        <v>-5.3524579998338595E-2</v>
      </c>
      <c r="I70">
        <f t="shared" si="11"/>
        <v>-5.3524579998338595E-2</v>
      </c>
      <c r="P70">
        <f t="shared" si="6"/>
        <v>-8.1572556706787744E-2</v>
      </c>
      <c r="Q70" s="2">
        <f t="shared" si="9"/>
        <v>7024.1860000000015</v>
      </c>
      <c r="S70">
        <f t="shared" si="12"/>
        <v>7.866889974377059E-4</v>
      </c>
      <c r="T70">
        <v>0.1</v>
      </c>
      <c r="U70">
        <f t="shared" si="8"/>
        <v>7.866889974377059E-5</v>
      </c>
    </row>
    <row r="71" spans="1:21" x14ac:dyDescent="0.2">
      <c r="A71" s="89" t="s">
        <v>178</v>
      </c>
      <c r="C71" s="92">
        <v>22092.600999999999</v>
      </c>
      <c r="D71" s="21"/>
      <c r="E71">
        <f t="shared" si="2"/>
        <v>-40533.639314842585</v>
      </c>
      <c r="F71">
        <f t="shared" si="3"/>
        <v>-40533.5</v>
      </c>
      <c r="G71">
        <f t="shared" si="10"/>
        <v>-5.9955140000965912E-2</v>
      </c>
      <c r="I71">
        <f t="shared" si="11"/>
        <v>-5.9955140000965912E-2</v>
      </c>
      <c r="P71">
        <f t="shared" si="6"/>
        <v>-8.1090539314904619E-2</v>
      </c>
      <c r="Q71" s="2">
        <f t="shared" si="9"/>
        <v>7074.1009999999987</v>
      </c>
      <c r="S71">
        <f t="shared" si="12"/>
        <v>4.4670510415964081E-4</v>
      </c>
      <c r="T71">
        <v>0.1</v>
      </c>
      <c r="U71">
        <f t="shared" si="8"/>
        <v>4.4670510415964083E-5</v>
      </c>
    </row>
    <row r="72" spans="1:21" x14ac:dyDescent="0.2">
      <c r="A72" s="89" t="s">
        <v>178</v>
      </c>
      <c r="C72" s="92">
        <v>22355.828000000001</v>
      </c>
      <c r="D72" s="21"/>
      <c r="E72">
        <f t="shared" si="2"/>
        <v>-39921.9915383771</v>
      </c>
      <c r="F72">
        <f t="shared" si="3"/>
        <v>-39922</v>
      </c>
      <c r="G72">
        <f t="shared" si="10"/>
        <v>3.6415200011106208E-3</v>
      </c>
      <c r="I72">
        <f t="shared" si="11"/>
        <v>3.6415200011106208E-3</v>
      </c>
      <c r="P72">
        <f t="shared" si="6"/>
        <v>-7.8663796533431946E-2</v>
      </c>
      <c r="Q72" s="2">
        <f t="shared" si="9"/>
        <v>7337.3280000000013</v>
      </c>
      <c r="S72">
        <f t="shared" si="12"/>
        <v>6.7741651298512456E-3</v>
      </c>
      <c r="T72">
        <v>0.1</v>
      </c>
      <c r="U72">
        <f t="shared" si="8"/>
        <v>6.7741651298512456E-4</v>
      </c>
    </row>
    <row r="73" spans="1:21" x14ac:dyDescent="0.2">
      <c r="A73" s="89" t="s">
        <v>178</v>
      </c>
      <c r="C73" s="92">
        <v>22366.741000000002</v>
      </c>
      <c r="D73" s="21"/>
      <c r="E73">
        <f t="shared" si="2"/>
        <v>-39896.633531088453</v>
      </c>
      <c r="F73">
        <f t="shared" si="3"/>
        <v>-39896.5</v>
      </c>
      <c r="G73">
        <f t="shared" si="10"/>
        <v>-5.7466059999569552E-2</v>
      </c>
      <c r="I73">
        <f t="shared" si="11"/>
        <v>-5.7466059999569552E-2</v>
      </c>
      <c r="P73">
        <f t="shared" si="6"/>
        <v>-7.8566514157578662E-2</v>
      </c>
      <c r="Q73" s="2">
        <f t="shared" si="9"/>
        <v>7348.2410000000018</v>
      </c>
      <c r="S73">
        <f t="shared" si="12"/>
        <v>4.4522916567424397E-4</v>
      </c>
      <c r="T73">
        <v>0.1</v>
      </c>
      <c r="U73">
        <f t="shared" si="8"/>
        <v>4.4522916567424401E-5</v>
      </c>
    </row>
    <row r="74" spans="1:21" x14ac:dyDescent="0.2">
      <c r="A74" s="89" t="s">
        <v>178</v>
      </c>
      <c r="C74" s="92">
        <v>22391.725999999999</v>
      </c>
      <c r="D74" s="21"/>
      <c r="E74">
        <f t="shared" si="2"/>
        <v>-39838.577101865812</v>
      </c>
      <c r="F74">
        <f t="shared" si="3"/>
        <v>-39838.5</v>
      </c>
      <c r="G74">
        <f t="shared" si="10"/>
        <v>-3.3181340000737691E-2</v>
      </c>
      <c r="I74">
        <f t="shared" si="11"/>
        <v>-3.3181340000737691E-2</v>
      </c>
      <c r="P74">
        <f t="shared" si="6"/>
        <v>-7.834633650090117E-2</v>
      </c>
      <c r="Q74" s="2">
        <f t="shared" si="9"/>
        <v>7373.2259999999987</v>
      </c>
      <c r="S74">
        <f t="shared" si="12"/>
        <v>2.0398769088597795E-3</v>
      </c>
      <c r="T74">
        <v>0.1</v>
      </c>
      <c r="U74">
        <f t="shared" si="8"/>
        <v>2.0398769088597797E-4</v>
      </c>
    </row>
    <row r="75" spans="1:21" x14ac:dyDescent="0.2">
      <c r="A75" s="89" t="s">
        <v>178</v>
      </c>
      <c r="C75" s="92">
        <v>22405.698</v>
      </c>
      <c r="D75" s="21"/>
      <c r="E75">
        <f t="shared" si="2"/>
        <v>-39806.111045067773</v>
      </c>
      <c r="F75">
        <f t="shared" si="3"/>
        <v>-39806</v>
      </c>
      <c r="G75">
        <f t="shared" si="10"/>
        <v>-4.7789039999770466E-2</v>
      </c>
      <c r="I75">
        <f t="shared" si="11"/>
        <v>-4.7789039999770466E-2</v>
      </c>
      <c r="P75">
        <f t="shared" si="6"/>
        <v>-7.8223616329063814E-2</v>
      </c>
      <c r="Q75" s="2">
        <f t="shared" si="9"/>
        <v>7387.1980000000003</v>
      </c>
      <c r="S75">
        <f t="shared" si="12"/>
        <v>9.2626343634358288E-4</v>
      </c>
      <c r="T75">
        <v>0.1</v>
      </c>
      <c r="U75">
        <f t="shared" si="8"/>
        <v>9.2626343634358291E-5</v>
      </c>
    </row>
    <row r="76" spans="1:21" x14ac:dyDescent="0.2">
      <c r="A76" s="89" t="s">
        <v>178</v>
      </c>
      <c r="C76" s="92">
        <v>22673.863000000001</v>
      </c>
      <c r="D76" s="21"/>
      <c r="E76">
        <f t="shared" si="2"/>
        <v>-39182.98907818798</v>
      </c>
      <c r="F76">
        <f t="shared" si="3"/>
        <v>-39183</v>
      </c>
      <c r="G76">
        <f t="shared" si="10"/>
        <v>4.7002800019981805E-3</v>
      </c>
      <c r="I76">
        <f t="shared" si="11"/>
        <v>4.7002800019981805E-3</v>
      </c>
      <c r="P76">
        <f t="shared" si="6"/>
        <v>-7.5955023212980935E-2</v>
      </c>
      <c r="Q76" s="2">
        <f t="shared" si="9"/>
        <v>7655.3630000000012</v>
      </c>
      <c r="S76">
        <f t="shared" si="12"/>
        <v>6.5052779367002203E-3</v>
      </c>
      <c r="T76">
        <v>0.1</v>
      </c>
      <c r="U76">
        <f t="shared" si="8"/>
        <v>6.5052779367002209E-4</v>
      </c>
    </row>
    <row r="77" spans="1:21" x14ac:dyDescent="0.2">
      <c r="A77" s="89" t="s">
        <v>178</v>
      </c>
      <c r="C77" s="92">
        <v>22696.832999999999</v>
      </c>
      <c r="D77" s="21"/>
      <c r="E77">
        <f t="shared" si="2"/>
        <v>-39129.614806455182</v>
      </c>
      <c r="F77">
        <f t="shared" si="3"/>
        <v>-39129.5</v>
      </c>
      <c r="G77">
        <f t="shared" si="10"/>
        <v>-4.940777999945567E-2</v>
      </c>
      <c r="I77">
        <f t="shared" si="11"/>
        <v>-4.940777999945567E-2</v>
      </c>
      <c r="P77">
        <f t="shared" si="6"/>
        <v>-7.576698861160662E-2</v>
      </c>
      <c r="Q77" s="2">
        <f t="shared" si="9"/>
        <v>7678.3329999999987</v>
      </c>
      <c r="S77">
        <f t="shared" si="12"/>
        <v>6.948078786588928E-4</v>
      </c>
      <c r="T77">
        <v>0.1</v>
      </c>
      <c r="U77">
        <f t="shared" si="8"/>
        <v>6.9480787865889288E-5</v>
      </c>
    </row>
    <row r="78" spans="1:21" x14ac:dyDescent="0.2">
      <c r="A78" s="89" t="s">
        <v>178</v>
      </c>
      <c r="C78" s="92">
        <v>22705.877</v>
      </c>
      <c r="D78" s="21"/>
      <c r="E78">
        <f t="shared" si="2"/>
        <v>-39108.599703557855</v>
      </c>
      <c r="F78">
        <f t="shared" si="3"/>
        <v>-39108.5</v>
      </c>
      <c r="G78">
        <f t="shared" si="10"/>
        <v>-4.290813999978127E-2</v>
      </c>
      <c r="I78">
        <f t="shared" si="11"/>
        <v>-4.290813999978127E-2</v>
      </c>
      <c r="P78">
        <f t="shared" si="6"/>
        <v>-7.5693445105518467E-2</v>
      </c>
      <c r="Q78" s="2">
        <f t="shared" si="9"/>
        <v>7687.3770000000004</v>
      </c>
      <c r="S78">
        <f t="shared" si="12"/>
        <v>1.0748762308762775E-3</v>
      </c>
      <c r="T78">
        <v>0.1</v>
      </c>
      <c r="U78">
        <f t="shared" si="8"/>
        <v>1.0748762308762775E-4</v>
      </c>
    </row>
    <row r="79" spans="1:21" x14ac:dyDescent="0.2">
      <c r="A79" s="89" t="s">
        <v>178</v>
      </c>
      <c r="C79" s="92">
        <v>22738.806</v>
      </c>
      <c r="D79" s="21"/>
      <c r="E79">
        <f t="shared" si="2"/>
        <v>-39032.084187933571</v>
      </c>
      <c r="F79">
        <f t="shared" si="3"/>
        <v>-39032</v>
      </c>
      <c r="G79">
        <f t="shared" si="10"/>
        <v>-3.6230879999493482E-2</v>
      </c>
      <c r="I79">
        <f t="shared" si="11"/>
        <v>-3.6230879999493482E-2</v>
      </c>
      <c r="P79">
        <f t="shared" si="6"/>
        <v>-7.5426767023753338E-2</v>
      </c>
      <c r="Q79" s="2">
        <f t="shared" si="9"/>
        <v>7720.3060000000005</v>
      </c>
      <c r="S79">
        <f t="shared" si="12"/>
        <v>1.5363175596185422E-3</v>
      </c>
      <c r="T79">
        <v>0.1</v>
      </c>
      <c r="U79">
        <f t="shared" si="8"/>
        <v>1.5363175596185423E-4</v>
      </c>
    </row>
    <row r="80" spans="1:21" x14ac:dyDescent="0.2">
      <c r="A80" s="89" t="s">
        <v>178</v>
      </c>
      <c r="C80" s="92">
        <v>22767.684000000001</v>
      </c>
      <c r="D80" s="21"/>
      <c r="E80">
        <f t="shared" si="2"/>
        <v>-38964.981783967531</v>
      </c>
      <c r="F80">
        <f t="shared" si="3"/>
        <v>-38965</v>
      </c>
      <c r="G80">
        <f t="shared" si="10"/>
        <v>7.8394000011030585E-3</v>
      </c>
      <c r="I80">
        <f t="shared" si="11"/>
        <v>7.8394000011030585E-3</v>
      </c>
      <c r="P80">
        <f t="shared" si="6"/>
        <v>-7.5194748777231993E-2</v>
      </c>
      <c r="Q80" s="2">
        <f t="shared" si="9"/>
        <v>7749.1840000000011</v>
      </c>
      <c r="S80">
        <f t="shared" si="12"/>
        <v>6.8946698633426803E-3</v>
      </c>
      <c r="T80">
        <v>0.1</v>
      </c>
      <c r="U80">
        <f t="shared" si="8"/>
        <v>6.8946698633426807E-4</v>
      </c>
    </row>
    <row r="81" spans="1:21" x14ac:dyDescent="0.2">
      <c r="A81" s="89" t="s">
        <v>178</v>
      </c>
      <c r="C81" s="92">
        <v>22837.582999999999</v>
      </c>
      <c r="D81" s="21"/>
      <c r="E81">
        <f t="shared" si="2"/>
        <v>-38802.560877574339</v>
      </c>
      <c r="F81">
        <f t="shared" si="3"/>
        <v>-38802.5</v>
      </c>
      <c r="G81">
        <f t="shared" si="10"/>
        <v>-2.6199100000667386E-2</v>
      </c>
      <c r="I81">
        <f t="shared" si="11"/>
        <v>-2.6199100000667386E-2</v>
      </c>
      <c r="P81">
        <f t="shared" si="6"/>
        <v>-7.463768894253428E-2</v>
      </c>
      <c r="Q81" s="2">
        <f t="shared" si="9"/>
        <v>7819.0829999999987</v>
      </c>
      <c r="S81">
        <f t="shared" si="12"/>
        <v>2.3462968986791496E-3</v>
      </c>
      <c r="T81">
        <v>0.1</v>
      </c>
      <c r="U81">
        <f t="shared" si="8"/>
        <v>2.3462968986791497E-4</v>
      </c>
    </row>
    <row r="82" spans="1:21" x14ac:dyDescent="0.2">
      <c r="A82" s="89" t="s">
        <v>178</v>
      </c>
      <c r="C82" s="92">
        <v>23394.894</v>
      </c>
      <c r="D82" s="21"/>
      <c r="E82">
        <f t="shared" si="2"/>
        <v>-37507.564414636436</v>
      </c>
      <c r="F82">
        <f t="shared" si="3"/>
        <v>-37507.5</v>
      </c>
      <c r="G82">
        <f t="shared" si="10"/>
        <v>-2.7721300000848714E-2</v>
      </c>
      <c r="I82">
        <f t="shared" si="11"/>
        <v>-2.7721300000848714E-2</v>
      </c>
      <c r="P82">
        <f t="shared" si="6"/>
        <v>-7.0403396745769661E-2</v>
      </c>
      <c r="Q82" s="2">
        <f t="shared" si="9"/>
        <v>8376.3940000000002</v>
      </c>
      <c r="S82">
        <f t="shared" si="12"/>
        <v>1.8217613825427914E-3</v>
      </c>
      <c r="T82">
        <v>0.1</v>
      </c>
      <c r="U82">
        <f t="shared" si="8"/>
        <v>1.8217613825427916E-4</v>
      </c>
    </row>
    <row r="83" spans="1:21" x14ac:dyDescent="0.2">
      <c r="A83" s="89" t="s">
        <v>178</v>
      </c>
      <c r="C83" s="92">
        <v>23528.545999999998</v>
      </c>
      <c r="D83" s="21"/>
      <c r="E83">
        <f t="shared" si="2"/>
        <v>-37197.003763106906</v>
      </c>
      <c r="F83">
        <f t="shared" si="3"/>
        <v>-37197</v>
      </c>
      <c r="G83">
        <f t="shared" si="10"/>
        <v>-1.6194800009543542E-3</v>
      </c>
      <c r="I83">
        <f t="shared" si="11"/>
        <v>-1.6194800009543542E-3</v>
      </c>
      <c r="P83">
        <f t="shared" si="6"/>
        <v>-6.9416697017024617E-2</v>
      </c>
      <c r="Q83" s="2">
        <f t="shared" si="9"/>
        <v>8510.0459999999985</v>
      </c>
      <c r="S83">
        <f t="shared" si="12"/>
        <v>4.5964626351241268E-3</v>
      </c>
      <c r="T83">
        <v>0.1</v>
      </c>
      <c r="U83">
        <f t="shared" si="8"/>
        <v>4.5964626351241271E-4</v>
      </c>
    </row>
    <row r="84" spans="1:21" x14ac:dyDescent="0.2">
      <c r="A84" s="89" t="s">
        <v>178</v>
      </c>
      <c r="C84" s="92">
        <v>23788.830999999998</v>
      </c>
      <c r="D84" s="21"/>
      <c r="E84">
        <f t="shared" si="2"/>
        <v>-36592.192168941729</v>
      </c>
      <c r="F84">
        <f t="shared" si="3"/>
        <v>-36592</v>
      </c>
      <c r="G84">
        <f t="shared" si="10"/>
        <v>-8.2701280000037514E-2</v>
      </c>
      <c r="I84">
        <f t="shared" si="11"/>
        <v>-8.2701280000037514E-2</v>
      </c>
      <c r="P84">
        <f t="shared" si="6"/>
        <v>-6.749051504931837E-2</v>
      </c>
      <c r="Q84" s="2">
        <f t="shared" si="9"/>
        <v>8770.3309999999983</v>
      </c>
      <c r="S84">
        <f t="shared" si="12"/>
        <v>2.3136737038602595E-4</v>
      </c>
      <c r="T84">
        <v>0.1</v>
      </c>
      <c r="U84">
        <f t="shared" si="8"/>
        <v>2.3136737038602598E-5</v>
      </c>
    </row>
    <row r="85" spans="1:21" x14ac:dyDescent="0.2">
      <c r="A85" s="89" t="s">
        <v>178</v>
      </c>
      <c r="C85" s="92">
        <v>24236.633999999998</v>
      </c>
      <c r="D85" s="21"/>
      <c r="E85">
        <f t="shared" ref="E85:E148" si="13">+(C85-C$7)/C$8</f>
        <v>-35551.654119104242</v>
      </c>
      <c r="F85">
        <f t="shared" ref="F85:F148" si="14">ROUND(2*E85,0)/2</f>
        <v>-35551.5</v>
      </c>
      <c r="G85">
        <f t="shared" ref="G85:G90" si="15">+C85-(C$7+F85*C$8)</f>
        <v>-6.6326259999186732E-2</v>
      </c>
      <c r="I85">
        <f t="shared" ref="I85:I90" si="16">+G85</f>
        <v>-6.6326259999186732E-2</v>
      </c>
      <c r="P85">
        <f t="shared" ref="P85:P148" si="17">+H$4+H$3*F85+H$2*F85^2+H$5*SIN(RADIANS(H$6*F85+H$7))</f>
        <v>-6.407653172959718E-2</v>
      </c>
      <c r="Q85" s="2">
        <f t="shared" si="9"/>
        <v>9218.1339999999982</v>
      </c>
      <c r="S85">
        <f t="shared" ref="S85:S90" si="18">+(P85-G85)^2</f>
        <v>5.0612772869903976E-6</v>
      </c>
      <c r="T85">
        <v>0.1</v>
      </c>
      <c r="U85">
        <f t="shared" ref="U85:U148" si="19">T85*S85</f>
        <v>5.0612772869903978E-7</v>
      </c>
    </row>
    <row r="86" spans="1:21" x14ac:dyDescent="0.2">
      <c r="A86" s="89" t="s">
        <v>178</v>
      </c>
      <c r="C86" s="92">
        <v>24241.644</v>
      </c>
      <c r="D86" s="21"/>
      <c r="E86">
        <f t="shared" si="13"/>
        <v>-35540.012625792027</v>
      </c>
      <c r="F86">
        <f t="shared" si="14"/>
        <v>-35540</v>
      </c>
      <c r="G86">
        <f t="shared" si="15"/>
        <v>-5.4335999993782025E-3</v>
      </c>
      <c r="I86">
        <f t="shared" si="16"/>
        <v>-5.4335999993782025E-3</v>
      </c>
      <c r="P86">
        <f t="shared" si="17"/>
        <v>-6.4037587590129216E-2</v>
      </c>
      <c r="Q86" s="2">
        <f t="shared" si="9"/>
        <v>9223.1440000000002</v>
      </c>
      <c r="S86">
        <f t="shared" si="18"/>
        <v>3.4344273615368988E-3</v>
      </c>
      <c r="T86">
        <v>0.1</v>
      </c>
      <c r="U86">
        <f t="shared" si="19"/>
        <v>3.4344273615368988E-4</v>
      </c>
    </row>
    <row r="87" spans="1:21" x14ac:dyDescent="0.2">
      <c r="A87" s="89" t="s">
        <v>178</v>
      </c>
      <c r="C87" s="92">
        <v>24483.932000000001</v>
      </c>
      <c r="D87" s="21"/>
      <c r="E87">
        <f t="shared" si="13"/>
        <v>-34977.019785147757</v>
      </c>
      <c r="F87">
        <f t="shared" si="14"/>
        <v>-34977</v>
      </c>
      <c r="G87">
        <f t="shared" si="15"/>
        <v>-8.5146799974609166E-3</v>
      </c>
      <c r="I87">
        <f t="shared" si="16"/>
        <v>-8.5146799974609166E-3</v>
      </c>
      <c r="P87">
        <f t="shared" si="17"/>
        <v>-6.2087368339852934E-2</v>
      </c>
      <c r="Q87" s="2">
        <f t="shared" ref="Q87:Q150" si="20">+C87-15018.5</f>
        <v>9465.4320000000007</v>
      </c>
      <c r="S87">
        <f t="shared" si="18"/>
        <v>2.8700329362310656E-3</v>
      </c>
      <c r="T87">
        <v>0.1</v>
      </c>
      <c r="U87">
        <f t="shared" si="19"/>
        <v>2.8700329362310654E-4</v>
      </c>
    </row>
    <row r="88" spans="1:21" x14ac:dyDescent="0.2">
      <c r="A88" s="89" t="s">
        <v>178</v>
      </c>
      <c r="C88" s="92">
        <v>24513.852999999999</v>
      </c>
      <c r="D88" s="21"/>
      <c r="E88">
        <f t="shared" si="13"/>
        <v>-34907.493812813525</v>
      </c>
      <c r="F88">
        <f t="shared" si="14"/>
        <v>-34907.5</v>
      </c>
      <c r="G88">
        <f t="shared" si="15"/>
        <v>2.6627000006556045E-3</v>
      </c>
      <c r="I88">
        <f t="shared" si="16"/>
        <v>2.6627000006556045E-3</v>
      </c>
      <c r="P88">
        <f t="shared" si="17"/>
        <v>-6.1840160991840434E-2</v>
      </c>
      <c r="Q88" s="2">
        <f t="shared" si="20"/>
        <v>9495.3529999999992</v>
      </c>
      <c r="S88">
        <f t="shared" si="18"/>
        <v>4.1606190762172668E-3</v>
      </c>
      <c r="T88">
        <v>0.1</v>
      </c>
      <c r="U88">
        <f t="shared" si="19"/>
        <v>4.160619076217267E-4</v>
      </c>
    </row>
    <row r="89" spans="1:21" x14ac:dyDescent="0.2">
      <c r="A89" s="89" t="s">
        <v>178</v>
      </c>
      <c r="C89" s="92">
        <v>24538.781999999999</v>
      </c>
      <c r="D89" s="21"/>
      <c r="E89">
        <f t="shared" si="13"/>
        <v>-34849.567508067019</v>
      </c>
      <c r="F89">
        <f t="shared" si="14"/>
        <v>-34849.5</v>
      </c>
      <c r="G89">
        <f t="shared" si="15"/>
        <v>-2.90525800010073E-2</v>
      </c>
      <c r="I89">
        <f t="shared" si="16"/>
        <v>-2.90525800010073E-2</v>
      </c>
      <c r="P89">
        <f t="shared" si="17"/>
        <v>-6.1632683035541043E-2</v>
      </c>
      <c r="Q89" s="2">
        <f t="shared" si="20"/>
        <v>9520.2819999999992</v>
      </c>
      <c r="S89">
        <f t="shared" si="18"/>
        <v>1.0614631137408348E-3</v>
      </c>
      <c r="T89">
        <v>0.1</v>
      </c>
      <c r="U89">
        <f t="shared" si="19"/>
        <v>1.0614631137408348E-4</v>
      </c>
    </row>
    <row r="90" spans="1:21" x14ac:dyDescent="0.2">
      <c r="A90" s="89" t="s">
        <v>178</v>
      </c>
      <c r="C90" s="92">
        <v>24554.712</v>
      </c>
      <c r="D90" s="21"/>
      <c r="E90">
        <f t="shared" si="13"/>
        <v>-34812.551741906653</v>
      </c>
      <c r="F90">
        <f t="shared" si="14"/>
        <v>-34812.5</v>
      </c>
      <c r="G90">
        <f t="shared" si="15"/>
        <v>-2.2267500000452856E-2</v>
      </c>
      <c r="I90">
        <f t="shared" si="16"/>
        <v>-2.2267500000452856E-2</v>
      </c>
      <c r="P90">
        <f t="shared" si="17"/>
        <v>-6.1499758510195374E-2</v>
      </c>
      <c r="Q90" s="2">
        <f t="shared" si="20"/>
        <v>9536.2119999999995</v>
      </c>
      <c r="S90">
        <f t="shared" si="18"/>
        <v>1.5391701077752643E-3</v>
      </c>
      <c r="T90">
        <v>0.1</v>
      </c>
      <c r="U90">
        <f t="shared" si="19"/>
        <v>1.5391701077752644E-4</v>
      </c>
    </row>
    <row r="91" spans="1:21" x14ac:dyDescent="0.2">
      <c r="A91" s="89" t="s">
        <v>178</v>
      </c>
      <c r="C91" s="92">
        <v>24616.542000000001</v>
      </c>
      <c r="D91" s="21"/>
      <c r="E91">
        <f t="shared" si="13"/>
        <v>-34668.880378335052</v>
      </c>
      <c r="F91">
        <f t="shared" si="14"/>
        <v>-34669</v>
      </c>
      <c r="P91">
        <f t="shared" si="17"/>
        <v>-6.0979947766747158E-2</v>
      </c>
      <c r="Q91" s="2">
        <f t="shared" si="20"/>
        <v>9598.0420000000013</v>
      </c>
      <c r="R91" s="89">
        <f>+C91-(C$7+F91*C$8)</f>
        <v>5.148004000147921E-2</v>
      </c>
      <c r="T91">
        <v>0.1</v>
      </c>
      <c r="U91">
        <f t="shared" si="19"/>
        <v>0</v>
      </c>
    </row>
    <row r="92" spans="1:21" x14ac:dyDescent="0.2">
      <c r="A92" s="89" t="s">
        <v>178</v>
      </c>
      <c r="C92" s="92">
        <v>24616.581999999999</v>
      </c>
      <c r="D92" s="21"/>
      <c r="E92">
        <f t="shared" si="13"/>
        <v>-34668.787432280667</v>
      </c>
      <c r="F92">
        <f t="shared" si="14"/>
        <v>-34669</v>
      </c>
      <c r="P92">
        <f t="shared" si="17"/>
        <v>-6.0979947766747158E-2</v>
      </c>
      <c r="Q92" s="2">
        <f t="shared" si="20"/>
        <v>9598.0819999999985</v>
      </c>
      <c r="R92" s="89">
        <f>+C92-(C$7+F92*C$8)</f>
        <v>9.1480039998714346E-2</v>
      </c>
      <c r="T92">
        <v>0.1</v>
      </c>
      <c r="U92">
        <f t="shared" si="19"/>
        <v>0</v>
      </c>
    </row>
    <row r="93" spans="1:21" x14ac:dyDescent="0.2">
      <c r="A93" s="131" t="s">
        <v>234</v>
      </c>
      <c r="C93" s="128">
        <v>24616.626</v>
      </c>
      <c r="D93" s="21"/>
      <c r="E93">
        <f t="shared" si="13"/>
        <v>-34668.68519162084</v>
      </c>
      <c r="F93">
        <f t="shared" si="14"/>
        <v>-34668.5</v>
      </c>
      <c r="O93">
        <f ca="1">+C$11+C$12*$F93</f>
        <v>5.1964359284229749E-3</v>
      </c>
      <c r="P93">
        <f t="shared" si="17"/>
        <v>-6.0978124492054843E-2</v>
      </c>
      <c r="Q93" s="2">
        <f t="shared" si="20"/>
        <v>9598.1260000000002</v>
      </c>
      <c r="R93" s="89">
        <f>+C93-(C$7+F93*C$8)</f>
        <v>-7.9698539997480111E-2</v>
      </c>
      <c r="S93">
        <f t="shared" ref="S93:S99" si="21">+(P93-G93)^2</f>
        <v>3.7183316665685387E-3</v>
      </c>
      <c r="T93">
        <v>1</v>
      </c>
      <c r="U93">
        <f t="shared" si="19"/>
        <v>3.7183316665685387E-3</v>
      </c>
    </row>
    <row r="94" spans="1:21" x14ac:dyDescent="0.2">
      <c r="A94" s="131" t="s">
        <v>234</v>
      </c>
      <c r="C94" s="128">
        <v>24618.631000000001</v>
      </c>
      <c r="D94" s="21"/>
      <c r="E94">
        <f t="shared" si="13"/>
        <v>-34664.026270644594</v>
      </c>
      <c r="F94">
        <f t="shared" si="14"/>
        <v>-34664</v>
      </c>
      <c r="G94">
        <f t="shared" ref="G94:G99" si="22">+C94-(C$7+F94*C$8)</f>
        <v>-1.1305759999231668E-2</v>
      </c>
      <c r="N94">
        <f>+G94</f>
        <v>-1.1305759999231668E-2</v>
      </c>
      <c r="O94">
        <f ca="1">+C$11+C$12*$F94</f>
        <v>5.1959051277909044E-3</v>
      </c>
      <c r="P94">
        <f t="shared" si="17"/>
        <v>-6.0961711194428725E-2</v>
      </c>
      <c r="Q94" s="2">
        <f t="shared" si="20"/>
        <v>9600.1310000000012</v>
      </c>
      <c r="S94">
        <f t="shared" si="21"/>
        <v>2.4657134890997919E-3</v>
      </c>
      <c r="T94">
        <v>0.1</v>
      </c>
      <c r="U94">
        <f t="shared" si="19"/>
        <v>2.465713489099792E-4</v>
      </c>
    </row>
    <row r="95" spans="1:21" x14ac:dyDescent="0.2">
      <c r="A95" s="89" t="s">
        <v>178</v>
      </c>
      <c r="C95" s="92">
        <v>24876.89</v>
      </c>
      <c r="D95" s="21"/>
      <c r="E95">
        <f t="shared" si="13"/>
        <v>-34063.922394134213</v>
      </c>
      <c r="F95">
        <f t="shared" si="14"/>
        <v>-34064</v>
      </c>
      <c r="G95">
        <f t="shared" si="22"/>
        <v>3.3398239997040946E-2</v>
      </c>
      <c r="I95">
        <f>+G95</f>
        <v>3.3398239997040946E-2</v>
      </c>
      <c r="P95">
        <f t="shared" si="17"/>
        <v>-5.8708802631068126E-2</v>
      </c>
      <c r="Q95" s="2">
        <f t="shared" si="20"/>
        <v>9858.39</v>
      </c>
      <c r="S95">
        <f t="shared" si="21"/>
        <v>8.4837073016962999E-3</v>
      </c>
      <c r="T95">
        <v>0.1</v>
      </c>
      <c r="U95">
        <f t="shared" si="19"/>
        <v>8.4837073016963004E-4</v>
      </c>
    </row>
    <row r="96" spans="1:21" x14ac:dyDescent="0.2">
      <c r="A96" s="89" t="s">
        <v>178</v>
      </c>
      <c r="C96" s="92">
        <v>24948.694</v>
      </c>
      <c r="D96" s="21"/>
      <c r="E96">
        <f t="shared" si="13"/>
        <v>-33897.074931900752</v>
      </c>
      <c r="F96">
        <f t="shared" si="14"/>
        <v>-33897</v>
      </c>
      <c r="G96">
        <f t="shared" si="22"/>
        <v>-3.2247480001387885E-2</v>
      </c>
      <c r="I96">
        <f>+G96</f>
        <v>-3.2247480001387885E-2</v>
      </c>
      <c r="P96">
        <f t="shared" si="17"/>
        <v>-5.805788200837974E-2</v>
      </c>
      <c r="Q96" s="2">
        <f t="shared" si="20"/>
        <v>9930.1939999999995</v>
      </c>
      <c r="S96">
        <f t="shared" si="21"/>
        <v>6.661768517625292E-4</v>
      </c>
      <c r="T96">
        <v>0.1</v>
      </c>
      <c r="U96">
        <f t="shared" si="19"/>
        <v>6.6617685176252923E-5</v>
      </c>
    </row>
    <row r="97" spans="1:21" x14ac:dyDescent="0.2">
      <c r="A97" s="89" t="s">
        <v>178</v>
      </c>
      <c r="C97" s="92">
        <v>25000.585999999999</v>
      </c>
      <c r="D97" s="21"/>
      <c r="E97">
        <f t="shared" si="13"/>
        <v>-33776.49601554207</v>
      </c>
      <c r="F97">
        <f t="shared" si="14"/>
        <v>-33776.5</v>
      </c>
      <c r="G97">
        <f t="shared" si="22"/>
        <v>1.714739999442827E-3</v>
      </c>
      <c r="I97">
        <f>+G97</f>
        <v>1.714739999442827E-3</v>
      </c>
      <c r="P97">
        <f t="shared" si="17"/>
        <v>-5.7581474035421701E-2</v>
      </c>
      <c r="Q97" s="2">
        <f t="shared" si="20"/>
        <v>9982.0859999999993</v>
      </c>
      <c r="S97">
        <f t="shared" si="21"/>
        <v>3.5160409988684652E-3</v>
      </c>
      <c r="T97">
        <v>0.1</v>
      </c>
      <c r="U97">
        <f t="shared" si="19"/>
        <v>3.5160409988684656E-4</v>
      </c>
    </row>
    <row r="98" spans="1:21" x14ac:dyDescent="0.2">
      <c r="A98" s="89" t="s">
        <v>178</v>
      </c>
      <c r="C98" s="92">
        <v>25261.548999999999</v>
      </c>
      <c r="D98" s="21"/>
      <c r="E98">
        <f t="shared" si="13"/>
        <v>-33170.108985754996</v>
      </c>
      <c r="F98">
        <f t="shared" si="14"/>
        <v>-33170</v>
      </c>
      <c r="G98">
        <f t="shared" si="22"/>
        <v>-4.6902800000680145E-2</v>
      </c>
      <c r="I98">
        <f>+G98</f>
        <v>-4.6902800000680145E-2</v>
      </c>
      <c r="P98">
        <f t="shared" si="17"/>
        <v>-5.5095752522743922E-2</v>
      </c>
      <c r="Q98" s="2">
        <f t="shared" si="20"/>
        <v>10243.048999999999</v>
      </c>
      <c r="S98">
        <f t="shared" si="21"/>
        <v>6.712447102879121E-5</v>
      </c>
      <c r="T98">
        <v>0.1</v>
      </c>
      <c r="U98">
        <f t="shared" si="19"/>
        <v>6.7124471028791214E-6</v>
      </c>
    </row>
    <row r="99" spans="1:21" x14ac:dyDescent="0.2">
      <c r="A99" s="131" t="s">
        <v>234</v>
      </c>
      <c r="C99" s="128">
        <v>25602.600999999999</v>
      </c>
      <c r="D99" s="21"/>
      <c r="E99">
        <f t="shared" si="13"/>
        <v>-32377.623042219169</v>
      </c>
      <c r="F99">
        <f t="shared" si="14"/>
        <v>-32377.5</v>
      </c>
      <c r="G99">
        <f t="shared" si="22"/>
        <v>-5.2952100002585212E-2</v>
      </c>
      <c r="N99">
        <f>+G99</f>
        <v>-5.2952100002585212E-2</v>
      </c>
      <c r="O99">
        <f ca="1">+C$11+C$12*$F99</f>
        <v>4.9261994288510294E-3</v>
      </c>
      <c r="P99">
        <f t="shared" si="17"/>
        <v>-5.1624223076635348E-2</v>
      </c>
      <c r="Q99" s="2">
        <f t="shared" si="20"/>
        <v>10584.100999999999</v>
      </c>
      <c r="S99">
        <f t="shared" si="21"/>
        <v>1.7632571304700608E-6</v>
      </c>
      <c r="T99">
        <v>1</v>
      </c>
      <c r="U99">
        <f t="shared" si="19"/>
        <v>1.7632571304700608E-6</v>
      </c>
    </row>
    <row r="100" spans="1:21" x14ac:dyDescent="0.2">
      <c r="A100" s="89" t="s">
        <v>178</v>
      </c>
      <c r="C100" s="92">
        <v>25689.651999999998</v>
      </c>
      <c r="D100" s="21"/>
      <c r="E100">
        <f t="shared" si="13"/>
        <v>-32175.346867704029</v>
      </c>
      <c r="F100">
        <f t="shared" si="14"/>
        <v>-32175.5</v>
      </c>
      <c r="P100">
        <f t="shared" si="17"/>
        <v>-5.0699716469090023E-2</v>
      </c>
      <c r="Q100" s="2">
        <f t="shared" si="20"/>
        <v>10671.151999999998</v>
      </c>
      <c r="R100" s="89">
        <f>+C100-(C$7+F100*C$8)</f>
        <v>6.5901580001082039E-2</v>
      </c>
      <c r="T100">
        <v>0.1</v>
      </c>
      <c r="U100">
        <f t="shared" si="19"/>
        <v>0</v>
      </c>
    </row>
    <row r="101" spans="1:21" x14ac:dyDescent="0.2">
      <c r="A101" s="89" t="s">
        <v>178</v>
      </c>
      <c r="C101" s="92">
        <v>26414.525000000001</v>
      </c>
      <c r="D101" s="21"/>
      <c r="E101">
        <f t="shared" si="13"/>
        <v>-30490.994735628421</v>
      </c>
      <c r="F101">
        <f t="shared" si="14"/>
        <v>-30491</v>
      </c>
      <c r="G101">
        <f>+C101-(C$7+F101*C$8)</f>
        <v>2.2655600041616708E-3</v>
      </c>
      <c r="I101">
        <f>+G101</f>
        <v>2.2655600041616708E-3</v>
      </c>
      <c r="P101">
        <f t="shared" si="17"/>
        <v>-4.2450145642297751E-2</v>
      </c>
      <c r="Q101" s="2">
        <f t="shared" si="20"/>
        <v>11396.025000000001</v>
      </c>
      <c r="S101">
        <f>+(P101-G101)^2</f>
        <v>1.9994943314608029E-3</v>
      </c>
      <c r="T101">
        <v>0.1</v>
      </c>
      <c r="U101">
        <f t="shared" si="19"/>
        <v>1.999494331460803E-4</v>
      </c>
    </row>
    <row r="102" spans="1:21" x14ac:dyDescent="0.2">
      <c r="A102" s="89" t="s">
        <v>178</v>
      </c>
      <c r="C102" s="92">
        <v>26422.696</v>
      </c>
      <c r="D102" s="21"/>
      <c r="E102">
        <f t="shared" si="13"/>
        <v>-30472.008180368139</v>
      </c>
      <c r="F102">
        <f t="shared" si="14"/>
        <v>-30472</v>
      </c>
      <c r="G102">
        <f>+C102-(C$7+F102*C$8)</f>
        <v>-3.5204800005885772E-3</v>
      </c>
      <c r="I102">
        <f>+G102</f>
        <v>-3.5204800005885772E-3</v>
      </c>
      <c r="P102">
        <f t="shared" si="17"/>
        <v>-4.2352583497976555E-2</v>
      </c>
      <c r="Q102" s="2">
        <f t="shared" si="20"/>
        <v>11404.196</v>
      </c>
      <c r="S102">
        <f>+(P102-G102)^2</f>
        <v>1.5079322620318515E-3</v>
      </c>
      <c r="T102">
        <v>0.1</v>
      </c>
      <c r="U102">
        <f t="shared" si="19"/>
        <v>1.5079322620318518E-4</v>
      </c>
    </row>
    <row r="103" spans="1:21" x14ac:dyDescent="0.2">
      <c r="A103" s="89" t="s">
        <v>178</v>
      </c>
      <c r="C103" s="92">
        <v>26440.554</v>
      </c>
      <c r="D103" s="21"/>
      <c r="E103">
        <f t="shared" si="13"/>
        <v>-30430.512414386227</v>
      </c>
      <c r="F103">
        <f t="shared" si="14"/>
        <v>-30430.5</v>
      </c>
      <c r="G103">
        <f>+C103-(C$7+F103*C$8)</f>
        <v>-5.3426199992827605E-3</v>
      </c>
      <c r="I103">
        <f>+G103</f>
        <v>-5.3426199992827605E-3</v>
      </c>
      <c r="P103">
        <f t="shared" si="17"/>
        <v>-4.2139223666079792E-2</v>
      </c>
      <c r="Q103" s="2">
        <f t="shared" si="20"/>
        <v>11422.054</v>
      </c>
      <c r="S103">
        <f>+(P103-G103)^2</f>
        <v>1.3539900414113407E-3</v>
      </c>
      <c r="T103">
        <v>0.1</v>
      </c>
      <c r="U103">
        <f t="shared" si="19"/>
        <v>1.3539900414113407E-4</v>
      </c>
    </row>
    <row r="104" spans="1:21" x14ac:dyDescent="0.2">
      <c r="A104" s="89" t="s">
        <v>178</v>
      </c>
      <c r="C104" s="92">
        <v>26466.581999999999</v>
      </c>
      <c r="D104" s="21"/>
      <c r="E104">
        <f t="shared" si="13"/>
        <v>-30370.032416795391</v>
      </c>
      <c r="F104">
        <f t="shared" si="14"/>
        <v>-30370</v>
      </c>
      <c r="G104">
        <f>+C104-(C$7+F104*C$8)</f>
        <v>-1.3950800002930919E-2</v>
      </c>
      <c r="I104">
        <f>+G104</f>
        <v>-1.3950800002930919E-2</v>
      </c>
      <c r="P104">
        <f t="shared" si="17"/>
        <v>-4.1827550260544279E-2</v>
      </c>
      <c r="Q104" s="2">
        <f t="shared" si="20"/>
        <v>11448.081999999999</v>
      </c>
      <c r="S104">
        <f>+(P104-G104)^2</f>
        <v>7.7711320492534651E-4</v>
      </c>
      <c r="T104">
        <v>0.1</v>
      </c>
      <c r="U104">
        <f t="shared" si="19"/>
        <v>7.7711320492534653E-5</v>
      </c>
    </row>
    <row r="105" spans="1:21" x14ac:dyDescent="0.2">
      <c r="A105" s="89" t="s">
        <v>178</v>
      </c>
      <c r="C105" s="92">
        <v>26801.546999999999</v>
      </c>
      <c r="D105" s="21"/>
      <c r="E105">
        <f t="shared" si="13"/>
        <v>-29591.69053908619</v>
      </c>
      <c r="F105">
        <f t="shared" si="14"/>
        <v>-29591.5</v>
      </c>
      <c r="P105">
        <f t="shared" si="17"/>
        <v>-3.7764106679037547E-2</v>
      </c>
      <c r="Q105" s="2">
        <f t="shared" si="20"/>
        <v>11783.046999999999</v>
      </c>
      <c r="R105" s="89">
        <f>+C105-(C$7+F105*C$8)</f>
        <v>-8.199986000181525E-2</v>
      </c>
      <c r="T105">
        <v>0.1</v>
      </c>
      <c r="U105">
        <f t="shared" si="19"/>
        <v>0</v>
      </c>
    </row>
    <row r="106" spans="1:21" x14ac:dyDescent="0.2">
      <c r="A106" s="89" t="s">
        <v>178</v>
      </c>
      <c r="C106" s="92">
        <v>27125.69</v>
      </c>
      <c r="D106" s="21"/>
      <c r="E106">
        <f t="shared" si="13"/>
        <v>-28838.495216391893</v>
      </c>
      <c r="F106">
        <f t="shared" si="14"/>
        <v>-28838.5</v>
      </c>
      <c r="G106">
        <f>+C106-(C$7+F106*C$8)</f>
        <v>2.0586599966918584E-3</v>
      </c>
      <c r="I106">
        <f>+G106</f>
        <v>2.0586599966918584E-3</v>
      </c>
      <c r="P106">
        <f t="shared" si="17"/>
        <v>-3.378814563190103E-2</v>
      </c>
      <c r="Q106" s="2">
        <f t="shared" si="20"/>
        <v>12107.189999999999</v>
      </c>
      <c r="S106">
        <f>+(P106-G106)^2</f>
        <v>1.2849934737741188E-3</v>
      </c>
      <c r="T106">
        <v>0.1</v>
      </c>
      <c r="U106">
        <f t="shared" si="19"/>
        <v>1.2849934737741187E-4</v>
      </c>
    </row>
    <row r="107" spans="1:21" x14ac:dyDescent="0.2">
      <c r="A107" s="89" t="s">
        <v>178</v>
      </c>
      <c r="C107" s="92">
        <v>27147.635999999999</v>
      </c>
      <c r="D107" s="21"/>
      <c r="E107">
        <f t="shared" si="13"/>
        <v>-28787.500363651441</v>
      </c>
      <c r="F107">
        <f t="shared" si="14"/>
        <v>-28787.5</v>
      </c>
      <c r="G107">
        <f>+C107-(C$7+F107*C$8)</f>
        <v>-1.5650000204914249E-4</v>
      </c>
      <c r="I107">
        <f>+G107</f>
        <v>-1.5650000204914249E-4</v>
      </c>
      <c r="P107">
        <f t="shared" si="17"/>
        <v>-3.3519024744472783E-2</v>
      </c>
      <c r="Q107" s="2">
        <f t="shared" si="20"/>
        <v>12129.135999999999</v>
      </c>
      <c r="S107">
        <f>+(P107-G107)^2</f>
        <v>1.1130580571888297E-3</v>
      </c>
      <c r="T107">
        <v>0.1</v>
      </c>
      <c r="U107">
        <f t="shared" si="19"/>
        <v>1.1130580571888298E-4</v>
      </c>
    </row>
    <row r="108" spans="1:21" x14ac:dyDescent="0.2">
      <c r="A108" s="89" t="s">
        <v>178</v>
      </c>
      <c r="C108" s="92">
        <v>28165.895</v>
      </c>
      <c r="D108" s="21"/>
      <c r="E108">
        <f t="shared" si="13"/>
        <v>-26421.421453752504</v>
      </c>
      <c r="F108">
        <f t="shared" si="14"/>
        <v>-26421.5</v>
      </c>
      <c r="G108">
        <f>+C108-(C$7+F108*C$8)</f>
        <v>3.3802940000896342E-2</v>
      </c>
      <c r="I108">
        <f>+G108</f>
        <v>3.3802940000896342E-2</v>
      </c>
      <c r="P108">
        <f t="shared" si="17"/>
        <v>-2.1580489345507416E-2</v>
      </c>
      <c r="Q108" s="2">
        <f t="shared" si="20"/>
        <v>13147.395</v>
      </c>
      <c r="S108">
        <f>+(P108-G108)^2</f>
        <v>3.0673242461680969E-3</v>
      </c>
      <c r="T108">
        <v>0.1</v>
      </c>
      <c r="U108">
        <f t="shared" si="19"/>
        <v>3.0673242461680969E-4</v>
      </c>
    </row>
    <row r="109" spans="1:21" x14ac:dyDescent="0.2">
      <c r="A109" s="89" t="s">
        <v>178</v>
      </c>
      <c r="C109" s="92">
        <v>28227.666000000001</v>
      </c>
      <c r="D109" s="21"/>
      <c r="E109">
        <f t="shared" si="13"/>
        <v>-26277.887185611129</v>
      </c>
      <c r="F109">
        <f t="shared" si="14"/>
        <v>-26278</v>
      </c>
      <c r="G109">
        <f>+C109-(C$7+F109*C$8)</f>
        <v>4.8550480001722462E-2</v>
      </c>
      <c r="I109">
        <f>+G109</f>
        <v>4.8550480001722462E-2</v>
      </c>
      <c r="P109">
        <f t="shared" si="17"/>
        <v>-2.0916477729055593E-2</v>
      </c>
      <c r="Q109" s="2">
        <f t="shared" si="20"/>
        <v>13209.166000000001</v>
      </c>
      <c r="S109">
        <f>+(P109-G109)^2</f>
        <v>4.8256582163697052E-3</v>
      </c>
      <c r="T109">
        <v>0.1</v>
      </c>
      <c r="U109">
        <f t="shared" si="19"/>
        <v>4.8256582163697055E-4</v>
      </c>
    </row>
    <row r="110" spans="1:21" x14ac:dyDescent="0.2">
      <c r="A110" s="89" t="s">
        <v>178</v>
      </c>
      <c r="C110" s="92">
        <v>28249.468000000001</v>
      </c>
      <c r="D110" s="21"/>
      <c r="E110">
        <f t="shared" si="13"/>
        <v>-26227.226938666478</v>
      </c>
      <c r="F110">
        <f t="shared" si="14"/>
        <v>-26227</v>
      </c>
      <c r="P110">
        <f t="shared" si="17"/>
        <v>-2.0682793867506596E-2</v>
      </c>
      <c r="Q110" s="2">
        <f t="shared" si="20"/>
        <v>13230.968000000001</v>
      </c>
      <c r="R110" s="89">
        <f>+C110-(C$7+F110*C$8)</f>
        <v>-9.7664679997251369E-2</v>
      </c>
      <c r="T110">
        <v>0.1</v>
      </c>
      <c r="U110">
        <f t="shared" si="19"/>
        <v>0</v>
      </c>
    </row>
    <row r="111" spans="1:21" x14ac:dyDescent="0.2">
      <c r="A111" s="89" t="s">
        <v>178</v>
      </c>
      <c r="C111" s="92">
        <v>28335.219000000001</v>
      </c>
      <c r="D111" s="21"/>
      <c r="E111">
        <f t="shared" si="13"/>
        <v>-26027.971510918975</v>
      </c>
      <c r="F111">
        <f t="shared" si="14"/>
        <v>-26028</v>
      </c>
      <c r="G111">
        <f t="shared" ref="G111:G120" si="23">+C111-(C$7+F111*C$8)</f>
        <v>1.2260480001714313E-2</v>
      </c>
      <c r="I111">
        <f t="shared" ref="I111:I120" si="24">+G111</f>
        <v>1.2260480001714313E-2</v>
      </c>
      <c r="P111">
        <f t="shared" si="17"/>
        <v>-1.9782971389865261E-2</v>
      </c>
      <c r="Q111" s="2">
        <f t="shared" si="20"/>
        <v>13316.719000000001</v>
      </c>
      <c r="S111">
        <f t="shared" ref="S111:S120" si="25">+(P111-G111)^2</f>
        <v>1.026782777084523E-3</v>
      </c>
      <c r="T111">
        <v>0.1</v>
      </c>
      <c r="U111">
        <f t="shared" si="19"/>
        <v>1.026782777084523E-4</v>
      </c>
    </row>
    <row r="112" spans="1:21" x14ac:dyDescent="0.2">
      <c r="A112" s="89" t="s">
        <v>178</v>
      </c>
      <c r="C112" s="92">
        <v>28517.904999999999</v>
      </c>
      <c r="D112" s="21"/>
      <c r="E112">
        <f t="shared" si="13"/>
        <v>-25603.472938616847</v>
      </c>
      <c r="F112">
        <f t="shared" si="14"/>
        <v>-25603.5</v>
      </c>
      <c r="G112">
        <f t="shared" si="23"/>
        <v>1.1646059996564873E-2</v>
      </c>
      <c r="I112">
        <f t="shared" si="24"/>
        <v>1.1646059996564873E-2</v>
      </c>
      <c r="P112">
        <f t="shared" si="17"/>
        <v>-1.7931089575691717E-2</v>
      </c>
      <c r="Q112" s="2">
        <f t="shared" si="20"/>
        <v>13499.404999999999</v>
      </c>
      <c r="S112">
        <f t="shared" si="25"/>
        <v>8.7480777681963814E-4</v>
      </c>
      <c r="T112">
        <v>0.1</v>
      </c>
      <c r="U112">
        <f t="shared" si="19"/>
        <v>8.7480777681963825E-5</v>
      </c>
    </row>
    <row r="113" spans="1:21" x14ac:dyDescent="0.2">
      <c r="A113" s="89" t="s">
        <v>178</v>
      </c>
      <c r="C113" s="92">
        <v>28582.717000000001</v>
      </c>
      <c r="D113" s="21"/>
      <c r="E113">
        <f t="shared" si="13"/>
        <v>-25452.872446690555</v>
      </c>
      <c r="F113">
        <f t="shared" si="14"/>
        <v>-25453</v>
      </c>
      <c r="G113">
        <f t="shared" si="23"/>
        <v>5.4893479999009287E-2</v>
      </c>
      <c r="I113">
        <f t="shared" si="24"/>
        <v>5.4893479999009287E-2</v>
      </c>
      <c r="P113">
        <f t="shared" si="17"/>
        <v>-1.729793508051878E-2</v>
      </c>
      <c r="Q113" s="2">
        <f t="shared" si="20"/>
        <v>13564.217000000001</v>
      </c>
      <c r="S113">
        <f t="shared" si="25"/>
        <v>5.2116004111847115E-3</v>
      </c>
      <c r="T113">
        <v>0.1</v>
      </c>
      <c r="U113">
        <f t="shared" si="19"/>
        <v>5.2116004111847115E-4</v>
      </c>
    </row>
    <row r="114" spans="1:21" x14ac:dyDescent="0.2">
      <c r="A114" s="89" t="s">
        <v>178</v>
      </c>
      <c r="C114" s="92">
        <v>29306.745999999999</v>
      </c>
      <c r="D114" s="21"/>
      <c r="E114">
        <f t="shared" si="13"/>
        <v>-23770.481476362565</v>
      </c>
      <c r="F114">
        <f t="shared" si="14"/>
        <v>-23770.5</v>
      </c>
      <c r="G114">
        <f t="shared" si="23"/>
        <v>7.9717799999343697E-3</v>
      </c>
      <c r="I114">
        <f t="shared" si="24"/>
        <v>7.9717799999343697E-3</v>
      </c>
      <c r="P114">
        <f t="shared" si="17"/>
        <v>-1.1155033667862344E-2</v>
      </c>
      <c r="Q114" s="2">
        <f t="shared" si="20"/>
        <v>14288.245999999999</v>
      </c>
      <c r="S114">
        <f t="shared" si="25"/>
        <v>3.6583500108261518E-4</v>
      </c>
      <c r="T114">
        <v>0.1</v>
      </c>
      <c r="U114">
        <f t="shared" si="19"/>
        <v>3.6583500108261517E-5</v>
      </c>
    </row>
    <row r="115" spans="1:21" x14ac:dyDescent="0.2">
      <c r="A115" s="89" t="s">
        <v>178</v>
      </c>
      <c r="C115" s="92">
        <v>29375.616000000002</v>
      </c>
      <c r="D115" s="21"/>
      <c r="E115">
        <f t="shared" si="13"/>
        <v>-23610.451607218522</v>
      </c>
      <c r="F115">
        <f t="shared" si="14"/>
        <v>-23610.5</v>
      </c>
      <c r="G115">
        <f t="shared" si="23"/>
        <v>2.0826179999858141E-2</v>
      </c>
      <c r="I115">
        <f t="shared" si="24"/>
        <v>2.0826179999858141E-2</v>
      </c>
      <c r="P115">
        <f t="shared" si="17"/>
        <v>-1.0665725367919446E-2</v>
      </c>
      <c r="Q115" s="2">
        <f t="shared" si="20"/>
        <v>14357.116000000002</v>
      </c>
      <c r="S115">
        <f t="shared" si="25"/>
        <v>9.9174010369305877E-4</v>
      </c>
      <c r="T115">
        <v>0.1</v>
      </c>
      <c r="U115">
        <f t="shared" si="19"/>
        <v>9.9174010369305887E-5</v>
      </c>
    </row>
    <row r="116" spans="1:21" x14ac:dyDescent="0.2">
      <c r="A116" s="89" t="s">
        <v>178</v>
      </c>
      <c r="C116" s="92">
        <v>29826.207999999999</v>
      </c>
      <c r="D116" s="21"/>
      <c r="E116">
        <f t="shared" si="13"/>
        <v>-22563.432893738776</v>
      </c>
      <c r="F116">
        <f t="shared" si="14"/>
        <v>-22563.5</v>
      </c>
      <c r="G116">
        <f t="shared" si="23"/>
        <v>2.8879659999802243E-2</v>
      </c>
      <c r="I116">
        <f t="shared" si="24"/>
        <v>2.8879659999802243E-2</v>
      </c>
      <c r="P116">
        <f t="shared" si="17"/>
        <v>-7.8782817682941861E-3</v>
      </c>
      <c r="Q116" s="2">
        <f t="shared" si="20"/>
        <v>14807.707999999999</v>
      </c>
      <c r="S116">
        <f t="shared" si="25"/>
        <v>1.3511462830267679E-3</v>
      </c>
      <c r="T116">
        <v>0.1</v>
      </c>
      <c r="U116">
        <f t="shared" si="19"/>
        <v>1.3511462830267679E-4</v>
      </c>
    </row>
    <row r="117" spans="1:21" x14ac:dyDescent="0.2">
      <c r="A117" s="89" t="s">
        <v>178</v>
      </c>
      <c r="C117" s="92">
        <v>30071.675999999999</v>
      </c>
      <c r="D117" s="21"/>
      <c r="E117">
        <f t="shared" si="13"/>
        <v>-21993.05084177059</v>
      </c>
      <c r="F117">
        <f t="shared" si="14"/>
        <v>-21993</v>
      </c>
      <c r="G117">
        <f t="shared" si="23"/>
        <v>-2.1880120002606418E-2</v>
      </c>
      <c r="I117">
        <f t="shared" si="24"/>
        <v>-2.1880120002606418E-2</v>
      </c>
      <c r="P117">
        <f t="shared" si="17"/>
        <v>-6.6520643326705197E-3</v>
      </c>
      <c r="Q117" s="2">
        <f t="shared" si="20"/>
        <v>15053.175999999999</v>
      </c>
      <c r="S117">
        <f t="shared" si="25"/>
        <v>2.3189367948666688E-4</v>
      </c>
      <c r="T117">
        <v>0.1</v>
      </c>
      <c r="U117">
        <f t="shared" si="19"/>
        <v>2.3189367948666691E-5</v>
      </c>
    </row>
    <row r="118" spans="1:21" x14ac:dyDescent="0.2">
      <c r="A118" s="89" t="s">
        <v>178</v>
      </c>
      <c r="C118" s="92">
        <v>30106.357</v>
      </c>
      <c r="D118" s="21"/>
      <c r="E118">
        <f t="shared" si="13"/>
        <v>-21912.464288964078</v>
      </c>
      <c r="F118">
        <f t="shared" si="14"/>
        <v>-21912.5</v>
      </c>
      <c r="G118">
        <f t="shared" si="23"/>
        <v>1.536850000047707E-2</v>
      </c>
      <c r="I118">
        <f t="shared" si="24"/>
        <v>1.536850000047707E-2</v>
      </c>
      <c r="P118">
        <f t="shared" si="17"/>
        <v>-6.4947335981045146E-3</v>
      </c>
      <c r="Q118" s="2">
        <f t="shared" si="20"/>
        <v>15087.857</v>
      </c>
      <c r="S118">
        <f t="shared" si="25"/>
        <v>4.7800098338614657E-4</v>
      </c>
      <c r="T118">
        <v>0.1</v>
      </c>
      <c r="U118">
        <f t="shared" si="19"/>
        <v>4.7800098338614659E-5</v>
      </c>
    </row>
    <row r="119" spans="1:21" x14ac:dyDescent="0.2">
      <c r="A119" s="89" t="s">
        <v>178</v>
      </c>
      <c r="C119" s="92">
        <v>30376.846000000001</v>
      </c>
      <c r="D119" s="21"/>
      <c r="E119">
        <f t="shared" si="13"/>
        <v>-21283.942156324294</v>
      </c>
      <c r="F119">
        <f t="shared" si="14"/>
        <v>-21284</v>
      </c>
      <c r="G119">
        <f t="shared" si="23"/>
        <v>2.4893440000596456E-2</v>
      </c>
      <c r="I119">
        <f t="shared" si="24"/>
        <v>2.4893440000596456E-2</v>
      </c>
      <c r="P119">
        <f t="shared" si="17"/>
        <v>-5.3910226010038462E-3</v>
      </c>
      <c r="Q119" s="2">
        <f t="shared" si="20"/>
        <v>15358.346000000001</v>
      </c>
      <c r="S119">
        <f t="shared" si="25"/>
        <v>9.1714867506772731E-4</v>
      </c>
      <c r="T119">
        <v>0.1</v>
      </c>
      <c r="U119">
        <f t="shared" si="19"/>
        <v>9.1714867506772739E-5</v>
      </c>
    </row>
    <row r="120" spans="1:21" x14ac:dyDescent="0.2">
      <c r="A120" s="89" t="s">
        <v>178</v>
      </c>
      <c r="C120" s="92">
        <v>31226.348000000002</v>
      </c>
      <c r="D120" s="21"/>
      <c r="E120">
        <f t="shared" si="13"/>
        <v>-19309.995678937928</v>
      </c>
      <c r="F120">
        <f t="shared" si="14"/>
        <v>-19310</v>
      </c>
      <c r="G120">
        <f t="shared" si="23"/>
        <v>1.8596000008983538E-3</v>
      </c>
      <c r="I120">
        <f t="shared" si="24"/>
        <v>1.8596000008983538E-3</v>
      </c>
      <c r="P120">
        <f t="shared" si="17"/>
        <v>-3.0686971026623552E-3</v>
      </c>
      <c r="Q120" s="2">
        <f t="shared" si="20"/>
        <v>16207.848000000002</v>
      </c>
      <c r="S120">
        <f t="shared" si="25"/>
        <v>2.4288112340964868E-5</v>
      </c>
      <c r="T120">
        <v>0.1</v>
      </c>
      <c r="U120">
        <f t="shared" si="19"/>
        <v>2.428811234096487E-6</v>
      </c>
    </row>
    <row r="121" spans="1:21" x14ac:dyDescent="0.2">
      <c r="A121" s="89" t="s">
        <v>178</v>
      </c>
      <c r="C121" s="92">
        <v>31238.34</v>
      </c>
      <c r="D121" s="21"/>
      <c r="E121">
        <f t="shared" si="13"/>
        <v>-19282.130451832149</v>
      </c>
      <c r="F121">
        <f t="shared" si="14"/>
        <v>-19282</v>
      </c>
      <c r="P121">
        <f t="shared" si="17"/>
        <v>-3.0445519039656644E-3</v>
      </c>
      <c r="Q121" s="2">
        <f t="shared" si="20"/>
        <v>16219.84</v>
      </c>
      <c r="R121" s="89">
        <f>+C121-(C$7+F121*C$8)</f>
        <v>-5.614088000220363E-2</v>
      </c>
      <c r="T121">
        <v>0.1</v>
      </c>
      <c r="U121">
        <f t="shared" si="19"/>
        <v>0</v>
      </c>
    </row>
    <row r="122" spans="1:21" x14ac:dyDescent="0.2">
      <c r="A122" s="89" t="s">
        <v>178</v>
      </c>
      <c r="C122" s="92">
        <v>31451.832999999999</v>
      </c>
      <c r="D122" s="21"/>
      <c r="E122">
        <f t="shared" si="13"/>
        <v>-18786.047152091072</v>
      </c>
      <c r="F122">
        <f t="shared" si="14"/>
        <v>-18786</v>
      </c>
      <c r="G122">
        <f t="shared" ref="G122:G153" si="26">+C122-(C$7+F122*C$8)</f>
        <v>-2.0292240002163453E-2</v>
      </c>
      <c r="I122">
        <f t="shared" ref="I122:I130" si="27">+G122</f>
        <v>-2.0292240002163453E-2</v>
      </c>
      <c r="P122">
        <f t="shared" si="17"/>
        <v>-2.6394309250494198E-3</v>
      </c>
      <c r="Q122" s="2">
        <f t="shared" si="20"/>
        <v>16433.332999999999</v>
      </c>
      <c r="S122">
        <f t="shared" ref="S122:S153" si="28">+(P122-G122)^2</f>
        <v>3.1162166831303956E-4</v>
      </c>
      <c r="T122">
        <v>0.1</v>
      </c>
      <c r="U122">
        <f t="shared" si="19"/>
        <v>3.1162166831303957E-5</v>
      </c>
    </row>
    <row r="123" spans="1:21" x14ac:dyDescent="0.2">
      <c r="A123" s="89" t="s">
        <v>178</v>
      </c>
      <c r="C123" s="92">
        <v>31911.254000000001</v>
      </c>
      <c r="D123" s="21"/>
      <c r="E123">
        <f t="shared" si="13"/>
        <v>-17718.51292075633</v>
      </c>
      <c r="F123">
        <f t="shared" si="14"/>
        <v>-17718.5</v>
      </c>
      <c r="G123">
        <f t="shared" si="26"/>
        <v>-5.5605399975320324E-3</v>
      </c>
      <c r="I123">
        <f t="shared" si="27"/>
        <v>-5.5605399975320324E-3</v>
      </c>
      <c r="P123">
        <f t="shared" si="17"/>
        <v>-1.8351347911117891E-3</v>
      </c>
      <c r="Q123" s="2">
        <f t="shared" si="20"/>
        <v>16892.754000000001</v>
      </c>
      <c r="S123">
        <f t="shared" si="28"/>
        <v>1.3878643952023054E-5</v>
      </c>
      <c r="T123">
        <v>0.1</v>
      </c>
      <c r="U123">
        <f t="shared" si="19"/>
        <v>1.3878643952023056E-6</v>
      </c>
    </row>
    <row r="124" spans="1:21" x14ac:dyDescent="0.2">
      <c r="A124" s="89" t="s">
        <v>178</v>
      </c>
      <c r="C124" s="92">
        <v>31918.607</v>
      </c>
      <c r="D124" s="21"/>
      <c r="E124">
        <f t="shared" si="13"/>
        <v>-17701.427112308298</v>
      </c>
      <c r="F124">
        <f t="shared" si="14"/>
        <v>-17701.5</v>
      </c>
      <c r="G124">
        <f t="shared" si="26"/>
        <v>3.1367740000860067E-2</v>
      </c>
      <c r="I124">
        <f t="shared" si="27"/>
        <v>3.1367740000860067E-2</v>
      </c>
      <c r="P124">
        <f t="shared" si="17"/>
        <v>-1.8222344861664717E-3</v>
      </c>
      <c r="Q124" s="2">
        <f t="shared" si="20"/>
        <v>16900.107</v>
      </c>
      <c r="S124">
        <f t="shared" si="28"/>
        <v>1.1015744064494727E-3</v>
      </c>
      <c r="T124">
        <v>0.1</v>
      </c>
      <c r="U124">
        <f t="shared" si="19"/>
        <v>1.1015744064494728E-4</v>
      </c>
    </row>
    <row r="125" spans="1:21" x14ac:dyDescent="0.2">
      <c r="A125" s="89" t="s">
        <v>178</v>
      </c>
      <c r="C125" s="92">
        <v>31943.350999999999</v>
      </c>
      <c r="D125" s="21"/>
      <c r="E125">
        <f t="shared" si="13"/>
        <v>-17643.930683063347</v>
      </c>
      <c r="F125">
        <f t="shared" si="14"/>
        <v>-17644</v>
      </c>
      <c r="G125">
        <f t="shared" si="26"/>
        <v>2.9831039999407949E-2</v>
      </c>
      <c r="I125">
        <f t="shared" si="27"/>
        <v>2.9831039999407949E-2</v>
      </c>
      <c r="P125">
        <f t="shared" si="17"/>
        <v>-1.7784429734671431E-3</v>
      </c>
      <c r="Q125" s="2">
        <f t="shared" si="20"/>
        <v>16924.850999999999</v>
      </c>
      <c r="S125">
        <f t="shared" si="28"/>
        <v>9.9915941381248049E-4</v>
      </c>
      <c r="T125">
        <v>0.1</v>
      </c>
      <c r="U125">
        <f t="shared" si="19"/>
        <v>9.9915941381248054E-5</v>
      </c>
    </row>
    <row r="126" spans="1:21" x14ac:dyDescent="0.2">
      <c r="A126" s="89" t="s">
        <v>178</v>
      </c>
      <c r="C126" s="92">
        <v>33026.591999999997</v>
      </c>
      <c r="D126" s="21"/>
      <c r="E126">
        <f t="shared" si="13"/>
        <v>-15126.856260506978</v>
      </c>
      <c r="F126">
        <f t="shared" si="14"/>
        <v>-15127</v>
      </c>
      <c r="G126">
        <f t="shared" si="26"/>
        <v>6.1859319997893181E-2</v>
      </c>
      <c r="I126">
        <f t="shared" si="27"/>
        <v>6.1859319997893181E-2</v>
      </c>
      <c r="P126">
        <f t="shared" si="17"/>
        <v>7.7911046795904604E-4</v>
      </c>
      <c r="Q126" s="2">
        <f t="shared" si="20"/>
        <v>18008.091999999997</v>
      </c>
      <c r="S126">
        <f t="shared" si="28"/>
        <v>3.7307919962206565E-3</v>
      </c>
      <c r="T126">
        <v>0.1</v>
      </c>
      <c r="U126">
        <f t="shared" si="19"/>
        <v>3.7307919962206569E-4</v>
      </c>
    </row>
    <row r="127" spans="1:21" x14ac:dyDescent="0.2">
      <c r="A127" s="89" t="s">
        <v>178</v>
      </c>
      <c r="C127" s="92">
        <v>33038.349000000002</v>
      </c>
      <c r="D127" s="21"/>
      <c r="E127">
        <f t="shared" si="13"/>
        <v>-15099.537091470718</v>
      </c>
      <c r="F127">
        <f t="shared" si="14"/>
        <v>-15099.5</v>
      </c>
      <c r="G127">
        <f t="shared" si="26"/>
        <v>-1.5962580000632443E-2</v>
      </c>
      <c r="I127">
        <f t="shared" si="27"/>
        <v>-1.5962580000632443E-2</v>
      </c>
      <c r="P127">
        <f t="shared" si="17"/>
        <v>8.1756857320278674E-4</v>
      </c>
      <c r="Q127" s="2">
        <f t="shared" si="20"/>
        <v>18019.849000000002</v>
      </c>
      <c r="S127">
        <f t="shared" si="28"/>
        <v>2.8157338615998455E-4</v>
      </c>
      <c r="T127">
        <v>0.1</v>
      </c>
      <c r="U127">
        <f t="shared" si="19"/>
        <v>2.8157338615998456E-5</v>
      </c>
    </row>
    <row r="128" spans="1:21" x14ac:dyDescent="0.2">
      <c r="A128" s="89" t="s">
        <v>178</v>
      </c>
      <c r="C128" s="92">
        <v>33382.65</v>
      </c>
      <c r="D128" s="21"/>
      <c r="E128">
        <f t="shared" si="13"/>
        <v>-14299.501604667154</v>
      </c>
      <c r="F128">
        <f t="shared" si="14"/>
        <v>-14299.5</v>
      </c>
      <c r="G128">
        <f t="shared" si="26"/>
        <v>-6.9057999644428492E-4</v>
      </c>
      <c r="I128">
        <f t="shared" si="27"/>
        <v>-6.9057999644428492E-4</v>
      </c>
      <c r="P128">
        <f t="shared" si="17"/>
        <v>2.0650006929088414E-3</v>
      </c>
      <c r="Q128" s="2">
        <f t="shared" si="20"/>
        <v>18364.150000000001</v>
      </c>
      <c r="S128">
        <f t="shared" si="28"/>
        <v>7.5932249355358507E-6</v>
      </c>
      <c r="T128">
        <v>0.1</v>
      </c>
      <c r="U128">
        <f t="shared" si="19"/>
        <v>7.593224935535851E-7</v>
      </c>
    </row>
    <row r="129" spans="1:35" x14ac:dyDescent="0.2">
      <c r="A129" s="89" t="s">
        <v>178</v>
      </c>
      <c r="C129" s="92">
        <v>33407.218999999997</v>
      </c>
      <c r="D129" s="21"/>
      <c r="E129">
        <f t="shared" si="13"/>
        <v>-14242.411814410158</v>
      </c>
      <c r="F129">
        <f t="shared" si="14"/>
        <v>-14242.5</v>
      </c>
      <c r="G129">
        <f t="shared" si="26"/>
        <v>3.7951299993437715E-2</v>
      </c>
      <c r="I129">
        <f t="shared" si="27"/>
        <v>3.7951299993437715E-2</v>
      </c>
      <c r="P129">
        <f t="shared" si="17"/>
        <v>2.1636185040915792E-3</v>
      </c>
      <c r="Q129" s="2">
        <f t="shared" si="20"/>
        <v>18388.718999999997</v>
      </c>
      <c r="S129">
        <f t="shared" si="28"/>
        <v>1.2807581463828879E-3</v>
      </c>
      <c r="T129">
        <v>0.1</v>
      </c>
      <c r="U129">
        <f t="shared" si="19"/>
        <v>1.280758146382888E-4</v>
      </c>
      <c r="AE129">
        <v>7</v>
      </c>
      <c r="AG129" t="s">
        <v>35</v>
      </c>
      <c r="AI129" t="s">
        <v>37</v>
      </c>
    </row>
    <row r="130" spans="1:35" x14ac:dyDescent="0.2">
      <c r="A130" s="89" t="s">
        <v>178</v>
      </c>
      <c r="C130" s="92">
        <v>33769.584000000003</v>
      </c>
      <c r="D130" s="21"/>
      <c r="E130">
        <f t="shared" si="13"/>
        <v>-13400.401889444567</v>
      </c>
      <c r="F130">
        <f t="shared" si="14"/>
        <v>-13400.5</v>
      </c>
      <c r="G130">
        <f t="shared" si="26"/>
        <v>4.2222579999361187E-2</v>
      </c>
      <c r="I130">
        <f t="shared" si="27"/>
        <v>4.2222579999361187E-2</v>
      </c>
      <c r="P130">
        <f t="shared" si="17"/>
        <v>3.7732777236857374E-3</v>
      </c>
      <c r="Q130" s="2">
        <f t="shared" si="20"/>
        <v>18751.084000000003</v>
      </c>
      <c r="S130">
        <f t="shared" si="28"/>
        <v>1.4783488454862615E-3</v>
      </c>
      <c r="T130">
        <v>0.1</v>
      </c>
      <c r="U130">
        <f t="shared" si="19"/>
        <v>1.4783488454862617E-4</v>
      </c>
    </row>
    <row r="131" spans="1:35" x14ac:dyDescent="0.2">
      <c r="A131" t="s">
        <v>14</v>
      </c>
      <c r="B131" s="5"/>
      <c r="C131" s="21">
        <v>39536.542000000001</v>
      </c>
      <c r="D131" s="21" t="s">
        <v>16</v>
      </c>
      <c r="E131">
        <f t="shared" si="13"/>
        <v>-2.0912862216396272E-3</v>
      </c>
      <c r="F131">
        <f t="shared" si="14"/>
        <v>0</v>
      </c>
      <c r="G131">
        <f t="shared" si="26"/>
        <v>-8.9999999909196049E-4</v>
      </c>
      <c r="H131" s="95">
        <f>+G131</f>
        <v>-8.9999999909196049E-4</v>
      </c>
      <c r="I131" s="95"/>
      <c r="J131" s="95"/>
      <c r="P131">
        <f t="shared" si="17"/>
        <v>2.02991378437208E-2</v>
      </c>
      <c r="Q131" s="2">
        <f t="shared" si="20"/>
        <v>24518.042000000001</v>
      </c>
      <c r="S131">
        <f t="shared" si="28"/>
        <v>4.4940344527857608E-4</v>
      </c>
      <c r="T131">
        <v>0.5</v>
      </c>
      <c r="U131">
        <f t="shared" si="19"/>
        <v>2.2470172263928804E-4</v>
      </c>
      <c r="AE131">
        <v>9</v>
      </c>
      <c r="AG131" t="s">
        <v>38</v>
      </c>
      <c r="AI131" t="s">
        <v>37</v>
      </c>
    </row>
    <row r="132" spans="1:35" x14ac:dyDescent="0.2">
      <c r="A132" t="s">
        <v>36</v>
      </c>
      <c r="C132" s="21">
        <v>41753.317999999999</v>
      </c>
      <c r="D132" s="21"/>
      <c r="E132">
        <f t="shared" si="13"/>
        <v>5151.0124753123637</v>
      </c>
      <c r="F132">
        <f t="shared" si="14"/>
        <v>5151</v>
      </c>
      <c r="G132">
        <f t="shared" si="26"/>
        <v>5.3688400003011338E-3</v>
      </c>
      <c r="H132" s="95"/>
      <c r="I132" s="95"/>
      <c r="J132" s="95">
        <f>+G132</f>
        <v>5.3688400003011338E-3</v>
      </c>
      <c r="P132">
        <f t="shared" si="17"/>
        <v>1.3418287760400015E-2</v>
      </c>
      <c r="Q132" s="2">
        <f t="shared" si="20"/>
        <v>26734.817999999999</v>
      </c>
      <c r="S132">
        <f t="shared" si="28"/>
        <v>6.4793609242560889E-5</v>
      </c>
      <c r="T132">
        <v>0.1</v>
      </c>
      <c r="U132">
        <f t="shared" si="19"/>
        <v>6.4793609242560889E-6</v>
      </c>
      <c r="AC132" t="s">
        <v>40</v>
      </c>
      <c r="AI132" t="s">
        <v>42</v>
      </c>
    </row>
    <row r="133" spans="1:35" x14ac:dyDescent="0.2">
      <c r="A133" s="12" t="s">
        <v>76</v>
      </c>
      <c r="B133" s="11"/>
      <c r="C133" s="20">
        <v>42871.408000000003</v>
      </c>
      <c r="D133" s="20"/>
      <c r="E133">
        <f t="shared" si="13"/>
        <v>7749.0638241036877</v>
      </c>
      <c r="F133">
        <f t="shared" si="14"/>
        <v>7749</v>
      </c>
      <c r="G133">
        <f t="shared" si="26"/>
        <v>2.7467160005471669E-2</v>
      </c>
      <c r="J133">
        <f>G133</f>
        <v>2.7467160005471669E-2</v>
      </c>
      <c r="P133">
        <f t="shared" si="17"/>
        <v>1.321711020924715E-2</v>
      </c>
      <c r="Q133" s="2">
        <f t="shared" si="20"/>
        <v>27852.908000000003</v>
      </c>
      <c r="S133">
        <f t="shared" si="28"/>
        <v>2.0306391919487846E-4</v>
      </c>
      <c r="T133">
        <v>0.1</v>
      </c>
      <c r="U133">
        <f t="shared" si="19"/>
        <v>2.0306391919487849E-5</v>
      </c>
      <c r="AC133" t="s">
        <v>40</v>
      </c>
      <c r="AI133" t="s">
        <v>42</v>
      </c>
    </row>
    <row r="134" spans="1:35" x14ac:dyDescent="0.2">
      <c r="A134" s="13" t="s">
        <v>39</v>
      </c>
      <c r="B134" s="5" t="s">
        <v>30</v>
      </c>
      <c r="C134" s="21">
        <v>44022.402000000002</v>
      </c>
      <c r="D134" s="21"/>
      <c r="E134">
        <f t="shared" si="13"/>
        <v>10423.572597235285</v>
      </c>
      <c r="F134">
        <f t="shared" si="14"/>
        <v>10423.5</v>
      </c>
      <c r="G134">
        <f t="shared" si="26"/>
        <v>3.1242739998560864E-2</v>
      </c>
      <c r="J134">
        <f t="shared" ref="J134:J140" si="29">+G134</f>
        <v>3.1242739998560864E-2</v>
      </c>
      <c r="P134">
        <f t="shared" si="17"/>
        <v>1.421239871278022E-2</v>
      </c>
      <c r="Q134" s="2">
        <f t="shared" si="20"/>
        <v>29003.902000000002</v>
      </c>
      <c r="S134">
        <f t="shared" si="28"/>
        <v>2.900325243101648E-4</v>
      </c>
      <c r="T134">
        <v>0.1</v>
      </c>
      <c r="U134">
        <f t="shared" si="19"/>
        <v>2.9003252431016482E-5</v>
      </c>
      <c r="AC134" t="s">
        <v>40</v>
      </c>
      <c r="AE134">
        <v>7</v>
      </c>
      <c r="AG134" t="s">
        <v>43</v>
      </c>
      <c r="AI134" t="s">
        <v>37</v>
      </c>
    </row>
    <row r="135" spans="1:35" x14ac:dyDescent="0.2">
      <c r="A135" s="13" t="s">
        <v>41</v>
      </c>
      <c r="B135" s="5"/>
      <c r="C135" s="21">
        <v>44662.326000000001</v>
      </c>
      <c r="D135" s="21"/>
      <c r="E135">
        <f t="shared" si="13"/>
        <v>11910.532869953879</v>
      </c>
      <c r="F135">
        <f t="shared" si="14"/>
        <v>11910.5</v>
      </c>
      <c r="G135">
        <f t="shared" si="26"/>
        <v>1.4145820001431275E-2</v>
      </c>
      <c r="J135">
        <f t="shared" si="29"/>
        <v>1.4145820001431275E-2</v>
      </c>
      <c r="P135">
        <f t="shared" si="17"/>
        <v>1.4203110151629148E-2</v>
      </c>
      <c r="Q135" s="2">
        <f t="shared" si="20"/>
        <v>29643.826000000001</v>
      </c>
      <c r="S135">
        <f t="shared" si="28"/>
        <v>3.2821613096948485E-9</v>
      </c>
      <c r="T135">
        <v>0.1</v>
      </c>
      <c r="U135">
        <f t="shared" si="19"/>
        <v>3.2821613096948489E-10</v>
      </c>
      <c r="AC135" t="s">
        <v>45</v>
      </c>
      <c r="AD135" t="s">
        <v>37</v>
      </c>
      <c r="AI135" t="s">
        <v>42</v>
      </c>
    </row>
    <row r="136" spans="1:35" x14ac:dyDescent="0.2">
      <c r="A136" s="13" t="s">
        <v>41</v>
      </c>
      <c r="B136" s="5"/>
      <c r="C136" s="21">
        <v>44662.535000000003</v>
      </c>
      <c r="D136" s="21"/>
      <c r="E136">
        <f t="shared" si="13"/>
        <v>11911.018513088065</v>
      </c>
      <c r="F136">
        <f t="shared" si="14"/>
        <v>11911</v>
      </c>
      <c r="G136">
        <f t="shared" si="26"/>
        <v>7.9672400024719536E-3</v>
      </c>
      <c r="J136">
        <f t="shared" si="29"/>
        <v>7.9672400024719536E-3</v>
      </c>
      <c r="P136">
        <f t="shared" si="17"/>
        <v>1.4202954473885154E-2</v>
      </c>
      <c r="Q136" s="2">
        <f t="shared" si="20"/>
        <v>29644.035000000003</v>
      </c>
      <c r="S136">
        <f t="shared" si="28"/>
        <v>3.8884134968992006E-5</v>
      </c>
      <c r="T136">
        <v>0.1</v>
      </c>
      <c r="U136">
        <f t="shared" si="19"/>
        <v>3.8884134968992006E-6</v>
      </c>
      <c r="AC136" t="s">
        <v>40</v>
      </c>
      <c r="AI136" t="s">
        <v>42</v>
      </c>
    </row>
    <row r="137" spans="1:35" x14ac:dyDescent="0.2">
      <c r="A137" s="13" t="s">
        <v>44</v>
      </c>
      <c r="B137" s="5"/>
      <c r="C137" s="21">
        <v>45044.292999999998</v>
      </c>
      <c r="D137" s="21"/>
      <c r="E137">
        <f t="shared" si="13"/>
        <v>12798.091008872718</v>
      </c>
      <c r="F137">
        <f t="shared" si="14"/>
        <v>12798</v>
      </c>
      <c r="G137">
        <f t="shared" si="26"/>
        <v>3.9166319998912513E-2</v>
      </c>
      <c r="J137">
        <f t="shared" si="29"/>
        <v>3.9166319998912513E-2</v>
      </c>
      <c r="P137">
        <f t="shared" si="17"/>
        <v>1.3722938429453005E-2</v>
      </c>
      <c r="Q137" s="2">
        <f t="shared" si="20"/>
        <v>30025.792999999998</v>
      </c>
      <c r="S137">
        <f t="shared" si="28"/>
        <v>6.473656656891118E-4</v>
      </c>
      <c r="T137">
        <v>0.1</v>
      </c>
      <c r="U137">
        <f t="shared" si="19"/>
        <v>6.4736566568911183E-5</v>
      </c>
      <c r="AC137" t="s">
        <v>40</v>
      </c>
      <c r="AI137" t="s">
        <v>42</v>
      </c>
    </row>
    <row r="138" spans="1:35" x14ac:dyDescent="0.2">
      <c r="A138" s="13" t="s">
        <v>46</v>
      </c>
      <c r="B138" s="5"/>
      <c r="C138" s="21">
        <v>45061.476000000002</v>
      </c>
      <c r="D138" s="21"/>
      <c r="E138">
        <f t="shared" si="13"/>
        <v>12838.018310186826</v>
      </c>
      <c r="F138">
        <f t="shared" si="14"/>
        <v>12838</v>
      </c>
      <c r="G138">
        <f t="shared" si="26"/>
        <v>7.8799200055073015E-3</v>
      </c>
      <c r="J138">
        <f t="shared" si="29"/>
        <v>7.8799200055073015E-3</v>
      </c>
      <c r="P138">
        <f t="shared" si="17"/>
        <v>1.3691046027908663E-2</v>
      </c>
      <c r="Q138" s="2">
        <f t="shared" si="20"/>
        <v>30042.976000000002</v>
      </c>
      <c r="S138">
        <f t="shared" si="28"/>
        <v>3.376918564823027E-5</v>
      </c>
      <c r="T138">
        <v>0.1</v>
      </c>
      <c r="U138">
        <f t="shared" si="19"/>
        <v>3.376918564823027E-6</v>
      </c>
      <c r="AC138" t="s">
        <v>45</v>
      </c>
      <c r="AD138" t="s">
        <v>37</v>
      </c>
      <c r="AI138" t="s">
        <v>42</v>
      </c>
    </row>
    <row r="139" spans="1:35" x14ac:dyDescent="0.2">
      <c r="A139" s="13" t="s">
        <v>46</v>
      </c>
      <c r="B139" s="5"/>
      <c r="C139" s="21">
        <v>45074.39</v>
      </c>
      <c r="D139" s="21"/>
      <c r="E139">
        <f t="shared" si="13"/>
        <v>12868.025943846267</v>
      </c>
      <c r="F139">
        <f t="shared" si="14"/>
        <v>12868</v>
      </c>
      <c r="G139">
        <f t="shared" si="26"/>
        <v>1.1165119998622686E-2</v>
      </c>
      <c r="J139">
        <f t="shared" si="29"/>
        <v>1.1165119998622686E-2</v>
      </c>
      <c r="P139">
        <f t="shared" si="17"/>
        <v>1.3666512497775105E-2</v>
      </c>
      <c r="Q139" s="2">
        <f t="shared" si="20"/>
        <v>30055.89</v>
      </c>
      <c r="S139">
        <f t="shared" si="28"/>
        <v>6.256964434815984E-6</v>
      </c>
      <c r="T139">
        <v>0.1</v>
      </c>
      <c r="U139">
        <f t="shared" si="19"/>
        <v>6.2569644348159849E-7</v>
      </c>
      <c r="AC139" t="s">
        <v>45</v>
      </c>
      <c r="AD139" t="s">
        <v>48</v>
      </c>
      <c r="AI139" t="s">
        <v>42</v>
      </c>
    </row>
    <row r="140" spans="1:35" x14ac:dyDescent="0.2">
      <c r="A140" s="13" t="s">
        <v>46</v>
      </c>
      <c r="B140" s="5"/>
      <c r="C140" s="21">
        <v>45077.406000000003</v>
      </c>
      <c r="D140" s="21"/>
      <c r="E140">
        <f t="shared" si="13"/>
        <v>12875.034076347196</v>
      </c>
      <c r="F140">
        <f t="shared" si="14"/>
        <v>12875</v>
      </c>
      <c r="G140">
        <f t="shared" si="26"/>
        <v>1.4665000002423767E-2</v>
      </c>
      <c r="J140">
        <f t="shared" si="29"/>
        <v>1.4665000002423767E-2</v>
      </c>
      <c r="P140">
        <f t="shared" si="17"/>
        <v>1.3660711953747162E-2</v>
      </c>
      <c r="Q140" s="2">
        <f t="shared" si="20"/>
        <v>30058.906000000003</v>
      </c>
      <c r="S140">
        <f t="shared" si="28"/>
        <v>1.0085944847146632E-6</v>
      </c>
      <c r="T140">
        <v>0.1</v>
      </c>
      <c r="U140">
        <f t="shared" si="19"/>
        <v>1.0085944847146632E-7</v>
      </c>
      <c r="AC140" t="s">
        <v>45</v>
      </c>
      <c r="AD140" t="s">
        <v>37</v>
      </c>
      <c r="AI140" t="s">
        <v>42</v>
      </c>
    </row>
    <row r="141" spans="1:35" x14ac:dyDescent="0.2">
      <c r="A141" s="13" t="s">
        <v>47</v>
      </c>
      <c r="B141" s="5"/>
      <c r="C141" s="21">
        <v>45441.0533</v>
      </c>
      <c r="D141" s="21"/>
      <c r="E141">
        <f t="shared" si="13"/>
        <v>13720.023619451338</v>
      </c>
      <c r="F141">
        <f t="shared" si="14"/>
        <v>13720</v>
      </c>
      <c r="G141">
        <f t="shared" si="26"/>
        <v>1.0164799998165108E-2</v>
      </c>
      <c r="K141">
        <f>+G141</f>
        <v>1.0164799998165108E-2</v>
      </c>
      <c r="P141">
        <f t="shared" si="17"/>
        <v>1.2740840079906307E-2</v>
      </c>
      <c r="Q141" s="2">
        <f t="shared" si="20"/>
        <v>30422.5533</v>
      </c>
      <c r="S141">
        <f t="shared" si="28"/>
        <v>6.6359825027372023E-6</v>
      </c>
      <c r="T141">
        <v>1</v>
      </c>
      <c r="U141">
        <f t="shared" si="19"/>
        <v>6.6359825027372023E-6</v>
      </c>
    </row>
    <row r="142" spans="1:35" x14ac:dyDescent="0.2">
      <c r="A142" s="13" t="s">
        <v>47</v>
      </c>
      <c r="B142" s="5"/>
      <c r="C142" s="21">
        <v>45441.054400000001</v>
      </c>
      <c r="D142" s="21"/>
      <c r="E142">
        <f t="shared" si="13"/>
        <v>13720.026175467838</v>
      </c>
      <c r="F142">
        <f t="shared" si="14"/>
        <v>13720</v>
      </c>
      <c r="G142">
        <f t="shared" si="26"/>
        <v>1.1264799999480601E-2</v>
      </c>
      <c r="K142">
        <f>+G142</f>
        <v>1.1264799999480601E-2</v>
      </c>
      <c r="P142">
        <f t="shared" si="17"/>
        <v>1.2740840079906307E-2</v>
      </c>
      <c r="Q142" s="2">
        <f t="shared" si="20"/>
        <v>30422.554400000001</v>
      </c>
      <c r="S142">
        <f t="shared" si="28"/>
        <v>2.1786943190231238E-6</v>
      </c>
      <c r="T142">
        <v>1</v>
      </c>
      <c r="U142">
        <f t="shared" si="19"/>
        <v>2.1786943190231238E-6</v>
      </c>
    </row>
    <row r="143" spans="1:35" x14ac:dyDescent="0.2">
      <c r="A143" s="13" t="s">
        <v>47</v>
      </c>
      <c r="B143" s="5"/>
      <c r="C143" s="21">
        <v>45444.066800000001</v>
      </c>
      <c r="D143" s="21"/>
      <c r="E143">
        <f t="shared" si="13"/>
        <v>13727.025942823862</v>
      </c>
      <c r="F143">
        <f t="shared" si="14"/>
        <v>13727</v>
      </c>
      <c r="G143">
        <f t="shared" si="26"/>
        <v>1.1164679999637883E-2</v>
      </c>
      <c r="K143">
        <f>+G143</f>
        <v>1.1164679999637883E-2</v>
      </c>
      <c r="P143">
        <f t="shared" si="17"/>
        <v>1.2731343568610526E-2</v>
      </c>
      <c r="Q143" s="2">
        <f t="shared" si="20"/>
        <v>30425.566800000001</v>
      </c>
      <c r="S143">
        <f t="shared" si="28"/>
        <v>2.4544347383460983E-6</v>
      </c>
      <c r="T143">
        <v>1</v>
      </c>
      <c r="U143">
        <f t="shared" si="19"/>
        <v>2.4544347383460983E-6</v>
      </c>
    </row>
    <row r="144" spans="1:35" x14ac:dyDescent="0.2">
      <c r="A144" s="89" t="s">
        <v>178</v>
      </c>
      <c r="C144" s="93">
        <v>45470.099099999999</v>
      </c>
      <c r="D144" s="21"/>
      <c r="E144">
        <f t="shared" si="13"/>
        <v>13787.515932115546</v>
      </c>
      <c r="F144">
        <f t="shared" si="14"/>
        <v>13787.5</v>
      </c>
      <c r="G144">
        <f t="shared" si="26"/>
        <v>6.8564999965019524E-3</v>
      </c>
      <c r="N144">
        <f t="shared" ref="N144:N151" si="30">+G144</f>
        <v>6.8564999965019524E-3</v>
      </c>
      <c r="P144">
        <f t="shared" si="17"/>
        <v>1.2647948435894053E-2</v>
      </c>
      <c r="Q144" s="2">
        <f t="shared" si="20"/>
        <v>30451.599099999999</v>
      </c>
      <c r="S144">
        <f t="shared" si="28"/>
        <v>3.3540875026137195E-5</v>
      </c>
      <c r="T144">
        <v>1</v>
      </c>
      <c r="U144">
        <f t="shared" si="19"/>
        <v>3.3540875026137195E-5</v>
      </c>
    </row>
    <row r="145" spans="1:35" x14ac:dyDescent="0.2">
      <c r="A145" s="131" t="s">
        <v>234</v>
      </c>
      <c r="C145" s="130">
        <v>45470.100599999998</v>
      </c>
      <c r="D145" s="21"/>
      <c r="E145">
        <f t="shared" si="13"/>
        <v>13787.519417592581</v>
      </c>
      <c r="F145">
        <f t="shared" si="14"/>
        <v>13787.5</v>
      </c>
      <c r="G145">
        <f t="shared" si="26"/>
        <v>8.3564999949885532E-3</v>
      </c>
      <c r="N145">
        <f t="shared" si="30"/>
        <v>8.3564999949885532E-3</v>
      </c>
      <c r="O145">
        <f ca="1">+C$11+C$12*$F145</f>
        <v>-5.1922527771330299E-4</v>
      </c>
      <c r="P145">
        <f t="shared" si="17"/>
        <v>1.2647948435894053E-2</v>
      </c>
      <c r="Q145" s="2">
        <f t="shared" si="20"/>
        <v>30451.600599999998</v>
      </c>
      <c r="S145">
        <f t="shared" si="28"/>
        <v>1.8416529720950241E-5</v>
      </c>
      <c r="T145">
        <v>1</v>
      </c>
      <c r="U145">
        <f t="shared" si="19"/>
        <v>1.8416529720950241E-5</v>
      </c>
      <c r="AC145" t="s">
        <v>40</v>
      </c>
      <c r="AI145" t="s">
        <v>42</v>
      </c>
    </row>
    <row r="146" spans="1:35" x14ac:dyDescent="0.2">
      <c r="A146" s="89" t="s">
        <v>178</v>
      </c>
      <c r="C146" s="93">
        <v>45756.288800000002</v>
      </c>
      <c r="D146" s="21"/>
      <c r="E146">
        <f t="shared" si="13"/>
        <v>14452.521017658917</v>
      </c>
      <c r="F146">
        <f t="shared" si="14"/>
        <v>14452.5</v>
      </c>
      <c r="G146">
        <f t="shared" si="26"/>
        <v>9.0450999996392056E-3</v>
      </c>
      <c r="N146">
        <f t="shared" si="30"/>
        <v>9.0450999996392056E-3</v>
      </c>
      <c r="P146">
        <f t="shared" si="17"/>
        <v>1.15737002998882E-2</v>
      </c>
      <c r="Q146" s="2">
        <f t="shared" si="20"/>
        <v>30737.788800000002</v>
      </c>
      <c r="S146">
        <f t="shared" si="28"/>
        <v>6.3938194784193061E-6</v>
      </c>
      <c r="T146">
        <v>1</v>
      </c>
      <c r="U146">
        <f t="shared" si="19"/>
        <v>6.3938194784193061E-6</v>
      </c>
      <c r="AC146" t="s">
        <v>40</v>
      </c>
      <c r="AE146">
        <v>10</v>
      </c>
      <c r="AG146" t="s">
        <v>50</v>
      </c>
      <c r="AI146" t="s">
        <v>37</v>
      </c>
    </row>
    <row r="147" spans="1:35" x14ac:dyDescent="0.2">
      <c r="A147" s="131" t="s">
        <v>234</v>
      </c>
      <c r="C147" s="130">
        <v>45756.289799999999</v>
      </c>
      <c r="D147" s="21"/>
      <c r="E147">
        <f t="shared" si="13"/>
        <v>14452.523341310269</v>
      </c>
      <c r="F147">
        <f t="shared" si="14"/>
        <v>14452.5</v>
      </c>
      <c r="G147">
        <f t="shared" si="26"/>
        <v>1.0045099996204954E-2</v>
      </c>
      <c r="N147">
        <f t="shared" si="30"/>
        <v>1.0045099996204954E-2</v>
      </c>
      <c r="O147">
        <f ca="1">+C$11+C$12*$F147</f>
        <v>-5.9766581556373703E-4</v>
      </c>
      <c r="P147">
        <f t="shared" si="17"/>
        <v>1.15737002998882E-2</v>
      </c>
      <c r="Q147" s="2">
        <f t="shared" si="20"/>
        <v>30737.789799999999</v>
      </c>
      <c r="S147">
        <f t="shared" si="28"/>
        <v>2.3366188884205139E-6</v>
      </c>
      <c r="T147">
        <v>1</v>
      </c>
      <c r="U147">
        <f t="shared" si="19"/>
        <v>2.3366188884205139E-6</v>
      </c>
    </row>
    <row r="148" spans="1:35" x14ac:dyDescent="0.2">
      <c r="A148" s="89" t="s">
        <v>178</v>
      </c>
      <c r="C148" s="93">
        <v>45787.059500000003</v>
      </c>
      <c r="D148" s="21"/>
      <c r="E148">
        <f t="shared" si="13"/>
        <v>14524.021396553509</v>
      </c>
      <c r="F148">
        <f t="shared" si="14"/>
        <v>14524</v>
      </c>
      <c r="G148">
        <f t="shared" si="26"/>
        <v>9.2081600014353171E-3</v>
      </c>
      <c r="N148">
        <f t="shared" si="30"/>
        <v>9.2081600014353171E-3</v>
      </c>
      <c r="P148">
        <f t="shared" si="17"/>
        <v>1.1440856774617099E-2</v>
      </c>
      <c r="Q148" s="2">
        <f t="shared" si="20"/>
        <v>30768.559500000003</v>
      </c>
      <c r="S148">
        <f t="shared" si="28"/>
        <v>4.9849348809763408E-6</v>
      </c>
      <c r="T148">
        <v>1</v>
      </c>
      <c r="U148">
        <f t="shared" si="19"/>
        <v>4.9849348809763408E-6</v>
      </c>
      <c r="AC148" t="s">
        <v>40</v>
      </c>
      <c r="AI148" t="s">
        <v>42</v>
      </c>
    </row>
    <row r="149" spans="1:35" x14ac:dyDescent="0.2">
      <c r="A149" s="131" t="s">
        <v>234</v>
      </c>
      <c r="C149" s="130">
        <v>45787.0599</v>
      </c>
      <c r="D149" s="21"/>
      <c r="E149">
        <f t="shared" ref="E149:E212" si="31">+(C149-C$7)/C$8</f>
        <v>14524.022326014048</v>
      </c>
      <c r="F149">
        <f t="shared" ref="F149:F212" si="32">ROUND(2*E149,0)/2</f>
        <v>14524</v>
      </c>
      <c r="G149">
        <f t="shared" si="26"/>
        <v>9.6081599986064248E-3</v>
      </c>
      <c r="N149">
        <f t="shared" si="30"/>
        <v>9.6081599986064248E-3</v>
      </c>
      <c r="O149">
        <f ca="1">+C$11+C$12*$F149</f>
        <v>-6.0609964782885883E-4</v>
      </c>
      <c r="P149">
        <f t="shared" ref="P149:P212" si="33">+H$4+H$3*F149+H$2*F149^2+H$5*SIN(RADIANS(H$6*F149+H$7))</f>
        <v>1.1440856774617099E-2</v>
      </c>
      <c r="Q149" s="2">
        <f t="shared" si="20"/>
        <v>30768.5599</v>
      </c>
      <c r="S149">
        <f t="shared" si="28"/>
        <v>3.3587774727999188E-6</v>
      </c>
      <c r="T149">
        <v>1</v>
      </c>
      <c r="U149">
        <f t="shared" ref="U149:U212" si="34">T149*S149</f>
        <v>3.3587774727999188E-6</v>
      </c>
    </row>
    <row r="150" spans="1:35" x14ac:dyDescent="0.2">
      <c r="A150" s="89" t="s">
        <v>178</v>
      </c>
      <c r="C150" s="93">
        <v>45787.273399999998</v>
      </c>
      <c r="D150" s="21"/>
      <c r="E150">
        <f t="shared" si="31"/>
        <v>14524.518425579343</v>
      </c>
      <c r="F150">
        <f t="shared" si="32"/>
        <v>14524.5</v>
      </c>
      <c r="G150">
        <f t="shared" si="26"/>
        <v>7.9295799951069057E-3</v>
      </c>
      <c r="N150">
        <f t="shared" si="30"/>
        <v>7.9295799951069057E-3</v>
      </c>
      <c r="P150">
        <f t="shared" si="33"/>
        <v>1.1439915905464934E-2</v>
      </c>
      <c r="Q150" s="2">
        <f t="shared" si="20"/>
        <v>30768.773399999998</v>
      </c>
      <c r="S150">
        <f t="shared" si="28"/>
        <v>1.2322458203549128E-5</v>
      </c>
      <c r="T150">
        <v>1</v>
      </c>
      <c r="U150">
        <f t="shared" si="34"/>
        <v>1.2322458203549128E-5</v>
      </c>
    </row>
    <row r="151" spans="1:35" x14ac:dyDescent="0.2">
      <c r="A151" s="131" t="s">
        <v>234</v>
      </c>
      <c r="C151" s="130">
        <v>45787.273500000003</v>
      </c>
      <c r="D151" s="21"/>
      <c r="E151">
        <f t="shared" si="31"/>
        <v>14524.518657944491</v>
      </c>
      <c r="F151">
        <f t="shared" si="32"/>
        <v>14524.5</v>
      </c>
      <c r="G151">
        <f t="shared" si="26"/>
        <v>8.0295799998566508E-3</v>
      </c>
      <c r="N151">
        <f t="shared" si="30"/>
        <v>8.0295799998566508E-3</v>
      </c>
      <c r="O151">
        <f ca="1">+C$11+C$12*$F151</f>
        <v>-6.0615862567686674E-4</v>
      </c>
      <c r="P151">
        <f t="shared" si="33"/>
        <v>1.1439915905464934E-2</v>
      </c>
      <c r="Q151" s="2">
        <f t="shared" ref="Q151:Q214" si="35">+C151-15018.5</f>
        <v>30768.773500000003</v>
      </c>
      <c r="S151">
        <f t="shared" si="28"/>
        <v>1.1630390989081069E-5</v>
      </c>
      <c r="T151">
        <v>1</v>
      </c>
      <c r="U151">
        <f t="shared" si="34"/>
        <v>1.1630390989081069E-5</v>
      </c>
    </row>
    <row r="152" spans="1:35" x14ac:dyDescent="0.2">
      <c r="A152" s="13" t="s">
        <v>49</v>
      </c>
      <c r="B152" s="5"/>
      <c r="C152" s="21">
        <v>45794.381999999998</v>
      </c>
      <c r="D152" s="21"/>
      <c r="E152">
        <f t="shared" si="31"/>
        <v>14541.03633363506</v>
      </c>
      <c r="F152">
        <f t="shared" si="32"/>
        <v>14541</v>
      </c>
      <c r="G152">
        <f t="shared" si="26"/>
        <v>1.5636439995432738E-2</v>
      </c>
      <c r="J152">
        <f>+G152</f>
        <v>1.5636439995432738E-2</v>
      </c>
      <c r="P152">
        <f t="shared" si="33"/>
        <v>1.140877456314318E-2</v>
      </c>
      <c r="Q152" s="2">
        <f t="shared" si="35"/>
        <v>30775.881999999998</v>
      </c>
      <c r="S152">
        <f t="shared" si="28"/>
        <v>1.7873155007376062E-5</v>
      </c>
      <c r="T152">
        <v>0.1</v>
      </c>
      <c r="U152">
        <f t="shared" si="34"/>
        <v>1.7873155007376062E-6</v>
      </c>
    </row>
    <row r="153" spans="1:35" x14ac:dyDescent="0.2">
      <c r="A153" s="13" t="s">
        <v>51</v>
      </c>
      <c r="B153" s="5"/>
      <c r="C153" s="21">
        <v>45817.618999999999</v>
      </c>
      <c r="D153" s="21"/>
      <c r="E153">
        <f t="shared" si="31"/>
        <v>14595.031020280918</v>
      </c>
      <c r="F153">
        <f t="shared" si="32"/>
        <v>14595</v>
      </c>
      <c r="G153">
        <f t="shared" si="26"/>
        <v>1.3349799999559764E-2</v>
      </c>
      <c r="J153">
        <f>+G153</f>
        <v>1.3349799999559764E-2</v>
      </c>
      <c r="P153">
        <f t="shared" si="33"/>
        <v>1.1305600035972838E-2</v>
      </c>
      <c r="Q153" s="2">
        <f t="shared" si="35"/>
        <v>30799.118999999999</v>
      </c>
      <c r="S153">
        <f t="shared" si="28"/>
        <v>4.1787534911287876E-6</v>
      </c>
      <c r="T153">
        <v>0.1</v>
      </c>
      <c r="U153">
        <f t="shared" si="34"/>
        <v>4.1787534911287878E-7</v>
      </c>
    </row>
    <row r="154" spans="1:35" x14ac:dyDescent="0.2">
      <c r="A154" s="131" t="s">
        <v>234</v>
      </c>
      <c r="C154" s="130">
        <v>46092.178599999999</v>
      </c>
      <c r="D154" s="21"/>
      <c r="E154">
        <f t="shared" si="31"/>
        <v>15233.011808145584</v>
      </c>
      <c r="F154">
        <f t="shared" si="32"/>
        <v>15233</v>
      </c>
      <c r="G154">
        <f t="shared" ref="G154:G185" si="36">+C154-(C$7+F154*C$8)</f>
        <v>5.0817199953598902E-3</v>
      </c>
      <c r="N154">
        <f>+G154</f>
        <v>5.0817199953598902E-3</v>
      </c>
      <c r="O154">
        <f ca="1">+C$11+C$12*$F154</f>
        <v>-6.8973023630398305E-4</v>
      </c>
      <c r="P154">
        <f t="shared" si="33"/>
        <v>9.9415531489426036E-3</v>
      </c>
      <c r="Q154" s="2">
        <f t="shared" si="35"/>
        <v>31073.678599999999</v>
      </c>
      <c r="S154">
        <f t="shared" ref="S154:S185" si="37">+(P154-G154)^2</f>
        <v>2.36179782806617E-5</v>
      </c>
      <c r="T154">
        <v>1</v>
      </c>
      <c r="U154">
        <f t="shared" si="34"/>
        <v>2.36179782806617E-5</v>
      </c>
      <c r="AC154" t="s">
        <v>45</v>
      </c>
      <c r="AI154" t="s">
        <v>42</v>
      </c>
    </row>
    <row r="155" spans="1:35" x14ac:dyDescent="0.2">
      <c r="A155" s="89" t="s">
        <v>178</v>
      </c>
      <c r="C155" s="93">
        <v>46092.180099999998</v>
      </c>
      <c r="D155" s="21"/>
      <c r="E155">
        <f t="shared" si="31"/>
        <v>15233.01529362262</v>
      </c>
      <c r="F155">
        <f t="shared" si="32"/>
        <v>15233</v>
      </c>
      <c r="G155">
        <f t="shared" si="36"/>
        <v>6.581719993846491E-3</v>
      </c>
      <c r="N155">
        <f>+G155</f>
        <v>6.581719993846491E-3</v>
      </c>
      <c r="P155">
        <f t="shared" si="33"/>
        <v>9.9415531489426036E-3</v>
      </c>
      <c r="Q155" s="2">
        <f t="shared" si="35"/>
        <v>31073.680099999998</v>
      </c>
      <c r="S155">
        <f t="shared" si="37"/>
        <v>1.1288478830083098E-5</v>
      </c>
      <c r="T155">
        <v>1</v>
      </c>
      <c r="U155">
        <f t="shared" si="34"/>
        <v>1.1288478830083098E-5</v>
      </c>
      <c r="AC155" t="s">
        <v>40</v>
      </c>
      <c r="AE155">
        <v>14</v>
      </c>
      <c r="AG155" t="s">
        <v>53</v>
      </c>
      <c r="AI155" t="s">
        <v>37</v>
      </c>
    </row>
    <row r="156" spans="1:35" x14ac:dyDescent="0.2">
      <c r="A156" s="13" t="s">
        <v>49</v>
      </c>
      <c r="B156" s="5"/>
      <c r="C156" s="21">
        <v>46095.62</v>
      </c>
      <c r="D156" s="21"/>
      <c r="E156">
        <f t="shared" si="31"/>
        <v>15241.008421934939</v>
      </c>
      <c r="F156">
        <f t="shared" si="32"/>
        <v>15241</v>
      </c>
      <c r="G156">
        <f t="shared" si="36"/>
        <v>3.6244400034775026E-3</v>
      </c>
      <c r="J156">
        <f>+G156</f>
        <v>3.6244400034775026E-3</v>
      </c>
      <c r="P156">
        <f t="shared" si="33"/>
        <v>9.9227661307712892E-3</v>
      </c>
      <c r="Q156" s="2">
        <f t="shared" si="35"/>
        <v>31077.120000000003</v>
      </c>
      <c r="S156">
        <f t="shared" si="37"/>
        <v>3.9668912005751545E-5</v>
      </c>
      <c r="T156">
        <v>0.1</v>
      </c>
      <c r="U156">
        <f t="shared" si="34"/>
        <v>3.9668912005751544E-6</v>
      </c>
      <c r="AC156" t="s">
        <v>40</v>
      </c>
      <c r="AE156">
        <v>13</v>
      </c>
      <c r="AG156" t="s">
        <v>53</v>
      </c>
      <c r="AI156" t="s">
        <v>37</v>
      </c>
    </row>
    <row r="157" spans="1:35" x14ac:dyDescent="0.2">
      <c r="A157" s="131" t="s">
        <v>234</v>
      </c>
      <c r="C157" s="130">
        <v>46139.089</v>
      </c>
      <c r="D157" s="21"/>
      <c r="E157">
        <f t="shared" si="31"/>
        <v>15342.015222890679</v>
      </c>
      <c r="F157">
        <f t="shared" si="32"/>
        <v>15342</v>
      </c>
      <c r="G157">
        <f t="shared" si="36"/>
        <v>6.551279999257531E-3</v>
      </c>
      <c r="N157">
        <f t="shared" ref="N157:N166" si="38">+G157</f>
        <v>6.551279999257531E-3</v>
      </c>
      <c r="O157">
        <f ca="1">+C$11+C$12*$F157</f>
        <v>-7.0258740716969332E-4</v>
      </c>
      <c r="P157">
        <f t="shared" si="33"/>
        <v>9.6820447330447645E-3</v>
      </c>
      <c r="Q157" s="2">
        <f t="shared" si="35"/>
        <v>31120.589</v>
      </c>
      <c r="S157">
        <f t="shared" si="37"/>
        <v>9.8016878183258478E-6</v>
      </c>
      <c r="T157">
        <v>1</v>
      </c>
      <c r="U157">
        <f t="shared" si="34"/>
        <v>9.8016878183258478E-6</v>
      </c>
      <c r="AC157" t="s">
        <v>40</v>
      </c>
      <c r="AE157">
        <v>8</v>
      </c>
      <c r="AG157" t="s">
        <v>55</v>
      </c>
      <c r="AI157" t="s">
        <v>37</v>
      </c>
    </row>
    <row r="158" spans="1:35" x14ac:dyDescent="0.2">
      <c r="A158" s="89" t="s">
        <v>178</v>
      </c>
      <c r="C158" s="93">
        <v>46139.090100000001</v>
      </c>
      <c r="D158" s="21"/>
      <c r="E158">
        <f t="shared" si="31"/>
        <v>15342.017778907177</v>
      </c>
      <c r="F158">
        <f t="shared" si="32"/>
        <v>15342</v>
      </c>
      <c r="G158">
        <f t="shared" si="36"/>
        <v>7.6512800005730242E-3</v>
      </c>
      <c r="N158">
        <f t="shared" si="38"/>
        <v>7.6512800005730242E-3</v>
      </c>
      <c r="P158">
        <f t="shared" si="33"/>
        <v>9.6820447330447645E-3</v>
      </c>
      <c r="Q158" s="2">
        <f t="shared" si="35"/>
        <v>31120.590100000001</v>
      </c>
      <c r="S158">
        <f t="shared" si="37"/>
        <v>4.1240053986510195E-6</v>
      </c>
      <c r="T158">
        <v>1</v>
      </c>
      <c r="U158">
        <f t="shared" si="34"/>
        <v>4.1240053986510195E-6</v>
      </c>
    </row>
    <row r="159" spans="1:35" x14ac:dyDescent="0.2">
      <c r="A159" s="89" t="s">
        <v>178</v>
      </c>
      <c r="C159" s="93">
        <v>46139.303399999997</v>
      </c>
      <c r="D159" s="21"/>
      <c r="E159">
        <f t="shared" si="31"/>
        <v>15342.513413742196</v>
      </c>
      <c r="F159">
        <f t="shared" si="32"/>
        <v>15342.5</v>
      </c>
      <c r="G159">
        <f t="shared" si="36"/>
        <v>5.7726999948499724E-3</v>
      </c>
      <c r="N159">
        <f t="shared" si="38"/>
        <v>5.7726999948499724E-3</v>
      </c>
      <c r="P159">
        <f t="shared" si="33"/>
        <v>9.6808367891927944E-3</v>
      </c>
      <c r="Q159" s="2">
        <f t="shared" si="35"/>
        <v>31120.803399999997</v>
      </c>
      <c r="S159">
        <f t="shared" si="37"/>
        <v>1.527353320329619E-5</v>
      </c>
      <c r="T159">
        <v>1</v>
      </c>
      <c r="U159">
        <f t="shared" si="34"/>
        <v>1.527353320329619E-5</v>
      </c>
    </row>
    <row r="160" spans="1:35" x14ac:dyDescent="0.2">
      <c r="A160" s="131" t="s">
        <v>234</v>
      </c>
      <c r="C160" s="130">
        <v>46139.303999999996</v>
      </c>
      <c r="D160" s="21"/>
      <c r="E160">
        <f t="shared" si="31"/>
        <v>15342.51480793301</v>
      </c>
      <c r="F160">
        <f t="shared" si="32"/>
        <v>15342.5</v>
      </c>
      <c r="G160">
        <f t="shared" si="36"/>
        <v>6.3726999942446128E-3</v>
      </c>
      <c r="N160">
        <f t="shared" si="38"/>
        <v>6.3726999942446128E-3</v>
      </c>
      <c r="O160">
        <f ca="1">+C$11+C$12*$F160</f>
        <v>-7.0264638501770123E-4</v>
      </c>
      <c r="P160">
        <f t="shared" si="33"/>
        <v>9.6808367891927944E-3</v>
      </c>
      <c r="Q160" s="2">
        <f t="shared" si="35"/>
        <v>31120.803999999996</v>
      </c>
      <c r="S160">
        <f t="shared" si="37"/>
        <v>1.0943769054090027E-5</v>
      </c>
      <c r="T160">
        <v>1</v>
      </c>
      <c r="U160">
        <f t="shared" si="34"/>
        <v>1.0943769054090027E-5</v>
      </c>
      <c r="AC160" t="s">
        <v>40</v>
      </c>
      <c r="AE160">
        <v>5</v>
      </c>
      <c r="AG160" t="s">
        <v>57</v>
      </c>
      <c r="AI160" t="s">
        <v>37</v>
      </c>
    </row>
    <row r="161" spans="1:35" x14ac:dyDescent="0.2">
      <c r="A161" s="89" t="s">
        <v>178</v>
      </c>
      <c r="C161" s="93">
        <v>46143.176599999999</v>
      </c>
      <c r="D161" s="21"/>
      <c r="E161">
        <f t="shared" si="31"/>
        <v>15351.513380188675</v>
      </c>
      <c r="F161">
        <f t="shared" si="32"/>
        <v>15351.5</v>
      </c>
      <c r="G161">
        <f t="shared" si="36"/>
        <v>5.7582599984016269E-3</v>
      </c>
      <c r="N161">
        <f t="shared" si="38"/>
        <v>5.7582599984016269E-3</v>
      </c>
      <c r="P161">
        <f t="shared" si="33"/>
        <v>9.6590664931597396E-3</v>
      </c>
      <c r="Q161" s="2">
        <f t="shared" si="35"/>
        <v>31124.676599999999</v>
      </c>
      <c r="S161">
        <f t="shared" si="37"/>
        <v>1.5216291309547073E-5</v>
      </c>
      <c r="T161">
        <v>1</v>
      </c>
      <c r="U161">
        <f t="shared" si="34"/>
        <v>1.5216291309547073E-5</v>
      </c>
      <c r="AC161" t="s">
        <v>40</v>
      </c>
      <c r="AE161">
        <v>12</v>
      </c>
      <c r="AG161" t="s">
        <v>53</v>
      </c>
      <c r="AI161" t="s">
        <v>37</v>
      </c>
    </row>
    <row r="162" spans="1:35" x14ac:dyDescent="0.2">
      <c r="A162" s="131" t="s">
        <v>234</v>
      </c>
      <c r="C162" s="130">
        <v>46143.177799999998</v>
      </c>
      <c r="D162" s="21"/>
      <c r="E162">
        <f t="shared" si="31"/>
        <v>15351.516168570304</v>
      </c>
      <c r="F162">
        <f t="shared" si="32"/>
        <v>15351.5</v>
      </c>
      <c r="G162">
        <f t="shared" si="36"/>
        <v>6.9582599971909076E-3</v>
      </c>
      <c r="N162">
        <f t="shared" si="38"/>
        <v>6.9582599971909076E-3</v>
      </c>
      <c r="O162">
        <f ca="1">+C$11+C$12*$F162</f>
        <v>-7.0370798628184225E-4</v>
      </c>
      <c r="P162">
        <f t="shared" si="33"/>
        <v>9.6590664931597396E-3</v>
      </c>
      <c r="Q162" s="2">
        <f t="shared" si="35"/>
        <v>31124.677799999998</v>
      </c>
      <c r="S162">
        <f t="shared" si="37"/>
        <v>7.2943557286674403E-6</v>
      </c>
      <c r="T162">
        <v>1</v>
      </c>
      <c r="U162">
        <f t="shared" si="34"/>
        <v>7.2943557286674403E-6</v>
      </c>
    </row>
    <row r="163" spans="1:35" x14ac:dyDescent="0.2">
      <c r="A163" s="89" t="s">
        <v>178</v>
      </c>
      <c r="C163" s="93">
        <v>46146.188300000002</v>
      </c>
      <c r="D163" s="21"/>
      <c r="E163">
        <f t="shared" si="31"/>
        <v>15358.511520988755</v>
      </c>
      <c r="F163">
        <f t="shared" si="32"/>
        <v>15358.5</v>
      </c>
      <c r="G163">
        <f t="shared" si="36"/>
        <v>4.9581400016904809E-3</v>
      </c>
      <c r="N163">
        <f t="shared" si="38"/>
        <v>4.9581400016904809E-3</v>
      </c>
      <c r="P163">
        <f t="shared" si="33"/>
        <v>9.6420982859785533E-3</v>
      </c>
      <c r="Q163" s="2">
        <f t="shared" si="35"/>
        <v>31127.688300000002</v>
      </c>
      <c r="S163">
        <f t="shared" si="37"/>
        <v>2.1939465208950865E-5</v>
      </c>
      <c r="T163">
        <v>1</v>
      </c>
      <c r="U163">
        <f t="shared" si="34"/>
        <v>2.1939465208950865E-5</v>
      </c>
      <c r="AC163" t="s">
        <v>40</v>
      </c>
      <c r="AE163">
        <v>14</v>
      </c>
      <c r="AG163" t="s">
        <v>53</v>
      </c>
      <c r="AI163" t="s">
        <v>37</v>
      </c>
    </row>
    <row r="164" spans="1:35" x14ac:dyDescent="0.2">
      <c r="A164" s="131" t="s">
        <v>234</v>
      </c>
      <c r="C164" s="130">
        <v>46153.289100000002</v>
      </c>
      <c r="D164" s="21"/>
      <c r="E164">
        <f t="shared" si="31"/>
        <v>15375.011304563868</v>
      </c>
      <c r="F164">
        <f t="shared" si="32"/>
        <v>15375</v>
      </c>
      <c r="G164">
        <f t="shared" si="36"/>
        <v>4.8650000026100315E-3</v>
      </c>
      <c r="N164">
        <f t="shared" si="38"/>
        <v>4.8650000026100315E-3</v>
      </c>
      <c r="O164">
        <f ca="1">+C$11+C$12*$F164</f>
        <v>-7.0647994513821106E-4</v>
      </c>
      <c r="P164">
        <f t="shared" si="33"/>
        <v>9.6019781193263029E-3</v>
      </c>
      <c r="Q164" s="2">
        <f t="shared" si="35"/>
        <v>31134.789100000002</v>
      </c>
      <c r="S164">
        <f t="shared" si="37"/>
        <v>2.2438961678248832E-5</v>
      </c>
      <c r="T164">
        <v>1</v>
      </c>
      <c r="U164">
        <f t="shared" si="34"/>
        <v>2.2438961678248832E-5</v>
      </c>
    </row>
    <row r="165" spans="1:35" x14ac:dyDescent="0.2">
      <c r="A165" s="89" t="s">
        <v>178</v>
      </c>
      <c r="C165" s="93">
        <v>46153.289499999999</v>
      </c>
      <c r="D165" s="21"/>
      <c r="E165">
        <f t="shared" si="31"/>
        <v>15375.012234024405</v>
      </c>
      <c r="F165">
        <f t="shared" si="32"/>
        <v>15375</v>
      </c>
      <c r="G165">
        <f t="shared" si="36"/>
        <v>5.2649999997811392E-3</v>
      </c>
      <c r="N165">
        <f t="shared" si="38"/>
        <v>5.2649999997811392E-3</v>
      </c>
      <c r="P165">
        <f t="shared" si="33"/>
        <v>9.6019781193263029E-3</v>
      </c>
      <c r="Q165" s="2">
        <f t="shared" si="35"/>
        <v>31134.789499999999</v>
      </c>
      <c r="S165">
        <f t="shared" si="37"/>
        <v>1.8809379209413503E-5</v>
      </c>
      <c r="T165">
        <v>1</v>
      </c>
      <c r="U165">
        <f t="shared" si="34"/>
        <v>1.8809379209413503E-5</v>
      </c>
      <c r="AE165">
        <v>8</v>
      </c>
      <c r="AG165" t="s">
        <v>53</v>
      </c>
      <c r="AI165" t="s">
        <v>37</v>
      </c>
    </row>
    <row r="166" spans="1:35" x14ac:dyDescent="0.2">
      <c r="A166" s="13" t="s">
        <v>52</v>
      </c>
      <c r="B166" s="5"/>
      <c r="C166" s="21">
        <v>46180.402600000001</v>
      </c>
      <c r="D166" s="21"/>
      <c r="E166">
        <f t="shared" si="31"/>
        <v>15438.013625705682</v>
      </c>
      <c r="F166">
        <f t="shared" si="32"/>
        <v>15438</v>
      </c>
      <c r="G166">
        <f t="shared" si="36"/>
        <v>5.8639199996832758E-3</v>
      </c>
      <c r="N166">
        <f t="shared" si="38"/>
        <v>5.8639199996832758E-3</v>
      </c>
      <c r="O166">
        <f ca="1">+C$11+C$12*$F166</f>
        <v>-7.1391115398719953E-4</v>
      </c>
      <c r="P166">
        <f t="shared" si="33"/>
        <v>9.447198251688417E-3</v>
      </c>
      <c r="Q166" s="2">
        <f t="shared" si="35"/>
        <v>31161.902600000001</v>
      </c>
      <c r="S166">
        <f t="shared" si="37"/>
        <v>1.283988303129302E-5</v>
      </c>
      <c r="T166">
        <v>1</v>
      </c>
      <c r="U166">
        <f t="shared" si="34"/>
        <v>1.283988303129302E-5</v>
      </c>
      <c r="AE166">
        <v>7</v>
      </c>
      <c r="AG166" t="s">
        <v>57</v>
      </c>
      <c r="AI166" t="s">
        <v>37</v>
      </c>
    </row>
    <row r="167" spans="1:35" x14ac:dyDescent="0.2">
      <c r="A167" s="13" t="s">
        <v>54</v>
      </c>
      <c r="B167" s="5" t="s">
        <v>30</v>
      </c>
      <c r="C167" s="21">
        <v>46892.43</v>
      </c>
      <c r="D167" s="21"/>
      <c r="E167">
        <f t="shared" si="31"/>
        <v>17092.517061874838</v>
      </c>
      <c r="F167">
        <f t="shared" si="32"/>
        <v>17092.5</v>
      </c>
      <c r="G167">
        <f t="shared" si="36"/>
        <v>7.3427000024821609E-3</v>
      </c>
      <c r="I167">
        <f>+G167</f>
        <v>7.3427000024821609E-3</v>
      </c>
      <c r="O167">
        <f ca="1">+C$11+C$12*$F167</f>
        <v>-9.0906885304515867E-4</v>
      </c>
      <c r="P167">
        <f t="shared" si="33"/>
        <v>4.5397596849130108E-3</v>
      </c>
      <c r="Q167" s="2">
        <f t="shared" si="35"/>
        <v>31873.93</v>
      </c>
      <c r="S167">
        <f t="shared" si="37"/>
        <v>7.8564744238546488E-6</v>
      </c>
      <c r="T167">
        <v>0.1</v>
      </c>
      <c r="U167">
        <f t="shared" si="34"/>
        <v>7.8564744238546488E-7</v>
      </c>
      <c r="AE167">
        <v>11</v>
      </c>
      <c r="AG167" t="s">
        <v>53</v>
      </c>
      <c r="AI167" t="s">
        <v>37</v>
      </c>
    </row>
    <row r="168" spans="1:35" x14ac:dyDescent="0.2">
      <c r="A168" s="13" t="s">
        <v>54</v>
      </c>
      <c r="B168" s="5"/>
      <c r="C168" s="21">
        <v>46903.402000000002</v>
      </c>
      <c r="D168" s="21"/>
      <c r="E168">
        <f t="shared" si="31"/>
        <v>17118.012164593711</v>
      </c>
      <c r="F168">
        <f t="shared" si="32"/>
        <v>17118</v>
      </c>
      <c r="G168">
        <f t="shared" si="36"/>
        <v>5.2351199992699549E-3</v>
      </c>
      <c r="I168">
        <f>+G168</f>
        <v>5.2351199992699549E-3</v>
      </c>
      <c r="O168">
        <f ca="1">+C$11+C$12*$F168</f>
        <v>-9.1207672329355867E-4</v>
      </c>
      <c r="P168">
        <f t="shared" si="33"/>
        <v>4.4526264065644422E-3</v>
      </c>
      <c r="Q168" s="2">
        <f t="shared" si="35"/>
        <v>31884.902000000002</v>
      </c>
      <c r="S168">
        <f t="shared" si="37"/>
        <v>6.1229622262518083E-7</v>
      </c>
      <c r="T168">
        <v>0.1</v>
      </c>
      <c r="U168">
        <f t="shared" si="34"/>
        <v>6.1229622262518081E-8</v>
      </c>
      <c r="AE168">
        <v>12</v>
      </c>
      <c r="AG168" t="s">
        <v>53</v>
      </c>
      <c r="AI168" t="s">
        <v>37</v>
      </c>
    </row>
    <row r="169" spans="1:35" x14ac:dyDescent="0.2">
      <c r="A169" s="13" t="s">
        <v>56</v>
      </c>
      <c r="B169" s="5" t="s">
        <v>30</v>
      </c>
      <c r="C169" s="21">
        <v>46914.377</v>
      </c>
      <c r="D169" s="21"/>
      <c r="E169">
        <f t="shared" si="31"/>
        <v>17143.514238266653</v>
      </c>
      <c r="F169">
        <f t="shared" si="32"/>
        <v>17143.5</v>
      </c>
      <c r="G169">
        <f t="shared" si="36"/>
        <v>6.127540000306908E-3</v>
      </c>
      <c r="I169">
        <f>+G169</f>
        <v>6.127540000306908E-3</v>
      </c>
      <c r="O169">
        <f ca="1">+C$11+C$12*$F169</f>
        <v>-9.1508459354195911E-4</v>
      </c>
      <c r="P169">
        <f t="shared" si="33"/>
        <v>4.3651874427006769E-3</v>
      </c>
      <c r="Q169" s="2">
        <f t="shared" si="35"/>
        <v>31895.877</v>
      </c>
      <c r="S169">
        <f t="shared" si="37"/>
        <v>3.1058865373012244E-6</v>
      </c>
      <c r="T169">
        <v>0.1</v>
      </c>
      <c r="U169">
        <f t="shared" si="34"/>
        <v>3.1058865373012246E-7</v>
      </c>
      <c r="AE169">
        <v>13</v>
      </c>
      <c r="AG169" t="s">
        <v>53</v>
      </c>
      <c r="AI169" t="s">
        <v>37</v>
      </c>
    </row>
    <row r="170" spans="1:35" x14ac:dyDescent="0.2">
      <c r="A170" s="89" t="s">
        <v>178</v>
      </c>
      <c r="C170" s="93">
        <v>47236.063600000001</v>
      </c>
      <c r="D170" s="21"/>
      <c r="E170">
        <f t="shared" si="31"/>
        <v>17891.001743760928</v>
      </c>
      <c r="F170">
        <f t="shared" si="32"/>
        <v>17891</v>
      </c>
      <c r="G170">
        <f t="shared" si="36"/>
        <v>7.5043999822810292E-4</v>
      </c>
      <c r="N170">
        <f>+G170</f>
        <v>7.5043999822810292E-4</v>
      </c>
      <c r="P170">
        <f t="shared" si="33"/>
        <v>1.6770923915950193E-3</v>
      </c>
      <c r="Q170" s="2">
        <f t="shared" si="35"/>
        <v>32217.563600000001</v>
      </c>
      <c r="S170">
        <f t="shared" si="37"/>
        <v>8.5868465813263421E-7</v>
      </c>
      <c r="T170">
        <v>1</v>
      </c>
      <c r="U170">
        <f t="shared" si="34"/>
        <v>8.5868465813263421E-7</v>
      </c>
      <c r="AC170" t="s">
        <v>45</v>
      </c>
      <c r="AD170" t="s">
        <v>48</v>
      </c>
      <c r="AI170" t="s">
        <v>42</v>
      </c>
    </row>
    <row r="171" spans="1:35" x14ac:dyDescent="0.2">
      <c r="A171" s="131" t="s">
        <v>234</v>
      </c>
      <c r="C171" s="130">
        <v>47236.064200000001</v>
      </c>
      <c r="E171">
        <f t="shared" si="31"/>
        <v>17891.003137951742</v>
      </c>
      <c r="F171">
        <f t="shared" si="32"/>
        <v>17891</v>
      </c>
      <c r="G171">
        <f t="shared" si="36"/>
        <v>1.3504399976227432E-3</v>
      </c>
      <c r="N171">
        <f>+G171</f>
        <v>1.3504399976227432E-3</v>
      </c>
      <c r="O171">
        <f ca="1">+C$11+C$12*$F171</f>
        <v>-1.0032564763136874E-3</v>
      </c>
      <c r="P171">
        <f t="shared" si="33"/>
        <v>1.6770923915950193E-3</v>
      </c>
      <c r="Q171" s="2">
        <f t="shared" si="35"/>
        <v>32217.564200000001</v>
      </c>
      <c r="S171">
        <f t="shared" si="37"/>
        <v>1.0670178648781901E-7</v>
      </c>
      <c r="T171">
        <v>1</v>
      </c>
      <c r="U171">
        <f t="shared" si="34"/>
        <v>1.0670178648781901E-7</v>
      </c>
      <c r="AC171" t="s">
        <v>45</v>
      </c>
      <c r="AD171" t="s">
        <v>37</v>
      </c>
      <c r="AI171" t="s">
        <v>42</v>
      </c>
    </row>
    <row r="172" spans="1:35" x14ac:dyDescent="0.2">
      <c r="A172" s="89" t="s">
        <v>178</v>
      </c>
      <c r="C172" s="93">
        <v>47236.275999999998</v>
      </c>
      <c r="D172" s="21"/>
      <c r="E172">
        <f t="shared" si="31"/>
        <v>17891.495287309725</v>
      </c>
      <c r="F172">
        <f t="shared" si="32"/>
        <v>17891.5</v>
      </c>
      <c r="G172">
        <f t="shared" si="36"/>
        <v>-2.0281400065869093E-3</v>
      </c>
      <c r="N172">
        <f>+G172</f>
        <v>-2.0281400065869093E-3</v>
      </c>
      <c r="P172">
        <f t="shared" si="33"/>
        <v>1.675220607335862E-3</v>
      </c>
      <c r="Q172" s="2">
        <f t="shared" si="35"/>
        <v>32217.775999999998</v>
      </c>
      <c r="S172">
        <f t="shared" si="37"/>
        <v>1.3714879836754445E-5</v>
      </c>
      <c r="T172">
        <v>1</v>
      </c>
      <c r="U172">
        <f t="shared" si="34"/>
        <v>1.3714879836754445E-5</v>
      </c>
      <c r="AC172" t="s">
        <v>45</v>
      </c>
      <c r="AD172" t="s">
        <v>48</v>
      </c>
      <c r="AI172" t="s">
        <v>42</v>
      </c>
    </row>
    <row r="173" spans="1:35" x14ac:dyDescent="0.2">
      <c r="A173" s="131" t="s">
        <v>234</v>
      </c>
      <c r="C173" s="130">
        <v>47236.276599999997</v>
      </c>
      <c r="D173" s="21"/>
      <c r="E173">
        <f t="shared" si="31"/>
        <v>17891.496681500539</v>
      </c>
      <c r="F173">
        <f t="shared" si="32"/>
        <v>17891.5</v>
      </c>
      <c r="G173">
        <f t="shared" si="36"/>
        <v>-1.428140007192269E-3</v>
      </c>
      <c r="N173">
        <f>+G173</f>
        <v>-1.428140007192269E-3</v>
      </c>
      <c r="O173">
        <f ca="1">+C$11+C$12*$F173</f>
        <v>-1.0033154541616951E-3</v>
      </c>
      <c r="P173">
        <f t="shared" si="33"/>
        <v>1.675220607335862E-3</v>
      </c>
      <c r="Q173" s="2">
        <f t="shared" si="35"/>
        <v>32217.776599999997</v>
      </c>
      <c r="S173">
        <f t="shared" si="37"/>
        <v>9.6308471038044192E-6</v>
      </c>
      <c r="T173">
        <v>1</v>
      </c>
      <c r="U173">
        <f t="shared" si="34"/>
        <v>9.6308471038044192E-6</v>
      </c>
      <c r="AC173" t="s">
        <v>45</v>
      </c>
      <c r="AD173" t="s">
        <v>37</v>
      </c>
      <c r="AI173" t="s">
        <v>42</v>
      </c>
    </row>
    <row r="174" spans="1:35" x14ac:dyDescent="0.2">
      <c r="A174" s="13" t="s">
        <v>58</v>
      </c>
      <c r="B174" s="5"/>
      <c r="C174" s="21">
        <v>47262.322</v>
      </c>
      <c r="D174" s="21"/>
      <c r="E174">
        <f t="shared" si="31"/>
        <v>17952.017110625042</v>
      </c>
      <c r="F174">
        <f t="shared" si="32"/>
        <v>17952</v>
      </c>
      <c r="G174">
        <f t="shared" si="36"/>
        <v>7.3636800007079728E-3</v>
      </c>
      <c r="I174">
        <f>+G174</f>
        <v>7.3636800007079728E-3</v>
      </c>
      <c r="O174">
        <f ca="1">+C$11+C$12*$F174</f>
        <v>-1.0104517737706442E-3</v>
      </c>
      <c r="P174">
        <f t="shared" si="33"/>
        <v>1.4480838946945951E-3</v>
      </c>
      <c r="Q174" s="2">
        <f t="shared" si="35"/>
        <v>32243.822</v>
      </c>
      <c r="S174">
        <f t="shared" si="37"/>
        <v>3.4994277289480633E-5</v>
      </c>
      <c r="T174">
        <v>0.1</v>
      </c>
      <c r="U174">
        <f t="shared" si="34"/>
        <v>3.4994277289480633E-6</v>
      </c>
      <c r="AC174" t="s">
        <v>61</v>
      </c>
      <c r="AI174" t="s">
        <v>42</v>
      </c>
    </row>
    <row r="175" spans="1:35" x14ac:dyDescent="0.2">
      <c r="A175" s="13" t="s">
        <v>58</v>
      </c>
      <c r="B175" s="5" t="s">
        <v>30</v>
      </c>
      <c r="C175" s="21">
        <v>47263.38</v>
      </c>
      <c r="D175" s="21"/>
      <c r="E175">
        <f t="shared" si="31"/>
        <v>17954.475533763623</v>
      </c>
      <c r="F175">
        <f t="shared" si="32"/>
        <v>17954.5</v>
      </c>
      <c r="G175">
        <f t="shared" si="36"/>
        <v>-1.0529220002354123E-2</v>
      </c>
      <c r="I175">
        <f>+G175</f>
        <v>-1.0529220002354123E-2</v>
      </c>
      <c r="O175">
        <f ca="1">+C$11+C$12*$F175</f>
        <v>-1.0107466630106835E-3</v>
      </c>
      <c r="P175">
        <f t="shared" si="33"/>
        <v>1.4386705712937627E-3</v>
      </c>
      <c r="Q175" s="2">
        <f t="shared" si="35"/>
        <v>32244.879999999997</v>
      </c>
      <c r="S175">
        <f t="shared" si="37"/>
        <v>1.4323040478280989E-4</v>
      </c>
      <c r="T175">
        <v>0.1</v>
      </c>
      <c r="U175">
        <f t="shared" si="34"/>
        <v>1.432304047828099E-5</v>
      </c>
      <c r="AC175" t="s">
        <v>45</v>
      </c>
      <c r="AD175" t="s">
        <v>37</v>
      </c>
      <c r="AI175" t="s">
        <v>42</v>
      </c>
    </row>
    <row r="176" spans="1:35" x14ac:dyDescent="0.2">
      <c r="A176" s="131" t="s">
        <v>234</v>
      </c>
      <c r="C176" s="130">
        <v>47266.186099999999</v>
      </c>
      <c r="D176" s="21"/>
      <c r="E176">
        <f t="shared" si="31"/>
        <v>17960.995931844143</v>
      </c>
      <c r="F176">
        <f t="shared" si="32"/>
        <v>17961</v>
      </c>
      <c r="G176">
        <f t="shared" si="36"/>
        <v>-1.7507599986856803E-3</v>
      </c>
      <c r="N176">
        <f>+G176</f>
        <v>-1.7507599986856803E-3</v>
      </c>
      <c r="O176">
        <f ca="1">+C$11+C$12*$F176</f>
        <v>-1.0115133750347857E-3</v>
      </c>
      <c r="P176">
        <f t="shared" si="33"/>
        <v>1.4141858213875687E-3</v>
      </c>
      <c r="Q176" s="2">
        <f t="shared" si="35"/>
        <v>32247.686099999999</v>
      </c>
      <c r="S176">
        <f t="shared" si="37"/>
        <v>1.0016882043999131E-5</v>
      </c>
      <c r="T176">
        <v>1</v>
      </c>
      <c r="U176">
        <f t="shared" si="34"/>
        <v>1.0016882043999131E-5</v>
      </c>
      <c r="AC176" t="s">
        <v>45</v>
      </c>
      <c r="AD176" t="s">
        <v>48</v>
      </c>
      <c r="AI176" t="s">
        <v>42</v>
      </c>
    </row>
    <row r="177" spans="1:35" x14ac:dyDescent="0.2">
      <c r="A177" s="89" t="s">
        <v>178</v>
      </c>
      <c r="C177" s="93">
        <v>47266.186900000001</v>
      </c>
      <c r="D177" s="21"/>
      <c r="E177">
        <f t="shared" si="31"/>
        <v>17960.997790765232</v>
      </c>
      <c r="F177">
        <f t="shared" si="32"/>
        <v>17961</v>
      </c>
      <c r="G177">
        <f t="shared" si="36"/>
        <v>-9.5075999706750736E-4</v>
      </c>
      <c r="N177">
        <f>+G177</f>
        <v>-9.5075999706750736E-4</v>
      </c>
      <c r="P177">
        <f t="shared" si="33"/>
        <v>1.4141858213875687E-3</v>
      </c>
      <c r="Q177" s="2">
        <f t="shared" si="35"/>
        <v>32247.686900000001</v>
      </c>
      <c r="S177">
        <f t="shared" si="37"/>
        <v>5.5929687242281501E-6</v>
      </c>
      <c r="T177">
        <v>1</v>
      </c>
      <c r="U177">
        <f t="shared" si="34"/>
        <v>5.5929687242281501E-6</v>
      </c>
      <c r="AC177" t="s">
        <v>45</v>
      </c>
      <c r="AD177" t="s">
        <v>37</v>
      </c>
      <c r="AI177" t="s">
        <v>42</v>
      </c>
    </row>
    <row r="178" spans="1:35" x14ac:dyDescent="0.2">
      <c r="A178" s="13" t="s">
        <v>58</v>
      </c>
      <c r="B178" s="5" t="s">
        <v>30</v>
      </c>
      <c r="C178" s="21">
        <v>47266.400000000001</v>
      </c>
      <c r="D178" s="21"/>
      <c r="E178">
        <f t="shared" si="31"/>
        <v>17961.492960869993</v>
      </c>
      <c r="F178">
        <f t="shared" si="32"/>
        <v>17961.5</v>
      </c>
      <c r="G178">
        <f t="shared" si="36"/>
        <v>-3.0293399977381341E-3</v>
      </c>
      <c r="I178">
        <f>+G178</f>
        <v>-3.0293399977381341E-3</v>
      </c>
      <c r="O178">
        <f ca="1">+C$11+C$12*$F178</f>
        <v>-1.0115723528827934E-3</v>
      </c>
      <c r="P178">
        <f t="shared" si="33"/>
        <v>1.4123017751609471E-3</v>
      </c>
      <c r="Q178" s="2">
        <f t="shared" si="35"/>
        <v>32247.9</v>
      </c>
      <c r="S178">
        <f t="shared" si="37"/>
        <v>1.9728181638762094E-5</v>
      </c>
      <c r="T178">
        <v>0.1</v>
      </c>
      <c r="U178">
        <f t="shared" si="34"/>
        <v>1.9728181638762093E-6</v>
      </c>
      <c r="AC178" t="s">
        <v>45</v>
      </c>
      <c r="AD178" t="s">
        <v>48</v>
      </c>
      <c r="AI178" t="s">
        <v>42</v>
      </c>
    </row>
    <row r="179" spans="1:35" x14ac:dyDescent="0.2">
      <c r="A179" s="89" t="s">
        <v>178</v>
      </c>
      <c r="C179" s="93">
        <v>47267.0478</v>
      </c>
      <c r="D179" s="21"/>
      <c r="E179">
        <f t="shared" si="31"/>
        <v>17962.998222220816</v>
      </c>
      <c r="F179">
        <f t="shared" si="32"/>
        <v>17963</v>
      </c>
      <c r="G179">
        <f t="shared" si="36"/>
        <v>-7.6508000347530469E-4</v>
      </c>
      <c r="N179">
        <f>+G179</f>
        <v>-7.6508000347530469E-4</v>
      </c>
      <c r="P179">
        <f t="shared" si="33"/>
        <v>1.4066491195126431E-3</v>
      </c>
      <c r="Q179" s="2">
        <f t="shared" si="35"/>
        <v>32248.5478</v>
      </c>
      <c r="S179">
        <f t="shared" si="37"/>
        <v>4.7164073836340013E-6</v>
      </c>
      <c r="T179">
        <v>1</v>
      </c>
      <c r="U179">
        <f t="shared" si="34"/>
        <v>4.7164073836340013E-6</v>
      </c>
      <c r="AC179" t="s">
        <v>45</v>
      </c>
      <c r="AD179" t="s">
        <v>37</v>
      </c>
      <c r="AI179" t="s">
        <v>42</v>
      </c>
    </row>
    <row r="180" spans="1:35" x14ac:dyDescent="0.2">
      <c r="A180" s="131" t="s">
        <v>234</v>
      </c>
      <c r="C180" s="130">
        <v>47267.047899999998</v>
      </c>
      <c r="D180" s="21"/>
      <c r="E180">
        <f t="shared" si="31"/>
        <v>17962.998454585948</v>
      </c>
      <c r="F180">
        <f t="shared" si="32"/>
        <v>17963</v>
      </c>
      <c r="G180">
        <f t="shared" si="36"/>
        <v>-6.6508000600151718E-4</v>
      </c>
      <c r="N180">
        <f>+G180</f>
        <v>-6.6508000600151718E-4</v>
      </c>
      <c r="O180">
        <f t="shared" ref="O180:O200" ca="1" si="39">+C$11+C$12*$F180</f>
        <v>-1.0117492864268169E-3</v>
      </c>
      <c r="P180">
        <f t="shared" si="33"/>
        <v>1.4066491195126431E-3</v>
      </c>
      <c r="Q180" s="2">
        <f t="shared" si="35"/>
        <v>32248.547899999998</v>
      </c>
      <c r="S180">
        <f t="shared" si="37"/>
        <v>4.2920615695036676E-6</v>
      </c>
      <c r="T180">
        <v>1</v>
      </c>
      <c r="U180">
        <f t="shared" si="34"/>
        <v>4.2920615695036676E-6</v>
      </c>
      <c r="AC180" t="s">
        <v>45</v>
      </c>
      <c r="AE180">
        <v>20</v>
      </c>
      <c r="AG180" t="s">
        <v>63</v>
      </c>
      <c r="AI180" t="s">
        <v>37</v>
      </c>
    </row>
    <row r="181" spans="1:35" x14ac:dyDescent="0.2">
      <c r="A181" s="13" t="s">
        <v>59</v>
      </c>
      <c r="B181" s="5"/>
      <c r="C181" s="21">
        <v>47617.37</v>
      </c>
      <c r="D181" s="21"/>
      <c r="E181">
        <f t="shared" si="31"/>
        <v>18777.024878591543</v>
      </c>
      <c r="F181">
        <f t="shared" si="32"/>
        <v>18777</v>
      </c>
      <c r="G181">
        <f t="shared" si="36"/>
        <v>1.0706680004659574E-2</v>
      </c>
      <c r="I181">
        <f>+G181</f>
        <v>1.0706680004659574E-2</v>
      </c>
      <c r="O181">
        <f t="shared" ca="1" si="39"/>
        <v>-1.1077652229835888E-3</v>
      </c>
      <c r="P181">
        <f t="shared" si="33"/>
        <v>-1.7603653258303441E-3</v>
      </c>
      <c r="Q181" s="2">
        <f t="shared" si="35"/>
        <v>32598.870000000003</v>
      </c>
      <c r="S181">
        <f t="shared" si="37"/>
        <v>1.5542721927249047E-4</v>
      </c>
      <c r="T181">
        <v>0.1</v>
      </c>
      <c r="U181">
        <f t="shared" si="34"/>
        <v>1.5542721927249048E-5</v>
      </c>
      <c r="AC181" t="s">
        <v>45</v>
      </c>
      <c r="AD181" t="s">
        <v>37</v>
      </c>
      <c r="AI181" t="s">
        <v>42</v>
      </c>
    </row>
    <row r="182" spans="1:35" x14ac:dyDescent="0.2">
      <c r="A182" s="13" t="s">
        <v>59</v>
      </c>
      <c r="B182" s="5"/>
      <c r="C182" s="21">
        <v>47617.375</v>
      </c>
      <c r="D182" s="21"/>
      <c r="E182">
        <f t="shared" si="31"/>
        <v>18777.036496848337</v>
      </c>
      <c r="F182">
        <f t="shared" si="32"/>
        <v>18777</v>
      </c>
      <c r="G182">
        <f t="shared" si="36"/>
        <v>1.570668000204023E-2</v>
      </c>
      <c r="I182">
        <f>+G182</f>
        <v>1.570668000204023E-2</v>
      </c>
      <c r="O182">
        <f t="shared" ca="1" si="39"/>
        <v>-1.1077652229835888E-3</v>
      </c>
      <c r="P182">
        <f t="shared" si="33"/>
        <v>-1.7603653258303441E-3</v>
      </c>
      <c r="Q182" s="2">
        <f t="shared" si="35"/>
        <v>32598.875</v>
      </c>
      <c r="S182">
        <f t="shared" si="37"/>
        <v>3.0509767248588528E-4</v>
      </c>
      <c r="T182">
        <v>0.1</v>
      </c>
      <c r="U182">
        <f t="shared" si="34"/>
        <v>3.0509767248588531E-5</v>
      </c>
      <c r="AC182" t="s">
        <v>45</v>
      </c>
      <c r="AD182" t="s">
        <v>48</v>
      </c>
      <c r="AI182" t="s">
        <v>42</v>
      </c>
    </row>
    <row r="183" spans="1:35" x14ac:dyDescent="0.2">
      <c r="A183" s="13" t="s">
        <v>59</v>
      </c>
      <c r="B183" s="5" t="s">
        <v>30</v>
      </c>
      <c r="C183" s="21">
        <v>47640.377999999997</v>
      </c>
      <c r="D183" s="21"/>
      <c r="E183">
        <f t="shared" si="31"/>
        <v>18830.487449076008</v>
      </c>
      <c r="F183">
        <f t="shared" si="32"/>
        <v>18830.5</v>
      </c>
      <c r="G183">
        <f t="shared" si="36"/>
        <v>-5.4013800036045723E-3</v>
      </c>
      <c r="I183">
        <f>+G183</f>
        <v>-5.4013800036045723E-3</v>
      </c>
      <c r="O183">
        <f t="shared" ca="1" si="39"/>
        <v>-1.1140758527204281E-3</v>
      </c>
      <c r="P183">
        <f t="shared" si="33"/>
        <v>-1.97433994587301E-3</v>
      </c>
      <c r="Q183" s="2">
        <f t="shared" si="35"/>
        <v>32621.877999999997</v>
      </c>
      <c r="S183">
        <f t="shared" si="37"/>
        <v>1.174460355729675E-5</v>
      </c>
      <c r="T183">
        <v>0.1</v>
      </c>
      <c r="U183">
        <f t="shared" si="34"/>
        <v>1.1744603557296751E-6</v>
      </c>
      <c r="AC183" t="s">
        <v>45</v>
      </c>
      <c r="AD183" t="s">
        <v>48</v>
      </c>
      <c r="AI183" t="s">
        <v>42</v>
      </c>
    </row>
    <row r="184" spans="1:35" x14ac:dyDescent="0.2">
      <c r="A184" s="13" t="s">
        <v>59</v>
      </c>
      <c r="B184" s="5" t="s">
        <v>30</v>
      </c>
      <c r="C184" s="21">
        <v>47649.42</v>
      </c>
      <c r="D184" s="21"/>
      <c r="E184">
        <f t="shared" si="31"/>
        <v>18851.497904670618</v>
      </c>
      <c r="F184">
        <f t="shared" si="32"/>
        <v>18851.5</v>
      </c>
      <c r="G184">
        <f t="shared" si="36"/>
        <v>-9.0174000069964677E-4</v>
      </c>
      <c r="I184">
        <f>+G184</f>
        <v>-9.0174000069964677E-4</v>
      </c>
      <c r="O184">
        <f t="shared" ca="1" si="39"/>
        <v>-1.1165529223367576E-3</v>
      </c>
      <c r="P184">
        <f t="shared" si="33"/>
        <v>-2.0584864621777587E-3</v>
      </c>
      <c r="Q184" s="2">
        <f t="shared" si="35"/>
        <v>32630.92</v>
      </c>
      <c r="S184">
        <f t="shared" si="37"/>
        <v>1.3380623761421332E-6</v>
      </c>
      <c r="T184">
        <v>0.1</v>
      </c>
      <c r="U184">
        <f t="shared" si="34"/>
        <v>1.3380623761421333E-7</v>
      </c>
      <c r="AC184" t="s">
        <v>45</v>
      </c>
      <c r="AD184" t="s">
        <v>37</v>
      </c>
      <c r="AI184" t="s">
        <v>42</v>
      </c>
    </row>
    <row r="185" spans="1:35" x14ac:dyDescent="0.2">
      <c r="A185" s="13" t="s">
        <v>59</v>
      </c>
      <c r="B185" s="5"/>
      <c r="C185" s="21">
        <v>47654.373</v>
      </c>
      <c r="D185" s="21"/>
      <c r="E185">
        <f t="shared" si="31"/>
        <v>18863.006949855324</v>
      </c>
      <c r="F185">
        <f t="shared" si="32"/>
        <v>18863</v>
      </c>
      <c r="G185">
        <f t="shared" si="36"/>
        <v>2.9909200020483695E-3</v>
      </c>
      <c r="I185">
        <f>+G185</f>
        <v>2.9909200020483695E-3</v>
      </c>
      <c r="O185">
        <f t="shared" ca="1" si="39"/>
        <v>-1.1179094128409379E-3</v>
      </c>
      <c r="P185">
        <f t="shared" si="33"/>
        <v>-2.1046031452108052E-3</v>
      </c>
      <c r="Q185" s="2">
        <f t="shared" si="35"/>
        <v>32635.873</v>
      </c>
      <c r="S185">
        <f t="shared" si="37"/>
        <v>2.5964356144254046E-5</v>
      </c>
      <c r="T185">
        <v>0.1</v>
      </c>
      <c r="U185">
        <f t="shared" si="34"/>
        <v>2.5964356144254046E-6</v>
      </c>
    </row>
    <row r="186" spans="1:35" x14ac:dyDescent="0.2">
      <c r="A186" s="13" t="s">
        <v>60</v>
      </c>
      <c r="B186" s="5" t="s">
        <v>30</v>
      </c>
      <c r="C186" s="21">
        <v>47925.2716</v>
      </c>
      <c r="D186" s="21"/>
      <c r="E186">
        <f t="shared" si="31"/>
        <v>19492.480850092048</v>
      </c>
      <c r="F186">
        <f t="shared" si="32"/>
        <v>19492.5</v>
      </c>
      <c r="G186">
        <f t="shared" ref="G186:G217" si="40">+C186-(C$7+F186*C$8)</f>
        <v>-8.2412999981897883E-3</v>
      </c>
      <c r="K186">
        <f>+G186</f>
        <v>-8.2412999981897883E-3</v>
      </c>
      <c r="O186">
        <f t="shared" ca="1" si="39"/>
        <v>-1.1921625234828149E-3</v>
      </c>
      <c r="P186">
        <f t="shared" si="33"/>
        <v>-4.660537978558062E-3</v>
      </c>
      <c r="Q186" s="2">
        <f t="shared" si="35"/>
        <v>32906.7716</v>
      </c>
      <c r="S186">
        <f t="shared" ref="S186:S217" si="41">+(P186-G186)^2</f>
        <v>1.282185664123708E-5</v>
      </c>
      <c r="T186">
        <v>1</v>
      </c>
      <c r="U186">
        <f t="shared" si="34"/>
        <v>1.282185664123708E-5</v>
      </c>
      <c r="AC186" t="s">
        <v>45</v>
      </c>
      <c r="AI186" t="s">
        <v>42</v>
      </c>
    </row>
    <row r="187" spans="1:35" x14ac:dyDescent="0.2">
      <c r="A187" s="13" t="s">
        <v>60</v>
      </c>
      <c r="B187" s="5" t="s">
        <v>30</v>
      </c>
      <c r="C187" s="21">
        <v>47925.272299999997</v>
      </c>
      <c r="D187" s="21"/>
      <c r="E187">
        <f t="shared" si="31"/>
        <v>19492.482476647991</v>
      </c>
      <c r="F187">
        <f t="shared" si="32"/>
        <v>19492.5</v>
      </c>
      <c r="G187">
        <f t="shared" si="40"/>
        <v>-7.5413000013213605E-3</v>
      </c>
      <c r="K187">
        <f>+G187</f>
        <v>-7.5413000013213605E-3</v>
      </c>
      <c r="O187">
        <f t="shared" ca="1" si="39"/>
        <v>-1.1921625234828149E-3</v>
      </c>
      <c r="P187">
        <f t="shared" si="33"/>
        <v>-4.660537978558062E-3</v>
      </c>
      <c r="Q187" s="2">
        <f t="shared" si="35"/>
        <v>32906.772299999997</v>
      </c>
      <c r="S187">
        <f t="shared" si="41"/>
        <v>8.2987898317952912E-6</v>
      </c>
      <c r="T187">
        <v>1</v>
      </c>
      <c r="U187">
        <f t="shared" si="34"/>
        <v>8.2987898317952912E-6</v>
      </c>
    </row>
    <row r="188" spans="1:35" x14ac:dyDescent="0.2">
      <c r="A188" s="13" t="s">
        <v>60</v>
      </c>
      <c r="B188" s="5" t="s">
        <v>30</v>
      </c>
      <c r="C188" s="21">
        <v>47928.285600000003</v>
      </c>
      <c r="D188" s="21"/>
      <c r="E188">
        <f t="shared" si="31"/>
        <v>19499.484335290257</v>
      </c>
      <c r="F188">
        <f t="shared" si="32"/>
        <v>19499.5</v>
      </c>
      <c r="G188">
        <f t="shared" si="40"/>
        <v>-6.7414200020721182E-3</v>
      </c>
      <c r="K188">
        <f>+G188</f>
        <v>-6.7414200020721182E-3</v>
      </c>
      <c r="O188">
        <f t="shared" ca="1" si="39"/>
        <v>-1.1929882133549247E-3</v>
      </c>
      <c r="P188">
        <f t="shared" si="33"/>
        <v>-4.6892236337901759E-3</v>
      </c>
      <c r="Q188" s="2">
        <f t="shared" si="35"/>
        <v>32909.785600000003</v>
      </c>
      <c r="S188">
        <f t="shared" si="41"/>
        <v>4.2115099339895934E-6</v>
      </c>
      <c r="T188">
        <v>1</v>
      </c>
      <c r="U188">
        <f t="shared" si="34"/>
        <v>4.2115099339895934E-6</v>
      </c>
      <c r="AC188" t="s">
        <v>40</v>
      </c>
      <c r="AE188">
        <v>17</v>
      </c>
      <c r="AG188" t="s">
        <v>66</v>
      </c>
      <c r="AI188" t="s">
        <v>37</v>
      </c>
    </row>
    <row r="189" spans="1:35" x14ac:dyDescent="0.2">
      <c r="A189" s="13" t="s">
        <v>60</v>
      </c>
      <c r="B189" s="5" t="s">
        <v>30</v>
      </c>
      <c r="C189" s="21">
        <v>47928.286699999997</v>
      </c>
      <c r="D189" s="21"/>
      <c r="E189">
        <f t="shared" si="31"/>
        <v>19499.486891306737</v>
      </c>
      <c r="F189">
        <f t="shared" si="32"/>
        <v>19499.5</v>
      </c>
      <c r="G189">
        <f t="shared" si="40"/>
        <v>-5.6414200080325827E-3</v>
      </c>
      <c r="K189">
        <f>+G189</f>
        <v>-5.6414200080325827E-3</v>
      </c>
      <c r="O189">
        <f t="shared" ca="1" si="39"/>
        <v>-1.1929882133549247E-3</v>
      </c>
      <c r="P189">
        <f t="shared" si="33"/>
        <v>-4.6892236337901759E-3</v>
      </c>
      <c r="Q189" s="2">
        <f t="shared" si="35"/>
        <v>32909.786699999997</v>
      </c>
      <c r="S189">
        <f t="shared" si="41"/>
        <v>9.0667793512038566E-7</v>
      </c>
      <c r="T189">
        <v>1</v>
      </c>
      <c r="U189">
        <f t="shared" si="34"/>
        <v>9.0667793512038566E-7</v>
      </c>
      <c r="AC189" t="s">
        <v>40</v>
      </c>
      <c r="AE189">
        <v>14</v>
      </c>
      <c r="AG189" t="s">
        <v>66</v>
      </c>
      <c r="AI189" t="s">
        <v>37</v>
      </c>
    </row>
    <row r="190" spans="1:35" x14ac:dyDescent="0.2">
      <c r="A190" s="13" t="s">
        <v>62</v>
      </c>
      <c r="B190" s="5"/>
      <c r="C190" s="21">
        <v>47943.572</v>
      </c>
      <c r="D190" s="21"/>
      <c r="E190">
        <f t="shared" si="31"/>
        <v>19535.004599435499</v>
      </c>
      <c r="F190">
        <f t="shared" si="32"/>
        <v>19535</v>
      </c>
      <c r="G190">
        <f t="shared" si="40"/>
        <v>1.9793999963440001E-3</v>
      </c>
      <c r="I190">
        <f>+G190</f>
        <v>1.9793999963440001E-3</v>
      </c>
      <c r="O190">
        <f t="shared" ca="1" si="39"/>
        <v>-1.197175640563482E-3</v>
      </c>
      <c r="P190">
        <f t="shared" si="33"/>
        <v>-4.8347605491554186E-3</v>
      </c>
      <c r="Q190" s="2">
        <f t="shared" si="35"/>
        <v>32925.072</v>
      </c>
      <c r="S190">
        <f t="shared" si="41"/>
        <v>4.6432783939840938E-5</v>
      </c>
      <c r="T190">
        <v>0.1</v>
      </c>
      <c r="U190">
        <f t="shared" si="34"/>
        <v>4.6432783939840938E-6</v>
      </c>
      <c r="AC190" t="s">
        <v>40</v>
      </c>
      <c r="AE190">
        <v>15</v>
      </c>
      <c r="AG190" t="s">
        <v>66</v>
      </c>
      <c r="AI190" t="s">
        <v>37</v>
      </c>
    </row>
    <row r="191" spans="1:35" x14ac:dyDescent="0.2">
      <c r="A191" s="13" t="s">
        <v>62</v>
      </c>
      <c r="B191" s="5"/>
      <c r="C191" s="21">
        <v>48012.419000000002</v>
      </c>
      <c r="D191" s="21"/>
      <c r="E191">
        <f t="shared" si="31"/>
        <v>19694.98102459827</v>
      </c>
      <c r="F191">
        <f t="shared" si="32"/>
        <v>19695</v>
      </c>
      <c r="G191">
        <f t="shared" si="40"/>
        <v>-8.1662000011419877E-3</v>
      </c>
      <c r="I191">
        <f>+G191</f>
        <v>-8.1662000011419877E-3</v>
      </c>
      <c r="O191">
        <f t="shared" ca="1" si="39"/>
        <v>-1.2160485519259923E-3</v>
      </c>
      <c r="P191">
        <f t="shared" si="33"/>
        <v>-5.4917539394239295E-3</v>
      </c>
      <c r="Q191" s="2">
        <f t="shared" si="35"/>
        <v>32993.919000000002</v>
      </c>
      <c r="S191">
        <f t="shared" si="41"/>
        <v>7.1526617370392318E-6</v>
      </c>
      <c r="T191">
        <v>0.1</v>
      </c>
      <c r="U191">
        <f t="shared" si="34"/>
        <v>7.152661737039232E-7</v>
      </c>
      <c r="AC191" t="s">
        <v>68</v>
      </c>
      <c r="AI191" t="s">
        <v>42</v>
      </c>
    </row>
    <row r="192" spans="1:35" x14ac:dyDescent="0.2">
      <c r="A192" s="13" t="s">
        <v>60</v>
      </c>
      <c r="B192" s="5"/>
      <c r="C192" s="21">
        <v>48310.227800000001</v>
      </c>
      <c r="D192" s="21"/>
      <c r="E192">
        <f t="shared" si="31"/>
        <v>20386.984847655374</v>
      </c>
      <c r="F192">
        <f t="shared" si="32"/>
        <v>20387</v>
      </c>
      <c r="G192">
        <f t="shared" si="40"/>
        <v>-6.520920003822539E-3</v>
      </c>
      <c r="K192">
        <f>+G192</f>
        <v>-6.520920003822539E-3</v>
      </c>
      <c r="O192">
        <f t="shared" ca="1" si="39"/>
        <v>-1.2976738935688496E-3</v>
      </c>
      <c r="P192">
        <f t="shared" si="33"/>
        <v>-8.3380170934996573E-3</v>
      </c>
      <c r="Q192" s="2">
        <f t="shared" si="35"/>
        <v>33291.727800000001</v>
      </c>
      <c r="S192">
        <f t="shared" si="41"/>
        <v>3.3018418333130535E-6</v>
      </c>
      <c r="T192">
        <v>1</v>
      </c>
      <c r="U192">
        <f t="shared" si="34"/>
        <v>3.3018418333130535E-6</v>
      </c>
      <c r="AC192" t="s">
        <v>40</v>
      </c>
      <c r="AE192">
        <v>17</v>
      </c>
      <c r="AG192" t="s">
        <v>66</v>
      </c>
      <c r="AI192" t="s">
        <v>37</v>
      </c>
    </row>
    <row r="193" spans="1:21" x14ac:dyDescent="0.2">
      <c r="A193" s="13" t="s">
        <v>60</v>
      </c>
      <c r="B193" s="5"/>
      <c r="C193" s="21">
        <v>48310.2284</v>
      </c>
      <c r="D193" s="21"/>
      <c r="E193">
        <f t="shared" si="31"/>
        <v>20386.986241846189</v>
      </c>
      <c r="F193">
        <f t="shared" si="32"/>
        <v>20387</v>
      </c>
      <c r="G193">
        <f t="shared" si="40"/>
        <v>-5.9209200044278987E-3</v>
      </c>
      <c r="K193">
        <f>+G193</f>
        <v>-5.9209200044278987E-3</v>
      </c>
      <c r="O193">
        <f t="shared" ca="1" si="39"/>
        <v>-1.2976738935688496E-3</v>
      </c>
      <c r="P193">
        <f t="shared" si="33"/>
        <v>-8.3380170934996573E-3</v>
      </c>
      <c r="Q193" s="2">
        <f t="shared" si="35"/>
        <v>33291.7284</v>
      </c>
      <c r="S193">
        <f t="shared" si="41"/>
        <v>5.8423583379991695E-6</v>
      </c>
      <c r="T193">
        <v>1</v>
      </c>
      <c r="U193">
        <f t="shared" si="34"/>
        <v>5.8423583379991695E-6</v>
      </c>
    </row>
    <row r="194" spans="1:21" x14ac:dyDescent="0.2">
      <c r="A194" s="13" t="s">
        <v>60</v>
      </c>
      <c r="B194" s="5" t="s">
        <v>30</v>
      </c>
      <c r="C194" s="21">
        <v>48311.303099999997</v>
      </c>
      <c r="D194" s="21"/>
      <c r="E194">
        <f t="shared" si="31"/>
        <v>20389.483469962477</v>
      </c>
      <c r="F194">
        <f t="shared" si="32"/>
        <v>20389.5</v>
      </c>
      <c r="G194">
        <f t="shared" si="40"/>
        <v>-7.1138200073619373E-3</v>
      </c>
      <c r="K194">
        <f>+G194</f>
        <v>-7.1138200073619373E-3</v>
      </c>
      <c r="O194">
        <f t="shared" ca="1" si="39"/>
        <v>-1.2979687828088889E-3</v>
      </c>
      <c r="P194">
        <f t="shared" si="33"/>
        <v>-8.3482718448368333E-3</v>
      </c>
      <c r="Q194" s="2">
        <f t="shared" si="35"/>
        <v>33292.803099999997</v>
      </c>
      <c r="S194">
        <f t="shared" si="41"/>
        <v>1.5238713390451469E-6</v>
      </c>
      <c r="T194">
        <v>1</v>
      </c>
      <c r="U194">
        <f t="shared" si="34"/>
        <v>1.5238713390451469E-6</v>
      </c>
    </row>
    <row r="195" spans="1:21" x14ac:dyDescent="0.2">
      <c r="A195" s="13" t="s">
        <v>60</v>
      </c>
      <c r="B195" s="5" t="s">
        <v>30</v>
      </c>
      <c r="C195" s="21">
        <v>48311.3033</v>
      </c>
      <c r="D195" s="21"/>
      <c r="E195">
        <f t="shared" si="31"/>
        <v>20389.483934692755</v>
      </c>
      <c r="F195">
        <f t="shared" si="32"/>
        <v>20389.5</v>
      </c>
      <c r="G195">
        <f t="shared" si="40"/>
        <v>-6.9138200051384047E-3</v>
      </c>
      <c r="K195">
        <f>+G195</f>
        <v>-6.9138200051384047E-3</v>
      </c>
      <c r="O195">
        <f t="shared" ca="1" si="39"/>
        <v>-1.2979687828088889E-3</v>
      </c>
      <c r="P195">
        <f t="shared" si="33"/>
        <v>-8.3482718448368333E-3</v>
      </c>
      <c r="Q195" s="2">
        <f t="shared" si="35"/>
        <v>33292.8033</v>
      </c>
      <c r="S195">
        <f t="shared" si="41"/>
        <v>2.0576520804142063E-6</v>
      </c>
      <c r="T195">
        <v>1</v>
      </c>
      <c r="U195">
        <f t="shared" si="34"/>
        <v>2.0576520804142063E-6</v>
      </c>
    </row>
    <row r="196" spans="1:21" x14ac:dyDescent="0.2">
      <c r="A196" s="13" t="s">
        <v>64</v>
      </c>
      <c r="B196" s="5" t="s">
        <v>30</v>
      </c>
      <c r="C196" s="21">
        <v>48621.589699999997</v>
      </c>
      <c r="D196" s="21"/>
      <c r="E196">
        <f t="shared" si="31"/>
        <v>21110.48134995592</v>
      </c>
      <c r="F196">
        <f t="shared" si="32"/>
        <v>21110.5</v>
      </c>
      <c r="G196">
        <f t="shared" si="40"/>
        <v>-8.0261800030712038E-3</v>
      </c>
      <c r="J196">
        <f>+G196</f>
        <v>-8.0261800030712038E-3</v>
      </c>
      <c r="O196">
        <f t="shared" ca="1" si="39"/>
        <v>-1.3830148396362014E-3</v>
      </c>
      <c r="P196">
        <f t="shared" si="33"/>
        <v>-1.1277315080979426E-2</v>
      </c>
      <c r="Q196" s="2">
        <f t="shared" si="35"/>
        <v>33603.089699999997</v>
      </c>
      <c r="S196">
        <f t="shared" si="41"/>
        <v>1.05698792948053E-5</v>
      </c>
      <c r="T196">
        <v>1</v>
      </c>
      <c r="U196">
        <f t="shared" si="34"/>
        <v>1.05698792948053E-5</v>
      </c>
    </row>
    <row r="197" spans="1:21" x14ac:dyDescent="0.2">
      <c r="A197" s="13" t="s">
        <v>60</v>
      </c>
      <c r="B197" s="5"/>
      <c r="C197" s="21">
        <v>49037.097999999998</v>
      </c>
      <c r="D197" s="21"/>
      <c r="E197">
        <f t="shared" si="31"/>
        <v>22075.977776226606</v>
      </c>
      <c r="F197">
        <f t="shared" si="32"/>
        <v>22076</v>
      </c>
      <c r="G197">
        <f t="shared" si="40"/>
        <v>-9.5641600055387244E-3</v>
      </c>
      <c r="K197">
        <f>+G197</f>
        <v>-9.5641600055387244E-3</v>
      </c>
      <c r="O197">
        <f t="shared" ca="1" si="39"/>
        <v>-1.4969010641393502E-3</v>
      </c>
      <c r="P197">
        <f t="shared" si="33"/>
        <v>-1.5043806413587619E-2</v>
      </c>
      <c r="Q197" s="2">
        <f t="shared" si="35"/>
        <v>34018.597999999998</v>
      </c>
      <c r="S197">
        <f t="shared" si="41"/>
        <v>3.0026524757243152E-5</v>
      </c>
      <c r="T197">
        <v>1</v>
      </c>
      <c r="U197">
        <f t="shared" si="34"/>
        <v>3.0026524757243152E-5</v>
      </c>
    </row>
    <row r="198" spans="1:21" x14ac:dyDescent="0.2">
      <c r="A198" s="13" t="s">
        <v>60</v>
      </c>
      <c r="B198" s="5"/>
      <c r="C198" s="21">
        <v>49037.0988</v>
      </c>
      <c r="D198" s="21"/>
      <c r="E198">
        <f t="shared" si="31"/>
        <v>22075.979635147698</v>
      </c>
      <c r="F198">
        <f t="shared" si="32"/>
        <v>22076</v>
      </c>
      <c r="G198">
        <f t="shared" si="40"/>
        <v>-8.7641600039205514E-3</v>
      </c>
      <c r="K198">
        <f>+G198</f>
        <v>-8.7641600039205514E-3</v>
      </c>
      <c r="O198">
        <f t="shared" ca="1" si="39"/>
        <v>-1.4969010641393502E-3</v>
      </c>
      <c r="P198">
        <f t="shared" si="33"/>
        <v>-1.5043806413587619E-2</v>
      </c>
      <c r="Q198" s="2">
        <f t="shared" si="35"/>
        <v>34018.5988</v>
      </c>
      <c r="S198">
        <f t="shared" si="41"/>
        <v>3.9433959030444489E-5</v>
      </c>
      <c r="T198">
        <v>1</v>
      </c>
      <c r="U198">
        <f t="shared" si="34"/>
        <v>3.9433959030444489E-5</v>
      </c>
    </row>
    <row r="199" spans="1:21" x14ac:dyDescent="0.2">
      <c r="A199" s="13" t="s">
        <v>60</v>
      </c>
      <c r="B199" s="5" t="s">
        <v>30</v>
      </c>
      <c r="C199" s="21">
        <v>49037.310700000002</v>
      </c>
      <c r="D199" s="21"/>
      <c r="E199">
        <f t="shared" si="31"/>
        <v>22076.472016870826</v>
      </c>
      <c r="F199">
        <f t="shared" si="32"/>
        <v>22076.5</v>
      </c>
      <c r="G199">
        <f t="shared" si="40"/>
        <v>-1.2042739996104501E-2</v>
      </c>
      <c r="K199">
        <f>+G199</f>
        <v>-1.2042739996104501E-2</v>
      </c>
      <c r="O199">
        <f t="shared" ca="1" si="39"/>
        <v>-1.4969600419873583E-3</v>
      </c>
      <c r="P199">
        <f t="shared" si="33"/>
        <v>-1.5045692860789472E-2</v>
      </c>
      <c r="Q199" s="2">
        <f t="shared" si="35"/>
        <v>34018.810700000002</v>
      </c>
      <c r="S199">
        <f t="shared" si="41"/>
        <v>9.0177259075196735E-6</v>
      </c>
      <c r="T199">
        <v>1</v>
      </c>
      <c r="U199">
        <f t="shared" si="34"/>
        <v>9.0177259075196735E-6</v>
      </c>
    </row>
    <row r="200" spans="1:21" x14ac:dyDescent="0.2">
      <c r="A200" s="13" t="s">
        <v>60</v>
      </c>
      <c r="B200" s="5" t="s">
        <v>30</v>
      </c>
      <c r="C200" s="21">
        <v>49037.311699999998</v>
      </c>
      <c r="D200" s="21"/>
      <c r="E200">
        <f t="shared" si="31"/>
        <v>22076.474340522178</v>
      </c>
      <c r="F200">
        <f t="shared" si="32"/>
        <v>22076.5</v>
      </c>
      <c r="G200">
        <f t="shared" si="40"/>
        <v>-1.1042739999538753E-2</v>
      </c>
      <c r="K200">
        <f>+G200</f>
        <v>-1.1042739999538753E-2</v>
      </c>
      <c r="O200">
        <f t="shared" ca="1" si="39"/>
        <v>-1.4969600419873583E-3</v>
      </c>
      <c r="P200">
        <f t="shared" si="33"/>
        <v>-1.5045692860789472E-2</v>
      </c>
      <c r="Q200" s="2">
        <f t="shared" si="35"/>
        <v>34018.811699999998</v>
      </c>
      <c r="S200">
        <f t="shared" si="41"/>
        <v>1.6023631609395318E-5</v>
      </c>
      <c r="T200">
        <v>1</v>
      </c>
      <c r="U200">
        <f t="shared" si="34"/>
        <v>1.6023631609395318E-5</v>
      </c>
    </row>
    <row r="201" spans="1:21" x14ac:dyDescent="0.2">
      <c r="A201" s="89" t="s">
        <v>178</v>
      </c>
      <c r="C201" s="93">
        <v>49428.715100000001</v>
      </c>
      <c r="D201" s="21"/>
      <c r="E201">
        <f t="shared" si="31"/>
        <v>22985.959383131911</v>
      </c>
      <c r="F201">
        <f t="shared" si="32"/>
        <v>22986</v>
      </c>
      <c r="G201">
        <f t="shared" si="40"/>
        <v>-1.7479759997513611E-2</v>
      </c>
      <c r="N201">
        <f>+G201</f>
        <v>-1.7479759997513611E-2</v>
      </c>
      <c r="P201">
        <f t="shared" si="33"/>
        <v>-1.8340364725759457E-2</v>
      </c>
      <c r="Q201" s="2">
        <f t="shared" si="35"/>
        <v>34410.215100000001</v>
      </c>
      <c r="S201">
        <f t="shared" si="41"/>
        <v>7.4064049827910731E-7</v>
      </c>
      <c r="T201">
        <v>1</v>
      </c>
      <c r="U201">
        <f t="shared" si="34"/>
        <v>7.4064049827910731E-7</v>
      </c>
    </row>
    <row r="202" spans="1:21" x14ac:dyDescent="0.2">
      <c r="A202" s="13" t="s">
        <v>65</v>
      </c>
      <c r="B202" s="5"/>
      <c r="C202" s="21">
        <v>49832.394200000002</v>
      </c>
      <c r="D202" s="21"/>
      <c r="E202">
        <f t="shared" si="31"/>
        <v>23923.968872738173</v>
      </c>
      <c r="F202">
        <f t="shared" si="32"/>
        <v>23924</v>
      </c>
      <c r="G202">
        <f t="shared" si="40"/>
        <v>-1.3395839996519499E-2</v>
      </c>
      <c r="K202">
        <f>+G202</f>
        <v>-1.3395839996519499E-2</v>
      </c>
      <c r="O202">
        <f t="shared" ref="O202:O233" ca="1" si="42">+C$11+C$12*$F202</f>
        <v>-1.7148831903763457E-3</v>
      </c>
      <c r="P202">
        <f t="shared" si="33"/>
        <v>-2.1415093280934213E-2</v>
      </c>
      <c r="Q202" s="2">
        <f t="shared" si="35"/>
        <v>34813.894200000002</v>
      </c>
      <c r="S202">
        <f t="shared" si="41"/>
        <v>6.4308423239596183E-5</v>
      </c>
      <c r="T202">
        <v>1</v>
      </c>
      <c r="U202">
        <f t="shared" si="34"/>
        <v>6.4308423239596183E-5</v>
      </c>
    </row>
    <row r="203" spans="1:21" x14ac:dyDescent="0.2">
      <c r="A203" s="13" t="s">
        <v>34</v>
      </c>
      <c r="B203" s="5" t="s">
        <v>32</v>
      </c>
      <c r="C203" s="21">
        <v>50178.398099999999</v>
      </c>
      <c r="D203" s="21"/>
      <c r="E203">
        <f t="shared" si="31"/>
        <v>24727.961305442201</v>
      </c>
      <c r="F203">
        <f t="shared" si="32"/>
        <v>24728</v>
      </c>
      <c r="G203">
        <f t="shared" si="40"/>
        <v>-1.6652480000630021E-2</v>
      </c>
      <c r="K203">
        <f>+G203</f>
        <v>-1.6652480000630021E-2</v>
      </c>
      <c r="O203">
        <f t="shared" ca="1" si="42"/>
        <v>-1.8097195699729603E-3</v>
      </c>
      <c r="P203">
        <f t="shared" si="33"/>
        <v>-2.3769387951538296E-2</v>
      </c>
      <c r="Q203" s="2">
        <f t="shared" si="35"/>
        <v>35159.898099999999</v>
      </c>
      <c r="S203">
        <f t="shared" si="41"/>
        <v>5.0650378781701417E-5</v>
      </c>
      <c r="T203">
        <v>1</v>
      </c>
      <c r="U203">
        <f t="shared" si="34"/>
        <v>5.0650378781701417E-5</v>
      </c>
    </row>
    <row r="204" spans="1:21" x14ac:dyDescent="0.2">
      <c r="A204" s="13" t="s">
        <v>67</v>
      </c>
      <c r="B204" s="5"/>
      <c r="C204" s="21">
        <v>50512.35</v>
      </c>
      <c r="D204" s="21">
        <v>4.0000000000000001E-3</v>
      </c>
      <c r="E204">
        <f t="shared" si="31"/>
        <v>25503.949091958868</v>
      </c>
      <c r="F204">
        <f t="shared" si="32"/>
        <v>25504</v>
      </c>
      <c r="G204">
        <f t="shared" si="40"/>
        <v>-2.1908640002948232E-2</v>
      </c>
      <c r="I204">
        <f>+G204</f>
        <v>-2.1908640002948232E-2</v>
      </c>
      <c r="O204">
        <f t="shared" ca="1" si="42"/>
        <v>-1.901253190081136E-3</v>
      </c>
      <c r="P204">
        <f t="shared" si="33"/>
        <v>-2.5804124979802012E-2</v>
      </c>
      <c r="Q204" s="2">
        <f t="shared" si="35"/>
        <v>35493.85</v>
      </c>
      <c r="S204">
        <f t="shared" si="41"/>
        <v>1.5174803204893491E-5</v>
      </c>
      <c r="T204">
        <v>0.1</v>
      </c>
      <c r="U204">
        <f t="shared" si="34"/>
        <v>1.5174803204893492E-6</v>
      </c>
    </row>
    <row r="205" spans="1:21" x14ac:dyDescent="0.2">
      <c r="A205" s="13" t="s">
        <v>67</v>
      </c>
      <c r="B205" s="5"/>
      <c r="C205" s="21">
        <v>50515.360000000001</v>
      </c>
      <c r="D205" s="21">
        <v>7.0000000000000001E-3</v>
      </c>
      <c r="E205">
        <f t="shared" si="31"/>
        <v>25510.943282551638</v>
      </c>
      <c r="F205">
        <f t="shared" si="32"/>
        <v>25511</v>
      </c>
      <c r="G205">
        <f t="shared" si="40"/>
        <v>-2.4408760000369512E-2</v>
      </c>
      <c r="I205">
        <f>+G205</f>
        <v>-2.4408760000369512E-2</v>
      </c>
      <c r="O205">
        <f t="shared" ca="1" si="42"/>
        <v>-1.9020788799532459E-3</v>
      </c>
      <c r="P205">
        <f t="shared" si="33"/>
        <v>-2.5821493577289179E-2</v>
      </c>
      <c r="Q205" s="2">
        <f t="shared" si="35"/>
        <v>35496.86</v>
      </c>
      <c r="S205">
        <f t="shared" si="41"/>
        <v>1.9958161593562386E-6</v>
      </c>
      <c r="T205">
        <v>0.1</v>
      </c>
      <c r="U205">
        <f t="shared" si="34"/>
        <v>1.9958161593562388E-7</v>
      </c>
    </row>
    <row r="206" spans="1:21" x14ac:dyDescent="0.2">
      <c r="A206" s="13" t="s">
        <v>67</v>
      </c>
      <c r="B206" s="5" t="s">
        <v>30</v>
      </c>
      <c r="C206" s="21">
        <v>50520.31</v>
      </c>
      <c r="D206" s="21">
        <v>4.0000000000000001E-3</v>
      </c>
      <c r="E206">
        <f t="shared" si="31"/>
        <v>25522.445356782253</v>
      </c>
      <c r="F206">
        <f t="shared" si="32"/>
        <v>25522.5</v>
      </c>
      <c r="G206">
        <f t="shared" si="40"/>
        <v>-2.3516100001870655E-2</v>
      </c>
      <c r="I206">
        <f>+G206</f>
        <v>-2.3516100001870655E-2</v>
      </c>
      <c r="O206">
        <f t="shared" ca="1" si="42"/>
        <v>-1.9034353704574262E-3</v>
      </c>
      <c r="P206">
        <f t="shared" si="33"/>
        <v>-2.5849991519502437E-2</v>
      </c>
      <c r="Q206" s="2">
        <f t="shared" si="35"/>
        <v>35501.81</v>
      </c>
      <c r="S206">
        <f t="shared" si="41"/>
        <v>5.4470496160735844E-6</v>
      </c>
      <c r="T206">
        <v>0.1</v>
      </c>
      <c r="U206">
        <f t="shared" si="34"/>
        <v>5.4470496160735846E-7</v>
      </c>
    </row>
    <row r="207" spans="1:21" x14ac:dyDescent="0.2">
      <c r="A207" s="13" t="s">
        <v>69</v>
      </c>
      <c r="B207" s="5"/>
      <c r="C207" s="21">
        <v>50546.352599999998</v>
      </c>
      <c r="D207" s="21">
        <v>2.9999999999999997E-4</v>
      </c>
      <c r="E207">
        <f t="shared" si="31"/>
        <v>25582.959279682946</v>
      </c>
      <c r="F207">
        <f t="shared" si="32"/>
        <v>25583</v>
      </c>
      <c r="G207">
        <f t="shared" si="40"/>
        <v>-1.7524280003271997E-2</v>
      </c>
      <c r="N207">
        <f>+G207</f>
        <v>-1.7524280003271997E-2</v>
      </c>
      <c r="O207">
        <f t="shared" ca="1" si="42"/>
        <v>-1.9105716900663754E-3</v>
      </c>
      <c r="P207">
        <f t="shared" si="33"/>
        <v>-2.5999179548147497E-2</v>
      </c>
      <c r="Q207" s="2">
        <f t="shared" si="35"/>
        <v>35527.852599999998</v>
      </c>
      <c r="S207">
        <f t="shared" si="41"/>
        <v>7.1823922295730951E-5</v>
      </c>
      <c r="T207">
        <v>1</v>
      </c>
      <c r="U207">
        <f t="shared" si="34"/>
        <v>7.1823922295730951E-5</v>
      </c>
    </row>
    <row r="208" spans="1:21" x14ac:dyDescent="0.2">
      <c r="A208" s="13" t="s">
        <v>67</v>
      </c>
      <c r="B208" s="5"/>
      <c r="C208" s="21">
        <v>50549.355000000003</v>
      </c>
      <c r="D208" s="21">
        <v>6.0000000000000001E-3</v>
      </c>
      <c r="E208">
        <f t="shared" si="31"/>
        <v>25589.935810525385</v>
      </c>
      <c r="F208">
        <f t="shared" si="32"/>
        <v>25590</v>
      </c>
      <c r="G208">
        <f t="shared" si="40"/>
        <v>-2.7624399997876026E-2</v>
      </c>
      <c r="J208">
        <f>+G208</f>
        <v>-2.7624399997876026E-2</v>
      </c>
      <c r="O208">
        <f t="shared" ca="1" si="42"/>
        <v>-1.9113973799384852E-3</v>
      </c>
      <c r="P208">
        <f t="shared" si="33"/>
        <v>-2.601636168358578E-2</v>
      </c>
      <c r="Q208" s="2">
        <f t="shared" si="35"/>
        <v>35530.855000000003</v>
      </c>
      <c r="S208">
        <f t="shared" si="41"/>
        <v>2.5857872202254151E-6</v>
      </c>
      <c r="T208">
        <v>0.1</v>
      </c>
      <c r="U208">
        <f t="shared" si="34"/>
        <v>2.5857872202254151E-7</v>
      </c>
    </row>
    <row r="209" spans="1:21" x14ac:dyDescent="0.2">
      <c r="A209" s="13" t="s">
        <v>31</v>
      </c>
      <c r="B209" s="5" t="s">
        <v>32</v>
      </c>
      <c r="C209" s="21">
        <v>50926.356099999997</v>
      </c>
      <c r="D209" s="21">
        <v>2.9999999999999997E-4</v>
      </c>
      <c r="E209">
        <f t="shared" si="31"/>
        <v>26465.954929156975</v>
      </c>
      <c r="F209">
        <f t="shared" si="32"/>
        <v>26466</v>
      </c>
      <c r="G209">
        <f t="shared" si="40"/>
        <v>-1.9396560004679486E-2</v>
      </c>
      <c r="K209">
        <f>+G209</f>
        <v>-1.9396560004679486E-2</v>
      </c>
      <c r="O209">
        <f t="shared" ca="1" si="42"/>
        <v>-2.0147265696482297E-3</v>
      </c>
      <c r="P209">
        <f t="shared" si="33"/>
        <v>-2.8048705478479544E-2</v>
      </c>
      <c r="Q209" s="2">
        <f t="shared" si="35"/>
        <v>35907.856099999997</v>
      </c>
      <c r="S209">
        <f t="shared" si="41"/>
        <v>7.4859621299798836E-5</v>
      </c>
      <c r="T209">
        <v>1</v>
      </c>
      <c r="U209">
        <f t="shared" si="34"/>
        <v>7.4859621299798836E-5</v>
      </c>
    </row>
    <row r="210" spans="1:21" x14ac:dyDescent="0.2">
      <c r="A210" s="14" t="s">
        <v>77</v>
      </c>
      <c r="B210" s="5" t="s">
        <v>32</v>
      </c>
      <c r="C210" s="21">
        <v>52003.535199999998</v>
      </c>
      <c r="D210" s="21">
        <v>4.0000000000000002E-4</v>
      </c>
      <c r="E210">
        <f t="shared" si="31"/>
        <v>28968.943609535851</v>
      </c>
      <c r="F210">
        <f t="shared" si="32"/>
        <v>28969</v>
      </c>
      <c r="G210">
        <f t="shared" si="40"/>
        <v>-2.426804000424454E-2</v>
      </c>
      <c r="K210">
        <f t="shared" ref="K210:K219" si="43">G210</f>
        <v>-2.426804000424454E-2</v>
      </c>
      <c r="O210">
        <f t="shared" ca="1" si="42"/>
        <v>-2.3099696767755018E-3</v>
      </c>
      <c r="P210">
        <f t="shared" si="33"/>
        <v>-3.3198139290220877E-2</v>
      </c>
      <c r="Q210" s="2">
        <f t="shared" si="35"/>
        <v>36985.035199999998</v>
      </c>
      <c r="S210">
        <f t="shared" si="41"/>
        <v>7.9746673257395084E-5</v>
      </c>
      <c r="T210">
        <v>1</v>
      </c>
      <c r="U210">
        <f t="shared" si="34"/>
        <v>7.9746673257395084E-5</v>
      </c>
    </row>
    <row r="211" spans="1:21" x14ac:dyDescent="0.2">
      <c r="A211" s="14" t="s">
        <v>77</v>
      </c>
      <c r="B211" s="5" t="s">
        <v>32</v>
      </c>
      <c r="C211" s="21">
        <v>52321.570500000002</v>
      </c>
      <c r="D211" s="21">
        <v>2.0000000000000001E-4</v>
      </c>
      <c r="E211">
        <f t="shared" si="31"/>
        <v>29707.94676682038</v>
      </c>
      <c r="F211">
        <f t="shared" si="32"/>
        <v>29708</v>
      </c>
      <c r="G211">
        <f t="shared" si="40"/>
        <v>-2.2909280000021681E-2</v>
      </c>
      <c r="K211">
        <f t="shared" si="43"/>
        <v>-2.2909280000021681E-2</v>
      </c>
      <c r="O211">
        <f t="shared" ca="1" si="42"/>
        <v>-2.3971389361310972E-3</v>
      </c>
      <c r="P211">
        <f t="shared" si="33"/>
        <v>-3.4795009758352459E-2</v>
      </c>
      <c r="Q211" s="2">
        <f t="shared" si="35"/>
        <v>37303.070500000002</v>
      </c>
      <c r="S211">
        <f t="shared" si="41"/>
        <v>1.4127057188806981E-4</v>
      </c>
      <c r="T211">
        <v>1</v>
      </c>
      <c r="U211">
        <f t="shared" si="34"/>
        <v>1.4127057188806981E-4</v>
      </c>
    </row>
    <row r="212" spans="1:21" x14ac:dyDescent="0.2">
      <c r="A212" s="14" t="s">
        <v>77</v>
      </c>
      <c r="B212" s="5" t="s">
        <v>32</v>
      </c>
      <c r="C212" s="21">
        <v>52344.3796</v>
      </c>
      <c r="D212" s="21">
        <v>5.0000000000000001E-4</v>
      </c>
      <c r="E212">
        <f t="shared" si="31"/>
        <v>29760.947163049404</v>
      </c>
      <c r="F212">
        <f t="shared" si="32"/>
        <v>29761</v>
      </c>
      <c r="G212">
        <f t="shared" si="40"/>
        <v>-2.2738760002539493E-2</v>
      </c>
      <c r="K212">
        <f t="shared" si="43"/>
        <v>-2.2738760002539493E-2</v>
      </c>
      <c r="O212">
        <f t="shared" ca="1" si="42"/>
        <v>-2.4033905880199284E-3</v>
      </c>
      <c r="P212">
        <f t="shared" si="33"/>
        <v>-3.49148511711131E-2</v>
      </c>
      <c r="Q212" s="2">
        <f t="shared" si="35"/>
        <v>37325.8796</v>
      </c>
      <c r="S212">
        <f t="shared" si="41"/>
        <v>1.4825719614541618E-4</v>
      </c>
      <c r="T212">
        <v>1</v>
      </c>
      <c r="U212">
        <f t="shared" si="34"/>
        <v>1.4825719614541618E-4</v>
      </c>
    </row>
    <row r="213" spans="1:21" x14ac:dyDescent="0.2">
      <c r="A213" s="14" t="s">
        <v>77</v>
      </c>
      <c r="B213" s="5" t="s">
        <v>30</v>
      </c>
      <c r="C213" s="21">
        <v>52344.593200000003</v>
      </c>
      <c r="D213" s="21">
        <v>5.0000000000000001E-4</v>
      </c>
      <c r="E213">
        <f t="shared" ref="E213:E276" si="44">+(C213-C$7)/C$8</f>
        <v>29761.443494979849</v>
      </c>
      <c r="F213">
        <f t="shared" ref="F213:F276" si="45">ROUND(2*E213,0)/2</f>
        <v>29761.5</v>
      </c>
      <c r="G213">
        <f t="shared" si="40"/>
        <v>-2.4317339994013309E-2</v>
      </c>
      <c r="K213">
        <f t="shared" si="43"/>
        <v>-2.4317339994013309E-2</v>
      </c>
      <c r="O213">
        <f t="shared" ca="1" si="42"/>
        <v>-2.4034495658679365E-3</v>
      </c>
      <c r="P213">
        <f t="shared" ref="P213:P276" si="46">+H$4+H$3*F213+H$2*F213^2+H$5*SIN(RADIANS(H$6*F213+H$7))</f>
        <v>-3.4915985737852068E-2</v>
      </c>
      <c r="Q213" s="2">
        <f t="shared" si="35"/>
        <v>37326.093200000003</v>
      </c>
      <c r="S213">
        <f t="shared" si="41"/>
        <v>1.1233129160339142E-4</v>
      </c>
      <c r="T213">
        <v>1</v>
      </c>
      <c r="U213">
        <f t="shared" ref="U213:U276" si="47">T213*S213</f>
        <v>1.1233129160339142E-4</v>
      </c>
    </row>
    <row r="214" spans="1:21" x14ac:dyDescent="0.2">
      <c r="A214" s="14" t="s">
        <v>77</v>
      </c>
      <c r="B214" s="5" t="s">
        <v>30</v>
      </c>
      <c r="C214" s="21">
        <v>52345.453999999998</v>
      </c>
      <c r="D214" s="21">
        <v>2.9999999999999997E-4</v>
      </c>
      <c r="E214">
        <f t="shared" si="44"/>
        <v>29763.443694070287</v>
      </c>
      <c r="F214">
        <f t="shared" si="45"/>
        <v>29763.5</v>
      </c>
      <c r="G214">
        <f t="shared" si="40"/>
        <v>-2.4231660005170852E-2</v>
      </c>
      <c r="K214">
        <f t="shared" si="43"/>
        <v>-2.4231660005170852E-2</v>
      </c>
      <c r="O214">
        <f t="shared" ca="1" si="42"/>
        <v>-2.4036854772599677E-3</v>
      </c>
      <c r="P214">
        <f t="shared" si="46"/>
        <v>-3.4920524757814146E-2</v>
      </c>
      <c r="Q214" s="2">
        <f t="shared" si="35"/>
        <v>37326.953999999998</v>
      </c>
      <c r="S214">
        <f t="shared" si="41"/>
        <v>1.1425182970030019E-4</v>
      </c>
      <c r="T214">
        <v>1</v>
      </c>
      <c r="U214">
        <f t="shared" si="47"/>
        <v>1.1425182970030019E-4</v>
      </c>
    </row>
    <row r="215" spans="1:21" x14ac:dyDescent="0.2">
      <c r="A215" s="14" t="s">
        <v>77</v>
      </c>
      <c r="B215" s="5" t="s">
        <v>32</v>
      </c>
      <c r="C215" s="21">
        <v>52347.393300000003</v>
      </c>
      <c r="D215" s="21">
        <v>2.9999999999999997E-4</v>
      </c>
      <c r="E215">
        <f t="shared" si="44"/>
        <v>29767.949951152208</v>
      </c>
      <c r="F215">
        <f t="shared" si="45"/>
        <v>29768</v>
      </c>
      <c r="G215">
        <f t="shared" si="40"/>
        <v>-2.1538879998843186E-2</v>
      </c>
      <c r="K215">
        <f t="shared" si="43"/>
        <v>-2.1538879998843186E-2</v>
      </c>
      <c r="O215">
        <f t="shared" ca="1" si="42"/>
        <v>-2.4042162778920382E-3</v>
      </c>
      <c r="P215">
        <f t="shared" si="46"/>
        <v>-3.4930741963489116E-2</v>
      </c>
      <c r="Q215" s="2">
        <f t="shared" ref="Q215:Q278" si="48">+C215-15018.5</f>
        <v>37328.893300000003</v>
      </c>
      <c r="S215">
        <f t="shared" si="41"/>
        <v>1.7934196688013037E-4</v>
      </c>
      <c r="T215">
        <v>1</v>
      </c>
      <c r="U215">
        <f t="shared" si="47"/>
        <v>1.7934196688013037E-4</v>
      </c>
    </row>
    <row r="216" spans="1:21" x14ac:dyDescent="0.2">
      <c r="A216" s="14" t="s">
        <v>77</v>
      </c>
      <c r="B216" s="5" t="s">
        <v>30</v>
      </c>
      <c r="C216" s="21">
        <v>52347.604200000002</v>
      </c>
      <c r="D216" s="21">
        <v>4.0000000000000002E-4</v>
      </c>
      <c r="E216">
        <f t="shared" si="44"/>
        <v>29768.440009223967</v>
      </c>
      <c r="F216">
        <f t="shared" si="45"/>
        <v>29768.5</v>
      </c>
      <c r="G216">
        <f t="shared" si="40"/>
        <v>-2.5817460002144799E-2</v>
      </c>
      <c r="K216">
        <f t="shared" si="43"/>
        <v>-2.5817460002144799E-2</v>
      </c>
      <c r="O216">
        <f t="shared" ca="1" si="42"/>
        <v>-2.4042752557400463E-3</v>
      </c>
      <c r="P216">
        <f t="shared" si="46"/>
        <v>-3.4931877586037031E-2</v>
      </c>
      <c r="Q216" s="2">
        <f t="shared" si="48"/>
        <v>37329.104200000002</v>
      </c>
      <c r="S216">
        <f t="shared" si="41"/>
        <v>8.307260789356393E-5</v>
      </c>
      <c r="T216">
        <v>1</v>
      </c>
      <c r="U216">
        <f t="shared" si="47"/>
        <v>8.307260789356393E-5</v>
      </c>
    </row>
    <row r="217" spans="1:21" x14ac:dyDescent="0.2">
      <c r="A217" s="14" t="s">
        <v>77</v>
      </c>
      <c r="B217" s="5" t="s">
        <v>30</v>
      </c>
      <c r="C217" s="21">
        <v>52351.479500000001</v>
      </c>
      <c r="D217" s="21">
        <v>2.9999999999999997E-4</v>
      </c>
      <c r="E217">
        <f t="shared" si="44"/>
        <v>29777.444855338297</v>
      </c>
      <c r="F217">
        <f t="shared" si="45"/>
        <v>29777.5</v>
      </c>
      <c r="G217">
        <f t="shared" si="40"/>
        <v>-2.3731900000711903E-2</v>
      </c>
      <c r="K217">
        <f t="shared" si="43"/>
        <v>-2.3731900000711903E-2</v>
      </c>
      <c r="O217">
        <f t="shared" ca="1" si="42"/>
        <v>-2.4053368570041873E-3</v>
      </c>
      <c r="P217">
        <f t="shared" si="46"/>
        <v>-3.4952331734620305E-2</v>
      </c>
      <c r="Q217" s="2">
        <f t="shared" si="48"/>
        <v>37332.979500000001</v>
      </c>
      <c r="S217">
        <f t="shared" si="41"/>
        <v>1.2589808829529872E-4</v>
      </c>
      <c r="T217">
        <v>1</v>
      </c>
      <c r="U217">
        <f t="shared" si="47"/>
        <v>1.2589808829529872E-4</v>
      </c>
    </row>
    <row r="218" spans="1:21" x14ac:dyDescent="0.2">
      <c r="A218" s="14" t="s">
        <v>77</v>
      </c>
      <c r="B218" s="5" t="s">
        <v>30</v>
      </c>
      <c r="C218" s="21">
        <v>52364.390599999999</v>
      </c>
      <c r="D218" s="21">
        <v>2.9999999999999997E-4</v>
      </c>
      <c r="E218">
        <f t="shared" si="44"/>
        <v>29807.445750408795</v>
      </c>
      <c r="F218">
        <f t="shared" si="45"/>
        <v>29807.5</v>
      </c>
      <c r="G218">
        <f t="shared" ref="G218:G249" si="49">+C218-(C$7+F218*C$8)</f>
        <v>-2.3346699999819975E-2</v>
      </c>
      <c r="K218">
        <f t="shared" si="43"/>
        <v>-2.3346699999819975E-2</v>
      </c>
      <c r="O218">
        <f t="shared" ca="1" si="42"/>
        <v>-2.4088755278846583E-3</v>
      </c>
      <c r="P218">
        <f t="shared" si="46"/>
        <v>-3.5020690619004508E-2</v>
      </c>
      <c r="Q218" s="2">
        <f t="shared" si="48"/>
        <v>37345.890599999999</v>
      </c>
      <c r="S218">
        <f t="shared" ref="S218:S249" si="50">+(P218-G218)^2</f>
        <v>1.3628205697680846E-4</v>
      </c>
      <c r="T218">
        <v>1</v>
      </c>
      <c r="U218">
        <f t="shared" si="47"/>
        <v>1.3628205697680846E-4</v>
      </c>
    </row>
    <row r="219" spans="1:21" x14ac:dyDescent="0.2">
      <c r="A219" s="16" t="s">
        <v>81</v>
      </c>
      <c r="B219" s="17" t="s">
        <v>32</v>
      </c>
      <c r="C219" s="22">
        <v>52705.447800000002</v>
      </c>
      <c r="D219" s="22">
        <v>1E-4</v>
      </c>
      <c r="E219">
        <f t="shared" si="44"/>
        <v>30599.943776931701</v>
      </c>
      <c r="F219">
        <f t="shared" si="45"/>
        <v>30600</v>
      </c>
      <c r="G219">
        <f t="shared" si="49"/>
        <v>-2.4195999998482876E-2</v>
      </c>
      <c r="K219">
        <f t="shared" si="43"/>
        <v>-2.4195999998482876E-2</v>
      </c>
      <c r="O219">
        <f t="shared" ca="1" si="42"/>
        <v>-2.5023554169770926E-3</v>
      </c>
      <c r="P219">
        <f t="shared" si="46"/>
        <v>-3.6940463175623155E-2</v>
      </c>
      <c r="Q219" s="2">
        <f t="shared" si="48"/>
        <v>37686.947800000002</v>
      </c>
      <c r="S219">
        <f t="shared" si="50"/>
        <v>1.624213416734845E-4</v>
      </c>
      <c r="T219">
        <v>1</v>
      </c>
      <c r="U219">
        <f t="shared" si="47"/>
        <v>1.624213416734845E-4</v>
      </c>
    </row>
    <row r="220" spans="1:21" x14ac:dyDescent="0.2">
      <c r="A220" s="13" t="s">
        <v>29</v>
      </c>
      <c r="B220" s="5" t="s">
        <v>30</v>
      </c>
      <c r="C220" s="21">
        <v>52713.402399999999</v>
      </c>
      <c r="D220" s="21">
        <v>1E-4</v>
      </c>
      <c r="E220">
        <f t="shared" si="44"/>
        <v>30618.42749403774</v>
      </c>
      <c r="F220">
        <f t="shared" si="45"/>
        <v>30618.5</v>
      </c>
      <c r="G220">
        <f t="shared" si="49"/>
        <v>-3.1203459999233019E-2</v>
      </c>
      <c r="K220">
        <f>+G220</f>
        <v>-3.1203459999233019E-2</v>
      </c>
      <c r="O220">
        <f t="shared" ca="1" si="42"/>
        <v>-2.5045375973533827E-3</v>
      </c>
      <c r="P220">
        <f t="shared" si="46"/>
        <v>-3.6988229183081429E-2</v>
      </c>
      <c r="Q220" s="2">
        <f t="shared" si="48"/>
        <v>37694.902399999999</v>
      </c>
      <c r="S220">
        <f t="shared" si="50"/>
        <v>3.346355451040221E-5</v>
      </c>
      <c r="T220">
        <v>1</v>
      </c>
      <c r="U220">
        <f t="shared" si="47"/>
        <v>3.346355451040221E-5</v>
      </c>
    </row>
    <row r="221" spans="1:21" x14ac:dyDescent="0.2">
      <c r="A221" s="15" t="s">
        <v>75</v>
      </c>
      <c r="B221" s="5" t="s">
        <v>32</v>
      </c>
      <c r="C221" s="21">
        <v>53092.767200000002</v>
      </c>
      <c r="D221" s="21">
        <v>1E-4</v>
      </c>
      <c r="E221">
        <f t="shared" si="44"/>
        <v>31499.939027388322</v>
      </c>
      <c r="F221">
        <f t="shared" si="45"/>
        <v>31500</v>
      </c>
      <c r="G221">
        <f t="shared" si="49"/>
        <v>-2.6239999999233987E-2</v>
      </c>
      <c r="L221">
        <f>G221</f>
        <v>-2.6239999999233987E-2</v>
      </c>
      <c r="O221">
        <f t="shared" ca="1" si="42"/>
        <v>-2.6085155433912136E-3</v>
      </c>
      <c r="P221">
        <f t="shared" si="46"/>
        <v>-3.9452208340671334E-2</v>
      </c>
      <c r="Q221" s="2">
        <f t="shared" si="48"/>
        <v>38074.267200000002</v>
      </c>
      <c r="S221">
        <f t="shared" si="50"/>
        <v>1.745624492575466E-4</v>
      </c>
      <c r="T221">
        <v>1</v>
      </c>
      <c r="U221">
        <f t="shared" si="47"/>
        <v>1.745624492575466E-4</v>
      </c>
    </row>
    <row r="222" spans="1:21" x14ac:dyDescent="0.2">
      <c r="A222" s="15" t="s">
        <v>75</v>
      </c>
      <c r="B222" s="5"/>
      <c r="C222" s="21">
        <v>53111.7045257586</v>
      </c>
      <c r="D222" s="21">
        <v>2.0000000000000001E-4</v>
      </c>
      <c r="E222">
        <f t="shared" si="44"/>
        <v>31543.942770136782</v>
      </c>
      <c r="F222">
        <f t="shared" si="45"/>
        <v>31544</v>
      </c>
      <c r="G222">
        <f t="shared" si="49"/>
        <v>-2.4629281397210434E-2</v>
      </c>
      <c r="L222">
        <f>G222</f>
        <v>-2.4629281397210434E-2</v>
      </c>
      <c r="O222">
        <f t="shared" ca="1" si="42"/>
        <v>-2.6137055940159038E-3</v>
      </c>
      <c r="P222">
        <f t="shared" si="46"/>
        <v>-3.9585660838180256E-2</v>
      </c>
      <c r="Q222" s="2">
        <f t="shared" si="48"/>
        <v>38093.2045257586</v>
      </c>
      <c r="S222">
        <f t="shared" si="50"/>
        <v>2.2369328598226477E-4</v>
      </c>
      <c r="T222">
        <v>1</v>
      </c>
      <c r="U222">
        <f t="shared" si="47"/>
        <v>2.2369328598226477E-4</v>
      </c>
    </row>
    <row r="223" spans="1:21" x14ac:dyDescent="0.2">
      <c r="A223" s="36" t="s">
        <v>90</v>
      </c>
      <c r="B223" s="17" t="s">
        <v>30</v>
      </c>
      <c r="C223" s="22">
        <v>53407.5726</v>
      </c>
      <c r="D223" s="18">
        <v>2.9999999999999997E-4</v>
      </c>
      <c r="E223">
        <f t="shared" si="44"/>
        <v>32231.437023146074</v>
      </c>
      <c r="F223">
        <f t="shared" si="45"/>
        <v>32231.5</v>
      </c>
      <c r="G223">
        <f t="shared" si="49"/>
        <v>-2.7102539999759756E-2</v>
      </c>
      <c r="K223">
        <f t="shared" ref="K223:K251" si="51">G223</f>
        <v>-2.7102539999759756E-2</v>
      </c>
      <c r="O223">
        <f t="shared" ca="1" si="42"/>
        <v>-2.694800135026691E-3</v>
      </c>
      <c r="P223">
        <f t="shared" si="46"/>
        <v>-4.1814871855056807E-2</v>
      </c>
      <c r="Q223" s="2">
        <f t="shared" si="48"/>
        <v>38389.0726</v>
      </c>
      <c r="S223">
        <f t="shared" si="50"/>
        <v>2.1645270862038834E-4</v>
      </c>
      <c r="T223">
        <v>1</v>
      </c>
      <c r="U223">
        <f t="shared" si="47"/>
        <v>2.1645270862038834E-4</v>
      </c>
    </row>
    <row r="224" spans="1:21" x14ac:dyDescent="0.2">
      <c r="A224" s="36" t="s">
        <v>89</v>
      </c>
      <c r="B224" s="17" t="s">
        <v>30</v>
      </c>
      <c r="C224" s="22">
        <v>53410.586499999998</v>
      </c>
      <c r="D224" s="18">
        <v>6.9999999999999999E-4</v>
      </c>
      <c r="E224">
        <f t="shared" si="44"/>
        <v>32238.440275979134</v>
      </c>
      <c r="F224">
        <f t="shared" si="45"/>
        <v>32238.5</v>
      </c>
      <c r="G224">
        <f t="shared" si="49"/>
        <v>-2.5702660001115873E-2</v>
      </c>
      <c r="K224">
        <f t="shared" si="51"/>
        <v>-2.5702660001115873E-2</v>
      </c>
      <c r="O224">
        <f t="shared" ca="1" si="42"/>
        <v>-2.6956258248988008E-3</v>
      </c>
      <c r="P224">
        <f t="shared" si="46"/>
        <v>-4.1839015571463828E-2</v>
      </c>
      <c r="Q224" s="2">
        <f t="shared" si="48"/>
        <v>38392.086499999998</v>
      </c>
      <c r="S224">
        <f t="shared" si="50"/>
        <v>2.6038197109269948E-4</v>
      </c>
      <c r="T224">
        <v>1</v>
      </c>
      <c r="U224">
        <f t="shared" si="47"/>
        <v>2.6038197109269948E-4</v>
      </c>
    </row>
    <row r="225" spans="1:21" x14ac:dyDescent="0.2">
      <c r="A225" s="36" t="s">
        <v>95</v>
      </c>
      <c r="B225" s="43" t="s">
        <v>32</v>
      </c>
      <c r="C225" s="14">
        <v>53414.674500000001</v>
      </c>
      <c r="D225" s="14">
        <v>5.0000000000000001E-4</v>
      </c>
      <c r="E225">
        <f t="shared" si="44"/>
        <v>32247.939362737685</v>
      </c>
      <c r="F225">
        <f t="shared" si="45"/>
        <v>32248</v>
      </c>
      <c r="G225">
        <f t="shared" si="49"/>
        <v>-2.6095679997524712E-2</v>
      </c>
      <c r="K225">
        <f t="shared" si="51"/>
        <v>-2.6095679997524712E-2</v>
      </c>
      <c r="O225">
        <f t="shared" ca="1" si="42"/>
        <v>-2.6967464040109496E-3</v>
      </c>
      <c r="P225">
        <f t="shared" si="46"/>
        <v>-4.1871830167059344E-2</v>
      </c>
      <c r="Q225" s="2">
        <f t="shared" si="48"/>
        <v>38396.174500000001</v>
      </c>
      <c r="S225">
        <f t="shared" si="50"/>
        <v>2.488869141717076E-4</v>
      </c>
      <c r="T225">
        <v>1</v>
      </c>
      <c r="U225">
        <f t="shared" si="47"/>
        <v>2.488869141717076E-4</v>
      </c>
    </row>
    <row r="226" spans="1:21" x14ac:dyDescent="0.2">
      <c r="A226" s="36" t="s">
        <v>95</v>
      </c>
      <c r="B226" s="43" t="s">
        <v>30</v>
      </c>
      <c r="C226" s="14">
        <v>53430.813600000001</v>
      </c>
      <c r="D226" s="14">
        <v>5.9999999999999995E-4</v>
      </c>
      <c r="E226">
        <f t="shared" si="44"/>
        <v>32285.441004397373</v>
      </c>
      <c r="F226">
        <f t="shared" si="45"/>
        <v>32285.5</v>
      </c>
      <c r="G226">
        <f t="shared" si="49"/>
        <v>-2.5389180002093781E-2</v>
      </c>
      <c r="K226">
        <f t="shared" si="51"/>
        <v>-2.5389180002093781E-2</v>
      </c>
      <c r="O226">
        <f t="shared" ca="1" si="42"/>
        <v>-2.701169742611538E-3</v>
      </c>
      <c r="P226">
        <f t="shared" si="46"/>
        <v>-4.2001903697985475E-2</v>
      </c>
      <c r="Q226" s="2">
        <f t="shared" si="48"/>
        <v>38412.313600000001</v>
      </c>
      <c r="S226">
        <f t="shared" si="50"/>
        <v>2.759825885960414E-4</v>
      </c>
      <c r="T226">
        <v>1</v>
      </c>
      <c r="U226">
        <f t="shared" si="47"/>
        <v>2.759825885960414E-4</v>
      </c>
    </row>
    <row r="227" spans="1:21" x14ac:dyDescent="0.2">
      <c r="A227" s="36" t="s">
        <v>95</v>
      </c>
      <c r="B227" s="43" t="s">
        <v>30</v>
      </c>
      <c r="C227" s="14">
        <v>53431.6711</v>
      </c>
      <c r="D227" s="14">
        <v>5.9999999999999995E-4</v>
      </c>
      <c r="E227">
        <f t="shared" si="44"/>
        <v>32287.433535438329</v>
      </c>
      <c r="F227">
        <f t="shared" si="45"/>
        <v>32287.5</v>
      </c>
      <c r="G227">
        <f t="shared" si="49"/>
        <v>-2.8603500002645887E-2</v>
      </c>
      <c r="K227">
        <f t="shared" si="51"/>
        <v>-2.8603500002645887E-2</v>
      </c>
      <c r="O227">
        <f t="shared" ca="1" si="42"/>
        <v>-2.7014056540035697E-3</v>
      </c>
      <c r="P227">
        <f t="shared" si="46"/>
        <v>-4.2008865302889331E-2</v>
      </c>
      <c r="Q227" s="2">
        <f t="shared" si="48"/>
        <v>38413.1711</v>
      </c>
      <c r="S227">
        <f t="shared" si="50"/>
        <v>1.7970381883297099E-4</v>
      </c>
      <c r="T227">
        <v>1</v>
      </c>
      <c r="U227">
        <f t="shared" si="47"/>
        <v>1.7970381883297099E-4</v>
      </c>
    </row>
    <row r="228" spans="1:21" x14ac:dyDescent="0.2">
      <c r="A228" s="36" t="s">
        <v>95</v>
      </c>
      <c r="B228" s="43" t="s">
        <v>32</v>
      </c>
      <c r="C228" s="14">
        <v>53432.751499999998</v>
      </c>
      <c r="D228" s="14">
        <v>6.9999999999999999E-4</v>
      </c>
      <c r="E228">
        <f t="shared" si="44"/>
        <v>32289.944008367369</v>
      </c>
      <c r="F228">
        <f t="shared" si="45"/>
        <v>32290</v>
      </c>
      <c r="G228">
        <f t="shared" si="49"/>
        <v>-2.4096400004054885E-2</v>
      </c>
      <c r="K228">
        <f t="shared" si="51"/>
        <v>-2.4096400004054885E-2</v>
      </c>
      <c r="O228">
        <f t="shared" ca="1" si="42"/>
        <v>-2.7017005432436085E-3</v>
      </c>
      <c r="P228">
        <f t="shared" si="46"/>
        <v>-4.2017570782083069E-2</v>
      </c>
      <c r="Q228" s="2">
        <f t="shared" si="48"/>
        <v>38414.251499999998</v>
      </c>
      <c r="S228">
        <f t="shared" si="50"/>
        <v>3.2116836205525127E-4</v>
      </c>
      <c r="T228">
        <v>1</v>
      </c>
      <c r="U228">
        <f t="shared" si="47"/>
        <v>3.2116836205525127E-4</v>
      </c>
    </row>
    <row r="229" spans="1:21" x14ac:dyDescent="0.2">
      <c r="A229" s="36" t="s">
        <v>95</v>
      </c>
      <c r="B229" s="43" t="s">
        <v>32</v>
      </c>
      <c r="C229" s="14">
        <v>53433.609600000003</v>
      </c>
      <c r="D229" s="14">
        <v>5.0000000000000001E-4</v>
      </c>
      <c r="E229">
        <f t="shared" si="44"/>
        <v>32291.937933599158</v>
      </c>
      <c r="F229">
        <f t="shared" si="45"/>
        <v>32292</v>
      </c>
      <c r="G229">
        <f t="shared" si="49"/>
        <v>-2.6710719997936394E-2</v>
      </c>
      <c r="K229">
        <f t="shared" si="51"/>
        <v>-2.6710719997936394E-2</v>
      </c>
      <c r="O229">
        <f t="shared" ca="1" si="42"/>
        <v>-2.7019364546356402E-3</v>
      </c>
      <c r="P229">
        <f t="shared" si="46"/>
        <v>-4.2024537944565912E-2</v>
      </c>
      <c r="Q229" s="2">
        <f t="shared" si="48"/>
        <v>38415.109600000003</v>
      </c>
      <c r="S229">
        <f t="shared" si="50"/>
        <v>2.3451302010251232E-4</v>
      </c>
      <c r="T229">
        <v>1</v>
      </c>
      <c r="U229">
        <f t="shared" si="47"/>
        <v>2.3451302010251232E-4</v>
      </c>
    </row>
    <row r="230" spans="1:21" x14ac:dyDescent="0.2">
      <c r="A230" s="36" t="s">
        <v>95</v>
      </c>
      <c r="B230" s="43" t="s">
        <v>30</v>
      </c>
      <c r="C230" s="14">
        <v>53433.824200000003</v>
      </c>
      <c r="D230" s="14">
        <v>5.9999999999999995E-4</v>
      </c>
      <c r="E230">
        <f t="shared" si="44"/>
        <v>32292.436589180954</v>
      </c>
      <c r="F230">
        <f t="shared" si="45"/>
        <v>32292.5</v>
      </c>
      <c r="G230">
        <f t="shared" si="49"/>
        <v>-2.728930000012042E-2</v>
      </c>
      <c r="K230">
        <f t="shared" si="51"/>
        <v>-2.728930000012042E-2</v>
      </c>
      <c r="O230">
        <f t="shared" ca="1" si="42"/>
        <v>-2.7019954324836479E-3</v>
      </c>
      <c r="P230">
        <f t="shared" si="46"/>
        <v>-4.2026280121248816E-2</v>
      </c>
      <c r="Q230" s="2">
        <f t="shared" si="48"/>
        <v>38415.324200000003</v>
      </c>
      <c r="S230">
        <f t="shared" si="50"/>
        <v>2.1717858309053351E-4</v>
      </c>
      <c r="T230">
        <v>1</v>
      </c>
      <c r="U230">
        <f t="shared" si="47"/>
        <v>2.1717858309053351E-4</v>
      </c>
    </row>
    <row r="231" spans="1:21" x14ac:dyDescent="0.2">
      <c r="A231" s="36" t="s">
        <v>95</v>
      </c>
      <c r="B231" s="43" t="s">
        <v>30</v>
      </c>
      <c r="C231" s="14">
        <v>53434.688600000001</v>
      </c>
      <c r="D231" s="14">
        <v>2.9999999999999997E-4</v>
      </c>
      <c r="E231">
        <f t="shared" si="44"/>
        <v>32294.445153416294</v>
      </c>
      <c r="F231">
        <f t="shared" si="45"/>
        <v>32294.5</v>
      </c>
      <c r="G231">
        <f t="shared" si="49"/>
        <v>-2.3603620000358205E-2</v>
      </c>
      <c r="K231">
        <f t="shared" si="51"/>
        <v>-2.3603620000358205E-2</v>
      </c>
      <c r="O231">
        <f t="shared" ca="1" si="42"/>
        <v>-2.7022313438756795E-3</v>
      </c>
      <c r="P231">
        <f t="shared" si="46"/>
        <v>-4.2033250372488673E-2</v>
      </c>
      <c r="Q231" s="2">
        <f t="shared" si="48"/>
        <v>38416.188600000001</v>
      </c>
      <c r="S231">
        <f t="shared" si="50"/>
        <v>3.3965127565335383E-4</v>
      </c>
      <c r="T231">
        <v>1</v>
      </c>
      <c r="U231">
        <f t="shared" si="47"/>
        <v>3.3965127565335383E-4</v>
      </c>
    </row>
    <row r="232" spans="1:21" x14ac:dyDescent="0.2">
      <c r="A232" s="36" t="s">
        <v>95</v>
      </c>
      <c r="B232" s="43" t="s">
        <v>32</v>
      </c>
      <c r="C232" s="14">
        <v>53436.6247</v>
      </c>
      <c r="D232" s="14">
        <v>6.9999999999999999E-4</v>
      </c>
      <c r="E232">
        <f t="shared" si="44"/>
        <v>32298.94397481385</v>
      </c>
      <c r="F232">
        <f t="shared" si="45"/>
        <v>32299</v>
      </c>
      <c r="G232">
        <f t="shared" si="49"/>
        <v>-2.4110840000503231E-2</v>
      </c>
      <c r="K232">
        <f t="shared" si="51"/>
        <v>-2.4110840000503231E-2</v>
      </c>
      <c r="O232">
        <f t="shared" ca="1" si="42"/>
        <v>-2.70276214450775E-3</v>
      </c>
      <c r="P232">
        <f t="shared" si="46"/>
        <v>-4.2048942475509936E-2</v>
      </c>
      <c r="Q232" s="2">
        <f t="shared" si="48"/>
        <v>38418.1247</v>
      </c>
      <c r="S232">
        <f t="shared" si="50"/>
        <v>3.2177552040384166E-4</v>
      </c>
      <c r="T232">
        <v>1</v>
      </c>
      <c r="U232">
        <f t="shared" si="47"/>
        <v>3.2177552040384166E-4</v>
      </c>
    </row>
    <row r="233" spans="1:21" x14ac:dyDescent="0.2">
      <c r="A233" s="36" t="s">
        <v>95</v>
      </c>
      <c r="B233" s="43" t="s">
        <v>32</v>
      </c>
      <c r="C233" s="14">
        <v>53438.777600000001</v>
      </c>
      <c r="D233" s="14">
        <v>4.0000000000000002E-4</v>
      </c>
      <c r="E233">
        <f t="shared" si="44"/>
        <v>32303.946563826197</v>
      </c>
      <c r="F233">
        <f t="shared" si="45"/>
        <v>32304</v>
      </c>
      <c r="G233">
        <f t="shared" si="49"/>
        <v>-2.2996640000201296E-2</v>
      </c>
      <c r="K233">
        <f t="shared" si="51"/>
        <v>-2.2996640000201296E-2</v>
      </c>
      <c r="O233">
        <f t="shared" ca="1" si="42"/>
        <v>-2.7033519229878282E-3</v>
      </c>
      <c r="P233">
        <f t="shared" si="46"/>
        <v>-4.2066392828468004E-2</v>
      </c>
      <c r="Q233" s="2">
        <f t="shared" si="48"/>
        <v>38420.277600000001</v>
      </c>
      <c r="S233">
        <f t="shared" si="50"/>
        <v>3.6365547293118608E-4</v>
      </c>
      <c r="T233">
        <v>1</v>
      </c>
      <c r="U233">
        <f t="shared" si="47"/>
        <v>3.6365547293118608E-4</v>
      </c>
    </row>
    <row r="234" spans="1:21" x14ac:dyDescent="0.2">
      <c r="A234" s="36" t="s">
        <v>95</v>
      </c>
      <c r="B234" s="43" t="s">
        <v>32</v>
      </c>
      <c r="C234" s="14">
        <v>53439.636100000003</v>
      </c>
      <c r="D234" s="14">
        <v>5.0000000000000001E-4</v>
      </c>
      <c r="E234">
        <f t="shared" si="44"/>
        <v>32305.941418518523</v>
      </c>
      <c r="F234">
        <f t="shared" si="45"/>
        <v>32306</v>
      </c>
      <c r="G234">
        <f t="shared" si="49"/>
        <v>-2.5210959996911697E-2</v>
      </c>
      <c r="K234">
        <f t="shared" si="51"/>
        <v>-2.5210959996911697E-2</v>
      </c>
      <c r="O234">
        <f t="shared" ref="O234:O265" ca="1" si="52">+C$11+C$12*$F234</f>
        <v>-2.7035878343798598E-3</v>
      </c>
      <c r="P234">
        <f t="shared" si="46"/>
        <v>-4.2073377299098019E-2</v>
      </c>
      <c r="Q234" s="2">
        <f t="shared" si="48"/>
        <v>38421.136100000003</v>
      </c>
      <c r="S234">
        <f t="shared" si="50"/>
        <v>2.8434111727307262E-4</v>
      </c>
      <c r="T234">
        <v>1</v>
      </c>
      <c r="U234">
        <f t="shared" si="47"/>
        <v>2.8434111727307262E-4</v>
      </c>
    </row>
    <row r="235" spans="1:21" x14ac:dyDescent="0.2">
      <c r="A235" s="36" t="s">
        <v>95</v>
      </c>
      <c r="B235" s="43" t="s">
        <v>30</v>
      </c>
      <c r="C235" s="14">
        <v>53444.584900000002</v>
      </c>
      <c r="D235" s="14">
        <v>2.9999999999999997E-4</v>
      </c>
      <c r="E235">
        <f t="shared" si="44"/>
        <v>32317.440704367509</v>
      </c>
      <c r="F235">
        <f t="shared" si="45"/>
        <v>32317.5</v>
      </c>
      <c r="G235">
        <f t="shared" si="49"/>
        <v>-2.5518299997202121E-2</v>
      </c>
      <c r="K235">
        <f t="shared" si="51"/>
        <v>-2.5518299997202121E-2</v>
      </c>
      <c r="O235">
        <f t="shared" ca="1" si="52"/>
        <v>-2.7049443248840402E-3</v>
      </c>
      <c r="P235">
        <f t="shared" si="46"/>
        <v>-4.2113586048460092E-2</v>
      </c>
      <c r="Q235" s="2">
        <f t="shared" si="48"/>
        <v>38426.084900000002</v>
      </c>
      <c r="S235">
        <f t="shared" si="50"/>
        <v>2.7540351912307739E-4</v>
      </c>
      <c r="T235">
        <v>1</v>
      </c>
      <c r="U235">
        <f t="shared" si="47"/>
        <v>2.7540351912307739E-4</v>
      </c>
    </row>
    <row r="236" spans="1:21" x14ac:dyDescent="0.2">
      <c r="A236" s="36" t="s">
        <v>95</v>
      </c>
      <c r="B236" s="43" t="s">
        <v>32</v>
      </c>
      <c r="C236" s="14">
        <v>53444.7978</v>
      </c>
      <c r="D236" s="14">
        <v>1.2999999999999999E-3</v>
      </c>
      <c r="E236">
        <f t="shared" si="44"/>
        <v>32317.935409741989</v>
      </c>
      <c r="F236">
        <f t="shared" si="45"/>
        <v>32318</v>
      </c>
      <c r="G236">
        <f t="shared" si="49"/>
        <v>-2.779688000009628E-2</v>
      </c>
      <c r="K236">
        <f t="shared" si="51"/>
        <v>-2.779688000009628E-2</v>
      </c>
      <c r="O236">
        <f t="shared" ca="1" si="52"/>
        <v>-2.7050033027320479E-3</v>
      </c>
      <c r="P236">
        <f t="shared" si="46"/>
        <v>-4.2115336112652425E-2</v>
      </c>
      <c r="Q236" s="2">
        <f t="shared" si="48"/>
        <v>38426.2978</v>
      </c>
      <c r="S236">
        <f t="shared" si="50"/>
        <v>2.0501818544719643E-4</v>
      </c>
      <c r="T236">
        <v>1</v>
      </c>
      <c r="U236">
        <f t="shared" si="47"/>
        <v>2.0501818544719643E-4</v>
      </c>
    </row>
    <row r="237" spans="1:21" x14ac:dyDescent="0.2">
      <c r="A237" s="36" t="s">
        <v>95</v>
      </c>
      <c r="B237" s="43" t="s">
        <v>32</v>
      </c>
      <c r="C237" s="14">
        <v>53445.662499999999</v>
      </c>
      <c r="D237" s="14">
        <v>5.0000000000000001E-4</v>
      </c>
      <c r="E237">
        <f t="shared" si="44"/>
        <v>32319.944671072739</v>
      </c>
      <c r="F237">
        <f t="shared" si="45"/>
        <v>32320</v>
      </c>
      <c r="G237">
        <f t="shared" si="49"/>
        <v>-2.3811200000636745E-2</v>
      </c>
      <c r="K237">
        <f t="shared" si="51"/>
        <v>-2.3811200000636745E-2</v>
      </c>
      <c r="O237">
        <f t="shared" ca="1" si="52"/>
        <v>-2.7052392141240795E-3</v>
      </c>
      <c r="P237">
        <f t="shared" si="46"/>
        <v>-4.2122337918296858E-2</v>
      </c>
      <c r="Q237" s="2">
        <f t="shared" si="48"/>
        <v>38427.162499999999</v>
      </c>
      <c r="S237">
        <f t="shared" si="50"/>
        <v>3.3529777183956993E-4</v>
      </c>
      <c r="T237">
        <v>1</v>
      </c>
      <c r="U237">
        <f t="shared" si="47"/>
        <v>3.3529777183956993E-4</v>
      </c>
    </row>
    <row r="238" spans="1:21" x14ac:dyDescent="0.2">
      <c r="A238" s="36" t="s">
        <v>95</v>
      </c>
      <c r="B238" s="43" t="s">
        <v>30</v>
      </c>
      <c r="C238" s="14">
        <v>53446.737399999998</v>
      </c>
      <c r="D238" s="14">
        <v>1E-3</v>
      </c>
      <c r="E238">
        <f t="shared" si="44"/>
        <v>32322.442363919301</v>
      </c>
      <c r="F238">
        <f t="shared" si="45"/>
        <v>32322.5</v>
      </c>
      <c r="G238">
        <f t="shared" si="49"/>
        <v>-2.4804100001347251E-2</v>
      </c>
      <c r="K238">
        <f t="shared" si="51"/>
        <v>-2.4804100001347251E-2</v>
      </c>
      <c r="O238">
        <f t="shared" ca="1" si="52"/>
        <v>-2.7055341033641188E-3</v>
      </c>
      <c r="P238">
        <f t="shared" si="46"/>
        <v>-4.2131093660956645E-2</v>
      </c>
      <c r="Q238" s="2">
        <f t="shared" si="48"/>
        <v>38428.237399999998</v>
      </c>
      <c r="S238">
        <f t="shared" si="50"/>
        <v>3.0022470928014414E-4</v>
      </c>
      <c r="T238">
        <v>1</v>
      </c>
      <c r="U238">
        <f t="shared" si="47"/>
        <v>3.0022470928014414E-4</v>
      </c>
    </row>
    <row r="239" spans="1:21" x14ac:dyDescent="0.2">
      <c r="A239" s="36" t="s">
        <v>95</v>
      </c>
      <c r="B239" s="43" t="s">
        <v>30</v>
      </c>
      <c r="C239" s="14">
        <v>53447.5982</v>
      </c>
      <c r="D239" s="14">
        <v>8.0000000000000004E-4</v>
      </c>
      <c r="E239">
        <f t="shared" si="44"/>
        <v>32324.442563009754</v>
      </c>
      <c r="F239">
        <f t="shared" si="45"/>
        <v>32324.5</v>
      </c>
      <c r="G239">
        <f t="shared" si="49"/>
        <v>-2.4718419997952878E-2</v>
      </c>
      <c r="K239">
        <f t="shared" si="51"/>
        <v>-2.4718419997952878E-2</v>
      </c>
      <c r="O239">
        <f t="shared" ca="1" si="52"/>
        <v>-2.70577001475615E-3</v>
      </c>
      <c r="P239">
        <f t="shared" si="46"/>
        <v>-4.2138101044227633E-2</v>
      </c>
      <c r="Q239" s="2">
        <f t="shared" si="48"/>
        <v>38429.0982</v>
      </c>
      <c r="S239">
        <f t="shared" si="50"/>
        <v>3.0344528775394394E-4</v>
      </c>
      <c r="T239">
        <v>1</v>
      </c>
      <c r="U239">
        <f t="shared" si="47"/>
        <v>3.0344528775394394E-4</v>
      </c>
    </row>
    <row r="240" spans="1:21" x14ac:dyDescent="0.2">
      <c r="A240" s="36" t="s">
        <v>95</v>
      </c>
      <c r="B240" s="43" t="s">
        <v>32</v>
      </c>
      <c r="C240" s="14">
        <v>53448.673499999997</v>
      </c>
      <c r="D240" s="14">
        <v>6.9999999999999999E-4</v>
      </c>
      <c r="E240">
        <f t="shared" si="44"/>
        <v>32326.941185316857</v>
      </c>
      <c r="F240">
        <f t="shared" si="45"/>
        <v>32327</v>
      </c>
      <c r="G240">
        <f t="shared" si="49"/>
        <v>-2.5311320001492277E-2</v>
      </c>
      <c r="K240">
        <f t="shared" si="51"/>
        <v>-2.5311320001492277E-2</v>
      </c>
      <c r="O240">
        <f t="shared" ca="1" si="52"/>
        <v>-2.7060649039961893E-3</v>
      </c>
      <c r="P240">
        <f t="shared" si="46"/>
        <v>-4.2146863760631939E-2</v>
      </c>
      <c r="Q240" s="2">
        <f t="shared" si="48"/>
        <v>38430.173499999997</v>
      </c>
      <c r="S240">
        <f t="shared" si="50"/>
        <v>2.8343553366590645E-4</v>
      </c>
      <c r="T240">
        <v>1</v>
      </c>
      <c r="U240">
        <f t="shared" si="47"/>
        <v>2.8343553366590645E-4</v>
      </c>
    </row>
    <row r="241" spans="1:21" x14ac:dyDescent="0.2">
      <c r="A241" s="36" t="s">
        <v>95</v>
      </c>
      <c r="B241" s="43" t="s">
        <v>30</v>
      </c>
      <c r="C241" s="14">
        <v>53449.7477</v>
      </c>
      <c r="D241" s="14">
        <v>5.9999999999999995E-4</v>
      </c>
      <c r="E241">
        <f t="shared" si="44"/>
        <v>32329.437251607476</v>
      </c>
      <c r="F241">
        <f t="shared" si="45"/>
        <v>32329.5</v>
      </c>
      <c r="G241">
        <f t="shared" si="49"/>
        <v>-2.7004219999071211E-2</v>
      </c>
      <c r="K241">
        <f t="shared" si="51"/>
        <v>-2.7004219999071211E-2</v>
      </c>
      <c r="O241">
        <f t="shared" ca="1" si="52"/>
        <v>-2.7063597932362286E-3</v>
      </c>
      <c r="P241">
        <f t="shared" si="46"/>
        <v>-4.2155630352814527E-2</v>
      </c>
      <c r="Q241" s="2">
        <f t="shared" si="48"/>
        <v>38431.2477</v>
      </c>
      <c r="S241">
        <f t="shared" si="50"/>
        <v>2.2956523570752017E-4</v>
      </c>
      <c r="T241">
        <v>1</v>
      </c>
      <c r="U241">
        <f t="shared" si="47"/>
        <v>2.2956523570752017E-4</v>
      </c>
    </row>
    <row r="242" spans="1:21" x14ac:dyDescent="0.2">
      <c r="A242" s="44" t="s">
        <v>79</v>
      </c>
      <c r="B242" s="45" t="s">
        <v>32</v>
      </c>
      <c r="C242" s="46">
        <v>53453.404799999997</v>
      </c>
      <c r="D242" s="46">
        <v>8.9999999999999998E-4</v>
      </c>
      <c r="E242">
        <f t="shared" si="44"/>
        <v>32337.935076995109</v>
      </c>
      <c r="F242">
        <f t="shared" si="45"/>
        <v>32338</v>
      </c>
      <c r="G242">
        <f t="shared" si="49"/>
        <v>-2.7940080006374046E-2</v>
      </c>
      <c r="K242">
        <f t="shared" si="51"/>
        <v>-2.7940080006374046E-2</v>
      </c>
      <c r="O242">
        <f t="shared" ca="1" si="52"/>
        <v>-2.707362416652362E-3</v>
      </c>
      <c r="P242">
        <f t="shared" si="46"/>
        <v>-4.218546577119725E-2</v>
      </c>
      <c r="Q242" s="2">
        <f t="shared" si="48"/>
        <v>38434.904799999997</v>
      </c>
      <c r="S242">
        <f t="shared" si="50"/>
        <v>2.0293101558862758E-4</v>
      </c>
      <c r="T242">
        <v>1</v>
      </c>
      <c r="U242">
        <f t="shared" si="47"/>
        <v>2.0293101558862758E-4</v>
      </c>
    </row>
    <row r="243" spans="1:21" x14ac:dyDescent="0.2">
      <c r="A243" s="36" t="s">
        <v>95</v>
      </c>
      <c r="B243" s="43" t="s">
        <v>32</v>
      </c>
      <c r="C243" s="14">
        <v>53458.571000000004</v>
      </c>
      <c r="D243" s="14">
        <v>6.9999999999999999E-4</v>
      </c>
      <c r="E243">
        <f t="shared" si="44"/>
        <v>32349.939524649719</v>
      </c>
      <c r="F243">
        <f t="shared" si="45"/>
        <v>32350</v>
      </c>
      <c r="G243">
        <f t="shared" si="49"/>
        <v>-2.6025999999546912E-2</v>
      </c>
      <c r="K243">
        <f t="shared" si="51"/>
        <v>-2.6025999999546912E-2</v>
      </c>
      <c r="O243">
        <f t="shared" ca="1" si="52"/>
        <v>-2.70877788500455E-3</v>
      </c>
      <c r="P243">
        <f t="shared" si="46"/>
        <v>-4.2227662737435875E-2</v>
      </c>
      <c r="Q243" s="2">
        <f t="shared" si="48"/>
        <v>38440.071000000004</v>
      </c>
      <c r="S243">
        <f t="shared" si="50"/>
        <v>2.6249387547229973E-4</v>
      </c>
      <c r="T243">
        <v>1</v>
      </c>
      <c r="U243">
        <f t="shared" si="47"/>
        <v>2.6249387547229973E-4</v>
      </c>
    </row>
    <row r="244" spans="1:21" x14ac:dyDescent="0.2">
      <c r="A244" s="36" t="s">
        <v>95</v>
      </c>
      <c r="B244" s="43" t="s">
        <v>30</v>
      </c>
      <c r="C244" s="14">
        <v>53459.649299999997</v>
      </c>
      <c r="D244" s="14">
        <v>5.0000000000000001E-4</v>
      </c>
      <c r="E244">
        <f t="shared" si="44"/>
        <v>32352.445117910891</v>
      </c>
      <c r="F244">
        <f t="shared" si="45"/>
        <v>32352.5</v>
      </c>
      <c r="G244">
        <f t="shared" si="49"/>
        <v>-2.3618900006113108E-2</v>
      </c>
      <c r="K244">
        <f t="shared" si="51"/>
        <v>-2.3618900006113108E-2</v>
      </c>
      <c r="O244">
        <f t="shared" ca="1" si="52"/>
        <v>-2.7090727742445893E-3</v>
      </c>
      <c r="P244">
        <f t="shared" si="46"/>
        <v>-4.223646503584555E-2</v>
      </c>
      <c r="Q244" s="2">
        <f t="shared" si="48"/>
        <v>38441.149299999997</v>
      </c>
      <c r="S244">
        <f t="shared" si="50"/>
        <v>3.4661372763631634E-4</v>
      </c>
      <c r="T244">
        <v>1</v>
      </c>
      <c r="U244">
        <f t="shared" si="47"/>
        <v>3.4661372763631634E-4</v>
      </c>
    </row>
    <row r="245" spans="1:21" x14ac:dyDescent="0.2">
      <c r="A245" s="44" t="s">
        <v>80</v>
      </c>
      <c r="B245" s="45"/>
      <c r="C245" s="14">
        <v>53462.445200000002</v>
      </c>
      <c r="D245" s="14">
        <v>2.5999999999999999E-3</v>
      </c>
      <c r="E245">
        <f t="shared" si="44"/>
        <v>32358.941814747548</v>
      </c>
      <c r="F245">
        <f t="shared" si="45"/>
        <v>32359</v>
      </c>
      <c r="G245">
        <f t="shared" si="49"/>
        <v>-2.5040439999429509E-2</v>
      </c>
      <c r="K245">
        <f t="shared" si="51"/>
        <v>-2.5040439999429509E-2</v>
      </c>
      <c r="O245">
        <f t="shared" ca="1" si="52"/>
        <v>-2.7098394862686915E-3</v>
      </c>
      <c r="P245">
        <f t="shared" si="46"/>
        <v>-4.2259369202656653E-2</v>
      </c>
      <c r="Q245" s="2">
        <f t="shared" si="48"/>
        <v>38443.945200000002</v>
      </c>
      <c r="S245">
        <f t="shared" si="50"/>
        <v>2.9649152290574856E-4</v>
      </c>
      <c r="T245">
        <v>1</v>
      </c>
      <c r="U245">
        <f t="shared" si="47"/>
        <v>2.9649152290574856E-4</v>
      </c>
    </row>
    <row r="246" spans="1:21" x14ac:dyDescent="0.2">
      <c r="A246" s="36" t="s">
        <v>95</v>
      </c>
      <c r="B246" s="43" t="s">
        <v>32</v>
      </c>
      <c r="C246" s="14">
        <v>53462.660900000003</v>
      </c>
      <c r="D246" s="14">
        <v>4.0000000000000002E-4</v>
      </c>
      <c r="E246">
        <f t="shared" si="44"/>
        <v>32359.443026345842</v>
      </c>
      <c r="F246">
        <f t="shared" si="45"/>
        <v>32359.5</v>
      </c>
      <c r="G246">
        <f t="shared" si="49"/>
        <v>-2.4519020000298042E-2</v>
      </c>
      <c r="K246">
        <f t="shared" si="51"/>
        <v>-2.4519020000298042E-2</v>
      </c>
      <c r="O246">
        <f t="shared" ca="1" si="52"/>
        <v>-2.7098984641166991E-3</v>
      </c>
      <c r="P246">
        <f t="shared" si="46"/>
        <v>-4.2261132150354208E-2</v>
      </c>
      <c r="Q246" s="2">
        <f t="shared" si="48"/>
        <v>38444.160900000003</v>
      </c>
      <c r="S246">
        <f t="shared" si="50"/>
        <v>3.1478254354517062E-4</v>
      </c>
      <c r="T246">
        <v>1</v>
      </c>
      <c r="U246">
        <f t="shared" si="47"/>
        <v>3.1478254354517062E-4</v>
      </c>
    </row>
    <row r="247" spans="1:21" x14ac:dyDescent="0.2">
      <c r="A247" s="36" t="s">
        <v>89</v>
      </c>
      <c r="B247" s="45" t="s">
        <v>32</v>
      </c>
      <c r="C247" s="46">
        <v>53465.457199999997</v>
      </c>
      <c r="D247" s="46">
        <v>1E-4</v>
      </c>
      <c r="E247">
        <f t="shared" si="44"/>
        <v>32365.940652643018</v>
      </c>
      <c r="F247">
        <f t="shared" si="45"/>
        <v>32366</v>
      </c>
      <c r="G247">
        <f t="shared" si="49"/>
        <v>-2.5540560003719293E-2</v>
      </c>
      <c r="K247">
        <f t="shared" si="51"/>
        <v>-2.5540560003719293E-2</v>
      </c>
      <c r="O247">
        <f t="shared" ca="1" si="52"/>
        <v>-2.7106651761408013E-3</v>
      </c>
      <c r="P247">
        <f t="shared" si="46"/>
        <v>-4.2284064630398334E-2</v>
      </c>
      <c r="Q247" s="2">
        <f t="shared" si="48"/>
        <v>38446.957199999997</v>
      </c>
      <c r="S247">
        <f t="shared" si="50"/>
        <v>2.8034494718362247E-4</v>
      </c>
      <c r="T247">
        <v>1</v>
      </c>
      <c r="U247">
        <f t="shared" si="47"/>
        <v>2.8034494718362247E-4</v>
      </c>
    </row>
    <row r="248" spans="1:21" x14ac:dyDescent="0.2">
      <c r="A248" s="36" t="s">
        <v>95</v>
      </c>
      <c r="B248" s="43" t="s">
        <v>32</v>
      </c>
      <c r="C248" s="14">
        <v>53476.646500000003</v>
      </c>
      <c r="D248" s="14">
        <v>5.9999999999999995E-4</v>
      </c>
      <c r="E248">
        <f t="shared" si="44"/>
        <v>32391.940684802368</v>
      </c>
      <c r="F248">
        <f t="shared" si="45"/>
        <v>32392</v>
      </c>
      <c r="G248">
        <f t="shared" si="49"/>
        <v>-2.5526719997287728E-2</v>
      </c>
      <c r="K248">
        <f t="shared" si="51"/>
        <v>-2.5526719997287728E-2</v>
      </c>
      <c r="O248">
        <f t="shared" ca="1" si="52"/>
        <v>-2.713732024237209E-3</v>
      </c>
      <c r="P248">
        <f t="shared" si="46"/>
        <v>-4.2376057824097577E-2</v>
      </c>
      <c r="Q248" s="2">
        <f t="shared" si="48"/>
        <v>38458.146500000003</v>
      </c>
      <c r="S248">
        <f t="shared" si="50"/>
        <v>2.8390018520196522E-4</v>
      </c>
      <c r="T248">
        <v>1</v>
      </c>
      <c r="U248">
        <f t="shared" si="47"/>
        <v>2.8390018520196522E-4</v>
      </c>
    </row>
    <row r="249" spans="1:21" x14ac:dyDescent="0.2">
      <c r="A249" s="36" t="s">
        <v>89</v>
      </c>
      <c r="B249" s="45" t="s">
        <v>32</v>
      </c>
      <c r="C249" s="46">
        <v>53484.392800000001</v>
      </c>
      <c r="D249" s="46">
        <v>2.0000000000000001E-4</v>
      </c>
      <c r="E249">
        <f t="shared" si="44"/>
        <v>32409.940385330177</v>
      </c>
      <c r="F249">
        <f t="shared" si="45"/>
        <v>32410</v>
      </c>
      <c r="G249">
        <f t="shared" si="49"/>
        <v>-2.5655599994934164E-2</v>
      </c>
      <c r="K249">
        <f t="shared" si="51"/>
        <v>-2.5655599994934164E-2</v>
      </c>
      <c r="O249">
        <f t="shared" ca="1" si="52"/>
        <v>-2.7158552267654915E-3</v>
      </c>
      <c r="P249">
        <f t="shared" si="46"/>
        <v>-4.2439992609599554E-2</v>
      </c>
      <c r="Q249" s="2">
        <f t="shared" si="48"/>
        <v>38465.892800000001</v>
      </c>
      <c r="S249">
        <f t="shared" si="50"/>
        <v>2.8171583544323411E-4</v>
      </c>
      <c r="T249">
        <v>1</v>
      </c>
      <c r="U249">
        <f t="shared" si="47"/>
        <v>2.8171583544323411E-4</v>
      </c>
    </row>
    <row r="250" spans="1:21" x14ac:dyDescent="0.2">
      <c r="A250" s="36" t="s">
        <v>95</v>
      </c>
      <c r="B250" s="43" t="s">
        <v>32</v>
      </c>
      <c r="C250" s="14">
        <v>53489.557800000002</v>
      </c>
      <c r="D250" s="14">
        <v>5.9999999999999995E-4</v>
      </c>
      <c r="E250">
        <f t="shared" si="44"/>
        <v>32421.94204460314</v>
      </c>
      <c r="F250">
        <f t="shared" si="45"/>
        <v>32422</v>
      </c>
      <c r="G250">
        <f t="shared" ref="G250:G281" si="53">+C250-(C$7+F250*C$8)</f>
        <v>-2.4941520001448225E-2</v>
      </c>
      <c r="K250">
        <f t="shared" si="51"/>
        <v>-2.4941520001448225E-2</v>
      </c>
      <c r="O250">
        <f t="shared" ca="1" si="52"/>
        <v>-2.7172706951176799E-3</v>
      </c>
      <c r="P250">
        <f t="shared" si="46"/>
        <v>-4.2482728372542786E-2</v>
      </c>
      <c r="Q250" s="2">
        <f t="shared" si="48"/>
        <v>38471.057800000002</v>
      </c>
      <c r="S250">
        <f t="shared" ref="S250:S281" si="54">+(P250-G250)^2</f>
        <v>3.0769399111815786E-4</v>
      </c>
      <c r="T250">
        <v>1</v>
      </c>
      <c r="U250">
        <f t="shared" si="47"/>
        <v>3.0769399111815786E-4</v>
      </c>
    </row>
    <row r="251" spans="1:21" x14ac:dyDescent="0.2">
      <c r="A251" s="14" t="s">
        <v>98</v>
      </c>
      <c r="B251" s="43" t="s">
        <v>32</v>
      </c>
      <c r="C251" s="14">
        <v>53683.649879999997</v>
      </c>
      <c r="D251" s="14">
        <v>2.9999999999999997E-4</v>
      </c>
      <c r="E251">
        <f t="shared" si="44"/>
        <v>32872.944370206358</v>
      </c>
      <c r="F251">
        <f t="shared" si="45"/>
        <v>32873</v>
      </c>
      <c r="G251">
        <f t="shared" si="53"/>
        <v>-2.3940680002851877E-2</v>
      </c>
      <c r="K251">
        <f t="shared" si="51"/>
        <v>-2.3940680002851877E-2</v>
      </c>
      <c r="O251">
        <f t="shared" ca="1" si="52"/>
        <v>-2.770468714020756E-3</v>
      </c>
      <c r="P251">
        <f t="shared" si="46"/>
        <v>-4.4155124970084607E-2</v>
      </c>
      <c r="Q251" s="2">
        <f t="shared" si="48"/>
        <v>38665.149879999997</v>
      </c>
      <c r="S251">
        <f t="shared" si="54"/>
        <v>4.0862378533328061E-4</v>
      </c>
      <c r="T251">
        <v>1</v>
      </c>
      <c r="U251">
        <f t="shared" si="47"/>
        <v>4.0862378533328061E-4</v>
      </c>
    </row>
    <row r="252" spans="1:21" x14ac:dyDescent="0.2">
      <c r="A252" s="94" t="s">
        <v>174</v>
      </c>
      <c r="B252" s="95"/>
      <c r="C252" s="21">
        <v>53768.213300000003</v>
      </c>
      <c r="D252" s="21"/>
      <c r="E252">
        <f t="shared" si="44"/>
        <v>33069.440276072091</v>
      </c>
      <c r="F252">
        <f t="shared" si="45"/>
        <v>33069.5</v>
      </c>
      <c r="G252">
        <f t="shared" si="53"/>
        <v>-2.5702619997900911E-2</v>
      </c>
      <c r="N252">
        <f>G252</f>
        <v>-2.5702619997900911E-2</v>
      </c>
      <c r="O252">
        <f t="shared" ca="1" si="52"/>
        <v>-2.793647008287839E-3</v>
      </c>
      <c r="P252">
        <f t="shared" si="46"/>
        <v>-4.4924809891773713E-2</v>
      </c>
      <c r="Q252" s="2">
        <f t="shared" si="48"/>
        <v>38749.713300000003</v>
      </c>
      <c r="S252">
        <f t="shared" si="54"/>
        <v>3.6949258431610572E-4</v>
      </c>
      <c r="T252">
        <v>1</v>
      </c>
      <c r="U252">
        <f t="shared" si="47"/>
        <v>3.6949258431610572E-4</v>
      </c>
    </row>
    <row r="253" spans="1:21" x14ac:dyDescent="0.2">
      <c r="A253" s="94" t="s">
        <v>174</v>
      </c>
      <c r="B253" s="95"/>
      <c r="C253" s="21">
        <v>53769.289799999999</v>
      </c>
      <c r="D253" s="21"/>
      <c r="E253">
        <f t="shared" si="44"/>
        <v>33071.941686760823</v>
      </c>
      <c r="F253">
        <f t="shared" si="45"/>
        <v>33072</v>
      </c>
      <c r="G253">
        <f t="shared" si="53"/>
        <v>-2.5095520002651028E-2</v>
      </c>
      <c r="N253">
        <f>G253</f>
        <v>-2.5095520002651028E-2</v>
      </c>
      <c r="O253">
        <f t="shared" ca="1" si="52"/>
        <v>-2.7939418975278783E-3</v>
      </c>
      <c r="P253">
        <f t="shared" si="46"/>
        <v>-4.4934764775052066E-2</v>
      </c>
      <c r="Q253" s="2">
        <f t="shared" si="48"/>
        <v>38750.789799999999</v>
      </c>
      <c r="S253">
        <f t="shared" si="54"/>
        <v>3.9359563313924194E-4</v>
      </c>
      <c r="T253">
        <v>1</v>
      </c>
      <c r="U253">
        <f t="shared" si="47"/>
        <v>3.9359563313924194E-4</v>
      </c>
    </row>
    <row r="254" spans="1:21" x14ac:dyDescent="0.2">
      <c r="A254" s="14" t="s">
        <v>92</v>
      </c>
      <c r="B254" s="45"/>
      <c r="C254" s="14">
        <v>54173.397400000002</v>
      </c>
      <c r="D254" s="14">
        <v>6.9999999999999999E-4</v>
      </c>
      <c r="E254">
        <f t="shared" si="44"/>
        <v>34010.946860974735</v>
      </c>
      <c r="F254">
        <f t="shared" si="45"/>
        <v>34011</v>
      </c>
      <c r="G254">
        <f t="shared" si="53"/>
        <v>-2.2868760002893396E-2</v>
      </c>
      <c r="K254">
        <f t="shared" ref="K254:K289" si="55">G254</f>
        <v>-2.2868760002893396E-2</v>
      </c>
      <c r="O254">
        <f t="shared" ca="1" si="52"/>
        <v>-2.9047022960866113E-3</v>
      </c>
      <c r="P254">
        <f t="shared" si="46"/>
        <v>-4.896504633765273E-2</v>
      </c>
      <c r="Q254" s="2">
        <f t="shared" si="48"/>
        <v>39154.897400000002</v>
      </c>
      <c r="S254">
        <f t="shared" si="54"/>
        <v>6.8101616046574681E-4</v>
      </c>
      <c r="T254">
        <v>1</v>
      </c>
      <c r="U254">
        <f t="shared" si="47"/>
        <v>6.8101616046574681E-4</v>
      </c>
    </row>
    <row r="255" spans="1:21" x14ac:dyDescent="0.2">
      <c r="A255" s="14" t="s">
        <v>98</v>
      </c>
      <c r="B255" s="43" t="s">
        <v>32</v>
      </c>
      <c r="C255" s="14">
        <v>54195.344929999999</v>
      </c>
      <c r="D255" s="14" t="s">
        <v>99</v>
      </c>
      <c r="E255">
        <f t="shared" si="44"/>
        <v>34061.945268901763</v>
      </c>
      <c r="F255">
        <f t="shared" si="45"/>
        <v>34062</v>
      </c>
      <c r="G255">
        <f t="shared" si="53"/>
        <v>-2.3553920000267681E-2</v>
      </c>
      <c r="K255">
        <f t="shared" si="55"/>
        <v>-2.3553920000267681E-2</v>
      </c>
      <c r="O255">
        <f t="shared" ca="1" si="52"/>
        <v>-2.9107180365834113E-3</v>
      </c>
      <c r="P255">
        <f t="shared" si="46"/>
        <v>-4.9200558728696636E-2</v>
      </c>
      <c r="Q255" s="2">
        <f t="shared" si="48"/>
        <v>39176.844929999999</v>
      </c>
      <c r="S255">
        <f t="shared" si="54"/>
        <v>6.5775007806655194E-4</v>
      </c>
      <c r="T255">
        <v>1</v>
      </c>
      <c r="U255">
        <f t="shared" si="47"/>
        <v>6.5775007806655194E-4</v>
      </c>
    </row>
    <row r="256" spans="1:21" x14ac:dyDescent="0.2">
      <c r="A256" s="37" t="s">
        <v>91</v>
      </c>
      <c r="B256" s="45" t="s">
        <v>30</v>
      </c>
      <c r="C256" s="46">
        <v>54211.484199999999</v>
      </c>
      <c r="D256" s="46">
        <v>4.0000000000000002E-4</v>
      </c>
      <c r="E256">
        <f t="shared" si="44"/>
        <v>34099.44730558218</v>
      </c>
      <c r="F256">
        <f t="shared" si="45"/>
        <v>34099.5</v>
      </c>
      <c r="G256">
        <f t="shared" si="53"/>
        <v>-2.2677420005493332E-2</v>
      </c>
      <c r="K256">
        <f t="shared" si="55"/>
        <v>-2.2677420005493332E-2</v>
      </c>
      <c r="O256">
        <f t="shared" ca="1" si="52"/>
        <v>-2.9151413751839998E-3</v>
      </c>
      <c r="P256">
        <f t="shared" si="46"/>
        <v>-4.9374812125187351E-2</v>
      </c>
      <c r="Q256" s="2">
        <f t="shared" si="48"/>
        <v>39192.984199999999</v>
      </c>
      <c r="S256">
        <f t="shared" si="54"/>
        <v>7.1275074599270029E-4</v>
      </c>
      <c r="T256">
        <v>1</v>
      </c>
      <c r="U256">
        <f t="shared" si="47"/>
        <v>7.1275074599270029E-4</v>
      </c>
    </row>
    <row r="257" spans="1:21" x14ac:dyDescent="0.2">
      <c r="A257" s="37" t="s">
        <v>93</v>
      </c>
      <c r="B257" s="45" t="s">
        <v>30</v>
      </c>
      <c r="C257" s="46">
        <v>54219.659599999999</v>
      </c>
      <c r="D257" s="46">
        <v>1E-4</v>
      </c>
      <c r="E257">
        <f t="shared" si="44"/>
        <v>34118.444084908449</v>
      </c>
      <c r="F257">
        <f t="shared" si="45"/>
        <v>34118.5</v>
      </c>
      <c r="G257">
        <f t="shared" si="53"/>
        <v>-2.4063460004981607E-2</v>
      </c>
      <c r="K257">
        <f t="shared" si="55"/>
        <v>-2.4063460004981607E-2</v>
      </c>
      <c r="O257">
        <f t="shared" ca="1" si="52"/>
        <v>-2.917382533408298E-3</v>
      </c>
      <c r="P257">
        <f t="shared" si="46"/>
        <v>-4.9463450055484255E-2</v>
      </c>
      <c r="Q257" s="2">
        <f t="shared" si="48"/>
        <v>39201.159599999999</v>
      </c>
      <c r="S257">
        <f t="shared" si="54"/>
        <v>6.4515949456563353E-4</v>
      </c>
      <c r="T257">
        <v>1</v>
      </c>
      <c r="U257">
        <f t="shared" si="47"/>
        <v>6.4515949456563353E-4</v>
      </c>
    </row>
    <row r="258" spans="1:21" x14ac:dyDescent="0.2">
      <c r="A258" s="14" t="s">
        <v>96</v>
      </c>
      <c r="B258" s="43" t="s">
        <v>30</v>
      </c>
      <c r="C258" s="14">
        <v>54501.544000000002</v>
      </c>
      <c r="D258" s="14">
        <v>8.9999999999999998E-4</v>
      </c>
      <c r="E258">
        <f t="shared" si="44"/>
        <v>34773.445154252811</v>
      </c>
      <c r="F258">
        <f t="shared" si="45"/>
        <v>34773.5</v>
      </c>
      <c r="G258">
        <f t="shared" si="53"/>
        <v>-2.3603260000527371E-2</v>
      </c>
      <c r="K258">
        <f t="shared" si="55"/>
        <v>-2.3603260000527371E-2</v>
      </c>
      <c r="O258">
        <f t="shared" ca="1" si="52"/>
        <v>-2.994643514298575E-3</v>
      </c>
      <c r="P258">
        <f t="shared" si="46"/>
        <v>-5.2660635908594391E-2</v>
      </c>
      <c r="Q258" s="2">
        <f t="shared" si="48"/>
        <v>39483.044000000002</v>
      </c>
      <c r="S258">
        <f t="shared" si="54"/>
        <v>8.4433109466271368E-4</v>
      </c>
      <c r="T258">
        <v>1</v>
      </c>
      <c r="U258">
        <f t="shared" si="47"/>
        <v>8.4433109466271368E-4</v>
      </c>
    </row>
    <row r="259" spans="1:21" x14ac:dyDescent="0.2">
      <c r="A259" s="14" t="s">
        <v>97</v>
      </c>
      <c r="B259" s="43" t="s">
        <v>30</v>
      </c>
      <c r="C259" s="14">
        <v>54863.91</v>
      </c>
      <c r="D259" s="14">
        <v>6.9999999999999999E-4</v>
      </c>
      <c r="E259">
        <f t="shared" si="44"/>
        <v>35615.457402869753</v>
      </c>
      <c r="F259">
        <f t="shared" si="45"/>
        <v>35615.5</v>
      </c>
      <c r="G259">
        <f t="shared" si="53"/>
        <v>-1.833197999803815E-2</v>
      </c>
      <c r="K259">
        <f t="shared" si="55"/>
        <v>-1.833197999803815E-2</v>
      </c>
      <c r="O259">
        <f t="shared" ca="1" si="52"/>
        <v>-3.0939622103437862E-3</v>
      </c>
      <c r="P259">
        <f t="shared" si="46"/>
        <v>-5.7154274953241872E-2</v>
      </c>
      <c r="Q259" s="2">
        <f t="shared" si="48"/>
        <v>39845.410000000003</v>
      </c>
      <c r="S259">
        <f t="shared" si="54"/>
        <v>1.5071705855888363E-3</v>
      </c>
      <c r="T259">
        <v>1</v>
      </c>
      <c r="U259">
        <f t="shared" si="47"/>
        <v>1.5071705855888363E-3</v>
      </c>
    </row>
    <row r="260" spans="1:21" x14ac:dyDescent="0.2">
      <c r="A260" s="36" t="s">
        <v>100</v>
      </c>
      <c r="B260" s="43" t="s">
        <v>32</v>
      </c>
      <c r="C260" s="14">
        <v>54946.322050000002</v>
      </c>
      <c r="D260" s="14">
        <v>1E-4</v>
      </c>
      <c r="E260">
        <f t="shared" si="44"/>
        <v>35806.954274909709</v>
      </c>
      <c r="F260">
        <f t="shared" si="45"/>
        <v>35807</v>
      </c>
      <c r="G260">
        <f t="shared" si="53"/>
        <v>-1.967811999929836E-2</v>
      </c>
      <c r="K260">
        <f t="shared" si="55"/>
        <v>-1.967811999929836E-2</v>
      </c>
      <c r="O260">
        <f t="shared" ca="1" si="52"/>
        <v>-3.116550726130791E-3</v>
      </c>
      <c r="P260">
        <f t="shared" si="46"/>
        <v>-5.8231728711191345E-2</v>
      </c>
      <c r="Q260" s="2">
        <f t="shared" si="48"/>
        <v>39927.822050000002</v>
      </c>
      <c r="S260">
        <f t="shared" si="54"/>
        <v>1.4863807447097507E-3</v>
      </c>
      <c r="T260">
        <v>1</v>
      </c>
      <c r="U260">
        <f t="shared" si="47"/>
        <v>1.4863807447097507E-3</v>
      </c>
    </row>
    <row r="261" spans="1:21" x14ac:dyDescent="0.2">
      <c r="A261" s="36" t="s">
        <v>100</v>
      </c>
      <c r="B261" s="43" t="s">
        <v>32</v>
      </c>
      <c r="C261" s="14">
        <v>54946.32213</v>
      </c>
      <c r="D261" s="14">
        <v>2.9999999999999997E-4</v>
      </c>
      <c r="E261">
        <f t="shared" si="44"/>
        <v>35806.954460801811</v>
      </c>
      <c r="F261">
        <f t="shared" si="45"/>
        <v>35807</v>
      </c>
      <c r="G261">
        <f t="shared" si="53"/>
        <v>-1.959812000131933E-2</v>
      </c>
      <c r="K261">
        <f t="shared" si="55"/>
        <v>-1.959812000131933E-2</v>
      </c>
      <c r="O261">
        <f t="shared" ca="1" si="52"/>
        <v>-3.116550726130791E-3</v>
      </c>
      <c r="P261">
        <f t="shared" si="46"/>
        <v>-5.8231728711191345E-2</v>
      </c>
      <c r="Q261" s="2">
        <f t="shared" si="48"/>
        <v>39927.82213</v>
      </c>
      <c r="S261">
        <f t="shared" si="54"/>
        <v>1.4925557219474988E-3</v>
      </c>
      <c r="T261">
        <v>1</v>
      </c>
      <c r="U261">
        <f t="shared" si="47"/>
        <v>1.4925557219474988E-3</v>
      </c>
    </row>
    <row r="262" spans="1:21" x14ac:dyDescent="0.2">
      <c r="A262" s="36" t="s">
        <v>100</v>
      </c>
      <c r="B262" s="43" t="s">
        <v>32</v>
      </c>
      <c r="C262" s="14">
        <v>54946.322549999997</v>
      </c>
      <c r="D262" s="14">
        <v>2.9999999999999997E-4</v>
      </c>
      <c r="E262">
        <f t="shared" si="44"/>
        <v>35806.955436735378</v>
      </c>
      <c r="F262">
        <f t="shared" si="45"/>
        <v>35807</v>
      </c>
      <c r="G262">
        <f t="shared" si="53"/>
        <v>-1.9178120004653465E-2</v>
      </c>
      <c r="K262">
        <f t="shared" si="55"/>
        <v>-1.9178120004653465E-2</v>
      </c>
      <c r="O262">
        <f t="shared" ca="1" si="52"/>
        <v>-3.116550726130791E-3</v>
      </c>
      <c r="P262">
        <f t="shared" si="46"/>
        <v>-5.8231728711191345E-2</v>
      </c>
      <c r="Q262" s="2">
        <f t="shared" si="48"/>
        <v>39927.822549999997</v>
      </c>
      <c r="S262">
        <f t="shared" si="54"/>
        <v>1.5251843530033713E-3</v>
      </c>
      <c r="T262">
        <v>1</v>
      </c>
      <c r="U262">
        <f t="shared" si="47"/>
        <v>1.5251843530033713E-3</v>
      </c>
    </row>
    <row r="263" spans="1:21" x14ac:dyDescent="0.2">
      <c r="A263" s="90" t="s">
        <v>177</v>
      </c>
      <c r="B263" s="91" t="s">
        <v>32</v>
      </c>
      <c r="C263" s="90">
        <v>55243.703399999999</v>
      </c>
      <c r="D263" s="90">
        <v>2.9999999999999997E-4</v>
      </c>
      <c r="E263">
        <f t="shared" si="44"/>
        <v>36497.964853193094</v>
      </c>
      <c r="F263">
        <f t="shared" si="45"/>
        <v>36498</v>
      </c>
      <c r="G263">
        <f t="shared" si="53"/>
        <v>-1.5125680001801811E-2</v>
      </c>
      <c r="K263">
        <f t="shared" si="55"/>
        <v>-1.5125680001801811E-2</v>
      </c>
      <c r="O263">
        <f t="shared" ca="1" si="52"/>
        <v>-3.1980581120776329E-3</v>
      </c>
      <c r="P263">
        <f t="shared" si="46"/>
        <v>-6.2270365848175906E-2</v>
      </c>
      <c r="Q263" s="2">
        <f t="shared" si="48"/>
        <v>40225.203399999999</v>
      </c>
      <c r="S263">
        <f t="shared" si="54"/>
        <v>2.2226214035533059E-3</v>
      </c>
      <c r="T263">
        <v>1</v>
      </c>
      <c r="U263">
        <f t="shared" si="47"/>
        <v>2.2226214035533059E-3</v>
      </c>
    </row>
    <row r="264" spans="1:21" x14ac:dyDescent="0.2">
      <c r="A264" s="132" t="s">
        <v>209</v>
      </c>
      <c r="B264" s="133" t="s">
        <v>30</v>
      </c>
      <c r="C264" s="132">
        <v>55290.394379999998</v>
      </c>
      <c r="D264" s="132">
        <v>1E-4</v>
      </c>
      <c r="E264" s="13">
        <f t="shared" si="44"/>
        <v>36606.458412356835</v>
      </c>
      <c r="F264">
        <f t="shared" si="45"/>
        <v>36606.5</v>
      </c>
      <c r="G264">
        <f t="shared" si="53"/>
        <v>-1.789754000492394E-2</v>
      </c>
      <c r="K264">
        <f t="shared" si="55"/>
        <v>-1.789754000492394E-2</v>
      </c>
      <c r="O264">
        <f t="shared" ca="1" si="52"/>
        <v>-3.2108563050953351E-3</v>
      </c>
      <c r="P264">
        <f t="shared" si="46"/>
        <v>-6.2924050305945001E-2</v>
      </c>
      <c r="Q264" s="2">
        <f t="shared" si="48"/>
        <v>40271.894379999998</v>
      </c>
      <c r="S264">
        <f t="shared" si="54"/>
        <v>2.0273866298879555E-3</v>
      </c>
      <c r="T264">
        <v>1</v>
      </c>
      <c r="U264">
        <f t="shared" si="47"/>
        <v>2.0273866298879555E-3</v>
      </c>
    </row>
    <row r="265" spans="1:21" x14ac:dyDescent="0.2">
      <c r="A265" s="132" t="s">
        <v>209</v>
      </c>
      <c r="B265" s="133" t="s">
        <v>30</v>
      </c>
      <c r="C265" s="132">
        <v>55317.5072</v>
      </c>
      <c r="D265" s="132">
        <v>1.4E-3</v>
      </c>
      <c r="E265" s="13">
        <f t="shared" si="44"/>
        <v>36669.45915341573</v>
      </c>
      <c r="F265">
        <f t="shared" si="45"/>
        <v>36669.5</v>
      </c>
      <c r="G265">
        <f t="shared" si="53"/>
        <v>-1.7578620005224366E-2</v>
      </c>
      <c r="K265">
        <f t="shared" si="55"/>
        <v>-1.7578620005224366E-2</v>
      </c>
      <c r="O265">
        <f t="shared" ca="1" si="52"/>
        <v>-3.2182875139443231E-3</v>
      </c>
      <c r="P265">
        <f t="shared" si="46"/>
        <v>-6.3305821362814679E-2</v>
      </c>
      <c r="Q265" s="2">
        <f t="shared" si="48"/>
        <v>40299.0072</v>
      </c>
      <c r="S265">
        <f t="shared" si="54"/>
        <v>2.0909769439976093E-3</v>
      </c>
      <c r="T265">
        <v>1</v>
      </c>
      <c r="U265">
        <f t="shared" si="47"/>
        <v>2.0909769439976093E-3</v>
      </c>
    </row>
    <row r="266" spans="1:21" x14ac:dyDescent="0.2">
      <c r="A266" s="48" t="s">
        <v>235</v>
      </c>
      <c r="B266" s="50" t="s">
        <v>30</v>
      </c>
      <c r="C266" s="48">
        <v>55960.900699999998</v>
      </c>
      <c r="D266" s="48">
        <v>2.9999999999999997E-4</v>
      </c>
      <c r="E266" s="13">
        <f t="shared" si="44"/>
        <v>38164.481334526878</v>
      </c>
      <c r="F266">
        <f t="shared" si="45"/>
        <v>38164.5</v>
      </c>
      <c r="G266">
        <f t="shared" si="53"/>
        <v>-8.0328199983341619E-3</v>
      </c>
      <c r="K266">
        <f t="shared" si="55"/>
        <v>-8.0328199983341619E-3</v>
      </c>
      <c r="O266">
        <f t="shared" ref="O266:O289" ca="1" si="56">+C$11+C$12*$F266</f>
        <v>-3.3946312794877805E-3</v>
      </c>
      <c r="P266">
        <f t="shared" si="46"/>
        <v>-7.2739227177543345E-2</v>
      </c>
      <c r="Q266" s="2">
        <f t="shared" si="48"/>
        <v>40942.400699999998</v>
      </c>
      <c r="S266">
        <f t="shared" si="54"/>
        <v>4.1869191300416136E-3</v>
      </c>
      <c r="T266">
        <v>1</v>
      </c>
      <c r="U266">
        <f t="shared" si="47"/>
        <v>4.1869191300416136E-3</v>
      </c>
    </row>
    <row r="267" spans="1:21" x14ac:dyDescent="0.2">
      <c r="A267" s="48" t="s">
        <v>235</v>
      </c>
      <c r="B267" s="50" t="s">
        <v>32</v>
      </c>
      <c r="C267" s="48">
        <v>56034.705300000001</v>
      </c>
      <c r="D267" s="48">
        <v>5.0000000000000001E-4</v>
      </c>
      <c r="E267" s="13">
        <f t="shared" si="44"/>
        <v>38335.977493670609</v>
      </c>
      <c r="F267">
        <f t="shared" si="45"/>
        <v>38336</v>
      </c>
      <c r="G267">
        <f t="shared" si="53"/>
        <v>-9.6857600001385435E-3</v>
      </c>
      <c r="K267">
        <f t="shared" si="55"/>
        <v>-9.6857600001385435E-3</v>
      </c>
      <c r="O267">
        <f t="shared" ca="1" si="56"/>
        <v>-3.4148606813544707E-3</v>
      </c>
      <c r="P267">
        <f t="shared" si="46"/>
        <v>-7.3853425931347916E-2</v>
      </c>
      <c r="Q267" s="2">
        <f t="shared" si="48"/>
        <v>41016.205300000001</v>
      </c>
      <c r="S267">
        <f t="shared" si="54"/>
        <v>4.1174893510592878E-3</v>
      </c>
      <c r="T267">
        <v>1</v>
      </c>
      <c r="U267">
        <f t="shared" si="47"/>
        <v>4.1174893510592878E-3</v>
      </c>
    </row>
    <row r="268" spans="1:21" x14ac:dyDescent="0.2">
      <c r="A268" s="15" t="s">
        <v>236</v>
      </c>
      <c r="C268" s="19">
        <v>56356.835200000001</v>
      </c>
      <c r="D268" s="19">
        <v>1E-4</v>
      </c>
      <c r="E268" s="13">
        <f t="shared" si="44"/>
        <v>39084.495073812643</v>
      </c>
      <c r="F268">
        <f t="shared" si="45"/>
        <v>39084.5</v>
      </c>
      <c r="G268">
        <f t="shared" si="53"/>
        <v>-2.12001999898348E-3</v>
      </c>
      <c r="K268">
        <f t="shared" si="55"/>
        <v>-2.12001999898348E-3</v>
      </c>
      <c r="O268">
        <f t="shared" ca="1" si="56"/>
        <v>-3.5031505198222148E-3</v>
      </c>
      <c r="P268">
        <f t="shared" si="46"/>
        <v>-7.8745244860139771E-2</v>
      </c>
      <c r="Q268" s="2">
        <f t="shared" si="48"/>
        <v>41338.335200000001</v>
      </c>
      <c r="S268">
        <f t="shared" si="54"/>
        <v>5.8714250850227644E-3</v>
      </c>
      <c r="T268">
        <v>1</v>
      </c>
      <c r="U268">
        <f t="shared" si="47"/>
        <v>5.8714250850227644E-3</v>
      </c>
    </row>
    <row r="269" spans="1:21" x14ac:dyDescent="0.2">
      <c r="A269" s="281" t="s">
        <v>1779</v>
      </c>
      <c r="B269" s="282" t="s">
        <v>30</v>
      </c>
      <c r="C269" s="283">
        <v>57829.538029999938</v>
      </c>
      <c r="D269" s="283">
        <v>2.0000000000000001E-4</v>
      </c>
      <c r="E269" s="13">
        <f t="shared" si="44"/>
        <v>42506.5430072081</v>
      </c>
      <c r="F269">
        <f t="shared" si="45"/>
        <v>42506.5</v>
      </c>
      <c r="G269">
        <f t="shared" si="53"/>
        <v>1.8508459936128929E-2</v>
      </c>
      <c r="K269">
        <f t="shared" si="55"/>
        <v>1.8508459936128929E-2</v>
      </c>
      <c r="O269">
        <f t="shared" ca="1" si="56"/>
        <v>-3.9067949115879066E-3</v>
      </c>
      <c r="P269">
        <f t="shared" si="46"/>
        <v>-0.10009766005205561</v>
      </c>
      <c r="Q269" s="2">
        <f t="shared" si="48"/>
        <v>42811.038029999938</v>
      </c>
      <c r="S269">
        <f t="shared" si="54"/>
        <v>1.406741169865163E-2</v>
      </c>
      <c r="T269">
        <v>1</v>
      </c>
      <c r="U269">
        <f t="shared" si="47"/>
        <v>1.406741169865163E-2</v>
      </c>
    </row>
    <row r="270" spans="1:21" x14ac:dyDescent="0.2">
      <c r="A270" s="218" t="s">
        <v>1419</v>
      </c>
      <c r="B270" s="219" t="s">
        <v>32</v>
      </c>
      <c r="C270" s="220">
        <v>57865.475100000003</v>
      </c>
      <c r="D270" s="220">
        <v>2.0000000000000001E-4</v>
      </c>
      <c r="E270" s="13">
        <f t="shared" si="44"/>
        <v>42590.048228778171</v>
      </c>
      <c r="F270">
        <f t="shared" si="45"/>
        <v>42590</v>
      </c>
      <c r="G270">
        <f t="shared" si="53"/>
        <v>2.0755600002303254E-2</v>
      </c>
      <c r="K270">
        <f t="shared" si="55"/>
        <v>2.0755600002303254E-2</v>
      </c>
      <c r="O270">
        <f t="shared" ca="1" si="56"/>
        <v>-3.9166442122052164E-3</v>
      </c>
      <c r="P270">
        <f t="shared" si="46"/>
        <v>-0.10057289333774511</v>
      </c>
      <c r="Q270" s="2">
        <f t="shared" si="48"/>
        <v>42846.975100000003</v>
      </c>
      <c r="S270">
        <f t="shared" si="54"/>
        <v>1.472060329616616E-2</v>
      </c>
      <c r="T270">
        <v>1</v>
      </c>
      <c r="U270">
        <f t="shared" si="47"/>
        <v>1.472060329616616E-2</v>
      </c>
    </row>
    <row r="271" spans="1:21" x14ac:dyDescent="0.2">
      <c r="A271" s="281" t="s">
        <v>1779</v>
      </c>
      <c r="B271" s="282" t="s">
        <v>32</v>
      </c>
      <c r="C271" s="283">
        <v>58199.438769999892</v>
      </c>
      <c r="D271" s="283">
        <v>1E-4</v>
      </c>
      <c r="E271" s="13">
        <f t="shared" si="44"/>
        <v>43366.063364671078</v>
      </c>
      <c r="F271">
        <f t="shared" si="45"/>
        <v>43366</v>
      </c>
      <c r="G271">
        <f t="shared" si="53"/>
        <v>2.7269439888186753E-2</v>
      </c>
      <c r="K271">
        <f t="shared" si="55"/>
        <v>2.7269439888186753E-2</v>
      </c>
      <c r="O271">
        <f t="shared" ca="1" si="56"/>
        <v>-4.0081778323133917E-3</v>
      </c>
      <c r="P271">
        <f t="shared" si="46"/>
        <v>-0.10485501276624649</v>
      </c>
      <c r="Q271" s="2">
        <f t="shared" si="48"/>
        <v>43180.938769999892</v>
      </c>
      <c r="S271">
        <f t="shared" si="54"/>
        <v>1.7456870989233569E-2</v>
      </c>
      <c r="T271">
        <v>1</v>
      </c>
      <c r="U271">
        <f t="shared" si="47"/>
        <v>1.7456870989233569E-2</v>
      </c>
    </row>
    <row r="272" spans="1:21" x14ac:dyDescent="0.2">
      <c r="A272" s="248" t="s">
        <v>1782</v>
      </c>
      <c r="B272" s="50" t="s">
        <v>32</v>
      </c>
      <c r="C272" s="48">
        <v>58513.176099999997</v>
      </c>
      <c r="D272" s="48" t="s">
        <v>1781</v>
      </c>
      <c r="E272" s="13">
        <f t="shared" si="44"/>
        <v>44095.079538121303</v>
      </c>
      <c r="F272">
        <f t="shared" si="45"/>
        <v>44095</v>
      </c>
      <c r="G272">
        <f t="shared" si="53"/>
        <v>3.4229799995955545E-2</v>
      </c>
      <c r="K272">
        <f t="shared" si="55"/>
        <v>3.4229799995955545E-2</v>
      </c>
      <c r="O272">
        <f t="shared" ca="1" si="56"/>
        <v>-4.0941675347088303E-3</v>
      </c>
      <c r="P272">
        <f t="shared" si="46"/>
        <v>-0.10865828659654256</v>
      </c>
      <c r="Q272" s="2">
        <f t="shared" si="48"/>
        <v>43494.676099999997</v>
      </c>
      <c r="S272">
        <f t="shared" si="54"/>
        <v>2.0417005290065238E-2</v>
      </c>
      <c r="T272">
        <v>1</v>
      </c>
      <c r="U272">
        <f t="shared" si="47"/>
        <v>2.0417005290065238E-2</v>
      </c>
    </row>
    <row r="273" spans="1:21" x14ac:dyDescent="0.2">
      <c r="A273" s="15" t="s">
        <v>1420</v>
      </c>
      <c r="B273" s="217"/>
      <c r="C273" s="211">
        <v>58525.87</v>
      </c>
      <c r="D273" s="211">
        <v>4.0000000000000002E-4</v>
      </c>
      <c r="E273" s="13">
        <f t="shared" si="44"/>
        <v>44124.575736116487</v>
      </c>
      <c r="F273">
        <f t="shared" si="45"/>
        <v>44124.5</v>
      </c>
      <c r="G273">
        <f t="shared" si="53"/>
        <v>3.2593579999229405E-2</v>
      </c>
      <c r="K273">
        <f t="shared" si="55"/>
        <v>3.2593579999229405E-2</v>
      </c>
      <c r="O273">
        <f t="shared" ca="1" si="56"/>
        <v>-4.0976472277412931E-3</v>
      </c>
      <c r="P273">
        <f t="shared" si="46"/>
        <v>-0.10880788006089602</v>
      </c>
      <c r="Q273" s="2">
        <f t="shared" si="48"/>
        <v>43507.37</v>
      </c>
      <c r="S273">
        <f t="shared" si="54"/>
        <v>1.9994372907135249E-2</v>
      </c>
      <c r="T273">
        <v>1</v>
      </c>
      <c r="U273">
        <f t="shared" si="47"/>
        <v>1.9994372907135249E-2</v>
      </c>
    </row>
    <row r="274" spans="1:21" x14ac:dyDescent="0.2">
      <c r="A274" s="248" t="s">
        <v>1778</v>
      </c>
      <c r="B274" s="50" t="s">
        <v>32</v>
      </c>
      <c r="C274" s="48">
        <v>58567.401100000003</v>
      </c>
      <c r="D274" s="48">
        <v>2.0000000000000001E-4</v>
      </c>
      <c r="E274" s="13">
        <f t="shared" si="44"/>
        <v>44221.079533102231</v>
      </c>
      <c r="F274">
        <f t="shared" si="45"/>
        <v>44221</v>
      </c>
      <c r="G274">
        <f t="shared" si="53"/>
        <v>3.4227640004246496E-2</v>
      </c>
      <c r="K274">
        <f t="shared" si="55"/>
        <v>3.4227640004246496E-2</v>
      </c>
      <c r="O274">
        <f t="shared" ca="1" si="56"/>
        <v>-4.1090299524068072E-3</v>
      </c>
      <c r="P274">
        <f t="shared" si="46"/>
        <v>-0.10929497533754551</v>
      </c>
      <c r="Q274" s="2">
        <f t="shared" si="48"/>
        <v>43548.901100000003</v>
      </c>
      <c r="S274">
        <f t="shared" si="54"/>
        <v>2.0598741114547989E-2</v>
      </c>
      <c r="T274">
        <v>1</v>
      </c>
      <c r="U274">
        <f t="shared" si="47"/>
        <v>2.0598741114547989E-2</v>
      </c>
    </row>
    <row r="275" spans="1:21" x14ac:dyDescent="0.2">
      <c r="A275" s="248" t="s">
        <v>1782</v>
      </c>
      <c r="B275" s="50" t="s">
        <v>32</v>
      </c>
      <c r="C275" s="48">
        <v>58579.023399999998</v>
      </c>
      <c r="D275" s="48" t="s">
        <v>1781</v>
      </c>
      <c r="E275" s="13">
        <f t="shared" si="44"/>
        <v>44248.085706300313</v>
      </c>
      <c r="F275">
        <f t="shared" si="45"/>
        <v>44248</v>
      </c>
      <c r="G275">
        <f t="shared" si="53"/>
        <v>3.6884319997625425E-2</v>
      </c>
      <c r="K275">
        <f t="shared" si="55"/>
        <v>3.6884319997625425E-2</v>
      </c>
      <c r="O275">
        <f t="shared" ca="1" si="56"/>
        <v>-4.1122147561992303E-3</v>
      </c>
      <c r="P275">
        <f t="shared" si="46"/>
        <v>-0.10943064868714195</v>
      </c>
      <c r="Q275" s="2">
        <f t="shared" si="48"/>
        <v>43560.523399999998</v>
      </c>
      <c r="S275">
        <f t="shared" si="54"/>
        <v>2.1408070061224457E-2</v>
      </c>
      <c r="T275">
        <v>1</v>
      </c>
      <c r="U275">
        <f t="shared" si="47"/>
        <v>2.1408070061224457E-2</v>
      </c>
    </row>
    <row r="276" spans="1:21" x14ac:dyDescent="0.2">
      <c r="A276" s="281" t="s">
        <v>1780</v>
      </c>
      <c r="B276" s="282" t="s">
        <v>30</v>
      </c>
      <c r="C276" s="283">
        <v>58851.227299999999</v>
      </c>
      <c r="D276" s="283" t="s">
        <v>48</v>
      </c>
      <c r="E276" s="13">
        <f t="shared" si="44"/>
        <v>44880.592668656886</v>
      </c>
      <c r="F276">
        <f t="shared" si="45"/>
        <v>44880.5</v>
      </c>
      <c r="G276">
        <f t="shared" si="53"/>
        <v>3.9880619995528832E-2</v>
      </c>
      <c r="K276">
        <f t="shared" si="55"/>
        <v>3.9880619995528832E-2</v>
      </c>
      <c r="O276">
        <f t="shared" ca="1" si="56"/>
        <v>-4.1868217339291547E-3</v>
      </c>
      <c r="P276">
        <f t="shared" si="46"/>
        <v>-0.11253622881591435</v>
      </c>
      <c r="Q276" s="2">
        <f t="shared" si="48"/>
        <v>43832.727299999999</v>
      </c>
      <c r="S276">
        <f t="shared" si="54"/>
        <v>2.3230895801610328E-2</v>
      </c>
      <c r="T276">
        <v>1</v>
      </c>
      <c r="U276">
        <f t="shared" si="47"/>
        <v>2.3230895801610328E-2</v>
      </c>
    </row>
    <row r="277" spans="1:21" x14ac:dyDescent="0.2">
      <c r="A277" s="281" t="s">
        <v>1780</v>
      </c>
      <c r="B277" s="282" t="s">
        <v>30</v>
      </c>
      <c r="C277" s="283">
        <v>58851.227500000001</v>
      </c>
      <c r="D277" s="283" t="s">
        <v>1204</v>
      </c>
      <c r="E277" s="13">
        <f t="shared" ref="E277:E289" si="57">+(C277-C$7)/C$8</f>
        <v>44880.593133387163</v>
      </c>
      <c r="F277">
        <f t="shared" ref="F277:F289" si="58">ROUND(2*E277,0)/2</f>
        <v>44880.5</v>
      </c>
      <c r="G277">
        <f t="shared" si="53"/>
        <v>4.0080619997752365E-2</v>
      </c>
      <c r="K277">
        <f t="shared" si="55"/>
        <v>4.0080619997752365E-2</v>
      </c>
      <c r="O277">
        <f t="shared" ca="1" si="56"/>
        <v>-4.1868217339291547E-3</v>
      </c>
      <c r="P277">
        <f t="shared" ref="P277:P289" si="59">+H$4+H$3*F277+H$2*F277^2+H$5*SIN(RADIANS(H$6*F277+H$7))</f>
        <v>-0.11253622881591435</v>
      </c>
      <c r="Q277" s="2">
        <f t="shared" si="48"/>
        <v>43832.727500000001</v>
      </c>
      <c r="S277">
        <f t="shared" si="54"/>
        <v>2.3291902541813604E-2</v>
      </c>
      <c r="T277">
        <v>1</v>
      </c>
      <c r="U277">
        <f t="shared" ref="U277:U289" si="60">T277*S277</f>
        <v>2.3291902541813604E-2</v>
      </c>
    </row>
    <row r="278" spans="1:21" x14ac:dyDescent="0.2">
      <c r="A278" s="281" t="s">
        <v>1780</v>
      </c>
      <c r="B278" s="282" t="s">
        <v>30</v>
      </c>
      <c r="C278" s="283">
        <v>58851.227599999998</v>
      </c>
      <c r="D278" s="283" t="s">
        <v>37</v>
      </c>
      <c r="E278" s="13">
        <f t="shared" si="57"/>
        <v>44880.593365752291</v>
      </c>
      <c r="F278">
        <f t="shared" si="58"/>
        <v>44880.5</v>
      </c>
      <c r="G278">
        <f t="shared" si="53"/>
        <v>4.0180619995226152E-2</v>
      </c>
      <c r="K278">
        <f t="shared" si="55"/>
        <v>4.0180619995226152E-2</v>
      </c>
      <c r="O278">
        <f t="shared" ca="1" si="56"/>
        <v>-4.1868217339291547E-3</v>
      </c>
      <c r="P278">
        <f t="shared" si="59"/>
        <v>-0.11253622881591435</v>
      </c>
      <c r="Q278" s="2">
        <f t="shared" si="48"/>
        <v>43832.727599999998</v>
      </c>
      <c r="S278">
        <f t="shared" si="54"/>
        <v>2.3322435910804747E-2</v>
      </c>
      <c r="T278">
        <v>1</v>
      </c>
      <c r="U278">
        <f t="shared" si="60"/>
        <v>2.3322435910804747E-2</v>
      </c>
    </row>
    <row r="279" spans="1:21" x14ac:dyDescent="0.2">
      <c r="A279" s="281" t="s">
        <v>1780</v>
      </c>
      <c r="B279" s="282" t="s">
        <v>30</v>
      </c>
      <c r="C279" s="283">
        <v>58932.997199999998</v>
      </c>
      <c r="D279" s="283" t="s">
        <v>48</v>
      </c>
      <c r="E279" s="13">
        <f t="shared" si="57"/>
        <v>45070.597407976195</v>
      </c>
      <c r="F279">
        <f t="shared" si="58"/>
        <v>45070.5</v>
      </c>
      <c r="G279">
        <f t="shared" si="53"/>
        <v>4.1920219999155961E-2</v>
      </c>
      <c r="K279">
        <f t="shared" si="55"/>
        <v>4.1920219999155961E-2</v>
      </c>
      <c r="O279">
        <f t="shared" ca="1" si="56"/>
        <v>-4.2092333161721359E-3</v>
      </c>
      <c r="P279">
        <f t="shared" si="59"/>
        <v>-0.11344381171446305</v>
      </c>
      <c r="Q279" s="2">
        <f t="shared" ref="Q279:Q289" si="61">+C279-15018.5</f>
        <v>43914.497199999998</v>
      </c>
      <c r="S279">
        <f t="shared" si="54"/>
        <v>2.4137982350310415E-2</v>
      </c>
      <c r="T279">
        <v>1</v>
      </c>
      <c r="U279">
        <f t="shared" si="60"/>
        <v>2.4137982350310415E-2</v>
      </c>
    </row>
    <row r="280" spans="1:21" x14ac:dyDescent="0.2">
      <c r="A280" s="281" t="s">
        <v>1780</v>
      </c>
      <c r="B280" s="282" t="s">
        <v>30</v>
      </c>
      <c r="C280" s="283">
        <v>58932.997300000003</v>
      </c>
      <c r="D280" s="283" t="s">
        <v>1204</v>
      </c>
      <c r="E280" s="13">
        <f t="shared" si="57"/>
        <v>45070.597640341344</v>
      </c>
      <c r="F280">
        <f t="shared" si="58"/>
        <v>45070.5</v>
      </c>
      <c r="G280">
        <f t="shared" si="53"/>
        <v>4.2020220003905706E-2</v>
      </c>
      <c r="K280">
        <f t="shared" si="55"/>
        <v>4.2020220003905706E-2</v>
      </c>
      <c r="O280">
        <f t="shared" ca="1" si="56"/>
        <v>-4.2092333161721359E-3</v>
      </c>
      <c r="P280">
        <f t="shared" si="59"/>
        <v>-0.11344381171446305</v>
      </c>
      <c r="Q280" s="2">
        <f t="shared" si="61"/>
        <v>43914.497300000003</v>
      </c>
      <c r="S280">
        <f t="shared" si="54"/>
        <v>2.4169065158129967E-2</v>
      </c>
      <c r="T280">
        <v>1</v>
      </c>
      <c r="U280">
        <f t="shared" si="60"/>
        <v>2.4169065158129967E-2</v>
      </c>
    </row>
    <row r="281" spans="1:21" x14ac:dyDescent="0.2">
      <c r="A281" s="281" t="s">
        <v>1780</v>
      </c>
      <c r="B281" s="282" t="s">
        <v>30</v>
      </c>
      <c r="C281" s="283">
        <v>58932.998299999999</v>
      </c>
      <c r="D281" s="283" t="s">
        <v>37</v>
      </c>
      <c r="E281" s="13">
        <f t="shared" si="57"/>
        <v>45070.599963992696</v>
      </c>
      <c r="F281">
        <f t="shared" si="58"/>
        <v>45070.5</v>
      </c>
      <c r="G281">
        <f t="shared" si="53"/>
        <v>4.3020220000471454E-2</v>
      </c>
      <c r="K281">
        <f t="shared" si="55"/>
        <v>4.3020220000471454E-2</v>
      </c>
      <c r="O281">
        <f t="shared" ca="1" si="56"/>
        <v>-4.2092333161721359E-3</v>
      </c>
      <c r="P281">
        <f t="shared" si="59"/>
        <v>-0.11344381171446305</v>
      </c>
      <c r="Q281" s="2">
        <f t="shared" si="61"/>
        <v>43914.498299999999</v>
      </c>
      <c r="S281">
        <f t="shared" si="54"/>
        <v>2.448099322049203E-2</v>
      </c>
      <c r="T281">
        <v>1</v>
      </c>
      <c r="U281">
        <f t="shared" si="60"/>
        <v>2.448099322049203E-2</v>
      </c>
    </row>
    <row r="282" spans="1:21" x14ac:dyDescent="0.2">
      <c r="A282" s="281" t="s">
        <v>1780</v>
      </c>
      <c r="B282" s="282" t="s">
        <v>32</v>
      </c>
      <c r="C282" s="283">
        <v>58934.934000000001</v>
      </c>
      <c r="D282" s="283" t="s">
        <v>48</v>
      </c>
      <c r="E282" s="13">
        <f t="shared" si="57"/>
        <v>45075.097855929715</v>
      </c>
      <c r="F282">
        <f t="shared" si="58"/>
        <v>45075</v>
      </c>
      <c r="G282">
        <f t="shared" ref="G282:G289" si="62">+C282-(C$7+F282*C$8)</f>
        <v>4.2112999995879363E-2</v>
      </c>
      <c r="K282">
        <f t="shared" si="55"/>
        <v>4.2112999995879363E-2</v>
      </c>
      <c r="O282">
        <f t="shared" ca="1" si="56"/>
        <v>-4.2097641168042065E-3</v>
      </c>
      <c r="P282">
        <f t="shared" si="59"/>
        <v>-0.11346517701470391</v>
      </c>
      <c r="Q282" s="2">
        <f t="shared" si="61"/>
        <v>43916.434000000001</v>
      </c>
      <c r="S282">
        <f t="shared" ref="S282:S289" si="63">+(P282-G282)^2</f>
        <v>2.420456916193638E-2</v>
      </c>
      <c r="T282">
        <v>1</v>
      </c>
      <c r="U282">
        <f t="shared" si="60"/>
        <v>2.420456916193638E-2</v>
      </c>
    </row>
    <row r="283" spans="1:21" x14ac:dyDescent="0.2">
      <c r="A283" s="281" t="s">
        <v>1780</v>
      </c>
      <c r="B283" s="282" t="s">
        <v>32</v>
      </c>
      <c r="C283" s="283">
        <v>58934.934000000001</v>
      </c>
      <c r="D283" s="283" t="s">
        <v>1204</v>
      </c>
      <c r="E283" s="13">
        <f t="shared" si="57"/>
        <v>45075.097855929715</v>
      </c>
      <c r="F283">
        <f t="shared" si="58"/>
        <v>45075</v>
      </c>
      <c r="G283">
        <f t="shared" si="62"/>
        <v>4.2112999995879363E-2</v>
      </c>
      <c r="K283">
        <f t="shared" si="55"/>
        <v>4.2112999995879363E-2</v>
      </c>
      <c r="O283">
        <f t="shared" ca="1" si="56"/>
        <v>-4.2097641168042065E-3</v>
      </c>
      <c r="P283">
        <f t="shared" si="59"/>
        <v>-0.11346517701470391</v>
      </c>
      <c r="Q283" s="2">
        <f t="shared" si="61"/>
        <v>43916.434000000001</v>
      </c>
      <c r="S283">
        <f t="shared" si="63"/>
        <v>2.420456916193638E-2</v>
      </c>
      <c r="T283">
        <v>1</v>
      </c>
      <c r="U283">
        <f t="shared" si="60"/>
        <v>2.420456916193638E-2</v>
      </c>
    </row>
    <row r="284" spans="1:21" x14ac:dyDescent="0.2">
      <c r="A284" s="281" t="s">
        <v>1780</v>
      </c>
      <c r="B284" s="282" t="s">
        <v>30</v>
      </c>
      <c r="C284" s="283">
        <v>58949.349900000001</v>
      </c>
      <c r="D284" s="283" t="s">
        <v>1781</v>
      </c>
      <c r="E284" s="13">
        <f t="shared" si="57"/>
        <v>45108.595381566323</v>
      </c>
      <c r="F284">
        <f t="shared" si="58"/>
        <v>45108.5</v>
      </c>
      <c r="G284">
        <f t="shared" si="62"/>
        <v>4.1048140003113076E-2</v>
      </c>
      <c r="K284">
        <f t="shared" si="55"/>
        <v>4.1048140003113076E-2</v>
      </c>
      <c r="O284">
        <f t="shared" ca="1" si="56"/>
        <v>-4.2137156326207317E-3</v>
      </c>
      <c r="P284">
        <f t="shared" si="59"/>
        <v>-0.11362404580033536</v>
      </c>
      <c r="Q284" s="2">
        <f t="shared" si="61"/>
        <v>43930.849900000001</v>
      </c>
      <c r="S284">
        <f t="shared" si="63"/>
        <v>2.3923485061216478E-2</v>
      </c>
      <c r="T284">
        <v>1</v>
      </c>
      <c r="U284">
        <f t="shared" si="60"/>
        <v>2.3923485061216478E-2</v>
      </c>
    </row>
    <row r="285" spans="1:21" x14ac:dyDescent="0.2">
      <c r="A285" s="281" t="s">
        <v>1780</v>
      </c>
      <c r="B285" s="282" t="s">
        <v>32</v>
      </c>
      <c r="C285" s="283">
        <v>58950.4283</v>
      </c>
      <c r="D285" s="283" t="s">
        <v>1781</v>
      </c>
      <c r="E285" s="13">
        <f t="shared" si="57"/>
        <v>45111.101207192645</v>
      </c>
      <c r="F285">
        <f t="shared" si="58"/>
        <v>45111</v>
      </c>
      <c r="G285">
        <f t="shared" si="62"/>
        <v>4.3555240001296625E-2</v>
      </c>
      <c r="K285">
        <f t="shared" si="55"/>
        <v>4.3555240001296625E-2</v>
      </c>
      <c r="O285">
        <f t="shared" ca="1" si="56"/>
        <v>-4.2140105218607714E-3</v>
      </c>
      <c r="P285">
        <f t="shared" si="59"/>
        <v>-0.11363588873770254</v>
      </c>
      <c r="Q285" s="2">
        <f t="shared" si="61"/>
        <v>43931.9283</v>
      </c>
      <c r="S285">
        <f t="shared" si="63"/>
        <v>2.4709050954240606E-2</v>
      </c>
      <c r="T285">
        <v>1</v>
      </c>
      <c r="U285">
        <f t="shared" si="60"/>
        <v>2.4709050954240606E-2</v>
      </c>
    </row>
    <row r="286" spans="1:21" x14ac:dyDescent="0.2">
      <c r="A286" s="281" t="s">
        <v>1780</v>
      </c>
      <c r="B286" s="282" t="s">
        <v>30</v>
      </c>
      <c r="C286" s="283">
        <v>58976.463799999998</v>
      </c>
      <c r="D286" s="283" t="s">
        <v>1781</v>
      </c>
      <c r="E286" s="13">
        <f t="shared" si="57"/>
        <v>45171.59863216868</v>
      </c>
      <c r="F286">
        <f t="shared" si="58"/>
        <v>45171.5</v>
      </c>
      <c r="G286">
        <f t="shared" si="62"/>
        <v>4.2447059997357428E-2</v>
      </c>
      <c r="K286">
        <f t="shared" si="55"/>
        <v>4.2447059997357428E-2</v>
      </c>
      <c r="O286">
        <f t="shared" ca="1" si="56"/>
        <v>-4.2211468414697206E-3</v>
      </c>
      <c r="P286">
        <f t="shared" si="59"/>
        <v>-0.11392194653611888</v>
      </c>
      <c r="Q286" s="2">
        <f t="shared" si="61"/>
        <v>43957.963799999998</v>
      </c>
      <c r="S286">
        <f t="shared" si="63"/>
        <v>2.4451266204266353E-2</v>
      </c>
      <c r="T286">
        <v>1</v>
      </c>
      <c r="U286">
        <f t="shared" si="60"/>
        <v>2.4451266204266353E-2</v>
      </c>
    </row>
    <row r="287" spans="1:21" x14ac:dyDescent="0.2">
      <c r="A287" s="281" t="s">
        <v>1780</v>
      </c>
      <c r="B287" s="282" t="s">
        <v>30</v>
      </c>
      <c r="C287" s="283">
        <v>59206.279799999997</v>
      </c>
      <c r="D287" s="283" t="s">
        <v>37</v>
      </c>
      <c r="E287" s="13">
        <f t="shared" si="57"/>
        <v>45705.610893054494</v>
      </c>
      <c r="F287">
        <f t="shared" si="58"/>
        <v>45705.5</v>
      </c>
      <c r="G287">
        <f t="shared" si="62"/>
        <v>4.7723619994940236E-2</v>
      </c>
      <c r="K287">
        <f t="shared" si="55"/>
        <v>4.7723619994940236E-2</v>
      </c>
      <c r="O287">
        <f t="shared" ca="1" si="56"/>
        <v>-4.2841351831420993E-3</v>
      </c>
      <c r="P287">
        <f t="shared" si="59"/>
        <v>-0.11640546403908787</v>
      </c>
      <c r="Q287" s="2">
        <f t="shared" si="61"/>
        <v>44187.779799999997</v>
      </c>
      <c r="S287">
        <f t="shared" si="63"/>
        <v>2.6938356225849055E-2</v>
      </c>
      <c r="T287">
        <v>1</v>
      </c>
      <c r="U287">
        <f t="shared" si="60"/>
        <v>2.6938356225849055E-2</v>
      </c>
    </row>
    <row r="288" spans="1:21" x14ac:dyDescent="0.2">
      <c r="A288" s="281" t="s">
        <v>1780</v>
      </c>
      <c r="B288" s="282" t="s">
        <v>30</v>
      </c>
      <c r="C288" s="283">
        <v>59206.28</v>
      </c>
      <c r="D288" s="283" t="s">
        <v>48</v>
      </c>
      <c r="E288" s="13">
        <f t="shared" si="57"/>
        <v>45705.611357784772</v>
      </c>
      <c r="F288">
        <f t="shared" si="58"/>
        <v>45705.5</v>
      </c>
      <c r="G288">
        <f t="shared" si="62"/>
        <v>4.7923619997163769E-2</v>
      </c>
      <c r="K288">
        <f t="shared" si="55"/>
        <v>4.7923619997163769E-2</v>
      </c>
      <c r="O288">
        <f t="shared" ca="1" si="56"/>
        <v>-4.2841351831420993E-3</v>
      </c>
      <c r="P288">
        <f t="shared" si="59"/>
        <v>-0.11640546403908787</v>
      </c>
      <c r="Q288" s="2">
        <f t="shared" si="61"/>
        <v>44187.78</v>
      </c>
      <c r="S288">
        <f t="shared" si="63"/>
        <v>2.7004047860193451E-2</v>
      </c>
      <c r="T288">
        <v>1</v>
      </c>
      <c r="U288">
        <f t="shared" si="60"/>
        <v>2.7004047860193451E-2</v>
      </c>
    </row>
    <row r="289" spans="1:21" x14ac:dyDescent="0.2">
      <c r="A289" s="281" t="s">
        <v>1780</v>
      </c>
      <c r="B289" s="282" t="s">
        <v>30</v>
      </c>
      <c r="C289" s="283">
        <v>59206.280100000004</v>
      </c>
      <c r="D289" s="283" t="s">
        <v>1204</v>
      </c>
      <c r="E289" s="13">
        <f t="shared" si="57"/>
        <v>45705.611590149914</v>
      </c>
      <c r="F289">
        <f t="shared" si="58"/>
        <v>45705.5</v>
      </c>
      <c r="G289">
        <f t="shared" si="62"/>
        <v>4.8023620001913514E-2</v>
      </c>
      <c r="K289">
        <f t="shared" si="55"/>
        <v>4.8023620001913514E-2</v>
      </c>
      <c r="O289">
        <f t="shared" ca="1" si="56"/>
        <v>-4.2841351831420993E-3</v>
      </c>
      <c r="P289">
        <f t="shared" si="59"/>
        <v>-0.11640546403908787</v>
      </c>
      <c r="Q289" s="2">
        <f t="shared" si="61"/>
        <v>44187.780100000004</v>
      </c>
      <c r="S289">
        <f t="shared" si="63"/>
        <v>2.7036923678562693E-2</v>
      </c>
      <c r="T289">
        <v>1</v>
      </c>
      <c r="U289">
        <f t="shared" si="60"/>
        <v>2.7036923678562693E-2</v>
      </c>
    </row>
    <row r="290" spans="1:21" x14ac:dyDescent="0.2">
      <c r="A290" s="89"/>
      <c r="C290" s="19"/>
      <c r="D290" s="19"/>
    </row>
    <row r="291" spans="1:21" x14ac:dyDescent="0.2">
      <c r="A291" s="89"/>
      <c r="C291" s="19"/>
      <c r="D291" s="19"/>
    </row>
    <row r="292" spans="1:21" x14ac:dyDescent="0.2">
      <c r="A292" s="89"/>
      <c r="C292" s="19"/>
      <c r="D292" s="19"/>
    </row>
    <row r="293" spans="1:21" x14ac:dyDescent="0.2">
      <c r="A293" s="89"/>
      <c r="C293" s="19"/>
      <c r="D293" s="19"/>
    </row>
    <row r="294" spans="1:21" x14ac:dyDescent="0.2">
      <c r="A294" s="89"/>
      <c r="C294" s="19"/>
      <c r="D294" s="19"/>
    </row>
    <row r="295" spans="1:21" x14ac:dyDescent="0.2">
      <c r="A295" s="89"/>
      <c r="C295" s="19"/>
      <c r="D295" s="19"/>
    </row>
    <row r="296" spans="1:21" x14ac:dyDescent="0.2">
      <c r="A296" s="89"/>
      <c r="C296" s="19"/>
      <c r="D296" s="19"/>
    </row>
    <row r="297" spans="1:21" x14ac:dyDescent="0.2">
      <c r="A297" s="89"/>
      <c r="C297" s="19"/>
      <c r="D297" s="19"/>
    </row>
    <row r="298" spans="1:21" x14ac:dyDescent="0.2">
      <c r="A298" s="89"/>
      <c r="C298" s="19"/>
      <c r="D298" s="19"/>
    </row>
    <row r="299" spans="1:21" x14ac:dyDescent="0.2">
      <c r="A299" s="89"/>
      <c r="C299" s="19"/>
      <c r="D299" s="19"/>
    </row>
    <row r="300" spans="1:21" x14ac:dyDescent="0.2">
      <c r="A300" s="89"/>
      <c r="C300" s="19"/>
      <c r="D300" s="19"/>
    </row>
    <row r="301" spans="1:21" x14ac:dyDescent="0.2">
      <c r="A301" s="89"/>
      <c r="C301" s="19"/>
      <c r="D301" s="19"/>
    </row>
    <row r="302" spans="1:21" x14ac:dyDescent="0.2">
      <c r="A302" s="89"/>
      <c r="C302" s="19"/>
      <c r="D302" s="19"/>
    </row>
    <row r="303" spans="1:21" x14ac:dyDescent="0.2">
      <c r="A303" s="89"/>
      <c r="C303" s="19"/>
      <c r="D303" s="19"/>
    </row>
    <row r="304" spans="1:21" x14ac:dyDescent="0.2">
      <c r="A304" s="89"/>
      <c r="C304" s="19"/>
      <c r="D304" s="19"/>
    </row>
    <row r="305" spans="1:4" x14ac:dyDescent="0.2">
      <c r="A305" s="89"/>
      <c r="C305" s="19"/>
      <c r="D305" s="19"/>
    </row>
    <row r="306" spans="1:4" x14ac:dyDescent="0.2">
      <c r="A306" s="89"/>
      <c r="C306" s="19"/>
      <c r="D306" s="19"/>
    </row>
    <row r="307" spans="1:4" x14ac:dyDescent="0.2">
      <c r="A307" s="89"/>
      <c r="C307" s="19"/>
      <c r="D307" s="19"/>
    </row>
    <row r="308" spans="1:4" x14ac:dyDescent="0.2">
      <c r="A308" s="89"/>
      <c r="C308" s="19"/>
      <c r="D308" s="19"/>
    </row>
    <row r="309" spans="1:4" x14ac:dyDescent="0.2">
      <c r="A309" s="89"/>
      <c r="C309" s="19"/>
      <c r="D309" s="19"/>
    </row>
    <row r="310" spans="1:4" x14ac:dyDescent="0.2">
      <c r="A310" s="89"/>
      <c r="C310" s="19"/>
      <c r="D310" s="19"/>
    </row>
    <row r="311" spans="1:4" x14ac:dyDescent="0.2">
      <c r="A311" s="89"/>
      <c r="C311" s="19"/>
      <c r="D311" s="19"/>
    </row>
    <row r="312" spans="1:4" x14ac:dyDescent="0.2">
      <c r="A312" s="89"/>
      <c r="C312" s="19"/>
      <c r="D312" s="19"/>
    </row>
    <row r="313" spans="1:4" x14ac:dyDescent="0.2">
      <c r="A313" s="89"/>
      <c r="C313" s="19"/>
      <c r="D313" s="19"/>
    </row>
    <row r="314" spans="1:4" x14ac:dyDescent="0.2">
      <c r="A314" s="89"/>
      <c r="C314" s="19"/>
      <c r="D314" s="19"/>
    </row>
    <row r="315" spans="1:4" x14ac:dyDescent="0.2">
      <c r="A315" s="89"/>
      <c r="C315" s="19"/>
      <c r="D315" s="19"/>
    </row>
    <row r="316" spans="1:4" x14ac:dyDescent="0.2">
      <c r="A316" s="89"/>
      <c r="C316" s="19"/>
      <c r="D316" s="19"/>
    </row>
    <row r="317" spans="1:4" x14ac:dyDescent="0.2">
      <c r="A317" s="89"/>
      <c r="C317" s="19"/>
      <c r="D317" s="19"/>
    </row>
    <row r="318" spans="1:4" x14ac:dyDescent="0.2">
      <c r="A318" s="89"/>
      <c r="C318" s="19"/>
      <c r="D318" s="19"/>
    </row>
    <row r="319" spans="1:4" x14ac:dyDescent="0.2">
      <c r="A319" s="89"/>
      <c r="C319" s="19"/>
      <c r="D319" s="19"/>
    </row>
    <row r="320" spans="1:4" x14ac:dyDescent="0.2">
      <c r="A320" s="89"/>
      <c r="C320" s="19"/>
      <c r="D320" s="19"/>
    </row>
    <row r="321" spans="1:4" x14ac:dyDescent="0.2">
      <c r="A321" s="89"/>
      <c r="C321" s="19"/>
      <c r="D321" s="19"/>
    </row>
    <row r="322" spans="1:4" x14ac:dyDescent="0.2">
      <c r="A322" s="89"/>
      <c r="C322" s="19"/>
      <c r="D322" s="19"/>
    </row>
    <row r="323" spans="1:4" x14ac:dyDescent="0.2">
      <c r="A323" s="89"/>
      <c r="C323" s="19"/>
      <c r="D323" s="19"/>
    </row>
    <row r="324" spans="1:4" x14ac:dyDescent="0.2">
      <c r="A324" s="89"/>
      <c r="C324" s="19"/>
      <c r="D324" s="19"/>
    </row>
    <row r="325" spans="1:4" x14ac:dyDescent="0.2">
      <c r="A325" s="89"/>
      <c r="C325" s="19"/>
      <c r="D325" s="19"/>
    </row>
    <row r="326" spans="1:4" x14ac:dyDescent="0.2">
      <c r="A326" s="89"/>
      <c r="C326" s="19"/>
      <c r="D326" s="19"/>
    </row>
    <row r="327" spans="1:4" x14ac:dyDescent="0.2">
      <c r="A327" s="89"/>
      <c r="C327" s="19"/>
      <c r="D327" s="19"/>
    </row>
    <row r="328" spans="1:4" x14ac:dyDescent="0.2">
      <c r="A328" s="89"/>
      <c r="C328" s="19"/>
      <c r="D328" s="19"/>
    </row>
    <row r="329" spans="1:4" x14ac:dyDescent="0.2">
      <c r="A329" s="89"/>
      <c r="C329" s="19"/>
      <c r="D329" s="19"/>
    </row>
    <row r="330" spans="1:4" x14ac:dyDescent="0.2">
      <c r="A330" s="89"/>
      <c r="C330" s="19"/>
      <c r="D330" s="19"/>
    </row>
    <row r="331" spans="1:4" x14ac:dyDescent="0.2">
      <c r="A331" s="89"/>
      <c r="C331" s="19"/>
      <c r="D331" s="19"/>
    </row>
    <row r="332" spans="1:4" x14ac:dyDescent="0.2">
      <c r="A332" s="89"/>
      <c r="C332" s="19"/>
      <c r="D332" s="19"/>
    </row>
    <row r="333" spans="1:4" x14ac:dyDescent="0.2">
      <c r="A333" s="89"/>
      <c r="C333" s="19"/>
      <c r="D333" s="19"/>
    </row>
    <row r="334" spans="1:4" x14ac:dyDescent="0.2">
      <c r="A334" s="89"/>
      <c r="C334" s="19"/>
      <c r="D334" s="19"/>
    </row>
    <row r="335" spans="1:4" x14ac:dyDescent="0.2">
      <c r="A335" s="89"/>
      <c r="C335" s="19"/>
      <c r="D335" s="19"/>
    </row>
    <row r="336" spans="1:4" x14ac:dyDescent="0.2">
      <c r="A336" s="89"/>
      <c r="C336" s="19"/>
      <c r="D336" s="19"/>
    </row>
    <row r="337" spans="1:4" x14ac:dyDescent="0.2">
      <c r="A337" s="89"/>
      <c r="C337" s="19"/>
      <c r="D337" s="19"/>
    </row>
    <row r="338" spans="1:4" x14ac:dyDescent="0.2">
      <c r="A338" s="89"/>
      <c r="C338" s="19"/>
      <c r="D338" s="19"/>
    </row>
    <row r="339" spans="1:4" x14ac:dyDescent="0.2">
      <c r="A339" s="89"/>
      <c r="C339" s="19"/>
      <c r="D339" s="19"/>
    </row>
    <row r="340" spans="1:4" x14ac:dyDescent="0.2">
      <c r="A340" s="89"/>
      <c r="C340" s="19"/>
      <c r="D340" s="19"/>
    </row>
    <row r="341" spans="1:4" x14ac:dyDescent="0.2">
      <c r="A341" s="89"/>
      <c r="C341" s="19"/>
      <c r="D341" s="19"/>
    </row>
    <row r="342" spans="1:4" x14ac:dyDescent="0.2">
      <c r="A342" s="89"/>
      <c r="C342" s="19"/>
      <c r="D342" s="19"/>
    </row>
    <row r="343" spans="1:4" x14ac:dyDescent="0.2">
      <c r="A343" s="89"/>
      <c r="C343" s="19"/>
      <c r="D343" s="19"/>
    </row>
    <row r="344" spans="1:4" x14ac:dyDescent="0.2">
      <c r="A344" s="89"/>
      <c r="C344" s="19"/>
      <c r="D344" s="19"/>
    </row>
    <row r="345" spans="1:4" x14ac:dyDescent="0.2">
      <c r="A345" s="89"/>
      <c r="C345" s="19"/>
      <c r="D345" s="19"/>
    </row>
    <row r="346" spans="1:4" x14ac:dyDescent="0.2">
      <c r="A346" s="89"/>
      <c r="C346" s="19"/>
      <c r="D346" s="19"/>
    </row>
    <row r="347" spans="1:4" x14ac:dyDescent="0.2">
      <c r="A347" s="89"/>
      <c r="C347" s="19"/>
      <c r="D347" s="19"/>
    </row>
    <row r="348" spans="1:4" x14ac:dyDescent="0.2">
      <c r="A348" s="89"/>
      <c r="C348" s="19"/>
      <c r="D348" s="19"/>
    </row>
    <row r="349" spans="1:4" x14ac:dyDescent="0.2">
      <c r="A349" s="89"/>
      <c r="C349" s="19"/>
      <c r="D349" s="19"/>
    </row>
    <row r="350" spans="1:4" x14ac:dyDescent="0.2">
      <c r="A350" s="89"/>
      <c r="C350" s="19"/>
      <c r="D350" s="19"/>
    </row>
    <row r="351" spans="1:4" x14ac:dyDescent="0.2">
      <c r="A351" s="89"/>
      <c r="C351" s="19"/>
      <c r="D351" s="19"/>
    </row>
    <row r="352" spans="1:4" x14ac:dyDescent="0.2">
      <c r="A352" s="89"/>
      <c r="C352" s="19"/>
      <c r="D352" s="19"/>
    </row>
    <row r="353" spans="1:4" x14ac:dyDescent="0.2">
      <c r="A353" s="89"/>
      <c r="C353" s="19"/>
      <c r="D353" s="19"/>
    </row>
    <row r="354" spans="1:4" x14ac:dyDescent="0.2">
      <c r="A354" s="89"/>
      <c r="C354" s="19"/>
      <c r="D354" s="19"/>
    </row>
    <row r="355" spans="1:4" x14ac:dyDescent="0.2">
      <c r="A355" s="89"/>
      <c r="C355" s="19"/>
      <c r="D355" s="19"/>
    </row>
    <row r="356" spans="1:4" x14ac:dyDescent="0.2">
      <c r="A356" s="89"/>
      <c r="C356" s="19"/>
      <c r="D356" s="19"/>
    </row>
    <row r="357" spans="1:4" x14ac:dyDescent="0.2">
      <c r="A357" s="89"/>
      <c r="C357" s="19"/>
      <c r="D357" s="19"/>
    </row>
    <row r="358" spans="1:4" x14ac:dyDescent="0.2">
      <c r="A358" s="89"/>
      <c r="C358" s="19"/>
      <c r="D358" s="19"/>
    </row>
    <row r="359" spans="1:4" x14ac:dyDescent="0.2">
      <c r="A359" s="89"/>
      <c r="C359" s="19"/>
      <c r="D359" s="19"/>
    </row>
    <row r="360" spans="1:4" x14ac:dyDescent="0.2">
      <c r="A360" s="89"/>
      <c r="C360" s="19"/>
      <c r="D360" s="19"/>
    </row>
    <row r="361" spans="1:4" x14ac:dyDescent="0.2">
      <c r="A361" s="89"/>
      <c r="C361" s="19"/>
      <c r="D361" s="19"/>
    </row>
    <row r="362" spans="1:4" x14ac:dyDescent="0.2">
      <c r="A362" s="89"/>
      <c r="C362" s="19"/>
      <c r="D362" s="19"/>
    </row>
    <row r="363" spans="1:4" x14ac:dyDescent="0.2">
      <c r="A363" s="89"/>
      <c r="C363" s="19"/>
      <c r="D363" s="19"/>
    </row>
    <row r="364" spans="1:4" x14ac:dyDescent="0.2">
      <c r="A364" s="89"/>
      <c r="C364" s="19"/>
      <c r="D364" s="19"/>
    </row>
    <row r="365" spans="1:4" x14ac:dyDescent="0.2">
      <c r="A365" s="89"/>
      <c r="C365" s="19"/>
      <c r="D365" s="19"/>
    </row>
    <row r="366" spans="1:4" x14ac:dyDescent="0.2">
      <c r="A366" s="89"/>
      <c r="C366" s="19"/>
      <c r="D366" s="19"/>
    </row>
    <row r="367" spans="1:4" x14ac:dyDescent="0.2">
      <c r="A367" s="89"/>
      <c r="C367" s="19"/>
      <c r="D367" s="19"/>
    </row>
    <row r="368" spans="1:4" x14ac:dyDescent="0.2">
      <c r="A368" s="89"/>
      <c r="C368" s="19"/>
      <c r="D368" s="19"/>
    </row>
    <row r="369" spans="1:4" x14ac:dyDescent="0.2">
      <c r="A369" s="89"/>
      <c r="C369" s="19"/>
      <c r="D369" s="19"/>
    </row>
    <row r="370" spans="1:4" x14ac:dyDescent="0.2">
      <c r="A370" s="89"/>
      <c r="C370" s="19"/>
      <c r="D370" s="19"/>
    </row>
    <row r="371" spans="1:4" x14ac:dyDescent="0.2">
      <c r="A371" s="89"/>
      <c r="C371" s="19"/>
      <c r="D371" s="19"/>
    </row>
    <row r="372" spans="1:4" x14ac:dyDescent="0.2">
      <c r="A372" s="89"/>
      <c r="C372" s="19"/>
      <c r="D372" s="19"/>
    </row>
    <row r="373" spans="1:4" x14ac:dyDescent="0.2">
      <c r="A373" s="89"/>
      <c r="C373" s="19"/>
      <c r="D373" s="19"/>
    </row>
    <row r="374" spans="1:4" x14ac:dyDescent="0.2">
      <c r="A374" s="89"/>
      <c r="C374" s="19"/>
      <c r="D374" s="19"/>
    </row>
    <row r="375" spans="1:4" x14ac:dyDescent="0.2">
      <c r="A375" s="89"/>
      <c r="C375" s="19"/>
      <c r="D375" s="19"/>
    </row>
    <row r="376" spans="1:4" x14ac:dyDescent="0.2">
      <c r="A376" s="89"/>
      <c r="C376" s="19"/>
      <c r="D376" s="19"/>
    </row>
    <row r="377" spans="1:4" x14ac:dyDescent="0.2">
      <c r="A377" s="89"/>
      <c r="C377" s="19"/>
      <c r="D377" s="19"/>
    </row>
    <row r="378" spans="1:4" x14ac:dyDescent="0.2">
      <c r="A378" s="89"/>
      <c r="C378" s="19"/>
      <c r="D378" s="19"/>
    </row>
    <row r="379" spans="1:4" x14ac:dyDescent="0.2">
      <c r="A379" s="89"/>
      <c r="C379" s="19"/>
      <c r="D379" s="19"/>
    </row>
    <row r="380" spans="1:4" x14ac:dyDescent="0.2">
      <c r="A380" s="89"/>
      <c r="C380" s="19"/>
      <c r="D380" s="19"/>
    </row>
    <row r="381" spans="1:4" x14ac:dyDescent="0.2">
      <c r="A381" s="89"/>
      <c r="C381" s="19"/>
      <c r="D381" s="19"/>
    </row>
    <row r="382" spans="1:4" x14ac:dyDescent="0.2">
      <c r="A382" s="89"/>
      <c r="C382" s="19"/>
      <c r="D382" s="19"/>
    </row>
    <row r="383" spans="1:4" x14ac:dyDescent="0.2">
      <c r="A383" s="89"/>
      <c r="C383" s="19"/>
      <c r="D383" s="19"/>
    </row>
    <row r="384" spans="1:4" x14ac:dyDescent="0.2">
      <c r="A384" s="89"/>
      <c r="C384" s="19"/>
      <c r="D384" s="19"/>
    </row>
    <row r="385" spans="1:4" x14ac:dyDescent="0.2">
      <c r="A385" s="89"/>
      <c r="C385" s="19"/>
      <c r="D385" s="19"/>
    </row>
    <row r="386" spans="1:4" x14ac:dyDescent="0.2">
      <c r="A386" s="89"/>
      <c r="C386" s="19"/>
      <c r="D386" s="19"/>
    </row>
    <row r="387" spans="1:4" x14ac:dyDescent="0.2">
      <c r="A387" s="89"/>
      <c r="C387" s="19"/>
      <c r="D387" s="19"/>
    </row>
    <row r="388" spans="1:4" x14ac:dyDescent="0.2">
      <c r="A388" s="89"/>
      <c r="C388" s="19"/>
      <c r="D388" s="19"/>
    </row>
    <row r="389" spans="1:4" x14ac:dyDescent="0.2">
      <c r="A389" s="89"/>
      <c r="C389" s="19"/>
      <c r="D389" s="19"/>
    </row>
    <row r="390" spans="1:4" x14ac:dyDescent="0.2">
      <c r="A390" s="89"/>
      <c r="C390" s="19"/>
      <c r="D390" s="19"/>
    </row>
    <row r="391" spans="1:4" x14ac:dyDescent="0.2">
      <c r="A391" s="89"/>
      <c r="C391" s="19"/>
      <c r="D391" s="19"/>
    </row>
    <row r="392" spans="1:4" x14ac:dyDescent="0.2">
      <c r="A392" s="89"/>
      <c r="C392" s="19"/>
      <c r="D392" s="19"/>
    </row>
    <row r="393" spans="1:4" x14ac:dyDescent="0.2">
      <c r="A393" s="89"/>
      <c r="C393" s="19"/>
      <c r="D393" s="19"/>
    </row>
    <row r="394" spans="1:4" x14ac:dyDescent="0.2">
      <c r="A394" s="89"/>
      <c r="C394" s="19"/>
      <c r="D394" s="19"/>
    </row>
    <row r="395" spans="1:4" x14ac:dyDescent="0.2">
      <c r="A395" s="89"/>
      <c r="C395" s="19"/>
      <c r="D395" s="19"/>
    </row>
    <row r="396" spans="1:4" x14ac:dyDescent="0.2">
      <c r="A396" s="89"/>
      <c r="C396" s="19"/>
      <c r="D396" s="19"/>
    </row>
    <row r="397" spans="1:4" x14ac:dyDescent="0.2">
      <c r="A397" s="89"/>
      <c r="C397" s="19"/>
      <c r="D397" s="19"/>
    </row>
    <row r="398" spans="1:4" x14ac:dyDescent="0.2">
      <c r="A398" s="89"/>
      <c r="C398" s="19"/>
      <c r="D398" s="19"/>
    </row>
    <row r="399" spans="1:4" x14ac:dyDescent="0.2">
      <c r="A399" s="89"/>
      <c r="C399" s="19"/>
      <c r="D399" s="19"/>
    </row>
    <row r="400" spans="1:4" x14ac:dyDescent="0.2">
      <c r="A400" s="89"/>
      <c r="C400" s="19"/>
      <c r="D400" s="19"/>
    </row>
    <row r="401" spans="1:4" x14ac:dyDescent="0.2">
      <c r="A401" s="89"/>
      <c r="C401" s="19"/>
      <c r="D401" s="19"/>
    </row>
    <row r="402" spans="1:4" x14ac:dyDescent="0.2">
      <c r="A402" s="89"/>
      <c r="C402" s="19"/>
      <c r="D402" s="19"/>
    </row>
    <row r="403" spans="1:4" x14ac:dyDescent="0.2">
      <c r="A403" s="89"/>
      <c r="C403" s="19"/>
      <c r="D403" s="19"/>
    </row>
    <row r="404" spans="1:4" x14ac:dyDescent="0.2">
      <c r="A404" s="89"/>
      <c r="C404" s="19"/>
      <c r="D404" s="19"/>
    </row>
    <row r="405" spans="1:4" x14ac:dyDescent="0.2">
      <c r="A405" s="89"/>
      <c r="C405" s="19"/>
      <c r="D405" s="19"/>
    </row>
    <row r="406" spans="1:4" x14ac:dyDescent="0.2">
      <c r="A406" s="89"/>
      <c r="C406" s="19"/>
      <c r="D406" s="19"/>
    </row>
    <row r="407" spans="1:4" x14ac:dyDescent="0.2">
      <c r="A407" s="89"/>
      <c r="C407" s="19"/>
      <c r="D407" s="19"/>
    </row>
    <row r="408" spans="1:4" x14ac:dyDescent="0.2">
      <c r="A408" s="89"/>
      <c r="C408" s="19"/>
      <c r="D408" s="19"/>
    </row>
    <row r="409" spans="1:4" x14ac:dyDescent="0.2">
      <c r="A409" s="89"/>
      <c r="C409" s="19"/>
      <c r="D409" s="19"/>
    </row>
    <row r="410" spans="1:4" x14ac:dyDescent="0.2">
      <c r="A410" s="89"/>
      <c r="C410" s="19"/>
      <c r="D410" s="19"/>
    </row>
    <row r="411" spans="1:4" x14ac:dyDescent="0.2">
      <c r="A411" s="89"/>
      <c r="C411" s="19"/>
      <c r="D411" s="19"/>
    </row>
    <row r="412" spans="1:4" x14ac:dyDescent="0.2">
      <c r="A412" s="89"/>
      <c r="C412" s="19"/>
      <c r="D412" s="19"/>
    </row>
    <row r="413" spans="1:4" x14ac:dyDescent="0.2">
      <c r="A413" s="89"/>
      <c r="C413" s="19"/>
      <c r="D413" s="19"/>
    </row>
    <row r="414" spans="1:4" x14ac:dyDescent="0.2">
      <c r="A414" s="89"/>
      <c r="C414" s="19"/>
      <c r="D414" s="19"/>
    </row>
    <row r="415" spans="1:4" x14ac:dyDescent="0.2">
      <c r="A415" s="89"/>
      <c r="C415" s="19"/>
      <c r="D415" s="19"/>
    </row>
    <row r="416" spans="1:4" x14ac:dyDescent="0.2">
      <c r="A416" s="89"/>
      <c r="C416" s="19"/>
      <c r="D416" s="19"/>
    </row>
    <row r="417" spans="1:4" x14ac:dyDescent="0.2">
      <c r="A417" s="89"/>
      <c r="C417" s="19"/>
      <c r="D417" s="19"/>
    </row>
    <row r="418" spans="1:4" x14ac:dyDescent="0.2">
      <c r="A418" s="89"/>
      <c r="C418" s="19"/>
      <c r="D418" s="19"/>
    </row>
    <row r="419" spans="1:4" x14ac:dyDescent="0.2">
      <c r="C419" s="19"/>
      <c r="D419" s="19"/>
    </row>
    <row r="420" spans="1:4" x14ac:dyDescent="0.2">
      <c r="C420" s="19"/>
      <c r="D420" s="19"/>
    </row>
    <row r="421" spans="1:4" x14ac:dyDescent="0.2">
      <c r="C421" s="19"/>
      <c r="D421" s="19"/>
    </row>
    <row r="422" spans="1:4" x14ac:dyDescent="0.2">
      <c r="C422" s="19"/>
      <c r="D422" s="19"/>
    </row>
    <row r="423" spans="1:4" x14ac:dyDescent="0.2">
      <c r="C423" s="19"/>
      <c r="D423" s="19"/>
    </row>
    <row r="424" spans="1:4" x14ac:dyDescent="0.2">
      <c r="C424" s="19"/>
      <c r="D424" s="19"/>
    </row>
    <row r="425" spans="1:4" x14ac:dyDescent="0.2">
      <c r="C425" s="19"/>
      <c r="D425" s="19"/>
    </row>
    <row r="426" spans="1:4" x14ac:dyDescent="0.2">
      <c r="C426" s="19"/>
      <c r="D426" s="19"/>
    </row>
    <row r="427" spans="1:4" x14ac:dyDescent="0.2">
      <c r="C427" s="19"/>
      <c r="D427" s="19"/>
    </row>
    <row r="428" spans="1:4" x14ac:dyDescent="0.2">
      <c r="C428" s="19"/>
      <c r="D428" s="19"/>
    </row>
    <row r="429" spans="1:4" x14ac:dyDescent="0.2">
      <c r="C429" s="19"/>
      <c r="D429" s="19"/>
    </row>
    <row r="430" spans="1:4" x14ac:dyDescent="0.2">
      <c r="C430" s="19"/>
      <c r="D430" s="19"/>
    </row>
    <row r="431" spans="1:4" x14ac:dyDescent="0.2">
      <c r="C431" s="19"/>
      <c r="D431" s="19"/>
    </row>
    <row r="432" spans="1:4" x14ac:dyDescent="0.2">
      <c r="C432" s="19"/>
      <c r="D432" s="19"/>
    </row>
    <row r="433" spans="3:4" x14ac:dyDescent="0.2">
      <c r="C433" s="19"/>
      <c r="D433" s="19"/>
    </row>
    <row r="434" spans="3:4" x14ac:dyDescent="0.2">
      <c r="C434" s="19"/>
      <c r="D434" s="19"/>
    </row>
    <row r="435" spans="3:4" x14ac:dyDescent="0.2">
      <c r="C435" s="19"/>
      <c r="D435" s="19"/>
    </row>
    <row r="436" spans="3:4" x14ac:dyDescent="0.2">
      <c r="C436" s="19"/>
      <c r="D436" s="19"/>
    </row>
    <row r="437" spans="3:4" x14ac:dyDescent="0.2">
      <c r="C437" s="19"/>
      <c r="D437" s="19"/>
    </row>
    <row r="438" spans="3:4" x14ac:dyDescent="0.2">
      <c r="C438" s="19"/>
      <c r="D438" s="19"/>
    </row>
    <row r="439" spans="3:4" x14ac:dyDescent="0.2">
      <c r="C439" s="19"/>
      <c r="D439" s="19"/>
    </row>
    <row r="440" spans="3:4" x14ac:dyDescent="0.2">
      <c r="C440" s="19"/>
      <c r="D440" s="19"/>
    </row>
    <row r="441" spans="3:4" x14ac:dyDescent="0.2">
      <c r="C441" s="19"/>
      <c r="D441" s="19"/>
    </row>
    <row r="442" spans="3:4" x14ac:dyDescent="0.2">
      <c r="C442" s="19"/>
      <c r="D442" s="19"/>
    </row>
    <row r="443" spans="3:4" x14ac:dyDescent="0.2">
      <c r="C443" s="19"/>
      <c r="D443" s="19"/>
    </row>
    <row r="444" spans="3:4" x14ac:dyDescent="0.2">
      <c r="C444" s="19"/>
      <c r="D444" s="19"/>
    </row>
    <row r="445" spans="3:4" x14ac:dyDescent="0.2">
      <c r="C445" s="19"/>
      <c r="D445" s="19"/>
    </row>
    <row r="446" spans="3:4" x14ac:dyDescent="0.2">
      <c r="C446" s="19"/>
      <c r="D446" s="19"/>
    </row>
    <row r="447" spans="3:4" x14ac:dyDescent="0.2">
      <c r="C447" s="19"/>
      <c r="D447" s="19"/>
    </row>
    <row r="448" spans="3:4" x14ac:dyDescent="0.2">
      <c r="C448" s="19"/>
      <c r="D448" s="19"/>
    </row>
    <row r="449" spans="3:4" x14ac:dyDescent="0.2">
      <c r="C449" s="19"/>
      <c r="D449" s="19"/>
    </row>
    <row r="450" spans="3:4" x14ac:dyDescent="0.2">
      <c r="C450" s="19"/>
      <c r="D450" s="19"/>
    </row>
    <row r="451" spans="3:4" x14ac:dyDescent="0.2">
      <c r="C451" s="19"/>
      <c r="D451" s="19"/>
    </row>
    <row r="452" spans="3:4" x14ac:dyDescent="0.2">
      <c r="C452" s="19"/>
      <c r="D452" s="19"/>
    </row>
    <row r="453" spans="3:4" x14ac:dyDescent="0.2">
      <c r="C453" s="19"/>
      <c r="D453" s="19"/>
    </row>
    <row r="454" spans="3:4" x14ac:dyDescent="0.2">
      <c r="C454" s="19"/>
      <c r="D454" s="19"/>
    </row>
    <row r="455" spans="3:4" x14ac:dyDescent="0.2">
      <c r="C455" s="19"/>
      <c r="D455" s="19"/>
    </row>
    <row r="456" spans="3:4" x14ac:dyDescent="0.2">
      <c r="C456" s="19"/>
      <c r="D456" s="19"/>
    </row>
    <row r="457" spans="3:4" x14ac:dyDescent="0.2">
      <c r="C457" s="19"/>
      <c r="D457" s="19"/>
    </row>
    <row r="458" spans="3:4" x14ac:dyDescent="0.2">
      <c r="C458" s="19"/>
      <c r="D458" s="19"/>
    </row>
    <row r="459" spans="3:4" x14ac:dyDescent="0.2">
      <c r="C459" s="19"/>
      <c r="D459" s="19"/>
    </row>
    <row r="460" spans="3:4" x14ac:dyDescent="0.2">
      <c r="C460" s="19"/>
      <c r="D460" s="19"/>
    </row>
    <row r="461" spans="3:4" x14ac:dyDescent="0.2">
      <c r="C461" s="19"/>
      <c r="D461" s="19"/>
    </row>
    <row r="462" spans="3:4" x14ac:dyDescent="0.2">
      <c r="C462" s="19"/>
      <c r="D462" s="19"/>
    </row>
    <row r="463" spans="3:4" x14ac:dyDescent="0.2">
      <c r="C463" s="19"/>
      <c r="D463" s="19"/>
    </row>
    <row r="464" spans="3:4" x14ac:dyDescent="0.2">
      <c r="C464" s="19"/>
      <c r="D464" s="19"/>
    </row>
    <row r="465" spans="3:4" x14ac:dyDescent="0.2">
      <c r="C465" s="19"/>
      <c r="D465" s="19"/>
    </row>
    <row r="466" spans="3:4" x14ac:dyDescent="0.2">
      <c r="C466" s="19"/>
      <c r="D466" s="19"/>
    </row>
    <row r="467" spans="3:4" x14ac:dyDescent="0.2">
      <c r="C467" s="19"/>
      <c r="D467" s="19"/>
    </row>
    <row r="468" spans="3:4" x14ac:dyDescent="0.2">
      <c r="C468" s="19"/>
      <c r="D468" s="19"/>
    </row>
    <row r="469" spans="3:4" x14ac:dyDescent="0.2">
      <c r="C469" s="19"/>
      <c r="D469" s="19"/>
    </row>
    <row r="470" spans="3:4" x14ac:dyDescent="0.2">
      <c r="C470" s="19"/>
      <c r="D470" s="19"/>
    </row>
    <row r="471" spans="3:4" x14ac:dyDescent="0.2">
      <c r="C471" s="19"/>
      <c r="D471" s="19"/>
    </row>
    <row r="472" spans="3:4" x14ac:dyDescent="0.2">
      <c r="C472" s="19"/>
      <c r="D472" s="19"/>
    </row>
    <row r="473" spans="3:4" x14ac:dyDescent="0.2">
      <c r="C473" s="19"/>
      <c r="D473" s="19"/>
    </row>
    <row r="474" spans="3:4" x14ac:dyDescent="0.2">
      <c r="C474" s="19"/>
      <c r="D474" s="19"/>
    </row>
    <row r="475" spans="3:4" x14ac:dyDescent="0.2">
      <c r="C475" s="19"/>
      <c r="D475" s="19"/>
    </row>
    <row r="476" spans="3:4" x14ac:dyDescent="0.2">
      <c r="C476" s="19"/>
      <c r="D476" s="19"/>
    </row>
    <row r="477" spans="3:4" x14ac:dyDescent="0.2">
      <c r="C477" s="19"/>
      <c r="D477" s="19"/>
    </row>
    <row r="478" spans="3:4" x14ac:dyDescent="0.2">
      <c r="C478" s="19"/>
      <c r="D478" s="19"/>
    </row>
    <row r="479" spans="3:4" x14ac:dyDescent="0.2">
      <c r="C479" s="19"/>
      <c r="D479" s="19"/>
    </row>
    <row r="480" spans="3:4" x14ac:dyDescent="0.2">
      <c r="C480" s="19"/>
      <c r="D480" s="19"/>
    </row>
    <row r="481" spans="3:4" x14ac:dyDescent="0.2">
      <c r="C481" s="19"/>
      <c r="D481" s="19"/>
    </row>
    <row r="482" spans="3:4" x14ac:dyDescent="0.2">
      <c r="C482" s="19"/>
      <c r="D482" s="19"/>
    </row>
    <row r="483" spans="3:4" x14ac:dyDescent="0.2">
      <c r="C483" s="19"/>
      <c r="D483" s="19"/>
    </row>
    <row r="484" spans="3:4" x14ac:dyDescent="0.2">
      <c r="C484" s="19"/>
      <c r="D484" s="19"/>
    </row>
    <row r="485" spans="3:4" x14ac:dyDescent="0.2">
      <c r="C485" s="19"/>
      <c r="D485" s="19"/>
    </row>
    <row r="486" spans="3:4" x14ac:dyDescent="0.2">
      <c r="C486" s="19"/>
      <c r="D486" s="19"/>
    </row>
    <row r="487" spans="3:4" x14ac:dyDescent="0.2">
      <c r="C487" s="19"/>
      <c r="D487" s="19"/>
    </row>
    <row r="488" spans="3:4" x14ac:dyDescent="0.2">
      <c r="C488" s="19"/>
      <c r="D488" s="19"/>
    </row>
    <row r="489" spans="3:4" x14ac:dyDescent="0.2">
      <c r="C489" s="19"/>
      <c r="D489" s="19"/>
    </row>
    <row r="490" spans="3:4" x14ac:dyDescent="0.2">
      <c r="C490" s="19"/>
      <c r="D490" s="19"/>
    </row>
    <row r="491" spans="3:4" x14ac:dyDescent="0.2">
      <c r="C491" s="19"/>
      <c r="D491" s="19"/>
    </row>
    <row r="492" spans="3:4" x14ac:dyDescent="0.2">
      <c r="C492" s="19"/>
      <c r="D492" s="19"/>
    </row>
    <row r="493" spans="3:4" x14ac:dyDescent="0.2">
      <c r="C493" s="19"/>
      <c r="D493" s="19"/>
    </row>
    <row r="494" spans="3:4" x14ac:dyDescent="0.2">
      <c r="C494" s="19"/>
      <c r="D494" s="19"/>
    </row>
    <row r="495" spans="3:4" x14ac:dyDescent="0.2">
      <c r="C495" s="19"/>
      <c r="D495" s="19"/>
    </row>
    <row r="496" spans="3:4" x14ac:dyDescent="0.2">
      <c r="C496" s="19"/>
      <c r="D496" s="19"/>
    </row>
    <row r="497" spans="3:4" x14ac:dyDescent="0.2">
      <c r="C497" s="19"/>
      <c r="D497" s="19"/>
    </row>
    <row r="498" spans="3:4" x14ac:dyDescent="0.2">
      <c r="C498" s="19"/>
      <c r="D498" s="19"/>
    </row>
    <row r="499" spans="3:4" x14ac:dyDescent="0.2">
      <c r="C499" s="19"/>
      <c r="D499" s="19"/>
    </row>
    <row r="500" spans="3:4" x14ac:dyDescent="0.2">
      <c r="C500" s="19"/>
      <c r="D500" s="19"/>
    </row>
    <row r="501" spans="3:4" x14ac:dyDescent="0.2">
      <c r="C501" s="19"/>
      <c r="D501" s="19"/>
    </row>
    <row r="502" spans="3:4" x14ac:dyDescent="0.2">
      <c r="C502" s="19"/>
      <c r="D502" s="19"/>
    </row>
    <row r="503" spans="3:4" x14ac:dyDescent="0.2">
      <c r="C503" s="19"/>
      <c r="D503" s="19"/>
    </row>
    <row r="504" spans="3:4" x14ac:dyDescent="0.2">
      <c r="C504" s="19"/>
      <c r="D504" s="19"/>
    </row>
    <row r="505" spans="3:4" x14ac:dyDescent="0.2">
      <c r="C505" s="19"/>
      <c r="D505" s="19"/>
    </row>
    <row r="506" spans="3:4" x14ac:dyDescent="0.2">
      <c r="C506" s="19"/>
      <c r="D506" s="19"/>
    </row>
    <row r="507" spans="3:4" x14ac:dyDescent="0.2">
      <c r="C507" s="19"/>
      <c r="D507" s="19"/>
    </row>
    <row r="508" spans="3:4" x14ac:dyDescent="0.2">
      <c r="C508" s="19"/>
      <c r="D508" s="19"/>
    </row>
    <row r="509" spans="3:4" x14ac:dyDescent="0.2">
      <c r="C509" s="19"/>
      <c r="D509" s="19"/>
    </row>
    <row r="510" spans="3:4" x14ac:dyDescent="0.2">
      <c r="C510" s="19"/>
      <c r="D510" s="19"/>
    </row>
    <row r="511" spans="3:4" x14ac:dyDescent="0.2">
      <c r="C511" s="19"/>
      <c r="D511" s="19"/>
    </row>
    <row r="512" spans="3:4" x14ac:dyDescent="0.2">
      <c r="C512" s="19"/>
      <c r="D512" s="19"/>
    </row>
    <row r="513" spans="3:4" x14ac:dyDescent="0.2">
      <c r="C513" s="19"/>
      <c r="D513" s="19"/>
    </row>
    <row r="514" spans="3:4" x14ac:dyDescent="0.2">
      <c r="C514" s="19"/>
      <c r="D514" s="19"/>
    </row>
    <row r="515" spans="3:4" x14ac:dyDescent="0.2">
      <c r="C515" s="19"/>
      <c r="D515" s="19"/>
    </row>
    <row r="516" spans="3:4" x14ac:dyDescent="0.2">
      <c r="C516" s="19"/>
      <c r="D516" s="19"/>
    </row>
    <row r="517" spans="3:4" x14ac:dyDescent="0.2">
      <c r="C517" s="19"/>
      <c r="D517" s="19"/>
    </row>
    <row r="518" spans="3:4" x14ac:dyDescent="0.2">
      <c r="C518" s="19"/>
      <c r="D518" s="19"/>
    </row>
    <row r="519" spans="3:4" x14ac:dyDescent="0.2">
      <c r="C519" s="19"/>
      <c r="D519" s="19"/>
    </row>
    <row r="520" spans="3:4" x14ac:dyDescent="0.2">
      <c r="C520" s="19"/>
      <c r="D520" s="19"/>
    </row>
    <row r="521" spans="3:4" x14ac:dyDescent="0.2">
      <c r="C521" s="19"/>
      <c r="D521" s="19"/>
    </row>
    <row r="522" spans="3:4" x14ac:dyDescent="0.2">
      <c r="C522" s="19"/>
      <c r="D522" s="19"/>
    </row>
    <row r="523" spans="3:4" x14ac:dyDescent="0.2">
      <c r="C523" s="19"/>
      <c r="D523" s="19"/>
    </row>
    <row r="524" spans="3:4" x14ac:dyDescent="0.2">
      <c r="C524" s="19"/>
      <c r="D524" s="19"/>
    </row>
    <row r="525" spans="3:4" x14ac:dyDescent="0.2">
      <c r="C525" s="19"/>
      <c r="D525" s="19"/>
    </row>
    <row r="526" spans="3:4" x14ac:dyDescent="0.2">
      <c r="C526" s="19"/>
      <c r="D526" s="19"/>
    </row>
    <row r="527" spans="3:4" x14ac:dyDescent="0.2">
      <c r="C527" s="19"/>
      <c r="D527" s="19"/>
    </row>
    <row r="528" spans="3:4" x14ac:dyDescent="0.2">
      <c r="C528" s="19"/>
      <c r="D528" s="19"/>
    </row>
    <row r="529" spans="3:4" x14ac:dyDescent="0.2">
      <c r="C529" s="19"/>
      <c r="D529" s="19"/>
    </row>
    <row r="530" spans="3:4" x14ac:dyDescent="0.2">
      <c r="C530" s="19"/>
      <c r="D530" s="19"/>
    </row>
    <row r="531" spans="3:4" x14ac:dyDescent="0.2">
      <c r="C531" s="19"/>
      <c r="D531" s="19"/>
    </row>
    <row r="532" spans="3:4" x14ac:dyDescent="0.2">
      <c r="C532" s="19"/>
      <c r="D532" s="19"/>
    </row>
    <row r="533" spans="3:4" x14ac:dyDescent="0.2">
      <c r="C533" s="19"/>
      <c r="D533" s="19"/>
    </row>
    <row r="534" spans="3:4" x14ac:dyDescent="0.2">
      <c r="C534" s="19"/>
      <c r="D534" s="19"/>
    </row>
    <row r="535" spans="3:4" x14ac:dyDescent="0.2">
      <c r="C535" s="19"/>
      <c r="D535" s="19"/>
    </row>
    <row r="536" spans="3:4" x14ac:dyDescent="0.2">
      <c r="C536" s="19"/>
      <c r="D536" s="19"/>
    </row>
    <row r="537" spans="3:4" x14ac:dyDescent="0.2">
      <c r="C537" s="19"/>
      <c r="D537" s="19"/>
    </row>
    <row r="538" spans="3:4" x14ac:dyDescent="0.2">
      <c r="C538" s="19"/>
      <c r="D538" s="19"/>
    </row>
    <row r="539" spans="3:4" x14ac:dyDescent="0.2">
      <c r="C539" s="19"/>
      <c r="D539" s="19"/>
    </row>
    <row r="540" spans="3:4" x14ac:dyDescent="0.2">
      <c r="C540" s="19"/>
      <c r="D540" s="19"/>
    </row>
    <row r="541" spans="3:4" x14ac:dyDescent="0.2">
      <c r="C541" s="19"/>
      <c r="D541" s="19"/>
    </row>
    <row r="542" spans="3:4" x14ac:dyDescent="0.2">
      <c r="C542" s="19"/>
      <c r="D542" s="19"/>
    </row>
    <row r="543" spans="3:4" x14ac:dyDescent="0.2">
      <c r="C543" s="19"/>
      <c r="D543" s="19"/>
    </row>
    <row r="544" spans="3:4" x14ac:dyDescent="0.2">
      <c r="C544" s="19"/>
      <c r="D544" s="19"/>
    </row>
    <row r="545" spans="3:4" x14ac:dyDescent="0.2">
      <c r="C545" s="19"/>
      <c r="D545" s="19"/>
    </row>
    <row r="546" spans="3:4" x14ac:dyDescent="0.2">
      <c r="C546" s="19"/>
      <c r="D546" s="19"/>
    </row>
    <row r="547" spans="3:4" x14ac:dyDescent="0.2">
      <c r="C547" s="19"/>
      <c r="D547" s="19"/>
    </row>
    <row r="548" spans="3:4" x14ac:dyDescent="0.2">
      <c r="C548" s="19"/>
      <c r="D548" s="19"/>
    </row>
    <row r="549" spans="3:4" x14ac:dyDescent="0.2">
      <c r="C549" s="19"/>
      <c r="D549" s="19"/>
    </row>
    <row r="550" spans="3:4" x14ac:dyDescent="0.2">
      <c r="C550" s="19"/>
      <c r="D550" s="19"/>
    </row>
    <row r="551" spans="3:4" x14ac:dyDescent="0.2">
      <c r="C551" s="19"/>
      <c r="D551" s="19"/>
    </row>
    <row r="552" spans="3:4" x14ac:dyDescent="0.2">
      <c r="C552" s="19"/>
      <c r="D552" s="19"/>
    </row>
    <row r="553" spans="3:4" x14ac:dyDescent="0.2">
      <c r="C553" s="19"/>
      <c r="D553" s="19"/>
    </row>
    <row r="554" spans="3:4" x14ac:dyDescent="0.2">
      <c r="C554" s="19"/>
      <c r="D554" s="19"/>
    </row>
    <row r="555" spans="3:4" x14ac:dyDescent="0.2">
      <c r="C555" s="19"/>
      <c r="D555" s="19"/>
    </row>
    <row r="556" spans="3:4" x14ac:dyDescent="0.2">
      <c r="C556" s="19"/>
      <c r="D556" s="19"/>
    </row>
    <row r="557" spans="3:4" x14ac:dyDescent="0.2">
      <c r="C557" s="19"/>
      <c r="D557" s="19"/>
    </row>
    <row r="558" spans="3:4" x14ac:dyDescent="0.2">
      <c r="C558" s="19"/>
      <c r="D558" s="19"/>
    </row>
    <row r="559" spans="3:4" x14ac:dyDescent="0.2">
      <c r="C559" s="19"/>
      <c r="D559" s="19"/>
    </row>
    <row r="560" spans="3:4" x14ac:dyDescent="0.2">
      <c r="C560" s="19"/>
      <c r="D560" s="19"/>
    </row>
    <row r="561" spans="3:4" x14ac:dyDescent="0.2">
      <c r="C561" s="19"/>
      <c r="D561" s="19"/>
    </row>
    <row r="562" spans="3:4" x14ac:dyDescent="0.2">
      <c r="C562" s="19"/>
      <c r="D562" s="19"/>
    </row>
    <row r="563" spans="3:4" x14ac:dyDescent="0.2">
      <c r="C563" s="19"/>
      <c r="D563" s="19"/>
    </row>
    <row r="564" spans="3:4" x14ac:dyDescent="0.2">
      <c r="C564" s="19"/>
      <c r="D564" s="19"/>
    </row>
    <row r="565" spans="3:4" x14ac:dyDescent="0.2">
      <c r="C565" s="19"/>
      <c r="D565" s="19"/>
    </row>
    <row r="566" spans="3:4" x14ac:dyDescent="0.2">
      <c r="C566" s="19"/>
      <c r="D566" s="19"/>
    </row>
    <row r="567" spans="3:4" x14ac:dyDescent="0.2">
      <c r="C567" s="19"/>
      <c r="D567" s="19"/>
    </row>
    <row r="568" spans="3:4" x14ac:dyDescent="0.2">
      <c r="C568" s="19"/>
      <c r="D568" s="19"/>
    </row>
    <row r="569" spans="3:4" x14ac:dyDescent="0.2">
      <c r="C569" s="19"/>
      <c r="D569" s="19"/>
    </row>
    <row r="570" spans="3:4" x14ac:dyDescent="0.2">
      <c r="C570" s="19"/>
      <c r="D570" s="19"/>
    </row>
    <row r="571" spans="3:4" x14ac:dyDescent="0.2">
      <c r="C571" s="19"/>
      <c r="D571" s="19"/>
    </row>
    <row r="572" spans="3:4" x14ac:dyDescent="0.2">
      <c r="C572" s="19"/>
      <c r="D572" s="19"/>
    </row>
    <row r="573" spans="3:4" x14ac:dyDescent="0.2">
      <c r="C573" s="19"/>
      <c r="D573" s="19"/>
    </row>
    <row r="574" spans="3:4" x14ac:dyDescent="0.2">
      <c r="C574" s="19"/>
      <c r="D574" s="19"/>
    </row>
    <row r="575" spans="3:4" x14ac:dyDescent="0.2">
      <c r="C575" s="19"/>
      <c r="D575" s="19"/>
    </row>
    <row r="576" spans="3:4" x14ac:dyDescent="0.2">
      <c r="C576" s="19"/>
      <c r="D576" s="19"/>
    </row>
    <row r="577" spans="3:4" x14ac:dyDescent="0.2">
      <c r="C577" s="19"/>
      <c r="D577" s="19"/>
    </row>
    <row r="578" spans="3:4" x14ac:dyDescent="0.2">
      <c r="C578" s="19"/>
      <c r="D578" s="19"/>
    </row>
    <row r="579" spans="3:4" x14ac:dyDescent="0.2">
      <c r="C579" s="19"/>
      <c r="D579" s="19"/>
    </row>
    <row r="580" spans="3:4" x14ac:dyDescent="0.2">
      <c r="C580" s="19"/>
      <c r="D580" s="19"/>
    </row>
    <row r="581" spans="3:4" x14ac:dyDescent="0.2">
      <c r="C581" s="19"/>
      <c r="D581" s="19"/>
    </row>
    <row r="582" spans="3:4" x14ac:dyDescent="0.2">
      <c r="C582" s="19"/>
      <c r="D582" s="19"/>
    </row>
    <row r="583" spans="3:4" x14ac:dyDescent="0.2">
      <c r="C583" s="19"/>
      <c r="D583" s="19"/>
    </row>
    <row r="584" spans="3:4" x14ac:dyDescent="0.2">
      <c r="C584" s="19"/>
      <c r="D584" s="19"/>
    </row>
    <row r="585" spans="3:4" x14ac:dyDescent="0.2">
      <c r="C585" s="19"/>
      <c r="D585" s="19"/>
    </row>
    <row r="586" spans="3:4" x14ac:dyDescent="0.2">
      <c r="C586" s="19"/>
      <c r="D586" s="19"/>
    </row>
    <row r="587" spans="3:4" x14ac:dyDescent="0.2">
      <c r="C587" s="19"/>
      <c r="D587" s="19"/>
    </row>
    <row r="588" spans="3:4" x14ac:dyDescent="0.2">
      <c r="C588" s="19"/>
      <c r="D588" s="19"/>
    </row>
    <row r="589" spans="3:4" x14ac:dyDescent="0.2">
      <c r="C589" s="19"/>
      <c r="D589" s="19"/>
    </row>
    <row r="590" spans="3:4" x14ac:dyDescent="0.2">
      <c r="C590" s="19"/>
      <c r="D590" s="19"/>
    </row>
    <row r="591" spans="3:4" x14ac:dyDescent="0.2">
      <c r="C591" s="19"/>
      <c r="D591" s="19"/>
    </row>
    <row r="592" spans="3:4" x14ac:dyDescent="0.2">
      <c r="C592" s="19"/>
      <c r="D592" s="19"/>
    </row>
    <row r="593" spans="3:4" x14ac:dyDescent="0.2">
      <c r="C593" s="19"/>
      <c r="D593" s="19"/>
    </row>
    <row r="594" spans="3:4" x14ac:dyDescent="0.2">
      <c r="C594" s="19"/>
      <c r="D594" s="19"/>
    </row>
    <row r="595" spans="3:4" x14ac:dyDescent="0.2">
      <c r="C595" s="19"/>
      <c r="D595" s="19"/>
    </row>
    <row r="596" spans="3:4" x14ac:dyDescent="0.2">
      <c r="C596" s="19"/>
      <c r="D596" s="19"/>
    </row>
    <row r="597" spans="3:4" x14ac:dyDescent="0.2">
      <c r="C597" s="19"/>
      <c r="D597" s="19"/>
    </row>
    <row r="598" spans="3:4" x14ac:dyDescent="0.2">
      <c r="C598" s="19"/>
      <c r="D598" s="19"/>
    </row>
    <row r="599" spans="3:4" x14ac:dyDescent="0.2">
      <c r="C599" s="19"/>
      <c r="D599" s="19"/>
    </row>
    <row r="600" spans="3:4" x14ac:dyDescent="0.2">
      <c r="C600" s="19"/>
      <c r="D600" s="19"/>
    </row>
    <row r="601" spans="3:4" x14ac:dyDescent="0.2">
      <c r="C601" s="19"/>
      <c r="D601" s="19"/>
    </row>
    <row r="602" spans="3:4" x14ac:dyDescent="0.2">
      <c r="C602" s="19"/>
      <c r="D602" s="19"/>
    </row>
    <row r="603" spans="3:4" x14ac:dyDescent="0.2">
      <c r="C603" s="19"/>
      <c r="D603" s="19"/>
    </row>
    <row r="604" spans="3:4" x14ac:dyDescent="0.2">
      <c r="C604" s="19"/>
      <c r="D604" s="19"/>
    </row>
    <row r="605" spans="3:4" x14ac:dyDescent="0.2">
      <c r="C605" s="19"/>
      <c r="D605" s="19"/>
    </row>
    <row r="606" spans="3:4" x14ac:dyDescent="0.2">
      <c r="C606" s="19"/>
      <c r="D606" s="19"/>
    </row>
    <row r="607" spans="3:4" x14ac:dyDescent="0.2">
      <c r="C607" s="19"/>
      <c r="D607" s="19"/>
    </row>
    <row r="608" spans="3:4" x14ac:dyDescent="0.2">
      <c r="C608" s="19"/>
      <c r="D608" s="19"/>
    </row>
    <row r="609" spans="3:4" x14ac:dyDescent="0.2">
      <c r="C609" s="19"/>
      <c r="D609" s="19"/>
    </row>
    <row r="610" spans="3:4" x14ac:dyDescent="0.2">
      <c r="C610" s="19"/>
      <c r="D610" s="19"/>
    </row>
    <row r="611" spans="3:4" x14ac:dyDescent="0.2">
      <c r="C611" s="19"/>
      <c r="D611" s="19"/>
    </row>
    <row r="612" spans="3:4" x14ac:dyDescent="0.2">
      <c r="C612" s="19"/>
      <c r="D612" s="19"/>
    </row>
    <row r="613" spans="3:4" x14ac:dyDescent="0.2">
      <c r="C613" s="19"/>
      <c r="D613" s="19"/>
    </row>
    <row r="614" spans="3:4" x14ac:dyDescent="0.2">
      <c r="C614" s="19"/>
      <c r="D614" s="19"/>
    </row>
    <row r="615" spans="3:4" x14ac:dyDescent="0.2">
      <c r="C615" s="19"/>
      <c r="D615" s="19"/>
    </row>
    <row r="616" spans="3:4" x14ac:dyDescent="0.2">
      <c r="C616" s="19"/>
      <c r="D616" s="19"/>
    </row>
    <row r="617" spans="3:4" x14ac:dyDescent="0.2">
      <c r="C617" s="19"/>
      <c r="D617" s="19"/>
    </row>
    <row r="618" spans="3:4" x14ac:dyDescent="0.2">
      <c r="C618" s="19"/>
      <c r="D618" s="19"/>
    </row>
    <row r="619" spans="3:4" x14ac:dyDescent="0.2">
      <c r="C619" s="19"/>
      <c r="D619" s="19"/>
    </row>
    <row r="620" spans="3:4" x14ac:dyDescent="0.2">
      <c r="C620" s="19"/>
      <c r="D620" s="19"/>
    </row>
    <row r="621" spans="3:4" x14ac:dyDescent="0.2">
      <c r="C621" s="19"/>
      <c r="D621" s="19"/>
    </row>
    <row r="622" spans="3:4" x14ac:dyDescent="0.2">
      <c r="C622" s="19"/>
      <c r="D622" s="19"/>
    </row>
    <row r="623" spans="3:4" x14ac:dyDescent="0.2">
      <c r="C623" s="19"/>
      <c r="D623" s="19"/>
    </row>
    <row r="624" spans="3:4" x14ac:dyDescent="0.2">
      <c r="C624" s="19"/>
      <c r="D624" s="19"/>
    </row>
    <row r="625" spans="3:4" x14ac:dyDescent="0.2">
      <c r="C625" s="19"/>
      <c r="D625" s="19"/>
    </row>
    <row r="626" spans="3:4" x14ac:dyDescent="0.2">
      <c r="C626" s="19"/>
      <c r="D626" s="19"/>
    </row>
    <row r="627" spans="3:4" x14ac:dyDescent="0.2">
      <c r="C627" s="19"/>
      <c r="D627" s="19"/>
    </row>
    <row r="628" spans="3:4" x14ac:dyDescent="0.2">
      <c r="C628" s="19"/>
      <c r="D628" s="19"/>
    </row>
    <row r="629" spans="3:4" x14ac:dyDescent="0.2">
      <c r="C629" s="19"/>
      <c r="D629" s="19"/>
    </row>
    <row r="630" spans="3:4" x14ac:dyDescent="0.2">
      <c r="C630" s="19"/>
      <c r="D630" s="19"/>
    </row>
    <row r="631" spans="3:4" x14ac:dyDescent="0.2">
      <c r="C631" s="19"/>
      <c r="D631" s="19"/>
    </row>
    <row r="632" spans="3:4" x14ac:dyDescent="0.2">
      <c r="C632" s="19"/>
      <c r="D632" s="19"/>
    </row>
    <row r="633" spans="3:4" x14ac:dyDescent="0.2">
      <c r="C633" s="19"/>
      <c r="D633" s="19"/>
    </row>
    <row r="634" spans="3:4" x14ac:dyDescent="0.2">
      <c r="C634" s="19"/>
      <c r="D634" s="19"/>
    </row>
    <row r="635" spans="3:4" x14ac:dyDescent="0.2">
      <c r="C635" s="19"/>
      <c r="D635" s="19"/>
    </row>
    <row r="636" spans="3:4" x14ac:dyDescent="0.2">
      <c r="C636" s="19"/>
      <c r="D636" s="19"/>
    </row>
    <row r="637" spans="3:4" x14ac:dyDescent="0.2">
      <c r="C637" s="19"/>
      <c r="D637" s="19"/>
    </row>
    <row r="638" spans="3:4" x14ac:dyDescent="0.2">
      <c r="C638" s="19"/>
      <c r="D638" s="19"/>
    </row>
    <row r="639" spans="3:4" x14ac:dyDescent="0.2">
      <c r="C639" s="19"/>
      <c r="D639" s="19"/>
    </row>
    <row r="640" spans="3:4" x14ac:dyDescent="0.2">
      <c r="C640" s="19"/>
      <c r="D640" s="19"/>
    </row>
    <row r="641" spans="3:4" x14ac:dyDescent="0.2">
      <c r="C641" s="19"/>
      <c r="D641" s="19"/>
    </row>
    <row r="642" spans="3:4" x14ac:dyDescent="0.2">
      <c r="C642" s="19"/>
      <c r="D642" s="19"/>
    </row>
    <row r="643" spans="3:4" x14ac:dyDescent="0.2">
      <c r="C643" s="19"/>
      <c r="D643" s="19"/>
    </row>
    <row r="644" spans="3:4" x14ac:dyDescent="0.2">
      <c r="C644" s="19"/>
      <c r="D644" s="19"/>
    </row>
    <row r="645" spans="3:4" x14ac:dyDescent="0.2">
      <c r="C645" s="19"/>
      <c r="D645" s="19"/>
    </row>
    <row r="646" spans="3:4" x14ac:dyDescent="0.2">
      <c r="C646" s="19"/>
      <c r="D646" s="19"/>
    </row>
    <row r="647" spans="3:4" x14ac:dyDescent="0.2">
      <c r="C647" s="19"/>
      <c r="D647" s="19"/>
    </row>
    <row r="648" spans="3:4" x14ac:dyDescent="0.2">
      <c r="C648" s="19"/>
      <c r="D648" s="19"/>
    </row>
    <row r="649" spans="3:4" x14ac:dyDescent="0.2">
      <c r="C649" s="19"/>
      <c r="D649" s="19"/>
    </row>
    <row r="650" spans="3:4" x14ac:dyDescent="0.2">
      <c r="C650" s="19"/>
      <c r="D650" s="19"/>
    </row>
    <row r="651" spans="3:4" x14ac:dyDescent="0.2">
      <c r="C651" s="19"/>
      <c r="D651" s="19"/>
    </row>
    <row r="652" spans="3:4" x14ac:dyDescent="0.2">
      <c r="C652" s="19"/>
      <c r="D652" s="19"/>
    </row>
    <row r="653" spans="3:4" x14ac:dyDescent="0.2">
      <c r="C653" s="19"/>
      <c r="D653" s="19"/>
    </row>
    <row r="654" spans="3:4" x14ac:dyDescent="0.2">
      <c r="C654" s="19"/>
      <c r="D654" s="19"/>
    </row>
    <row r="655" spans="3:4" x14ac:dyDescent="0.2">
      <c r="C655" s="19"/>
      <c r="D655" s="19"/>
    </row>
    <row r="656" spans="3:4" x14ac:dyDescent="0.2">
      <c r="C656" s="19"/>
      <c r="D656" s="19"/>
    </row>
    <row r="657" spans="3:4" x14ac:dyDescent="0.2">
      <c r="C657" s="19"/>
      <c r="D657" s="19"/>
    </row>
    <row r="658" spans="3:4" x14ac:dyDescent="0.2">
      <c r="C658" s="19"/>
      <c r="D658" s="19"/>
    </row>
    <row r="659" spans="3:4" x14ac:dyDescent="0.2">
      <c r="C659" s="19"/>
      <c r="D659" s="19"/>
    </row>
    <row r="660" spans="3:4" x14ac:dyDescent="0.2">
      <c r="C660" s="19"/>
      <c r="D660" s="19"/>
    </row>
    <row r="661" spans="3:4" x14ac:dyDescent="0.2">
      <c r="C661" s="19"/>
      <c r="D661" s="19"/>
    </row>
    <row r="662" spans="3:4" x14ac:dyDescent="0.2">
      <c r="C662" s="19"/>
      <c r="D662" s="19"/>
    </row>
    <row r="663" spans="3:4" x14ac:dyDescent="0.2">
      <c r="C663" s="19"/>
      <c r="D663" s="19"/>
    </row>
    <row r="664" spans="3:4" x14ac:dyDescent="0.2">
      <c r="C664" s="19"/>
      <c r="D664" s="19"/>
    </row>
    <row r="665" spans="3:4" x14ac:dyDescent="0.2">
      <c r="C665" s="19"/>
      <c r="D665" s="19"/>
    </row>
    <row r="666" spans="3:4" x14ac:dyDescent="0.2">
      <c r="C666" s="19"/>
      <c r="D666" s="19"/>
    </row>
    <row r="667" spans="3:4" x14ac:dyDescent="0.2">
      <c r="C667" s="19"/>
      <c r="D667" s="19"/>
    </row>
    <row r="668" spans="3:4" x14ac:dyDescent="0.2">
      <c r="C668" s="19"/>
      <c r="D668" s="19"/>
    </row>
    <row r="669" spans="3:4" x14ac:dyDescent="0.2">
      <c r="C669" s="19"/>
      <c r="D669" s="19"/>
    </row>
    <row r="670" spans="3:4" x14ac:dyDescent="0.2">
      <c r="C670" s="19"/>
      <c r="D670" s="19"/>
    </row>
    <row r="671" spans="3:4" x14ac:dyDescent="0.2">
      <c r="C671" s="19"/>
      <c r="D671" s="19"/>
    </row>
    <row r="672" spans="3:4" x14ac:dyDescent="0.2">
      <c r="C672" s="19"/>
      <c r="D672" s="19"/>
    </row>
    <row r="673" spans="3:4" x14ac:dyDescent="0.2">
      <c r="C673" s="19"/>
      <c r="D673" s="19"/>
    </row>
    <row r="674" spans="3:4" x14ac:dyDescent="0.2">
      <c r="C674" s="19"/>
      <c r="D674" s="19"/>
    </row>
    <row r="675" spans="3:4" x14ac:dyDescent="0.2">
      <c r="C675" s="19"/>
      <c r="D675" s="19"/>
    </row>
    <row r="676" spans="3:4" x14ac:dyDescent="0.2">
      <c r="C676" s="19"/>
      <c r="D676" s="19"/>
    </row>
    <row r="677" spans="3:4" x14ac:dyDescent="0.2">
      <c r="C677" s="19"/>
      <c r="D677" s="19"/>
    </row>
    <row r="678" spans="3:4" x14ac:dyDescent="0.2">
      <c r="C678" s="19"/>
      <c r="D678" s="19"/>
    </row>
    <row r="679" spans="3:4" x14ac:dyDescent="0.2">
      <c r="C679" s="19"/>
      <c r="D679" s="19"/>
    </row>
    <row r="680" spans="3:4" x14ac:dyDescent="0.2">
      <c r="C680" s="19"/>
      <c r="D680" s="19"/>
    </row>
    <row r="681" spans="3:4" x14ac:dyDescent="0.2">
      <c r="C681" s="19"/>
      <c r="D681" s="19"/>
    </row>
    <row r="682" spans="3:4" x14ac:dyDescent="0.2">
      <c r="C682" s="19"/>
      <c r="D682" s="19"/>
    </row>
    <row r="683" spans="3:4" x14ac:dyDescent="0.2">
      <c r="C683" s="19"/>
      <c r="D683" s="19"/>
    </row>
    <row r="684" spans="3:4" x14ac:dyDescent="0.2">
      <c r="C684" s="19"/>
      <c r="D684" s="19"/>
    </row>
    <row r="685" spans="3:4" x14ac:dyDescent="0.2">
      <c r="C685" s="19"/>
      <c r="D685" s="19"/>
    </row>
    <row r="686" spans="3:4" x14ac:dyDescent="0.2">
      <c r="C686" s="19"/>
      <c r="D686" s="19"/>
    </row>
    <row r="687" spans="3:4" x14ac:dyDescent="0.2">
      <c r="C687" s="19"/>
      <c r="D687" s="19"/>
    </row>
    <row r="688" spans="3:4" x14ac:dyDescent="0.2">
      <c r="C688" s="19"/>
      <c r="D688" s="19"/>
    </row>
    <row r="689" spans="3:4" x14ac:dyDescent="0.2">
      <c r="C689" s="19"/>
      <c r="D689" s="19"/>
    </row>
    <row r="690" spans="3:4" x14ac:dyDescent="0.2">
      <c r="C690" s="19"/>
      <c r="D690" s="19"/>
    </row>
    <row r="691" spans="3:4" x14ac:dyDescent="0.2">
      <c r="C691" s="19"/>
      <c r="D691" s="19"/>
    </row>
    <row r="692" spans="3:4" x14ac:dyDescent="0.2">
      <c r="C692" s="19"/>
      <c r="D692" s="19"/>
    </row>
    <row r="693" spans="3:4" x14ac:dyDescent="0.2">
      <c r="C693" s="19"/>
      <c r="D693" s="19"/>
    </row>
    <row r="694" spans="3:4" x14ac:dyDescent="0.2">
      <c r="C694" s="19"/>
      <c r="D694" s="19"/>
    </row>
    <row r="695" spans="3:4" x14ac:dyDescent="0.2">
      <c r="C695" s="19"/>
      <c r="D695" s="19"/>
    </row>
    <row r="696" spans="3:4" x14ac:dyDescent="0.2">
      <c r="C696" s="19"/>
      <c r="D696" s="19"/>
    </row>
    <row r="697" spans="3:4" x14ac:dyDescent="0.2">
      <c r="C697" s="19"/>
      <c r="D697" s="19"/>
    </row>
    <row r="698" spans="3:4" x14ac:dyDescent="0.2">
      <c r="C698" s="19"/>
      <c r="D698" s="19"/>
    </row>
    <row r="699" spans="3:4" x14ac:dyDescent="0.2">
      <c r="C699" s="19"/>
      <c r="D699" s="19"/>
    </row>
    <row r="700" spans="3:4" x14ac:dyDescent="0.2">
      <c r="C700" s="19"/>
      <c r="D700" s="19"/>
    </row>
    <row r="701" spans="3:4" x14ac:dyDescent="0.2">
      <c r="C701" s="19"/>
      <c r="D701" s="19"/>
    </row>
    <row r="702" spans="3:4" x14ac:dyDescent="0.2">
      <c r="C702" s="19"/>
      <c r="D702" s="19"/>
    </row>
    <row r="703" spans="3:4" x14ac:dyDescent="0.2">
      <c r="C703" s="19"/>
      <c r="D703" s="19"/>
    </row>
    <row r="704" spans="3:4" x14ac:dyDescent="0.2">
      <c r="C704" s="19"/>
      <c r="D704" s="19"/>
    </row>
    <row r="705" spans="3:4" x14ac:dyDescent="0.2">
      <c r="C705" s="19"/>
      <c r="D705" s="19"/>
    </row>
    <row r="706" spans="3:4" x14ac:dyDescent="0.2">
      <c r="C706" s="19"/>
      <c r="D706" s="19"/>
    </row>
    <row r="707" spans="3:4" x14ac:dyDescent="0.2">
      <c r="C707" s="19"/>
      <c r="D707" s="19"/>
    </row>
    <row r="708" spans="3:4" x14ac:dyDescent="0.2">
      <c r="C708" s="19"/>
      <c r="D708" s="19"/>
    </row>
    <row r="709" spans="3:4" x14ac:dyDescent="0.2">
      <c r="C709" s="19"/>
      <c r="D709" s="19"/>
    </row>
    <row r="710" spans="3:4" x14ac:dyDescent="0.2">
      <c r="C710" s="19"/>
      <c r="D710" s="19"/>
    </row>
    <row r="711" spans="3:4" x14ac:dyDescent="0.2">
      <c r="C711" s="19"/>
      <c r="D711" s="19"/>
    </row>
    <row r="712" spans="3:4" x14ac:dyDescent="0.2">
      <c r="C712" s="19"/>
      <c r="D712" s="19"/>
    </row>
    <row r="713" spans="3:4" x14ac:dyDescent="0.2">
      <c r="C713" s="19"/>
      <c r="D713" s="19"/>
    </row>
    <row r="714" spans="3:4" x14ac:dyDescent="0.2">
      <c r="C714" s="19"/>
      <c r="D714" s="19"/>
    </row>
    <row r="715" spans="3:4" x14ac:dyDescent="0.2">
      <c r="C715" s="19"/>
      <c r="D715" s="19"/>
    </row>
    <row r="716" spans="3:4" x14ac:dyDescent="0.2">
      <c r="C716" s="19"/>
      <c r="D716" s="19"/>
    </row>
    <row r="717" spans="3:4" x14ac:dyDescent="0.2">
      <c r="C717" s="19"/>
      <c r="D717" s="19"/>
    </row>
    <row r="718" spans="3:4" x14ac:dyDescent="0.2">
      <c r="C718" s="19"/>
      <c r="D718" s="19"/>
    </row>
    <row r="719" spans="3:4" x14ac:dyDescent="0.2">
      <c r="C719" s="19"/>
      <c r="D719" s="19"/>
    </row>
    <row r="720" spans="3:4" x14ac:dyDescent="0.2">
      <c r="C720" s="19"/>
      <c r="D720" s="19"/>
    </row>
    <row r="721" spans="3:4" x14ac:dyDescent="0.2">
      <c r="C721" s="19"/>
      <c r="D721" s="19"/>
    </row>
    <row r="722" spans="3:4" x14ac:dyDescent="0.2">
      <c r="C722" s="19"/>
      <c r="D722" s="19"/>
    </row>
    <row r="723" spans="3:4" x14ac:dyDescent="0.2">
      <c r="C723" s="19"/>
      <c r="D723" s="19"/>
    </row>
    <row r="724" spans="3:4" x14ac:dyDescent="0.2">
      <c r="C724" s="19"/>
      <c r="D724" s="19"/>
    </row>
    <row r="725" spans="3:4" x14ac:dyDescent="0.2">
      <c r="C725" s="19"/>
      <c r="D725" s="19"/>
    </row>
    <row r="726" spans="3:4" x14ac:dyDescent="0.2">
      <c r="C726" s="19"/>
      <c r="D726" s="19"/>
    </row>
    <row r="727" spans="3:4" x14ac:dyDescent="0.2">
      <c r="C727" s="19"/>
      <c r="D727" s="19"/>
    </row>
    <row r="728" spans="3:4" x14ac:dyDescent="0.2">
      <c r="C728" s="19"/>
      <c r="D728" s="19"/>
    </row>
    <row r="729" spans="3:4" x14ac:dyDescent="0.2">
      <c r="C729" s="19"/>
      <c r="D729" s="19"/>
    </row>
    <row r="730" spans="3:4" x14ac:dyDescent="0.2">
      <c r="C730" s="19"/>
      <c r="D730" s="19"/>
    </row>
    <row r="731" spans="3:4" x14ac:dyDescent="0.2">
      <c r="C731" s="19"/>
      <c r="D731" s="19"/>
    </row>
    <row r="732" spans="3:4" x14ac:dyDescent="0.2">
      <c r="C732" s="19"/>
      <c r="D732" s="19"/>
    </row>
    <row r="733" spans="3:4" x14ac:dyDescent="0.2">
      <c r="C733" s="19"/>
      <c r="D733" s="19"/>
    </row>
    <row r="734" spans="3:4" x14ac:dyDescent="0.2">
      <c r="C734" s="19"/>
      <c r="D734" s="19"/>
    </row>
    <row r="735" spans="3:4" x14ac:dyDescent="0.2">
      <c r="C735" s="19"/>
      <c r="D735" s="19"/>
    </row>
    <row r="736" spans="3:4" x14ac:dyDescent="0.2">
      <c r="C736" s="19"/>
      <c r="D736" s="19"/>
    </row>
    <row r="737" spans="3:4" x14ac:dyDescent="0.2">
      <c r="C737" s="19"/>
      <c r="D737" s="19"/>
    </row>
    <row r="738" spans="3:4" x14ac:dyDescent="0.2">
      <c r="C738" s="19"/>
      <c r="D738" s="19"/>
    </row>
    <row r="739" spans="3:4" x14ac:dyDescent="0.2">
      <c r="C739" s="19"/>
      <c r="D739" s="19"/>
    </row>
    <row r="740" spans="3:4" x14ac:dyDescent="0.2">
      <c r="C740" s="19"/>
      <c r="D740" s="19"/>
    </row>
    <row r="741" spans="3:4" x14ac:dyDescent="0.2">
      <c r="C741" s="19"/>
      <c r="D741" s="19"/>
    </row>
    <row r="742" spans="3:4" x14ac:dyDescent="0.2">
      <c r="C742" s="19"/>
      <c r="D742" s="19"/>
    </row>
    <row r="743" spans="3:4" x14ac:dyDescent="0.2">
      <c r="C743" s="19"/>
      <c r="D743" s="19"/>
    </row>
    <row r="744" spans="3:4" x14ac:dyDescent="0.2">
      <c r="C744" s="19"/>
      <c r="D744" s="19"/>
    </row>
    <row r="745" spans="3:4" x14ac:dyDescent="0.2">
      <c r="C745" s="19"/>
      <c r="D745" s="19"/>
    </row>
    <row r="746" spans="3:4" x14ac:dyDescent="0.2">
      <c r="C746" s="19"/>
      <c r="D746" s="19"/>
    </row>
    <row r="747" spans="3:4" x14ac:dyDescent="0.2">
      <c r="C747" s="19"/>
      <c r="D747" s="19"/>
    </row>
    <row r="748" spans="3:4" x14ac:dyDescent="0.2">
      <c r="C748" s="19"/>
      <c r="D748" s="19"/>
    </row>
    <row r="749" spans="3:4" x14ac:dyDescent="0.2">
      <c r="C749" s="19"/>
      <c r="D749" s="19"/>
    </row>
    <row r="750" spans="3:4" x14ac:dyDescent="0.2">
      <c r="C750" s="19"/>
      <c r="D750" s="19"/>
    </row>
    <row r="751" spans="3:4" x14ac:dyDescent="0.2">
      <c r="C751" s="19"/>
      <c r="D751" s="19"/>
    </row>
    <row r="752" spans="3:4" x14ac:dyDescent="0.2">
      <c r="C752" s="19"/>
      <c r="D752" s="19"/>
    </row>
    <row r="753" spans="3:4" x14ac:dyDescent="0.2">
      <c r="C753" s="19"/>
      <c r="D753" s="19"/>
    </row>
    <row r="754" spans="3:4" x14ac:dyDescent="0.2">
      <c r="C754" s="19"/>
      <c r="D754" s="19"/>
    </row>
    <row r="755" spans="3:4" x14ac:dyDescent="0.2">
      <c r="C755" s="19"/>
      <c r="D755" s="19"/>
    </row>
    <row r="756" spans="3:4" x14ac:dyDescent="0.2">
      <c r="C756" s="19"/>
      <c r="D756" s="19"/>
    </row>
    <row r="757" spans="3:4" x14ac:dyDescent="0.2">
      <c r="C757" s="19"/>
      <c r="D757" s="19"/>
    </row>
    <row r="758" spans="3:4" x14ac:dyDescent="0.2">
      <c r="C758" s="19"/>
      <c r="D758" s="19"/>
    </row>
    <row r="759" spans="3:4" x14ac:dyDescent="0.2">
      <c r="C759" s="19"/>
      <c r="D759" s="19"/>
    </row>
    <row r="760" spans="3:4" x14ac:dyDescent="0.2">
      <c r="C760" s="19"/>
      <c r="D760" s="19"/>
    </row>
    <row r="761" spans="3:4" x14ac:dyDescent="0.2">
      <c r="C761" s="19"/>
      <c r="D761" s="19"/>
    </row>
    <row r="762" spans="3:4" x14ac:dyDescent="0.2">
      <c r="C762" s="19"/>
      <c r="D762" s="19"/>
    </row>
    <row r="763" spans="3:4" x14ac:dyDescent="0.2">
      <c r="C763" s="19"/>
      <c r="D763" s="19"/>
    </row>
    <row r="764" spans="3:4" x14ac:dyDescent="0.2">
      <c r="C764" s="19"/>
      <c r="D764" s="19"/>
    </row>
    <row r="765" spans="3:4" x14ac:dyDescent="0.2">
      <c r="C765" s="19"/>
      <c r="D765" s="19"/>
    </row>
    <row r="766" spans="3:4" x14ac:dyDescent="0.2">
      <c r="C766" s="19"/>
      <c r="D766" s="19"/>
    </row>
    <row r="767" spans="3:4" x14ac:dyDescent="0.2">
      <c r="C767" s="19"/>
      <c r="D767" s="19"/>
    </row>
    <row r="768" spans="3:4" x14ac:dyDescent="0.2">
      <c r="C768" s="19"/>
      <c r="D768" s="19"/>
    </row>
    <row r="769" spans="3:4" x14ac:dyDescent="0.2">
      <c r="C769" s="19"/>
      <c r="D769" s="19"/>
    </row>
    <row r="770" spans="3:4" x14ac:dyDescent="0.2">
      <c r="C770" s="19"/>
      <c r="D770" s="19"/>
    </row>
    <row r="771" spans="3:4" x14ac:dyDescent="0.2">
      <c r="C771" s="19"/>
      <c r="D771" s="19"/>
    </row>
    <row r="772" spans="3:4" x14ac:dyDescent="0.2">
      <c r="C772" s="19"/>
      <c r="D772" s="19"/>
    </row>
    <row r="773" spans="3:4" x14ac:dyDescent="0.2">
      <c r="C773" s="19"/>
      <c r="D773" s="19"/>
    </row>
    <row r="774" spans="3:4" x14ac:dyDescent="0.2">
      <c r="C774" s="19"/>
      <c r="D774" s="19"/>
    </row>
    <row r="775" spans="3:4" x14ac:dyDescent="0.2">
      <c r="C775" s="19"/>
      <c r="D775" s="19"/>
    </row>
    <row r="776" spans="3:4" x14ac:dyDescent="0.2">
      <c r="C776" s="19"/>
      <c r="D776" s="19"/>
    </row>
    <row r="777" spans="3:4" x14ac:dyDescent="0.2">
      <c r="C777" s="19"/>
      <c r="D777" s="19"/>
    </row>
    <row r="778" spans="3:4" x14ac:dyDescent="0.2">
      <c r="C778" s="19"/>
      <c r="D778" s="19"/>
    </row>
    <row r="779" spans="3:4" x14ac:dyDescent="0.2">
      <c r="C779" s="19"/>
      <c r="D779" s="19"/>
    </row>
    <row r="780" spans="3:4" x14ac:dyDescent="0.2">
      <c r="C780" s="19"/>
      <c r="D780" s="19"/>
    </row>
    <row r="781" spans="3:4" x14ac:dyDescent="0.2">
      <c r="C781" s="19"/>
      <c r="D781" s="19"/>
    </row>
    <row r="782" spans="3:4" x14ac:dyDescent="0.2">
      <c r="C782" s="19"/>
      <c r="D782" s="19"/>
    </row>
    <row r="783" spans="3:4" x14ac:dyDescent="0.2">
      <c r="C783" s="19"/>
      <c r="D783" s="19"/>
    </row>
    <row r="784" spans="3:4" x14ac:dyDescent="0.2">
      <c r="C784" s="19"/>
      <c r="D784" s="19"/>
    </row>
    <row r="785" spans="3:4" x14ac:dyDescent="0.2">
      <c r="C785" s="19"/>
      <c r="D785" s="19"/>
    </row>
    <row r="786" spans="3:4" x14ac:dyDescent="0.2">
      <c r="C786" s="19"/>
      <c r="D786" s="19"/>
    </row>
    <row r="787" spans="3:4" x14ac:dyDescent="0.2">
      <c r="C787" s="19"/>
      <c r="D787" s="19"/>
    </row>
    <row r="788" spans="3:4" x14ac:dyDescent="0.2">
      <c r="C788" s="19"/>
      <c r="D788" s="19"/>
    </row>
    <row r="789" spans="3:4" x14ac:dyDescent="0.2">
      <c r="C789" s="19"/>
      <c r="D789" s="19"/>
    </row>
    <row r="790" spans="3:4" x14ac:dyDescent="0.2">
      <c r="C790" s="19"/>
      <c r="D790" s="19"/>
    </row>
    <row r="791" spans="3:4" x14ac:dyDescent="0.2">
      <c r="C791" s="19"/>
      <c r="D791" s="19"/>
    </row>
    <row r="792" spans="3:4" x14ac:dyDescent="0.2">
      <c r="C792" s="19"/>
      <c r="D792" s="19"/>
    </row>
    <row r="793" spans="3:4" x14ac:dyDescent="0.2">
      <c r="C793" s="19"/>
      <c r="D793" s="19"/>
    </row>
    <row r="794" spans="3:4" x14ac:dyDescent="0.2">
      <c r="C794" s="19"/>
      <c r="D794" s="19"/>
    </row>
    <row r="795" spans="3:4" x14ac:dyDescent="0.2">
      <c r="C795" s="19"/>
      <c r="D795" s="19"/>
    </row>
    <row r="796" spans="3:4" x14ac:dyDescent="0.2">
      <c r="C796" s="19"/>
      <c r="D796" s="19"/>
    </row>
    <row r="797" spans="3:4" x14ac:dyDescent="0.2">
      <c r="C797" s="19"/>
      <c r="D797" s="19"/>
    </row>
    <row r="798" spans="3:4" x14ac:dyDescent="0.2">
      <c r="C798" s="19"/>
      <c r="D798" s="19"/>
    </row>
    <row r="799" spans="3:4" x14ac:dyDescent="0.2">
      <c r="C799" s="19"/>
      <c r="D799" s="19"/>
    </row>
    <row r="800" spans="3:4" x14ac:dyDescent="0.2">
      <c r="C800" s="19"/>
      <c r="D800" s="19"/>
    </row>
    <row r="801" spans="3:4" x14ac:dyDescent="0.2">
      <c r="C801" s="19"/>
      <c r="D801" s="19"/>
    </row>
    <row r="802" spans="3:4" x14ac:dyDescent="0.2">
      <c r="C802" s="19"/>
      <c r="D802" s="19"/>
    </row>
    <row r="803" spans="3:4" x14ac:dyDescent="0.2">
      <c r="C803" s="19"/>
      <c r="D803" s="19"/>
    </row>
    <row r="804" spans="3:4" x14ac:dyDescent="0.2">
      <c r="C804" s="19"/>
      <c r="D804" s="19"/>
    </row>
    <row r="805" spans="3:4" x14ac:dyDescent="0.2">
      <c r="C805" s="19"/>
      <c r="D805" s="19"/>
    </row>
    <row r="806" spans="3:4" x14ac:dyDescent="0.2">
      <c r="C806" s="19"/>
      <c r="D806" s="19"/>
    </row>
    <row r="807" spans="3:4" x14ac:dyDescent="0.2">
      <c r="C807" s="19"/>
      <c r="D807" s="19"/>
    </row>
    <row r="808" spans="3:4" x14ac:dyDescent="0.2">
      <c r="C808" s="19"/>
      <c r="D808" s="19"/>
    </row>
    <row r="809" spans="3:4" x14ac:dyDescent="0.2">
      <c r="C809" s="19"/>
      <c r="D809" s="19"/>
    </row>
    <row r="810" spans="3:4" x14ac:dyDescent="0.2">
      <c r="C810" s="19"/>
      <c r="D810" s="19"/>
    </row>
    <row r="811" spans="3:4" x14ac:dyDescent="0.2">
      <c r="C811" s="19"/>
      <c r="D811" s="19"/>
    </row>
    <row r="812" spans="3:4" x14ac:dyDescent="0.2">
      <c r="C812" s="19"/>
      <c r="D812" s="19"/>
    </row>
    <row r="813" spans="3:4" x14ac:dyDescent="0.2">
      <c r="C813" s="19"/>
      <c r="D813" s="19"/>
    </row>
    <row r="814" spans="3:4" x14ac:dyDescent="0.2">
      <c r="C814" s="19"/>
      <c r="D814" s="19"/>
    </row>
    <row r="815" spans="3:4" x14ac:dyDescent="0.2">
      <c r="C815" s="19"/>
      <c r="D815" s="19"/>
    </row>
    <row r="816" spans="3:4" x14ac:dyDescent="0.2">
      <c r="C816" s="19"/>
      <c r="D816" s="19"/>
    </row>
    <row r="817" spans="3:4" x14ac:dyDescent="0.2">
      <c r="C817" s="19"/>
      <c r="D817" s="19"/>
    </row>
    <row r="818" spans="3:4" x14ac:dyDescent="0.2">
      <c r="C818" s="19"/>
      <c r="D818" s="19"/>
    </row>
    <row r="819" spans="3:4" x14ac:dyDescent="0.2">
      <c r="C819" s="19"/>
      <c r="D819" s="19"/>
    </row>
    <row r="820" spans="3:4" x14ac:dyDescent="0.2">
      <c r="C820" s="19"/>
      <c r="D820" s="19"/>
    </row>
    <row r="821" spans="3:4" x14ac:dyDescent="0.2">
      <c r="C821" s="19"/>
      <c r="D821" s="19"/>
    </row>
    <row r="822" spans="3:4" x14ac:dyDescent="0.2">
      <c r="C822" s="19"/>
      <c r="D822" s="19"/>
    </row>
    <row r="823" spans="3:4" x14ac:dyDescent="0.2">
      <c r="C823" s="19"/>
      <c r="D823" s="19"/>
    </row>
    <row r="824" spans="3:4" x14ac:dyDescent="0.2">
      <c r="C824" s="19"/>
      <c r="D824" s="19"/>
    </row>
    <row r="825" spans="3:4" x14ac:dyDescent="0.2">
      <c r="C825" s="19"/>
      <c r="D825" s="19"/>
    </row>
    <row r="826" spans="3:4" x14ac:dyDescent="0.2">
      <c r="C826" s="19"/>
      <c r="D826" s="19"/>
    </row>
    <row r="827" spans="3:4" x14ac:dyDescent="0.2">
      <c r="C827" s="19"/>
      <c r="D827" s="19"/>
    </row>
    <row r="828" spans="3:4" x14ac:dyDescent="0.2">
      <c r="C828" s="19"/>
      <c r="D828" s="19"/>
    </row>
    <row r="829" spans="3:4" x14ac:dyDescent="0.2">
      <c r="C829" s="19"/>
      <c r="D829" s="19"/>
    </row>
    <row r="830" spans="3:4" x14ac:dyDescent="0.2">
      <c r="C830" s="19"/>
      <c r="D830" s="19"/>
    </row>
    <row r="831" spans="3:4" x14ac:dyDescent="0.2">
      <c r="C831" s="19"/>
      <c r="D831" s="19"/>
    </row>
    <row r="832" spans="3:4" x14ac:dyDescent="0.2">
      <c r="C832" s="19"/>
      <c r="D832" s="19"/>
    </row>
    <row r="833" spans="3:4" x14ac:dyDescent="0.2">
      <c r="C833" s="19"/>
      <c r="D833" s="19"/>
    </row>
    <row r="834" spans="3:4" x14ac:dyDescent="0.2">
      <c r="C834" s="19"/>
      <c r="D834" s="19"/>
    </row>
    <row r="835" spans="3:4" x14ac:dyDescent="0.2">
      <c r="C835" s="19"/>
      <c r="D835" s="19"/>
    </row>
    <row r="836" spans="3:4" x14ac:dyDescent="0.2">
      <c r="C836" s="19"/>
      <c r="D836" s="19"/>
    </row>
    <row r="837" spans="3:4" x14ac:dyDescent="0.2">
      <c r="C837" s="19"/>
      <c r="D837" s="19"/>
    </row>
    <row r="838" spans="3:4" x14ac:dyDescent="0.2">
      <c r="C838" s="19"/>
      <c r="D838" s="19"/>
    </row>
    <row r="839" spans="3:4" x14ac:dyDescent="0.2">
      <c r="C839" s="19"/>
      <c r="D839" s="19"/>
    </row>
    <row r="840" spans="3:4" x14ac:dyDescent="0.2">
      <c r="C840" s="19"/>
      <c r="D840" s="19"/>
    </row>
    <row r="841" spans="3:4" x14ac:dyDescent="0.2">
      <c r="C841" s="19"/>
      <c r="D841" s="19"/>
    </row>
    <row r="842" spans="3:4" x14ac:dyDescent="0.2">
      <c r="C842" s="19"/>
      <c r="D842" s="19"/>
    </row>
    <row r="843" spans="3:4" x14ac:dyDescent="0.2">
      <c r="C843" s="19"/>
      <c r="D843" s="19"/>
    </row>
    <row r="844" spans="3:4" x14ac:dyDescent="0.2">
      <c r="C844" s="19"/>
      <c r="D844" s="19"/>
    </row>
    <row r="845" spans="3:4" x14ac:dyDescent="0.2">
      <c r="C845" s="19"/>
      <c r="D845" s="19"/>
    </row>
    <row r="846" spans="3:4" x14ac:dyDescent="0.2">
      <c r="C846" s="19"/>
      <c r="D846" s="19"/>
    </row>
    <row r="847" spans="3:4" x14ac:dyDescent="0.2">
      <c r="C847" s="19"/>
      <c r="D847" s="19"/>
    </row>
    <row r="848" spans="3:4" x14ac:dyDescent="0.2">
      <c r="C848" s="19"/>
      <c r="D848" s="19"/>
    </row>
    <row r="849" spans="3:4" x14ac:dyDescent="0.2">
      <c r="C849" s="19"/>
      <c r="D849" s="19"/>
    </row>
    <row r="850" spans="3:4" x14ac:dyDescent="0.2">
      <c r="C850" s="19"/>
      <c r="D850" s="19"/>
    </row>
    <row r="851" spans="3:4" x14ac:dyDescent="0.2">
      <c r="C851" s="19"/>
      <c r="D851" s="19"/>
    </row>
    <row r="852" spans="3:4" x14ac:dyDescent="0.2">
      <c r="C852" s="19"/>
      <c r="D852" s="19"/>
    </row>
    <row r="853" spans="3:4" x14ac:dyDescent="0.2">
      <c r="C853" s="19"/>
      <c r="D853" s="19"/>
    </row>
    <row r="854" spans="3:4" x14ac:dyDescent="0.2">
      <c r="C854" s="19"/>
      <c r="D854" s="19"/>
    </row>
    <row r="855" spans="3:4" x14ac:dyDescent="0.2">
      <c r="C855" s="19"/>
      <c r="D855" s="19"/>
    </row>
    <row r="856" spans="3:4" x14ac:dyDescent="0.2">
      <c r="C856" s="19"/>
      <c r="D856" s="19"/>
    </row>
    <row r="857" spans="3:4" x14ac:dyDescent="0.2">
      <c r="C857" s="19"/>
      <c r="D857" s="19"/>
    </row>
    <row r="858" spans="3:4" x14ac:dyDescent="0.2">
      <c r="C858" s="19"/>
      <c r="D858" s="19"/>
    </row>
    <row r="859" spans="3:4" x14ac:dyDescent="0.2">
      <c r="C859" s="19"/>
      <c r="D859" s="19"/>
    </row>
    <row r="860" spans="3:4" x14ac:dyDescent="0.2">
      <c r="C860" s="19"/>
      <c r="D860" s="19"/>
    </row>
    <row r="861" spans="3:4" x14ac:dyDescent="0.2">
      <c r="C861" s="19"/>
      <c r="D861" s="19"/>
    </row>
    <row r="862" spans="3:4" x14ac:dyDescent="0.2">
      <c r="C862" s="19"/>
      <c r="D862" s="19"/>
    </row>
    <row r="863" spans="3:4" x14ac:dyDescent="0.2">
      <c r="C863" s="19"/>
      <c r="D863" s="19"/>
    </row>
    <row r="864" spans="3:4" x14ac:dyDescent="0.2">
      <c r="C864" s="19"/>
      <c r="D864" s="19"/>
    </row>
    <row r="865" spans="3:4" x14ac:dyDescent="0.2">
      <c r="C865" s="19"/>
      <c r="D865" s="19"/>
    </row>
    <row r="866" spans="3:4" x14ac:dyDescent="0.2">
      <c r="C866" s="19"/>
      <c r="D866" s="19"/>
    </row>
    <row r="867" spans="3:4" x14ac:dyDescent="0.2">
      <c r="C867" s="19"/>
      <c r="D867" s="19"/>
    </row>
    <row r="868" spans="3:4" x14ac:dyDescent="0.2">
      <c r="C868" s="19"/>
      <c r="D868" s="19"/>
    </row>
    <row r="869" spans="3:4" x14ac:dyDescent="0.2">
      <c r="C869" s="19"/>
      <c r="D869" s="19"/>
    </row>
    <row r="870" spans="3:4" x14ac:dyDescent="0.2">
      <c r="C870" s="19"/>
      <c r="D870" s="19"/>
    </row>
    <row r="871" spans="3:4" x14ac:dyDescent="0.2">
      <c r="C871" s="19"/>
      <c r="D871" s="19"/>
    </row>
    <row r="872" spans="3:4" x14ac:dyDescent="0.2">
      <c r="C872" s="19"/>
      <c r="D872" s="19"/>
    </row>
    <row r="873" spans="3:4" x14ac:dyDescent="0.2">
      <c r="C873" s="19"/>
      <c r="D873" s="19"/>
    </row>
    <row r="874" spans="3:4" x14ac:dyDescent="0.2">
      <c r="C874" s="19"/>
      <c r="D874" s="19"/>
    </row>
    <row r="875" spans="3:4" x14ac:dyDescent="0.2">
      <c r="C875" s="19"/>
      <c r="D875" s="19"/>
    </row>
    <row r="876" spans="3:4" x14ac:dyDescent="0.2">
      <c r="C876" s="19"/>
      <c r="D876" s="19"/>
    </row>
    <row r="877" spans="3:4" x14ac:dyDescent="0.2">
      <c r="C877" s="19"/>
      <c r="D877" s="19"/>
    </row>
    <row r="878" spans="3:4" x14ac:dyDescent="0.2">
      <c r="C878" s="19"/>
      <c r="D878" s="19"/>
    </row>
    <row r="879" spans="3:4" x14ac:dyDescent="0.2">
      <c r="C879" s="19"/>
      <c r="D879" s="19"/>
    </row>
    <row r="880" spans="3:4" x14ac:dyDescent="0.2">
      <c r="C880" s="19"/>
      <c r="D880" s="19"/>
    </row>
    <row r="881" spans="3:4" x14ac:dyDescent="0.2">
      <c r="C881" s="19"/>
      <c r="D881" s="19"/>
    </row>
    <row r="882" spans="3:4" x14ac:dyDescent="0.2">
      <c r="C882" s="19"/>
      <c r="D882" s="19"/>
    </row>
    <row r="883" spans="3:4" x14ac:dyDescent="0.2">
      <c r="C883" s="19"/>
      <c r="D883" s="19"/>
    </row>
    <row r="884" spans="3:4" x14ac:dyDescent="0.2">
      <c r="C884" s="19"/>
      <c r="D884" s="19"/>
    </row>
    <row r="885" spans="3:4" x14ac:dyDescent="0.2">
      <c r="C885" s="19"/>
      <c r="D885" s="19"/>
    </row>
    <row r="886" spans="3:4" x14ac:dyDescent="0.2">
      <c r="C886" s="19"/>
      <c r="D886" s="19"/>
    </row>
    <row r="887" spans="3:4" x14ac:dyDescent="0.2">
      <c r="C887" s="19"/>
      <c r="D887" s="19"/>
    </row>
    <row r="888" spans="3:4" x14ac:dyDescent="0.2">
      <c r="C888" s="19"/>
      <c r="D888" s="19"/>
    </row>
    <row r="889" spans="3:4" x14ac:dyDescent="0.2">
      <c r="C889" s="19"/>
      <c r="D889" s="19"/>
    </row>
    <row r="890" spans="3:4" x14ac:dyDescent="0.2">
      <c r="C890" s="19"/>
      <c r="D890" s="19"/>
    </row>
    <row r="891" spans="3:4" x14ac:dyDescent="0.2">
      <c r="C891" s="19"/>
      <c r="D891" s="19"/>
    </row>
    <row r="892" spans="3:4" x14ac:dyDescent="0.2">
      <c r="C892" s="19"/>
      <c r="D892" s="19"/>
    </row>
    <row r="893" spans="3:4" x14ac:dyDescent="0.2">
      <c r="C893" s="19"/>
      <c r="D893" s="19"/>
    </row>
    <row r="894" spans="3:4" x14ac:dyDescent="0.2">
      <c r="C894" s="19"/>
      <c r="D894" s="19"/>
    </row>
    <row r="895" spans="3:4" x14ac:dyDescent="0.2">
      <c r="C895" s="19"/>
      <c r="D895" s="19"/>
    </row>
    <row r="896" spans="3:4" x14ac:dyDescent="0.2">
      <c r="C896" s="19"/>
      <c r="D896" s="19"/>
    </row>
    <row r="897" spans="3:4" x14ac:dyDescent="0.2">
      <c r="C897" s="19"/>
      <c r="D897" s="19"/>
    </row>
    <row r="898" spans="3:4" x14ac:dyDescent="0.2">
      <c r="C898" s="19"/>
      <c r="D898" s="19"/>
    </row>
    <row r="899" spans="3:4" x14ac:dyDescent="0.2">
      <c r="C899" s="19"/>
      <c r="D899" s="19"/>
    </row>
    <row r="900" spans="3:4" x14ac:dyDescent="0.2">
      <c r="C900" s="19"/>
      <c r="D900" s="19"/>
    </row>
    <row r="901" spans="3:4" x14ac:dyDescent="0.2">
      <c r="C901" s="19"/>
      <c r="D901" s="19"/>
    </row>
    <row r="902" spans="3:4" x14ac:dyDescent="0.2">
      <c r="C902" s="19"/>
      <c r="D902" s="19"/>
    </row>
    <row r="903" spans="3:4" x14ac:dyDescent="0.2">
      <c r="C903" s="19"/>
      <c r="D903" s="19"/>
    </row>
    <row r="904" spans="3:4" x14ac:dyDescent="0.2">
      <c r="C904" s="19"/>
      <c r="D904" s="19"/>
    </row>
    <row r="905" spans="3:4" x14ac:dyDescent="0.2">
      <c r="C905" s="19"/>
      <c r="D905" s="19"/>
    </row>
    <row r="906" spans="3:4" x14ac:dyDescent="0.2">
      <c r="C906" s="19"/>
      <c r="D906" s="19"/>
    </row>
    <row r="907" spans="3:4" x14ac:dyDescent="0.2">
      <c r="C907" s="19"/>
      <c r="D907" s="19"/>
    </row>
    <row r="908" spans="3:4" x14ac:dyDescent="0.2">
      <c r="C908" s="19"/>
      <c r="D908" s="19"/>
    </row>
    <row r="909" spans="3:4" x14ac:dyDescent="0.2">
      <c r="C909" s="19"/>
      <c r="D909" s="19"/>
    </row>
    <row r="910" spans="3:4" x14ac:dyDescent="0.2">
      <c r="C910" s="19"/>
      <c r="D910" s="19"/>
    </row>
    <row r="911" spans="3:4" x14ac:dyDescent="0.2">
      <c r="C911" s="19"/>
      <c r="D911" s="19"/>
    </row>
    <row r="912" spans="3:4" x14ac:dyDescent="0.2">
      <c r="C912" s="19"/>
      <c r="D912" s="19"/>
    </row>
    <row r="913" spans="3:4" x14ac:dyDescent="0.2">
      <c r="C913" s="19"/>
      <c r="D913" s="19"/>
    </row>
    <row r="914" spans="3:4" x14ac:dyDescent="0.2">
      <c r="C914" s="19"/>
      <c r="D914" s="19"/>
    </row>
    <row r="915" spans="3:4" x14ac:dyDescent="0.2">
      <c r="C915" s="19"/>
      <c r="D915" s="19"/>
    </row>
    <row r="916" spans="3:4" x14ac:dyDescent="0.2">
      <c r="C916" s="19"/>
      <c r="D916" s="19"/>
    </row>
    <row r="917" spans="3:4" x14ac:dyDescent="0.2">
      <c r="C917" s="19"/>
      <c r="D917" s="19"/>
    </row>
    <row r="918" spans="3:4" x14ac:dyDescent="0.2">
      <c r="C918" s="19"/>
      <c r="D918" s="19"/>
    </row>
    <row r="919" spans="3:4" x14ac:dyDescent="0.2">
      <c r="C919" s="19"/>
      <c r="D919" s="19"/>
    </row>
    <row r="920" spans="3:4" x14ac:dyDescent="0.2">
      <c r="C920" s="19"/>
      <c r="D920" s="19"/>
    </row>
    <row r="921" spans="3:4" x14ac:dyDescent="0.2">
      <c r="C921" s="19"/>
      <c r="D921" s="19"/>
    </row>
    <row r="922" spans="3:4" x14ac:dyDescent="0.2">
      <c r="C922" s="19"/>
      <c r="D922" s="19"/>
    </row>
    <row r="923" spans="3:4" x14ac:dyDescent="0.2">
      <c r="C923" s="19"/>
      <c r="D923" s="19"/>
    </row>
    <row r="924" spans="3:4" x14ac:dyDescent="0.2">
      <c r="C924" s="19"/>
      <c r="D924" s="19"/>
    </row>
    <row r="925" spans="3:4" x14ac:dyDescent="0.2">
      <c r="C925" s="19"/>
      <c r="D925" s="19"/>
    </row>
    <row r="926" spans="3:4" x14ac:dyDescent="0.2">
      <c r="C926" s="19"/>
      <c r="D926" s="19"/>
    </row>
    <row r="927" spans="3:4" x14ac:dyDescent="0.2">
      <c r="C927" s="19"/>
      <c r="D927" s="19"/>
    </row>
    <row r="928" spans="3:4" x14ac:dyDescent="0.2">
      <c r="C928" s="19"/>
      <c r="D928" s="19"/>
    </row>
    <row r="929" spans="3:4" x14ac:dyDescent="0.2">
      <c r="C929" s="19"/>
      <c r="D929" s="19"/>
    </row>
    <row r="930" spans="3:4" x14ac:dyDescent="0.2">
      <c r="C930" s="19"/>
      <c r="D930" s="19"/>
    </row>
    <row r="931" spans="3:4" x14ac:dyDescent="0.2">
      <c r="C931" s="19"/>
      <c r="D931" s="19"/>
    </row>
    <row r="932" spans="3:4" x14ac:dyDescent="0.2">
      <c r="C932" s="19"/>
      <c r="D932" s="19"/>
    </row>
    <row r="933" spans="3:4" x14ac:dyDescent="0.2">
      <c r="C933" s="19"/>
      <c r="D933" s="19"/>
    </row>
    <row r="934" spans="3:4" x14ac:dyDescent="0.2">
      <c r="C934" s="19"/>
      <c r="D934" s="19"/>
    </row>
    <row r="935" spans="3:4" x14ac:dyDescent="0.2">
      <c r="C935" s="19"/>
      <c r="D935" s="19"/>
    </row>
    <row r="936" spans="3:4" x14ac:dyDescent="0.2">
      <c r="C936" s="19"/>
      <c r="D936" s="19"/>
    </row>
    <row r="937" spans="3:4" x14ac:dyDescent="0.2">
      <c r="C937" s="19"/>
      <c r="D937" s="19"/>
    </row>
    <row r="938" spans="3:4" x14ac:dyDescent="0.2">
      <c r="C938" s="19"/>
      <c r="D938" s="19"/>
    </row>
    <row r="939" spans="3:4" x14ac:dyDescent="0.2">
      <c r="C939" s="19"/>
      <c r="D939" s="19"/>
    </row>
    <row r="940" spans="3:4" x14ac:dyDescent="0.2">
      <c r="C940" s="19"/>
      <c r="D940" s="19"/>
    </row>
    <row r="941" spans="3:4" x14ac:dyDescent="0.2">
      <c r="C941" s="19"/>
      <c r="D941" s="19"/>
    </row>
    <row r="942" spans="3:4" x14ac:dyDescent="0.2">
      <c r="C942" s="19"/>
      <c r="D942" s="19"/>
    </row>
    <row r="943" spans="3:4" x14ac:dyDescent="0.2">
      <c r="C943" s="19"/>
      <c r="D943" s="19"/>
    </row>
    <row r="944" spans="3:4" x14ac:dyDescent="0.2">
      <c r="C944" s="19"/>
      <c r="D944" s="19"/>
    </row>
    <row r="945" spans="3:4" x14ac:dyDescent="0.2">
      <c r="C945" s="19"/>
      <c r="D945" s="19"/>
    </row>
    <row r="946" spans="3:4" x14ac:dyDescent="0.2">
      <c r="C946" s="19"/>
      <c r="D946" s="19"/>
    </row>
    <row r="947" spans="3:4" x14ac:dyDescent="0.2">
      <c r="C947" s="19"/>
      <c r="D947" s="19"/>
    </row>
    <row r="948" spans="3:4" x14ac:dyDescent="0.2">
      <c r="C948" s="19"/>
      <c r="D948" s="19"/>
    </row>
    <row r="949" spans="3:4" x14ac:dyDescent="0.2">
      <c r="C949" s="19"/>
      <c r="D949" s="19"/>
    </row>
    <row r="950" spans="3:4" x14ac:dyDescent="0.2">
      <c r="C950" s="19"/>
      <c r="D950" s="19"/>
    </row>
    <row r="951" spans="3:4" x14ac:dyDescent="0.2">
      <c r="C951" s="19"/>
      <c r="D951" s="19"/>
    </row>
    <row r="952" spans="3:4" x14ac:dyDescent="0.2">
      <c r="C952" s="19"/>
      <c r="D952" s="19"/>
    </row>
    <row r="953" spans="3:4" x14ac:dyDescent="0.2">
      <c r="C953" s="19"/>
      <c r="D953" s="19"/>
    </row>
    <row r="954" spans="3:4" x14ac:dyDescent="0.2">
      <c r="C954" s="19"/>
      <c r="D954" s="19"/>
    </row>
    <row r="955" spans="3:4" x14ac:dyDescent="0.2">
      <c r="C955" s="19"/>
      <c r="D955" s="19"/>
    </row>
    <row r="956" spans="3:4" x14ac:dyDescent="0.2">
      <c r="C956" s="19"/>
      <c r="D956" s="19"/>
    </row>
    <row r="957" spans="3:4" x14ac:dyDescent="0.2">
      <c r="C957" s="19"/>
      <c r="D957" s="19"/>
    </row>
    <row r="958" spans="3:4" x14ac:dyDescent="0.2">
      <c r="C958" s="19"/>
      <c r="D958" s="19"/>
    </row>
    <row r="959" spans="3:4" x14ac:dyDescent="0.2">
      <c r="C959" s="19"/>
      <c r="D959" s="19"/>
    </row>
    <row r="960" spans="3:4" x14ac:dyDescent="0.2">
      <c r="C960" s="19"/>
      <c r="D960" s="19"/>
    </row>
    <row r="961" spans="3:4" x14ac:dyDescent="0.2">
      <c r="C961" s="19"/>
      <c r="D961" s="19"/>
    </row>
    <row r="962" spans="3:4" x14ac:dyDescent="0.2">
      <c r="C962" s="19"/>
      <c r="D962" s="19"/>
    </row>
    <row r="963" spans="3:4" x14ac:dyDescent="0.2">
      <c r="C963" s="19"/>
      <c r="D963" s="19"/>
    </row>
    <row r="964" spans="3:4" x14ac:dyDescent="0.2">
      <c r="C964" s="19"/>
      <c r="D964" s="19"/>
    </row>
    <row r="965" spans="3:4" x14ac:dyDescent="0.2">
      <c r="C965" s="19"/>
      <c r="D965" s="19"/>
    </row>
    <row r="966" spans="3:4" x14ac:dyDescent="0.2">
      <c r="C966" s="19"/>
      <c r="D966" s="19"/>
    </row>
    <row r="967" spans="3:4" x14ac:dyDescent="0.2">
      <c r="C967" s="19"/>
      <c r="D967" s="19"/>
    </row>
    <row r="968" spans="3:4" x14ac:dyDescent="0.2">
      <c r="C968" s="19"/>
      <c r="D968" s="19"/>
    </row>
    <row r="969" spans="3:4" x14ac:dyDescent="0.2">
      <c r="C969" s="19"/>
      <c r="D969" s="19"/>
    </row>
    <row r="970" spans="3:4" x14ac:dyDescent="0.2">
      <c r="C970" s="19"/>
      <c r="D970" s="19"/>
    </row>
    <row r="971" spans="3:4" x14ac:dyDescent="0.2">
      <c r="C971" s="19"/>
      <c r="D971" s="19"/>
    </row>
    <row r="972" spans="3:4" x14ac:dyDescent="0.2">
      <c r="C972" s="19"/>
      <c r="D972" s="19"/>
    </row>
    <row r="973" spans="3:4" x14ac:dyDescent="0.2">
      <c r="C973" s="19"/>
      <c r="D973" s="19"/>
    </row>
    <row r="974" spans="3:4" x14ac:dyDescent="0.2">
      <c r="C974" s="19"/>
      <c r="D974" s="19"/>
    </row>
    <row r="975" spans="3:4" x14ac:dyDescent="0.2">
      <c r="C975" s="19"/>
      <c r="D975" s="19"/>
    </row>
    <row r="976" spans="3:4" x14ac:dyDescent="0.2">
      <c r="C976" s="19"/>
      <c r="D976" s="19"/>
    </row>
    <row r="977" spans="3:4" x14ac:dyDescent="0.2">
      <c r="C977" s="19"/>
      <c r="D977" s="19"/>
    </row>
    <row r="978" spans="3:4" x14ac:dyDescent="0.2">
      <c r="C978" s="19"/>
      <c r="D978" s="19"/>
    </row>
    <row r="979" spans="3:4" x14ac:dyDescent="0.2">
      <c r="C979" s="19"/>
      <c r="D979" s="19"/>
    </row>
    <row r="980" spans="3:4" x14ac:dyDescent="0.2">
      <c r="C980" s="19"/>
      <c r="D980" s="19"/>
    </row>
    <row r="981" spans="3:4" x14ac:dyDescent="0.2">
      <c r="C981" s="19"/>
      <c r="D981" s="19"/>
    </row>
    <row r="982" spans="3:4" x14ac:dyDescent="0.2">
      <c r="C982" s="19"/>
      <c r="D982" s="19"/>
    </row>
    <row r="983" spans="3:4" x14ac:dyDescent="0.2">
      <c r="C983" s="19"/>
      <c r="D983" s="19"/>
    </row>
    <row r="984" spans="3:4" x14ac:dyDescent="0.2">
      <c r="C984" s="19"/>
      <c r="D984" s="19"/>
    </row>
    <row r="985" spans="3:4" x14ac:dyDescent="0.2">
      <c r="C985" s="19"/>
      <c r="D985" s="19"/>
    </row>
    <row r="986" spans="3:4" x14ac:dyDescent="0.2">
      <c r="C986" s="19"/>
      <c r="D986" s="19"/>
    </row>
    <row r="987" spans="3:4" x14ac:dyDescent="0.2">
      <c r="C987" s="19"/>
      <c r="D987" s="19"/>
    </row>
    <row r="988" spans="3:4" x14ac:dyDescent="0.2">
      <c r="C988" s="19"/>
      <c r="D988" s="19"/>
    </row>
    <row r="989" spans="3:4" x14ac:dyDescent="0.2">
      <c r="C989" s="19"/>
      <c r="D989" s="19"/>
    </row>
    <row r="990" spans="3:4" x14ac:dyDescent="0.2">
      <c r="C990" s="19"/>
      <c r="D990" s="19"/>
    </row>
    <row r="991" spans="3:4" x14ac:dyDescent="0.2">
      <c r="C991" s="19"/>
      <c r="D991" s="19"/>
    </row>
    <row r="992" spans="3:4" x14ac:dyDescent="0.2">
      <c r="C992" s="19"/>
      <c r="D992" s="19"/>
    </row>
    <row r="993" spans="3:4" x14ac:dyDescent="0.2">
      <c r="C993" s="19"/>
      <c r="D993" s="19"/>
    </row>
    <row r="994" spans="3:4" x14ac:dyDescent="0.2">
      <c r="C994" s="19"/>
      <c r="D994" s="19"/>
    </row>
    <row r="995" spans="3:4" x14ac:dyDescent="0.2">
      <c r="C995" s="19"/>
      <c r="D995" s="19"/>
    </row>
    <row r="996" spans="3:4" x14ac:dyDescent="0.2">
      <c r="C996" s="19"/>
      <c r="D996" s="19"/>
    </row>
    <row r="997" spans="3:4" x14ac:dyDescent="0.2">
      <c r="C997" s="19"/>
      <c r="D997" s="19"/>
    </row>
    <row r="998" spans="3:4" x14ac:dyDescent="0.2">
      <c r="C998" s="19"/>
      <c r="D998" s="19"/>
    </row>
    <row r="999" spans="3:4" x14ac:dyDescent="0.2">
      <c r="C999" s="19"/>
      <c r="D999" s="19"/>
    </row>
    <row r="1000" spans="3:4" x14ac:dyDescent="0.2">
      <c r="C1000" s="19"/>
      <c r="D1000" s="19"/>
    </row>
    <row r="1001" spans="3:4" x14ac:dyDescent="0.2">
      <c r="C1001" s="19"/>
      <c r="D1001" s="19"/>
    </row>
    <row r="1002" spans="3:4" x14ac:dyDescent="0.2">
      <c r="C1002" s="19"/>
      <c r="D1002" s="19"/>
    </row>
    <row r="1003" spans="3:4" x14ac:dyDescent="0.2">
      <c r="C1003" s="19"/>
      <c r="D1003" s="19"/>
    </row>
    <row r="1004" spans="3:4" x14ac:dyDescent="0.2">
      <c r="C1004" s="19"/>
      <c r="D1004" s="19"/>
    </row>
    <row r="1005" spans="3:4" x14ac:dyDescent="0.2">
      <c r="C1005" s="19"/>
      <c r="D1005" s="19"/>
    </row>
    <row r="1006" spans="3:4" x14ac:dyDescent="0.2">
      <c r="C1006" s="19"/>
      <c r="D1006" s="19"/>
    </row>
    <row r="1007" spans="3:4" x14ac:dyDescent="0.2">
      <c r="C1007" s="19"/>
      <c r="D1007" s="19"/>
    </row>
    <row r="1008" spans="3:4" x14ac:dyDescent="0.2">
      <c r="C1008" s="19"/>
      <c r="D1008" s="19"/>
    </row>
    <row r="1009" spans="3:4" x14ac:dyDescent="0.2">
      <c r="C1009" s="19"/>
      <c r="D1009" s="19"/>
    </row>
    <row r="1010" spans="3:4" x14ac:dyDescent="0.2">
      <c r="C1010" s="19"/>
      <c r="D1010" s="19"/>
    </row>
    <row r="1011" spans="3:4" x14ac:dyDescent="0.2">
      <c r="C1011" s="19"/>
      <c r="D1011" s="19"/>
    </row>
    <row r="1012" spans="3:4" x14ac:dyDescent="0.2">
      <c r="C1012" s="19"/>
      <c r="D1012" s="19"/>
    </row>
    <row r="1013" spans="3:4" x14ac:dyDescent="0.2">
      <c r="C1013" s="19"/>
      <c r="D1013" s="19"/>
    </row>
    <row r="1014" spans="3:4" x14ac:dyDescent="0.2">
      <c r="C1014" s="19"/>
      <c r="D1014" s="19"/>
    </row>
    <row r="1015" spans="3:4" x14ac:dyDescent="0.2">
      <c r="C1015" s="19"/>
      <c r="D1015" s="19"/>
    </row>
    <row r="1016" spans="3:4" x14ac:dyDescent="0.2">
      <c r="C1016" s="19"/>
      <c r="D1016" s="19"/>
    </row>
    <row r="1017" spans="3:4" x14ac:dyDescent="0.2">
      <c r="C1017" s="19"/>
      <c r="D1017" s="19"/>
    </row>
    <row r="1018" spans="3:4" x14ac:dyDescent="0.2">
      <c r="C1018" s="19"/>
      <c r="D1018" s="19"/>
    </row>
    <row r="1019" spans="3:4" x14ac:dyDescent="0.2">
      <c r="C1019" s="19"/>
      <c r="D1019" s="19"/>
    </row>
    <row r="1020" spans="3:4" x14ac:dyDescent="0.2">
      <c r="C1020" s="19"/>
      <c r="D1020" s="19"/>
    </row>
    <row r="1021" spans="3:4" x14ac:dyDescent="0.2">
      <c r="C1021" s="19"/>
      <c r="D1021" s="19"/>
    </row>
    <row r="1022" spans="3:4" x14ac:dyDescent="0.2">
      <c r="C1022" s="19"/>
      <c r="D1022" s="19"/>
    </row>
    <row r="1023" spans="3:4" x14ac:dyDescent="0.2">
      <c r="C1023" s="19"/>
      <c r="D1023" s="19"/>
    </row>
    <row r="1024" spans="3:4" x14ac:dyDescent="0.2">
      <c r="C1024" s="19"/>
      <c r="D1024" s="19"/>
    </row>
    <row r="1025" spans="3:4" x14ac:dyDescent="0.2">
      <c r="C1025" s="19"/>
      <c r="D1025" s="19"/>
    </row>
    <row r="1026" spans="3:4" x14ac:dyDescent="0.2">
      <c r="C1026" s="19"/>
      <c r="D1026" s="19"/>
    </row>
    <row r="1027" spans="3:4" x14ac:dyDescent="0.2">
      <c r="C1027" s="19"/>
      <c r="D1027" s="19"/>
    </row>
    <row r="1028" spans="3:4" x14ac:dyDescent="0.2">
      <c r="C1028" s="19"/>
      <c r="D1028" s="19"/>
    </row>
    <row r="1029" spans="3:4" x14ac:dyDescent="0.2">
      <c r="C1029" s="19"/>
      <c r="D1029" s="19"/>
    </row>
    <row r="1030" spans="3:4" x14ac:dyDescent="0.2">
      <c r="C1030" s="19"/>
      <c r="D1030" s="19"/>
    </row>
    <row r="1031" spans="3:4" x14ac:dyDescent="0.2">
      <c r="C1031" s="19"/>
      <c r="D1031" s="19"/>
    </row>
    <row r="1032" spans="3:4" x14ac:dyDescent="0.2">
      <c r="C1032" s="19"/>
      <c r="D1032" s="19"/>
    </row>
    <row r="1033" spans="3:4" x14ac:dyDescent="0.2">
      <c r="C1033" s="19"/>
      <c r="D1033" s="19"/>
    </row>
    <row r="1034" spans="3:4" x14ac:dyDescent="0.2">
      <c r="C1034" s="19"/>
      <c r="D1034" s="19"/>
    </row>
    <row r="1035" spans="3:4" x14ac:dyDescent="0.2">
      <c r="C1035" s="19"/>
      <c r="D1035" s="19"/>
    </row>
    <row r="1036" spans="3:4" x14ac:dyDescent="0.2">
      <c r="C1036" s="19"/>
      <c r="D1036" s="19"/>
    </row>
    <row r="1037" spans="3:4" x14ac:dyDescent="0.2">
      <c r="C1037" s="19"/>
      <c r="D1037" s="19"/>
    </row>
    <row r="1038" spans="3:4" x14ac:dyDescent="0.2">
      <c r="C1038" s="19"/>
      <c r="D1038" s="19"/>
    </row>
    <row r="1039" spans="3:4" x14ac:dyDescent="0.2">
      <c r="C1039" s="19"/>
      <c r="D1039" s="19"/>
    </row>
    <row r="1040" spans="3:4" x14ac:dyDescent="0.2">
      <c r="C1040" s="19"/>
      <c r="D1040" s="19"/>
    </row>
    <row r="1041" spans="3:4" x14ac:dyDescent="0.2">
      <c r="C1041" s="19"/>
      <c r="D1041" s="19"/>
    </row>
    <row r="1042" spans="3:4" x14ac:dyDescent="0.2">
      <c r="C1042" s="19"/>
      <c r="D1042" s="19"/>
    </row>
    <row r="1043" spans="3:4" x14ac:dyDescent="0.2">
      <c r="C1043" s="19"/>
      <c r="D1043" s="19"/>
    </row>
    <row r="1044" spans="3:4" x14ac:dyDescent="0.2">
      <c r="C1044" s="19"/>
      <c r="D1044" s="19"/>
    </row>
    <row r="1045" spans="3:4" x14ac:dyDescent="0.2">
      <c r="C1045" s="19"/>
      <c r="D1045" s="19"/>
    </row>
    <row r="1046" spans="3:4" x14ac:dyDescent="0.2">
      <c r="C1046" s="19"/>
      <c r="D1046" s="19"/>
    </row>
    <row r="1047" spans="3:4" x14ac:dyDescent="0.2">
      <c r="C1047" s="19"/>
      <c r="D1047" s="19"/>
    </row>
    <row r="1048" spans="3:4" x14ac:dyDescent="0.2">
      <c r="C1048" s="19"/>
      <c r="D1048" s="19"/>
    </row>
    <row r="1049" spans="3:4" x14ac:dyDescent="0.2">
      <c r="C1049" s="19"/>
      <c r="D1049" s="19"/>
    </row>
    <row r="1050" spans="3:4" x14ac:dyDescent="0.2">
      <c r="C1050" s="19"/>
      <c r="D1050" s="19"/>
    </row>
    <row r="1051" spans="3:4" x14ac:dyDescent="0.2">
      <c r="C1051" s="19"/>
      <c r="D1051" s="19"/>
    </row>
    <row r="1052" spans="3:4" x14ac:dyDescent="0.2">
      <c r="C1052" s="19"/>
      <c r="D1052" s="19"/>
    </row>
    <row r="1053" spans="3:4" x14ac:dyDescent="0.2">
      <c r="C1053" s="19"/>
      <c r="D1053" s="19"/>
    </row>
    <row r="1054" spans="3:4" x14ac:dyDescent="0.2">
      <c r="C1054" s="19"/>
      <c r="D1054" s="19"/>
    </row>
    <row r="1055" spans="3:4" x14ac:dyDescent="0.2">
      <c r="C1055" s="19"/>
      <c r="D1055" s="19"/>
    </row>
    <row r="1056" spans="3:4" x14ac:dyDescent="0.2">
      <c r="C1056" s="19"/>
      <c r="D1056" s="19"/>
    </row>
    <row r="1057" spans="3:4" x14ac:dyDescent="0.2">
      <c r="C1057" s="19"/>
      <c r="D1057" s="19"/>
    </row>
    <row r="1058" spans="3:4" x14ac:dyDescent="0.2">
      <c r="C1058" s="19"/>
      <c r="D1058" s="19"/>
    </row>
    <row r="1059" spans="3:4" x14ac:dyDescent="0.2">
      <c r="C1059" s="19"/>
      <c r="D1059" s="19"/>
    </row>
    <row r="1060" spans="3:4" x14ac:dyDescent="0.2">
      <c r="C1060" s="19"/>
      <c r="D1060" s="19"/>
    </row>
    <row r="1061" spans="3:4" x14ac:dyDescent="0.2">
      <c r="C1061" s="19"/>
      <c r="D1061" s="19"/>
    </row>
    <row r="1062" spans="3:4" x14ac:dyDescent="0.2">
      <c r="C1062" s="19"/>
      <c r="D1062" s="19"/>
    </row>
    <row r="1063" spans="3:4" x14ac:dyDescent="0.2">
      <c r="C1063" s="19"/>
      <c r="D1063" s="19"/>
    </row>
    <row r="1064" spans="3:4" x14ac:dyDescent="0.2">
      <c r="C1064" s="19"/>
      <c r="D1064" s="19"/>
    </row>
    <row r="1065" spans="3:4" x14ac:dyDescent="0.2">
      <c r="C1065" s="19"/>
      <c r="D1065" s="19"/>
    </row>
    <row r="1066" spans="3:4" x14ac:dyDescent="0.2">
      <c r="C1066" s="19"/>
      <c r="D1066" s="19"/>
    </row>
    <row r="1067" spans="3:4" x14ac:dyDescent="0.2">
      <c r="C1067" s="19"/>
      <c r="D1067" s="19"/>
    </row>
    <row r="1068" spans="3:4" x14ac:dyDescent="0.2">
      <c r="C1068" s="19"/>
      <c r="D1068" s="19"/>
    </row>
    <row r="1069" spans="3:4" x14ac:dyDescent="0.2">
      <c r="C1069" s="19"/>
      <c r="D1069" s="19"/>
    </row>
    <row r="1070" spans="3:4" x14ac:dyDescent="0.2">
      <c r="C1070" s="19"/>
      <c r="D1070" s="19"/>
    </row>
    <row r="1071" spans="3:4" x14ac:dyDescent="0.2">
      <c r="C1071" s="19"/>
      <c r="D1071" s="19"/>
    </row>
    <row r="1072" spans="3:4" x14ac:dyDescent="0.2">
      <c r="C1072" s="19"/>
      <c r="D1072" s="19"/>
    </row>
    <row r="1073" spans="3:4" x14ac:dyDescent="0.2">
      <c r="C1073" s="19"/>
      <c r="D1073" s="19"/>
    </row>
    <row r="1074" spans="3:4" x14ac:dyDescent="0.2">
      <c r="C1074" s="19"/>
      <c r="D1074" s="19"/>
    </row>
    <row r="1075" spans="3:4" x14ac:dyDescent="0.2">
      <c r="C1075" s="19"/>
      <c r="D1075" s="19"/>
    </row>
    <row r="1076" spans="3:4" x14ac:dyDescent="0.2">
      <c r="C1076" s="19"/>
      <c r="D1076" s="19"/>
    </row>
    <row r="1077" spans="3:4" x14ac:dyDescent="0.2">
      <c r="C1077" s="19"/>
      <c r="D1077" s="19"/>
    </row>
    <row r="1078" spans="3:4" x14ac:dyDescent="0.2">
      <c r="C1078" s="19"/>
      <c r="D1078" s="19"/>
    </row>
    <row r="1079" spans="3:4" x14ac:dyDescent="0.2">
      <c r="C1079" s="19"/>
      <c r="D1079" s="19"/>
    </row>
    <row r="1080" spans="3:4" x14ac:dyDescent="0.2">
      <c r="C1080" s="19"/>
      <c r="D1080" s="19"/>
    </row>
    <row r="1081" spans="3:4" x14ac:dyDescent="0.2">
      <c r="C1081" s="19"/>
      <c r="D1081" s="19"/>
    </row>
    <row r="1082" spans="3:4" x14ac:dyDescent="0.2">
      <c r="C1082" s="19"/>
      <c r="D1082" s="19"/>
    </row>
    <row r="1083" spans="3:4" x14ac:dyDescent="0.2">
      <c r="C1083" s="19"/>
      <c r="D1083" s="19"/>
    </row>
    <row r="1084" spans="3:4" x14ac:dyDescent="0.2">
      <c r="C1084" s="19"/>
      <c r="D1084" s="19"/>
    </row>
    <row r="1085" spans="3:4" x14ac:dyDescent="0.2">
      <c r="C1085" s="19"/>
      <c r="D1085" s="19"/>
    </row>
    <row r="1086" spans="3:4" x14ac:dyDescent="0.2">
      <c r="C1086" s="19"/>
      <c r="D1086" s="19"/>
    </row>
    <row r="1087" spans="3:4" x14ac:dyDescent="0.2">
      <c r="C1087" s="19"/>
      <c r="D1087" s="19"/>
    </row>
    <row r="1088" spans="3:4" x14ac:dyDescent="0.2">
      <c r="C1088" s="19"/>
      <c r="D1088" s="19"/>
    </row>
    <row r="1089" spans="3:4" x14ac:dyDescent="0.2">
      <c r="C1089" s="19"/>
      <c r="D1089" s="19"/>
    </row>
    <row r="1090" spans="3:4" x14ac:dyDescent="0.2">
      <c r="C1090" s="19"/>
      <c r="D1090" s="19"/>
    </row>
    <row r="1091" spans="3:4" x14ac:dyDescent="0.2">
      <c r="C1091" s="19"/>
      <c r="D1091" s="19"/>
    </row>
    <row r="1092" spans="3:4" x14ac:dyDescent="0.2">
      <c r="C1092" s="19"/>
      <c r="D1092" s="19"/>
    </row>
    <row r="1093" spans="3:4" x14ac:dyDescent="0.2">
      <c r="C1093" s="19"/>
      <c r="D1093" s="19"/>
    </row>
    <row r="1094" spans="3:4" x14ac:dyDescent="0.2">
      <c r="C1094" s="19"/>
      <c r="D1094" s="19"/>
    </row>
    <row r="1095" spans="3:4" x14ac:dyDescent="0.2">
      <c r="C1095" s="19"/>
      <c r="D1095" s="19"/>
    </row>
    <row r="1096" spans="3:4" x14ac:dyDescent="0.2">
      <c r="C1096" s="19"/>
      <c r="D1096" s="19"/>
    </row>
    <row r="1097" spans="3:4" x14ac:dyDescent="0.2">
      <c r="C1097" s="19"/>
      <c r="D1097" s="19"/>
    </row>
    <row r="1098" spans="3:4" x14ac:dyDescent="0.2">
      <c r="C1098" s="19"/>
      <c r="D1098" s="19"/>
    </row>
    <row r="1099" spans="3:4" x14ac:dyDescent="0.2">
      <c r="C1099" s="19"/>
      <c r="D1099" s="19"/>
    </row>
    <row r="1100" spans="3:4" x14ac:dyDescent="0.2">
      <c r="C1100" s="19"/>
      <c r="D1100" s="19"/>
    </row>
    <row r="1101" spans="3:4" x14ac:dyDescent="0.2">
      <c r="C1101" s="19"/>
      <c r="D1101" s="19"/>
    </row>
    <row r="1102" spans="3:4" x14ac:dyDescent="0.2">
      <c r="C1102" s="19"/>
      <c r="D1102" s="19"/>
    </row>
    <row r="1103" spans="3:4" x14ac:dyDescent="0.2">
      <c r="C1103" s="19"/>
      <c r="D1103" s="19"/>
    </row>
    <row r="1104" spans="3:4" x14ac:dyDescent="0.2">
      <c r="C1104" s="19"/>
      <c r="D1104" s="19"/>
    </row>
    <row r="1105" spans="3:4" x14ac:dyDescent="0.2">
      <c r="C1105" s="19"/>
      <c r="D1105" s="19"/>
    </row>
    <row r="1106" spans="3:4" x14ac:dyDescent="0.2">
      <c r="C1106" s="19"/>
      <c r="D1106" s="19"/>
    </row>
    <row r="1107" spans="3:4" x14ac:dyDescent="0.2">
      <c r="C1107" s="19"/>
      <c r="D1107" s="19"/>
    </row>
    <row r="1108" spans="3:4" x14ac:dyDescent="0.2">
      <c r="C1108" s="19"/>
      <c r="D1108" s="19"/>
    </row>
    <row r="1109" spans="3:4" x14ac:dyDescent="0.2">
      <c r="C1109" s="19"/>
      <c r="D1109" s="19"/>
    </row>
    <row r="1110" spans="3:4" x14ac:dyDescent="0.2">
      <c r="C1110" s="19"/>
      <c r="D1110" s="19"/>
    </row>
    <row r="1111" spans="3:4" x14ac:dyDescent="0.2">
      <c r="C1111" s="19"/>
      <c r="D1111" s="19"/>
    </row>
    <row r="1112" spans="3:4" x14ac:dyDescent="0.2">
      <c r="C1112" s="19"/>
      <c r="D1112" s="19"/>
    </row>
    <row r="1113" spans="3:4" x14ac:dyDescent="0.2">
      <c r="C1113" s="19"/>
      <c r="D1113" s="19"/>
    </row>
    <row r="1114" spans="3:4" x14ac:dyDescent="0.2">
      <c r="C1114" s="19"/>
      <c r="D1114" s="19"/>
    </row>
    <row r="1115" spans="3:4" x14ac:dyDescent="0.2">
      <c r="C1115" s="19"/>
      <c r="D1115" s="19"/>
    </row>
    <row r="1116" spans="3:4" x14ac:dyDescent="0.2">
      <c r="C1116" s="19"/>
      <c r="D1116" s="19"/>
    </row>
    <row r="1117" spans="3:4" x14ac:dyDescent="0.2">
      <c r="C1117" s="19"/>
      <c r="D1117" s="19"/>
    </row>
    <row r="1118" spans="3:4" x14ac:dyDescent="0.2">
      <c r="C1118" s="19"/>
      <c r="D1118" s="19"/>
    </row>
    <row r="1119" spans="3:4" x14ac:dyDescent="0.2">
      <c r="C1119" s="19"/>
      <c r="D1119" s="19"/>
    </row>
    <row r="1120" spans="3:4" x14ac:dyDescent="0.2">
      <c r="C1120" s="19"/>
      <c r="D1120" s="19"/>
    </row>
    <row r="1121" spans="3:4" x14ac:dyDescent="0.2">
      <c r="C1121" s="19"/>
      <c r="D1121" s="19"/>
    </row>
    <row r="1122" spans="3:4" x14ac:dyDescent="0.2">
      <c r="C1122" s="19"/>
      <c r="D1122" s="19"/>
    </row>
    <row r="1123" spans="3:4" x14ac:dyDescent="0.2">
      <c r="C1123" s="19"/>
      <c r="D1123" s="19"/>
    </row>
    <row r="1124" spans="3:4" x14ac:dyDescent="0.2">
      <c r="C1124" s="19"/>
      <c r="D1124" s="19"/>
    </row>
    <row r="1125" spans="3:4" x14ac:dyDescent="0.2">
      <c r="C1125" s="19"/>
      <c r="D1125" s="19"/>
    </row>
    <row r="1126" spans="3:4" x14ac:dyDescent="0.2">
      <c r="C1126" s="19"/>
      <c r="D1126" s="19"/>
    </row>
    <row r="1127" spans="3:4" x14ac:dyDescent="0.2">
      <c r="C1127" s="19"/>
      <c r="D1127" s="19"/>
    </row>
    <row r="1128" spans="3:4" x14ac:dyDescent="0.2">
      <c r="C1128" s="19"/>
      <c r="D1128" s="19"/>
    </row>
    <row r="1129" spans="3:4" x14ac:dyDescent="0.2">
      <c r="C1129" s="19"/>
      <c r="D1129" s="19"/>
    </row>
    <row r="1130" spans="3:4" x14ac:dyDescent="0.2">
      <c r="C1130" s="19"/>
      <c r="D1130" s="19"/>
    </row>
    <row r="1131" spans="3:4" x14ac:dyDescent="0.2">
      <c r="C1131" s="19"/>
      <c r="D1131" s="19"/>
    </row>
    <row r="1132" spans="3:4" x14ac:dyDescent="0.2">
      <c r="C1132" s="19"/>
      <c r="D1132" s="19"/>
    </row>
    <row r="1133" spans="3:4" x14ac:dyDescent="0.2">
      <c r="C1133" s="19"/>
      <c r="D1133" s="19"/>
    </row>
    <row r="1134" spans="3:4" x14ac:dyDescent="0.2">
      <c r="C1134" s="19"/>
      <c r="D1134" s="19"/>
    </row>
    <row r="1135" spans="3:4" x14ac:dyDescent="0.2">
      <c r="C1135" s="19"/>
      <c r="D1135" s="19"/>
    </row>
    <row r="1136" spans="3:4" x14ac:dyDescent="0.2">
      <c r="C1136" s="19"/>
      <c r="D1136" s="19"/>
    </row>
    <row r="1137" spans="3:4" x14ac:dyDescent="0.2">
      <c r="C1137" s="19"/>
      <c r="D1137" s="19"/>
    </row>
    <row r="1138" spans="3:4" x14ac:dyDescent="0.2">
      <c r="C1138" s="19"/>
      <c r="D1138" s="19"/>
    </row>
    <row r="1139" spans="3:4" x14ac:dyDescent="0.2">
      <c r="C1139" s="19"/>
      <c r="D1139" s="19"/>
    </row>
    <row r="1140" spans="3:4" x14ac:dyDescent="0.2">
      <c r="C1140" s="19"/>
      <c r="D1140" s="19"/>
    </row>
    <row r="1141" spans="3:4" x14ac:dyDescent="0.2">
      <c r="C1141" s="19"/>
      <c r="D1141" s="19"/>
    </row>
    <row r="1142" spans="3:4" x14ac:dyDescent="0.2">
      <c r="C1142" s="19"/>
      <c r="D1142" s="19"/>
    </row>
    <row r="1143" spans="3:4" x14ac:dyDescent="0.2">
      <c r="C1143" s="19"/>
      <c r="D1143" s="19"/>
    </row>
    <row r="1144" spans="3:4" x14ac:dyDescent="0.2">
      <c r="C1144" s="19"/>
      <c r="D1144" s="19"/>
    </row>
    <row r="1145" spans="3:4" x14ac:dyDescent="0.2">
      <c r="C1145" s="19"/>
      <c r="D1145" s="19"/>
    </row>
    <row r="1146" spans="3:4" x14ac:dyDescent="0.2">
      <c r="C1146" s="19"/>
      <c r="D1146" s="19"/>
    </row>
    <row r="1147" spans="3:4" x14ac:dyDescent="0.2">
      <c r="C1147" s="19"/>
      <c r="D1147" s="19"/>
    </row>
    <row r="1148" spans="3:4" x14ac:dyDescent="0.2">
      <c r="C1148" s="19"/>
      <c r="D1148" s="19"/>
    </row>
    <row r="1149" spans="3:4" x14ac:dyDescent="0.2">
      <c r="C1149" s="19"/>
      <c r="D1149" s="19"/>
    </row>
    <row r="1150" spans="3:4" x14ac:dyDescent="0.2">
      <c r="C1150" s="19"/>
      <c r="D1150" s="19"/>
    </row>
    <row r="1151" spans="3:4" x14ac:dyDescent="0.2">
      <c r="C1151" s="19"/>
      <c r="D1151" s="19"/>
    </row>
    <row r="1152" spans="3:4" x14ac:dyDescent="0.2">
      <c r="C1152" s="19"/>
      <c r="D1152" s="19"/>
    </row>
    <row r="1153" spans="3:4" x14ac:dyDescent="0.2">
      <c r="C1153" s="19"/>
      <c r="D1153" s="19"/>
    </row>
    <row r="1154" spans="3:4" x14ac:dyDescent="0.2">
      <c r="C1154" s="19"/>
      <c r="D1154" s="19"/>
    </row>
    <row r="1155" spans="3:4" x14ac:dyDescent="0.2">
      <c r="C1155" s="19"/>
      <c r="D1155" s="19"/>
    </row>
    <row r="1156" spans="3:4" x14ac:dyDescent="0.2">
      <c r="C1156" s="19"/>
      <c r="D1156" s="19"/>
    </row>
    <row r="1157" spans="3:4" x14ac:dyDescent="0.2">
      <c r="C1157" s="19"/>
      <c r="D1157" s="19"/>
    </row>
    <row r="1158" spans="3:4" x14ac:dyDescent="0.2">
      <c r="C1158" s="19"/>
      <c r="D1158" s="19"/>
    </row>
    <row r="1159" spans="3:4" x14ac:dyDescent="0.2">
      <c r="C1159" s="19"/>
      <c r="D1159" s="19"/>
    </row>
    <row r="1160" spans="3:4" x14ac:dyDescent="0.2">
      <c r="C1160" s="19"/>
      <c r="D1160" s="19"/>
    </row>
    <row r="1161" spans="3:4" x14ac:dyDescent="0.2">
      <c r="C1161" s="19"/>
      <c r="D1161" s="19"/>
    </row>
    <row r="1162" spans="3:4" x14ac:dyDescent="0.2">
      <c r="C1162" s="19"/>
      <c r="D1162" s="19"/>
    </row>
    <row r="1163" spans="3:4" x14ac:dyDescent="0.2">
      <c r="C1163" s="19"/>
      <c r="D1163" s="19"/>
    </row>
    <row r="1164" spans="3:4" x14ac:dyDescent="0.2">
      <c r="C1164" s="19"/>
      <c r="D1164" s="19"/>
    </row>
    <row r="1165" spans="3:4" x14ac:dyDescent="0.2">
      <c r="C1165" s="19"/>
      <c r="D1165" s="19"/>
    </row>
    <row r="1166" spans="3:4" x14ac:dyDescent="0.2">
      <c r="C1166" s="19"/>
      <c r="D1166" s="19"/>
    </row>
    <row r="1167" spans="3:4" x14ac:dyDescent="0.2">
      <c r="C1167" s="19"/>
      <c r="D1167" s="19"/>
    </row>
    <row r="1168" spans="3:4" x14ac:dyDescent="0.2">
      <c r="C1168" s="19"/>
      <c r="D1168" s="19"/>
    </row>
    <row r="1169" spans="3:4" x14ac:dyDescent="0.2">
      <c r="C1169" s="19"/>
      <c r="D1169" s="19"/>
    </row>
    <row r="1170" spans="3:4" x14ac:dyDescent="0.2">
      <c r="C1170" s="19"/>
      <c r="D1170" s="19"/>
    </row>
    <row r="1171" spans="3:4" x14ac:dyDescent="0.2">
      <c r="C1171" s="19"/>
      <c r="D1171" s="19"/>
    </row>
    <row r="1172" spans="3:4" x14ac:dyDescent="0.2">
      <c r="C1172" s="19"/>
      <c r="D1172" s="19"/>
    </row>
    <row r="1173" spans="3:4" x14ac:dyDescent="0.2">
      <c r="C1173" s="19"/>
      <c r="D1173" s="19"/>
    </row>
    <row r="1174" spans="3:4" x14ac:dyDescent="0.2">
      <c r="C1174" s="19"/>
      <c r="D1174" s="19"/>
    </row>
    <row r="1175" spans="3:4" x14ac:dyDescent="0.2">
      <c r="C1175" s="19"/>
      <c r="D1175" s="19"/>
    </row>
    <row r="1176" spans="3:4" x14ac:dyDescent="0.2">
      <c r="C1176" s="19"/>
      <c r="D1176" s="19"/>
    </row>
    <row r="1177" spans="3:4" x14ac:dyDescent="0.2">
      <c r="C1177" s="19"/>
      <c r="D1177" s="19"/>
    </row>
    <row r="1178" spans="3:4" x14ac:dyDescent="0.2">
      <c r="C1178" s="19"/>
      <c r="D1178" s="19"/>
    </row>
    <row r="1179" spans="3:4" x14ac:dyDescent="0.2">
      <c r="C1179" s="19"/>
      <c r="D1179" s="19"/>
    </row>
    <row r="1180" spans="3:4" x14ac:dyDescent="0.2">
      <c r="C1180" s="19"/>
      <c r="D1180" s="19"/>
    </row>
    <row r="1181" spans="3:4" x14ac:dyDescent="0.2">
      <c r="C1181" s="19"/>
      <c r="D1181" s="19"/>
    </row>
    <row r="1182" spans="3:4" x14ac:dyDescent="0.2">
      <c r="C1182" s="19"/>
      <c r="D1182" s="19"/>
    </row>
    <row r="1183" spans="3:4" x14ac:dyDescent="0.2">
      <c r="C1183" s="19"/>
      <c r="D1183" s="19"/>
    </row>
    <row r="1184" spans="3:4" x14ac:dyDescent="0.2">
      <c r="C1184" s="19"/>
      <c r="D1184" s="19"/>
    </row>
    <row r="1185" spans="3:4" x14ac:dyDescent="0.2">
      <c r="C1185" s="19"/>
      <c r="D1185" s="19"/>
    </row>
    <row r="1186" spans="3:4" x14ac:dyDescent="0.2">
      <c r="C1186" s="19"/>
      <c r="D1186" s="19"/>
    </row>
    <row r="1187" spans="3:4" x14ac:dyDescent="0.2">
      <c r="C1187" s="19"/>
      <c r="D1187" s="19"/>
    </row>
    <row r="1188" spans="3:4" x14ac:dyDescent="0.2">
      <c r="C1188" s="19"/>
      <c r="D1188" s="19"/>
    </row>
    <row r="1189" spans="3:4" x14ac:dyDescent="0.2">
      <c r="C1189" s="19"/>
      <c r="D1189" s="19"/>
    </row>
    <row r="1190" spans="3:4" x14ac:dyDescent="0.2">
      <c r="C1190" s="19"/>
      <c r="D1190" s="19"/>
    </row>
    <row r="1191" spans="3:4" x14ac:dyDescent="0.2">
      <c r="C1191" s="19"/>
      <c r="D1191" s="19"/>
    </row>
    <row r="1192" spans="3:4" x14ac:dyDescent="0.2">
      <c r="C1192" s="19"/>
      <c r="D1192" s="19"/>
    </row>
    <row r="1193" spans="3:4" x14ac:dyDescent="0.2">
      <c r="C1193" s="19"/>
      <c r="D1193" s="19"/>
    </row>
    <row r="1194" spans="3:4" x14ac:dyDescent="0.2">
      <c r="C1194" s="19"/>
      <c r="D1194" s="19"/>
    </row>
    <row r="1195" spans="3:4" x14ac:dyDescent="0.2">
      <c r="C1195" s="19"/>
      <c r="D1195" s="19"/>
    </row>
    <row r="1196" spans="3:4" x14ac:dyDescent="0.2">
      <c r="C1196" s="19"/>
      <c r="D1196" s="19"/>
    </row>
    <row r="1197" spans="3:4" x14ac:dyDescent="0.2">
      <c r="C1197" s="19"/>
      <c r="D1197" s="19"/>
    </row>
    <row r="1198" spans="3:4" x14ac:dyDescent="0.2">
      <c r="C1198" s="19"/>
      <c r="D1198" s="19"/>
    </row>
    <row r="1199" spans="3:4" x14ac:dyDescent="0.2">
      <c r="C1199" s="19"/>
      <c r="D1199" s="19"/>
    </row>
    <row r="1200" spans="3:4" x14ac:dyDescent="0.2">
      <c r="C1200" s="19"/>
      <c r="D1200" s="19"/>
    </row>
    <row r="1201" spans="3:4" x14ac:dyDescent="0.2">
      <c r="C1201" s="19"/>
      <c r="D1201" s="19"/>
    </row>
    <row r="1202" spans="3:4" x14ac:dyDescent="0.2">
      <c r="C1202" s="19"/>
      <c r="D1202" s="19"/>
    </row>
    <row r="1203" spans="3:4" x14ac:dyDescent="0.2">
      <c r="C1203" s="19"/>
      <c r="D1203" s="19"/>
    </row>
    <row r="1204" spans="3:4" x14ac:dyDescent="0.2">
      <c r="C1204" s="19"/>
      <c r="D1204" s="19"/>
    </row>
    <row r="1205" spans="3:4" x14ac:dyDescent="0.2">
      <c r="C1205" s="19"/>
      <c r="D1205" s="19"/>
    </row>
    <row r="1206" spans="3:4" x14ac:dyDescent="0.2">
      <c r="C1206" s="19"/>
      <c r="D1206" s="19"/>
    </row>
    <row r="1207" spans="3:4" x14ac:dyDescent="0.2">
      <c r="C1207" s="19"/>
      <c r="D1207" s="19"/>
    </row>
    <row r="1208" spans="3:4" x14ac:dyDescent="0.2">
      <c r="C1208" s="19"/>
      <c r="D1208" s="19"/>
    </row>
    <row r="1209" spans="3:4" x14ac:dyDescent="0.2">
      <c r="C1209" s="19"/>
      <c r="D1209" s="19"/>
    </row>
    <row r="1210" spans="3:4" x14ac:dyDescent="0.2">
      <c r="C1210" s="19"/>
      <c r="D1210" s="19"/>
    </row>
    <row r="1211" spans="3:4" x14ac:dyDescent="0.2">
      <c r="C1211" s="19"/>
      <c r="D1211" s="19"/>
    </row>
    <row r="1212" spans="3:4" x14ac:dyDescent="0.2">
      <c r="C1212" s="19"/>
      <c r="D1212" s="19"/>
    </row>
    <row r="1213" spans="3:4" x14ac:dyDescent="0.2">
      <c r="C1213" s="19"/>
      <c r="D1213" s="19"/>
    </row>
    <row r="1214" spans="3:4" x14ac:dyDescent="0.2">
      <c r="C1214" s="19"/>
      <c r="D1214" s="19"/>
    </row>
    <row r="1215" spans="3:4" x14ac:dyDescent="0.2">
      <c r="C1215" s="19"/>
      <c r="D1215" s="19"/>
    </row>
    <row r="1216" spans="3:4" x14ac:dyDescent="0.2">
      <c r="C1216" s="19"/>
      <c r="D1216" s="19"/>
    </row>
    <row r="1217" spans="3:4" x14ac:dyDescent="0.2">
      <c r="C1217" s="19"/>
      <c r="D1217" s="19"/>
    </row>
    <row r="1218" spans="3:4" x14ac:dyDescent="0.2">
      <c r="C1218" s="19"/>
      <c r="D1218" s="19"/>
    </row>
    <row r="1219" spans="3:4" x14ac:dyDescent="0.2">
      <c r="C1219" s="19"/>
      <c r="D1219" s="19"/>
    </row>
    <row r="1220" spans="3:4" x14ac:dyDescent="0.2">
      <c r="C1220" s="19"/>
      <c r="D1220" s="19"/>
    </row>
    <row r="1221" spans="3:4" x14ac:dyDescent="0.2">
      <c r="C1221" s="19"/>
      <c r="D1221" s="19"/>
    </row>
    <row r="1222" spans="3:4" x14ac:dyDescent="0.2">
      <c r="C1222" s="19"/>
      <c r="D1222" s="19"/>
    </row>
    <row r="1223" spans="3:4" x14ac:dyDescent="0.2">
      <c r="C1223" s="19"/>
      <c r="D1223" s="19"/>
    </row>
    <row r="1224" spans="3:4" x14ac:dyDescent="0.2">
      <c r="C1224" s="19"/>
      <c r="D1224" s="19"/>
    </row>
    <row r="1225" spans="3:4" x14ac:dyDescent="0.2">
      <c r="C1225" s="19"/>
      <c r="D1225" s="19"/>
    </row>
    <row r="1226" spans="3:4" x14ac:dyDescent="0.2">
      <c r="C1226" s="19"/>
      <c r="D1226" s="19"/>
    </row>
    <row r="1227" spans="3:4" x14ac:dyDescent="0.2">
      <c r="C1227" s="19"/>
      <c r="D1227" s="19"/>
    </row>
    <row r="1228" spans="3:4" x14ac:dyDescent="0.2">
      <c r="C1228" s="19"/>
      <c r="D1228" s="19"/>
    </row>
    <row r="1229" spans="3:4" x14ac:dyDescent="0.2">
      <c r="C1229" s="19"/>
      <c r="D1229" s="19"/>
    </row>
    <row r="1230" spans="3:4" x14ac:dyDescent="0.2">
      <c r="C1230" s="19"/>
      <c r="D1230" s="19"/>
    </row>
    <row r="1231" spans="3:4" x14ac:dyDescent="0.2">
      <c r="C1231" s="19"/>
      <c r="D1231" s="19"/>
    </row>
    <row r="1232" spans="3:4" x14ac:dyDescent="0.2">
      <c r="C1232" s="19"/>
      <c r="D1232" s="19"/>
    </row>
    <row r="1233" spans="3:4" x14ac:dyDescent="0.2">
      <c r="C1233" s="19"/>
      <c r="D1233" s="19"/>
    </row>
    <row r="1234" spans="3:4" x14ac:dyDescent="0.2">
      <c r="C1234" s="19"/>
      <c r="D1234" s="19"/>
    </row>
    <row r="1235" spans="3:4" x14ac:dyDescent="0.2">
      <c r="C1235" s="19"/>
      <c r="D1235" s="19"/>
    </row>
    <row r="1236" spans="3:4" x14ac:dyDescent="0.2">
      <c r="C1236" s="19"/>
      <c r="D1236" s="19"/>
    </row>
    <row r="1237" spans="3:4" x14ac:dyDescent="0.2">
      <c r="C1237" s="19"/>
      <c r="D1237" s="19"/>
    </row>
    <row r="1238" spans="3:4" x14ac:dyDescent="0.2">
      <c r="C1238" s="19"/>
      <c r="D1238" s="19"/>
    </row>
    <row r="1239" spans="3:4" x14ac:dyDescent="0.2">
      <c r="C1239" s="19"/>
      <c r="D1239" s="19"/>
    </row>
    <row r="1240" spans="3:4" x14ac:dyDescent="0.2">
      <c r="C1240" s="19"/>
      <c r="D1240" s="19"/>
    </row>
    <row r="1241" spans="3:4" x14ac:dyDescent="0.2">
      <c r="C1241" s="19"/>
      <c r="D1241" s="19"/>
    </row>
    <row r="1242" spans="3:4" x14ac:dyDescent="0.2">
      <c r="C1242" s="19"/>
      <c r="D1242" s="19"/>
    </row>
    <row r="1243" spans="3:4" x14ac:dyDescent="0.2">
      <c r="C1243" s="19"/>
      <c r="D1243" s="19"/>
    </row>
    <row r="1244" spans="3:4" x14ac:dyDescent="0.2">
      <c r="C1244" s="19"/>
      <c r="D1244" s="19"/>
    </row>
    <row r="1245" spans="3:4" x14ac:dyDescent="0.2">
      <c r="C1245" s="19"/>
      <c r="D1245" s="19"/>
    </row>
    <row r="1246" spans="3:4" x14ac:dyDescent="0.2">
      <c r="C1246" s="19"/>
      <c r="D1246" s="19"/>
    </row>
    <row r="1247" spans="3:4" x14ac:dyDescent="0.2">
      <c r="C1247" s="19"/>
      <c r="D1247" s="19"/>
    </row>
    <row r="1248" spans="3:4" x14ac:dyDescent="0.2">
      <c r="C1248" s="19"/>
      <c r="D1248" s="19"/>
    </row>
    <row r="1249" spans="3:4" x14ac:dyDescent="0.2">
      <c r="C1249" s="19"/>
      <c r="D1249" s="19"/>
    </row>
    <row r="1250" spans="3:4" x14ac:dyDescent="0.2">
      <c r="C1250" s="19"/>
      <c r="D1250" s="19"/>
    </row>
    <row r="1251" spans="3:4" x14ac:dyDescent="0.2">
      <c r="C1251" s="19"/>
      <c r="D1251" s="19"/>
    </row>
    <row r="1252" spans="3:4" x14ac:dyDescent="0.2">
      <c r="C1252" s="19"/>
      <c r="D1252" s="19"/>
    </row>
    <row r="1253" spans="3:4" x14ac:dyDescent="0.2">
      <c r="C1253" s="19"/>
      <c r="D1253" s="19"/>
    </row>
    <row r="1254" spans="3:4" x14ac:dyDescent="0.2">
      <c r="C1254" s="19"/>
      <c r="D1254" s="19"/>
    </row>
    <row r="1255" spans="3:4" x14ac:dyDescent="0.2">
      <c r="C1255" s="19"/>
      <c r="D1255" s="19"/>
    </row>
    <row r="1256" spans="3:4" x14ac:dyDescent="0.2">
      <c r="C1256" s="19"/>
      <c r="D1256" s="19"/>
    </row>
    <row r="1257" spans="3:4" x14ac:dyDescent="0.2">
      <c r="C1257" s="19"/>
      <c r="D1257" s="19"/>
    </row>
    <row r="1258" spans="3:4" x14ac:dyDescent="0.2">
      <c r="C1258" s="19"/>
      <c r="D1258" s="19"/>
    </row>
    <row r="1259" spans="3:4" x14ac:dyDescent="0.2">
      <c r="C1259" s="19"/>
      <c r="D1259" s="19"/>
    </row>
    <row r="1260" spans="3:4" x14ac:dyDescent="0.2">
      <c r="C1260" s="19"/>
      <c r="D1260" s="19"/>
    </row>
    <row r="1261" spans="3:4" x14ac:dyDescent="0.2">
      <c r="C1261" s="19"/>
      <c r="D1261" s="19"/>
    </row>
    <row r="1262" spans="3:4" x14ac:dyDescent="0.2">
      <c r="C1262" s="19"/>
      <c r="D1262" s="19"/>
    </row>
    <row r="1263" spans="3:4" x14ac:dyDescent="0.2">
      <c r="C1263" s="19"/>
      <c r="D1263" s="19"/>
    </row>
    <row r="1264" spans="3:4" x14ac:dyDescent="0.2">
      <c r="C1264" s="19"/>
      <c r="D1264" s="19"/>
    </row>
    <row r="1265" spans="3:4" x14ac:dyDescent="0.2">
      <c r="C1265" s="19"/>
      <c r="D1265" s="19"/>
    </row>
    <row r="1266" spans="3:4" x14ac:dyDescent="0.2">
      <c r="C1266" s="19"/>
      <c r="D1266" s="19"/>
    </row>
    <row r="1267" spans="3:4" x14ac:dyDescent="0.2">
      <c r="C1267" s="19"/>
      <c r="D1267" s="19"/>
    </row>
    <row r="1268" spans="3:4" x14ac:dyDescent="0.2">
      <c r="C1268" s="19"/>
      <c r="D1268" s="19"/>
    </row>
    <row r="1269" spans="3:4" x14ac:dyDescent="0.2">
      <c r="C1269" s="19"/>
      <c r="D1269" s="19"/>
    </row>
    <row r="1270" spans="3:4" x14ac:dyDescent="0.2">
      <c r="C1270" s="19"/>
      <c r="D1270" s="19"/>
    </row>
    <row r="1271" spans="3:4" x14ac:dyDescent="0.2">
      <c r="C1271" s="19"/>
      <c r="D1271" s="19"/>
    </row>
    <row r="1272" spans="3:4" x14ac:dyDescent="0.2">
      <c r="C1272" s="19"/>
      <c r="D1272" s="19"/>
    </row>
    <row r="1273" spans="3:4" x14ac:dyDescent="0.2">
      <c r="C1273" s="19"/>
      <c r="D1273" s="19"/>
    </row>
    <row r="1274" spans="3:4" x14ac:dyDescent="0.2">
      <c r="C1274" s="19"/>
      <c r="D1274" s="19"/>
    </row>
    <row r="1275" spans="3:4" x14ac:dyDescent="0.2">
      <c r="C1275" s="19"/>
      <c r="D1275" s="19"/>
    </row>
    <row r="1276" spans="3:4" x14ac:dyDescent="0.2">
      <c r="C1276" s="19"/>
      <c r="D1276" s="19"/>
    </row>
    <row r="1277" spans="3:4" x14ac:dyDescent="0.2">
      <c r="C1277" s="19"/>
      <c r="D1277" s="19"/>
    </row>
    <row r="1278" spans="3:4" x14ac:dyDescent="0.2">
      <c r="C1278" s="19"/>
      <c r="D1278" s="19"/>
    </row>
    <row r="1279" spans="3:4" x14ac:dyDescent="0.2">
      <c r="C1279" s="19"/>
      <c r="D1279" s="19"/>
    </row>
    <row r="1280" spans="3:4" x14ac:dyDescent="0.2">
      <c r="C1280" s="19"/>
      <c r="D1280" s="19"/>
    </row>
    <row r="1281" spans="3:4" x14ac:dyDescent="0.2">
      <c r="C1281" s="19"/>
      <c r="D1281" s="19"/>
    </row>
    <row r="1282" spans="3:4" x14ac:dyDescent="0.2">
      <c r="C1282" s="19"/>
      <c r="D1282" s="19"/>
    </row>
    <row r="1283" spans="3:4" x14ac:dyDescent="0.2">
      <c r="C1283" s="19"/>
      <c r="D1283" s="19"/>
    </row>
    <row r="1284" spans="3:4" x14ac:dyDescent="0.2">
      <c r="C1284" s="19"/>
      <c r="D1284" s="19"/>
    </row>
    <row r="1285" spans="3:4" x14ac:dyDescent="0.2">
      <c r="C1285" s="19"/>
      <c r="D1285" s="19"/>
    </row>
    <row r="1286" spans="3:4" x14ac:dyDescent="0.2">
      <c r="C1286" s="19"/>
      <c r="D1286" s="19"/>
    </row>
    <row r="1287" spans="3:4" x14ac:dyDescent="0.2">
      <c r="C1287" s="19"/>
      <c r="D1287" s="19"/>
    </row>
    <row r="1288" spans="3:4" x14ac:dyDescent="0.2">
      <c r="C1288" s="19"/>
      <c r="D1288" s="19"/>
    </row>
    <row r="1289" spans="3:4" x14ac:dyDescent="0.2">
      <c r="C1289" s="19"/>
      <c r="D1289" s="19"/>
    </row>
    <row r="1290" spans="3:4" x14ac:dyDescent="0.2">
      <c r="C1290" s="19"/>
      <c r="D1290" s="19"/>
    </row>
    <row r="1291" spans="3:4" x14ac:dyDescent="0.2">
      <c r="C1291" s="19"/>
      <c r="D1291" s="19"/>
    </row>
    <row r="1292" spans="3:4" x14ac:dyDescent="0.2">
      <c r="C1292" s="19"/>
      <c r="D1292" s="19"/>
    </row>
    <row r="1293" spans="3:4" x14ac:dyDescent="0.2">
      <c r="C1293" s="19"/>
      <c r="D1293" s="19"/>
    </row>
    <row r="1294" spans="3:4" x14ac:dyDescent="0.2">
      <c r="C1294" s="19"/>
      <c r="D1294" s="19"/>
    </row>
    <row r="1295" spans="3:4" x14ac:dyDescent="0.2">
      <c r="C1295" s="19"/>
      <c r="D1295" s="19"/>
    </row>
    <row r="1296" spans="3:4" x14ac:dyDescent="0.2">
      <c r="C1296" s="19"/>
      <c r="D1296" s="19"/>
    </row>
    <row r="1297" spans="3:4" x14ac:dyDescent="0.2">
      <c r="C1297" s="19"/>
      <c r="D1297" s="19"/>
    </row>
    <row r="1298" spans="3:4" x14ac:dyDescent="0.2">
      <c r="C1298" s="19"/>
      <c r="D1298" s="19"/>
    </row>
    <row r="1299" spans="3:4" x14ac:dyDescent="0.2">
      <c r="C1299" s="19"/>
      <c r="D1299" s="19"/>
    </row>
    <row r="1300" spans="3:4" x14ac:dyDescent="0.2">
      <c r="C1300" s="19"/>
      <c r="D1300" s="19"/>
    </row>
    <row r="1301" spans="3:4" x14ac:dyDescent="0.2">
      <c r="C1301" s="19"/>
      <c r="D1301" s="19"/>
    </row>
    <row r="1302" spans="3:4" x14ac:dyDescent="0.2">
      <c r="C1302" s="19"/>
      <c r="D1302" s="19"/>
    </row>
    <row r="1303" spans="3:4" x14ac:dyDescent="0.2">
      <c r="C1303" s="19"/>
      <c r="D1303" s="19"/>
    </row>
    <row r="1304" spans="3:4" x14ac:dyDescent="0.2">
      <c r="C1304" s="19"/>
      <c r="D1304" s="19"/>
    </row>
    <row r="1305" spans="3:4" x14ac:dyDescent="0.2">
      <c r="C1305" s="19"/>
      <c r="D1305" s="19"/>
    </row>
    <row r="1306" spans="3:4" x14ac:dyDescent="0.2">
      <c r="C1306" s="19"/>
      <c r="D1306" s="19"/>
    </row>
    <row r="1307" spans="3:4" x14ac:dyDescent="0.2">
      <c r="C1307" s="19"/>
      <c r="D1307" s="19"/>
    </row>
    <row r="1308" spans="3:4" x14ac:dyDescent="0.2">
      <c r="C1308" s="19"/>
      <c r="D1308" s="19"/>
    </row>
    <row r="1309" spans="3:4" x14ac:dyDescent="0.2">
      <c r="C1309" s="19"/>
      <c r="D1309" s="19"/>
    </row>
    <row r="1310" spans="3:4" x14ac:dyDescent="0.2">
      <c r="C1310" s="19"/>
      <c r="D1310" s="19"/>
    </row>
    <row r="1311" spans="3:4" x14ac:dyDescent="0.2">
      <c r="C1311" s="19"/>
      <c r="D1311" s="19"/>
    </row>
    <row r="1312" spans="3:4" x14ac:dyDescent="0.2">
      <c r="C1312" s="19"/>
      <c r="D1312" s="19"/>
    </row>
    <row r="1313" spans="3:4" x14ac:dyDescent="0.2">
      <c r="C1313" s="19"/>
      <c r="D1313" s="19"/>
    </row>
    <row r="1314" spans="3:4" x14ac:dyDescent="0.2">
      <c r="C1314" s="19"/>
      <c r="D1314" s="19"/>
    </row>
    <row r="1315" spans="3:4" x14ac:dyDescent="0.2">
      <c r="C1315" s="19"/>
      <c r="D1315" s="19"/>
    </row>
    <row r="1316" spans="3:4" x14ac:dyDescent="0.2">
      <c r="C1316" s="19"/>
      <c r="D1316" s="19"/>
    </row>
    <row r="1317" spans="3:4" x14ac:dyDescent="0.2">
      <c r="C1317" s="19"/>
      <c r="D1317" s="19"/>
    </row>
    <row r="1318" spans="3:4" x14ac:dyDescent="0.2">
      <c r="C1318" s="19"/>
      <c r="D1318" s="19"/>
    </row>
    <row r="1319" spans="3:4" x14ac:dyDescent="0.2">
      <c r="C1319" s="19"/>
      <c r="D1319" s="19"/>
    </row>
    <row r="1320" spans="3:4" x14ac:dyDescent="0.2">
      <c r="C1320" s="19"/>
      <c r="D1320" s="19"/>
    </row>
    <row r="1321" spans="3:4" x14ac:dyDescent="0.2">
      <c r="C1321" s="19"/>
      <c r="D1321" s="19"/>
    </row>
    <row r="1322" spans="3:4" x14ac:dyDescent="0.2">
      <c r="C1322" s="19"/>
      <c r="D1322" s="19"/>
    </row>
    <row r="1323" spans="3:4" x14ac:dyDescent="0.2">
      <c r="C1323" s="19"/>
      <c r="D1323" s="19"/>
    </row>
    <row r="1324" spans="3:4" x14ac:dyDescent="0.2">
      <c r="C1324" s="19"/>
      <c r="D1324" s="19"/>
    </row>
    <row r="1325" spans="3:4" x14ac:dyDescent="0.2">
      <c r="C1325" s="19"/>
      <c r="D1325" s="19"/>
    </row>
    <row r="1326" spans="3:4" x14ac:dyDescent="0.2">
      <c r="C1326" s="19"/>
      <c r="D1326" s="19"/>
    </row>
    <row r="1327" spans="3:4" x14ac:dyDescent="0.2">
      <c r="C1327" s="19"/>
      <c r="D1327" s="19"/>
    </row>
    <row r="1328" spans="3:4" x14ac:dyDescent="0.2">
      <c r="C1328" s="19"/>
      <c r="D1328" s="19"/>
    </row>
    <row r="1329" spans="3:4" x14ac:dyDescent="0.2">
      <c r="C1329" s="19"/>
      <c r="D1329" s="19"/>
    </row>
    <row r="1330" spans="3:4" x14ac:dyDescent="0.2">
      <c r="C1330" s="19"/>
      <c r="D1330" s="19"/>
    </row>
    <row r="1331" spans="3:4" x14ac:dyDescent="0.2">
      <c r="C1331" s="19"/>
      <c r="D1331" s="19"/>
    </row>
    <row r="1332" spans="3:4" x14ac:dyDescent="0.2">
      <c r="C1332" s="19"/>
      <c r="D1332" s="19"/>
    </row>
    <row r="1333" spans="3:4" x14ac:dyDescent="0.2">
      <c r="C1333" s="19"/>
      <c r="D1333" s="19"/>
    </row>
    <row r="1334" spans="3:4" x14ac:dyDescent="0.2">
      <c r="C1334" s="19"/>
      <c r="D1334" s="19"/>
    </row>
    <row r="1335" spans="3:4" x14ac:dyDescent="0.2">
      <c r="C1335" s="19"/>
      <c r="D1335" s="19"/>
    </row>
    <row r="1336" spans="3:4" x14ac:dyDescent="0.2">
      <c r="C1336" s="19"/>
      <c r="D1336" s="19"/>
    </row>
    <row r="1337" spans="3:4" x14ac:dyDescent="0.2">
      <c r="C1337" s="19"/>
      <c r="D1337" s="19"/>
    </row>
    <row r="1338" spans="3:4" x14ac:dyDescent="0.2">
      <c r="C1338" s="19"/>
      <c r="D1338" s="19"/>
    </row>
    <row r="1339" spans="3:4" x14ac:dyDescent="0.2">
      <c r="C1339" s="19"/>
      <c r="D1339" s="19"/>
    </row>
    <row r="1340" spans="3:4" x14ac:dyDescent="0.2">
      <c r="C1340" s="19"/>
      <c r="D1340" s="19"/>
    </row>
    <row r="1341" spans="3:4" x14ac:dyDescent="0.2">
      <c r="C1341" s="19"/>
      <c r="D1341" s="19"/>
    </row>
    <row r="1342" spans="3:4" x14ac:dyDescent="0.2">
      <c r="C1342" s="19"/>
      <c r="D1342" s="19"/>
    </row>
    <row r="1343" spans="3:4" x14ac:dyDescent="0.2">
      <c r="C1343" s="19"/>
      <c r="D1343" s="19"/>
    </row>
    <row r="1344" spans="3:4" x14ac:dyDescent="0.2">
      <c r="C1344" s="19"/>
      <c r="D1344" s="19"/>
    </row>
    <row r="1345" spans="3:4" x14ac:dyDescent="0.2">
      <c r="C1345" s="19"/>
      <c r="D1345" s="19"/>
    </row>
    <row r="1346" spans="3:4" x14ac:dyDescent="0.2">
      <c r="C1346" s="19"/>
      <c r="D1346" s="19"/>
    </row>
    <row r="1347" spans="3:4" x14ac:dyDescent="0.2">
      <c r="C1347" s="19"/>
      <c r="D1347" s="19"/>
    </row>
    <row r="1348" spans="3:4" x14ac:dyDescent="0.2">
      <c r="C1348" s="19"/>
      <c r="D1348" s="19"/>
    </row>
    <row r="1349" spans="3:4" x14ac:dyDescent="0.2">
      <c r="C1349" s="19"/>
      <c r="D1349" s="19"/>
    </row>
    <row r="1350" spans="3:4" x14ac:dyDescent="0.2">
      <c r="C1350" s="19"/>
      <c r="D1350" s="19"/>
    </row>
    <row r="1351" spans="3:4" x14ac:dyDescent="0.2">
      <c r="C1351" s="19"/>
      <c r="D1351" s="19"/>
    </row>
    <row r="1352" spans="3:4" x14ac:dyDescent="0.2">
      <c r="C1352" s="19"/>
      <c r="D1352" s="19"/>
    </row>
    <row r="1353" spans="3:4" x14ac:dyDescent="0.2">
      <c r="C1353" s="19"/>
      <c r="D1353" s="19"/>
    </row>
    <row r="1354" spans="3:4" x14ac:dyDescent="0.2">
      <c r="C1354" s="19"/>
      <c r="D1354" s="19"/>
    </row>
    <row r="1355" spans="3:4" x14ac:dyDescent="0.2">
      <c r="C1355" s="19"/>
      <c r="D1355" s="19"/>
    </row>
    <row r="1356" spans="3:4" x14ac:dyDescent="0.2">
      <c r="C1356" s="19"/>
      <c r="D1356" s="19"/>
    </row>
    <row r="1357" spans="3:4" x14ac:dyDescent="0.2">
      <c r="C1357" s="19"/>
      <c r="D1357" s="19"/>
    </row>
    <row r="1358" spans="3:4" x14ac:dyDescent="0.2">
      <c r="C1358" s="19"/>
      <c r="D1358" s="19"/>
    </row>
    <row r="1359" spans="3:4" x14ac:dyDescent="0.2">
      <c r="C1359" s="19"/>
      <c r="D1359" s="19"/>
    </row>
    <row r="1360" spans="3:4" x14ac:dyDescent="0.2">
      <c r="C1360" s="19"/>
      <c r="D1360" s="19"/>
    </row>
    <row r="1361" spans="3:4" x14ac:dyDescent="0.2">
      <c r="C1361" s="19"/>
      <c r="D1361" s="19"/>
    </row>
    <row r="1362" spans="3:4" x14ac:dyDescent="0.2">
      <c r="C1362" s="19"/>
      <c r="D1362" s="19"/>
    </row>
    <row r="1363" spans="3:4" x14ac:dyDescent="0.2">
      <c r="C1363" s="19"/>
      <c r="D1363" s="19"/>
    </row>
    <row r="1364" spans="3:4" x14ac:dyDescent="0.2">
      <c r="C1364" s="19"/>
      <c r="D1364" s="19"/>
    </row>
    <row r="1365" spans="3:4" x14ac:dyDescent="0.2">
      <c r="C1365" s="19"/>
      <c r="D1365" s="19"/>
    </row>
    <row r="1366" spans="3:4" x14ac:dyDescent="0.2">
      <c r="C1366" s="19"/>
      <c r="D1366" s="19"/>
    </row>
    <row r="1367" spans="3:4" x14ac:dyDescent="0.2">
      <c r="C1367" s="19"/>
      <c r="D1367" s="19"/>
    </row>
    <row r="1368" spans="3:4" x14ac:dyDescent="0.2">
      <c r="C1368" s="19"/>
      <c r="D1368" s="19"/>
    </row>
    <row r="1369" spans="3:4" x14ac:dyDescent="0.2">
      <c r="C1369" s="19"/>
      <c r="D1369" s="19"/>
    </row>
    <row r="1370" spans="3:4" x14ac:dyDescent="0.2">
      <c r="C1370" s="19"/>
      <c r="D1370" s="19"/>
    </row>
    <row r="1371" spans="3:4" x14ac:dyDescent="0.2">
      <c r="C1371" s="19"/>
      <c r="D1371" s="19"/>
    </row>
    <row r="1372" spans="3:4" x14ac:dyDescent="0.2">
      <c r="C1372" s="19"/>
      <c r="D1372" s="19"/>
    </row>
    <row r="1373" spans="3:4" x14ac:dyDescent="0.2">
      <c r="C1373" s="19"/>
      <c r="D1373" s="19"/>
    </row>
    <row r="1374" spans="3:4" x14ac:dyDescent="0.2">
      <c r="C1374" s="19"/>
      <c r="D1374" s="19"/>
    </row>
    <row r="1375" spans="3:4" x14ac:dyDescent="0.2">
      <c r="C1375" s="19"/>
      <c r="D1375" s="19"/>
    </row>
    <row r="1376" spans="3:4" x14ac:dyDescent="0.2">
      <c r="C1376" s="19"/>
      <c r="D1376" s="19"/>
    </row>
    <row r="1377" spans="3:4" x14ac:dyDescent="0.2">
      <c r="C1377" s="19"/>
      <c r="D1377" s="19"/>
    </row>
    <row r="1378" spans="3:4" x14ac:dyDescent="0.2">
      <c r="C1378" s="19"/>
      <c r="D1378" s="19"/>
    </row>
    <row r="1379" spans="3:4" x14ac:dyDescent="0.2">
      <c r="C1379" s="19"/>
      <c r="D1379" s="19"/>
    </row>
    <row r="1380" spans="3:4" x14ac:dyDescent="0.2">
      <c r="C1380" s="19"/>
      <c r="D1380" s="19"/>
    </row>
    <row r="1381" spans="3:4" x14ac:dyDescent="0.2">
      <c r="C1381" s="19"/>
      <c r="D1381" s="19"/>
    </row>
    <row r="1382" spans="3:4" x14ac:dyDescent="0.2">
      <c r="C1382" s="19"/>
      <c r="D1382" s="19"/>
    </row>
    <row r="1383" spans="3:4" x14ac:dyDescent="0.2">
      <c r="C1383" s="19"/>
      <c r="D1383" s="19"/>
    </row>
    <row r="1384" spans="3:4" x14ac:dyDescent="0.2">
      <c r="C1384" s="19"/>
      <c r="D1384" s="19"/>
    </row>
    <row r="1385" spans="3:4" x14ac:dyDescent="0.2">
      <c r="C1385" s="19"/>
      <c r="D1385" s="19"/>
    </row>
    <row r="1386" spans="3:4" x14ac:dyDescent="0.2">
      <c r="C1386" s="19"/>
      <c r="D1386" s="19"/>
    </row>
    <row r="1387" spans="3:4" x14ac:dyDescent="0.2">
      <c r="C1387" s="19"/>
      <c r="D1387" s="19"/>
    </row>
    <row r="1388" spans="3:4" x14ac:dyDescent="0.2">
      <c r="C1388" s="19"/>
      <c r="D1388" s="19"/>
    </row>
    <row r="1389" spans="3:4" x14ac:dyDescent="0.2">
      <c r="C1389" s="19"/>
      <c r="D1389" s="19"/>
    </row>
    <row r="1390" spans="3:4" x14ac:dyDescent="0.2">
      <c r="C1390" s="19"/>
      <c r="D1390" s="19"/>
    </row>
    <row r="1391" spans="3:4" x14ac:dyDescent="0.2">
      <c r="C1391" s="19"/>
      <c r="D1391" s="19"/>
    </row>
    <row r="1392" spans="3:4" x14ac:dyDescent="0.2">
      <c r="C1392" s="19"/>
      <c r="D1392" s="19"/>
    </row>
    <row r="1393" spans="3:4" x14ac:dyDescent="0.2">
      <c r="C1393" s="19"/>
      <c r="D1393" s="19"/>
    </row>
    <row r="1394" spans="3:4" x14ac:dyDescent="0.2">
      <c r="C1394" s="19"/>
      <c r="D1394" s="19"/>
    </row>
    <row r="1395" spans="3:4" x14ac:dyDescent="0.2">
      <c r="C1395" s="19"/>
      <c r="D1395" s="19"/>
    </row>
    <row r="1396" spans="3:4" x14ac:dyDescent="0.2">
      <c r="C1396" s="19"/>
      <c r="D1396" s="19"/>
    </row>
    <row r="1397" spans="3:4" x14ac:dyDescent="0.2">
      <c r="C1397" s="19"/>
      <c r="D1397" s="19"/>
    </row>
    <row r="1398" spans="3:4" x14ac:dyDescent="0.2">
      <c r="C1398" s="19"/>
      <c r="D1398" s="19"/>
    </row>
    <row r="1399" spans="3:4" x14ac:dyDescent="0.2">
      <c r="C1399" s="19"/>
      <c r="D1399" s="19"/>
    </row>
    <row r="1400" spans="3:4" x14ac:dyDescent="0.2">
      <c r="C1400" s="19"/>
      <c r="D1400" s="19"/>
    </row>
    <row r="1401" spans="3:4" x14ac:dyDescent="0.2">
      <c r="C1401" s="19"/>
      <c r="D1401" s="19"/>
    </row>
    <row r="1402" spans="3:4" x14ac:dyDescent="0.2">
      <c r="C1402" s="19"/>
      <c r="D1402" s="19"/>
    </row>
    <row r="1403" spans="3:4" x14ac:dyDescent="0.2">
      <c r="C1403" s="19"/>
      <c r="D1403" s="19"/>
    </row>
    <row r="1404" spans="3:4" x14ac:dyDescent="0.2">
      <c r="C1404" s="19"/>
      <c r="D1404" s="19"/>
    </row>
    <row r="1405" spans="3:4" x14ac:dyDescent="0.2">
      <c r="C1405" s="19"/>
      <c r="D1405" s="19"/>
    </row>
    <row r="1406" spans="3:4" x14ac:dyDescent="0.2">
      <c r="C1406" s="19"/>
      <c r="D1406" s="19"/>
    </row>
    <row r="1407" spans="3:4" x14ac:dyDescent="0.2">
      <c r="C1407" s="19"/>
      <c r="D1407" s="19"/>
    </row>
    <row r="1408" spans="3:4" x14ac:dyDescent="0.2">
      <c r="C1408" s="19"/>
      <c r="D1408" s="19"/>
    </row>
    <row r="1409" spans="3:4" x14ac:dyDescent="0.2">
      <c r="C1409" s="19"/>
      <c r="D1409" s="19"/>
    </row>
    <row r="1410" spans="3:4" x14ac:dyDescent="0.2">
      <c r="C1410" s="19"/>
      <c r="D1410" s="19"/>
    </row>
    <row r="1411" spans="3:4" x14ac:dyDescent="0.2">
      <c r="C1411" s="19"/>
      <c r="D1411" s="19"/>
    </row>
    <row r="1412" spans="3:4" x14ac:dyDescent="0.2">
      <c r="C1412" s="19"/>
      <c r="D1412" s="19"/>
    </row>
    <row r="1413" spans="3:4" x14ac:dyDescent="0.2">
      <c r="C1413" s="19"/>
      <c r="D1413" s="19"/>
    </row>
    <row r="1414" spans="3:4" x14ac:dyDescent="0.2">
      <c r="C1414" s="19"/>
      <c r="D1414" s="19"/>
    </row>
    <row r="1415" spans="3:4" x14ac:dyDescent="0.2">
      <c r="C1415" s="19"/>
      <c r="D1415" s="19"/>
    </row>
    <row r="1416" spans="3:4" x14ac:dyDescent="0.2">
      <c r="C1416" s="19"/>
      <c r="D1416" s="19"/>
    </row>
    <row r="1417" spans="3:4" x14ac:dyDescent="0.2">
      <c r="C1417" s="19"/>
      <c r="D1417" s="19"/>
    </row>
    <row r="1418" spans="3:4" x14ac:dyDescent="0.2">
      <c r="C1418" s="19"/>
      <c r="D1418" s="19"/>
    </row>
    <row r="1419" spans="3:4" x14ac:dyDescent="0.2">
      <c r="C1419" s="19"/>
      <c r="D1419" s="19"/>
    </row>
    <row r="1420" spans="3:4" x14ac:dyDescent="0.2">
      <c r="C1420" s="19"/>
      <c r="D1420" s="19"/>
    </row>
    <row r="1421" spans="3:4" x14ac:dyDescent="0.2">
      <c r="C1421" s="19"/>
      <c r="D1421" s="19"/>
    </row>
    <row r="1422" spans="3:4" x14ac:dyDescent="0.2">
      <c r="C1422" s="19"/>
      <c r="D1422" s="19"/>
    </row>
    <row r="1423" spans="3:4" x14ac:dyDescent="0.2">
      <c r="C1423" s="19"/>
      <c r="D1423" s="19"/>
    </row>
    <row r="1424" spans="3:4" x14ac:dyDescent="0.2">
      <c r="C1424" s="19"/>
      <c r="D1424" s="19"/>
    </row>
    <row r="1425" spans="3:4" x14ac:dyDescent="0.2">
      <c r="C1425" s="19"/>
      <c r="D1425" s="19"/>
    </row>
    <row r="1426" spans="3:4" x14ac:dyDescent="0.2">
      <c r="C1426" s="19"/>
      <c r="D1426" s="19"/>
    </row>
    <row r="1427" spans="3:4" x14ac:dyDescent="0.2">
      <c r="C1427" s="19"/>
      <c r="D1427" s="19"/>
    </row>
    <row r="1428" spans="3:4" x14ac:dyDescent="0.2">
      <c r="C1428" s="19"/>
      <c r="D1428" s="19"/>
    </row>
    <row r="1429" spans="3:4" x14ac:dyDescent="0.2">
      <c r="C1429" s="19"/>
      <c r="D1429" s="19"/>
    </row>
    <row r="1430" spans="3:4" x14ac:dyDescent="0.2">
      <c r="C1430" s="19"/>
      <c r="D1430" s="19"/>
    </row>
    <row r="1431" spans="3:4" x14ac:dyDescent="0.2">
      <c r="C1431" s="19"/>
      <c r="D1431" s="19"/>
    </row>
    <row r="1432" spans="3:4" x14ac:dyDescent="0.2">
      <c r="C1432" s="19"/>
      <c r="D1432" s="19"/>
    </row>
    <row r="1433" spans="3:4" x14ac:dyDescent="0.2">
      <c r="C1433" s="19"/>
      <c r="D1433" s="19"/>
    </row>
    <row r="1434" spans="3:4" x14ac:dyDescent="0.2">
      <c r="C1434" s="19"/>
      <c r="D1434" s="19"/>
    </row>
    <row r="1435" spans="3:4" x14ac:dyDescent="0.2">
      <c r="C1435" s="19"/>
      <c r="D1435" s="19"/>
    </row>
    <row r="1436" spans="3:4" x14ac:dyDescent="0.2">
      <c r="C1436" s="19"/>
      <c r="D1436" s="19"/>
    </row>
    <row r="1437" spans="3:4" x14ac:dyDescent="0.2">
      <c r="C1437" s="19"/>
      <c r="D1437" s="19"/>
    </row>
    <row r="1438" spans="3:4" x14ac:dyDescent="0.2">
      <c r="C1438" s="19"/>
      <c r="D1438" s="19"/>
    </row>
    <row r="1439" spans="3:4" x14ac:dyDescent="0.2">
      <c r="C1439" s="19"/>
      <c r="D1439" s="19"/>
    </row>
    <row r="1440" spans="3:4" x14ac:dyDescent="0.2">
      <c r="C1440" s="19"/>
      <c r="D1440" s="19"/>
    </row>
    <row r="1441" spans="3:4" x14ac:dyDescent="0.2">
      <c r="C1441" s="19"/>
      <c r="D1441" s="19"/>
    </row>
    <row r="1442" spans="3:4" x14ac:dyDescent="0.2">
      <c r="C1442" s="19"/>
      <c r="D1442" s="19"/>
    </row>
    <row r="1443" spans="3:4" x14ac:dyDescent="0.2">
      <c r="C1443" s="19"/>
      <c r="D1443" s="19"/>
    </row>
    <row r="1444" spans="3:4" x14ac:dyDescent="0.2">
      <c r="C1444" s="19"/>
      <c r="D1444" s="19"/>
    </row>
    <row r="1445" spans="3:4" x14ac:dyDescent="0.2">
      <c r="C1445" s="19"/>
      <c r="D1445" s="19"/>
    </row>
    <row r="1446" spans="3:4" x14ac:dyDescent="0.2">
      <c r="C1446" s="19"/>
      <c r="D1446" s="19"/>
    </row>
    <row r="1447" spans="3:4" x14ac:dyDescent="0.2">
      <c r="C1447" s="19"/>
      <c r="D1447" s="19"/>
    </row>
    <row r="1448" spans="3:4" x14ac:dyDescent="0.2">
      <c r="C1448" s="19"/>
      <c r="D1448" s="19"/>
    </row>
    <row r="1449" spans="3:4" x14ac:dyDescent="0.2">
      <c r="C1449" s="19"/>
      <c r="D1449" s="19"/>
    </row>
    <row r="1450" spans="3:4" x14ac:dyDescent="0.2">
      <c r="C1450" s="19"/>
      <c r="D1450" s="19"/>
    </row>
    <row r="1451" spans="3:4" x14ac:dyDescent="0.2">
      <c r="C1451" s="19"/>
      <c r="D1451" s="19"/>
    </row>
    <row r="1452" spans="3:4" x14ac:dyDescent="0.2">
      <c r="C1452" s="19"/>
      <c r="D1452" s="19"/>
    </row>
    <row r="1453" spans="3:4" x14ac:dyDescent="0.2">
      <c r="C1453" s="19"/>
      <c r="D1453" s="19"/>
    </row>
    <row r="1454" spans="3:4" x14ac:dyDescent="0.2">
      <c r="C1454" s="19"/>
      <c r="D1454" s="19"/>
    </row>
    <row r="1455" spans="3:4" x14ac:dyDescent="0.2">
      <c r="C1455" s="19"/>
      <c r="D1455" s="19"/>
    </row>
    <row r="1456" spans="3:4" x14ac:dyDescent="0.2">
      <c r="C1456" s="19"/>
      <c r="D1456" s="19"/>
    </row>
    <row r="1457" spans="3:4" x14ac:dyDescent="0.2">
      <c r="C1457" s="19"/>
      <c r="D1457" s="19"/>
    </row>
    <row r="1458" spans="3:4" x14ac:dyDescent="0.2">
      <c r="C1458" s="19"/>
      <c r="D1458" s="19"/>
    </row>
    <row r="1459" spans="3:4" x14ac:dyDescent="0.2">
      <c r="C1459" s="19"/>
      <c r="D1459" s="19"/>
    </row>
    <row r="1460" spans="3:4" x14ac:dyDescent="0.2">
      <c r="C1460" s="19"/>
      <c r="D1460" s="19"/>
    </row>
    <row r="1461" spans="3:4" x14ac:dyDescent="0.2">
      <c r="C1461" s="19"/>
      <c r="D1461" s="19"/>
    </row>
    <row r="1462" spans="3:4" x14ac:dyDescent="0.2">
      <c r="C1462" s="19"/>
      <c r="D1462" s="19"/>
    </row>
    <row r="1463" spans="3:4" x14ac:dyDescent="0.2">
      <c r="C1463" s="19"/>
      <c r="D1463" s="19"/>
    </row>
    <row r="1464" spans="3:4" x14ac:dyDescent="0.2">
      <c r="C1464" s="19"/>
      <c r="D1464" s="19"/>
    </row>
    <row r="1465" spans="3:4" x14ac:dyDescent="0.2">
      <c r="C1465" s="19"/>
      <c r="D1465" s="19"/>
    </row>
    <row r="1466" spans="3:4" x14ac:dyDescent="0.2">
      <c r="C1466" s="19"/>
      <c r="D1466" s="19"/>
    </row>
    <row r="1467" spans="3:4" x14ac:dyDescent="0.2">
      <c r="C1467" s="19"/>
      <c r="D1467" s="19"/>
    </row>
    <row r="1468" spans="3:4" x14ac:dyDescent="0.2">
      <c r="C1468" s="19"/>
      <c r="D1468" s="19"/>
    </row>
    <row r="1469" spans="3:4" x14ac:dyDescent="0.2">
      <c r="C1469" s="19"/>
      <c r="D1469" s="19"/>
    </row>
    <row r="1470" spans="3:4" x14ac:dyDescent="0.2">
      <c r="C1470" s="19"/>
      <c r="D1470" s="19"/>
    </row>
    <row r="1471" spans="3:4" x14ac:dyDescent="0.2">
      <c r="C1471" s="19"/>
      <c r="D1471" s="19"/>
    </row>
    <row r="1472" spans="3:4" x14ac:dyDescent="0.2">
      <c r="C1472" s="19"/>
      <c r="D1472" s="19"/>
    </row>
    <row r="1473" spans="3:4" x14ac:dyDescent="0.2">
      <c r="C1473" s="19"/>
      <c r="D1473" s="19"/>
    </row>
    <row r="1474" spans="3:4" x14ac:dyDescent="0.2">
      <c r="C1474" s="19"/>
      <c r="D1474" s="19"/>
    </row>
    <row r="1475" spans="3:4" x14ac:dyDescent="0.2">
      <c r="C1475" s="19"/>
      <c r="D1475" s="19"/>
    </row>
    <row r="1476" spans="3:4" x14ac:dyDescent="0.2">
      <c r="C1476" s="19"/>
      <c r="D1476" s="19"/>
    </row>
    <row r="1477" spans="3:4" x14ac:dyDescent="0.2">
      <c r="C1477" s="19"/>
      <c r="D1477" s="19"/>
    </row>
    <row r="1478" spans="3:4" x14ac:dyDescent="0.2">
      <c r="C1478" s="19"/>
      <c r="D1478" s="19"/>
    </row>
    <row r="1479" spans="3:4" x14ac:dyDescent="0.2">
      <c r="C1479" s="19"/>
      <c r="D1479" s="19"/>
    </row>
    <row r="1480" spans="3:4" x14ac:dyDescent="0.2">
      <c r="C1480" s="19"/>
      <c r="D1480" s="19"/>
    </row>
    <row r="1481" spans="3:4" x14ac:dyDescent="0.2">
      <c r="C1481" s="19"/>
      <c r="D1481" s="19"/>
    </row>
    <row r="1482" spans="3:4" x14ac:dyDescent="0.2">
      <c r="C1482" s="19"/>
      <c r="D1482" s="19"/>
    </row>
    <row r="1483" spans="3:4" x14ac:dyDescent="0.2">
      <c r="C1483" s="19"/>
      <c r="D1483" s="19"/>
    </row>
    <row r="1484" spans="3:4" x14ac:dyDescent="0.2">
      <c r="C1484" s="19"/>
      <c r="D1484" s="19"/>
    </row>
    <row r="1485" spans="3:4" x14ac:dyDescent="0.2">
      <c r="C1485" s="19"/>
      <c r="D1485" s="19"/>
    </row>
    <row r="1486" spans="3:4" x14ac:dyDescent="0.2">
      <c r="C1486" s="19"/>
      <c r="D1486" s="19"/>
    </row>
    <row r="1487" spans="3:4" x14ac:dyDescent="0.2">
      <c r="C1487" s="19"/>
      <c r="D1487" s="19"/>
    </row>
    <row r="1488" spans="3:4" x14ac:dyDescent="0.2">
      <c r="C1488" s="19"/>
      <c r="D1488" s="19"/>
    </row>
    <row r="1489" spans="3:4" x14ac:dyDescent="0.2">
      <c r="C1489" s="19"/>
      <c r="D1489" s="19"/>
    </row>
    <row r="1490" spans="3:4" x14ac:dyDescent="0.2">
      <c r="C1490" s="19"/>
      <c r="D1490" s="19"/>
    </row>
    <row r="1491" spans="3:4" x14ac:dyDescent="0.2">
      <c r="C1491" s="19"/>
      <c r="D1491" s="19"/>
    </row>
    <row r="1492" spans="3:4" x14ac:dyDescent="0.2">
      <c r="C1492" s="19"/>
      <c r="D1492" s="19"/>
    </row>
    <row r="1493" spans="3:4" x14ac:dyDescent="0.2">
      <c r="C1493" s="19"/>
      <c r="D1493" s="19"/>
    </row>
    <row r="1494" spans="3:4" x14ac:dyDescent="0.2">
      <c r="C1494" s="19"/>
      <c r="D1494" s="19"/>
    </row>
    <row r="1495" spans="3:4" x14ac:dyDescent="0.2">
      <c r="C1495" s="19"/>
      <c r="D1495" s="19"/>
    </row>
    <row r="1496" spans="3:4" x14ac:dyDescent="0.2">
      <c r="C1496" s="19"/>
      <c r="D1496" s="19"/>
    </row>
    <row r="1497" spans="3:4" x14ac:dyDescent="0.2">
      <c r="C1497" s="19"/>
      <c r="D1497" s="19"/>
    </row>
    <row r="1498" spans="3:4" x14ac:dyDescent="0.2">
      <c r="C1498" s="19"/>
      <c r="D1498" s="19"/>
    </row>
    <row r="1499" spans="3:4" x14ac:dyDescent="0.2">
      <c r="C1499" s="19"/>
      <c r="D1499" s="19"/>
    </row>
    <row r="1500" spans="3:4" x14ac:dyDescent="0.2">
      <c r="C1500" s="19"/>
      <c r="D1500" s="19"/>
    </row>
    <row r="1501" spans="3:4" x14ac:dyDescent="0.2">
      <c r="C1501" s="19"/>
      <c r="D1501" s="19"/>
    </row>
    <row r="1502" spans="3:4" x14ac:dyDescent="0.2">
      <c r="C1502" s="19"/>
      <c r="D1502" s="19"/>
    </row>
    <row r="1503" spans="3:4" x14ac:dyDescent="0.2">
      <c r="C1503" s="19"/>
      <c r="D1503" s="19"/>
    </row>
    <row r="1504" spans="3:4" x14ac:dyDescent="0.2">
      <c r="C1504" s="19"/>
      <c r="D1504" s="19"/>
    </row>
    <row r="1505" spans="3:4" x14ac:dyDescent="0.2">
      <c r="C1505" s="19"/>
      <c r="D1505" s="19"/>
    </row>
    <row r="1506" spans="3:4" x14ac:dyDescent="0.2">
      <c r="C1506" s="19"/>
      <c r="D1506" s="19"/>
    </row>
    <row r="1507" spans="3:4" x14ac:dyDescent="0.2">
      <c r="C1507" s="19"/>
      <c r="D1507" s="19"/>
    </row>
    <row r="1508" spans="3:4" x14ac:dyDescent="0.2">
      <c r="C1508" s="19"/>
      <c r="D1508" s="19"/>
    </row>
    <row r="1509" spans="3:4" x14ac:dyDescent="0.2">
      <c r="C1509" s="19"/>
      <c r="D1509" s="19"/>
    </row>
    <row r="1510" spans="3:4" x14ac:dyDescent="0.2">
      <c r="C1510" s="19"/>
      <c r="D1510" s="19"/>
    </row>
    <row r="1511" spans="3:4" x14ac:dyDescent="0.2">
      <c r="C1511" s="19"/>
      <c r="D1511" s="19"/>
    </row>
    <row r="1512" spans="3:4" x14ac:dyDescent="0.2">
      <c r="C1512" s="19"/>
      <c r="D1512" s="19"/>
    </row>
    <row r="1513" spans="3:4" x14ac:dyDescent="0.2">
      <c r="C1513" s="19"/>
      <c r="D1513" s="19"/>
    </row>
    <row r="1514" spans="3:4" x14ac:dyDescent="0.2">
      <c r="C1514" s="19"/>
      <c r="D1514" s="19"/>
    </row>
    <row r="1515" spans="3:4" x14ac:dyDescent="0.2">
      <c r="C1515" s="19"/>
      <c r="D1515" s="19"/>
    </row>
    <row r="1516" spans="3:4" x14ac:dyDescent="0.2">
      <c r="C1516" s="19"/>
      <c r="D1516" s="19"/>
    </row>
    <row r="1517" spans="3:4" x14ac:dyDescent="0.2">
      <c r="C1517" s="19"/>
      <c r="D1517" s="19"/>
    </row>
    <row r="1518" spans="3:4" x14ac:dyDescent="0.2">
      <c r="C1518" s="19"/>
      <c r="D1518" s="19"/>
    </row>
    <row r="1519" spans="3:4" x14ac:dyDescent="0.2">
      <c r="C1519" s="19"/>
      <c r="D1519" s="19"/>
    </row>
    <row r="1520" spans="3:4" x14ac:dyDescent="0.2">
      <c r="C1520" s="19"/>
      <c r="D1520" s="19"/>
    </row>
    <row r="1521" spans="3:4" x14ac:dyDescent="0.2">
      <c r="C1521" s="19"/>
      <c r="D1521" s="19"/>
    </row>
    <row r="1522" spans="3:4" x14ac:dyDescent="0.2">
      <c r="C1522" s="19"/>
      <c r="D1522" s="19"/>
    </row>
    <row r="1523" spans="3:4" x14ac:dyDescent="0.2">
      <c r="C1523" s="19"/>
      <c r="D1523" s="19"/>
    </row>
    <row r="1524" spans="3:4" x14ac:dyDescent="0.2">
      <c r="C1524" s="19"/>
      <c r="D1524" s="19"/>
    </row>
    <row r="1525" spans="3:4" x14ac:dyDescent="0.2">
      <c r="C1525" s="19"/>
      <c r="D1525" s="19"/>
    </row>
    <row r="1526" spans="3:4" x14ac:dyDescent="0.2">
      <c r="C1526" s="19"/>
      <c r="D1526" s="19"/>
    </row>
    <row r="1527" spans="3:4" x14ac:dyDescent="0.2">
      <c r="C1527" s="19"/>
      <c r="D1527" s="19"/>
    </row>
    <row r="1528" spans="3:4" x14ac:dyDescent="0.2">
      <c r="C1528" s="19"/>
      <c r="D1528" s="19"/>
    </row>
    <row r="1529" spans="3:4" x14ac:dyDescent="0.2">
      <c r="C1529" s="19"/>
      <c r="D1529" s="19"/>
    </row>
    <row r="1530" spans="3:4" x14ac:dyDescent="0.2">
      <c r="C1530" s="19"/>
      <c r="D1530" s="19"/>
    </row>
    <row r="1531" spans="3:4" x14ac:dyDescent="0.2">
      <c r="C1531" s="19"/>
      <c r="D1531" s="19"/>
    </row>
    <row r="1532" spans="3:4" x14ac:dyDescent="0.2">
      <c r="C1532" s="19"/>
      <c r="D1532" s="19"/>
    </row>
    <row r="1533" spans="3:4" x14ac:dyDescent="0.2">
      <c r="C1533" s="19"/>
      <c r="D1533" s="19"/>
    </row>
    <row r="1534" spans="3:4" x14ac:dyDescent="0.2">
      <c r="C1534" s="19"/>
      <c r="D1534" s="19"/>
    </row>
    <row r="1535" spans="3:4" x14ac:dyDescent="0.2">
      <c r="C1535" s="19"/>
      <c r="D1535" s="19"/>
    </row>
    <row r="1536" spans="3:4" x14ac:dyDescent="0.2">
      <c r="C1536" s="19"/>
      <c r="D1536" s="19"/>
    </row>
    <row r="1537" spans="3:4" x14ac:dyDescent="0.2">
      <c r="C1537" s="19"/>
      <c r="D1537" s="19"/>
    </row>
    <row r="1538" spans="3:4" x14ac:dyDescent="0.2">
      <c r="C1538" s="19"/>
      <c r="D1538" s="19"/>
    </row>
    <row r="1539" spans="3:4" x14ac:dyDescent="0.2">
      <c r="C1539" s="19"/>
      <c r="D1539" s="19"/>
    </row>
    <row r="1540" spans="3:4" x14ac:dyDescent="0.2">
      <c r="C1540" s="19"/>
      <c r="D1540" s="19"/>
    </row>
    <row r="1541" spans="3:4" x14ac:dyDescent="0.2">
      <c r="C1541" s="19"/>
      <c r="D1541" s="19"/>
    </row>
    <row r="1542" spans="3:4" x14ac:dyDescent="0.2">
      <c r="C1542" s="19"/>
      <c r="D1542" s="19"/>
    </row>
    <row r="1543" spans="3:4" x14ac:dyDescent="0.2">
      <c r="C1543" s="19"/>
      <c r="D1543" s="19"/>
    </row>
    <row r="1544" spans="3:4" x14ac:dyDescent="0.2">
      <c r="C1544" s="19"/>
      <c r="D1544" s="19"/>
    </row>
    <row r="1545" spans="3:4" x14ac:dyDescent="0.2">
      <c r="C1545" s="19"/>
      <c r="D1545" s="19"/>
    </row>
    <row r="1546" spans="3:4" x14ac:dyDescent="0.2">
      <c r="C1546" s="19"/>
      <c r="D1546" s="19"/>
    </row>
    <row r="1547" spans="3:4" x14ac:dyDescent="0.2">
      <c r="C1547" s="19"/>
      <c r="D1547" s="19"/>
    </row>
    <row r="1548" spans="3:4" x14ac:dyDescent="0.2">
      <c r="C1548" s="19"/>
      <c r="D1548" s="19"/>
    </row>
    <row r="1549" spans="3:4" x14ac:dyDescent="0.2">
      <c r="C1549" s="19"/>
      <c r="D1549" s="19"/>
    </row>
    <row r="1550" spans="3:4" x14ac:dyDescent="0.2">
      <c r="C1550" s="19"/>
      <c r="D1550" s="19"/>
    </row>
    <row r="1551" spans="3:4" x14ac:dyDescent="0.2">
      <c r="C1551" s="19"/>
      <c r="D1551" s="19"/>
    </row>
    <row r="1552" spans="3:4" x14ac:dyDescent="0.2">
      <c r="C1552" s="19"/>
      <c r="D1552" s="19"/>
    </row>
    <row r="1553" spans="3:4" x14ac:dyDescent="0.2">
      <c r="C1553" s="19"/>
      <c r="D1553" s="19"/>
    </row>
    <row r="1554" spans="3:4" x14ac:dyDescent="0.2">
      <c r="C1554" s="19"/>
      <c r="D1554" s="19"/>
    </row>
    <row r="1555" spans="3:4" x14ac:dyDescent="0.2">
      <c r="C1555" s="19"/>
      <c r="D1555" s="19"/>
    </row>
    <row r="1556" spans="3:4" x14ac:dyDescent="0.2">
      <c r="C1556" s="19"/>
      <c r="D1556" s="19"/>
    </row>
    <row r="1557" spans="3:4" x14ac:dyDescent="0.2">
      <c r="C1557" s="19"/>
      <c r="D1557" s="19"/>
    </row>
    <row r="1558" spans="3:4" x14ac:dyDescent="0.2">
      <c r="C1558" s="19"/>
      <c r="D1558" s="19"/>
    </row>
    <row r="1559" spans="3:4" x14ac:dyDescent="0.2">
      <c r="C1559" s="19"/>
      <c r="D1559" s="19"/>
    </row>
    <row r="1560" spans="3:4" x14ac:dyDescent="0.2">
      <c r="C1560" s="19"/>
      <c r="D1560" s="19"/>
    </row>
    <row r="1561" spans="3:4" x14ac:dyDescent="0.2">
      <c r="C1561" s="19"/>
      <c r="D1561" s="19"/>
    </row>
    <row r="1562" spans="3:4" x14ac:dyDescent="0.2">
      <c r="C1562" s="19"/>
      <c r="D1562" s="19"/>
    </row>
    <row r="1563" spans="3:4" x14ac:dyDescent="0.2">
      <c r="C1563" s="19"/>
      <c r="D1563" s="19"/>
    </row>
    <row r="1564" spans="3:4" x14ac:dyDescent="0.2">
      <c r="C1564" s="19"/>
      <c r="D1564" s="19"/>
    </row>
    <row r="1565" spans="3:4" x14ac:dyDescent="0.2">
      <c r="C1565" s="19"/>
      <c r="D1565" s="19"/>
    </row>
    <row r="1566" spans="3:4" x14ac:dyDescent="0.2">
      <c r="C1566" s="19"/>
      <c r="D1566" s="19"/>
    </row>
    <row r="1567" spans="3:4" x14ac:dyDescent="0.2">
      <c r="C1567" s="19"/>
      <c r="D1567" s="19"/>
    </row>
    <row r="1568" spans="3:4" x14ac:dyDescent="0.2">
      <c r="C1568" s="19"/>
      <c r="D1568" s="19"/>
    </row>
    <row r="1569" spans="3:4" x14ac:dyDescent="0.2">
      <c r="C1569" s="19"/>
      <c r="D1569" s="19"/>
    </row>
    <row r="1570" spans="3:4" x14ac:dyDescent="0.2">
      <c r="C1570" s="19"/>
      <c r="D1570" s="19"/>
    </row>
    <row r="1571" spans="3:4" x14ac:dyDescent="0.2">
      <c r="C1571" s="19"/>
      <c r="D1571" s="19"/>
    </row>
    <row r="1572" spans="3:4" x14ac:dyDescent="0.2">
      <c r="C1572" s="19"/>
      <c r="D1572" s="19"/>
    </row>
    <row r="1573" spans="3:4" x14ac:dyDescent="0.2">
      <c r="C1573" s="19"/>
      <c r="D1573" s="19"/>
    </row>
    <row r="1574" spans="3:4" x14ac:dyDescent="0.2">
      <c r="C1574" s="19"/>
      <c r="D1574" s="19"/>
    </row>
    <row r="1575" spans="3:4" x14ac:dyDescent="0.2">
      <c r="C1575" s="19"/>
      <c r="D1575" s="19"/>
    </row>
    <row r="1576" spans="3:4" x14ac:dyDescent="0.2">
      <c r="C1576" s="19"/>
      <c r="D1576" s="19"/>
    </row>
    <row r="1577" spans="3:4" x14ac:dyDescent="0.2">
      <c r="C1577" s="19"/>
      <c r="D1577" s="19"/>
    </row>
    <row r="1578" spans="3:4" x14ac:dyDescent="0.2">
      <c r="C1578" s="19"/>
      <c r="D1578" s="19"/>
    </row>
    <row r="1579" spans="3:4" x14ac:dyDescent="0.2">
      <c r="C1579" s="19"/>
      <c r="D1579" s="19"/>
    </row>
    <row r="1580" spans="3:4" x14ac:dyDescent="0.2">
      <c r="C1580" s="19"/>
      <c r="D1580" s="19"/>
    </row>
    <row r="1581" spans="3:4" x14ac:dyDescent="0.2">
      <c r="C1581" s="19"/>
      <c r="D1581" s="19"/>
    </row>
    <row r="1582" spans="3:4" x14ac:dyDescent="0.2">
      <c r="C1582" s="19"/>
      <c r="D1582" s="19"/>
    </row>
    <row r="1583" spans="3:4" x14ac:dyDescent="0.2">
      <c r="C1583" s="19"/>
      <c r="D1583" s="19"/>
    </row>
    <row r="1584" spans="3:4" x14ac:dyDescent="0.2">
      <c r="C1584" s="19"/>
      <c r="D1584" s="19"/>
    </row>
    <row r="1585" spans="3:4" x14ac:dyDescent="0.2">
      <c r="C1585" s="19"/>
      <c r="D1585" s="19"/>
    </row>
    <row r="1586" spans="3:4" x14ac:dyDescent="0.2">
      <c r="C1586" s="19"/>
      <c r="D1586" s="19"/>
    </row>
    <row r="1587" spans="3:4" x14ac:dyDescent="0.2">
      <c r="C1587" s="19"/>
      <c r="D1587" s="19"/>
    </row>
    <row r="1588" spans="3:4" x14ac:dyDescent="0.2">
      <c r="C1588" s="19"/>
      <c r="D1588" s="19"/>
    </row>
    <row r="1589" spans="3:4" x14ac:dyDescent="0.2">
      <c r="C1589" s="19"/>
      <c r="D1589" s="19"/>
    </row>
    <row r="1590" spans="3:4" x14ac:dyDescent="0.2">
      <c r="C1590" s="19"/>
      <c r="D1590" s="19"/>
    </row>
    <row r="1591" spans="3:4" x14ac:dyDescent="0.2">
      <c r="C1591" s="19"/>
      <c r="D1591" s="19"/>
    </row>
    <row r="1592" spans="3:4" x14ac:dyDescent="0.2">
      <c r="C1592" s="19"/>
      <c r="D1592" s="19"/>
    </row>
    <row r="1593" spans="3:4" x14ac:dyDescent="0.2">
      <c r="C1593" s="19"/>
      <c r="D1593" s="19"/>
    </row>
    <row r="1594" spans="3:4" x14ac:dyDescent="0.2">
      <c r="C1594" s="19"/>
      <c r="D1594" s="19"/>
    </row>
    <row r="1595" spans="3:4" x14ac:dyDescent="0.2">
      <c r="C1595" s="19"/>
      <c r="D1595" s="19"/>
    </row>
    <row r="1596" spans="3:4" x14ac:dyDescent="0.2">
      <c r="C1596" s="19"/>
      <c r="D1596" s="19"/>
    </row>
    <row r="1597" spans="3:4" x14ac:dyDescent="0.2">
      <c r="C1597" s="19"/>
      <c r="D1597" s="19"/>
    </row>
    <row r="1598" spans="3:4" x14ac:dyDescent="0.2">
      <c r="C1598" s="19"/>
      <c r="D1598" s="19"/>
    </row>
    <row r="1599" spans="3:4" x14ac:dyDescent="0.2">
      <c r="C1599" s="19"/>
      <c r="D1599" s="19"/>
    </row>
    <row r="1600" spans="3:4" x14ac:dyDescent="0.2">
      <c r="C1600" s="19"/>
      <c r="D1600" s="19"/>
    </row>
    <row r="1601" spans="3:4" x14ac:dyDescent="0.2">
      <c r="C1601" s="19"/>
      <c r="D1601" s="19"/>
    </row>
    <row r="1602" spans="3:4" x14ac:dyDescent="0.2">
      <c r="C1602" s="19"/>
      <c r="D1602" s="19"/>
    </row>
    <row r="1603" spans="3:4" x14ac:dyDescent="0.2">
      <c r="C1603" s="19"/>
      <c r="D1603" s="19"/>
    </row>
    <row r="1604" spans="3:4" x14ac:dyDescent="0.2">
      <c r="C1604" s="19"/>
      <c r="D1604" s="19"/>
    </row>
    <row r="1605" spans="3:4" x14ac:dyDescent="0.2">
      <c r="C1605" s="19"/>
      <c r="D1605" s="19"/>
    </row>
    <row r="1606" spans="3:4" x14ac:dyDescent="0.2">
      <c r="C1606" s="19"/>
      <c r="D1606" s="19"/>
    </row>
    <row r="1607" spans="3:4" x14ac:dyDescent="0.2">
      <c r="C1607" s="19"/>
      <c r="D1607" s="19"/>
    </row>
    <row r="1608" spans="3:4" x14ac:dyDescent="0.2">
      <c r="C1608" s="19"/>
      <c r="D1608" s="19"/>
    </row>
    <row r="1609" spans="3:4" x14ac:dyDescent="0.2">
      <c r="C1609" s="19"/>
      <c r="D1609" s="19"/>
    </row>
    <row r="1610" spans="3:4" x14ac:dyDescent="0.2">
      <c r="C1610" s="19"/>
      <c r="D1610" s="19"/>
    </row>
    <row r="1611" spans="3:4" x14ac:dyDescent="0.2">
      <c r="C1611" s="19"/>
      <c r="D1611" s="19"/>
    </row>
    <row r="1612" spans="3:4" x14ac:dyDescent="0.2">
      <c r="C1612" s="19"/>
      <c r="D1612" s="19"/>
    </row>
    <row r="1613" spans="3:4" x14ac:dyDescent="0.2">
      <c r="C1613" s="19"/>
      <c r="D1613" s="19"/>
    </row>
    <row r="1614" spans="3:4" x14ac:dyDescent="0.2">
      <c r="C1614" s="19"/>
      <c r="D1614" s="19"/>
    </row>
    <row r="1615" spans="3:4" x14ac:dyDescent="0.2">
      <c r="C1615" s="19"/>
      <c r="D1615" s="19"/>
    </row>
    <row r="1616" spans="3:4" x14ac:dyDescent="0.2">
      <c r="C1616" s="19"/>
      <c r="D1616" s="19"/>
    </row>
    <row r="1617" spans="3:4" x14ac:dyDescent="0.2">
      <c r="C1617" s="19"/>
      <c r="D1617" s="19"/>
    </row>
    <row r="1618" spans="3:4" x14ac:dyDescent="0.2">
      <c r="C1618" s="19"/>
      <c r="D1618" s="19"/>
    </row>
    <row r="1619" spans="3:4" x14ac:dyDescent="0.2">
      <c r="C1619" s="19"/>
      <c r="D1619" s="19"/>
    </row>
    <row r="1620" spans="3:4" x14ac:dyDescent="0.2">
      <c r="C1620" s="19"/>
      <c r="D1620" s="19"/>
    </row>
    <row r="1621" spans="3:4" x14ac:dyDescent="0.2">
      <c r="C1621" s="19"/>
      <c r="D1621" s="19"/>
    </row>
    <row r="1622" spans="3:4" x14ac:dyDescent="0.2">
      <c r="C1622" s="19"/>
      <c r="D1622" s="19"/>
    </row>
    <row r="1623" spans="3:4" x14ac:dyDescent="0.2">
      <c r="C1623" s="19"/>
      <c r="D1623" s="19"/>
    </row>
    <row r="1624" spans="3:4" x14ac:dyDescent="0.2">
      <c r="C1624" s="19"/>
      <c r="D1624" s="19"/>
    </row>
    <row r="1625" spans="3:4" x14ac:dyDescent="0.2">
      <c r="C1625" s="19"/>
      <c r="D1625" s="19"/>
    </row>
    <row r="1626" spans="3:4" x14ac:dyDescent="0.2">
      <c r="C1626" s="19"/>
      <c r="D1626" s="19"/>
    </row>
    <row r="1627" spans="3:4" x14ac:dyDescent="0.2">
      <c r="C1627" s="19"/>
      <c r="D1627" s="19"/>
    </row>
    <row r="1628" spans="3:4" x14ac:dyDescent="0.2">
      <c r="C1628" s="19"/>
      <c r="D1628" s="19"/>
    </row>
    <row r="1629" spans="3:4" x14ac:dyDescent="0.2">
      <c r="C1629" s="19"/>
      <c r="D1629" s="19"/>
    </row>
    <row r="1630" spans="3:4" x14ac:dyDescent="0.2">
      <c r="C1630" s="19"/>
      <c r="D1630" s="19"/>
    </row>
    <row r="1631" spans="3:4" x14ac:dyDescent="0.2">
      <c r="C1631" s="19"/>
      <c r="D1631" s="19"/>
    </row>
    <row r="1632" spans="3:4" x14ac:dyDescent="0.2">
      <c r="C1632" s="19"/>
      <c r="D1632" s="19"/>
    </row>
    <row r="1633" spans="3:4" x14ac:dyDescent="0.2">
      <c r="C1633" s="19"/>
      <c r="D1633" s="19"/>
    </row>
    <row r="1634" spans="3:4" x14ac:dyDescent="0.2">
      <c r="C1634" s="19"/>
      <c r="D1634" s="19"/>
    </row>
    <row r="1635" spans="3:4" x14ac:dyDescent="0.2">
      <c r="C1635" s="19"/>
      <c r="D1635" s="19"/>
    </row>
    <row r="1636" spans="3:4" x14ac:dyDescent="0.2">
      <c r="C1636" s="19"/>
      <c r="D1636" s="19"/>
    </row>
    <row r="1637" spans="3:4" x14ac:dyDescent="0.2">
      <c r="C1637" s="19"/>
      <c r="D1637" s="19"/>
    </row>
    <row r="1638" spans="3:4" x14ac:dyDescent="0.2">
      <c r="C1638" s="19"/>
      <c r="D1638" s="19"/>
    </row>
    <row r="1639" spans="3:4" x14ac:dyDescent="0.2">
      <c r="C1639" s="19"/>
      <c r="D1639" s="19"/>
    </row>
    <row r="1640" spans="3:4" x14ac:dyDescent="0.2">
      <c r="C1640" s="19"/>
      <c r="D1640" s="19"/>
    </row>
    <row r="1641" spans="3:4" x14ac:dyDescent="0.2">
      <c r="C1641" s="19"/>
      <c r="D1641" s="19"/>
    </row>
    <row r="1642" spans="3:4" x14ac:dyDescent="0.2">
      <c r="C1642" s="19"/>
      <c r="D1642" s="19"/>
    </row>
    <row r="1643" spans="3:4" x14ac:dyDescent="0.2">
      <c r="C1643" s="19"/>
      <c r="D1643" s="19"/>
    </row>
    <row r="1644" spans="3:4" x14ac:dyDescent="0.2">
      <c r="C1644" s="19"/>
      <c r="D1644" s="19"/>
    </row>
    <row r="1645" spans="3:4" x14ac:dyDescent="0.2">
      <c r="C1645" s="19"/>
      <c r="D1645" s="19"/>
    </row>
    <row r="1646" spans="3:4" x14ac:dyDescent="0.2">
      <c r="C1646" s="19"/>
      <c r="D1646" s="19"/>
    </row>
    <row r="1647" spans="3:4" x14ac:dyDescent="0.2">
      <c r="C1647" s="19"/>
      <c r="D1647" s="19"/>
    </row>
    <row r="1648" spans="3:4" x14ac:dyDescent="0.2">
      <c r="C1648" s="19"/>
      <c r="D1648" s="19"/>
    </row>
    <row r="1649" spans="3:4" x14ac:dyDescent="0.2">
      <c r="C1649" s="19"/>
      <c r="D1649" s="19"/>
    </row>
    <row r="1650" spans="3:4" x14ac:dyDescent="0.2">
      <c r="C1650" s="19"/>
      <c r="D1650" s="19"/>
    </row>
    <row r="1651" spans="3:4" x14ac:dyDescent="0.2">
      <c r="C1651" s="19"/>
      <c r="D1651" s="19"/>
    </row>
    <row r="1652" spans="3:4" x14ac:dyDescent="0.2">
      <c r="C1652" s="19"/>
      <c r="D1652" s="19"/>
    </row>
    <row r="1653" spans="3:4" x14ac:dyDescent="0.2">
      <c r="C1653" s="19"/>
      <c r="D1653" s="19"/>
    </row>
    <row r="1654" spans="3:4" x14ac:dyDescent="0.2">
      <c r="C1654" s="19"/>
      <c r="D1654" s="19"/>
    </row>
    <row r="1655" spans="3:4" x14ac:dyDescent="0.2">
      <c r="C1655" s="19"/>
      <c r="D1655" s="19"/>
    </row>
    <row r="1656" spans="3:4" x14ac:dyDescent="0.2">
      <c r="C1656" s="19"/>
      <c r="D1656" s="19"/>
    </row>
    <row r="1657" spans="3:4" x14ac:dyDescent="0.2">
      <c r="C1657" s="19"/>
      <c r="D1657" s="19"/>
    </row>
    <row r="1658" spans="3:4" x14ac:dyDescent="0.2">
      <c r="C1658" s="19"/>
      <c r="D1658" s="19"/>
    </row>
    <row r="1659" spans="3:4" x14ac:dyDescent="0.2">
      <c r="C1659" s="19"/>
      <c r="D1659" s="19"/>
    </row>
    <row r="1660" spans="3:4" x14ac:dyDescent="0.2">
      <c r="C1660" s="19"/>
      <c r="D1660" s="19"/>
    </row>
    <row r="1661" spans="3:4" x14ac:dyDescent="0.2">
      <c r="C1661" s="19"/>
      <c r="D1661" s="19"/>
    </row>
    <row r="1662" spans="3:4" x14ac:dyDescent="0.2">
      <c r="C1662" s="19"/>
      <c r="D1662" s="19"/>
    </row>
    <row r="1663" spans="3:4" x14ac:dyDescent="0.2">
      <c r="C1663" s="19"/>
      <c r="D1663" s="19"/>
    </row>
    <row r="1664" spans="3:4" x14ac:dyDescent="0.2">
      <c r="C1664" s="19"/>
      <c r="D1664" s="19"/>
    </row>
    <row r="1665" spans="3:4" x14ac:dyDescent="0.2">
      <c r="C1665" s="19"/>
      <c r="D1665" s="19"/>
    </row>
    <row r="1666" spans="3:4" x14ac:dyDescent="0.2">
      <c r="C1666" s="19"/>
      <c r="D1666" s="19"/>
    </row>
    <row r="1667" spans="3:4" x14ac:dyDescent="0.2">
      <c r="C1667" s="19"/>
      <c r="D1667" s="19"/>
    </row>
    <row r="1668" spans="3:4" x14ac:dyDescent="0.2">
      <c r="C1668" s="19"/>
      <c r="D1668" s="19"/>
    </row>
    <row r="1669" spans="3:4" x14ac:dyDescent="0.2">
      <c r="C1669" s="19"/>
      <c r="D1669" s="19"/>
    </row>
    <row r="1670" spans="3:4" x14ac:dyDescent="0.2">
      <c r="C1670" s="19"/>
      <c r="D1670" s="19"/>
    </row>
    <row r="1671" spans="3:4" x14ac:dyDescent="0.2">
      <c r="C1671" s="19"/>
      <c r="D1671" s="19"/>
    </row>
    <row r="1672" spans="3:4" x14ac:dyDescent="0.2">
      <c r="C1672" s="19"/>
      <c r="D1672" s="19"/>
    </row>
    <row r="1673" spans="3:4" x14ac:dyDescent="0.2">
      <c r="C1673" s="19"/>
      <c r="D1673" s="19"/>
    </row>
    <row r="1674" spans="3:4" x14ac:dyDescent="0.2">
      <c r="C1674" s="19"/>
      <c r="D1674" s="19"/>
    </row>
    <row r="1675" spans="3:4" x14ac:dyDescent="0.2">
      <c r="C1675" s="19"/>
      <c r="D1675" s="19"/>
    </row>
    <row r="1676" spans="3:4" x14ac:dyDescent="0.2">
      <c r="C1676" s="19"/>
      <c r="D1676" s="19"/>
    </row>
    <row r="1677" spans="3:4" x14ac:dyDescent="0.2">
      <c r="C1677" s="19"/>
      <c r="D1677" s="19"/>
    </row>
    <row r="1678" spans="3:4" x14ac:dyDescent="0.2">
      <c r="C1678" s="19"/>
      <c r="D1678" s="19"/>
    </row>
    <row r="1679" spans="3:4" x14ac:dyDescent="0.2">
      <c r="C1679" s="19"/>
      <c r="D1679" s="19"/>
    </row>
    <row r="1680" spans="3:4" x14ac:dyDescent="0.2">
      <c r="C1680" s="19"/>
      <c r="D1680" s="19"/>
    </row>
    <row r="1681" spans="3:4" x14ac:dyDescent="0.2">
      <c r="C1681" s="19"/>
      <c r="D1681" s="19"/>
    </row>
    <row r="1682" spans="3:4" x14ac:dyDescent="0.2">
      <c r="C1682" s="19"/>
      <c r="D1682" s="19"/>
    </row>
    <row r="1683" spans="3:4" x14ac:dyDescent="0.2">
      <c r="C1683" s="19"/>
      <c r="D1683" s="19"/>
    </row>
    <row r="1684" spans="3:4" x14ac:dyDescent="0.2">
      <c r="C1684" s="19"/>
      <c r="D1684" s="19"/>
    </row>
    <row r="1685" spans="3:4" x14ac:dyDescent="0.2">
      <c r="C1685" s="19"/>
      <c r="D1685" s="19"/>
    </row>
    <row r="1686" spans="3:4" x14ac:dyDescent="0.2">
      <c r="C1686" s="19"/>
      <c r="D1686" s="19"/>
    </row>
    <row r="1687" spans="3:4" x14ac:dyDescent="0.2">
      <c r="C1687" s="19"/>
      <c r="D1687" s="19"/>
    </row>
    <row r="1688" spans="3:4" x14ac:dyDescent="0.2">
      <c r="C1688" s="19"/>
      <c r="D1688" s="19"/>
    </row>
    <row r="1689" spans="3:4" x14ac:dyDescent="0.2">
      <c r="C1689" s="19"/>
      <c r="D1689" s="19"/>
    </row>
    <row r="1690" spans="3:4" x14ac:dyDescent="0.2">
      <c r="C1690" s="19"/>
      <c r="D1690" s="19"/>
    </row>
    <row r="1691" spans="3:4" x14ac:dyDescent="0.2">
      <c r="C1691" s="19"/>
      <c r="D1691" s="19"/>
    </row>
    <row r="1692" spans="3:4" x14ac:dyDescent="0.2">
      <c r="C1692" s="19"/>
      <c r="D1692" s="19"/>
    </row>
    <row r="1693" spans="3:4" x14ac:dyDescent="0.2">
      <c r="C1693" s="19"/>
      <c r="D1693" s="19"/>
    </row>
    <row r="1694" spans="3:4" x14ac:dyDescent="0.2">
      <c r="C1694" s="19"/>
      <c r="D1694" s="19"/>
    </row>
    <row r="1695" spans="3:4" x14ac:dyDescent="0.2">
      <c r="C1695" s="19"/>
      <c r="D1695" s="19"/>
    </row>
    <row r="1696" spans="3:4" x14ac:dyDescent="0.2">
      <c r="C1696" s="19"/>
      <c r="D1696" s="19"/>
    </row>
    <row r="1697" spans="3:4" x14ac:dyDescent="0.2">
      <c r="C1697" s="19"/>
      <c r="D1697" s="19"/>
    </row>
    <row r="1698" spans="3:4" x14ac:dyDescent="0.2">
      <c r="C1698" s="19"/>
      <c r="D1698" s="19"/>
    </row>
    <row r="1699" spans="3:4" x14ac:dyDescent="0.2">
      <c r="C1699" s="19"/>
      <c r="D1699" s="19"/>
    </row>
    <row r="1700" spans="3:4" x14ac:dyDescent="0.2">
      <c r="C1700" s="19"/>
      <c r="D1700" s="19"/>
    </row>
    <row r="1701" spans="3:4" x14ac:dyDescent="0.2">
      <c r="C1701" s="19"/>
      <c r="D1701" s="19"/>
    </row>
    <row r="1702" spans="3:4" x14ac:dyDescent="0.2">
      <c r="C1702" s="19"/>
      <c r="D1702" s="19"/>
    </row>
    <row r="1703" spans="3:4" x14ac:dyDescent="0.2">
      <c r="C1703" s="19"/>
      <c r="D1703" s="19"/>
    </row>
    <row r="1704" spans="3:4" x14ac:dyDescent="0.2">
      <c r="C1704" s="19"/>
      <c r="D1704" s="19"/>
    </row>
    <row r="1705" spans="3:4" x14ac:dyDescent="0.2">
      <c r="C1705" s="19"/>
      <c r="D1705" s="19"/>
    </row>
    <row r="1706" spans="3:4" x14ac:dyDescent="0.2">
      <c r="C1706" s="19"/>
      <c r="D1706" s="19"/>
    </row>
    <row r="1707" spans="3:4" x14ac:dyDescent="0.2">
      <c r="C1707" s="19"/>
      <c r="D1707" s="19"/>
    </row>
    <row r="1708" spans="3:4" x14ac:dyDescent="0.2">
      <c r="C1708" s="19"/>
      <c r="D1708" s="19"/>
    </row>
    <row r="1709" spans="3:4" x14ac:dyDescent="0.2">
      <c r="C1709" s="19"/>
      <c r="D1709" s="19"/>
    </row>
    <row r="1710" spans="3:4" x14ac:dyDescent="0.2">
      <c r="C1710" s="19"/>
      <c r="D1710" s="19"/>
    </row>
    <row r="1711" spans="3:4" x14ac:dyDescent="0.2">
      <c r="C1711" s="19"/>
      <c r="D1711" s="19"/>
    </row>
    <row r="1712" spans="3:4" x14ac:dyDescent="0.2">
      <c r="C1712" s="19"/>
      <c r="D1712" s="19"/>
    </row>
    <row r="1713" spans="3:4" x14ac:dyDescent="0.2">
      <c r="C1713" s="19"/>
      <c r="D1713" s="19"/>
    </row>
    <row r="1714" spans="3:4" x14ac:dyDescent="0.2">
      <c r="C1714" s="19"/>
      <c r="D1714" s="19"/>
    </row>
    <row r="1715" spans="3:4" x14ac:dyDescent="0.2">
      <c r="C1715" s="19"/>
      <c r="D1715" s="19"/>
    </row>
    <row r="1716" spans="3:4" x14ac:dyDescent="0.2">
      <c r="C1716" s="19"/>
      <c r="D1716" s="19"/>
    </row>
    <row r="1717" spans="3:4" x14ac:dyDescent="0.2">
      <c r="C1717" s="19"/>
      <c r="D1717" s="19"/>
    </row>
    <row r="1718" spans="3:4" x14ac:dyDescent="0.2">
      <c r="C1718" s="19"/>
      <c r="D1718" s="19"/>
    </row>
    <row r="1719" spans="3:4" x14ac:dyDescent="0.2">
      <c r="C1719" s="19"/>
      <c r="D1719" s="19"/>
    </row>
    <row r="1720" spans="3:4" x14ac:dyDescent="0.2">
      <c r="C1720" s="19"/>
      <c r="D1720" s="19"/>
    </row>
    <row r="1721" spans="3:4" x14ac:dyDescent="0.2">
      <c r="C1721" s="19"/>
      <c r="D1721" s="19"/>
    </row>
    <row r="1722" spans="3:4" x14ac:dyDescent="0.2">
      <c r="C1722" s="19"/>
      <c r="D1722" s="19"/>
    </row>
    <row r="1723" spans="3:4" x14ac:dyDescent="0.2">
      <c r="C1723" s="19"/>
      <c r="D1723" s="19"/>
    </row>
    <row r="1724" spans="3:4" x14ac:dyDescent="0.2">
      <c r="C1724" s="19"/>
      <c r="D1724" s="19"/>
    </row>
    <row r="1725" spans="3:4" x14ac:dyDescent="0.2">
      <c r="C1725" s="19"/>
      <c r="D1725" s="19"/>
    </row>
    <row r="1726" spans="3:4" x14ac:dyDescent="0.2">
      <c r="C1726" s="19"/>
      <c r="D1726" s="19"/>
    </row>
    <row r="1727" spans="3:4" x14ac:dyDescent="0.2">
      <c r="C1727" s="19"/>
      <c r="D1727" s="19"/>
    </row>
    <row r="1728" spans="3:4" x14ac:dyDescent="0.2">
      <c r="C1728" s="19"/>
      <c r="D1728" s="19"/>
    </row>
    <row r="1729" spans="3:4" x14ac:dyDescent="0.2">
      <c r="C1729" s="19"/>
      <c r="D1729" s="19"/>
    </row>
    <row r="1730" spans="3:4" x14ac:dyDescent="0.2">
      <c r="C1730" s="19"/>
      <c r="D1730" s="19"/>
    </row>
    <row r="1731" spans="3:4" x14ac:dyDescent="0.2">
      <c r="C1731" s="19"/>
      <c r="D1731" s="19"/>
    </row>
    <row r="1732" spans="3:4" x14ac:dyDescent="0.2">
      <c r="C1732" s="19"/>
      <c r="D1732" s="19"/>
    </row>
    <row r="1733" spans="3:4" x14ac:dyDescent="0.2">
      <c r="C1733" s="19"/>
      <c r="D1733" s="19"/>
    </row>
    <row r="1734" spans="3:4" x14ac:dyDescent="0.2">
      <c r="C1734" s="19"/>
      <c r="D1734" s="19"/>
    </row>
    <row r="1735" spans="3:4" x14ac:dyDescent="0.2">
      <c r="C1735" s="19"/>
      <c r="D1735" s="19"/>
    </row>
    <row r="1736" spans="3:4" x14ac:dyDescent="0.2">
      <c r="C1736" s="19"/>
      <c r="D1736" s="19"/>
    </row>
    <row r="1737" spans="3:4" x14ac:dyDescent="0.2">
      <c r="C1737" s="19"/>
      <c r="D1737" s="19"/>
    </row>
    <row r="1738" spans="3:4" x14ac:dyDescent="0.2">
      <c r="C1738" s="19"/>
      <c r="D1738" s="19"/>
    </row>
    <row r="1739" spans="3:4" x14ac:dyDescent="0.2">
      <c r="C1739" s="19"/>
      <c r="D1739" s="19"/>
    </row>
    <row r="1740" spans="3:4" x14ac:dyDescent="0.2">
      <c r="C1740" s="19"/>
      <c r="D1740" s="19"/>
    </row>
    <row r="1741" spans="3:4" x14ac:dyDescent="0.2">
      <c r="C1741" s="19"/>
      <c r="D1741" s="19"/>
    </row>
    <row r="1742" spans="3:4" x14ac:dyDescent="0.2">
      <c r="C1742" s="19"/>
      <c r="D1742" s="19"/>
    </row>
    <row r="1743" spans="3:4" x14ac:dyDescent="0.2">
      <c r="C1743" s="19"/>
      <c r="D1743" s="19"/>
    </row>
    <row r="1744" spans="3:4" x14ac:dyDescent="0.2">
      <c r="C1744" s="19"/>
      <c r="D1744" s="19"/>
    </row>
    <row r="1745" spans="3:4" x14ac:dyDescent="0.2">
      <c r="C1745" s="19"/>
      <c r="D1745" s="19"/>
    </row>
    <row r="1746" spans="3:4" x14ac:dyDescent="0.2">
      <c r="C1746" s="19"/>
      <c r="D1746" s="19"/>
    </row>
    <row r="1747" spans="3:4" x14ac:dyDescent="0.2">
      <c r="C1747" s="19"/>
      <c r="D1747" s="19"/>
    </row>
    <row r="1748" spans="3:4" x14ac:dyDescent="0.2">
      <c r="C1748" s="19"/>
      <c r="D1748" s="19"/>
    </row>
    <row r="1749" spans="3:4" x14ac:dyDescent="0.2">
      <c r="C1749" s="19"/>
      <c r="D1749" s="19"/>
    </row>
    <row r="1750" spans="3:4" x14ac:dyDescent="0.2">
      <c r="C1750" s="19"/>
      <c r="D1750" s="19"/>
    </row>
    <row r="1751" spans="3:4" x14ac:dyDescent="0.2">
      <c r="C1751" s="19"/>
      <c r="D1751" s="19"/>
    </row>
    <row r="1752" spans="3:4" x14ac:dyDescent="0.2">
      <c r="C1752" s="19"/>
      <c r="D1752" s="19"/>
    </row>
    <row r="1753" spans="3:4" x14ac:dyDescent="0.2">
      <c r="C1753" s="19"/>
      <c r="D1753" s="19"/>
    </row>
    <row r="1754" spans="3:4" x14ac:dyDescent="0.2">
      <c r="C1754" s="19"/>
      <c r="D1754" s="19"/>
    </row>
    <row r="1755" spans="3:4" x14ac:dyDescent="0.2">
      <c r="C1755" s="19"/>
      <c r="D1755" s="19"/>
    </row>
    <row r="1756" spans="3:4" x14ac:dyDescent="0.2">
      <c r="C1756" s="19"/>
      <c r="D1756" s="19"/>
    </row>
    <row r="1757" spans="3:4" x14ac:dyDescent="0.2">
      <c r="C1757" s="19"/>
      <c r="D1757" s="19"/>
    </row>
    <row r="1758" spans="3:4" x14ac:dyDescent="0.2">
      <c r="C1758" s="19"/>
      <c r="D1758" s="19"/>
    </row>
    <row r="1759" spans="3:4" x14ac:dyDescent="0.2">
      <c r="C1759" s="19"/>
      <c r="D1759" s="19"/>
    </row>
    <row r="1760" spans="3:4" x14ac:dyDescent="0.2">
      <c r="C1760" s="19"/>
      <c r="D1760" s="19"/>
    </row>
    <row r="1761" spans="3:4" x14ac:dyDescent="0.2">
      <c r="C1761" s="19"/>
      <c r="D1761" s="19"/>
    </row>
    <row r="1762" spans="3:4" x14ac:dyDescent="0.2">
      <c r="C1762" s="19"/>
      <c r="D1762" s="19"/>
    </row>
    <row r="1763" spans="3:4" x14ac:dyDescent="0.2">
      <c r="C1763" s="19"/>
      <c r="D1763" s="19"/>
    </row>
    <row r="1764" spans="3:4" x14ac:dyDescent="0.2">
      <c r="C1764" s="19"/>
      <c r="D1764" s="19"/>
    </row>
    <row r="1765" spans="3:4" x14ac:dyDescent="0.2">
      <c r="C1765" s="19"/>
      <c r="D1765" s="19"/>
    </row>
    <row r="1766" spans="3:4" x14ac:dyDescent="0.2">
      <c r="C1766" s="19"/>
      <c r="D1766" s="19"/>
    </row>
    <row r="1767" spans="3:4" x14ac:dyDescent="0.2">
      <c r="C1767" s="19"/>
      <c r="D1767" s="19"/>
    </row>
    <row r="1768" spans="3:4" x14ac:dyDescent="0.2">
      <c r="C1768" s="19"/>
      <c r="D1768" s="19"/>
    </row>
    <row r="1769" spans="3:4" x14ac:dyDescent="0.2">
      <c r="C1769" s="19"/>
      <c r="D1769" s="19"/>
    </row>
    <row r="1770" spans="3:4" x14ac:dyDescent="0.2">
      <c r="C1770" s="19"/>
      <c r="D1770" s="19"/>
    </row>
    <row r="1771" spans="3:4" x14ac:dyDescent="0.2">
      <c r="C1771" s="19"/>
      <c r="D1771" s="19"/>
    </row>
    <row r="1772" spans="3:4" x14ac:dyDescent="0.2">
      <c r="C1772" s="19"/>
      <c r="D1772" s="19"/>
    </row>
    <row r="1773" spans="3:4" x14ac:dyDescent="0.2">
      <c r="C1773" s="19"/>
      <c r="D1773" s="19"/>
    </row>
    <row r="1774" spans="3:4" x14ac:dyDescent="0.2">
      <c r="C1774" s="19"/>
      <c r="D1774" s="19"/>
    </row>
    <row r="1775" spans="3:4" x14ac:dyDescent="0.2">
      <c r="C1775" s="19"/>
      <c r="D1775" s="19"/>
    </row>
    <row r="1776" spans="3:4" x14ac:dyDescent="0.2">
      <c r="C1776" s="19"/>
      <c r="D1776" s="19"/>
    </row>
    <row r="1777" spans="3:4" x14ac:dyDescent="0.2">
      <c r="C1777" s="19"/>
      <c r="D1777" s="19"/>
    </row>
    <row r="1778" spans="3:4" x14ac:dyDescent="0.2">
      <c r="C1778" s="19"/>
      <c r="D1778" s="19"/>
    </row>
    <row r="1779" spans="3:4" x14ac:dyDescent="0.2">
      <c r="C1779" s="19"/>
      <c r="D1779" s="19"/>
    </row>
    <row r="1780" spans="3:4" x14ac:dyDescent="0.2">
      <c r="C1780" s="19"/>
      <c r="D1780" s="19"/>
    </row>
    <row r="1781" spans="3:4" x14ac:dyDescent="0.2">
      <c r="C1781" s="19"/>
      <c r="D1781" s="19"/>
    </row>
    <row r="1782" spans="3:4" x14ac:dyDescent="0.2">
      <c r="C1782" s="19"/>
      <c r="D1782" s="19"/>
    </row>
    <row r="1783" spans="3:4" x14ac:dyDescent="0.2">
      <c r="C1783" s="19"/>
      <c r="D1783" s="19"/>
    </row>
    <row r="1784" spans="3:4" x14ac:dyDescent="0.2">
      <c r="C1784" s="19"/>
      <c r="D1784" s="19"/>
    </row>
    <row r="1785" spans="3:4" x14ac:dyDescent="0.2">
      <c r="C1785" s="19"/>
      <c r="D1785" s="19"/>
    </row>
    <row r="1786" spans="3:4" x14ac:dyDescent="0.2">
      <c r="C1786" s="19"/>
      <c r="D1786" s="19"/>
    </row>
    <row r="1787" spans="3:4" x14ac:dyDescent="0.2">
      <c r="C1787" s="19"/>
      <c r="D1787" s="19"/>
    </row>
    <row r="1788" spans="3:4" x14ac:dyDescent="0.2">
      <c r="C1788" s="19"/>
      <c r="D1788" s="19"/>
    </row>
    <row r="1789" spans="3:4" x14ac:dyDescent="0.2">
      <c r="C1789" s="19"/>
      <c r="D1789" s="19"/>
    </row>
    <row r="1790" spans="3:4" x14ac:dyDescent="0.2">
      <c r="C1790" s="19"/>
      <c r="D1790" s="19"/>
    </row>
    <row r="1791" spans="3:4" x14ac:dyDescent="0.2">
      <c r="C1791" s="19"/>
      <c r="D1791" s="19"/>
    </row>
    <row r="1792" spans="3:4" x14ac:dyDescent="0.2">
      <c r="C1792" s="19"/>
      <c r="D1792" s="19"/>
    </row>
    <row r="1793" spans="3:4" x14ac:dyDescent="0.2">
      <c r="C1793" s="19"/>
      <c r="D1793" s="19"/>
    </row>
    <row r="1794" spans="3:4" x14ac:dyDescent="0.2">
      <c r="C1794" s="19"/>
      <c r="D1794" s="19"/>
    </row>
    <row r="1795" spans="3:4" x14ac:dyDescent="0.2">
      <c r="C1795" s="19"/>
      <c r="D1795" s="19"/>
    </row>
    <row r="1796" spans="3:4" x14ac:dyDescent="0.2">
      <c r="C1796" s="19"/>
      <c r="D1796" s="19"/>
    </row>
    <row r="1797" spans="3:4" x14ac:dyDescent="0.2">
      <c r="C1797" s="19"/>
      <c r="D1797" s="19"/>
    </row>
    <row r="1798" spans="3:4" x14ac:dyDescent="0.2">
      <c r="C1798" s="19"/>
      <c r="D1798" s="19"/>
    </row>
    <row r="1799" spans="3:4" x14ac:dyDescent="0.2">
      <c r="C1799" s="19"/>
      <c r="D1799" s="19"/>
    </row>
    <row r="1800" spans="3:4" x14ac:dyDescent="0.2">
      <c r="C1800" s="19"/>
      <c r="D1800" s="19"/>
    </row>
    <row r="1801" spans="3:4" x14ac:dyDescent="0.2">
      <c r="C1801" s="19"/>
      <c r="D1801" s="19"/>
    </row>
    <row r="1802" spans="3:4" x14ac:dyDescent="0.2">
      <c r="C1802" s="19"/>
      <c r="D1802" s="19"/>
    </row>
    <row r="1803" spans="3:4" x14ac:dyDescent="0.2">
      <c r="C1803" s="19"/>
      <c r="D1803" s="19"/>
    </row>
    <row r="1804" spans="3:4" x14ac:dyDescent="0.2">
      <c r="C1804" s="19"/>
      <c r="D1804" s="19"/>
    </row>
    <row r="1805" spans="3:4" x14ac:dyDescent="0.2">
      <c r="C1805" s="19"/>
      <c r="D1805" s="19"/>
    </row>
    <row r="1806" spans="3:4" x14ac:dyDescent="0.2">
      <c r="C1806" s="19"/>
      <c r="D1806" s="19"/>
    </row>
    <row r="1807" spans="3:4" x14ac:dyDescent="0.2">
      <c r="C1807" s="19"/>
      <c r="D1807" s="19"/>
    </row>
    <row r="1808" spans="3:4" x14ac:dyDescent="0.2">
      <c r="C1808" s="19"/>
      <c r="D1808" s="19"/>
    </row>
    <row r="1809" spans="3:4" x14ac:dyDescent="0.2">
      <c r="C1809" s="19"/>
      <c r="D1809" s="19"/>
    </row>
    <row r="1810" spans="3:4" x14ac:dyDescent="0.2">
      <c r="C1810" s="19"/>
      <c r="D1810" s="19"/>
    </row>
    <row r="1811" spans="3:4" x14ac:dyDescent="0.2">
      <c r="C1811" s="19"/>
      <c r="D1811" s="19"/>
    </row>
    <row r="1812" spans="3:4" x14ac:dyDescent="0.2">
      <c r="C1812" s="19"/>
      <c r="D1812" s="19"/>
    </row>
    <row r="1813" spans="3:4" x14ac:dyDescent="0.2">
      <c r="C1813" s="19"/>
      <c r="D1813" s="19"/>
    </row>
    <row r="1814" spans="3:4" x14ac:dyDescent="0.2">
      <c r="C1814" s="19"/>
      <c r="D1814" s="19"/>
    </row>
    <row r="1815" spans="3:4" x14ac:dyDescent="0.2">
      <c r="C1815" s="19"/>
      <c r="D1815" s="19"/>
    </row>
    <row r="1816" spans="3:4" x14ac:dyDescent="0.2">
      <c r="C1816" s="19"/>
      <c r="D1816" s="19"/>
    </row>
    <row r="1817" spans="3:4" x14ac:dyDescent="0.2">
      <c r="C1817" s="19"/>
      <c r="D1817" s="19"/>
    </row>
    <row r="1818" spans="3:4" x14ac:dyDescent="0.2">
      <c r="C1818" s="19"/>
      <c r="D1818" s="19"/>
    </row>
    <row r="1819" spans="3:4" x14ac:dyDescent="0.2">
      <c r="C1819" s="19"/>
      <c r="D1819" s="19"/>
    </row>
    <row r="1820" spans="3:4" x14ac:dyDescent="0.2">
      <c r="C1820" s="19"/>
      <c r="D1820" s="19"/>
    </row>
    <row r="1821" spans="3:4" x14ac:dyDescent="0.2">
      <c r="C1821" s="19"/>
      <c r="D1821" s="19"/>
    </row>
    <row r="1822" spans="3:4" x14ac:dyDescent="0.2">
      <c r="C1822" s="19"/>
      <c r="D1822" s="19"/>
    </row>
    <row r="1823" spans="3:4" x14ac:dyDescent="0.2">
      <c r="C1823" s="19"/>
      <c r="D1823" s="19"/>
    </row>
    <row r="1824" spans="3:4" x14ac:dyDescent="0.2">
      <c r="C1824" s="19"/>
      <c r="D1824" s="19"/>
    </row>
    <row r="1825" spans="3:4" x14ac:dyDescent="0.2">
      <c r="C1825" s="19"/>
      <c r="D1825" s="19"/>
    </row>
    <row r="1826" spans="3:4" x14ac:dyDescent="0.2">
      <c r="C1826" s="19"/>
      <c r="D1826" s="19"/>
    </row>
    <row r="1827" spans="3:4" x14ac:dyDescent="0.2">
      <c r="C1827" s="19"/>
      <c r="D1827" s="19"/>
    </row>
    <row r="1828" spans="3:4" x14ac:dyDescent="0.2">
      <c r="C1828" s="19"/>
      <c r="D1828" s="19"/>
    </row>
    <row r="1829" spans="3:4" x14ac:dyDescent="0.2">
      <c r="C1829" s="19"/>
      <c r="D1829" s="19"/>
    </row>
    <row r="1830" spans="3:4" x14ac:dyDescent="0.2">
      <c r="C1830" s="19"/>
      <c r="D1830" s="19"/>
    </row>
    <row r="1831" spans="3:4" x14ac:dyDescent="0.2">
      <c r="C1831" s="19"/>
      <c r="D1831" s="19"/>
    </row>
    <row r="1832" spans="3:4" x14ac:dyDescent="0.2">
      <c r="C1832" s="19"/>
      <c r="D1832" s="19"/>
    </row>
    <row r="1833" spans="3:4" x14ac:dyDescent="0.2">
      <c r="C1833" s="19"/>
      <c r="D1833" s="19"/>
    </row>
    <row r="1834" spans="3:4" x14ac:dyDescent="0.2">
      <c r="C1834" s="19"/>
      <c r="D1834" s="19"/>
    </row>
    <row r="1835" spans="3:4" x14ac:dyDescent="0.2">
      <c r="C1835" s="19"/>
      <c r="D1835" s="19"/>
    </row>
    <row r="1836" spans="3:4" x14ac:dyDescent="0.2">
      <c r="C1836" s="19"/>
      <c r="D1836" s="19"/>
    </row>
    <row r="1837" spans="3:4" x14ac:dyDescent="0.2">
      <c r="C1837" s="19"/>
      <c r="D1837" s="19"/>
    </row>
    <row r="1838" spans="3:4" x14ac:dyDescent="0.2">
      <c r="C1838" s="19"/>
      <c r="D1838" s="19"/>
    </row>
    <row r="1839" spans="3:4" x14ac:dyDescent="0.2">
      <c r="C1839" s="19"/>
      <c r="D1839" s="19"/>
    </row>
    <row r="1840" spans="3:4" x14ac:dyDescent="0.2">
      <c r="C1840" s="19"/>
      <c r="D1840" s="19"/>
    </row>
    <row r="1841" spans="3:4" x14ac:dyDescent="0.2">
      <c r="C1841" s="19"/>
      <c r="D1841" s="19"/>
    </row>
    <row r="1842" spans="3:4" x14ac:dyDescent="0.2">
      <c r="C1842" s="19"/>
      <c r="D1842" s="19"/>
    </row>
    <row r="1843" spans="3:4" x14ac:dyDescent="0.2">
      <c r="C1843" s="19"/>
      <c r="D1843" s="19"/>
    </row>
    <row r="1844" spans="3:4" x14ac:dyDescent="0.2">
      <c r="C1844" s="19"/>
      <c r="D1844" s="19"/>
    </row>
    <row r="1845" spans="3:4" x14ac:dyDescent="0.2">
      <c r="C1845" s="19"/>
      <c r="D1845" s="19"/>
    </row>
    <row r="1846" spans="3:4" x14ac:dyDescent="0.2">
      <c r="C1846" s="19"/>
      <c r="D1846" s="19"/>
    </row>
    <row r="1847" spans="3:4" x14ac:dyDescent="0.2">
      <c r="C1847" s="19"/>
      <c r="D1847" s="19"/>
    </row>
    <row r="1848" spans="3:4" x14ac:dyDescent="0.2">
      <c r="C1848" s="19"/>
      <c r="D1848" s="19"/>
    </row>
    <row r="1849" spans="3:4" x14ac:dyDescent="0.2">
      <c r="C1849" s="19"/>
      <c r="D1849" s="19"/>
    </row>
    <row r="1850" spans="3:4" x14ac:dyDescent="0.2">
      <c r="C1850" s="19"/>
      <c r="D1850" s="19"/>
    </row>
    <row r="1851" spans="3:4" x14ac:dyDescent="0.2">
      <c r="C1851" s="19"/>
      <c r="D1851" s="19"/>
    </row>
    <row r="1852" spans="3:4" x14ac:dyDescent="0.2">
      <c r="C1852" s="19"/>
      <c r="D1852" s="19"/>
    </row>
    <row r="1853" spans="3:4" x14ac:dyDescent="0.2">
      <c r="C1853" s="19"/>
      <c r="D1853" s="19"/>
    </row>
    <row r="1854" spans="3:4" x14ac:dyDescent="0.2">
      <c r="C1854" s="19"/>
      <c r="D1854" s="19"/>
    </row>
    <row r="1855" spans="3:4" x14ac:dyDescent="0.2">
      <c r="C1855" s="19"/>
      <c r="D1855" s="19"/>
    </row>
    <row r="1856" spans="3:4" x14ac:dyDescent="0.2">
      <c r="C1856" s="19"/>
      <c r="D1856" s="19"/>
    </row>
    <row r="1857" spans="3:4" x14ac:dyDescent="0.2">
      <c r="C1857" s="19"/>
      <c r="D1857" s="19"/>
    </row>
    <row r="1858" spans="3:4" x14ac:dyDescent="0.2">
      <c r="C1858" s="19"/>
      <c r="D1858" s="19"/>
    </row>
    <row r="1859" spans="3:4" x14ac:dyDescent="0.2">
      <c r="C1859" s="19"/>
      <c r="D1859" s="19"/>
    </row>
    <row r="1860" spans="3:4" x14ac:dyDescent="0.2">
      <c r="C1860" s="19"/>
      <c r="D1860" s="19"/>
    </row>
    <row r="1861" spans="3:4" x14ac:dyDescent="0.2">
      <c r="C1861" s="19"/>
      <c r="D1861" s="19"/>
    </row>
    <row r="1862" spans="3:4" x14ac:dyDescent="0.2">
      <c r="C1862" s="19"/>
      <c r="D1862" s="19"/>
    </row>
    <row r="1863" spans="3:4" x14ac:dyDescent="0.2">
      <c r="C1863" s="19"/>
      <c r="D1863" s="19"/>
    </row>
    <row r="1864" spans="3:4" x14ac:dyDescent="0.2">
      <c r="C1864" s="19"/>
      <c r="D1864" s="19"/>
    </row>
    <row r="1865" spans="3:4" x14ac:dyDescent="0.2">
      <c r="C1865" s="19"/>
      <c r="D1865" s="19"/>
    </row>
    <row r="1866" spans="3:4" x14ac:dyDescent="0.2">
      <c r="C1866" s="19"/>
      <c r="D1866" s="19"/>
    </row>
    <row r="1867" spans="3:4" x14ac:dyDescent="0.2">
      <c r="C1867" s="19"/>
      <c r="D1867" s="19"/>
    </row>
    <row r="1868" spans="3:4" x14ac:dyDescent="0.2">
      <c r="C1868" s="19"/>
      <c r="D1868" s="19"/>
    </row>
    <row r="1869" spans="3:4" x14ac:dyDescent="0.2">
      <c r="C1869" s="19"/>
      <c r="D1869" s="19"/>
    </row>
    <row r="1870" spans="3:4" x14ac:dyDescent="0.2">
      <c r="C1870" s="19"/>
      <c r="D1870" s="19"/>
    </row>
    <row r="1871" spans="3:4" x14ac:dyDescent="0.2">
      <c r="C1871" s="19"/>
      <c r="D1871" s="19"/>
    </row>
    <row r="1872" spans="3:4" x14ac:dyDescent="0.2">
      <c r="C1872" s="19"/>
      <c r="D1872" s="19"/>
    </row>
    <row r="1873" spans="3:4" x14ac:dyDescent="0.2">
      <c r="C1873" s="19"/>
      <c r="D1873" s="19"/>
    </row>
    <row r="1874" spans="3:4" x14ac:dyDescent="0.2">
      <c r="C1874" s="19"/>
      <c r="D1874" s="19"/>
    </row>
    <row r="1875" spans="3:4" x14ac:dyDescent="0.2">
      <c r="C1875" s="19"/>
      <c r="D1875" s="19"/>
    </row>
    <row r="1876" spans="3:4" x14ac:dyDescent="0.2">
      <c r="C1876" s="19"/>
      <c r="D1876" s="19"/>
    </row>
    <row r="1877" spans="3:4" x14ac:dyDescent="0.2">
      <c r="C1877" s="19"/>
      <c r="D1877" s="19"/>
    </row>
    <row r="1878" spans="3:4" x14ac:dyDescent="0.2">
      <c r="C1878" s="19"/>
      <c r="D1878" s="19"/>
    </row>
    <row r="1879" spans="3:4" x14ac:dyDescent="0.2">
      <c r="C1879" s="19"/>
      <c r="D1879" s="19"/>
    </row>
    <row r="1880" spans="3:4" x14ac:dyDescent="0.2">
      <c r="C1880" s="19"/>
      <c r="D1880" s="19"/>
    </row>
    <row r="1881" spans="3:4" x14ac:dyDescent="0.2">
      <c r="C1881" s="19"/>
      <c r="D1881" s="19"/>
    </row>
    <row r="1882" spans="3:4" x14ac:dyDescent="0.2">
      <c r="C1882" s="19"/>
      <c r="D1882" s="19"/>
    </row>
    <row r="1883" spans="3:4" x14ac:dyDescent="0.2">
      <c r="C1883" s="19"/>
      <c r="D1883" s="19"/>
    </row>
    <row r="1884" spans="3:4" x14ac:dyDescent="0.2">
      <c r="C1884" s="19"/>
      <c r="D1884" s="19"/>
    </row>
    <row r="1885" spans="3:4" x14ac:dyDescent="0.2">
      <c r="C1885" s="19"/>
      <c r="D1885" s="19"/>
    </row>
    <row r="1886" spans="3:4" x14ac:dyDescent="0.2">
      <c r="C1886" s="19"/>
      <c r="D1886" s="19"/>
    </row>
    <row r="1887" spans="3:4" x14ac:dyDescent="0.2">
      <c r="C1887" s="19"/>
      <c r="D1887" s="19"/>
    </row>
    <row r="1888" spans="3:4" x14ac:dyDescent="0.2">
      <c r="C1888" s="19"/>
      <c r="D1888" s="19"/>
    </row>
    <row r="1889" spans="3:4" x14ac:dyDescent="0.2">
      <c r="C1889" s="19"/>
      <c r="D1889" s="19"/>
    </row>
    <row r="1890" spans="3:4" x14ac:dyDescent="0.2">
      <c r="C1890" s="19"/>
      <c r="D1890" s="19"/>
    </row>
    <row r="1891" spans="3:4" x14ac:dyDescent="0.2">
      <c r="C1891" s="19"/>
      <c r="D1891" s="19"/>
    </row>
    <row r="1892" spans="3:4" x14ac:dyDescent="0.2">
      <c r="C1892" s="19"/>
      <c r="D1892" s="19"/>
    </row>
    <row r="1893" spans="3:4" x14ac:dyDescent="0.2">
      <c r="C1893" s="19"/>
      <c r="D1893" s="19"/>
    </row>
    <row r="1894" spans="3:4" x14ac:dyDescent="0.2">
      <c r="C1894" s="19"/>
      <c r="D1894" s="19"/>
    </row>
    <row r="1895" spans="3:4" x14ac:dyDescent="0.2">
      <c r="C1895" s="19"/>
      <c r="D1895" s="19"/>
    </row>
    <row r="1896" spans="3:4" x14ac:dyDescent="0.2">
      <c r="C1896" s="19"/>
      <c r="D1896" s="19"/>
    </row>
    <row r="1897" spans="3:4" x14ac:dyDescent="0.2">
      <c r="C1897" s="19"/>
      <c r="D1897" s="19"/>
    </row>
    <row r="1898" spans="3:4" x14ac:dyDescent="0.2">
      <c r="C1898" s="19"/>
      <c r="D1898" s="19"/>
    </row>
    <row r="1899" spans="3:4" x14ac:dyDescent="0.2">
      <c r="C1899" s="19"/>
      <c r="D1899" s="19"/>
    </row>
    <row r="1900" spans="3:4" x14ac:dyDescent="0.2">
      <c r="C1900" s="19"/>
      <c r="D1900" s="19"/>
    </row>
    <row r="1901" spans="3:4" x14ac:dyDescent="0.2">
      <c r="C1901" s="19"/>
      <c r="D1901" s="19"/>
    </row>
    <row r="1902" spans="3:4" x14ac:dyDescent="0.2">
      <c r="C1902" s="19"/>
      <c r="D1902" s="19"/>
    </row>
    <row r="1903" spans="3:4" x14ac:dyDescent="0.2">
      <c r="C1903" s="19"/>
      <c r="D1903" s="19"/>
    </row>
    <row r="1904" spans="3:4" x14ac:dyDescent="0.2">
      <c r="C1904" s="19"/>
      <c r="D1904" s="19"/>
    </row>
    <row r="1905" spans="3:4" x14ac:dyDescent="0.2">
      <c r="C1905" s="19"/>
      <c r="D1905" s="19"/>
    </row>
    <row r="1906" spans="3:4" x14ac:dyDescent="0.2">
      <c r="C1906" s="19"/>
      <c r="D1906" s="19"/>
    </row>
    <row r="1907" spans="3:4" x14ac:dyDescent="0.2">
      <c r="C1907" s="19"/>
      <c r="D1907" s="19"/>
    </row>
    <row r="1908" spans="3:4" x14ac:dyDescent="0.2">
      <c r="C1908" s="19"/>
      <c r="D1908" s="19"/>
    </row>
    <row r="1909" spans="3:4" x14ac:dyDescent="0.2">
      <c r="C1909" s="19"/>
      <c r="D1909" s="19"/>
    </row>
    <row r="1910" spans="3:4" x14ac:dyDescent="0.2">
      <c r="C1910" s="19"/>
      <c r="D1910" s="19"/>
    </row>
    <row r="1911" spans="3:4" x14ac:dyDescent="0.2">
      <c r="C1911" s="19"/>
      <c r="D1911" s="19"/>
    </row>
    <row r="1912" spans="3:4" x14ac:dyDescent="0.2">
      <c r="C1912" s="19"/>
      <c r="D1912" s="19"/>
    </row>
    <row r="1913" spans="3:4" x14ac:dyDescent="0.2">
      <c r="C1913" s="19"/>
      <c r="D1913" s="19"/>
    </row>
    <row r="1914" spans="3:4" x14ac:dyDescent="0.2">
      <c r="C1914" s="19"/>
      <c r="D1914" s="19"/>
    </row>
    <row r="1915" spans="3:4" x14ac:dyDescent="0.2">
      <c r="C1915" s="19"/>
      <c r="D1915" s="19"/>
    </row>
    <row r="1916" spans="3:4" x14ac:dyDescent="0.2">
      <c r="C1916" s="19"/>
      <c r="D1916" s="19"/>
    </row>
    <row r="1917" spans="3:4" x14ac:dyDescent="0.2">
      <c r="C1917" s="19"/>
      <c r="D1917" s="19"/>
    </row>
    <row r="1918" spans="3:4" x14ac:dyDescent="0.2">
      <c r="C1918" s="19"/>
      <c r="D1918" s="19"/>
    </row>
    <row r="1919" spans="3:4" x14ac:dyDescent="0.2">
      <c r="C1919" s="19"/>
      <c r="D1919" s="19"/>
    </row>
    <row r="1920" spans="3:4" x14ac:dyDescent="0.2">
      <c r="C1920" s="19"/>
      <c r="D1920" s="19"/>
    </row>
    <row r="1921" spans="3:4" x14ac:dyDescent="0.2">
      <c r="C1921" s="19"/>
      <c r="D1921" s="19"/>
    </row>
    <row r="1922" spans="3:4" x14ac:dyDescent="0.2">
      <c r="C1922" s="19"/>
      <c r="D1922" s="19"/>
    </row>
    <row r="1923" spans="3:4" x14ac:dyDescent="0.2">
      <c r="C1923" s="19"/>
      <c r="D1923" s="19"/>
    </row>
    <row r="1924" spans="3:4" x14ac:dyDescent="0.2">
      <c r="C1924" s="19"/>
      <c r="D1924" s="19"/>
    </row>
    <row r="1925" spans="3:4" x14ac:dyDescent="0.2">
      <c r="C1925" s="19"/>
      <c r="D1925" s="19"/>
    </row>
    <row r="1926" spans="3:4" x14ac:dyDescent="0.2">
      <c r="C1926" s="19"/>
      <c r="D1926" s="19"/>
    </row>
    <row r="1927" spans="3:4" x14ac:dyDescent="0.2">
      <c r="C1927" s="19"/>
      <c r="D1927" s="19"/>
    </row>
    <row r="1928" spans="3:4" x14ac:dyDescent="0.2">
      <c r="C1928" s="19"/>
      <c r="D1928" s="19"/>
    </row>
    <row r="1929" spans="3:4" x14ac:dyDescent="0.2">
      <c r="C1929" s="19"/>
      <c r="D1929" s="19"/>
    </row>
    <row r="1930" spans="3:4" x14ac:dyDescent="0.2">
      <c r="C1930" s="19"/>
      <c r="D1930" s="19"/>
    </row>
    <row r="1931" spans="3:4" x14ac:dyDescent="0.2">
      <c r="C1931" s="19"/>
      <c r="D1931" s="19"/>
    </row>
    <row r="1932" spans="3:4" x14ac:dyDescent="0.2">
      <c r="C1932" s="19"/>
      <c r="D1932" s="19"/>
    </row>
    <row r="1933" spans="3:4" x14ac:dyDescent="0.2">
      <c r="C1933" s="19"/>
      <c r="D1933" s="19"/>
    </row>
    <row r="1934" spans="3:4" x14ac:dyDescent="0.2">
      <c r="C1934" s="19"/>
      <c r="D1934" s="19"/>
    </row>
    <row r="1935" spans="3:4" x14ac:dyDescent="0.2">
      <c r="C1935" s="19"/>
      <c r="D1935" s="19"/>
    </row>
    <row r="1936" spans="3:4" x14ac:dyDescent="0.2">
      <c r="C1936" s="19"/>
      <c r="D1936" s="19"/>
    </row>
    <row r="1937" spans="3:4" x14ac:dyDescent="0.2">
      <c r="C1937" s="19"/>
      <c r="D1937" s="19"/>
    </row>
    <row r="1938" spans="3:4" x14ac:dyDescent="0.2">
      <c r="C1938" s="19"/>
      <c r="D1938" s="19"/>
    </row>
    <row r="1939" spans="3:4" x14ac:dyDescent="0.2">
      <c r="C1939" s="19"/>
      <c r="D1939" s="19"/>
    </row>
    <row r="1940" spans="3:4" x14ac:dyDescent="0.2">
      <c r="C1940" s="19"/>
      <c r="D1940" s="19"/>
    </row>
    <row r="1941" spans="3:4" x14ac:dyDescent="0.2">
      <c r="C1941" s="19"/>
      <c r="D1941" s="19"/>
    </row>
    <row r="1942" spans="3:4" x14ac:dyDescent="0.2">
      <c r="C1942" s="19"/>
      <c r="D1942" s="19"/>
    </row>
    <row r="1943" spans="3:4" x14ac:dyDescent="0.2">
      <c r="C1943" s="19"/>
      <c r="D1943" s="19"/>
    </row>
    <row r="1944" spans="3:4" x14ac:dyDescent="0.2">
      <c r="C1944" s="19"/>
      <c r="D1944" s="19"/>
    </row>
    <row r="1945" spans="3:4" x14ac:dyDescent="0.2">
      <c r="C1945" s="19"/>
      <c r="D1945" s="19"/>
    </row>
    <row r="1946" spans="3:4" x14ac:dyDescent="0.2">
      <c r="C1946" s="19"/>
      <c r="D1946" s="19"/>
    </row>
    <row r="1947" spans="3:4" x14ac:dyDescent="0.2">
      <c r="C1947" s="19"/>
      <c r="D1947" s="19"/>
    </row>
    <row r="1948" spans="3:4" x14ac:dyDescent="0.2">
      <c r="C1948" s="19"/>
      <c r="D1948" s="19"/>
    </row>
    <row r="1949" spans="3:4" x14ac:dyDescent="0.2">
      <c r="C1949" s="19"/>
      <c r="D1949" s="19"/>
    </row>
    <row r="1950" spans="3:4" x14ac:dyDescent="0.2">
      <c r="C1950" s="19"/>
      <c r="D1950" s="19"/>
    </row>
    <row r="1951" spans="3:4" x14ac:dyDescent="0.2">
      <c r="C1951" s="19"/>
      <c r="D1951" s="19"/>
    </row>
    <row r="1952" spans="3:4" x14ac:dyDescent="0.2">
      <c r="C1952" s="19"/>
      <c r="D1952" s="19"/>
    </row>
    <row r="1953" spans="3:4" x14ac:dyDescent="0.2">
      <c r="C1953" s="19"/>
      <c r="D1953" s="19"/>
    </row>
    <row r="1954" spans="3:4" x14ac:dyDescent="0.2">
      <c r="C1954" s="19"/>
      <c r="D1954" s="19"/>
    </row>
    <row r="1955" spans="3:4" x14ac:dyDescent="0.2">
      <c r="C1955" s="19"/>
      <c r="D1955" s="19"/>
    </row>
    <row r="1956" spans="3:4" x14ac:dyDescent="0.2">
      <c r="C1956" s="19"/>
      <c r="D1956" s="19"/>
    </row>
    <row r="1957" spans="3:4" x14ac:dyDescent="0.2">
      <c r="C1957" s="19"/>
      <c r="D1957" s="19"/>
    </row>
    <row r="1958" spans="3:4" x14ac:dyDescent="0.2">
      <c r="C1958" s="19"/>
      <c r="D1958" s="19"/>
    </row>
    <row r="1959" spans="3:4" x14ac:dyDescent="0.2">
      <c r="C1959" s="19"/>
      <c r="D1959" s="19"/>
    </row>
    <row r="1960" spans="3:4" x14ac:dyDescent="0.2">
      <c r="C1960" s="19"/>
      <c r="D1960" s="19"/>
    </row>
    <row r="1961" spans="3:4" x14ac:dyDescent="0.2">
      <c r="C1961" s="19"/>
      <c r="D1961" s="19"/>
    </row>
    <row r="1962" spans="3:4" x14ac:dyDescent="0.2">
      <c r="C1962" s="19"/>
      <c r="D1962" s="19"/>
    </row>
    <row r="1963" spans="3:4" x14ac:dyDescent="0.2">
      <c r="C1963" s="19"/>
      <c r="D1963" s="19"/>
    </row>
    <row r="1964" spans="3:4" x14ac:dyDescent="0.2">
      <c r="C1964" s="19"/>
      <c r="D1964" s="19"/>
    </row>
    <row r="1965" spans="3:4" x14ac:dyDescent="0.2">
      <c r="C1965" s="19"/>
      <c r="D1965" s="19"/>
    </row>
    <row r="1966" spans="3:4" x14ac:dyDescent="0.2">
      <c r="C1966" s="19"/>
      <c r="D1966" s="19"/>
    </row>
    <row r="1967" spans="3:4" x14ac:dyDescent="0.2">
      <c r="C1967" s="19"/>
      <c r="D1967" s="19"/>
    </row>
    <row r="1968" spans="3:4" x14ac:dyDescent="0.2">
      <c r="C1968" s="19"/>
      <c r="D1968" s="19"/>
    </row>
    <row r="1969" spans="3:4" x14ac:dyDescent="0.2">
      <c r="C1969" s="19"/>
      <c r="D1969" s="19"/>
    </row>
    <row r="1970" spans="3:4" x14ac:dyDescent="0.2">
      <c r="C1970" s="19"/>
      <c r="D1970" s="19"/>
    </row>
    <row r="1971" spans="3:4" x14ac:dyDescent="0.2">
      <c r="C1971" s="19"/>
      <c r="D1971" s="19"/>
    </row>
    <row r="1972" spans="3:4" x14ac:dyDescent="0.2">
      <c r="C1972" s="19"/>
      <c r="D1972" s="19"/>
    </row>
    <row r="1973" spans="3:4" x14ac:dyDescent="0.2">
      <c r="C1973" s="19"/>
      <c r="D1973" s="19"/>
    </row>
    <row r="1974" spans="3:4" x14ac:dyDescent="0.2">
      <c r="C1974" s="19"/>
      <c r="D1974" s="19"/>
    </row>
    <row r="1975" spans="3:4" x14ac:dyDescent="0.2">
      <c r="C1975" s="19"/>
      <c r="D1975" s="19"/>
    </row>
    <row r="1976" spans="3:4" x14ac:dyDescent="0.2">
      <c r="C1976" s="19"/>
      <c r="D1976" s="19"/>
    </row>
    <row r="1977" spans="3:4" x14ac:dyDescent="0.2">
      <c r="C1977" s="19"/>
      <c r="D1977" s="19"/>
    </row>
    <row r="1978" spans="3:4" x14ac:dyDescent="0.2">
      <c r="C1978" s="19"/>
      <c r="D1978" s="19"/>
    </row>
    <row r="1979" spans="3:4" x14ac:dyDescent="0.2">
      <c r="C1979" s="19"/>
      <c r="D1979" s="19"/>
    </row>
    <row r="1980" spans="3:4" x14ac:dyDescent="0.2">
      <c r="C1980" s="19"/>
      <c r="D1980" s="19"/>
    </row>
    <row r="1981" spans="3:4" x14ac:dyDescent="0.2">
      <c r="C1981" s="19"/>
      <c r="D1981" s="19"/>
    </row>
    <row r="1982" spans="3:4" x14ac:dyDescent="0.2">
      <c r="C1982" s="19"/>
      <c r="D1982" s="19"/>
    </row>
    <row r="1983" spans="3:4" x14ac:dyDescent="0.2">
      <c r="C1983" s="19"/>
      <c r="D1983" s="19"/>
    </row>
    <row r="1984" spans="3:4" x14ac:dyDescent="0.2">
      <c r="C1984" s="19"/>
      <c r="D1984" s="19"/>
    </row>
    <row r="1985" spans="3:4" x14ac:dyDescent="0.2">
      <c r="C1985" s="19"/>
      <c r="D1985" s="19"/>
    </row>
    <row r="1986" spans="3:4" x14ac:dyDescent="0.2">
      <c r="C1986" s="19"/>
      <c r="D1986" s="19"/>
    </row>
    <row r="1987" spans="3:4" x14ac:dyDescent="0.2">
      <c r="C1987" s="19"/>
      <c r="D1987" s="19"/>
    </row>
    <row r="1988" spans="3:4" x14ac:dyDescent="0.2">
      <c r="C1988" s="19"/>
      <c r="D1988" s="19"/>
    </row>
    <row r="1989" spans="3:4" x14ac:dyDescent="0.2">
      <c r="C1989" s="19"/>
      <c r="D1989" s="19"/>
    </row>
    <row r="1990" spans="3:4" x14ac:dyDescent="0.2">
      <c r="C1990" s="19"/>
      <c r="D1990" s="19"/>
    </row>
    <row r="1991" spans="3:4" x14ac:dyDescent="0.2">
      <c r="C1991" s="19"/>
      <c r="D1991" s="19"/>
    </row>
    <row r="1992" spans="3:4" x14ac:dyDescent="0.2">
      <c r="C1992" s="19"/>
      <c r="D1992" s="19"/>
    </row>
    <row r="1993" spans="3:4" x14ac:dyDescent="0.2">
      <c r="C1993" s="19"/>
      <c r="D1993" s="19"/>
    </row>
    <row r="1994" spans="3:4" x14ac:dyDescent="0.2">
      <c r="C1994" s="19"/>
      <c r="D1994" s="19"/>
    </row>
    <row r="1995" spans="3:4" x14ac:dyDescent="0.2">
      <c r="C1995" s="19"/>
      <c r="D1995" s="19"/>
    </row>
    <row r="1996" spans="3:4" x14ac:dyDescent="0.2">
      <c r="C1996" s="19"/>
      <c r="D1996" s="19"/>
    </row>
    <row r="1997" spans="3:4" x14ac:dyDescent="0.2">
      <c r="C1997" s="19"/>
      <c r="D1997" s="19"/>
    </row>
    <row r="1998" spans="3:4" x14ac:dyDescent="0.2">
      <c r="C1998" s="19"/>
      <c r="D1998" s="19"/>
    </row>
    <row r="1999" spans="3:4" x14ac:dyDescent="0.2">
      <c r="C1999" s="19"/>
      <c r="D1999" s="19"/>
    </row>
    <row r="2000" spans="3:4" x14ac:dyDescent="0.2">
      <c r="C2000" s="19"/>
      <c r="D2000" s="19"/>
    </row>
    <row r="2001" spans="3:4" x14ac:dyDescent="0.2">
      <c r="C2001" s="19"/>
      <c r="D2001" s="19"/>
    </row>
    <row r="2002" spans="3:4" x14ac:dyDescent="0.2">
      <c r="C2002" s="19"/>
      <c r="D2002" s="19"/>
    </row>
    <row r="2003" spans="3:4" x14ac:dyDescent="0.2">
      <c r="C2003" s="19"/>
      <c r="D2003" s="19"/>
    </row>
    <row r="2004" spans="3:4" x14ac:dyDescent="0.2">
      <c r="C2004" s="19"/>
      <c r="D2004" s="19"/>
    </row>
    <row r="2005" spans="3:4" x14ac:dyDescent="0.2">
      <c r="C2005" s="19"/>
      <c r="D2005" s="19"/>
    </row>
    <row r="2006" spans="3:4" x14ac:dyDescent="0.2">
      <c r="C2006" s="19"/>
      <c r="D2006" s="19"/>
    </row>
    <row r="2007" spans="3:4" x14ac:dyDescent="0.2">
      <c r="C2007" s="19"/>
      <c r="D2007" s="19"/>
    </row>
    <row r="2008" spans="3:4" x14ac:dyDescent="0.2">
      <c r="C2008" s="19"/>
      <c r="D2008" s="19"/>
    </row>
    <row r="2009" spans="3:4" x14ac:dyDescent="0.2">
      <c r="C2009" s="19"/>
      <c r="D2009" s="19"/>
    </row>
    <row r="2010" spans="3:4" x14ac:dyDescent="0.2">
      <c r="C2010" s="19"/>
      <c r="D2010" s="19"/>
    </row>
    <row r="2011" spans="3:4" x14ac:dyDescent="0.2">
      <c r="C2011" s="19"/>
      <c r="D2011" s="19"/>
    </row>
    <row r="2012" spans="3:4" x14ac:dyDescent="0.2">
      <c r="C2012" s="19"/>
      <c r="D2012" s="19"/>
    </row>
    <row r="2013" spans="3:4" x14ac:dyDescent="0.2">
      <c r="C2013" s="19"/>
      <c r="D2013" s="19"/>
    </row>
    <row r="2014" spans="3:4" x14ac:dyDescent="0.2">
      <c r="C2014" s="19"/>
      <c r="D2014" s="19"/>
    </row>
    <row r="2015" spans="3:4" x14ac:dyDescent="0.2">
      <c r="C2015" s="19"/>
      <c r="D2015" s="19"/>
    </row>
    <row r="2016" spans="3:4" x14ac:dyDescent="0.2">
      <c r="C2016" s="19"/>
      <c r="D2016" s="19"/>
    </row>
    <row r="2017" spans="3:4" x14ac:dyDescent="0.2">
      <c r="C2017" s="19"/>
      <c r="D2017" s="19"/>
    </row>
    <row r="2018" spans="3:4" x14ac:dyDescent="0.2">
      <c r="C2018" s="19"/>
      <c r="D2018" s="19"/>
    </row>
    <row r="2019" spans="3:4" x14ac:dyDescent="0.2">
      <c r="C2019" s="19"/>
      <c r="D2019" s="19"/>
    </row>
    <row r="2020" spans="3:4" x14ac:dyDescent="0.2">
      <c r="C2020" s="19"/>
      <c r="D2020" s="19"/>
    </row>
    <row r="2021" spans="3:4" x14ac:dyDescent="0.2">
      <c r="C2021" s="19"/>
      <c r="D2021" s="19"/>
    </row>
    <row r="2022" spans="3:4" x14ac:dyDescent="0.2">
      <c r="C2022" s="19"/>
      <c r="D2022" s="19"/>
    </row>
    <row r="2023" spans="3:4" x14ac:dyDescent="0.2">
      <c r="C2023" s="19"/>
      <c r="D2023" s="19"/>
    </row>
    <row r="2024" spans="3:4" x14ac:dyDescent="0.2">
      <c r="C2024" s="19"/>
      <c r="D2024" s="19"/>
    </row>
    <row r="2025" spans="3:4" x14ac:dyDescent="0.2">
      <c r="C2025" s="19"/>
      <c r="D2025" s="19"/>
    </row>
    <row r="2026" spans="3:4" x14ac:dyDescent="0.2">
      <c r="C2026" s="19"/>
      <c r="D2026" s="19"/>
    </row>
    <row r="2027" spans="3:4" x14ac:dyDescent="0.2">
      <c r="C2027" s="19"/>
      <c r="D2027" s="19"/>
    </row>
    <row r="2028" spans="3:4" x14ac:dyDescent="0.2">
      <c r="C2028" s="19"/>
      <c r="D2028" s="19"/>
    </row>
    <row r="2029" spans="3:4" x14ac:dyDescent="0.2">
      <c r="C2029" s="19"/>
      <c r="D2029" s="19"/>
    </row>
    <row r="2030" spans="3:4" x14ac:dyDescent="0.2">
      <c r="C2030" s="19"/>
      <c r="D2030" s="19"/>
    </row>
    <row r="2031" spans="3:4" x14ac:dyDescent="0.2">
      <c r="C2031" s="19"/>
      <c r="D2031" s="19"/>
    </row>
    <row r="2032" spans="3:4" x14ac:dyDescent="0.2">
      <c r="C2032" s="19"/>
      <c r="D2032" s="19"/>
    </row>
    <row r="2033" spans="3:4" x14ac:dyDescent="0.2">
      <c r="C2033" s="19"/>
      <c r="D2033" s="19"/>
    </row>
    <row r="2034" spans="3:4" x14ac:dyDescent="0.2">
      <c r="C2034" s="19"/>
      <c r="D2034" s="19"/>
    </row>
    <row r="2035" spans="3:4" x14ac:dyDescent="0.2">
      <c r="C2035" s="19"/>
      <c r="D2035" s="19"/>
    </row>
    <row r="2036" spans="3:4" x14ac:dyDescent="0.2">
      <c r="C2036" s="19"/>
      <c r="D2036" s="19"/>
    </row>
    <row r="2037" spans="3:4" x14ac:dyDescent="0.2">
      <c r="C2037" s="19"/>
      <c r="D2037" s="19"/>
    </row>
    <row r="2038" spans="3:4" x14ac:dyDescent="0.2">
      <c r="C2038" s="19"/>
      <c r="D2038" s="19"/>
    </row>
    <row r="2039" spans="3:4" x14ac:dyDescent="0.2">
      <c r="C2039" s="19"/>
      <c r="D2039" s="19"/>
    </row>
    <row r="2040" spans="3:4" x14ac:dyDescent="0.2">
      <c r="C2040" s="19"/>
      <c r="D2040" s="19"/>
    </row>
    <row r="2041" spans="3:4" x14ac:dyDescent="0.2">
      <c r="C2041" s="19"/>
      <c r="D2041" s="19"/>
    </row>
    <row r="2042" spans="3:4" x14ac:dyDescent="0.2">
      <c r="C2042" s="19"/>
      <c r="D2042" s="19"/>
    </row>
    <row r="2043" spans="3:4" x14ac:dyDescent="0.2">
      <c r="C2043" s="19"/>
      <c r="D2043" s="19"/>
    </row>
    <row r="2044" spans="3:4" x14ac:dyDescent="0.2">
      <c r="C2044" s="19"/>
      <c r="D2044" s="19"/>
    </row>
    <row r="2045" spans="3:4" x14ac:dyDescent="0.2">
      <c r="C2045" s="19"/>
      <c r="D2045" s="19"/>
    </row>
    <row r="2046" spans="3:4" x14ac:dyDescent="0.2">
      <c r="C2046" s="19"/>
      <c r="D2046" s="19"/>
    </row>
    <row r="2047" spans="3:4" x14ac:dyDescent="0.2">
      <c r="C2047" s="19"/>
      <c r="D2047" s="19"/>
    </row>
    <row r="2048" spans="3:4" x14ac:dyDescent="0.2">
      <c r="C2048" s="19"/>
      <c r="D2048" s="19"/>
    </row>
    <row r="2049" spans="3:4" x14ac:dyDescent="0.2">
      <c r="C2049" s="19"/>
      <c r="D2049" s="19"/>
    </row>
    <row r="2050" spans="3:4" x14ac:dyDescent="0.2">
      <c r="C2050" s="19"/>
      <c r="D2050" s="19"/>
    </row>
    <row r="2051" spans="3:4" x14ac:dyDescent="0.2">
      <c r="C2051" s="19"/>
      <c r="D2051" s="19"/>
    </row>
    <row r="2052" spans="3:4" x14ac:dyDescent="0.2">
      <c r="C2052" s="19"/>
      <c r="D2052" s="19"/>
    </row>
    <row r="2053" spans="3:4" x14ac:dyDescent="0.2">
      <c r="C2053" s="19"/>
      <c r="D2053" s="19"/>
    </row>
    <row r="2054" spans="3:4" x14ac:dyDescent="0.2">
      <c r="C2054" s="19"/>
      <c r="D2054" s="19"/>
    </row>
    <row r="2055" spans="3:4" x14ac:dyDescent="0.2">
      <c r="C2055" s="19"/>
      <c r="D2055" s="19"/>
    </row>
    <row r="2056" spans="3:4" x14ac:dyDescent="0.2">
      <c r="C2056" s="19"/>
      <c r="D2056" s="19"/>
    </row>
    <row r="2057" spans="3:4" x14ac:dyDescent="0.2">
      <c r="C2057" s="19"/>
      <c r="D2057" s="19"/>
    </row>
    <row r="2058" spans="3:4" x14ac:dyDescent="0.2">
      <c r="C2058" s="19"/>
      <c r="D2058" s="19"/>
    </row>
    <row r="2059" spans="3:4" x14ac:dyDescent="0.2">
      <c r="C2059" s="19"/>
      <c r="D2059" s="19"/>
    </row>
    <row r="2060" spans="3:4" x14ac:dyDescent="0.2">
      <c r="C2060" s="19"/>
      <c r="D2060" s="19"/>
    </row>
    <row r="2061" spans="3:4" x14ac:dyDescent="0.2">
      <c r="C2061" s="19"/>
      <c r="D2061" s="19"/>
    </row>
    <row r="2062" spans="3:4" x14ac:dyDescent="0.2">
      <c r="C2062" s="19"/>
      <c r="D2062" s="19"/>
    </row>
    <row r="2063" spans="3:4" x14ac:dyDescent="0.2">
      <c r="C2063" s="19"/>
      <c r="D2063" s="19"/>
    </row>
    <row r="2064" spans="3:4" x14ac:dyDescent="0.2">
      <c r="C2064" s="19"/>
      <c r="D2064" s="19"/>
    </row>
    <row r="2065" spans="3:4" x14ac:dyDescent="0.2">
      <c r="C2065" s="19"/>
      <c r="D2065" s="19"/>
    </row>
    <row r="2066" spans="3:4" x14ac:dyDescent="0.2">
      <c r="C2066" s="19"/>
      <c r="D2066" s="19"/>
    </row>
    <row r="2067" spans="3:4" x14ac:dyDescent="0.2">
      <c r="C2067" s="19"/>
      <c r="D2067" s="19"/>
    </row>
    <row r="2068" spans="3:4" x14ac:dyDescent="0.2">
      <c r="C2068" s="19"/>
      <c r="D2068" s="19"/>
    </row>
    <row r="2069" spans="3:4" x14ac:dyDescent="0.2">
      <c r="C2069" s="19"/>
      <c r="D2069" s="19"/>
    </row>
    <row r="2070" spans="3:4" x14ac:dyDescent="0.2">
      <c r="C2070" s="19"/>
      <c r="D2070" s="19"/>
    </row>
    <row r="2071" spans="3:4" x14ac:dyDescent="0.2">
      <c r="C2071" s="19"/>
      <c r="D2071" s="19"/>
    </row>
    <row r="2072" spans="3:4" x14ac:dyDescent="0.2">
      <c r="C2072" s="19"/>
      <c r="D2072" s="19"/>
    </row>
    <row r="2073" spans="3:4" x14ac:dyDescent="0.2">
      <c r="C2073" s="19"/>
      <c r="D2073" s="19"/>
    </row>
    <row r="2074" spans="3:4" x14ac:dyDescent="0.2">
      <c r="C2074" s="19"/>
      <c r="D2074" s="19"/>
    </row>
    <row r="2075" spans="3:4" x14ac:dyDescent="0.2">
      <c r="C2075" s="19"/>
      <c r="D2075" s="19"/>
    </row>
    <row r="2076" spans="3:4" x14ac:dyDescent="0.2">
      <c r="C2076" s="19"/>
      <c r="D2076" s="19"/>
    </row>
    <row r="2077" spans="3:4" x14ac:dyDescent="0.2">
      <c r="C2077" s="19"/>
      <c r="D2077" s="19"/>
    </row>
    <row r="2078" spans="3:4" x14ac:dyDescent="0.2">
      <c r="C2078" s="19"/>
      <c r="D2078" s="19"/>
    </row>
    <row r="2079" spans="3:4" x14ac:dyDescent="0.2">
      <c r="C2079" s="19"/>
      <c r="D2079" s="19"/>
    </row>
    <row r="2080" spans="3:4" x14ac:dyDescent="0.2">
      <c r="C2080" s="19"/>
      <c r="D2080" s="19"/>
    </row>
    <row r="2081" spans="3:4" x14ac:dyDescent="0.2">
      <c r="C2081" s="19"/>
      <c r="D2081" s="19"/>
    </row>
    <row r="2082" spans="3:4" x14ac:dyDescent="0.2">
      <c r="C2082" s="19"/>
      <c r="D2082" s="19"/>
    </row>
    <row r="2083" spans="3:4" x14ac:dyDescent="0.2">
      <c r="C2083" s="19"/>
      <c r="D2083" s="19"/>
    </row>
    <row r="2084" spans="3:4" x14ac:dyDescent="0.2">
      <c r="C2084" s="19"/>
      <c r="D2084" s="19"/>
    </row>
    <row r="2085" spans="3:4" x14ac:dyDescent="0.2">
      <c r="C2085" s="19"/>
      <c r="D2085" s="19"/>
    </row>
    <row r="2086" spans="3:4" x14ac:dyDescent="0.2">
      <c r="C2086" s="19"/>
      <c r="D2086" s="19"/>
    </row>
    <row r="2087" spans="3:4" x14ac:dyDescent="0.2">
      <c r="C2087" s="19"/>
      <c r="D2087" s="19"/>
    </row>
    <row r="2088" spans="3:4" x14ac:dyDescent="0.2">
      <c r="C2088" s="19"/>
      <c r="D2088" s="19"/>
    </row>
    <row r="2089" spans="3:4" x14ac:dyDescent="0.2">
      <c r="C2089" s="19"/>
      <c r="D2089" s="19"/>
    </row>
    <row r="2090" spans="3:4" x14ac:dyDescent="0.2">
      <c r="C2090" s="19"/>
      <c r="D2090" s="19"/>
    </row>
    <row r="2091" spans="3:4" x14ac:dyDescent="0.2">
      <c r="C2091" s="19"/>
      <c r="D2091" s="19"/>
    </row>
    <row r="2092" spans="3:4" x14ac:dyDescent="0.2">
      <c r="C2092" s="19"/>
      <c r="D2092" s="19"/>
    </row>
    <row r="2093" spans="3:4" x14ac:dyDescent="0.2">
      <c r="C2093" s="19"/>
      <c r="D2093" s="19"/>
    </row>
    <row r="2094" spans="3:4" x14ac:dyDescent="0.2">
      <c r="C2094" s="19"/>
      <c r="D2094" s="19"/>
    </row>
    <row r="2095" spans="3:4" x14ac:dyDescent="0.2">
      <c r="C2095" s="19"/>
      <c r="D2095" s="19"/>
    </row>
    <row r="2096" spans="3:4" x14ac:dyDescent="0.2">
      <c r="C2096" s="19"/>
      <c r="D2096" s="19"/>
    </row>
    <row r="2097" spans="3:4" x14ac:dyDescent="0.2">
      <c r="C2097" s="19"/>
      <c r="D2097" s="19"/>
    </row>
    <row r="2098" spans="3:4" x14ac:dyDescent="0.2">
      <c r="C2098" s="19"/>
      <c r="D2098" s="19"/>
    </row>
    <row r="2099" spans="3:4" x14ac:dyDescent="0.2">
      <c r="C2099" s="19"/>
      <c r="D2099" s="19"/>
    </row>
    <row r="2100" spans="3:4" x14ac:dyDescent="0.2">
      <c r="C2100" s="19"/>
      <c r="D2100" s="19"/>
    </row>
    <row r="2101" spans="3:4" x14ac:dyDescent="0.2">
      <c r="C2101" s="19"/>
      <c r="D2101" s="19"/>
    </row>
    <row r="2102" spans="3:4" x14ac:dyDescent="0.2">
      <c r="C2102" s="19"/>
      <c r="D2102" s="19"/>
    </row>
    <row r="2103" spans="3:4" x14ac:dyDescent="0.2">
      <c r="C2103" s="19"/>
      <c r="D2103" s="19"/>
    </row>
    <row r="2104" spans="3:4" x14ac:dyDescent="0.2">
      <c r="C2104" s="19"/>
      <c r="D2104" s="19"/>
    </row>
    <row r="2105" spans="3:4" x14ac:dyDescent="0.2">
      <c r="C2105" s="19"/>
      <c r="D2105" s="19"/>
    </row>
    <row r="2106" spans="3:4" x14ac:dyDescent="0.2">
      <c r="C2106" s="19"/>
      <c r="D2106" s="19"/>
    </row>
    <row r="2107" spans="3:4" x14ac:dyDescent="0.2">
      <c r="C2107" s="19"/>
      <c r="D2107" s="19"/>
    </row>
    <row r="2108" spans="3:4" x14ac:dyDescent="0.2">
      <c r="C2108" s="19"/>
      <c r="D2108" s="19"/>
    </row>
    <row r="2109" spans="3:4" x14ac:dyDescent="0.2">
      <c r="C2109" s="19"/>
      <c r="D2109" s="19"/>
    </row>
    <row r="2110" spans="3:4" x14ac:dyDescent="0.2">
      <c r="C2110" s="19"/>
      <c r="D2110" s="19"/>
    </row>
    <row r="2111" spans="3:4" x14ac:dyDescent="0.2">
      <c r="C2111" s="19"/>
      <c r="D2111" s="19"/>
    </row>
    <row r="2112" spans="3:4" x14ac:dyDescent="0.2">
      <c r="C2112" s="19"/>
      <c r="D2112" s="19"/>
    </row>
    <row r="2113" spans="3:4" x14ac:dyDescent="0.2">
      <c r="C2113" s="19"/>
      <c r="D2113" s="19"/>
    </row>
    <row r="2114" spans="3:4" x14ac:dyDescent="0.2">
      <c r="C2114" s="19"/>
      <c r="D2114" s="19"/>
    </row>
    <row r="2115" spans="3:4" x14ac:dyDescent="0.2">
      <c r="C2115" s="19"/>
      <c r="D2115" s="19"/>
    </row>
    <row r="2116" spans="3:4" x14ac:dyDescent="0.2">
      <c r="C2116" s="19"/>
      <c r="D2116" s="19"/>
    </row>
    <row r="2117" spans="3:4" x14ac:dyDescent="0.2">
      <c r="C2117" s="19"/>
      <c r="D2117" s="19"/>
    </row>
    <row r="2118" spans="3:4" x14ac:dyDescent="0.2">
      <c r="C2118" s="19"/>
      <c r="D2118" s="19"/>
    </row>
    <row r="2119" spans="3:4" x14ac:dyDescent="0.2">
      <c r="C2119" s="19"/>
      <c r="D2119" s="19"/>
    </row>
    <row r="2120" spans="3:4" x14ac:dyDescent="0.2">
      <c r="C2120" s="19"/>
      <c r="D2120" s="19"/>
    </row>
    <row r="2121" spans="3:4" x14ac:dyDescent="0.2">
      <c r="C2121" s="19"/>
      <c r="D2121" s="19"/>
    </row>
    <row r="2122" spans="3:4" x14ac:dyDescent="0.2">
      <c r="C2122" s="19"/>
      <c r="D2122" s="19"/>
    </row>
    <row r="2123" spans="3:4" x14ac:dyDescent="0.2">
      <c r="C2123" s="19"/>
      <c r="D2123" s="19"/>
    </row>
    <row r="2124" spans="3:4" x14ac:dyDescent="0.2">
      <c r="C2124" s="19"/>
      <c r="D2124" s="19"/>
    </row>
    <row r="2125" spans="3:4" x14ac:dyDescent="0.2">
      <c r="C2125" s="19"/>
      <c r="D2125" s="19"/>
    </row>
    <row r="2126" spans="3:4" x14ac:dyDescent="0.2">
      <c r="C2126" s="19"/>
      <c r="D2126" s="19"/>
    </row>
    <row r="2127" spans="3:4" x14ac:dyDescent="0.2">
      <c r="C2127" s="19"/>
      <c r="D2127" s="19"/>
    </row>
    <row r="2128" spans="3:4" x14ac:dyDescent="0.2">
      <c r="C2128" s="19"/>
      <c r="D2128" s="19"/>
    </row>
    <row r="2129" spans="3:4" x14ac:dyDescent="0.2">
      <c r="C2129" s="19"/>
      <c r="D2129" s="19"/>
    </row>
    <row r="2130" spans="3:4" x14ac:dyDescent="0.2">
      <c r="C2130" s="19"/>
      <c r="D2130" s="19"/>
    </row>
    <row r="2131" spans="3:4" x14ac:dyDescent="0.2">
      <c r="C2131" s="19"/>
      <c r="D2131" s="19"/>
    </row>
    <row r="2132" spans="3:4" x14ac:dyDescent="0.2">
      <c r="C2132" s="19"/>
      <c r="D2132" s="19"/>
    </row>
    <row r="2133" spans="3:4" x14ac:dyDescent="0.2">
      <c r="C2133" s="19"/>
      <c r="D2133" s="19"/>
    </row>
    <row r="2134" spans="3:4" x14ac:dyDescent="0.2">
      <c r="C2134" s="19"/>
      <c r="D2134" s="19"/>
    </row>
    <row r="2135" spans="3:4" x14ac:dyDescent="0.2">
      <c r="C2135" s="19"/>
      <c r="D2135" s="19"/>
    </row>
    <row r="2136" spans="3:4" x14ac:dyDescent="0.2">
      <c r="C2136" s="19"/>
      <c r="D2136" s="19"/>
    </row>
    <row r="2137" spans="3:4" x14ac:dyDescent="0.2">
      <c r="C2137" s="19"/>
      <c r="D2137" s="19"/>
    </row>
    <row r="2138" spans="3:4" x14ac:dyDescent="0.2">
      <c r="C2138" s="19"/>
      <c r="D2138" s="19"/>
    </row>
    <row r="2139" spans="3:4" x14ac:dyDescent="0.2">
      <c r="C2139" s="19"/>
      <c r="D2139" s="19"/>
    </row>
    <row r="2140" spans="3:4" x14ac:dyDescent="0.2">
      <c r="C2140" s="19"/>
      <c r="D2140" s="19"/>
    </row>
    <row r="2141" spans="3:4" x14ac:dyDescent="0.2">
      <c r="C2141" s="19"/>
      <c r="D2141" s="19"/>
    </row>
    <row r="2142" spans="3:4" x14ac:dyDescent="0.2">
      <c r="C2142" s="19"/>
      <c r="D2142" s="19"/>
    </row>
    <row r="2143" spans="3:4" x14ac:dyDescent="0.2">
      <c r="C2143" s="19"/>
      <c r="D2143" s="19"/>
    </row>
    <row r="2144" spans="3:4" x14ac:dyDescent="0.2">
      <c r="C2144" s="19"/>
      <c r="D2144" s="19"/>
    </row>
    <row r="2145" spans="3:4" x14ac:dyDescent="0.2">
      <c r="C2145" s="19"/>
      <c r="D2145" s="19"/>
    </row>
    <row r="2146" spans="3:4" x14ac:dyDescent="0.2">
      <c r="C2146" s="19"/>
      <c r="D2146" s="19"/>
    </row>
    <row r="2147" spans="3:4" x14ac:dyDescent="0.2">
      <c r="C2147" s="19"/>
      <c r="D2147" s="19"/>
    </row>
    <row r="2148" spans="3:4" x14ac:dyDescent="0.2">
      <c r="C2148" s="19"/>
      <c r="D2148" s="19"/>
    </row>
    <row r="2149" spans="3:4" x14ac:dyDescent="0.2">
      <c r="C2149" s="19"/>
      <c r="D2149" s="19"/>
    </row>
    <row r="2150" spans="3:4" x14ac:dyDescent="0.2">
      <c r="C2150" s="19"/>
      <c r="D2150" s="19"/>
    </row>
    <row r="2151" spans="3:4" x14ac:dyDescent="0.2">
      <c r="C2151" s="19"/>
      <c r="D2151" s="19"/>
    </row>
    <row r="2152" spans="3:4" x14ac:dyDescent="0.2">
      <c r="C2152" s="19"/>
      <c r="D2152" s="19"/>
    </row>
    <row r="2153" spans="3:4" x14ac:dyDescent="0.2">
      <c r="C2153" s="19"/>
      <c r="D2153" s="19"/>
    </row>
    <row r="2154" spans="3:4" x14ac:dyDescent="0.2">
      <c r="C2154" s="19"/>
      <c r="D2154" s="19"/>
    </row>
    <row r="2155" spans="3:4" x14ac:dyDescent="0.2">
      <c r="C2155" s="19"/>
      <c r="D2155" s="19"/>
    </row>
    <row r="2156" spans="3:4" x14ac:dyDescent="0.2">
      <c r="C2156" s="19"/>
      <c r="D2156" s="19"/>
    </row>
    <row r="2157" spans="3:4" x14ac:dyDescent="0.2">
      <c r="C2157" s="19"/>
      <c r="D2157" s="19"/>
    </row>
    <row r="2158" spans="3:4" x14ac:dyDescent="0.2">
      <c r="C2158" s="19"/>
      <c r="D2158" s="19"/>
    </row>
    <row r="2159" spans="3:4" x14ac:dyDescent="0.2">
      <c r="C2159" s="19"/>
      <c r="D2159" s="19"/>
    </row>
    <row r="2160" spans="3:4" x14ac:dyDescent="0.2">
      <c r="C2160" s="19"/>
      <c r="D2160" s="19"/>
    </row>
    <row r="2161" spans="3:4" x14ac:dyDescent="0.2">
      <c r="C2161" s="19"/>
      <c r="D2161" s="19"/>
    </row>
    <row r="2162" spans="3:4" x14ac:dyDescent="0.2">
      <c r="C2162" s="19"/>
      <c r="D2162" s="19"/>
    </row>
    <row r="2163" spans="3:4" x14ac:dyDescent="0.2">
      <c r="C2163" s="19"/>
      <c r="D2163" s="19"/>
    </row>
    <row r="2164" spans="3:4" x14ac:dyDescent="0.2">
      <c r="C2164" s="19"/>
      <c r="D2164" s="19"/>
    </row>
    <row r="2165" spans="3:4" x14ac:dyDescent="0.2">
      <c r="C2165" s="19"/>
      <c r="D2165" s="19"/>
    </row>
    <row r="2166" spans="3:4" x14ac:dyDescent="0.2">
      <c r="C2166" s="19"/>
      <c r="D2166" s="19"/>
    </row>
    <row r="2167" spans="3:4" x14ac:dyDescent="0.2">
      <c r="C2167" s="19"/>
      <c r="D2167" s="19"/>
    </row>
    <row r="2168" spans="3:4" x14ac:dyDescent="0.2">
      <c r="C2168" s="19"/>
      <c r="D2168" s="19"/>
    </row>
    <row r="2169" spans="3:4" x14ac:dyDescent="0.2">
      <c r="C2169" s="19"/>
      <c r="D2169" s="19"/>
    </row>
    <row r="2170" spans="3:4" x14ac:dyDescent="0.2">
      <c r="C2170" s="19"/>
      <c r="D2170" s="19"/>
    </row>
    <row r="2171" spans="3:4" x14ac:dyDescent="0.2">
      <c r="C2171" s="19"/>
      <c r="D2171" s="19"/>
    </row>
    <row r="2172" spans="3:4" x14ac:dyDescent="0.2">
      <c r="C2172" s="19"/>
      <c r="D2172" s="19"/>
    </row>
    <row r="2173" spans="3:4" x14ac:dyDescent="0.2">
      <c r="C2173" s="19"/>
      <c r="D2173" s="19"/>
    </row>
    <row r="2174" spans="3:4" x14ac:dyDescent="0.2">
      <c r="C2174" s="19"/>
      <c r="D2174" s="19"/>
    </row>
    <row r="2175" spans="3:4" x14ac:dyDescent="0.2">
      <c r="C2175" s="19"/>
      <c r="D2175" s="19"/>
    </row>
    <row r="2176" spans="3:4" x14ac:dyDescent="0.2">
      <c r="C2176" s="19"/>
      <c r="D2176" s="19"/>
    </row>
    <row r="2177" spans="3:4" x14ac:dyDescent="0.2">
      <c r="C2177" s="19"/>
      <c r="D2177" s="19"/>
    </row>
    <row r="2178" spans="3:4" x14ac:dyDescent="0.2">
      <c r="C2178" s="19"/>
      <c r="D2178" s="19"/>
    </row>
    <row r="2179" spans="3:4" x14ac:dyDescent="0.2">
      <c r="C2179" s="19"/>
      <c r="D2179" s="19"/>
    </row>
    <row r="2180" spans="3:4" x14ac:dyDescent="0.2">
      <c r="C2180" s="19"/>
      <c r="D2180" s="19"/>
    </row>
    <row r="2181" spans="3:4" x14ac:dyDescent="0.2">
      <c r="C2181" s="19"/>
      <c r="D2181" s="19"/>
    </row>
    <row r="2182" spans="3:4" x14ac:dyDescent="0.2">
      <c r="C2182" s="19"/>
      <c r="D2182" s="19"/>
    </row>
    <row r="2183" spans="3:4" x14ac:dyDescent="0.2">
      <c r="C2183" s="19"/>
      <c r="D2183" s="19"/>
    </row>
    <row r="2184" spans="3:4" x14ac:dyDescent="0.2">
      <c r="C2184" s="19"/>
      <c r="D2184" s="19"/>
    </row>
    <row r="2185" spans="3:4" x14ac:dyDescent="0.2">
      <c r="C2185" s="19"/>
      <c r="D2185" s="19"/>
    </row>
    <row r="2186" spans="3:4" x14ac:dyDescent="0.2">
      <c r="C2186" s="19"/>
      <c r="D2186" s="19"/>
    </row>
    <row r="2187" spans="3:4" x14ac:dyDescent="0.2">
      <c r="C2187" s="19"/>
      <c r="D2187" s="19"/>
    </row>
    <row r="2188" spans="3:4" x14ac:dyDescent="0.2">
      <c r="C2188" s="19"/>
      <c r="D2188" s="19"/>
    </row>
    <row r="2189" spans="3:4" x14ac:dyDescent="0.2">
      <c r="C2189" s="19"/>
      <c r="D2189" s="19"/>
    </row>
    <row r="2190" spans="3:4" x14ac:dyDescent="0.2">
      <c r="C2190" s="19"/>
      <c r="D2190" s="19"/>
    </row>
    <row r="2191" spans="3:4" x14ac:dyDescent="0.2">
      <c r="C2191" s="19"/>
      <c r="D2191" s="19"/>
    </row>
    <row r="2192" spans="3:4" x14ac:dyDescent="0.2">
      <c r="C2192" s="19"/>
      <c r="D2192" s="19"/>
    </row>
    <row r="2193" spans="3:4" x14ac:dyDescent="0.2">
      <c r="C2193" s="19"/>
      <c r="D2193" s="19"/>
    </row>
    <row r="2194" spans="3:4" x14ac:dyDescent="0.2">
      <c r="C2194" s="19"/>
      <c r="D2194" s="19"/>
    </row>
    <row r="2195" spans="3:4" x14ac:dyDescent="0.2">
      <c r="C2195" s="19"/>
      <c r="D2195" s="19"/>
    </row>
    <row r="2196" spans="3:4" x14ac:dyDescent="0.2">
      <c r="C2196" s="19"/>
      <c r="D2196" s="19"/>
    </row>
    <row r="2197" spans="3:4" x14ac:dyDescent="0.2">
      <c r="C2197" s="19"/>
      <c r="D2197" s="19"/>
    </row>
    <row r="2198" spans="3:4" x14ac:dyDescent="0.2">
      <c r="C2198" s="19"/>
      <c r="D2198" s="19"/>
    </row>
    <row r="2199" spans="3:4" x14ac:dyDescent="0.2">
      <c r="C2199" s="19"/>
      <c r="D2199" s="19"/>
    </row>
    <row r="2200" spans="3:4" x14ac:dyDescent="0.2">
      <c r="C2200" s="19"/>
      <c r="D2200" s="19"/>
    </row>
    <row r="2201" spans="3:4" x14ac:dyDescent="0.2">
      <c r="C2201" s="19"/>
      <c r="D2201" s="19"/>
    </row>
    <row r="2202" spans="3:4" x14ac:dyDescent="0.2">
      <c r="C2202" s="19"/>
      <c r="D2202" s="19"/>
    </row>
    <row r="2203" spans="3:4" x14ac:dyDescent="0.2">
      <c r="C2203" s="19"/>
      <c r="D2203" s="19"/>
    </row>
    <row r="2204" spans="3:4" x14ac:dyDescent="0.2">
      <c r="C2204" s="19"/>
      <c r="D2204" s="19"/>
    </row>
    <row r="2205" spans="3:4" x14ac:dyDescent="0.2">
      <c r="C2205" s="19"/>
      <c r="D2205" s="19"/>
    </row>
    <row r="2206" spans="3:4" x14ac:dyDescent="0.2">
      <c r="C2206" s="19"/>
      <c r="D2206" s="19"/>
    </row>
    <row r="2207" spans="3:4" x14ac:dyDescent="0.2">
      <c r="C2207" s="19"/>
      <c r="D2207" s="19"/>
    </row>
    <row r="2208" spans="3:4" x14ac:dyDescent="0.2">
      <c r="C2208" s="19"/>
      <c r="D2208" s="19"/>
    </row>
    <row r="2209" spans="3:4" x14ac:dyDescent="0.2">
      <c r="C2209" s="19"/>
      <c r="D2209" s="19"/>
    </row>
    <row r="2210" spans="3:4" x14ac:dyDescent="0.2">
      <c r="C2210" s="19"/>
      <c r="D2210" s="19"/>
    </row>
    <row r="2211" spans="3:4" x14ac:dyDescent="0.2">
      <c r="C2211" s="19"/>
      <c r="D2211" s="19"/>
    </row>
    <row r="2212" spans="3:4" x14ac:dyDescent="0.2">
      <c r="C2212" s="19"/>
      <c r="D2212" s="19"/>
    </row>
    <row r="2213" spans="3:4" x14ac:dyDescent="0.2">
      <c r="C2213" s="19"/>
      <c r="D2213" s="19"/>
    </row>
    <row r="2214" spans="3:4" x14ac:dyDescent="0.2">
      <c r="C2214" s="19"/>
      <c r="D2214" s="19"/>
    </row>
    <row r="2215" spans="3:4" x14ac:dyDescent="0.2">
      <c r="C2215" s="19"/>
      <c r="D2215" s="19"/>
    </row>
    <row r="2216" spans="3:4" x14ac:dyDescent="0.2">
      <c r="C2216" s="19"/>
      <c r="D2216" s="19"/>
    </row>
    <row r="2217" spans="3:4" x14ac:dyDescent="0.2">
      <c r="C2217" s="19"/>
      <c r="D2217" s="19"/>
    </row>
    <row r="2218" spans="3:4" x14ac:dyDescent="0.2">
      <c r="C2218" s="19"/>
      <c r="D2218" s="19"/>
    </row>
    <row r="2219" spans="3:4" x14ac:dyDescent="0.2">
      <c r="C2219" s="19"/>
      <c r="D2219" s="19"/>
    </row>
    <row r="2220" spans="3:4" x14ac:dyDescent="0.2">
      <c r="C2220" s="19"/>
      <c r="D2220" s="19"/>
    </row>
    <row r="2221" spans="3:4" x14ac:dyDescent="0.2">
      <c r="C2221" s="19"/>
      <c r="D2221" s="19"/>
    </row>
    <row r="2222" spans="3:4" x14ac:dyDescent="0.2">
      <c r="C2222" s="19"/>
      <c r="D2222" s="19"/>
    </row>
    <row r="2223" spans="3:4" x14ac:dyDescent="0.2">
      <c r="C2223" s="19"/>
      <c r="D2223" s="19"/>
    </row>
    <row r="2224" spans="3:4" x14ac:dyDescent="0.2">
      <c r="C2224" s="19"/>
      <c r="D2224" s="19"/>
    </row>
    <row r="2225" spans="3:4" x14ac:dyDescent="0.2">
      <c r="C2225" s="19"/>
      <c r="D2225" s="19"/>
    </row>
    <row r="2226" spans="3:4" x14ac:dyDescent="0.2">
      <c r="C2226" s="19"/>
      <c r="D2226" s="19"/>
    </row>
    <row r="2227" spans="3:4" x14ac:dyDescent="0.2">
      <c r="C2227" s="19"/>
      <c r="D2227" s="19"/>
    </row>
    <row r="2228" spans="3:4" x14ac:dyDescent="0.2">
      <c r="C2228" s="19"/>
      <c r="D2228" s="19"/>
    </row>
    <row r="2229" spans="3:4" x14ac:dyDescent="0.2">
      <c r="C2229" s="19"/>
      <c r="D2229" s="19"/>
    </row>
    <row r="2230" spans="3:4" x14ac:dyDescent="0.2">
      <c r="C2230" s="19"/>
      <c r="D2230" s="19"/>
    </row>
    <row r="2231" spans="3:4" x14ac:dyDescent="0.2">
      <c r="C2231" s="19"/>
      <c r="D2231" s="19"/>
    </row>
    <row r="2232" spans="3:4" x14ac:dyDescent="0.2">
      <c r="C2232" s="19"/>
      <c r="D2232" s="19"/>
    </row>
    <row r="2233" spans="3:4" x14ac:dyDescent="0.2">
      <c r="C2233" s="19"/>
      <c r="D2233" s="19"/>
    </row>
    <row r="2234" spans="3:4" x14ac:dyDescent="0.2">
      <c r="C2234" s="19"/>
      <c r="D2234" s="19"/>
    </row>
    <row r="2235" spans="3:4" x14ac:dyDescent="0.2">
      <c r="C2235" s="19"/>
      <c r="D2235" s="19"/>
    </row>
    <row r="2236" spans="3:4" x14ac:dyDescent="0.2">
      <c r="C2236" s="19"/>
      <c r="D2236" s="19"/>
    </row>
    <row r="2237" spans="3:4" x14ac:dyDescent="0.2">
      <c r="C2237" s="19"/>
      <c r="D2237" s="19"/>
    </row>
    <row r="2238" spans="3:4" x14ac:dyDescent="0.2">
      <c r="C2238" s="19"/>
      <c r="D2238" s="19"/>
    </row>
    <row r="2239" spans="3:4" x14ac:dyDescent="0.2">
      <c r="C2239" s="19"/>
      <c r="D2239" s="19"/>
    </row>
    <row r="2240" spans="3:4" x14ac:dyDescent="0.2">
      <c r="C2240" s="19"/>
      <c r="D2240" s="19"/>
    </row>
    <row r="2241" spans="3:4" x14ac:dyDescent="0.2">
      <c r="C2241" s="19"/>
      <c r="D2241" s="19"/>
    </row>
    <row r="2242" spans="3:4" x14ac:dyDescent="0.2">
      <c r="C2242" s="19"/>
      <c r="D2242" s="19"/>
    </row>
    <row r="2243" spans="3:4" x14ac:dyDescent="0.2">
      <c r="C2243" s="19"/>
      <c r="D2243" s="19"/>
    </row>
    <row r="2244" spans="3:4" x14ac:dyDescent="0.2">
      <c r="C2244" s="19"/>
      <c r="D2244" s="19"/>
    </row>
    <row r="2245" spans="3:4" x14ac:dyDescent="0.2">
      <c r="C2245" s="19"/>
      <c r="D2245" s="19"/>
    </row>
    <row r="2246" spans="3:4" x14ac:dyDescent="0.2">
      <c r="C2246" s="19"/>
      <c r="D2246" s="19"/>
    </row>
    <row r="2247" spans="3:4" x14ac:dyDescent="0.2">
      <c r="C2247" s="19"/>
      <c r="D2247" s="19"/>
    </row>
    <row r="2248" spans="3:4" x14ac:dyDescent="0.2">
      <c r="C2248" s="19"/>
      <c r="D2248" s="19"/>
    </row>
    <row r="2249" spans="3:4" x14ac:dyDescent="0.2">
      <c r="C2249" s="19"/>
      <c r="D2249" s="19"/>
    </row>
    <row r="2250" spans="3:4" x14ac:dyDescent="0.2">
      <c r="C2250" s="19"/>
      <c r="D2250" s="19"/>
    </row>
    <row r="2251" spans="3:4" x14ac:dyDescent="0.2">
      <c r="C2251" s="19"/>
      <c r="D2251" s="19"/>
    </row>
    <row r="2252" spans="3:4" x14ac:dyDescent="0.2">
      <c r="C2252" s="19"/>
      <c r="D2252" s="19"/>
    </row>
    <row r="2253" spans="3:4" x14ac:dyDescent="0.2">
      <c r="C2253" s="19"/>
      <c r="D2253" s="19"/>
    </row>
    <row r="2254" spans="3:4" x14ac:dyDescent="0.2">
      <c r="C2254" s="19"/>
      <c r="D2254" s="19"/>
    </row>
    <row r="2255" spans="3:4" x14ac:dyDescent="0.2">
      <c r="C2255" s="19"/>
      <c r="D2255" s="19"/>
    </row>
    <row r="2256" spans="3:4" x14ac:dyDescent="0.2">
      <c r="C2256" s="19"/>
      <c r="D2256" s="19"/>
    </row>
    <row r="2257" spans="3:4" x14ac:dyDescent="0.2">
      <c r="C2257" s="19"/>
      <c r="D2257" s="19"/>
    </row>
    <row r="2258" spans="3:4" x14ac:dyDescent="0.2">
      <c r="C2258" s="19"/>
      <c r="D2258" s="19"/>
    </row>
    <row r="2259" spans="3:4" x14ac:dyDescent="0.2">
      <c r="C2259" s="19"/>
      <c r="D2259" s="19"/>
    </row>
    <row r="2260" spans="3:4" x14ac:dyDescent="0.2">
      <c r="C2260" s="19"/>
      <c r="D2260" s="19"/>
    </row>
    <row r="2261" spans="3:4" x14ac:dyDescent="0.2">
      <c r="C2261" s="19"/>
      <c r="D2261" s="19"/>
    </row>
    <row r="2262" spans="3:4" x14ac:dyDescent="0.2">
      <c r="C2262" s="19"/>
      <c r="D2262" s="19"/>
    </row>
    <row r="2263" spans="3:4" x14ac:dyDescent="0.2">
      <c r="C2263" s="19"/>
      <c r="D2263" s="19"/>
    </row>
    <row r="2264" spans="3:4" x14ac:dyDescent="0.2">
      <c r="C2264" s="19"/>
      <c r="D2264" s="19"/>
    </row>
    <row r="2265" spans="3:4" x14ac:dyDescent="0.2">
      <c r="C2265" s="19"/>
      <c r="D2265" s="19"/>
    </row>
    <row r="2266" spans="3:4" x14ac:dyDescent="0.2">
      <c r="C2266" s="19"/>
      <c r="D2266" s="19"/>
    </row>
    <row r="2267" spans="3:4" x14ac:dyDescent="0.2">
      <c r="C2267" s="19"/>
      <c r="D2267" s="19"/>
    </row>
    <row r="2268" spans="3:4" x14ac:dyDescent="0.2">
      <c r="C2268" s="19"/>
      <c r="D2268" s="19"/>
    </row>
    <row r="2269" spans="3:4" x14ac:dyDescent="0.2">
      <c r="C2269" s="19"/>
      <c r="D2269" s="19"/>
    </row>
    <row r="2270" spans="3:4" x14ac:dyDescent="0.2">
      <c r="C2270" s="19"/>
      <c r="D2270" s="19"/>
    </row>
    <row r="2271" spans="3:4" x14ac:dyDescent="0.2">
      <c r="C2271" s="19"/>
      <c r="D2271" s="19"/>
    </row>
    <row r="2272" spans="3:4" x14ac:dyDescent="0.2">
      <c r="C2272" s="19"/>
      <c r="D2272" s="19"/>
    </row>
    <row r="2273" spans="3:4" x14ac:dyDescent="0.2">
      <c r="C2273" s="19"/>
      <c r="D2273" s="19"/>
    </row>
    <row r="2274" spans="3:4" x14ac:dyDescent="0.2">
      <c r="C2274" s="19"/>
      <c r="D2274" s="19"/>
    </row>
    <row r="2275" spans="3:4" x14ac:dyDescent="0.2">
      <c r="C2275" s="19"/>
      <c r="D2275" s="19"/>
    </row>
    <row r="2276" spans="3:4" x14ac:dyDescent="0.2">
      <c r="C2276" s="19"/>
      <c r="D2276" s="19"/>
    </row>
    <row r="2277" spans="3:4" x14ac:dyDescent="0.2">
      <c r="C2277" s="19"/>
      <c r="D2277" s="19"/>
    </row>
    <row r="2278" spans="3:4" x14ac:dyDescent="0.2">
      <c r="C2278" s="19"/>
      <c r="D2278" s="19"/>
    </row>
    <row r="2279" spans="3:4" x14ac:dyDescent="0.2">
      <c r="C2279" s="19"/>
      <c r="D2279" s="19"/>
    </row>
    <row r="2280" spans="3:4" x14ac:dyDescent="0.2">
      <c r="C2280" s="19"/>
      <c r="D2280" s="19"/>
    </row>
    <row r="2281" spans="3:4" x14ac:dyDescent="0.2">
      <c r="C2281" s="19"/>
      <c r="D2281" s="19"/>
    </row>
    <row r="2282" spans="3:4" x14ac:dyDescent="0.2">
      <c r="C2282" s="19"/>
      <c r="D2282" s="19"/>
    </row>
    <row r="2283" spans="3:4" x14ac:dyDescent="0.2">
      <c r="C2283" s="19"/>
      <c r="D2283" s="19"/>
    </row>
    <row r="2284" spans="3:4" x14ac:dyDescent="0.2">
      <c r="C2284" s="19"/>
      <c r="D2284" s="19"/>
    </row>
    <row r="2285" spans="3:4" x14ac:dyDescent="0.2">
      <c r="C2285" s="19"/>
      <c r="D2285" s="19"/>
    </row>
    <row r="2286" spans="3:4" x14ac:dyDescent="0.2">
      <c r="C2286" s="19"/>
      <c r="D2286" s="19"/>
    </row>
    <row r="2287" spans="3:4" x14ac:dyDescent="0.2">
      <c r="C2287" s="19"/>
      <c r="D2287" s="19"/>
    </row>
    <row r="2288" spans="3:4" x14ac:dyDescent="0.2">
      <c r="C2288" s="19"/>
      <c r="D2288" s="19"/>
    </row>
    <row r="2289" spans="3:4" x14ac:dyDescent="0.2">
      <c r="C2289" s="19"/>
      <c r="D2289" s="19"/>
    </row>
    <row r="2290" spans="3:4" x14ac:dyDescent="0.2">
      <c r="C2290" s="19"/>
      <c r="D2290" s="19"/>
    </row>
    <row r="2291" spans="3:4" x14ac:dyDescent="0.2">
      <c r="C2291" s="19"/>
      <c r="D2291" s="19"/>
    </row>
    <row r="2292" spans="3:4" x14ac:dyDescent="0.2">
      <c r="C2292" s="19"/>
      <c r="D2292" s="19"/>
    </row>
    <row r="2293" spans="3:4" x14ac:dyDescent="0.2">
      <c r="C2293" s="19"/>
      <c r="D2293" s="19"/>
    </row>
    <row r="2294" spans="3:4" x14ac:dyDescent="0.2">
      <c r="C2294" s="19"/>
      <c r="D2294" s="19"/>
    </row>
    <row r="2295" spans="3:4" x14ac:dyDescent="0.2">
      <c r="C2295" s="19"/>
      <c r="D2295" s="19"/>
    </row>
    <row r="2296" spans="3:4" x14ac:dyDescent="0.2">
      <c r="C2296" s="19"/>
      <c r="D2296" s="19"/>
    </row>
    <row r="2297" spans="3:4" x14ac:dyDescent="0.2">
      <c r="C2297" s="19"/>
      <c r="D2297" s="19"/>
    </row>
    <row r="2298" spans="3:4" x14ac:dyDescent="0.2">
      <c r="C2298" s="19"/>
      <c r="D2298" s="19"/>
    </row>
    <row r="2299" spans="3:4" x14ac:dyDescent="0.2">
      <c r="C2299" s="19"/>
      <c r="D2299" s="19"/>
    </row>
    <row r="2300" spans="3:4" x14ac:dyDescent="0.2">
      <c r="C2300" s="19"/>
      <c r="D2300" s="19"/>
    </row>
    <row r="2301" spans="3:4" x14ac:dyDescent="0.2">
      <c r="C2301" s="19"/>
      <c r="D2301" s="19"/>
    </row>
    <row r="2302" spans="3:4" x14ac:dyDescent="0.2">
      <c r="C2302" s="19"/>
      <c r="D2302" s="19"/>
    </row>
    <row r="2303" spans="3:4" x14ac:dyDescent="0.2">
      <c r="C2303" s="19"/>
      <c r="D2303" s="19"/>
    </row>
    <row r="2304" spans="3:4" x14ac:dyDescent="0.2">
      <c r="C2304" s="19"/>
      <c r="D2304" s="19"/>
    </row>
    <row r="2305" spans="3:4" x14ac:dyDescent="0.2">
      <c r="C2305" s="19"/>
      <c r="D2305" s="19"/>
    </row>
    <row r="2306" spans="3:4" x14ac:dyDescent="0.2">
      <c r="C2306" s="19"/>
      <c r="D2306" s="19"/>
    </row>
    <row r="2307" spans="3:4" x14ac:dyDescent="0.2">
      <c r="C2307" s="19"/>
      <c r="D2307" s="19"/>
    </row>
    <row r="2308" spans="3:4" x14ac:dyDescent="0.2">
      <c r="C2308" s="19"/>
      <c r="D2308" s="19"/>
    </row>
    <row r="2309" spans="3:4" x14ac:dyDescent="0.2">
      <c r="C2309" s="19"/>
      <c r="D2309" s="19"/>
    </row>
    <row r="2310" spans="3:4" x14ac:dyDescent="0.2">
      <c r="C2310" s="19"/>
      <c r="D2310" s="19"/>
    </row>
    <row r="2311" spans="3:4" x14ac:dyDescent="0.2">
      <c r="C2311" s="19"/>
      <c r="D2311" s="19"/>
    </row>
    <row r="2312" spans="3:4" x14ac:dyDescent="0.2">
      <c r="C2312" s="19"/>
      <c r="D2312" s="19"/>
    </row>
    <row r="2313" spans="3:4" x14ac:dyDescent="0.2">
      <c r="C2313" s="19"/>
      <c r="D2313" s="19"/>
    </row>
    <row r="2314" spans="3:4" x14ac:dyDescent="0.2">
      <c r="C2314" s="19"/>
      <c r="D2314" s="19"/>
    </row>
    <row r="2315" spans="3:4" x14ac:dyDescent="0.2">
      <c r="C2315" s="19"/>
      <c r="D2315" s="19"/>
    </row>
    <row r="2316" spans="3:4" x14ac:dyDescent="0.2">
      <c r="C2316" s="19"/>
      <c r="D2316" s="19"/>
    </row>
    <row r="2317" spans="3:4" x14ac:dyDescent="0.2">
      <c r="C2317" s="19"/>
      <c r="D2317" s="19"/>
    </row>
    <row r="2318" spans="3:4" x14ac:dyDescent="0.2">
      <c r="C2318" s="19"/>
      <c r="D2318" s="19"/>
    </row>
    <row r="2319" spans="3:4" x14ac:dyDescent="0.2">
      <c r="C2319" s="19"/>
      <c r="D2319" s="19"/>
    </row>
    <row r="2320" spans="3:4" x14ac:dyDescent="0.2">
      <c r="C2320" s="19"/>
      <c r="D2320" s="19"/>
    </row>
    <row r="2321" spans="3:4" x14ac:dyDescent="0.2">
      <c r="C2321" s="19"/>
      <c r="D2321" s="19"/>
    </row>
    <row r="2322" spans="3:4" x14ac:dyDescent="0.2">
      <c r="C2322" s="19"/>
      <c r="D2322" s="19"/>
    </row>
    <row r="2323" spans="3:4" x14ac:dyDescent="0.2">
      <c r="C2323" s="19"/>
      <c r="D2323" s="19"/>
    </row>
    <row r="2324" spans="3:4" x14ac:dyDescent="0.2">
      <c r="C2324" s="19"/>
      <c r="D2324" s="19"/>
    </row>
    <row r="2325" spans="3:4" x14ac:dyDescent="0.2">
      <c r="C2325" s="19"/>
      <c r="D2325" s="19"/>
    </row>
    <row r="2326" spans="3:4" x14ac:dyDescent="0.2">
      <c r="C2326" s="19"/>
      <c r="D2326" s="19"/>
    </row>
    <row r="2327" spans="3:4" x14ac:dyDescent="0.2">
      <c r="C2327" s="19"/>
      <c r="D2327" s="19"/>
    </row>
    <row r="2328" spans="3:4" x14ac:dyDescent="0.2">
      <c r="C2328" s="19"/>
      <c r="D2328" s="19"/>
    </row>
    <row r="2329" spans="3:4" x14ac:dyDescent="0.2">
      <c r="C2329" s="19"/>
      <c r="D2329" s="19"/>
    </row>
    <row r="2330" spans="3:4" x14ac:dyDescent="0.2">
      <c r="C2330" s="19"/>
      <c r="D2330" s="19"/>
    </row>
    <row r="2331" spans="3:4" x14ac:dyDescent="0.2">
      <c r="C2331" s="19"/>
      <c r="D2331" s="19"/>
    </row>
    <row r="2332" spans="3:4" x14ac:dyDescent="0.2">
      <c r="C2332" s="19"/>
      <c r="D2332" s="19"/>
    </row>
    <row r="2333" spans="3:4" x14ac:dyDescent="0.2">
      <c r="C2333" s="19"/>
      <c r="D2333" s="19"/>
    </row>
    <row r="2334" spans="3:4" x14ac:dyDescent="0.2">
      <c r="C2334" s="19"/>
      <c r="D2334" s="19"/>
    </row>
    <row r="2335" spans="3:4" x14ac:dyDescent="0.2">
      <c r="C2335" s="19"/>
      <c r="D2335" s="19"/>
    </row>
    <row r="2336" spans="3:4" x14ac:dyDescent="0.2">
      <c r="C2336" s="19"/>
      <c r="D2336" s="19"/>
    </row>
    <row r="2337" spans="3:4" x14ac:dyDescent="0.2">
      <c r="C2337" s="19"/>
      <c r="D2337" s="19"/>
    </row>
    <row r="2338" spans="3:4" x14ac:dyDescent="0.2">
      <c r="C2338" s="19"/>
      <c r="D2338" s="19"/>
    </row>
    <row r="2339" spans="3:4" x14ac:dyDescent="0.2">
      <c r="C2339" s="19"/>
      <c r="D2339" s="19"/>
    </row>
    <row r="2340" spans="3:4" x14ac:dyDescent="0.2">
      <c r="C2340" s="19"/>
      <c r="D2340" s="19"/>
    </row>
    <row r="2341" spans="3:4" x14ac:dyDescent="0.2">
      <c r="C2341" s="19"/>
      <c r="D2341" s="19"/>
    </row>
    <row r="2342" spans="3:4" x14ac:dyDescent="0.2">
      <c r="C2342" s="19"/>
      <c r="D2342" s="19"/>
    </row>
    <row r="2343" spans="3:4" x14ac:dyDescent="0.2">
      <c r="C2343" s="19"/>
      <c r="D2343" s="19"/>
    </row>
    <row r="2344" spans="3:4" x14ac:dyDescent="0.2">
      <c r="C2344" s="19"/>
      <c r="D2344" s="19"/>
    </row>
    <row r="2345" spans="3:4" x14ac:dyDescent="0.2">
      <c r="C2345" s="19"/>
      <c r="D2345" s="19"/>
    </row>
    <row r="2346" spans="3:4" x14ac:dyDescent="0.2">
      <c r="C2346" s="19"/>
      <c r="D2346" s="19"/>
    </row>
    <row r="2347" spans="3:4" x14ac:dyDescent="0.2">
      <c r="C2347" s="19"/>
      <c r="D2347" s="19"/>
    </row>
    <row r="2348" spans="3:4" x14ac:dyDescent="0.2">
      <c r="C2348" s="19"/>
      <c r="D2348" s="19"/>
    </row>
    <row r="2349" spans="3:4" x14ac:dyDescent="0.2">
      <c r="C2349" s="19"/>
      <c r="D2349" s="19"/>
    </row>
    <row r="2350" spans="3:4" x14ac:dyDescent="0.2">
      <c r="C2350" s="19"/>
      <c r="D2350" s="19"/>
    </row>
    <row r="2351" spans="3:4" x14ac:dyDescent="0.2">
      <c r="C2351" s="19"/>
      <c r="D2351" s="19"/>
    </row>
    <row r="2352" spans="3:4" x14ac:dyDescent="0.2">
      <c r="C2352" s="19"/>
      <c r="D2352" s="19"/>
    </row>
    <row r="2353" spans="3:4" x14ac:dyDescent="0.2">
      <c r="C2353" s="19"/>
      <c r="D2353" s="19"/>
    </row>
    <row r="2354" spans="3:4" x14ac:dyDescent="0.2">
      <c r="C2354" s="19"/>
      <c r="D2354" s="19"/>
    </row>
    <row r="2355" spans="3:4" x14ac:dyDescent="0.2">
      <c r="C2355" s="19"/>
      <c r="D2355" s="19"/>
    </row>
    <row r="2356" spans="3:4" x14ac:dyDescent="0.2">
      <c r="C2356" s="19"/>
      <c r="D2356" s="19"/>
    </row>
    <row r="2357" spans="3:4" x14ac:dyDescent="0.2">
      <c r="C2357" s="19"/>
      <c r="D2357" s="19"/>
    </row>
    <row r="2358" spans="3:4" x14ac:dyDescent="0.2">
      <c r="C2358" s="19"/>
      <c r="D2358" s="19"/>
    </row>
    <row r="2359" spans="3:4" x14ac:dyDescent="0.2">
      <c r="C2359" s="19"/>
      <c r="D2359" s="19"/>
    </row>
    <row r="2360" spans="3:4" x14ac:dyDescent="0.2">
      <c r="C2360" s="19"/>
      <c r="D2360" s="19"/>
    </row>
    <row r="2361" spans="3:4" x14ac:dyDescent="0.2">
      <c r="C2361" s="19"/>
      <c r="D2361" s="19"/>
    </row>
    <row r="2362" spans="3:4" x14ac:dyDescent="0.2">
      <c r="C2362" s="19"/>
      <c r="D2362" s="19"/>
    </row>
    <row r="2363" spans="3:4" x14ac:dyDescent="0.2">
      <c r="C2363" s="19"/>
      <c r="D2363" s="19"/>
    </row>
    <row r="2364" spans="3:4" x14ac:dyDescent="0.2">
      <c r="C2364" s="19"/>
      <c r="D2364" s="19"/>
    </row>
    <row r="2365" spans="3:4" x14ac:dyDescent="0.2">
      <c r="C2365" s="19"/>
      <c r="D2365" s="19"/>
    </row>
    <row r="2366" spans="3:4" x14ac:dyDescent="0.2">
      <c r="C2366" s="19"/>
      <c r="D2366" s="19"/>
    </row>
    <row r="2367" spans="3:4" x14ac:dyDescent="0.2">
      <c r="C2367" s="19"/>
      <c r="D2367" s="19"/>
    </row>
    <row r="2368" spans="3:4" x14ac:dyDescent="0.2">
      <c r="C2368" s="19"/>
      <c r="D2368" s="19"/>
    </row>
    <row r="2369" spans="3:4" x14ac:dyDescent="0.2">
      <c r="C2369" s="19"/>
      <c r="D2369" s="19"/>
    </row>
    <row r="2370" spans="3:4" x14ac:dyDescent="0.2">
      <c r="C2370" s="19"/>
      <c r="D2370" s="19"/>
    </row>
    <row r="2371" spans="3:4" x14ac:dyDescent="0.2">
      <c r="C2371" s="19"/>
      <c r="D2371" s="19"/>
    </row>
    <row r="2372" spans="3:4" x14ac:dyDescent="0.2">
      <c r="C2372" s="19"/>
      <c r="D2372" s="19"/>
    </row>
    <row r="2373" spans="3:4" x14ac:dyDescent="0.2">
      <c r="C2373" s="19"/>
      <c r="D2373" s="19"/>
    </row>
    <row r="2374" spans="3:4" x14ac:dyDescent="0.2">
      <c r="C2374" s="19"/>
      <c r="D2374" s="19"/>
    </row>
    <row r="2375" spans="3:4" x14ac:dyDescent="0.2">
      <c r="C2375" s="19"/>
      <c r="D2375" s="19"/>
    </row>
    <row r="2376" spans="3:4" x14ac:dyDescent="0.2">
      <c r="C2376" s="19"/>
      <c r="D2376" s="19"/>
    </row>
    <row r="2377" spans="3:4" x14ac:dyDescent="0.2">
      <c r="C2377" s="19"/>
      <c r="D2377" s="19"/>
    </row>
    <row r="2378" spans="3:4" x14ac:dyDescent="0.2">
      <c r="C2378" s="19"/>
      <c r="D2378" s="19"/>
    </row>
    <row r="2379" spans="3:4" x14ac:dyDescent="0.2">
      <c r="C2379" s="19"/>
      <c r="D2379" s="19"/>
    </row>
    <row r="2380" spans="3:4" x14ac:dyDescent="0.2">
      <c r="C2380" s="19"/>
      <c r="D2380" s="19"/>
    </row>
    <row r="2381" spans="3:4" x14ac:dyDescent="0.2">
      <c r="C2381" s="19"/>
      <c r="D2381" s="19"/>
    </row>
    <row r="2382" spans="3:4" x14ac:dyDescent="0.2">
      <c r="C2382" s="19"/>
      <c r="D2382" s="19"/>
    </row>
    <row r="2383" spans="3:4" x14ac:dyDescent="0.2">
      <c r="C2383" s="19"/>
      <c r="D2383" s="19"/>
    </row>
    <row r="2384" spans="3:4" x14ac:dyDescent="0.2">
      <c r="C2384" s="19"/>
      <c r="D2384" s="19"/>
    </row>
    <row r="2385" spans="3:4" x14ac:dyDescent="0.2">
      <c r="C2385" s="19"/>
      <c r="D2385" s="19"/>
    </row>
    <row r="2386" spans="3:4" x14ac:dyDescent="0.2">
      <c r="C2386" s="19"/>
      <c r="D2386" s="19"/>
    </row>
    <row r="2387" spans="3:4" x14ac:dyDescent="0.2">
      <c r="C2387" s="19"/>
      <c r="D2387" s="19"/>
    </row>
    <row r="2388" spans="3:4" x14ac:dyDescent="0.2">
      <c r="C2388" s="19"/>
      <c r="D2388" s="19"/>
    </row>
    <row r="2389" spans="3:4" x14ac:dyDescent="0.2">
      <c r="C2389" s="19"/>
      <c r="D2389" s="19"/>
    </row>
    <row r="2390" spans="3:4" x14ac:dyDescent="0.2">
      <c r="C2390" s="19"/>
      <c r="D2390" s="19"/>
    </row>
    <row r="2391" spans="3:4" x14ac:dyDescent="0.2">
      <c r="C2391" s="19"/>
      <c r="D2391" s="19"/>
    </row>
    <row r="2392" spans="3:4" x14ac:dyDescent="0.2">
      <c r="C2392" s="19"/>
      <c r="D2392" s="19"/>
    </row>
    <row r="2393" spans="3:4" x14ac:dyDescent="0.2">
      <c r="C2393" s="19"/>
      <c r="D2393" s="19"/>
    </row>
    <row r="2394" spans="3:4" x14ac:dyDescent="0.2">
      <c r="C2394" s="19"/>
      <c r="D2394" s="19"/>
    </row>
    <row r="2395" spans="3:4" x14ac:dyDescent="0.2">
      <c r="C2395" s="19"/>
      <c r="D2395" s="19"/>
    </row>
    <row r="2396" spans="3:4" x14ac:dyDescent="0.2">
      <c r="C2396" s="19"/>
      <c r="D2396" s="19"/>
    </row>
    <row r="2397" spans="3:4" x14ac:dyDescent="0.2">
      <c r="C2397" s="19"/>
      <c r="D2397" s="19"/>
    </row>
    <row r="2398" spans="3:4" x14ac:dyDescent="0.2">
      <c r="C2398" s="19"/>
      <c r="D2398" s="19"/>
    </row>
    <row r="2399" spans="3:4" x14ac:dyDescent="0.2">
      <c r="C2399" s="19"/>
      <c r="D2399" s="19"/>
    </row>
    <row r="2400" spans="3:4" x14ac:dyDescent="0.2">
      <c r="C2400" s="19"/>
      <c r="D2400" s="19"/>
    </row>
    <row r="2401" spans="3:4" x14ac:dyDescent="0.2">
      <c r="C2401" s="19"/>
      <c r="D2401" s="19"/>
    </row>
    <row r="2402" spans="3:4" x14ac:dyDescent="0.2">
      <c r="C2402" s="19"/>
      <c r="D2402" s="19"/>
    </row>
    <row r="2403" spans="3:4" x14ac:dyDescent="0.2">
      <c r="C2403" s="19"/>
      <c r="D2403" s="19"/>
    </row>
    <row r="2404" spans="3:4" x14ac:dyDescent="0.2">
      <c r="C2404" s="19"/>
      <c r="D2404" s="19"/>
    </row>
    <row r="2405" spans="3:4" x14ac:dyDescent="0.2">
      <c r="C2405" s="19"/>
      <c r="D2405" s="19"/>
    </row>
    <row r="2406" spans="3:4" x14ac:dyDescent="0.2">
      <c r="C2406" s="19"/>
      <c r="D2406" s="19"/>
    </row>
    <row r="2407" spans="3:4" x14ac:dyDescent="0.2">
      <c r="C2407" s="19"/>
      <c r="D2407" s="19"/>
    </row>
    <row r="2408" spans="3:4" x14ac:dyDescent="0.2">
      <c r="C2408" s="19"/>
      <c r="D2408" s="19"/>
    </row>
    <row r="2409" spans="3:4" x14ac:dyDescent="0.2">
      <c r="C2409" s="19"/>
      <c r="D2409" s="19"/>
    </row>
    <row r="2410" spans="3:4" x14ac:dyDescent="0.2">
      <c r="C2410" s="19"/>
      <c r="D2410" s="19"/>
    </row>
    <row r="2411" spans="3:4" x14ac:dyDescent="0.2">
      <c r="C2411" s="19"/>
      <c r="D2411" s="19"/>
    </row>
    <row r="2412" spans="3:4" x14ac:dyDescent="0.2">
      <c r="C2412" s="19"/>
      <c r="D2412" s="19"/>
    </row>
    <row r="2413" spans="3:4" x14ac:dyDescent="0.2">
      <c r="C2413" s="19"/>
      <c r="D2413" s="19"/>
    </row>
    <row r="2414" spans="3:4" x14ac:dyDescent="0.2">
      <c r="C2414" s="19"/>
      <c r="D2414" s="19"/>
    </row>
    <row r="2415" spans="3:4" x14ac:dyDescent="0.2">
      <c r="C2415" s="19"/>
      <c r="D2415" s="19"/>
    </row>
    <row r="2416" spans="3:4" x14ac:dyDescent="0.2">
      <c r="C2416" s="19"/>
      <c r="D2416" s="19"/>
    </row>
    <row r="2417" spans="3:4" x14ac:dyDescent="0.2">
      <c r="C2417" s="19"/>
      <c r="D2417" s="19"/>
    </row>
    <row r="2418" spans="3:4" x14ac:dyDescent="0.2">
      <c r="C2418" s="19"/>
      <c r="D2418" s="19"/>
    </row>
    <row r="2419" spans="3:4" x14ac:dyDescent="0.2">
      <c r="C2419" s="19"/>
      <c r="D2419" s="19"/>
    </row>
    <row r="2420" spans="3:4" x14ac:dyDescent="0.2">
      <c r="C2420" s="19"/>
      <c r="D2420" s="19"/>
    </row>
    <row r="2421" spans="3:4" x14ac:dyDescent="0.2">
      <c r="C2421" s="19"/>
      <c r="D2421" s="19"/>
    </row>
    <row r="2422" spans="3:4" x14ac:dyDescent="0.2">
      <c r="C2422" s="19"/>
      <c r="D2422" s="19"/>
    </row>
    <row r="2423" spans="3:4" x14ac:dyDescent="0.2">
      <c r="C2423" s="19"/>
      <c r="D2423" s="19"/>
    </row>
    <row r="2424" spans="3:4" x14ac:dyDescent="0.2">
      <c r="C2424" s="19"/>
      <c r="D2424" s="19"/>
    </row>
    <row r="2425" spans="3:4" x14ac:dyDescent="0.2">
      <c r="C2425" s="19"/>
      <c r="D2425" s="19"/>
    </row>
    <row r="2426" spans="3:4" x14ac:dyDescent="0.2">
      <c r="C2426" s="19"/>
      <c r="D2426" s="19"/>
    </row>
    <row r="2427" spans="3:4" x14ac:dyDescent="0.2">
      <c r="C2427" s="19"/>
      <c r="D2427" s="19"/>
    </row>
    <row r="2428" spans="3:4" x14ac:dyDescent="0.2">
      <c r="C2428" s="19"/>
      <c r="D2428" s="19"/>
    </row>
    <row r="2429" spans="3:4" x14ac:dyDescent="0.2">
      <c r="C2429" s="19"/>
      <c r="D2429" s="19"/>
    </row>
    <row r="2430" spans="3:4" x14ac:dyDescent="0.2">
      <c r="C2430" s="19"/>
      <c r="D2430" s="19"/>
    </row>
    <row r="2431" spans="3:4" x14ac:dyDescent="0.2">
      <c r="C2431" s="19"/>
      <c r="D2431" s="19"/>
    </row>
    <row r="2432" spans="3:4" x14ac:dyDescent="0.2">
      <c r="C2432" s="19"/>
      <c r="D2432" s="19"/>
    </row>
    <row r="2433" spans="3:4" x14ac:dyDescent="0.2">
      <c r="C2433" s="19"/>
      <c r="D2433" s="19"/>
    </row>
    <row r="2434" spans="3:4" x14ac:dyDescent="0.2">
      <c r="C2434" s="19"/>
      <c r="D2434" s="19"/>
    </row>
    <row r="2435" spans="3:4" x14ac:dyDescent="0.2">
      <c r="C2435" s="19"/>
      <c r="D2435" s="19"/>
    </row>
    <row r="2436" spans="3:4" x14ac:dyDescent="0.2">
      <c r="C2436" s="19"/>
      <c r="D2436" s="19"/>
    </row>
    <row r="2437" spans="3:4" x14ac:dyDescent="0.2">
      <c r="C2437" s="19"/>
      <c r="D2437" s="19"/>
    </row>
    <row r="2438" spans="3:4" x14ac:dyDescent="0.2">
      <c r="C2438" s="19"/>
      <c r="D2438" s="19"/>
    </row>
    <row r="2439" spans="3:4" x14ac:dyDescent="0.2">
      <c r="C2439" s="19"/>
      <c r="D2439" s="19"/>
    </row>
    <row r="2440" spans="3:4" x14ac:dyDescent="0.2">
      <c r="C2440" s="19"/>
      <c r="D2440" s="19"/>
    </row>
    <row r="2441" spans="3:4" x14ac:dyDescent="0.2">
      <c r="C2441" s="19"/>
      <c r="D2441" s="19"/>
    </row>
    <row r="2442" spans="3:4" x14ac:dyDescent="0.2">
      <c r="C2442" s="19"/>
      <c r="D2442" s="19"/>
    </row>
    <row r="2443" spans="3:4" x14ac:dyDescent="0.2">
      <c r="C2443" s="19"/>
      <c r="D2443" s="19"/>
    </row>
    <row r="2444" spans="3:4" x14ac:dyDescent="0.2">
      <c r="C2444" s="19"/>
      <c r="D2444" s="19"/>
    </row>
    <row r="2445" spans="3:4" x14ac:dyDescent="0.2">
      <c r="C2445" s="19"/>
      <c r="D2445" s="19"/>
    </row>
    <row r="2446" spans="3:4" x14ac:dyDescent="0.2">
      <c r="C2446" s="19"/>
      <c r="D2446" s="19"/>
    </row>
    <row r="2447" spans="3:4" x14ac:dyDescent="0.2">
      <c r="C2447" s="19"/>
      <c r="D2447" s="19"/>
    </row>
    <row r="2448" spans="3:4" x14ac:dyDescent="0.2">
      <c r="C2448" s="19"/>
      <c r="D2448" s="19"/>
    </row>
    <row r="2449" spans="3:4" x14ac:dyDescent="0.2">
      <c r="C2449" s="19"/>
      <c r="D2449" s="19"/>
    </row>
    <row r="2450" spans="3:4" x14ac:dyDescent="0.2">
      <c r="C2450" s="19"/>
      <c r="D2450" s="19"/>
    </row>
    <row r="2451" spans="3:4" x14ac:dyDescent="0.2">
      <c r="C2451" s="19"/>
      <c r="D2451" s="19"/>
    </row>
    <row r="2452" spans="3:4" x14ac:dyDescent="0.2">
      <c r="C2452" s="19"/>
      <c r="D2452" s="19"/>
    </row>
    <row r="2453" spans="3:4" x14ac:dyDescent="0.2">
      <c r="C2453" s="19"/>
      <c r="D2453" s="19"/>
    </row>
    <row r="2454" spans="3:4" x14ac:dyDescent="0.2">
      <c r="C2454" s="19"/>
      <c r="D2454" s="19"/>
    </row>
    <row r="2455" spans="3:4" x14ac:dyDescent="0.2">
      <c r="C2455" s="19"/>
      <c r="D2455" s="19"/>
    </row>
    <row r="2456" spans="3:4" x14ac:dyDescent="0.2">
      <c r="C2456" s="19"/>
      <c r="D2456" s="19"/>
    </row>
    <row r="2457" spans="3:4" x14ac:dyDescent="0.2">
      <c r="C2457" s="19"/>
      <c r="D2457" s="19"/>
    </row>
    <row r="2458" spans="3:4" x14ac:dyDescent="0.2">
      <c r="C2458" s="19"/>
      <c r="D2458" s="19"/>
    </row>
    <row r="2459" spans="3:4" x14ac:dyDescent="0.2">
      <c r="C2459" s="19"/>
      <c r="D2459" s="19"/>
    </row>
    <row r="2460" spans="3:4" x14ac:dyDescent="0.2">
      <c r="C2460" s="19"/>
      <c r="D2460" s="19"/>
    </row>
    <row r="2461" spans="3:4" x14ac:dyDescent="0.2">
      <c r="C2461" s="19"/>
      <c r="D2461" s="19"/>
    </row>
    <row r="2462" spans="3:4" x14ac:dyDescent="0.2">
      <c r="C2462" s="19"/>
      <c r="D2462" s="19"/>
    </row>
    <row r="2463" spans="3:4" x14ac:dyDescent="0.2">
      <c r="C2463" s="19"/>
      <c r="D2463" s="19"/>
    </row>
    <row r="2464" spans="3:4" x14ac:dyDescent="0.2">
      <c r="C2464" s="19"/>
      <c r="D2464" s="19"/>
    </row>
    <row r="2465" spans="3:4" x14ac:dyDescent="0.2">
      <c r="C2465" s="19"/>
      <c r="D2465" s="19"/>
    </row>
    <row r="2466" spans="3:4" x14ac:dyDescent="0.2">
      <c r="C2466" s="19"/>
      <c r="D2466" s="19"/>
    </row>
    <row r="2467" spans="3:4" x14ac:dyDescent="0.2">
      <c r="C2467" s="19"/>
      <c r="D2467" s="19"/>
    </row>
    <row r="2468" spans="3:4" x14ac:dyDescent="0.2">
      <c r="C2468" s="19"/>
      <c r="D2468" s="19"/>
    </row>
    <row r="2469" spans="3:4" x14ac:dyDescent="0.2">
      <c r="C2469" s="19"/>
      <c r="D2469" s="19"/>
    </row>
    <row r="2470" spans="3:4" x14ac:dyDescent="0.2">
      <c r="C2470" s="19"/>
      <c r="D2470" s="19"/>
    </row>
    <row r="2471" spans="3:4" x14ac:dyDescent="0.2">
      <c r="C2471" s="19"/>
      <c r="D2471" s="19"/>
    </row>
    <row r="2472" spans="3:4" x14ac:dyDescent="0.2">
      <c r="C2472" s="19"/>
      <c r="D2472" s="19"/>
    </row>
    <row r="2473" spans="3:4" x14ac:dyDescent="0.2">
      <c r="C2473" s="19"/>
      <c r="D2473" s="19"/>
    </row>
    <row r="2474" spans="3:4" x14ac:dyDescent="0.2">
      <c r="C2474" s="19"/>
      <c r="D2474" s="19"/>
    </row>
    <row r="2475" spans="3:4" x14ac:dyDescent="0.2">
      <c r="C2475" s="19"/>
      <c r="D2475" s="19"/>
    </row>
    <row r="2476" spans="3:4" x14ac:dyDescent="0.2">
      <c r="C2476" s="19"/>
      <c r="D2476" s="19"/>
    </row>
    <row r="2477" spans="3:4" x14ac:dyDescent="0.2">
      <c r="C2477" s="19"/>
      <c r="D2477" s="19"/>
    </row>
    <row r="2478" spans="3:4" x14ac:dyDescent="0.2">
      <c r="C2478" s="19"/>
      <c r="D2478" s="19"/>
    </row>
    <row r="2479" spans="3:4" x14ac:dyDescent="0.2">
      <c r="C2479" s="19"/>
      <c r="D2479" s="19"/>
    </row>
    <row r="2480" spans="3:4" x14ac:dyDescent="0.2">
      <c r="C2480" s="19"/>
      <c r="D2480" s="19"/>
    </row>
    <row r="2481" spans="3:4" x14ac:dyDescent="0.2">
      <c r="C2481" s="19"/>
      <c r="D2481" s="19"/>
    </row>
    <row r="2482" spans="3:4" x14ac:dyDescent="0.2">
      <c r="C2482" s="19"/>
      <c r="D2482" s="19"/>
    </row>
    <row r="2483" spans="3:4" x14ac:dyDescent="0.2">
      <c r="C2483" s="19"/>
      <c r="D2483" s="19"/>
    </row>
    <row r="2484" spans="3:4" x14ac:dyDescent="0.2">
      <c r="C2484" s="19"/>
      <c r="D2484" s="19"/>
    </row>
    <row r="2485" spans="3:4" x14ac:dyDescent="0.2">
      <c r="C2485" s="19"/>
      <c r="D2485" s="19"/>
    </row>
    <row r="2486" spans="3:4" x14ac:dyDescent="0.2">
      <c r="C2486" s="19"/>
      <c r="D2486" s="19"/>
    </row>
    <row r="2487" spans="3:4" x14ac:dyDescent="0.2">
      <c r="C2487" s="19"/>
      <c r="D2487" s="19"/>
    </row>
    <row r="2488" spans="3:4" x14ac:dyDescent="0.2">
      <c r="C2488" s="19"/>
      <c r="D2488" s="19"/>
    </row>
    <row r="2489" spans="3:4" x14ac:dyDescent="0.2">
      <c r="C2489" s="19"/>
      <c r="D2489" s="19"/>
    </row>
    <row r="2490" spans="3:4" x14ac:dyDescent="0.2">
      <c r="C2490" s="19"/>
      <c r="D2490" s="19"/>
    </row>
    <row r="2491" spans="3:4" x14ac:dyDescent="0.2">
      <c r="C2491" s="19"/>
      <c r="D2491" s="19"/>
    </row>
    <row r="2492" spans="3:4" x14ac:dyDescent="0.2">
      <c r="C2492" s="19"/>
      <c r="D2492" s="19"/>
    </row>
    <row r="2493" spans="3:4" x14ac:dyDescent="0.2">
      <c r="C2493" s="19"/>
      <c r="D2493" s="19"/>
    </row>
    <row r="2494" spans="3:4" x14ac:dyDescent="0.2">
      <c r="C2494" s="19"/>
      <c r="D2494" s="19"/>
    </row>
    <row r="2495" spans="3:4" x14ac:dyDescent="0.2">
      <c r="C2495" s="19"/>
      <c r="D2495" s="19"/>
    </row>
    <row r="2496" spans="3:4" x14ac:dyDescent="0.2">
      <c r="C2496" s="19"/>
      <c r="D2496" s="19"/>
    </row>
    <row r="2497" spans="3:4" x14ac:dyDescent="0.2">
      <c r="C2497" s="19"/>
      <c r="D2497" s="19"/>
    </row>
    <row r="2498" spans="3:4" x14ac:dyDescent="0.2">
      <c r="C2498" s="19"/>
      <c r="D2498" s="19"/>
    </row>
    <row r="2499" spans="3:4" x14ac:dyDescent="0.2">
      <c r="C2499" s="19"/>
      <c r="D2499" s="19"/>
    </row>
    <row r="2500" spans="3:4" x14ac:dyDescent="0.2">
      <c r="C2500" s="19"/>
      <c r="D2500" s="19"/>
    </row>
    <row r="2501" spans="3:4" x14ac:dyDescent="0.2">
      <c r="C2501" s="19"/>
      <c r="D2501" s="19"/>
    </row>
    <row r="2502" spans="3:4" x14ac:dyDescent="0.2">
      <c r="C2502" s="19"/>
      <c r="D2502" s="19"/>
    </row>
    <row r="2503" spans="3:4" x14ac:dyDescent="0.2">
      <c r="C2503" s="19"/>
      <c r="D2503" s="19"/>
    </row>
    <row r="2504" spans="3:4" x14ac:dyDescent="0.2">
      <c r="C2504" s="19"/>
      <c r="D2504" s="19"/>
    </row>
    <row r="2505" spans="3:4" x14ac:dyDescent="0.2">
      <c r="C2505" s="19"/>
      <c r="D2505" s="19"/>
    </row>
    <row r="2506" spans="3:4" x14ac:dyDescent="0.2">
      <c r="C2506" s="19"/>
      <c r="D2506" s="19"/>
    </row>
    <row r="2507" spans="3:4" x14ac:dyDescent="0.2">
      <c r="C2507" s="19"/>
      <c r="D2507" s="19"/>
    </row>
    <row r="2508" spans="3:4" x14ac:dyDescent="0.2">
      <c r="C2508" s="19"/>
      <c r="D2508" s="19"/>
    </row>
    <row r="2509" spans="3:4" x14ac:dyDescent="0.2">
      <c r="C2509" s="19"/>
      <c r="D2509" s="19"/>
    </row>
    <row r="2510" spans="3:4" x14ac:dyDescent="0.2">
      <c r="C2510" s="19"/>
      <c r="D2510" s="19"/>
    </row>
    <row r="2511" spans="3:4" x14ac:dyDescent="0.2">
      <c r="C2511" s="19"/>
      <c r="D2511" s="19"/>
    </row>
    <row r="2512" spans="3:4" x14ac:dyDescent="0.2">
      <c r="C2512" s="19"/>
      <c r="D2512" s="19"/>
    </row>
    <row r="2513" spans="3:4" x14ac:dyDescent="0.2">
      <c r="C2513" s="19"/>
      <c r="D2513" s="19"/>
    </row>
    <row r="2514" spans="3:4" x14ac:dyDescent="0.2">
      <c r="C2514" s="19"/>
      <c r="D2514" s="19"/>
    </row>
    <row r="2515" spans="3:4" x14ac:dyDescent="0.2">
      <c r="C2515" s="19"/>
      <c r="D2515" s="19"/>
    </row>
    <row r="2516" spans="3:4" x14ac:dyDescent="0.2">
      <c r="C2516" s="19"/>
      <c r="D2516" s="19"/>
    </row>
    <row r="2517" spans="3:4" x14ac:dyDescent="0.2">
      <c r="C2517" s="19"/>
      <c r="D2517" s="19"/>
    </row>
    <row r="2518" spans="3:4" x14ac:dyDescent="0.2">
      <c r="C2518" s="19"/>
      <c r="D2518" s="19"/>
    </row>
    <row r="2519" spans="3:4" x14ac:dyDescent="0.2">
      <c r="C2519" s="19"/>
      <c r="D2519" s="19"/>
    </row>
    <row r="2520" spans="3:4" x14ac:dyDescent="0.2">
      <c r="C2520" s="19"/>
      <c r="D2520" s="19"/>
    </row>
    <row r="2521" spans="3:4" x14ac:dyDescent="0.2">
      <c r="C2521" s="19"/>
      <c r="D2521" s="19"/>
    </row>
    <row r="2522" spans="3:4" x14ac:dyDescent="0.2">
      <c r="C2522" s="19"/>
      <c r="D2522" s="19"/>
    </row>
    <row r="2523" spans="3:4" x14ac:dyDescent="0.2">
      <c r="C2523" s="19"/>
      <c r="D2523" s="19"/>
    </row>
    <row r="2524" spans="3:4" x14ac:dyDescent="0.2">
      <c r="C2524" s="19"/>
      <c r="D2524" s="19"/>
    </row>
    <row r="2525" spans="3:4" x14ac:dyDescent="0.2">
      <c r="C2525" s="19"/>
      <c r="D2525" s="19"/>
    </row>
    <row r="2526" spans="3:4" x14ac:dyDescent="0.2">
      <c r="C2526" s="19"/>
      <c r="D2526" s="19"/>
    </row>
    <row r="2527" spans="3:4" x14ac:dyDescent="0.2">
      <c r="C2527" s="19"/>
      <c r="D2527" s="19"/>
    </row>
    <row r="2528" spans="3:4" x14ac:dyDescent="0.2">
      <c r="C2528" s="19"/>
      <c r="D2528" s="19"/>
    </row>
    <row r="2529" spans="3:4" x14ac:dyDescent="0.2">
      <c r="C2529" s="19"/>
      <c r="D2529" s="19"/>
    </row>
    <row r="2530" spans="3:4" x14ac:dyDescent="0.2">
      <c r="C2530" s="19"/>
      <c r="D2530" s="19"/>
    </row>
    <row r="2531" spans="3:4" x14ac:dyDescent="0.2">
      <c r="C2531" s="19"/>
      <c r="D2531" s="19"/>
    </row>
    <row r="2532" spans="3:4" x14ac:dyDescent="0.2">
      <c r="C2532" s="19"/>
      <c r="D2532" s="19"/>
    </row>
    <row r="2533" spans="3:4" x14ac:dyDescent="0.2">
      <c r="C2533" s="19"/>
      <c r="D2533" s="19"/>
    </row>
    <row r="2534" spans="3:4" x14ac:dyDescent="0.2">
      <c r="C2534" s="19"/>
      <c r="D2534" s="19"/>
    </row>
    <row r="2535" spans="3:4" x14ac:dyDescent="0.2">
      <c r="C2535" s="19"/>
      <c r="D2535" s="19"/>
    </row>
    <row r="2536" spans="3:4" x14ac:dyDescent="0.2">
      <c r="C2536" s="19"/>
      <c r="D2536" s="19"/>
    </row>
    <row r="2537" spans="3:4" x14ac:dyDescent="0.2">
      <c r="C2537" s="19"/>
      <c r="D2537" s="19"/>
    </row>
    <row r="2538" spans="3:4" x14ac:dyDescent="0.2">
      <c r="C2538" s="19"/>
      <c r="D2538" s="19"/>
    </row>
    <row r="2539" spans="3:4" x14ac:dyDescent="0.2">
      <c r="C2539" s="19"/>
      <c r="D2539" s="19"/>
    </row>
    <row r="2540" spans="3:4" x14ac:dyDescent="0.2">
      <c r="C2540" s="19"/>
      <c r="D2540" s="19"/>
    </row>
    <row r="2541" spans="3:4" x14ac:dyDescent="0.2">
      <c r="C2541" s="19"/>
      <c r="D2541" s="19"/>
    </row>
    <row r="2542" spans="3:4" x14ac:dyDescent="0.2">
      <c r="C2542" s="19"/>
      <c r="D2542" s="19"/>
    </row>
    <row r="2543" spans="3:4" x14ac:dyDescent="0.2">
      <c r="C2543" s="19"/>
      <c r="D2543" s="19"/>
    </row>
    <row r="2544" spans="3:4" x14ac:dyDescent="0.2">
      <c r="C2544" s="19"/>
      <c r="D2544" s="19"/>
    </row>
    <row r="2545" spans="3:4" x14ac:dyDescent="0.2">
      <c r="C2545" s="19"/>
      <c r="D2545" s="19"/>
    </row>
    <row r="2546" spans="3:4" x14ac:dyDescent="0.2">
      <c r="C2546" s="19"/>
      <c r="D2546" s="19"/>
    </row>
    <row r="2547" spans="3:4" x14ac:dyDescent="0.2">
      <c r="C2547" s="19"/>
      <c r="D2547" s="19"/>
    </row>
    <row r="2548" spans="3:4" x14ac:dyDescent="0.2">
      <c r="C2548" s="19"/>
      <c r="D2548" s="19"/>
    </row>
    <row r="2549" spans="3:4" x14ac:dyDescent="0.2">
      <c r="C2549" s="19"/>
      <c r="D2549" s="19"/>
    </row>
    <row r="2550" spans="3:4" x14ac:dyDescent="0.2">
      <c r="C2550" s="19"/>
      <c r="D2550" s="19"/>
    </row>
    <row r="2551" spans="3:4" x14ac:dyDescent="0.2">
      <c r="C2551" s="19"/>
      <c r="D2551" s="19"/>
    </row>
    <row r="2552" spans="3:4" x14ac:dyDescent="0.2">
      <c r="C2552" s="19"/>
      <c r="D2552" s="19"/>
    </row>
    <row r="2553" spans="3:4" x14ac:dyDescent="0.2">
      <c r="C2553" s="19"/>
      <c r="D2553" s="19"/>
    </row>
    <row r="2554" spans="3:4" x14ac:dyDescent="0.2">
      <c r="C2554" s="19"/>
      <c r="D2554" s="19"/>
    </row>
    <row r="2555" spans="3:4" x14ac:dyDescent="0.2">
      <c r="C2555" s="19"/>
      <c r="D2555" s="19"/>
    </row>
    <row r="2556" spans="3:4" x14ac:dyDescent="0.2">
      <c r="C2556" s="19"/>
      <c r="D2556" s="19"/>
    </row>
    <row r="2557" spans="3:4" x14ac:dyDescent="0.2">
      <c r="C2557" s="19"/>
      <c r="D2557" s="19"/>
    </row>
    <row r="2558" spans="3:4" x14ac:dyDescent="0.2">
      <c r="C2558" s="19"/>
      <c r="D2558" s="19"/>
    </row>
    <row r="2559" spans="3:4" x14ac:dyDescent="0.2">
      <c r="C2559" s="19"/>
      <c r="D2559" s="19"/>
    </row>
    <row r="2560" spans="3:4" x14ac:dyDescent="0.2">
      <c r="C2560" s="19"/>
      <c r="D2560" s="19"/>
    </row>
    <row r="2561" spans="3:4" x14ac:dyDescent="0.2">
      <c r="C2561" s="19"/>
      <c r="D2561" s="19"/>
    </row>
    <row r="2562" spans="3:4" x14ac:dyDescent="0.2">
      <c r="C2562" s="19"/>
      <c r="D2562" s="19"/>
    </row>
    <row r="2563" spans="3:4" x14ac:dyDescent="0.2">
      <c r="C2563" s="19"/>
      <c r="D2563" s="19"/>
    </row>
    <row r="2564" spans="3:4" x14ac:dyDescent="0.2">
      <c r="C2564" s="19"/>
      <c r="D2564" s="19"/>
    </row>
    <row r="2565" spans="3:4" x14ac:dyDescent="0.2">
      <c r="C2565" s="19"/>
      <c r="D2565" s="19"/>
    </row>
    <row r="2566" spans="3:4" x14ac:dyDescent="0.2">
      <c r="C2566" s="19"/>
      <c r="D2566" s="19"/>
    </row>
    <row r="2567" spans="3:4" x14ac:dyDescent="0.2">
      <c r="C2567" s="19"/>
      <c r="D2567" s="19"/>
    </row>
    <row r="2568" spans="3:4" x14ac:dyDescent="0.2">
      <c r="C2568" s="19"/>
      <c r="D2568" s="19"/>
    </row>
    <row r="2569" spans="3:4" x14ac:dyDescent="0.2">
      <c r="C2569" s="19"/>
      <c r="D2569" s="19"/>
    </row>
    <row r="2570" spans="3:4" x14ac:dyDescent="0.2">
      <c r="C2570" s="19"/>
      <c r="D2570" s="19"/>
    </row>
    <row r="2571" spans="3:4" x14ac:dyDescent="0.2">
      <c r="C2571" s="19"/>
      <c r="D2571" s="19"/>
    </row>
    <row r="2572" spans="3:4" x14ac:dyDescent="0.2">
      <c r="C2572" s="19"/>
      <c r="D2572" s="19"/>
    </row>
    <row r="2573" spans="3:4" x14ac:dyDescent="0.2">
      <c r="C2573" s="19"/>
      <c r="D2573" s="19"/>
    </row>
    <row r="2574" spans="3:4" x14ac:dyDescent="0.2">
      <c r="C2574" s="19"/>
      <c r="D2574" s="19"/>
    </row>
    <row r="2575" spans="3:4" x14ac:dyDescent="0.2">
      <c r="C2575" s="19"/>
      <c r="D2575" s="19"/>
    </row>
    <row r="2576" spans="3:4" x14ac:dyDescent="0.2">
      <c r="C2576" s="19"/>
      <c r="D2576" s="19"/>
    </row>
    <row r="2577" spans="3:4" x14ac:dyDescent="0.2">
      <c r="C2577" s="19"/>
      <c r="D2577" s="19"/>
    </row>
    <row r="2578" spans="3:4" x14ac:dyDescent="0.2">
      <c r="C2578" s="19"/>
      <c r="D2578" s="19"/>
    </row>
    <row r="2579" spans="3:4" x14ac:dyDescent="0.2">
      <c r="C2579" s="19"/>
      <c r="D2579" s="19"/>
    </row>
    <row r="2580" spans="3:4" x14ac:dyDescent="0.2">
      <c r="C2580" s="19"/>
      <c r="D2580" s="19"/>
    </row>
    <row r="2581" spans="3:4" x14ac:dyDescent="0.2">
      <c r="C2581" s="19"/>
      <c r="D2581" s="19"/>
    </row>
    <row r="2582" spans="3:4" x14ac:dyDescent="0.2">
      <c r="C2582" s="19"/>
      <c r="D2582" s="19"/>
    </row>
    <row r="2583" spans="3:4" x14ac:dyDescent="0.2">
      <c r="C2583" s="19"/>
      <c r="D2583" s="19"/>
    </row>
    <row r="2584" spans="3:4" x14ac:dyDescent="0.2">
      <c r="C2584" s="19"/>
      <c r="D2584" s="19"/>
    </row>
    <row r="2585" spans="3:4" x14ac:dyDescent="0.2">
      <c r="C2585" s="19"/>
      <c r="D2585" s="19"/>
    </row>
    <row r="2586" spans="3:4" x14ac:dyDescent="0.2">
      <c r="C2586" s="19"/>
      <c r="D2586" s="19"/>
    </row>
    <row r="2587" spans="3:4" x14ac:dyDescent="0.2">
      <c r="C2587" s="19"/>
      <c r="D2587" s="19"/>
    </row>
    <row r="2588" spans="3:4" x14ac:dyDescent="0.2">
      <c r="C2588" s="19"/>
      <c r="D2588" s="19"/>
    </row>
    <row r="2589" spans="3:4" x14ac:dyDescent="0.2">
      <c r="C2589" s="19"/>
      <c r="D2589" s="19"/>
    </row>
    <row r="2590" spans="3:4" x14ac:dyDescent="0.2">
      <c r="C2590" s="19"/>
      <c r="D2590" s="19"/>
    </row>
    <row r="2591" spans="3:4" x14ac:dyDescent="0.2">
      <c r="C2591" s="19"/>
      <c r="D2591" s="19"/>
    </row>
    <row r="2592" spans="3:4" x14ac:dyDescent="0.2">
      <c r="C2592" s="19"/>
      <c r="D2592" s="19"/>
    </row>
    <row r="2593" spans="3:4" x14ac:dyDescent="0.2">
      <c r="C2593" s="19"/>
      <c r="D2593" s="19"/>
    </row>
    <row r="2594" spans="3:4" x14ac:dyDescent="0.2">
      <c r="C2594" s="19"/>
      <c r="D2594" s="19"/>
    </row>
    <row r="2595" spans="3:4" x14ac:dyDescent="0.2">
      <c r="C2595" s="19"/>
      <c r="D2595" s="19"/>
    </row>
    <row r="2596" spans="3:4" x14ac:dyDescent="0.2">
      <c r="C2596" s="19"/>
      <c r="D2596" s="19"/>
    </row>
    <row r="2597" spans="3:4" x14ac:dyDescent="0.2">
      <c r="C2597" s="19"/>
      <c r="D2597" s="19"/>
    </row>
    <row r="2598" spans="3:4" x14ac:dyDescent="0.2">
      <c r="C2598" s="19"/>
      <c r="D2598" s="19"/>
    </row>
    <row r="2599" spans="3:4" x14ac:dyDescent="0.2">
      <c r="C2599" s="19"/>
      <c r="D2599" s="19"/>
    </row>
    <row r="2600" spans="3:4" x14ac:dyDescent="0.2">
      <c r="C2600" s="19"/>
      <c r="D2600" s="19"/>
    </row>
    <row r="2601" spans="3:4" x14ac:dyDescent="0.2">
      <c r="C2601" s="19"/>
      <c r="D2601" s="19"/>
    </row>
    <row r="2602" spans="3:4" x14ac:dyDescent="0.2">
      <c r="C2602" s="19"/>
      <c r="D2602" s="19"/>
    </row>
    <row r="2603" spans="3:4" x14ac:dyDescent="0.2">
      <c r="C2603" s="19"/>
      <c r="D2603" s="19"/>
    </row>
    <row r="2604" spans="3:4" x14ac:dyDescent="0.2">
      <c r="C2604" s="19"/>
      <c r="D2604" s="19"/>
    </row>
    <row r="2605" spans="3:4" x14ac:dyDescent="0.2">
      <c r="C2605" s="19"/>
      <c r="D2605" s="19"/>
    </row>
    <row r="2606" spans="3:4" x14ac:dyDescent="0.2">
      <c r="C2606" s="19"/>
      <c r="D2606" s="19"/>
    </row>
    <row r="2607" spans="3:4" x14ac:dyDescent="0.2">
      <c r="C2607" s="19"/>
      <c r="D2607" s="19"/>
    </row>
    <row r="2608" spans="3:4" x14ac:dyDescent="0.2">
      <c r="C2608" s="19"/>
      <c r="D2608" s="19"/>
    </row>
    <row r="2609" spans="3:4" x14ac:dyDescent="0.2">
      <c r="C2609" s="19"/>
      <c r="D2609" s="19"/>
    </row>
    <row r="2610" spans="3:4" x14ac:dyDescent="0.2">
      <c r="C2610" s="19"/>
      <c r="D2610" s="19"/>
    </row>
    <row r="2611" spans="3:4" x14ac:dyDescent="0.2">
      <c r="C2611" s="19"/>
      <c r="D2611" s="19"/>
    </row>
    <row r="2612" spans="3:4" x14ac:dyDescent="0.2">
      <c r="C2612" s="19"/>
      <c r="D2612" s="19"/>
    </row>
    <row r="2613" spans="3:4" x14ac:dyDescent="0.2">
      <c r="C2613" s="19"/>
      <c r="D2613" s="19"/>
    </row>
    <row r="2614" spans="3:4" x14ac:dyDescent="0.2">
      <c r="C2614" s="19"/>
      <c r="D2614" s="19"/>
    </row>
    <row r="2615" spans="3:4" x14ac:dyDescent="0.2">
      <c r="C2615" s="19"/>
      <c r="D2615" s="19"/>
    </row>
    <row r="2616" spans="3:4" x14ac:dyDescent="0.2">
      <c r="C2616" s="19"/>
      <c r="D2616" s="19"/>
    </row>
    <row r="2617" spans="3:4" x14ac:dyDescent="0.2">
      <c r="C2617" s="19"/>
      <c r="D2617" s="19"/>
    </row>
    <row r="2618" spans="3:4" x14ac:dyDescent="0.2">
      <c r="C2618" s="19"/>
      <c r="D2618" s="19"/>
    </row>
    <row r="2619" spans="3:4" x14ac:dyDescent="0.2">
      <c r="C2619" s="19"/>
      <c r="D2619" s="19"/>
    </row>
    <row r="2620" spans="3:4" x14ac:dyDescent="0.2">
      <c r="C2620" s="19"/>
      <c r="D2620" s="19"/>
    </row>
    <row r="2621" spans="3:4" x14ac:dyDescent="0.2">
      <c r="C2621" s="19"/>
      <c r="D2621" s="19"/>
    </row>
    <row r="2622" spans="3:4" x14ac:dyDescent="0.2">
      <c r="C2622" s="19"/>
      <c r="D2622" s="19"/>
    </row>
    <row r="2623" spans="3:4" x14ac:dyDescent="0.2">
      <c r="C2623" s="19"/>
      <c r="D2623" s="19"/>
    </row>
    <row r="2624" spans="3:4" x14ac:dyDescent="0.2">
      <c r="C2624" s="19"/>
      <c r="D2624" s="19"/>
    </row>
    <row r="2625" spans="3:4" x14ac:dyDescent="0.2">
      <c r="C2625" s="19"/>
      <c r="D2625" s="19"/>
    </row>
    <row r="2626" spans="3:4" x14ac:dyDescent="0.2">
      <c r="C2626" s="19"/>
      <c r="D2626" s="19"/>
    </row>
    <row r="2627" spans="3:4" x14ac:dyDescent="0.2">
      <c r="C2627" s="19"/>
      <c r="D2627" s="19"/>
    </row>
    <row r="2628" spans="3:4" x14ac:dyDescent="0.2">
      <c r="C2628" s="19"/>
      <c r="D2628" s="19"/>
    </row>
    <row r="2629" spans="3:4" x14ac:dyDescent="0.2">
      <c r="C2629" s="19"/>
      <c r="D2629" s="19"/>
    </row>
    <row r="2630" spans="3:4" x14ac:dyDescent="0.2">
      <c r="C2630" s="19"/>
      <c r="D2630" s="19"/>
    </row>
    <row r="2631" spans="3:4" x14ac:dyDescent="0.2">
      <c r="C2631" s="19"/>
      <c r="D2631" s="19"/>
    </row>
    <row r="2632" spans="3:4" x14ac:dyDescent="0.2">
      <c r="C2632" s="19"/>
      <c r="D2632" s="19"/>
    </row>
    <row r="2633" spans="3:4" x14ac:dyDescent="0.2">
      <c r="C2633" s="19"/>
      <c r="D2633" s="19"/>
    </row>
    <row r="2634" spans="3:4" x14ac:dyDescent="0.2">
      <c r="C2634" s="19"/>
      <c r="D2634" s="19"/>
    </row>
    <row r="2635" spans="3:4" x14ac:dyDescent="0.2">
      <c r="C2635" s="19"/>
      <c r="D2635" s="19"/>
    </row>
    <row r="2636" spans="3:4" x14ac:dyDescent="0.2">
      <c r="C2636" s="19"/>
      <c r="D2636" s="19"/>
    </row>
    <row r="2637" spans="3:4" x14ac:dyDescent="0.2">
      <c r="C2637" s="19"/>
      <c r="D2637" s="19"/>
    </row>
    <row r="2638" spans="3:4" x14ac:dyDescent="0.2">
      <c r="C2638" s="19"/>
      <c r="D2638" s="19"/>
    </row>
    <row r="2639" spans="3:4" x14ac:dyDescent="0.2">
      <c r="C2639" s="19"/>
      <c r="D2639" s="19"/>
    </row>
    <row r="2640" spans="3:4" x14ac:dyDescent="0.2">
      <c r="C2640" s="19"/>
      <c r="D2640" s="19"/>
    </row>
    <row r="2641" spans="3:4" x14ac:dyDescent="0.2">
      <c r="C2641" s="19"/>
      <c r="D2641" s="19"/>
    </row>
    <row r="2642" spans="3:4" x14ac:dyDescent="0.2">
      <c r="C2642" s="19"/>
      <c r="D2642" s="19"/>
    </row>
    <row r="2643" spans="3:4" x14ac:dyDescent="0.2">
      <c r="C2643" s="19"/>
      <c r="D2643" s="19"/>
    </row>
    <row r="2644" spans="3:4" x14ac:dyDescent="0.2">
      <c r="C2644" s="19"/>
      <c r="D2644" s="19"/>
    </row>
    <row r="2645" spans="3:4" x14ac:dyDescent="0.2">
      <c r="C2645" s="19"/>
      <c r="D2645" s="19"/>
    </row>
    <row r="2646" spans="3:4" x14ac:dyDescent="0.2">
      <c r="C2646" s="19"/>
      <c r="D2646" s="19"/>
    </row>
    <row r="2647" spans="3:4" x14ac:dyDescent="0.2">
      <c r="C2647" s="19"/>
      <c r="D2647" s="19"/>
    </row>
    <row r="2648" spans="3:4" x14ac:dyDescent="0.2">
      <c r="C2648" s="19"/>
      <c r="D2648" s="19"/>
    </row>
    <row r="2649" spans="3:4" x14ac:dyDescent="0.2">
      <c r="C2649" s="19"/>
      <c r="D2649" s="19"/>
    </row>
    <row r="2650" spans="3:4" x14ac:dyDescent="0.2">
      <c r="C2650" s="19"/>
      <c r="D2650" s="19"/>
    </row>
    <row r="2651" spans="3:4" x14ac:dyDescent="0.2">
      <c r="C2651" s="19"/>
      <c r="D2651" s="19"/>
    </row>
    <row r="2652" spans="3:4" x14ac:dyDescent="0.2">
      <c r="C2652" s="19"/>
      <c r="D2652" s="19"/>
    </row>
    <row r="2653" spans="3:4" x14ac:dyDescent="0.2">
      <c r="C2653" s="19"/>
      <c r="D2653" s="19"/>
    </row>
    <row r="2654" spans="3:4" x14ac:dyDescent="0.2">
      <c r="C2654" s="19"/>
      <c r="D2654" s="19"/>
    </row>
    <row r="2655" spans="3:4" x14ac:dyDescent="0.2">
      <c r="C2655" s="19"/>
      <c r="D2655" s="19"/>
    </row>
    <row r="2656" spans="3:4" x14ac:dyDescent="0.2">
      <c r="C2656" s="19"/>
      <c r="D2656" s="19"/>
    </row>
    <row r="2657" spans="3:4" x14ac:dyDescent="0.2">
      <c r="C2657" s="19"/>
      <c r="D2657" s="19"/>
    </row>
    <row r="2658" spans="3:4" x14ac:dyDescent="0.2">
      <c r="C2658" s="19"/>
      <c r="D2658" s="19"/>
    </row>
    <row r="2659" spans="3:4" x14ac:dyDescent="0.2">
      <c r="C2659" s="19"/>
      <c r="D2659" s="19"/>
    </row>
    <row r="2660" spans="3:4" x14ac:dyDescent="0.2">
      <c r="C2660" s="19"/>
      <c r="D2660" s="19"/>
    </row>
    <row r="2661" spans="3:4" x14ac:dyDescent="0.2">
      <c r="C2661" s="19"/>
      <c r="D2661" s="19"/>
    </row>
    <row r="2662" spans="3:4" x14ac:dyDescent="0.2">
      <c r="C2662" s="19"/>
      <c r="D2662" s="19"/>
    </row>
    <row r="2663" spans="3:4" x14ac:dyDescent="0.2">
      <c r="C2663" s="19"/>
      <c r="D2663" s="19"/>
    </row>
    <row r="2664" spans="3:4" x14ac:dyDescent="0.2">
      <c r="C2664" s="19"/>
      <c r="D2664" s="19"/>
    </row>
    <row r="2665" spans="3:4" x14ac:dyDescent="0.2">
      <c r="C2665" s="19"/>
      <c r="D2665" s="19"/>
    </row>
    <row r="2666" spans="3:4" x14ac:dyDescent="0.2">
      <c r="C2666" s="19"/>
      <c r="D2666" s="19"/>
    </row>
    <row r="2667" spans="3:4" x14ac:dyDescent="0.2">
      <c r="C2667" s="19"/>
      <c r="D2667" s="19"/>
    </row>
    <row r="2668" spans="3:4" x14ac:dyDescent="0.2">
      <c r="C2668" s="19"/>
      <c r="D2668" s="19"/>
    </row>
    <row r="2669" spans="3:4" x14ac:dyDescent="0.2">
      <c r="C2669" s="19"/>
      <c r="D2669" s="19"/>
    </row>
    <row r="2670" spans="3:4" x14ac:dyDescent="0.2">
      <c r="C2670" s="19"/>
      <c r="D2670" s="19"/>
    </row>
    <row r="2671" spans="3:4" x14ac:dyDescent="0.2">
      <c r="C2671" s="19"/>
      <c r="D2671" s="19"/>
    </row>
    <row r="2672" spans="3:4" x14ac:dyDescent="0.2">
      <c r="C2672" s="19"/>
      <c r="D2672" s="19"/>
    </row>
    <row r="2673" spans="3:4" x14ac:dyDescent="0.2">
      <c r="C2673" s="19"/>
      <c r="D2673" s="19"/>
    </row>
    <row r="2674" spans="3:4" x14ac:dyDescent="0.2">
      <c r="C2674" s="19"/>
      <c r="D2674" s="19"/>
    </row>
    <row r="2675" spans="3:4" x14ac:dyDescent="0.2">
      <c r="C2675" s="19"/>
      <c r="D2675" s="19"/>
    </row>
    <row r="2676" spans="3:4" x14ac:dyDescent="0.2">
      <c r="C2676" s="19"/>
      <c r="D2676" s="19"/>
    </row>
    <row r="2677" spans="3:4" x14ac:dyDescent="0.2">
      <c r="C2677" s="19"/>
      <c r="D2677" s="19"/>
    </row>
    <row r="2678" spans="3:4" x14ac:dyDescent="0.2">
      <c r="C2678" s="19"/>
      <c r="D2678" s="19"/>
    </row>
    <row r="2679" spans="3:4" x14ac:dyDescent="0.2">
      <c r="C2679" s="19"/>
      <c r="D2679" s="19"/>
    </row>
    <row r="2680" spans="3:4" x14ac:dyDescent="0.2">
      <c r="C2680" s="19"/>
      <c r="D2680" s="19"/>
    </row>
    <row r="2681" spans="3:4" x14ac:dyDescent="0.2">
      <c r="C2681" s="19"/>
      <c r="D2681" s="19"/>
    </row>
    <row r="2682" spans="3:4" x14ac:dyDescent="0.2">
      <c r="C2682" s="19"/>
      <c r="D2682" s="19"/>
    </row>
    <row r="2683" spans="3:4" x14ac:dyDescent="0.2">
      <c r="C2683" s="19"/>
      <c r="D2683" s="19"/>
    </row>
    <row r="2684" spans="3:4" x14ac:dyDescent="0.2">
      <c r="C2684" s="19"/>
      <c r="D2684" s="19"/>
    </row>
    <row r="2685" spans="3:4" x14ac:dyDescent="0.2">
      <c r="C2685" s="19"/>
      <c r="D2685" s="19"/>
    </row>
    <row r="2686" spans="3:4" x14ac:dyDescent="0.2">
      <c r="C2686" s="19"/>
      <c r="D2686" s="19"/>
    </row>
    <row r="2687" spans="3:4" x14ac:dyDescent="0.2">
      <c r="C2687" s="19"/>
      <c r="D2687" s="19"/>
    </row>
    <row r="2688" spans="3:4" x14ac:dyDescent="0.2">
      <c r="C2688" s="19"/>
      <c r="D2688" s="19"/>
    </row>
    <row r="2689" spans="3:4" x14ac:dyDescent="0.2">
      <c r="C2689" s="19"/>
      <c r="D2689" s="19"/>
    </row>
    <row r="2690" spans="3:4" x14ac:dyDescent="0.2">
      <c r="C2690" s="19"/>
      <c r="D2690" s="19"/>
    </row>
    <row r="2691" spans="3:4" x14ac:dyDescent="0.2">
      <c r="C2691" s="19"/>
      <c r="D2691" s="19"/>
    </row>
    <row r="2692" spans="3:4" x14ac:dyDescent="0.2">
      <c r="C2692" s="19"/>
      <c r="D2692" s="19"/>
    </row>
    <row r="2693" spans="3:4" x14ac:dyDescent="0.2">
      <c r="C2693" s="19"/>
      <c r="D2693" s="19"/>
    </row>
    <row r="2694" spans="3:4" x14ac:dyDescent="0.2">
      <c r="C2694" s="19"/>
      <c r="D2694" s="19"/>
    </row>
    <row r="2695" spans="3:4" x14ac:dyDescent="0.2">
      <c r="C2695" s="19"/>
      <c r="D2695" s="19"/>
    </row>
    <row r="2696" spans="3:4" x14ac:dyDescent="0.2">
      <c r="C2696" s="19"/>
      <c r="D2696" s="19"/>
    </row>
    <row r="2697" spans="3:4" x14ac:dyDescent="0.2">
      <c r="C2697" s="19"/>
      <c r="D2697" s="19"/>
    </row>
    <row r="2698" spans="3:4" x14ac:dyDescent="0.2">
      <c r="C2698" s="19"/>
      <c r="D2698" s="19"/>
    </row>
    <row r="2699" spans="3:4" x14ac:dyDescent="0.2">
      <c r="C2699" s="19"/>
      <c r="D2699" s="19"/>
    </row>
    <row r="2700" spans="3:4" x14ac:dyDescent="0.2">
      <c r="C2700" s="19"/>
      <c r="D2700" s="19"/>
    </row>
    <row r="2701" spans="3:4" x14ac:dyDescent="0.2">
      <c r="C2701" s="19"/>
      <c r="D2701" s="19"/>
    </row>
    <row r="2702" spans="3:4" x14ac:dyDescent="0.2">
      <c r="C2702" s="19"/>
      <c r="D2702" s="19"/>
    </row>
    <row r="2703" spans="3:4" x14ac:dyDescent="0.2">
      <c r="C2703" s="19"/>
      <c r="D2703" s="19"/>
    </row>
    <row r="2704" spans="3:4" x14ac:dyDescent="0.2">
      <c r="C2704" s="19"/>
      <c r="D2704" s="19"/>
    </row>
    <row r="2705" spans="3:4" x14ac:dyDescent="0.2">
      <c r="C2705" s="19"/>
      <c r="D2705" s="19"/>
    </row>
    <row r="2706" spans="3:4" x14ac:dyDescent="0.2">
      <c r="C2706" s="19"/>
      <c r="D2706" s="19"/>
    </row>
    <row r="2707" spans="3:4" x14ac:dyDescent="0.2">
      <c r="C2707" s="19"/>
      <c r="D2707" s="19"/>
    </row>
    <row r="2708" spans="3:4" x14ac:dyDescent="0.2">
      <c r="C2708" s="19"/>
      <c r="D2708" s="19"/>
    </row>
    <row r="2709" spans="3:4" x14ac:dyDescent="0.2">
      <c r="C2709" s="19"/>
      <c r="D2709" s="19"/>
    </row>
    <row r="2710" spans="3:4" x14ac:dyDescent="0.2">
      <c r="C2710" s="19"/>
      <c r="D2710" s="19"/>
    </row>
    <row r="2711" spans="3:4" x14ac:dyDescent="0.2">
      <c r="C2711" s="19"/>
      <c r="D2711" s="19"/>
    </row>
    <row r="2712" spans="3:4" x14ac:dyDescent="0.2">
      <c r="C2712" s="19"/>
      <c r="D2712" s="19"/>
    </row>
    <row r="2713" spans="3:4" x14ac:dyDescent="0.2">
      <c r="C2713" s="19"/>
      <c r="D2713" s="19"/>
    </row>
    <row r="2714" spans="3:4" x14ac:dyDescent="0.2">
      <c r="C2714" s="19"/>
      <c r="D2714" s="19"/>
    </row>
    <row r="2715" spans="3:4" x14ac:dyDescent="0.2">
      <c r="C2715" s="19"/>
      <c r="D2715" s="19"/>
    </row>
    <row r="2716" spans="3:4" x14ac:dyDescent="0.2">
      <c r="C2716" s="19"/>
      <c r="D2716" s="19"/>
    </row>
    <row r="2717" spans="3:4" x14ac:dyDescent="0.2">
      <c r="C2717" s="19"/>
      <c r="D2717" s="19"/>
    </row>
    <row r="2718" spans="3:4" x14ac:dyDescent="0.2">
      <c r="C2718" s="19"/>
      <c r="D2718" s="19"/>
    </row>
    <row r="2719" spans="3:4" x14ac:dyDescent="0.2">
      <c r="C2719" s="19"/>
      <c r="D2719" s="19"/>
    </row>
    <row r="2720" spans="3:4" x14ac:dyDescent="0.2">
      <c r="C2720" s="19"/>
      <c r="D2720" s="19"/>
    </row>
    <row r="2721" spans="3:4" x14ac:dyDescent="0.2">
      <c r="C2721" s="19"/>
      <c r="D2721" s="19"/>
    </row>
    <row r="2722" spans="3:4" x14ac:dyDescent="0.2">
      <c r="C2722" s="19"/>
      <c r="D2722" s="19"/>
    </row>
    <row r="2723" spans="3:4" x14ac:dyDescent="0.2">
      <c r="C2723" s="19"/>
      <c r="D2723" s="19"/>
    </row>
    <row r="2724" spans="3:4" x14ac:dyDescent="0.2">
      <c r="C2724" s="19"/>
      <c r="D2724" s="19"/>
    </row>
    <row r="2725" spans="3:4" x14ac:dyDescent="0.2">
      <c r="C2725" s="19"/>
      <c r="D2725" s="19"/>
    </row>
    <row r="2726" spans="3:4" x14ac:dyDescent="0.2">
      <c r="C2726" s="19"/>
      <c r="D2726" s="19"/>
    </row>
    <row r="2727" spans="3:4" x14ac:dyDescent="0.2">
      <c r="C2727" s="19"/>
      <c r="D2727" s="19"/>
    </row>
    <row r="2728" spans="3:4" x14ac:dyDescent="0.2">
      <c r="C2728" s="19"/>
      <c r="D2728" s="19"/>
    </row>
    <row r="2729" spans="3:4" x14ac:dyDescent="0.2">
      <c r="C2729" s="19"/>
      <c r="D2729" s="19"/>
    </row>
    <row r="2730" spans="3:4" x14ac:dyDescent="0.2">
      <c r="C2730" s="19"/>
      <c r="D2730" s="19"/>
    </row>
    <row r="2731" spans="3:4" x14ac:dyDescent="0.2">
      <c r="C2731" s="19"/>
      <c r="D2731" s="19"/>
    </row>
    <row r="2732" spans="3:4" x14ac:dyDescent="0.2">
      <c r="C2732" s="19"/>
      <c r="D2732" s="19"/>
    </row>
    <row r="2733" spans="3:4" x14ac:dyDescent="0.2">
      <c r="C2733" s="19"/>
      <c r="D2733" s="19"/>
    </row>
    <row r="2734" spans="3:4" x14ac:dyDescent="0.2">
      <c r="C2734" s="19"/>
      <c r="D2734" s="19"/>
    </row>
    <row r="2735" spans="3:4" x14ac:dyDescent="0.2">
      <c r="C2735" s="19"/>
      <c r="D2735" s="19"/>
    </row>
    <row r="2736" spans="3:4" x14ac:dyDescent="0.2">
      <c r="C2736" s="19"/>
      <c r="D2736" s="19"/>
    </row>
    <row r="2737" spans="3:4" x14ac:dyDescent="0.2">
      <c r="C2737" s="19"/>
      <c r="D2737" s="19"/>
    </row>
    <row r="2738" spans="3:4" x14ac:dyDescent="0.2">
      <c r="C2738" s="19"/>
      <c r="D2738" s="19"/>
    </row>
    <row r="2739" spans="3:4" x14ac:dyDescent="0.2">
      <c r="C2739" s="19"/>
      <c r="D2739" s="19"/>
    </row>
    <row r="2740" spans="3:4" x14ac:dyDescent="0.2">
      <c r="C2740" s="19"/>
      <c r="D2740" s="19"/>
    </row>
    <row r="2741" spans="3:4" x14ac:dyDescent="0.2">
      <c r="C2741" s="19"/>
      <c r="D2741" s="19"/>
    </row>
    <row r="2742" spans="3:4" x14ac:dyDescent="0.2">
      <c r="C2742" s="19"/>
      <c r="D2742" s="19"/>
    </row>
    <row r="2743" spans="3:4" x14ac:dyDescent="0.2">
      <c r="C2743" s="19"/>
      <c r="D2743" s="19"/>
    </row>
    <row r="2744" spans="3:4" x14ac:dyDescent="0.2">
      <c r="C2744" s="19"/>
      <c r="D2744" s="19"/>
    </row>
    <row r="2745" spans="3:4" x14ac:dyDescent="0.2">
      <c r="C2745" s="19"/>
      <c r="D2745" s="19"/>
    </row>
    <row r="2746" spans="3:4" x14ac:dyDescent="0.2">
      <c r="C2746" s="19"/>
      <c r="D2746" s="19"/>
    </row>
    <row r="2747" spans="3:4" x14ac:dyDescent="0.2">
      <c r="C2747" s="19"/>
      <c r="D2747" s="19"/>
    </row>
    <row r="2748" spans="3:4" x14ac:dyDescent="0.2">
      <c r="C2748" s="19"/>
      <c r="D2748" s="19"/>
    </row>
    <row r="2749" spans="3:4" x14ac:dyDescent="0.2">
      <c r="C2749" s="19"/>
      <c r="D2749" s="19"/>
    </row>
    <row r="2750" spans="3:4" x14ac:dyDescent="0.2">
      <c r="C2750" s="19"/>
      <c r="D2750" s="19"/>
    </row>
    <row r="2751" spans="3:4" x14ac:dyDescent="0.2">
      <c r="C2751" s="19"/>
      <c r="D2751" s="19"/>
    </row>
    <row r="2752" spans="3:4" x14ac:dyDescent="0.2">
      <c r="C2752" s="19"/>
      <c r="D2752" s="19"/>
    </row>
    <row r="2753" spans="3:4" x14ac:dyDescent="0.2">
      <c r="C2753" s="19"/>
      <c r="D2753" s="19"/>
    </row>
    <row r="2754" spans="3:4" x14ac:dyDescent="0.2">
      <c r="C2754" s="19"/>
      <c r="D2754" s="19"/>
    </row>
    <row r="2755" spans="3:4" x14ac:dyDescent="0.2">
      <c r="C2755" s="19"/>
      <c r="D2755" s="19"/>
    </row>
    <row r="2756" spans="3:4" x14ac:dyDescent="0.2">
      <c r="C2756" s="19"/>
      <c r="D2756" s="19"/>
    </row>
    <row r="2757" spans="3:4" x14ac:dyDescent="0.2">
      <c r="C2757" s="19"/>
      <c r="D2757" s="19"/>
    </row>
    <row r="2758" spans="3:4" x14ac:dyDescent="0.2">
      <c r="C2758" s="19"/>
      <c r="D2758" s="19"/>
    </row>
    <row r="2759" spans="3:4" x14ac:dyDescent="0.2">
      <c r="C2759" s="19"/>
      <c r="D2759" s="19"/>
    </row>
    <row r="2760" spans="3:4" x14ac:dyDescent="0.2">
      <c r="C2760" s="19"/>
      <c r="D2760" s="19"/>
    </row>
    <row r="2761" spans="3:4" x14ac:dyDescent="0.2">
      <c r="C2761" s="19"/>
      <c r="D2761" s="19"/>
    </row>
    <row r="2762" spans="3:4" x14ac:dyDescent="0.2">
      <c r="C2762" s="19"/>
      <c r="D2762" s="19"/>
    </row>
    <row r="2763" spans="3:4" x14ac:dyDescent="0.2">
      <c r="C2763" s="19"/>
      <c r="D2763" s="19"/>
    </row>
    <row r="2764" spans="3:4" x14ac:dyDescent="0.2">
      <c r="C2764" s="19"/>
      <c r="D2764" s="19"/>
    </row>
    <row r="2765" spans="3:4" x14ac:dyDescent="0.2">
      <c r="C2765" s="19"/>
      <c r="D2765" s="19"/>
    </row>
    <row r="2766" spans="3:4" x14ac:dyDescent="0.2">
      <c r="C2766" s="19"/>
      <c r="D2766" s="19"/>
    </row>
    <row r="2767" spans="3:4" x14ac:dyDescent="0.2">
      <c r="C2767" s="19"/>
      <c r="D2767" s="19"/>
    </row>
    <row r="2768" spans="3:4" x14ac:dyDescent="0.2">
      <c r="C2768" s="19"/>
      <c r="D2768" s="19"/>
    </row>
    <row r="2769" spans="3:4" x14ac:dyDescent="0.2">
      <c r="C2769" s="19"/>
      <c r="D2769" s="19"/>
    </row>
    <row r="2770" spans="3:4" x14ac:dyDescent="0.2">
      <c r="C2770" s="19"/>
      <c r="D2770" s="19"/>
    </row>
    <row r="2771" spans="3:4" x14ac:dyDescent="0.2">
      <c r="C2771" s="19"/>
      <c r="D2771" s="19"/>
    </row>
    <row r="2772" spans="3:4" x14ac:dyDescent="0.2">
      <c r="C2772" s="19"/>
      <c r="D2772" s="19"/>
    </row>
    <row r="2773" spans="3:4" x14ac:dyDescent="0.2">
      <c r="C2773" s="19"/>
      <c r="D2773" s="19"/>
    </row>
    <row r="2774" spans="3:4" x14ac:dyDescent="0.2">
      <c r="C2774" s="19"/>
      <c r="D2774" s="19"/>
    </row>
    <row r="2775" spans="3:4" x14ac:dyDescent="0.2">
      <c r="C2775" s="19"/>
      <c r="D2775" s="19"/>
    </row>
    <row r="2776" spans="3:4" x14ac:dyDescent="0.2">
      <c r="C2776" s="19"/>
      <c r="D2776" s="19"/>
    </row>
    <row r="2777" spans="3:4" x14ac:dyDescent="0.2">
      <c r="C2777" s="19"/>
      <c r="D2777" s="19"/>
    </row>
    <row r="2778" spans="3:4" x14ac:dyDescent="0.2">
      <c r="C2778" s="19"/>
      <c r="D2778" s="19"/>
    </row>
    <row r="2779" spans="3:4" x14ac:dyDescent="0.2">
      <c r="C2779" s="19"/>
      <c r="D2779" s="19"/>
    </row>
    <row r="2780" spans="3:4" x14ac:dyDescent="0.2">
      <c r="C2780" s="19"/>
      <c r="D2780" s="19"/>
    </row>
    <row r="2781" spans="3:4" x14ac:dyDescent="0.2">
      <c r="C2781" s="19"/>
      <c r="D2781" s="19"/>
    </row>
    <row r="2782" spans="3:4" x14ac:dyDescent="0.2">
      <c r="C2782" s="19"/>
      <c r="D2782" s="19"/>
    </row>
    <row r="2783" spans="3:4" x14ac:dyDescent="0.2">
      <c r="C2783" s="19"/>
      <c r="D2783" s="19"/>
    </row>
    <row r="2784" spans="3:4" x14ac:dyDescent="0.2">
      <c r="C2784" s="19"/>
      <c r="D2784" s="19"/>
    </row>
    <row r="2785" spans="3:4" x14ac:dyDescent="0.2">
      <c r="C2785" s="19"/>
      <c r="D2785" s="19"/>
    </row>
    <row r="2786" spans="3:4" x14ac:dyDescent="0.2">
      <c r="C2786" s="19"/>
      <c r="D2786" s="19"/>
    </row>
    <row r="2787" spans="3:4" x14ac:dyDescent="0.2">
      <c r="C2787" s="19"/>
      <c r="D2787" s="19"/>
    </row>
    <row r="2788" spans="3:4" x14ac:dyDescent="0.2">
      <c r="C2788" s="19"/>
      <c r="D2788" s="19"/>
    </row>
    <row r="2789" spans="3:4" x14ac:dyDescent="0.2">
      <c r="C2789" s="19"/>
      <c r="D2789" s="19"/>
    </row>
    <row r="2790" spans="3:4" x14ac:dyDescent="0.2">
      <c r="C2790" s="19"/>
      <c r="D2790" s="19"/>
    </row>
    <row r="2791" spans="3:4" x14ac:dyDescent="0.2">
      <c r="C2791" s="19"/>
      <c r="D2791" s="19"/>
    </row>
    <row r="2792" spans="3:4" x14ac:dyDescent="0.2">
      <c r="C2792" s="19"/>
      <c r="D2792" s="19"/>
    </row>
    <row r="2793" spans="3:4" x14ac:dyDescent="0.2">
      <c r="C2793" s="19"/>
      <c r="D2793" s="19"/>
    </row>
    <row r="2794" spans="3:4" x14ac:dyDescent="0.2">
      <c r="C2794" s="19"/>
      <c r="D2794" s="19"/>
    </row>
    <row r="2795" spans="3:4" x14ac:dyDescent="0.2">
      <c r="C2795" s="19"/>
      <c r="D2795" s="19"/>
    </row>
    <row r="2796" spans="3:4" x14ac:dyDescent="0.2">
      <c r="C2796" s="19"/>
      <c r="D2796" s="19"/>
    </row>
    <row r="2797" spans="3:4" x14ac:dyDescent="0.2">
      <c r="C2797" s="19"/>
      <c r="D2797" s="19"/>
    </row>
    <row r="2798" spans="3:4" x14ac:dyDescent="0.2">
      <c r="C2798" s="19"/>
      <c r="D2798" s="19"/>
    </row>
    <row r="2799" spans="3:4" x14ac:dyDescent="0.2">
      <c r="C2799" s="19"/>
      <c r="D2799" s="19"/>
    </row>
    <row r="2800" spans="3:4" x14ac:dyDescent="0.2">
      <c r="C2800" s="19"/>
      <c r="D2800" s="19"/>
    </row>
    <row r="2801" spans="3:4" x14ac:dyDescent="0.2">
      <c r="C2801" s="19"/>
      <c r="D2801" s="19"/>
    </row>
    <row r="2802" spans="3:4" x14ac:dyDescent="0.2">
      <c r="C2802" s="19"/>
      <c r="D2802" s="19"/>
    </row>
    <row r="2803" spans="3:4" x14ac:dyDescent="0.2">
      <c r="C2803" s="19"/>
      <c r="D2803" s="19"/>
    </row>
    <row r="2804" spans="3:4" x14ac:dyDescent="0.2">
      <c r="C2804" s="19"/>
      <c r="D2804" s="19"/>
    </row>
    <row r="2805" spans="3:4" x14ac:dyDescent="0.2">
      <c r="C2805" s="19"/>
      <c r="D2805" s="19"/>
    </row>
    <row r="2806" spans="3:4" x14ac:dyDescent="0.2">
      <c r="C2806" s="19"/>
      <c r="D2806" s="19"/>
    </row>
    <row r="2807" spans="3:4" x14ac:dyDescent="0.2">
      <c r="C2807" s="19"/>
      <c r="D2807" s="19"/>
    </row>
    <row r="2808" spans="3:4" x14ac:dyDescent="0.2">
      <c r="C2808" s="19"/>
      <c r="D2808" s="19"/>
    </row>
    <row r="2809" spans="3:4" x14ac:dyDescent="0.2">
      <c r="C2809" s="19"/>
      <c r="D2809" s="19"/>
    </row>
    <row r="2810" spans="3:4" x14ac:dyDescent="0.2">
      <c r="C2810" s="19"/>
      <c r="D2810" s="19"/>
    </row>
    <row r="2811" spans="3:4" x14ac:dyDescent="0.2">
      <c r="C2811" s="19"/>
      <c r="D2811" s="19"/>
    </row>
    <row r="2812" spans="3:4" x14ac:dyDescent="0.2">
      <c r="C2812" s="19"/>
      <c r="D2812" s="19"/>
    </row>
    <row r="2813" spans="3:4" x14ac:dyDescent="0.2">
      <c r="C2813" s="19"/>
      <c r="D2813" s="19"/>
    </row>
    <row r="2814" spans="3:4" x14ac:dyDescent="0.2">
      <c r="C2814" s="19"/>
      <c r="D2814" s="19"/>
    </row>
    <row r="2815" spans="3:4" x14ac:dyDescent="0.2">
      <c r="C2815" s="19"/>
      <c r="D2815" s="19"/>
    </row>
    <row r="2816" spans="3:4" x14ac:dyDescent="0.2">
      <c r="C2816" s="19"/>
      <c r="D2816" s="19"/>
    </row>
    <row r="2817" spans="3:4" x14ac:dyDescent="0.2">
      <c r="C2817" s="19"/>
      <c r="D2817" s="19"/>
    </row>
    <row r="2818" spans="3:4" x14ac:dyDescent="0.2">
      <c r="C2818" s="19"/>
      <c r="D2818" s="19"/>
    </row>
    <row r="2819" spans="3:4" x14ac:dyDescent="0.2">
      <c r="C2819" s="19"/>
      <c r="D2819" s="19"/>
    </row>
    <row r="2820" spans="3:4" x14ac:dyDescent="0.2">
      <c r="C2820" s="19"/>
      <c r="D2820" s="19"/>
    </row>
    <row r="2821" spans="3:4" x14ac:dyDescent="0.2">
      <c r="C2821" s="19"/>
      <c r="D2821" s="19"/>
    </row>
    <row r="2822" spans="3:4" x14ac:dyDescent="0.2">
      <c r="C2822" s="19"/>
      <c r="D2822" s="19"/>
    </row>
    <row r="2823" spans="3:4" x14ac:dyDescent="0.2">
      <c r="C2823" s="19"/>
      <c r="D2823" s="19"/>
    </row>
    <row r="2824" spans="3:4" x14ac:dyDescent="0.2">
      <c r="C2824" s="19"/>
      <c r="D2824" s="19"/>
    </row>
    <row r="2825" spans="3:4" x14ac:dyDescent="0.2">
      <c r="C2825" s="19"/>
      <c r="D2825" s="19"/>
    </row>
    <row r="2826" spans="3:4" x14ac:dyDescent="0.2">
      <c r="C2826" s="19"/>
      <c r="D2826" s="19"/>
    </row>
    <row r="2827" spans="3:4" x14ac:dyDescent="0.2">
      <c r="C2827" s="19"/>
      <c r="D2827" s="19"/>
    </row>
    <row r="2828" spans="3:4" x14ac:dyDescent="0.2">
      <c r="C2828" s="19"/>
      <c r="D2828" s="19"/>
    </row>
    <row r="2829" spans="3:4" x14ac:dyDescent="0.2">
      <c r="C2829" s="19"/>
      <c r="D2829" s="19"/>
    </row>
    <row r="2830" spans="3:4" x14ac:dyDescent="0.2">
      <c r="C2830" s="19"/>
      <c r="D2830" s="19"/>
    </row>
    <row r="2831" spans="3:4" x14ac:dyDescent="0.2">
      <c r="C2831" s="19"/>
      <c r="D2831" s="19"/>
    </row>
    <row r="2832" spans="3:4" x14ac:dyDescent="0.2">
      <c r="C2832" s="19"/>
      <c r="D2832" s="19"/>
    </row>
    <row r="2833" spans="3:4" x14ac:dyDescent="0.2">
      <c r="C2833" s="19"/>
      <c r="D2833" s="19"/>
    </row>
    <row r="2834" spans="3:4" x14ac:dyDescent="0.2">
      <c r="C2834" s="19"/>
      <c r="D2834" s="19"/>
    </row>
    <row r="2835" spans="3:4" x14ac:dyDescent="0.2">
      <c r="C2835" s="19"/>
      <c r="D2835" s="19"/>
    </row>
    <row r="2836" spans="3:4" x14ac:dyDescent="0.2">
      <c r="C2836" s="19"/>
      <c r="D2836" s="19"/>
    </row>
    <row r="2837" spans="3:4" x14ac:dyDescent="0.2">
      <c r="C2837" s="19"/>
      <c r="D2837" s="19"/>
    </row>
    <row r="2838" spans="3:4" x14ac:dyDescent="0.2">
      <c r="C2838" s="19"/>
      <c r="D2838" s="19"/>
    </row>
    <row r="2839" spans="3:4" x14ac:dyDescent="0.2">
      <c r="C2839" s="19"/>
      <c r="D2839" s="19"/>
    </row>
    <row r="2840" spans="3:4" x14ac:dyDescent="0.2">
      <c r="C2840" s="19"/>
      <c r="D2840" s="19"/>
    </row>
    <row r="2841" spans="3:4" x14ac:dyDescent="0.2">
      <c r="C2841" s="19"/>
      <c r="D2841" s="19"/>
    </row>
    <row r="2842" spans="3:4" x14ac:dyDescent="0.2">
      <c r="C2842" s="19"/>
      <c r="D2842" s="19"/>
    </row>
    <row r="2843" spans="3:4" x14ac:dyDescent="0.2">
      <c r="C2843" s="19"/>
      <c r="D2843" s="19"/>
    </row>
    <row r="2844" spans="3:4" x14ac:dyDescent="0.2">
      <c r="C2844" s="19"/>
      <c r="D2844" s="19"/>
    </row>
    <row r="2845" spans="3:4" x14ac:dyDescent="0.2">
      <c r="C2845" s="19"/>
      <c r="D2845" s="19"/>
    </row>
    <row r="2846" spans="3:4" x14ac:dyDescent="0.2">
      <c r="C2846" s="19"/>
      <c r="D2846" s="19"/>
    </row>
    <row r="2847" spans="3:4" x14ac:dyDescent="0.2">
      <c r="C2847" s="19"/>
      <c r="D2847" s="19"/>
    </row>
    <row r="2848" spans="3:4" x14ac:dyDescent="0.2">
      <c r="C2848" s="19"/>
      <c r="D2848" s="19"/>
    </row>
    <row r="2849" spans="3:4" x14ac:dyDescent="0.2">
      <c r="C2849" s="19"/>
      <c r="D2849" s="19"/>
    </row>
    <row r="2850" spans="3:4" x14ac:dyDescent="0.2">
      <c r="C2850" s="19"/>
      <c r="D2850" s="19"/>
    </row>
    <row r="2851" spans="3:4" x14ac:dyDescent="0.2">
      <c r="C2851" s="19"/>
      <c r="D2851" s="19"/>
    </row>
    <row r="2852" spans="3:4" x14ac:dyDescent="0.2">
      <c r="C2852" s="19"/>
      <c r="D2852" s="19"/>
    </row>
    <row r="2853" spans="3:4" x14ac:dyDescent="0.2">
      <c r="C2853" s="19"/>
      <c r="D2853" s="19"/>
    </row>
    <row r="2854" spans="3:4" x14ac:dyDescent="0.2">
      <c r="C2854" s="19"/>
      <c r="D2854" s="19"/>
    </row>
    <row r="2855" spans="3:4" x14ac:dyDescent="0.2">
      <c r="C2855" s="19"/>
      <c r="D2855" s="19"/>
    </row>
    <row r="2856" spans="3:4" x14ac:dyDescent="0.2">
      <c r="C2856" s="19"/>
      <c r="D2856" s="19"/>
    </row>
    <row r="2857" spans="3:4" x14ac:dyDescent="0.2">
      <c r="C2857" s="19"/>
      <c r="D2857" s="19"/>
    </row>
    <row r="2858" spans="3:4" x14ac:dyDescent="0.2">
      <c r="C2858" s="19"/>
      <c r="D2858" s="19"/>
    </row>
    <row r="2859" spans="3:4" x14ac:dyDescent="0.2">
      <c r="C2859" s="19"/>
      <c r="D2859" s="19"/>
    </row>
    <row r="2860" spans="3:4" x14ac:dyDescent="0.2">
      <c r="C2860" s="19"/>
      <c r="D2860" s="19"/>
    </row>
    <row r="2861" spans="3:4" x14ac:dyDescent="0.2">
      <c r="C2861" s="19"/>
      <c r="D2861" s="19"/>
    </row>
    <row r="2862" spans="3:4" x14ac:dyDescent="0.2">
      <c r="C2862" s="19"/>
      <c r="D2862" s="19"/>
    </row>
    <row r="2863" spans="3:4" x14ac:dyDescent="0.2">
      <c r="C2863" s="19"/>
      <c r="D2863" s="19"/>
    </row>
    <row r="2864" spans="3:4" x14ac:dyDescent="0.2">
      <c r="C2864" s="19"/>
      <c r="D2864" s="19"/>
    </row>
    <row r="2865" spans="3:4" x14ac:dyDescent="0.2">
      <c r="C2865" s="19"/>
      <c r="D2865" s="19"/>
    </row>
    <row r="2866" spans="3:4" x14ac:dyDescent="0.2">
      <c r="C2866" s="19"/>
      <c r="D2866" s="19"/>
    </row>
    <row r="2867" spans="3:4" x14ac:dyDescent="0.2">
      <c r="C2867" s="19"/>
      <c r="D2867" s="19"/>
    </row>
    <row r="2868" spans="3:4" x14ac:dyDescent="0.2">
      <c r="C2868" s="19"/>
      <c r="D2868" s="19"/>
    </row>
    <row r="2869" spans="3:4" x14ac:dyDescent="0.2">
      <c r="C2869" s="19"/>
      <c r="D2869" s="19"/>
    </row>
    <row r="2870" spans="3:4" x14ac:dyDescent="0.2">
      <c r="C2870" s="19"/>
      <c r="D2870" s="19"/>
    </row>
    <row r="2871" spans="3:4" x14ac:dyDescent="0.2">
      <c r="C2871" s="19"/>
      <c r="D2871" s="19"/>
    </row>
    <row r="2872" spans="3:4" x14ac:dyDescent="0.2">
      <c r="C2872" s="19"/>
      <c r="D2872" s="19"/>
    </row>
    <row r="2873" spans="3:4" x14ac:dyDescent="0.2">
      <c r="C2873" s="19"/>
      <c r="D2873" s="19"/>
    </row>
    <row r="2874" spans="3:4" x14ac:dyDescent="0.2">
      <c r="C2874" s="19"/>
      <c r="D2874" s="19"/>
    </row>
    <row r="2875" spans="3:4" x14ac:dyDescent="0.2">
      <c r="C2875" s="19"/>
      <c r="D2875" s="19"/>
    </row>
    <row r="2876" spans="3:4" x14ac:dyDescent="0.2">
      <c r="C2876" s="19"/>
      <c r="D2876" s="19"/>
    </row>
    <row r="2877" spans="3:4" x14ac:dyDescent="0.2">
      <c r="C2877" s="19"/>
      <c r="D2877" s="19"/>
    </row>
    <row r="2878" spans="3:4" x14ac:dyDescent="0.2">
      <c r="C2878" s="19"/>
      <c r="D2878" s="19"/>
    </row>
    <row r="2879" spans="3:4" x14ac:dyDescent="0.2">
      <c r="C2879" s="19"/>
      <c r="D2879" s="19"/>
    </row>
    <row r="2880" spans="3:4" x14ac:dyDescent="0.2">
      <c r="C2880" s="19"/>
      <c r="D2880" s="19"/>
    </row>
    <row r="2881" spans="3:4" x14ac:dyDescent="0.2">
      <c r="C2881" s="19"/>
      <c r="D2881" s="19"/>
    </row>
    <row r="2882" spans="3:4" x14ac:dyDescent="0.2">
      <c r="C2882" s="19"/>
      <c r="D2882" s="19"/>
    </row>
    <row r="2883" spans="3:4" x14ac:dyDescent="0.2">
      <c r="C2883" s="19"/>
      <c r="D2883" s="19"/>
    </row>
    <row r="2884" spans="3:4" x14ac:dyDescent="0.2">
      <c r="C2884" s="19"/>
      <c r="D2884" s="19"/>
    </row>
    <row r="2885" spans="3:4" x14ac:dyDescent="0.2">
      <c r="C2885" s="19"/>
      <c r="D2885" s="19"/>
    </row>
    <row r="2886" spans="3:4" x14ac:dyDescent="0.2">
      <c r="C2886" s="19"/>
      <c r="D2886" s="19"/>
    </row>
    <row r="2887" spans="3:4" x14ac:dyDescent="0.2">
      <c r="C2887" s="19"/>
      <c r="D2887" s="19"/>
    </row>
    <row r="2888" spans="3:4" x14ac:dyDescent="0.2">
      <c r="C2888" s="19"/>
      <c r="D2888" s="19"/>
    </row>
    <row r="2889" spans="3:4" x14ac:dyDescent="0.2">
      <c r="C2889" s="19"/>
      <c r="D2889" s="19"/>
    </row>
    <row r="2890" spans="3:4" x14ac:dyDescent="0.2">
      <c r="C2890" s="19"/>
      <c r="D2890" s="19"/>
    </row>
    <row r="2891" spans="3:4" x14ac:dyDescent="0.2">
      <c r="C2891" s="19"/>
      <c r="D2891" s="19"/>
    </row>
    <row r="2892" spans="3:4" x14ac:dyDescent="0.2">
      <c r="C2892" s="19"/>
      <c r="D2892" s="19"/>
    </row>
    <row r="2893" spans="3:4" x14ac:dyDescent="0.2">
      <c r="C2893" s="19"/>
      <c r="D2893" s="19"/>
    </row>
    <row r="2894" spans="3:4" x14ac:dyDescent="0.2">
      <c r="C2894" s="19"/>
      <c r="D2894" s="19"/>
    </row>
    <row r="2895" spans="3:4" x14ac:dyDescent="0.2">
      <c r="C2895" s="19"/>
      <c r="D2895" s="19"/>
    </row>
    <row r="2896" spans="3:4" x14ac:dyDescent="0.2">
      <c r="C2896" s="19"/>
      <c r="D2896" s="19"/>
    </row>
    <row r="2897" spans="3:4" x14ac:dyDescent="0.2">
      <c r="C2897" s="19"/>
      <c r="D2897" s="19"/>
    </row>
    <row r="2898" spans="3:4" x14ac:dyDescent="0.2">
      <c r="C2898" s="19"/>
      <c r="D2898" s="19"/>
    </row>
    <row r="2899" spans="3:4" x14ac:dyDescent="0.2">
      <c r="C2899" s="19"/>
      <c r="D2899" s="19"/>
    </row>
    <row r="2900" spans="3:4" x14ac:dyDescent="0.2">
      <c r="C2900" s="19"/>
      <c r="D2900" s="19"/>
    </row>
    <row r="2901" spans="3:4" x14ac:dyDescent="0.2">
      <c r="C2901" s="19"/>
      <c r="D2901" s="19"/>
    </row>
    <row r="2902" spans="3:4" x14ac:dyDescent="0.2">
      <c r="C2902" s="19"/>
      <c r="D2902" s="19"/>
    </row>
    <row r="2903" spans="3:4" x14ac:dyDescent="0.2">
      <c r="C2903" s="19"/>
      <c r="D2903" s="19"/>
    </row>
    <row r="2904" spans="3:4" x14ac:dyDescent="0.2">
      <c r="C2904" s="19"/>
      <c r="D2904" s="19"/>
    </row>
    <row r="2905" spans="3:4" x14ac:dyDescent="0.2">
      <c r="C2905" s="19"/>
      <c r="D2905" s="19"/>
    </row>
    <row r="2906" spans="3:4" x14ac:dyDescent="0.2">
      <c r="C2906" s="19"/>
      <c r="D2906" s="19"/>
    </row>
    <row r="2907" spans="3:4" x14ac:dyDescent="0.2">
      <c r="C2907" s="19"/>
      <c r="D2907" s="19"/>
    </row>
    <row r="2908" spans="3:4" x14ac:dyDescent="0.2">
      <c r="C2908" s="19"/>
      <c r="D2908" s="19"/>
    </row>
    <row r="2909" spans="3:4" x14ac:dyDescent="0.2">
      <c r="C2909" s="19"/>
      <c r="D2909" s="19"/>
    </row>
    <row r="2910" spans="3:4" x14ac:dyDescent="0.2">
      <c r="C2910" s="19"/>
      <c r="D2910" s="19"/>
    </row>
    <row r="2911" spans="3:4" x14ac:dyDescent="0.2">
      <c r="C2911" s="19"/>
      <c r="D2911" s="19"/>
    </row>
    <row r="2912" spans="3:4" x14ac:dyDescent="0.2">
      <c r="C2912" s="19"/>
      <c r="D2912" s="19"/>
    </row>
    <row r="2913" spans="3:4" x14ac:dyDescent="0.2">
      <c r="C2913" s="19"/>
      <c r="D2913" s="19"/>
    </row>
    <row r="2914" spans="3:4" x14ac:dyDescent="0.2">
      <c r="C2914" s="19"/>
      <c r="D2914" s="19"/>
    </row>
    <row r="2915" spans="3:4" x14ac:dyDescent="0.2">
      <c r="C2915" s="19"/>
      <c r="D2915" s="19"/>
    </row>
    <row r="2916" spans="3:4" x14ac:dyDescent="0.2">
      <c r="C2916" s="19"/>
      <c r="D2916" s="19"/>
    </row>
    <row r="2917" spans="3:4" x14ac:dyDescent="0.2">
      <c r="C2917" s="19"/>
      <c r="D2917" s="19"/>
    </row>
    <row r="2918" spans="3:4" x14ac:dyDescent="0.2">
      <c r="C2918" s="19"/>
      <c r="D2918" s="19"/>
    </row>
    <row r="2919" spans="3:4" x14ac:dyDescent="0.2">
      <c r="C2919" s="19"/>
      <c r="D2919" s="19"/>
    </row>
    <row r="2920" spans="3:4" x14ac:dyDescent="0.2">
      <c r="C2920" s="19"/>
      <c r="D2920" s="19"/>
    </row>
    <row r="2921" spans="3:4" x14ac:dyDescent="0.2">
      <c r="C2921" s="19"/>
      <c r="D2921" s="19"/>
    </row>
    <row r="2922" spans="3:4" x14ac:dyDescent="0.2">
      <c r="C2922" s="19"/>
      <c r="D2922" s="19"/>
    </row>
    <row r="2923" spans="3:4" x14ac:dyDescent="0.2">
      <c r="C2923" s="19"/>
      <c r="D2923" s="19"/>
    </row>
    <row r="2924" spans="3:4" x14ac:dyDescent="0.2">
      <c r="C2924" s="19"/>
      <c r="D2924" s="19"/>
    </row>
    <row r="2925" spans="3:4" x14ac:dyDescent="0.2">
      <c r="C2925" s="19"/>
      <c r="D2925" s="19"/>
    </row>
    <row r="2926" spans="3:4" x14ac:dyDescent="0.2">
      <c r="C2926" s="19"/>
      <c r="D2926" s="19"/>
    </row>
    <row r="2927" spans="3:4" x14ac:dyDescent="0.2">
      <c r="C2927" s="19"/>
      <c r="D2927" s="19"/>
    </row>
    <row r="2928" spans="3:4" x14ac:dyDescent="0.2">
      <c r="C2928" s="19"/>
      <c r="D2928" s="19"/>
    </row>
    <row r="2929" spans="3:4" x14ac:dyDescent="0.2">
      <c r="C2929" s="19"/>
      <c r="D2929" s="19"/>
    </row>
    <row r="2930" spans="3:4" x14ac:dyDescent="0.2">
      <c r="C2930" s="19"/>
      <c r="D2930" s="19"/>
    </row>
    <row r="2931" spans="3:4" x14ac:dyDescent="0.2">
      <c r="C2931" s="19"/>
      <c r="D2931" s="19"/>
    </row>
    <row r="2932" spans="3:4" x14ac:dyDescent="0.2">
      <c r="C2932" s="19"/>
      <c r="D2932" s="19"/>
    </row>
    <row r="2933" spans="3:4" x14ac:dyDescent="0.2">
      <c r="C2933" s="19"/>
      <c r="D2933" s="19"/>
    </row>
    <row r="2934" spans="3:4" x14ac:dyDescent="0.2">
      <c r="C2934" s="19"/>
      <c r="D2934" s="19"/>
    </row>
    <row r="2935" spans="3:4" x14ac:dyDescent="0.2">
      <c r="C2935" s="19"/>
      <c r="D2935" s="19"/>
    </row>
    <row r="2936" spans="3:4" x14ac:dyDescent="0.2">
      <c r="C2936" s="19"/>
      <c r="D2936" s="19"/>
    </row>
    <row r="2937" spans="3:4" x14ac:dyDescent="0.2">
      <c r="C2937" s="19"/>
      <c r="D2937" s="19"/>
    </row>
    <row r="2938" spans="3:4" x14ac:dyDescent="0.2">
      <c r="C2938" s="19"/>
      <c r="D2938" s="19"/>
    </row>
    <row r="2939" spans="3:4" x14ac:dyDescent="0.2">
      <c r="C2939" s="19"/>
      <c r="D2939" s="19"/>
    </row>
    <row r="2940" spans="3:4" x14ac:dyDescent="0.2">
      <c r="C2940" s="19"/>
      <c r="D2940" s="19"/>
    </row>
    <row r="2941" spans="3:4" x14ac:dyDescent="0.2">
      <c r="C2941" s="19"/>
      <c r="D2941" s="19"/>
    </row>
    <row r="2942" spans="3:4" x14ac:dyDescent="0.2">
      <c r="C2942" s="19"/>
      <c r="D2942" s="19"/>
    </row>
    <row r="2943" spans="3:4" x14ac:dyDescent="0.2">
      <c r="C2943" s="19"/>
      <c r="D2943" s="19"/>
    </row>
    <row r="2944" spans="3:4" x14ac:dyDescent="0.2">
      <c r="C2944" s="19"/>
      <c r="D2944" s="19"/>
    </row>
    <row r="2945" spans="3:4" x14ac:dyDescent="0.2">
      <c r="C2945" s="19"/>
      <c r="D2945" s="19"/>
    </row>
    <row r="2946" spans="3:4" x14ac:dyDescent="0.2">
      <c r="C2946" s="19"/>
      <c r="D2946" s="19"/>
    </row>
    <row r="2947" spans="3:4" x14ac:dyDescent="0.2">
      <c r="C2947" s="19"/>
      <c r="D2947" s="19"/>
    </row>
    <row r="2948" spans="3:4" x14ac:dyDescent="0.2">
      <c r="C2948" s="19"/>
      <c r="D2948" s="19"/>
    </row>
    <row r="2949" spans="3:4" x14ac:dyDescent="0.2">
      <c r="C2949" s="19"/>
      <c r="D2949" s="19"/>
    </row>
    <row r="2950" spans="3:4" x14ac:dyDescent="0.2">
      <c r="C2950" s="19"/>
      <c r="D2950" s="19"/>
    </row>
    <row r="2951" spans="3:4" x14ac:dyDescent="0.2">
      <c r="C2951" s="19"/>
      <c r="D2951" s="19"/>
    </row>
    <row r="2952" spans="3:4" x14ac:dyDescent="0.2">
      <c r="C2952" s="19"/>
      <c r="D2952" s="19"/>
    </row>
    <row r="2953" spans="3:4" x14ac:dyDescent="0.2">
      <c r="C2953" s="19"/>
      <c r="D2953" s="19"/>
    </row>
    <row r="2954" spans="3:4" x14ac:dyDescent="0.2">
      <c r="C2954" s="19"/>
      <c r="D2954" s="19"/>
    </row>
    <row r="2955" spans="3:4" x14ac:dyDescent="0.2">
      <c r="C2955" s="19"/>
      <c r="D2955" s="19"/>
    </row>
    <row r="2956" spans="3:4" x14ac:dyDescent="0.2">
      <c r="C2956" s="19"/>
      <c r="D2956" s="19"/>
    </row>
    <row r="2957" spans="3:4" x14ac:dyDescent="0.2">
      <c r="C2957" s="19"/>
      <c r="D2957" s="19"/>
    </row>
    <row r="2958" spans="3:4" x14ac:dyDescent="0.2">
      <c r="C2958" s="19"/>
      <c r="D2958" s="19"/>
    </row>
    <row r="2959" spans="3:4" x14ac:dyDescent="0.2">
      <c r="C2959" s="19"/>
      <c r="D2959" s="19"/>
    </row>
    <row r="2960" spans="3:4" x14ac:dyDescent="0.2">
      <c r="C2960" s="19"/>
      <c r="D2960" s="19"/>
    </row>
    <row r="2961" spans="3:4" x14ac:dyDescent="0.2">
      <c r="C2961" s="19"/>
      <c r="D2961" s="19"/>
    </row>
    <row r="2962" spans="3:4" x14ac:dyDescent="0.2">
      <c r="C2962" s="19"/>
      <c r="D2962" s="19"/>
    </row>
    <row r="2963" spans="3:4" x14ac:dyDescent="0.2">
      <c r="C2963" s="19"/>
      <c r="D2963" s="19"/>
    </row>
    <row r="2964" spans="3:4" x14ac:dyDescent="0.2">
      <c r="C2964" s="19"/>
      <c r="D2964" s="19"/>
    </row>
    <row r="2965" spans="3:4" x14ac:dyDescent="0.2">
      <c r="C2965" s="19"/>
      <c r="D2965" s="19"/>
    </row>
    <row r="2966" spans="3:4" x14ac:dyDescent="0.2">
      <c r="C2966" s="19"/>
      <c r="D2966" s="19"/>
    </row>
    <row r="2967" spans="3:4" x14ac:dyDescent="0.2">
      <c r="C2967" s="19"/>
      <c r="D2967" s="19"/>
    </row>
    <row r="2968" spans="3:4" x14ac:dyDescent="0.2">
      <c r="C2968" s="19"/>
      <c r="D2968" s="19"/>
    </row>
    <row r="2969" spans="3:4" x14ac:dyDescent="0.2">
      <c r="C2969" s="19"/>
      <c r="D2969" s="19"/>
    </row>
    <row r="2970" spans="3:4" x14ac:dyDescent="0.2">
      <c r="C2970" s="19"/>
      <c r="D2970" s="19"/>
    </row>
    <row r="2971" spans="3:4" x14ac:dyDescent="0.2">
      <c r="C2971" s="19"/>
      <c r="D2971" s="19"/>
    </row>
    <row r="2972" spans="3:4" x14ac:dyDescent="0.2">
      <c r="C2972" s="19"/>
      <c r="D2972" s="19"/>
    </row>
    <row r="2973" spans="3:4" x14ac:dyDescent="0.2">
      <c r="C2973" s="19"/>
      <c r="D2973" s="19"/>
    </row>
    <row r="2974" spans="3:4" x14ac:dyDescent="0.2">
      <c r="C2974" s="19"/>
      <c r="D2974" s="19"/>
    </row>
    <row r="2975" spans="3:4" x14ac:dyDescent="0.2">
      <c r="C2975" s="19"/>
      <c r="D2975" s="19"/>
    </row>
    <row r="2976" spans="3:4" x14ac:dyDescent="0.2">
      <c r="C2976" s="19"/>
      <c r="D2976" s="19"/>
    </row>
    <row r="2977" spans="3:4" x14ac:dyDescent="0.2">
      <c r="C2977" s="19"/>
      <c r="D2977" s="19"/>
    </row>
    <row r="2978" spans="3:4" x14ac:dyDescent="0.2">
      <c r="C2978" s="19"/>
      <c r="D2978" s="19"/>
    </row>
    <row r="2979" spans="3:4" x14ac:dyDescent="0.2">
      <c r="C2979" s="19"/>
      <c r="D2979" s="19"/>
    </row>
    <row r="2980" spans="3:4" x14ac:dyDescent="0.2">
      <c r="C2980" s="19"/>
      <c r="D2980" s="19"/>
    </row>
    <row r="2981" spans="3:4" x14ac:dyDescent="0.2">
      <c r="C2981" s="19"/>
      <c r="D2981" s="19"/>
    </row>
    <row r="2982" spans="3:4" x14ac:dyDescent="0.2">
      <c r="C2982" s="19"/>
      <c r="D2982" s="19"/>
    </row>
    <row r="2983" spans="3:4" x14ac:dyDescent="0.2">
      <c r="C2983" s="19"/>
      <c r="D2983" s="19"/>
    </row>
    <row r="2984" spans="3:4" x14ac:dyDescent="0.2">
      <c r="C2984" s="19"/>
      <c r="D2984" s="19"/>
    </row>
    <row r="2985" spans="3:4" x14ac:dyDescent="0.2">
      <c r="C2985" s="19"/>
      <c r="D2985" s="19"/>
    </row>
    <row r="2986" spans="3:4" x14ac:dyDescent="0.2">
      <c r="C2986" s="19"/>
      <c r="D2986" s="19"/>
    </row>
    <row r="2987" spans="3:4" x14ac:dyDescent="0.2">
      <c r="C2987" s="19"/>
      <c r="D2987" s="19"/>
    </row>
    <row r="2988" spans="3:4" x14ac:dyDescent="0.2">
      <c r="C2988" s="19"/>
      <c r="D2988" s="19"/>
    </row>
    <row r="2989" spans="3:4" x14ac:dyDescent="0.2">
      <c r="C2989" s="19"/>
      <c r="D2989" s="19"/>
    </row>
    <row r="2990" spans="3:4" x14ac:dyDescent="0.2">
      <c r="C2990" s="19"/>
      <c r="D2990" s="19"/>
    </row>
    <row r="2991" spans="3:4" x14ac:dyDescent="0.2">
      <c r="C2991" s="19"/>
      <c r="D2991" s="19"/>
    </row>
    <row r="2992" spans="3:4" x14ac:dyDescent="0.2">
      <c r="C2992" s="19"/>
      <c r="D2992" s="19"/>
    </row>
    <row r="2993" spans="3:4" x14ac:dyDescent="0.2">
      <c r="C2993" s="19"/>
      <c r="D2993" s="19"/>
    </row>
    <row r="2994" spans="3:4" x14ac:dyDescent="0.2">
      <c r="C2994" s="19"/>
      <c r="D2994" s="19"/>
    </row>
    <row r="2995" spans="3:4" x14ac:dyDescent="0.2">
      <c r="C2995" s="19"/>
      <c r="D2995" s="19"/>
    </row>
    <row r="2996" spans="3:4" x14ac:dyDescent="0.2">
      <c r="C2996" s="19"/>
      <c r="D2996" s="19"/>
    </row>
    <row r="2997" spans="3:4" x14ac:dyDescent="0.2">
      <c r="C2997" s="19"/>
      <c r="D2997" s="19"/>
    </row>
    <row r="2998" spans="3:4" x14ac:dyDescent="0.2">
      <c r="C2998" s="19"/>
      <c r="D2998" s="19"/>
    </row>
    <row r="2999" spans="3:4" x14ac:dyDescent="0.2">
      <c r="C2999" s="19"/>
      <c r="D2999" s="19"/>
    </row>
    <row r="3000" spans="3:4" x14ac:dyDescent="0.2">
      <c r="C3000" s="19"/>
      <c r="D3000" s="19"/>
    </row>
    <row r="3001" spans="3:4" x14ac:dyDescent="0.2">
      <c r="C3001" s="19"/>
      <c r="D3001" s="19"/>
    </row>
    <row r="3002" spans="3:4" x14ac:dyDescent="0.2">
      <c r="C3002" s="19"/>
      <c r="D3002" s="19"/>
    </row>
    <row r="3003" spans="3:4" x14ac:dyDescent="0.2">
      <c r="C3003" s="19"/>
      <c r="D3003" s="19"/>
    </row>
    <row r="3004" spans="3:4" x14ac:dyDescent="0.2">
      <c r="C3004" s="19"/>
      <c r="D3004" s="19"/>
    </row>
    <row r="3005" spans="3:4" x14ac:dyDescent="0.2">
      <c r="C3005" s="19"/>
      <c r="D3005" s="19"/>
    </row>
    <row r="3006" spans="3:4" x14ac:dyDescent="0.2">
      <c r="C3006" s="19"/>
      <c r="D3006" s="19"/>
    </row>
    <row r="3007" spans="3:4" x14ac:dyDescent="0.2">
      <c r="C3007" s="19"/>
      <c r="D3007" s="19"/>
    </row>
    <row r="3008" spans="3:4" x14ac:dyDescent="0.2">
      <c r="C3008" s="19"/>
      <c r="D3008" s="19"/>
    </row>
    <row r="3009" spans="3:4" x14ac:dyDescent="0.2">
      <c r="C3009" s="19"/>
      <c r="D3009" s="19"/>
    </row>
    <row r="3010" spans="3:4" x14ac:dyDescent="0.2">
      <c r="C3010" s="19"/>
      <c r="D3010" s="19"/>
    </row>
    <row r="3011" spans="3:4" x14ac:dyDescent="0.2">
      <c r="C3011" s="19"/>
      <c r="D3011" s="19"/>
    </row>
    <row r="3012" spans="3:4" x14ac:dyDescent="0.2">
      <c r="C3012" s="19"/>
      <c r="D3012" s="19"/>
    </row>
    <row r="3013" spans="3:4" x14ac:dyDescent="0.2">
      <c r="C3013" s="19"/>
      <c r="D3013" s="19"/>
    </row>
    <row r="3014" spans="3:4" x14ac:dyDescent="0.2">
      <c r="C3014" s="19"/>
      <c r="D3014" s="19"/>
    </row>
    <row r="3015" spans="3:4" x14ac:dyDescent="0.2">
      <c r="C3015" s="19"/>
      <c r="D3015" s="19"/>
    </row>
    <row r="3016" spans="3:4" x14ac:dyDescent="0.2">
      <c r="C3016" s="19"/>
      <c r="D3016" s="19"/>
    </row>
    <row r="3017" spans="3:4" x14ac:dyDescent="0.2">
      <c r="C3017" s="19"/>
      <c r="D3017" s="19"/>
    </row>
    <row r="3018" spans="3:4" x14ac:dyDescent="0.2">
      <c r="C3018" s="19"/>
      <c r="D3018" s="19"/>
    </row>
    <row r="3019" spans="3:4" x14ac:dyDescent="0.2">
      <c r="C3019" s="19"/>
      <c r="D3019" s="19"/>
    </row>
    <row r="3020" spans="3:4" x14ac:dyDescent="0.2">
      <c r="C3020" s="19"/>
      <c r="D3020" s="19"/>
    </row>
    <row r="3021" spans="3:4" x14ac:dyDescent="0.2">
      <c r="C3021" s="19"/>
      <c r="D3021" s="19"/>
    </row>
    <row r="3022" spans="3:4" x14ac:dyDescent="0.2">
      <c r="C3022" s="19"/>
      <c r="D3022" s="19"/>
    </row>
    <row r="3023" spans="3:4" x14ac:dyDescent="0.2">
      <c r="C3023" s="19"/>
      <c r="D3023" s="19"/>
    </row>
    <row r="3024" spans="3:4" x14ac:dyDescent="0.2">
      <c r="C3024" s="19"/>
      <c r="D3024" s="19"/>
    </row>
    <row r="3025" spans="3:4" x14ac:dyDescent="0.2">
      <c r="C3025" s="19"/>
      <c r="D3025" s="19"/>
    </row>
    <row r="3026" spans="3:4" x14ac:dyDescent="0.2">
      <c r="C3026" s="19"/>
      <c r="D3026" s="19"/>
    </row>
    <row r="3027" spans="3:4" x14ac:dyDescent="0.2">
      <c r="C3027" s="19"/>
      <c r="D3027" s="19"/>
    </row>
    <row r="3028" spans="3:4" x14ac:dyDescent="0.2">
      <c r="C3028" s="19"/>
      <c r="D3028" s="19"/>
    </row>
    <row r="3029" spans="3:4" x14ac:dyDescent="0.2">
      <c r="C3029" s="19"/>
      <c r="D3029" s="19"/>
    </row>
    <row r="3030" spans="3:4" x14ac:dyDescent="0.2">
      <c r="C3030" s="19"/>
      <c r="D3030" s="19"/>
    </row>
    <row r="3031" spans="3:4" x14ac:dyDescent="0.2">
      <c r="C3031" s="19"/>
      <c r="D3031" s="19"/>
    </row>
    <row r="3032" spans="3:4" x14ac:dyDescent="0.2">
      <c r="C3032" s="19"/>
      <c r="D3032" s="19"/>
    </row>
    <row r="3033" spans="3:4" x14ac:dyDescent="0.2">
      <c r="C3033" s="19"/>
      <c r="D3033" s="19"/>
    </row>
    <row r="3034" spans="3:4" x14ac:dyDescent="0.2">
      <c r="C3034" s="19"/>
      <c r="D3034" s="19"/>
    </row>
    <row r="3035" spans="3:4" x14ac:dyDescent="0.2">
      <c r="C3035" s="19"/>
      <c r="D3035" s="19"/>
    </row>
    <row r="3036" spans="3:4" x14ac:dyDescent="0.2">
      <c r="C3036" s="19"/>
      <c r="D3036" s="19"/>
    </row>
    <row r="3037" spans="3:4" x14ac:dyDescent="0.2">
      <c r="C3037" s="19"/>
      <c r="D3037" s="19"/>
    </row>
    <row r="3038" spans="3:4" x14ac:dyDescent="0.2">
      <c r="C3038" s="19"/>
      <c r="D3038" s="19"/>
    </row>
    <row r="3039" spans="3:4" x14ac:dyDescent="0.2">
      <c r="C3039" s="19"/>
      <c r="D3039" s="19"/>
    </row>
    <row r="3040" spans="3:4" x14ac:dyDescent="0.2">
      <c r="C3040" s="19"/>
      <c r="D3040" s="19"/>
    </row>
    <row r="3041" spans="3:4" x14ac:dyDescent="0.2">
      <c r="C3041" s="19"/>
      <c r="D3041" s="19"/>
    </row>
    <row r="3042" spans="3:4" x14ac:dyDescent="0.2">
      <c r="C3042" s="19"/>
      <c r="D3042" s="19"/>
    </row>
    <row r="3043" spans="3:4" x14ac:dyDescent="0.2">
      <c r="C3043" s="19"/>
      <c r="D3043" s="19"/>
    </row>
    <row r="3044" spans="3:4" x14ac:dyDescent="0.2">
      <c r="C3044" s="19"/>
      <c r="D3044" s="19"/>
    </row>
    <row r="3045" spans="3:4" x14ac:dyDescent="0.2">
      <c r="C3045" s="19"/>
      <c r="D3045" s="19"/>
    </row>
    <row r="3046" spans="3:4" x14ac:dyDescent="0.2">
      <c r="C3046" s="19"/>
      <c r="D3046" s="19"/>
    </row>
    <row r="3047" spans="3:4" x14ac:dyDescent="0.2">
      <c r="C3047" s="19"/>
      <c r="D3047" s="19"/>
    </row>
    <row r="3048" spans="3:4" x14ac:dyDescent="0.2">
      <c r="C3048" s="19"/>
      <c r="D3048" s="19"/>
    </row>
    <row r="3049" spans="3:4" x14ac:dyDescent="0.2">
      <c r="C3049" s="19"/>
      <c r="D3049" s="19"/>
    </row>
    <row r="3050" spans="3:4" x14ac:dyDescent="0.2">
      <c r="C3050" s="19"/>
      <c r="D3050" s="19"/>
    </row>
    <row r="3051" spans="3:4" x14ac:dyDescent="0.2">
      <c r="C3051" s="19"/>
      <c r="D3051" s="19"/>
    </row>
    <row r="3052" spans="3:4" x14ac:dyDescent="0.2">
      <c r="C3052" s="19"/>
      <c r="D3052" s="19"/>
    </row>
    <row r="3053" spans="3:4" x14ac:dyDescent="0.2">
      <c r="C3053" s="19"/>
      <c r="D3053" s="19"/>
    </row>
    <row r="3054" spans="3:4" x14ac:dyDescent="0.2">
      <c r="C3054" s="19"/>
      <c r="D3054" s="19"/>
    </row>
    <row r="3055" spans="3:4" x14ac:dyDescent="0.2">
      <c r="C3055" s="19"/>
      <c r="D3055" s="19"/>
    </row>
    <row r="3056" spans="3:4" x14ac:dyDescent="0.2">
      <c r="C3056" s="19"/>
      <c r="D3056" s="19"/>
    </row>
    <row r="3057" spans="3:4" x14ac:dyDescent="0.2">
      <c r="C3057" s="19"/>
      <c r="D3057" s="19"/>
    </row>
    <row r="3058" spans="3:4" x14ac:dyDescent="0.2">
      <c r="C3058" s="19"/>
      <c r="D3058" s="19"/>
    </row>
    <row r="3059" spans="3:4" x14ac:dyDescent="0.2">
      <c r="C3059" s="19"/>
      <c r="D3059" s="19"/>
    </row>
    <row r="3060" spans="3:4" x14ac:dyDescent="0.2">
      <c r="C3060" s="19"/>
      <c r="D3060" s="19"/>
    </row>
    <row r="3061" spans="3:4" x14ac:dyDescent="0.2">
      <c r="C3061" s="19"/>
      <c r="D3061" s="19"/>
    </row>
    <row r="3062" spans="3:4" x14ac:dyDescent="0.2">
      <c r="C3062" s="19"/>
      <c r="D3062" s="19"/>
    </row>
    <row r="3063" spans="3:4" x14ac:dyDescent="0.2">
      <c r="C3063" s="19"/>
      <c r="D3063" s="19"/>
    </row>
    <row r="3064" spans="3:4" x14ac:dyDescent="0.2">
      <c r="C3064" s="19"/>
      <c r="D3064" s="19"/>
    </row>
    <row r="3065" spans="3:4" x14ac:dyDescent="0.2">
      <c r="C3065" s="19"/>
      <c r="D3065" s="19"/>
    </row>
    <row r="3066" spans="3:4" x14ac:dyDescent="0.2">
      <c r="C3066" s="19"/>
      <c r="D3066" s="19"/>
    </row>
    <row r="3067" spans="3:4" x14ac:dyDescent="0.2">
      <c r="C3067" s="19"/>
      <c r="D3067" s="19"/>
    </row>
    <row r="3068" spans="3:4" x14ac:dyDescent="0.2">
      <c r="C3068" s="19"/>
      <c r="D3068" s="19"/>
    </row>
    <row r="3069" spans="3:4" x14ac:dyDescent="0.2">
      <c r="C3069" s="19"/>
      <c r="D3069" s="19"/>
    </row>
    <row r="3070" spans="3:4" x14ac:dyDescent="0.2">
      <c r="C3070" s="19"/>
      <c r="D3070" s="19"/>
    </row>
    <row r="3071" spans="3:4" x14ac:dyDescent="0.2">
      <c r="C3071" s="19"/>
      <c r="D3071" s="19"/>
    </row>
    <row r="3072" spans="3:4" x14ac:dyDescent="0.2">
      <c r="C3072" s="19"/>
      <c r="D3072" s="19"/>
    </row>
    <row r="3073" spans="3:4" x14ac:dyDescent="0.2">
      <c r="C3073" s="19"/>
      <c r="D3073" s="19"/>
    </row>
    <row r="3074" spans="3:4" x14ac:dyDescent="0.2">
      <c r="C3074" s="19"/>
      <c r="D3074" s="19"/>
    </row>
    <row r="3075" spans="3:4" x14ac:dyDescent="0.2">
      <c r="C3075" s="19"/>
      <c r="D3075" s="19"/>
    </row>
    <row r="3076" spans="3:4" x14ac:dyDescent="0.2">
      <c r="C3076" s="19"/>
      <c r="D3076" s="19"/>
    </row>
    <row r="3077" spans="3:4" x14ac:dyDescent="0.2">
      <c r="C3077" s="19"/>
      <c r="D3077" s="19"/>
    </row>
    <row r="3078" spans="3:4" x14ac:dyDescent="0.2">
      <c r="C3078" s="19"/>
      <c r="D3078" s="19"/>
    </row>
    <row r="3079" spans="3:4" x14ac:dyDescent="0.2">
      <c r="C3079" s="19"/>
      <c r="D3079" s="19"/>
    </row>
    <row r="3080" spans="3:4" x14ac:dyDescent="0.2">
      <c r="C3080" s="19"/>
      <c r="D3080" s="19"/>
    </row>
    <row r="3081" spans="3:4" x14ac:dyDescent="0.2">
      <c r="C3081" s="19"/>
      <c r="D3081" s="19"/>
    </row>
    <row r="3082" spans="3:4" x14ac:dyDescent="0.2">
      <c r="C3082" s="19"/>
      <c r="D3082" s="19"/>
    </row>
    <row r="3083" spans="3:4" x14ac:dyDescent="0.2">
      <c r="C3083" s="19"/>
      <c r="D3083" s="19"/>
    </row>
    <row r="3084" spans="3:4" x14ac:dyDescent="0.2">
      <c r="C3084" s="19"/>
      <c r="D3084" s="19"/>
    </row>
    <row r="3085" spans="3:4" x14ac:dyDescent="0.2">
      <c r="C3085" s="19"/>
      <c r="D3085" s="19"/>
    </row>
    <row r="3086" spans="3:4" x14ac:dyDescent="0.2">
      <c r="C3086" s="19"/>
      <c r="D3086" s="19"/>
    </row>
    <row r="3087" spans="3:4" x14ac:dyDescent="0.2">
      <c r="C3087" s="19"/>
      <c r="D3087" s="19"/>
    </row>
    <row r="3088" spans="3:4" x14ac:dyDescent="0.2">
      <c r="C3088" s="19"/>
      <c r="D3088" s="19"/>
    </row>
    <row r="3089" spans="3:4" x14ac:dyDescent="0.2">
      <c r="C3089" s="19"/>
      <c r="D3089" s="19"/>
    </row>
    <row r="3090" spans="3:4" x14ac:dyDescent="0.2">
      <c r="C3090" s="19"/>
      <c r="D3090" s="19"/>
    </row>
    <row r="3091" spans="3:4" x14ac:dyDescent="0.2">
      <c r="C3091" s="19"/>
      <c r="D3091" s="19"/>
    </row>
    <row r="3092" spans="3:4" x14ac:dyDescent="0.2">
      <c r="C3092" s="19"/>
      <c r="D3092" s="19"/>
    </row>
    <row r="3093" spans="3:4" x14ac:dyDescent="0.2">
      <c r="C3093" s="19"/>
      <c r="D3093" s="19"/>
    </row>
    <row r="3094" spans="3:4" x14ac:dyDescent="0.2">
      <c r="C3094" s="19"/>
      <c r="D3094" s="19"/>
    </row>
    <row r="3095" spans="3:4" x14ac:dyDescent="0.2">
      <c r="C3095" s="19"/>
      <c r="D3095" s="19"/>
    </row>
    <row r="3096" spans="3:4" x14ac:dyDescent="0.2">
      <c r="C3096" s="19"/>
      <c r="D3096" s="19"/>
    </row>
    <row r="3097" spans="3:4" x14ac:dyDescent="0.2">
      <c r="C3097" s="19"/>
      <c r="D3097" s="19"/>
    </row>
    <row r="3098" spans="3:4" x14ac:dyDescent="0.2">
      <c r="C3098" s="19"/>
      <c r="D3098" s="19"/>
    </row>
    <row r="3099" spans="3:4" x14ac:dyDescent="0.2">
      <c r="C3099" s="19"/>
      <c r="D3099" s="19"/>
    </row>
    <row r="3100" spans="3:4" x14ac:dyDescent="0.2">
      <c r="C3100" s="19"/>
      <c r="D3100" s="19"/>
    </row>
    <row r="3101" spans="3:4" x14ac:dyDescent="0.2">
      <c r="C3101" s="19"/>
      <c r="D3101" s="19"/>
    </row>
    <row r="3102" spans="3:4" x14ac:dyDescent="0.2">
      <c r="C3102" s="19"/>
      <c r="D3102" s="19"/>
    </row>
    <row r="3103" spans="3:4" x14ac:dyDescent="0.2">
      <c r="C3103" s="19"/>
      <c r="D3103" s="19"/>
    </row>
    <row r="3104" spans="3:4" x14ac:dyDescent="0.2">
      <c r="C3104" s="19"/>
      <c r="D3104" s="19"/>
    </row>
    <row r="3105" spans="3:4" x14ac:dyDescent="0.2">
      <c r="C3105" s="19"/>
      <c r="D3105" s="19"/>
    </row>
    <row r="3106" spans="3:4" x14ac:dyDescent="0.2">
      <c r="C3106" s="19"/>
      <c r="D3106" s="19"/>
    </row>
    <row r="3107" spans="3:4" x14ac:dyDescent="0.2">
      <c r="C3107" s="19"/>
      <c r="D3107" s="19"/>
    </row>
    <row r="3108" spans="3:4" x14ac:dyDescent="0.2">
      <c r="C3108" s="19"/>
      <c r="D3108" s="19"/>
    </row>
    <row r="3109" spans="3:4" x14ac:dyDescent="0.2">
      <c r="C3109" s="19"/>
      <c r="D3109" s="19"/>
    </row>
    <row r="3110" spans="3:4" x14ac:dyDescent="0.2">
      <c r="C3110" s="19"/>
      <c r="D3110" s="19"/>
    </row>
    <row r="3111" spans="3:4" x14ac:dyDescent="0.2">
      <c r="C3111" s="19"/>
      <c r="D3111" s="19"/>
    </row>
    <row r="3112" spans="3:4" x14ac:dyDescent="0.2">
      <c r="C3112" s="19"/>
      <c r="D3112" s="19"/>
    </row>
    <row r="3113" spans="3:4" x14ac:dyDescent="0.2">
      <c r="C3113" s="19"/>
      <c r="D3113" s="19"/>
    </row>
    <row r="3114" spans="3:4" x14ac:dyDescent="0.2">
      <c r="C3114" s="19"/>
      <c r="D3114" s="19"/>
    </row>
    <row r="3115" spans="3:4" x14ac:dyDescent="0.2">
      <c r="C3115" s="19"/>
      <c r="D3115" s="19"/>
    </row>
    <row r="3116" spans="3:4" x14ac:dyDescent="0.2">
      <c r="C3116" s="19"/>
      <c r="D3116" s="19"/>
    </row>
    <row r="3117" spans="3:4" x14ac:dyDescent="0.2">
      <c r="C3117" s="19"/>
      <c r="D3117" s="19"/>
    </row>
    <row r="3118" spans="3:4" x14ac:dyDescent="0.2">
      <c r="C3118" s="19"/>
      <c r="D3118" s="19"/>
    </row>
    <row r="3119" spans="3:4" x14ac:dyDescent="0.2">
      <c r="C3119" s="19"/>
      <c r="D3119" s="19"/>
    </row>
    <row r="3120" spans="3:4" x14ac:dyDescent="0.2">
      <c r="C3120" s="19"/>
      <c r="D3120" s="19"/>
    </row>
    <row r="3121" spans="3:4" x14ac:dyDescent="0.2">
      <c r="C3121" s="19"/>
      <c r="D3121" s="19"/>
    </row>
    <row r="3122" spans="3:4" x14ac:dyDescent="0.2">
      <c r="C3122" s="19"/>
      <c r="D3122" s="19"/>
    </row>
    <row r="3123" spans="3:4" x14ac:dyDescent="0.2">
      <c r="C3123" s="19"/>
      <c r="D3123" s="19"/>
    </row>
    <row r="3124" spans="3:4" x14ac:dyDescent="0.2">
      <c r="C3124" s="19"/>
      <c r="D3124" s="19"/>
    </row>
    <row r="3125" spans="3:4" x14ac:dyDescent="0.2">
      <c r="C3125" s="19"/>
      <c r="D3125" s="19"/>
    </row>
    <row r="3126" spans="3:4" x14ac:dyDescent="0.2">
      <c r="C3126" s="19"/>
      <c r="D3126" s="19"/>
    </row>
    <row r="3127" spans="3:4" x14ac:dyDescent="0.2">
      <c r="C3127" s="19"/>
      <c r="D3127" s="19"/>
    </row>
    <row r="3128" spans="3:4" x14ac:dyDescent="0.2">
      <c r="C3128" s="19"/>
      <c r="D3128" s="19"/>
    </row>
    <row r="3129" spans="3:4" x14ac:dyDescent="0.2">
      <c r="C3129" s="19"/>
      <c r="D3129" s="19"/>
    </row>
    <row r="3130" spans="3:4" x14ac:dyDescent="0.2">
      <c r="C3130" s="19"/>
      <c r="D3130" s="19"/>
    </row>
    <row r="3131" spans="3:4" x14ac:dyDescent="0.2">
      <c r="C3131" s="19"/>
      <c r="D3131" s="19"/>
    </row>
    <row r="3132" spans="3:4" x14ac:dyDescent="0.2">
      <c r="C3132" s="19"/>
      <c r="D3132" s="19"/>
    </row>
    <row r="3133" spans="3:4" x14ac:dyDescent="0.2">
      <c r="C3133" s="19"/>
      <c r="D3133" s="19"/>
    </row>
    <row r="3134" spans="3:4" x14ac:dyDescent="0.2">
      <c r="C3134" s="19"/>
      <c r="D3134" s="19"/>
    </row>
    <row r="3135" spans="3:4" x14ac:dyDescent="0.2">
      <c r="C3135" s="19"/>
      <c r="D3135" s="19"/>
    </row>
    <row r="3136" spans="3:4" x14ac:dyDescent="0.2">
      <c r="C3136" s="19"/>
      <c r="D3136" s="19"/>
    </row>
    <row r="3137" spans="3:4" x14ac:dyDescent="0.2">
      <c r="C3137" s="19"/>
      <c r="D3137" s="19"/>
    </row>
    <row r="3138" spans="3:4" x14ac:dyDescent="0.2">
      <c r="C3138" s="19"/>
      <c r="D3138" s="19"/>
    </row>
    <row r="3139" spans="3:4" x14ac:dyDescent="0.2">
      <c r="C3139" s="19"/>
      <c r="D3139" s="19"/>
    </row>
    <row r="3140" spans="3:4" x14ac:dyDescent="0.2">
      <c r="C3140" s="19"/>
      <c r="D3140" s="19"/>
    </row>
    <row r="3141" spans="3:4" x14ac:dyDescent="0.2">
      <c r="C3141" s="19"/>
      <c r="D3141" s="19"/>
    </row>
    <row r="3142" spans="3:4" x14ac:dyDescent="0.2">
      <c r="C3142" s="19"/>
      <c r="D3142" s="19"/>
    </row>
    <row r="3143" spans="3:4" x14ac:dyDescent="0.2">
      <c r="C3143" s="19"/>
      <c r="D3143" s="19"/>
    </row>
    <row r="3144" spans="3:4" x14ac:dyDescent="0.2">
      <c r="C3144" s="19"/>
      <c r="D3144" s="19"/>
    </row>
    <row r="3145" spans="3:4" x14ac:dyDescent="0.2">
      <c r="C3145" s="19"/>
      <c r="D3145" s="19"/>
    </row>
    <row r="3146" spans="3:4" x14ac:dyDescent="0.2">
      <c r="C3146" s="19"/>
      <c r="D3146" s="19"/>
    </row>
    <row r="3147" spans="3:4" x14ac:dyDescent="0.2">
      <c r="C3147" s="19"/>
      <c r="D3147" s="19"/>
    </row>
    <row r="3148" spans="3:4" x14ac:dyDescent="0.2">
      <c r="C3148" s="19"/>
      <c r="D3148" s="19"/>
    </row>
    <row r="3149" spans="3:4" x14ac:dyDescent="0.2">
      <c r="C3149" s="19"/>
      <c r="D3149" s="19"/>
    </row>
    <row r="3150" spans="3:4" x14ac:dyDescent="0.2">
      <c r="C3150" s="19"/>
      <c r="D3150" s="19"/>
    </row>
    <row r="3151" spans="3:4" x14ac:dyDescent="0.2">
      <c r="C3151" s="19"/>
      <c r="D3151" s="19"/>
    </row>
    <row r="3152" spans="3:4" x14ac:dyDescent="0.2">
      <c r="C3152" s="19"/>
      <c r="D3152" s="19"/>
    </row>
    <row r="3153" spans="3:4" x14ac:dyDescent="0.2">
      <c r="C3153" s="19"/>
      <c r="D3153" s="19"/>
    </row>
    <row r="3154" spans="3:4" x14ac:dyDescent="0.2">
      <c r="C3154" s="19"/>
      <c r="D3154" s="19"/>
    </row>
    <row r="3155" spans="3:4" x14ac:dyDescent="0.2">
      <c r="C3155" s="19"/>
      <c r="D3155" s="19"/>
    </row>
    <row r="3156" spans="3:4" x14ac:dyDescent="0.2">
      <c r="C3156" s="19"/>
      <c r="D3156" s="19"/>
    </row>
    <row r="3157" spans="3:4" x14ac:dyDescent="0.2">
      <c r="C3157" s="19"/>
      <c r="D3157" s="19"/>
    </row>
    <row r="3158" spans="3:4" x14ac:dyDescent="0.2">
      <c r="C3158" s="19"/>
      <c r="D3158" s="19"/>
    </row>
    <row r="3159" spans="3:4" x14ac:dyDescent="0.2">
      <c r="C3159" s="19"/>
      <c r="D3159" s="19"/>
    </row>
    <row r="3160" spans="3:4" x14ac:dyDescent="0.2">
      <c r="C3160" s="19"/>
      <c r="D3160" s="19"/>
    </row>
    <row r="3161" spans="3:4" x14ac:dyDescent="0.2">
      <c r="C3161" s="19"/>
      <c r="D3161" s="19"/>
    </row>
    <row r="3162" spans="3:4" x14ac:dyDescent="0.2">
      <c r="C3162" s="19"/>
      <c r="D3162" s="19"/>
    </row>
    <row r="3163" spans="3:4" x14ac:dyDescent="0.2">
      <c r="C3163" s="19"/>
      <c r="D3163" s="19"/>
    </row>
    <row r="3164" spans="3:4" x14ac:dyDescent="0.2">
      <c r="C3164" s="19"/>
      <c r="D3164" s="19"/>
    </row>
    <row r="3165" spans="3:4" x14ac:dyDescent="0.2">
      <c r="C3165" s="19"/>
      <c r="D3165" s="19"/>
    </row>
    <row r="3166" spans="3:4" x14ac:dyDescent="0.2">
      <c r="C3166" s="19"/>
      <c r="D3166" s="19"/>
    </row>
    <row r="3167" spans="3:4" x14ac:dyDescent="0.2">
      <c r="C3167" s="19"/>
      <c r="D3167" s="19"/>
    </row>
    <row r="3168" spans="3:4" x14ac:dyDescent="0.2">
      <c r="C3168" s="19"/>
      <c r="D3168" s="19"/>
    </row>
    <row r="3169" spans="3:4" x14ac:dyDescent="0.2">
      <c r="C3169" s="19"/>
      <c r="D3169" s="19"/>
    </row>
    <row r="3170" spans="3:4" x14ac:dyDescent="0.2">
      <c r="C3170" s="19"/>
      <c r="D3170" s="19"/>
    </row>
    <row r="3171" spans="3:4" x14ac:dyDescent="0.2">
      <c r="C3171" s="19"/>
      <c r="D3171" s="19"/>
    </row>
    <row r="3172" spans="3:4" x14ac:dyDescent="0.2">
      <c r="C3172" s="19"/>
      <c r="D3172" s="19"/>
    </row>
    <row r="3173" spans="3:4" x14ac:dyDescent="0.2">
      <c r="C3173" s="19"/>
      <c r="D3173" s="19"/>
    </row>
    <row r="3174" spans="3:4" x14ac:dyDescent="0.2">
      <c r="C3174" s="19"/>
      <c r="D3174" s="19"/>
    </row>
    <row r="3175" spans="3:4" x14ac:dyDescent="0.2">
      <c r="C3175" s="19"/>
      <c r="D3175" s="19"/>
    </row>
    <row r="3176" spans="3:4" x14ac:dyDescent="0.2">
      <c r="C3176" s="19"/>
      <c r="D3176" s="19"/>
    </row>
    <row r="3177" spans="3:4" x14ac:dyDescent="0.2">
      <c r="C3177" s="19"/>
      <c r="D3177" s="19"/>
    </row>
    <row r="3178" spans="3:4" x14ac:dyDescent="0.2">
      <c r="C3178" s="19"/>
      <c r="D3178" s="19"/>
    </row>
    <row r="3179" spans="3:4" x14ac:dyDescent="0.2">
      <c r="C3179" s="19"/>
      <c r="D3179" s="19"/>
    </row>
    <row r="3180" spans="3:4" x14ac:dyDescent="0.2">
      <c r="C3180" s="19"/>
      <c r="D3180" s="19"/>
    </row>
    <row r="3181" spans="3:4" x14ac:dyDescent="0.2">
      <c r="C3181" s="19"/>
      <c r="D3181" s="19"/>
    </row>
    <row r="3182" spans="3:4" x14ac:dyDescent="0.2">
      <c r="C3182" s="19"/>
      <c r="D3182" s="19"/>
    </row>
    <row r="3183" spans="3:4" x14ac:dyDescent="0.2">
      <c r="C3183" s="19"/>
      <c r="D3183" s="19"/>
    </row>
    <row r="3184" spans="3:4" x14ac:dyDescent="0.2">
      <c r="C3184" s="19"/>
      <c r="D3184" s="19"/>
    </row>
    <row r="3185" spans="3:4" x14ac:dyDescent="0.2">
      <c r="C3185" s="19"/>
      <c r="D3185" s="19"/>
    </row>
    <row r="3186" spans="3:4" x14ac:dyDescent="0.2">
      <c r="C3186" s="19"/>
      <c r="D3186" s="19"/>
    </row>
    <row r="3187" spans="3:4" x14ac:dyDescent="0.2">
      <c r="C3187" s="19"/>
      <c r="D3187" s="19"/>
    </row>
    <row r="3188" spans="3:4" x14ac:dyDescent="0.2">
      <c r="C3188" s="19"/>
      <c r="D3188" s="19"/>
    </row>
    <row r="3189" spans="3:4" x14ac:dyDescent="0.2">
      <c r="C3189" s="19"/>
      <c r="D3189" s="19"/>
    </row>
    <row r="3190" spans="3:4" x14ac:dyDescent="0.2">
      <c r="C3190" s="19"/>
      <c r="D3190" s="19"/>
    </row>
    <row r="3191" spans="3:4" x14ac:dyDescent="0.2">
      <c r="C3191" s="19"/>
      <c r="D3191" s="19"/>
    </row>
    <row r="3192" spans="3:4" x14ac:dyDescent="0.2">
      <c r="C3192" s="19"/>
      <c r="D3192" s="19"/>
    </row>
    <row r="3193" spans="3:4" x14ac:dyDescent="0.2">
      <c r="C3193" s="19"/>
      <c r="D3193" s="19"/>
    </row>
    <row r="3194" spans="3:4" x14ac:dyDescent="0.2">
      <c r="C3194" s="19"/>
      <c r="D3194" s="19"/>
    </row>
    <row r="3195" spans="3:4" x14ac:dyDescent="0.2">
      <c r="C3195" s="19"/>
      <c r="D3195" s="19"/>
    </row>
    <row r="3196" spans="3:4" x14ac:dyDescent="0.2">
      <c r="C3196" s="19"/>
      <c r="D3196" s="19"/>
    </row>
    <row r="3197" spans="3:4" x14ac:dyDescent="0.2">
      <c r="C3197" s="19"/>
      <c r="D3197" s="19"/>
    </row>
    <row r="3198" spans="3:4" x14ac:dyDescent="0.2">
      <c r="C3198" s="19"/>
      <c r="D3198" s="19"/>
    </row>
    <row r="3199" spans="3:4" x14ac:dyDescent="0.2">
      <c r="C3199" s="19"/>
      <c r="D3199" s="19"/>
    </row>
    <row r="3200" spans="3:4" x14ac:dyDescent="0.2">
      <c r="C3200" s="19"/>
      <c r="D3200" s="19"/>
    </row>
    <row r="3201" spans="3:4" x14ac:dyDescent="0.2">
      <c r="C3201" s="19"/>
      <c r="D3201" s="19"/>
    </row>
    <row r="3202" spans="3:4" x14ac:dyDescent="0.2">
      <c r="C3202" s="19"/>
      <c r="D3202" s="19"/>
    </row>
    <row r="3203" spans="3:4" x14ac:dyDescent="0.2">
      <c r="C3203" s="19"/>
      <c r="D3203" s="19"/>
    </row>
    <row r="3204" spans="3:4" x14ac:dyDescent="0.2">
      <c r="C3204" s="19"/>
      <c r="D3204" s="19"/>
    </row>
    <row r="3205" spans="3:4" x14ac:dyDescent="0.2">
      <c r="C3205" s="19"/>
      <c r="D3205" s="19"/>
    </row>
    <row r="3206" spans="3:4" x14ac:dyDescent="0.2">
      <c r="C3206" s="19"/>
      <c r="D3206" s="19"/>
    </row>
    <row r="3207" spans="3:4" x14ac:dyDescent="0.2">
      <c r="C3207" s="19"/>
      <c r="D3207" s="19"/>
    </row>
    <row r="3208" spans="3:4" x14ac:dyDescent="0.2">
      <c r="C3208" s="19"/>
      <c r="D3208" s="19"/>
    </row>
    <row r="3209" spans="3:4" x14ac:dyDescent="0.2">
      <c r="C3209" s="19"/>
      <c r="D3209" s="19"/>
    </row>
    <row r="3210" spans="3:4" x14ac:dyDescent="0.2">
      <c r="C3210" s="19"/>
      <c r="D3210" s="19"/>
    </row>
    <row r="3211" spans="3:4" x14ac:dyDescent="0.2">
      <c r="C3211" s="19"/>
      <c r="D3211" s="19"/>
    </row>
    <row r="3212" spans="3:4" x14ac:dyDescent="0.2">
      <c r="C3212" s="19"/>
      <c r="D3212" s="19"/>
    </row>
    <row r="3213" spans="3:4" x14ac:dyDescent="0.2">
      <c r="C3213" s="19"/>
      <c r="D3213" s="19"/>
    </row>
    <row r="3214" spans="3:4" x14ac:dyDescent="0.2">
      <c r="C3214" s="19"/>
      <c r="D3214" s="19"/>
    </row>
    <row r="3215" spans="3:4" x14ac:dyDescent="0.2">
      <c r="C3215" s="19"/>
      <c r="D3215" s="19"/>
    </row>
    <row r="3216" spans="3:4" x14ac:dyDescent="0.2">
      <c r="C3216" s="19"/>
      <c r="D3216" s="19"/>
    </row>
    <row r="3217" spans="3:4" x14ac:dyDescent="0.2">
      <c r="C3217" s="19"/>
      <c r="D3217" s="19"/>
    </row>
    <row r="3218" spans="3:4" x14ac:dyDescent="0.2">
      <c r="C3218" s="19"/>
      <c r="D3218" s="19"/>
    </row>
    <row r="3219" spans="3:4" x14ac:dyDescent="0.2">
      <c r="C3219" s="19"/>
      <c r="D3219" s="19"/>
    </row>
    <row r="3220" spans="3:4" x14ac:dyDescent="0.2">
      <c r="C3220" s="19"/>
      <c r="D3220" s="19"/>
    </row>
    <row r="3221" spans="3:4" x14ac:dyDescent="0.2">
      <c r="C3221" s="19"/>
      <c r="D3221" s="19"/>
    </row>
    <row r="3222" spans="3:4" x14ac:dyDescent="0.2">
      <c r="C3222" s="19"/>
      <c r="D3222" s="19"/>
    </row>
    <row r="3223" spans="3:4" x14ac:dyDescent="0.2">
      <c r="C3223" s="19"/>
      <c r="D3223" s="19"/>
    </row>
    <row r="3224" spans="3:4" x14ac:dyDescent="0.2">
      <c r="C3224" s="19"/>
      <c r="D3224" s="19"/>
    </row>
    <row r="3225" spans="3:4" x14ac:dyDescent="0.2">
      <c r="C3225" s="19"/>
      <c r="D3225" s="19"/>
    </row>
    <row r="3226" spans="3:4" x14ac:dyDescent="0.2">
      <c r="C3226" s="19"/>
      <c r="D3226" s="19"/>
    </row>
    <row r="3227" spans="3:4" x14ac:dyDescent="0.2">
      <c r="C3227" s="19"/>
      <c r="D3227" s="19"/>
    </row>
    <row r="3228" spans="3:4" x14ac:dyDescent="0.2">
      <c r="C3228" s="19"/>
      <c r="D3228" s="19"/>
    </row>
    <row r="3229" spans="3:4" x14ac:dyDescent="0.2">
      <c r="C3229" s="19"/>
      <c r="D3229" s="19"/>
    </row>
    <row r="3230" spans="3:4" x14ac:dyDescent="0.2">
      <c r="C3230" s="19"/>
      <c r="D3230" s="19"/>
    </row>
    <row r="3231" spans="3:4" x14ac:dyDescent="0.2">
      <c r="C3231" s="19"/>
      <c r="D3231" s="19"/>
    </row>
    <row r="3232" spans="3:4" x14ac:dyDescent="0.2">
      <c r="C3232" s="19"/>
      <c r="D3232" s="19"/>
    </row>
    <row r="3233" spans="3:4" x14ac:dyDescent="0.2">
      <c r="C3233" s="19"/>
      <c r="D3233" s="19"/>
    </row>
    <row r="3234" spans="3:4" x14ac:dyDescent="0.2">
      <c r="C3234" s="19"/>
      <c r="D3234" s="19"/>
    </row>
    <row r="3235" spans="3:4" x14ac:dyDescent="0.2">
      <c r="C3235" s="19"/>
      <c r="D3235" s="19"/>
    </row>
    <row r="3236" spans="3:4" x14ac:dyDescent="0.2">
      <c r="C3236" s="19"/>
      <c r="D3236" s="19"/>
    </row>
    <row r="3237" spans="3:4" x14ac:dyDescent="0.2">
      <c r="C3237" s="19"/>
      <c r="D3237" s="19"/>
    </row>
    <row r="3238" spans="3:4" x14ac:dyDescent="0.2">
      <c r="C3238" s="19"/>
      <c r="D3238" s="19"/>
    </row>
    <row r="3239" spans="3:4" x14ac:dyDescent="0.2">
      <c r="C3239" s="19"/>
      <c r="D3239" s="19"/>
    </row>
    <row r="3240" spans="3:4" x14ac:dyDescent="0.2">
      <c r="C3240" s="19"/>
      <c r="D3240" s="19"/>
    </row>
    <row r="3241" spans="3:4" x14ac:dyDescent="0.2">
      <c r="C3241" s="19"/>
      <c r="D3241" s="19"/>
    </row>
    <row r="3242" spans="3:4" x14ac:dyDescent="0.2">
      <c r="C3242" s="19"/>
      <c r="D3242" s="19"/>
    </row>
    <row r="3243" spans="3:4" x14ac:dyDescent="0.2">
      <c r="C3243" s="19"/>
      <c r="D3243" s="19"/>
    </row>
    <row r="3244" spans="3:4" x14ac:dyDescent="0.2">
      <c r="C3244" s="19"/>
      <c r="D3244" s="19"/>
    </row>
    <row r="3245" spans="3:4" x14ac:dyDescent="0.2">
      <c r="C3245" s="19"/>
      <c r="D3245" s="19"/>
    </row>
    <row r="3246" spans="3:4" x14ac:dyDescent="0.2">
      <c r="C3246" s="19"/>
      <c r="D3246" s="19"/>
    </row>
    <row r="3247" spans="3:4" x14ac:dyDescent="0.2">
      <c r="C3247" s="19"/>
      <c r="D3247" s="19"/>
    </row>
    <row r="3248" spans="3:4" x14ac:dyDescent="0.2">
      <c r="C3248" s="19"/>
      <c r="D3248" s="19"/>
    </row>
    <row r="3249" spans="3:4" x14ac:dyDescent="0.2">
      <c r="C3249" s="19"/>
      <c r="D3249" s="19"/>
    </row>
    <row r="3250" spans="3:4" x14ac:dyDescent="0.2">
      <c r="C3250" s="19"/>
      <c r="D3250" s="19"/>
    </row>
    <row r="3251" spans="3:4" x14ac:dyDescent="0.2">
      <c r="C3251" s="19"/>
      <c r="D3251" s="19"/>
    </row>
    <row r="3252" spans="3:4" x14ac:dyDescent="0.2">
      <c r="C3252" s="19"/>
      <c r="D3252" s="19"/>
    </row>
    <row r="3253" spans="3:4" x14ac:dyDescent="0.2">
      <c r="C3253" s="19"/>
      <c r="D3253" s="19"/>
    </row>
    <row r="3254" spans="3:4" x14ac:dyDescent="0.2">
      <c r="C3254" s="19"/>
      <c r="D3254" s="19"/>
    </row>
    <row r="3255" spans="3:4" x14ac:dyDescent="0.2">
      <c r="C3255" s="19"/>
      <c r="D3255" s="19"/>
    </row>
    <row r="3256" spans="3:4" x14ac:dyDescent="0.2">
      <c r="C3256" s="19"/>
      <c r="D3256" s="19"/>
    </row>
    <row r="3257" spans="3:4" x14ac:dyDescent="0.2">
      <c r="C3257" s="19"/>
      <c r="D3257" s="19"/>
    </row>
    <row r="3258" spans="3:4" x14ac:dyDescent="0.2">
      <c r="C3258" s="19"/>
      <c r="D3258" s="19"/>
    </row>
    <row r="3259" spans="3:4" x14ac:dyDescent="0.2">
      <c r="C3259" s="19"/>
      <c r="D3259" s="19"/>
    </row>
    <row r="3260" spans="3:4" x14ac:dyDescent="0.2">
      <c r="C3260" s="19"/>
      <c r="D3260" s="19"/>
    </row>
    <row r="3261" spans="3:4" x14ac:dyDescent="0.2">
      <c r="C3261" s="19"/>
      <c r="D3261" s="19"/>
    </row>
    <row r="3262" spans="3:4" x14ac:dyDescent="0.2">
      <c r="C3262" s="19"/>
      <c r="D3262" s="19"/>
    </row>
    <row r="3263" spans="3:4" x14ac:dyDescent="0.2">
      <c r="C3263" s="19"/>
      <c r="D3263" s="19"/>
    </row>
    <row r="3264" spans="3:4" x14ac:dyDescent="0.2">
      <c r="C3264" s="19"/>
      <c r="D3264" s="19"/>
    </row>
    <row r="3265" spans="3:4" x14ac:dyDescent="0.2">
      <c r="C3265" s="19"/>
      <c r="D3265" s="19"/>
    </row>
    <row r="3266" spans="3:4" x14ac:dyDescent="0.2">
      <c r="C3266" s="19"/>
      <c r="D3266" s="19"/>
    </row>
    <row r="3267" spans="3:4" x14ac:dyDescent="0.2">
      <c r="C3267" s="19"/>
      <c r="D3267" s="19"/>
    </row>
    <row r="3268" spans="3:4" x14ac:dyDescent="0.2">
      <c r="C3268" s="19"/>
      <c r="D3268" s="19"/>
    </row>
    <row r="3269" spans="3:4" x14ac:dyDescent="0.2">
      <c r="C3269" s="19"/>
      <c r="D3269" s="19"/>
    </row>
    <row r="3270" spans="3:4" x14ac:dyDescent="0.2">
      <c r="C3270" s="19"/>
      <c r="D3270" s="19"/>
    </row>
    <row r="3271" spans="3:4" x14ac:dyDescent="0.2">
      <c r="C3271" s="19"/>
      <c r="D3271" s="19"/>
    </row>
    <row r="3272" spans="3:4" x14ac:dyDescent="0.2">
      <c r="C3272" s="19"/>
      <c r="D3272" s="19"/>
    </row>
    <row r="3273" spans="3:4" x14ac:dyDescent="0.2">
      <c r="C3273" s="19"/>
      <c r="D3273" s="19"/>
    </row>
    <row r="3274" spans="3:4" x14ac:dyDescent="0.2">
      <c r="C3274" s="19"/>
      <c r="D3274" s="19"/>
    </row>
    <row r="3275" spans="3:4" x14ac:dyDescent="0.2">
      <c r="C3275" s="19"/>
      <c r="D3275" s="19"/>
    </row>
    <row r="3276" spans="3:4" x14ac:dyDescent="0.2">
      <c r="C3276" s="19"/>
      <c r="D3276" s="19"/>
    </row>
    <row r="3277" spans="3:4" x14ac:dyDescent="0.2">
      <c r="C3277" s="19"/>
      <c r="D3277" s="19"/>
    </row>
    <row r="3278" spans="3:4" x14ac:dyDescent="0.2">
      <c r="C3278" s="19"/>
      <c r="D3278" s="19"/>
    </row>
    <row r="3279" spans="3:4" x14ac:dyDescent="0.2">
      <c r="C3279" s="19"/>
      <c r="D3279" s="19"/>
    </row>
    <row r="3280" spans="3:4" x14ac:dyDescent="0.2">
      <c r="C3280" s="19"/>
      <c r="D3280" s="19"/>
    </row>
    <row r="3281" spans="3:4" x14ac:dyDescent="0.2">
      <c r="C3281" s="19"/>
      <c r="D3281" s="19"/>
    </row>
    <row r="3282" spans="3:4" x14ac:dyDescent="0.2">
      <c r="C3282" s="19"/>
      <c r="D3282" s="19"/>
    </row>
    <row r="3283" spans="3:4" x14ac:dyDescent="0.2">
      <c r="C3283" s="19"/>
      <c r="D3283" s="19"/>
    </row>
    <row r="3284" spans="3:4" x14ac:dyDescent="0.2">
      <c r="C3284" s="19"/>
      <c r="D3284" s="19"/>
    </row>
    <row r="3285" spans="3:4" x14ac:dyDescent="0.2">
      <c r="C3285" s="19"/>
      <c r="D3285" s="19"/>
    </row>
    <row r="3286" spans="3:4" x14ac:dyDescent="0.2">
      <c r="C3286" s="19"/>
      <c r="D3286" s="19"/>
    </row>
    <row r="3287" spans="3:4" x14ac:dyDescent="0.2">
      <c r="C3287" s="19"/>
      <c r="D3287" s="19"/>
    </row>
    <row r="3288" spans="3:4" x14ac:dyDescent="0.2">
      <c r="C3288" s="19"/>
      <c r="D3288" s="19"/>
    </row>
    <row r="3289" spans="3:4" x14ac:dyDescent="0.2">
      <c r="C3289" s="19"/>
      <c r="D3289" s="19"/>
    </row>
    <row r="3290" spans="3:4" x14ac:dyDescent="0.2">
      <c r="C3290" s="19"/>
      <c r="D3290" s="19"/>
    </row>
    <row r="3291" spans="3:4" x14ac:dyDescent="0.2">
      <c r="C3291" s="19"/>
      <c r="D3291" s="19"/>
    </row>
    <row r="3292" spans="3:4" x14ac:dyDescent="0.2">
      <c r="C3292" s="19"/>
      <c r="D3292" s="19"/>
    </row>
    <row r="3293" spans="3:4" x14ac:dyDescent="0.2">
      <c r="C3293" s="19"/>
      <c r="D3293" s="19"/>
    </row>
    <row r="3294" spans="3:4" x14ac:dyDescent="0.2">
      <c r="C3294" s="19"/>
      <c r="D3294" s="19"/>
    </row>
    <row r="3295" spans="3:4" x14ac:dyDescent="0.2">
      <c r="C3295" s="19"/>
      <c r="D3295" s="19"/>
    </row>
    <row r="3296" spans="3:4" x14ac:dyDescent="0.2">
      <c r="C3296" s="19"/>
      <c r="D3296" s="19"/>
    </row>
    <row r="3297" spans="3:4" x14ac:dyDescent="0.2">
      <c r="C3297" s="19"/>
      <c r="D3297" s="19"/>
    </row>
    <row r="3298" spans="3:4" x14ac:dyDescent="0.2">
      <c r="C3298" s="19"/>
      <c r="D3298" s="19"/>
    </row>
    <row r="3299" spans="3:4" x14ac:dyDescent="0.2">
      <c r="C3299" s="19"/>
      <c r="D3299" s="19"/>
    </row>
    <row r="3300" spans="3:4" x14ac:dyDescent="0.2">
      <c r="C3300" s="19"/>
      <c r="D3300" s="19"/>
    </row>
    <row r="3301" spans="3:4" x14ac:dyDescent="0.2">
      <c r="C3301" s="19"/>
      <c r="D3301" s="19"/>
    </row>
    <row r="3302" spans="3:4" x14ac:dyDescent="0.2">
      <c r="C3302" s="19"/>
      <c r="D3302" s="19"/>
    </row>
    <row r="3303" spans="3:4" x14ac:dyDescent="0.2">
      <c r="C3303" s="19"/>
      <c r="D3303" s="19"/>
    </row>
    <row r="3304" spans="3:4" x14ac:dyDescent="0.2">
      <c r="C3304" s="19"/>
      <c r="D3304" s="19"/>
    </row>
    <row r="3305" spans="3:4" x14ac:dyDescent="0.2">
      <c r="C3305" s="19"/>
      <c r="D3305" s="19"/>
    </row>
    <row r="3306" spans="3:4" x14ac:dyDescent="0.2">
      <c r="C3306" s="19"/>
      <c r="D3306" s="19"/>
    </row>
    <row r="3307" spans="3:4" x14ac:dyDescent="0.2">
      <c r="C3307" s="19"/>
      <c r="D3307" s="19"/>
    </row>
    <row r="3308" spans="3:4" x14ac:dyDescent="0.2">
      <c r="C3308" s="19"/>
      <c r="D3308" s="19"/>
    </row>
    <row r="3309" spans="3:4" x14ac:dyDescent="0.2">
      <c r="C3309" s="19"/>
      <c r="D3309" s="19"/>
    </row>
    <row r="3310" spans="3:4" x14ac:dyDescent="0.2">
      <c r="C3310" s="19"/>
      <c r="D3310" s="19"/>
    </row>
    <row r="3311" spans="3:4" x14ac:dyDescent="0.2">
      <c r="C3311" s="19"/>
      <c r="D3311" s="19"/>
    </row>
    <row r="3312" spans="3:4" x14ac:dyDescent="0.2">
      <c r="C3312" s="19"/>
      <c r="D3312" s="19"/>
    </row>
    <row r="3313" spans="3:4" x14ac:dyDescent="0.2">
      <c r="C3313" s="19"/>
      <c r="D3313" s="19"/>
    </row>
    <row r="3314" spans="3:4" x14ac:dyDescent="0.2">
      <c r="C3314" s="19"/>
      <c r="D3314" s="19"/>
    </row>
    <row r="3315" spans="3:4" x14ac:dyDescent="0.2">
      <c r="C3315" s="19"/>
      <c r="D3315" s="19"/>
    </row>
    <row r="3316" spans="3:4" x14ac:dyDescent="0.2">
      <c r="C3316" s="19"/>
      <c r="D3316" s="19"/>
    </row>
    <row r="3317" spans="3:4" x14ac:dyDescent="0.2">
      <c r="C3317" s="19"/>
      <c r="D3317" s="19"/>
    </row>
    <row r="3318" spans="3:4" x14ac:dyDescent="0.2">
      <c r="C3318" s="19"/>
      <c r="D3318" s="19"/>
    </row>
    <row r="3319" spans="3:4" x14ac:dyDescent="0.2">
      <c r="C3319" s="19"/>
      <c r="D3319" s="19"/>
    </row>
    <row r="3320" spans="3:4" x14ac:dyDescent="0.2">
      <c r="C3320" s="19"/>
      <c r="D3320" s="19"/>
    </row>
    <row r="3321" spans="3:4" x14ac:dyDescent="0.2">
      <c r="C3321" s="19"/>
      <c r="D3321" s="19"/>
    </row>
    <row r="3322" spans="3:4" x14ac:dyDescent="0.2">
      <c r="C3322" s="19"/>
      <c r="D3322" s="19"/>
    </row>
    <row r="3323" spans="3:4" x14ac:dyDescent="0.2">
      <c r="C3323" s="19"/>
      <c r="D3323" s="19"/>
    </row>
    <row r="3324" spans="3:4" x14ac:dyDescent="0.2">
      <c r="C3324" s="19"/>
      <c r="D3324" s="19"/>
    </row>
    <row r="3325" spans="3:4" x14ac:dyDescent="0.2">
      <c r="C3325" s="19"/>
      <c r="D3325" s="19"/>
    </row>
    <row r="3326" spans="3:4" x14ac:dyDescent="0.2">
      <c r="C3326" s="19"/>
      <c r="D3326" s="19"/>
    </row>
    <row r="3327" spans="3:4" x14ac:dyDescent="0.2">
      <c r="C3327" s="19"/>
      <c r="D3327" s="19"/>
    </row>
    <row r="3328" spans="3:4" x14ac:dyDescent="0.2">
      <c r="C3328" s="19"/>
      <c r="D3328" s="19"/>
    </row>
    <row r="3329" spans="3:4" x14ac:dyDescent="0.2">
      <c r="C3329" s="19"/>
      <c r="D3329" s="19"/>
    </row>
    <row r="3330" spans="3:4" x14ac:dyDescent="0.2">
      <c r="C3330" s="19"/>
      <c r="D3330" s="19"/>
    </row>
    <row r="3331" spans="3:4" x14ac:dyDescent="0.2">
      <c r="C3331" s="19"/>
      <c r="D3331" s="19"/>
    </row>
    <row r="3332" spans="3:4" x14ac:dyDescent="0.2">
      <c r="C3332" s="19"/>
      <c r="D3332" s="19"/>
    </row>
    <row r="3333" spans="3:4" x14ac:dyDescent="0.2">
      <c r="C3333" s="19"/>
      <c r="D3333" s="19"/>
    </row>
    <row r="3334" spans="3:4" x14ac:dyDescent="0.2">
      <c r="C3334" s="19"/>
      <c r="D3334" s="19"/>
    </row>
    <row r="3335" spans="3:4" x14ac:dyDescent="0.2">
      <c r="C3335" s="19"/>
      <c r="D3335" s="19"/>
    </row>
    <row r="3336" spans="3:4" x14ac:dyDescent="0.2">
      <c r="C3336" s="19"/>
      <c r="D3336" s="19"/>
    </row>
    <row r="3337" spans="3:4" x14ac:dyDescent="0.2">
      <c r="C3337" s="19"/>
      <c r="D3337" s="19"/>
    </row>
    <row r="3338" spans="3:4" x14ac:dyDescent="0.2">
      <c r="C3338" s="19"/>
      <c r="D3338" s="19"/>
    </row>
    <row r="3339" spans="3:4" x14ac:dyDescent="0.2">
      <c r="C3339" s="19"/>
      <c r="D3339" s="19"/>
    </row>
    <row r="3340" spans="3:4" x14ac:dyDescent="0.2">
      <c r="C3340" s="19"/>
      <c r="D3340" s="19"/>
    </row>
    <row r="3341" spans="3:4" x14ac:dyDescent="0.2">
      <c r="C3341" s="19"/>
      <c r="D3341" s="19"/>
    </row>
    <row r="3342" spans="3:4" x14ac:dyDescent="0.2">
      <c r="C3342" s="19"/>
      <c r="D3342" s="19"/>
    </row>
    <row r="3343" spans="3:4" x14ac:dyDescent="0.2">
      <c r="C3343" s="19"/>
      <c r="D3343" s="19"/>
    </row>
    <row r="3344" spans="3:4" x14ac:dyDescent="0.2">
      <c r="C3344" s="19"/>
      <c r="D3344" s="19"/>
    </row>
    <row r="3345" spans="3:4" x14ac:dyDescent="0.2">
      <c r="C3345" s="19"/>
      <c r="D3345" s="19"/>
    </row>
    <row r="3346" spans="3:4" x14ac:dyDescent="0.2">
      <c r="C3346" s="19"/>
      <c r="D3346" s="19"/>
    </row>
    <row r="3347" spans="3:4" x14ac:dyDescent="0.2">
      <c r="C3347" s="19"/>
      <c r="D3347" s="19"/>
    </row>
    <row r="3348" spans="3:4" x14ac:dyDescent="0.2">
      <c r="C3348" s="19"/>
      <c r="D3348" s="19"/>
    </row>
    <row r="3349" spans="3:4" x14ac:dyDescent="0.2">
      <c r="C3349" s="19"/>
      <c r="D3349" s="19"/>
    </row>
    <row r="3350" spans="3:4" x14ac:dyDescent="0.2">
      <c r="C3350" s="19"/>
      <c r="D3350" s="19"/>
    </row>
    <row r="3351" spans="3:4" x14ac:dyDescent="0.2">
      <c r="C3351" s="19"/>
      <c r="D3351" s="19"/>
    </row>
    <row r="3352" spans="3:4" x14ac:dyDescent="0.2">
      <c r="C3352" s="19"/>
      <c r="D3352" s="19"/>
    </row>
    <row r="3353" spans="3:4" x14ac:dyDescent="0.2">
      <c r="C3353" s="19"/>
      <c r="D3353" s="19"/>
    </row>
    <row r="3354" spans="3:4" x14ac:dyDescent="0.2">
      <c r="C3354" s="19"/>
      <c r="D3354" s="19"/>
    </row>
    <row r="3355" spans="3:4" x14ac:dyDescent="0.2">
      <c r="C3355" s="19"/>
      <c r="D3355" s="19"/>
    </row>
    <row r="3356" spans="3:4" x14ac:dyDescent="0.2">
      <c r="C3356" s="19"/>
      <c r="D3356" s="19"/>
    </row>
    <row r="3357" spans="3:4" x14ac:dyDescent="0.2">
      <c r="C3357" s="19"/>
      <c r="D3357" s="19"/>
    </row>
    <row r="3358" spans="3:4" x14ac:dyDescent="0.2">
      <c r="C3358" s="19"/>
      <c r="D3358" s="19"/>
    </row>
    <row r="3359" spans="3:4" x14ac:dyDescent="0.2">
      <c r="C3359" s="19"/>
      <c r="D3359" s="19"/>
    </row>
    <row r="3360" spans="3:4" x14ac:dyDescent="0.2">
      <c r="C3360" s="19"/>
      <c r="D3360" s="19"/>
    </row>
    <row r="3361" spans="3:4" x14ac:dyDescent="0.2">
      <c r="C3361" s="19"/>
      <c r="D3361" s="19"/>
    </row>
    <row r="3362" spans="3:4" x14ac:dyDescent="0.2">
      <c r="C3362" s="19"/>
      <c r="D3362" s="19"/>
    </row>
    <row r="3363" spans="3:4" x14ac:dyDescent="0.2">
      <c r="C3363" s="19"/>
      <c r="D3363" s="19"/>
    </row>
    <row r="3364" spans="3:4" x14ac:dyDescent="0.2">
      <c r="C3364" s="19"/>
      <c r="D3364" s="19"/>
    </row>
    <row r="3365" spans="3:4" x14ac:dyDescent="0.2">
      <c r="C3365" s="19"/>
      <c r="D3365" s="19"/>
    </row>
    <row r="3366" spans="3:4" x14ac:dyDescent="0.2">
      <c r="C3366" s="19"/>
      <c r="D3366" s="19"/>
    </row>
    <row r="3367" spans="3:4" x14ac:dyDescent="0.2">
      <c r="C3367" s="19"/>
      <c r="D3367" s="19"/>
    </row>
    <row r="3368" spans="3:4" x14ac:dyDescent="0.2">
      <c r="C3368" s="19"/>
      <c r="D3368" s="19"/>
    </row>
    <row r="3369" spans="3:4" x14ac:dyDescent="0.2">
      <c r="C3369" s="19"/>
      <c r="D3369" s="19"/>
    </row>
    <row r="3370" spans="3:4" x14ac:dyDescent="0.2">
      <c r="C3370" s="19"/>
      <c r="D3370" s="19"/>
    </row>
    <row r="3371" spans="3:4" x14ac:dyDescent="0.2">
      <c r="C3371" s="19"/>
      <c r="D3371" s="19"/>
    </row>
    <row r="3372" spans="3:4" x14ac:dyDescent="0.2">
      <c r="C3372" s="19"/>
      <c r="D3372" s="19"/>
    </row>
    <row r="3373" spans="3:4" x14ac:dyDescent="0.2">
      <c r="C3373" s="19"/>
      <c r="D3373" s="19"/>
    </row>
    <row r="3374" spans="3:4" x14ac:dyDescent="0.2">
      <c r="C3374" s="19"/>
      <c r="D3374" s="19"/>
    </row>
    <row r="3375" spans="3:4" x14ac:dyDescent="0.2">
      <c r="C3375" s="19"/>
      <c r="D3375" s="19"/>
    </row>
    <row r="3376" spans="3:4" x14ac:dyDescent="0.2">
      <c r="C3376" s="19"/>
      <c r="D3376" s="19"/>
    </row>
    <row r="3377" spans="3:4" x14ac:dyDescent="0.2">
      <c r="C3377" s="19"/>
      <c r="D3377" s="19"/>
    </row>
    <row r="3378" spans="3:4" x14ac:dyDescent="0.2">
      <c r="C3378" s="19"/>
      <c r="D3378" s="19"/>
    </row>
    <row r="3379" spans="3:4" x14ac:dyDescent="0.2">
      <c r="C3379" s="19"/>
      <c r="D3379" s="19"/>
    </row>
    <row r="3380" spans="3:4" x14ac:dyDescent="0.2">
      <c r="C3380" s="19"/>
      <c r="D3380" s="19"/>
    </row>
    <row r="3381" spans="3:4" x14ac:dyDescent="0.2">
      <c r="C3381" s="19"/>
      <c r="D3381" s="19"/>
    </row>
    <row r="3382" spans="3:4" x14ac:dyDescent="0.2">
      <c r="C3382" s="19"/>
      <c r="D3382" s="19"/>
    </row>
    <row r="3383" spans="3:4" x14ac:dyDescent="0.2">
      <c r="C3383" s="19"/>
      <c r="D3383" s="19"/>
    </row>
    <row r="3384" spans="3:4" x14ac:dyDescent="0.2">
      <c r="C3384" s="19"/>
      <c r="D3384" s="19"/>
    </row>
    <row r="3385" spans="3:4" x14ac:dyDescent="0.2">
      <c r="C3385" s="19"/>
      <c r="D3385" s="19"/>
    </row>
    <row r="3386" spans="3:4" x14ac:dyDescent="0.2">
      <c r="C3386" s="19"/>
      <c r="D3386" s="19"/>
    </row>
    <row r="3387" spans="3:4" x14ac:dyDescent="0.2">
      <c r="C3387" s="19"/>
      <c r="D3387" s="19"/>
    </row>
    <row r="3388" spans="3:4" x14ac:dyDescent="0.2">
      <c r="C3388" s="19"/>
      <c r="D3388" s="19"/>
    </row>
    <row r="3389" spans="3:4" x14ac:dyDescent="0.2">
      <c r="C3389" s="19"/>
      <c r="D3389" s="19"/>
    </row>
    <row r="3390" spans="3:4" x14ac:dyDescent="0.2">
      <c r="C3390" s="19"/>
      <c r="D3390" s="19"/>
    </row>
    <row r="3391" spans="3:4" x14ac:dyDescent="0.2">
      <c r="C3391" s="19"/>
      <c r="D3391" s="19"/>
    </row>
    <row r="3392" spans="3:4" x14ac:dyDescent="0.2">
      <c r="C3392" s="19"/>
      <c r="D3392" s="19"/>
    </row>
    <row r="3393" spans="3:4" x14ac:dyDescent="0.2">
      <c r="C3393" s="19"/>
      <c r="D3393" s="19"/>
    </row>
    <row r="3394" spans="3:4" x14ac:dyDescent="0.2">
      <c r="C3394" s="19"/>
      <c r="D3394" s="19"/>
    </row>
    <row r="3395" spans="3:4" x14ac:dyDescent="0.2">
      <c r="C3395" s="19"/>
      <c r="D3395" s="19"/>
    </row>
    <row r="3396" spans="3:4" x14ac:dyDescent="0.2">
      <c r="C3396" s="19"/>
      <c r="D3396" s="19"/>
    </row>
    <row r="3397" spans="3:4" x14ac:dyDescent="0.2">
      <c r="C3397" s="19"/>
      <c r="D3397" s="19"/>
    </row>
    <row r="3398" spans="3:4" x14ac:dyDescent="0.2">
      <c r="C3398" s="19"/>
      <c r="D3398" s="19"/>
    </row>
    <row r="3399" spans="3:4" x14ac:dyDescent="0.2">
      <c r="C3399" s="19"/>
      <c r="D3399" s="19"/>
    </row>
    <row r="3400" spans="3:4" x14ac:dyDescent="0.2">
      <c r="C3400" s="19"/>
      <c r="D3400" s="19"/>
    </row>
    <row r="3401" spans="3:4" x14ac:dyDescent="0.2">
      <c r="C3401" s="19"/>
      <c r="D3401" s="19"/>
    </row>
    <row r="3402" spans="3:4" x14ac:dyDescent="0.2">
      <c r="C3402" s="19"/>
      <c r="D3402" s="19"/>
    </row>
    <row r="3403" spans="3:4" x14ac:dyDescent="0.2">
      <c r="C3403" s="19"/>
      <c r="D3403" s="19"/>
    </row>
    <row r="3404" spans="3:4" x14ac:dyDescent="0.2">
      <c r="C3404" s="19"/>
      <c r="D3404" s="19"/>
    </row>
    <row r="3405" spans="3:4" x14ac:dyDescent="0.2">
      <c r="C3405" s="19"/>
      <c r="D3405" s="19"/>
    </row>
    <row r="3406" spans="3:4" x14ac:dyDescent="0.2">
      <c r="C3406" s="19"/>
      <c r="D3406" s="19"/>
    </row>
    <row r="3407" spans="3:4" x14ac:dyDescent="0.2">
      <c r="C3407" s="19"/>
      <c r="D3407" s="19"/>
    </row>
    <row r="3408" spans="3:4" x14ac:dyDescent="0.2">
      <c r="C3408" s="19"/>
      <c r="D3408" s="19"/>
    </row>
    <row r="3409" spans="3:4" x14ac:dyDescent="0.2">
      <c r="C3409" s="19"/>
      <c r="D3409" s="19"/>
    </row>
    <row r="3410" spans="3:4" x14ac:dyDescent="0.2">
      <c r="C3410" s="19"/>
      <c r="D3410" s="19"/>
    </row>
    <row r="3411" spans="3:4" x14ac:dyDescent="0.2">
      <c r="C3411" s="19"/>
      <c r="D3411" s="19"/>
    </row>
    <row r="3412" spans="3:4" x14ac:dyDescent="0.2">
      <c r="C3412" s="19"/>
      <c r="D3412" s="19"/>
    </row>
    <row r="3413" spans="3:4" x14ac:dyDescent="0.2">
      <c r="C3413" s="19"/>
      <c r="D3413" s="19"/>
    </row>
    <row r="3414" spans="3:4" x14ac:dyDescent="0.2">
      <c r="C3414" s="19"/>
      <c r="D3414" s="19"/>
    </row>
    <row r="3415" spans="3:4" x14ac:dyDescent="0.2">
      <c r="C3415" s="19"/>
      <c r="D3415" s="19"/>
    </row>
    <row r="3416" spans="3:4" x14ac:dyDescent="0.2">
      <c r="C3416" s="19"/>
      <c r="D3416" s="19"/>
    </row>
    <row r="3417" spans="3:4" x14ac:dyDescent="0.2">
      <c r="C3417" s="19"/>
      <c r="D3417" s="19"/>
    </row>
    <row r="3418" spans="3:4" x14ac:dyDescent="0.2">
      <c r="C3418" s="19"/>
      <c r="D3418" s="19"/>
    </row>
    <row r="3419" spans="3:4" x14ac:dyDescent="0.2">
      <c r="C3419" s="19"/>
      <c r="D3419" s="19"/>
    </row>
    <row r="3420" spans="3:4" x14ac:dyDescent="0.2">
      <c r="C3420" s="19"/>
      <c r="D3420" s="19"/>
    </row>
    <row r="3421" spans="3:4" x14ac:dyDescent="0.2">
      <c r="C3421" s="19"/>
      <c r="D3421" s="19"/>
    </row>
    <row r="3422" spans="3:4" x14ac:dyDescent="0.2">
      <c r="C3422" s="19"/>
      <c r="D3422" s="19"/>
    </row>
    <row r="3423" spans="3:4" x14ac:dyDescent="0.2">
      <c r="C3423" s="19"/>
      <c r="D3423" s="19"/>
    </row>
    <row r="3424" spans="3:4" x14ac:dyDescent="0.2">
      <c r="C3424" s="19"/>
      <c r="D3424" s="19"/>
    </row>
    <row r="3425" spans="3:4" x14ac:dyDescent="0.2">
      <c r="C3425" s="19"/>
      <c r="D3425" s="19"/>
    </row>
    <row r="3426" spans="3:4" x14ac:dyDescent="0.2">
      <c r="C3426" s="19"/>
      <c r="D3426" s="19"/>
    </row>
    <row r="3427" spans="3:4" x14ac:dyDescent="0.2">
      <c r="C3427" s="19"/>
      <c r="D3427" s="19"/>
    </row>
    <row r="3428" spans="3:4" x14ac:dyDescent="0.2">
      <c r="C3428" s="19"/>
      <c r="D3428" s="19"/>
    </row>
    <row r="3429" spans="3:4" x14ac:dyDescent="0.2">
      <c r="C3429" s="19"/>
      <c r="D3429" s="19"/>
    </row>
    <row r="3430" spans="3:4" x14ac:dyDescent="0.2">
      <c r="C3430" s="19"/>
      <c r="D3430" s="19"/>
    </row>
    <row r="3431" spans="3:4" x14ac:dyDescent="0.2">
      <c r="C3431" s="19"/>
      <c r="D3431" s="19"/>
    </row>
    <row r="3432" spans="3:4" x14ac:dyDescent="0.2">
      <c r="C3432" s="19"/>
      <c r="D3432" s="19"/>
    </row>
    <row r="3433" spans="3:4" x14ac:dyDescent="0.2">
      <c r="C3433" s="19"/>
      <c r="D3433" s="19"/>
    </row>
    <row r="3434" spans="3:4" x14ac:dyDescent="0.2">
      <c r="C3434" s="19"/>
      <c r="D3434" s="19"/>
    </row>
    <row r="3435" spans="3:4" x14ac:dyDescent="0.2">
      <c r="C3435" s="19"/>
      <c r="D3435" s="19"/>
    </row>
    <row r="3436" spans="3:4" x14ac:dyDescent="0.2">
      <c r="C3436" s="19"/>
      <c r="D3436" s="19"/>
    </row>
    <row r="3437" spans="3:4" x14ac:dyDescent="0.2">
      <c r="C3437" s="19"/>
      <c r="D3437" s="19"/>
    </row>
    <row r="3438" spans="3:4" x14ac:dyDescent="0.2">
      <c r="C3438" s="19"/>
      <c r="D3438" s="19"/>
    </row>
    <row r="3439" spans="3:4" x14ac:dyDescent="0.2">
      <c r="C3439" s="19"/>
      <c r="D3439" s="19"/>
    </row>
    <row r="3440" spans="3:4" x14ac:dyDescent="0.2">
      <c r="C3440" s="19"/>
      <c r="D3440" s="19"/>
    </row>
    <row r="3441" spans="3:4" x14ac:dyDescent="0.2">
      <c r="C3441" s="19"/>
      <c r="D3441" s="19"/>
    </row>
    <row r="3442" spans="3:4" x14ac:dyDescent="0.2">
      <c r="C3442" s="19"/>
      <c r="D3442" s="19"/>
    </row>
    <row r="3443" spans="3:4" x14ac:dyDescent="0.2">
      <c r="C3443" s="19"/>
      <c r="D3443" s="19"/>
    </row>
    <row r="3444" spans="3:4" x14ac:dyDescent="0.2">
      <c r="C3444" s="19"/>
      <c r="D3444" s="19"/>
    </row>
    <row r="3445" spans="3:4" x14ac:dyDescent="0.2">
      <c r="C3445" s="19"/>
      <c r="D3445" s="19"/>
    </row>
    <row r="3446" spans="3:4" x14ac:dyDescent="0.2">
      <c r="C3446" s="19"/>
      <c r="D3446" s="19"/>
    </row>
    <row r="3447" spans="3:4" x14ac:dyDescent="0.2">
      <c r="C3447" s="19"/>
      <c r="D3447" s="19"/>
    </row>
    <row r="3448" spans="3:4" x14ac:dyDescent="0.2">
      <c r="C3448" s="19"/>
      <c r="D3448" s="19"/>
    </row>
    <row r="3449" spans="3:4" x14ac:dyDescent="0.2">
      <c r="C3449" s="19"/>
      <c r="D3449" s="19"/>
    </row>
    <row r="3450" spans="3:4" x14ac:dyDescent="0.2">
      <c r="C3450" s="19"/>
      <c r="D3450" s="19"/>
    </row>
    <row r="3451" spans="3:4" x14ac:dyDescent="0.2">
      <c r="C3451" s="19"/>
      <c r="D3451" s="19"/>
    </row>
    <row r="3452" spans="3:4" x14ac:dyDescent="0.2">
      <c r="C3452" s="19"/>
      <c r="D3452" s="19"/>
    </row>
    <row r="3453" spans="3:4" x14ac:dyDescent="0.2">
      <c r="C3453" s="19"/>
      <c r="D3453" s="19"/>
    </row>
    <row r="3454" spans="3:4" x14ac:dyDescent="0.2">
      <c r="C3454" s="19"/>
      <c r="D3454" s="19"/>
    </row>
    <row r="3455" spans="3:4" x14ac:dyDescent="0.2">
      <c r="C3455" s="19"/>
      <c r="D3455" s="19"/>
    </row>
    <row r="3456" spans="3:4" x14ac:dyDescent="0.2">
      <c r="C3456" s="19"/>
      <c r="D3456" s="19"/>
    </row>
    <row r="3457" spans="3:4" x14ac:dyDescent="0.2">
      <c r="C3457" s="19"/>
      <c r="D3457" s="19"/>
    </row>
    <row r="3458" spans="3:4" x14ac:dyDescent="0.2">
      <c r="C3458" s="19"/>
      <c r="D3458" s="19"/>
    </row>
    <row r="3459" spans="3:4" x14ac:dyDescent="0.2">
      <c r="C3459" s="19"/>
      <c r="D3459" s="19"/>
    </row>
    <row r="3460" spans="3:4" x14ac:dyDescent="0.2">
      <c r="C3460" s="19"/>
      <c r="D3460" s="19"/>
    </row>
    <row r="3461" spans="3:4" x14ac:dyDescent="0.2">
      <c r="C3461" s="19"/>
      <c r="D3461" s="19"/>
    </row>
    <row r="3462" spans="3:4" x14ac:dyDescent="0.2">
      <c r="C3462" s="19"/>
      <c r="D3462" s="19"/>
    </row>
    <row r="3463" spans="3:4" x14ac:dyDescent="0.2">
      <c r="C3463" s="19"/>
      <c r="D3463" s="19"/>
    </row>
    <row r="3464" spans="3:4" x14ac:dyDescent="0.2">
      <c r="C3464" s="19"/>
      <c r="D3464" s="19"/>
    </row>
    <row r="3465" spans="3:4" x14ac:dyDescent="0.2">
      <c r="C3465" s="19"/>
      <c r="D3465" s="19"/>
    </row>
    <row r="3466" spans="3:4" x14ac:dyDescent="0.2">
      <c r="C3466" s="19"/>
      <c r="D3466" s="19"/>
    </row>
    <row r="3467" spans="3:4" x14ac:dyDescent="0.2">
      <c r="C3467" s="19"/>
      <c r="D3467" s="19"/>
    </row>
    <row r="3468" spans="3:4" x14ac:dyDescent="0.2">
      <c r="C3468" s="19"/>
      <c r="D3468" s="19"/>
    </row>
    <row r="3469" spans="3:4" x14ac:dyDescent="0.2">
      <c r="C3469" s="19"/>
      <c r="D3469" s="19"/>
    </row>
    <row r="3470" spans="3:4" x14ac:dyDescent="0.2">
      <c r="C3470" s="19"/>
      <c r="D3470" s="19"/>
    </row>
    <row r="3471" spans="3:4" x14ac:dyDescent="0.2">
      <c r="C3471" s="19"/>
      <c r="D3471" s="19"/>
    </row>
    <row r="3472" spans="3:4" x14ac:dyDescent="0.2">
      <c r="C3472" s="19"/>
      <c r="D3472" s="19"/>
    </row>
    <row r="3473" spans="3:4" x14ac:dyDescent="0.2">
      <c r="C3473" s="19"/>
      <c r="D3473" s="19"/>
    </row>
    <row r="3474" spans="3:4" x14ac:dyDescent="0.2">
      <c r="C3474" s="19"/>
      <c r="D3474" s="19"/>
    </row>
    <row r="3475" spans="3:4" x14ac:dyDescent="0.2">
      <c r="C3475" s="19"/>
      <c r="D3475" s="19"/>
    </row>
    <row r="3476" spans="3:4" x14ac:dyDescent="0.2">
      <c r="C3476" s="19"/>
      <c r="D3476" s="19"/>
    </row>
    <row r="3477" spans="3:4" x14ac:dyDescent="0.2">
      <c r="C3477" s="19"/>
      <c r="D3477" s="19"/>
    </row>
    <row r="3478" spans="3:4" x14ac:dyDescent="0.2">
      <c r="C3478" s="19"/>
      <c r="D3478" s="19"/>
    </row>
    <row r="3479" spans="3:4" x14ac:dyDescent="0.2">
      <c r="C3479" s="19"/>
      <c r="D3479" s="19"/>
    </row>
    <row r="3480" spans="3:4" x14ac:dyDescent="0.2">
      <c r="C3480" s="19"/>
      <c r="D3480" s="19"/>
    </row>
    <row r="3481" spans="3:4" x14ac:dyDescent="0.2">
      <c r="C3481" s="19"/>
      <c r="D3481" s="19"/>
    </row>
    <row r="3482" spans="3:4" x14ac:dyDescent="0.2">
      <c r="C3482" s="19"/>
      <c r="D3482" s="19"/>
    </row>
    <row r="3483" spans="3:4" x14ac:dyDescent="0.2">
      <c r="C3483" s="19"/>
      <c r="D3483" s="19"/>
    </row>
    <row r="3484" spans="3:4" x14ac:dyDescent="0.2">
      <c r="C3484" s="19"/>
      <c r="D3484" s="19"/>
    </row>
    <row r="3485" spans="3:4" x14ac:dyDescent="0.2">
      <c r="C3485" s="19"/>
      <c r="D3485" s="19"/>
    </row>
    <row r="3486" spans="3:4" x14ac:dyDescent="0.2">
      <c r="C3486" s="19"/>
      <c r="D3486" s="19"/>
    </row>
    <row r="3487" spans="3:4" x14ac:dyDescent="0.2">
      <c r="C3487" s="19"/>
      <c r="D3487" s="19"/>
    </row>
    <row r="3488" spans="3:4" x14ac:dyDescent="0.2">
      <c r="C3488" s="19"/>
      <c r="D3488" s="19"/>
    </row>
    <row r="3489" spans="3:4" x14ac:dyDescent="0.2">
      <c r="C3489" s="19"/>
      <c r="D3489" s="19"/>
    </row>
    <row r="3490" spans="3:4" x14ac:dyDescent="0.2">
      <c r="C3490" s="19"/>
      <c r="D3490" s="19"/>
    </row>
    <row r="3491" spans="3:4" x14ac:dyDescent="0.2">
      <c r="C3491" s="19"/>
      <c r="D3491" s="19"/>
    </row>
    <row r="3492" spans="3:4" x14ac:dyDescent="0.2">
      <c r="C3492" s="19"/>
      <c r="D3492" s="19"/>
    </row>
    <row r="3493" spans="3:4" x14ac:dyDescent="0.2">
      <c r="C3493" s="19"/>
      <c r="D3493" s="19"/>
    </row>
    <row r="3494" spans="3:4" x14ac:dyDescent="0.2">
      <c r="C3494" s="19"/>
      <c r="D3494" s="19"/>
    </row>
    <row r="3495" spans="3:4" x14ac:dyDescent="0.2">
      <c r="C3495" s="19"/>
      <c r="D3495" s="19"/>
    </row>
    <row r="3496" spans="3:4" x14ac:dyDescent="0.2">
      <c r="C3496" s="19"/>
      <c r="D3496" s="19"/>
    </row>
    <row r="3497" spans="3:4" x14ac:dyDescent="0.2">
      <c r="C3497" s="19"/>
      <c r="D3497" s="19"/>
    </row>
    <row r="3498" spans="3:4" x14ac:dyDescent="0.2">
      <c r="C3498" s="19"/>
      <c r="D3498" s="19"/>
    </row>
    <row r="3499" spans="3:4" x14ac:dyDescent="0.2">
      <c r="C3499" s="19"/>
      <c r="D3499" s="19"/>
    </row>
    <row r="3500" spans="3:4" x14ac:dyDescent="0.2">
      <c r="C3500" s="19"/>
      <c r="D3500" s="19"/>
    </row>
    <row r="3501" spans="3:4" x14ac:dyDescent="0.2">
      <c r="C3501" s="19"/>
      <c r="D3501" s="19"/>
    </row>
    <row r="3502" spans="3:4" x14ac:dyDescent="0.2">
      <c r="C3502" s="19"/>
      <c r="D3502" s="19"/>
    </row>
    <row r="3503" spans="3:4" x14ac:dyDescent="0.2">
      <c r="C3503" s="19"/>
      <c r="D3503" s="19"/>
    </row>
    <row r="3504" spans="3:4" x14ac:dyDescent="0.2">
      <c r="C3504" s="19"/>
      <c r="D3504" s="19"/>
    </row>
    <row r="3505" spans="3:4" x14ac:dyDescent="0.2">
      <c r="C3505" s="19"/>
      <c r="D3505" s="19"/>
    </row>
    <row r="3506" spans="3:4" x14ac:dyDescent="0.2">
      <c r="C3506" s="19"/>
      <c r="D3506" s="19"/>
    </row>
    <row r="3507" spans="3:4" x14ac:dyDescent="0.2">
      <c r="C3507" s="19"/>
      <c r="D3507" s="19"/>
    </row>
    <row r="3508" spans="3:4" x14ac:dyDescent="0.2">
      <c r="C3508" s="19"/>
      <c r="D3508" s="19"/>
    </row>
    <row r="3509" spans="3:4" x14ac:dyDescent="0.2">
      <c r="C3509" s="19"/>
      <c r="D3509" s="19"/>
    </row>
    <row r="3510" spans="3:4" x14ac:dyDescent="0.2">
      <c r="C3510" s="19"/>
      <c r="D3510" s="19"/>
    </row>
    <row r="3511" spans="3:4" x14ac:dyDescent="0.2">
      <c r="C3511" s="19"/>
      <c r="D3511" s="19"/>
    </row>
    <row r="3512" spans="3:4" x14ac:dyDescent="0.2">
      <c r="C3512" s="19"/>
      <c r="D3512" s="19"/>
    </row>
    <row r="3513" spans="3:4" x14ac:dyDescent="0.2">
      <c r="C3513" s="19"/>
      <c r="D3513" s="19"/>
    </row>
    <row r="3514" spans="3:4" x14ac:dyDescent="0.2">
      <c r="C3514" s="19"/>
      <c r="D3514" s="19"/>
    </row>
    <row r="3515" spans="3:4" x14ac:dyDescent="0.2">
      <c r="C3515" s="19"/>
      <c r="D3515" s="19"/>
    </row>
    <row r="3516" spans="3:4" x14ac:dyDescent="0.2">
      <c r="C3516" s="19"/>
      <c r="D3516" s="19"/>
    </row>
    <row r="3517" spans="3:4" x14ac:dyDescent="0.2">
      <c r="C3517" s="19"/>
      <c r="D3517" s="19"/>
    </row>
    <row r="3518" spans="3:4" x14ac:dyDescent="0.2">
      <c r="C3518" s="19"/>
      <c r="D3518" s="19"/>
    </row>
    <row r="3519" spans="3:4" x14ac:dyDescent="0.2">
      <c r="C3519" s="19"/>
      <c r="D3519" s="19"/>
    </row>
    <row r="3520" spans="3:4" x14ac:dyDescent="0.2">
      <c r="C3520" s="19"/>
      <c r="D3520" s="19"/>
    </row>
    <row r="3521" spans="3:4" x14ac:dyDescent="0.2">
      <c r="C3521" s="19"/>
      <c r="D3521" s="19"/>
    </row>
    <row r="3522" spans="3:4" x14ac:dyDescent="0.2">
      <c r="C3522" s="19"/>
      <c r="D3522" s="19"/>
    </row>
    <row r="3523" spans="3:4" x14ac:dyDescent="0.2">
      <c r="C3523" s="19"/>
      <c r="D3523" s="19"/>
    </row>
    <row r="3524" spans="3:4" x14ac:dyDescent="0.2">
      <c r="C3524" s="19"/>
      <c r="D3524" s="19"/>
    </row>
    <row r="3525" spans="3:4" x14ac:dyDescent="0.2">
      <c r="C3525" s="19"/>
      <c r="D3525" s="19"/>
    </row>
    <row r="3526" spans="3:4" x14ac:dyDescent="0.2">
      <c r="C3526" s="19"/>
      <c r="D3526" s="19"/>
    </row>
    <row r="3527" spans="3:4" x14ac:dyDescent="0.2">
      <c r="C3527" s="19"/>
      <c r="D3527" s="19"/>
    </row>
    <row r="3528" spans="3:4" x14ac:dyDescent="0.2">
      <c r="C3528" s="19"/>
      <c r="D3528" s="19"/>
    </row>
    <row r="3529" spans="3:4" x14ac:dyDescent="0.2">
      <c r="C3529" s="19"/>
      <c r="D3529" s="19"/>
    </row>
    <row r="3530" spans="3:4" x14ac:dyDescent="0.2">
      <c r="C3530" s="19"/>
      <c r="D3530" s="19"/>
    </row>
    <row r="3531" spans="3:4" x14ac:dyDescent="0.2">
      <c r="C3531" s="19"/>
      <c r="D3531" s="19"/>
    </row>
    <row r="3532" spans="3:4" x14ac:dyDescent="0.2">
      <c r="C3532" s="19"/>
      <c r="D3532" s="19"/>
    </row>
    <row r="3533" spans="3:4" x14ac:dyDescent="0.2">
      <c r="C3533" s="19"/>
      <c r="D3533" s="19"/>
    </row>
    <row r="3534" spans="3:4" x14ac:dyDescent="0.2">
      <c r="C3534" s="19"/>
      <c r="D3534" s="19"/>
    </row>
    <row r="3535" spans="3:4" x14ac:dyDescent="0.2">
      <c r="C3535" s="19"/>
      <c r="D3535" s="19"/>
    </row>
    <row r="3536" spans="3:4" x14ac:dyDescent="0.2">
      <c r="C3536" s="19"/>
      <c r="D3536" s="19"/>
    </row>
    <row r="3537" spans="3:4" x14ac:dyDescent="0.2">
      <c r="C3537" s="19"/>
      <c r="D3537" s="19"/>
    </row>
    <row r="3538" spans="3:4" x14ac:dyDescent="0.2">
      <c r="C3538" s="19"/>
      <c r="D3538" s="19"/>
    </row>
    <row r="3539" spans="3:4" x14ac:dyDescent="0.2">
      <c r="C3539" s="19"/>
      <c r="D3539" s="19"/>
    </row>
    <row r="3540" spans="3:4" x14ac:dyDescent="0.2">
      <c r="C3540" s="19"/>
      <c r="D3540" s="19"/>
    </row>
    <row r="3541" spans="3:4" x14ac:dyDescent="0.2">
      <c r="C3541" s="19"/>
      <c r="D3541" s="19"/>
    </row>
    <row r="3542" spans="3:4" x14ac:dyDescent="0.2">
      <c r="C3542" s="19"/>
      <c r="D3542" s="19"/>
    </row>
    <row r="3543" spans="3:4" x14ac:dyDescent="0.2">
      <c r="C3543" s="19"/>
      <c r="D3543" s="19"/>
    </row>
    <row r="3544" spans="3:4" x14ac:dyDescent="0.2">
      <c r="C3544" s="19"/>
      <c r="D3544" s="19"/>
    </row>
    <row r="3545" spans="3:4" x14ac:dyDescent="0.2">
      <c r="C3545" s="19"/>
      <c r="D3545" s="19"/>
    </row>
    <row r="3546" spans="3:4" x14ac:dyDescent="0.2">
      <c r="C3546" s="19"/>
      <c r="D3546" s="19"/>
    </row>
    <row r="3547" spans="3:4" x14ac:dyDescent="0.2">
      <c r="C3547" s="19"/>
      <c r="D3547" s="19"/>
    </row>
    <row r="3548" spans="3:4" x14ac:dyDescent="0.2">
      <c r="C3548" s="19"/>
      <c r="D3548" s="19"/>
    </row>
    <row r="3549" spans="3:4" x14ac:dyDescent="0.2">
      <c r="C3549" s="19"/>
      <c r="D3549" s="19"/>
    </row>
    <row r="3550" spans="3:4" x14ac:dyDescent="0.2">
      <c r="C3550" s="19"/>
      <c r="D3550" s="19"/>
    </row>
    <row r="3551" spans="3:4" x14ac:dyDescent="0.2">
      <c r="C3551" s="19"/>
      <c r="D3551" s="19"/>
    </row>
    <row r="3552" spans="3:4" x14ac:dyDescent="0.2">
      <c r="C3552" s="19"/>
      <c r="D3552" s="19"/>
    </row>
    <row r="3553" spans="3:4" x14ac:dyDescent="0.2">
      <c r="C3553" s="19"/>
      <c r="D3553" s="19"/>
    </row>
    <row r="3554" spans="3:4" x14ac:dyDescent="0.2">
      <c r="C3554" s="19"/>
      <c r="D3554" s="19"/>
    </row>
    <row r="3555" spans="3:4" x14ac:dyDescent="0.2">
      <c r="C3555" s="19"/>
      <c r="D3555" s="19"/>
    </row>
    <row r="3556" spans="3:4" x14ac:dyDescent="0.2">
      <c r="C3556" s="19"/>
      <c r="D3556" s="19"/>
    </row>
    <row r="3557" spans="3:4" x14ac:dyDescent="0.2">
      <c r="C3557" s="19"/>
      <c r="D3557" s="19"/>
    </row>
    <row r="3558" spans="3:4" x14ac:dyDescent="0.2">
      <c r="C3558" s="19"/>
      <c r="D3558" s="19"/>
    </row>
    <row r="3559" spans="3:4" x14ac:dyDescent="0.2">
      <c r="C3559" s="19"/>
      <c r="D3559" s="19"/>
    </row>
    <row r="3560" spans="3:4" x14ac:dyDescent="0.2">
      <c r="C3560" s="19"/>
      <c r="D3560" s="19"/>
    </row>
    <row r="3561" spans="3:4" x14ac:dyDescent="0.2">
      <c r="C3561" s="19"/>
      <c r="D3561" s="19"/>
    </row>
    <row r="3562" spans="3:4" x14ac:dyDescent="0.2">
      <c r="C3562" s="19"/>
      <c r="D3562" s="19"/>
    </row>
    <row r="3563" spans="3:4" x14ac:dyDescent="0.2">
      <c r="C3563" s="19"/>
      <c r="D3563" s="19"/>
    </row>
    <row r="3564" spans="3:4" x14ac:dyDescent="0.2">
      <c r="C3564" s="19"/>
      <c r="D3564" s="19"/>
    </row>
    <row r="3565" spans="3:4" x14ac:dyDescent="0.2">
      <c r="C3565" s="19"/>
      <c r="D3565" s="19"/>
    </row>
    <row r="3566" spans="3:4" x14ac:dyDescent="0.2">
      <c r="C3566" s="19"/>
      <c r="D3566" s="19"/>
    </row>
    <row r="3567" spans="3:4" x14ac:dyDescent="0.2">
      <c r="C3567" s="19"/>
      <c r="D3567" s="19"/>
    </row>
    <row r="3568" spans="3:4" x14ac:dyDescent="0.2">
      <c r="C3568" s="19"/>
      <c r="D3568" s="19"/>
    </row>
    <row r="3569" spans="3:4" x14ac:dyDescent="0.2">
      <c r="C3569" s="19"/>
      <c r="D3569" s="19"/>
    </row>
    <row r="3570" spans="3:4" x14ac:dyDescent="0.2">
      <c r="C3570" s="19"/>
      <c r="D3570" s="19"/>
    </row>
    <row r="3571" spans="3:4" x14ac:dyDescent="0.2">
      <c r="C3571" s="19"/>
      <c r="D3571" s="19"/>
    </row>
    <row r="3572" spans="3:4" x14ac:dyDescent="0.2">
      <c r="C3572" s="19"/>
      <c r="D3572" s="19"/>
    </row>
    <row r="3573" spans="3:4" x14ac:dyDescent="0.2">
      <c r="C3573" s="19"/>
      <c r="D3573" s="19"/>
    </row>
    <row r="3574" spans="3:4" x14ac:dyDescent="0.2">
      <c r="C3574" s="19"/>
      <c r="D3574" s="19"/>
    </row>
    <row r="3575" spans="3:4" x14ac:dyDescent="0.2">
      <c r="C3575" s="19"/>
      <c r="D3575" s="19"/>
    </row>
    <row r="3576" spans="3:4" x14ac:dyDescent="0.2">
      <c r="C3576" s="19"/>
      <c r="D3576" s="19"/>
    </row>
    <row r="3577" spans="3:4" x14ac:dyDescent="0.2">
      <c r="C3577" s="19"/>
      <c r="D3577" s="19"/>
    </row>
    <row r="3578" spans="3:4" x14ac:dyDescent="0.2">
      <c r="C3578" s="19"/>
      <c r="D3578" s="19"/>
    </row>
    <row r="3579" spans="3:4" x14ac:dyDescent="0.2">
      <c r="C3579" s="19"/>
      <c r="D3579" s="19"/>
    </row>
    <row r="3580" spans="3:4" x14ac:dyDescent="0.2">
      <c r="C3580" s="19"/>
      <c r="D3580" s="19"/>
    </row>
    <row r="3581" spans="3:4" x14ac:dyDescent="0.2">
      <c r="C3581" s="19"/>
      <c r="D3581" s="19"/>
    </row>
    <row r="3582" spans="3:4" x14ac:dyDescent="0.2">
      <c r="C3582" s="19"/>
      <c r="D3582" s="19"/>
    </row>
    <row r="3583" spans="3:4" x14ac:dyDescent="0.2">
      <c r="C3583" s="19"/>
      <c r="D3583" s="19"/>
    </row>
    <row r="3584" spans="3:4" x14ac:dyDescent="0.2">
      <c r="C3584" s="19"/>
      <c r="D3584" s="19"/>
    </row>
    <row r="3585" spans="3:4" x14ac:dyDescent="0.2">
      <c r="C3585" s="19"/>
      <c r="D3585" s="19"/>
    </row>
    <row r="3586" spans="3:4" x14ac:dyDescent="0.2">
      <c r="C3586" s="19"/>
      <c r="D3586" s="19"/>
    </row>
    <row r="3587" spans="3:4" x14ac:dyDescent="0.2">
      <c r="C3587" s="19"/>
      <c r="D3587" s="19"/>
    </row>
    <row r="3588" spans="3:4" x14ac:dyDescent="0.2">
      <c r="C3588" s="19"/>
      <c r="D3588" s="19"/>
    </row>
    <row r="3589" spans="3:4" x14ac:dyDescent="0.2">
      <c r="C3589" s="19"/>
      <c r="D3589" s="19"/>
    </row>
    <row r="3590" spans="3:4" x14ac:dyDescent="0.2">
      <c r="C3590" s="19"/>
      <c r="D3590" s="19"/>
    </row>
    <row r="3591" spans="3:4" x14ac:dyDescent="0.2">
      <c r="C3591" s="19"/>
      <c r="D3591" s="19"/>
    </row>
    <row r="3592" spans="3:4" x14ac:dyDescent="0.2">
      <c r="C3592" s="19"/>
      <c r="D3592" s="19"/>
    </row>
    <row r="3593" spans="3:4" x14ac:dyDescent="0.2">
      <c r="C3593" s="19"/>
      <c r="D3593" s="19"/>
    </row>
    <row r="3594" spans="3:4" x14ac:dyDescent="0.2">
      <c r="C3594" s="19"/>
      <c r="D3594" s="19"/>
    </row>
    <row r="3595" spans="3:4" x14ac:dyDescent="0.2">
      <c r="C3595" s="19"/>
      <c r="D3595" s="19"/>
    </row>
    <row r="3596" spans="3:4" x14ac:dyDescent="0.2">
      <c r="C3596" s="19"/>
      <c r="D3596" s="19"/>
    </row>
    <row r="3597" spans="3:4" x14ac:dyDescent="0.2">
      <c r="C3597" s="19"/>
      <c r="D3597" s="19"/>
    </row>
    <row r="3598" spans="3:4" x14ac:dyDescent="0.2">
      <c r="C3598" s="19"/>
      <c r="D3598" s="19"/>
    </row>
    <row r="3599" spans="3:4" x14ac:dyDescent="0.2">
      <c r="C3599" s="19"/>
      <c r="D3599" s="19"/>
    </row>
    <row r="3600" spans="3:4" x14ac:dyDescent="0.2">
      <c r="C3600" s="19"/>
      <c r="D3600" s="19"/>
    </row>
    <row r="3601" spans="3:4" x14ac:dyDescent="0.2">
      <c r="C3601" s="19"/>
      <c r="D3601" s="19"/>
    </row>
    <row r="3602" spans="3:4" x14ac:dyDescent="0.2">
      <c r="C3602" s="19"/>
      <c r="D3602" s="19"/>
    </row>
    <row r="3603" spans="3:4" x14ac:dyDescent="0.2">
      <c r="C3603" s="19"/>
      <c r="D3603" s="19"/>
    </row>
    <row r="3604" spans="3:4" x14ac:dyDescent="0.2">
      <c r="C3604" s="19"/>
      <c r="D3604" s="19"/>
    </row>
    <row r="3605" spans="3:4" x14ac:dyDescent="0.2">
      <c r="C3605" s="19"/>
      <c r="D3605" s="19"/>
    </row>
    <row r="3606" spans="3:4" x14ac:dyDescent="0.2">
      <c r="C3606" s="19"/>
      <c r="D3606" s="19"/>
    </row>
    <row r="3607" spans="3:4" x14ac:dyDescent="0.2">
      <c r="C3607" s="19"/>
      <c r="D3607" s="19"/>
    </row>
    <row r="3608" spans="3:4" x14ac:dyDescent="0.2">
      <c r="C3608" s="19"/>
      <c r="D3608" s="19"/>
    </row>
    <row r="3609" spans="3:4" x14ac:dyDescent="0.2">
      <c r="C3609" s="19"/>
      <c r="D3609" s="19"/>
    </row>
    <row r="3610" spans="3:4" x14ac:dyDescent="0.2">
      <c r="C3610" s="19"/>
      <c r="D3610" s="19"/>
    </row>
    <row r="3611" spans="3:4" x14ac:dyDescent="0.2">
      <c r="C3611" s="19"/>
      <c r="D3611" s="19"/>
    </row>
    <row r="3612" spans="3:4" x14ac:dyDescent="0.2">
      <c r="C3612" s="19"/>
      <c r="D3612" s="19"/>
    </row>
    <row r="3613" spans="3:4" x14ac:dyDescent="0.2">
      <c r="C3613" s="19"/>
      <c r="D3613" s="19"/>
    </row>
    <row r="3614" spans="3:4" x14ac:dyDescent="0.2">
      <c r="C3614" s="19"/>
      <c r="D3614" s="19"/>
    </row>
    <row r="3615" spans="3:4" x14ac:dyDescent="0.2">
      <c r="C3615" s="19"/>
      <c r="D3615" s="19"/>
    </row>
    <row r="3616" spans="3:4" x14ac:dyDescent="0.2">
      <c r="C3616" s="19"/>
      <c r="D3616" s="19"/>
    </row>
    <row r="3617" spans="3:4" x14ac:dyDescent="0.2">
      <c r="C3617" s="19"/>
      <c r="D3617" s="19"/>
    </row>
    <row r="3618" spans="3:4" x14ac:dyDescent="0.2">
      <c r="C3618" s="19"/>
      <c r="D3618" s="19"/>
    </row>
    <row r="3619" spans="3:4" x14ac:dyDescent="0.2">
      <c r="C3619" s="19"/>
      <c r="D3619" s="19"/>
    </row>
    <row r="3620" spans="3:4" x14ac:dyDescent="0.2">
      <c r="C3620" s="19"/>
      <c r="D3620" s="19"/>
    </row>
    <row r="3621" spans="3:4" x14ac:dyDescent="0.2">
      <c r="C3621" s="19"/>
      <c r="D3621" s="19"/>
    </row>
    <row r="3622" spans="3:4" x14ac:dyDescent="0.2">
      <c r="C3622" s="19"/>
      <c r="D3622" s="19"/>
    </row>
    <row r="3623" spans="3:4" x14ac:dyDescent="0.2">
      <c r="C3623" s="19"/>
      <c r="D3623" s="19"/>
    </row>
    <row r="3624" spans="3:4" x14ac:dyDescent="0.2">
      <c r="C3624" s="19"/>
      <c r="D3624" s="19"/>
    </row>
    <row r="3625" spans="3:4" x14ac:dyDescent="0.2">
      <c r="C3625" s="19"/>
      <c r="D3625" s="19"/>
    </row>
    <row r="3626" spans="3:4" x14ac:dyDescent="0.2">
      <c r="C3626" s="19"/>
      <c r="D3626" s="19"/>
    </row>
    <row r="3627" spans="3:4" x14ac:dyDescent="0.2">
      <c r="C3627" s="19"/>
      <c r="D3627" s="19"/>
    </row>
    <row r="3628" spans="3:4" x14ac:dyDescent="0.2">
      <c r="C3628" s="19"/>
      <c r="D3628" s="19"/>
    </row>
    <row r="3629" spans="3:4" x14ac:dyDescent="0.2">
      <c r="C3629" s="19"/>
      <c r="D3629" s="19"/>
    </row>
    <row r="3630" spans="3:4" x14ac:dyDescent="0.2">
      <c r="C3630" s="19"/>
      <c r="D3630" s="19"/>
    </row>
    <row r="3631" spans="3:4" x14ac:dyDescent="0.2">
      <c r="C3631" s="19"/>
      <c r="D3631" s="19"/>
    </row>
    <row r="3632" spans="3:4" x14ac:dyDescent="0.2">
      <c r="C3632" s="19"/>
      <c r="D3632" s="19"/>
    </row>
    <row r="3633" spans="3:4" x14ac:dyDescent="0.2">
      <c r="C3633" s="19"/>
      <c r="D3633" s="19"/>
    </row>
    <row r="3634" spans="3:4" x14ac:dyDescent="0.2">
      <c r="C3634" s="19"/>
      <c r="D3634" s="19"/>
    </row>
    <row r="3635" spans="3:4" x14ac:dyDescent="0.2">
      <c r="C3635" s="19"/>
      <c r="D3635" s="19"/>
    </row>
    <row r="3636" spans="3:4" x14ac:dyDescent="0.2">
      <c r="C3636" s="19"/>
      <c r="D3636" s="19"/>
    </row>
    <row r="3637" spans="3:4" x14ac:dyDescent="0.2">
      <c r="C3637" s="19"/>
      <c r="D3637" s="19"/>
    </row>
    <row r="3638" spans="3:4" x14ac:dyDescent="0.2">
      <c r="C3638" s="19"/>
      <c r="D3638" s="19"/>
    </row>
    <row r="3639" spans="3:4" x14ac:dyDescent="0.2">
      <c r="C3639" s="19"/>
      <c r="D3639" s="19"/>
    </row>
    <row r="3640" spans="3:4" x14ac:dyDescent="0.2">
      <c r="C3640" s="19"/>
      <c r="D3640" s="19"/>
    </row>
    <row r="3641" spans="3:4" x14ac:dyDescent="0.2">
      <c r="C3641" s="19"/>
      <c r="D3641" s="19"/>
    </row>
    <row r="3642" spans="3:4" x14ac:dyDescent="0.2">
      <c r="C3642" s="19"/>
      <c r="D3642" s="19"/>
    </row>
    <row r="3643" spans="3:4" x14ac:dyDescent="0.2">
      <c r="C3643" s="19"/>
      <c r="D3643" s="19"/>
    </row>
    <row r="3644" spans="3:4" x14ac:dyDescent="0.2">
      <c r="C3644" s="19"/>
      <c r="D3644" s="19"/>
    </row>
    <row r="3645" spans="3:4" x14ac:dyDescent="0.2">
      <c r="C3645" s="19"/>
      <c r="D3645" s="19"/>
    </row>
    <row r="3646" spans="3:4" x14ac:dyDescent="0.2">
      <c r="C3646" s="19"/>
      <c r="D3646" s="19"/>
    </row>
    <row r="3647" spans="3:4" x14ac:dyDescent="0.2">
      <c r="C3647" s="19"/>
      <c r="D3647" s="19"/>
    </row>
    <row r="3648" spans="3:4" x14ac:dyDescent="0.2">
      <c r="C3648" s="19"/>
      <c r="D3648" s="19"/>
    </row>
    <row r="3649" spans="3:4" x14ac:dyDescent="0.2">
      <c r="C3649" s="19"/>
      <c r="D3649" s="19"/>
    </row>
    <row r="3650" spans="3:4" x14ac:dyDescent="0.2">
      <c r="C3650" s="19"/>
      <c r="D3650" s="19"/>
    </row>
    <row r="3651" spans="3:4" x14ac:dyDescent="0.2">
      <c r="C3651" s="19"/>
      <c r="D3651" s="19"/>
    </row>
    <row r="3652" spans="3:4" x14ac:dyDescent="0.2">
      <c r="C3652" s="19"/>
      <c r="D3652" s="19"/>
    </row>
    <row r="3653" spans="3:4" x14ac:dyDescent="0.2">
      <c r="C3653" s="19"/>
      <c r="D3653" s="19"/>
    </row>
    <row r="3654" spans="3:4" x14ac:dyDescent="0.2">
      <c r="C3654" s="19"/>
      <c r="D3654" s="19"/>
    </row>
    <row r="3655" spans="3:4" x14ac:dyDescent="0.2">
      <c r="C3655" s="19"/>
      <c r="D3655" s="19"/>
    </row>
    <row r="3656" spans="3:4" x14ac:dyDescent="0.2">
      <c r="C3656" s="19"/>
      <c r="D3656" s="19"/>
    </row>
    <row r="3657" spans="3:4" x14ac:dyDescent="0.2">
      <c r="C3657" s="19"/>
      <c r="D3657" s="19"/>
    </row>
    <row r="3658" spans="3:4" x14ac:dyDescent="0.2">
      <c r="C3658" s="19"/>
      <c r="D3658" s="19"/>
    </row>
    <row r="3659" spans="3:4" x14ac:dyDescent="0.2">
      <c r="C3659" s="19"/>
      <c r="D3659" s="19"/>
    </row>
    <row r="3660" spans="3:4" x14ac:dyDescent="0.2">
      <c r="C3660" s="19"/>
      <c r="D3660" s="19"/>
    </row>
    <row r="3661" spans="3:4" x14ac:dyDescent="0.2">
      <c r="C3661" s="19"/>
      <c r="D3661" s="19"/>
    </row>
    <row r="3662" spans="3:4" x14ac:dyDescent="0.2">
      <c r="C3662" s="19"/>
      <c r="D3662" s="19"/>
    </row>
    <row r="3663" spans="3:4" x14ac:dyDescent="0.2">
      <c r="C3663" s="19"/>
      <c r="D3663" s="19"/>
    </row>
    <row r="3664" spans="3:4" x14ac:dyDescent="0.2">
      <c r="C3664" s="19"/>
      <c r="D3664" s="19"/>
    </row>
    <row r="3665" spans="3:4" x14ac:dyDescent="0.2">
      <c r="C3665" s="19"/>
      <c r="D3665" s="19"/>
    </row>
    <row r="3666" spans="3:4" x14ac:dyDescent="0.2">
      <c r="C3666" s="19"/>
      <c r="D3666" s="19"/>
    </row>
    <row r="3667" spans="3:4" x14ac:dyDescent="0.2">
      <c r="C3667" s="19"/>
      <c r="D3667" s="19"/>
    </row>
    <row r="3668" spans="3:4" x14ac:dyDescent="0.2">
      <c r="C3668" s="19"/>
      <c r="D3668" s="19"/>
    </row>
    <row r="3669" spans="3:4" x14ac:dyDescent="0.2">
      <c r="C3669" s="19"/>
      <c r="D3669" s="19"/>
    </row>
    <row r="3670" spans="3:4" x14ac:dyDescent="0.2">
      <c r="C3670" s="19"/>
      <c r="D3670" s="19"/>
    </row>
    <row r="3671" spans="3:4" x14ac:dyDescent="0.2">
      <c r="C3671" s="19"/>
      <c r="D3671" s="19"/>
    </row>
    <row r="3672" spans="3:4" x14ac:dyDescent="0.2">
      <c r="C3672" s="19"/>
      <c r="D3672" s="19"/>
    </row>
    <row r="3673" spans="3:4" x14ac:dyDescent="0.2">
      <c r="C3673" s="19"/>
      <c r="D3673" s="19"/>
    </row>
    <row r="3674" spans="3:4" x14ac:dyDescent="0.2">
      <c r="C3674" s="19"/>
      <c r="D3674" s="19"/>
    </row>
    <row r="3675" spans="3:4" x14ac:dyDescent="0.2">
      <c r="C3675" s="19"/>
      <c r="D3675" s="19"/>
    </row>
    <row r="3676" spans="3:4" x14ac:dyDescent="0.2">
      <c r="C3676" s="19"/>
      <c r="D3676" s="19"/>
    </row>
    <row r="3677" spans="3:4" x14ac:dyDescent="0.2">
      <c r="C3677" s="19"/>
      <c r="D3677" s="19"/>
    </row>
    <row r="3678" spans="3:4" x14ac:dyDescent="0.2">
      <c r="C3678" s="19"/>
      <c r="D3678" s="19"/>
    </row>
    <row r="3679" spans="3:4" x14ac:dyDescent="0.2">
      <c r="C3679" s="19"/>
      <c r="D3679" s="19"/>
    </row>
    <row r="3680" spans="3:4" x14ac:dyDescent="0.2">
      <c r="C3680" s="19"/>
      <c r="D3680" s="19"/>
    </row>
    <row r="3681" spans="3:4" x14ac:dyDescent="0.2">
      <c r="C3681" s="19"/>
      <c r="D3681" s="19"/>
    </row>
    <row r="3682" spans="3:4" x14ac:dyDescent="0.2">
      <c r="C3682" s="19"/>
      <c r="D3682" s="19"/>
    </row>
    <row r="3683" spans="3:4" x14ac:dyDescent="0.2">
      <c r="C3683" s="19"/>
      <c r="D3683" s="19"/>
    </row>
    <row r="3684" spans="3:4" x14ac:dyDescent="0.2">
      <c r="C3684" s="19"/>
      <c r="D3684" s="19"/>
    </row>
    <row r="3685" spans="3:4" x14ac:dyDescent="0.2">
      <c r="C3685" s="19"/>
      <c r="D3685" s="19"/>
    </row>
    <row r="3686" spans="3:4" x14ac:dyDescent="0.2">
      <c r="C3686" s="19"/>
      <c r="D3686" s="19"/>
    </row>
    <row r="3687" spans="3:4" x14ac:dyDescent="0.2">
      <c r="C3687" s="19"/>
      <c r="D3687" s="19"/>
    </row>
    <row r="3688" spans="3:4" x14ac:dyDescent="0.2">
      <c r="C3688" s="19"/>
      <c r="D3688" s="19"/>
    </row>
    <row r="3689" spans="3:4" x14ac:dyDescent="0.2">
      <c r="C3689" s="19"/>
      <c r="D3689" s="19"/>
    </row>
    <row r="3690" spans="3:4" x14ac:dyDescent="0.2">
      <c r="C3690" s="19"/>
      <c r="D3690" s="19"/>
    </row>
    <row r="3691" spans="3:4" x14ac:dyDescent="0.2">
      <c r="C3691" s="19"/>
      <c r="D3691" s="19"/>
    </row>
    <row r="3692" spans="3:4" x14ac:dyDescent="0.2">
      <c r="C3692" s="19"/>
      <c r="D3692" s="19"/>
    </row>
    <row r="3693" spans="3:4" x14ac:dyDescent="0.2">
      <c r="C3693" s="19"/>
      <c r="D3693" s="19"/>
    </row>
    <row r="3694" spans="3:4" x14ac:dyDescent="0.2">
      <c r="C3694" s="19"/>
      <c r="D3694" s="19"/>
    </row>
    <row r="3695" spans="3:4" x14ac:dyDescent="0.2">
      <c r="C3695" s="19"/>
      <c r="D3695" s="19"/>
    </row>
    <row r="3696" spans="3:4" x14ac:dyDescent="0.2">
      <c r="C3696" s="19"/>
      <c r="D3696" s="19"/>
    </row>
    <row r="3697" spans="3:4" x14ac:dyDescent="0.2">
      <c r="C3697" s="19"/>
      <c r="D3697" s="19"/>
    </row>
    <row r="3698" spans="3:4" x14ac:dyDescent="0.2">
      <c r="C3698" s="19"/>
      <c r="D3698" s="19"/>
    </row>
    <row r="3699" spans="3:4" x14ac:dyDescent="0.2">
      <c r="C3699" s="19"/>
      <c r="D3699" s="19"/>
    </row>
    <row r="3700" spans="3:4" x14ac:dyDescent="0.2">
      <c r="C3700" s="19"/>
      <c r="D3700" s="19"/>
    </row>
    <row r="3701" spans="3:4" x14ac:dyDescent="0.2">
      <c r="C3701" s="19"/>
      <c r="D3701" s="19"/>
    </row>
    <row r="3702" spans="3:4" x14ac:dyDescent="0.2">
      <c r="C3702" s="19"/>
      <c r="D3702" s="19"/>
    </row>
    <row r="3703" spans="3:4" x14ac:dyDescent="0.2">
      <c r="C3703" s="19"/>
      <c r="D3703" s="19"/>
    </row>
    <row r="3704" spans="3:4" x14ac:dyDescent="0.2">
      <c r="C3704" s="19"/>
      <c r="D3704" s="19"/>
    </row>
    <row r="3705" spans="3:4" x14ac:dyDescent="0.2">
      <c r="C3705" s="19"/>
      <c r="D3705" s="19"/>
    </row>
    <row r="3706" spans="3:4" x14ac:dyDescent="0.2">
      <c r="C3706" s="19"/>
      <c r="D3706" s="19"/>
    </row>
    <row r="3707" spans="3:4" x14ac:dyDescent="0.2">
      <c r="C3707" s="19"/>
      <c r="D3707" s="19"/>
    </row>
    <row r="3708" spans="3:4" x14ac:dyDescent="0.2">
      <c r="C3708" s="19"/>
      <c r="D3708" s="19"/>
    </row>
    <row r="3709" spans="3:4" x14ac:dyDescent="0.2">
      <c r="C3709" s="19"/>
      <c r="D3709" s="19"/>
    </row>
    <row r="3710" spans="3:4" x14ac:dyDescent="0.2">
      <c r="C3710" s="19"/>
      <c r="D3710" s="19"/>
    </row>
    <row r="3711" spans="3:4" x14ac:dyDescent="0.2">
      <c r="C3711" s="19"/>
      <c r="D3711" s="19"/>
    </row>
    <row r="3712" spans="3:4" x14ac:dyDescent="0.2">
      <c r="C3712" s="19"/>
      <c r="D3712" s="19"/>
    </row>
    <row r="3713" spans="3:4" x14ac:dyDescent="0.2">
      <c r="C3713" s="19"/>
      <c r="D3713" s="19"/>
    </row>
    <row r="3714" spans="3:4" x14ac:dyDescent="0.2">
      <c r="C3714" s="19"/>
      <c r="D3714" s="19"/>
    </row>
    <row r="3715" spans="3:4" x14ac:dyDescent="0.2">
      <c r="C3715" s="19"/>
      <c r="D3715" s="19"/>
    </row>
    <row r="3716" spans="3:4" x14ac:dyDescent="0.2">
      <c r="C3716" s="19"/>
      <c r="D3716" s="19"/>
    </row>
    <row r="3717" spans="3:4" x14ac:dyDescent="0.2">
      <c r="C3717" s="19"/>
      <c r="D3717" s="19"/>
    </row>
    <row r="3718" spans="3:4" x14ac:dyDescent="0.2">
      <c r="C3718" s="19"/>
      <c r="D3718" s="19"/>
    </row>
    <row r="3719" spans="3:4" x14ac:dyDescent="0.2">
      <c r="C3719" s="19"/>
      <c r="D3719" s="19"/>
    </row>
    <row r="3720" spans="3:4" x14ac:dyDescent="0.2">
      <c r="C3720" s="19"/>
      <c r="D3720" s="19"/>
    </row>
    <row r="3721" spans="3:4" x14ac:dyDescent="0.2">
      <c r="C3721" s="19"/>
      <c r="D3721" s="19"/>
    </row>
    <row r="3722" spans="3:4" x14ac:dyDescent="0.2">
      <c r="C3722" s="19"/>
      <c r="D3722" s="19"/>
    </row>
    <row r="3723" spans="3:4" x14ac:dyDescent="0.2">
      <c r="C3723" s="19"/>
      <c r="D3723" s="19"/>
    </row>
    <row r="3724" spans="3:4" x14ac:dyDescent="0.2">
      <c r="C3724" s="19"/>
      <c r="D3724" s="19"/>
    </row>
    <row r="3725" spans="3:4" x14ac:dyDescent="0.2">
      <c r="C3725" s="19"/>
      <c r="D3725" s="19"/>
    </row>
    <row r="3726" spans="3:4" x14ac:dyDescent="0.2">
      <c r="C3726" s="19"/>
      <c r="D3726" s="19"/>
    </row>
    <row r="3727" spans="3:4" x14ac:dyDescent="0.2">
      <c r="C3727" s="19"/>
      <c r="D3727" s="19"/>
    </row>
    <row r="3728" spans="3:4" x14ac:dyDescent="0.2">
      <c r="C3728" s="19"/>
      <c r="D3728" s="19"/>
    </row>
    <row r="3729" spans="3:4" x14ac:dyDescent="0.2">
      <c r="C3729" s="19"/>
      <c r="D3729" s="19"/>
    </row>
    <row r="3730" spans="3:4" x14ac:dyDescent="0.2">
      <c r="C3730" s="19"/>
      <c r="D3730" s="19"/>
    </row>
    <row r="3731" spans="3:4" x14ac:dyDescent="0.2">
      <c r="C3731" s="19"/>
      <c r="D3731" s="19"/>
    </row>
    <row r="3732" spans="3:4" x14ac:dyDescent="0.2">
      <c r="C3732" s="19"/>
      <c r="D3732" s="19"/>
    </row>
    <row r="3733" spans="3:4" x14ac:dyDescent="0.2">
      <c r="C3733" s="19"/>
      <c r="D3733" s="19"/>
    </row>
    <row r="3734" spans="3:4" x14ac:dyDescent="0.2">
      <c r="C3734" s="19"/>
      <c r="D3734" s="19"/>
    </row>
    <row r="3735" spans="3:4" x14ac:dyDescent="0.2">
      <c r="C3735" s="19"/>
      <c r="D3735" s="19"/>
    </row>
    <row r="3736" spans="3:4" x14ac:dyDescent="0.2">
      <c r="C3736" s="19"/>
      <c r="D3736" s="19"/>
    </row>
    <row r="3737" spans="3:4" x14ac:dyDescent="0.2">
      <c r="C3737" s="19"/>
      <c r="D3737" s="19"/>
    </row>
    <row r="3738" spans="3:4" x14ac:dyDescent="0.2">
      <c r="C3738" s="19"/>
      <c r="D3738" s="19"/>
    </row>
    <row r="3739" spans="3:4" x14ac:dyDescent="0.2">
      <c r="C3739" s="19"/>
      <c r="D3739" s="19"/>
    </row>
    <row r="3740" spans="3:4" x14ac:dyDescent="0.2">
      <c r="C3740" s="19"/>
      <c r="D3740" s="19"/>
    </row>
  </sheetData>
  <sheetProtection sheet="1"/>
  <protectedRanges>
    <protectedRange sqref="A269:D286" name="Range1"/>
    <protectedRange sqref="A287:D287" name="Range1_1"/>
  </protectedRanges>
  <phoneticPr fontId="8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1:AH3766"/>
  <sheetViews>
    <sheetView workbookViewId="0">
      <selection activeCell="C8" sqref="C8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6.5703125" customWidth="1"/>
    <col min="6" max="6" width="9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20" ht="21" thickBot="1" x14ac:dyDescent="0.35">
      <c r="A1" s="1" t="s">
        <v>78</v>
      </c>
      <c r="S1" s="8" t="s">
        <v>12</v>
      </c>
      <c r="T1" s="8" t="s">
        <v>170</v>
      </c>
    </row>
    <row r="2" spans="1:20" x14ac:dyDescent="0.2">
      <c r="A2" t="s">
        <v>26</v>
      </c>
      <c r="B2" s="10" t="s">
        <v>74</v>
      </c>
      <c r="S2">
        <v>10000</v>
      </c>
      <c r="T2">
        <f>+D$11+D$12*S2+D$13*S2^2</f>
        <v>3.9984580891833599E-2</v>
      </c>
    </row>
    <row r="3" spans="1:20" ht="13.5" thickBot="1" x14ac:dyDescent="0.25">
      <c r="S3">
        <v>12000</v>
      </c>
      <c r="T3">
        <f t="shared" ref="T3:T17" si="0">+D$11+D$12*S3+D$13*S3^2</f>
        <v>2.6724832819949636E-2</v>
      </c>
    </row>
    <row r="4" spans="1:20" ht="14.25" thickTop="1" thickBot="1" x14ac:dyDescent="0.25">
      <c r="A4" s="7" t="s">
        <v>2</v>
      </c>
      <c r="C4" s="3">
        <v>39536.542000000001</v>
      </c>
      <c r="D4" s="4">
        <v>0.43035760000000001</v>
      </c>
      <c r="F4" s="39" t="str">
        <f>"F"&amp;E19</f>
        <v>F94</v>
      </c>
      <c r="G4" s="40" t="str">
        <f>"G"&amp;E19</f>
        <v>G94</v>
      </c>
      <c r="S4">
        <v>14000</v>
      </c>
      <c r="T4">
        <f t="shared" si="0"/>
        <v>1.4698157148314021E-2</v>
      </c>
    </row>
    <row r="5" spans="1:20" ht="13.5" thickTop="1" x14ac:dyDescent="0.2">
      <c r="S5">
        <v>16000</v>
      </c>
      <c r="T5">
        <f t="shared" si="0"/>
        <v>3.9045538769267377E-3</v>
      </c>
    </row>
    <row r="6" spans="1:20" x14ac:dyDescent="0.2">
      <c r="A6" s="7" t="s">
        <v>3</v>
      </c>
      <c r="S6">
        <v>18000</v>
      </c>
      <c r="T6">
        <f t="shared" si="0"/>
        <v>-5.6559769942121987E-3</v>
      </c>
    </row>
    <row r="7" spans="1:20" x14ac:dyDescent="0.2">
      <c r="A7" t="s">
        <v>4</v>
      </c>
      <c r="C7">
        <f>+C4</f>
        <v>39536.542000000001</v>
      </c>
      <c r="S7">
        <v>20000</v>
      </c>
      <c r="T7">
        <f t="shared" si="0"/>
        <v>-1.3983435465102792E-2</v>
      </c>
    </row>
    <row r="8" spans="1:20" x14ac:dyDescent="0.2">
      <c r="A8" t="s">
        <v>5</v>
      </c>
      <c r="C8">
        <f>+D4</f>
        <v>0.43035760000000001</v>
      </c>
      <c r="S8">
        <v>22000</v>
      </c>
      <c r="T8">
        <f t="shared" si="0"/>
        <v>-2.1077821535745028E-2</v>
      </c>
    </row>
    <row r="9" spans="1:20" x14ac:dyDescent="0.2">
      <c r="A9" s="23" t="s">
        <v>83</v>
      </c>
      <c r="B9" s="24"/>
      <c r="C9" s="25">
        <v>8</v>
      </c>
      <c r="D9" s="24" t="s">
        <v>84</v>
      </c>
      <c r="E9" s="24"/>
      <c r="S9">
        <v>24000</v>
      </c>
      <c r="T9">
        <f t="shared" si="0"/>
        <v>-2.6939135206138901E-2</v>
      </c>
    </row>
    <row r="10" spans="1:20" ht="13.5" thickBot="1" x14ac:dyDescent="0.25">
      <c r="A10" s="24"/>
      <c r="B10" s="24"/>
      <c r="C10" s="6" t="s">
        <v>22</v>
      </c>
      <c r="D10" s="6" t="s">
        <v>23</v>
      </c>
      <c r="E10" s="24"/>
      <c r="S10">
        <v>26000</v>
      </c>
      <c r="T10">
        <f t="shared" si="0"/>
        <v>-3.1567376476284464E-2</v>
      </c>
    </row>
    <row r="11" spans="1:20" x14ac:dyDescent="0.2">
      <c r="A11" s="24" t="s">
        <v>18</v>
      </c>
      <c r="B11" s="24"/>
      <c r="C11" s="38">
        <f ca="1">INTERCEPT(INDIRECT($G$4):G974,INDIRECT($F$4):F974)</f>
        <v>-7.5652473145531821E-2</v>
      </c>
      <c r="D11" s="5">
        <f>E11*F11</f>
        <v>0.12477940725497869</v>
      </c>
      <c r="E11" s="83">
        <v>0.12477940725497869</v>
      </c>
      <c r="F11">
        <v>1</v>
      </c>
      <c r="S11">
        <v>28000</v>
      </c>
      <c r="T11">
        <f t="shared" si="0"/>
        <v>-3.4962545346181609E-2</v>
      </c>
    </row>
    <row r="12" spans="1:20" x14ac:dyDescent="0.2">
      <c r="A12" s="24" t="s">
        <v>19</v>
      </c>
      <c r="B12" s="24"/>
      <c r="C12" s="38">
        <f ca="1">SLOPE(INDIRECT($G$4):G974,INDIRECT($F$4):F974)</f>
        <v>1.1393929786438039E-6</v>
      </c>
      <c r="D12" s="5">
        <f>E12*F12</f>
        <v>-1.0020823136624943E-5</v>
      </c>
      <c r="E12" s="84">
        <v>-0.10020823136624941</v>
      </c>
      <c r="F12">
        <v>1E-4</v>
      </c>
      <c r="S12">
        <v>30000</v>
      </c>
      <c r="T12">
        <f t="shared" si="0"/>
        <v>-3.7124641815830473E-2</v>
      </c>
    </row>
    <row r="13" spans="1:20" ht="13.5" thickBot="1" x14ac:dyDescent="0.25">
      <c r="A13" s="24" t="s">
        <v>21</v>
      </c>
      <c r="B13" s="24"/>
      <c r="C13" s="5" t="s">
        <v>16</v>
      </c>
      <c r="D13" s="5">
        <f>E13*F13</f>
        <v>1.5413405003104346E-10</v>
      </c>
      <c r="E13" s="85">
        <v>1.5413405003104345E-2</v>
      </c>
      <c r="F13">
        <v>1E-8</v>
      </c>
      <c r="S13">
        <v>32000</v>
      </c>
      <c r="T13">
        <f t="shared" si="0"/>
        <v>-3.8053665885230958E-2</v>
      </c>
    </row>
    <row r="14" spans="1:20" x14ac:dyDescent="0.2">
      <c r="A14" s="24"/>
      <c r="B14" s="24"/>
      <c r="C14" s="24"/>
      <c r="D14" s="24"/>
      <c r="E14" s="24">
        <f>SUM(R21:R187)</f>
        <v>4.3436073172970749E-4</v>
      </c>
      <c r="S14">
        <v>34000</v>
      </c>
      <c r="T14">
        <f t="shared" si="0"/>
        <v>-3.7749617554383108E-2</v>
      </c>
    </row>
    <row r="15" spans="1:20" x14ac:dyDescent="0.2">
      <c r="A15" s="26" t="s">
        <v>20</v>
      </c>
      <c r="B15" s="24"/>
      <c r="C15" s="27">
        <f ca="1">(C7+C11)+(C8+C12)*INT(MAX(F21:F3515))</f>
        <v>54946.321728971241</v>
      </c>
      <c r="D15" s="28" t="s">
        <v>85</v>
      </c>
      <c r="E15" s="29">
        <f ca="1">TODAY()+15018.5-B9/24</f>
        <v>60357.5</v>
      </c>
      <c r="S15">
        <v>36000</v>
      </c>
      <c r="T15">
        <f t="shared" si="0"/>
        <v>-3.6212496823286922E-2</v>
      </c>
    </row>
    <row r="16" spans="1:20" x14ac:dyDescent="0.2">
      <c r="A16" s="30" t="s">
        <v>6</v>
      </c>
      <c r="B16" s="24"/>
      <c r="C16" s="31">
        <f ca="1">+C8+C12</f>
        <v>0.43035873939297864</v>
      </c>
      <c r="D16" s="28" t="s">
        <v>86</v>
      </c>
      <c r="E16" s="29">
        <f ca="1">ROUND(2*(E15-C15)/C16,0)/2+1</f>
        <v>12574.5</v>
      </c>
      <c r="S16">
        <v>38000</v>
      </c>
      <c r="T16">
        <f t="shared" si="0"/>
        <v>-3.3442303691942371E-2</v>
      </c>
    </row>
    <row r="17" spans="1:34" ht="13.5" thickBot="1" x14ac:dyDescent="0.25">
      <c r="A17" s="28" t="s">
        <v>82</v>
      </c>
      <c r="B17" s="24"/>
      <c r="C17" s="24">
        <f>COUNT(C21:C2173)</f>
        <v>127</v>
      </c>
      <c r="D17" s="28" t="s">
        <v>87</v>
      </c>
      <c r="E17" s="32">
        <f ca="1">+C15+C16*E16-15018.5-C9/24</f>
        <v>45339.034364134917</v>
      </c>
      <c r="S17">
        <v>40000</v>
      </c>
      <c r="T17">
        <f t="shared" si="0"/>
        <v>-2.9439038160349484E-2</v>
      </c>
    </row>
    <row r="18" spans="1:34" ht="14.25" thickTop="1" thickBot="1" x14ac:dyDescent="0.25">
      <c r="A18" s="30" t="s">
        <v>7</v>
      </c>
      <c r="B18" s="24"/>
      <c r="C18" s="33">
        <f ca="1">+C15</f>
        <v>54946.321728971241</v>
      </c>
      <c r="D18" s="34">
        <f ca="1">+C16</f>
        <v>0.43035873939297864</v>
      </c>
      <c r="E18" s="35" t="s">
        <v>88</v>
      </c>
    </row>
    <row r="19" spans="1:34" ht="13.5" thickTop="1" x14ac:dyDescent="0.2">
      <c r="A19" s="41" t="s">
        <v>94</v>
      </c>
      <c r="E19" s="42">
        <v>94</v>
      </c>
    </row>
    <row r="20" spans="1:34" ht="13.5" thickBot="1" x14ac:dyDescent="0.25">
      <c r="A20" s="6" t="s">
        <v>8</v>
      </c>
      <c r="B20" s="6" t="s">
        <v>9</v>
      </c>
      <c r="C20" s="6" t="s">
        <v>10</v>
      </c>
      <c r="D20" s="6" t="s">
        <v>15</v>
      </c>
      <c r="E20" s="6" t="s">
        <v>11</v>
      </c>
      <c r="F20" s="6" t="s">
        <v>12</v>
      </c>
      <c r="G20" s="6" t="s">
        <v>13</v>
      </c>
      <c r="H20" s="9" t="s">
        <v>14</v>
      </c>
      <c r="I20" s="9" t="s">
        <v>70</v>
      </c>
      <c r="J20" s="9" t="s">
        <v>71</v>
      </c>
      <c r="K20" s="9" t="s">
        <v>72</v>
      </c>
      <c r="L20" s="9" t="s">
        <v>73</v>
      </c>
      <c r="M20" s="9" t="s">
        <v>27</v>
      </c>
      <c r="N20" s="9" t="s">
        <v>28</v>
      </c>
      <c r="O20" s="9" t="s">
        <v>25</v>
      </c>
      <c r="P20" s="8" t="s">
        <v>24</v>
      </c>
      <c r="Q20" s="6" t="s">
        <v>17</v>
      </c>
      <c r="S20" s="86" t="s">
        <v>171</v>
      </c>
    </row>
    <row r="21" spans="1:34" x14ac:dyDescent="0.2">
      <c r="A21" t="s">
        <v>14</v>
      </c>
      <c r="B21" s="5"/>
      <c r="C21" s="21">
        <v>39536.542000000001</v>
      </c>
      <c r="D21" s="21" t="s">
        <v>16</v>
      </c>
      <c r="E21">
        <f t="shared" ref="E21:E52" si="1">+(C21-C$7)/C$8</f>
        <v>0</v>
      </c>
      <c r="F21">
        <f t="shared" ref="F21:F52" si="2">ROUND(2*E21,0)/2</f>
        <v>0</v>
      </c>
      <c r="G21">
        <f t="shared" ref="G21:G52" si="3">+C21-(C$7+F21*C$8)</f>
        <v>0</v>
      </c>
      <c r="P21">
        <f>+D$11+D$12*F21+D$13*F21^2</f>
        <v>0.12477940725497869</v>
      </c>
      <c r="Q21" s="2">
        <f t="shared" ref="Q21:Q52" si="4">+C21-15018.5</f>
        <v>24518.042000000001</v>
      </c>
      <c r="S21">
        <f>+G21</f>
        <v>0</v>
      </c>
    </row>
    <row r="22" spans="1:34" x14ac:dyDescent="0.2">
      <c r="A22" t="s">
        <v>36</v>
      </c>
      <c r="C22" s="21">
        <v>41753.317999999999</v>
      </c>
      <c r="D22" s="21"/>
      <c r="E22">
        <f t="shared" si="1"/>
        <v>5151.0093001726891</v>
      </c>
      <c r="F22">
        <f t="shared" si="2"/>
        <v>5151</v>
      </c>
      <c r="G22">
        <f t="shared" si="3"/>
        <v>4.0023999972618185E-3</v>
      </c>
      <c r="P22">
        <f t="shared" ref="P22:P85" si="5">+D$11+D$12*F22+D$13*F22^2</f>
        <v>7.7251755355021323E-2</v>
      </c>
      <c r="Q22" s="2">
        <f t="shared" si="4"/>
        <v>26734.817999999999</v>
      </c>
      <c r="S22">
        <f>+G22</f>
        <v>4.0023999972618185E-3</v>
      </c>
      <c r="AD22">
        <v>7</v>
      </c>
      <c r="AF22" t="s">
        <v>35</v>
      </c>
      <c r="AH22" t="s">
        <v>37</v>
      </c>
    </row>
    <row r="23" spans="1:34" x14ac:dyDescent="0.2">
      <c r="A23" s="12" t="s">
        <v>76</v>
      </c>
      <c r="B23" s="11"/>
      <c r="C23" s="20">
        <v>42871.408000000003</v>
      </c>
      <c r="D23" s="20"/>
      <c r="E23">
        <f t="shared" si="1"/>
        <v>7749.0579927018871</v>
      </c>
      <c r="F23">
        <f t="shared" si="2"/>
        <v>7749</v>
      </c>
      <c r="G23">
        <f t="shared" si="3"/>
        <v>2.4957599998742808E-2</v>
      </c>
      <c r="K23">
        <f>G23</f>
        <v>2.4957599998742808E-2</v>
      </c>
      <c r="O23">
        <f ca="1">+C$11+C$12*$F23</f>
        <v>-6.6823316954020981E-2</v>
      </c>
      <c r="P23">
        <f t="shared" si="5"/>
        <v>5.6383336225620126E-2</v>
      </c>
      <c r="Q23" s="2">
        <f t="shared" si="4"/>
        <v>27852.908000000003</v>
      </c>
    </row>
    <row r="24" spans="1:34" x14ac:dyDescent="0.2">
      <c r="A24" s="13" t="s">
        <v>39</v>
      </c>
      <c r="B24" s="5" t="s">
        <v>30</v>
      </c>
      <c r="C24" s="21">
        <v>44022.402000000002</v>
      </c>
      <c r="D24" s="21"/>
      <c r="E24">
        <f t="shared" si="1"/>
        <v>10423.564031400863</v>
      </c>
      <c r="F24">
        <f t="shared" si="2"/>
        <v>10423.5</v>
      </c>
      <c r="G24">
        <f t="shared" si="3"/>
        <v>2.7556400003959425E-2</v>
      </c>
      <c r="J24">
        <f>+G24</f>
        <v>2.7556400003959425E-2</v>
      </c>
      <c r="P24">
        <f t="shared" si="5"/>
        <v>3.7073921985910557E-2</v>
      </c>
      <c r="Q24" s="2">
        <f t="shared" si="4"/>
        <v>29003.902000000002</v>
      </c>
      <c r="AD24">
        <v>9</v>
      </c>
      <c r="AF24" t="s">
        <v>38</v>
      </c>
      <c r="AH24" t="s">
        <v>37</v>
      </c>
    </row>
    <row r="25" spans="1:34" x14ac:dyDescent="0.2">
      <c r="A25" s="13" t="s">
        <v>41</v>
      </c>
      <c r="B25" s="5"/>
      <c r="C25" s="21">
        <v>44662.326000000001</v>
      </c>
      <c r="D25" s="21"/>
      <c r="E25">
        <f t="shared" si="1"/>
        <v>11910.522783843016</v>
      </c>
      <c r="F25">
        <f t="shared" si="2"/>
        <v>11910.5</v>
      </c>
      <c r="G25">
        <f t="shared" si="3"/>
        <v>9.8051999957533553E-3</v>
      </c>
      <c r="I25">
        <f>+G25</f>
        <v>9.8051999957533553E-3</v>
      </c>
      <c r="P25">
        <f t="shared" si="5"/>
        <v>2.7291851203485148E-2</v>
      </c>
      <c r="Q25" s="2">
        <f t="shared" si="4"/>
        <v>29643.826000000001</v>
      </c>
      <c r="AB25" t="s">
        <v>40</v>
      </c>
      <c r="AH25" t="s">
        <v>42</v>
      </c>
    </row>
    <row r="26" spans="1:34" x14ac:dyDescent="0.2">
      <c r="A26" s="13" t="s">
        <v>41</v>
      </c>
      <c r="B26" s="5"/>
      <c r="C26" s="21">
        <v>44662.535000000003</v>
      </c>
      <c r="D26" s="21"/>
      <c r="E26">
        <f t="shared" si="1"/>
        <v>11911.008426480681</v>
      </c>
      <c r="F26">
        <f t="shared" si="2"/>
        <v>11911</v>
      </c>
      <c r="G26">
        <f t="shared" si="3"/>
        <v>3.6264000009396113E-3</v>
      </c>
      <c r="I26">
        <f>+G26</f>
        <v>3.6264000009396113E-3</v>
      </c>
      <c r="P26">
        <f t="shared" si="5"/>
        <v>2.7288676644053246E-2</v>
      </c>
      <c r="Q26" s="2">
        <f t="shared" si="4"/>
        <v>29644.035000000003</v>
      </c>
      <c r="AB26" t="s">
        <v>40</v>
      </c>
      <c r="AH26" t="s">
        <v>42</v>
      </c>
    </row>
    <row r="27" spans="1:34" x14ac:dyDescent="0.2">
      <c r="A27" s="13" t="s">
        <v>44</v>
      </c>
      <c r="B27" s="5"/>
      <c r="C27" s="21">
        <v>45044.292999999998</v>
      </c>
      <c r="D27" s="21"/>
      <c r="E27">
        <f t="shared" si="1"/>
        <v>12798.080015317486</v>
      </c>
      <c r="F27">
        <f t="shared" si="2"/>
        <v>12798</v>
      </c>
      <c r="G27">
        <f t="shared" si="3"/>
        <v>3.4435199995641597E-2</v>
      </c>
      <c r="J27">
        <f>+G27</f>
        <v>3.4435199995641597E-2</v>
      </c>
      <c r="P27">
        <f t="shared" si="5"/>
        <v>2.1778344462713446E-2</v>
      </c>
      <c r="Q27" s="2">
        <f t="shared" si="4"/>
        <v>30025.792999999998</v>
      </c>
      <c r="AB27" t="s">
        <v>40</v>
      </c>
      <c r="AD27">
        <v>7</v>
      </c>
      <c r="AF27" t="s">
        <v>43</v>
      </c>
      <c r="AH27" t="s">
        <v>37</v>
      </c>
    </row>
    <row r="28" spans="1:34" x14ac:dyDescent="0.2">
      <c r="A28" s="13" t="s">
        <v>46</v>
      </c>
      <c r="B28" s="5"/>
      <c r="C28" s="21">
        <v>45061.476000000002</v>
      </c>
      <c r="D28" s="21"/>
      <c r="E28">
        <f t="shared" si="1"/>
        <v>12838.007275809701</v>
      </c>
      <c r="F28">
        <f t="shared" si="2"/>
        <v>12838</v>
      </c>
      <c r="G28">
        <f t="shared" si="3"/>
        <v>3.1311999991885386E-3</v>
      </c>
      <c r="I28">
        <f>+G28</f>
        <v>3.1311999991885386E-3</v>
      </c>
      <c r="P28">
        <f t="shared" si="5"/>
        <v>2.1535566757512281E-2</v>
      </c>
      <c r="Q28" s="2">
        <f t="shared" si="4"/>
        <v>30042.976000000002</v>
      </c>
      <c r="AB28" t="s">
        <v>45</v>
      </c>
      <c r="AC28" t="s">
        <v>37</v>
      </c>
      <c r="AH28" t="s">
        <v>42</v>
      </c>
    </row>
    <row r="29" spans="1:34" x14ac:dyDescent="0.2">
      <c r="A29" s="13" t="s">
        <v>46</v>
      </c>
      <c r="B29" s="5"/>
      <c r="C29" s="21">
        <v>45074.39</v>
      </c>
      <c r="D29" s="21"/>
      <c r="E29">
        <f t="shared" si="1"/>
        <v>12868.01487878917</v>
      </c>
      <c r="F29">
        <f t="shared" si="2"/>
        <v>12868</v>
      </c>
      <c r="G29">
        <f t="shared" si="3"/>
        <v>6.4032000009319745E-3</v>
      </c>
      <c r="I29">
        <f>+G29</f>
        <v>6.4032000009319745E-3</v>
      </c>
      <c r="P29">
        <f t="shared" si="5"/>
        <v>2.1353807160116471E-2</v>
      </c>
      <c r="Q29" s="2">
        <f t="shared" si="4"/>
        <v>30055.89</v>
      </c>
      <c r="AB29" t="s">
        <v>40</v>
      </c>
      <c r="AH29" t="s">
        <v>42</v>
      </c>
    </row>
    <row r="30" spans="1:34" x14ac:dyDescent="0.2">
      <c r="A30" s="13" t="s">
        <v>46</v>
      </c>
      <c r="B30" s="5"/>
      <c r="C30" s="21">
        <v>45077.406000000003</v>
      </c>
      <c r="D30" s="21"/>
      <c r="E30">
        <f t="shared" si="1"/>
        <v>12875.023004124945</v>
      </c>
      <c r="F30">
        <f t="shared" si="2"/>
        <v>12875</v>
      </c>
      <c r="G30">
        <f t="shared" si="3"/>
        <v>9.9000000045634806E-3</v>
      </c>
      <c r="I30">
        <f>+G30</f>
        <v>9.9000000045634806E-3</v>
      </c>
      <c r="P30">
        <f t="shared" si="5"/>
        <v>2.1311436508109734E-2</v>
      </c>
      <c r="Q30" s="2">
        <f t="shared" si="4"/>
        <v>30058.906000000003</v>
      </c>
      <c r="AB30" t="s">
        <v>40</v>
      </c>
      <c r="AH30" t="s">
        <v>42</v>
      </c>
    </row>
    <row r="31" spans="1:34" x14ac:dyDescent="0.2">
      <c r="A31" s="13" t="s">
        <v>47</v>
      </c>
      <c r="B31" s="5"/>
      <c r="C31" s="21">
        <v>45441.0533</v>
      </c>
      <c r="D31" s="21"/>
      <c r="E31">
        <f t="shared" si="1"/>
        <v>13720.011683307088</v>
      </c>
      <c r="F31">
        <f t="shared" si="2"/>
        <v>13720</v>
      </c>
      <c r="G31">
        <f t="shared" si="3"/>
        <v>5.0279999995836988E-3</v>
      </c>
      <c r="K31">
        <f>+G31</f>
        <v>5.0279999995836988E-3</v>
      </c>
      <c r="P31">
        <f t="shared" si="5"/>
        <v>1.6307660783848047E-2</v>
      </c>
      <c r="Q31" s="2">
        <f t="shared" si="4"/>
        <v>30422.5533</v>
      </c>
      <c r="AB31" t="s">
        <v>45</v>
      </c>
      <c r="AC31" t="s">
        <v>37</v>
      </c>
      <c r="AH31" t="s">
        <v>42</v>
      </c>
    </row>
    <row r="32" spans="1:34" x14ac:dyDescent="0.2">
      <c r="A32" s="13" t="s">
        <v>47</v>
      </c>
      <c r="B32" s="5"/>
      <c r="C32" s="21">
        <v>45441.054400000001</v>
      </c>
      <c r="D32" s="21"/>
      <c r="E32">
        <f t="shared" si="1"/>
        <v>13720.014239320974</v>
      </c>
      <c r="F32">
        <f t="shared" si="2"/>
        <v>13720</v>
      </c>
      <c r="G32">
        <f t="shared" si="3"/>
        <v>6.1280000008991919E-3</v>
      </c>
      <c r="K32">
        <f>+G32</f>
        <v>6.1280000008991919E-3</v>
      </c>
      <c r="P32">
        <f t="shared" si="5"/>
        <v>1.6307660783848047E-2</v>
      </c>
      <c r="Q32" s="2">
        <f t="shared" si="4"/>
        <v>30422.554400000001</v>
      </c>
      <c r="AB32" t="s">
        <v>45</v>
      </c>
      <c r="AC32" t="s">
        <v>48</v>
      </c>
      <c r="AH32" t="s">
        <v>42</v>
      </c>
    </row>
    <row r="33" spans="1:34" x14ac:dyDescent="0.2">
      <c r="A33" s="13" t="s">
        <v>47</v>
      </c>
      <c r="B33" s="5"/>
      <c r="C33" s="21">
        <v>45444.066800000001</v>
      </c>
      <c r="D33" s="21"/>
      <c r="E33">
        <f t="shared" si="1"/>
        <v>13727.013999520397</v>
      </c>
      <c r="F33">
        <f t="shared" si="2"/>
        <v>13727</v>
      </c>
      <c r="G33">
        <f t="shared" si="3"/>
        <v>6.0248000008868985E-3</v>
      </c>
      <c r="K33">
        <f>+G33</f>
        <v>6.0248000008868985E-3</v>
      </c>
      <c r="P33">
        <f t="shared" si="5"/>
        <v>1.626712864279008E-2</v>
      </c>
      <c r="Q33" s="2">
        <f t="shared" si="4"/>
        <v>30425.566800000001</v>
      </c>
      <c r="AB33" t="s">
        <v>45</v>
      </c>
      <c r="AC33" t="s">
        <v>37</v>
      </c>
      <c r="AH33" t="s">
        <v>42</v>
      </c>
    </row>
    <row r="34" spans="1:34" x14ac:dyDescent="0.2">
      <c r="A34" s="13" t="s">
        <v>49</v>
      </c>
      <c r="B34" s="5"/>
      <c r="C34" s="21">
        <v>45794.381999999998</v>
      </c>
      <c r="D34" s="21"/>
      <c r="E34">
        <f t="shared" si="1"/>
        <v>14541.02355808285</v>
      </c>
      <c r="F34">
        <f t="shared" si="2"/>
        <v>14541</v>
      </c>
      <c r="G34">
        <f t="shared" si="3"/>
        <v>1.0138399993593339E-2</v>
      </c>
      <c r="N34">
        <f>+G34</f>
        <v>1.0138399993593339E-2</v>
      </c>
      <c r="P34">
        <f t="shared" si="5"/>
        <v>1.1656826529167288E-2</v>
      </c>
      <c r="Q34" s="2">
        <f t="shared" si="4"/>
        <v>30775.881999999998</v>
      </c>
      <c r="AB34" t="s">
        <v>40</v>
      </c>
      <c r="AH34" t="s">
        <v>42</v>
      </c>
    </row>
    <row r="35" spans="1:34" x14ac:dyDescent="0.2">
      <c r="A35" s="13" t="s">
        <v>51</v>
      </c>
      <c r="B35" s="5"/>
      <c r="C35" s="21">
        <v>45817.618999999999</v>
      </c>
      <c r="D35" s="21"/>
      <c r="E35">
        <f t="shared" si="1"/>
        <v>14595.01818952424</v>
      </c>
      <c r="F35">
        <f t="shared" si="2"/>
        <v>14595</v>
      </c>
      <c r="G35">
        <f t="shared" si="3"/>
        <v>7.8279999943333678E-3</v>
      </c>
      <c r="J35">
        <f>+G35</f>
        <v>7.8279999943333678E-3</v>
      </c>
      <c r="P35">
        <f t="shared" si="5"/>
        <v>1.1358207962601598E-2</v>
      </c>
      <c r="Q35" s="2">
        <f t="shared" si="4"/>
        <v>30799.118999999999</v>
      </c>
      <c r="AB35" t="s">
        <v>40</v>
      </c>
      <c r="AD35">
        <v>10</v>
      </c>
      <c r="AF35" t="s">
        <v>50</v>
      </c>
      <c r="AH35" t="s">
        <v>37</v>
      </c>
    </row>
    <row r="36" spans="1:34" x14ac:dyDescent="0.2">
      <c r="A36" s="13" t="s">
        <v>49</v>
      </c>
      <c r="B36" s="5"/>
      <c r="C36" s="21">
        <v>46095.62</v>
      </c>
      <c r="D36" s="21"/>
      <c r="E36">
        <f t="shared" si="1"/>
        <v>15240.99493072738</v>
      </c>
      <c r="F36">
        <f t="shared" si="2"/>
        <v>15241</v>
      </c>
      <c r="G36">
        <f t="shared" si="3"/>
        <v>-2.1816000007675029E-3</v>
      </c>
      <c r="N36">
        <f>+G36</f>
        <v>-2.1816000007675029E-3</v>
      </c>
      <c r="O36">
        <f t="shared" ref="O36:O67" ca="1" si="6">+C$11+C$12*$F36</f>
        <v>-5.8286984758021604E-2</v>
      </c>
      <c r="P36">
        <f t="shared" si="5"/>
        <v>7.8555445281470182E-3</v>
      </c>
      <c r="Q36" s="2">
        <f t="shared" si="4"/>
        <v>31077.120000000003</v>
      </c>
      <c r="AB36" t="s">
        <v>40</v>
      </c>
      <c r="AH36" t="s">
        <v>42</v>
      </c>
    </row>
    <row r="37" spans="1:34" x14ac:dyDescent="0.2">
      <c r="A37" s="13" t="s">
        <v>52</v>
      </c>
      <c r="B37" s="5"/>
      <c r="C37" s="21">
        <v>46180.402600000001</v>
      </c>
      <c r="D37" s="21"/>
      <c r="E37">
        <f t="shared" si="1"/>
        <v>15437.999933078909</v>
      </c>
      <c r="F37">
        <f t="shared" si="2"/>
        <v>15438</v>
      </c>
      <c r="G37">
        <f t="shared" si="3"/>
        <v>-2.8800001018680632E-5</v>
      </c>
      <c r="I37">
        <f>+G37</f>
        <v>-2.8800001018680632E-5</v>
      </c>
      <c r="O37">
        <f t="shared" ca="1" si="6"/>
        <v>-5.8062524341228772E-2</v>
      </c>
      <c r="P37">
        <f t="shared" si="5"/>
        <v>6.8129920388496565E-3</v>
      </c>
      <c r="Q37" s="2">
        <f t="shared" si="4"/>
        <v>31161.902600000001</v>
      </c>
      <c r="AB37" t="s">
        <v>45</v>
      </c>
      <c r="AH37" t="s">
        <v>42</v>
      </c>
    </row>
    <row r="38" spans="1:34" x14ac:dyDescent="0.2">
      <c r="A38" s="13" t="s">
        <v>54</v>
      </c>
      <c r="B38" s="5" t="s">
        <v>30</v>
      </c>
      <c r="C38" s="21">
        <v>46892.43</v>
      </c>
      <c r="D38" s="21"/>
      <c r="E38">
        <f t="shared" si="1"/>
        <v>17092.501677674565</v>
      </c>
      <c r="F38">
        <f t="shared" si="2"/>
        <v>17092.5</v>
      </c>
      <c r="G38">
        <f t="shared" si="3"/>
        <v>7.2199999704025686E-4</v>
      </c>
      <c r="J38">
        <f t="shared" ref="J38:J48" si="7">+G38</f>
        <v>7.2199999704025686E-4</v>
      </c>
      <c r="O38">
        <f t="shared" ca="1" si="6"/>
        <v>-5.6177398658062601E-2</v>
      </c>
      <c r="P38">
        <f t="shared" si="5"/>
        <v>-1.4707013519983797E-3</v>
      </c>
      <c r="Q38" s="2">
        <f t="shared" si="4"/>
        <v>31873.93</v>
      </c>
      <c r="AB38" t="s">
        <v>40</v>
      </c>
      <c r="AD38">
        <v>14</v>
      </c>
      <c r="AF38" t="s">
        <v>53</v>
      </c>
      <c r="AH38" t="s">
        <v>37</v>
      </c>
    </row>
    <row r="39" spans="1:34" x14ac:dyDescent="0.2">
      <c r="A39" s="13" t="s">
        <v>54</v>
      </c>
      <c r="B39" s="5"/>
      <c r="C39" s="21">
        <v>46903.402000000002</v>
      </c>
      <c r="D39" s="21"/>
      <c r="E39">
        <f t="shared" si="1"/>
        <v>17117.996754327101</v>
      </c>
      <c r="F39">
        <f t="shared" si="2"/>
        <v>17118</v>
      </c>
      <c r="G39">
        <f t="shared" si="3"/>
        <v>-1.3967999984743074E-3</v>
      </c>
      <c r="J39">
        <f t="shared" si="7"/>
        <v>-1.3967999984743074E-3</v>
      </c>
      <c r="O39">
        <f t="shared" ca="1" si="6"/>
        <v>-5.614834413710719E-2</v>
      </c>
      <c r="P39">
        <f t="shared" si="5"/>
        <v>-1.5917707675583426E-3</v>
      </c>
      <c r="Q39" s="2">
        <f t="shared" si="4"/>
        <v>31884.902000000002</v>
      </c>
      <c r="AB39" t="s">
        <v>40</v>
      </c>
      <c r="AD39">
        <v>13</v>
      </c>
      <c r="AF39" t="s">
        <v>53</v>
      </c>
      <c r="AH39" t="s">
        <v>37</v>
      </c>
    </row>
    <row r="40" spans="1:34" x14ac:dyDescent="0.2">
      <c r="A40" s="13" t="s">
        <v>56</v>
      </c>
      <c r="B40" s="5" t="s">
        <v>30</v>
      </c>
      <c r="C40" s="21">
        <v>46914.377</v>
      </c>
      <c r="D40" s="21"/>
      <c r="E40">
        <f t="shared" si="1"/>
        <v>17143.49880192658</v>
      </c>
      <c r="F40">
        <f t="shared" si="2"/>
        <v>17143.5</v>
      </c>
      <c r="G40">
        <f t="shared" si="3"/>
        <v>-5.1560000429162756E-4</v>
      </c>
      <c r="J40">
        <f t="shared" si="7"/>
        <v>-5.1560000429162756E-4</v>
      </c>
      <c r="O40">
        <f t="shared" ca="1" si="6"/>
        <v>-5.6119289616151771E-2</v>
      </c>
      <c r="P40">
        <f t="shared" si="5"/>
        <v>-1.7126397317862377E-3</v>
      </c>
      <c r="Q40" s="2">
        <f t="shared" si="4"/>
        <v>31895.877</v>
      </c>
      <c r="AB40" t="s">
        <v>40</v>
      </c>
      <c r="AD40">
        <v>8</v>
      </c>
      <c r="AF40" t="s">
        <v>55</v>
      </c>
      <c r="AH40" t="s">
        <v>37</v>
      </c>
    </row>
    <row r="41" spans="1:34" x14ac:dyDescent="0.2">
      <c r="A41" s="13" t="s">
        <v>58</v>
      </c>
      <c r="B41" s="5"/>
      <c r="C41" s="21">
        <v>47262.322</v>
      </c>
      <c r="D41" s="21"/>
      <c r="E41">
        <f t="shared" si="1"/>
        <v>17952.000847667146</v>
      </c>
      <c r="F41">
        <f t="shared" si="2"/>
        <v>17952</v>
      </c>
      <c r="G41">
        <f t="shared" si="3"/>
        <v>3.6479999835137278E-4</v>
      </c>
      <c r="J41">
        <f t="shared" si="7"/>
        <v>3.6479999835137278E-4</v>
      </c>
      <c r="O41">
        <f t="shared" ca="1" si="6"/>
        <v>-5.5198090392918252E-2</v>
      </c>
      <c r="P41">
        <f t="shared" si="5"/>
        <v>-5.4409659972565749E-3</v>
      </c>
      <c r="Q41" s="2">
        <f t="shared" si="4"/>
        <v>32243.822</v>
      </c>
      <c r="AB41" t="s">
        <v>40</v>
      </c>
      <c r="AD41">
        <v>5</v>
      </c>
      <c r="AF41" t="s">
        <v>57</v>
      </c>
      <c r="AH41" t="s">
        <v>37</v>
      </c>
    </row>
    <row r="42" spans="1:34" x14ac:dyDescent="0.2">
      <c r="A42" s="13" t="s">
        <v>58</v>
      </c>
      <c r="B42" s="5" t="s">
        <v>30</v>
      </c>
      <c r="C42" s="21">
        <v>47263.38</v>
      </c>
      <c r="D42" s="21"/>
      <c r="E42">
        <f t="shared" si="1"/>
        <v>17954.459268292219</v>
      </c>
      <c r="F42">
        <f t="shared" si="2"/>
        <v>17954.5</v>
      </c>
      <c r="G42">
        <f t="shared" si="3"/>
        <v>-1.7529200005810708E-2</v>
      </c>
      <c r="J42">
        <f t="shared" si="7"/>
        <v>-1.7529200005810708E-2</v>
      </c>
      <c r="O42">
        <f t="shared" ca="1" si="6"/>
        <v>-5.5195241910471649E-2</v>
      </c>
      <c r="P42">
        <f t="shared" si="5"/>
        <v>-5.4521820194295412E-3</v>
      </c>
      <c r="Q42" s="2">
        <f t="shared" si="4"/>
        <v>32244.879999999997</v>
      </c>
      <c r="AB42" t="s">
        <v>40</v>
      </c>
      <c r="AD42">
        <v>12</v>
      </c>
      <c r="AF42" t="s">
        <v>53</v>
      </c>
      <c r="AH42" t="s">
        <v>37</v>
      </c>
    </row>
    <row r="43" spans="1:34" x14ac:dyDescent="0.2">
      <c r="A43" s="13" t="s">
        <v>58</v>
      </c>
      <c r="B43" s="5" t="s">
        <v>30</v>
      </c>
      <c r="C43" s="21">
        <v>47266.400000000001</v>
      </c>
      <c r="D43" s="21"/>
      <c r="E43">
        <f t="shared" si="1"/>
        <v>17961.476688223935</v>
      </c>
      <c r="F43">
        <f t="shared" si="2"/>
        <v>17961.5</v>
      </c>
      <c r="G43">
        <f t="shared" si="3"/>
        <v>-1.0032400001364294E-2</v>
      </c>
      <c r="J43">
        <f t="shared" si="7"/>
        <v>-1.0032400001364294E-2</v>
      </c>
      <c r="O43">
        <f t="shared" ca="1" si="6"/>
        <v>-5.5187266159621134E-2</v>
      </c>
      <c r="P43">
        <f t="shared" si="5"/>
        <v>-5.4835766315995196E-3</v>
      </c>
      <c r="Q43" s="2">
        <f t="shared" si="4"/>
        <v>32247.9</v>
      </c>
      <c r="AB43" t="s">
        <v>40</v>
      </c>
      <c r="AD43">
        <v>14</v>
      </c>
      <c r="AF43" t="s">
        <v>53</v>
      </c>
      <c r="AH43" t="s">
        <v>37</v>
      </c>
    </row>
    <row r="44" spans="1:34" x14ac:dyDescent="0.2">
      <c r="A44" s="13" t="s">
        <v>59</v>
      </c>
      <c r="B44" s="5"/>
      <c r="C44" s="21">
        <v>47617.37</v>
      </c>
      <c r="D44" s="21"/>
      <c r="E44">
        <f t="shared" si="1"/>
        <v>18777.007772141125</v>
      </c>
      <c r="F44">
        <f t="shared" si="2"/>
        <v>18777</v>
      </c>
      <c r="G44">
        <f t="shared" si="3"/>
        <v>3.3448000031057745E-3</v>
      </c>
      <c r="J44">
        <f t="shared" si="7"/>
        <v>3.3448000031057745E-3</v>
      </c>
      <c r="O44">
        <f t="shared" ca="1" si="6"/>
        <v>-5.4258091185537115E-2</v>
      </c>
      <c r="P44">
        <f t="shared" si="5"/>
        <v>-9.0376637280102368E-3</v>
      </c>
      <c r="Q44" s="2">
        <f t="shared" si="4"/>
        <v>32598.870000000003</v>
      </c>
      <c r="AD44">
        <v>8</v>
      </c>
      <c r="AF44" t="s">
        <v>53</v>
      </c>
      <c r="AH44" t="s">
        <v>37</v>
      </c>
    </row>
    <row r="45" spans="1:34" x14ac:dyDescent="0.2">
      <c r="A45" s="13" t="s">
        <v>59</v>
      </c>
      <c r="B45" s="5"/>
      <c r="C45" s="21">
        <v>47617.375</v>
      </c>
      <c r="D45" s="21"/>
      <c r="E45">
        <f t="shared" si="1"/>
        <v>18777.019390386038</v>
      </c>
      <c r="F45">
        <f t="shared" si="2"/>
        <v>18777</v>
      </c>
      <c r="G45">
        <f t="shared" si="3"/>
        <v>8.3448000004864298E-3</v>
      </c>
      <c r="J45">
        <f t="shared" si="7"/>
        <v>8.3448000004864298E-3</v>
      </c>
      <c r="O45">
        <f t="shared" ca="1" si="6"/>
        <v>-5.4258091185537115E-2</v>
      </c>
      <c r="P45">
        <f t="shared" si="5"/>
        <v>-9.0376637280102368E-3</v>
      </c>
      <c r="Q45" s="2">
        <f t="shared" si="4"/>
        <v>32598.875</v>
      </c>
      <c r="AD45">
        <v>7</v>
      </c>
      <c r="AF45" t="s">
        <v>57</v>
      </c>
      <c r="AH45" t="s">
        <v>37</v>
      </c>
    </row>
    <row r="46" spans="1:34" x14ac:dyDescent="0.2">
      <c r="A46" s="13" t="s">
        <v>59</v>
      </c>
      <c r="B46" s="5" t="s">
        <v>30</v>
      </c>
      <c r="C46" s="21">
        <v>47640.377999999997</v>
      </c>
      <c r="D46" s="21"/>
      <c r="E46">
        <f t="shared" si="1"/>
        <v>18830.47028796516</v>
      </c>
      <c r="F46">
        <f t="shared" si="2"/>
        <v>18830.5</v>
      </c>
      <c r="G46">
        <f t="shared" si="3"/>
        <v>-1.2786800005414989E-2</v>
      </c>
      <c r="J46">
        <f t="shared" si="7"/>
        <v>-1.2786800005414989E-2</v>
      </c>
      <c r="O46">
        <f t="shared" ca="1" si="6"/>
        <v>-5.4197133661179675E-2</v>
      </c>
      <c r="P46">
        <f t="shared" si="5"/>
        <v>-9.2636598644896401E-3</v>
      </c>
      <c r="Q46" s="2">
        <f t="shared" si="4"/>
        <v>32621.877999999997</v>
      </c>
      <c r="AD46">
        <v>11</v>
      </c>
      <c r="AF46" t="s">
        <v>53</v>
      </c>
      <c r="AH46" t="s">
        <v>37</v>
      </c>
    </row>
    <row r="47" spans="1:34" x14ac:dyDescent="0.2">
      <c r="A47" s="13" t="s">
        <v>59</v>
      </c>
      <c r="B47" s="5" t="s">
        <v>30</v>
      </c>
      <c r="C47" s="21">
        <v>47649.42</v>
      </c>
      <c r="D47" s="21"/>
      <c r="E47">
        <f t="shared" si="1"/>
        <v>18851.480722078562</v>
      </c>
      <c r="F47">
        <f t="shared" si="2"/>
        <v>18851.5</v>
      </c>
      <c r="G47">
        <f t="shared" si="3"/>
        <v>-8.296400003018789E-3</v>
      </c>
      <c r="J47">
        <f t="shared" si="7"/>
        <v>-8.296400003018789E-3</v>
      </c>
      <c r="O47">
        <f t="shared" ca="1" si="6"/>
        <v>-5.4173206408628147E-2</v>
      </c>
      <c r="P47">
        <f t="shared" si="5"/>
        <v>-9.3521274856201153E-3</v>
      </c>
      <c r="Q47" s="2">
        <f t="shared" si="4"/>
        <v>32630.92</v>
      </c>
      <c r="AD47">
        <v>12</v>
      </c>
      <c r="AF47" t="s">
        <v>53</v>
      </c>
      <c r="AH47" t="s">
        <v>37</v>
      </c>
    </row>
    <row r="48" spans="1:34" x14ac:dyDescent="0.2">
      <c r="A48" s="13" t="s">
        <v>59</v>
      </c>
      <c r="B48" s="5"/>
      <c r="C48" s="21">
        <v>47654.373</v>
      </c>
      <c r="D48" s="21"/>
      <c r="E48">
        <f t="shared" si="1"/>
        <v>18862.989755496354</v>
      </c>
      <c r="F48">
        <f t="shared" si="2"/>
        <v>18863</v>
      </c>
      <c r="G48">
        <f t="shared" si="3"/>
        <v>-4.4087999995099381E-3</v>
      </c>
      <c r="J48">
        <f t="shared" si="7"/>
        <v>-4.4087999995099381E-3</v>
      </c>
      <c r="O48">
        <f t="shared" ca="1" si="6"/>
        <v>-5.4160103389373743E-2</v>
      </c>
      <c r="P48">
        <f t="shared" si="5"/>
        <v>-9.4005164324474852E-3</v>
      </c>
      <c r="Q48" s="2">
        <f t="shared" si="4"/>
        <v>32635.873</v>
      </c>
      <c r="AD48">
        <v>13</v>
      </c>
      <c r="AF48" t="s">
        <v>53</v>
      </c>
      <c r="AH48" t="s">
        <v>37</v>
      </c>
    </row>
    <row r="49" spans="1:34" x14ac:dyDescent="0.2">
      <c r="A49" s="13" t="s">
        <v>60</v>
      </c>
      <c r="B49" s="5" t="s">
        <v>30</v>
      </c>
      <c r="C49" s="21">
        <v>47925.2716</v>
      </c>
      <c r="D49" s="21"/>
      <c r="E49">
        <f t="shared" si="1"/>
        <v>19492.463012155469</v>
      </c>
      <c r="F49">
        <f t="shared" si="2"/>
        <v>19492.5</v>
      </c>
      <c r="G49">
        <f t="shared" si="3"/>
        <v>-1.591799999732757E-2</v>
      </c>
      <c r="K49">
        <f>+G49</f>
        <v>-1.591799999732757E-2</v>
      </c>
      <c r="O49">
        <f t="shared" ca="1" si="6"/>
        <v>-5.3442855509317475E-2</v>
      </c>
      <c r="P49">
        <f t="shared" si="5"/>
        <v>-1.1987090750972505E-2</v>
      </c>
      <c r="Q49" s="2">
        <f t="shared" si="4"/>
        <v>32906.7716</v>
      </c>
      <c r="R49">
        <f t="shared" ref="R49:R85" si="8">+(P49-G49)^2</f>
        <v>1.5452047503079741E-5</v>
      </c>
      <c r="AB49" t="s">
        <v>45</v>
      </c>
      <c r="AC49" t="s">
        <v>48</v>
      </c>
      <c r="AH49" t="s">
        <v>42</v>
      </c>
    </row>
    <row r="50" spans="1:34" x14ac:dyDescent="0.2">
      <c r="A50" s="13" t="s">
        <v>60</v>
      </c>
      <c r="B50" s="5" t="s">
        <v>30</v>
      </c>
      <c r="C50" s="21">
        <v>47925.272299999997</v>
      </c>
      <c r="D50" s="21"/>
      <c r="E50">
        <f t="shared" si="1"/>
        <v>19492.464638709749</v>
      </c>
      <c r="F50">
        <f t="shared" si="2"/>
        <v>19492.5</v>
      </c>
      <c r="G50">
        <f t="shared" si="3"/>
        <v>-1.5218000000459142E-2</v>
      </c>
      <c r="K50">
        <f>+G50</f>
        <v>-1.5218000000459142E-2</v>
      </c>
      <c r="O50">
        <f t="shared" ca="1" si="6"/>
        <v>-5.3442855509317475E-2</v>
      </c>
      <c r="P50">
        <f t="shared" si="5"/>
        <v>-1.1987090750972505E-2</v>
      </c>
      <c r="Q50" s="2">
        <f t="shared" si="4"/>
        <v>32906.772299999997</v>
      </c>
      <c r="R50">
        <f t="shared" si="8"/>
        <v>1.0438774578418303E-5</v>
      </c>
      <c r="AB50" t="s">
        <v>45</v>
      </c>
      <c r="AC50" t="s">
        <v>37</v>
      </c>
      <c r="AH50" t="s">
        <v>42</v>
      </c>
    </row>
    <row r="51" spans="1:34" x14ac:dyDescent="0.2">
      <c r="A51" s="13" t="s">
        <v>60</v>
      </c>
      <c r="B51" s="5" t="s">
        <v>30</v>
      </c>
      <c r="C51" s="21">
        <v>47928.285600000003</v>
      </c>
      <c r="D51" s="21"/>
      <c r="E51">
        <f t="shared" si="1"/>
        <v>19499.466490193274</v>
      </c>
      <c r="F51">
        <f t="shared" si="2"/>
        <v>19499.5</v>
      </c>
      <c r="G51">
        <f t="shared" si="3"/>
        <v>-1.4421200001379475E-2</v>
      </c>
      <c r="K51">
        <f>+G51</f>
        <v>-1.4421200001379475E-2</v>
      </c>
      <c r="O51">
        <f t="shared" ca="1" si="6"/>
        <v>-5.3434879758466967E-2</v>
      </c>
      <c r="P51">
        <f t="shared" si="5"/>
        <v>-1.2015166548777212E-2</v>
      </c>
      <c r="Q51" s="2">
        <f t="shared" si="4"/>
        <v>32909.785600000003</v>
      </c>
      <c r="R51">
        <f t="shared" si="8"/>
        <v>5.7889969750411663E-6</v>
      </c>
      <c r="AB51" t="s">
        <v>45</v>
      </c>
      <c r="AC51" t="s">
        <v>48</v>
      </c>
      <c r="AH51" t="s">
        <v>42</v>
      </c>
    </row>
    <row r="52" spans="1:34" x14ac:dyDescent="0.2">
      <c r="A52" s="13" t="s">
        <v>60</v>
      </c>
      <c r="B52" s="5" t="s">
        <v>30</v>
      </c>
      <c r="C52" s="21">
        <v>47928.286699999997</v>
      </c>
      <c r="D52" s="21"/>
      <c r="E52">
        <f t="shared" si="1"/>
        <v>19499.469046207145</v>
      </c>
      <c r="F52">
        <f t="shared" si="2"/>
        <v>19499.5</v>
      </c>
      <c r="G52">
        <f t="shared" si="3"/>
        <v>-1.3321200007339939E-2</v>
      </c>
      <c r="K52">
        <f>+G52</f>
        <v>-1.3321200007339939E-2</v>
      </c>
      <c r="O52">
        <f t="shared" ca="1" si="6"/>
        <v>-5.3434879758466967E-2</v>
      </c>
      <c r="P52">
        <f t="shared" si="5"/>
        <v>-1.2015166548777212E-2</v>
      </c>
      <c r="Q52" s="2">
        <f t="shared" si="4"/>
        <v>32909.786699999997</v>
      </c>
      <c r="R52">
        <f t="shared" si="8"/>
        <v>1.7057233948853199E-6</v>
      </c>
      <c r="AB52" t="s">
        <v>45</v>
      </c>
      <c r="AC52" t="s">
        <v>37</v>
      </c>
      <c r="AH52" t="s">
        <v>42</v>
      </c>
    </row>
    <row r="53" spans="1:34" x14ac:dyDescent="0.2">
      <c r="A53" s="13" t="s">
        <v>62</v>
      </c>
      <c r="B53" s="5"/>
      <c r="C53" s="21">
        <v>47943.572</v>
      </c>
      <c r="D53" s="21"/>
      <c r="E53">
        <f t="shared" ref="E53:E84" si="9">+(C53-C$7)/C$8</f>
        <v>19534.986718022403</v>
      </c>
      <c r="F53">
        <f t="shared" ref="F53:F84" si="10">ROUND(2*E53,0)/2</f>
        <v>19535</v>
      </c>
      <c r="G53">
        <f t="shared" ref="G53:G84" si="11">+C53-(C$7+F53*C$8)</f>
        <v>-5.7159999996656552E-3</v>
      </c>
      <c r="I53">
        <f>+G53</f>
        <v>-5.7159999996656552E-3</v>
      </c>
      <c r="O53">
        <f t="shared" ca="1" si="6"/>
        <v>-5.3394431307725115E-2</v>
      </c>
      <c r="P53">
        <f t="shared" si="5"/>
        <v>-1.2157318402181636E-2</v>
      </c>
      <c r="Q53" s="2">
        <f t="shared" ref="Q53:Q84" si="12">+C53-15018.5</f>
        <v>32925.072</v>
      </c>
      <c r="R53">
        <f t="shared" si="8"/>
        <v>4.1490582762591023E-5</v>
      </c>
      <c r="AB53" t="s">
        <v>61</v>
      </c>
      <c r="AH53" t="s">
        <v>42</v>
      </c>
    </row>
    <row r="54" spans="1:34" x14ac:dyDescent="0.2">
      <c r="A54" s="13" t="s">
        <v>62</v>
      </c>
      <c r="B54" s="5"/>
      <c r="C54" s="21">
        <v>48012.419000000002</v>
      </c>
      <c r="D54" s="21"/>
      <c r="E54">
        <f t="shared" si="9"/>
        <v>19694.962979624386</v>
      </c>
      <c r="F54">
        <f t="shared" si="10"/>
        <v>19695</v>
      </c>
      <c r="G54">
        <f t="shared" si="11"/>
        <v>-1.593200000206707E-2</v>
      </c>
      <c r="I54">
        <f>+G54</f>
        <v>-1.593200000206707E-2</v>
      </c>
      <c r="O54">
        <f t="shared" ca="1" si="6"/>
        <v>-5.3212128431142106E-2</v>
      </c>
      <c r="P54">
        <f t="shared" si="5"/>
        <v>-1.2793181498806754E-2</v>
      </c>
      <c r="Q54" s="2">
        <f t="shared" si="12"/>
        <v>32993.919000000002</v>
      </c>
      <c r="R54">
        <f t="shared" si="8"/>
        <v>9.8521815964093355E-6</v>
      </c>
      <c r="AB54" t="s">
        <v>45</v>
      </c>
      <c r="AC54" t="s">
        <v>37</v>
      </c>
      <c r="AH54" t="s">
        <v>42</v>
      </c>
    </row>
    <row r="55" spans="1:34" x14ac:dyDescent="0.2">
      <c r="A55" s="13" t="s">
        <v>62</v>
      </c>
      <c r="B55" s="5"/>
      <c r="C55" s="21">
        <v>48012.419000000002</v>
      </c>
      <c r="D55" s="21"/>
      <c r="E55">
        <f t="shared" si="9"/>
        <v>19694.962979624386</v>
      </c>
      <c r="F55">
        <f t="shared" si="10"/>
        <v>19695</v>
      </c>
      <c r="G55">
        <f t="shared" si="11"/>
        <v>-1.593200000206707E-2</v>
      </c>
      <c r="I55">
        <f>+G55</f>
        <v>-1.593200000206707E-2</v>
      </c>
      <c r="O55">
        <f t="shared" ca="1" si="6"/>
        <v>-5.3212128431142106E-2</v>
      </c>
      <c r="P55">
        <f t="shared" si="5"/>
        <v>-1.2793181498806754E-2</v>
      </c>
      <c r="Q55" s="2">
        <f t="shared" si="12"/>
        <v>32993.919000000002</v>
      </c>
      <c r="R55">
        <f t="shared" si="8"/>
        <v>9.8521815964093355E-6</v>
      </c>
      <c r="AB55" t="s">
        <v>45</v>
      </c>
      <c r="AC55" t="s">
        <v>48</v>
      </c>
      <c r="AH55" t="s">
        <v>42</v>
      </c>
    </row>
    <row r="56" spans="1:34" x14ac:dyDescent="0.2">
      <c r="A56" s="13" t="s">
        <v>60</v>
      </c>
      <c r="B56" s="5"/>
      <c r="C56" s="21">
        <v>48310.227800000001</v>
      </c>
      <c r="D56" s="21"/>
      <c r="E56">
        <f t="shared" si="9"/>
        <v>20386.966095172942</v>
      </c>
      <c r="F56">
        <f t="shared" si="10"/>
        <v>20387</v>
      </c>
      <c r="G56">
        <f t="shared" si="11"/>
        <v>-1.4591200000722893E-2</v>
      </c>
      <c r="K56">
        <f>+G56</f>
        <v>-1.4591200000722893E-2</v>
      </c>
      <c r="O56">
        <f t="shared" ca="1" si="6"/>
        <v>-5.242366848992059E-2</v>
      </c>
      <c r="P56">
        <f t="shared" si="5"/>
        <v>-1.5452414421956995E-2</v>
      </c>
      <c r="Q56" s="2">
        <f t="shared" si="12"/>
        <v>33291.727800000001</v>
      </c>
      <c r="R56">
        <f t="shared" si="8"/>
        <v>7.4169027934158957E-7</v>
      </c>
      <c r="AB56" t="s">
        <v>45</v>
      </c>
      <c r="AC56" t="s">
        <v>48</v>
      </c>
      <c r="AH56" t="s">
        <v>42</v>
      </c>
    </row>
    <row r="57" spans="1:34" x14ac:dyDescent="0.2">
      <c r="A57" s="13" t="s">
        <v>60</v>
      </c>
      <c r="B57" s="5"/>
      <c r="C57" s="21">
        <v>48310.2284</v>
      </c>
      <c r="D57" s="21"/>
      <c r="E57">
        <f t="shared" si="9"/>
        <v>20386.967489362331</v>
      </c>
      <c r="F57">
        <f t="shared" si="10"/>
        <v>20387</v>
      </c>
      <c r="G57">
        <f t="shared" si="11"/>
        <v>-1.3991200001328252E-2</v>
      </c>
      <c r="K57">
        <f>+G57</f>
        <v>-1.3991200001328252E-2</v>
      </c>
      <c r="O57">
        <f t="shared" ca="1" si="6"/>
        <v>-5.242366848992059E-2</v>
      </c>
      <c r="P57">
        <f t="shared" si="5"/>
        <v>-1.5452414421956995E-2</v>
      </c>
      <c r="Q57" s="2">
        <f t="shared" si="12"/>
        <v>33291.7284</v>
      </c>
      <c r="R57">
        <f t="shared" si="8"/>
        <v>2.1351475830533915E-6</v>
      </c>
      <c r="AB57" t="s">
        <v>45</v>
      </c>
      <c r="AC57" t="s">
        <v>37</v>
      </c>
      <c r="AH57" t="s">
        <v>42</v>
      </c>
    </row>
    <row r="58" spans="1:34" x14ac:dyDescent="0.2">
      <c r="A58" s="13" t="s">
        <v>60</v>
      </c>
      <c r="B58" s="5" t="s">
        <v>30</v>
      </c>
      <c r="C58" s="21">
        <v>48311.303099999997</v>
      </c>
      <c r="D58" s="21"/>
      <c r="E58">
        <f t="shared" si="9"/>
        <v>20389.464714925438</v>
      </c>
      <c r="F58">
        <f t="shared" si="10"/>
        <v>20389.5</v>
      </c>
      <c r="G58">
        <f t="shared" si="11"/>
        <v>-1.5185200005362276E-2</v>
      </c>
      <c r="K58">
        <f>+G58</f>
        <v>-1.5185200005362276E-2</v>
      </c>
      <c r="O58">
        <f t="shared" ca="1" si="6"/>
        <v>-5.242082000747398E-2</v>
      </c>
      <c r="P58">
        <f t="shared" si="5"/>
        <v>-1.5461753862070826E-2</v>
      </c>
      <c r="Q58" s="2">
        <f t="shared" si="12"/>
        <v>33292.803099999997</v>
      </c>
      <c r="R58">
        <f t="shared" si="8"/>
        <v>7.6482035660373293E-8</v>
      </c>
      <c r="AB58" t="s">
        <v>45</v>
      </c>
      <c r="AC58" t="s">
        <v>48</v>
      </c>
      <c r="AH58" t="s">
        <v>42</v>
      </c>
    </row>
    <row r="59" spans="1:34" x14ac:dyDescent="0.2">
      <c r="A59" s="13" t="s">
        <v>60</v>
      </c>
      <c r="B59" s="5" t="s">
        <v>30</v>
      </c>
      <c r="C59" s="21">
        <v>48311.3033</v>
      </c>
      <c r="D59" s="21"/>
      <c r="E59">
        <f t="shared" si="9"/>
        <v>20389.465179655239</v>
      </c>
      <c r="F59">
        <f t="shared" si="10"/>
        <v>20389.5</v>
      </c>
      <c r="G59">
        <f t="shared" si="11"/>
        <v>-1.4985200003138743E-2</v>
      </c>
      <c r="K59">
        <f>+G59</f>
        <v>-1.4985200003138743E-2</v>
      </c>
      <c r="O59">
        <f t="shared" ca="1" si="6"/>
        <v>-5.242082000747398E-2</v>
      </c>
      <c r="P59">
        <f t="shared" si="5"/>
        <v>-1.5461753862070826E-2</v>
      </c>
      <c r="Q59" s="2">
        <f t="shared" si="12"/>
        <v>33292.8033</v>
      </c>
      <c r="R59">
        <f t="shared" si="8"/>
        <v>2.2710358046305947E-7</v>
      </c>
      <c r="AB59" t="s">
        <v>45</v>
      </c>
      <c r="AC59" t="s">
        <v>37</v>
      </c>
      <c r="AH59" t="s">
        <v>42</v>
      </c>
    </row>
    <row r="60" spans="1:34" x14ac:dyDescent="0.2">
      <c r="A60" s="13" t="s">
        <v>64</v>
      </c>
      <c r="B60" s="5" t="s">
        <v>30</v>
      </c>
      <c r="C60" s="21">
        <v>48621.589699999997</v>
      </c>
      <c r="D60" s="21"/>
      <c r="E60">
        <f t="shared" si="9"/>
        <v>21110.461857766648</v>
      </c>
      <c r="F60">
        <f t="shared" si="10"/>
        <v>21110.5</v>
      </c>
      <c r="G60">
        <f t="shared" si="11"/>
        <v>-1.6414800003985874E-2</v>
      </c>
      <c r="J60">
        <f>+G60</f>
        <v>-1.6414800003985874E-2</v>
      </c>
      <c r="O60">
        <f t="shared" ca="1" si="6"/>
        <v>-5.1599317669871803E-2</v>
      </c>
      <c r="P60">
        <f t="shared" si="5"/>
        <v>-1.807484536557355E-2</v>
      </c>
      <c r="Q60" s="2">
        <f t="shared" si="12"/>
        <v>33603.089699999997</v>
      </c>
      <c r="R60">
        <f t="shared" si="8"/>
        <v>2.7557506025287558E-6</v>
      </c>
      <c r="AB60" t="s">
        <v>45</v>
      </c>
      <c r="AD60">
        <v>20</v>
      </c>
      <c r="AF60" t="s">
        <v>63</v>
      </c>
      <c r="AH60" t="s">
        <v>37</v>
      </c>
    </row>
    <row r="61" spans="1:34" x14ac:dyDescent="0.2">
      <c r="A61" s="13" t="s">
        <v>60</v>
      </c>
      <c r="B61" s="5"/>
      <c r="C61" s="21">
        <v>49037.097999999998</v>
      </c>
      <c r="D61" s="21"/>
      <c r="E61">
        <f t="shared" si="9"/>
        <v>22075.957296908426</v>
      </c>
      <c r="F61">
        <f t="shared" si="10"/>
        <v>22076</v>
      </c>
      <c r="G61">
        <f t="shared" si="11"/>
        <v>-1.8377600004896522E-2</v>
      </c>
      <c r="K61">
        <f t="shared" ref="K61:K66" si="13">+G61</f>
        <v>-1.8377600004896522E-2</v>
      </c>
      <c r="O61">
        <f t="shared" ca="1" si="6"/>
        <v>-5.0499233748991207E-2</v>
      </c>
      <c r="P61">
        <f t="shared" si="5"/>
        <v>-2.132308955255173E-2</v>
      </c>
      <c r="Q61" s="2">
        <f t="shared" si="12"/>
        <v>34018.597999999998</v>
      </c>
      <c r="R61">
        <f t="shared" si="8"/>
        <v>8.6759086753460837E-6</v>
      </c>
      <c r="AB61" t="s">
        <v>45</v>
      </c>
      <c r="AC61" t="s">
        <v>37</v>
      </c>
      <c r="AH61" t="s">
        <v>42</v>
      </c>
    </row>
    <row r="62" spans="1:34" x14ac:dyDescent="0.2">
      <c r="A62" s="13" t="s">
        <v>60</v>
      </c>
      <c r="B62" s="5"/>
      <c r="C62" s="21">
        <v>49037.0988</v>
      </c>
      <c r="D62" s="21"/>
      <c r="E62">
        <f t="shared" si="9"/>
        <v>22075.959155827615</v>
      </c>
      <c r="F62">
        <f t="shared" si="10"/>
        <v>22076</v>
      </c>
      <c r="G62">
        <f t="shared" si="11"/>
        <v>-1.7577600003278349E-2</v>
      </c>
      <c r="K62">
        <f t="shared" si="13"/>
        <v>-1.7577600003278349E-2</v>
      </c>
      <c r="O62">
        <f t="shared" ca="1" si="6"/>
        <v>-5.0499233748991207E-2</v>
      </c>
      <c r="P62">
        <f t="shared" si="5"/>
        <v>-2.132308955255173E-2</v>
      </c>
      <c r="Q62" s="2">
        <f t="shared" si="12"/>
        <v>34018.5988</v>
      </c>
      <c r="R62">
        <f t="shared" si="8"/>
        <v>1.4028691963716117E-5</v>
      </c>
      <c r="AB62" t="s">
        <v>45</v>
      </c>
      <c r="AC62" t="s">
        <v>48</v>
      </c>
      <c r="AH62" t="s">
        <v>42</v>
      </c>
    </row>
    <row r="63" spans="1:34" x14ac:dyDescent="0.2">
      <c r="A63" s="13" t="s">
        <v>60</v>
      </c>
      <c r="B63" s="5" t="s">
        <v>30</v>
      </c>
      <c r="C63" s="21">
        <v>49037.310700000002</v>
      </c>
      <c r="D63" s="21"/>
      <c r="E63">
        <f t="shared" si="9"/>
        <v>22076.451537047331</v>
      </c>
      <c r="F63">
        <f t="shared" si="10"/>
        <v>22076.5</v>
      </c>
      <c r="G63">
        <f t="shared" si="11"/>
        <v>-2.0856399998592678E-2</v>
      </c>
      <c r="K63">
        <f t="shared" si="13"/>
        <v>-2.0856399998592678E-2</v>
      </c>
      <c r="O63">
        <f t="shared" ca="1" si="6"/>
        <v>-5.0498664052501883E-2</v>
      </c>
      <c r="P63">
        <f t="shared" si="5"/>
        <v>-2.1324697262298034E-2</v>
      </c>
      <c r="Q63" s="2">
        <f t="shared" si="12"/>
        <v>34018.810700000002</v>
      </c>
      <c r="R63">
        <f t="shared" si="8"/>
        <v>2.1930232719392338E-7</v>
      </c>
      <c r="AB63" t="s">
        <v>45</v>
      </c>
      <c r="AC63" t="s">
        <v>48</v>
      </c>
      <c r="AH63" t="s">
        <v>42</v>
      </c>
    </row>
    <row r="64" spans="1:34" x14ac:dyDescent="0.2">
      <c r="A64" s="13" t="s">
        <v>60</v>
      </c>
      <c r="B64" s="5" t="s">
        <v>30</v>
      </c>
      <c r="C64" s="21">
        <v>49037.311699999998</v>
      </c>
      <c r="D64" s="21"/>
      <c r="E64">
        <f t="shared" si="9"/>
        <v>22076.453860696307</v>
      </c>
      <c r="F64">
        <f t="shared" si="10"/>
        <v>22076.5</v>
      </c>
      <c r="G64">
        <f t="shared" si="11"/>
        <v>-1.985640000202693E-2</v>
      </c>
      <c r="K64">
        <f t="shared" si="13"/>
        <v>-1.985640000202693E-2</v>
      </c>
      <c r="O64">
        <f t="shared" ca="1" si="6"/>
        <v>-5.0498664052501883E-2</v>
      </c>
      <c r="P64">
        <f t="shared" si="5"/>
        <v>-2.1324697262298034E-2</v>
      </c>
      <c r="Q64" s="2">
        <f t="shared" si="12"/>
        <v>34018.811699999998</v>
      </c>
      <c r="R64">
        <f t="shared" si="8"/>
        <v>2.1558968445196288E-6</v>
      </c>
      <c r="AB64" t="s">
        <v>45</v>
      </c>
      <c r="AC64" t="s">
        <v>37</v>
      </c>
      <c r="AH64" t="s">
        <v>42</v>
      </c>
    </row>
    <row r="65" spans="1:34" x14ac:dyDescent="0.2">
      <c r="A65" s="13" t="s">
        <v>65</v>
      </c>
      <c r="B65" s="5"/>
      <c r="C65" s="21">
        <v>49832.394200000002</v>
      </c>
      <c r="D65" s="21"/>
      <c r="E65">
        <f t="shared" si="9"/>
        <v>23923.946504023632</v>
      </c>
      <c r="F65">
        <f t="shared" si="10"/>
        <v>23924</v>
      </c>
      <c r="G65">
        <f t="shared" si="11"/>
        <v>-2.3022399996989407E-2</v>
      </c>
      <c r="K65">
        <f t="shared" si="13"/>
        <v>-2.3022399996989407E-2</v>
      </c>
      <c r="O65">
        <f t="shared" ca="1" si="6"/>
        <v>-4.8393635524457454E-2</v>
      </c>
      <c r="P65">
        <f t="shared" si="5"/>
        <v>-2.673894338399567E-2</v>
      </c>
      <c r="Q65" s="2">
        <f t="shared" si="12"/>
        <v>34813.894200000002</v>
      </c>
      <c r="R65">
        <f t="shared" si="8"/>
        <v>1.3812694747499985E-5</v>
      </c>
      <c r="AB65" t="s">
        <v>45</v>
      </c>
      <c r="AH65" t="s">
        <v>42</v>
      </c>
    </row>
    <row r="66" spans="1:34" x14ac:dyDescent="0.2">
      <c r="A66" s="13" t="s">
        <v>34</v>
      </c>
      <c r="B66" s="5" t="s">
        <v>32</v>
      </c>
      <c r="C66" s="21">
        <v>50178.398099999999</v>
      </c>
      <c r="D66" s="21"/>
      <c r="E66">
        <f t="shared" si="9"/>
        <v>24727.938114721332</v>
      </c>
      <c r="F66">
        <f t="shared" si="10"/>
        <v>24728</v>
      </c>
      <c r="G66">
        <f t="shared" si="11"/>
        <v>-2.6632800007064361E-2</v>
      </c>
      <c r="K66">
        <f t="shared" si="13"/>
        <v>-2.6632800007064361E-2</v>
      </c>
      <c r="O66">
        <f t="shared" ca="1" si="6"/>
        <v>-4.7477563569627838E-2</v>
      </c>
      <c r="P66">
        <f t="shared" si="5"/>
        <v>-2.8766545624945433E-2</v>
      </c>
      <c r="Q66" s="2">
        <f t="shared" si="12"/>
        <v>35159.898099999999</v>
      </c>
      <c r="R66">
        <f t="shared" si="8"/>
        <v>4.5528703618266783E-6</v>
      </c>
    </row>
    <row r="67" spans="1:34" x14ac:dyDescent="0.2">
      <c r="A67" s="13" t="s">
        <v>67</v>
      </c>
      <c r="B67" s="5"/>
      <c r="C67" s="21">
        <v>50512.35</v>
      </c>
      <c r="D67" s="21">
        <v>4.0000000000000001E-3</v>
      </c>
      <c r="E67">
        <f t="shared" si="9"/>
        <v>25503.925107863779</v>
      </c>
      <c r="F67">
        <f t="shared" si="10"/>
        <v>25504</v>
      </c>
      <c r="G67">
        <f t="shared" si="11"/>
        <v>-3.2230400007392745E-2</v>
      </c>
      <c r="J67">
        <f>+G67</f>
        <v>-3.2230400007392745E-2</v>
      </c>
      <c r="O67">
        <f t="shared" ca="1" si="6"/>
        <v>-4.6593394618200244E-2</v>
      </c>
      <c r="P67">
        <f t="shared" si="5"/>
        <v>-3.0534554176466722E-2</v>
      </c>
      <c r="Q67" s="2">
        <f t="shared" si="12"/>
        <v>35493.85</v>
      </c>
      <c r="R67">
        <f t="shared" si="8"/>
        <v>2.875893082269176E-6</v>
      </c>
      <c r="AB67" t="s">
        <v>40</v>
      </c>
      <c r="AD67">
        <v>17</v>
      </c>
      <c r="AF67" t="s">
        <v>66</v>
      </c>
      <c r="AH67" t="s">
        <v>37</v>
      </c>
    </row>
    <row r="68" spans="1:34" x14ac:dyDescent="0.2">
      <c r="A68" s="13" t="s">
        <v>67</v>
      </c>
      <c r="B68" s="5"/>
      <c r="C68" s="21">
        <v>50515.360000000001</v>
      </c>
      <c r="D68" s="21">
        <v>7.0000000000000001E-3</v>
      </c>
      <c r="E68">
        <f t="shared" si="9"/>
        <v>25510.919291305647</v>
      </c>
      <c r="F68">
        <f t="shared" si="10"/>
        <v>25511</v>
      </c>
      <c r="G68">
        <f t="shared" si="11"/>
        <v>-3.4733599997707643E-2</v>
      </c>
      <c r="J68">
        <f>+G68</f>
        <v>-3.4733599997707643E-2</v>
      </c>
      <c r="O68">
        <f t="shared" ref="O68:O99" ca="1" si="14">+C$11+C$12*$F68</f>
        <v>-4.6585418867349737E-2</v>
      </c>
      <c r="P68">
        <f t="shared" si="5"/>
        <v>-3.0549657898486737E-2</v>
      </c>
      <c r="Q68" s="2">
        <f t="shared" si="12"/>
        <v>35496.86</v>
      </c>
      <c r="R68">
        <f t="shared" si="8"/>
        <v>1.7505371489633037E-5</v>
      </c>
      <c r="AB68" t="s">
        <v>40</v>
      </c>
      <c r="AD68">
        <v>14</v>
      </c>
      <c r="AF68" t="s">
        <v>66</v>
      </c>
      <c r="AH68" t="s">
        <v>37</v>
      </c>
    </row>
    <row r="69" spans="1:34" x14ac:dyDescent="0.2">
      <c r="A69" s="13" t="s">
        <v>67</v>
      </c>
      <c r="B69" s="5" t="s">
        <v>30</v>
      </c>
      <c r="C69" s="21">
        <v>50520.31</v>
      </c>
      <c r="D69" s="21">
        <v>4.0000000000000001E-3</v>
      </c>
      <c r="E69">
        <f t="shared" si="9"/>
        <v>25522.421353776477</v>
      </c>
      <c r="F69">
        <f t="shared" si="10"/>
        <v>25522.5</v>
      </c>
      <c r="G69">
        <f t="shared" si="11"/>
        <v>-3.3846000005723909E-2</v>
      </c>
      <c r="J69">
        <f>+G69</f>
        <v>-3.3846000005723909E-2</v>
      </c>
      <c r="O69">
        <f t="shared" ca="1" si="14"/>
        <v>-4.6572315848095333E-2</v>
      </c>
      <c r="P69">
        <f t="shared" si="5"/>
        <v>-3.0574438364071976E-2</v>
      </c>
      <c r="Q69" s="2">
        <f t="shared" si="12"/>
        <v>35501.81</v>
      </c>
      <c r="R69">
        <f t="shared" si="8"/>
        <v>1.0703115575128285E-5</v>
      </c>
      <c r="AB69" t="s">
        <v>40</v>
      </c>
      <c r="AD69">
        <v>15</v>
      </c>
      <c r="AF69" t="s">
        <v>66</v>
      </c>
      <c r="AH69" t="s">
        <v>37</v>
      </c>
    </row>
    <row r="70" spans="1:34" x14ac:dyDescent="0.2">
      <c r="A70" s="13" t="s">
        <v>69</v>
      </c>
      <c r="B70" s="5"/>
      <c r="C70" s="21">
        <v>50546.352599999998</v>
      </c>
      <c r="D70" s="21">
        <v>2.9999999999999997E-4</v>
      </c>
      <c r="E70">
        <f t="shared" si="9"/>
        <v>25582.935214807399</v>
      </c>
      <c r="F70">
        <f t="shared" si="10"/>
        <v>25583</v>
      </c>
      <c r="G70">
        <f t="shared" si="11"/>
        <v>-2.7880800000275485E-2</v>
      </c>
      <c r="I70">
        <f>+G70</f>
        <v>-2.7880800000275485E-2</v>
      </c>
      <c r="O70">
        <f t="shared" ca="1" si="14"/>
        <v>-4.6503382572887386E-2</v>
      </c>
      <c r="P70">
        <f t="shared" si="5"/>
        <v>-3.0704133753359161E-2</v>
      </c>
      <c r="Q70" s="2">
        <f t="shared" si="12"/>
        <v>35527.852599999998</v>
      </c>
      <c r="R70">
        <f t="shared" si="8"/>
        <v>7.9712134813015557E-6</v>
      </c>
      <c r="AB70" t="s">
        <v>68</v>
      </c>
      <c r="AH70" t="s">
        <v>42</v>
      </c>
    </row>
    <row r="71" spans="1:34" x14ac:dyDescent="0.2">
      <c r="A71" s="13" t="s">
        <v>33</v>
      </c>
      <c r="B71" s="5" t="s">
        <v>32</v>
      </c>
      <c r="C71" s="22">
        <v>50546.352599999998</v>
      </c>
      <c r="D71" s="22">
        <v>2.9999999999999997E-4</v>
      </c>
      <c r="E71">
        <f t="shared" si="9"/>
        <v>25582.935214807399</v>
      </c>
      <c r="F71">
        <f t="shared" si="10"/>
        <v>25583</v>
      </c>
      <c r="G71">
        <f t="shared" si="11"/>
        <v>-2.7880800000275485E-2</v>
      </c>
      <c r="K71">
        <f>+G71</f>
        <v>-2.7880800000275485E-2</v>
      </c>
      <c r="O71">
        <f t="shared" ca="1" si="14"/>
        <v>-4.6503382572887386E-2</v>
      </c>
      <c r="P71">
        <f t="shared" si="5"/>
        <v>-3.0704133753359161E-2</v>
      </c>
      <c r="Q71" s="2">
        <f t="shared" si="12"/>
        <v>35527.852599999998</v>
      </c>
      <c r="R71">
        <f t="shared" si="8"/>
        <v>7.9712134813015557E-6</v>
      </c>
    </row>
    <row r="72" spans="1:34" x14ac:dyDescent="0.2">
      <c r="A72" s="13" t="s">
        <v>67</v>
      </c>
      <c r="B72" s="5"/>
      <c r="C72" s="21">
        <v>50549.355000000003</v>
      </c>
      <c r="D72" s="21">
        <v>6.0000000000000001E-3</v>
      </c>
      <c r="E72">
        <f t="shared" si="9"/>
        <v>25589.911738516996</v>
      </c>
      <c r="F72">
        <f t="shared" si="10"/>
        <v>25590</v>
      </c>
      <c r="G72">
        <f t="shared" si="11"/>
        <v>-3.7984000002325047E-2</v>
      </c>
      <c r="J72">
        <f>+G72</f>
        <v>-3.7984000002325047E-2</v>
      </c>
      <c r="O72">
        <f t="shared" ca="1" si="14"/>
        <v>-4.6495406822036879E-2</v>
      </c>
      <c r="P72">
        <f t="shared" si="5"/>
        <v>-3.071906700311984E-2</v>
      </c>
      <c r="Q72" s="2">
        <f t="shared" si="12"/>
        <v>35530.855000000003</v>
      </c>
      <c r="R72">
        <f t="shared" si="8"/>
        <v>5.2779251482940758E-5</v>
      </c>
      <c r="AB72" t="s">
        <v>40</v>
      </c>
      <c r="AD72">
        <v>17</v>
      </c>
      <c r="AF72" t="s">
        <v>66</v>
      </c>
      <c r="AH72" t="s">
        <v>37</v>
      </c>
    </row>
    <row r="73" spans="1:34" x14ac:dyDescent="0.2">
      <c r="A73" s="13" t="s">
        <v>31</v>
      </c>
      <c r="B73" s="5" t="s">
        <v>32</v>
      </c>
      <c r="C73" s="21">
        <v>50926.356099999997</v>
      </c>
      <c r="D73" s="21">
        <v>2.9999999999999997E-4</v>
      </c>
      <c r="E73">
        <f t="shared" si="9"/>
        <v>26465.929961501774</v>
      </c>
      <c r="F73">
        <f t="shared" si="10"/>
        <v>26466</v>
      </c>
      <c r="G73">
        <f t="shared" si="11"/>
        <v>-3.0141600007482339E-2</v>
      </c>
      <c r="K73">
        <f>+G73</f>
        <v>-3.0141600007482339E-2</v>
      </c>
      <c r="O73">
        <f t="shared" ca="1" si="14"/>
        <v>-4.5497298572744906E-2</v>
      </c>
      <c r="P73">
        <f t="shared" si="5"/>
        <v>-3.2468632623830873E-2</v>
      </c>
      <c r="Q73" s="2">
        <f t="shared" si="12"/>
        <v>35907.856099999997</v>
      </c>
      <c r="R73">
        <f t="shared" si="8"/>
        <v>5.4150807975499054E-6</v>
      </c>
    </row>
    <row r="74" spans="1:34" x14ac:dyDescent="0.2">
      <c r="A74" s="14" t="s">
        <v>77</v>
      </c>
      <c r="B74" s="5" t="s">
        <v>32</v>
      </c>
      <c r="C74" s="21">
        <v>52003.535199999998</v>
      </c>
      <c r="D74" s="21">
        <v>4.0000000000000002E-4</v>
      </c>
      <c r="E74">
        <f t="shared" si="9"/>
        <v>28968.916082811123</v>
      </c>
      <c r="F74">
        <f t="shared" si="10"/>
        <v>28969</v>
      </c>
      <c r="G74">
        <f t="shared" si="11"/>
        <v>-3.6114400005317293E-2</v>
      </c>
      <c r="K74">
        <f t="shared" ref="K74:K92" si="15">G74</f>
        <v>-3.6114400005317293E-2</v>
      </c>
      <c r="O74">
        <f t="shared" ca="1" si="14"/>
        <v>-4.2645397947199466E-2</v>
      </c>
      <c r="P74">
        <f t="shared" si="5"/>
        <v>-3.6164067012935452E-2</v>
      </c>
      <c r="Q74" s="2">
        <f t="shared" si="12"/>
        <v>36985.035199999998</v>
      </c>
      <c r="R74">
        <f t="shared" si="8"/>
        <v>2.4668116457422981E-9</v>
      </c>
    </row>
    <row r="75" spans="1:34" x14ac:dyDescent="0.2">
      <c r="A75" s="14" t="s">
        <v>77</v>
      </c>
      <c r="B75" s="5" t="s">
        <v>32</v>
      </c>
      <c r="C75" s="21">
        <v>52003.535199999998</v>
      </c>
      <c r="D75" s="21">
        <v>4.0000000000000002E-4</v>
      </c>
      <c r="E75">
        <f t="shared" si="9"/>
        <v>28968.916082811123</v>
      </c>
      <c r="F75">
        <f t="shared" si="10"/>
        <v>28969</v>
      </c>
      <c r="G75">
        <f t="shared" si="11"/>
        <v>-3.6114400005317293E-2</v>
      </c>
      <c r="K75">
        <f t="shared" si="15"/>
        <v>-3.6114400005317293E-2</v>
      </c>
      <c r="O75">
        <f t="shared" ca="1" si="14"/>
        <v>-4.2645397947199466E-2</v>
      </c>
      <c r="P75">
        <f t="shared" si="5"/>
        <v>-3.6164067012935452E-2</v>
      </c>
      <c r="Q75" s="2">
        <f t="shared" si="12"/>
        <v>36985.035199999998</v>
      </c>
      <c r="R75">
        <f t="shared" si="8"/>
        <v>2.4668116457422981E-9</v>
      </c>
    </row>
    <row r="76" spans="1:34" x14ac:dyDescent="0.2">
      <c r="A76" s="14" t="s">
        <v>77</v>
      </c>
      <c r="B76" s="5" t="s">
        <v>32</v>
      </c>
      <c r="C76" s="21">
        <v>52321.570500000002</v>
      </c>
      <c r="D76" s="21">
        <v>2.0000000000000001E-4</v>
      </c>
      <c r="E76">
        <f t="shared" si="9"/>
        <v>29707.918484534723</v>
      </c>
      <c r="F76">
        <f t="shared" si="10"/>
        <v>29708</v>
      </c>
      <c r="G76">
        <f t="shared" si="11"/>
        <v>-3.5080800000287127E-2</v>
      </c>
      <c r="K76">
        <f t="shared" si="15"/>
        <v>-3.5080800000287127E-2</v>
      </c>
      <c r="O76">
        <f t="shared" ca="1" si="14"/>
        <v>-4.1803386535981694E-2</v>
      </c>
      <c r="P76">
        <f t="shared" si="5"/>
        <v>-3.6885847930838017E-2</v>
      </c>
      <c r="Q76" s="2">
        <f t="shared" si="12"/>
        <v>37303.070500000002</v>
      </c>
      <c r="R76">
        <f t="shared" si="8"/>
        <v>3.2581980315860521E-6</v>
      </c>
    </row>
    <row r="77" spans="1:34" x14ac:dyDescent="0.2">
      <c r="A77" s="14" t="s">
        <v>77</v>
      </c>
      <c r="B77" s="5" t="s">
        <v>32</v>
      </c>
      <c r="C77" s="21">
        <v>52321.570500000002</v>
      </c>
      <c r="D77" s="21">
        <v>2.0000000000000001E-4</v>
      </c>
      <c r="E77">
        <f t="shared" si="9"/>
        <v>29707.918484534723</v>
      </c>
      <c r="F77">
        <f t="shared" si="10"/>
        <v>29708</v>
      </c>
      <c r="G77">
        <f t="shared" si="11"/>
        <v>-3.5080800000287127E-2</v>
      </c>
      <c r="K77">
        <f t="shared" si="15"/>
        <v>-3.5080800000287127E-2</v>
      </c>
      <c r="O77">
        <f t="shared" ca="1" si="14"/>
        <v>-4.1803386535981694E-2</v>
      </c>
      <c r="P77">
        <f t="shared" si="5"/>
        <v>-3.6885847930838017E-2</v>
      </c>
      <c r="Q77" s="2">
        <f t="shared" si="12"/>
        <v>37303.070500000002</v>
      </c>
      <c r="R77">
        <f t="shared" si="8"/>
        <v>3.2581980315860521E-6</v>
      </c>
    </row>
    <row r="78" spans="1:34" x14ac:dyDescent="0.2">
      <c r="A78" s="14" t="s">
        <v>77</v>
      </c>
      <c r="B78" s="5" t="s">
        <v>32</v>
      </c>
      <c r="C78" s="21">
        <v>52344.3796</v>
      </c>
      <c r="D78" s="21">
        <v>5.0000000000000001E-4</v>
      </c>
      <c r="E78">
        <f t="shared" si="9"/>
        <v>29760.918826575849</v>
      </c>
      <c r="F78">
        <f t="shared" si="10"/>
        <v>29761</v>
      </c>
      <c r="G78">
        <f t="shared" si="11"/>
        <v>-3.4933599999931175E-2</v>
      </c>
      <c r="K78">
        <f t="shared" si="15"/>
        <v>-3.4933599999931175E-2</v>
      </c>
      <c r="O78">
        <f t="shared" ca="1" si="14"/>
        <v>-4.1742998708113571E-2</v>
      </c>
      <c r="P78">
        <f t="shared" si="5"/>
        <v>-3.6931143072550465E-2</v>
      </c>
      <c r="Q78" s="2">
        <f t="shared" si="12"/>
        <v>37325.8796</v>
      </c>
      <c r="R78">
        <f t="shared" si="8"/>
        <v>3.9901783269693139E-6</v>
      </c>
    </row>
    <row r="79" spans="1:34" x14ac:dyDescent="0.2">
      <c r="A79" s="14" t="s">
        <v>77</v>
      </c>
      <c r="B79" s="5" t="s">
        <v>32</v>
      </c>
      <c r="C79" s="21">
        <v>52344.3796</v>
      </c>
      <c r="D79" s="21">
        <v>5.0000000000000001E-4</v>
      </c>
      <c r="E79">
        <f t="shared" si="9"/>
        <v>29760.918826575849</v>
      </c>
      <c r="F79">
        <f t="shared" si="10"/>
        <v>29761</v>
      </c>
      <c r="G79">
        <f t="shared" si="11"/>
        <v>-3.4933599999931175E-2</v>
      </c>
      <c r="K79">
        <f t="shared" si="15"/>
        <v>-3.4933599999931175E-2</v>
      </c>
      <c r="O79">
        <f t="shared" ca="1" si="14"/>
        <v>-4.1742998708113571E-2</v>
      </c>
      <c r="P79">
        <f t="shared" si="5"/>
        <v>-3.6931143072550465E-2</v>
      </c>
      <c r="Q79" s="2">
        <f t="shared" si="12"/>
        <v>37325.8796</v>
      </c>
      <c r="R79">
        <f t="shared" si="8"/>
        <v>3.9901783269693139E-6</v>
      </c>
    </row>
    <row r="80" spans="1:34" x14ac:dyDescent="0.2">
      <c r="A80" s="14" t="s">
        <v>77</v>
      </c>
      <c r="B80" s="5" t="s">
        <v>30</v>
      </c>
      <c r="C80" s="21">
        <v>52344.593200000003</v>
      </c>
      <c r="D80" s="21">
        <v>5.0000000000000001E-4</v>
      </c>
      <c r="E80">
        <f t="shared" si="9"/>
        <v>29761.415157998839</v>
      </c>
      <c r="F80">
        <f t="shared" si="10"/>
        <v>29761.5</v>
      </c>
      <c r="G80">
        <f t="shared" si="11"/>
        <v>-3.6512399994535372E-2</v>
      </c>
      <c r="K80">
        <f t="shared" si="15"/>
        <v>-3.6512399994535372E-2</v>
      </c>
      <c r="O80">
        <f t="shared" ca="1" si="14"/>
        <v>-4.1742429011624248E-2</v>
      </c>
      <c r="P80">
        <f t="shared" si="5"/>
        <v>-3.6931566262122295E-2</v>
      </c>
      <c r="Q80" s="2">
        <f t="shared" si="12"/>
        <v>37326.093200000003</v>
      </c>
      <c r="R80">
        <f t="shared" si="8"/>
        <v>1.757003598827523E-7</v>
      </c>
    </row>
    <row r="81" spans="1:18" x14ac:dyDescent="0.2">
      <c r="A81" s="14" t="s">
        <v>77</v>
      </c>
      <c r="B81" s="5" t="s">
        <v>30</v>
      </c>
      <c r="C81" s="21">
        <v>52344.593200000003</v>
      </c>
      <c r="D81" s="21">
        <v>5.0000000000000001E-4</v>
      </c>
      <c r="E81">
        <f t="shared" si="9"/>
        <v>29761.415157998839</v>
      </c>
      <c r="F81">
        <f t="shared" si="10"/>
        <v>29761.5</v>
      </c>
      <c r="G81">
        <f t="shared" si="11"/>
        <v>-3.6512399994535372E-2</v>
      </c>
      <c r="K81">
        <f t="shared" si="15"/>
        <v>-3.6512399994535372E-2</v>
      </c>
      <c r="O81">
        <f t="shared" ca="1" si="14"/>
        <v>-4.1742429011624248E-2</v>
      </c>
      <c r="P81">
        <f t="shared" si="5"/>
        <v>-3.6931566262122295E-2</v>
      </c>
      <c r="Q81" s="2">
        <f t="shared" si="12"/>
        <v>37326.093200000003</v>
      </c>
      <c r="R81">
        <f t="shared" si="8"/>
        <v>1.757003598827523E-7</v>
      </c>
    </row>
    <row r="82" spans="1:18" x14ac:dyDescent="0.2">
      <c r="A82" s="14" t="s">
        <v>77</v>
      </c>
      <c r="B82" s="5" t="s">
        <v>30</v>
      </c>
      <c r="C82" s="21">
        <v>52345.453999999998</v>
      </c>
      <c r="D82" s="21">
        <v>2.9999999999999997E-4</v>
      </c>
      <c r="E82">
        <f t="shared" si="9"/>
        <v>29763.415355044261</v>
      </c>
      <c r="F82">
        <f t="shared" si="10"/>
        <v>29763.5</v>
      </c>
      <c r="G82">
        <f t="shared" si="11"/>
        <v>-3.6427600003662519E-2</v>
      </c>
      <c r="K82">
        <f t="shared" si="15"/>
        <v>-3.6427600003662519E-2</v>
      </c>
      <c r="O82">
        <f t="shared" ca="1" si="14"/>
        <v>-4.1740150225666961E-2</v>
      </c>
      <c r="P82">
        <f t="shared" si="5"/>
        <v>-3.6933258249739337E-2</v>
      </c>
      <c r="Q82" s="2">
        <f t="shared" si="12"/>
        <v>37326.953999999998</v>
      </c>
      <c r="R82">
        <f t="shared" si="8"/>
        <v>2.5569026182548356E-7</v>
      </c>
    </row>
    <row r="83" spans="1:18" x14ac:dyDescent="0.2">
      <c r="A83" s="14" t="s">
        <v>77</v>
      </c>
      <c r="B83" s="5" t="s">
        <v>30</v>
      </c>
      <c r="C83" s="21">
        <v>52345.453999999998</v>
      </c>
      <c r="D83" s="21">
        <v>2.9999999999999997E-4</v>
      </c>
      <c r="E83">
        <f t="shared" si="9"/>
        <v>29763.415355044261</v>
      </c>
      <c r="F83">
        <f t="shared" si="10"/>
        <v>29763.5</v>
      </c>
      <c r="G83">
        <f t="shared" si="11"/>
        <v>-3.6427600003662519E-2</v>
      </c>
      <c r="K83">
        <f t="shared" si="15"/>
        <v>-3.6427600003662519E-2</v>
      </c>
      <c r="O83">
        <f t="shared" ca="1" si="14"/>
        <v>-4.1740150225666961E-2</v>
      </c>
      <c r="P83">
        <f t="shared" si="5"/>
        <v>-3.6933258249739337E-2</v>
      </c>
      <c r="Q83" s="2">
        <f t="shared" si="12"/>
        <v>37326.953999999998</v>
      </c>
      <c r="R83">
        <f t="shared" si="8"/>
        <v>2.5569026182548356E-7</v>
      </c>
    </row>
    <row r="84" spans="1:18" x14ac:dyDescent="0.2">
      <c r="A84" s="14" t="s">
        <v>77</v>
      </c>
      <c r="B84" s="5" t="s">
        <v>32</v>
      </c>
      <c r="C84" s="21">
        <v>52347.393300000003</v>
      </c>
      <c r="D84" s="21">
        <v>2.9999999999999997E-4</v>
      </c>
      <c r="E84">
        <f t="shared" si="9"/>
        <v>29767.921607518962</v>
      </c>
      <c r="F84">
        <f t="shared" si="10"/>
        <v>29768</v>
      </c>
      <c r="G84">
        <f t="shared" si="11"/>
        <v>-3.3736799996404443E-2</v>
      </c>
      <c r="K84">
        <f t="shared" si="15"/>
        <v>-3.3736799996404443E-2</v>
      </c>
      <c r="O84">
        <f t="shared" ca="1" si="14"/>
        <v>-4.1735022957263064E-2</v>
      </c>
      <c r="P84">
        <f t="shared" si="5"/>
        <v>-3.6937060713456732E-2</v>
      </c>
      <c r="Q84" s="2">
        <f t="shared" si="12"/>
        <v>37328.893300000003</v>
      </c>
      <c r="R84">
        <f t="shared" si="8"/>
        <v>1.0241668657108031E-5</v>
      </c>
    </row>
    <row r="85" spans="1:18" x14ac:dyDescent="0.2">
      <c r="A85" s="14" t="s">
        <v>77</v>
      </c>
      <c r="B85" s="5" t="s">
        <v>32</v>
      </c>
      <c r="C85" s="21">
        <v>52347.393300000003</v>
      </c>
      <c r="D85" s="21">
        <v>2.9999999999999997E-4</v>
      </c>
      <c r="E85">
        <f t="shared" ref="E85:E116" si="16">+(C85-C$7)/C$8</f>
        <v>29767.921607518962</v>
      </c>
      <c r="F85">
        <f t="shared" ref="F85:F116" si="17">ROUND(2*E85,0)/2</f>
        <v>29768</v>
      </c>
      <c r="G85">
        <f t="shared" ref="G85:G116" si="18">+C85-(C$7+F85*C$8)</f>
        <v>-3.3736799996404443E-2</v>
      </c>
      <c r="K85">
        <f t="shared" si="15"/>
        <v>-3.3736799996404443E-2</v>
      </c>
      <c r="O85">
        <f t="shared" ca="1" si="14"/>
        <v>-4.1735022957263064E-2</v>
      </c>
      <c r="P85">
        <f t="shared" si="5"/>
        <v>-3.6937060713456732E-2</v>
      </c>
      <c r="Q85" s="2">
        <f t="shared" ref="Q85:Q116" si="19">+C85-15018.5</f>
        <v>37328.893300000003</v>
      </c>
      <c r="R85">
        <f t="shared" si="8"/>
        <v>1.0241668657108031E-5</v>
      </c>
    </row>
    <row r="86" spans="1:18" x14ac:dyDescent="0.2">
      <c r="A86" s="14" t="s">
        <v>77</v>
      </c>
      <c r="B86" s="5" t="s">
        <v>30</v>
      </c>
      <c r="C86" s="21">
        <v>52347.604200000002</v>
      </c>
      <c r="D86" s="21">
        <v>4.0000000000000002E-4</v>
      </c>
      <c r="E86">
        <f t="shared" si="16"/>
        <v>29768.411665089683</v>
      </c>
      <c r="F86">
        <f t="shared" si="17"/>
        <v>29768.5</v>
      </c>
      <c r="G86">
        <f t="shared" si="18"/>
        <v>-3.8015600002836436E-2</v>
      </c>
      <c r="K86">
        <f t="shared" si="15"/>
        <v>-3.8015600002836436E-2</v>
      </c>
      <c r="O86">
        <f t="shared" ca="1" si="14"/>
        <v>-4.1734453260773748E-2</v>
      </c>
      <c r="P86">
        <f t="shared" ref="P86:P135" si="20">+D$11+D$12*F86+D$13*F86^2</f>
        <v>-3.6937482824090206E-2</v>
      </c>
      <c r="Q86" s="2">
        <f t="shared" si="19"/>
        <v>37329.104200000002</v>
      </c>
      <c r="R86">
        <f t="shared" ref="R86:R135" si="21">+(P86-G86)^2</f>
        <v>1.1623366511077296E-6</v>
      </c>
    </row>
    <row r="87" spans="1:18" x14ac:dyDescent="0.2">
      <c r="A87" s="14" t="s">
        <v>77</v>
      </c>
      <c r="B87" s="5" t="s">
        <v>30</v>
      </c>
      <c r="C87" s="21">
        <v>52347.604200000002</v>
      </c>
      <c r="D87" s="21">
        <v>4.0000000000000002E-4</v>
      </c>
      <c r="E87">
        <f t="shared" si="16"/>
        <v>29768.411665089683</v>
      </c>
      <c r="F87">
        <f t="shared" si="17"/>
        <v>29768.5</v>
      </c>
      <c r="G87">
        <f t="shared" si="18"/>
        <v>-3.8015600002836436E-2</v>
      </c>
      <c r="K87">
        <f t="shared" si="15"/>
        <v>-3.8015600002836436E-2</v>
      </c>
      <c r="O87">
        <f t="shared" ca="1" si="14"/>
        <v>-4.1734453260773748E-2</v>
      </c>
      <c r="P87">
        <f t="shared" si="20"/>
        <v>-3.6937482824090206E-2</v>
      </c>
      <c r="Q87" s="2">
        <f t="shared" si="19"/>
        <v>37329.104200000002</v>
      </c>
      <c r="R87">
        <f t="shared" si="21"/>
        <v>1.1623366511077296E-6</v>
      </c>
    </row>
    <row r="88" spans="1:18" x14ac:dyDescent="0.2">
      <c r="A88" s="14" t="s">
        <v>77</v>
      </c>
      <c r="B88" s="5" t="s">
        <v>30</v>
      </c>
      <c r="C88" s="21">
        <v>52351.479500000001</v>
      </c>
      <c r="D88" s="21">
        <v>2.9999999999999997E-4</v>
      </c>
      <c r="E88">
        <f t="shared" si="16"/>
        <v>29777.41650199741</v>
      </c>
      <c r="F88">
        <f t="shared" si="17"/>
        <v>29777.5</v>
      </c>
      <c r="G88">
        <f t="shared" si="18"/>
        <v>-3.5933999999542721E-2</v>
      </c>
      <c r="K88">
        <f t="shared" si="15"/>
        <v>-3.5933999999542721E-2</v>
      </c>
      <c r="O88">
        <f t="shared" ca="1" si="14"/>
        <v>-4.1724198723965947E-2</v>
      </c>
      <c r="P88">
        <f t="shared" si="20"/>
        <v>-3.6945067637031509E-2</v>
      </c>
      <c r="Q88" s="2">
        <f t="shared" si="19"/>
        <v>37332.979500000001</v>
      </c>
      <c r="R88">
        <f t="shared" si="21"/>
        <v>1.0222577675771599E-6</v>
      </c>
    </row>
    <row r="89" spans="1:18" x14ac:dyDescent="0.2">
      <c r="A89" s="14" t="s">
        <v>77</v>
      </c>
      <c r="B89" s="5" t="s">
        <v>30</v>
      </c>
      <c r="C89" s="21">
        <v>52351.479500000001</v>
      </c>
      <c r="D89" s="21">
        <v>2.9999999999999997E-4</v>
      </c>
      <c r="E89">
        <f t="shared" si="16"/>
        <v>29777.41650199741</v>
      </c>
      <c r="F89">
        <f t="shared" si="17"/>
        <v>29777.5</v>
      </c>
      <c r="G89">
        <f t="shared" si="18"/>
        <v>-3.5933999999542721E-2</v>
      </c>
      <c r="K89">
        <f t="shared" si="15"/>
        <v>-3.5933999999542721E-2</v>
      </c>
      <c r="O89">
        <f t="shared" ca="1" si="14"/>
        <v>-4.1724198723965947E-2</v>
      </c>
      <c r="P89">
        <f t="shared" si="20"/>
        <v>-3.6945067637031509E-2</v>
      </c>
      <c r="Q89" s="2">
        <f t="shared" si="19"/>
        <v>37332.979500000001</v>
      </c>
      <c r="R89">
        <f t="shared" si="21"/>
        <v>1.0222577675771599E-6</v>
      </c>
    </row>
    <row r="90" spans="1:18" x14ac:dyDescent="0.2">
      <c r="A90" s="14" t="s">
        <v>77</v>
      </c>
      <c r="B90" s="5" t="s">
        <v>30</v>
      </c>
      <c r="C90" s="21">
        <v>52364.390599999999</v>
      </c>
      <c r="D90" s="21">
        <v>2.9999999999999997E-4</v>
      </c>
      <c r="E90">
        <f t="shared" si="16"/>
        <v>29807.417366394824</v>
      </c>
      <c r="F90">
        <f t="shared" si="17"/>
        <v>29807.5</v>
      </c>
      <c r="G90">
        <f t="shared" si="18"/>
        <v>-3.5562000004574656E-2</v>
      </c>
      <c r="K90">
        <f t="shared" si="15"/>
        <v>-3.5562000004574656E-2</v>
      </c>
      <c r="O90">
        <f t="shared" ca="1" si="14"/>
        <v>-4.1690016934606638E-2</v>
      </c>
      <c r="P90">
        <f t="shared" si="20"/>
        <v>-3.6970170009997277E-2</v>
      </c>
      <c r="Q90" s="2">
        <f t="shared" si="19"/>
        <v>37345.890599999999</v>
      </c>
      <c r="R90">
        <f t="shared" si="21"/>
        <v>1.9829427641719441E-6</v>
      </c>
    </row>
    <row r="91" spans="1:18" x14ac:dyDescent="0.2">
      <c r="A91" s="14" t="s">
        <v>77</v>
      </c>
      <c r="B91" s="5" t="s">
        <v>30</v>
      </c>
      <c r="C91" s="21">
        <v>52364.390599999999</v>
      </c>
      <c r="D91" s="21">
        <v>2.9999999999999997E-4</v>
      </c>
      <c r="E91">
        <f t="shared" si="16"/>
        <v>29807.417366394824</v>
      </c>
      <c r="F91">
        <f t="shared" si="17"/>
        <v>29807.5</v>
      </c>
      <c r="G91">
        <f t="shared" si="18"/>
        <v>-3.5562000004574656E-2</v>
      </c>
      <c r="K91">
        <f t="shared" si="15"/>
        <v>-3.5562000004574656E-2</v>
      </c>
      <c r="O91">
        <f t="shared" ca="1" si="14"/>
        <v>-4.1690016934606638E-2</v>
      </c>
      <c r="P91">
        <f t="shared" si="20"/>
        <v>-3.6970170009997277E-2</v>
      </c>
      <c r="Q91" s="2">
        <f t="shared" si="19"/>
        <v>37345.890599999999</v>
      </c>
      <c r="R91">
        <f t="shared" si="21"/>
        <v>1.9829427641719441E-6</v>
      </c>
    </row>
    <row r="92" spans="1:18" x14ac:dyDescent="0.2">
      <c r="A92" s="16" t="s">
        <v>81</v>
      </c>
      <c r="B92" s="17" t="s">
        <v>32</v>
      </c>
      <c r="C92" s="22">
        <v>52705.447800000002</v>
      </c>
      <c r="D92" s="22">
        <v>1E-4</v>
      </c>
      <c r="E92">
        <f t="shared" si="16"/>
        <v>30599.914582663347</v>
      </c>
      <c r="F92">
        <f t="shared" si="17"/>
        <v>30600</v>
      </c>
      <c r="G92">
        <f t="shared" si="18"/>
        <v>-3.6759999995410908E-2</v>
      </c>
      <c r="K92">
        <f t="shared" si="15"/>
        <v>-3.6759999995410908E-2</v>
      </c>
      <c r="O92">
        <f t="shared" ca="1" si="14"/>
        <v>-4.078704799903142E-2</v>
      </c>
      <c r="P92">
        <f t="shared" si="20"/>
        <v>-3.7532821638676717E-2</v>
      </c>
      <c r="Q92" s="2">
        <f t="shared" si="19"/>
        <v>37686.947800000002</v>
      </c>
      <c r="R92">
        <f t="shared" si="21"/>
        <v>5.9725329230006477E-7</v>
      </c>
    </row>
    <row r="93" spans="1:18" x14ac:dyDescent="0.2">
      <c r="A93" s="13" t="s">
        <v>29</v>
      </c>
      <c r="B93" s="5" t="s">
        <v>30</v>
      </c>
      <c r="C93" s="21">
        <v>52713.402399999999</v>
      </c>
      <c r="D93" s="21">
        <v>1E-4</v>
      </c>
      <c r="E93">
        <f t="shared" si="16"/>
        <v>30618.39828087153</v>
      </c>
      <c r="F93">
        <f t="shared" si="17"/>
        <v>30618.5</v>
      </c>
      <c r="G93">
        <f t="shared" si="18"/>
        <v>-4.3775600002845749E-2</v>
      </c>
      <c r="K93">
        <f>+G93</f>
        <v>-4.3775600002845749E-2</v>
      </c>
      <c r="O93">
        <f t="shared" ca="1" si="14"/>
        <v>-4.0765969228926509E-2</v>
      </c>
      <c r="P93">
        <f t="shared" si="20"/>
        <v>-3.7543643542880478E-2</v>
      </c>
      <c r="Q93" s="2">
        <f t="shared" si="19"/>
        <v>37694.902399999999</v>
      </c>
      <c r="R93">
        <f t="shared" si="21"/>
        <v>3.8837281318902873E-5</v>
      </c>
    </row>
    <row r="94" spans="1:18" x14ac:dyDescent="0.2">
      <c r="A94" s="15" t="s">
        <v>75</v>
      </c>
      <c r="B94" s="5" t="s">
        <v>32</v>
      </c>
      <c r="C94" s="21">
        <v>53092.767200000002</v>
      </c>
      <c r="D94" s="21">
        <v>1E-4</v>
      </c>
      <c r="E94">
        <f t="shared" si="16"/>
        <v>31499.908912959829</v>
      </c>
      <c r="F94">
        <f t="shared" si="17"/>
        <v>31500</v>
      </c>
      <c r="G94">
        <f t="shared" si="18"/>
        <v>-3.9199999999254942E-2</v>
      </c>
      <c r="L94">
        <f>G94</f>
        <v>-3.9199999999254942E-2</v>
      </c>
      <c r="O94">
        <f t="shared" ca="1" si="14"/>
        <v>-3.9761594318251998E-2</v>
      </c>
      <c r="P94">
        <f t="shared" si="20"/>
        <v>-3.7937010405404148E-2</v>
      </c>
      <c r="Q94" s="2">
        <f t="shared" si="19"/>
        <v>38074.267200000002</v>
      </c>
      <c r="R94">
        <f t="shared" si="21"/>
        <v>1.5951427141753936E-6</v>
      </c>
    </row>
    <row r="95" spans="1:18" x14ac:dyDescent="0.2">
      <c r="A95" s="15" t="s">
        <v>75</v>
      </c>
      <c r="B95" s="5"/>
      <c r="C95" s="21">
        <v>53111.7045257586</v>
      </c>
      <c r="D95" s="21">
        <v>2.0000000000000001E-4</v>
      </c>
      <c r="E95">
        <f t="shared" si="16"/>
        <v>31543.912610718617</v>
      </c>
      <c r="F95">
        <f t="shared" si="17"/>
        <v>31544</v>
      </c>
      <c r="G95">
        <f t="shared" si="18"/>
        <v>-3.7608641403494403E-2</v>
      </c>
      <c r="L95">
        <f>G95</f>
        <v>-3.7608641403494403E-2</v>
      </c>
      <c r="O95">
        <f t="shared" ca="1" si="14"/>
        <v>-3.9711461027191669E-2</v>
      </c>
      <c r="P95">
        <f t="shared" si="20"/>
        <v>-3.7950368633208692E-2</v>
      </c>
      <c r="Q95" s="2">
        <f t="shared" si="19"/>
        <v>38093.2045257586</v>
      </c>
      <c r="R95">
        <f t="shared" si="21"/>
        <v>1.1677749952820262E-7</v>
      </c>
    </row>
    <row r="96" spans="1:18" x14ac:dyDescent="0.2">
      <c r="A96" s="36" t="s">
        <v>90</v>
      </c>
      <c r="B96" s="17" t="s">
        <v>30</v>
      </c>
      <c r="C96" s="22">
        <v>53407.5726</v>
      </c>
      <c r="D96" s="18">
        <v>2.9999999999999997E-4</v>
      </c>
      <c r="E96">
        <f t="shared" si="16"/>
        <v>32231.406160829967</v>
      </c>
      <c r="F96">
        <f t="shared" si="17"/>
        <v>32231.5</v>
      </c>
      <c r="G96">
        <f t="shared" si="18"/>
        <v>-4.0384400002949405E-2</v>
      </c>
      <c r="K96">
        <f t="shared" ref="K96:K133" si="22">G96</f>
        <v>-4.0384400002949405E-2</v>
      </c>
      <c r="O96">
        <f t="shared" ca="1" si="14"/>
        <v>-3.8928128354374057E-2</v>
      </c>
      <c r="P96">
        <f t="shared" si="20"/>
        <v>-3.8081575965556919E-2</v>
      </c>
      <c r="Q96" s="2">
        <f t="shared" si="19"/>
        <v>38389.0726</v>
      </c>
      <c r="R96">
        <f t="shared" si="21"/>
        <v>5.3029985471926337E-6</v>
      </c>
    </row>
    <row r="97" spans="1:18" x14ac:dyDescent="0.2">
      <c r="A97" s="36" t="s">
        <v>89</v>
      </c>
      <c r="B97" s="17" t="s">
        <v>30</v>
      </c>
      <c r="C97" s="22">
        <v>53410.586499999998</v>
      </c>
      <c r="D97" s="18">
        <v>6.9999999999999999E-4</v>
      </c>
      <c r="E97">
        <f t="shared" si="16"/>
        <v>32238.409406502862</v>
      </c>
      <c r="F97">
        <f t="shared" si="17"/>
        <v>32238.5</v>
      </c>
      <c r="G97">
        <f t="shared" si="18"/>
        <v>-3.8987600004475098E-2</v>
      </c>
      <c r="K97">
        <f t="shared" si="22"/>
        <v>-3.8987600004475098E-2</v>
      </c>
      <c r="O97">
        <f t="shared" ca="1" si="14"/>
        <v>-3.892015260352355E-2</v>
      </c>
      <c r="P97">
        <f t="shared" si="20"/>
        <v>-3.8082162572074807E-2</v>
      </c>
      <c r="Q97" s="2">
        <f t="shared" si="19"/>
        <v>38392.086499999998</v>
      </c>
      <c r="R97">
        <f t="shared" si="21"/>
        <v>8.1981694399163187E-7</v>
      </c>
    </row>
    <row r="98" spans="1:18" x14ac:dyDescent="0.2">
      <c r="A98" s="36" t="s">
        <v>95</v>
      </c>
      <c r="B98" s="43" t="s">
        <v>32</v>
      </c>
      <c r="C98" s="14">
        <v>53414.674500000001</v>
      </c>
      <c r="D98" s="14">
        <v>5.0000000000000001E-4</v>
      </c>
      <c r="E98">
        <f t="shared" si="16"/>
        <v>32247.908483549494</v>
      </c>
      <c r="F98">
        <f t="shared" si="17"/>
        <v>32248</v>
      </c>
      <c r="G98">
        <f t="shared" si="18"/>
        <v>-3.9384800002153497E-2</v>
      </c>
      <c r="K98">
        <f t="shared" si="22"/>
        <v>-3.9384800002153497E-2</v>
      </c>
      <c r="O98">
        <f t="shared" ca="1" si="14"/>
        <v>-3.8909328370226433E-2</v>
      </c>
      <c r="P98">
        <f t="shared" si="20"/>
        <v>-3.8082934520408146E-2</v>
      </c>
      <c r="Q98" s="2">
        <f t="shared" si="19"/>
        <v>38396.174500000001</v>
      </c>
      <c r="R98">
        <f t="shared" si="21"/>
        <v>1.6948537325600554E-6</v>
      </c>
    </row>
    <row r="99" spans="1:18" x14ac:dyDescent="0.2">
      <c r="A99" s="36" t="s">
        <v>95</v>
      </c>
      <c r="B99" s="43" t="s">
        <v>30</v>
      </c>
      <c r="C99" s="14">
        <v>53430.813600000001</v>
      </c>
      <c r="D99" s="14">
        <v>5.9999999999999995E-4</v>
      </c>
      <c r="E99">
        <f t="shared" si="16"/>
        <v>32285.410086867294</v>
      </c>
      <c r="F99">
        <f t="shared" si="17"/>
        <v>32285.5</v>
      </c>
      <c r="G99">
        <f t="shared" si="18"/>
        <v>-3.8694800001394469E-2</v>
      </c>
      <c r="K99">
        <f t="shared" si="22"/>
        <v>-3.8694800001394469E-2</v>
      </c>
      <c r="O99">
        <f t="shared" ca="1" si="14"/>
        <v>-3.8866601133527287E-2</v>
      </c>
      <c r="P99">
        <f t="shared" si="20"/>
        <v>-3.808571002361863E-2</v>
      </c>
      <c r="Q99" s="2">
        <f t="shared" si="19"/>
        <v>38412.313600000001</v>
      </c>
      <c r="R99">
        <f t="shared" si="21"/>
        <v>3.7099060102697278E-7</v>
      </c>
    </row>
    <row r="100" spans="1:18" x14ac:dyDescent="0.2">
      <c r="A100" s="36" t="s">
        <v>95</v>
      </c>
      <c r="B100" s="43" t="s">
        <v>30</v>
      </c>
      <c r="C100" s="14">
        <v>53431.6711</v>
      </c>
      <c r="D100" s="14">
        <v>5.9999999999999995E-4</v>
      </c>
      <c r="E100">
        <f t="shared" si="16"/>
        <v>32287.402615871077</v>
      </c>
      <c r="F100">
        <f t="shared" si="17"/>
        <v>32287.5</v>
      </c>
      <c r="G100">
        <f t="shared" si="18"/>
        <v>-4.1909999999916181E-2</v>
      </c>
      <c r="K100">
        <f t="shared" si="22"/>
        <v>-4.1909999999916181E-2</v>
      </c>
      <c r="O100">
        <f t="shared" ref="O100:O135" ca="1" si="23">+C$11+C$12*$F100</f>
        <v>-3.886432234757E-2</v>
      </c>
      <c r="P100">
        <f t="shared" si="20"/>
        <v>-3.8085845873866542E-2</v>
      </c>
      <c r="Q100" s="2">
        <f t="shared" si="19"/>
        <v>38413.1711</v>
      </c>
      <c r="R100">
        <f t="shared" si="21"/>
        <v>1.4624154779782481E-5</v>
      </c>
    </row>
    <row r="101" spans="1:18" x14ac:dyDescent="0.2">
      <c r="A101" s="36" t="s">
        <v>95</v>
      </c>
      <c r="B101" s="43" t="s">
        <v>32</v>
      </c>
      <c r="C101" s="14">
        <v>53432.751499999998</v>
      </c>
      <c r="D101" s="14">
        <v>6.9999999999999999E-4</v>
      </c>
      <c r="E101">
        <f t="shared" si="16"/>
        <v>32289.913086233395</v>
      </c>
      <c r="F101">
        <f t="shared" si="17"/>
        <v>32290</v>
      </c>
      <c r="G101">
        <f t="shared" si="18"/>
        <v>-3.7404000002425164E-2</v>
      </c>
      <c r="K101">
        <f t="shared" si="22"/>
        <v>-3.7404000002425164E-2</v>
      </c>
      <c r="O101">
        <f t="shared" ca="1" si="23"/>
        <v>-3.886147386512339E-2</v>
      </c>
      <c r="P101">
        <f t="shared" si="20"/>
        <v>-3.8086013952668446E-2</v>
      </c>
      <c r="Q101" s="2">
        <f t="shared" si="19"/>
        <v>38414.251499999998</v>
      </c>
      <c r="R101">
        <f t="shared" si="21"/>
        <v>4.6514302832644599E-7</v>
      </c>
    </row>
    <row r="102" spans="1:18" x14ac:dyDescent="0.2">
      <c r="A102" s="36" t="s">
        <v>95</v>
      </c>
      <c r="B102" s="43" t="s">
        <v>32</v>
      </c>
      <c r="C102" s="14">
        <v>53433.609600000003</v>
      </c>
      <c r="D102" s="14">
        <v>5.0000000000000001E-4</v>
      </c>
      <c r="E102">
        <f t="shared" si="16"/>
        <v>32291.907009426584</v>
      </c>
      <c r="F102">
        <f t="shared" si="17"/>
        <v>32292</v>
      </c>
      <c r="G102">
        <f t="shared" si="18"/>
        <v>-4.0019200001552235E-2</v>
      </c>
      <c r="K102">
        <f t="shared" si="22"/>
        <v>-4.0019200001552235E-2</v>
      </c>
      <c r="O102">
        <f t="shared" ca="1" si="23"/>
        <v>-3.8859195079166103E-2</v>
      </c>
      <c r="P102">
        <f t="shared" si="20"/>
        <v>-3.8086147028503464E-2</v>
      </c>
      <c r="Q102" s="2">
        <f t="shared" si="19"/>
        <v>38415.109600000003</v>
      </c>
      <c r="R102">
        <f t="shared" si="21"/>
        <v>3.7366937966126929E-6</v>
      </c>
    </row>
    <row r="103" spans="1:18" x14ac:dyDescent="0.2">
      <c r="A103" s="36" t="s">
        <v>95</v>
      </c>
      <c r="B103" s="43" t="s">
        <v>30</v>
      </c>
      <c r="C103" s="14">
        <v>53433.824200000003</v>
      </c>
      <c r="D103" s="14">
        <v>5.9999999999999995E-4</v>
      </c>
      <c r="E103">
        <f t="shared" si="16"/>
        <v>32292.40566449855</v>
      </c>
      <c r="F103">
        <f t="shared" si="17"/>
        <v>32292.5</v>
      </c>
      <c r="G103">
        <f t="shared" si="18"/>
        <v>-4.0597999999590684E-2</v>
      </c>
      <c r="K103">
        <f t="shared" si="22"/>
        <v>-4.0597999999590684E-2</v>
      </c>
      <c r="O103">
        <f t="shared" ca="1" si="23"/>
        <v>-3.885862538267678E-2</v>
      </c>
      <c r="P103">
        <f t="shared" si="20"/>
        <v>-3.8086180104794642E-2</v>
      </c>
      <c r="Q103" s="2">
        <f t="shared" si="19"/>
        <v>38415.324200000003</v>
      </c>
      <c r="R103">
        <f t="shared" si="21"/>
        <v>6.3092391838931963E-6</v>
      </c>
    </row>
    <row r="104" spans="1:18" x14ac:dyDescent="0.2">
      <c r="A104" s="36" t="s">
        <v>95</v>
      </c>
      <c r="B104" s="43" t="s">
        <v>30</v>
      </c>
      <c r="C104" s="14">
        <v>53434.688600000001</v>
      </c>
      <c r="D104" s="14">
        <v>2.9999999999999997E-4</v>
      </c>
      <c r="E104">
        <f t="shared" si="16"/>
        <v>32294.414226680325</v>
      </c>
      <c r="F104">
        <f t="shared" si="17"/>
        <v>32294.5</v>
      </c>
      <c r="G104">
        <f t="shared" si="18"/>
        <v>-3.6913199997798074E-2</v>
      </c>
      <c r="K104">
        <f t="shared" si="22"/>
        <v>-3.6913199997798074E-2</v>
      </c>
      <c r="O104">
        <f t="shared" ca="1" si="23"/>
        <v>-3.8856346596719493E-2</v>
      </c>
      <c r="P104">
        <f t="shared" si="20"/>
        <v>-3.8086311639289216E-2</v>
      </c>
      <c r="Q104" s="2">
        <f t="shared" si="19"/>
        <v>38416.188600000001</v>
      </c>
      <c r="R104">
        <f t="shared" si="21"/>
        <v>1.3761909234020428E-6</v>
      </c>
    </row>
    <row r="105" spans="1:18" x14ac:dyDescent="0.2">
      <c r="A105" s="36" t="s">
        <v>95</v>
      </c>
      <c r="B105" s="43" t="s">
        <v>32</v>
      </c>
      <c r="C105" s="14">
        <v>53436.6247</v>
      </c>
      <c r="D105" s="14">
        <v>6.9999999999999999E-4</v>
      </c>
      <c r="E105">
        <f t="shared" si="16"/>
        <v>32298.913043478256</v>
      </c>
      <c r="F105">
        <f t="shared" si="17"/>
        <v>32299</v>
      </c>
      <c r="G105">
        <f t="shared" si="18"/>
        <v>-3.742239999701269E-2</v>
      </c>
      <c r="K105">
        <f t="shared" si="22"/>
        <v>-3.742239999701269E-2</v>
      </c>
      <c r="O105">
        <f t="shared" ca="1" si="23"/>
        <v>-3.8851219328315596E-2</v>
      </c>
      <c r="P105">
        <f t="shared" si="20"/>
        <v>-3.8086603083480969E-2</v>
      </c>
      <c r="Q105" s="2">
        <f t="shared" si="19"/>
        <v>38418.1247</v>
      </c>
      <c r="R105">
        <f t="shared" si="21"/>
        <v>4.411657400739882E-7</v>
      </c>
    </row>
    <row r="106" spans="1:18" x14ac:dyDescent="0.2">
      <c r="A106" s="36" t="s">
        <v>95</v>
      </c>
      <c r="B106" s="43" t="s">
        <v>32</v>
      </c>
      <c r="C106" s="14">
        <v>53438.777600000001</v>
      </c>
      <c r="D106" s="14">
        <v>4.0000000000000002E-4</v>
      </c>
      <c r="E106">
        <f t="shared" si="16"/>
        <v>32303.915627375929</v>
      </c>
      <c r="F106">
        <f t="shared" si="17"/>
        <v>32304</v>
      </c>
      <c r="G106">
        <f t="shared" si="18"/>
        <v>-3.6310399998910725E-2</v>
      </c>
      <c r="K106">
        <f t="shared" si="22"/>
        <v>-3.6310399998910725E-2</v>
      </c>
      <c r="O106">
        <f t="shared" ca="1" si="23"/>
        <v>-3.8845522363422383E-2</v>
      </c>
      <c r="P106">
        <f t="shared" si="20"/>
        <v>-3.8086919588993323E-2</v>
      </c>
      <c r="Q106" s="2">
        <f t="shared" si="19"/>
        <v>38420.277600000001</v>
      </c>
      <c r="R106">
        <f t="shared" si="21"/>
        <v>3.1560218539472424E-6</v>
      </c>
    </row>
    <row r="107" spans="1:18" x14ac:dyDescent="0.2">
      <c r="A107" s="36" t="s">
        <v>95</v>
      </c>
      <c r="B107" s="43" t="s">
        <v>32</v>
      </c>
      <c r="C107" s="14">
        <v>53439.636100000003</v>
      </c>
      <c r="D107" s="14">
        <v>5.0000000000000001E-4</v>
      </c>
      <c r="E107">
        <f t="shared" si="16"/>
        <v>32305.910480028706</v>
      </c>
      <c r="F107">
        <f t="shared" si="17"/>
        <v>32306</v>
      </c>
      <c r="G107">
        <f t="shared" si="18"/>
        <v>-3.8525600000866689E-2</v>
      </c>
      <c r="K107">
        <f t="shared" si="22"/>
        <v>-3.8525600000866689E-2</v>
      </c>
      <c r="O107">
        <f t="shared" ca="1" si="23"/>
        <v>-3.8843243577465089E-2</v>
      </c>
      <c r="P107">
        <f t="shared" si="20"/>
        <v>-3.8087044033321554E-2</v>
      </c>
      <c r="Q107" s="2">
        <f t="shared" si="19"/>
        <v>38421.136100000003</v>
      </c>
      <c r="R107">
        <f t="shared" si="21"/>
        <v>1.9233133666944905E-7</v>
      </c>
    </row>
    <row r="108" spans="1:18" x14ac:dyDescent="0.2">
      <c r="A108" s="36" t="s">
        <v>95</v>
      </c>
      <c r="B108" s="43" t="s">
        <v>30</v>
      </c>
      <c r="C108" s="14">
        <v>53444.584900000002</v>
      </c>
      <c r="D108" s="14">
        <v>2.9999999999999997E-4</v>
      </c>
      <c r="E108">
        <f t="shared" si="16"/>
        <v>32317.409754120759</v>
      </c>
      <c r="F108">
        <f t="shared" si="17"/>
        <v>32317.5</v>
      </c>
      <c r="G108">
        <f t="shared" si="18"/>
        <v>-3.8838000000396278E-2</v>
      </c>
      <c r="K108">
        <f t="shared" si="22"/>
        <v>-3.8838000000396278E-2</v>
      </c>
      <c r="O108">
        <f t="shared" ca="1" si="23"/>
        <v>-3.8830140558210685E-2</v>
      </c>
      <c r="P108">
        <f t="shared" si="20"/>
        <v>-3.8087735658897642E-2</v>
      </c>
      <c r="Q108" s="2">
        <f t="shared" si="19"/>
        <v>38426.084900000002</v>
      </c>
      <c r="R108">
        <f t="shared" si="21"/>
        <v>5.62896582124381E-7</v>
      </c>
    </row>
    <row r="109" spans="1:18" x14ac:dyDescent="0.2">
      <c r="A109" s="36" t="s">
        <v>95</v>
      </c>
      <c r="B109" s="43" t="s">
        <v>32</v>
      </c>
      <c r="C109" s="14">
        <v>53444.7978</v>
      </c>
      <c r="D109" s="14">
        <v>1.2999999999999999E-3</v>
      </c>
      <c r="E109">
        <f t="shared" si="16"/>
        <v>32317.904458989451</v>
      </c>
      <c r="F109">
        <f t="shared" si="17"/>
        <v>32318</v>
      </c>
      <c r="G109">
        <f t="shared" si="18"/>
        <v>-4.111679999914486E-2</v>
      </c>
      <c r="K109">
        <f t="shared" si="22"/>
        <v>-4.111679999914486E-2</v>
      </c>
      <c r="O109">
        <f t="shared" ca="1" si="23"/>
        <v>-3.8829570861721369E-2</v>
      </c>
      <c r="P109">
        <f t="shared" si="20"/>
        <v>-3.8087764804770552E-2</v>
      </c>
      <c r="Q109" s="2">
        <f t="shared" si="19"/>
        <v>38426.2978</v>
      </c>
      <c r="R109">
        <f t="shared" si="21"/>
        <v>9.1750542087582007E-6</v>
      </c>
    </row>
    <row r="110" spans="1:18" x14ac:dyDescent="0.2">
      <c r="A110" s="36" t="s">
        <v>95</v>
      </c>
      <c r="B110" s="43" t="s">
        <v>32</v>
      </c>
      <c r="C110" s="14">
        <v>53445.662499999999</v>
      </c>
      <c r="D110" s="14">
        <v>5.0000000000000001E-4</v>
      </c>
      <c r="E110">
        <f t="shared" si="16"/>
        <v>32319.913718265918</v>
      </c>
      <c r="F110">
        <f t="shared" si="17"/>
        <v>32320</v>
      </c>
      <c r="G110">
        <f t="shared" si="18"/>
        <v>-3.7132000004930887E-2</v>
      </c>
      <c r="K110">
        <f t="shared" si="22"/>
        <v>-3.7132000004930887E-2</v>
      </c>
      <c r="O110">
        <f t="shared" ca="1" si="23"/>
        <v>-3.8827292075764082E-2</v>
      </c>
      <c r="P110">
        <f t="shared" si="20"/>
        <v>-3.8087880617592024E-2</v>
      </c>
      <c r="Q110" s="2">
        <f t="shared" si="19"/>
        <v>38427.162499999999</v>
      </c>
      <c r="R110">
        <f t="shared" si="21"/>
        <v>9.1370774566142936E-7</v>
      </c>
    </row>
    <row r="111" spans="1:18" x14ac:dyDescent="0.2">
      <c r="A111" s="36" t="s">
        <v>95</v>
      </c>
      <c r="B111" s="43" t="s">
        <v>30</v>
      </c>
      <c r="C111" s="14">
        <v>53446.737399999998</v>
      </c>
      <c r="D111" s="14">
        <v>1E-3</v>
      </c>
      <c r="E111">
        <f t="shared" si="16"/>
        <v>32322.411408558826</v>
      </c>
      <c r="F111">
        <f t="shared" si="17"/>
        <v>32322.5</v>
      </c>
      <c r="G111">
        <f t="shared" si="18"/>
        <v>-3.8125999999465421E-2</v>
      </c>
      <c r="K111">
        <f t="shared" si="22"/>
        <v>-3.8125999999465421E-2</v>
      </c>
      <c r="O111">
        <f t="shared" ca="1" si="23"/>
        <v>-3.8824443593317472E-2</v>
      </c>
      <c r="P111">
        <f t="shared" si="20"/>
        <v>-3.8088023649610725E-2</v>
      </c>
      <c r="Q111" s="2">
        <f t="shared" si="19"/>
        <v>38428.237399999998</v>
      </c>
      <c r="R111">
        <f t="shared" si="21"/>
        <v>1.4422031482862605E-9</v>
      </c>
    </row>
    <row r="112" spans="1:18" x14ac:dyDescent="0.2">
      <c r="A112" s="36" t="s">
        <v>95</v>
      </c>
      <c r="B112" s="43" t="s">
        <v>30</v>
      </c>
      <c r="C112" s="14">
        <v>53447.5982</v>
      </c>
      <c r="D112" s="14">
        <v>8.0000000000000004E-4</v>
      </c>
      <c r="E112">
        <f t="shared" si="16"/>
        <v>32324.411605604266</v>
      </c>
      <c r="F112">
        <f t="shared" si="17"/>
        <v>32324.5</v>
      </c>
      <c r="G112">
        <f t="shared" si="18"/>
        <v>-3.8041200001316611E-2</v>
      </c>
      <c r="K112">
        <f t="shared" si="22"/>
        <v>-3.8041200001316611E-2</v>
      </c>
      <c r="O112">
        <f t="shared" ca="1" si="23"/>
        <v>-3.8822164807360178E-2</v>
      </c>
      <c r="P112">
        <f t="shared" si="20"/>
        <v>-3.8088136688019303E-2</v>
      </c>
      <c r="Q112" s="2">
        <f t="shared" si="19"/>
        <v>38429.0982</v>
      </c>
      <c r="R112">
        <f t="shared" si="21"/>
        <v>2.2030525586266763E-9</v>
      </c>
    </row>
    <row r="113" spans="1:18" x14ac:dyDescent="0.2">
      <c r="A113" s="36" t="s">
        <v>95</v>
      </c>
      <c r="B113" s="43" t="s">
        <v>32</v>
      </c>
      <c r="C113" s="14">
        <v>53448.673499999997</v>
      </c>
      <c r="D113" s="14">
        <v>6.9999999999999999E-4</v>
      </c>
      <c r="E113">
        <f t="shared" si="16"/>
        <v>32326.910225356762</v>
      </c>
      <c r="F113">
        <f t="shared" si="17"/>
        <v>32327</v>
      </c>
      <c r="G113">
        <f t="shared" si="18"/>
        <v>-3.8635200005955994E-2</v>
      </c>
      <c r="K113">
        <f t="shared" si="22"/>
        <v>-3.8635200005955994E-2</v>
      </c>
      <c r="O113">
        <f t="shared" ca="1" si="23"/>
        <v>-3.8819316324913575E-2</v>
      </c>
      <c r="P113">
        <f t="shared" si="20"/>
        <v>-3.808827625202188E-2</v>
      </c>
      <c r="Q113" s="2">
        <f t="shared" si="19"/>
        <v>38430.173499999997</v>
      </c>
      <c r="R113">
        <f t="shared" si="21"/>
        <v>2.9912559261738363E-7</v>
      </c>
    </row>
    <row r="114" spans="1:18" x14ac:dyDescent="0.2">
      <c r="A114" s="36" t="s">
        <v>95</v>
      </c>
      <c r="B114" s="43" t="s">
        <v>30</v>
      </c>
      <c r="C114" s="14">
        <v>53449.7477</v>
      </c>
      <c r="D114" s="14">
        <v>5.9999999999999995E-4</v>
      </c>
      <c r="E114">
        <f t="shared" si="16"/>
        <v>32329.40628909539</v>
      </c>
      <c r="F114">
        <f t="shared" si="17"/>
        <v>32329.5</v>
      </c>
      <c r="G114">
        <f t="shared" si="18"/>
        <v>-4.0329200004634913E-2</v>
      </c>
      <c r="K114">
        <f t="shared" si="22"/>
        <v>-4.0329200004634913E-2</v>
      </c>
      <c r="O114">
        <f t="shared" ca="1" si="23"/>
        <v>-3.8816467842466965E-2</v>
      </c>
      <c r="P114">
        <f t="shared" si="20"/>
        <v>-3.8088413889348888E-2</v>
      </c>
      <c r="Q114" s="2">
        <f t="shared" si="19"/>
        <v>38431.2477</v>
      </c>
      <c r="R114">
        <f t="shared" si="21"/>
        <v>5.0211224144586364E-6</v>
      </c>
    </row>
    <row r="115" spans="1:18" x14ac:dyDescent="0.2">
      <c r="A115" s="44" t="s">
        <v>79</v>
      </c>
      <c r="B115" s="45" t="s">
        <v>32</v>
      </c>
      <c r="C115" s="46">
        <v>53453.404799999997</v>
      </c>
      <c r="D115" s="46">
        <v>8.9999999999999998E-4</v>
      </c>
      <c r="E115">
        <f t="shared" si="16"/>
        <v>32337.904105794798</v>
      </c>
      <c r="F115">
        <f t="shared" si="17"/>
        <v>32338</v>
      </c>
      <c r="G115">
        <f t="shared" si="18"/>
        <v>-4.1268800006946549E-2</v>
      </c>
      <c r="K115">
        <f t="shared" si="22"/>
        <v>-4.1268800006946549E-2</v>
      </c>
      <c r="O115">
        <f t="shared" ca="1" si="23"/>
        <v>-3.8806783002148487E-2</v>
      </c>
      <c r="P115">
        <f t="shared" si="20"/>
        <v>-3.8088867444726893E-2</v>
      </c>
      <c r="Q115" s="2">
        <f t="shared" si="19"/>
        <v>38434.904799999997</v>
      </c>
      <c r="R115">
        <f t="shared" si="21"/>
        <v>1.0111971100264867E-5</v>
      </c>
    </row>
    <row r="116" spans="1:18" x14ac:dyDescent="0.2">
      <c r="A116" s="36" t="s">
        <v>95</v>
      </c>
      <c r="B116" s="43" t="s">
        <v>32</v>
      </c>
      <c r="C116" s="14">
        <v>53458.571000000004</v>
      </c>
      <c r="D116" s="14">
        <v>6.9999999999999999E-4</v>
      </c>
      <c r="E116">
        <f t="shared" si="16"/>
        <v>32349.908541175995</v>
      </c>
      <c r="F116">
        <f t="shared" si="17"/>
        <v>32350</v>
      </c>
      <c r="G116">
        <f t="shared" si="18"/>
        <v>-3.936000000248896E-2</v>
      </c>
      <c r="K116">
        <f t="shared" si="22"/>
        <v>-3.936000000248896E-2</v>
      </c>
      <c r="O116">
        <f t="shared" ca="1" si="23"/>
        <v>-3.8793110286404767E-2</v>
      </c>
      <c r="P116">
        <f t="shared" si="20"/>
        <v>-3.8089469841225548E-2</v>
      </c>
      <c r="Q116" s="2">
        <f t="shared" si="19"/>
        <v>38440.071000000004</v>
      </c>
      <c r="R116">
        <f t="shared" si="21"/>
        <v>1.6142468906800298E-6</v>
      </c>
    </row>
    <row r="117" spans="1:18" x14ac:dyDescent="0.2">
      <c r="A117" s="36" t="s">
        <v>95</v>
      </c>
      <c r="B117" s="43" t="s">
        <v>30</v>
      </c>
      <c r="C117" s="14">
        <v>53459.649299999997</v>
      </c>
      <c r="D117" s="14">
        <v>5.0000000000000001E-4</v>
      </c>
      <c r="E117">
        <f t="shared" ref="E117:E135" si="24">+(C117-C$7)/C$8</f>
        <v>32352.414131875434</v>
      </c>
      <c r="F117">
        <f t="shared" ref="F117:F135" si="25">ROUND(2*E117,0)/2</f>
        <v>32352.5</v>
      </c>
      <c r="G117">
        <f t="shared" ref="G117:G135" si="26">+C117-(C$7+F117*C$8)</f>
        <v>-3.6954000002879184E-2</v>
      </c>
      <c r="K117">
        <f t="shared" si="22"/>
        <v>-3.6954000002879184E-2</v>
      </c>
      <c r="O117">
        <f t="shared" ca="1" si="23"/>
        <v>-3.8790261803958156E-2</v>
      </c>
      <c r="P117">
        <f t="shared" si="20"/>
        <v>-3.8089589753136727E-2</v>
      </c>
      <c r="Q117" s="2">
        <f t="shared" ref="Q117:Q135" si="27">+C117-15018.5</f>
        <v>38441.149299999997</v>
      </c>
      <c r="R117">
        <f t="shared" si="21"/>
        <v>1.2895640808899888E-6</v>
      </c>
    </row>
    <row r="118" spans="1:18" x14ac:dyDescent="0.2">
      <c r="A118" s="44" t="s">
        <v>80</v>
      </c>
      <c r="B118" s="45"/>
      <c r="C118" s="14">
        <v>53462.445200000002</v>
      </c>
      <c r="D118" s="14">
        <v>2.5999999999999999E-3</v>
      </c>
      <c r="E118">
        <f t="shared" si="24"/>
        <v>32358.910822069833</v>
      </c>
      <c r="F118">
        <f t="shared" si="25"/>
        <v>32359</v>
      </c>
      <c r="G118">
        <f t="shared" si="26"/>
        <v>-3.8378400000510737E-2</v>
      </c>
      <c r="K118">
        <f t="shared" si="22"/>
        <v>-3.8378400000510737E-2</v>
      </c>
      <c r="O118">
        <f t="shared" ca="1" si="23"/>
        <v>-3.8782855749596973E-2</v>
      </c>
      <c r="P118">
        <f t="shared" si="20"/>
        <v>-3.808989250726405E-2</v>
      </c>
      <c r="Q118" s="2">
        <f t="shared" si="27"/>
        <v>38443.945200000002</v>
      </c>
      <c r="R118">
        <f t="shared" si="21"/>
        <v>8.3236573659487087E-8</v>
      </c>
    </row>
    <row r="119" spans="1:18" x14ac:dyDescent="0.2">
      <c r="A119" s="36" t="s">
        <v>95</v>
      </c>
      <c r="B119" s="43" t="s">
        <v>32</v>
      </c>
      <c r="C119" s="14">
        <v>53462.660900000003</v>
      </c>
      <c r="D119" s="14">
        <v>4.0000000000000002E-4</v>
      </c>
      <c r="E119">
        <f t="shared" si="24"/>
        <v>32359.412033155684</v>
      </c>
      <c r="F119">
        <f t="shared" si="25"/>
        <v>32359.5</v>
      </c>
      <c r="G119">
        <f t="shared" si="26"/>
        <v>-3.7857199997233693E-2</v>
      </c>
      <c r="K119">
        <f t="shared" si="22"/>
        <v>-3.7857199997233693E-2</v>
      </c>
      <c r="O119">
        <f t="shared" ca="1" si="23"/>
        <v>-3.8782286053107649E-2</v>
      </c>
      <c r="P119">
        <f t="shared" si="20"/>
        <v>-3.8089915256573875E-2</v>
      </c>
      <c r="Q119" s="2">
        <f t="shared" si="27"/>
        <v>38444.160900000003</v>
      </c>
      <c r="R119">
        <f t="shared" si="21"/>
        <v>5.4156391929768479E-8</v>
      </c>
    </row>
    <row r="120" spans="1:18" x14ac:dyDescent="0.2">
      <c r="A120" s="36" t="s">
        <v>89</v>
      </c>
      <c r="B120" s="45" t="s">
        <v>32</v>
      </c>
      <c r="C120" s="46">
        <v>53465.457199999997</v>
      </c>
      <c r="D120" s="46">
        <v>1E-4</v>
      </c>
      <c r="E120">
        <f t="shared" si="24"/>
        <v>32365.909652809652</v>
      </c>
      <c r="F120">
        <f t="shared" si="25"/>
        <v>32366</v>
      </c>
      <c r="G120">
        <f t="shared" si="26"/>
        <v>-3.8881600004970096E-2</v>
      </c>
      <c r="K120">
        <f t="shared" si="22"/>
        <v>-3.8881600004970096E-2</v>
      </c>
      <c r="O120">
        <f t="shared" ca="1" si="23"/>
        <v>-3.8774879998746466E-2</v>
      </c>
      <c r="P120">
        <f t="shared" si="20"/>
        <v>-3.809020398450258E-2</v>
      </c>
      <c r="Q120" s="2">
        <f t="shared" si="27"/>
        <v>38446.957199999997</v>
      </c>
      <c r="R120">
        <f t="shared" si="21"/>
        <v>6.2630766121182154E-7</v>
      </c>
    </row>
    <row r="121" spans="1:18" x14ac:dyDescent="0.2">
      <c r="A121" s="36" t="s">
        <v>95</v>
      </c>
      <c r="B121" s="43" t="s">
        <v>32</v>
      </c>
      <c r="C121" s="14">
        <v>53476.646500000003</v>
      </c>
      <c r="D121" s="14">
        <v>5.9999999999999995E-4</v>
      </c>
      <c r="E121">
        <f t="shared" si="24"/>
        <v>32391.909658386423</v>
      </c>
      <c r="F121">
        <f t="shared" si="25"/>
        <v>32392</v>
      </c>
      <c r="G121">
        <f t="shared" si="26"/>
        <v>-3.8879200001247227E-2</v>
      </c>
      <c r="K121">
        <f t="shared" si="22"/>
        <v>-3.8879200001247227E-2</v>
      </c>
      <c r="O121">
        <f t="shared" ca="1" si="23"/>
        <v>-3.8745255781301724E-2</v>
      </c>
      <c r="P121">
        <f t="shared" si="20"/>
        <v>-3.8091228652945147E-2</v>
      </c>
      <c r="Q121" s="2">
        <f t="shared" si="27"/>
        <v>38458.146500000003</v>
      </c>
      <c r="R121">
        <f t="shared" si="21"/>
        <v>6.2089884574499798E-7</v>
      </c>
    </row>
    <row r="122" spans="1:18" x14ac:dyDescent="0.2">
      <c r="A122" s="36" t="s">
        <v>89</v>
      </c>
      <c r="B122" s="45" t="s">
        <v>32</v>
      </c>
      <c r="C122" s="46">
        <v>53484.392800000001</v>
      </c>
      <c r="D122" s="46">
        <v>2.0000000000000001E-4</v>
      </c>
      <c r="E122">
        <f t="shared" si="24"/>
        <v>32409.90934051124</v>
      </c>
      <c r="F122">
        <f t="shared" si="25"/>
        <v>32410</v>
      </c>
      <c r="G122">
        <f t="shared" si="26"/>
        <v>-3.9016000002447981E-2</v>
      </c>
      <c r="K122">
        <f t="shared" si="22"/>
        <v>-3.9016000002447981E-2</v>
      </c>
      <c r="O122">
        <f t="shared" ca="1" si="23"/>
        <v>-3.8724746707686136E-2</v>
      </c>
      <c r="P122">
        <f t="shared" si="20"/>
        <v>-3.8091815964622411E-2</v>
      </c>
      <c r="Q122" s="2">
        <f t="shared" si="27"/>
        <v>38465.892800000001</v>
      </c>
      <c r="R122">
        <f t="shared" si="21"/>
        <v>8.5411613577157564E-7</v>
      </c>
    </row>
    <row r="123" spans="1:18" x14ac:dyDescent="0.2">
      <c r="A123" s="36" t="s">
        <v>95</v>
      </c>
      <c r="B123" s="43" t="s">
        <v>32</v>
      </c>
      <c r="C123" s="14">
        <v>53489.557800000002</v>
      </c>
      <c r="D123" s="14">
        <v>5.9999999999999995E-4</v>
      </c>
      <c r="E123">
        <f t="shared" si="24"/>
        <v>32421.910987513642</v>
      </c>
      <c r="F123">
        <f t="shared" si="25"/>
        <v>32422</v>
      </c>
      <c r="G123">
        <f t="shared" si="26"/>
        <v>-3.8307199996779673E-2</v>
      </c>
      <c r="K123">
        <f t="shared" si="22"/>
        <v>-3.8307199996779673E-2</v>
      </c>
      <c r="O123">
        <f t="shared" ca="1" si="23"/>
        <v>-3.8711073991942409E-2</v>
      </c>
      <c r="P123">
        <f t="shared" si="20"/>
        <v>-3.8092152017482533E-2</v>
      </c>
      <c r="Q123" s="2">
        <f t="shared" si="27"/>
        <v>38471.057800000002</v>
      </c>
      <c r="R123">
        <f t="shared" si="21"/>
        <v>4.6245633399782883E-8</v>
      </c>
    </row>
    <row r="124" spans="1:18" x14ac:dyDescent="0.2">
      <c r="A124" s="48" t="s">
        <v>98</v>
      </c>
      <c r="B124" s="50" t="s">
        <v>32</v>
      </c>
      <c r="C124" s="48">
        <v>53683.649879999997</v>
      </c>
      <c r="D124" s="48">
        <v>2.9999999999999997E-4</v>
      </c>
      <c r="E124">
        <f t="shared" si="24"/>
        <v>32872.912852009576</v>
      </c>
      <c r="F124">
        <f t="shared" si="25"/>
        <v>32873</v>
      </c>
      <c r="G124">
        <f t="shared" si="26"/>
        <v>-3.7504800005990546E-2</v>
      </c>
      <c r="K124">
        <f t="shared" si="22"/>
        <v>-3.7504800005990546E-2</v>
      </c>
      <c r="O124">
        <f t="shared" ca="1" si="23"/>
        <v>-3.8197207758574055E-2</v>
      </c>
      <c r="P124">
        <f t="shared" si="20"/>
        <v>-3.8072596810753978E-2</v>
      </c>
      <c r="Q124" s="2">
        <f t="shared" si="27"/>
        <v>38665.149879999997</v>
      </c>
      <c r="R124">
        <f t="shared" si="21"/>
        <v>3.2239321149956274E-7</v>
      </c>
    </row>
    <row r="125" spans="1:18" x14ac:dyDescent="0.2">
      <c r="A125" s="14" t="s">
        <v>92</v>
      </c>
      <c r="B125" s="17"/>
      <c r="C125" s="21">
        <v>54173.397400000002</v>
      </c>
      <c r="D125" s="19">
        <v>6.9999999999999999E-4</v>
      </c>
      <c r="E125">
        <f t="shared" si="24"/>
        <v>34010.914179277883</v>
      </c>
      <c r="F125">
        <f t="shared" si="25"/>
        <v>34011</v>
      </c>
      <c r="G125">
        <f t="shared" si="26"/>
        <v>-3.6933600000338629E-2</v>
      </c>
      <c r="K125">
        <f t="shared" si="22"/>
        <v>-3.6933600000338629E-2</v>
      </c>
      <c r="O125">
        <f t="shared" ca="1" si="23"/>
        <v>-3.6900578548877405E-2</v>
      </c>
      <c r="P125">
        <f t="shared" si="20"/>
        <v>-3.7744535689242714E-2</v>
      </c>
      <c r="Q125" s="2">
        <f t="shared" si="27"/>
        <v>39154.897400000002</v>
      </c>
      <c r="R125">
        <f t="shared" si="21"/>
        <v>6.5761669153834338E-7</v>
      </c>
    </row>
    <row r="126" spans="1:18" x14ac:dyDescent="0.2">
      <c r="A126" s="48" t="s">
        <v>98</v>
      </c>
      <c r="B126" s="50" t="s">
        <v>32</v>
      </c>
      <c r="C126" s="48">
        <v>54195.344929999999</v>
      </c>
      <c r="D126" s="48" t="s">
        <v>99</v>
      </c>
      <c r="E126">
        <f t="shared" si="24"/>
        <v>34061.912535063857</v>
      </c>
      <c r="F126">
        <f t="shared" si="25"/>
        <v>34062</v>
      </c>
      <c r="G126">
        <f t="shared" si="26"/>
        <v>-3.7641200004145503E-2</v>
      </c>
      <c r="K126">
        <f t="shared" si="22"/>
        <v>-3.7641200004145503E-2</v>
      </c>
      <c r="O126">
        <f t="shared" ca="1" si="23"/>
        <v>-3.6842469506966576E-2</v>
      </c>
      <c r="P126">
        <f t="shared" si="20"/>
        <v>-3.7720486942634662E-2</v>
      </c>
      <c r="Q126" s="2">
        <f t="shared" si="27"/>
        <v>39176.844929999999</v>
      </c>
      <c r="R126">
        <f t="shared" si="21"/>
        <v>6.2864186149837211E-9</v>
      </c>
    </row>
    <row r="127" spans="1:18" x14ac:dyDescent="0.2">
      <c r="A127" s="37" t="s">
        <v>91</v>
      </c>
      <c r="B127" s="17" t="s">
        <v>30</v>
      </c>
      <c r="C127" s="22">
        <v>54211.484199999999</v>
      </c>
      <c r="D127" s="18">
        <v>4.0000000000000002E-4</v>
      </c>
      <c r="E127">
        <f t="shared" si="24"/>
        <v>34099.414533401985</v>
      </c>
      <c r="F127">
        <f t="shared" si="25"/>
        <v>34099.5</v>
      </c>
      <c r="G127">
        <f t="shared" si="26"/>
        <v>-3.6781200004043058E-2</v>
      </c>
      <c r="K127">
        <f t="shared" si="22"/>
        <v>-3.6781200004043058E-2</v>
      </c>
      <c r="O127">
        <f t="shared" ca="1" si="23"/>
        <v>-3.679974227026743E-2</v>
      </c>
      <c r="P127">
        <f t="shared" si="20"/>
        <v>-3.7702292508338453E-2</v>
      </c>
      <c r="Q127" s="2">
        <f t="shared" si="27"/>
        <v>39192.984199999999</v>
      </c>
      <c r="R127">
        <f t="shared" si="21"/>
        <v>8.4841140146916314E-7</v>
      </c>
    </row>
    <row r="128" spans="1:18" x14ac:dyDescent="0.2">
      <c r="A128" s="37" t="s">
        <v>93</v>
      </c>
      <c r="B128" s="17" t="s">
        <v>30</v>
      </c>
      <c r="C128" s="22">
        <v>54219.659599999999</v>
      </c>
      <c r="D128" s="18">
        <v>1E-4</v>
      </c>
      <c r="E128">
        <f t="shared" si="24"/>
        <v>34118.411293305842</v>
      </c>
      <c r="F128">
        <f t="shared" si="25"/>
        <v>34118.5</v>
      </c>
      <c r="G128">
        <f t="shared" si="26"/>
        <v>-3.8175599998794496E-2</v>
      </c>
      <c r="K128">
        <f t="shared" si="22"/>
        <v>-3.8175599998794496E-2</v>
      </c>
      <c r="O128">
        <f t="shared" ca="1" si="23"/>
        <v>-3.6778093803673195E-2</v>
      </c>
      <c r="P128">
        <f t="shared" si="20"/>
        <v>-3.7692908532059005E-2</v>
      </c>
      <c r="Q128" s="2">
        <f t="shared" si="27"/>
        <v>39201.159599999999</v>
      </c>
      <c r="R128">
        <f t="shared" si="21"/>
        <v>2.3299105205925951E-7</v>
      </c>
    </row>
    <row r="129" spans="1:18" x14ac:dyDescent="0.2">
      <c r="A129" s="47" t="s">
        <v>96</v>
      </c>
      <c r="B129" s="5" t="s">
        <v>30</v>
      </c>
      <c r="C129" s="48">
        <v>54501.544000000002</v>
      </c>
      <c r="D129" s="48">
        <v>8.9999999999999998E-4</v>
      </c>
      <c r="E129">
        <f t="shared" si="24"/>
        <v>34773.411692973474</v>
      </c>
      <c r="F129">
        <f t="shared" si="25"/>
        <v>34773.5</v>
      </c>
      <c r="G129">
        <f t="shared" si="26"/>
        <v>-3.8003599998774007E-2</v>
      </c>
      <c r="K129">
        <f t="shared" si="22"/>
        <v>-3.8003599998774007E-2</v>
      </c>
      <c r="O129">
        <f t="shared" ca="1" si="23"/>
        <v>-3.6031791402661509E-2</v>
      </c>
      <c r="P129">
        <f t="shared" si="20"/>
        <v>-3.7301362738094507E-2</v>
      </c>
      <c r="Q129" s="2">
        <f t="shared" si="27"/>
        <v>39483.044000000002</v>
      </c>
      <c r="R129">
        <f t="shared" si="21"/>
        <v>4.9313717028664838E-7</v>
      </c>
    </row>
    <row r="130" spans="1:18" x14ac:dyDescent="0.2">
      <c r="A130" s="47" t="s">
        <v>97</v>
      </c>
      <c r="B130" s="49" t="s">
        <v>30</v>
      </c>
      <c r="C130" s="47">
        <v>54863.91</v>
      </c>
      <c r="D130" s="47">
        <v>6.9999999999999999E-4</v>
      </c>
      <c r="E130">
        <f t="shared" si="24"/>
        <v>35615.423080712419</v>
      </c>
      <c r="F130">
        <f t="shared" si="25"/>
        <v>35615.5</v>
      </c>
      <c r="G130">
        <f t="shared" si="26"/>
        <v>-3.3102800000051502E-2</v>
      </c>
      <c r="K130">
        <f t="shared" si="22"/>
        <v>-3.3102800000051502E-2</v>
      </c>
      <c r="O130">
        <f t="shared" ca="1" si="23"/>
        <v>-3.5072422514643424E-2</v>
      </c>
      <c r="P130">
        <f t="shared" si="20"/>
        <v>-3.6603750151823905E-2</v>
      </c>
      <c r="Q130" s="2">
        <f t="shared" si="27"/>
        <v>39845.410000000003</v>
      </c>
      <c r="R130">
        <f t="shared" si="21"/>
        <v>1.2256651965195211E-5</v>
      </c>
    </row>
    <row r="131" spans="1:18" x14ac:dyDescent="0.2">
      <c r="A131" s="51" t="s">
        <v>100</v>
      </c>
      <c r="B131" s="49" t="s">
        <v>32</v>
      </c>
      <c r="C131" s="47">
        <v>54946.322050000002</v>
      </c>
      <c r="D131" s="47">
        <v>1E-4</v>
      </c>
      <c r="E131">
        <f t="shared" si="24"/>
        <v>35806.919756964904</v>
      </c>
      <c r="F131">
        <f t="shared" si="25"/>
        <v>35807</v>
      </c>
      <c r="G131">
        <f t="shared" si="26"/>
        <v>-3.453319999971427E-2</v>
      </c>
      <c r="K131">
        <f t="shared" si="22"/>
        <v>-3.453319999971427E-2</v>
      </c>
      <c r="O131">
        <f t="shared" ca="1" si="23"/>
        <v>-3.4854228759233136E-2</v>
      </c>
      <c r="P131">
        <f t="shared" si="20"/>
        <v>-3.6414583377920112E-2</v>
      </c>
      <c r="Q131" s="2">
        <f t="shared" si="27"/>
        <v>39927.822050000002</v>
      </c>
      <c r="R131">
        <f t="shared" si="21"/>
        <v>3.5396034157892265E-6</v>
      </c>
    </row>
    <row r="132" spans="1:18" x14ac:dyDescent="0.2">
      <c r="A132" s="51" t="s">
        <v>100</v>
      </c>
      <c r="B132" s="49" t="s">
        <v>32</v>
      </c>
      <c r="C132" s="47">
        <v>54946.32213</v>
      </c>
      <c r="D132" s="47">
        <v>2.9999999999999997E-4</v>
      </c>
      <c r="E132">
        <f t="shared" si="24"/>
        <v>35806.919942856824</v>
      </c>
      <c r="F132">
        <f t="shared" si="25"/>
        <v>35807</v>
      </c>
      <c r="G132">
        <f t="shared" si="26"/>
        <v>-3.445320000173524E-2</v>
      </c>
      <c r="K132">
        <f t="shared" si="22"/>
        <v>-3.445320000173524E-2</v>
      </c>
      <c r="O132">
        <f t="shared" ca="1" si="23"/>
        <v>-3.4854228759233136E-2</v>
      </c>
      <c r="P132">
        <f t="shared" si="20"/>
        <v>-3.6414583377920112E-2</v>
      </c>
      <c r="Q132" s="2">
        <f t="shared" si="27"/>
        <v>39927.82213</v>
      </c>
      <c r="R132">
        <f t="shared" si="21"/>
        <v>3.8470247483743676E-6</v>
      </c>
    </row>
    <row r="133" spans="1:18" x14ac:dyDescent="0.2">
      <c r="A133" s="51" t="s">
        <v>100</v>
      </c>
      <c r="B133" s="49" t="s">
        <v>32</v>
      </c>
      <c r="C133" s="47">
        <v>54946.322549999997</v>
      </c>
      <c r="D133" s="47">
        <v>2.9999999999999997E-4</v>
      </c>
      <c r="E133">
        <f t="shared" si="24"/>
        <v>35806.920918789387</v>
      </c>
      <c r="F133">
        <f t="shared" si="25"/>
        <v>35807</v>
      </c>
      <c r="G133">
        <f t="shared" si="26"/>
        <v>-3.4033200005069375E-2</v>
      </c>
      <c r="K133">
        <f t="shared" si="22"/>
        <v>-3.4033200005069375E-2</v>
      </c>
      <c r="O133">
        <f t="shared" ca="1" si="23"/>
        <v>-3.4854228759233136E-2</v>
      </c>
      <c r="P133">
        <f t="shared" si="20"/>
        <v>-3.6414583377920112E-2</v>
      </c>
      <c r="Q133" s="2">
        <f t="shared" si="27"/>
        <v>39927.822549999997</v>
      </c>
      <c r="R133">
        <f t="shared" si="21"/>
        <v>5.6709867684899534E-6</v>
      </c>
    </row>
    <row r="134" spans="1:18" x14ac:dyDescent="0.2">
      <c r="A134" s="88" t="s">
        <v>174</v>
      </c>
      <c r="C134" s="21">
        <v>53768.213300000003</v>
      </c>
      <c r="D134" s="21"/>
      <c r="E134">
        <f t="shared" si="24"/>
        <v>33069.408556976807</v>
      </c>
      <c r="F134">
        <f t="shared" si="25"/>
        <v>33069.5</v>
      </c>
      <c r="G134">
        <f t="shared" si="26"/>
        <v>-3.9353200001642108E-2</v>
      </c>
      <c r="N134">
        <f>G134</f>
        <v>-3.9353200001642108E-2</v>
      </c>
      <c r="O134">
        <f t="shared" ca="1" si="23"/>
        <v>-3.7973317038270546E-2</v>
      </c>
      <c r="P134">
        <f t="shared" si="20"/>
        <v>-3.804446558434596E-2</v>
      </c>
      <c r="Q134" s="2">
        <f t="shared" si="27"/>
        <v>38749.713300000003</v>
      </c>
      <c r="R134">
        <f t="shared" si="21"/>
        <v>1.7127857750154879E-6</v>
      </c>
    </row>
    <row r="135" spans="1:18" x14ac:dyDescent="0.2">
      <c r="A135" s="88" t="s">
        <v>174</v>
      </c>
      <c r="C135" s="21">
        <v>53769.289799999999</v>
      </c>
      <c r="D135" s="21"/>
      <c r="E135">
        <f t="shared" si="24"/>
        <v>33071.909965108083</v>
      </c>
      <c r="F135">
        <f t="shared" si="25"/>
        <v>33072</v>
      </c>
      <c r="G135">
        <f t="shared" si="26"/>
        <v>-3.8747200000216253E-2</v>
      </c>
      <c r="N135">
        <f>G135</f>
        <v>-3.8747200000216253E-2</v>
      </c>
      <c r="O135">
        <f t="shared" ca="1" si="23"/>
        <v>-3.7970468555823936E-2</v>
      </c>
      <c r="P135">
        <f t="shared" si="20"/>
        <v>-3.8044030999012185E-2</v>
      </c>
      <c r="Q135" s="2">
        <f t="shared" si="27"/>
        <v>38750.789799999999</v>
      </c>
      <c r="R135">
        <f t="shared" si="21"/>
        <v>4.9444664425432671E-7</v>
      </c>
    </row>
    <row r="136" spans="1:18" x14ac:dyDescent="0.2">
      <c r="C136" s="21"/>
      <c r="D136" s="21"/>
    </row>
    <row r="137" spans="1:18" x14ac:dyDescent="0.2">
      <c r="C137" s="21"/>
      <c r="D137" s="21"/>
    </row>
    <row r="138" spans="1:18" x14ac:dyDescent="0.2">
      <c r="A138" t="s">
        <v>60</v>
      </c>
      <c r="B138" s="5" t="s">
        <v>30</v>
      </c>
      <c r="C138" s="21">
        <v>47925.2716</v>
      </c>
      <c r="D138" s="19">
        <v>2E-3</v>
      </c>
    </row>
    <row r="139" spans="1:18" x14ac:dyDescent="0.2">
      <c r="A139" t="s">
        <v>60</v>
      </c>
      <c r="B139" s="5" t="s">
        <v>30</v>
      </c>
      <c r="C139" s="21">
        <v>47928.285600000003</v>
      </c>
      <c r="D139" s="19">
        <v>5.9999999999999995E-4</v>
      </c>
    </row>
    <row r="140" spans="1:18" x14ac:dyDescent="0.2">
      <c r="A140" t="s">
        <v>60</v>
      </c>
      <c r="B140" s="5" t="s">
        <v>32</v>
      </c>
      <c r="C140" s="21">
        <v>48310.227800000001</v>
      </c>
      <c r="D140" s="19">
        <v>5.0000000000000001E-4</v>
      </c>
    </row>
    <row r="141" spans="1:18" x14ac:dyDescent="0.2">
      <c r="A141" t="s">
        <v>60</v>
      </c>
      <c r="B141" s="5" t="s">
        <v>30</v>
      </c>
      <c r="C141" s="21">
        <v>48311.303099999997</v>
      </c>
      <c r="D141" s="19">
        <v>2.9999999999999997E-4</v>
      </c>
    </row>
    <row r="142" spans="1:18" x14ac:dyDescent="0.2">
      <c r="A142" t="s">
        <v>60</v>
      </c>
      <c r="B142" s="5" t="s">
        <v>32</v>
      </c>
      <c r="C142" s="21">
        <v>49037.0988</v>
      </c>
      <c r="D142" s="19">
        <v>5.0000000000000001E-4</v>
      </c>
    </row>
    <row r="143" spans="1:18" x14ac:dyDescent="0.2">
      <c r="A143" t="s">
        <v>60</v>
      </c>
      <c r="B143" s="5" t="s">
        <v>30</v>
      </c>
      <c r="C143" s="21">
        <v>49037.310700000002</v>
      </c>
      <c r="D143" s="19">
        <v>2.0000000000000001E-4</v>
      </c>
    </row>
    <row r="144" spans="1:18" x14ac:dyDescent="0.2">
      <c r="A144" t="s">
        <v>60</v>
      </c>
      <c r="B144" s="5" t="s">
        <v>30</v>
      </c>
      <c r="C144" s="21">
        <v>47925.272299999997</v>
      </c>
      <c r="D144" s="19">
        <v>1.6999999999999999E-3</v>
      </c>
    </row>
    <row r="145" spans="1:4" x14ac:dyDescent="0.2">
      <c r="A145" t="s">
        <v>60</v>
      </c>
      <c r="B145" s="5" t="s">
        <v>30</v>
      </c>
      <c r="C145" s="21">
        <v>47928.286699999997</v>
      </c>
      <c r="D145" s="19">
        <v>5.0000000000000001E-4</v>
      </c>
    </row>
    <row r="146" spans="1:4" x14ac:dyDescent="0.2">
      <c r="A146" t="s">
        <v>60</v>
      </c>
      <c r="B146" s="5" t="s">
        <v>32</v>
      </c>
      <c r="C146" s="21">
        <v>48310.2284</v>
      </c>
      <c r="D146" s="19">
        <v>4.0000000000000002E-4</v>
      </c>
    </row>
    <row r="147" spans="1:4" x14ac:dyDescent="0.2">
      <c r="A147" t="s">
        <v>60</v>
      </c>
      <c r="B147" s="5" t="s">
        <v>30</v>
      </c>
      <c r="C147" s="21">
        <v>48311.3033</v>
      </c>
      <c r="D147" s="19">
        <v>5.0000000000000001E-4</v>
      </c>
    </row>
    <row r="148" spans="1:4" x14ac:dyDescent="0.2">
      <c r="A148" t="s">
        <v>60</v>
      </c>
      <c r="B148" s="5" t="s">
        <v>32</v>
      </c>
      <c r="C148" s="21">
        <v>49037.097999999998</v>
      </c>
      <c r="D148" s="19">
        <v>6.9999999999999999E-4</v>
      </c>
    </row>
    <row r="149" spans="1:4" x14ac:dyDescent="0.2">
      <c r="A149" t="s">
        <v>60</v>
      </c>
      <c r="B149" s="5" t="s">
        <v>30</v>
      </c>
      <c r="C149" s="21">
        <v>49037.311699999998</v>
      </c>
      <c r="D149" s="19">
        <v>4.0000000000000002E-4</v>
      </c>
    </row>
    <row r="150" spans="1:4" x14ac:dyDescent="0.2">
      <c r="C150" s="21"/>
      <c r="D150" s="21"/>
    </row>
    <row r="151" spans="1:4" x14ac:dyDescent="0.2">
      <c r="C151" s="21"/>
      <c r="D151" s="21"/>
    </row>
    <row r="152" spans="1:4" x14ac:dyDescent="0.2">
      <c r="C152" s="21"/>
      <c r="D152" s="21"/>
    </row>
    <row r="153" spans="1:4" x14ac:dyDescent="0.2">
      <c r="C153" s="21"/>
      <c r="D153" s="21"/>
    </row>
    <row r="154" spans="1:4" x14ac:dyDescent="0.2">
      <c r="C154" s="21"/>
      <c r="D154" s="21"/>
    </row>
    <row r="155" spans="1:4" x14ac:dyDescent="0.2">
      <c r="C155" s="21"/>
      <c r="D155" s="21"/>
    </row>
    <row r="156" spans="1:4" x14ac:dyDescent="0.2">
      <c r="C156" s="21"/>
      <c r="D156" s="21"/>
    </row>
    <row r="157" spans="1:4" x14ac:dyDescent="0.2">
      <c r="C157" s="21"/>
      <c r="D157" s="21"/>
    </row>
    <row r="158" spans="1:4" x14ac:dyDescent="0.2">
      <c r="C158" s="21"/>
      <c r="D158" s="21"/>
    </row>
    <row r="159" spans="1:4" x14ac:dyDescent="0.2">
      <c r="C159" s="21"/>
      <c r="D159" s="21"/>
    </row>
    <row r="160" spans="1:4" x14ac:dyDescent="0.2">
      <c r="C160" s="21"/>
      <c r="D160" s="21"/>
    </row>
    <row r="161" spans="3:4" x14ac:dyDescent="0.2">
      <c r="C161" s="21"/>
      <c r="D161" s="21"/>
    </row>
    <row r="162" spans="3:4" x14ac:dyDescent="0.2">
      <c r="C162" s="21"/>
      <c r="D162" s="21"/>
    </row>
    <row r="163" spans="3:4" x14ac:dyDescent="0.2">
      <c r="C163" s="21"/>
      <c r="D163" s="21"/>
    </row>
    <row r="164" spans="3:4" x14ac:dyDescent="0.2">
      <c r="C164" s="21"/>
      <c r="D164" s="21"/>
    </row>
    <row r="165" spans="3:4" x14ac:dyDescent="0.2">
      <c r="C165" s="21"/>
      <c r="D165" s="21"/>
    </row>
    <row r="166" spans="3:4" x14ac:dyDescent="0.2">
      <c r="C166" s="21"/>
      <c r="D166" s="21"/>
    </row>
    <row r="167" spans="3:4" x14ac:dyDescent="0.2">
      <c r="C167" s="21"/>
      <c r="D167" s="21"/>
    </row>
    <row r="168" spans="3:4" x14ac:dyDescent="0.2">
      <c r="C168" s="21"/>
      <c r="D168" s="21"/>
    </row>
    <row r="169" spans="3:4" x14ac:dyDescent="0.2">
      <c r="C169" s="21"/>
      <c r="D169" s="21"/>
    </row>
    <row r="170" spans="3:4" x14ac:dyDescent="0.2">
      <c r="C170" s="21"/>
      <c r="D170" s="21"/>
    </row>
    <row r="171" spans="3:4" x14ac:dyDescent="0.2">
      <c r="C171" s="21"/>
      <c r="D171" s="21"/>
    </row>
    <row r="172" spans="3:4" x14ac:dyDescent="0.2">
      <c r="C172" s="21"/>
      <c r="D172" s="21"/>
    </row>
    <row r="173" spans="3:4" x14ac:dyDescent="0.2">
      <c r="C173" s="21"/>
      <c r="D173" s="21"/>
    </row>
    <row r="174" spans="3:4" x14ac:dyDescent="0.2">
      <c r="C174" s="21"/>
      <c r="D174" s="21"/>
    </row>
    <row r="175" spans="3:4" x14ac:dyDescent="0.2">
      <c r="C175" s="21"/>
      <c r="D175" s="21"/>
    </row>
    <row r="176" spans="3:4" x14ac:dyDescent="0.2">
      <c r="C176" s="21"/>
      <c r="D176" s="21"/>
    </row>
    <row r="177" spans="3:4" x14ac:dyDescent="0.2">
      <c r="C177" s="21"/>
      <c r="D177" s="21"/>
    </row>
    <row r="178" spans="3:4" x14ac:dyDescent="0.2">
      <c r="C178" s="21"/>
      <c r="D178" s="21"/>
    </row>
    <row r="179" spans="3:4" x14ac:dyDescent="0.2">
      <c r="C179" s="21"/>
      <c r="D179" s="21"/>
    </row>
    <row r="180" spans="3:4" x14ac:dyDescent="0.2">
      <c r="C180" s="21"/>
      <c r="D180" s="21"/>
    </row>
    <row r="181" spans="3:4" x14ac:dyDescent="0.2">
      <c r="C181" s="21"/>
      <c r="D181" s="21"/>
    </row>
    <row r="182" spans="3:4" x14ac:dyDescent="0.2">
      <c r="C182" s="21"/>
      <c r="D182" s="21"/>
    </row>
    <row r="183" spans="3:4" x14ac:dyDescent="0.2">
      <c r="C183" s="21"/>
      <c r="D183" s="21"/>
    </row>
    <row r="184" spans="3:4" x14ac:dyDescent="0.2">
      <c r="C184" s="21"/>
      <c r="D184" s="21"/>
    </row>
    <row r="185" spans="3:4" x14ac:dyDescent="0.2">
      <c r="C185" s="21"/>
      <c r="D185" s="21"/>
    </row>
    <row r="186" spans="3:4" x14ac:dyDescent="0.2">
      <c r="C186" s="21"/>
      <c r="D186" s="21"/>
    </row>
    <row r="187" spans="3:4" x14ac:dyDescent="0.2">
      <c r="C187" s="21"/>
      <c r="D187" s="21"/>
    </row>
    <row r="188" spans="3:4" x14ac:dyDescent="0.2">
      <c r="C188" s="21"/>
      <c r="D188" s="21"/>
    </row>
    <row r="189" spans="3:4" x14ac:dyDescent="0.2">
      <c r="C189" s="21"/>
      <c r="D189" s="21"/>
    </row>
    <row r="190" spans="3:4" x14ac:dyDescent="0.2">
      <c r="C190" s="21"/>
      <c r="D190" s="21"/>
    </row>
    <row r="191" spans="3:4" x14ac:dyDescent="0.2">
      <c r="C191" s="21"/>
      <c r="D191" s="21"/>
    </row>
    <row r="192" spans="3:4" x14ac:dyDescent="0.2">
      <c r="C192" s="21"/>
      <c r="D192" s="21"/>
    </row>
    <row r="193" spans="3:4" x14ac:dyDescent="0.2">
      <c r="C193" s="21"/>
      <c r="D193" s="21"/>
    </row>
    <row r="194" spans="3:4" x14ac:dyDescent="0.2">
      <c r="C194" s="21"/>
      <c r="D194" s="21"/>
    </row>
    <row r="195" spans="3:4" x14ac:dyDescent="0.2">
      <c r="C195" s="21"/>
      <c r="D195" s="21"/>
    </row>
    <row r="196" spans="3:4" x14ac:dyDescent="0.2">
      <c r="C196" s="21"/>
      <c r="D196" s="21"/>
    </row>
    <row r="197" spans="3:4" x14ac:dyDescent="0.2">
      <c r="C197" s="21"/>
      <c r="D197" s="21"/>
    </row>
    <row r="198" spans="3:4" x14ac:dyDescent="0.2">
      <c r="C198" s="21"/>
      <c r="D198" s="21"/>
    </row>
    <row r="199" spans="3:4" x14ac:dyDescent="0.2">
      <c r="C199" s="21"/>
      <c r="D199" s="21"/>
    </row>
    <row r="200" spans="3:4" x14ac:dyDescent="0.2">
      <c r="C200" s="21"/>
      <c r="D200" s="21"/>
    </row>
    <row r="201" spans="3:4" x14ac:dyDescent="0.2">
      <c r="C201" s="21"/>
      <c r="D201" s="21"/>
    </row>
    <row r="202" spans="3:4" x14ac:dyDescent="0.2">
      <c r="C202" s="21"/>
      <c r="D202" s="21"/>
    </row>
    <row r="203" spans="3:4" x14ac:dyDescent="0.2">
      <c r="C203" s="21"/>
      <c r="D203" s="21"/>
    </row>
    <row r="204" spans="3:4" x14ac:dyDescent="0.2">
      <c r="C204" s="21"/>
      <c r="D204" s="21"/>
    </row>
    <row r="205" spans="3:4" x14ac:dyDescent="0.2">
      <c r="C205" s="21"/>
      <c r="D205" s="21"/>
    </row>
    <row r="206" spans="3:4" x14ac:dyDescent="0.2">
      <c r="C206" s="21"/>
      <c r="D206" s="21"/>
    </row>
    <row r="207" spans="3:4" x14ac:dyDescent="0.2">
      <c r="C207" s="21"/>
      <c r="D207" s="21"/>
    </row>
    <row r="208" spans="3:4" x14ac:dyDescent="0.2">
      <c r="C208" s="21"/>
      <c r="D208" s="21"/>
    </row>
    <row r="209" spans="3:4" x14ac:dyDescent="0.2">
      <c r="C209" s="21"/>
      <c r="D209" s="21"/>
    </row>
    <row r="210" spans="3:4" x14ac:dyDescent="0.2">
      <c r="C210" s="21"/>
      <c r="D210" s="21"/>
    </row>
    <row r="211" spans="3:4" x14ac:dyDescent="0.2">
      <c r="C211" s="21"/>
      <c r="D211" s="21"/>
    </row>
    <row r="212" spans="3:4" x14ac:dyDescent="0.2">
      <c r="C212" s="21"/>
      <c r="D212" s="21"/>
    </row>
    <row r="213" spans="3:4" x14ac:dyDescent="0.2">
      <c r="C213" s="21"/>
      <c r="D213" s="21"/>
    </row>
    <row r="214" spans="3:4" x14ac:dyDescent="0.2">
      <c r="C214" s="21"/>
      <c r="D214" s="21"/>
    </row>
    <row r="215" spans="3:4" x14ac:dyDescent="0.2">
      <c r="C215" s="21"/>
      <c r="D215" s="21"/>
    </row>
    <row r="216" spans="3:4" x14ac:dyDescent="0.2">
      <c r="C216" s="21"/>
      <c r="D216" s="21"/>
    </row>
    <row r="217" spans="3:4" x14ac:dyDescent="0.2">
      <c r="C217" s="21"/>
      <c r="D217" s="21"/>
    </row>
    <row r="218" spans="3:4" x14ac:dyDescent="0.2">
      <c r="C218" s="21"/>
      <c r="D218" s="21"/>
    </row>
    <row r="219" spans="3:4" x14ac:dyDescent="0.2">
      <c r="C219" s="21"/>
      <c r="D219" s="21"/>
    </row>
    <row r="220" spans="3:4" x14ac:dyDescent="0.2">
      <c r="C220" s="21"/>
      <c r="D220" s="21"/>
    </row>
    <row r="221" spans="3:4" x14ac:dyDescent="0.2">
      <c r="C221" s="21"/>
      <c r="D221" s="21"/>
    </row>
    <row r="222" spans="3:4" x14ac:dyDescent="0.2">
      <c r="C222" s="21"/>
      <c r="D222" s="21"/>
    </row>
    <row r="223" spans="3:4" x14ac:dyDescent="0.2">
      <c r="C223" s="21"/>
      <c r="D223" s="21"/>
    </row>
    <row r="224" spans="3:4" x14ac:dyDescent="0.2">
      <c r="C224" s="21"/>
      <c r="D224" s="21"/>
    </row>
    <row r="225" spans="3:4" x14ac:dyDescent="0.2">
      <c r="C225" s="21"/>
      <c r="D225" s="21"/>
    </row>
    <row r="226" spans="3:4" x14ac:dyDescent="0.2">
      <c r="C226" s="21"/>
      <c r="D226" s="21"/>
    </row>
    <row r="227" spans="3:4" x14ac:dyDescent="0.2">
      <c r="C227" s="21"/>
      <c r="D227" s="21"/>
    </row>
    <row r="228" spans="3:4" x14ac:dyDescent="0.2">
      <c r="C228" s="21"/>
      <c r="D228" s="21"/>
    </row>
    <row r="229" spans="3:4" x14ac:dyDescent="0.2">
      <c r="C229" s="21"/>
      <c r="D229" s="21"/>
    </row>
    <row r="230" spans="3:4" x14ac:dyDescent="0.2">
      <c r="C230" s="21"/>
      <c r="D230" s="21"/>
    </row>
    <row r="231" spans="3:4" x14ac:dyDescent="0.2">
      <c r="C231" s="21"/>
      <c r="D231" s="21"/>
    </row>
    <row r="232" spans="3:4" x14ac:dyDescent="0.2">
      <c r="C232" s="21"/>
      <c r="D232" s="21"/>
    </row>
    <row r="233" spans="3:4" x14ac:dyDescent="0.2">
      <c r="C233" s="21"/>
      <c r="D233" s="21"/>
    </row>
    <row r="234" spans="3:4" x14ac:dyDescent="0.2">
      <c r="C234" s="21"/>
      <c r="D234" s="21"/>
    </row>
    <row r="235" spans="3:4" x14ac:dyDescent="0.2">
      <c r="C235" s="21"/>
      <c r="D235" s="21"/>
    </row>
    <row r="236" spans="3:4" x14ac:dyDescent="0.2">
      <c r="C236" s="21"/>
      <c r="D236" s="21"/>
    </row>
    <row r="237" spans="3:4" x14ac:dyDescent="0.2">
      <c r="C237" s="21"/>
      <c r="D237" s="21"/>
    </row>
    <row r="238" spans="3:4" x14ac:dyDescent="0.2">
      <c r="C238" s="21"/>
      <c r="D238" s="21"/>
    </row>
    <row r="239" spans="3:4" x14ac:dyDescent="0.2">
      <c r="C239" s="21"/>
      <c r="D239" s="21"/>
    </row>
    <row r="240" spans="3:4" x14ac:dyDescent="0.2">
      <c r="C240" s="21"/>
      <c r="D240" s="21"/>
    </row>
    <row r="241" spans="3:4" x14ac:dyDescent="0.2">
      <c r="C241" s="21"/>
      <c r="D241" s="21"/>
    </row>
    <row r="242" spans="3:4" x14ac:dyDescent="0.2">
      <c r="C242" s="21"/>
      <c r="D242" s="21"/>
    </row>
    <row r="243" spans="3:4" x14ac:dyDescent="0.2">
      <c r="C243" s="21"/>
      <c r="D243" s="21"/>
    </row>
    <row r="244" spans="3:4" x14ac:dyDescent="0.2">
      <c r="C244" s="21"/>
      <c r="D244" s="21"/>
    </row>
    <row r="245" spans="3:4" x14ac:dyDescent="0.2">
      <c r="C245" s="21"/>
      <c r="D245" s="21"/>
    </row>
    <row r="246" spans="3:4" x14ac:dyDescent="0.2">
      <c r="C246" s="21"/>
      <c r="D246" s="21"/>
    </row>
    <row r="247" spans="3:4" x14ac:dyDescent="0.2">
      <c r="C247" s="21"/>
      <c r="D247" s="21"/>
    </row>
    <row r="248" spans="3:4" x14ac:dyDescent="0.2">
      <c r="C248" s="21"/>
      <c r="D248" s="21"/>
    </row>
    <row r="249" spans="3:4" x14ac:dyDescent="0.2">
      <c r="C249" s="21"/>
      <c r="D249" s="21"/>
    </row>
    <row r="250" spans="3:4" x14ac:dyDescent="0.2">
      <c r="C250" s="21"/>
      <c r="D250" s="21"/>
    </row>
    <row r="251" spans="3:4" x14ac:dyDescent="0.2">
      <c r="C251" s="21"/>
      <c r="D251" s="21"/>
    </row>
    <row r="252" spans="3:4" x14ac:dyDescent="0.2">
      <c r="C252" s="21"/>
      <c r="D252" s="21"/>
    </row>
    <row r="253" spans="3:4" x14ac:dyDescent="0.2">
      <c r="C253" s="21"/>
      <c r="D253" s="21"/>
    </row>
    <row r="254" spans="3:4" x14ac:dyDescent="0.2">
      <c r="C254" s="21"/>
      <c r="D254" s="21"/>
    </row>
    <row r="255" spans="3:4" x14ac:dyDescent="0.2">
      <c r="C255" s="21"/>
      <c r="D255" s="21"/>
    </row>
    <row r="256" spans="3:4" x14ac:dyDescent="0.2">
      <c r="C256" s="21"/>
      <c r="D256" s="21"/>
    </row>
    <row r="257" spans="3:4" x14ac:dyDescent="0.2">
      <c r="C257" s="21"/>
      <c r="D257" s="21"/>
    </row>
    <row r="258" spans="3:4" x14ac:dyDescent="0.2">
      <c r="C258" s="21"/>
      <c r="D258" s="21"/>
    </row>
    <row r="259" spans="3:4" x14ac:dyDescent="0.2">
      <c r="C259" s="21"/>
      <c r="D259" s="21"/>
    </row>
    <row r="260" spans="3:4" x14ac:dyDescent="0.2">
      <c r="C260" s="21"/>
      <c r="D260" s="21"/>
    </row>
    <row r="261" spans="3:4" x14ac:dyDescent="0.2">
      <c r="C261" s="21"/>
      <c r="D261" s="21"/>
    </row>
    <row r="262" spans="3:4" x14ac:dyDescent="0.2">
      <c r="C262" s="21"/>
      <c r="D262" s="21"/>
    </row>
    <row r="263" spans="3:4" x14ac:dyDescent="0.2">
      <c r="C263" s="21"/>
      <c r="D263" s="21"/>
    </row>
    <row r="264" spans="3:4" x14ac:dyDescent="0.2">
      <c r="C264" s="21"/>
      <c r="D264" s="21"/>
    </row>
    <row r="265" spans="3:4" x14ac:dyDescent="0.2">
      <c r="C265" s="21"/>
      <c r="D265" s="21"/>
    </row>
    <row r="266" spans="3:4" x14ac:dyDescent="0.2">
      <c r="C266" s="21"/>
      <c r="D266" s="21"/>
    </row>
    <row r="267" spans="3:4" x14ac:dyDescent="0.2">
      <c r="C267" s="21"/>
      <c r="D267" s="21"/>
    </row>
    <row r="268" spans="3:4" x14ac:dyDescent="0.2">
      <c r="C268" s="21"/>
      <c r="D268" s="21"/>
    </row>
    <row r="269" spans="3:4" x14ac:dyDescent="0.2">
      <c r="C269" s="21"/>
      <c r="D269" s="21"/>
    </row>
    <row r="270" spans="3:4" x14ac:dyDescent="0.2">
      <c r="C270" s="21"/>
      <c r="D270" s="21"/>
    </row>
    <row r="271" spans="3:4" x14ac:dyDescent="0.2">
      <c r="C271" s="21"/>
      <c r="D271" s="21"/>
    </row>
    <row r="272" spans="3:4" x14ac:dyDescent="0.2">
      <c r="C272" s="21"/>
      <c r="D272" s="21"/>
    </row>
    <row r="273" spans="3:4" x14ac:dyDescent="0.2">
      <c r="C273" s="21"/>
      <c r="D273" s="21"/>
    </row>
    <row r="274" spans="3:4" x14ac:dyDescent="0.2">
      <c r="C274" s="19"/>
      <c r="D274" s="19"/>
    </row>
    <row r="275" spans="3:4" x14ac:dyDescent="0.2">
      <c r="C275" s="19"/>
      <c r="D275" s="19"/>
    </row>
    <row r="276" spans="3:4" x14ac:dyDescent="0.2">
      <c r="C276" s="19"/>
      <c r="D276" s="19"/>
    </row>
    <row r="277" spans="3:4" x14ac:dyDescent="0.2">
      <c r="C277" s="19"/>
      <c r="D277" s="19"/>
    </row>
    <row r="278" spans="3:4" x14ac:dyDescent="0.2">
      <c r="C278" s="19"/>
      <c r="D278" s="19"/>
    </row>
    <row r="279" spans="3:4" x14ac:dyDescent="0.2">
      <c r="C279" s="19"/>
      <c r="D279" s="19"/>
    </row>
    <row r="280" spans="3:4" x14ac:dyDescent="0.2">
      <c r="C280" s="19"/>
      <c r="D280" s="19"/>
    </row>
    <row r="281" spans="3:4" x14ac:dyDescent="0.2">
      <c r="C281" s="19"/>
      <c r="D281" s="19"/>
    </row>
    <row r="282" spans="3:4" x14ac:dyDescent="0.2">
      <c r="C282" s="19"/>
      <c r="D282" s="19"/>
    </row>
    <row r="283" spans="3:4" x14ac:dyDescent="0.2">
      <c r="C283" s="19"/>
      <c r="D283" s="19"/>
    </row>
    <row r="284" spans="3:4" x14ac:dyDescent="0.2">
      <c r="C284" s="19"/>
      <c r="D284" s="19"/>
    </row>
    <row r="285" spans="3:4" x14ac:dyDescent="0.2">
      <c r="C285" s="19"/>
      <c r="D285" s="19"/>
    </row>
    <row r="286" spans="3:4" x14ac:dyDescent="0.2">
      <c r="C286" s="19"/>
      <c r="D286" s="19"/>
    </row>
    <row r="287" spans="3:4" x14ac:dyDescent="0.2">
      <c r="C287" s="19"/>
      <c r="D287" s="19"/>
    </row>
    <row r="288" spans="3:4" x14ac:dyDescent="0.2">
      <c r="C288" s="19"/>
      <c r="D288" s="19"/>
    </row>
    <row r="289" spans="3:4" x14ac:dyDescent="0.2">
      <c r="C289" s="19"/>
      <c r="D289" s="19"/>
    </row>
    <row r="290" spans="3:4" x14ac:dyDescent="0.2">
      <c r="C290" s="19"/>
      <c r="D290" s="19"/>
    </row>
    <row r="291" spans="3:4" x14ac:dyDescent="0.2">
      <c r="C291" s="19"/>
      <c r="D291" s="19"/>
    </row>
    <row r="292" spans="3:4" x14ac:dyDescent="0.2">
      <c r="C292" s="19"/>
      <c r="D292" s="19"/>
    </row>
    <row r="293" spans="3:4" x14ac:dyDescent="0.2">
      <c r="C293" s="19"/>
      <c r="D293" s="19"/>
    </row>
    <row r="294" spans="3:4" x14ac:dyDescent="0.2">
      <c r="C294" s="19"/>
      <c r="D294" s="19"/>
    </row>
    <row r="295" spans="3:4" x14ac:dyDescent="0.2">
      <c r="C295" s="19"/>
      <c r="D295" s="19"/>
    </row>
    <row r="296" spans="3:4" x14ac:dyDescent="0.2">
      <c r="C296" s="19"/>
      <c r="D296" s="19"/>
    </row>
    <row r="297" spans="3:4" x14ac:dyDescent="0.2">
      <c r="C297" s="19"/>
      <c r="D297" s="19"/>
    </row>
    <row r="298" spans="3:4" x14ac:dyDescent="0.2">
      <c r="C298" s="19"/>
      <c r="D298" s="19"/>
    </row>
    <row r="299" spans="3:4" x14ac:dyDescent="0.2">
      <c r="C299" s="19"/>
      <c r="D299" s="19"/>
    </row>
    <row r="300" spans="3:4" x14ac:dyDescent="0.2">
      <c r="C300" s="19"/>
      <c r="D300" s="19"/>
    </row>
    <row r="301" spans="3:4" x14ac:dyDescent="0.2">
      <c r="C301" s="19"/>
      <c r="D301" s="19"/>
    </row>
    <row r="302" spans="3:4" x14ac:dyDescent="0.2">
      <c r="C302" s="19"/>
      <c r="D302" s="19"/>
    </row>
    <row r="303" spans="3:4" x14ac:dyDescent="0.2">
      <c r="C303" s="19"/>
      <c r="D303" s="19"/>
    </row>
    <row r="304" spans="3:4" x14ac:dyDescent="0.2">
      <c r="C304" s="19"/>
      <c r="D304" s="19"/>
    </row>
    <row r="305" spans="3:4" x14ac:dyDescent="0.2">
      <c r="C305" s="19"/>
      <c r="D305" s="19"/>
    </row>
    <row r="306" spans="3:4" x14ac:dyDescent="0.2">
      <c r="C306" s="19"/>
      <c r="D306" s="19"/>
    </row>
    <row r="307" spans="3:4" x14ac:dyDescent="0.2">
      <c r="C307" s="19"/>
      <c r="D307" s="19"/>
    </row>
    <row r="308" spans="3:4" x14ac:dyDescent="0.2">
      <c r="C308" s="19"/>
      <c r="D308" s="19"/>
    </row>
    <row r="309" spans="3:4" x14ac:dyDescent="0.2">
      <c r="C309" s="19"/>
      <c r="D309" s="19"/>
    </row>
    <row r="310" spans="3:4" x14ac:dyDescent="0.2">
      <c r="C310" s="19"/>
      <c r="D310" s="19"/>
    </row>
    <row r="311" spans="3:4" x14ac:dyDescent="0.2">
      <c r="C311" s="19"/>
      <c r="D311" s="19"/>
    </row>
    <row r="312" spans="3:4" x14ac:dyDescent="0.2">
      <c r="C312" s="19"/>
      <c r="D312" s="19"/>
    </row>
    <row r="313" spans="3:4" x14ac:dyDescent="0.2">
      <c r="C313" s="19"/>
      <c r="D313" s="19"/>
    </row>
    <row r="314" spans="3:4" x14ac:dyDescent="0.2">
      <c r="C314" s="19"/>
      <c r="D314" s="19"/>
    </row>
    <row r="315" spans="3:4" x14ac:dyDescent="0.2">
      <c r="C315" s="19"/>
      <c r="D315" s="19"/>
    </row>
    <row r="316" spans="3:4" x14ac:dyDescent="0.2">
      <c r="C316" s="19"/>
      <c r="D316" s="19"/>
    </row>
    <row r="317" spans="3:4" x14ac:dyDescent="0.2">
      <c r="C317" s="19"/>
      <c r="D317" s="19"/>
    </row>
    <row r="318" spans="3:4" x14ac:dyDescent="0.2">
      <c r="C318" s="19"/>
      <c r="D318" s="19"/>
    </row>
    <row r="319" spans="3:4" x14ac:dyDescent="0.2">
      <c r="C319" s="19"/>
      <c r="D319" s="19"/>
    </row>
    <row r="320" spans="3:4" x14ac:dyDescent="0.2">
      <c r="C320" s="19"/>
      <c r="D320" s="19"/>
    </row>
    <row r="321" spans="3:4" x14ac:dyDescent="0.2">
      <c r="C321" s="19"/>
      <c r="D321" s="19"/>
    </row>
    <row r="322" spans="3:4" x14ac:dyDescent="0.2">
      <c r="C322" s="19"/>
      <c r="D322" s="19"/>
    </row>
    <row r="323" spans="3:4" x14ac:dyDescent="0.2">
      <c r="C323" s="19"/>
      <c r="D323" s="19"/>
    </row>
    <row r="324" spans="3:4" x14ac:dyDescent="0.2">
      <c r="C324" s="19"/>
      <c r="D324" s="19"/>
    </row>
    <row r="325" spans="3:4" x14ac:dyDescent="0.2">
      <c r="C325" s="19"/>
      <c r="D325" s="19"/>
    </row>
    <row r="326" spans="3:4" x14ac:dyDescent="0.2">
      <c r="C326" s="19"/>
      <c r="D326" s="19"/>
    </row>
    <row r="327" spans="3:4" x14ac:dyDescent="0.2">
      <c r="C327" s="19"/>
      <c r="D327" s="19"/>
    </row>
    <row r="328" spans="3:4" x14ac:dyDescent="0.2">
      <c r="C328" s="19"/>
      <c r="D328" s="19"/>
    </row>
    <row r="329" spans="3:4" x14ac:dyDescent="0.2">
      <c r="C329" s="19"/>
      <c r="D329" s="19"/>
    </row>
    <row r="330" spans="3:4" x14ac:dyDescent="0.2">
      <c r="C330" s="19"/>
      <c r="D330" s="19"/>
    </row>
    <row r="331" spans="3:4" x14ac:dyDescent="0.2">
      <c r="C331" s="19"/>
      <c r="D331" s="19"/>
    </row>
    <row r="332" spans="3:4" x14ac:dyDescent="0.2">
      <c r="C332" s="19"/>
      <c r="D332" s="19"/>
    </row>
    <row r="333" spans="3:4" x14ac:dyDescent="0.2">
      <c r="C333" s="19"/>
      <c r="D333" s="19"/>
    </row>
    <row r="334" spans="3:4" x14ac:dyDescent="0.2">
      <c r="C334" s="19"/>
      <c r="D334" s="19"/>
    </row>
    <row r="335" spans="3:4" x14ac:dyDescent="0.2">
      <c r="C335" s="19"/>
      <c r="D335" s="19"/>
    </row>
    <row r="336" spans="3:4" x14ac:dyDescent="0.2">
      <c r="C336" s="19"/>
      <c r="D336" s="19"/>
    </row>
    <row r="337" spans="3:4" x14ac:dyDescent="0.2">
      <c r="C337" s="19"/>
      <c r="D337" s="19"/>
    </row>
    <row r="338" spans="3:4" x14ac:dyDescent="0.2">
      <c r="C338" s="19"/>
      <c r="D338" s="19"/>
    </row>
    <row r="339" spans="3:4" x14ac:dyDescent="0.2">
      <c r="C339" s="19"/>
      <c r="D339" s="19"/>
    </row>
    <row r="340" spans="3:4" x14ac:dyDescent="0.2">
      <c r="C340" s="19"/>
      <c r="D340" s="19"/>
    </row>
    <row r="341" spans="3:4" x14ac:dyDescent="0.2">
      <c r="C341" s="19"/>
      <c r="D341" s="19"/>
    </row>
    <row r="342" spans="3:4" x14ac:dyDescent="0.2">
      <c r="C342" s="19"/>
      <c r="D342" s="19"/>
    </row>
    <row r="343" spans="3:4" x14ac:dyDescent="0.2">
      <c r="C343" s="19"/>
      <c r="D343" s="19"/>
    </row>
    <row r="344" spans="3:4" x14ac:dyDescent="0.2">
      <c r="C344" s="19"/>
      <c r="D344" s="19"/>
    </row>
    <row r="345" spans="3:4" x14ac:dyDescent="0.2">
      <c r="C345" s="19"/>
      <c r="D345" s="19"/>
    </row>
    <row r="346" spans="3:4" x14ac:dyDescent="0.2">
      <c r="C346" s="19"/>
      <c r="D346" s="19"/>
    </row>
    <row r="347" spans="3:4" x14ac:dyDescent="0.2">
      <c r="C347" s="19"/>
      <c r="D347" s="19"/>
    </row>
    <row r="348" spans="3:4" x14ac:dyDescent="0.2">
      <c r="C348" s="19"/>
      <c r="D348" s="19"/>
    </row>
    <row r="349" spans="3:4" x14ac:dyDescent="0.2">
      <c r="C349" s="19"/>
      <c r="D349" s="19"/>
    </row>
    <row r="350" spans="3:4" x14ac:dyDescent="0.2">
      <c r="C350" s="19"/>
      <c r="D350" s="19"/>
    </row>
    <row r="351" spans="3:4" x14ac:dyDescent="0.2">
      <c r="C351" s="19"/>
      <c r="D351" s="19"/>
    </row>
    <row r="352" spans="3:4" x14ac:dyDescent="0.2">
      <c r="C352" s="19"/>
      <c r="D352" s="19"/>
    </row>
    <row r="353" spans="3:4" x14ac:dyDescent="0.2">
      <c r="C353" s="19"/>
      <c r="D353" s="19"/>
    </row>
    <row r="354" spans="3:4" x14ac:dyDescent="0.2">
      <c r="C354" s="19"/>
      <c r="D354" s="19"/>
    </row>
    <row r="355" spans="3:4" x14ac:dyDescent="0.2">
      <c r="C355" s="19"/>
      <c r="D355" s="19"/>
    </row>
    <row r="356" spans="3:4" x14ac:dyDescent="0.2">
      <c r="C356" s="19"/>
      <c r="D356" s="19"/>
    </row>
    <row r="357" spans="3:4" x14ac:dyDescent="0.2">
      <c r="C357" s="19"/>
      <c r="D357" s="19"/>
    </row>
    <row r="358" spans="3:4" x14ac:dyDescent="0.2">
      <c r="C358" s="19"/>
      <c r="D358" s="19"/>
    </row>
    <row r="359" spans="3:4" x14ac:dyDescent="0.2">
      <c r="C359" s="19"/>
      <c r="D359" s="19"/>
    </row>
    <row r="360" spans="3:4" x14ac:dyDescent="0.2">
      <c r="C360" s="19"/>
      <c r="D360" s="19"/>
    </row>
    <row r="361" spans="3:4" x14ac:dyDescent="0.2">
      <c r="C361" s="19"/>
      <c r="D361" s="19"/>
    </row>
    <row r="362" spans="3:4" x14ac:dyDescent="0.2">
      <c r="C362" s="19"/>
      <c r="D362" s="19"/>
    </row>
    <row r="363" spans="3:4" x14ac:dyDescent="0.2">
      <c r="C363" s="19"/>
      <c r="D363" s="19"/>
    </row>
    <row r="364" spans="3:4" x14ac:dyDescent="0.2">
      <c r="C364" s="19"/>
      <c r="D364" s="19"/>
    </row>
    <row r="365" spans="3:4" x14ac:dyDescent="0.2">
      <c r="C365" s="19"/>
      <c r="D365" s="19"/>
    </row>
    <row r="366" spans="3:4" x14ac:dyDescent="0.2">
      <c r="C366" s="19"/>
      <c r="D366" s="19"/>
    </row>
    <row r="367" spans="3:4" x14ac:dyDescent="0.2">
      <c r="C367" s="19"/>
      <c r="D367" s="19"/>
    </row>
    <row r="368" spans="3:4" x14ac:dyDescent="0.2">
      <c r="C368" s="19"/>
      <c r="D368" s="19"/>
    </row>
    <row r="369" spans="3:4" x14ac:dyDescent="0.2">
      <c r="C369" s="19"/>
      <c r="D369" s="19"/>
    </row>
    <row r="370" spans="3:4" x14ac:dyDescent="0.2">
      <c r="C370" s="19"/>
      <c r="D370" s="19"/>
    </row>
    <row r="371" spans="3:4" x14ac:dyDescent="0.2">
      <c r="C371" s="19"/>
      <c r="D371" s="19"/>
    </row>
    <row r="372" spans="3:4" x14ac:dyDescent="0.2">
      <c r="C372" s="19"/>
      <c r="D372" s="19"/>
    </row>
    <row r="373" spans="3:4" x14ac:dyDescent="0.2">
      <c r="C373" s="19"/>
      <c r="D373" s="19"/>
    </row>
    <row r="374" spans="3:4" x14ac:dyDescent="0.2">
      <c r="C374" s="19"/>
      <c r="D374" s="19"/>
    </row>
    <row r="375" spans="3:4" x14ac:dyDescent="0.2">
      <c r="C375" s="19"/>
      <c r="D375" s="19"/>
    </row>
    <row r="376" spans="3:4" x14ac:dyDescent="0.2">
      <c r="C376" s="19"/>
      <c r="D376" s="19"/>
    </row>
    <row r="377" spans="3:4" x14ac:dyDescent="0.2">
      <c r="C377" s="19"/>
      <c r="D377" s="19"/>
    </row>
    <row r="378" spans="3:4" x14ac:dyDescent="0.2">
      <c r="C378" s="19"/>
      <c r="D378" s="19"/>
    </row>
    <row r="379" spans="3:4" x14ac:dyDescent="0.2">
      <c r="C379" s="19"/>
      <c r="D379" s="19"/>
    </row>
    <row r="380" spans="3:4" x14ac:dyDescent="0.2">
      <c r="C380" s="19"/>
      <c r="D380" s="19"/>
    </row>
    <row r="381" spans="3:4" x14ac:dyDescent="0.2">
      <c r="C381" s="19"/>
      <c r="D381" s="19"/>
    </row>
    <row r="382" spans="3:4" x14ac:dyDescent="0.2">
      <c r="C382" s="19"/>
      <c r="D382" s="19"/>
    </row>
    <row r="383" spans="3:4" x14ac:dyDescent="0.2">
      <c r="C383" s="19"/>
      <c r="D383" s="19"/>
    </row>
    <row r="384" spans="3:4" x14ac:dyDescent="0.2">
      <c r="C384" s="19"/>
      <c r="D384" s="19"/>
    </row>
    <row r="385" spans="3:4" x14ac:dyDescent="0.2">
      <c r="C385" s="19"/>
      <c r="D385" s="19"/>
    </row>
    <row r="386" spans="3:4" x14ac:dyDescent="0.2">
      <c r="C386" s="19"/>
      <c r="D386" s="19"/>
    </row>
    <row r="387" spans="3:4" x14ac:dyDescent="0.2">
      <c r="C387" s="19"/>
      <c r="D387" s="19"/>
    </row>
    <row r="388" spans="3:4" x14ac:dyDescent="0.2">
      <c r="C388" s="19"/>
      <c r="D388" s="19"/>
    </row>
    <row r="389" spans="3:4" x14ac:dyDescent="0.2">
      <c r="C389" s="19"/>
      <c r="D389" s="19"/>
    </row>
    <row r="390" spans="3:4" x14ac:dyDescent="0.2">
      <c r="C390" s="19"/>
      <c r="D390" s="19"/>
    </row>
    <row r="391" spans="3:4" x14ac:dyDescent="0.2">
      <c r="C391" s="19"/>
      <c r="D391" s="19"/>
    </row>
    <row r="392" spans="3:4" x14ac:dyDescent="0.2">
      <c r="C392" s="19"/>
      <c r="D392" s="19"/>
    </row>
    <row r="393" spans="3:4" x14ac:dyDescent="0.2">
      <c r="C393" s="19"/>
      <c r="D393" s="19"/>
    </row>
    <row r="394" spans="3:4" x14ac:dyDescent="0.2">
      <c r="C394" s="19"/>
      <c r="D394" s="19"/>
    </row>
    <row r="395" spans="3:4" x14ac:dyDescent="0.2">
      <c r="C395" s="19"/>
      <c r="D395" s="19"/>
    </row>
    <row r="396" spans="3:4" x14ac:dyDescent="0.2">
      <c r="C396" s="19"/>
      <c r="D396" s="19"/>
    </row>
    <row r="397" spans="3:4" x14ac:dyDescent="0.2">
      <c r="C397" s="19"/>
      <c r="D397" s="19"/>
    </row>
    <row r="398" spans="3:4" x14ac:dyDescent="0.2">
      <c r="C398" s="19"/>
      <c r="D398" s="19"/>
    </row>
    <row r="399" spans="3:4" x14ac:dyDescent="0.2">
      <c r="C399" s="19"/>
      <c r="D399" s="19"/>
    </row>
    <row r="400" spans="3:4" x14ac:dyDescent="0.2">
      <c r="C400" s="19"/>
      <c r="D400" s="19"/>
    </row>
    <row r="401" spans="3:4" x14ac:dyDescent="0.2">
      <c r="C401" s="19"/>
      <c r="D401" s="19"/>
    </row>
    <row r="402" spans="3:4" x14ac:dyDescent="0.2">
      <c r="C402" s="19"/>
      <c r="D402" s="19"/>
    </row>
    <row r="403" spans="3:4" x14ac:dyDescent="0.2">
      <c r="C403" s="19"/>
      <c r="D403" s="19"/>
    </row>
    <row r="404" spans="3:4" x14ac:dyDescent="0.2">
      <c r="C404" s="19"/>
      <c r="D404" s="19"/>
    </row>
    <row r="405" spans="3:4" x14ac:dyDescent="0.2">
      <c r="C405" s="19"/>
      <c r="D405" s="19"/>
    </row>
    <row r="406" spans="3:4" x14ac:dyDescent="0.2">
      <c r="C406" s="19"/>
      <c r="D406" s="19"/>
    </row>
    <row r="407" spans="3:4" x14ac:dyDescent="0.2">
      <c r="C407" s="19"/>
      <c r="D407" s="19"/>
    </row>
    <row r="408" spans="3:4" x14ac:dyDescent="0.2">
      <c r="C408" s="19"/>
      <c r="D408" s="19"/>
    </row>
    <row r="409" spans="3:4" x14ac:dyDescent="0.2">
      <c r="C409" s="19"/>
      <c r="D409" s="19"/>
    </row>
    <row r="410" spans="3:4" x14ac:dyDescent="0.2">
      <c r="C410" s="19"/>
      <c r="D410" s="19"/>
    </row>
    <row r="411" spans="3:4" x14ac:dyDescent="0.2">
      <c r="C411" s="19"/>
      <c r="D411" s="19"/>
    </row>
    <row r="412" spans="3:4" x14ac:dyDescent="0.2">
      <c r="C412" s="19"/>
      <c r="D412" s="19"/>
    </row>
    <row r="413" spans="3:4" x14ac:dyDescent="0.2">
      <c r="C413" s="19"/>
      <c r="D413" s="19"/>
    </row>
    <row r="414" spans="3:4" x14ac:dyDescent="0.2">
      <c r="C414" s="19"/>
      <c r="D414" s="19"/>
    </row>
    <row r="415" spans="3:4" x14ac:dyDescent="0.2">
      <c r="C415" s="19"/>
      <c r="D415" s="19"/>
    </row>
    <row r="416" spans="3:4" x14ac:dyDescent="0.2">
      <c r="C416" s="19"/>
      <c r="D416" s="19"/>
    </row>
    <row r="417" spans="3:4" x14ac:dyDescent="0.2">
      <c r="C417" s="19"/>
      <c r="D417" s="19"/>
    </row>
    <row r="418" spans="3:4" x14ac:dyDescent="0.2">
      <c r="C418" s="19"/>
      <c r="D418" s="19"/>
    </row>
    <row r="419" spans="3:4" x14ac:dyDescent="0.2">
      <c r="C419" s="19"/>
      <c r="D419" s="19"/>
    </row>
    <row r="420" spans="3:4" x14ac:dyDescent="0.2">
      <c r="C420" s="19"/>
      <c r="D420" s="19"/>
    </row>
    <row r="421" spans="3:4" x14ac:dyDescent="0.2">
      <c r="C421" s="19"/>
      <c r="D421" s="19"/>
    </row>
    <row r="422" spans="3:4" x14ac:dyDescent="0.2">
      <c r="C422" s="19"/>
      <c r="D422" s="19"/>
    </row>
    <row r="423" spans="3:4" x14ac:dyDescent="0.2">
      <c r="C423" s="19"/>
      <c r="D423" s="19"/>
    </row>
    <row r="424" spans="3:4" x14ac:dyDescent="0.2">
      <c r="C424" s="19"/>
      <c r="D424" s="19"/>
    </row>
    <row r="425" spans="3:4" x14ac:dyDescent="0.2">
      <c r="C425" s="19"/>
      <c r="D425" s="19"/>
    </row>
    <row r="426" spans="3:4" x14ac:dyDescent="0.2">
      <c r="C426" s="19"/>
      <c r="D426" s="19"/>
    </row>
    <row r="427" spans="3:4" x14ac:dyDescent="0.2">
      <c r="C427" s="19"/>
      <c r="D427" s="19"/>
    </row>
    <row r="428" spans="3:4" x14ac:dyDescent="0.2">
      <c r="C428" s="19"/>
      <c r="D428" s="19"/>
    </row>
    <row r="429" spans="3:4" x14ac:dyDescent="0.2">
      <c r="C429" s="19"/>
      <c r="D429" s="19"/>
    </row>
    <row r="430" spans="3:4" x14ac:dyDescent="0.2">
      <c r="C430" s="19"/>
      <c r="D430" s="19"/>
    </row>
    <row r="431" spans="3:4" x14ac:dyDescent="0.2">
      <c r="C431" s="19"/>
      <c r="D431" s="19"/>
    </row>
    <row r="432" spans="3:4" x14ac:dyDescent="0.2">
      <c r="C432" s="19"/>
      <c r="D432" s="19"/>
    </row>
    <row r="433" spans="3:4" x14ac:dyDescent="0.2">
      <c r="C433" s="19"/>
      <c r="D433" s="19"/>
    </row>
    <row r="434" spans="3:4" x14ac:dyDescent="0.2">
      <c r="C434" s="19"/>
      <c r="D434" s="19"/>
    </row>
    <row r="435" spans="3:4" x14ac:dyDescent="0.2">
      <c r="C435" s="19"/>
      <c r="D435" s="19"/>
    </row>
    <row r="436" spans="3:4" x14ac:dyDescent="0.2">
      <c r="C436" s="19"/>
      <c r="D436" s="19"/>
    </row>
    <row r="437" spans="3:4" x14ac:dyDescent="0.2">
      <c r="C437" s="19"/>
      <c r="D437" s="19"/>
    </row>
    <row r="438" spans="3:4" x14ac:dyDescent="0.2">
      <c r="C438" s="19"/>
      <c r="D438" s="19"/>
    </row>
    <row r="439" spans="3:4" x14ac:dyDescent="0.2">
      <c r="C439" s="19"/>
      <c r="D439" s="19"/>
    </row>
    <row r="440" spans="3:4" x14ac:dyDescent="0.2">
      <c r="C440" s="19"/>
      <c r="D440" s="19"/>
    </row>
    <row r="441" spans="3:4" x14ac:dyDescent="0.2">
      <c r="C441" s="19"/>
      <c r="D441" s="19"/>
    </row>
    <row r="442" spans="3:4" x14ac:dyDescent="0.2">
      <c r="C442" s="19"/>
      <c r="D442" s="19"/>
    </row>
    <row r="443" spans="3:4" x14ac:dyDescent="0.2">
      <c r="C443" s="19"/>
      <c r="D443" s="19"/>
    </row>
    <row r="444" spans="3:4" x14ac:dyDescent="0.2">
      <c r="C444" s="19"/>
      <c r="D444" s="19"/>
    </row>
    <row r="445" spans="3:4" x14ac:dyDescent="0.2">
      <c r="C445" s="19"/>
      <c r="D445" s="19"/>
    </row>
    <row r="446" spans="3:4" x14ac:dyDescent="0.2">
      <c r="C446" s="19"/>
      <c r="D446" s="19"/>
    </row>
    <row r="447" spans="3:4" x14ac:dyDescent="0.2">
      <c r="C447" s="19"/>
      <c r="D447" s="19"/>
    </row>
    <row r="448" spans="3:4" x14ac:dyDescent="0.2">
      <c r="C448" s="19"/>
      <c r="D448" s="19"/>
    </row>
    <row r="449" spans="3:4" x14ac:dyDescent="0.2">
      <c r="C449" s="19"/>
      <c r="D449" s="19"/>
    </row>
    <row r="450" spans="3:4" x14ac:dyDescent="0.2">
      <c r="C450" s="19"/>
      <c r="D450" s="19"/>
    </row>
    <row r="451" spans="3:4" x14ac:dyDescent="0.2">
      <c r="C451" s="19"/>
      <c r="D451" s="19"/>
    </row>
    <row r="452" spans="3:4" x14ac:dyDescent="0.2">
      <c r="C452" s="19"/>
      <c r="D452" s="19"/>
    </row>
    <row r="453" spans="3:4" x14ac:dyDescent="0.2">
      <c r="C453" s="19"/>
      <c r="D453" s="19"/>
    </row>
    <row r="454" spans="3:4" x14ac:dyDescent="0.2">
      <c r="C454" s="19"/>
      <c r="D454" s="19"/>
    </row>
    <row r="455" spans="3:4" x14ac:dyDescent="0.2">
      <c r="C455" s="19"/>
      <c r="D455" s="19"/>
    </row>
    <row r="456" spans="3:4" x14ac:dyDescent="0.2">
      <c r="C456" s="19"/>
      <c r="D456" s="19"/>
    </row>
    <row r="457" spans="3:4" x14ac:dyDescent="0.2">
      <c r="C457" s="19"/>
      <c r="D457" s="19"/>
    </row>
    <row r="458" spans="3:4" x14ac:dyDescent="0.2">
      <c r="C458" s="19"/>
      <c r="D458" s="19"/>
    </row>
    <row r="459" spans="3:4" x14ac:dyDescent="0.2">
      <c r="C459" s="19"/>
      <c r="D459" s="19"/>
    </row>
    <row r="460" spans="3:4" x14ac:dyDescent="0.2">
      <c r="C460" s="19"/>
      <c r="D460" s="19"/>
    </row>
    <row r="461" spans="3:4" x14ac:dyDescent="0.2">
      <c r="C461" s="19"/>
      <c r="D461" s="19"/>
    </row>
    <row r="462" spans="3:4" x14ac:dyDescent="0.2">
      <c r="C462" s="19"/>
      <c r="D462" s="19"/>
    </row>
    <row r="463" spans="3:4" x14ac:dyDescent="0.2">
      <c r="C463" s="19"/>
      <c r="D463" s="19"/>
    </row>
    <row r="464" spans="3:4" x14ac:dyDescent="0.2">
      <c r="C464" s="19"/>
      <c r="D464" s="19"/>
    </row>
    <row r="465" spans="3:4" x14ac:dyDescent="0.2">
      <c r="C465" s="19"/>
      <c r="D465" s="19"/>
    </row>
    <row r="466" spans="3:4" x14ac:dyDescent="0.2">
      <c r="C466" s="19"/>
      <c r="D466" s="19"/>
    </row>
    <row r="467" spans="3:4" x14ac:dyDescent="0.2">
      <c r="C467" s="19"/>
      <c r="D467" s="19"/>
    </row>
    <row r="468" spans="3:4" x14ac:dyDescent="0.2">
      <c r="C468" s="19"/>
      <c r="D468" s="19"/>
    </row>
    <row r="469" spans="3:4" x14ac:dyDescent="0.2">
      <c r="C469" s="19"/>
      <c r="D469" s="19"/>
    </row>
    <row r="470" spans="3:4" x14ac:dyDescent="0.2">
      <c r="C470" s="19"/>
      <c r="D470" s="19"/>
    </row>
    <row r="471" spans="3:4" x14ac:dyDescent="0.2">
      <c r="C471" s="19"/>
      <c r="D471" s="19"/>
    </row>
    <row r="472" spans="3:4" x14ac:dyDescent="0.2">
      <c r="C472" s="19"/>
      <c r="D472" s="19"/>
    </row>
    <row r="473" spans="3:4" x14ac:dyDescent="0.2">
      <c r="C473" s="19"/>
      <c r="D473" s="19"/>
    </row>
    <row r="474" spans="3:4" x14ac:dyDescent="0.2">
      <c r="C474" s="19"/>
      <c r="D474" s="19"/>
    </row>
    <row r="475" spans="3:4" x14ac:dyDescent="0.2">
      <c r="C475" s="19"/>
      <c r="D475" s="19"/>
    </row>
    <row r="476" spans="3:4" x14ac:dyDescent="0.2">
      <c r="C476" s="19"/>
      <c r="D476" s="19"/>
    </row>
    <row r="477" spans="3:4" x14ac:dyDescent="0.2">
      <c r="C477" s="19"/>
      <c r="D477" s="19"/>
    </row>
    <row r="478" spans="3:4" x14ac:dyDescent="0.2">
      <c r="C478" s="19"/>
      <c r="D478" s="19"/>
    </row>
    <row r="479" spans="3:4" x14ac:dyDescent="0.2">
      <c r="C479" s="19"/>
      <c r="D479" s="19"/>
    </row>
    <row r="480" spans="3:4" x14ac:dyDescent="0.2">
      <c r="C480" s="19"/>
      <c r="D480" s="19"/>
    </row>
    <row r="481" spans="3:4" x14ac:dyDescent="0.2">
      <c r="C481" s="19"/>
      <c r="D481" s="19"/>
    </row>
    <row r="482" spans="3:4" x14ac:dyDescent="0.2">
      <c r="C482" s="19"/>
      <c r="D482" s="19"/>
    </row>
    <row r="483" spans="3:4" x14ac:dyDescent="0.2">
      <c r="C483" s="19"/>
      <c r="D483" s="19"/>
    </row>
    <row r="484" spans="3:4" x14ac:dyDescent="0.2">
      <c r="C484" s="19"/>
      <c r="D484" s="19"/>
    </row>
    <row r="485" spans="3:4" x14ac:dyDescent="0.2">
      <c r="C485" s="19"/>
      <c r="D485" s="19"/>
    </row>
    <row r="486" spans="3:4" x14ac:dyDescent="0.2">
      <c r="C486" s="19"/>
      <c r="D486" s="19"/>
    </row>
    <row r="487" spans="3:4" x14ac:dyDescent="0.2">
      <c r="C487" s="19"/>
      <c r="D487" s="19"/>
    </row>
    <row r="488" spans="3:4" x14ac:dyDescent="0.2">
      <c r="C488" s="19"/>
      <c r="D488" s="19"/>
    </row>
    <row r="489" spans="3:4" x14ac:dyDescent="0.2">
      <c r="C489" s="19"/>
      <c r="D489" s="19"/>
    </row>
    <row r="490" spans="3:4" x14ac:dyDescent="0.2">
      <c r="C490" s="19"/>
      <c r="D490" s="19"/>
    </row>
    <row r="491" spans="3:4" x14ac:dyDescent="0.2">
      <c r="C491" s="19"/>
      <c r="D491" s="19"/>
    </row>
    <row r="492" spans="3:4" x14ac:dyDescent="0.2">
      <c r="C492" s="19"/>
      <c r="D492" s="19"/>
    </row>
    <row r="493" spans="3:4" x14ac:dyDescent="0.2">
      <c r="C493" s="19"/>
      <c r="D493" s="19"/>
    </row>
    <row r="494" spans="3:4" x14ac:dyDescent="0.2">
      <c r="C494" s="19"/>
      <c r="D494" s="19"/>
    </row>
    <row r="495" spans="3:4" x14ac:dyDescent="0.2">
      <c r="C495" s="19"/>
      <c r="D495" s="19"/>
    </row>
    <row r="496" spans="3:4" x14ac:dyDescent="0.2">
      <c r="C496" s="19"/>
      <c r="D496" s="19"/>
    </row>
    <row r="497" spans="3:4" x14ac:dyDescent="0.2">
      <c r="C497" s="19"/>
      <c r="D497" s="19"/>
    </row>
    <row r="498" spans="3:4" x14ac:dyDescent="0.2">
      <c r="C498" s="19"/>
      <c r="D498" s="19"/>
    </row>
    <row r="499" spans="3:4" x14ac:dyDescent="0.2">
      <c r="C499" s="19"/>
      <c r="D499" s="19"/>
    </row>
    <row r="500" spans="3:4" x14ac:dyDescent="0.2">
      <c r="C500" s="19"/>
      <c r="D500" s="19"/>
    </row>
    <row r="501" spans="3:4" x14ac:dyDescent="0.2">
      <c r="C501" s="19"/>
      <c r="D501" s="19"/>
    </row>
    <row r="502" spans="3:4" x14ac:dyDescent="0.2">
      <c r="C502" s="19"/>
      <c r="D502" s="19"/>
    </row>
    <row r="503" spans="3:4" x14ac:dyDescent="0.2">
      <c r="C503" s="19"/>
      <c r="D503" s="19"/>
    </row>
    <row r="504" spans="3:4" x14ac:dyDescent="0.2">
      <c r="C504" s="19"/>
      <c r="D504" s="19"/>
    </row>
    <row r="505" spans="3:4" x14ac:dyDescent="0.2">
      <c r="C505" s="19"/>
      <c r="D505" s="19"/>
    </row>
    <row r="506" spans="3:4" x14ac:dyDescent="0.2">
      <c r="C506" s="19"/>
      <c r="D506" s="19"/>
    </row>
    <row r="507" spans="3:4" x14ac:dyDescent="0.2">
      <c r="C507" s="19"/>
      <c r="D507" s="19"/>
    </row>
    <row r="508" spans="3:4" x14ac:dyDescent="0.2">
      <c r="C508" s="19"/>
      <c r="D508" s="19"/>
    </row>
    <row r="509" spans="3:4" x14ac:dyDescent="0.2">
      <c r="C509" s="19"/>
      <c r="D509" s="19"/>
    </row>
    <row r="510" spans="3:4" x14ac:dyDescent="0.2">
      <c r="C510" s="19"/>
      <c r="D510" s="19"/>
    </row>
    <row r="511" spans="3:4" x14ac:dyDescent="0.2">
      <c r="C511" s="19"/>
      <c r="D511" s="19"/>
    </row>
    <row r="512" spans="3:4" x14ac:dyDescent="0.2">
      <c r="C512" s="19"/>
      <c r="D512" s="19"/>
    </row>
    <row r="513" spans="3:4" x14ac:dyDescent="0.2">
      <c r="C513" s="19"/>
      <c r="D513" s="19"/>
    </row>
    <row r="514" spans="3:4" x14ac:dyDescent="0.2">
      <c r="C514" s="19"/>
      <c r="D514" s="19"/>
    </row>
    <row r="515" spans="3:4" x14ac:dyDescent="0.2">
      <c r="C515" s="19"/>
      <c r="D515" s="19"/>
    </row>
    <row r="516" spans="3:4" x14ac:dyDescent="0.2">
      <c r="C516" s="19"/>
      <c r="D516" s="19"/>
    </row>
    <row r="517" spans="3:4" x14ac:dyDescent="0.2">
      <c r="C517" s="19"/>
      <c r="D517" s="19"/>
    </row>
    <row r="518" spans="3:4" x14ac:dyDescent="0.2">
      <c r="C518" s="19"/>
      <c r="D518" s="19"/>
    </row>
    <row r="519" spans="3:4" x14ac:dyDescent="0.2">
      <c r="C519" s="19"/>
      <c r="D519" s="19"/>
    </row>
    <row r="520" spans="3:4" x14ac:dyDescent="0.2">
      <c r="C520" s="19"/>
      <c r="D520" s="19"/>
    </row>
    <row r="521" spans="3:4" x14ac:dyDescent="0.2">
      <c r="C521" s="19"/>
      <c r="D521" s="19"/>
    </row>
    <row r="522" spans="3:4" x14ac:dyDescent="0.2">
      <c r="C522" s="19"/>
      <c r="D522" s="19"/>
    </row>
    <row r="523" spans="3:4" x14ac:dyDescent="0.2">
      <c r="C523" s="19"/>
      <c r="D523" s="19"/>
    </row>
    <row r="524" spans="3:4" x14ac:dyDescent="0.2">
      <c r="C524" s="19"/>
      <c r="D524" s="19"/>
    </row>
    <row r="525" spans="3:4" x14ac:dyDescent="0.2">
      <c r="C525" s="19"/>
      <c r="D525" s="19"/>
    </row>
    <row r="526" spans="3:4" x14ac:dyDescent="0.2">
      <c r="C526" s="19"/>
      <c r="D526" s="19"/>
    </row>
    <row r="527" spans="3:4" x14ac:dyDescent="0.2">
      <c r="C527" s="19"/>
      <c r="D527" s="19"/>
    </row>
    <row r="528" spans="3:4" x14ac:dyDescent="0.2">
      <c r="C528" s="19"/>
      <c r="D528" s="19"/>
    </row>
    <row r="529" spans="3:4" x14ac:dyDescent="0.2">
      <c r="C529" s="19"/>
      <c r="D529" s="19"/>
    </row>
    <row r="530" spans="3:4" x14ac:dyDescent="0.2">
      <c r="C530" s="19"/>
      <c r="D530" s="19"/>
    </row>
    <row r="531" spans="3:4" x14ac:dyDescent="0.2">
      <c r="C531" s="19"/>
      <c r="D531" s="19"/>
    </row>
    <row r="532" spans="3:4" x14ac:dyDescent="0.2">
      <c r="C532" s="19"/>
      <c r="D532" s="19"/>
    </row>
    <row r="533" spans="3:4" x14ac:dyDescent="0.2">
      <c r="C533" s="19"/>
      <c r="D533" s="19"/>
    </row>
    <row r="534" spans="3:4" x14ac:dyDescent="0.2">
      <c r="C534" s="19"/>
      <c r="D534" s="19"/>
    </row>
    <row r="535" spans="3:4" x14ac:dyDescent="0.2">
      <c r="C535" s="19"/>
      <c r="D535" s="19"/>
    </row>
    <row r="536" spans="3:4" x14ac:dyDescent="0.2">
      <c r="C536" s="19"/>
      <c r="D536" s="19"/>
    </row>
    <row r="537" spans="3:4" x14ac:dyDescent="0.2">
      <c r="C537" s="19"/>
      <c r="D537" s="19"/>
    </row>
    <row r="538" spans="3:4" x14ac:dyDescent="0.2">
      <c r="C538" s="19"/>
      <c r="D538" s="19"/>
    </row>
    <row r="539" spans="3:4" x14ac:dyDescent="0.2">
      <c r="C539" s="19"/>
      <c r="D539" s="19"/>
    </row>
    <row r="540" spans="3:4" x14ac:dyDescent="0.2">
      <c r="C540" s="19"/>
      <c r="D540" s="19"/>
    </row>
    <row r="541" spans="3:4" x14ac:dyDescent="0.2">
      <c r="C541" s="19"/>
      <c r="D541" s="19"/>
    </row>
    <row r="542" spans="3:4" x14ac:dyDescent="0.2">
      <c r="C542" s="19"/>
      <c r="D542" s="19"/>
    </row>
    <row r="543" spans="3:4" x14ac:dyDescent="0.2">
      <c r="C543" s="19"/>
      <c r="D543" s="19"/>
    </row>
    <row r="544" spans="3:4" x14ac:dyDescent="0.2">
      <c r="C544" s="19"/>
      <c r="D544" s="19"/>
    </row>
    <row r="545" spans="3:4" x14ac:dyDescent="0.2">
      <c r="C545" s="19"/>
      <c r="D545" s="19"/>
    </row>
    <row r="546" spans="3:4" x14ac:dyDescent="0.2">
      <c r="C546" s="19"/>
      <c r="D546" s="19"/>
    </row>
    <row r="547" spans="3:4" x14ac:dyDescent="0.2">
      <c r="C547" s="19"/>
      <c r="D547" s="19"/>
    </row>
    <row r="548" spans="3:4" x14ac:dyDescent="0.2">
      <c r="C548" s="19"/>
      <c r="D548" s="19"/>
    </row>
    <row r="549" spans="3:4" x14ac:dyDescent="0.2">
      <c r="C549" s="19"/>
      <c r="D549" s="19"/>
    </row>
    <row r="550" spans="3:4" x14ac:dyDescent="0.2">
      <c r="C550" s="19"/>
      <c r="D550" s="19"/>
    </row>
    <row r="551" spans="3:4" x14ac:dyDescent="0.2">
      <c r="C551" s="19"/>
      <c r="D551" s="19"/>
    </row>
    <row r="552" spans="3:4" x14ac:dyDescent="0.2">
      <c r="C552" s="19"/>
      <c r="D552" s="19"/>
    </row>
    <row r="553" spans="3:4" x14ac:dyDescent="0.2">
      <c r="C553" s="19"/>
      <c r="D553" s="19"/>
    </row>
    <row r="554" spans="3:4" x14ac:dyDescent="0.2">
      <c r="C554" s="19"/>
      <c r="D554" s="19"/>
    </row>
    <row r="555" spans="3:4" x14ac:dyDescent="0.2">
      <c r="C555" s="19"/>
      <c r="D555" s="19"/>
    </row>
    <row r="556" spans="3:4" x14ac:dyDescent="0.2">
      <c r="C556" s="19"/>
      <c r="D556" s="19"/>
    </row>
    <row r="557" spans="3:4" x14ac:dyDescent="0.2">
      <c r="C557" s="19"/>
      <c r="D557" s="19"/>
    </row>
    <row r="558" spans="3:4" x14ac:dyDescent="0.2">
      <c r="C558" s="19"/>
      <c r="D558" s="19"/>
    </row>
    <row r="559" spans="3:4" x14ac:dyDescent="0.2">
      <c r="C559" s="19"/>
      <c r="D559" s="19"/>
    </row>
    <row r="560" spans="3:4" x14ac:dyDescent="0.2">
      <c r="C560" s="19"/>
      <c r="D560" s="19"/>
    </row>
    <row r="561" spans="3:4" x14ac:dyDescent="0.2">
      <c r="C561" s="19"/>
      <c r="D561" s="19"/>
    </row>
    <row r="562" spans="3:4" x14ac:dyDescent="0.2">
      <c r="C562" s="19"/>
      <c r="D562" s="19"/>
    </row>
    <row r="563" spans="3:4" x14ac:dyDescent="0.2">
      <c r="C563" s="19"/>
      <c r="D563" s="19"/>
    </row>
    <row r="564" spans="3:4" x14ac:dyDescent="0.2">
      <c r="C564" s="19"/>
      <c r="D564" s="19"/>
    </row>
    <row r="565" spans="3:4" x14ac:dyDescent="0.2">
      <c r="C565" s="19"/>
      <c r="D565" s="19"/>
    </row>
    <row r="566" spans="3:4" x14ac:dyDescent="0.2">
      <c r="C566" s="19"/>
      <c r="D566" s="19"/>
    </row>
    <row r="567" spans="3:4" x14ac:dyDescent="0.2">
      <c r="C567" s="19"/>
      <c r="D567" s="19"/>
    </row>
    <row r="568" spans="3:4" x14ac:dyDescent="0.2">
      <c r="C568" s="19"/>
      <c r="D568" s="19"/>
    </row>
    <row r="569" spans="3:4" x14ac:dyDescent="0.2">
      <c r="C569" s="19"/>
      <c r="D569" s="19"/>
    </row>
    <row r="570" spans="3:4" x14ac:dyDescent="0.2">
      <c r="C570" s="19"/>
      <c r="D570" s="19"/>
    </row>
    <row r="571" spans="3:4" x14ac:dyDescent="0.2">
      <c r="C571" s="19"/>
      <c r="D571" s="19"/>
    </row>
    <row r="572" spans="3:4" x14ac:dyDescent="0.2">
      <c r="C572" s="19"/>
      <c r="D572" s="19"/>
    </row>
    <row r="573" spans="3:4" x14ac:dyDescent="0.2">
      <c r="C573" s="19"/>
      <c r="D573" s="19"/>
    </row>
    <row r="574" spans="3:4" x14ac:dyDescent="0.2">
      <c r="C574" s="19"/>
      <c r="D574" s="19"/>
    </row>
    <row r="575" spans="3:4" x14ac:dyDescent="0.2">
      <c r="C575" s="19"/>
      <c r="D575" s="19"/>
    </row>
    <row r="576" spans="3:4" x14ac:dyDescent="0.2">
      <c r="C576" s="19"/>
      <c r="D576" s="19"/>
    </row>
    <row r="577" spans="3:4" x14ac:dyDescent="0.2">
      <c r="C577" s="19"/>
      <c r="D577" s="19"/>
    </row>
    <row r="578" spans="3:4" x14ac:dyDescent="0.2">
      <c r="C578" s="19"/>
      <c r="D578" s="19"/>
    </row>
    <row r="579" spans="3:4" x14ac:dyDescent="0.2">
      <c r="C579" s="19"/>
      <c r="D579" s="19"/>
    </row>
    <row r="580" spans="3:4" x14ac:dyDescent="0.2">
      <c r="C580" s="19"/>
      <c r="D580" s="19"/>
    </row>
    <row r="581" spans="3:4" x14ac:dyDescent="0.2">
      <c r="C581" s="19"/>
      <c r="D581" s="19"/>
    </row>
    <row r="582" spans="3:4" x14ac:dyDescent="0.2">
      <c r="C582" s="19"/>
      <c r="D582" s="19"/>
    </row>
    <row r="583" spans="3:4" x14ac:dyDescent="0.2">
      <c r="C583" s="19"/>
      <c r="D583" s="19"/>
    </row>
    <row r="584" spans="3:4" x14ac:dyDescent="0.2">
      <c r="C584" s="19"/>
      <c r="D584" s="19"/>
    </row>
    <row r="585" spans="3:4" x14ac:dyDescent="0.2">
      <c r="C585" s="19"/>
      <c r="D585" s="19"/>
    </row>
    <row r="586" spans="3:4" x14ac:dyDescent="0.2">
      <c r="C586" s="19"/>
      <c r="D586" s="19"/>
    </row>
    <row r="587" spans="3:4" x14ac:dyDescent="0.2">
      <c r="C587" s="19"/>
      <c r="D587" s="19"/>
    </row>
    <row r="588" spans="3:4" x14ac:dyDescent="0.2">
      <c r="C588" s="19"/>
      <c r="D588" s="19"/>
    </row>
    <row r="589" spans="3:4" x14ac:dyDescent="0.2">
      <c r="C589" s="19"/>
      <c r="D589" s="19"/>
    </row>
    <row r="590" spans="3:4" x14ac:dyDescent="0.2">
      <c r="C590" s="19"/>
      <c r="D590" s="19"/>
    </row>
    <row r="591" spans="3:4" x14ac:dyDescent="0.2">
      <c r="C591" s="19"/>
      <c r="D591" s="19"/>
    </row>
    <row r="592" spans="3:4" x14ac:dyDescent="0.2">
      <c r="C592" s="19"/>
      <c r="D592" s="19"/>
    </row>
    <row r="593" spans="3:4" x14ac:dyDescent="0.2">
      <c r="C593" s="19"/>
      <c r="D593" s="19"/>
    </row>
    <row r="594" spans="3:4" x14ac:dyDescent="0.2">
      <c r="C594" s="19"/>
      <c r="D594" s="19"/>
    </row>
    <row r="595" spans="3:4" x14ac:dyDescent="0.2">
      <c r="C595" s="19"/>
      <c r="D595" s="19"/>
    </row>
    <row r="596" spans="3:4" x14ac:dyDescent="0.2">
      <c r="C596" s="19"/>
      <c r="D596" s="19"/>
    </row>
    <row r="597" spans="3:4" x14ac:dyDescent="0.2">
      <c r="C597" s="19"/>
      <c r="D597" s="19"/>
    </row>
    <row r="598" spans="3:4" x14ac:dyDescent="0.2">
      <c r="C598" s="19"/>
      <c r="D598" s="19"/>
    </row>
    <row r="599" spans="3:4" x14ac:dyDescent="0.2">
      <c r="C599" s="19"/>
      <c r="D599" s="19"/>
    </row>
    <row r="600" spans="3:4" x14ac:dyDescent="0.2">
      <c r="C600" s="19"/>
      <c r="D600" s="19"/>
    </row>
    <row r="601" spans="3:4" x14ac:dyDescent="0.2">
      <c r="C601" s="19"/>
      <c r="D601" s="19"/>
    </row>
    <row r="602" spans="3:4" x14ac:dyDescent="0.2">
      <c r="C602" s="19"/>
      <c r="D602" s="19"/>
    </row>
    <row r="603" spans="3:4" x14ac:dyDescent="0.2">
      <c r="C603" s="19"/>
      <c r="D603" s="19"/>
    </row>
    <row r="604" spans="3:4" x14ac:dyDescent="0.2">
      <c r="C604" s="19"/>
      <c r="D604" s="19"/>
    </row>
    <row r="605" spans="3:4" x14ac:dyDescent="0.2">
      <c r="C605" s="19"/>
      <c r="D605" s="19"/>
    </row>
    <row r="606" spans="3:4" x14ac:dyDescent="0.2">
      <c r="C606" s="19"/>
      <c r="D606" s="19"/>
    </row>
    <row r="607" spans="3:4" x14ac:dyDescent="0.2">
      <c r="C607" s="19"/>
      <c r="D607" s="19"/>
    </row>
    <row r="608" spans="3:4" x14ac:dyDescent="0.2">
      <c r="C608" s="19"/>
      <c r="D608" s="19"/>
    </row>
    <row r="609" spans="3:4" x14ac:dyDescent="0.2">
      <c r="C609" s="19"/>
      <c r="D609" s="19"/>
    </row>
    <row r="610" spans="3:4" x14ac:dyDescent="0.2">
      <c r="C610" s="19"/>
      <c r="D610" s="19"/>
    </row>
    <row r="611" spans="3:4" x14ac:dyDescent="0.2">
      <c r="C611" s="19"/>
      <c r="D611" s="19"/>
    </row>
    <row r="612" spans="3:4" x14ac:dyDescent="0.2">
      <c r="C612" s="19"/>
      <c r="D612" s="19"/>
    </row>
    <row r="613" spans="3:4" x14ac:dyDescent="0.2">
      <c r="C613" s="19"/>
      <c r="D613" s="19"/>
    </row>
    <row r="614" spans="3:4" x14ac:dyDescent="0.2">
      <c r="C614" s="19"/>
      <c r="D614" s="19"/>
    </row>
    <row r="615" spans="3:4" x14ac:dyDescent="0.2">
      <c r="C615" s="19"/>
      <c r="D615" s="19"/>
    </row>
    <row r="616" spans="3:4" x14ac:dyDescent="0.2">
      <c r="C616" s="19"/>
      <c r="D616" s="19"/>
    </row>
    <row r="617" spans="3:4" x14ac:dyDescent="0.2">
      <c r="C617" s="19"/>
      <c r="D617" s="19"/>
    </row>
    <row r="618" spans="3:4" x14ac:dyDescent="0.2">
      <c r="C618" s="19"/>
      <c r="D618" s="19"/>
    </row>
    <row r="619" spans="3:4" x14ac:dyDescent="0.2">
      <c r="C619" s="19"/>
      <c r="D619" s="19"/>
    </row>
    <row r="620" spans="3:4" x14ac:dyDescent="0.2">
      <c r="C620" s="19"/>
      <c r="D620" s="19"/>
    </row>
    <row r="621" spans="3:4" x14ac:dyDescent="0.2">
      <c r="C621" s="19"/>
      <c r="D621" s="19"/>
    </row>
    <row r="622" spans="3:4" x14ac:dyDescent="0.2">
      <c r="C622" s="19"/>
      <c r="D622" s="19"/>
    </row>
    <row r="623" spans="3:4" x14ac:dyDescent="0.2">
      <c r="C623" s="19"/>
      <c r="D623" s="19"/>
    </row>
    <row r="624" spans="3:4" x14ac:dyDescent="0.2">
      <c r="C624" s="19"/>
      <c r="D624" s="19"/>
    </row>
    <row r="625" spans="3:4" x14ac:dyDescent="0.2">
      <c r="C625" s="19"/>
      <c r="D625" s="19"/>
    </row>
    <row r="626" spans="3:4" x14ac:dyDescent="0.2">
      <c r="C626" s="19"/>
      <c r="D626" s="19"/>
    </row>
    <row r="627" spans="3:4" x14ac:dyDescent="0.2">
      <c r="C627" s="19"/>
      <c r="D627" s="19"/>
    </row>
    <row r="628" spans="3:4" x14ac:dyDescent="0.2">
      <c r="C628" s="19"/>
      <c r="D628" s="19"/>
    </row>
    <row r="629" spans="3:4" x14ac:dyDescent="0.2">
      <c r="C629" s="19"/>
      <c r="D629" s="19"/>
    </row>
    <row r="630" spans="3:4" x14ac:dyDescent="0.2">
      <c r="C630" s="19"/>
      <c r="D630" s="19"/>
    </row>
    <row r="631" spans="3:4" x14ac:dyDescent="0.2">
      <c r="C631" s="19"/>
      <c r="D631" s="19"/>
    </row>
    <row r="632" spans="3:4" x14ac:dyDescent="0.2">
      <c r="C632" s="19"/>
      <c r="D632" s="19"/>
    </row>
    <row r="633" spans="3:4" x14ac:dyDescent="0.2">
      <c r="C633" s="19"/>
      <c r="D633" s="19"/>
    </row>
    <row r="634" spans="3:4" x14ac:dyDescent="0.2">
      <c r="C634" s="19"/>
      <c r="D634" s="19"/>
    </row>
    <row r="635" spans="3:4" x14ac:dyDescent="0.2">
      <c r="C635" s="19"/>
      <c r="D635" s="19"/>
    </row>
    <row r="636" spans="3:4" x14ac:dyDescent="0.2">
      <c r="C636" s="19"/>
      <c r="D636" s="19"/>
    </row>
    <row r="637" spans="3:4" x14ac:dyDescent="0.2">
      <c r="C637" s="19"/>
      <c r="D637" s="19"/>
    </row>
    <row r="638" spans="3:4" x14ac:dyDescent="0.2">
      <c r="C638" s="19"/>
      <c r="D638" s="19"/>
    </row>
    <row r="639" spans="3:4" x14ac:dyDescent="0.2">
      <c r="C639" s="19"/>
      <c r="D639" s="19"/>
    </row>
    <row r="640" spans="3:4" x14ac:dyDescent="0.2">
      <c r="C640" s="19"/>
      <c r="D640" s="19"/>
    </row>
    <row r="641" spans="3:4" x14ac:dyDescent="0.2">
      <c r="C641" s="19"/>
      <c r="D641" s="19"/>
    </row>
    <row r="642" spans="3:4" x14ac:dyDescent="0.2">
      <c r="C642" s="19"/>
      <c r="D642" s="19"/>
    </row>
    <row r="643" spans="3:4" x14ac:dyDescent="0.2">
      <c r="C643" s="19"/>
      <c r="D643" s="19"/>
    </row>
    <row r="644" spans="3:4" x14ac:dyDescent="0.2">
      <c r="C644" s="19"/>
      <c r="D644" s="19"/>
    </row>
    <row r="645" spans="3:4" x14ac:dyDescent="0.2">
      <c r="C645" s="19"/>
      <c r="D645" s="19"/>
    </row>
    <row r="646" spans="3:4" x14ac:dyDescent="0.2">
      <c r="C646" s="19"/>
      <c r="D646" s="19"/>
    </row>
    <row r="647" spans="3:4" x14ac:dyDescent="0.2">
      <c r="C647" s="19"/>
      <c r="D647" s="19"/>
    </row>
    <row r="648" spans="3:4" x14ac:dyDescent="0.2">
      <c r="C648" s="19"/>
      <c r="D648" s="19"/>
    </row>
    <row r="649" spans="3:4" x14ac:dyDescent="0.2">
      <c r="C649" s="19"/>
      <c r="D649" s="19"/>
    </row>
    <row r="650" spans="3:4" x14ac:dyDescent="0.2">
      <c r="C650" s="19"/>
      <c r="D650" s="19"/>
    </row>
    <row r="651" spans="3:4" x14ac:dyDescent="0.2">
      <c r="C651" s="19"/>
      <c r="D651" s="19"/>
    </row>
    <row r="652" spans="3:4" x14ac:dyDescent="0.2">
      <c r="C652" s="19"/>
      <c r="D652" s="19"/>
    </row>
    <row r="653" spans="3:4" x14ac:dyDescent="0.2">
      <c r="C653" s="19"/>
      <c r="D653" s="19"/>
    </row>
    <row r="654" spans="3:4" x14ac:dyDescent="0.2">
      <c r="C654" s="19"/>
      <c r="D654" s="19"/>
    </row>
    <row r="655" spans="3:4" x14ac:dyDescent="0.2">
      <c r="C655" s="19"/>
      <c r="D655" s="19"/>
    </row>
    <row r="656" spans="3:4" x14ac:dyDescent="0.2">
      <c r="C656" s="19"/>
      <c r="D656" s="19"/>
    </row>
    <row r="657" spans="3:4" x14ac:dyDescent="0.2">
      <c r="C657" s="19"/>
      <c r="D657" s="19"/>
    </row>
    <row r="658" spans="3:4" x14ac:dyDescent="0.2">
      <c r="C658" s="19"/>
      <c r="D658" s="19"/>
    </row>
    <row r="659" spans="3:4" x14ac:dyDescent="0.2">
      <c r="C659" s="19"/>
      <c r="D659" s="19"/>
    </row>
    <row r="660" spans="3:4" x14ac:dyDescent="0.2">
      <c r="C660" s="19"/>
      <c r="D660" s="19"/>
    </row>
    <row r="661" spans="3:4" x14ac:dyDescent="0.2">
      <c r="C661" s="19"/>
      <c r="D661" s="19"/>
    </row>
    <row r="662" spans="3:4" x14ac:dyDescent="0.2">
      <c r="C662" s="19"/>
      <c r="D662" s="19"/>
    </row>
    <row r="663" spans="3:4" x14ac:dyDescent="0.2">
      <c r="C663" s="19"/>
      <c r="D663" s="19"/>
    </row>
    <row r="664" spans="3:4" x14ac:dyDescent="0.2">
      <c r="C664" s="19"/>
      <c r="D664" s="19"/>
    </row>
    <row r="665" spans="3:4" x14ac:dyDescent="0.2">
      <c r="C665" s="19"/>
      <c r="D665" s="19"/>
    </row>
    <row r="666" spans="3:4" x14ac:dyDescent="0.2">
      <c r="C666" s="19"/>
      <c r="D666" s="19"/>
    </row>
    <row r="667" spans="3:4" x14ac:dyDescent="0.2">
      <c r="C667" s="19"/>
      <c r="D667" s="19"/>
    </row>
    <row r="668" spans="3:4" x14ac:dyDescent="0.2">
      <c r="C668" s="19"/>
      <c r="D668" s="19"/>
    </row>
    <row r="669" spans="3:4" x14ac:dyDescent="0.2">
      <c r="C669" s="19"/>
      <c r="D669" s="19"/>
    </row>
    <row r="670" spans="3:4" x14ac:dyDescent="0.2">
      <c r="C670" s="19"/>
      <c r="D670" s="19"/>
    </row>
    <row r="671" spans="3:4" x14ac:dyDescent="0.2">
      <c r="C671" s="19"/>
      <c r="D671" s="19"/>
    </row>
    <row r="672" spans="3:4" x14ac:dyDescent="0.2">
      <c r="C672" s="19"/>
      <c r="D672" s="19"/>
    </row>
    <row r="673" spans="3:4" x14ac:dyDescent="0.2">
      <c r="C673" s="19"/>
      <c r="D673" s="19"/>
    </row>
    <row r="674" spans="3:4" x14ac:dyDescent="0.2">
      <c r="C674" s="19"/>
      <c r="D674" s="19"/>
    </row>
    <row r="675" spans="3:4" x14ac:dyDescent="0.2">
      <c r="C675" s="19"/>
      <c r="D675" s="19"/>
    </row>
    <row r="676" spans="3:4" x14ac:dyDescent="0.2">
      <c r="C676" s="19"/>
      <c r="D676" s="19"/>
    </row>
    <row r="677" spans="3:4" x14ac:dyDescent="0.2">
      <c r="C677" s="19"/>
      <c r="D677" s="19"/>
    </row>
    <row r="678" spans="3:4" x14ac:dyDescent="0.2">
      <c r="C678" s="19"/>
      <c r="D678" s="19"/>
    </row>
    <row r="679" spans="3:4" x14ac:dyDescent="0.2">
      <c r="C679" s="19"/>
      <c r="D679" s="19"/>
    </row>
    <row r="680" spans="3:4" x14ac:dyDescent="0.2">
      <c r="C680" s="19"/>
      <c r="D680" s="19"/>
    </row>
    <row r="681" spans="3:4" x14ac:dyDescent="0.2">
      <c r="C681" s="19"/>
      <c r="D681" s="19"/>
    </row>
    <row r="682" spans="3:4" x14ac:dyDescent="0.2">
      <c r="C682" s="19"/>
      <c r="D682" s="19"/>
    </row>
    <row r="683" spans="3:4" x14ac:dyDescent="0.2">
      <c r="C683" s="19"/>
      <c r="D683" s="19"/>
    </row>
    <row r="684" spans="3:4" x14ac:dyDescent="0.2">
      <c r="C684" s="19"/>
      <c r="D684" s="19"/>
    </row>
    <row r="685" spans="3:4" x14ac:dyDescent="0.2">
      <c r="C685" s="19"/>
      <c r="D685" s="19"/>
    </row>
    <row r="686" spans="3:4" x14ac:dyDescent="0.2">
      <c r="C686" s="19"/>
      <c r="D686" s="19"/>
    </row>
    <row r="687" spans="3:4" x14ac:dyDescent="0.2">
      <c r="C687" s="19"/>
      <c r="D687" s="19"/>
    </row>
    <row r="688" spans="3:4" x14ac:dyDescent="0.2">
      <c r="C688" s="19"/>
      <c r="D688" s="19"/>
    </row>
    <row r="689" spans="3:4" x14ac:dyDescent="0.2">
      <c r="C689" s="19"/>
      <c r="D689" s="19"/>
    </row>
    <row r="690" spans="3:4" x14ac:dyDescent="0.2">
      <c r="C690" s="19"/>
      <c r="D690" s="19"/>
    </row>
    <row r="691" spans="3:4" x14ac:dyDescent="0.2">
      <c r="C691" s="19"/>
      <c r="D691" s="19"/>
    </row>
    <row r="692" spans="3:4" x14ac:dyDescent="0.2">
      <c r="C692" s="19"/>
      <c r="D692" s="19"/>
    </row>
    <row r="693" spans="3:4" x14ac:dyDescent="0.2">
      <c r="C693" s="19"/>
      <c r="D693" s="19"/>
    </row>
    <row r="694" spans="3:4" x14ac:dyDescent="0.2">
      <c r="C694" s="19"/>
      <c r="D694" s="19"/>
    </row>
    <row r="695" spans="3:4" x14ac:dyDescent="0.2">
      <c r="C695" s="19"/>
      <c r="D695" s="19"/>
    </row>
    <row r="696" spans="3:4" x14ac:dyDescent="0.2">
      <c r="C696" s="19"/>
      <c r="D696" s="19"/>
    </row>
    <row r="697" spans="3:4" x14ac:dyDescent="0.2">
      <c r="C697" s="19"/>
      <c r="D697" s="19"/>
    </row>
    <row r="698" spans="3:4" x14ac:dyDescent="0.2">
      <c r="C698" s="19"/>
      <c r="D698" s="19"/>
    </row>
    <row r="699" spans="3:4" x14ac:dyDescent="0.2">
      <c r="C699" s="19"/>
      <c r="D699" s="19"/>
    </row>
    <row r="700" spans="3:4" x14ac:dyDescent="0.2">
      <c r="C700" s="19"/>
      <c r="D700" s="19"/>
    </row>
    <row r="701" spans="3:4" x14ac:dyDescent="0.2">
      <c r="C701" s="19"/>
      <c r="D701" s="19"/>
    </row>
    <row r="702" spans="3:4" x14ac:dyDescent="0.2">
      <c r="C702" s="19"/>
      <c r="D702" s="19"/>
    </row>
    <row r="703" spans="3:4" x14ac:dyDescent="0.2">
      <c r="C703" s="19"/>
      <c r="D703" s="19"/>
    </row>
    <row r="704" spans="3:4" x14ac:dyDescent="0.2">
      <c r="C704" s="19"/>
      <c r="D704" s="19"/>
    </row>
    <row r="705" spans="3:4" x14ac:dyDescent="0.2">
      <c r="C705" s="19"/>
      <c r="D705" s="19"/>
    </row>
    <row r="706" spans="3:4" x14ac:dyDescent="0.2">
      <c r="C706" s="19"/>
      <c r="D706" s="19"/>
    </row>
    <row r="707" spans="3:4" x14ac:dyDescent="0.2">
      <c r="C707" s="19"/>
      <c r="D707" s="19"/>
    </row>
    <row r="708" spans="3:4" x14ac:dyDescent="0.2">
      <c r="C708" s="19"/>
      <c r="D708" s="19"/>
    </row>
    <row r="709" spans="3:4" x14ac:dyDescent="0.2">
      <c r="C709" s="19"/>
      <c r="D709" s="19"/>
    </row>
    <row r="710" spans="3:4" x14ac:dyDescent="0.2">
      <c r="C710" s="19"/>
      <c r="D710" s="19"/>
    </row>
    <row r="711" spans="3:4" x14ac:dyDescent="0.2">
      <c r="C711" s="19"/>
      <c r="D711" s="19"/>
    </row>
    <row r="712" spans="3:4" x14ac:dyDescent="0.2">
      <c r="C712" s="19"/>
      <c r="D712" s="19"/>
    </row>
    <row r="713" spans="3:4" x14ac:dyDescent="0.2">
      <c r="C713" s="19"/>
      <c r="D713" s="19"/>
    </row>
    <row r="714" spans="3:4" x14ac:dyDescent="0.2">
      <c r="C714" s="19"/>
      <c r="D714" s="19"/>
    </row>
    <row r="715" spans="3:4" x14ac:dyDescent="0.2">
      <c r="C715" s="19"/>
      <c r="D715" s="19"/>
    </row>
    <row r="716" spans="3:4" x14ac:dyDescent="0.2">
      <c r="C716" s="19"/>
      <c r="D716" s="19"/>
    </row>
    <row r="717" spans="3:4" x14ac:dyDescent="0.2">
      <c r="C717" s="19"/>
      <c r="D717" s="19"/>
    </row>
    <row r="718" spans="3:4" x14ac:dyDescent="0.2">
      <c r="C718" s="19"/>
      <c r="D718" s="19"/>
    </row>
    <row r="719" spans="3:4" x14ac:dyDescent="0.2">
      <c r="C719" s="19"/>
      <c r="D719" s="19"/>
    </row>
    <row r="720" spans="3:4" x14ac:dyDescent="0.2">
      <c r="C720" s="19"/>
      <c r="D720" s="19"/>
    </row>
    <row r="721" spans="3:4" x14ac:dyDescent="0.2">
      <c r="C721" s="19"/>
      <c r="D721" s="19"/>
    </row>
    <row r="722" spans="3:4" x14ac:dyDescent="0.2">
      <c r="C722" s="19"/>
      <c r="D722" s="19"/>
    </row>
    <row r="723" spans="3:4" x14ac:dyDescent="0.2">
      <c r="C723" s="19"/>
      <c r="D723" s="19"/>
    </row>
    <row r="724" spans="3:4" x14ac:dyDescent="0.2">
      <c r="C724" s="19"/>
      <c r="D724" s="19"/>
    </row>
    <row r="725" spans="3:4" x14ac:dyDescent="0.2">
      <c r="C725" s="19"/>
      <c r="D725" s="19"/>
    </row>
    <row r="726" spans="3:4" x14ac:dyDescent="0.2">
      <c r="C726" s="19"/>
      <c r="D726" s="19"/>
    </row>
    <row r="727" spans="3:4" x14ac:dyDescent="0.2">
      <c r="C727" s="19"/>
      <c r="D727" s="19"/>
    </row>
    <row r="728" spans="3:4" x14ac:dyDescent="0.2">
      <c r="C728" s="19"/>
      <c r="D728" s="19"/>
    </row>
    <row r="729" spans="3:4" x14ac:dyDescent="0.2">
      <c r="C729" s="19"/>
      <c r="D729" s="19"/>
    </row>
    <row r="730" spans="3:4" x14ac:dyDescent="0.2">
      <c r="C730" s="19"/>
      <c r="D730" s="19"/>
    </row>
    <row r="731" spans="3:4" x14ac:dyDescent="0.2">
      <c r="C731" s="19"/>
      <c r="D731" s="19"/>
    </row>
    <row r="732" spans="3:4" x14ac:dyDescent="0.2">
      <c r="C732" s="19"/>
      <c r="D732" s="19"/>
    </row>
    <row r="733" spans="3:4" x14ac:dyDescent="0.2">
      <c r="C733" s="19"/>
      <c r="D733" s="19"/>
    </row>
    <row r="734" spans="3:4" x14ac:dyDescent="0.2">
      <c r="C734" s="19"/>
      <c r="D734" s="19"/>
    </row>
    <row r="735" spans="3:4" x14ac:dyDescent="0.2">
      <c r="C735" s="19"/>
      <c r="D735" s="19"/>
    </row>
    <row r="736" spans="3:4" x14ac:dyDescent="0.2">
      <c r="C736" s="19"/>
      <c r="D736" s="19"/>
    </row>
    <row r="737" spans="3:4" x14ac:dyDescent="0.2">
      <c r="C737" s="19"/>
      <c r="D737" s="19"/>
    </row>
    <row r="738" spans="3:4" x14ac:dyDescent="0.2">
      <c r="C738" s="19"/>
      <c r="D738" s="19"/>
    </row>
    <row r="739" spans="3:4" x14ac:dyDescent="0.2">
      <c r="C739" s="19"/>
      <c r="D739" s="19"/>
    </row>
    <row r="740" spans="3:4" x14ac:dyDescent="0.2">
      <c r="C740" s="19"/>
      <c r="D740" s="19"/>
    </row>
    <row r="741" spans="3:4" x14ac:dyDescent="0.2">
      <c r="C741" s="19"/>
      <c r="D741" s="19"/>
    </row>
    <row r="742" spans="3:4" x14ac:dyDescent="0.2">
      <c r="C742" s="19"/>
      <c r="D742" s="19"/>
    </row>
    <row r="743" spans="3:4" x14ac:dyDescent="0.2">
      <c r="C743" s="19"/>
      <c r="D743" s="19"/>
    </row>
    <row r="744" spans="3:4" x14ac:dyDescent="0.2">
      <c r="C744" s="19"/>
      <c r="D744" s="19"/>
    </row>
    <row r="745" spans="3:4" x14ac:dyDescent="0.2">
      <c r="C745" s="19"/>
      <c r="D745" s="19"/>
    </row>
    <row r="746" spans="3:4" x14ac:dyDescent="0.2">
      <c r="C746" s="19"/>
      <c r="D746" s="19"/>
    </row>
    <row r="747" spans="3:4" x14ac:dyDescent="0.2">
      <c r="C747" s="19"/>
      <c r="D747" s="19"/>
    </row>
    <row r="748" spans="3:4" x14ac:dyDescent="0.2">
      <c r="C748" s="19"/>
      <c r="D748" s="19"/>
    </row>
    <row r="749" spans="3:4" x14ac:dyDescent="0.2">
      <c r="C749" s="19"/>
      <c r="D749" s="19"/>
    </row>
    <row r="750" spans="3:4" x14ac:dyDescent="0.2">
      <c r="C750" s="19"/>
      <c r="D750" s="19"/>
    </row>
    <row r="751" spans="3:4" x14ac:dyDescent="0.2">
      <c r="C751" s="19"/>
      <c r="D751" s="19"/>
    </row>
    <row r="752" spans="3:4" x14ac:dyDescent="0.2">
      <c r="C752" s="19"/>
      <c r="D752" s="19"/>
    </row>
    <row r="753" spans="3:4" x14ac:dyDescent="0.2">
      <c r="C753" s="19"/>
      <c r="D753" s="19"/>
    </row>
    <row r="754" spans="3:4" x14ac:dyDescent="0.2">
      <c r="C754" s="19"/>
      <c r="D754" s="19"/>
    </row>
    <row r="755" spans="3:4" x14ac:dyDescent="0.2">
      <c r="C755" s="19"/>
      <c r="D755" s="19"/>
    </row>
    <row r="756" spans="3:4" x14ac:dyDescent="0.2">
      <c r="C756" s="19"/>
      <c r="D756" s="19"/>
    </row>
    <row r="757" spans="3:4" x14ac:dyDescent="0.2">
      <c r="C757" s="19"/>
      <c r="D757" s="19"/>
    </row>
    <row r="758" spans="3:4" x14ac:dyDescent="0.2">
      <c r="C758" s="19"/>
      <c r="D758" s="19"/>
    </row>
    <row r="759" spans="3:4" x14ac:dyDescent="0.2">
      <c r="C759" s="19"/>
      <c r="D759" s="19"/>
    </row>
    <row r="760" spans="3:4" x14ac:dyDescent="0.2">
      <c r="C760" s="19"/>
      <c r="D760" s="19"/>
    </row>
    <row r="761" spans="3:4" x14ac:dyDescent="0.2">
      <c r="C761" s="19"/>
      <c r="D761" s="19"/>
    </row>
    <row r="762" spans="3:4" x14ac:dyDescent="0.2">
      <c r="C762" s="19"/>
      <c r="D762" s="19"/>
    </row>
    <row r="763" spans="3:4" x14ac:dyDescent="0.2">
      <c r="C763" s="19"/>
      <c r="D763" s="19"/>
    </row>
    <row r="764" spans="3:4" x14ac:dyDescent="0.2">
      <c r="C764" s="19"/>
      <c r="D764" s="19"/>
    </row>
    <row r="765" spans="3:4" x14ac:dyDescent="0.2">
      <c r="C765" s="19"/>
      <c r="D765" s="19"/>
    </row>
    <row r="766" spans="3:4" x14ac:dyDescent="0.2">
      <c r="C766" s="19"/>
      <c r="D766" s="19"/>
    </row>
    <row r="767" spans="3:4" x14ac:dyDescent="0.2">
      <c r="C767" s="19"/>
      <c r="D767" s="19"/>
    </row>
    <row r="768" spans="3:4" x14ac:dyDescent="0.2">
      <c r="C768" s="19"/>
      <c r="D768" s="19"/>
    </row>
    <row r="769" spans="3:4" x14ac:dyDescent="0.2">
      <c r="C769" s="19"/>
      <c r="D769" s="19"/>
    </row>
    <row r="770" spans="3:4" x14ac:dyDescent="0.2">
      <c r="C770" s="19"/>
      <c r="D770" s="19"/>
    </row>
    <row r="771" spans="3:4" x14ac:dyDescent="0.2">
      <c r="C771" s="19"/>
      <c r="D771" s="19"/>
    </row>
    <row r="772" spans="3:4" x14ac:dyDescent="0.2">
      <c r="C772" s="19"/>
      <c r="D772" s="19"/>
    </row>
    <row r="773" spans="3:4" x14ac:dyDescent="0.2">
      <c r="C773" s="19"/>
      <c r="D773" s="19"/>
    </row>
    <row r="774" spans="3:4" x14ac:dyDescent="0.2">
      <c r="C774" s="19"/>
      <c r="D774" s="19"/>
    </row>
    <row r="775" spans="3:4" x14ac:dyDescent="0.2">
      <c r="C775" s="19"/>
      <c r="D775" s="19"/>
    </row>
    <row r="776" spans="3:4" x14ac:dyDescent="0.2">
      <c r="C776" s="19"/>
      <c r="D776" s="19"/>
    </row>
    <row r="777" spans="3:4" x14ac:dyDescent="0.2">
      <c r="C777" s="19"/>
      <c r="D777" s="19"/>
    </row>
    <row r="778" spans="3:4" x14ac:dyDescent="0.2">
      <c r="C778" s="19"/>
      <c r="D778" s="19"/>
    </row>
    <row r="779" spans="3:4" x14ac:dyDescent="0.2">
      <c r="C779" s="19"/>
      <c r="D779" s="19"/>
    </row>
    <row r="780" spans="3:4" x14ac:dyDescent="0.2">
      <c r="C780" s="19"/>
      <c r="D780" s="19"/>
    </row>
    <row r="781" spans="3:4" x14ac:dyDescent="0.2">
      <c r="C781" s="19"/>
      <c r="D781" s="19"/>
    </row>
    <row r="782" spans="3:4" x14ac:dyDescent="0.2">
      <c r="C782" s="19"/>
      <c r="D782" s="19"/>
    </row>
    <row r="783" spans="3:4" x14ac:dyDescent="0.2">
      <c r="C783" s="19"/>
      <c r="D783" s="19"/>
    </row>
    <row r="784" spans="3:4" x14ac:dyDescent="0.2">
      <c r="C784" s="19"/>
      <c r="D784" s="19"/>
    </row>
    <row r="785" spans="3:4" x14ac:dyDescent="0.2">
      <c r="C785" s="19"/>
      <c r="D785" s="19"/>
    </row>
    <row r="786" spans="3:4" x14ac:dyDescent="0.2">
      <c r="C786" s="19"/>
      <c r="D786" s="19"/>
    </row>
    <row r="787" spans="3:4" x14ac:dyDescent="0.2">
      <c r="C787" s="19"/>
      <c r="D787" s="19"/>
    </row>
    <row r="788" spans="3:4" x14ac:dyDescent="0.2">
      <c r="C788" s="19"/>
      <c r="D788" s="19"/>
    </row>
    <row r="789" spans="3:4" x14ac:dyDescent="0.2">
      <c r="C789" s="19"/>
      <c r="D789" s="19"/>
    </row>
    <row r="790" spans="3:4" x14ac:dyDescent="0.2">
      <c r="C790" s="19"/>
      <c r="D790" s="19"/>
    </row>
    <row r="791" spans="3:4" x14ac:dyDescent="0.2">
      <c r="C791" s="19"/>
      <c r="D791" s="19"/>
    </row>
    <row r="792" spans="3:4" x14ac:dyDescent="0.2">
      <c r="C792" s="19"/>
      <c r="D792" s="19"/>
    </row>
    <row r="793" spans="3:4" x14ac:dyDescent="0.2">
      <c r="C793" s="19"/>
      <c r="D793" s="19"/>
    </row>
    <row r="794" spans="3:4" x14ac:dyDescent="0.2">
      <c r="C794" s="19"/>
      <c r="D794" s="19"/>
    </row>
    <row r="795" spans="3:4" x14ac:dyDescent="0.2">
      <c r="C795" s="19"/>
      <c r="D795" s="19"/>
    </row>
    <row r="796" spans="3:4" x14ac:dyDescent="0.2">
      <c r="C796" s="19"/>
      <c r="D796" s="19"/>
    </row>
    <row r="797" spans="3:4" x14ac:dyDescent="0.2">
      <c r="C797" s="19"/>
      <c r="D797" s="19"/>
    </row>
    <row r="798" spans="3:4" x14ac:dyDescent="0.2">
      <c r="C798" s="19"/>
      <c r="D798" s="19"/>
    </row>
    <row r="799" spans="3:4" x14ac:dyDescent="0.2">
      <c r="C799" s="19"/>
      <c r="D799" s="19"/>
    </row>
    <row r="800" spans="3:4" x14ac:dyDescent="0.2">
      <c r="C800" s="19"/>
      <c r="D800" s="19"/>
    </row>
    <row r="801" spans="3:4" x14ac:dyDescent="0.2">
      <c r="C801" s="19"/>
      <c r="D801" s="19"/>
    </row>
    <row r="802" spans="3:4" x14ac:dyDescent="0.2">
      <c r="C802" s="19"/>
      <c r="D802" s="19"/>
    </row>
    <row r="803" spans="3:4" x14ac:dyDescent="0.2">
      <c r="C803" s="19"/>
      <c r="D803" s="19"/>
    </row>
    <row r="804" spans="3:4" x14ac:dyDescent="0.2">
      <c r="C804" s="19"/>
      <c r="D804" s="19"/>
    </row>
    <row r="805" spans="3:4" x14ac:dyDescent="0.2">
      <c r="C805" s="19"/>
      <c r="D805" s="19"/>
    </row>
    <row r="806" spans="3:4" x14ac:dyDescent="0.2">
      <c r="C806" s="19"/>
      <c r="D806" s="19"/>
    </row>
    <row r="807" spans="3:4" x14ac:dyDescent="0.2">
      <c r="C807" s="19"/>
      <c r="D807" s="19"/>
    </row>
    <row r="808" spans="3:4" x14ac:dyDescent="0.2">
      <c r="C808" s="19"/>
      <c r="D808" s="19"/>
    </row>
    <row r="809" spans="3:4" x14ac:dyDescent="0.2">
      <c r="C809" s="19"/>
      <c r="D809" s="19"/>
    </row>
    <row r="810" spans="3:4" x14ac:dyDescent="0.2">
      <c r="C810" s="19"/>
      <c r="D810" s="19"/>
    </row>
    <row r="811" spans="3:4" x14ac:dyDescent="0.2">
      <c r="C811" s="19"/>
      <c r="D811" s="19"/>
    </row>
    <row r="812" spans="3:4" x14ac:dyDescent="0.2">
      <c r="C812" s="19"/>
      <c r="D812" s="19"/>
    </row>
    <row r="813" spans="3:4" x14ac:dyDescent="0.2">
      <c r="C813" s="19"/>
      <c r="D813" s="19"/>
    </row>
    <row r="814" spans="3:4" x14ac:dyDescent="0.2">
      <c r="C814" s="19"/>
      <c r="D814" s="19"/>
    </row>
    <row r="815" spans="3:4" x14ac:dyDescent="0.2">
      <c r="C815" s="19"/>
      <c r="D815" s="19"/>
    </row>
    <row r="816" spans="3:4" x14ac:dyDescent="0.2">
      <c r="C816" s="19"/>
      <c r="D816" s="19"/>
    </row>
    <row r="817" spans="3:4" x14ac:dyDescent="0.2">
      <c r="C817" s="19"/>
      <c r="D817" s="19"/>
    </row>
    <row r="818" spans="3:4" x14ac:dyDescent="0.2">
      <c r="C818" s="19"/>
      <c r="D818" s="19"/>
    </row>
    <row r="819" spans="3:4" x14ac:dyDescent="0.2">
      <c r="C819" s="19"/>
      <c r="D819" s="19"/>
    </row>
    <row r="820" spans="3:4" x14ac:dyDescent="0.2">
      <c r="C820" s="19"/>
      <c r="D820" s="19"/>
    </row>
    <row r="821" spans="3:4" x14ac:dyDescent="0.2">
      <c r="C821" s="19"/>
      <c r="D821" s="19"/>
    </row>
    <row r="822" spans="3:4" x14ac:dyDescent="0.2">
      <c r="C822" s="19"/>
      <c r="D822" s="19"/>
    </row>
    <row r="823" spans="3:4" x14ac:dyDescent="0.2">
      <c r="C823" s="19"/>
      <c r="D823" s="19"/>
    </row>
    <row r="824" spans="3:4" x14ac:dyDescent="0.2">
      <c r="C824" s="19"/>
      <c r="D824" s="19"/>
    </row>
    <row r="825" spans="3:4" x14ac:dyDescent="0.2">
      <c r="C825" s="19"/>
      <c r="D825" s="19"/>
    </row>
    <row r="826" spans="3:4" x14ac:dyDescent="0.2">
      <c r="C826" s="19"/>
      <c r="D826" s="19"/>
    </row>
    <row r="827" spans="3:4" x14ac:dyDescent="0.2">
      <c r="C827" s="19"/>
      <c r="D827" s="19"/>
    </row>
    <row r="828" spans="3:4" x14ac:dyDescent="0.2">
      <c r="C828" s="19"/>
      <c r="D828" s="19"/>
    </row>
    <row r="829" spans="3:4" x14ac:dyDescent="0.2">
      <c r="C829" s="19"/>
      <c r="D829" s="19"/>
    </row>
    <row r="830" spans="3:4" x14ac:dyDescent="0.2">
      <c r="C830" s="19"/>
      <c r="D830" s="19"/>
    </row>
    <row r="831" spans="3:4" x14ac:dyDescent="0.2">
      <c r="C831" s="19"/>
      <c r="D831" s="19"/>
    </row>
    <row r="832" spans="3:4" x14ac:dyDescent="0.2">
      <c r="C832" s="19"/>
      <c r="D832" s="19"/>
    </row>
    <row r="833" spans="3:4" x14ac:dyDescent="0.2">
      <c r="C833" s="19"/>
      <c r="D833" s="19"/>
    </row>
    <row r="834" spans="3:4" x14ac:dyDescent="0.2">
      <c r="C834" s="19"/>
      <c r="D834" s="19"/>
    </row>
    <row r="835" spans="3:4" x14ac:dyDescent="0.2">
      <c r="C835" s="19"/>
      <c r="D835" s="19"/>
    </row>
    <row r="836" spans="3:4" x14ac:dyDescent="0.2">
      <c r="C836" s="19"/>
      <c r="D836" s="19"/>
    </row>
    <row r="837" spans="3:4" x14ac:dyDescent="0.2">
      <c r="C837" s="19"/>
      <c r="D837" s="19"/>
    </row>
    <row r="838" spans="3:4" x14ac:dyDescent="0.2">
      <c r="C838" s="19"/>
      <c r="D838" s="19"/>
    </row>
    <row r="839" spans="3:4" x14ac:dyDescent="0.2">
      <c r="C839" s="19"/>
      <c r="D839" s="19"/>
    </row>
    <row r="840" spans="3:4" x14ac:dyDescent="0.2">
      <c r="C840" s="19"/>
      <c r="D840" s="19"/>
    </row>
    <row r="841" spans="3:4" x14ac:dyDescent="0.2">
      <c r="C841" s="19"/>
      <c r="D841" s="19"/>
    </row>
    <row r="842" spans="3:4" x14ac:dyDescent="0.2">
      <c r="C842" s="19"/>
      <c r="D842" s="19"/>
    </row>
    <row r="843" spans="3:4" x14ac:dyDescent="0.2">
      <c r="C843" s="19"/>
      <c r="D843" s="19"/>
    </row>
    <row r="844" spans="3:4" x14ac:dyDescent="0.2">
      <c r="C844" s="19"/>
      <c r="D844" s="19"/>
    </row>
    <row r="845" spans="3:4" x14ac:dyDescent="0.2">
      <c r="C845" s="19"/>
      <c r="D845" s="19"/>
    </row>
    <row r="846" spans="3:4" x14ac:dyDescent="0.2">
      <c r="C846" s="19"/>
      <c r="D846" s="19"/>
    </row>
    <row r="847" spans="3:4" x14ac:dyDescent="0.2">
      <c r="C847" s="19"/>
      <c r="D847" s="19"/>
    </row>
    <row r="848" spans="3:4" x14ac:dyDescent="0.2">
      <c r="C848" s="19"/>
      <c r="D848" s="19"/>
    </row>
    <row r="849" spans="3:4" x14ac:dyDescent="0.2">
      <c r="C849" s="19"/>
      <c r="D849" s="19"/>
    </row>
    <row r="850" spans="3:4" x14ac:dyDescent="0.2">
      <c r="C850" s="19"/>
      <c r="D850" s="19"/>
    </row>
    <row r="851" spans="3:4" x14ac:dyDescent="0.2">
      <c r="C851" s="19"/>
      <c r="D851" s="19"/>
    </row>
    <row r="852" spans="3:4" x14ac:dyDescent="0.2">
      <c r="C852" s="19"/>
      <c r="D852" s="19"/>
    </row>
    <row r="853" spans="3:4" x14ac:dyDescent="0.2">
      <c r="C853" s="19"/>
      <c r="D853" s="19"/>
    </row>
    <row r="854" spans="3:4" x14ac:dyDescent="0.2">
      <c r="C854" s="19"/>
      <c r="D854" s="19"/>
    </row>
    <row r="855" spans="3:4" x14ac:dyDescent="0.2">
      <c r="C855" s="19"/>
      <c r="D855" s="19"/>
    </row>
    <row r="856" spans="3:4" x14ac:dyDescent="0.2">
      <c r="C856" s="19"/>
      <c r="D856" s="19"/>
    </row>
    <row r="857" spans="3:4" x14ac:dyDescent="0.2">
      <c r="C857" s="19"/>
      <c r="D857" s="19"/>
    </row>
    <row r="858" spans="3:4" x14ac:dyDescent="0.2">
      <c r="C858" s="19"/>
      <c r="D858" s="19"/>
    </row>
    <row r="859" spans="3:4" x14ac:dyDescent="0.2">
      <c r="C859" s="19"/>
      <c r="D859" s="19"/>
    </row>
    <row r="860" spans="3:4" x14ac:dyDescent="0.2">
      <c r="C860" s="19"/>
      <c r="D860" s="19"/>
    </row>
    <row r="861" spans="3:4" x14ac:dyDescent="0.2">
      <c r="C861" s="19"/>
      <c r="D861" s="19"/>
    </row>
    <row r="862" spans="3:4" x14ac:dyDescent="0.2">
      <c r="C862" s="19"/>
      <c r="D862" s="19"/>
    </row>
    <row r="863" spans="3:4" x14ac:dyDescent="0.2">
      <c r="C863" s="19"/>
      <c r="D863" s="19"/>
    </row>
    <row r="864" spans="3:4" x14ac:dyDescent="0.2">
      <c r="C864" s="19"/>
      <c r="D864" s="19"/>
    </row>
    <row r="865" spans="3:4" x14ac:dyDescent="0.2">
      <c r="C865" s="19"/>
      <c r="D865" s="19"/>
    </row>
    <row r="866" spans="3:4" x14ac:dyDescent="0.2">
      <c r="C866" s="19"/>
      <c r="D866" s="19"/>
    </row>
    <row r="867" spans="3:4" x14ac:dyDescent="0.2">
      <c r="C867" s="19"/>
      <c r="D867" s="19"/>
    </row>
    <row r="868" spans="3:4" x14ac:dyDescent="0.2">
      <c r="C868" s="19"/>
      <c r="D868" s="19"/>
    </row>
    <row r="869" spans="3:4" x14ac:dyDescent="0.2">
      <c r="C869" s="19"/>
      <c r="D869" s="19"/>
    </row>
    <row r="870" spans="3:4" x14ac:dyDescent="0.2">
      <c r="C870" s="19"/>
      <c r="D870" s="19"/>
    </row>
    <row r="871" spans="3:4" x14ac:dyDescent="0.2">
      <c r="C871" s="19"/>
      <c r="D871" s="19"/>
    </row>
    <row r="872" spans="3:4" x14ac:dyDescent="0.2">
      <c r="C872" s="19"/>
      <c r="D872" s="19"/>
    </row>
    <row r="873" spans="3:4" x14ac:dyDescent="0.2">
      <c r="C873" s="19"/>
      <c r="D873" s="19"/>
    </row>
    <row r="874" spans="3:4" x14ac:dyDescent="0.2">
      <c r="C874" s="19"/>
      <c r="D874" s="19"/>
    </row>
    <row r="875" spans="3:4" x14ac:dyDescent="0.2">
      <c r="C875" s="19"/>
      <c r="D875" s="19"/>
    </row>
    <row r="876" spans="3:4" x14ac:dyDescent="0.2">
      <c r="C876" s="19"/>
      <c r="D876" s="19"/>
    </row>
    <row r="877" spans="3:4" x14ac:dyDescent="0.2">
      <c r="C877" s="19"/>
      <c r="D877" s="19"/>
    </row>
    <row r="878" spans="3:4" x14ac:dyDescent="0.2">
      <c r="C878" s="19"/>
      <c r="D878" s="19"/>
    </row>
    <row r="879" spans="3:4" x14ac:dyDescent="0.2">
      <c r="C879" s="19"/>
      <c r="D879" s="19"/>
    </row>
    <row r="880" spans="3:4" x14ac:dyDescent="0.2">
      <c r="C880" s="19"/>
      <c r="D880" s="19"/>
    </row>
    <row r="881" spans="3:4" x14ac:dyDescent="0.2">
      <c r="C881" s="19"/>
      <c r="D881" s="19"/>
    </row>
    <row r="882" spans="3:4" x14ac:dyDescent="0.2">
      <c r="C882" s="19"/>
      <c r="D882" s="19"/>
    </row>
    <row r="883" spans="3:4" x14ac:dyDescent="0.2">
      <c r="C883" s="19"/>
      <c r="D883" s="19"/>
    </row>
    <row r="884" spans="3:4" x14ac:dyDescent="0.2">
      <c r="C884" s="19"/>
      <c r="D884" s="19"/>
    </row>
    <row r="885" spans="3:4" x14ac:dyDescent="0.2">
      <c r="C885" s="19"/>
      <c r="D885" s="19"/>
    </row>
    <row r="886" spans="3:4" x14ac:dyDescent="0.2">
      <c r="C886" s="19"/>
      <c r="D886" s="19"/>
    </row>
    <row r="887" spans="3:4" x14ac:dyDescent="0.2">
      <c r="C887" s="19"/>
      <c r="D887" s="19"/>
    </row>
    <row r="888" spans="3:4" x14ac:dyDescent="0.2">
      <c r="C888" s="19"/>
      <c r="D888" s="19"/>
    </row>
    <row r="889" spans="3:4" x14ac:dyDescent="0.2">
      <c r="C889" s="19"/>
      <c r="D889" s="19"/>
    </row>
    <row r="890" spans="3:4" x14ac:dyDescent="0.2">
      <c r="C890" s="19"/>
      <c r="D890" s="19"/>
    </row>
    <row r="891" spans="3:4" x14ac:dyDescent="0.2">
      <c r="C891" s="19"/>
      <c r="D891" s="19"/>
    </row>
    <row r="892" spans="3:4" x14ac:dyDescent="0.2">
      <c r="C892" s="19"/>
      <c r="D892" s="19"/>
    </row>
    <row r="893" spans="3:4" x14ac:dyDescent="0.2">
      <c r="C893" s="19"/>
      <c r="D893" s="19"/>
    </row>
    <row r="894" spans="3:4" x14ac:dyDescent="0.2">
      <c r="C894" s="19"/>
      <c r="D894" s="19"/>
    </row>
    <row r="895" spans="3:4" x14ac:dyDescent="0.2">
      <c r="C895" s="19"/>
      <c r="D895" s="19"/>
    </row>
    <row r="896" spans="3:4" x14ac:dyDescent="0.2">
      <c r="C896" s="19"/>
      <c r="D896" s="19"/>
    </row>
    <row r="897" spans="3:4" x14ac:dyDescent="0.2">
      <c r="C897" s="19"/>
      <c r="D897" s="19"/>
    </row>
    <row r="898" spans="3:4" x14ac:dyDescent="0.2">
      <c r="C898" s="19"/>
      <c r="D898" s="19"/>
    </row>
    <row r="899" spans="3:4" x14ac:dyDescent="0.2">
      <c r="C899" s="19"/>
      <c r="D899" s="19"/>
    </row>
    <row r="900" spans="3:4" x14ac:dyDescent="0.2">
      <c r="C900" s="19"/>
      <c r="D900" s="19"/>
    </row>
    <row r="901" spans="3:4" x14ac:dyDescent="0.2">
      <c r="C901" s="19"/>
      <c r="D901" s="19"/>
    </row>
    <row r="902" spans="3:4" x14ac:dyDescent="0.2">
      <c r="C902" s="19"/>
      <c r="D902" s="19"/>
    </row>
    <row r="903" spans="3:4" x14ac:dyDescent="0.2">
      <c r="C903" s="19"/>
      <c r="D903" s="19"/>
    </row>
    <row r="904" spans="3:4" x14ac:dyDescent="0.2">
      <c r="C904" s="19"/>
      <c r="D904" s="19"/>
    </row>
    <row r="905" spans="3:4" x14ac:dyDescent="0.2">
      <c r="C905" s="19"/>
      <c r="D905" s="19"/>
    </row>
    <row r="906" spans="3:4" x14ac:dyDescent="0.2">
      <c r="C906" s="19"/>
      <c r="D906" s="19"/>
    </row>
    <row r="907" spans="3:4" x14ac:dyDescent="0.2">
      <c r="C907" s="19"/>
      <c r="D907" s="19"/>
    </row>
    <row r="908" spans="3:4" x14ac:dyDescent="0.2">
      <c r="C908" s="19"/>
      <c r="D908" s="19"/>
    </row>
    <row r="909" spans="3:4" x14ac:dyDescent="0.2">
      <c r="C909" s="19"/>
      <c r="D909" s="19"/>
    </row>
    <row r="910" spans="3:4" x14ac:dyDescent="0.2">
      <c r="C910" s="19"/>
      <c r="D910" s="19"/>
    </row>
    <row r="911" spans="3:4" x14ac:dyDescent="0.2">
      <c r="C911" s="19"/>
      <c r="D911" s="19"/>
    </row>
    <row r="912" spans="3:4" x14ac:dyDescent="0.2">
      <c r="C912" s="19"/>
      <c r="D912" s="19"/>
    </row>
    <row r="913" spans="3:4" x14ac:dyDescent="0.2">
      <c r="C913" s="19"/>
      <c r="D913" s="19"/>
    </row>
    <row r="914" spans="3:4" x14ac:dyDescent="0.2">
      <c r="C914" s="19"/>
      <c r="D914" s="19"/>
    </row>
    <row r="915" spans="3:4" x14ac:dyDescent="0.2">
      <c r="C915" s="19"/>
      <c r="D915" s="19"/>
    </row>
    <row r="916" spans="3:4" x14ac:dyDescent="0.2">
      <c r="C916" s="19"/>
      <c r="D916" s="19"/>
    </row>
    <row r="917" spans="3:4" x14ac:dyDescent="0.2">
      <c r="C917" s="19"/>
      <c r="D917" s="19"/>
    </row>
    <row r="918" spans="3:4" x14ac:dyDescent="0.2">
      <c r="C918" s="19"/>
      <c r="D918" s="19"/>
    </row>
    <row r="919" spans="3:4" x14ac:dyDescent="0.2">
      <c r="C919" s="19"/>
      <c r="D919" s="19"/>
    </row>
    <row r="920" spans="3:4" x14ac:dyDescent="0.2">
      <c r="C920" s="19"/>
      <c r="D920" s="19"/>
    </row>
    <row r="921" spans="3:4" x14ac:dyDescent="0.2">
      <c r="C921" s="19"/>
      <c r="D921" s="19"/>
    </row>
    <row r="922" spans="3:4" x14ac:dyDescent="0.2">
      <c r="C922" s="19"/>
      <c r="D922" s="19"/>
    </row>
    <row r="923" spans="3:4" x14ac:dyDescent="0.2">
      <c r="C923" s="19"/>
      <c r="D923" s="19"/>
    </row>
    <row r="924" spans="3:4" x14ac:dyDescent="0.2">
      <c r="C924" s="19"/>
      <c r="D924" s="19"/>
    </row>
    <row r="925" spans="3:4" x14ac:dyDescent="0.2">
      <c r="C925" s="19"/>
      <c r="D925" s="19"/>
    </row>
    <row r="926" spans="3:4" x14ac:dyDescent="0.2">
      <c r="C926" s="19"/>
      <c r="D926" s="19"/>
    </row>
    <row r="927" spans="3:4" x14ac:dyDescent="0.2">
      <c r="C927" s="19"/>
      <c r="D927" s="19"/>
    </row>
    <row r="928" spans="3:4" x14ac:dyDescent="0.2">
      <c r="C928" s="19"/>
      <c r="D928" s="19"/>
    </row>
    <row r="929" spans="3:4" x14ac:dyDescent="0.2">
      <c r="C929" s="19"/>
      <c r="D929" s="19"/>
    </row>
    <row r="930" spans="3:4" x14ac:dyDescent="0.2">
      <c r="C930" s="19"/>
      <c r="D930" s="19"/>
    </row>
    <row r="931" spans="3:4" x14ac:dyDescent="0.2">
      <c r="C931" s="19"/>
      <c r="D931" s="19"/>
    </row>
    <row r="932" spans="3:4" x14ac:dyDescent="0.2">
      <c r="C932" s="19"/>
      <c r="D932" s="19"/>
    </row>
    <row r="933" spans="3:4" x14ac:dyDescent="0.2">
      <c r="C933" s="19"/>
      <c r="D933" s="19"/>
    </row>
    <row r="934" spans="3:4" x14ac:dyDescent="0.2">
      <c r="C934" s="19"/>
      <c r="D934" s="19"/>
    </row>
    <row r="935" spans="3:4" x14ac:dyDescent="0.2">
      <c r="C935" s="19"/>
      <c r="D935" s="19"/>
    </row>
    <row r="936" spans="3:4" x14ac:dyDescent="0.2">
      <c r="C936" s="19"/>
      <c r="D936" s="19"/>
    </row>
    <row r="937" spans="3:4" x14ac:dyDescent="0.2">
      <c r="C937" s="19"/>
      <c r="D937" s="19"/>
    </row>
    <row r="938" spans="3:4" x14ac:dyDescent="0.2">
      <c r="C938" s="19"/>
      <c r="D938" s="19"/>
    </row>
    <row r="939" spans="3:4" x14ac:dyDescent="0.2">
      <c r="C939" s="19"/>
      <c r="D939" s="19"/>
    </row>
    <row r="940" spans="3:4" x14ac:dyDescent="0.2">
      <c r="C940" s="19"/>
      <c r="D940" s="19"/>
    </row>
    <row r="941" spans="3:4" x14ac:dyDescent="0.2">
      <c r="C941" s="19"/>
      <c r="D941" s="19"/>
    </row>
    <row r="942" spans="3:4" x14ac:dyDescent="0.2">
      <c r="C942" s="19"/>
      <c r="D942" s="19"/>
    </row>
    <row r="943" spans="3:4" x14ac:dyDescent="0.2">
      <c r="C943" s="19"/>
      <c r="D943" s="19"/>
    </row>
    <row r="944" spans="3:4" x14ac:dyDescent="0.2">
      <c r="C944" s="19"/>
      <c r="D944" s="19"/>
    </row>
    <row r="945" spans="3:4" x14ac:dyDescent="0.2">
      <c r="C945" s="19"/>
      <c r="D945" s="19"/>
    </row>
    <row r="946" spans="3:4" x14ac:dyDescent="0.2">
      <c r="C946" s="19"/>
      <c r="D946" s="19"/>
    </row>
    <row r="947" spans="3:4" x14ac:dyDescent="0.2">
      <c r="C947" s="19"/>
      <c r="D947" s="19"/>
    </row>
    <row r="948" spans="3:4" x14ac:dyDescent="0.2">
      <c r="C948" s="19"/>
      <c r="D948" s="19"/>
    </row>
    <row r="949" spans="3:4" x14ac:dyDescent="0.2">
      <c r="C949" s="19"/>
      <c r="D949" s="19"/>
    </row>
    <row r="950" spans="3:4" x14ac:dyDescent="0.2">
      <c r="C950" s="19"/>
      <c r="D950" s="19"/>
    </row>
    <row r="951" spans="3:4" x14ac:dyDescent="0.2">
      <c r="C951" s="19"/>
      <c r="D951" s="19"/>
    </row>
    <row r="952" spans="3:4" x14ac:dyDescent="0.2">
      <c r="C952" s="19"/>
      <c r="D952" s="19"/>
    </row>
    <row r="953" spans="3:4" x14ac:dyDescent="0.2">
      <c r="C953" s="19"/>
      <c r="D953" s="19"/>
    </row>
    <row r="954" spans="3:4" x14ac:dyDescent="0.2">
      <c r="C954" s="19"/>
      <c r="D954" s="19"/>
    </row>
    <row r="955" spans="3:4" x14ac:dyDescent="0.2">
      <c r="C955" s="19"/>
      <c r="D955" s="19"/>
    </row>
    <row r="956" spans="3:4" x14ac:dyDescent="0.2">
      <c r="C956" s="19"/>
      <c r="D956" s="19"/>
    </row>
    <row r="957" spans="3:4" x14ac:dyDescent="0.2">
      <c r="C957" s="19"/>
      <c r="D957" s="19"/>
    </row>
    <row r="958" spans="3:4" x14ac:dyDescent="0.2">
      <c r="C958" s="19"/>
      <c r="D958" s="19"/>
    </row>
    <row r="959" spans="3:4" x14ac:dyDescent="0.2">
      <c r="C959" s="19"/>
      <c r="D959" s="19"/>
    </row>
    <row r="960" spans="3:4" x14ac:dyDescent="0.2">
      <c r="C960" s="19"/>
      <c r="D960" s="19"/>
    </row>
    <row r="961" spans="3:4" x14ac:dyDescent="0.2">
      <c r="C961" s="19"/>
      <c r="D961" s="19"/>
    </row>
    <row r="962" spans="3:4" x14ac:dyDescent="0.2">
      <c r="C962" s="19"/>
      <c r="D962" s="19"/>
    </row>
    <row r="963" spans="3:4" x14ac:dyDescent="0.2">
      <c r="C963" s="19"/>
      <c r="D963" s="19"/>
    </row>
    <row r="964" spans="3:4" x14ac:dyDescent="0.2">
      <c r="C964" s="19"/>
      <c r="D964" s="19"/>
    </row>
    <row r="965" spans="3:4" x14ac:dyDescent="0.2">
      <c r="C965" s="19"/>
      <c r="D965" s="19"/>
    </row>
    <row r="966" spans="3:4" x14ac:dyDescent="0.2">
      <c r="C966" s="19"/>
      <c r="D966" s="19"/>
    </row>
    <row r="967" spans="3:4" x14ac:dyDescent="0.2">
      <c r="C967" s="19"/>
      <c r="D967" s="19"/>
    </row>
    <row r="968" spans="3:4" x14ac:dyDescent="0.2">
      <c r="C968" s="19"/>
      <c r="D968" s="19"/>
    </row>
    <row r="969" spans="3:4" x14ac:dyDescent="0.2">
      <c r="C969" s="19"/>
      <c r="D969" s="19"/>
    </row>
    <row r="970" spans="3:4" x14ac:dyDescent="0.2">
      <c r="C970" s="19"/>
      <c r="D970" s="19"/>
    </row>
    <row r="971" spans="3:4" x14ac:dyDescent="0.2">
      <c r="C971" s="19"/>
      <c r="D971" s="19"/>
    </row>
    <row r="972" spans="3:4" x14ac:dyDescent="0.2">
      <c r="C972" s="19"/>
      <c r="D972" s="19"/>
    </row>
    <row r="973" spans="3:4" x14ac:dyDescent="0.2">
      <c r="C973" s="19"/>
      <c r="D973" s="19"/>
    </row>
    <row r="974" spans="3:4" x14ac:dyDescent="0.2">
      <c r="C974" s="19"/>
      <c r="D974" s="19"/>
    </row>
    <row r="975" spans="3:4" x14ac:dyDescent="0.2">
      <c r="C975" s="19"/>
      <c r="D975" s="19"/>
    </row>
    <row r="976" spans="3:4" x14ac:dyDescent="0.2">
      <c r="C976" s="19"/>
      <c r="D976" s="19"/>
    </row>
    <row r="977" spans="3:4" x14ac:dyDescent="0.2">
      <c r="C977" s="19"/>
      <c r="D977" s="19"/>
    </row>
    <row r="978" spans="3:4" x14ac:dyDescent="0.2">
      <c r="C978" s="19"/>
      <c r="D978" s="19"/>
    </row>
    <row r="979" spans="3:4" x14ac:dyDescent="0.2">
      <c r="C979" s="19"/>
      <c r="D979" s="19"/>
    </row>
    <row r="980" spans="3:4" x14ac:dyDescent="0.2">
      <c r="C980" s="19"/>
      <c r="D980" s="19"/>
    </row>
    <row r="981" spans="3:4" x14ac:dyDescent="0.2">
      <c r="C981" s="19"/>
      <c r="D981" s="19"/>
    </row>
    <row r="982" spans="3:4" x14ac:dyDescent="0.2">
      <c r="C982" s="19"/>
      <c r="D982" s="19"/>
    </row>
    <row r="983" spans="3:4" x14ac:dyDescent="0.2">
      <c r="C983" s="19"/>
      <c r="D983" s="19"/>
    </row>
    <row r="984" spans="3:4" x14ac:dyDescent="0.2">
      <c r="C984" s="19"/>
      <c r="D984" s="19"/>
    </row>
    <row r="985" spans="3:4" x14ac:dyDescent="0.2">
      <c r="C985" s="19"/>
      <c r="D985" s="19"/>
    </row>
    <row r="986" spans="3:4" x14ac:dyDescent="0.2">
      <c r="C986" s="19"/>
      <c r="D986" s="19"/>
    </row>
    <row r="987" spans="3:4" x14ac:dyDescent="0.2">
      <c r="C987" s="19"/>
      <c r="D987" s="19"/>
    </row>
    <row r="988" spans="3:4" x14ac:dyDescent="0.2">
      <c r="C988" s="19"/>
      <c r="D988" s="19"/>
    </row>
    <row r="989" spans="3:4" x14ac:dyDescent="0.2">
      <c r="C989" s="19"/>
      <c r="D989" s="19"/>
    </row>
    <row r="990" spans="3:4" x14ac:dyDescent="0.2">
      <c r="C990" s="19"/>
      <c r="D990" s="19"/>
    </row>
    <row r="991" spans="3:4" x14ac:dyDescent="0.2">
      <c r="C991" s="19"/>
      <c r="D991" s="19"/>
    </row>
    <row r="992" spans="3:4" x14ac:dyDescent="0.2">
      <c r="C992" s="19"/>
      <c r="D992" s="19"/>
    </row>
    <row r="993" spans="3:4" x14ac:dyDescent="0.2">
      <c r="C993" s="19"/>
      <c r="D993" s="19"/>
    </row>
    <row r="994" spans="3:4" x14ac:dyDescent="0.2">
      <c r="C994" s="19"/>
      <c r="D994" s="19"/>
    </row>
    <row r="995" spans="3:4" x14ac:dyDescent="0.2">
      <c r="C995" s="19"/>
      <c r="D995" s="19"/>
    </row>
    <row r="996" spans="3:4" x14ac:dyDescent="0.2">
      <c r="C996" s="19"/>
      <c r="D996" s="19"/>
    </row>
    <row r="997" spans="3:4" x14ac:dyDescent="0.2">
      <c r="C997" s="19"/>
      <c r="D997" s="19"/>
    </row>
    <row r="998" spans="3:4" x14ac:dyDescent="0.2">
      <c r="C998" s="19"/>
      <c r="D998" s="19"/>
    </row>
    <row r="999" spans="3:4" x14ac:dyDescent="0.2">
      <c r="C999" s="19"/>
      <c r="D999" s="19"/>
    </row>
    <row r="1000" spans="3:4" x14ac:dyDescent="0.2">
      <c r="C1000" s="19"/>
      <c r="D1000" s="19"/>
    </row>
    <row r="1001" spans="3:4" x14ac:dyDescent="0.2">
      <c r="C1001" s="19"/>
      <c r="D1001" s="19"/>
    </row>
    <row r="1002" spans="3:4" x14ac:dyDescent="0.2">
      <c r="C1002" s="19"/>
      <c r="D1002" s="19"/>
    </row>
    <row r="1003" spans="3:4" x14ac:dyDescent="0.2">
      <c r="C1003" s="19"/>
      <c r="D1003" s="19"/>
    </row>
    <row r="1004" spans="3:4" x14ac:dyDescent="0.2">
      <c r="C1004" s="19"/>
      <c r="D1004" s="19"/>
    </row>
    <row r="1005" spans="3:4" x14ac:dyDescent="0.2">
      <c r="C1005" s="19"/>
      <c r="D1005" s="19"/>
    </row>
    <row r="1006" spans="3:4" x14ac:dyDescent="0.2">
      <c r="C1006" s="19"/>
      <c r="D1006" s="19"/>
    </row>
    <row r="1007" spans="3:4" x14ac:dyDescent="0.2">
      <c r="C1007" s="19"/>
      <c r="D1007" s="19"/>
    </row>
    <row r="1008" spans="3:4" x14ac:dyDescent="0.2">
      <c r="C1008" s="19"/>
      <c r="D1008" s="19"/>
    </row>
    <row r="1009" spans="3:4" x14ac:dyDescent="0.2">
      <c r="C1009" s="19"/>
      <c r="D1009" s="19"/>
    </row>
    <row r="1010" spans="3:4" x14ac:dyDescent="0.2">
      <c r="C1010" s="19"/>
      <c r="D1010" s="19"/>
    </row>
    <row r="1011" spans="3:4" x14ac:dyDescent="0.2">
      <c r="C1011" s="19"/>
      <c r="D1011" s="19"/>
    </row>
    <row r="1012" spans="3:4" x14ac:dyDescent="0.2">
      <c r="C1012" s="19"/>
      <c r="D1012" s="19"/>
    </row>
    <row r="1013" spans="3:4" x14ac:dyDescent="0.2">
      <c r="C1013" s="19"/>
      <c r="D1013" s="19"/>
    </row>
    <row r="1014" spans="3:4" x14ac:dyDescent="0.2">
      <c r="C1014" s="19"/>
      <c r="D1014" s="19"/>
    </row>
    <row r="1015" spans="3:4" x14ac:dyDescent="0.2">
      <c r="C1015" s="19"/>
      <c r="D1015" s="19"/>
    </row>
    <row r="1016" spans="3:4" x14ac:dyDescent="0.2">
      <c r="C1016" s="19"/>
      <c r="D1016" s="19"/>
    </row>
    <row r="1017" spans="3:4" x14ac:dyDescent="0.2">
      <c r="C1017" s="19"/>
      <c r="D1017" s="19"/>
    </row>
    <row r="1018" spans="3:4" x14ac:dyDescent="0.2">
      <c r="C1018" s="19"/>
      <c r="D1018" s="19"/>
    </row>
    <row r="1019" spans="3:4" x14ac:dyDescent="0.2">
      <c r="C1019" s="19"/>
      <c r="D1019" s="19"/>
    </row>
    <row r="1020" spans="3:4" x14ac:dyDescent="0.2">
      <c r="C1020" s="19"/>
      <c r="D1020" s="19"/>
    </row>
    <row r="1021" spans="3:4" x14ac:dyDescent="0.2">
      <c r="C1021" s="19"/>
      <c r="D1021" s="19"/>
    </row>
    <row r="1022" spans="3:4" x14ac:dyDescent="0.2">
      <c r="C1022" s="19"/>
      <c r="D1022" s="19"/>
    </row>
    <row r="1023" spans="3:4" x14ac:dyDescent="0.2">
      <c r="C1023" s="19"/>
      <c r="D1023" s="19"/>
    </row>
    <row r="1024" spans="3:4" x14ac:dyDescent="0.2">
      <c r="C1024" s="19"/>
      <c r="D1024" s="19"/>
    </row>
    <row r="1025" spans="3:4" x14ac:dyDescent="0.2">
      <c r="C1025" s="19"/>
      <c r="D1025" s="19"/>
    </row>
    <row r="1026" spans="3:4" x14ac:dyDescent="0.2">
      <c r="C1026" s="19"/>
      <c r="D1026" s="19"/>
    </row>
    <row r="1027" spans="3:4" x14ac:dyDescent="0.2">
      <c r="C1027" s="19"/>
      <c r="D1027" s="19"/>
    </row>
    <row r="1028" spans="3:4" x14ac:dyDescent="0.2">
      <c r="C1028" s="19"/>
      <c r="D1028" s="19"/>
    </row>
    <row r="1029" spans="3:4" x14ac:dyDescent="0.2">
      <c r="C1029" s="19"/>
      <c r="D1029" s="19"/>
    </row>
    <row r="1030" spans="3:4" x14ac:dyDescent="0.2">
      <c r="C1030" s="19"/>
      <c r="D1030" s="19"/>
    </row>
    <row r="1031" spans="3:4" x14ac:dyDescent="0.2">
      <c r="C1031" s="19"/>
      <c r="D1031" s="19"/>
    </row>
    <row r="1032" spans="3:4" x14ac:dyDescent="0.2">
      <c r="C1032" s="19"/>
      <c r="D1032" s="19"/>
    </row>
    <row r="1033" spans="3:4" x14ac:dyDescent="0.2">
      <c r="C1033" s="19"/>
      <c r="D1033" s="19"/>
    </row>
    <row r="1034" spans="3:4" x14ac:dyDescent="0.2">
      <c r="C1034" s="19"/>
      <c r="D1034" s="19"/>
    </row>
    <row r="1035" spans="3:4" x14ac:dyDescent="0.2">
      <c r="C1035" s="19"/>
      <c r="D1035" s="19"/>
    </row>
    <row r="1036" spans="3:4" x14ac:dyDescent="0.2">
      <c r="C1036" s="19"/>
      <c r="D1036" s="19"/>
    </row>
    <row r="1037" spans="3:4" x14ac:dyDescent="0.2">
      <c r="C1037" s="19"/>
      <c r="D1037" s="19"/>
    </row>
    <row r="1038" spans="3:4" x14ac:dyDescent="0.2">
      <c r="C1038" s="19"/>
      <c r="D1038" s="19"/>
    </row>
    <row r="1039" spans="3:4" x14ac:dyDescent="0.2">
      <c r="C1039" s="19"/>
      <c r="D1039" s="19"/>
    </row>
    <row r="1040" spans="3:4" x14ac:dyDescent="0.2">
      <c r="C1040" s="19"/>
      <c r="D1040" s="19"/>
    </row>
    <row r="1041" spans="3:4" x14ac:dyDescent="0.2">
      <c r="C1041" s="19"/>
      <c r="D1041" s="19"/>
    </row>
    <row r="1042" spans="3:4" x14ac:dyDescent="0.2">
      <c r="C1042" s="19"/>
      <c r="D1042" s="19"/>
    </row>
    <row r="1043" spans="3:4" x14ac:dyDescent="0.2">
      <c r="C1043" s="19"/>
      <c r="D1043" s="19"/>
    </row>
    <row r="1044" spans="3:4" x14ac:dyDescent="0.2">
      <c r="C1044" s="19"/>
      <c r="D1044" s="19"/>
    </row>
    <row r="1045" spans="3:4" x14ac:dyDescent="0.2">
      <c r="C1045" s="19"/>
      <c r="D1045" s="19"/>
    </row>
    <row r="1046" spans="3:4" x14ac:dyDescent="0.2">
      <c r="C1046" s="19"/>
      <c r="D1046" s="19"/>
    </row>
    <row r="1047" spans="3:4" x14ac:dyDescent="0.2">
      <c r="C1047" s="19"/>
      <c r="D1047" s="19"/>
    </row>
    <row r="1048" spans="3:4" x14ac:dyDescent="0.2">
      <c r="C1048" s="19"/>
      <c r="D1048" s="19"/>
    </row>
    <row r="1049" spans="3:4" x14ac:dyDescent="0.2">
      <c r="C1049" s="19"/>
      <c r="D1049" s="19"/>
    </row>
    <row r="1050" spans="3:4" x14ac:dyDescent="0.2">
      <c r="C1050" s="19"/>
      <c r="D1050" s="19"/>
    </row>
    <row r="1051" spans="3:4" x14ac:dyDescent="0.2">
      <c r="C1051" s="19"/>
      <c r="D1051" s="19"/>
    </row>
    <row r="1052" spans="3:4" x14ac:dyDescent="0.2">
      <c r="C1052" s="19"/>
      <c r="D1052" s="19"/>
    </row>
    <row r="1053" spans="3:4" x14ac:dyDescent="0.2">
      <c r="C1053" s="19"/>
      <c r="D1053" s="19"/>
    </row>
    <row r="1054" spans="3:4" x14ac:dyDescent="0.2">
      <c r="C1054" s="19"/>
      <c r="D1054" s="19"/>
    </row>
    <row r="1055" spans="3:4" x14ac:dyDescent="0.2">
      <c r="C1055" s="19"/>
      <c r="D1055" s="19"/>
    </row>
    <row r="1056" spans="3:4" x14ac:dyDescent="0.2">
      <c r="C1056" s="19"/>
      <c r="D1056" s="19"/>
    </row>
    <row r="1057" spans="3:4" x14ac:dyDescent="0.2">
      <c r="C1057" s="19"/>
      <c r="D1057" s="19"/>
    </row>
    <row r="1058" spans="3:4" x14ac:dyDescent="0.2">
      <c r="C1058" s="19"/>
      <c r="D1058" s="19"/>
    </row>
    <row r="1059" spans="3:4" x14ac:dyDescent="0.2">
      <c r="C1059" s="19"/>
      <c r="D1059" s="19"/>
    </row>
    <row r="1060" spans="3:4" x14ac:dyDescent="0.2">
      <c r="C1060" s="19"/>
      <c r="D1060" s="19"/>
    </row>
    <row r="1061" spans="3:4" x14ac:dyDescent="0.2">
      <c r="C1061" s="19"/>
      <c r="D1061" s="19"/>
    </row>
    <row r="1062" spans="3:4" x14ac:dyDescent="0.2">
      <c r="C1062" s="19"/>
      <c r="D1062" s="19"/>
    </row>
    <row r="1063" spans="3:4" x14ac:dyDescent="0.2">
      <c r="C1063" s="19"/>
      <c r="D1063" s="19"/>
    </row>
    <row r="1064" spans="3:4" x14ac:dyDescent="0.2">
      <c r="C1064" s="19"/>
      <c r="D1064" s="19"/>
    </row>
    <row r="1065" spans="3:4" x14ac:dyDescent="0.2">
      <c r="C1065" s="19"/>
      <c r="D1065" s="19"/>
    </row>
    <row r="1066" spans="3:4" x14ac:dyDescent="0.2">
      <c r="C1066" s="19"/>
      <c r="D1066" s="19"/>
    </row>
    <row r="1067" spans="3:4" x14ac:dyDescent="0.2">
      <c r="C1067" s="19"/>
      <c r="D1067" s="19"/>
    </row>
    <row r="1068" spans="3:4" x14ac:dyDescent="0.2">
      <c r="C1068" s="19"/>
      <c r="D1068" s="19"/>
    </row>
    <row r="1069" spans="3:4" x14ac:dyDescent="0.2">
      <c r="C1069" s="19"/>
      <c r="D1069" s="19"/>
    </row>
    <row r="1070" spans="3:4" x14ac:dyDescent="0.2">
      <c r="C1070" s="19"/>
      <c r="D1070" s="19"/>
    </row>
    <row r="1071" spans="3:4" x14ac:dyDescent="0.2">
      <c r="C1071" s="19"/>
      <c r="D1071" s="19"/>
    </row>
    <row r="1072" spans="3:4" x14ac:dyDescent="0.2">
      <c r="C1072" s="19"/>
      <c r="D1072" s="19"/>
    </row>
    <row r="1073" spans="3:4" x14ac:dyDescent="0.2">
      <c r="C1073" s="19"/>
      <c r="D1073" s="19"/>
    </row>
    <row r="1074" spans="3:4" x14ac:dyDescent="0.2">
      <c r="C1074" s="19"/>
      <c r="D1074" s="19"/>
    </row>
    <row r="1075" spans="3:4" x14ac:dyDescent="0.2">
      <c r="C1075" s="19"/>
      <c r="D1075" s="19"/>
    </row>
    <row r="1076" spans="3:4" x14ac:dyDescent="0.2">
      <c r="C1076" s="19"/>
      <c r="D1076" s="19"/>
    </row>
    <row r="1077" spans="3:4" x14ac:dyDescent="0.2">
      <c r="C1077" s="19"/>
      <c r="D1077" s="19"/>
    </row>
    <row r="1078" spans="3:4" x14ac:dyDescent="0.2">
      <c r="C1078" s="19"/>
      <c r="D1078" s="19"/>
    </row>
    <row r="1079" spans="3:4" x14ac:dyDescent="0.2">
      <c r="C1079" s="19"/>
      <c r="D1079" s="19"/>
    </row>
    <row r="1080" spans="3:4" x14ac:dyDescent="0.2">
      <c r="C1080" s="19"/>
      <c r="D1080" s="19"/>
    </row>
    <row r="1081" spans="3:4" x14ac:dyDescent="0.2">
      <c r="C1081" s="19"/>
      <c r="D1081" s="19"/>
    </row>
    <row r="1082" spans="3:4" x14ac:dyDescent="0.2">
      <c r="C1082" s="19"/>
      <c r="D1082" s="19"/>
    </row>
    <row r="1083" spans="3:4" x14ac:dyDescent="0.2">
      <c r="C1083" s="19"/>
      <c r="D1083" s="19"/>
    </row>
    <row r="1084" spans="3:4" x14ac:dyDescent="0.2">
      <c r="C1084" s="19"/>
      <c r="D1084" s="19"/>
    </row>
    <row r="1085" spans="3:4" x14ac:dyDescent="0.2">
      <c r="C1085" s="19"/>
      <c r="D1085" s="19"/>
    </row>
    <row r="1086" spans="3:4" x14ac:dyDescent="0.2">
      <c r="C1086" s="19"/>
      <c r="D1086" s="19"/>
    </row>
    <row r="1087" spans="3:4" x14ac:dyDescent="0.2">
      <c r="C1087" s="19"/>
      <c r="D1087" s="19"/>
    </row>
    <row r="1088" spans="3:4" x14ac:dyDescent="0.2">
      <c r="C1088" s="19"/>
      <c r="D1088" s="19"/>
    </row>
    <row r="1089" spans="3:4" x14ac:dyDescent="0.2">
      <c r="C1089" s="19"/>
      <c r="D1089" s="19"/>
    </row>
    <row r="1090" spans="3:4" x14ac:dyDescent="0.2">
      <c r="C1090" s="19"/>
      <c r="D1090" s="19"/>
    </row>
    <row r="1091" spans="3:4" x14ac:dyDescent="0.2">
      <c r="C1091" s="19"/>
      <c r="D1091" s="19"/>
    </row>
    <row r="1092" spans="3:4" x14ac:dyDescent="0.2">
      <c r="C1092" s="19"/>
      <c r="D1092" s="19"/>
    </row>
    <row r="1093" spans="3:4" x14ac:dyDescent="0.2">
      <c r="C1093" s="19"/>
      <c r="D1093" s="19"/>
    </row>
    <row r="1094" spans="3:4" x14ac:dyDescent="0.2">
      <c r="C1094" s="19"/>
      <c r="D1094" s="19"/>
    </row>
    <row r="1095" spans="3:4" x14ac:dyDescent="0.2">
      <c r="C1095" s="19"/>
      <c r="D1095" s="19"/>
    </row>
    <row r="1096" spans="3:4" x14ac:dyDescent="0.2">
      <c r="C1096" s="19"/>
      <c r="D1096" s="19"/>
    </row>
    <row r="1097" spans="3:4" x14ac:dyDescent="0.2">
      <c r="C1097" s="19"/>
      <c r="D1097" s="19"/>
    </row>
    <row r="1098" spans="3:4" x14ac:dyDescent="0.2">
      <c r="C1098" s="19"/>
      <c r="D1098" s="19"/>
    </row>
    <row r="1099" spans="3:4" x14ac:dyDescent="0.2">
      <c r="C1099" s="19"/>
      <c r="D1099" s="19"/>
    </row>
    <row r="1100" spans="3:4" x14ac:dyDescent="0.2">
      <c r="C1100" s="19"/>
      <c r="D1100" s="19"/>
    </row>
    <row r="1101" spans="3:4" x14ac:dyDescent="0.2">
      <c r="C1101" s="19"/>
      <c r="D1101" s="19"/>
    </row>
    <row r="1102" spans="3:4" x14ac:dyDescent="0.2">
      <c r="C1102" s="19"/>
      <c r="D1102" s="19"/>
    </row>
    <row r="1103" spans="3:4" x14ac:dyDescent="0.2">
      <c r="C1103" s="19"/>
      <c r="D1103" s="19"/>
    </row>
    <row r="1104" spans="3:4" x14ac:dyDescent="0.2">
      <c r="C1104" s="19"/>
      <c r="D1104" s="19"/>
    </row>
    <row r="1105" spans="3:4" x14ac:dyDescent="0.2">
      <c r="C1105" s="19"/>
      <c r="D1105" s="19"/>
    </row>
    <row r="1106" spans="3:4" x14ac:dyDescent="0.2">
      <c r="C1106" s="19"/>
      <c r="D1106" s="19"/>
    </row>
    <row r="1107" spans="3:4" x14ac:dyDescent="0.2">
      <c r="C1107" s="19"/>
      <c r="D1107" s="19"/>
    </row>
    <row r="1108" spans="3:4" x14ac:dyDescent="0.2">
      <c r="C1108" s="19"/>
      <c r="D1108" s="19"/>
    </row>
    <row r="1109" spans="3:4" x14ac:dyDescent="0.2">
      <c r="C1109" s="19"/>
      <c r="D1109" s="19"/>
    </row>
    <row r="1110" spans="3:4" x14ac:dyDescent="0.2">
      <c r="C1110" s="19"/>
      <c r="D1110" s="19"/>
    </row>
    <row r="1111" spans="3:4" x14ac:dyDescent="0.2">
      <c r="C1111" s="19"/>
      <c r="D1111" s="19"/>
    </row>
    <row r="1112" spans="3:4" x14ac:dyDescent="0.2">
      <c r="C1112" s="19"/>
      <c r="D1112" s="19"/>
    </row>
    <row r="1113" spans="3:4" x14ac:dyDescent="0.2">
      <c r="C1113" s="19"/>
      <c r="D1113" s="19"/>
    </row>
    <row r="1114" spans="3:4" x14ac:dyDescent="0.2">
      <c r="C1114" s="19"/>
      <c r="D1114" s="19"/>
    </row>
    <row r="1115" spans="3:4" x14ac:dyDescent="0.2">
      <c r="C1115" s="19"/>
      <c r="D1115" s="19"/>
    </row>
    <row r="1116" spans="3:4" x14ac:dyDescent="0.2">
      <c r="C1116" s="19"/>
      <c r="D1116" s="19"/>
    </row>
    <row r="1117" spans="3:4" x14ac:dyDescent="0.2">
      <c r="C1117" s="19"/>
      <c r="D1117" s="19"/>
    </row>
    <row r="1118" spans="3:4" x14ac:dyDescent="0.2">
      <c r="C1118" s="19"/>
      <c r="D1118" s="19"/>
    </row>
    <row r="1119" spans="3:4" x14ac:dyDescent="0.2">
      <c r="C1119" s="19"/>
      <c r="D1119" s="19"/>
    </row>
    <row r="1120" spans="3:4" x14ac:dyDescent="0.2">
      <c r="C1120" s="19"/>
      <c r="D1120" s="19"/>
    </row>
    <row r="1121" spans="3:4" x14ac:dyDescent="0.2">
      <c r="C1121" s="19"/>
      <c r="D1121" s="19"/>
    </row>
    <row r="1122" spans="3:4" x14ac:dyDescent="0.2">
      <c r="C1122" s="19"/>
      <c r="D1122" s="19"/>
    </row>
    <row r="1123" spans="3:4" x14ac:dyDescent="0.2">
      <c r="C1123" s="19"/>
      <c r="D1123" s="19"/>
    </row>
    <row r="1124" spans="3:4" x14ac:dyDescent="0.2">
      <c r="C1124" s="19"/>
      <c r="D1124" s="19"/>
    </row>
    <row r="1125" spans="3:4" x14ac:dyDescent="0.2">
      <c r="C1125" s="19"/>
      <c r="D1125" s="19"/>
    </row>
    <row r="1126" spans="3:4" x14ac:dyDescent="0.2">
      <c r="C1126" s="19"/>
      <c r="D1126" s="19"/>
    </row>
    <row r="1127" spans="3:4" x14ac:dyDescent="0.2">
      <c r="C1127" s="19"/>
      <c r="D1127" s="19"/>
    </row>
    <row r="1128" spans="3:4" x14ac:dyDescent="0.2">
      <c r="C1128" s="19"/>
      <c r="D1128" s="19"/>
    </row>
    <row r="1129" spans="3:4" x14ac:dyDescent="0.2">
      <c r="C1129" s="19"/>
      <c r="D1129" s="19"/>
    </row>
    <row r="1130" spans="3:4" x14ac:dyDescent="0.2">
      <c r="C1130" s="19"/>
      <c r="D1130" s="19"/>
    </row>
    <row r="1131" spans="3:4" x14ac:dyDescent="0.2">
      <c r="C1131" s="19"/>
      <c r="D1131" s="19"/>
    </row>
    <row r="1132" spans="3:4" x14ac:dyDescent="0.2">
      <c r="C1132" s="19"/>
      <c r="D1132" s="19"/>
    </row>
    <row r="1133" spans="3:4" x14ac:dyDescent="0.2">
      <c r="C1133" s="19"/>
      <c r="D1133" s="19"/>
    </row>
    <row r="1134" spans="3:4" x14ac:dyDescent="0.2">
      <c r="C1134" s="19"/>
      <c r="D1134" s="19"/>
    </row>
    <row r="1135" spans="3:4" x14ac:dyDescent="0.2">
      <c r="C1135" s="19"/>
      <c r="D1135" s="19"/>
    </row>
    <row r="1136" spans="3:4" x14ac:dyDescent="0.2">
      <c r="C1136" s="19"/>
      <c r="D1136" s="19"/>
    </row>
    <row r="1137" spans="3:4" x14ac:dyDescent="0.2">
      <c r="C1137" s="19"/>
      <c r="D1137" s="19"/>
    </row>
    <row r="1138" spans="3:4" x14ac:dyDescent="0.2">
      <c r="C1138" s="19"/>
      <c r="D1138" s="19"/>
    </row>
    <row r="1139" spans="3:4" x14ac:dyDescent="0.2">
      <c r="C1139" s="19"/>
      <c r="D1139" s="19"/>
    </row>
    <row r="1140" spans="3:4" x14ac:dyDescent="0.2">
      <c r="C1140" s="19"/>
      <c r="D1140" s="19"/>
    </row>
    <row r="1141" spans="3:4" x14ac:dyDescent="0.2">
      <c r="C1141" s="19"/>
      <c r="D1141" s="19"/>
    </row>
    <row r="1142" spans="3:4" x14ac:dyDescent="0.2">
      <c r="C1142" s="19"/>
      <c r="D1142" s="19"/>
    </row>
    <row r="1143" spans="3:4" x14ac:dyDescent="0.2">
      <c r="C1143" s="19"/>
      <c r="D1143" s="19"/>
    </row>
    <row r="1144" spans="3:4" x14ac:dyDescent="0.2">
      <c r="C1144" s="19"/>
      <c r="D1144" s="19"/>
    </row>
    <row r="1145" spans="3:4" x14ac:dyDescent="0.2">
      <c r="C1145" s="19"/>
      <c r="D1145" s="19"/>
    </row>
    <row r="1146" spans="3:4" x14ac:dyDescent="0.2">
      <c r="C1146" s="19"/>
      <c r="D1146" s="19"/>
    </row>
    <row r="1147" spans="3:4" x14ac:dyDescent="0.2">
      <c r="C1147" s="19"/>
      <c r="D1147" s="19"/>
    </row>
    <row r="1148" spans="3:4" x14ac:dyDescent="0.2">
      <c r="C1148" s="19"/>
      <c r="D1148" s="19"/>
    </row>
    <row r="1149" spans="3:4" x14ac:dyDescent="0.2">
      <c r="C1149" s="19"/>
      <c r="D1149" s="19"/>
    </row>
    <row r="1150" spans="3:4" x14ac:dyDescent="0.2">
      <c r="C1150" s="19"/>
      <c r="D1150" s="19"/>
    </row>
    <row r="1151" spans="3:4" x14ac:dyDescent="0.2">
      <c r="C1151" s="19"/>
      <c r="D1151" s="19"/>
    </row>
    <row r="1152" spans="3:4" x14ac:dyDescent="0.2">
      <c r="C1152" s="19"/>
      <c r="D1152" s="19"/>
    </row>
    <row r="1153" spans="3:4" x14ac:dyDescent="0.2">
      <c r="C1153" s="19"/>
      <c r="D1153" s="19"/>
    </row>
    <row r="1154" spans="3:4" x14ac:dyDescent="0.2">
      <c r="C1154" s="19"/>
      <c r="D1154" s="19"/>
    </row>
    <row r="1155" spans="3:4" x14ac:dyDescent="0.2">
      <c r="C1155" s="19"/>
      <c r="D1155" s="19"/>
    </row>
    <row r="1156" spans="3:4" x14ac:dyDescent="0.2">
      <c r="C1156" s="19"/>
      <c r="D1156" s="19"/>
    </row>
    <row r="1157" spans="3:4" x14ac:dyDescent="0.2">
      <c r="C1157" s="19"/>
      <c r="D1157" s="19"/>
    </row>
    <row r="1158" spans="3:4" x14ac:dyDescent="0.2">
      <c r="C1158" s="19"/>
      <c r="D1158" s="19"/>
    </row>
    <row r="1159" spans="3:4" x14ac:dyDescent="0.2">
      <c r="C1159" s="19"/>
      <c r="D1159" s="19"/>
    </row>
    <row r="1160" spans="3:4" x14ac:dyDescent="0.2">
      <c r="C1160" s="19"/>
      <c r="D1160" s="19"/>
    </row>
    <row r="1161" spans="3:4" x14ac:dyDescent="0.2">
      <c r="C1161" s="19"/>
      <c r="D1161" s="19"/>
    </row>
    <row r="1162" spans="3:4" x14ac:dyDescent="0.2">
      <c r="C1162" s="19"/>
      <c r="D1162" s="19"/>
    </row>
    <row r="1163" spans="3:4" x14ac:dyDescent="0.2">
      <c r="C1163" s="19"/>
      <c r="D1163" s="19"/>
    </row>
    <row r="1164" spans="3:4" x14ac:dyDescent="0.2">
      <c r="C1164" s="19"/>
      <c r="D1164" s="19"/>
    </row>
    <row r="1165" spans="3:4" x14ac:dyDescent="0.2">
      <c r="C1165" s="19"/>
      <c r="D1165" s="19"/>
    </row>
    <row r="1166" spans="3:4" x14ac:dyDescent="0.2">
      <c r="C1166" s="19"/>
      <c r="D1166" s="19"/>
    </row>
    <row r="1167" spans="3:4" x14ac:dyDescent="0.2">
      <c r="C1167" s="19"/>
      <c r="D1167" s="19"/>
    </row>
    <row r="1168" spans="3:4" x14ac:dyDescent="0.2">
      <c r="C1168" s="19"/>
      <c r="D1168" s="19"/>
    </row>
    <row r="1169" spans="3:4" x14ac:dyDescent="0.2">
      <c r="C1169" s="19"/>
      <c r="D1169" s="19"/>
    </row>
    <row r="1170" spans="3:4" x14ac:dyDescent="0.2">
      <c r="C1170" s="19"/>
      <c r="D1170" s="19"/>
    </row>
    <row r="1171" spans="3:4" x14ac:dyDescent="0.2">
      <c r="C1171" s="19"/>
      <c r="D1171" s="19"/>
    </row>
    <row r="1172" spans="3:4" x14ac:dyDescent="0.2">
      <c r="C1172" s="19"/>
      <c r="D1172" s="19"/>
    </row>
    <row r="1173" spans="3:4" x14ac:dyDescent="0.2">
      <c r="C1173" s="19"/>
      <c r="D1173" s="19"/>
    </row>
    <row r="1174" spans="3:4" x14ac:dyDescent="0.2">
      <c r="C1174" s="19"/>
      <c r="D1174" s="19"/>
    </row>
    <row r="1175" spans="3:4" x14ac:dyDescent="0.2">
      <c r="C1175" s="19"/>
      <c r="D1175" s="19"/>
    </row>
    <row r="1176" spans="3:4" x14ac:dyDescent="0.2">
      <c r="C1176" s="19"/>
      <c r="D1176" s="19"/>
    </row>
    <row r="1177" spans="3:4" x14ac:dyDescent="0.2">
      <c r="C1177" s="19"/>
      <c r="D1177" s="19"/>
    </row>
    <row r="1178" spans="3:4" x14ac:dyDescent="0.2">
      <c r="C1178" s="19"/>
      <c r="D1178" s="19"/>
    </row>
    <row r="1179" spans="3:4" x14ac:dyDescent="0.2">
      <c r="C1179" s="19"/>
      <c r="D1179" s="19"/>
    </row>
    <row r="1180" spans="3:4" x14ac:dyDescent="0.2">
      <c r="C1180" s="19"/>
      <c r="D1180" s="19"/>
    </row>
    <row r="1181" spans="3:4" x14ac:dyDescent="0.2">
      <c r="C1181" s="19"/>
      <c r="D1181" s="19"/>
    </row>
    <row r="1182" spans="3:4" x14ac:dyDescent="0.2">
      <c r="C1182" s="19"/>
      <c r="D1182" s="19"/>
    </row>
    <row r="1183" spans="3:4" x14ac:dyDescent="0.2">
      <c r="C1183" s="19"/>
      <c r="D1183" s="19"/>
    </row>
    <row r="1184" spans="3:4" x14ac:dyDescent="0.2">
      <c r="C1184" s="19"/>
      <c r="D1184" s="19"/>
    </row>
    <row r="1185" spans="3:4" x14ac:dyDescent="0.2">
      <c r="C1185" s="19"/>
      <c r="D1185" s="19"/>
    </row>
    <row r="1186" spans="3:4" x14ac:dyDescent="0.2">
      <c r="C1186" s="19"/>
      <c r="D1186" s="19"/>
    </row>
    <row r="1187" spans="3:4" x14ac:dyDescent="0.2">
      <c r="C1187" s="19"/>
      <c r="D1187" s="19"/>
    </row>
    <row r="1188" spans="3:4" x14ac:dyDescent="0.2">
      <c r="C1188" s="19"/>
      <c r="D1188" s="19"/>
    </row>
    <row r="1189" spans="3:4" x14ac:dyDescent="0.2">
      <c r="C1189" s="19"/>
      <c r="D1189" s="19"/>
    </row>
    <row r="1190" spans="3:4" x14ac:dyDescent="0.2">
      <c r="C1190" s="19"/>
      <c r="D1190" s="19"/>
    </row>
    <row r="1191" spans="3:4" x14ac:dyDescent="0.2">
      <c r="C1191" s="19"/>
      <c r="D1191" s="19"/>
    </row>
    <row r="1192" spans="3:4" x14ac:dyDescent="0.2">
      <c r="C1192" s="19"/>
      <c r="D1192" s="19"/>
    </row>
    <row r="1193" spans="3:4" x14ac:dyDescent="0.2">
      <c r="C1193" s="19"/>
      <c r="D1193" s="19"/>
    </row>
    <row r="1194" spans="3:4" x14ac:dyDescent="0.2">
      <c r="C1194" s="19"/>
      <c r="D1194" s="19"/>
    </row>
    <row r="1195" spans="3:4" x14ac:dyDescent="0.2">
      <c r="C1195" s="19"/>
      <c r="D1195" s="19"/>
    </row>
    <row r="1196" spans="3:4" x14ac:dyDescent="0.2">
      <c r="C1196" s="19"/>
      <c r="D1196" s="19"/>
    </row>
    <row r="1197" spans="3:4" x14ac:dyDescent="0.2">
      <c r="C1197" s="19"/>
      <c r="D1197" s="19"/>
    </row>
    <row r="1198" spans="3:4" x14ac:dyDescent="0.2">
      <c r="C1198" s="19"/>
      <c r="D1198" s="19"/>
    </row>
    <row r="1199" spans="3:4" x14ac:dyDescent="0.2">
      <c r="C1199" s="19"/>
      <c r="D1199" s="19"/>
    </row>
    <row r="1200" spans="3:4" x14ac:dyDescent="0.2">
      <c r="C1200" s="19"/>
      <c r="D1200" s="19"/>
    </row>
    <row r="1201" spans="3:4" x14ac:dyDescent="0.2">
      <c r="C1201" s="19"/>
      <c r="D1201" s="19"/>
    </row>
    <row r="1202" spans="3:4" x14ac:dyDescent="0.2">
      <c r="C1202" s="19"/>
      <c r="D1202" s="19"/>
    </row>
    <row r="1203" spans="3:4" x14ac:dyDescent="0.2">
      <c r="C1203" s="19"/>
      <c r="D1203" s="19"/>
    </row>
    <row r="1204" spans="3:4" x14ac:dyDescent="0.2">
      <c r="C1204" s="19"/>
      <c r="D1204" s="19"/>
    </row>
    <row r="1205" spans="3:4" x14ac:dyDescent="0.2">
      <c r="C1205" s="19"/>
      <c r="D1205" s="19"/>
    </row>
    <row r="1206" spans="3:4" x14ac:dyDescent="0.2">
      <c r="C1206" s="19"/>
      <c r="D1206" s="19"/>
    </row>
    <row r="1207" spans="3:4" x14ac:dyDescent="0.2">
      <c r="C1207" s="19"/>
      <c r="D1207" s="19"/>
    </row>
    <row r="1208" spans="3:4" x14ac:dyDescent="0.2">
      <c r="C1208" s="19"/>
      <c r="D1208" s="19"/>
    </row>
    <row r="1209" spans="3:4" x14ac:dyDescent="0.2">
      <c r="C1209" s="19"/>
      <c r="D1209" s="19"/>
    </row>
    <row r="1210" spans="3:4" x14ac:dyDescent="0.2">
      <c r="C1210" s="19"/>
      <c r="D1210" s="19"/>
    </row>
    <row r="1211" spans="3:4" x14ac:dyDescent="0.2">
      <c r="C1211" s="19"/>
      <c r="D1211" s="19"/>
    </row>
    <row r="1212" spans="3:4" x14ac:dyDescent="0.2">
      <c r="C1212" s="19"/>
      <c r="D1212" s="19"/>
    </row>
    <row r="1213" spans="3:4" x14ac:dyDescent="0.2">
      <c r="C1213" s="19"/>
      <c r="D1213" s="19"/>
    </row>
    <row r="1214" spans="3:4" x14ac:dyDescent="0.2">
      <c r="C1214" s="19"/>
      <c r="D1214" s="19"/>
    </row>
    <row r="1215" spans="3:4" x14ac:dyDescent="0.2">
      <c r="C1215" s="19"/>
      <c r="D1215" s="19"/>
    </row>
    <row r="1216" spans="3:4" x14ac:dyDescent="0.2">
      <c r="C1216" s="19"/>
      <c r="D1216" s="19"/>
    </row>
    <row r="1217" spans="3:4" x14ac:dyDescent="0.2">
      <c r="C1217" s="19"/>
      <c r="D1217" s="19"/>
    </row>
    <row r="1218" spans="3:4" x14ac:dyDescent="0.2">
      <c r="C1218" s="19"/>
      <c r="D1218" s="19"/>
    </row>
    <row r="1219" spans="3:4" x14ac:dyDescent="0.2">
      <c r="C1219" s="19"/>
      <c r="D1219" s="19"/>
    </row>
    <row r="1220" spans="3:4" x14ac:dyDescent="0.2">
      <c r="C1220" s="19"/>
      <c r="D1220" s="19"/>
    </row>
    <row r="1221" spans="3:4" x14ac:dyDescent="0.2">
      <c r="C1221" s="19"/>
      <c r="D1221" s="19"/>
    </row>
    <row r="1222" spans="3:4" x14ac:dyDescent="0.2">
      <c r="C1222" s="19"/>
      <c r="D1222" s="19"/>
    </row>
    <row r="1223" spans="3:4" x14ac:dyDescent="0.2">
      <c r="C1223" s="19"/>
      <c r="D1223" s="19"/>
    </row>
    <row r="1224" spans="3:4" x14ac:dyDescent="0.2">
      <c r="C1224" s="19"/>
      <c r="D1224" s="19"/>
    </row>
    <row r="1225" spans="3:4" x14ac:dyDescent="0.2">
      <c r="C1225" s="19"/>
      <c r="D1225" s="19"/>
    </row>
    <row r="1226" spans="3:4" x14ac:dyDescent="0.2">
      <c r="C1226" s="19"/>
      <c r="D1226" s="19"/>
    </row>
    <row r="1227" spans="3:4" x14ac:dyDescent="0.2">
      <c r="C1227" s="19"/>
      <c r="D1227" s="19"/>
    </row>
    <row r="1228" spans="3:4" x14ac:dyDescent="0.2">
      <c r="C1228" s="19"/>
      <c r="D1228" s="19"/>
    </row>
    <row r="1229" spans="3:4" x14ac:dyDescent="0.2">
      <c r="C1229" s="19"/>
      <c r="D1229" s="19"/>
    </row>
    <row r="1230" spans="3:4" x14ac:dyDescent="0.2">
      <c r="C1230" s="19"/>
      <c r="D1230" s="19"/>
    </row>
    <row r="1231" spans="3:4" x14ac:dyDescent="0.2">
      <c r="C1231" s="19"/>
      <c r="D1231" s="19"/>
    </row>
    <row r="1232" spans="3:4" x14ac:dyDescent="0.2">
      <c r="C1232" s="19"/>
      <c r="D1232" s="19"/>
    </row>
    <row r="1233" spans="3:4" x14ac:dyDescent="0.2">
      <c r="C1233" s="19"/>
      <c r="D1233" s="19"/>
    </row>
    <row r="1234" spans="3:4" x14ac:dyDescent="0.2">
      <c r="C1234" s="19"/>
      <c r="D1234" s="19"/>
    </row>
    <row r="1235" spans="3:4" x14ac:dyDescent="0.2">
      <c r="C1235" s="19"/>
      <c r="D1235" s="19"/>
    </row>
    <row r="1236" spans="3:4" x14ac:dyDescent="0.2">
      <c r="C1236" s="19"/>
      <c r="D1236" s="19"/>
    </row>
    <row r="1237" spans="3:4" x14ac:dyDescent="0.2">
      <c r="C1237" s="19"/>
      <c r="D1237" s="19"/>
    </row>
    <row r="1238" spans="3:4" x14ac:dyDescent="0.2">
      <c r="C1238" s="19"/>
      <c r="D1238" s="19"/>
    </row>
    <row r="1239" spans="3:4" x14ac:dyDescent="0.2">
      <c r="C1239" s="19"/>
      <c r="D1239" s="19"/>
    </row>
    <row r="1240" spans="3:4" x14ac:dyDescent="0.2">
      <c r="C1240" s="19"/>
      <c r="D1240" s="19"/>
    </row>
    <row r="1241" spans="3:4" x14ac:dyDescent="0.2">
      <c r="C1241" s="19"/>
      <c r="D1241" s="19"/>
    </row>
    <row r="1242" spans="3:4" x14ac:dyDescent="0.2">
      <c r="C1242" s="19"/>
      <c r="D1242" s="19"/>
    </row>
    <row r="1243" spans="3:4" x14ac:dyDescent="0.2">
      <c r="C1243" s="19"/>
      <c r="D1243" s="19"/>
    </row>
    <row r="1244" spans="3:4" x14ac:dyDescent="0.2">
      <c r="C1244" s="19"/>
      <c r="D1244" s="19"/>
    </row>
    <row r="1245" spans="3:4" x14ac:dyDescent="0.2">
      <c r="C1245" s="19"/>
      <c r="D1245" s="19"/>
    </row>
    <row r="1246" spans="3:4" x14ac:dyDescent="0.2">
      <c r="C1246" s="19"/>
      <c r="D1246" s="19"/>
    </row>
    <row r="1247" spans="3:4" x14ac:dyDescent="0.2">
      <c r="C1247" s="19"/>
      <c r="D1247" s="19"/>
    </row>
    <row r="1248" spans="3:4" x14ac:dyDescent="0.2">
      <c r="C1248" s="19"/>
      <c r="D1248" s="19"/>
    </row>
    <row r="1249" spans="3:4" x14ac:dyDescent="0.2">
      <c r="C1249" s="19"/>
      <c r="D1249" s="19"/>
    </row>
    <row r="1250" spans="3:4" x14ac:dyDescent="0.2">
      <c r="C1250" s="19"/>
      <c r="D1250" s="19"/>
    </row>
    <row r="1251" spans="3:4" x14ac:dyDescent="0.2">
      <c r="C1251" s="19"/>
      <c r="D1251" s="19"/>
    </row>
    <row r="1252" spans="3:4" x14ac:dyDescent="0.2">
      <c r="C1252" s="19"/>
      <c r="D1252" s="19"/>
    </row>
    <row r="1253" spans="3:4" x14ac:dyDescent="0.2">
      <c r="C1253" s="19"/>
      <c r="D1253" s="19"/>
    </row>
    <row r="1254" spans="3:4" x14ac:dyDescent="0.2">
      <c r="C1254" s="19"/>
      <c r="D1254" s="19"/>
    </row>
    <row r="1255" spans="3:4" x14ac:dyDescent="0.2">
      <c r="C1255" s="19"/>
      <c r="D1255" s="19"/>
    </row>
    <row r="1256" spans="3:4" x14ac:dyDescent="0.2">
      <c r="C1256" s="19"/>
      <c r="D1256" s="19"/>
    </row>
    <row r="1257" spans="3:4" x14ac:dyDescent="0.2">
      <c r="C1257" s="19"/>
      <c r="D1257" s="19"/>
    </row>
    <row r="1258" spans="3:4" x14ac:dyDescent="0.2">
      <c r="C1258" s="19"/>
      <c r="D1258" s="19"/>
    </row>
    <row r="1259" spans="3:4" x14ac:dyDescent="0.2">
      <c r="C1259" s="19"/>
      <c r="D1259" s="19"/>
    </row>
    <row r="1260" spans="3:4" x14ac:dyDescent="0.2">
      <c r="C1260" s="19"/>
      <c r="D1260" s="19"/>
    </row>
    <row r="1261" spans="3:4" x14ac:dyDescent="0.2">
      <c r="C1261" s="19"/>
      <c r="D1261" s="19"/>
    </row>
    <row r="1262" spans="3:4" x14ac:dyDescent="0.2">
      <c r="C1262" s="19"/>
      <c r="D1262" s="19"/>
    </row>
    <row r="1263" spans="3:4" x14ac:dyDescent="0.2">
      <c r="C1263" s="19"/>
      <c r="D1263" s="19"/>
    </row>
    <row r="1264" spans="3:4" x14ac:dyDescent="0.2">
      <c r="C1264" s="19"/>
      <c r="D1264" s="19"/>
    </row>
    <row r="1265" spans="3:4" x14ac:dyDescent="0.2">
      <c r="C1265" s="19"/>
      <c r="D1265" s="19"/>
    </row>
    <row r="1266" spans="3:4" x14ac:dyDescent="0.2">
      <c r="C1266" s="19"/>
      <c r="D1266" s="19"/>
    </row>
    <row r="1267" spans="3:4" x14ac:dyDescent="0.2">
      <c r="C1267" s="19"/>
      <c r="D1267" s="19"/>
    </row>
    <row r="1268" spans="3:4" x14ac:dyDescent="0.2">
      <c r="C1268" s="19"/>
      <c r="D1268" s="19"/>
    </row>
    <row r="1269" spans="3:4" x14ac:dyDescent="0.2">
      <c r="C1269" s="19"/>
      <c r="D1269" s="19"/>
    </row>
    <row r="1270" spans="3:4" x14ac:dyDescent="0.2">
      <c r="C1270" s="19"/>
      <c r="D1270" s="19"/>
    </row>
    <row r="1271" spans="3:4" x14ac:dyDescent="0.2">
      <c r="C1271" s="19"/>
      <c r="D1271" s="19"/>
    </row>
    <row r="1272" spans="3:4" x14ac:dyDescent="0.2">
      <c r="C1272" s="19"/>
      <c r="D1272" s="19"/>
    </row>
    <row r="1273" spans="3:4" x14ac:dyDescent="0.2">
      <c r="C1273" s="19"/>
      <c r="D1273" s="19"/>
    </row>
    <row r="1274" spans="3:4" x14ac:dyDescent="0.2">
      <c r="C1274" s="19"/>
      <c r="D1274" s="19"/>
    </row>
    <row r="1275" spans="3:4" x14ac:dyDescent="0.2">
      <c r="C1275" s="19"/>
      <c r="D1275" s="19"/>
    </row>
    <row r="1276" spans="3:4" x14ac:dyDescent="0.2">
      <c r="C1276" s="19"/>
      <c r="D1276" s="19"/>
    </row>
    <row r="1277" spans="3:4" x14ac:dyDescent="0.2">
      <c r="C1277" s="19"/>
      <c r="D1277" s="19"/>
    </row>
    <row r="1278" spans="3:4" x14ac:dyDescent="0.2">
      <c r="C1278" s="19"/>
      <c r="D1278" s="19"/>
    </row>
    <row r="1279" spans="3:4" x14ac:dyDescent="0.2">
      <c r="C1279" s="19"/>
      <c r="D1279" s="19"/>
    </row>
    <row r="1280" spans="3:4" x14ac:dyDescent="0.2">
      <c r="C1280" s="19"/>
      <c r="D1280" s="19"/>
    </row>
    <row r="1281" spans="3:4" x14ac:dyDescent="0.2">
      <c r="C1281" s="19"/>
      <c r="D1281" s="19"/>
    </row>
    <row r="1282" spans="3:4" x14ac:dyDescent="0.2">
      <c r="C1282" s="19"/>
      <c r="D1282" s="19"/>
    </row>
    <row r="1283" spans="3:4" x14ac:dyDescent="0.2">
      <c r="C1283" s="19"/>
      <c r="D1283" s="19"/>
    </row>
    <row r="1284" spans="3:4" x14ac:dyDescent="0.2">
      <c r="C1284" s="19"/>
      <c r="D1284" s="19"/>
    </row>
    <row r="1285" spans="3:4" x14ac:dyDescent="0.2">
      <c r="C1285" s="19"/>
      <c r="D1285" s="19"/>
    </row>
    <row r="1286" spans="3:4" x14ac:dyDescent="0.2">
      <c r="C1286" s="19"/>
      <c r="D1286" s="19"/>
    </row>
    <row r="1287" spans="3:4" x14ac:dyDescent="0.2">
      <c r="C1287" s="19"/>
      <c r="D1287" s="19"/>
    </row>
    <row r="1288" spans="3:4" x14ac:dyDescent="0.2">
      <c r="C1288" s="19"/>
      <c r="D1288" s="19"/>
    </row>
    <row r="1289" spans="3:4" x14ac:dyDescent="0.2">
      <c r="C1289" s="19"/>
      <c r="D1289" s="19"/>
    </row>
    <row r="1290" spans="3:4" x14ac:dyDescent="0.2">
      <c r="C1290" s="19"/>
      <c r="D1290" s="19"/>
    </row>
    <row r="1291" spans="3:4" x14ac:dyDescent="0.2">
      <c r="C1291" s="19"/>
      <c r="D1291" s="19"/>
    </row>
    <row r="1292" spans="3:4" x14ac:dyDescent="0.2">
      <c r="C1292" s="19"/>
      <c r="D1292" s="19"/>
    </row>
    <row r="1293" spans="3:4" x14ac:dyDescent="0.2">
      <c r="C1293" s="19"/>
      <c r="D1293" s="19"/>
    </row>
    <row r="1294" spans="3:4" x14ac:dyDescent="0.2">
      <c r="C1294" s="19"/>
      <c r="D1294" s="19"/>
    </row>
    <row r="1295" spans="3:4" x14ac:dyDescent="0.2">
      <c r="C1295" s="19"/>
      <c r="D1295" s="19"/>
    </row>
    <row r="1296" spans="3:4" x14ac:dyDescent="0.2">
      <c r="C1296" s="19"/>
      <c r="D1296" s="19"/>
    </row>
    <row r="1297" spans="3:4" x14ac:dyDescent="0.2">
      <c r="C1297" s="19"/>
      <c r="D1297" s="19"/>
    </row>
    <row r="1298" spans="3:4" x14ac:dyDescent="0.2">
      <c r="C1298" s="19"/>
      <c r="D1298" s="19"/>
    </row>
    <row r="1299" spans="3:4" x14ac:dyDescent="0.2">
      <c r="C1299" s="19"/>
      <c r="D1299" s="19"/>
    </row>
    <row r="1300" spans="3:4" x14ac:dyDescent="0.2">
      <c r="C1300" s="19"/>
      <c r="D1300" s="19"/>
    </row>
    <row r="1301" spans="3:4" x14ac:dyDescent="0.2">
      <c r="C1301" s="19"/>
      <c r="D1301" s="19"/>
    </row>
    <row r="1302" spans="3:4" x14ac:dyDescent="0.2">
      <c r="C1302" s="19"/>
      <c r="D1302" s="19"/>
    </row>
    <row r="1303" spans="3:4" x14ac:dyDescent="0.2">
      <c r="C1303" s="19"/>
      <c r="D1303" s="19"/>
    </row>
    <row r="1304" spans="3:4" x14ac:dyDescent="0.2">
      <c r="C1304" s="19"/>
      <c r="D1304" s="19"/>
    </row>
    <row r="1305" spans="3:4" x14ac:dyDescent="0.2">
      <c r="C1305" s="19"/>
      <c r="D1305" s="19"/>
    </row>
    <row r="1306" spans="3:4" x14ac:dyDescent="0.2">
      <c r="C1306" s="19"/>
      <c r="D1306" s="19"/>
    </row>
    <row r="1307" spans="3:4" x14ac:dyDescent="0.2">
      <c r="C1307" s="19"/>
      <c r="D1307" s="19"/>
    </row>
    <row r="1308" spans="3:4" x14ac:dyDescent="0.2">
      <c r="C1308" s="19"/>
      <c r="D1308" s="19"/>
    </row>
    <row r="1309" spans="3:4" x14ac:dyDescent="0.2">
      <c r="C1309" s="19"/>
      <c r="D1309" s="19"/>
    </row>
    <row r="1310" spans="3:4" x14ac:dyDescent="0.2">
      <c r="C1310" s="19"/>
      <c r="D1310" s="19"/>
    </row>
    <row r="1311" spans="3:4" x14ac:dyDescent="0.2">
      <c r="C1311" s="19"/>
      <c r="D1311" s="19"/>
    </row>
    <row r="1312" spans="3:4" x14ac:dyDescent="0.2">
      <c r="C1312" s="19"/>
      <c r="D1312" s="19"/>
    </row>
    <row r="1313" spans="3:4" x14ac:dyDescent="0.2">
      <c r="C1313" s="19"/>
      <c r="D1313" s="19"/>
    </row>
    <row r="1314" spans="3:4" x14ac:dyDescent="0.2">
      <c r="C1314" s="19"/>
      <c r="D1314" s="19"/>
    </row>
    <row r="1315" spans="3:4" x14ac:dyDescent="0.2">
      <c r="C1315" s="19"/>
      <c r="D1315" s="19"/>
    </row>
    <row r="1316" spans="3:4" x14ac:dyDescent="0.2">
      <c r="C1316" s="19"/>
      <c r="D1316" s="19"/>
    </row>
    <row r="1317" spans="3:4" x14ac:dyDescent="0.2">
      <c r="C1317" s="19"/>
      <c r="D1317" s="19"/>
    </row>
    <row r="1318" spans="3:4" x14ac:dyDescent="0.2">
      <c r="C1318" s="19"/>
      <c r="D1318" s="19"/>
    </row>
    <row r="1319" spans="3:4" x14ac:dyDescent="0.2">
      <c r="C1319" s="19"/>
      <c r="D1319" s="19"/>
    </row>
    <row r="1320" spans="3:4" x14ac:dyDescent="0.2">
      <c r="C1320" s="19"/>
      <c r="D1320" s="19"/>
    </row>
    <row r="1321" spans="3:4" x14ac:dyDescent="0.2">
      <c r="C1321" s="19"/>
      <c r="D1321" s="19"/>
    </row>
    <row r="1322" spans="3:4" x14ac:dyDescent="0.2">
      <c r="C1322" s="19"/>
      <c r="D1322" s="19"/>
    </row>
    <row r="1323" spans="3:4" x14ac:dyDescent="0.2">
      <c r="C1323" s="19"/>
      <c r="D1323" s="19"/>
    </row>
    <row r="1324" spans="3:4" x14ac:dyDescent="0.2">
      <c r="C1324" s="19"/>
      <c r="D1324" s="19"/>
    </row>
    <row r="1325" spans="3:4" x14ac:dyDescent="0.2">
      <c r="C1325" s="19"/>
      <c r="D1325" s="19"/>
    </row>
    <row r="1326" spans="3:4" x14ac:dyDescent="0.2">
      <c r="C1326" s="19"/>
      <c r="D1326" s="19"/>
    </row>
    <row r="1327" spans="3:4" x14ac:dyDescent="0.2">
      <c r="C1327" s="19"/>
      <c r="D1327" s="19"/>
    </row>
    <row r="1328" spans="3:4" x14ac:dyDescent="0.2">
      <c r="C1328" s="19"/>
      <c r="D1328" s="19"/>
    </row>
    <row r="1329" spans="3:4" x14ac:dyDescent="0.2">
      <c r="C1329" s="19"/>
      <c r="D1329" s="19"/>
    </row>
    <row r="1330" spans="3:4" x14ac:dyDescent="0.2">
      <c r="C1330" s="19"/>
      <c r="D1330" s="19"/>
    </row>
    <row r="1331" spans="3:4" x14ac:dyDescent="0.2">
      <c r="C1331" s="19"/>
      <c r="D1331" s="19"/>
    </row>
    <row r="1332" spans="3:4" x14ac:dyDescent="0.2">
      <c r="C1332" s="19"/>
      <c r="D1332" s="19"/>
    </row>
    <row r="1333" spans="3:4" x14ac:dyDescent="0.2">
      <c r="C1333" s="19"/>
      <c r="D1333" s="19"/>
    </row>
    <row r="1334" spans="3:4" x14ac:dyDescent="0.2">
      <c r="C1334" s="19"/>
      <c r="D1334" s="19"/>
    </row>
    <row r="1335" spans="3:4" x14ac:dyDescent="0.2">
      <c r="C1335" s="19"/>
      <c r="D1335" s="19"/>
    </row>
    <row r="1336" spans="3:4" x14ac:dyDescent="0.2">
      <c r="C1336" s="19"/>
      <c r="D1336" s="19"/>
    </row>
    <row r="1337" spans="3:4" x14ac:dyDescent="0.2">
      <c r="C1337" s="19"/>
      <c r="D1337" s="19"/>
    </row>
    <row r="1338" spans="3:4" x14ac:dyDescent="0.2">
      <c r="C1338" s="19"/>
      <c r="D1338" s="19"/>
    </row>
    <row r="1339" spans="3:4" x14ac:dyDescent="0.2">
      <c r="C1339" s="19"/>
      <c r="D1339" s="19"/>
    </row>
    <row r="1340" spans="3:4" x14ac:dyDescent="0.2">
      <c r="C1340" s="19"/>
      <c r="D1340" s="19"/>
    </row>
    <row r="1341" spans="3:4" x14ac:dyDescent="0.2">
      <c r="C1341" s="19"/>
      <c r="D1341" s="19"/>
    </row>
    <row r="1342" spans="3:4" x14ac:dyDescent="0.2">
      <c r="C1342" s="19"/>
      <c r="D1342" s="19"/>
    </row>
    <row r="1343" spans="3:4" x14ac:dyDescent="0.2">
      <c r="C1343" s="19"/>
      <c r="D1343" s="19"/>
    </row>
    <row r="1344" spans="3:4" x14ac:dyDescent="0.2">
      <c r="C1344" s="19"/>
      <c r="D1344" s="19"/>
    </row>
    <row r="1345" spans="3:4" x14ac:dyDescent="0.2">
      <c r="C1345" s="19"/>
      <c r="D1345" s="19"/>
    </row>
    <row r="1346" spans="3:4" x14ac:dyDescent="0.2">
      <c r="C1346" s="19"/>
      <c r="D1346" s="19"/>
    </row>
    <row r="1347" spans="3:4" x14ac:dyDescent="0.2">
      <c r="C1347" s="19"/>
      <c r="D1347" s="19"/>
    </row>
    <row r="1348" spans="3:4" x14ac:dyDescent="0.2">
      <c r="C1348" s="19"/>
      <c r="D1348" s="19"/>
    </row>
    <row r="1349" spans="3:4" x14ac:dyDescent="0.2">
      <c r="C1349" s="19"/>
      <c r="D1349" s="19"/>
    </row>
    <row r="1350" spans="3:4" x14ac:dyDescent="0.2">
      <c r="C1350" s="19"/>
      <c r="D1350" s="19"/>
    </row>
    <row r="1351" spans="3:4" x14ac:dyDescent="0.2">
      <c r="C1351" s="19"/>
      <c r="D1351" s="19"/>
    </row>
    <row r="1352" spans="3:4" x14ac:dyDescent="0.2">
      <c r="C1352" s="19"/>
      <c r="D1352" s="19"/>
    </row>
    <row r="1353" spans="3:4" x14ac:dyDescent="0.2">
      <c r="C1353" s="19"/>
      <c r="D1353" s="19"/>
    </row>
    <row r="1354" spans="3:4" x14ac:dyDescent="0.2">
      <c r="C1354" s="19"/>
      <c r="D1354" s="19"/>
    </row>
    <row r="1355" spans="3:4" x14ac:dyDescent="0.2">
      <c r="C1355" s="19"/>
      <c r="D1355" s="19"/>
    </row>
    <row r="1356" spans="3:4" x14ac:dyDescent="0.2">
      <c r="C1356" s="19"/>
      <c r="D1356" s="19"/>
    </row>
    <row r="1357" spans="3:4" x14ac:dyDescent="0.2">
      <c r="C1357" s="19"/>
      <c r="D1357" s="19"/>
    </row>
    <row r="1358" spans="3:4" x14ac:dyDescent="0.2">
      <c r="C1358" s="19"/>
      <c r="D1358" s="19"/>
    </row>
    <row r="1359" spans="3:4" x14ac:dyDescent="0.2">
      <c r="C1359" s="19"/>
      <c r="D1359" s="19"/>
    </row>
    <row r="1360" spans="3:4" x14ac:dyDescent="0.2">
      <c r="C1360" s="19"/>
      <c r="D1360" s="19"/>
    </row>
    <row r="1361" spans="3:4" x14ac:dyDescent="0.2">
      <c r="C1361" s="19"/>
      <c r="D1361" s="19"/>
    </row>
    <row r="1362" spans="3:4" x14ac:dyDescent="0.2">
      <c r="C1362" s="19"/>
      <c r="D1362" s="19"/>
    </row>
    <row r="1363" spans="3:4" x14ac:dyDescent="0.2">
      <c r="C1363" s="19"/>
      <c r="D1363" s="19"/>
    </row>
    <row r="1364" spans="3:4" x14ac:dyDescent="0.2">
      <c r="C1364" s="19"/>
      <c r="D1364" s="19"/>
    </row>
    <row r="1365" spans="3:4" x14ac:dyDescent="0.2">
      <c r="C1365" s="19"/>
      <c r="D1365" s="19"/>
    </row>
    <row r="1366" spans="3:4" x14ac:dyDescent="0.2">
      <c r="C1366" s="19"/>
      <c r="D1366" s="19"/>
    </row>
    <row r="1367" spans="3:4" x14ac:dyDescent="0.2">
      <c r="C1367" s="19"/>
      <c r="D1367" s="19"/>
    </row>
    <row r="1368" spans="3:4" x14ac:dyDescent="0.2">
      <c r="C1368" s="19"/>
      <c r="D1368" s="19"/>
    </row>
    <row r="1369" spans="3:4" x14ac:dyDescent="0.2">
      <c r="C1369" s="19"/>
      <c r="D1369" s="19"/>
    </row>
    <row r="1370" spans="3:4" x14ac:dyDescent="0.2">
      <c r="C1370" s="19"/>
      <c r="D1370" s="19"/>
    </row>
    <row r="1371" spans="3:4" x14ac:dyDescent="0.2">
      <c r="C1371" s="19"/>
      <c r="D1371" s="19"/>
    </row>
    <row r="1372" spans="3:4" x14ac:dyDescent="0.2">
      <c r="C1372" s="19"/>
      <c r="D1372" s="19"/>
    </row>
    <row r="1373" spans="3:4" x14ac:dyDescent="0.2">
      <c r="C1373" s="19"/>
      <c r="D1373" s="19"/>
    </row>
    <row r="1374" spans="3:4" x14ac:dyDescent="0.2">
      <c r="C1374" s="19"/>
      <c r="D1374" s="19"/>
    </row>
    <row r="1375" spans="3:4" x14ac:dyDescent="0.2">
      <c r="C1375" s="19"/>
      <c r="D1375" s="19"/>
    </row>
    <row r="1376" spans="3:4" x14ac:dyDescent="0.2">
      <c r="C1376" s="19"/>
      <c r="D1376" s="19"/>
    </row>
    <row r="1377" spans="3:4" x14ac:dyDescent="0.2">
      <c r="C1377" s="19"/>
      <c r="D1377" s="19"/>
    </row>
    <row r="1378" spans="3:4" x14ac:dyDescent="0.2">
      <c r="C1378" s="19"/>
      <c r="D1378" s="19"/>
    </row>
    <row r="1379" spans="3:4" x14ac:dyDescent="0.2">
      <c r="C1379" s="19"/>
      <c r="D1379" s="19"/>
    </row>
    <row r="1380" spans="3:4" x14ac:dyDescent="0.2">
      <c r="C1380" s="19"/>
      <c r="D1380" s="19"/>
    </row>
    <row r="1381" spans="3:4" x14ac:dyDescent="0.2">
      <c r="C1381" s="19"/>
      <c r="D1381" s="19"/>
    </row>
    <row r="1382" spans="3:4" x14ac:dyDescent="0.2">
      <c r="C1382" s="19"/>
      <c r="D1382" s="19"/>
    </row>
    <row r="1383" spans="3:4" x14ac:dyDescent="0.2">
      <c r="C1383" s="19"/>
      <c r="D1383" s="19"/>
    </row>
    <row r="1384" spans="3:4" x14ac:dyDescent="0.2">
      <c r="C1384" s="19"/>
      <c r="D1384" s="19"/>
    </row>
    <row r="1385" spans="3:4" x14ac:dyDescent="0.2">
      <c r="C1385" s="19"/>
      <c r="D1385" s="19"/>
    </row>
    <row r="1386" spans="3:4" x14ac:dyDescent="0.2">
      <c r="C1386" s="19"/>
      <c r="D1386" s="19"/>
    </row>
    <row r="1387" spans="3:4" x14ac:dyDescent="0.2">
      <c r="C1387" s="19"/>
      <c r="D1387" s="19"/>
    </row>
    <row r="1388" spans="3:4" x14ac:dyDescent="0.2">
      <c r="C1388" s="19"/>
      <c r="D1388" s="19"/>
    </row>
    <row r="1389" spans="3:4" x14ac:dyDescent="0.2">
      <c r="C1389" s="19"/>
      <c r="D1389" s="19"/>
    </row>
    <row r="1390" spans="3:4" x14ac:dyDescent="0.2">
      <c r="C1390" s="19"/>
      <c r="D1390" s="19"/>
    </row>
    <row r="1391" spans="3:4" x14ac:dyDescent="0.2">
      <c r="C1391" s="19"/>
      <c r="D1391" s="19"/>
    </row>
    <row r="1392" spans="3:4" x14ac:dyDescent="0.2">
      <c r="C1392" s="19"/>
      <c r="D1392" s="19"/>
    </row>
    <row r="1393" spans="3:4" x14ac:dyDescent="0.2">
      <c r="C1393" s="19"/>
      <c r="D1393" s="19"/>
    </row>
    <row r="1394" spans="3:4" x14ac:dyDescent="0.2">
      <c r="C1394" s="19"/>
      <c r="D1394" s="19"/>
    </row>
    <row r="1395" spans="3:4" x14ac:dyDescent="0.2">
      <c r="C1395" s="19"/>
      <c r="D1395" s="19"/>
    </row>
    <row r="1396" spans="3:4" x14ac:dyDescent="0.2">
      <c r="C1396" s="19"/>
      <c r="D1396" s="19"/>
    </row>
    <row r="1397" spans="3:4" x14ac:dyDescent="0.2">
      <c r="C1397" s="19"/>
      <c r="D1397" s="19"/>
    </row>
    <row r="1398" spans="3:4" x14ac:dyDescent="0.2">
      <c r="C1398" s="19"/>
      <c r="D1398" s="19"/>
    </row>
    <row r="1399" spans="3:4" x14ac:dyDescent="0.2">
      <c r="C1399" s="19"/>
      <c r="D1399" s="19"/>
    </row>
    <row r="1400" spans="3:4" x14ac:dyDescent="0.2">
      <c r="C1400" s="19"/>
      <c r="D1400" s="19"/>
    </row>
    <row r="1401" spans="3:4" x14ac:dyDescent="0.2">
      <c r="C1401" s="19"/>
      <c r="D1401" s="19"/>
    </row>
    <row r="1402" spans="3:4" x14ac:dyDescent="0.2">
      <c r="C1402" s="19"/>
      <c r="D1402" s="19"/>
    </row>
    <row r="1403" spans="3:4" x14ac:dyDescent="0.2">
      <c r="C1403" s="19"/>
      <c r="D1403" s="19"/>
    </row>
    <row r="1404" spans="3:4" x14ac:dyDescent="0.2">
      <c r="C1404" s="19"/>
      <c r="D1404" s="19"/>
    </row>
    <row r="1405" spans="3:4" x14ac:dyDescent="0.2">
      <c r="C1405" s="19"/>
      <c r="D1405" s="19"/>
    </row>
    <row r="1406" spans="3:4" x14ac:dyDescent="0.2">
      <c r="C1406" s="19"/>
      <c r="D1406" s="19"/>
    </row>
    <row r="1407" spans="3:4" x14ac:dyDescent="0.2">
      <c r="C1407" s="19"/>
      <c r="D1407" s="19"/>
    </row>
    <row r="1408" spans="3:4" x14ac:dyDescent="0.2">
      <c r="C1408" s="19"/>
      <c r="D1408" s="19"/>
    </row>
    <row r="1409" spans="3:4" x14ac:dyDescent="0.2">
      <c r="C1409" s="19"/>
      <c r="D1409" s="19"/>
    </row>
    <row r="1410" spans="3:4" x14ac:dyDescent="0.2">
      <c r="C1410" s="19"/>
      <c r="D1410" s="19"/>
    </row>
    <row r="1411" spans="3:4" x14ac:dyDescent="0.2">
      <c r="C1411" s="19"/>
      <c r="D1411" s="19"/>
    </row>
    <row r="1412" spans="3:4" x14ac:dyDescent="0.2">
      <c r="C1412" s="19"/>
      <c r="D1412" s="19"/>
    </row>
    <row r="1413" spans="3:4" x14ac:dyDescent="0.2">
      <c r="C1413" s="19"/>
      <c r="D1413" s="19"/>
    </row>
    <row r="1414" spans="3:4" x14ac:dyDescent="0.2">
      <c r="C1414" s="19"/>
      <c r="D1414" s="19"/>
    </row>
    <row r="1415" spans="3:4" x14ac:dyDescent="0.2">
      <c r="C1415" s="19"/>
      <c r="D1415" s="19"/>
    </row>
    <row r="1416" spans="3:4" x14ac:dyDescent="0.2">
      <c r="C1416" s="19"/>
      <c r="D1416" s="19"/>
    </row>
    <row r="1417" spans="3:4" x14ac:dyDescent="0.2">
      <c r="C1417" s="19"/>
      <c r="D1417" s="19"/>
    </row>
    <row r="1418" spans="3:4" x14ac:dyDescent="0.2">
      <c r="C1418" s="19"/>
      <c r="D1418" s="19"/>
    </row>
    <row r="1419" spans="3:4" x14ac:dyDescent="0.2">
      <c r="C1419" s="19"/>
      <c r="D1419" s="19"/>
    </row>
    <row r="1420" spans="3:4" x14ac:dyDescent="0.2">
      <c r="C1420" s="19"/>
      <c r="D1420" s="19"/>
    </row>
    <row r="1421" spans="3:4" x14ac:dyDescent="0.2">
      <c r="C1421" s="19"/>
      <c r="D1421" s="19"/>
    </row>
    <row r="1422" spans="3:4" x14ac:dyDescent="0.2">
      <c r="C1422" s="19"/>
      <c r="D1422" s="19"/>
    </row>
    <row r="1423" spans="3:4" x14ac:dyDescent="0.2">
      <c r="C1423" s="19"/>
      <c r="D1423" s="19"/>
    </row>
    <row r="1424" spans="3:4" x14ac:dyDescent="0.2">
      <c r="C1424" s="19"/>
      <c r="D1424" s="19"/>
    </row>
    <row r="1425" spans="3:4" x14ac:dyDescent="0.2">
      <c r="C1425" s="19"/>
      <c r="D1425" s="19"/>
    </row>
    <row r="1426" spans="3:4" x14ac:dyDescent="0.2">
      <c r="C1426" s="19"/>
      <c r="D1426" s="19"/>
    </row>
    <row r="1427" spans="3:4" x14ac:dyDescent="0.2">
      <c r="C1427" s="19"/>
      <c r="D1427" s="19"/>
    </row>
    <row r="1428" spans="3:4" x14ac:dyDescent="0.2">
      <c r="C1428" s="19"/>
      <c r="D1428" s="19"/>
    </row>
    <row r="1429" spans="3:4" x14ac:dyDescent="0.2">
      <c r="C1429" s="19"/>
      <c r="D1429" s="19"/>
    </row>
    <row r="1430" spans="3:4" x14ac:dyDescent="0.2">
      <c r="C1430" s="19"/>
      <c r="D1430" s="19"/>
    </row>
    <row r="1431" spans="3:4" x14ac:dyDescent="0.2">
      <c r="C1431" s="19"/>
      <c r="D1431" s="19"/>
    </row>
    <row r="1432" spans="3:4" x14ac:dyDescent="0.2">
      <c r="C1432" s="19"/>
      <c r="D1432" s="19"/>
    </row>
    <row r="1433" spans="3:4" x14ac:dyDescent="0.2">
      <c r="C1433" s="19"/>
      <c r="D1433" s="19"/>
    </row>
    <row r="1434" spans="3:4" x14ac:dyDescent="0.2">
      <c r="C1434" s="19"/>
      <c r="D1434" s="19"/>
    </row>
    <row r="1435" spans="3:4" x14ac:dyDescent="0.2">
      <c r="C1435" s="19"/>
      <c r="D1435" s="19"/>
    </row>
    <row r="1436" spans="3:4" x14ac:dyDescent="0.2">
      <c r="C1436" s="19"/>
      <c r="D1436" s="19"/>
    </row>
    <row r="1437" spans="3:4" x14ac:dyDescent="0.2">
      <c r="C1437" s="19"/>
      <c r="D1437" s="19"/>
    </row>
    <row r="1438" spans="3:4" x14ac:dyDescent="0.2">
      <c r="C1438" s="19"/>
      <c r="D1438" s="19"/>
    </row>
    <row r="1439" spans="3:4" x14ac:dyDescent="0.2">
      <c r="C1439" s="19"/>
      <c r="D1439" s="19"/>
    </row>
    <row r="1440" spans="3:4" x14ac:dyDescent="0.2">
      <c r="C1440" s="19"/>
      <c r="D1440" s="19"/>
    </row>
    <row r="1441" spans="3:4" x14ac:dyDescent="0.2">
      <c r="C1441" s="19"/>
      <c r="D1441" s="19"/>
    </row>
    <row r="1442" spans="3:4" x14ac:dyDescent="0.2">
      <c r="C1442" s="19"/>
      <c r="D1442" s="19"/>
    </row>
    <row r="1443" spans="3:4" x14ac:dyDescent="0.2">
      <c r="C1443" s="19"/>
      <c r="D1443" s="19"/>
    </row>
    <row r="1444" spans="3:4" x14ac:dyDescent="0.2">
      <c r="C1444" s="19"/>
      <c r="D1444" s="19"/>
    </row>
    <row r="1445" spans="3:4" x14ac:dyDescent="0.2">
      <c r="C1445" s="19"/>
      <c r="D1445" s="19"/>
    </row>
    <row r="1446" spans="3:4" x14ac:dyDescent="0.2">
      <c r="C1446" s="19"/>
      <c r="D1446" s="19"/>
    </row>
    <row r="1447" spans="3:4" x14ac:dyDescent="0.2">
      <c r="C1447" s="19"/>
      <c r="D1447" s="19"/>
    </row>
    <row r="1448" spans="3:4" x14ac:dyDescent="0.2">
      <c r="C1448" s="19"/>
      <c r="D1448" s="19"/>
    </row>
    <row r="1449" spans="3:4" x14ac:dyDescent="0.2">
      <c r="C1449" s="19"/>
      <c r="D1449" s="19"/>
    </row>
    <row r="1450" spans="3:4" x14ac:dyDescent="0.2">
      <c r="C1450" s="19"/>
      <c r="D1450" s="19"/>
    </row>
    <row r="1451" spans="3:4" x14ac:dyDescent="0.2">
      <c r="C1451" s="19"/>
      <c r="D1451" s="19"/>
    </row>
    <row r="1452" spans="3:4" x14ac:dyDescent="0.2">
      <c r="C1452" s="19"/>
      <c r="D1452" s="19"/>
    </row>
    <row r="1453" spans="3:4" x14ac:dyDescent="0.2">
      <c r="C1453" s="19"/>
      <c r="D1453" s="19"/>
    </row>
    <row r="1454" spans="3:4" x14ac:dyDescent="0.2">
      <c r="C1454" s="19"/>
      <c r="D1454" s="19"/>
    </row>
    <row r="1455" spans="3:4" x14ac:dyDescent="0.2">
      <c r="C1455" s="19"/>
      <c r="D1455" s="19"/>
    </row>
    <row r="1456" spans="3:4" x14ac:dyDescent="0.2">
      <c r="C1456" s="19"/>
      <c r="D1456" s="19"/>
    </row>
    <row r="1457" spans="3:4" x14ac:dyDescent="0.2">
      <c r="C1457" s="19"/>
      <c r="D1457" s="19"/>
    </row>
    <row r="1458" spans="3:4" x14ac:dyDescent="0.2">
      <c r="C1458" s="19"/>
      <c r="D1458" s="19"/>
    </row>
    <row r="1459" spans="3:4" x14ac:dyDescent="0.2">
      <c r="C1459" s="19"/>
      <c r="D1459" s="19"/>
    </row>
    <row r="1460" spans="3:4" x14ac:dyDescent="0.2">
      <c r="C1460" s="19"/>
      <c r="D1460" s="19"/>
    </row>
    <row r="1461" spans="3:4" x14ac:dyDescent="0.2">
      <c r="C1461" s="19"/>
      <c r="D1461" s="19"/>
    </row>
    <row r="1462" spans="3:4" x14ac:dyDescent="0.2">
      <c r="C1462" s="19"/>
      <c r="D1462" s="19"/>
    </row>
    <row r="1463" spans="3:4" x14ac:dyDescent="0.2">
      <c r="C1463" s="19"/>
      <c r="D1463" s="19"/>
    </row>
    <row r="1464" spans="3:4" x14ac:dyDescent="0.2">
      <c r="C1464" s="19"/>
      <c r="D1464" s="19"/>
    </row>
    <row r="1465" spans="3:4" x14ac:dyDescent="0.2">
      <c r="C1465" s="19"/>
      <c r="D1465" s="19"/>
    </row>
    <row r="1466" spans="3:4" x14ac:dyDescent="0.2">
      <c r="C1466" s="19"/>
      <c r="D1466" s="19"/>
    </row>
    <row r="1467" spans="3:4" x14ac:dyDescent="0.2">
      <c r="C1467" s="19"/>
      <c r="D1467" s="19"/>
    </row>
    <row r="1468" spans="3:4" x14ac:dyDescent="0.2">
      <c r="C1468" s="19"/>
      <c r="D1468" s="19"/>
    </row>
    <row r="1469" spans="3:4" x14ac:dyDescent="0.2">
      <c r="C1469" s="19"/>
      <c r="D1469" s="19"/>
    </row>
    <row r="1470" spans="3:4" x14ac:dyDescent="0.2">
      <c r="C1470" s="19"/>
      <c r="D1470" s="19"/>
    </row>
    <row r="1471" spans="3:4" x14ac:dyDescent="0.2">
      <c r="C1471" s="19"/>
      <c r="D1471" s="19"/>
    </row>
    <row r="1472" spans="3:4" x14ac:dyDescent="0.2">
      <c r="C1472" s="19"/>
      <c r="D1472" s="19"/>
    </row>
    <row r="1473" spans="3:4" x14ac:dyDescent="0.2">
      <c r="C1473" s="19"/>
      <c r="D1473" s="19"/>
    </row>
    <row r="1474" spans="3:4" x14ac:dyDescent="0.2">
      <c r="C1474" s="19"/>
      <c r="D1474" s="19"/>
    </row>
    <row r="1475" spans="3:4" x14ac:dyDescent="0.2">
      <c r="C1475" s="19"/>
      <c r="D1475" s="19"/>
    </row>
    <row r="1476" spans="3:4" x14ac:dyDescent="0.2">
      <c r="C1476" s="19"/>
      <c r="D1476" s="19"/>
    </row>
    <row r="1477" spans="3:4" x14ac:dyDescent="0.2">
      <c r="C1477" s="19"/>
      <c r="D1477" s="19"/>
    </row>
    <row r="1478" spans="3:4" x14ac:dyDescent="0.2">
      <c r="C1478" s="19"/>
      <c r="D1478" s="19"/>
    </row>
    <row r="1479" spans="3:4" x14ac:dyDescent="0.2">
      <c r="C1479" s="19"/>
      <c r="D1479" s="19"/>
    </row>
    <row r="1480" spans="3:4" x14ac:dyDescent="0.2">
      <c r="C1480" s="19"/>
      <c r="D1480" s="19"/>
    </row>
    <row r="1481" spans="3:4" x14ac:dyDescent="0.2">
      <c r="C1481" s="19"/>
      <c r="D1481" s="19"/>
    </row>
    <row r="1482" spans="3:4" x14ac:dyDescent="0.2">
      <c r="C1482" s="19"/>
      <c r="D1482" s="19"/>
    </row>
    <row r="1483" spans="3:4" x14ac:dyDescent="0.2">
      <c r="C1483" s="19"/>
      <c r="D1483" s="19"/>
    </row>
    <row r="1484" spans="3:4" x14ac:dyDescent="0.2">
      <c r="C1484" s="19"/>
      <c r="D1484" s="19"/>
    </row>
    <row r="1485" spans="3:4" x14ac:dyDescent="0.2">
      <c r="C1485" s="19"/>
      <c r="D1485" s="19"/>
    </row>
    <row r="1486" spans="3:4" x14ac:dyDescent="0.2">
      <c r="C1486" s="19"/>
      <c r="D1486" s="19"/>
    </row>
    <row r="1487" spans="3:4" x14ac:dyDescent="0.2">
      <c r="C1487" s="19"/>
      <c r="D1487" s="19"/>
    </row>
    <row r="1488" spans="3:4" x14ac:dyDescent="0.2">
      <c r="C1488" s="19"/>
      <c r="D1488" s="19"/>
    </row>
    <row r="1489" spans="3:4" x14ac:dyDescent="0.2">
      <c r="C1489" s="19"/>
      <c r="D1489" s="19"/>
    </row>
    <row r="1490" spans="3:4" x14ac:dyDescent="0.2">
      <c r="C1490" s="19"/>
      <c r="D1490" s="19"/>
    </row>
    <row r="1491" spans="3:4" x14ac:dyDescent="0.2">
      <c r="C1491" s="19"/>
      <c r="D1491" s="19"/>
    </row>
    <row r="1492" spans="3:4" x14ac:dyDescent="0.2">
      <c r="C1492" s="19"/>
      <c r="D1492" s="19"/>
    </row>
    <row r="1493" spans="3:4" x14ac:dyDescent="0.2">
      <c r="C1493" s="19"/>
      <c r="D1493" s="19"/>
    </row>
    <row r="1494" spans="3:4" x14ac:dyDescent="0.2">
      <c r="C1494" s="19"/>
      <c r="D1494" s="19"/>
    </row>
    <row r="1495" spans="3:4" x14ac:dyDescent="0.2">
      <c r="C1495" s="19"/>
      <c r="D1495" s="19"/>
    </row>
    <row r="1496" spans="3:4" x14ac:dyDescent="0.2">
      <c r="C1496" s="19"/>
      <c r="D1496" s="19"/>
    </row>
    <row r="1497" spans="3:4" x14ac:dyDescent="0.2">
      <c r="C1497" s="19"/>
      <c r="D1497" s="19"/>
    </row>
    <row r="1498" spans="3:4" x14ac:dyDescent="0.2">
      <c r="C1498" s="19"/>
      <c r="D1498" s="19"/>
    </row>
    <row r="1499" spans="3:4" x14ac:dyDescent="0.2">
      <c r="C1499" s="19"/>
      <c r="D1499" s="19"/>
    </row>
    <row r="1500" spans="3:4" x14ac:dyDescent="0.2">
      <c r="C1500" s="19"/>
      <c r="D1500" s="19"/>
    </row>
    <row r="1501" spans="3:4" x14ac:dyDescent="0.2">
      <c r="C1501" s="19"/>
      <c r="D1501" s="19"/>
    </row>
    <row r="1502" spans="3:4" x14ac:dyDescent="0.2">
      <c r="C1502" s="19"/>
      <c r="D1502" s="19"/>
    </row>
    <row r="1503" spans="3:4" x14ac:dyDescent="0.2">
      <c r="C1503" s="19"/>
      <c r="D1503" s="19"/>
    </row>
    <row r="1504" spans="3:4" x14ac:dyDescent="0.2">
      <c r="C1504" s="19"/>
      <c r="D1504" s="19"/>
    </row>
    <row r="1505" spans="3:4" x14ac:dyDescent="0.2">
      <c r="C1505" s="19"/>
      <c r="D1505" s="19"/>
    </row>
    <row r="1506" spans="3:4" x14ac:dyDescent="0.2">
      <c r="C1506" s="19"/>
      <c r="D1506" s="19"/>
    </row>
    <row r="1507" spans="3:4" x14ac:dyDescent="0.2">
      <c r="C1507" s="19"/>
      <c r="D1507" s="19"/>
    </row>
    <row r="1508" spans="3:4" x14ac:dyDescent="0.2">
      <c r="C1508" s="19"/>
      <c r="D1508" s="19"/>
    </row>
    <row r="1509" spans="3:4" x14ac:dyDescent="0.2">
      <c r="C1509" s="19"/>
      <c r="D1509" s="19"/>
    </row>
    <row r="1510" spans="3:4" x14ac:dyDescent="0.2">
      <c r="C1510" s="19"/>
      <c r="D1510" s="19"/>
    </row>
    <row r="1511" spans="3:4" x14ac:dyDescent="0.2">
      <c r="C1511" s="19"/>
      <c r="D1511" s="19"/>
    </row>
    <row r="1512" spans="3:4" x14ac:dyDescent="0.2">
      <c r="C1512" s="19"/>
      <c r="D1512" s="19"/>
    </row>
    <row r="1513" spans="3:4" x14ac:dyDescent="0.2">
      <c r="C1513" s="19"/>
      <c r="D1513" s="19"/>
    </row>
    <row r="1514" spans="3:4" x14ac:dyDescent="0.2">
      <c r="C1514" s="19"/>
      <c r="D1514" s="19"/>
    </row>
    <row r="1515" spans="3:4" x14ac:dyDescent="0.2">
      <c r="C1515" s="19"/>
      <c r="D1515" s="19"/>
    </row>
    <row r="1516" spans="3:4" x14ac:dyDescent="0.2">
      <c r="C1516" s="19"/>
      <c r="D1516" s="19"/>
    </row>
    <row r="1517" spans="3:4" x14ac:dyDescent="0.2">
      <c r="C1517" s="19"/>
      <c r="D1517" s="19"/>
    </row>
    <row r="1518" spans="3:4" x14ac:dyDescent="0.2">
      <c r="C1518" s="19"/>
      <c r="D1518" s="19"/>
    </row>
    <row r="1519" spans="3:4" x14ac:dyDescent="0.2">
      <c r="C1519" s="19"/>
      <c r="D1519" s="19"/>
    </row>
    <row r="1520" spans="3:4" x14ac:dyDescent="0.2">
      <c r="C1520" s="19"/>
      <c r="D1520" s="19"/>
    </row>
    <row r="1521" spans="3:4" x14ac:dyDescent="0.2">
      <c r="C1521" s="19"/>
      <c r="D1521" s="19"/>
    </row>
    <row r="1522" spans="3:4" x14ac:dyDescent="0.2">
      <c r="C1522" s="19"/>
      <c r="D1522" s="19"/>
    </row>
    <row r="1523" spans="3:4" x14ac:dyDescent="0.2">
      <c r="C1523" s="19"/>
      <c r="D1523" s="19"/>
    </row>
    <row r="1524" spans="3:4" x14ac:dyDescent="0.2">
      <c r="C1524" s="19"/>
      <c r="D1524" s="19"/>
    </row>
    <row r="1525" spans="3:4" x14ac:dyDescent="0.2">
      <c r="C1525" s="19"/>
      <c r="D1525" s="19"/>
    </row>
    <row r="1526" spans="3:4" x14ac:dyDescent="0.2">
      <c r="C1526" s="19"/>
      <c r="D1526" s="19"/>
    </row>
    <row r="1527" spans="3:4" x14ac:dyDescent="0.2">
      <c r="C1527" s="19"/>
      <c r="D1527" s="19"/>
    </row>
    <row r="1528" spans="3:4" x14ac:dyDescent="0.2">
      <c r="C1528" s="19"/>
      <c r="D1528" s="19"/>
    </row>
    <row r="1529" spans="3:4" x14ac:dyDescent="0.2">
      <c r="C1529" s="19"/>
      <c r="D1529" s="19"/>
    </row>
    <row r="1530" spans="3:4" x14ac:dyDescent="0.2">
      <c r="C1530" s="19"/>
      <c r="D1530" s="19"/>
    </row>
    <row r="1531" spans="3:4" x14ac:dyDescent="0.2">
      <c r="C1531" s="19"/>
      <c r="D1531" s="19"/>
    </row>
    <row r="1532" spans="3:4" x14ac:dyDescent="0.2">
      <c r="C1532" s="19"/>
      <c r="D1532" s="19"/>
    </row>
    <row r="1533" spans="3:4" x14ac:dyDescent="0.2">
      <c r="C1533" s="19"/>
      <c r="D1533" s="19"/>
    </row>
    <row r="1534" spans="3:4" x14ac:dyDescent="0.2">
      <c r="C1534" s="19"/>
      <c r="D1534" s="19"/>
    </row>
    <row r="1535" spans="3:4" x14ac:dyDescent="0.2">
      <c r="C1535" s="19"/>
      <c r="D1535" s="19"/>
    </row>
    <row r="1536" spans="3:4" x14ac:dyDescent="0.2">
      <c r="C1536" s="19"/>
      <c r="D1536" s="19"/>
    </row>
    <row r="1537" spans="3:4" x14ac:dyDescent="0.2">
      <c r="C1537" s="19"/>
      <c r="D1537" s="19"/>
    </row>
    <row r="1538" spans="3:4" x14ac:dyDescent="0.2">
      <c r="C1538" s="19"/>
      <c r="D1538" s="19"/>
    </row>
    <row r="1539" spans="3:4" x14ac:dyDescent="0.2">
      <c r="C1539" s="19"/>
      <c r="D1539" s="19"/>
    </row>
    <row r="1540" spans="3:4" x14ac:dyDescent="0.2">
      <c r="C1540" s="19"/>
      <c r="D1540" s="19"/>
    </row>
    <row r="1541" spans="3:4" x14ac:dyDescent="0.2">
      <c r="C1541" s="19"/>
      <c r="D1541" s="19"/>
    </row>
    <row r="1542" spans="3:4" x14ac:dyDescent="0.2">
      <c r="C1542" s="19"/>
      <c r="D1542" s="19"/>
    </row>
    <row r="1543" spans="3:4" x14ac:dyDescent="0.2">
      <c r="C1543" s="19"/>
      <c r="D1543" s="19"/>
    </row>
    <row r="1544" spans="3:4" x14ac:dyDescent="0.2">
      <c r="C1544" s="19"/>
      <c r="D1544" s="19"/>
    </row>
    <row r="1545" spans="3:4" x14ac:dyDescent="0.2">
      <c r="C1545" s="19"/>
      <c r="D1545" s="19"/>
    </row>
    <row r="1546" spans="3:4" x14ac:dyDescent="0.2">
      <c r="C1546" s="19"/>
      <c r="D1546" s="19"/>
    </row>
    <row r="1547" spans="3:4" x14ac:dyDescent="0.2">
      <c r="C1547" s="19"/>
      <c r="D1547" s="19"/>
    </row>
    <row r="1548" spans="3:4" x14ac:dyDescent="0.2">
      <c r="C1548" s="19"/>
      <c r="D1548" s="19"/>
    </row>
    <row r="1549" spans="3:4" x14ac:dyDescent="0.2">
      <c r="C1549" s="19"/>
      <c r="D1549" s="19"/>
    </row>
    <row r="1550" spans="3:4" x14ac:dyDescent="0.2">
      <c r="C1550" s="19"/>
      <c r="D1550" s="19"/>
    </row>
    <row r="1551" spans="3:4" x14ac:dyDescent="0.2">
      <c r="C1551" s="19"/>
      <c r="D1551" s="19"/>
    </row>
    <row r="1552" spans="3:4" x14ac:dyDescent="0.2">
      <c r="C1552" s="19"/>
      <c r="D1552" s="19"/>
    </row>
    <row r="1553" spans="3:4" x14ac:dyDescent="0.2">
      <c r="C1553" s="19"/>
      <c r="D1553" s="19"/>
    </row>
    <row r="1554" spans="3:4" x14ac:dyDescent="0.2">
      <c r="C1554" s="19"/>
      <c r="D1554" s="19"/>
    </row>
    <row r="1555" spans="3:4" x14ac:dyDescent="0.2">
      <c r="C1555" s="19"/>
      <c r="D1555" s="19"/>
    </row>
    <row r="1556" spans="3:4" x14ac:dyDescent="0.2">
      <c r="C1556" s="19"/>
      <c r="D1556" s="19"/>
    </row>
    <row r="1557" spans="3:4" x14ac:dyDescent="0.2">
      <c r="C1557" s="19"/>
      <c r="D1557" s="19"/>
    </row>
    <row r="1558" spans="3:4" x14ac:dyDescent="0.2">
      <c r="C1558" s="19"/>
      <c r="D1558" s="19"/>
    </row>
    <row r="1559" spans="3:4" x14ac:dyDescent="0.2">
      <c r="C1559" s="19"/>
      <c r="D1559" s="19"/>
    </row>
    <row r="1560" spans="3:4" x14ac:dyDescent="0.2">
      <c r="C1560" s="19"/>
      <c r="D1560" s="19"/>
    </row>
    <row r="1561" spans="3:4" x14ac:dyDescent="0.2">
      <c r="C1561" s="19"/>
      <c r="D1561" s="19"/>
    </row>
    <row r="1562" spans="3:4" x14ac:dyDescent="0.2">
      <c r="C1562" s="19"/>
      <c r="D1562" s="19"/>
    </row>
    <row r="1563" spans="3:4" x14ac:dyDescent="0.2">
      <c r="C1563" s="19"/>
      <c r="D1563" s="19"/>
    </row>
    <row r="1564" spans="3:4" x14ac:dyDescent="0.2">
      <c r="C1564" s="19"/>
      <c r="D1564" s="19"/>
    </row>
    <row r="1565" spans="3:4" x14ac:dyDescent="0.2">
      <c r="C1565" s="19"/>
      <c r="D1565" s="19"/>
    </row>
    <row r="1566" spans="3:4" x14ac:dyDescent="0.2">
      <c r="C1566" s="19"/>
      <c r="D1566" s="19"/>
    </row>
    <row r="1567" spans="3:4" x14ac:dyDescent="0.2">
      <c r="C1567" s="19"/>
      <c r="D1567" s="19"/>
    </row>
    <row r="1568" spans="3:4" x14ac:dyDescent="0.2">
      <c r="C1568" s="19"/>
      <c r="D1568" s="19"/>
    </row>
    <row r="1569" spans="3:4" x14ac:dyDescent="0.2">
      <c r="C1569" s="19"/>
      <c r="D1569" s="19"/>
    </row>
    <row r="1570" spans="3:4" x14ac:dyDescent="0.2">
      <c r="C1570" s="19"/>
      <c r="D1570" s="19"/>
    </row>
    <row r="1571" spans="3:4" x14ac:dyDescent="0.2">
      <c r="C1571" s="19"/>
      <c r="D1571" s="19"/>
    </row>
    <row r="1572" spans="3:4" x14ac:dyDescent="0.2">
      <c r="C1572" s="19"/>
      <c r="D1572" s="19"/>
    </row>
    <row r="1573" spans="3:4" x14ac:dyDescent="0.2">
      <c r="C1573" s="19"/>
      <c r="D1573" s="19"/>
    </row>
    <row r="1574" spans="3:4" x14ac:dyDescent="0.2">
      <c r="C1574" s="19"/>
      <c r="D1574" s="19"/>
    </row>
    <row r="1575" spans="3:4" x14ac:dyDescent="0.2">
      <c r="C1575" s="19"/>
      <c r="D1575" s="19"/>
    </row>
    <row r="1576" spans="3:4" x14ac:dyDescent="0.2">
      <c r="C1576" s="19"/>
      <c r="D1576" s="19"/>
    </row>
    <row r="1577" spans="3:4" x14ac:dyDescent="0.2">
      <c r="C1577" s="19"/>
      <c r="D1577" s="19"/>
    </row>
    <row r="1578" spans="3:4" x14ac:dyDescent="0.2">
      <c r="C1578" s="19"/>
      <c r="D1578" s="19"/>
    </row>
    <row r="1579" spans="3:4" x14ac:dyDescent="0.2">
      <c r="C1579" s="19"/>
      <c r="D1579" s="19"/>
    </row>
    <row r="1580" spans="3:4" x14ac:dyDescent="0.2">
      <c r="C1580" s="19"/>
      <c r="D1580" s="19"/>
    </row>
    <row r="1581" spans="3:4" x14ac:dyDescent="0.2">
      <c r="C1581" s="19"/>
      <c r="D1581" s="19"/>
    </row>
    <row r="1582" spans="3:4" x14ac:dyDescent="0.2">
      <c r="C1582" s="19"/>
      <c r="D1582" s="19"/>
    </row>
    <row r="1583" spans="3:4" x14ac:dyDescent="0.2">
      <c r="C1583" s="19"/>
      <c r="D1583" s="19"/>
    </row>
    <row r="1584" spans="3:4" x14ac:dyDescent="0.2">
      <c r="C1584" s="19"/>
      <c r="D1584" s="19"/>
    </row>
    <row r="1585" spans="3:4" x14ac:dyDescent="0.2">
      <c r="C1585" s="19"/>
      <c r="D1585" s="19"/>
    </row>
    <row r="1586" spans="3:4" x14ac:dyDescent="0.2">
      <c r="C1586" s="19"/>
      <c r="D1586" s="19"/>
    </row>
    <row r="1587" spans="3:4" x14ac:dyDescent="0.2">
      <c r="C1587" s="19"/>
      <c r="D1587" s="19"/>
    </row>
    <row r="1588" spans="3:4" x14ac:dyDescent="0.2">
      <c r="C1588" s="19"/>
      <c r="D1588" s="19"/>
    </row>
    <row r="1589" spans="3:4" x14ac:dyDescent="0.2">
      <c r="C1589" s="19"/>
      <c r="D1589" s="19"/>
    </row>
    <row r="1590" spans="3:4" x14ac:dyDescent="0.2">
      <c r="C1590" s="19"/>
      <c r="D1590" s="19"/>
    </row>
    <row r="1591" spans="3:4" x14ac:dyDescent="0.2">
      <c r="C1591" s="19"/>
      <c r="D1591" s="19"/>
    </row>
    <row r="1592" spans="3:4" x14ac:dyDescent="0.2">
      <c r="C1592" s="19"/>
      <c r="D1592" s="19"/>
    </row>
    <row r="1593" spans="3:4" x14ac:dyDescent="0.2">
      <c r="C1593" s="19"/>
      <c r="D1593" s="19"/>
    </row>
    <row r="1594" spans="3:4" x14ac:dyDescent="0.2">
      <c r="C1594" s="19"/>
      <c r="D1594" s="19"/>
    </row>
    <row r="1595" spans="3:4" x14ac:dyDescent="0.2">
      <c r="C1595" s="19"/>
      <c r="D1595" s="19"/>
    </row>
    <row r="1596" spans="3:4" x14ac:dyDescent="0.2">
      <c r="C1596" s="19"/>
      <c r="D1596" s="19"/>
    </row>
    <row r="1597" spans="3:4" x14ac:dyDescent="0.2">
      <c r="C1597" s="19"/>
      <c r="D1597" s="19"/>
    </row>
    <row r="1598" spans="3:4" x14ac:dyDescent="0.2">
      <c r="C1598" s="19"/>
      <c r="D1598" s="19"/>
    </row>
    <row r="1599" spans="3:4" x14ac:dyDescent="0.2">
      <c r="C1599" s="19"/>
      <c r="D1599" s="19"/>
    </row>
    <row r="1600" spans="3:4" x14ac:dyDescent="0.2">
      <c r="C1600" s="19"/>
      <c r="D1600" s="19"/>
    </row>
    <row r="1601" spans="3:4" x14ac:dyDescent="0.2">
      <c r="C1601" s="19"/>
      <c r="D1601" s="19"/>
    </row>
    <row r="1602" spans="3:4" x14ac:dyDescent="0.2">
      <c r="C1602" s="19"/>
      <c r="D1602" s="19"/>
    </row>
    <row r="1603" spans="3:4" x14ac:dyDescent="0.2">
      <c r="C1603" s="19"/>
      <c r="D1603" s="19"/>
    </row>
    <row r="1604" spans="3:4" x14ac:dyDescent="0.2">
      <c r="C1604" s="19"/>
      <c r="D1604" s="19"/>
    </row>
    <row r="1605" spans="3:4" x14ac:dyDescent="0.2">
      <c r="C1605" s="19"/>
      <c r="D1605" s="19"/>
    </row>
    <row r="1606" spans="3:4" x14ac:dyDescent="0.2">
      <c r="C1606" s="19"/>
      <c r="D1606" s="19"/>
    </row>
    <row r="1607" spans="3:4" x14ac:dyDescent="0.2">
      <c r="C1607" s="19"/>
      <c r="D1607" s="19"/>
    </row>
    <row r="1608" spans="3:4" x14ac:dyDescent="0.2">
      <c r="C1608" s="19"/>
      <c r="D1608" s="19"/>
    </row>
    <row r="1609" spans="3:4" x14ac:dyDescent="0.2">
      <c r="C1609" s="19"/>
      <c r="D1609" s="19"/>
    </row>
    <row r="1610" spans="3:4" x14ac:dyDescent="0.2">
      <c r="C1610" s="19"/>
      <c r="D1610" s="19"/>
    </row>
    <row r="1611" spans="3:4" x14ac:dyDescent="0.2">
      <c r="C1611" s="19"/>
      <c r="D1611" s="19"/>
    </row>
    <row r="1612" spans="3:4" x14ac:dyDescent="0.2">
      <c r="C1612" s="19"/>
      <c r="D1612" s="19"/>
    </row>
    <row r="1613" spans="3:4" x14ac:dyDescent="0.2">
      <c r="C1613" s="19"/>
      <c r="D1613" s="19"/>
    </row>
    <row r="1614" spans="3:4" x14ac:dyDescent="0.2">
      <c r="C1614" s="19"/>
      <c r="D1614" s="19"/>
    </row>
    <row r="1615" spans="3:4" x14ac:dyDescent="0.2">
      <c r="C1615" s="19"/>
      <c r="D1615" s="19"/>
    </row>
    <row r="1616" spans="3:4" x14ac:dyDescent="0.2">
      <c r="C1616" s="19"/>
      <c r="D1616" s="19"/>
    </row>
    <row r="1617" spans="3:4" x14ac:dyDescent="0.2">
      <c r="C1617" s="19"/>
      <c r="D1617" s="19"/>
    </row>
    <row r="1618" spans="3:4" x14ac:dyDescent="0.2">
      <c r="C1618" s="19"/>
      <c r="D1618" s="19"/>
    </row>
    <row r="1619" spans="3:4" x14ac:dyDescent="0.2">
      <c r="C1619" s="19"/>
      <c r="D1619" s="19"/>
    </row>
    <row r="1620" spans="3:4" x14ac:dyDescent="0.2">
      <c r="C1620" s="19"/>
      <c r="D1620" s="19"/>
    </row>
    <row r="1621" spans="3:4" x14ac:dyDescent="0.2">
      <c r="C1621" s="19"/>
      <c r="D1621" s="19"/>
    </row>
    <row r="1622" spans="3:4" x14ac:dyDescent="0.2">
      <c r="C1622" s="19"/>
      <c r="D1622" s="19"/>
    </row>
    <row r="1623" spans="3:4" x14ac:dyDescent="0.2">
      <c r="C1623" s="19"/>
      <c r="D1623" s="19"/>
    </row>
    <row r="1624" spans="3:4" x14ac:dyDescent="0.2">
      <c r="C1624" s="19"/>
      <c r="D1624" s="19"/>
    </row>
    <row r="1625" spans="3:4" x14ac:dyDescent="0.2">
      <c r="C1625" s="19"/>
      <c r="D1625" s="19"/>
    </row>
    <row r="1626" spans="3:4" x14ac:dyDescent="0.2">
      <c r="C1626" s="19"/>
      <c r="D1626" s="19"/>
    </row>
    <row r="1627" spans="3:4" x14ac:dyDescent="0.2">
      <c r="C1627" s="19"/>
      <c r="D1627" s="19"/>
    </row>
    <row r="1628" spans="3:4" x14ac:dyDescent="0.2">
      <c r="C1628" s="19"/>
      <c r="D1628" s="19"/>
    </row>
    <row r="1629" spans="3:4" x14ac:dyDescent="0.2">
      <c r="C1629" s="19"/>
      <c r="D1629" s="19"/>
    </row>
    <row r="1630" spans="3:4" x14ac:dyDescent="0.2">
      <c r="C1630" s="19"/>
      <c r="D1630" s="19"/>
    </row>
    <row r="1631" spans="3:4" x14ac:dyDescent="0.2">
      <c r="C1631" s="19"/>
      <c r="D1631" s="19"/>
    </row>
    <row r="1632" spans="3:4" x14ac:dyDescent="0.2">
      <c r="C1632" s="19"/>
      <c r="D1632" s="19"/>
    </row>
    <row r="1633" spans="3:4" x14ac:dyDescent="0.2">
      <c r="C1633" s="19"/>
      <c r="D1633" s="19"/>
    </row>
    <row r="1634" spans="3:4" x14ac:dyDescent="0.2">
      <c r="C1634" s="19"/>
      <c r="D1634" s="19"/>
    </row>
    <row r="1635" spans="3:4" x14ac:dyDescent="0.2">
      <c r="C1635" s="19"/>
      <c r="D1635" s="19"/>
    </row>
    <row r="1636" spans="3:4" x14ac:dyDescent="0.2">
      <c r="C1636" s="19"/>
      <c r="D1636" s="19"/>
    </row>
    <row r="1637" spans="3:4" x14ac:dyDescent="0.2">
      <c r="C1637" s="19"/>
      <c r="D1637" s="19"/>
    </row>
    <row r="1638" spans="3:4" x14ac:dyDescent="0.2">
      <c r="C1638" s="19"/>
      <c r="D1638" s="19"/>
    </row>
    <row r="1639" spans="3:4" x14ac:dyDescent="0.2">
      <c r="C1639" s="19"/>
      <c r="D1639" s="19"/>
    </row>
    <row r="1640" spans="3:4" x14ac:dyDescent="0.2">
      <c r="C1640" s="19"/>
      <c r="D1640" s="19"/>
    </row>
    <row r="1641" spans="3:4" x14ac:dyDescent="0.2">
      <c r="C1641" s="19"/>
      <c r="D1641" s="19"/>
    </row>
    <row r="1642" spans="3:4" x14ac:dyDescent="0.2">
      <c r="C1642" s="19"/>
      <c r="D1642" s="19"/>
    </row>
    <row r="1643" spans="3:4" x14ac:dyDescent="0.2">
      <c r="C1643" s="19"/>
      <c r="D1643" s="19"/>
    </row>
    <row r="1644" spans="3:4" x14ac:dyDescent="0.2">
      <c r="C1644" s="19"/>
      <c r="D1644" s="19"/>
    </row>
    <row r="1645" spans="3:4" x14ac:dyDescent="0.2">
      <c r="C1645" s="19"/>
      <c r="D1645" s="19"/>
    </row>
    <row r="1646" spans="3:4" x14ac:dyDescent="0.2">
      <c r="C1646" s="19"/>
      <c r="D1646" s="19"/>
    </row>
    <row r="1647" spans="3:4" x14ac:dyDescent="0.2">
      <c r="C1647" s="19"/>
      <c r="D1647" s="19"/>
    </row>
    <row r="1648" spans="3:4" x14ac:dyDescent="0.2">
      <c r="C1648" s="19"/>
      <c r="D1648" s="19"/>
    </row>
    <row r="1649" spans="3:4" x14ac:dyDescent="0.2">
      <c r="C1649" s="19"/>
      <c r="D1649" s="19"/>
    </row>
    <row r="1650" spans="3:4" x14ac:dyDescent="0.2">
      <c r="C1650" s="19"/>
      <c r="D1650" s="19"/>
    </row>
    <row r="1651" spans="3:4" x14ac:dyDescent="0.2">
      <c r="C1651" s="19"/>
      <c r="D1651" s="19"/>
    </row>
    <row r="1652" spans="3:4" x14ac:dyDescent="0.2">
      <c r="C1652" s="19"/>
      <c r="D1652" s="19"/>
    </row>
    <row r="1653" spans="3:4" x14ac:dyDescent="0.2">
      <c r="C1653" s="19"/>
      <c r="D1653" s="19"/>
    </row>
    <row r="1654" spans="3:4" x14ac:dyDescent="0.2">
      <c r="C1654" s="19"/>
      <c r="D1654" s="19"/>
    </row>
    <row r="1655" spans="3:4" x14ac:dyDescent="0.2">
      <c r="C1655" s="19"/>
      <c r="D1655" s="19"/>
    </row>
    <row r="1656" spans="3:4" x14ac:dyDescent="0.2">
      <c r="C1656" s="19"/>
      <c r="D1656" s="19"/>
    </row>
    <row r="1657" spans="3:4" x14ac:dyDescent="0.2">
      <c r="C1657" s="19"/>
      <c r="D1657" s="19"/>
    </row>
    <row r="1658" spans="3:4" x14ac:dyDescent="0.2">
      <c r="C1658" s="19"/>
      <c r="D1658" s="19"/>
    </row>
    <row r="1659" spans="3:4" x14ac:dyDescent="0.2">
      <c r="C1659" s="19"/>
      <c r="D1659" s="19"/>
    </row>
    <row r="1660" spans="3:4" x14ac:dyDescent="0.2">
      <c r="C1660" s="19"/>
      <c r="D1660" s="19"/>
    </row>
    <row r="1661" spans="3:4" x14ac:dyDescent="0.2">
      <c r="C1661" s="19"/>
      <c r="D1661" s="19"/>
    </row>
    <row r="1662" spans="3:4" x14ac:dyDescent="0.2">
      <c r="C1662" s="19"/>
      <c r="D1662" s="19"/>
    </row>
    <row r="1663" spans="3:4" x14ac:dyDescent="0.2">
      <c r="C1663" s="19"/>
      <c r="D1663" s="19"/>
    </row>
    <row r="1664" spans="3:4" x14ac:dyDescent="0.2">
      <c r="C1664" s="19"/>
      <c r="D1664" s="19"/>
    </row>
    <row r="1665" spans="3:4" x14ac:dyDescent="0.2">
      <c r="C1665" s="19"/>
      <c r="D1665" s="19"/>
    </row>
    <row r="1666" spans="3:4" x14ac:dyDescent="0.2">
      <c r="C1666" s="19"/>
      <c r="D1666" s="19"/>
    </row>
    <row r="1667" spans="3:4" x14ac:dyDescent="0.2">
      <c r="C1667" s="19"/>
      <c r="D1667" s="19"/>
    </row>
    <row r="1668" spans="3:4" x14ac:dyDescent="0.2">
      <c r="C1668" s="19"/>
      <c r="D1668" s="19"/>
    </row>
    <row r="1669" spans="3:4" x14ac:dyDescent="0.2">
      <c r="C1669" s="19"/>
      <c r="D1669" s="19"/>
    </row>
    <row r="1670" spans="3:4" x14ac:dyDescent="0.2">
      <c r="C1670" s="19"/>
      <c r="D1670" s="19"/>
    </row>
    <row r="1671" spans="3:4" x14ac:dyDescent="0.2">
      <c r="C1671" s="19"/>
      <c r="D1671" s="19"/>
    </row>
    <row r="1672" spans="3:4" x14ac:dyDescent="0.2">
      <c r="C1672" s="19"/>
      <c r="D1672" s="19"/>
    </row>
    <row r="1673" spans="3:4" x14ac:dyDescent="0.2">
      <c r="C1673" s="19"/>
      <c r="D1673" s="19"/>
    </row>
    <row r="1674" spans="3:4" x14ac:dyDescent="0.2">
      <c r="C1674" s="19"/>
      <c r="D1674" s="19"/>
    </row>
    <row r="1675" spans="3:4" x14ac:dyDescent="0.2">
      <c r="C1675" s="19"/>
      <c r="D1675" s="19"/>
    </row>
    <row r="1676" spans="3:4" x14ac:dyDescent="0.2">
      <c r="C1676" s="19"/>
      <c r="D1676" s="19"/>
    </row>
    <row r="1677" spans="3:4" x14ac:dyDescent="0.2">
      <c r="C1677" s="19"/>
      <c r="D1677" s="19"/>
    </row>
    <row r="1678" spans="3:4" x14ac:dyDescent="0.2">
      <c r="C1678" s="19"/>
      <c r="D1678" s="19"/>
    </row>
    <row r="1679" spans="3:4" x14ac:dyDescent="0.2">
      <c r="C1679" s="19"/>
      <c r="D1679" s="19"/>
    </row>
    <row r="1680" spans="3:4" x14ac:dyDescent="0.2">
      <c r="C1680" s="19"/>
      <c r="D1680" s="19"/>
    </row>
    <row r="1681" spans="3:4" x14ac:dyDescent="0.2">
      <c r="C1681" s="19"/>
      <c r="D1681" s="19"/>
    </row>
    <row r="1682" spans="3:4" x14ac:dyDescent="0.2">
      <c r="C1682" s="19"/>
      <c r="D1682" s="19"/>
    </row>
    <row r="1683" spans="3:4" x14ac:dyDescent="0.2">
      <c r="C1683" s="19"/>
      <c r="D1683" s="19"/>
    </row>
    <row r="1684" spans="3:4" x14ac:dyDescent="0.2">
      <c r="C1684" s="19"/>
      <c r="D1684" s="19"/>
    </row>
    <row r="1685" spans="3:4" x14ac:dyDescent="0.2">
      <c r="C1685" s="19"/>
      <c r="D1685" s="19"/>
    </row>
    <row r="1686" spans="3:4" x14ac:dyDescent="0.2">
      <c r="C1686" s="19"/>
      <c r="D1686" s="19"/>
    </row>
    <row r="1687" spans="3:4" x14ac:dyDescent="0.2">
      <c r="C1687" s="19"/>
      <c r="D1687" s="19"/>
    </row>
    <row r="1688" spans="3:4" x14ac:dyDescent="0.2">
      <c r="C1688" s="19"/>
      <c r="D1688" s="19"/>
    </row>
    <row r="1689" spans="3:4" x14ac:dyDescent="0.2">
      <c r="C1689" s="19"/>
      <c r="D1689" s="19"/>
    </row>
    <row r="1690" spans="3:4" x14ac:dyDescent="0.2">
      <c r="C1690" s="19"/>
      <c r="D1690" s="19"/>
    </row>
    <row r="1691" spans="3:4" x14ac:dyDescent="0.2">
      <c r="C1691" s="19"/>
      <c r="D1691" s="19"/>
    </row>
    <row r="1692" spans="3:4" x14ac:dyDescent="0.2">
      <c r="C1692" s="19"/>
      <c r="D1692" s="19"/>
    </row>
    <row r="1693" spans="3:4" x14ac:dyDescent="0.2">
      <c r="C1693" s="19"/>
      <c r="D1693" s="19"/>
    </row>
    <row r="1694" spans="3:4" x14ac:dyDescent="0.2">
      <c r="C1694" s="19"/>
      <c r="D1694" s="19"/>
    </row>
    <row r="1695" spans="3:4" x14ac:dyDescent="0.2">
      <c r="C1695" s="19"/>
      <c r="D1695" s="19"/>
    </row>
    <row r="1696" spans="3:4" x14ac:dyDescent="0.2">
      <c r="C1696" s="19"/>
      <c r="D1696" s="19"/>
    </row>
    <row r="1697" spans="3:4" x14ac:dyDescent="0.2">
      <c r="C1697" s="19"/>
      <c r="D1697" s="19"/>
    </row>
    <row r="1698" spans="3:4" x14ac:dyDescent="0.2">
      <c r="C1698" s="19"/>
      <c r="D1698" s="19"/>
    </row>
    <row r="1699" spans="3:4" x14ac:dyDescent="0.2">
      <c r="C1699" s="19"/>
      <c r="D1699" s="19"/>
    </row>
    <row r="1700" spans="3:4" x14ac:dyDescent="0.2">
      <c r="C1700" s="19"/>
      <c r="D1700" s="19"/>
    </row>
    <row r="1701" spans="3:4" x14ac:dyDescent="0.2">
      <c r="C1701" s="19"/>
      <c r="D1701" s="19"/>
    </row>
    <row r="1702" spans="3:4" x14ac:dyDescent="0.2">
      <c r="C1702" s="19"/>
      <c r="D1702" s="19"/>
    </row>
    <row r="1703" spans="3:4" x14ac:dyDescent="0.2">
      <c r="C1703" s="19"/>
      <c r="D1703" s="19"/>
    </row>
    <row r="1704" spans="3:4" x14ac:dyDescent="0.2">
      <c r="C1704" s="19"/>
      <c r="D1704" s="19"/>
    </row>
    <row r="1705" spans="3:4" x14ac:dyDescent="0.2">
      <c r="C1705" s="19"/>
      <c r="D1705" s="19"/>
    </row>
    <row r="1706" spans="3:4" x14ac:dyDescent="0.2">
      <c r="C1706" s="19"/>
      <c r="D1706" s="19"/>
    </row>
    <row r="1707" spans="3:4" x14ac:dyDescent="0.2">
      <c r="C1707" s="19"/>
      <c r="D1707" s="19"/>
    </row>
    <row r="1708" spans="3:4" x14ac:dyDescent="0.2">
      <c r="C1708" s="19"/>
      <c r="D1708" s="19"/>
    </row>
    <row r="1709" spans="3:4" x14ac:dyDescent="0.2">
      <c r="C1709" s="19"/>
      <c r="D1709" s="19"/>
    </row>
    <row r="1710" spans="3:4" x14ac:dyDescent="0.2">
      <c r="C1710" s="19"/>
      <c r="D1710" s="19"/>
    </row>
    <row r="1711" spans="3:4" x14ac:dyDescent="0.2">
      <c r="C1711" s="19"/>
      <c r="D1711" s="19"/>
    </row>
    <row r="1712" spans="3:4" x14ac:dyDescent="0.2">
      <c r="C1712" s="19"/>
      <c r="D1712" s="19"/>
    </row>
    <row r="1713" spans="3:4" x14ac:dyDescent="0.2">
      <c r="C1713" s="19"/>
      <c r="D1713" s="19"/>
    </row>
    <row r="1714" spans="3:4" x14ac:dyDescent="0.2">
      <c r="C1714" s="19"/>
      <c r="D1714" s="19"/>
    </row>
    <row r="1715" spans="3:4" x14ac:dyDescent="0.2">
      <c r="C1715" s="19"/>
      <c r="D1715" s="19"/>
    </row>
    <row r="1716" spans="3:4" x14ac:dyDescent="0.2">
      <c r="C1716" s="19"/>
      <c r="D1716" s="19"/>
    </row>
    <row r="1717" spans="3:4" x14ac:dyDescent="0.2">
      <c r="C1717" s="19"/>
      <c r="D1717" s="19"/>
    </row>
    <row r="1718" spans="3:4" x14ac:dyDescent="0.2">
      <c r="C1718" s="19"/>
      <c r="D1718" s="19"/>
    </row>
    <row r="1719" spans="3:4" x14ac:dyDescent="0.2">
      <c r="C1719" s="19"/>
      <c r="D1719" s="19"/>
    </row>
    <row r="1720" spans="3:4" x14ac:dyDescent="0.2">
      <c r="C1720" s="19"/>
      <c r="D1720" s="19"/>
    </row>
    <row r="1721" spans="3:4" x14ac:dyDescent="0.2">
      <c r="C1721" s="19"/>
      <c r="D1721" s="19"/>
    </row>
    <row r="1722" spans="3:4" x14ac:dyDescent="0.2">
      <c r="C1722" s="19"/>
      <c r="D1722" s="19"/>
    </row>
    <row r="1723" spans="3:4" x14ac:dyDescent="0.2">
      <c r="C1723" s="19"/>
      <c r="D1723" s="19"/>
    </row>
    <row r="1724" spans="3:4" x14ac:dyDescent="0.2">
      <c r="C1724" s="19"/>
      <c r="D1724" s="19"/>
    </row>
    <row r="1725" spans="3:4" x14ac:dyDescent="0.2">
      <c r="C1725" s="19"/>
      <c r="D1725" s="19"/>
    </row>
    <row r="1726" spans="3:4" x14ac:dyDescent="0.2">
      <c r="C1726" s="19"/>
      <c r="D1726" s="19"/>
    </row>
    <row r="1727" spans="3:4" x14ac:dyDescent="0.2">
      <c r="C1727" s="19"/>
      <c r="D1727" s="19"/>
    </row>
    <row r="1728" spans="3:4" x14ac:dyDescent="0.2">
      <c r="C1728" s="19"/>
      <c r="D1728" s="19"/>
    </row>
    <row r="1729" spans="3:4" x14ac:dyDescent="0.2">
      <c r="C1729" s="19"/>
      <c r="D1729" s="19"/>
    </row>
    <row r="1730" spans="3:4" x14ac:dyDescent="0.2">
      <c r="C1730" s="19"/>
      <c r="D1730" s="19"/>
    </row>
    <row r="1731" spans="3:4" x14ac:dyDescent="0.2">
      <c r="C1731" s="19"/>
      <c r="D1731" s="19"/>
    </row>
    <row r="1732" spans="3:4" x14ac:dyDescent="0.2">
      <c r="C1732" s="19"/>
      <c r="D1732" s="19"/>
    </row>
    <row r="1733" spans="3:4" x14ac:dyDescent="0.2">
      <c r="C1733" s="19"/>
      <c r="D1733" s="19"/>
    </row>
    <row r="1734" spans="3:4" x14ac:dyDescent="0.2">
      <c r="C1734" s="19"/>
      <c r="D1734" s="19"/>
    </row>
    <row r="1735" spans="3:4" x14ac:dyDescent="0.2">
      <c r="C1735" s="19"/>
      <c r="D1735" s="19"/>
    </row>
    <row r="1736" spans="3:4" x14ac:dyDescent="0.2">
      <c r="C1736" s="19"/>
      <c r="D1736" s="19"/>
    </row>
    <row r="1737" spans="3:4" x14ac:dyDescent="0.2">
      <c r="C1737" s="19"/>
      <c r="D1737" s="19"/>
    </row>
    <row r="1738" spans="3:4" x14ac:dyDescent="0.2">
      <c r="C1738" s="19"/>
      <c r="D1738" s="19"/>
    </row>
    <row r="1739" spans="3:4" x14ac:dyDescent="0.2">
      <c r="C1739" s="19"/>
      <c r="D1739" s="19"/>
    </row>
    <row r="1740" spans="3:4" x14ac:dyDescent="0.2">
      <c r="C1740" s="19"/>
      <c r="D1740" s="19"/>
    </row>
    <row r="1741" spans="3:4" x14ac:dyDescent="0.2">
      <c r="C1741" s="19"/>
      <c r="D1741" s="19"/>
    </row>
    <row r="1742" spans="3:4" x14ac:dyDescent="0.2">
      <c r="C1742" s="19"/>
      <c r="D1742" s="19"/>
    </row>
    <row r="1743" spans="3:4" x14ac:dyDescent="0.2">
      <c r="C1743" s="19"/>
      <c r="D1743" s="19"/>
    </row>
    <row r="1744" spans="3:4" x14ac:dyDescent="0.2">
      <c r="C1744" s="19"/>
      <c r="D1744" s="19"/>
    </row>
    <row r="1745" spans="3:4" x14ac:dyDescent="0.2">
      <c r="C1745" s="19"/>
      <c r="D1745" s="19"/>
    </row>
    <row r="1746" spans="3:4" x14ac:dyDescent="0.2">
      <c r="C1746" s="19"/>
      <c r="D1746" s="19"/>
    </row>
    <row r="1747" spans="3:4" x14ac:dyDescent="0.2">
      <c r="C1747" s="19"/>
      <c r="D1747" s="19"/>
    </row>
    <row r="1748" spans="3:4" x14ac:dyDescent="0.2">
      <c r="C1748" s="19"/>
      <c r="D1748" s="19"/>
    </row>
    <row r="1749" spans="3:4" x14ac:dyDescent="0.2">
      <c r="C1749" s="19"/>
      <c r="D1749" s="19"/>
    </row>
    <row r="1750" spans="3:4" x14ac:dyDescent="0.2">
      <c r="C1750" s="19"/>
      <c r="D1750" s="19"/>
    </row>
    <row r="1751" spans="3:4" x14ac:dyDescent="0.2">
      <c r="C1751" s="19"/>
      <c r="D1751" s="19"/>
    </row>
    <row r="1752" spans="3:4" x14ac:dyDescent="0.2">
      <c r="C1752" s="19"/>
      <c r="D1752" s="19"/>
    </row>
    <row r="1753" spans="3:4" x14ac:dyDescent="0.2">
      <c r="C1753" s="19"/>
      <c r="D1753" s="19"/>
    </row>
    <row r="1754" spans="3:4" x14ac:dyDescent="0.2">
      <c r="C1754" s="19"/>
      <c r="D1754" s="19"/>
    </row>
    <row r="1755" spans="3:4" x14ac:dyDescent="0.2">
      <c r="C1755" s="19"/>
      <c r="D1755" s="19"/>
    </row>
    <row r="1756" spans="3:4" x14ac:dyDescent="0.2">
      <c r="C1756" s="19"/>
      <c r="D1756" s="19"/>
    </row>
    <row r="1757" spans="3:4" x14ac:dyDescent="0.2">
      <c r="C1757" s="19"/>
      <c r="D1757" s="19"/>
    </row>
    <row r="1758" spans="3:4" x14ac:dyDescent="0.2">
      <c r="C1758" s="19"/>
      <c r="D1758" s="19"/>
    </row>
    <row r="1759" spans="3:4" x14ac:dyDescent="0.2">
      <c r="C1759" s="19"/>
      <c r="D1759" s="19"/>
    </row>
    <row r="1760" spans="3:4" x14ac:dyDescent="0.2">
      <c r="C1760" s="19"/>
      <c r="D1760" s="19"/>
    </row>
    <row r="1761" spans="3:4" x14ac:dyDescent="0.2">
      <c r="C1761" s="19"/>
      <c r="D1761" s="19"/>
    </row>
    <row r="1762" spans="3:4" x14ac:dyDescent="0.2">
      <c r="C1762" s="19"/>
      <c r="D1762" s="19"/>
    </row>
    <row r="1763" spans="3:4" x14ac:dyDescent="0.2">
      <c r="C1763" s="19"/>
      <c r="D1763" s="19"/>
    </row>
    <row r="1764" spans="3:4" x14ac:dyDescent="0.2">
      <c r="C1764" s="19"/>
      <c r="D1764" s="19"/>
    </row>
    <row r="1765" spans="3:4" x14ac:dyDescent="0.2">
      <c r="C1765" s="19"/>
      <c r="D1765" s="19"/>
    </row>
    <row r="1766" spans="3:4" x14ac:dyDescent="0.2">
      <c r="C1766" s="19"/>
      <c r="D1766" s="19"/>
    </row>
    <row r="1767" spans="3:4" x14ac:dyDescent="0.2">
      <c r="C1767" s="19"/>
      <c r="D1767" s="19"/>
    </row>
    <row r="1768" spans="3:4" x14ac:dyDescent="0.2">
      <c r="C1768" s="19"/>
      <c r="D1768" s="19"/>
    </row>
    <row r="1769" spans="3:4" x14ac:dyDescent="0.2">
      <c r="C1769" s="19"/>
      <c r="D1769" s="19"/>
    </row>
    <row r="1770" spans="3:4" x14ac:dyDescent="0.2">
      <c r="C1770" s="19"/>
      <c r="D1770" s="19"/>
    </row>
    <row r="1771" spans="3:4" x14ac:dyDescent="0.2">
      <c r="C1771" s="19"/>
      <c r="D1771" s="19"/>
    </row>
    <row r="1772" spans="3:4" x14ac:dyDescent="0.2">
      <c r="C1772" s="19"/>
      <c r="D1772" s="19"/>
    </row>
    <row r="1773" spans="3:4" x14ac:dyDescent="0.2">
      <c r="C1773" s="19"/>
      <c r="D1773" s="19"/>
    </row>
    <row r="1774" spans="3:4" x14ac:dyDescent="0.2">
      <c r="C1774" s="19"/>
      <c r="D1774" s="19"/>
    </row>
    <row r="1775" spans="3:4" x14ac:dyDescent="0.2">
      <c r="C1775" s="19"/>
      <c r="D1775" s="19"/>
    </row>
    <row r="1776" spans="3:4" x14ac:dyDescent="0.2">
      <c r="C1776" s="19"/>
      <c r="D1776" s="19"/>
    </row>
    <row r="1777" spans="3:4" x14ac:dyDescent="0.2">
      <c r="C1777" s="19"/>
      <c r="D1777" s="19"/>
    </row>
    <row r="1778" spans="3:4" x14ac:dyDescent="0.2">
      <c r="C1778" s="19"/>
      <c r="D1778" s="19"/>
    </row>
    <row r="1779" spans="3:4" x14ac:dyDescent="0.2">
      <c r="C1779" s="19"/>
      <c r="D1779" s="19"/>
    </row>
    <row r="1780" spans="3:4" x14ac:dyDescent="0.2">
      <c r="C1780" s="19"/>
      <c r="D1780" s="19"/>
    </row>
    <row r="1781" spans="3:4" x14ac:dyDescent="0.2">
      <c r="C1781" s="19"/>
      <c r="D1781" s="19"/>
    </row>
    <row r="1782" spans="3:4" x14ac:dyDescent="0.2">
      <c r="C1782" s="19"/>
      <c r="D1782" s="19"/>
    </row>
    <row r="1783" spans="3:4" x14ac:dyDescent="0.2">
      <c r="C1783" s="19"/>
      <c r="D1783" s="19"/>
    </row>
    <row r="1784" spans="3:4" x14ac:dyDescent="0.2">
      <c r="C1784" s="19"/>
      <c r="D1784" s="19"/>
    </row>
    <row r="1785" spans="3:4" x14ac:dyDescent="0.2">
      <c r="C1785" s="19"/>
      <c r="D1785" s="19"/>
    </row>
    <row r="1786" spans="3:4" x14ac:dyDescent="0.2">
      <c r="C1786" s="19"/>
      <c r="D1786" s="19"/>
    </row>
    <row r="1787" spans="3:4" x14ac:dyDescent="0.2">
      <c r="C1787" s="19"/>
      <c r="D1787" s="19"/>
    </row>
    <row r="1788" spans="3:4" x14ac:dyDescent="0.2">
      <c r="C1788" s="19"/>
      <c r="D1788" s="19"/>
    </row>
    <row r="1789" spans="3:4" x14ac:dyDescent="0.2">
      <c r="C1789" s="19"/>
      <c r="D1789" s="19"/>
    </row>
    <row r="1790" spans="3:4" x14ac:dyDescent="0.2">
      <c r="C1790" s="19"/>
      <c r="D1790" s="19"/>
    </row>
    <row r="1791" spans="3:4" x14ac:dyDescent="0.2">
      <c r="C1791" s="19"/>
      <c r="D1791" s="19"/>
    </row>
    <row r="1792" spans="3:4" x14ac:dyDescent="0.2">
      <c r="C1792" s="19"/>
      <c r="D1792" s="19"/>
    </row>
    <row r="1793" spans="3:4" x14ac:dyDescent="0.2">
      <c r="C1793" s="19"/>
      <c r="D1793" s="19"/>
    </row>
    <row r="1794" spans="3:4" x14ac:dyDescent="0.2">
      <c r="C1794" s="19"/>
      <c r="D1794" s="19"/>
    </row>
    <row r="1795" spans="3:4" x14ac:dyDescent="0.2">
      <c r="C1795" s="19"/>
      <c r="D1795" s="19"/>
    </row>
    <row r="1796" spans="3:4" x14ac:dyDescent="0.2">
      <c r="C1796" s="19"/>
      <c r="D1796" s="19"/>
    </row>
    <row r="1797" spans="3:4" x14ac:dyDescent="0.2">
      <c r="C1797" s="19"/>
      <c r="D1797" s="19"/>
    </row>
    <row r="1798" spans="3:4" x14ac:dyDescent="0.2">
      <c r="C1798" s="19"/>
      <c r="D1798" s="19"/>
    </row>
    <row r="1799" spans="3:4" x14ac:dyDescent="0.2">
      <c r="C1799" s="19"/>
      <c r="D1799" s="19"/>
    </row>
    <row r="1800" spans="3:4" x14ac:dyDescent="0.2">
      <c r="C1800" s="19"/>
      <c r="D1800" s="19"/>
    </row>
    <row r="1801" spans="3:4" x14ac:dyDescent="0.2">
      <c r="C1801" s="19"/>
      <c r="D1801" s="19"/>
    </row>
    <row r="1802" spans="3:4" x14ac:dyDescent="0.2">
      <c r="C1802" s="19"/>
      <c r="D1802" s="19"/>
    </row>
    <row r="1803" spans="3:4" x14ac:dyDescent="0.2">
      <c r="C1803" s="19"/>
      <c r="D1803" s="19"/>
    </row>
    <row r="1804" spans="3:4" x14ac:dyDescent="0.2">
      <c r="C1804" s="19"/>
      <c r="D1804" s="19"/>
    </row>
    <row r="1805" spans="3:4" x14ac:dyDescent="0.2">
      <c r="C1805" s="19"/>
      <c r="D1805" s="19"/>
    </row>
    <row r="1806" spans="3:4" x14ac:dyDescent="0.2">
      <c r="C1806" s="19"/>
      <c r="D1806" s="19"/>
    </row>
    <row r="1807" spans="3:4" x14ac:dyDescent="0.2">
      <c r="C1807" s="19"/>
      <c r="D1807" s="19"/>
    </row>
    <row r="1808" spans="3:4" x14ac:dyDescent="0.2">
      <c r="C1808" s="19"/>
      <c r="D1808" s="19"/>
    </row>
    <row r="1809" spans="3:4" x14ac:dyDescent="0.2">
      <c r="C1809" s="19"/>
      <c r="D1809" s="19"/>
    </row>
    <row r="1810" spans="3:4" x14ac:dyDescent="0.2">
      <c r="C1810" s="19"/>
      <c r="D1810" s="19"/>
    </row>
    <row r="1811" spans="3:4" x14ac:dyDescent="0.2">
      <c r="C1811" s="19"/>
      <c r="D1811" s="19"/>
    </row>
    <row r="1812" spans="3:4" x14ac:dyDescent="0.2">
      <c r="C1812" s="19"/>
      <c r="D1812" s="19"/>
    </row>
    <row r="1813" spans="3:4" x14ac:dyDescent="0.2">
      <c r="C1813" s="19"/>
      <c r="D1813" s="19"/>
    </row>
    <row r="1814" spans="3:4" x14ac:dyDescent="0.2">
      <c r="C1814" s="19"/>
      <c r="D1814" s="19"/>
    </row>
    <row r="1815" spans="3:4" x14ac:dyDescent="0.2">
      <c r="C1815" s="19"/>
      <c r="D1815" s="19"/>
    </row>
    <row r="1816" spans="3:4" x14ac:dyDescent="0.2">
      <c r="C1816" s="19"/>
      <c r="D1816" s="19"/>
    </row>
    <row r="1817" spans="3:4" x14ac:dyDescent="0.2">
      <c r="C1817" s="19"/>
      <c r="D1817" s="19"/>
    </row>
    <row r="1818" spans="3:4" x14ac:dyDescent="0.2">
      <c r="C1818" s="19"/>
      <c r="D1818" s="19"/>
    </row>
    <row r="1819" spans="3:4" x14ac:dyDescent="0.2">
      <c r="C1819" s="19"/>
      <c r="D1819" s="19"/>
    </row>
    <row r="1820" spans="3:4" x14ac:dyDescent="0.2">
      <c r="C1820" s="19"/>
      <c r="D1820" s="19"/>
    </row>
    <row r="1821" spans="3:4" x14ac:dyDescent="0.2">
      <c r="C1821" s="19"/>
      <c r="D1821" s="19"/>
    </row>
    <row r="1822" spans="3:4" x14ac:dyDescent="0.2">
      <c r="C1822" s="19"/>
      <c r="D1822" s="19"/>
    </row>
    <row r="1823" spans="3:4" x14ac:dyDescent="0.2">
      <c r="C1823" s="19"/>
      <c r="D1823" s="19"/>
    </row>
    <row r="1824" spans="3:4" x14ac:dyDescent="0.2">
      <c r="C1824" s="19"/>
      <c r="D1824" s="19"/>
    </row>
    <row r="1825" spans="3:4" x14ac:dyDescent="0.2">
      <c r="C1825" s="19"/>
      <c r="D1825" s="19"/>
    </row>
    <row r="1826" spans="3:4" x14ac:dyDescent="0.2">
      <c r="C1826" s="19"/>
      <c r="D1826" s="19"/>
    </row>
    <row r="1827" spans="3:4" x14ac:dyDescent="0.2">
      <c r="C1827" s="19"/>
      <c r="D1827" s="19"/>
    </row>
    <row r="1828" spans="3:4" x14ac:dyDescent="0.2">
      <c r="C1828" s="19"/>
      <c r="D1828" s="19"/>
    </row>
    <row r="1829" spans="3:4" x14ac:dyDescent="0.2">
      <c r="C1829" s="19"/>
      <c r="D1829" s="19"/>
    </row>
    <row r="1830" spans="3:4" x14ac:dyDescent="0.2">
      <c r="C1830" s="19"/>
      <c r="D1830" s="19"/>
    </row>
    <row r="1831" spans="3:4" x14ac:dyDescent="0.2">
      <c r="C1831" s="19"/>
      <c r="D1831" s="19"/>
    </row>
    <row r="1832" spans="3:4" x14ac:dyDescent="0.2">
      <c r="C1832" s="19"/>
      <c r="D1832" s="19"/>
    </row>
    <row r="1833" spans="3:4" x14ac:dyDescent="0.2">
      <c r="C1833" s="19"/>
      <c r="D1833" s="19"/>
    </row>
    <row r="1834" spans="3:4" x14ac:dyDescent="0.2">
      <c r="C1834" s="19"/>
      <c r="D1834" s="19"/>
    </row>
    <row r="1835" spans="3:4" x14ac:dyDescent="0.2">
      <c r="C1835" s="19"/>
      <c r="D1835" s="19"/>
    </row>
    <row r="1836" spans="3:4" x14ac:dyDescent="0.2">
      <c r="C1836" s="19"/>
      <c r="D1836" s="19"/>
    </row>
    <row r="1837" spans="3:4" x14ac:dyDescent="0.2">
      <c r="C1837" s="19"/>
      <c r="D1837" s="19"/>
    </row>
    <row r="1838" spans="3:4" x14ac:dyDescent="0.2">
      <c r="C1838" s="19"/>
      <c r="D1838" s="19"/>
    </row>
    <row r="1839" spans="3:4" x14ac:dyDescent="0.2">
      <c r="C1839" s="19"/>
      <c r="D1839" s="19"/>
    </row>
    <row r="1840" spans="3:4" x14ac:dyDescent="0.2">
      <c r="C1840" s="19"/>
      <c r="D1840" s="19"/>
    </row>
    <row r="1841" spans="3:4" x14ac:dyDescent="0.2">
      <c r="C1841" s="19"/>
      <c r="D1841" s="19"/>
    </row>
    <row r="1842" spans="3:4" x14ac:dyDescent="0.2">
      <c r="C1842" s="19"/>
      <c r="D1842" s="19"/>
    </row>
    <row r="1843" spans="3:4" x14ac:dyDescent="0.2">
      <c r="C1843" s="19"/>
      <c r="D1843" s="19"/>
    </row>
    <row r="1844" spans="3:4" x14ac:dyDescent="0.2">
      <c r="C1844" s="19"/>
      <c r="D1844" s="19"/>
    </row>
    <row r="1845" spans="3:4" x14ac:dyDescent="0.2">
      <c r="C1845" s="19"/>
      <c r="D1845" s="19"/>
    </row>
    <row r="1846" spans="3:4" x14ac:dyDescent="0.2">
      <c r="C1846" s="19"/>
      <c r="D1846" s="19"/>
    </row>
    <row r="1847" spans="3:4" x14ac:dyDescent="0.2">
      <c r="C1847" s="19"/>
      <c r="D1847" s="19"/>
    </row>
    <row r="1848" spans="3:4" x14ac:dyDescent="0.2">
      <c r="C1848" s="19"/>
      <c r="D1848" s="19"/>
    </row>
    <row r="1849" spans="3:4" x14ac:dyDescent="0.2">
      <c r="C1849" s="19"/>
      <c r="D1849" s="19"/>
    </row>
    <row r="1850" spans="3:4" x14ac:dyDescent="0.2">
      <c r="C1850" s="19"/>
      <c r="D1850" s="19"/>
    </row>
    <row r="1851" spans="3:4" x14ac:dyDescent="0.2">
      <c r="C1851" s="19"/>
      <c r="D1851" s="19"/>
    </row>
    <row r="1852" spans="3:4" x14ac:dyDescent="0.2">
      <c r="C1852" s="19"/>
      <c r="D1852" s="19"/>
    </row>
    <row r="1853" spans="3:4" x14ac:dyDescent="0.2">
      <c r="C1853" s="19"/>
      <c r="D1853" s="19"/>
    </row>
    <row r="1854" spans="3:4" x14ac:dyDescent="0.2">
      <c r="C1854" s="19"/>
      <c r="D1854" s="19"/>
    </row>
    <row r="1855" spans="3:4" x14ac:dyDescent="0.2">
      <c r="C1855" s="19"/>
      <c r="D1855" s="19"/>
    </row>
    <row r="1856" spans="3:4" x14ac:dyDescent="0.2">
      <c r="C1856" s="19"/>
      <c r="D1856" s="19"/>
    </row>
    <row r="1857" spans="3:4" x14ac:dyDescent="0.2">
      <c r="C1857" s="19"/>
      <c r="D1857" s="19"/>
    </row>
    <row r="1858" spans="3:4" x14ac:dyDescent="0.2">
      <c r="C1858" s="19"/>
      <c r="D1858" s="19"/>
    </row>
    <row r="1859" spans="3:4" x14ac:dyDescent="0.2">
      <c r="C1859" s="19"/>
      <c r="D1859" s="19"/>
    </row>
    <row r="1860" spans="3:4" x14ac:dyDescent="0.2">
      <c r="C1860" s="19"/>
      <c r="D1860" s="19"/>
    </row>
    <row r="1861" spans="3:4" x14ac:dyDescent="0.2">
      <c r="C1861" s="19"/>
      <c r="D1861" s="19"/>
    </row>
    <row r="1862" spans="3:4" x14ac:dyDescent="0.2">
      <c r="C1862" s="19"/>
      <c r="D1862" s="19"/>
    </row>
    <row r="1863" spans="3:4" x14ac:dyDescent="0.2">
      <c r="C1863" s="19"/>
      <c r="D1863" s="19"/>
    </row>
    <row r="1864" spans="3:4" x14ac:dyDescent="0.2">
      <c r="C1864" s="19"/>
      <c r="D1864" s="19"/>
    </row>
    <row r="1865" spans="3:4" x14ac:dyDescent="0.2">
      <c r="C1865" s="19"/>
      <c r="D1865" s="19"/>
    </row>
    <row r="1866" spans="3:4" x14ac:dyDescent="0.2">
      <c r="C1866" s="19"/>
      <c r="D1866" s="19"/>
    </row>
    <row r="1867" spans="3:4" x14ac:dyDescent="0.2">
      <c r="C1867" s="19"/>
      <c r="D1867" s="19"/>
    </row>
    <row r="1868" spans="3:4" x14ac:dyDescent="0.2">
      <c r="C1868" s="19"/>
      <c r="D1868" s="19"/>
    </row>
    <row r="1869" spans="3:4" x14ac:dyDescent="0.2">
      <c r="C1869" s="19"/>
      <c r="D1869" s="19"/>
    </row>
    <row r="1870" spans="3:4" x14ac:dyDescent="0.2">
      <c r="C1870" s="19"/>
      <c r="D1870" s="19"/>
    </row>
    <row r="1871" spans="3:4" x14ac:dyDescent="0.2">
      <c r="C1871" s="19"/>
      <c r="D1871" s="19"/>
    </row>
    <row r="1872" spans="3:4" x14ac:dyDescent="0.2">
      <c r="C1872" s="19"/>
      <c r="D1872" s="19"/>
    </row>
    <row r="1873" spans="3:4" x14ac:dyDescent="0.2">
      <c r="C1873" s="19"/>
      <c r="D1873" s="19"/>
    </row>
    <row r="1874" spans="3:4" x14ac:dyDescent="0.2">
      <c r="C1874" s="19"/>
      <c r="D1874" s="19"/>
    </row>
    <row r="1875" spans="3:4" x14ac:dyDescent="0.2">
      <c r="C1875" s="19"/>
      <c r="D1875" s="19"/>
    </row>
    <row r="1876" spans="3:4" x14ac:dyDescent="0.2">
      <c r="C1876" s="19"/>
      <c r="D1876" s="19"/>
    </row>
    <row r="1877" spans="3:4" x14ac:dyDescent="0.2">
      <c r="C1877" s="19"/>
      <c r="D1877" s="19"/>
    </row>
    <row r="1878" spans="3:4" x14ac:dyDescent="0.2">
      <c r="C1878" s="19"/>
      <c r="D1878" s="19"/>
    </row>
    <row r="1879" spans="3:4" x14ac:dyDescent="0.2">
      <c r="C1879" s="19"/>
      <c r="D1879" s="19"/>
    </row>
    <row r="1880" spans="3:4" x14ac:dyDescent="0.2">
      <c r="C1880" s="19"/>
      <c r="D1880" s="19"/>
    </row>
    <row r="1881" spans="3:4" x14ac:dyDescent="0.2">
      <c r="C1881" s="19"/>
      <c r="D1881" s="19"/>
    </row>
    <row r="1882" spans="3:4" x14ac:dyDescent="0.2">
      <c r="C1882" s="19"/>
      <c r="D1882" s="19"/>
    </row>
    <row r="1883" spans="3:4" x14ac:dyDescent="0.2">
      <c r="C1883" s="19"/>
      <c r="D1883" s="19"/>
    </row>
    <row r="1884" spans="3:4" x14ac:dyDescent="0.2">
      <c r="C1884" s="19"/>
      <c r="D1884" s="19"/>
    </row>
    <row r="1885" spans="3:4" x14ac:dyDescent="0.2">
      <c r="C1885" s="19"/>
      <c r="D1885" s="19"/>
    </row>
    <row r="1886" spans="3:4" x14ac:dyDescent="0.2">
      <c r="C1886" s="19"/>
      <c r="D1886" s="19"/>
    </row>
    <row r="1887" spans="3:4" x14ac:dyDescent="0.2">
      <c r="C1887" s="19"/>
      <c r="D1887" s="19"/>
    </row>
    <row r="1888" spans="3:4" x14ac:dyDescent="0.2">
      <c r="C1888" s="19"/>
      <c r="D1888" s="19"/>
    </row>
    <row r="1889" spans="3:4" x14ac:dyDescent="0.2">
      <c r="C1889" s="19"/>
      <c r="D1889" s="19"/>
    </row>
    <row r="1890" spans="3:4" x14ac:dyDescent="0.2">
      <c r="C1890" s="19"/>
      <c r="D1890" s="19"/>
    </row>
    <row r="1891" spans="3:4" x14ac:dyDescent="0.2">
      <c r="C1891" s="19"/>
      <c r="D1891" s="19"/>
    </row>
    <row r="1892" spans="3:4" x14ac:dyDescent="0.2">
      <c r="C1892" s="19"/>
      <c r="D1892" s="19"/>
    </row>
    <row r="1893" spans="3:4" x14ac:dyDescent="0.2">
      <c r="C1893" s="19"/>
      <c r="D1893" s="19"/>
    </row>
    <row r="1894" spans="3:4" x14ac:dyDescent="0.2">
      <c r="C1894" s="19"/>
      <c r="D1894" s="19"/>
    </row>
    <row r="1895" spans="3:4" x14ac:dyDescent="0.2">
      <c r="C1895" s="19"/>
      <c r="D1895" s="19"/>
    </row>
    <row r="1896" spans="3:4" x14ac:dyDescent="0.2">
      <c r="C1896" s="19"/>
      <c r="D1896" s="19"/>
    </row>
    <row r="1897" spans="3:4" x14ac:dyDescent="0.2">
      <c r="C1897" s="19"/>
      <c r="D1897" s="19"/>
    </row>
    <row r="1898" spans="3:4" x14ac:dyDescent="0.2">
      <c r="C1898" s="19"/>
      <c r="D1898" s="19"/>
    </row>
    <row r="1899" spans="3:4" x14ac:dyDescent="0.2">
      <c r="C1899" s="19"/>
      <c r="D1899" s="19"/>
    </row>
    <row r="1900" spans="3:4" x14ac:dyDescent="0.2">
      <c r="C1900" s="19"/>
      <c r="D1900" s="19"/>
    </row>
    <row r="1901" spans="3:4" x14ac:dyDescent="0.2">
      <c r="C1901" s="19"/>
      <c r="D1901" s="19"/>
    </row>
    <row r="1902" spans="3:4" x14ac:dyDescent="0.2">
      <c r="C1902" s="19"/>
      <c r="D1902" s="19"/>
    </row>
    <row r="1903" spans="3:4" x14ac:dyDescent="0.2">
      <c r="C1903" s="19"/>
      <c r="D1903" s="19"/>
    </row>
    <row r="1904" spans="3:4" x14ac:dyDescent="0.2">
      <c r="C1904" s="19"/>
      <c r="D1904" s="19"/>
    </row>
    <row r="1905" spans="3:4" x14ac:dyDescent="0.2">
      <c r="C1905" s="19"/>
      <c r="D1905" s="19"/>
    </row>
    <row r="1906" spans="3:4" x14ac:dyDescent="0.2">
      <c r="C1906" s="19"/>
      <c r="D1906" s="19"/>
    </row>
    <row r="1907" spans="3:4" x14ac:dyDescent="0.2">
      <c r="C1907" s="19"/>
      <c r="D1907" s="19"/>
    </row>
    <row r="1908" spans="3:4" x14ac:dyDescent="0.2">
      <c r="C1908" s="19"/>
      <c r="D1908" s="19"/>
    </row>
    <row r="1909" spans="3:4" x14ac:dyDescent="0.2">
      <c r="C1909" s="19"/>
      <c r="D1909" s="19"/>
    </row>
    <row r="1910" spans="3:4" x14ac:dyDescent="0.2">
      <c r="C1910" s="19"/>
      <c r="D1910" s="19"/>
    </row>
    <row r="1911" spans="3:4" x14ac:dyDescent="0.2">
      <c r="C1911" s="19"/>
      <c r="D1911" s="19"/>
    </row>
    <row r="1912" spans="3:4" x14ac:dyDescent="0.2">
      <c r="C1912" s="19"/>
      <c r="D1912" s="19"/>
    </row>
    <row r="1913" spans="3:4" x14ac:dyDescent="0.2">
      <c r="C1913" s="19"/>
      <c r="D1913" s="19"/>
    </row>
    <row r="1914" spans="3:4" x14ac:dyDescent="0.2">
      <c r="C1914" s="19"/>
      <c r="D1914" s="19"/>
    </row>
    <row r="1915" spans="3:4" x14ac:dyDescent="0.2">
      <c r="C1915" s="19"/>
      <c r="D1915" s="19"/>
    </row>
    <row r="1916" spans="3:4" x14ac:dyDescent="0.2">
      <c r="C1916" s="19"/>
      <c r="D1916" s="19"/>
    </row>
    <row r="1917" spans="3:4" x14ac:dyDescent="0.2">
      <c r="C1917" s="19"/>
      <c r="D1917" s="19"/>
    </row>
    <row r="1918" spans="3:4" x14ac:dyDescent="0.2">
      <c r="C1918" s="19"/>
      <c r="D1918" s="19"/>
    </row>
    <row r="1919" spans="3:4" x14ac:dyDescent="0.2">
      <c r="C1919" s="19"/>
      <c r="D1919" s="19"/>
    </row>
    <row r="1920" spans="3:4" x14ac:dyDescent="0.2">
      <c r="C1920" s="19"/>
      <c r="D1920" s="19"/>
    </row>
    <row r="1921" spans="3:4" x14ac:dyDescent="0.2">
      <c r="C1921" s="19"/>
      <c r="D1921" s="19"/>
    </row>
    <row r="1922" spans="3:4" x14ac:dyDescent="0.2">
      <c r="C1922" s="19"/>
      <c r="D1922" s="19"/>
    </row>
    <row r="1923" spans="3:4" x14ac:dyDescent="0.2">
      <c r="C1923" s="19"/>
      <c r="D1923" s="19"/>
    </row>
    <row r="1924" spans="3:4" x14ac:dyDescent="0.2">
      <c r="C1924" s="19"/>
      <c r="D1924" s="19"/>
    </row>
    <row r="1925" spans="3:4" x14ac:dyDescent="0.2">
      <c r="C1925" s="19"/>
      <c r="D1925" s="19"/>
    </row>
    <row r="1926" spans="3:4" x14ac:dyDescent="0.2">
      <c r="C1926" s="19"/>
      <c r="D1926" s="19"/>
    </row>
    <row r="1927" spans="3:4" x14ac:dyDescent="0.2">
      <c r="C1927" s="19"/>
      <c r="D1927" s="19"/>
    </row>
    <row r="1928" spans="3:4" x14ac:dyDescent="0.2">
      <c r="C1928" s="19"/>
      <c r="D1928" s="19"/>
    </row>
    <row r="1929" spans="3:4" x14ac:dyDescent="0.2">
      <c r="C1929" s="19"/>
      <c r="D1929" s="19"/>
    </row>
    <row r="1930" spans="3:4" x14ac:dyDescent="0.2">
      <c r="C1930" s="19"/>
      <c r="D1930" s="19"/>
    </row>
    <row r="1931" spans="3:4" x14ac:dyDescent="0.2">
      <c r="C1931" s="19"/>
      <c r="D1931" s="19"/>
    </row>
    <row r="1932" spans="3:4" x14ac:dyDescent="0.2">
      <c r="C1932" s="19"/>
      <c r="D1932" s="19"/>
    </row>
    <row r="1933" spans="3:4" x14ac:dyDescent="0.2">
      <c r="C1933" s="19"/>
      <c r="D1933" s="19"/>
    </row>
    <row r="1934" spans="3:4" x14ac:dyDescent="0.2">
      <c r="C1934" s="19"/>
      <c r="D1934" s="19"/>
    </row>
    <row r="1935" spans="3:4" x14ac:dyDescent="0.2">
      <c r="C1935" s="19"/>
      <c r="D1935" s="19"/>
    </row>
    <row r="1936" spans="3:4" x14ac:dyDescent="0.2">
      <c r="C1936" s="19"/>
      <c r="D1936" s="19"/>
    </row>
    <row r="1937" spans="3:4" x14ac:dyDescent="0.2">
      <c r="C1937" s="19"/>
      <c r="D1937" s="19"/>
    </row>
    <row r="1938" spans="3:4" x14ac:dyDescent="0.2">
      <c r="C1938" s="19"/>
      <c r="D1938" s="19"/>
    </row>
    <row r="1939" spans="3:4" x14ac:dyDescent="0.2">
      <c r="C1939" s="19"/>
      <c r="D1939" s="19"/>
    </row>
    <row r="1940" spans="3:4" x14ac:dyDescent="0.2">
      <c r="C1940" s="19"/>
      <c r="D1940" s="19"/>
    </row>
    <row r="1941" spans="3:4" x14ac:dyDescent="0.2">
      <c r="C1941" s="19"/>
      <c r="D1941" s="19"/>
    </row>
    <row r="1942" spans="3:4" x14ac:dyDescent="0.2">
      <c r="C1942" s="19"/>
      <c r="D1942" s="19"/>
    </row>
    <row r="1943" spans="3:4" x14ac:dyDescent="0.2">
      <c r="C1943" s="19"/>
      <c r="D1943" s="19"/>
    </row>
    <row r="1944" spans="3:4" x14ac:dyDescent="0.2">
      <c r="C1944" s="19"/>
      <c r="D1944" s="19"/>
    </row>
    <row r="1945" spans="3:4" x14ac:dyDescent="0.2">
      <c r="C1945" s="19"/>
      <c r="D1945" s="19"/>
    </row>
    <row r="1946" spans="3:4" x14ac:dyDescent="0.2">
      <c r="C1946" s="19"/>
      <c r="D1946" s="19"/>
    </row>
    <row r="1947" spans="3:4" x14ac:dyDescent="0.2">
      <c r="C1947" s="19"/>
      <c r="D1947" s="19"/>
    </row>
    <row r="1948" spans="3:4" x14ac:dyDescent="0.2">
      <c r="C1948" s="19"/>
      <c r="D1948" s="19"/>
    </row>
    <row r="1949" spans="3:4" x14ac:dyDescent="0.2">
      <c r="C1949" s="19"/>
      <c r="D1949" s="19"/>
    </row>
    <row r="1950" spans="3:4" x14ac:dyDescent="0.2">
      <c r="C1950" s="19"/>
      <c r="D1950" s="19"/>
    </row>
    <row r="1951" spans="3:4" x14ac:dyDescent="0.2">
      <c r="C1951" s="19"/>
      <c r="D1951" s="19"/>
    </row>
    <row r="1952" spans="3:4" x14ac:dyDescent="0.2">
      <c r="C1952" s="19"/>
      <c r="D1952" s="19"/>
    </row>
    <row r="1953" spans="3:4" x14ac:dyDescent="0.2">
      <c r="C1953" s="19"/>
      <c r="D1953" s="19"/>
    </row>
    <row r="1954" spans="3:4" x14ac:dyDescent="0.2">
      <c r="C1954" s="19"/>
      <c r="D1954" s="19"/>
    </row>
    <row r="1955" spans="3:4" x14ac:dyDescent="0.2">
      <c r="C1955" s="19"/>
      <c r="D1955" s="19"/>
    </row>
    <row r="1956" spans="3:4" x14ac:dyDescent="0.2">
      <c r="C1956" s="19"/>
      <c r="D1956" s="19"/>
    </row>
    <row r="1957" spans="3:4" x14ac:dyDescent="0.2">
      <c r="C1957" s="19"/>
      <c r="D1957" s="19"/>
    </row>
    <row r="1958" spans="3:4" x14ac:dyDescent="0.2">
      <c r="C1958" s="19"/>
      <c r="D1958" s="19"/>
    </row>
    <row r="1959" spans="3:4" x14ac:dyDescent="0.2">
      <c r="C1959" s="19"/>
      <c r="D1959" s="19"/>
    </row>
    <row r="1960" spans="3:4" x14ac:dyDescent="0.2">
      <c r="C1960" s="19"/>
      <c r="D1960" s="19"/>
    </row>
    <row r="1961" spans="3:4" x14ac:dyDescent="0.2">
      <c r="C1961" s="19"/>
      <c r="D1961" s="19"/>
    </row>
    <row r="1962" spans="3:4" x14ac:dyDescent="0.2">
      <c r="C1962" s="19"/>
      <c r="D1962" s="19"/>
    </row>
    <row r="1963" spans="3:4" x14ac:dyDescent="0.2">
      <c r="C1963" s="19"/>
      <c r="D1963" s="19"/>
    </row>
    <row r="1964" spans="3:4" x14ac:dyDescent="0.2">
      <c r="C1964" s="19"/>
      <c r="D1964" s="19"/>
    </row>
    <row r="1965" spans="3:4" x14ac:dyDescent="0.2">
      <c r="C1965" s="19"/>
      <c r="D1965" s="19"/>
    </row>
    <row r="1966" spans="3:4" x14ac:dyDescent="0.2">
      <c r="C1966" s="19"/>
      <c r="D1966" s="19"/>
    </row>
    <row r="1967" spans="3:4" x14ac:dyDescent="0.2">
      <c r="C1967" s="19"/>
      <c r="D1967" s="19"/>
    </row>
    <row r="1968" spans="3:4" x14ac:dyDescent="0.2">
      <c r="C1968" s="19"/>
      <c r="D1968" s="19"/>
    </row>
    <row r="1969" spans="3:4" x14ac:dyDescent="0.2">
      <c r="C1969" s="19"/>
      <c r="D1969" s="19"/>
    </row>
    <row r="1970" spans="3:4" x14ac:dyDescent="0.2">
      <c r="C1970" s="19"/>
      <c r="D1970" s="19"/>
    </row>
    <row r="1971" spans="3:4" x14ac:dyDescent="0.2">
      <c r="C1971" s="19"/>
      <c r="D1971" s="19"/>
    </row>
    <row r="1972" spans="3:4" x14ac:dyDescent="0.2">
      <c r="C1972" s="19"/>
      <c r="D1972" s="19"/>
    </row>
    <row r="1973" spans="3:4" x14ac:dyDescent="0.2">
      <c r="C1973" s="19"/>
      <c r="D1973" s="19"/>
    </row>
    <row r="1974" spans="3:4" x14ac:dyDescent="0.2">
      <c r="C1974" s="19"/>
      <c r="D1974" s="19"/>
    </row>
    <row r="1975" spans="3:4" x14ac:dyDescent="0.2">
      <c r="C1975" s="19"/>
      <c r="D1975" s="19"/>
    </row>
    <row r="1976" spans="3:4" x14ac:dyDescent="0.2">
      <c r="C1976" s="19"/>
      <c r="D1976" s="19"/>
    </row>
    <row r="1977" spans="3:4" x14ac:dyDescent="0.2">
      <c r="C1977" s="19"/>
      <c r="D1977" s="19"/>
    </row>
    <row r="1978" spans="3:4" x14ac:dyDescent="0.2">
      <c r="C1978" s="19"/>
      <c r="D1978" s="19"/>
    </row>
    <row r="1979" spans="3:4" x14ac:dyDescent="0.2">
      <c r="C1979" s="19"/>
      <c r="D1979" s="19"/>
    </row>
    <row r="1980" spans="3:4" x14ac:dyDescent="0.2">
      <c r="C1980" s="19"/>
      <c r="D1980" s="19"/>
    </row>
    <row r="1981" spans="3:4" x14ac:dyDescent="0.2">
      <c r="C1981" s="19"/>
      <c r="D1981" s="19"/>
    </row>
    <row r="1982" spans="3:4" x14ac:dyDescent="0.2">
      <c r="C1982" s="19"/>
      <c r="D1982" s="19"/>
    </row>
    <row r="1983" spans="3:4" x14ac:dyDescent="0.2">
      <c r="C1983" s="19"/>
      <c r="D1983" s="19"/>
    </row>
    <row r="1984" spans="3:4" x14ac:dyDescent="0.2">
      <c r="C1984" s="19"/>
      <c r="D1984" s="19"/>
    </row>
    <row r="1985" spans="3:4" x14ac:dyDescent="0.2">
      <c r="C1985" s="19"/>
      <c r="D1985" s="19"/>
    </row>
    <row r="1986" spans="3:4" x14ac:dyDescent="0.2">
      <c r="C1986" s="19"/>
      <c r="D1986" s="19"/>
    </row>
    <row r="1987" spans="3:4" x14ac:dyDescent="0.2">
      <c r="C1987" s="19"/>
      <c r="D1987" s="19"/>
    </row>
    <row r="1988" spans="3:4" x14ac:dyDescent="0.2">
      <c r="C1988" s="19"/>
      <c r="D1988" s="19"/>
    </row>
    <row r="1989" spans="3:4" x14ac:dyDescent="0.2">
      <c r="C1989" s="19"/>
      <c r="D1989" s="19"/>
    </row>
    <row r="1990" spans="3:4" x14ac:dyDescent="0.2">
      <c r="C1990" s="19"/>
      <c r="D1990" s="19"/>
    </row>
    <row r="1991" spans="3:4" x14ac:dyDescent="0.2">
      <c r="C1991" s="19"/>
      <c r="D1991" s="19"/>
    </row>
    <row r="1992" spans="3:4" x14ac:dyDescent="0.2">
      <c r="C1992" s="19"/>
      <c r="D1992" s="19"/>
    </row>
    <row r="1993" spans="3:4" x14ac:dyDescent="0.2">
      <c r="C1993" s="19"/>
      <c r="D1993" s="19"/>
    </row>
    <row r="1994" spans="3:4" x14ac:dyDescent="0.2">
      <c r="C1994" s="19"/>
      <c r="D1994" s="19"/>
    </row>
    <row r="1995" spans="3:4" x14ac:dyDescent="0.2">
      <c r="C1995" s="19"/>
      <c r="D1995" s="19"/>
    </row>
    <row r="1996" spans="3:4" x14ac:dyDescent="0.2">
      <c r="C1996" s="19"/>
      <c r="D1996" s="19"/>
    </row>
    <row r="1997" spans="3:4" x14ac:dyDescent="0.2">
      <c r="C1997" s="19"/>
      <c r="D1997" s="19"/>
    </row>
    <row r="1998" spans="3:4" x14ac:dyDescent="0.2">
      <c r="C1998" s="19"/>
      <c r="D1998" s="19"/>
    </row>
    <row r="1999" spans="3:4" x14ac:dyDescent="0.2">
      <c r="C1999" s="19"/>
      <c r="D1999" s="19"/>
    </row>
    <row r="2000" spans="3:4" x14ac:dyDescent="0.2">
      <c r="C2000" s="19"/>
      <c r="D2000" s="19"/>
    </row>
    <row r="2001" spans="3:4" x14ac:dyDescent="0.2">
      <c r="C2001" s="19"/>
      <c r="D2001" s="19"/>
    </row>
    <row r="2002" spans="3:4" x14ac:dyDescent="0.2">
      <c r="C2002" s="19"/>
      <c r="D2002" s="19"/>
    </row>
    <row r="2003" spans="3:4" x14ac:dyDescent="0.2">
      <c r="C2003" s="19"/>
      <c r="D2003" s="19"/>
    </row>
    <row r="2004" spans="3:4" x14ac:dyDescent="0.2">
      <c r="C2004" s="19"/>
      <c r="D2004" s="19"/>
    </row>
    <row r="2005" spans="3:4" x14ac:dyDescent="0.2">
      <c r="C2005" s="19"/>
      <c r="D2005" s="19"/>
    </row>
    <row r="2006" spans="3:4" x14ac:dyDescent="0.2">
      <c r="C2006" s="19"/>
      <c r="D2006" s="19"/>
    </row>
    <row r="2007" spans="3:4" x14ac:dyDescent="0.2">
      <c r="C2007" s="19"/>
      <c r="D2007" s="19"/>
    </row>
    <row r="2008" spans="3:4" x14ac:dyDescent="0.2">
      <c r="C2008" s="19"/>
      <c r="D2008" s="19"/>
    </row>
    <row r="2009" spans="3:4" x14ac:dyDescent="0.2">
      <c r="C2009" s="19"/>
      <c r="D2009" s="19"/>
    </row>
    <row r="2010" spans="3:4" x14ac:dyDescent="0.2">
      <c r="C2010" s="19"/>
      <c r="D2010" s="19"/>
    </row>
    <row r="2011" spans="3:4" x14ac:dyDescent="0.2">
      <c r="C2011" s="19"/>
      <c r="D2011" s="19"/>
    </row>
    <row r="2012" spans="3:4" x14ac:dyDescent="0.2">
      <c r="C2012" s="19"/>
      <c r="D2012" s="19"/>
    </row>
    <row r="2013" spans="3:4" x14ac:dyDescent="0.2">
      <c r="C2013" s="19"/>
      <c r="D2013" s="19"/>
    </row>
    <row r="2014" spans="3:4" x14ac:dyDescent="0.2">
      <c r="C2014" s="19"/>
      <c r="D2014" s="19"/>
    </row>
    <row r="2015" spans="3:4" x14ac:dyDescent="0.2">
      <c r="C2015" s="19"/>
      <c r="D2015" s="19"/>
    </row>
    <row r="2016" spans="3:4" x14ac:dyDescent="0.2">
      <c r="C2016" s="19"/>
      <c r="D2016" s="19"/>
    </row>
    <row r="2017" spans="3:4" x14ac:dyDescent="0.2">
      <c r="C2017" s="19"/>
      <c r="D2017" s="19"/>
    </row>
    <row r="2018" spans="3:4" x14ac:dyDescent="0.2">
      <c r="C2018" s="19"/>
      <c r="D2018" s="19"/>
    </row>
    <row r="2019" spans="3:4" x14ac:dyDescent="0.2">
      <c r="C2019" s="19"/>
      <c r="D2019" s="19"/>
    </row>
    <row r="2020" spans="3:4" x14ac:dyDescent="0.2">
      <c r="C2020" s="19"/>
      <c r="D2020" s="19"/>
    </row>
    <row r="2021" spans="3:4" x14ac:dyDescent="0.2">
      <c r="C2021" s="19"/>
      <c r="D2021" s="19"/>
    </row>
    <row r="2022" spans="3:4" x14ac:dyDescent="0.2">
      <c r="C2022" s="19"/>
      <c r="D2022" s="19"/>
    </row>
    <row r="2023" spans="3:4" x14ac:dyDescent="0.2">
      <c r="C2023" s="19"/>
      <c r="D2023" s="19"/>
    </row>
    <row r="2024" spans="3:4" x14ac:dyDescent="0.2">
      <c r="C2024" s="19"/>
      <c r="D2024" s="19"/>
    </row>
    <row r="2025" spans="3:4" x14ac:dyDescent="0.2">
      <c r="C2025" s="19"/>
      <c r="D2025" s="19"/>
    </row>
    <row r="2026" spans="3:4" x14ac:dyDescent="0.2">
      <c r="C2026" s="19"/>
      <c r="D2026" s="19"/>
    </row>
    <row r="2027" spans="3:4" x14ac:dyDescent="0.2">
      <c r="C2027" s="19"/>
      <c r="D2027" s="19"/>
    </row>
    <row r="2028" spans="3:4" x14ac:dyDescent="0.2">
      <c r="C2028" s="19"/>
      <c r="D2028" s="19"/>
    </row>
    <row r="2029" spans="3:4" x14ac:dyDescent="0.2">
      <c r="C2029" s="19"/>
      <c r="D2029" s="19"/>
    </row>
    <row r="2030" spans="3:4" x14ac:dyDescent="0.2">
      <c r="C2030" s="19"/>
      <c r="D2030" s="19"/>
    </row>
    <row r="2031" spans="3:4" x14ac:dyDescent="0.2">
      <c r="C2031" s="19"/>
      <c r="D2031" s="19"/>
    </row>
    <row r="2032" spans="3:4" x14ac:dyDescent="0.2">
      <c r="C2032" s="19"/>
      <c r="D2032" s="19"/>
    </row>
    <row r="2033" spans="3:4" x14ac:dyDescent="0.2">
      <c r="C2033" s="19"/>
      <c r="D2033" s="19"/>
    </row>
    <row r="2034" spans="3:4" x14ac:dyDescent="0.2">
      <c r="C2034" s="19"/>
      <c r="D2034" s="19"/>
    </row>
    <row r="2035" spans="3:4" x14ac:dyDescent="0.2">
      <c r="C2035" s="19"/>
      <c r="D2035" s="19"/>
    </row>
    <row r="2036" spans="3:4" x14ac:dyDescent="0.2">
      <c r="C2036" s="19"/>
      <c r="D2036" s="19"/>
    </row>
    <row r="2037" spans="3:4" x14ac:dyDescent="0.2">
      <c r="C2037" s="19"/>
      <c r="D2037" s="19"/>
    </row>
    <row r="2038" spans="3:4" x14ac:dyDescent="0.2">
      <c r="C2038" s="19"/>
      <c r="D2038" s="19"/>
    </row>
    <row r="2039" spans="3:4" x14ac:dyDescent="0.2">
      <c r="C2039" s="19"/>
      <c r="D2039" s="19"/>
    </row>
    <row r="2040" spans="3:4" x14ac:dyDescent="0.2">
      <c r="C2040" s="19"/>
      <c r="D2040" s="19"/>
    </row>
    <row r="2041" spans="3:4" x14ac:dyDescent="0.2">
      <c r="C2041" s="19"/>
      <c r="D2041" s="19"/>
    </row>
    <row r="2042" spans="3:4" x14ac:dyDescent="0.2">
      <c r="C2042" s="19"/>
      <c r="D2042" s="19"/>
    </row>
    <row r="2043" spans="3:4" x14ac:dyDescent="0.2">
      <c r="C2043" s="19"/>
      <c r="D2043" s="19"/>
    </row>
    <row r="2044" spans="3:4" x14ac:dyDescent="0.2">
      <c r="C2044" s="19"/>
      <c r="D2044" s="19"/>
    </row>
    <row r="2045" spans="3:4" x14ac:dyDescent="0.2">
      <c r="C2045" s="19"/>
      <c r="D2045" s="19"/>
    </row>
    <row r="2046" spans="3:4" x14ac:dyDescent="0.2">
      <c r="C2046" s="19"/>
      <c r="D2046" s="19"/>
    </row>
    <row r="2047" spans="3:4" x14ac:dyDescent="0.2">
      <c r="C2047" s="19"/>
      <c r="D2047" s="19"/>
    </row>
    <row r="2048" spans="3:4" x14ac:dyDescent="0.2">
      <c r="C2048" s="19"/>
      <c r="D2048" s="19"/>
    </row>
    <row r="2049" spans="3:4" x14ac:dyDescent="0.2">
      <c r="C2049" s="19"/>
      <c r="D2049" s="19"/>
    </row>
    <row r="2050" spans="3:4" x14ac:dyDescent="0.2">
      <c r="C2050" s="19"/>
      <c r="D2050" s="19"/>
    </row>
    <row r="2051" spans="3:4" x14ac:dyDescent="0.2">
      <c r="C2051" s="19"/>
      <c r="D2051" s="19"/>
    </row>
    <row r="2052" spans="3:4" x14ac:dyDescent="0.2">
      <c r="C2052" s="19"/>
      <c r="D2052" s="19"/>
    </row>
    <row r="2053" spans="3:4" x14ac:dyDescent="0.2">
      <c r="C2053" s="19"/>
      <c r="D2053" s="19"/>
    </row>
    <row r="2054" spans="3:4" x14ac:dyDescent="0.2">
      <c r="C2054" s="19"/>
      <c r="D2054" s="19"/>
    </row>
    <row r="2055" spans="3:4" x14ac:dyDescent="0.2">
      <c r="C2055" s="19"/>
      <c r="D2055" s="19"/>
    </row>
    <row r="2056" spans="3:4" x14ac:dyDescent="0.2">
      <c r="C2056" s="19"/>
      <c r="D2056" s="19"/>
    </row>
    <row r="2057" spans="3:4" x14ac:dyDescent="0.2">
      <c r="C2057" s="19"/>
      <c r="D2057" s="19"/>
    </row>
    <row r="2058" spans="3:4" x14ac:dyDescent="0.2">
      <c r="C2058" s="19"/>
      <c r="D2058" s="19"/>
    </row>
    <row r="2059" spans="3:4" x14ac:dyDescent="0.2">
      <c r="C2059" s="19"/>
      <c r="D2059" s="19"/>
    </row>
    <row r="2060" spans="3:4" x14ac:dyDescent="0.2">
      <c r="C2060" s="19"/>
      <c r="D2060" s="19"/>
    </row>
    <row r="2061" spans="3:4" x14ac:dyDescent="0.2">
      <c r="C2061" s="19"/>
      <c r="D2061" s="19"/>
    </row>
    <row r="2062" spans="3:4" x14ac:dyDescent="0.2">
      <c r="C2062" s="19"/>
      <c r="D2062" s="19"/>
    </row>
    <row r="2063" spans="3:4" x14ac:dyDescent="0.2">
      <c r="C2063" s="19"/>
      <c r="D2063" s="19"/>
    </row>
    <row r="2064" spans="3:4" x14ac:dyDescent="0.2">
      <c r="C2064" s="19"/>
      <c r="D2064" s="19"/>
    </row>
    <row r="2065" spans="3:4" x14ac:dyDescent="0.2">
      <c r="C2065" s="19"/>
      <c r="D2065" s="19"/>
    </row>
    <row r="2066" spans="3:4" x14ac:dyDescent="0.2">
      <c r="C2066" s="19"/>
      <c r="D2066" s="19"/>
    </row>
    <row r="2067" spans="3:4" x14ac:dyDescent="0.2">
      <c r="C2067" s="19"/>
      <c r="D2067" s="19"/>
    </row>
    <row r="2068" spans="3:4" x14ac:dyDescent="0.2">
      <c r="C2068" s="19"/>
      <c r="D2068" s="19"/>
    </row>
    <row r="2069" spans="3:4" x14ac:dyDescent="0.2">
      <c r="C2069" s="19"/>
      <c r="D2069" s="19"/>
    </row>
    <row r="2070" spans="3:4" x14ac:dyDescent="0.2">
      <c r="C2070" s="19"/>
      <c r="D2070" s="19"/>
    </row>
    <row r="2071" spans="3:4" x14ac:dyDescent="0.2">
      <c r="C2071" s="19"/>
      <c r="D2071" s="19"/>
    </row>
    <row r="2072" spans="3:4" x14ac:dyDescent="0.2">
      <c r="C2072" s="19"/>
      <c r="D2072" s="19"/>
    </row>
    <row r="2073" spans="3:4" x14ac:dyDescent="0.2">
      <c r="C2073" s="19"/>
      <c r="D2073" s="19"/>
    </row>
    <row r="2074" spans="3:4" x14ac:dyDescent="0.2">
      <c r="C2074" s="19"/>
      <c r="D2074" s="19"/>
    </row>
    <row r="2075" spans="3:4" x14ac:dyDescent="0.2">
      <c r="C2075" s="19"/>
      <c r="D2075" s="19"/>
    </row>
    <row r="2076" spans="3:4" x14ac:dyDescent="0.2">
      <c r="C2076" s="19"/>
      <c r="D2076" s="19"/>
    </row>
    <row r="2077" spans="3:4" x14ac:dyDescent="0.2">
      <c r="C2077" s="19"/>
      <c r="D2077" s="19"/>
    </row>
    <row r="2078" spans="3:4" x14ac:dyDescent="0.2">
      <c r="C2078" s="19"/>
      <c r="D2078" s="19"/>
    </row>
    <row r="2079" spans="3:4" x14ac:dyDescent="0.2">
      <c r="C2079" s="19"/>
      <c r="D2079" s="19"/>
    </row>
    <row r="2080" spans="3:4" x14ac:dyDescent="0.2">
      <c r="C2080" s="19"/>
      <c r="D2080" s="19"/>
    </row>
    <row r="2081" spans="3:4" x14ac:dyDescent="0.2">
      <c r="C2081" s="19"/>
      <c r="D2081" s="19"/>
    </row>
    <row r="2082" spans="3:4" x14ac:dyDescent="0.2">
      <c r="C2082" s="19"/>
      <c r="D2082" s="19"/>
    </row>
    <row r="2083" spans="3:4" x14ac:dyDescent="0.2">
      <c r="C2083" s="19"/>
      <c r="D2083" s="19"/>
    </row>
    <row r="2084" spans="3:4" x14ac:dyDescent="0.2">
      <c r="C2084" s="19"/>
      <c r="D2084" s="19"/>
    </row>
    <row r="2085" spans="3:4" x14ac:dyDescent="0.2">
      <c r="C2085" s="19"/>
      <c r="D2085" s="19"/>
    </row>
    <row r="2086" spans="3:4" x14ac:dyDescent="0.2">
      <c r="C2086" s="19"/>
      <c r="D2086" s="19"/>
    </row>
    <row r="2087" spans="3:4" x14ac:dyDescent="0.2">
      <c r="C2087" s="19"/>
      <c r="D2087" s="19"/>
    </row>
    <row r="2088" spans="3:4" x14ac:dyDescent="0.2">
      <c r="C2088" s="19"/>
      <c r="D2088" s="19"/>
    </row>
    <row r="2089" spans="3:4" x14ac:dyDescent="0.2">
      <c r="C2089" s="19"/>
      <c r="D2089" s="19"/>
    </row>
    <row r="2090" spans="3:4" x14ac:dyDescent="0.2">
      <c r="C2090" s="19"/>
      <c r="D2090" s="19"/>
    </row>
    <row r="2091" spans="3:4" x14ac:dyDescent="0.2">
      <c r="C2091" s="19"/>
      <c r="D2091" s="19"/>
    </row>
    <row r="2092" spans="3:4" x14ac:dyDescent="0.2">
      <c r="C2092" s="19"/>
      <c r="D2092" s="19"/>
    </row>
    <row r="2093" spans="3:4" x14ac:dyDescent="0.2">
      <c r="C2093" s="19"/>
      <c r="D2093" s="19"/>
    </row>
    <row r="2094" spans="3:4" x14ac:dyDescent="0.2">
      <c r="C2094" s="19"/>
      <c r="D2094" s="19"/>
    </row>
    <row r="2095" spans="3:4" x14ac:dyDescent="0.2">
      <c r="C2095" s="19"/>
      <c r="D2095" s="19"/>
    </row>
    <row r="2096" spans="3:4" x14ac:dyDescent="0.2">
      <c r="C2096" s="19"/>
      <c r="D2096" s="19"/>
    </row>
    <row r="2097" spans="3:4" x14ac:dyDescent="0.2">
      <c r="C2097" s="19"/>
      <c r="D2097" s="19"/>
    </row>
    <row r="2098" spans="3:4" x14ac:dyDescent="0.2">
      <c r="C2098" s="19"/>
      <c r="D2098" s="19"/>
    </row>
    <row r="2099" spans="3:4" x14ac:dyDescent="0.2">
      <c r="C2099" s="19"/>
      <c r="D2099" s="19"/>
    </row>
    <row r="2100" spans="3:4" x14ac:dyDescent="0.2">
      <c r="C2100" s="19"/>
      <c r="D2100" s="19"/>
    </row>
    <row r="2101" spans="3:4" x14ac:dyDescent="0.2">
      <c r="C2101" s="19"/>
      <c r="D2101" s="19"/>
    </row>
    <row r="2102" spans="3:4" x14ac:dyDescent="0.2">
      <c r="C2102" s="19"/>
      <c r="D2102" s="19"/>
    </row>
    <row r="2103" spans="3:4" x14ac:dyDescent="0.2">
      <c r="C2103" s="19"/>
      <c r="D2103" s="19"/>
    </row>
    <row r="2104" spans="3:4" x14ac:dyDescent="0.2">
      <c r="C2104" s="19"/>
      <c r="D2104" s="19"/>
    </row>
    <row r="2105" spans="3:4" x14ac:dyDescent="0.2">
      <c r="C2105" s="19"/>
      <c r="D2105" s="19"/>
    </row>
    <row r="2106" spans="3:4" x14ac:dyDescent="0.2">
      <c r="C2106" s="19"/>
      <c r="D2106" s="19"/>
    </row>
    <row r="2107" spans="3:4" x14ac:dyDescent="0.2">
      <c r="C2107" s="19"/>
      <c r="D2107" s="19"/>
    </row>
    <row r="2108" spans="3:4" x14ac:dyDescent="0.2">
      <c r="C2108" s="19"/>
      <c r="D2108" s="19"/>
    </row>
    <row r="2109" spans="3:4" x14ac:dyDescent="0.2">
      <c r="C2109" s="19"/>
      <c r="D2109" s="19"/>
    </row>
    <row r="2110" spans="3:4" x14ac:dyDescent="0.2">
      <c r="C2110" s="19"/>
      <c r="D2110" s="19"/>
    </row>
    <row r="2111" spans="3:4" x14ac:dyDescent="0.2">
      <c r="C2111" s="19"/>
      <c r="D2111" s="19"/>
    </row>
    <row r="2112" spans="3:4" x14ac:dyDescent="0.2">
      <c r="C2112" s="19"/>
      <c r="D2112" s="19"/>
    </row>
    <row r="2113" spans="3:4" x14ac:dyDescent="0.2">
      <c r="C2113" s="19"/>
      <c r="D2113" s="19"/>
    </row>
    <row r="2114" spans="3:4" x14ac:dyDescent="0.2">
      <c r="C2114" s="19"/>
      <c r="D2114" s="19"/>
    </row>
    <row r="2115" spans="3:4" x14ac:dyDescent="0.2">
      <c r="C2115" s="19"/>
      <c r="D2115" s="19"/>
    </row>
    <row r="2116" spans="3:4" x14ac:dyDescent="0.2">
      <c r="C2116" s="19"/>
      <c r="D2116" s="19"/>
    </row>
    <row r="2117" spans="3:4" x14ac:dyDescent="0.2">
      <c r="C2117" s="19"/>
      <c r="D2117" s="19"/>
    </row>
    <row r="2118" spans="3:4" x14ac:dyDescent="0.2">
      <c r="C2118" s="19"/>
      <c r="D2118" s="19"/>
    </row>
    <row r="2119" spans="3:4" x14ac:dyDescent="0.2">
      <c r="C2119" s="19"/>
      <c r="D2119" s="19"/>
    </row>
    <row r="2120" spans="3:4" x14ac:dyDescent="0.2">
      <c r="C2120" s="19"/>
      <c r="D2120" s="19"/>
    </row>
    <row r="2121" spans="3:4" x14ac:dyDescent="0.2">
      <c r="C2121" s="19"/>
      <c r="D2121" s="19"/>
    </row>
    <row r="2122" spans="3:4" x14ac:dyDescent="0.2">
      <c r="C2122" s="19"/>
      <c r="D2122" s="19"/>
    </row>
    <row r="2123" spans="3:4" x14ac:dyDescent="0.2">
      <c r="C2123" s="19"/>
      <c r="D2123" s="19"/>
    </row>
    <row r="2124" spans="3:4" x14ac:dyDescent="0.2">
      <c r="C2124" s="19"/>
      <c r="D2124" s="19"/>
    </row>
    <row r="2125" spans="3:4" x14ac:dyDescent="0.2">
      <c r="C2125" s="19"/>
      <c r="D2125" s="19"/>
    </row>
    <row r="2126" spans="3:4" x14ac:dyDescent="0.2">
      <c r="C2126" s="19"/>
      <c r="D2126" s="19"/>
    </row>
    <row r="2127" spans="3:4" x14ac:dyDescent="0.2">
      <c r="C2127" s="19"/>
      <c r="D2127" s="19"/>
    </row>
    <row r="2128" spans="3:4" x14ac:dyDescent="0.2">
      <c r="C2128" s="19"/>
      <c r="D2128" s="19"/>
    </row>
    <row r="2129" spans="3:4" x14ac:dyDescent="0.2">
      <c r="C2129" s="19"/>
      <c r="D2129" s="19"/>
    </row>
    <row r="2130" spans="3:4" x14ac:dyDescent="0.2">
      <c r="C2130" s="19"/>
      <c r="D2130" s="19"/>
    </row>
    <row r="2131" spans="3:4" x14ac:dyDescent="0.2">
      <c r="C2131" s="19"/>
      <c r="D2131" s="19"/>
    </row>
    <row r="2132" spans="3:4" x14ac:dyDescent="0.2">
      <c r="C2132" s="19"/>
      <c r="D2132" s="19"/>
    </row>
    <row r="2133" spans="3:4" x14ac:dyDescent="0.2">
      <c r="C2133" s="19"/>
      <c r="D2133" s="19"/>
    </row>
    <row r="2134" spans="3:4" x14ac:dyDescent="0.2">
      <c r="C2134" s="19"/>
      <c r="D2134" s="19"/>
    </row>
    <row r="2135" spans="3:4" x14ac:dyDescent="0.2">
      <c r="C2135" s="19"/>
      <c r="D2135" s="19"/>
    </row>
    <row r="2136" spans="3:4" x14ac:dyDescent="0.2">
      <c r="C2136" s="19"/>
      <c r="D2136" s="19"/>
    </row>
    <row r="2137" spans="3:4" x14ac:dyDescent="0.2">
      <c r="C2137" s="19"/>
      <c r="D2137" s="19"/>
    </row>
    <row r="2138" spans="3:4" x14ac:dyDescent="0.2">
      <c r="C2138" s="19"/>
      <c r="D2138" s="19"/>
    </row>
    <row r="2139" spans="3:4" x14ac:dyDescent="0.2">
      <c r="C2139" s="19"/>
      <c r="D2139" s="19"/>
    </row>
    <row r="2140" spans="3:4" x14ac:dyDescent="0.2">
      <c r="C2140" s="19"/>
      <c r="D2140" s="19"/>
    </row>
    <row r="2141" spans="3:4" x14ac:dyDescent="0.2">
      <c r="C2141" s="19"/>
      <c r="D2141" s="19"/>
    </row>
    <row r="2142" spans="3:4" x14ac:dyDescent="0.2">
      <c r="C2142" s="19"/>
      <c r="D2142" s="19"/>
    </row>
    <row r="2143" spans="3:4" x14ac:dyDescent="0.2">
      <c r="C2143" s="19"/>
      <c r="D2143" s="19"/>
    </row>
    <row r="2144" spans="3:4" x14ac:dyDescent="0.2">
      <c r="C2144" s="19"/>
      <c r="D2144" s="19"/>
    </row>
    <row r="2145" spans="3:4" x14ac:dyDescent="0.2">
      <c r="C2145" s="19"/>
      <c r="D2145" s="19"/>
    </row>
    <row r="2146" spans="3:4" x14ac:dyDescent="0.2">
      <c r="C2146" s="19"/>
      <c r="D2146" s="19"/>
    </row>
    <row r="2147" spans="3:4" x14ac:dyDescent="0.2">
      <c r="C2147" s="19"/>
      <c r="D2147" s="19"/>
    </row>
    <row r="2148" spans="3:4" x14ac:dyDescent="0.2">
      <c r="C2148" s="19"/>
      <c r="D2148" s="19"/>
    </row>
    <row r="2149" spans="3:4" x14ac:dyDescent="0.2">
      <c r="C2149" s="19"/>
      <c r="D2149" s="19"/>
    </row>
    <row r="2150" spans="3:4" x14ac:dyDescent="0.2">
      <c r="C2150" s="19"/>
      <c r="D2150" s="19"/>
    </row>
    <row r="2151" spans="3:4" x14ac:dyDescent="0.2">
      <c r="C2151" s="19"/>
      <c r="D2151" s="19"/>
    </row>
    <row r="2152" spans="3:4" x14ac:dyDescent="0.2">
      <c r="C2152" s="19"/>
      <c r="D2152" s="19"/>
    </row>
    <row r="2153" spans="3:4" x14ac:dyDescent="0.2">
      <c r="C2153" s="19"/>
      <c r="D2153" s="19"/>
    </row>
    <row r="2154" spans="3:4" x14ac:dyDescent="0.2">
      <c r="C2154" s="19"/>
      <c r="D2154" s="19"/>
    </row>
    <row r="2155" spans="3:4" x14ac:dyDescent="0.2">
      <c r="C2155" s="19"/>
      <c r="D2155" s="19"/>
    </row>
    <row r="2156" spans="3:4" x14ac:dyDescent="0.2">
      <c r="C2156" s="19"/>
      <c r="D2156" s="19"/>
    </row>
    <row r="2157" spans="3:4" x14ac:dyDescent="0.2">
      <c r="C2157" s="19"/>
      <c r="D2157" s="19"/>
    </row>
    <row r="2158" spans="3:4" x14ac:dyDescent="0.2">
      <c r="C2158" s="19"/>
      <c r="D2158" s="19"/>
    </row>
    <row r="2159" spans="3:4" x14ac:dyDescent="0.2">
      <c r="C2159" s="19"/>
      <c r="D2159" s="19"/>
    </row>
    <row r="2160" spans="3:4" x14ac:dyDescent="0.2">
      <c r="C2160" s="19"/>
      <c r="D2160" s="19"/>
    </row>
    <row r="2161" spans="3:4" x14ac:dyDescent="0.2">
      <c r="C2161" s="19"/>
      <c r="D2161" s="19"/>
    </row>
    <row r="2162" spans="3:4" x14ac:dyDescent="0.2">
      <c r="C2162" s="19"/>
      <c r="D2162" s="19"/>
    </row>
    <row r="2163" spans="3:4" x14ac:dyDescent="0.2">
      <c r="C2163" s="19"/>
      <c r="D2163" s="19"/>
    </row>
    <row r="2164" spans="3:4" x14ac:dyDescent="0.2">
      <c r="C2164" s="19"/>
      <c r="D2164" s="19"/>
    </row>
    <row r="2165" spans="3:4" x14ac:dyDescent="0.2">
      <c r="C2165" s="19"/>
      <c r="D2165" s="19"/>
    </row>
    <row r="2166" spans="3:4" x14ac:dyDescent="0.2">
      <c r="C2166" s="19"/>
      <c r="D2166" s="19"/>
    </row>
    <row r="2167" spans="3:4" x14ac:dyDescent="0.2">
      <c r="C2167" s="19"/>
      <c r="D2167" s="19"/>
    </row>
    <row r="2168" spans="3:4" x14ac:dyDescent="0.2">
      <c r="C2168" s="19"/>
      <c r="D2168" s="19"/>
    </row>
    <row r="2169" spans="3:4" x14ac:dyDescent="0.2">
      <c r="C2169" s="19"/>
      <c r="D2169" s="19"/>
    </row>
    <row r="2170" spans="3:4" x14ac:dyDescent="0.2">
      <c r="C2170" s="19"/>
      <c r="D2170" s="19"/>
    </row>
    <row r="2171" spans="3:4" x14ac:dyDescent="0.2">
      <c r="C2171" s="19"/>
      <c r="D2171" s="19"/>
    </row>
    <row r="2172" spans="3:4" x14ac:dyDescent="0.2">
      <c r="C2172" s="19"/>
      <c r="D2172" s="19"/>
    </row>
    <row r="2173" spans="3:4" x14ac:dyDescent="0.2">
      <c r="C2173" s="19"/>
      <c r="D2173" s="19"/>
    </row>
    <row r="2174" spans="3:4" x14ac:dyDescent="0.2">
      <c r="C2174" s="19"/>
      <c r="D2174" s="19"/>
    </row>
    <row r="2175" spans="3:4" x14ac:dyDescent="0.2">
      <c r="C2175" s="19"/>
      <c r="D2175" s="19"/>
    </row>
    <row r="2176" spans="3:4" x14ac:dyDescent="0.2">
      <c r="C2176" s="19"/>
      <c r="D2176" s="19"/>
    </row>
    <row r="2177" spans="3:4" x14ac:dyDescent="0.2">
      <c r="C2177" s="19"/>
      <c r="D2177" s="19"/>
    </row>
    <row r="2178" spans="3:4" x14ac:dyDescent="0.2">
      <c r="C2178" s="19"/>
      <c r="D2178" s="19"/>
    </row>
    <row r="2179" spans="3:4" x14ac:dyDescent="0.2">
      <c r="C2179" s="19"/>
      <c r="D2179" s="19"/>
    </row>
    <row r="2180" spans="3:4" x14ac:dyDescent="0.2">
      <c r="C2180" s="19"/>
      <c r="D2180" s="19"/>
    </row>
    <row r="2181" spans="3:4" x14ac:dyDescent="0.2">
      <c r="C2181" s="19"/>
      <c r="D2181" s="19"/>
    </row>
    <row r="2182" spans="3:4" x14ac:dyDescent="0.2">
      <c r="C2182" s="19"/>
      <c r="D2182" s="19"/>
    </row>
    <row r="2183" spans="3:4" x14ac:dyDescent="0.2">
      <c r="C2183" s="19"/>
      <c r="D2183" s="19"/>
    </row>
    <row r="2184" spans="3:4" x14ac:dyDescent="0.2">
      <c r="C2184" s="19"/>
      <c r="D2184" s="19"/>
    </row>
    <row r="2185" spans="3:4" x14ac:dyDescent="0.2">
      <c r="C2185" s="19"/>
      <c r="D2185" s="19"/>
    </row>
    <row r="2186" spans="3:4" x14ac:dyDescent="0.2">
      <c r="C2186" s="19"/>
      <c r="D2186" s="19"/>
    </row>
    <row r="2187" spans="3:4" x14ac:dyDescent="0.2">
      <c r="C2187" s="19"/>
      <c r="D2187" s="19"/>
    </row>
    <row r="2188" spans="3:4" x14ac:dyDescent="0.2">
      <c r="C2188" s="19"/>
      <c r="D2188" s="19"/>
    </row>
    <row r="2189" spans="3:4" x14ac:dyDescent="0.2">
      <c r="C2189" s="19"/>
      <c r="D2189" s="19"/>
    </row>
    <row r="2190" spans="3:4" x14ac:dyDescent="0.2">
      <c r="C2190" s="19"/>
      <c r="D2190" s="19"/>
    </row>
    <row r="2191" spans="3:4" x14ac:dyDescent="0.2">
      <c r="C2191" s="19"/>
      <c r="D2191" s="19"/>
    </row>
    <row r="2192" spans="3:4" x14ac:dyDescent="0.2">
      <c r="C2192" s="19"/>
      <c r="D2192" s="19"/>
    </row>
    <row r="2193" spans="3:4" x14ac:dyDescent="0.2">
      <c r="C2193" s="19"/>
      <c r="D2193" s="19"/>
    </row>
    <row r="2194" spans="3:4" x14ac:dyDescent="0.2">
      <c r="C2194" s="19"/>
      <c r="D2194" s="19"/>
    </row>
    <row r="2195" spans="3:4" x14ac:dyDescent="0.2">
      <c r="C2195" s="19"/>
      <c r="D2195" s="19"/>
    </row>
    <row r="2196" spans="3:4" x14ac:dyDescent="0.2">
      <c r="C2196" s="19"/>
      <c r="D2196" s="19"/>
    </row>
    <row r="2197" spans="3:4" x14ac:dyDescent="0.2">
      <c r="C2197" s="19"/>
      <c r="D2197" s="19"/>
    </row>
    <row r="2198" spans="3:4" x14ac:dyDescent="0.2">
      <c r="C2198" s="19"/>
      <c r="D2198" s="19"/>
    </row>
    <row r="2199" spans="3:4" x14ac:dyDescent="0.2">
      <c r="C2199" s="19"/>
      <c r="D2199" s="19"/>
    </row>
    <row r="2200" spans="3:4" x14ac:dyDescent="0.2">
      <c r="C2200" s="19"/>
      <c r="D2200" s="19"/>
    </row>
    <row r="2201" spans="3:4" x14ac:dyDescent="0.2">
      <c r="C2201" s="19"/>
      <c r="D2201" s="19"/>
    </row>
    <row r="2202" spans="3:4" x14ac:dyDescent="0.2">
      <c r="C2202" s="19"/>
      <c r="D2202" s="19"/>
    </row>
    <row r="2203" spans="3:4" x14ac:dyDescent="0.2">
      <c r="C2203" s="19"/>
      <c r="D2203" s="19"/>
    </row>
    <row r="2204" spans="3:4" x14ac:dyDescent="0.2">
      <c r="C2204" s="19"/>
      <c r="D2204" s="19"/>
    </row>
    <row r="2205" spans="3:4" x14ac:dyDescent="0.2">
      <c r="C2205" s="19"/>
      <c r="D2205" s="19"/>
    </row>
    <row r="2206" spans="3:4" x14ac:dyDescent="0.2">
      <c r="C2206" s="19"/>
      <c r="D2206" s="19"/>
    </row>
    <row r="2207" spans="3:4" x14ac:dyDescent="0.2">
      <c r="C2207" s="19"/>
      <c r="D2207" s="19"/>
    </row>
    <row r="2208" spans="3:4" x14ac:dyDescent="0.2">
      <c r="C2208" s="19"/>
      <c r="D2208" s="19"/>
    </row>
    <row r="2209" spans="3:4" x14ac:dyDescent="0.2">
      <c r="C2209" s="19"/>
      <c r="D2209" s="19"/>
    </row>
    <row r="2210" spans="3:4" x14ac:dyDescent="0.2">
      <c r="C2210" s="19"/>
      <c r="D2210" s="19"/>
    </row>
    <row r="2211" spans="3:4" x14ac:dyDescent="0.2">
      <c r="C2211" s="19"/>
      <c r="D2211" s="19"/>
    </row>
    <row r="2212" spans="3:4" x14ac:dyDescent="0.2">
      <c r="C2212" s="19"/>
      <c r="D2212" s="19"/>
    </row>
    <row r="2213" spans="3:4" x14ac:dyDescent="0.2">
      <c r="C2213" s="19"/>
      <c r="D2213" s="19"/>
    </row>
    <row r="2214" spans="3:4" x14ac:dyDescent="0.2">
      <c r="C2214" s="19"/>
      <c r="D2214" s="19"/>
    </row>
    <row r="2215" spans="3:4" x14ac:dyDescent="0.2">
      <c r="C2215" s="19"/>
      <c r="D2215" s="19"/>
    </row>
    <row r="2216" spans="3:4" x14ac:dyDescent="0.2">
      <c r="C2216" s="19"/>
      <c r="D2216" s="19"/>
    </row>
    <row r="2217" spans="3:4" x14ac:dyDescent="0.2">
      <c r="C2217" s="19"/>
      <c r="D2217" s="19"/>
    </row>
    <row r="2218" spans="3:4" x14ac:dyDescent="0.2">
      <c r="C2218" s="19"/>
      <c r="D2218" s="19"/>
    </row>
    <row r="2219" spans="3:4" x14ac:dyDescent="0.2">
      <c r="C2219" s="19"/>
      <c r="D2219" s="19"/>
    </row>
    <row r="2220" spans="3:4" x14ac:dyDescent="0.2">
      <c r="C2220" s="19"/>
      <c r="D2220" s="19"/>
    </row>
    <row r="2221" spans="3:4" x14ac:dyDescent="0.2">
      <c r="C2221" s="19"/>
      <c r="D2221" s="19"/>
    </row>
    <row r="2222" spans="3:4" x14ac:dyDescent="0.2">
      <c r="C2222" s="19"/>
      <c r="D2222" s="19"/>
    </row>
    <row r="2223" spans="3:4" x14ac:dyDescent="0.2">
      <c r="C2223" s="19"/>
      <c r="D2223" s="19"/>
    </row>
    <row r="2224" spans="3:4" x14ac:dyDescent="0.2">
      <c r="C2224" s="19"/>
      <c r="D2224" s="19"/>
    </row>
    <row r="2225" spans="3:4" x14ac:dyDescent="0.2">
      <c r="C2225" s="19"/>
      <c r="D2225" s="19"/>
    </row>
    <row r="2226" spans="3:4" x14ac:dyDescent="0.2">
      <c r="C2226" s="19"/>
      <c r="D2226" s="19"/>
    </row>
    <row r="2227" spans="3:4" x14ac:dyDescent="0.2">
      <c r="C2227" s="19"/>
      <c r="D2227" s="19"/>
    </row>
    <row r="2228" spans="3:4" x14ac:dyDescent="0.2">
      <c r="C2228" s="19"/>
      <c r="D2228" s="19"/>
    </row>
    <row r="2229" spans="3:4" x14ac:dyDescent="0.2">
      <c r="C2229" s="19"/>
      <c r="D2229" s="19"/>
    </row>
    <row r="2230" spans="3:4" x14ac:dyDescent="0.2">
      <c r="C2230" s="19"/>
      <c r="D2230" s="19"/>
    </row>
    <row r="2231" spans="3:4" x14ac:dyDescent="0.2">
      <c r="C2231" s="19"/>
      <c r="D2231" s="19"/>
    </row>
    <row r="2232" spans="3:4" x14ac:dyDescent="0.2">
      <c r="C2232" s="19"/>
      <c r="D2232" s="19"/>
    </row>
    <row r="2233" spans="3:4" x14ac:dyDescent="0.2">
      <c r="C2233" s="19"/>
      <c r="D2233" s="19"/>
    </row>
    <row r="2234" spans="3:4" x14ac:dyDescent="0.2">
      <c r="C2234" s="19"/>
      <c r="D2234" s="19"/>
    </row>
    <row r="2235" spans="3:4" x14ac:dyDescent="0.2">
      <c r="C2235" s="19"/>
      <c r="D2235" s="19"/>
    </row>
    <row r="2236" spans="3:4" x14ac:dyDescent="0.2">
      <c r="C2236" s="19"/>
      <c r="D2236" s="19"/>
    </row>
    <row r="2237" spans="3:4" x14ac:dyDescent="0.2">
      <c r="C2237" s="19"/>
      <c r="D2237" s="19"/>
    </row>
    <row r="2238" spans="3:4" x14ac:dyDescent="0.2">
      <c r="C2238" s="19"/>
      <c r="D2238" s="19"/>
    </row>
    <row r="2239" spans="3:4" x14ac:dyDescent="0.2">
      <c r="C2239" s="19"/>
      <c r="D2239" s="19"/>
    </row>
    <row r="2240" spans="3:4" x14ac:dyDescent="0.2">
      <c r="C2240" s="19"/>
      <c r="D2240" s="19"/>
    </row>
    <row r="2241" spans="3:4" x14ac:dyDescent="0.2">
      <c r="C2241" s="19"/>
      <c r="D2241" s="19"/>
    </row>
    <row r="2242" spans="3:4" x14ac:dyDescent="0.2">
      <c r="C2242" s="19"/>
      <c r="D2242" s="19"/>
    </row>
    <row r="2243" spans="3:4" x14ac:dyDescent="0.2">
      <c r="C2243" s="19"/>
      <c r="D2243" s="19"/>
    </row>
    <row r="2244" spans="3:4" x14ac:dyDescent="0.2">
      <c r="C2244" s="19"/>
      <c r="D2244" s="19"/>
    </row>
    <row r="2245" spans="3:4" x14ac:dyDescent="0.2">
      <c r="C2245" s="19"/>
      <c r="D2245" s="19"/>
    </row>
    <row r="2246" spans="3:4" x14ac:dyDescent="0.2">
      <c r="C2246" s="19"/>
      <c r="D2246" s="19"/>
    </row>
    <row r="2247" spans="3:4" x14ac:dyDescent="0.2">
      <c r="C2247" s="19"/>
      <c r="D2247" s="19"/>
    </row>
    <row r="2248" spans="3:4" x14ac:dyDescent="0.2">
      <c r="C2248" s="19"/>
      <c r="D2248" s="19"/>
    </row>
    <row r="2249" spans="3:4" x14ac:dyDescent="0.2">
      <c r="C2249" s="19"/>
      <c r="D2249" s="19"/>
    </row>
    <row r="2250" spans="3:4" x14ac:dyDescent="0.2">
      <c r="C2250" s="19"/>
      <c r="D2250" s="19"/>
    </row>
    <row r="2251" spans="3:4" x14ac:dyDescent="0.2">
      <c r="C2251" s="19"/>
      <c r="D2251" s="19"/>
    </row>
    <row r="2252" spans="3:4" x14ac:dyDescent="0.2">
      <c r="C2252" s="19"/>
      <c r="D2252" s="19"/>
    </row>
    <row r="2253" spans="3:4" x14ac:dyDescent="0.2">
      <c r="C2253" s="19"/>
      <c r="D2253" s="19"/>
    </row>
    <row r="2254" spans="3:4" x14ac:dyDescent="0.2">
      <c r="C2254" s="19"/>
      <c r="D2254" s="19"/>
    </row>
    <row r="2255" spans="3:4" x14ac:dyDescent="0.2">
      <c r="C2255" s="19"/>
      <c r="D2255" s="19"/>
    </row>
    <row r="2256" spans="3:4" x14ac:dyDescent="0.2">
      <c r="C2256" s="19"/>
      <c r="D2256" s="19"/>
    </row>
    <row r="2257" spans="3:4" x14ac:dyDescent="0.2">
      <c r="C2257" s="19"/>
      <c r="D2257" s="19"/>
    </row>
    <row r="2258" spans="3:4" x14ac:dyDescent="0.2">
      <c r="C2258" s="19"/>
      <c r="D2258" s="19"/>
    </row>
    <row r="2259" spans="3:4" x14ac:dyDescent="0.2">
      <c r="C2259" s="19"/>
      <c r="D2259" s="19"/>
    </row>
    <row r="2260" spans="3:4" x14ac:dyDescent="0.2">
      <c r="C2260" s="19"/>
      <c r="D2260" s="19"/>
    </row>
    <row r="2261" spans="3:4" x14ac:dyDescent="0.2">
      <c r="C2261" s="19"/>
      <c r="D2261" s="19"/>
    </row>
    <row r="2262" spans="3:4" x14ac:dyDescent="0.2">
      <c r="C2262" s="19"/>
      <c r="D2262" s="19"/>
    </row>
    <row r="2263" spans="3:4" x14ac:dyDescent="0.2">
      <c r="C2263" s="19"/>
      <c r="D2263" s="19"/>
    </row>
    <row r="2264" spans="3:4" x14ac:dyDescent="0.2">
      <c r="C2264" s="19"/>
      <c r="D2264" s="19"/>
    </row>
    <row r="2265" spans="3:4" x14ac:dyDescent="0.2">
      <c r="C2265" s="19"/>
      <c r="D2265" s="19"/>
    </row>
    <row r="2266" spans="3:4" x14ac:dyDescent="0.2">
      <c r="C2266" s="19"/>
      <c r="D2266" s="19"/>
    </row>
    <row r="2267" spans="3:4" x14ac:dyDescent="0.2">
      <c r="C2267" s="19"/>
      <c r="D2267" s="19"/>
    </row>
    <row r="2268" spans="3:4" x14ac:dyDescent="0.2">
      <c r="C2268" s="19"/>
      <c r="D2268" s="19"/>
    </row>
    <row r="2269" spans="3:4" x14ac:dyDescent="0.2">
      <c r="C2269" s="19"/>
      <c r="D2269" s="19"/>
    </row>
    <row r="2270" spans="3:4" x14ac:dyDescent="0.2">
      <c r="C2270" s="19"/>
      <c r="D2270" s="19"/>
    </row>
    <row r="2271" spans="3:4" x14ac:dyDescent="0.2">
      <c r="C2271" s="19"/>
      <c r="D2271" s="19"/>
    </row>
    <row r="2272" spans="3:4" x14ac:dyDescent="0.2">
      <c r="C2272" s="19"/>
      <c r="D2272" s="19"/>
    </row>
    <row r="2273" spans="3:4" x14ac:dyDescent="0.2">
      <c r="C2273" s="19"/>
      <c r="D2273" s="19"/>
    </row>
    <row r="2274" spans="3:4" x14ac:dyDescent="0.2">
      <c r="C2274" s="19"/>
      <c r="D2274" s="19"/>
    </row>
    <row r="2275" spans="3:4" x14ac:dyDescent="0.2">
      <c r="C2275" s="19"/>
      <c r="D2275" s="19"/>
    </row>
    <row r="2276" spans="3:4" x14ac:dyDescent="0.2">
      <c r="C2276" s="19"/>
      <c r="D2276" s="19"/>
    </row>
    <row r="2277" spans="3:4" x14ac:dyDescent="0.2">
      <c r="C2277" s="19"/>
      <c r="D2277" s="19"/>
    </row>
    <row r="2278" spans="3:4" x14ac:dyDescent="0.2">
      <c r="C2278" s="19"/>
      <c r="D2278" s="19"/>
    </row>
    <row r="2279" spans="3:4" x14ac:dyDescent="0.2">
      <c r="C2279" s="19"/>
      <c r="D2279" s="19"/>
    </row>
    <row r="2280" spans="3:4" x14ac:dyDescent="0.2">
      <c r="C2280" s="19"/>
      <c r="D2280" s="19"/>
    </row>
    <row r="2281" spans="3:4" x14ac:dyDescent="0.2">
      <c r="C2281" s="19"/>
      <c r="D2281" s="19"/>
    </row>
    <row r="2282" spans="3:4" x14ac:dyDescent="0.2">
      <c r="C2282" s="19"/>
      <c r="D2282" s="19"/>
    </row>
    <row r="2283" spans="3:4" x14ac:dyDescent="0.2">
      <c r="C2283" s="19"/>
      <c r="D2283" s="19"/>
    </row>
    <row r="2284" spans="3:4" x14ac:dyDescent="0.2">
      <c r="C2284" s="19"/>
      <c r="D2284" s="19"/>
    </row>
    <row r="2285" spans="3:4" x14ac:dyDescent="0.2">
      <c r="C2285" s="19"/>
      <c r="D2285" s="19"/>
    </row>
    <row r="2286" spans="3:4" x14ac:dyDescent="0.2">
      <c r="C2286" s="19"/>
      <c r="D2286" s="19"/>
    </row>
    <row r="2287" spans="3:4" x14ac:dyDescent="0.2">
      <c r="C2287" s="19"/>
      <c r="D2287" s="19"/>
    </row>
    <row r="2288" spans="3:4" x14ac:dyDescent="0.2">
      <c r="C2288" s="19"/>
      <c r="D2288" s="19"/>
    </row>
    <row r="2289" spans="3:4" x14ac:dyDescent="0.2">
      <c r="C2289" s="19"/>
      <c r="D2289" s="19"/>
    </row>
    <row r="2290" spans="3:4" x14ac:dyDescent="0.2">
      <c r="C2290" s="19"/>
      <c r="D2290" s="19"/>
    </row>
    <row r="2291" spans="3:4" x14ac:dyDescent="0.2">
      <c r="C2291" s="19"/>
      <c r="D2291" s="19"/>
    </row>
    <row r="2292" spans="3:4" x14ac:dyDescent="0.2">
      <c r="C2292" s="19"/>
      <c r="D2292" s="19"/>
    </row>
    <row r="2293" spans="3:4" x14ac:dyDescent="0.2">
      <c r="C2293" s="19"/>
      <c r="D2293" s="19"/>
    </row>
    <row r="2294" spans="3:4" x14ac:dyDescent="0.2">
      <c r="C2294" s="19"/>
      <c r="D2294" s="19"/>
    </row>
    <row r="2295" spans="3:4" x14ac:dyDescent="0.2">
      <c r="C2295" s="19"/>
      <c r="D2295" s="19"/>
    </row>
    <row r="2296" spans="3:4" x14ac:dyDescent="0.2">
      <c r="C2296" s="19"/>
      <c r="D2296" s="19"/>
    </row>
    <row r="2297" spans="3:4" x14ac:dyDescent="0.2">
      <c r="C2297" s="19"/>
      <c r="D2297" s="19"/>
    </row>
    <row r="2298" spans="3:4" x14ac:dyDescent="0.2">
      <c r="C2298" s="19"/>
      <c r="D2298" s="19"/>
    </row>
    <row r="2299" spans="3:4" x14ac:dyDescent="0.2">
      <c r="C2299" s="19"/>
      <c r="D2299" s="19"/>
    </row>
    <row r="2300" spans="3:4" x14ac:dyDescent="0.2">
      <c r="C2300" s="19"/>
      <c r="D2300" s="19"/>
    </row>
    <row r="2301" spans="3:4" x14ac:dyDescent="0.2">
      <c r="C2301" s="19"/>
      <c r="D2301" s="19"/>
    </row>
    <row r="2302" spans="3:4" x14ac:dyDescent="0.2">
      <c r="C2302" s="19"/>
      <c r="D2302" s="19"/>
    </row>
    <row r="2303" spans="3:4" x14ac:dyDescent="0.2">
      <c r="C2303" s="19"/>
      <c r="D2303" s="19"/>
    </row>
    <row r="2304" spans="3:4" x14ac:dyDescent="0.2">
      <c r="C2304" s="19"/>
      <c r="D2304" s="19"/>
    </row>
    <row r="2305" spans="3:4" x14ac:dyDescent="0.2">
      <c r="C2305" s="19"/>
      <c r="D2305" s="19"/>
    </row>
    <row r="2306" spans="3:4" x14ac:dyDescent="0.2">
      <c r="C2306" s="19"/>
      <c r="D2306" s="19"/>
    </row>
    <row r="2307" spans="3:4" x14ac:dyDescent="0.2">
      <c r="C2307" s="19"/>
      <c r="D2307" s="19"/>
    </row>
    <row r="2308" spans="3:4" x14ac:dyDescent="0.2">
      <c r="C2308" s="19"/>
      <c r="D2308" s="19"/>
    </row>
    <row r="2309" spans="3:4" x14ac:dyDescent="0.2">
      <c r="C2309" s="19"/>
      <c r="D2309" s="19"/>
    </row>
    <row r="2310" spans="3:4" x14ac:dyDescent="0.2">
      <c r="C2310" s="19"/>
      <c r="D2310" s="19"/>
    </row>
    <row r="2311" spans="3:4" x14ac:dyDescent="0.2">
      <c r="C2311" s="19"/>
      <c r="D2311" s="19"/>
    </row>
    <row r="2312" spans="3:4" x14ac:dyDescent="0.2">
      <c r="C2312" s="19"/>
      <c r="D2312" s="19"/>
    </row>
    <row r="2313" spans="3:4" x14ac:dyDescent="0.2">
      <c r="C2313" s="19"/>
      <c r="D2313" s="19"/>
    </row>
    <row r="2314" spans="3:4" x14ac:dyDescent="0.2">
      <c r="C2314" s="19"/>
      <c r="D2314" s="19"/>
    </row>
    <row r="2315" spans="3:4" x14ac:dyDescent="0.2">
      <c r="C2315" s="19"/>
      <c r="D2315" s="19"/>
    </row>
    <row r="2316" spans="3:4" x14ac:dyDescent="0.2">
      <c r="C2316" s="19"/>
      <c r="D2316" s="19"/>
    </row>
    <row r="2317" spans="3:4" x14ac:dyDescent="0.2">
      <c r="C2317" s="19"/>
      <c r="D2317" s="19"/>
    </row>
    <row r="2318" spans="3:4" x14ac:dyDescent="0.2">
      <c r="C2318" s="19"/>
      <c r="D2318" s="19"/>
    </row>
    <row r="2319" spans="3:4" x14ac:dyDescent="0.2">
      <c r="C2319" s="19"/>
      <c r="D2319" s="19"/>
    </row>
    <row r="2320" spans="3:4" x14ac:dyDescent="0.2">
      <c r="C2320" s="19"/>
      <c r="D2320" s="19"/>
    </row>
    <row r="2321" spans="3:4" x14ac:dyDescent="0.2">
      <c r="C2321" s="19"/>
      <c r="D2321" s="19"/>
    </row>
    <row r="2322" spans="3:4" x14ac:dyDescent="0.2">
      <c r="C2322" s="19"/>
      <c r="D2322" s="19"/>
    </row>
    <row r="2323" spans="3:4" x14ac:dyDescent="0.2">
      <c r="C2323" s="19"/>
      <c r="D2323" s="19"/>
    </row>
    <row r="2324" spans="3:4" x14ac:dyDescent="0.2">
      <c r="C2324" s="19"/>
      <c r="D2324" s="19"/>
    </row>
    <row r="2325" spans="3:4" x14ac:dyDescent="0.2">
      <c r="C2325" s="19"/>
      <c r="D2325" s="19"/>
    </row>
    <row r="2326" spans="3:4" x14ac:dyDescent="0.2">
      <c r="C2326" s="19"/>
      <c r="D2326" s="19"/>
    </row>
    <row r="2327" spans="3:4" x14ac:dyDescent="0.2">
      <c r="C2327" s="19"/>
      <c r="D2327" s="19"/>
    </row>
    <row r="2328" spans="3:4" x14ac:dyDescent="0.2">
      <c r="C2328" s="19"/>
      <c r="D2328" s="19"/>
    </row>
    <row r="2329" spans="3:4" x14ac:dyDescent="0.2">
      <c r="C2329" s="19"/>
      <c r="D2329" s="19"/>
    </row>
    <row r="2330" spans="3:4" x14ac:dyDescent="0.2">
      <c r="C2330" s="19"/>
      <c r="D2330" s="19"/>
    </row>
    <row r="2331" spans="3:4" x14ac:dyDescent="0.2">
      <c r="C2331" s="19"/>
      <c r="D2331" s="19"/>
    </row>
    <row r="2332" spans="3:4" x14ac:dyDescent="0.2">
      <c r="C2332" s="19"/>
      <c r="D2332" s="19"/>
    </row>
    <row r="2333" spans="3:4" x14ac:dyDescent="0.2">
      <c r="C2333" s="19"/>
      <c r="D2333" s="19"/>
    </row>
    <row r="2334" spans="3:4" x14ac:dyDescent="0.2">
      <c r="C2334" s="19"/>
      <c r="D2334" s="19"/>
    </row>
    <row r="2335" spans="3:4" x14ac:dyDescent="0.2">
      <c r="C2335" s="19"/>
      <c r="D2335" s="19"/>
    </row>
    <row r="2336" spans="3:4" x14ac:dyDescent="0.2">
      <c r="C2336" s="19"/>
      <c r="D2336" s="19"/>
    </row>
    <row r="2337" spans="3:4" x14ac:dyDescent="0.2">
      <c r="C2337" s="19"/>
      <c r="D2337" s="19"/>
    </row>
    <row r="2338" spans="3:4" x14ac:dyDescent="0.2">
      <c r="C2338" s="19"/>
      <c r="D2338" s="19"/>
    </row>
    <row r="2339" spans="3:4" x14ac:dyDescent="0.2">
      <c r="C2339" s="19"/>
      <c r="D2339" s="19"/>
    </row>
    <row r="2340" spans="3:4" x14ac:dyDescent="0.2">
      <c r="C2340" s="19"/>
      <c r="D2340" s="19"/>
    </row>
    <row r="2341" spans="3:4" x14ac:dyDescent="0.2">
      <c r="C2341" s="19"/>
      <c r="D2341" s="19"/>
    </row>
    <row r="2342" spans="3:4" x14ac:dyDescent="0.2">
      <c r="C2342" s="19"/>
      <c r="D2342" s="19"/>
    </row>
    <row r="2343" spans="3:4" x14ac:dyDescent="0.2">
      <c r="C2343" s="19"/>
      <c r="D2343" s="19"/>
    </row>
    <row r="2344" spans="3:4" x14ac:dyDescent="0.2">
      <c r="C2344" s="19"/>
      <c r="D2344" s="19"/>
    </row>
    <row r="2345" spans="3:4" x14ac:dyDescent="0.2">
      <c r="C2345" s="19"/>
      <c r="D2345" s="19"/>
    </row>
    <row r="2346" spans="3:4" x14ac:dyDescent="0.2">
      <c r="C2346" s="19"/>
      <c r="D2346" s="19"/>
    </row>
    <row r="2347" spans="3:4" x14ac:dyDescent="0.2">
      <c r="C2347" s="19"/>
      <c r="D2347" s="19"/>
    </row>
    <row r="2348" spans="3:4" x14ac:dyDescent="0.2">
      <c r="C2348" s="19"/>
      <c r="D2348" s="19"/>
    </row>
    <row r="2349" spans="3:4" x14ac:dyDescent="0.2">
      <c r="C2349" s="19"/>
      <c r="D2349" s="19"/>
    </row>
    <row r="2350" spans="3:4" x14ac:dyDescent="0.2">
      <c r="C2350" s="19"/>
      <c r="D2350" s="19"/>
    </row>
    <row r="2351" spans="3:4" x14ac:dyDescent="0.2">
      <c r="C2351" s="19"/>
      <c r="D2351" s="19"/>
    </row>
    <row r="2352" spans="3:4" x14ac:dyDescent="0.2">
      <c r="C2352" s="19"/>
      <c r="D2352" s="19"/>
    </row>
    <row r="2353" spans="3:4" x14ac:dyDescent="0.2">
      <c r="C2353" s="19"/>
      <c r="D2353" s="19"/>
    </row>
    <row r="2354" spans="3:4" x14ac:dyDescent="0.2">
      <c r="C2354" s="19"/>
      <c r="D2354" s="19"/>
    </row>
    <row r="2355" spans="3:4" x14ac:dyDescent="0.2">
      <c r="C2355" s="19"/>
      <c r="D2355" s="19"/>
    </row>
    <row r="2356" spans="3:4" x14ac:dyDescent="0.2">
      <c r="C2356" s="19"/>
      <c r="D2356" s="19"/>
    </row>
    <row r="2357" spans="3:4" x14ac:dyDescent="0.2">
      <c r="C2357" s="19"/>
      <c r="D2357" s="19"/>
    </row>
    <row r="2358" spans="3:4" x14ac:dyDescent="0.2">
      <c r="C2358" s="19"/>
      <c r="D2358" s="19"/>
    </row>
    <row r="2359" spans="3:4" x14ac:dyDescent="0.2">
      <c r="C2359" s="19"/>
      <c r="D2359" s="19"/>
    </row>
    <row r="2360" spans="3:4" x14ac:dyDescent="0.2">
      <c r="C2360" s="19"/>
      <c r="D2360" s="19"/>
    </row>
    <row r="2361" spans="3:4" x14ac:dyDescent="0.2">
      <c r="C2361" s="19"/>
      <c r="D2361" s="19"/>
    </row>
    <row r="2362" spans="3:4" x14ac:dyDescent="0.2">
      <c r="C2362" s="19"/>
      <c r="D2362" s="19"/>
    </row>
    <row r="2363" spans="3:4" x14ac:dyDescent="0.2">
      <c r="C2363" s="19"/>
      <c r="D2363" s="19"/>
    </row>
    <row r="2364" spans="3:4" x14ac:dyDescent="0.2">
      <c r="C2364" s="19"/>
      <c r="D2364" s="19"/>
    </row>
    <row r="2365" spans="3:4" x14ac:dyDescent="0.2">
      <c r="C2365" s="19"/>
      <c r="D2365" s="19"/>
    </row>
    <row r="2366" spans="3:4" x14ac:dyDescent="0.2">
      <c r="C2366" s="19"/>
      <c r="D2366" s="19"/>
    </row>
    <row r="2367" spans="3:4" x14ac:dyDescent="0.2">
      <c r="C2367" s="19"/>
      <c r="D2367" s="19"/>
    </row>
    <row r="2368" spans="3:4" x14ac:dyDescent="0.2">
      <c r="C2368" s="19"/>
      <c r="D2368" s="19"/>
    </row>
    <row r="2369" spans="3:4" x14ac:dyDescent="0.2">
      <c r="C2369" s="19"/>
      <c r="D2369" s="19"/>
    </row>
    <row r="2370" spans="3:4" x14ac:dyDescent="0.2">
      <c r="C2370" s="19"/>
      <c r="D2370" s="19"/>
    </row>
    <row r="2371" spans="3:4" x14ac:dyDescent="0.2">
      <c r="C2371" s="19"/>
      <c r="D2371" s="19"/>
    </row>
    <row r="2372" spans="3:4" x14ac:dyDescent="0.2">
      <c r="C2372" s="19"/>
      <c r="D2372" s="19"/>
    </row>
    <row r="2373" spans="3:4" x14ac:dyDescent="0.2">
      <c r="C2373" s="19"/>
      <c r="D2373" s="19"/>
    </row>
    <row r="2374" spans="3:4" x14ac:dyDescent="0.2">
      <c r="C2374" s="19"/>
      <c r="D2374" s="19"/>
    </row>
    <row r="2375" spans="3:4" x14ac:dyDescent="0.2">
      <c r="C2375" s="19"/>
      <c r="D2375" s="19"/>
    </row>
    <row r="2376" spans="3:4" x14ac:dyDescent="0.2">
      <c r="C2376" s="19"/>
      <c r="D2376" s="19"/>
    </row>
    <row r="2377" spans="3:4" x14ac:dyDescent="0.2">
      <c r="C2377" s="19"/>
      <c r="D2377" s="19"/>
    </row>
    <row r="2378" spans="3:4" x14ac:dyDescent="0.2">
      <c r="C2378" s="19"/>
      <c r="D2378" s="19"/>
    </row>
    <row r="2379" spans="3:4" x14ac:dyDescent="0.2">
      <c r="C2379" s="19"/>
      <c r="D2379" s="19"/>
    </row>
    <row r="2380" spans="3:4" x14ac:dyDescent="0.2">
      <c r="C2380" s="19"/>
      <c r="D2380" s="19"/>
    </row>
    <row r="2381" spans="3:4" x14ac:dyDescent="0.2">
      <c r="C2381" s="19"/>
      <c r="D2381" s="19"/>
    </row>
    <row r="2382" spans="3:4" x14ac:dyDescent="0.2">
      <c r="C2382" s="19"/>
      <c r="D2382" s="19"/>
    </row>
    <row r="2383" spans="3:4" x14ac:dyDescent="0.2">
      <c r="C2383" s="19"/>
      <c r="D2383" s="19"/>
    </row>
    <row r="2384" spans="3:4" x14ac:dyDescent="0.2">
      <c r="C2384" s="19"/>
      <c r="D2384" s="19"/>
    </row>
    <row r="2385" spans="3:4" x14ac:dyDescent="0.2">
      <c r="C2385" s="19"/>
      <c r="D2385" s="19"/>
    </row>
    <row r="2386" spans="3:4" x14ac:dyDescent="0.2">
      <c r="C2386" s="19"/>
      <c r="D2386" s="19"/>
    </row>
    <row r="2387" spans="3:4" x14ac:dyDescent="0.2">
      <c r="C2387" s="19"/>
      <c r="D2387" s="19"/>
    </row>
    <row r="2388" spans="3:4" x14ac:dyDescent="0.2">
      <c r="C2388" s="19"/>
      <c r="D2388" s="19"/>
    </row>
    <row r="2389" spans="3:4" x14ac:dyDescent="0.2">
      <c r="C2389" s="19"/>
      <c r="D2389" s="19"/>
    </row>
    <row r="2390" spans="3:4" x14ac:dyDescent="0.2">
      <c r="C2390" s="19"/>
      <c r="D2390" s="19"/>
    </row>
    <row r="2391" spans="3:4" x14ac:dyDescent="0.2">
      <c r="C2391" s="19"/>
      <c r="D2391" s="19"/>
    </row>
    <row r="2392" spans="3:4" x14ac:dyDescent="0.2">
      <c r="C2392" s="19"/>
      <c r="D2392" s="19"/>
    </row>
    <row r="2393" spans="3:4" x14ac:dyDescent="0.2">
      <c r="C2393" s="19"/>
      <c r="D2393" s="19"/>
    </row>
    <row r="2394" spans="3:4" x14ac:dyDescent="0.2">
      <c r="C2394" s="19"/>
      <c r="D2394" s="19"/>
    </row>
    <row r="2395" spans="3:4" x14ac:dyDescent="0.2">
      <c r="C2395" s="19"/>
      <c r="D2395" s="19"/>
    </row>
    <row r="2396" spans="3:4" x14ac:dyDescent="0.2">
      <c r="C2396" s="19"/>
      <c r="D2396" s="19"/>
    </row>
    <row r="2397" spans="3:4" x14ac:dyDescent="0.2">
      <c r="C2397" s="19"/>
      <c r="D2397" s="19"/>
    </row>
    <row r="2398" spans="3:4" x14ac:dyDescent="0.2">
      <c r="C2398" s="19"/>
      <c r="D2398" s="19"/>
    </row>
    <row r="2399" spans="3:4" x14ac:dyDescent="0.2">
      <c r="C2399" s="19"/>
      <c r="D2399" s="19"/>
    </row>
    <row r="2400" spans="3:4" x14ac:dyDescent="0.2">
      <c r="C2400" s="19"/>
      <c r="D2400" s="19"/>
    </row>
    <row r="2401" spans="3:4" x14ac:dyDescent="0.2">
      <c r="C2401" s="19"/>
      <c r="D2401" s="19"/>
    </row>
    <row r="2402" spans="3:4" x14ac:dyDescent="0.2">
      <c r="C2402" s="19"/>
      <c r="D2402" s="19"/>
    </row>
    <row r="2403" spans="3:4" x14ac:dyDescent="0.2">
      <c r="C2403" s="19"/>
      <c r="D2403" s="19"/>
    </row>
    <row r="2404" spans="3:4" x14ac:dyDescent="0.2">
      <c r="C2404" s="19"/>
      <c r="D2404" s="19"/>
    </row>
    <row r="2405" spans="3:4" x14ac:dyDescent="0.2">
      <c r="C2405" s="19"/>
      <c r="D2405" s="19"/>
    </row>
    <row r="2406" spans="3:4" x14ac:dyDescent="0.2">
      <c r="C2406" s="19"/>
      <c r="D2406" s="19"/>
    </row>
    <row r="2407" spans="3:4" x14ac:dyDescent="0.2">
      <c r="C2407" s="19"/>
      <c r="D2407" s="19"/>
    </row>
    <row r="2408" spans="3:4" x14ac:dyDescent="0.2">
      <c r="C2408" s="19"/>
      <c r="D2408" s="19"/>
    </row>
    <row r="2409" spans="3:4" x14ac:dyDescent="0.2">
      <c r="C2409" s="19"/>
      <c r="D2409" s="19"/>
    </row>
    <row r="2410" spans="3:4" x14ac:dyDescent="0.2">
      <c r="C2410" s="19"/>
      <c r="D2410" s="19"/>
    </row>
    <row r="2411" spans="3:4" x14ac:dyDescent="0.2">
      <c r="C2411" s="19"/>
      <c r="D2411" s="19"/>
    </row>
    <row r="2412" spans="3:4" x14ac:dyDescent="0.2">
      <c r="C2412" s="19"/>
      <c r="D2412" s="19"/>
    </row>
    <row r="2413" spans="3:4" x14ac:dyDescent="0.2">
      <c r="C2413" s="19"/>
      <c r="D2413" s="19"/>
    </row>
    <row r="2414" spans="3:4" x14ac:dyDescent="0.2">
      <c r="C2414" s="19"/>
      <c r="D2414" s="19"/>
    </row>
    <row r="2415" spans="3:4" x14ac:dyDescent="0.2">
      <c r="C2415" s="19"/>
      <c r="D2415" s="19"/>
    </row>
    <row r="2416" spans="3:4" x14ac:dyDescent="0.2">
      <c r="C2416" s="19"/>
      <c r="D2416" s="19"/>
    </row>
    <row r="2417" spans="3:4" x14ac:dyDescent="0.2">
      <c r="C2417" s="19"/>
      <c r="D2417" s="19"/>
    </row>
    <row r="2418" spans="3:4" x14ac:dyDescent="0.2">
      <c r="C2418" s="19"/>
      <c r="D2418" s="19"/>
    </row>
    <row r="2419" spans="3:4" x14ac:dyDescent="0.2">
      <c r="C2419" s="19"/>
      <c r="D2419" s="19"/>
    </row>
    <row r="2420" spans="3:4" x14ac:dyDescent="0.2">
      <c r="C2420" s="19"/>
      <c r="D2420" s="19"/>
    </row>
    <row r="2421" spans="3:4" x14ac:dyDescent="0.2">
      <c r="C2421" s="19"/>
      <c r="D2421" s="19"/>
    </row>
    <row r="2422" spans="3:4" x14ac:dyDescent="0.2">
      <c r="C2422" s="19"/>
      <c r="D2422" s="19"/>
    </row>
    <row r="2423" spans="3:4" x14ac:dyDescent="0.2">
      <c r="C2423" s="19"/>
      <c r="D2423" s="19"/>
    </row>
    <row r="2424" spans="3:4" x14ac:dyDescent="0.2">
      <c r="C2424" s="19"/>
      <c r="D2424" s="19"/>
    </row>
    <row r="2425" spans="3:4" x14ac:dyDescent="0.2">
      <c r="C2425" s="19"/>
      <c r="D2425" s="19"/>
    </row>
    <row r="2426" spans="3:4" x14ac:dyDescent="0.2">
      <c r="C2426" s="19"/>
      <c r="D2426" s="19"/>
    </row>
    <row r="2427" spans="3:4" x14ac:dyDescent="0.2">
      <c r="C2427" s="19"/>
      <c r="D2427" s="19"/>
    </row>
    <row r="2428" spans="3:4" x14ac:dyDescent="0.2">
      <c r="C2428" s="19"/>
      <c r="D2428" s="19"/>
    </row>
    <row r="2429" spans="3:4" x14ac:dyDescent="0.2">
      <c r="C2429" s="19"/>
      <c r="D2429" s="19"/>
    </row>
    <row r="2430" spans="3:4" x14ac:dyDescent="0.2">
      <c r="C2430" s="19"/>
      <c r="D2430" s="19"/>
    </row>
    <row r="2431" spans="3:4" x14ac:dyDescent="0.2">
      <c r="C2431" s="19"/>
      <c r="D2431" s="19"/>
    </row>
    <row r="2432" spans="3:4" x14ac:dyDescent="0.2">
      <c r="C2432" s="19"/>
      <c r="D2432" s="19"/>
    </row>
    <row r="2433" spans="3:4" x14ac:dyDescent="0.2">
      <c r="C2433" s="19"/>
      <c r="D2433" s="19"/>
    </row>
    <row r="2434" spans="3:4" x14ac:dyDescent="0.2">
      <c r="C2434" s="19"/>
      <c r="D2434" s="19"/>
    </row>
    <row r="2435" spans="3:4" x14ac:dyDescent="0.2">
      <c r="C2435" s="19"/>
      <c r="D2435" s="19"/>
    </row>
    <row r="2436" spans="3:4" x14ac:dyDescent="0.2">
      <c r="C2436" s="19"/>
      <c r="D2436" s="19"/>
    </row>
    <row r="2437" spans="3:4" x14ac:dyDescent="0.2">
      <c r="C2437" s="19"/>
      <c r="D2437" s="19"/>
    </row>
    <row r="2438" spans="3:4" x14ac:dyDescent="0.2">
      <c r="C2438" s="19"/>
      <c r="D2438" s="19"/>
    </row>
    <row r="2439" spans="3:4" x14ac:dyDescent="0.2">
      <c r="C2439" s="19"/>
      <c r="D2439" s="19"/>
    </row>
    <row r="2440" spans="3:4" x14ac:dyDescent="0.2">
      <c r="C2440" s="19"/>
      <c r="D2440" s="19"/>
    </row>
    <row r="2441" spans="3:4" x14ac:dyDescent="0.2">
      <c r="C2441" s="19"/>
      <c r="D2441" s="19"/>
    </row>
    <row r="2442" spans="3:4" x14ac:dyDescent="0.2">
      <c r="C2442" s="19"/>
      <c r="D2442" s="19"/>
    </row>
    <row r="2443" spans="3:4" x14ac:dyDescent="0.2">
      <c r="C2443" s="19"/>
      <c r="D2443" s="19"/>
    </row>
    <row r="2444" spans="3:4" x14ac:dyDescent="0.2">
      <c r="C2444" s="19"/>
      <c r="D2444" s="19"/>
    </row>
    <row r="2445" spans="3:4" x14ac:dyDescent="0.2">
      <c r="C2445" s="19"/>
      <c r="D2445" s="19"/>
    </row>
    <row r="2446" spans="3:4" x14ac:dyDescent="0.2">
      <c r="C2446" s="19"/>
      <c r="D2446" s="19"/>
    </row>
    <row r="2447" spans="3:4" x14ac:dyDescent="0.2">
      <c r="C2447" s="19"/>
      <c r="D2447" s="19"/>
    </row>
    <row r="2448" spans="3:4" x14ac:dyDescent="0.2">
      <c r="C2448" s="19"/>
      <c r="D2448" s="19"/>
    </row>
    <row r="2449" spans="3:4" x14ac:dyDescent="0.2">
      <c r="C2449" s="19"/>
      <c r="D2449" s="19"/>
    </row>
    <row r="2450" spans="3:4" x14ac:dyDescent="0.2">
      <c r="C2450" s="19"/>
      <c r="D2450" s="19"/>
    </row>
    <row r="2451" spans="3:4" x14ac:dyDescent="0.2">
      <c r="C2451" s="19"/>
      <c r="D2451" s="19"/>
    </row>
    <row r="2452" spans="3:4" x14ac:dyDescent="0.2">
      <c r="C2452" s="19"/>
      <c r="D2452" s="19"/>
    </row>
    <row r="2453" spans="3:4" x14ac:dyDescent="0.2">
      <c r="C2453" s="19"/>
      <c r="D2453" s="19"/>
    </row>
    <row r="2454" spans="3:4" x14ac:dyDescent="0.2">
      <c r="C2454" s="19"/>
      <c r="D2454" s="19"/>
    </row>
    <row r="2455" spans="3:4" x14ac:dyDescent="0.2">
      <c r="C2455" s="19"/>
      <c r="D2455" s="19"/>
    </row>
    <row r="2456" spans="3:4" x14ac:dyDescent="0.2">
      <c r="C2456" s="19"/>
      <c r="D2456" s="19"/>
    </row>
    <row r="2457" spans="3:4" x14ac:dyDescent="0.2">
      <c r="C2457" s="19"/>
      <c r="D2457" s="19"/>
    </row>
    <row r="2458" spans="3:4" x14ac:dyDescent="0.2">
      <c r="C2458" s="19"/>
      <c r="D2458" s="19"/>
    </row>
    <row r="2459" spans="3:4" x14ac:dyDescent="0.2">
      <c r="C2459" s="19"/>
      <c r="D2459" s="19"/>
    </row>
    <row r="2460" spans="3:4" x14ac:dyDescent="0.2">
      <c r="C2460" s="19"/>
      <c r="D2460" s="19"/>
    </row>
    <row r="2461" spans="3:4" x14ac:dyDescent="0.2">
      <c r="C2461" s="19"/>
      <c r="D2461" s="19"/>
    </row>
    <row r="2462" spans="3:4" x14ac:dyDescent="0.2">
      <c r="C2462" s="19"/>
      <c r="D2462" s="19"/>
    </row>
    <row r="2463" spans="3:4" x14ac:dyDescent="0.2">
      <c r="C2463" s="19"/>
      <c r="D2463" s="19"/>
    </row>
    <row r="2464" spans="3:4" x14ac:dyDescent="0.2">
      <c r="C2464" s="19"/>
      <c r="D2464" s="19"/>
    </row>
    <row r="2465" spans="3:4" x14ac:dyDescent="0.2">
      <c r="C2465" s="19"/>
      <c r="D2465" s="19"/>
    </row>
    <row r="2466" spans="3:4" x14ac:dyDescent="0.2">
      <c r="C2466" s="19"/>
      <c r="D2466" s="19"/>
    </row>
    <row r="2467" spans="3:4" x14ac:dyDescent="0.2">
      <c r="C2467" s="19"/>
      <c r="D2467" s="19"/>
    </row>
    <row r="2468" spans="3:4" x14ac:dyDescent="0.2">
      <c r="C2468" s="19"/>
      <c r="D2468" s="19"/>
    </row>
    <row r="2469" spans="3:4" x14ac:dyDescent="0.2">
      <c r="C2469" s="19"/>
      <c r="D2469" s="19"/>
    </row>
    <row r="2470" spans="3:4" x14ac:dyDescent="0.2">
      <c r="C2470" s="19"/>
      <c r="D2470" s="19"/>
    </row>
    <row r="2471" spans="3:4" x14ac:dyDescent="0.2">
      <c r="C2471" s="19"/>
      <c r="D2471" s="19"/>
    </row>
    <row r="2472" spans="3:4" x14ac:dyDescent="0.2">
      <c r="C2472" s="19"/>
      <c r="D2472" s="19"/>
    </row>
    <row r="2473" spans="3:4" x14ac:dyDescent="0.2">
      <c r="C2473" s="19"/>
      <c r="D2473" s="19"/>
    </row>
    <row r="2474" spans="3:4" x14ac:dyDescent="0.2">
      <c r="C2474" s="19"/>
      <c r="D2474" s="19"/>
    </row>
    <row r="2475" spans="3:4" x14ac:dyDescent="0.2">
      <c r="C2475" s="19"/>
      <c r="D2475" s="19"/>
    </row>
    <row r="2476" spans="3:4" x14ac:dyDescent="0.2">
      <c r="C2476" s="19"/>
      <c r="D2476" s="19"/>
    </row>
    <row r="2477" spans="3:4" x14ac:dyDescent="0.2">
      <c r="C2477" s="19"/>
      <c r="D2477" s="19"/>
    </row>
    <row r="2478" spans="3:4" x14ac:dyDescent="0.2">
      <c r="C2478" s="19"/>
      <c r="D2478" s="19"/>
    </row>
    <row r="2479" spans="3:4" x14ac:dyDescent="0.2">
      <c r="C2479" s="19"/>
      <c r="D2479" s="19"/>
    </row>
    <row r="2480" spans="3:4" x14ac:dyDescent="0.2">
      <c r="C2480" s="19"/>
      <c r="D2480" s="19"/>
    </row>
    <row r="2481" spans="3:4" x14ac:dyDescent="0.2">
      <c r="C2481" s="19"/>
      <c r="D2481" s="19"/>
    </row>
    <row r="2482" spans="3:4" x14ac:dyDescent="0.2">
      <c r="C2482" s="19"/>
      <c r="D2482" s="19"/>
    </row>
    <row r="2483" spans="3:4" x14ac:dyDescent="0.2">
      <c r="C2483" s="19"/>
      <c r="D2483" s="19"/>
    </row>
    <row r="2484" spans="3:4" x14ac:dyDescent="0.2">
      <c r="C2484" s="19"/>
      <c r="D2484" s="19"/>
    </row>
    <row r="2485" spans="3:4" x14ac:dyDescent="0.2">
      <c r="C2485" s="19"/>
      <c r="D2485" s="19"/>
    </row>
    <row r="2486" spans="3:4" x14ac:dyDescent="0.2">
      <c r="C2486" s="19"/>
      <c r="D2486" s="19"/>
    </row>
    <row r="2487" spans="3:4" x14ac:dyDescent="0.2">
      <c r="C2487" s="19"/>
      <c r="D2487" s="19"/>
    </row>
    <row r="2488" spans="3:4" x14ac:dyDescent="0.2">
      <c r="C2488" s="19"/>
      <c r="D2488" s="19"/>
    </row>
    <row r="2489" spans="3:4" x14ac:dyDescent="0.2">
      <c r="C2489" s="19"/>
      <c r="D2489" s="19"/>
    </row>
    <row r="2490" spans="3:4" x14ac:dyDescent="0.2">
      <c r="C2490" s="19"/>
      <c r="D2490" s="19"/>
    </row>
    <row r="2491" spans="3:4" x14ac:dyDescent="0.2">
      <c r="C2491" s="19"/>
      <c r="D2491" s="19"/>
    </row>
    <row r="2492" spans="3:4" x14ac:dyDescent="0.2">
      <c r="C2492" s="19"/>
      <c r="D2492" s="19"/>
    </row>
    <row r="2493" spans="3:4" x14ac:dyDescent="0.2">
      <c r="C2493" s="19"/>
      <c r="D2493" s="19"/>
    </row>
    <row r="2494" spans="3:4" x14ac:dyDescent="0.2">
      <c r="C2494" s="19"/>
      <c r="D2494" s="19"/>
    </row>
    <row r="2495" spans="3:4" x14ac:dyDescent="0.2">
      <c r="C2495" s="19"/>
      <c r="D2495" s="19"/>
    </row>
    <row r="2496" spans="3:4" x14ac:dyDescent="0.2">
      <c r="C2496" s="19"/>
      <c r="D2496" s="19"/>
    </row>
    <row r="2497" spans="3:4" x14ac:dyDescent="0.2">
      <c r="C2497" s="19"/>
      <c r="D2497" s="19"/>
    </row>
    <row r="2498" spans="3:4" x14ac:dyDescent="0.2">
      <c r="C2498" s="19"/>
      <c r="D2498" s="19"/>
    </row>
    <row r="2499" spans="3:4" x14ac:dyDescent="0.2">
      <c r="C2499" s="19"/>
      <c r="D2499" s="19"/>
    </row>
    <row r="2500" spans="3:4" x14ac:dyDescent="0.2">
      <c r="C2500" s="19"/>
      <c r="D2500" s="19"/>
    </row>
    <row r="2501" spans="3:4" x14ac:dyDescent="0.2">
      <c r="C2501" s="19"/>
      <c r="D2501" s="19"/>
    </row>
    <row r="2502" spans="3:4" x14ac:dyDescent="0.2">
      <c r="C2502" s="19"/>
      <c r="D2502" s="19"/>
    </row>
    <row r="2503" spans="3:4" x14ac:dyDescent="0.2">
      <c r="C2503" s="19"/>
      <c r="D2503" s="19"/>
    </row>
    <row r="2504" spans="3:4" x14ac:dyDescent="0.2">
      <c r="C2504" s="19"/>
      <c r="D2504" s="19"/>
    </row>
    <row r="2505" spans="3:4" x14ac:dyDescent="0.2">
      <c r="C2505" s="19"/>
      <c r="D2505" s="19"/>
    </row>
    <row r="2506" spans="3:4" x14ac:dyDescent="0.2">
      <c r="C2506" s="19"/>
      <c r="D2506" s="19"/>
    </row>
    <row r="2507" spans="3:4" x14ac:dyDescent="0.2">
      <c r="C2507" s="19"/>
      <c r="D2507" s="19"/>
    </row>
    <row r="2508" spans="3:4" x14ac:dyDescent="0.2">
      <c r="C2508" s="19"/>
      <c r="D2508" s="19"/>
    </row>
    <row r="2509" spans="3:4" x14ac:dyDescent="0.2">
      <c r="C2509" s="19"/>
      <c r="D2509" s="19"/>
    </row>
    <row r="2510" spans="3:4" x14ac:dyDescent="0.2">
      <c r="C2510" s="19"/>
      <c r="D2510" s="19"/>
    </row>
    <row r="2511" spans="3:4" x14ac:dyDescent="0.2">
      <c r="C2511" s="19"/>
      <c r="D2511" s="19"/>
    </row>
    <row r="2512" spans="3:4" x14ac:dyDescent="0.2">
      <c r="C2512" s="19"/>
      <c r="D2512" s="19"/>
    </row>
    <row r="2513" spans="3:4" x14ac:dyDescent="0.2">
      <c r="C2513" s="19"/>
      <c r="D2513" s="19"/>
    </row>
    <row r="2514" spans="3:4" x14ac:dyDescent="0.2">
      <c r="C2514" s="19"/>
      <c r="D2514" s="19"/>
    </row>
    <row r="2515" spans="3:4" x14ac:dyDescent="0.2">
      <c r="C2515" s="19"/>
      <c r="D2515" s="19"/>
    </row>
    <row r="2516" spans="3:4" x14ac:dyDescent="0.2">
      <c r="C2516" s="19"/>
      <c r="D2516" s="19"/>
    </row>
    <row r="2517" spans="3:4" x14ac:dyDescent="0.2">
      <c r="C2517" s="19"/>
      <c r="D2517" s="19"/>
    </row>
    <row r="2518" spans="3:4" x14ac:dyDescent="0.2">
      <c r="C2518" s="19"/>
      <c r="D2518" s="19"/>
    </row>
    <row r="2519" spans="3:4" x14ac:dyDescent="0.2">
      <c r="C2519" s="19"/>
      <c r="D2519" s="19"/>
    </row>
    <row r="2520" spans="3:4" x14ac:dyDescent="0.2">
      <c r="C2520" s="19"/>
      <c r="D2520" s="19"/>
    </row>
    <row r="2521" spans="3:4" x14ac:dyDescent="0.2">
      <c r="C2521" s="19"/>
      <c r="D2521" s="19"/>
    </row>
    <row r="2522" spans="3:4" x14ac:dyDescent="0.2">
      <c r="C2522" s="19"/>
      <c r="D2522" s="19"/>
    </row>
    <row r="2523" spans="3:4" x14ac:dyDescent="0.2">
      <c r="C2523" s="19"/>
      <c r="D2523" s="19"/>
    </row>
    <row r="2524" spans="3:4" x14ac:dyDescent="0.2">
      <c r="C2524" s="19"/>
      <c r="D2524" s="19"/>
    </row>
    <row r="2525" spans="3:4" x14ac:dyDescent="0.2">
      <c r="C2525" s="19"/>
      <c r="D2525" s="19"/>
    </row>
    <row r="2526" spans="3:4" x14ac:dyDescent="0.2">
      <c r="C2526" s="19"/>
      <c r="D2526" s="19"/>
    </row>
    <row r="2527" spans="3:4" x14ac:dyDescent="0.2">
      <c r="C2527" s="19"/>
      <c r="D2527" s="19"/>
    </row>
    <row r="2528" spans="3:4" x14ac:dyDescent="0.2">
      <c r="C2528" s="19"/>
      <c r="D2528" s="19"/>
    </row>
    <row r="2529" spans="3:4" x14ac:dyDescent="0.2">
      <c r="C2529" s="19"/>
      <c r="D2529" s="19"/>
    </row>
    <row r="2530" spans="3:4" x14ac:dyDescent="0.2">
      <c r="C2530" s="19"/>
      <c r="D2530" s="19"/>
    </row>
    <row r="2531" spans="3:4" x14ac:dyDescent="0.2">
      <c r="C2531" s="19"/>
      <c r="D2531" s="19"/>
    </row>
    <row r="2532" spans="3:4" x14ac:dyDescent="0.2">
      <c r="C2532" s="19"/>
      <c r="D2532" s="19"/>
    </row>
    <row r="2533" spans="3:4" x14ac:dyDescent="0.2">
      <c r="C2533" s="19"/>
      <c r="D2533" s="19"/>
    </row>
    <row r="2534" spans="3:4" x14ac:dyDescent="0.2">
      <c r="C2534" s="19"/>
      <c r="D2534" s="19"/>
    </row>
    <row r="2535" spans="3:4" x14ac:dyDescent="0.2">
      <c r="C2535" s="19"/>
      <c r="D2535" s="19"/>
    </row>
    <row r="2536" spans="3:4" x14ac:dyDescent="0.2">
      <c r="C2536" s="19"/>
      <c r="D2536" s="19"/>
    </row>
    <row r="2537" spans="3:4" x14ac:dyDescent="0.2">
      <c r="C2537" s="19"/>
      <c r="D2537" s="19"/>
    </row>
    <row r="2538" spans="3:4" x14ac:dyDescent="0.2">
      <c r="C2538" s="19"/>
      <c r="D2538" s="19"/>
    </row>
    <row r="2539" spans="3:4" x14ac:dyDescent="0.2">
      <c r="C2539" s="19"/>
      <c r="D2539" s="19"/>
    </row>
    <row r="2540" spans="3:4" x14ac:dyDescent="0.2">
      <c r="C2540" s="19"/>
      <c r="D2540" s="19"/>
    </row>
    <row r="2541" spans="3:4" x14ac:dyDescent="0.2">
      <c r="C2541" s="19"/>
      <c r="D2541" s="19"/>
    </row>
    <row r="2542" spans="3:4" x14ac:dyDescent="0.2">
      <c r="C2542" s="19"/>
      <c r="D2542" s="19"/>
    </row>
    <row r="2543" spans="3:4" x14ac:dyDescent="0.2">
      <c r="C2543" s="19"/>
      <c r="D2543" s="19"/>
    </row>
    <row r="2544" spans="3:4" x14ac:dyDescent="0.2">
      <c r="C2544" s="19"/>
      <c r="D2544" s="19"/>
    </row>
    <row r="2545" spans="3:4" x14ac:dyDescent="0.2">
      <c r="C2545" s="19"/>
      <c r="D2545" s="19"/>
    </row>
    <row r="2546" spans="3:4" x14ac:dyDescent="0.2">
      <c r="C2546" s="19"/>
      <c r="D2546" s="19"/>
    </row>
    <row r="2547" spans="3:4" x14ac:dyDescent="0.2">
      <c r="C2547" s="19"/>
      <c r="D2547" s="19"/>
    </row>
    <row r="2548" spans="3:4" x14ac:dyDescent="0.2">
      <c r="C2548" s="19"/>
      <c r="D2548" s="19"/>
    </row>
    <row r="2549" spans="3:4" x14ac:dyDescent="0.2">
      <c r="C2549" s="19"/>
      <c r="D2549" s="19"/>
    </row>
    <row r="2550" spans="3:4" x14ac:dyDescent="0.2">
      <c r="C2550" s="19"/>
      <c r="D2550" s="19"/>
    </row>
    <row r="2551" spans="3:4" x14ac:dyDescent="0.2">
      <c r="C2551" s="19"/>
      <c r="D2551" s="19"/>
    </row>
    <row r="2552" spans="3:4" x14ac:dyDescent="0.2">
      <c r="C2552" s="19"/>
      <c r="D2552" s="19"/>
    </row>
    <row r="2553" spans="3:4" x14ac:dyDescent="0.2">
      <c r="C2553" s="19"/>
      <c r="D2553" s="19"/>
    </row>
    <row r="2554" spans="3:4" x14ac:dyDescent="0.2">
      <c r="C2554" s="19"/>
      <c r="D2554" s="19"/>
    </row>
    <row r="2555" spans="3:4" x14ac:dyDescent="0.2">
      <c r="C2555" s="19"/>
      <c r="D2555" s="19"/>
    </row>
    <row r="2556" spans="3:4" x14ac:dyDescent="0.2">
      <c r="C2556" s="19"/>
      <c r="D2556" s="19"/>
    </row>
    <row r="2557" spans="3:4" x14ac:dyDescent="0.2">
      <c r="C2557" s="19"/>
      <c r="D2557" s="19"/>
    </row>
    <row r="2558" spans="3:4" x14ac:dyDescent="0.2">
      <c r="C2558" s="19"/>
      <c r="D2558" s="19"/>
    </row>
    <row r="2559" spans="3:4" x14ac:dyDescent="0.2">
      <c r="C2559" s="19"/>
      <c r="D2559" s="19"/>
    </row>
    <row r="2560" spans="3:4" x14ac:dyDescent="0.2">
      <c r="C2560" s="19"/>
      <c r="D2560" s="19"/>
    </row>
    <row r="2561" spans="3:4" x14ac:dyDescent="0.2">
      <c r="C2561" s="19"/>
      <c r="D2561" s="19"/>
    </row>
    <row r="2562" spans="3:4" x14ac:dyDescent="0.2">
      <c r="C2562" s="19"/>
      <c r="D2562" s="19"/>
    </row>
    <row r="2563" spans="3:4" x14ac:dyDescent="0.2">
      <c r="C2563" s="19"/>
      <c r="D2563" s="19"/>
    </row>
    <row r="2564" spans="3:4" x14ac:dyDescent="0.2">
      <c r="C2564" s="19"/>
      <c r="D2564" s="19"/>
    </row>
    <row r="2565" spans="3:4" x14ac:dyDescent="0.2">
      <c r="C2565" s="19"/>
      <c r="D2565" s="19"/>
    </row>
    <row r="2566" spans="3:4" x14ac:dyDescent="0.2">
      <c r="C2566" s="19"/>
      <c r="D2566" s="19"/>
    </row>
    <row r="2567" spans="3:4" x14ac:dyDescent="0.2">
      <c r="C2567" s="19"/>
      <c r="D2567" s="19"/>
    </row>
    <row r="2568" spans="3:4" x14ac:dyDescent="0.2">
      <c r="C2568" s="19"/>
      <c r="D2568" s="19"/>
    </row>
    <row r="2569" spans="3:4" x14ac:dyDescent="0.2">
      <c r="C2569" s="19"/>
      <c r="D2569" s="19"/>
    </row>
    <row r="2570" spans="3:4" x14ac:dyDescent="0.2">
      <c r="C2570" s="19"/>
      <c r="D2570" s="19"/>
    </row>
    <row r="2571" spans="3:4" x14ac:dyDescent="0.2">
      <c r="C2571" s="19"/>
      <c r="D2571" s="19"/>
    </row>
    <row r="2572" spans="3:4" x14ac:dyDescent="0.2">
      <c r="C2572" s="19"/>
      <c r="D2572" s="19"/>
    </row>
    <row r="2573" spans="3:4" x14ac:dyDescent="0.2">
      <c r="C2573" s="19"/>
      <c r="D2573" s="19"/>
    </row>
    <row r="2574" spans="3:4" x14ac:dyDescent="0.2">
      <c r="C2574" s="19"/>
      <c r="D2574" s="19"/>
    </row>
    <row r="2575" spans="3:4" x14ac:dyDescent="0.2">
      <c r="C2575" s="19"/>
      <c r="D2575" s="19"/>
    </row>
    <row r="2576" spans="3:4" x14ac:dyDescent="0.2">
      <c r="C2576" s="19"/>
      <c r="D2576" s="19"/>
    </row>
    <row r="2577" spans="3:4" x14ac:dyDescent="0.2">
      <c r="C2577" s="19"/>
      <c r="D2577" s="19"/>
    </row>
    <row r="2578" spans="3:4" x14ac:dyDescent="0.2">
      <c r="C2578" s="19"/>
      <c r="D2578" s="19"/>
    </row>
    <row r="2579" spans="3:4" x14ac:dyDescent="0.2">
      <c r="C2579" s="19"/>
      <c r="D2579" s="19"/>
    </row>
    <row r="2580" spans="3:4" x14ac:dyDescent="0.2">
      <c r="C2580" s="19"/>
      <c r="D2580" s="19"/>
    </row>
    <row r="2581" spans="3:4" x14ac:dyDescent="0.2">
      <c r="C2581" s="19"/>
      <c r="D2581" s="19"/>
    </row>
    <row r="2582" spans="3:4" x14ac:dyDescent="0.2">
      <c r="C2582" s="19"/>
      <c r="D2582" s="19"/>
    </row>
    <row r="2583" spans="3:4" x14ac:dyDescent="0.2">
      <c r="C2583" s="19"/>
      <c r="D2583" s="19"/>
    </row>
    <row r="2584" spans="3:4" x14ac:dyDescent="0.2">
      <c r="C2584" s="19"/>
      <c r="D2584" s="19"/>
    </row>
    <row r="2585" spans="3:4" x14ac:dyDescent="0.2">
      <c r="C2585" s="19"/>
      <c r="D2585" s="19"/>
    </row>
    <row r="2586" spans="3:4" x14ac:dyDescent="0.2">
      <c r="C2586" s="19"/>
      <c r="D2586" s="19"/>
    </row>
    <row r="2587" spans="3:4" x14ac:dyDescent="0.2">
      <c r="C2587" s="19"/>
      <c r="D2587" s="19"/>
    </row>
    <row r="2588" spans="3:4" x14ac:dyDescent="0.2">
      <c r="C2588" s="19"/>
      <c r="D2588" s="19"/>
    </row>
    <row r="2589" spans="3:4" x14ac:dyDescent="0.2">
      <c r="C2589" s="19"/>
      <c r="D2589" s="19"/>
    </row>
    <row r="2590" spans="3:4" x14ac:dyDescent="0.2">
      <c r="C2590" s="19"/>
      <c r="D2590" s="19"/>
    </row>
    <row r="2591" spans="3:4" x14ac:dyDescent="0.2">
      <c r="C2591" s="19"/>
      <c r="D2591" s="19"/>
    </row>
    <row r="2592" spans="3:4" x14ac:dyDescent="0.2">
      <c r="C2592" s="19"/>
      <c r="D2592" s="19"/>
    </row>
    <row r="2593" spans="3:4" x14ac:dyDescent="0.2">
      <c r="C2593" s="19"/>
      <c r="D2593" s="19"/>
    </row>
    <row r="2594" spans="3:4" x14ac:dyDescent="0.2">
      <c r="C2594" s="19"/>
      <c r="D2594" s="19"/>
    </row>
    <row r="2595" spans="3:4" x14ac:dyDescent="0.2">
      <c r="C2595" s="19"/>
      <c r="D2595" s="19"/>
    </row>
    <row r="2596" spans="3:4" x14ac:dyDescent="0.2">
      <c r="C2596" s="19"/>
      <c r="D2596" s="19"/>
    </row>
    <row r="2597" spans="3:4" x14ac:dyDescent="0.2">
      <c r="C2597" s="19"/>
      <c r="D2597" s="19"/>
    </row>
    <row r="2598" spans="3:4" x14ac:dyDescent="0.2">
      <c r="C2598" s="19"/>
      <c r="D2598" s="19"/>
    </row>
    <row r="2599" spans="3:4" x14ac:dyDescent="0.2">
      <c r="C2599" s="19"/>
      <c r="D2599" s="19"/>
    </row>
    <row r="2600" spans="3:4" x14ac:dyDescent="0.2">
      <c r="C2600" s="19"/>
      <c r="D2600" s="19"/>
    </row>
    <row r="2601" spans="3:4" x14ac:dyDescent="0.2">
      <c r="C2601" s="19"/>
      <c r="D2601" s="19"/>
    </row>
    <row r="2602" spans="3:4" x14ac:dyDescent="0.2">
      <c r="C2602" s="19"/>
      <c r="D2602" s="19"/>
    </row>
    <row r="2603" spans="3:4" x14ac:dyDescent="0.2">
      <c r="C2603" s="19"/>
      <c r="D2603" s="19"/>
    </row>
    <row r="2604" spans="3:4" x14ac:dyDescent="0.2">
      <c r="C2604" s="19"/>
      <c r="D2604" s="19"/>
    </row>
    <row r="2605" spans="3:4" x14ac:dyDescent="0.2">
      <c r="C2605" s="19"/>
      <c r="D2605" s="19"/>
    </row>
    <row r="2606" spans="3:4" x14ac:dyDescent="0.2">
      <c r="C2606" s="19"/>
      <c r="D2606" s="19"/>
    </row>
    <row r="2607" spans="3:4" x14ac:dyDescent="0.2">
      <c r="C2607" s="19"/>
      <c r="D2607" s="19"/>
    </row>
    <row r="2608" spans="3:4" x14ac:dyDescent="0.2">
      <c r="C2608" s="19"/>
      <c r="D2608" s="19"/>
    </row>
    <row r="2609" spans="3:4" x14ac:dyDescent="0.2">
      <c r="C2609" s="19"/>
      <c r="D2609" s="19"/>
    </row>
    <row r="2610" spans="3:4" x14ac:dyDescent="0.2">
      <c r="C2610" s="19"/>
      <c r="D2610" s="19"/>
    </row>
    <row r="2611" spans="3:4" x14ac:dyDescent="0.2">
      <c r="C2611" s="19"/>
      <c r="D2611" s="19"/>
    </row>
    <row r="2612" spans="3:4" x14ac:dyDescent="0.2">
      <c r="C2612" s="19"/>
      <c r="D2612" s="19"/>
    </row>
    <row r="2613" spans="3:4" x14ac:dyDescent="0.2">
      <c r="C2613" s="19"/>
      <c r="D2613" s="19"/>
    </row>
    <row r="2614" spans="3:4" x14ac:dyDescent="0.2">
      <c r="C2614" s="19"/>
      <c r="D2614" s="19"/>
    </row>
    <row r="2615" spans="3:4" x14ac:dyDescent="0.2">
      <c r="C2615" s="19"/>
      <c r="D2615" s="19"/>
    </row>
    <row r="2616" spans="3:4" x14ac:dyDescent="0.2">
      <c r="C2616" s="19"/>
      <c r="D2616" s="19"/>
    </row>
    <row r="2617" spans="3:4" x14ac:dyDescent="0.2">
      <c r="C2617" s="19"/>
      <c r="D2617" s="19"/>
    </row>
    <row r="2618" spans="3:4" x14ac:dyDescent="0.2">
      <c r="C2618" s="19"/>
      <c r="D2618" s="19"/>
    </row>
    <row r="2619" spans="3:4" x14ac:dyDescent="0.2">
      <c r="C2619" s="19"/>
      <c r="D2619" s="19"/>
    </row>
    <row r="2620" spans="3:4" x14ac:dyDescent="0.2">
      <c r="C2620" s="19"/>
      <c r="D2620" s="19"/>
    </row>
    <row r="2621" spans="3:4" x14ac:dyDescent="0.2">
      <c r="C2621" s="19"/>
      <c r="D2621" s="19"/>
    </row>
    <row r="2622" spans="3:4" x14ac:dyDescent="0.2">
      <c r="C2622" s="19"/>
      <c r="D2622" s="19"/>
    </row>
    <row r="2623" spans="3:4" x14ac:dyDescent="0.2">
      <c r="C2623" s="19"/>
      <c r="D2623" s="19"/>
    </row>
    <row r="2624" spans="3:4" x14ac:dyDescent="0.2">
      <c r="C2624" s="19"/>
      <c r="D2624" s="19"/>
    </row>
    <row r="2625" spans="3:4" x14ac:dyDescent="0.2">
      <c r="C2625" s="19"/>
      <c r="D2625" s="19"/>
    </row>
    <row r="2626" spans="3:4" x14ac:dyDescent="0.2">
      <c r="C2626" s="19"/>
      <c r="D2626" s="19"/>
    </row>
    <row r="2627" spans="3:4" x14ac:dyDescent="0.2">
      <c r="C2627" s="19"/>
      <c r="D2627" s="19"/>
    </row>
    <row r="2628" spans="3:4" x14ac:dyDescent="0.2">
      <c r="C2628" s="19"/>
      <c r="D2628" s="19"/>
    </row>
    <row r="2629" spans="3:4" x14ac:dyDescent="0.2">
      <c r="C2629" s="19"/>
      <c r="D2629" s="19"/>
    </row>
    <row r="2630" spans="3:4" x14ac:dyDescent="0.2">
      <c r="C2630" s="19"/>
      <c r="D2630" s="19"/>
    </row>
    <row r="2631" spans="3:4" x14ac:dyDescent="0.2">
      <c r="C2631" s="19"/>
      <c r="D2631" s="19"/>
    </row>
    <row r="2632" spans="3:4" x14ac:dyDescent="0.2">
      <c r="C2632" s="19"/>
      <c r="D2632" s="19"/>
    </row>
    <row r="2633" spans="3:4" x14ac:dyDescent="0.2">
      <c r="C2633" s="19"/>
      <c r="D2633" s="19"/>
    </row>
    <row r="2634" spans="3:4" x14ac:dyDescent="0.2">
      <c r="C2634" s="19"/>
      <c r="D2634" s="19"/>
    </row>
    <row r="2635" spans="3:4" x14ac:dyDescent="0.2">
      <c r="C2635" s="19"/>
      <c r="D2635" s="19"/>
    </row>
    <row r="2636" spans="3:4" x14ac:dyDescent="0.2">
      <c r="C2636" s="19"/>
      <c r="D2636" s="19"/>
    </row>
    <row r="2637" spans="3:4" x14ac:dyDescent="0.2">
      <c r="C2637" s="19"/>
      <c r="D2637" s="19"/>
    </row>
    <row r="2638" spans="3:4" x14ac:dyDescent="0.2">
      <c r="C2638" s="19"/>
      <c r="D2638" s="19"/>
    </row>
    <row r="2639" spans="3:4" x14ac:dyDescent="0.2">
      <c r="C2639" s="19"/>
      <c r="D2639" s="19"/>
    </row>
    <row r="2640" spans="3:4" x14ac:dyDescent="0.2">
      <c r="C2640" s="19"/>
      <c r="D2640" s="19"/>
    </row>
    <row r="2641" spans="3:4" x14ac:dyDescent="0.2">
      <c r="C2641" s="19"/>
      <c r="D2641" s="19"/>
    </row>
    <row r="2642" spans="3:4" x14ac:dyDescent="0.2">
      <c r="C2642" s="19"/>
      <c r="D2642" s="19"/>
    </row>
    <row r="2643" spans="3:4" x14ac:dyDescent="0.2">
      <c r="C2643" s="19"/>
      <c r="D2643" s="19"/>
    </row>
    <row r="2644" spans="3:4" x14ac:dyDescent="0.2">
      <c r="C2644" s="19"/>
      <c r="D2644" s="19"/>
    </row>
    <row r="2645" spans="3:4" x14ac:dyDescent="0.2">
      <c r="C2645" s="19"/>
      <c r="D2645" s="19"/>
    </row>
    <row r="2646" spans="3:4" x14ac:dyDescent="0.2">
      <c r="C2646" s="19"/>
      <c r="D2646" s="19"/>
    </row>
    <row r="2647" spans="3:4" x14ac:dyDescent="0.2">
      <c r="C2647" s="19"/>
      <c r="D2647" s="19"/>
    </row>
    <row r="2648" spans="3:4" x14ac:dyDescent="0.2">
      <c r="C2648" s="19"/>
      <c r="D2648" s="19"/>
    </row>
    <row r="2649" spans="3:4" x14ac:dyDescent="0.2">
      <c r="C2649" s="19"/>
      <c r="D2649" s="19"/>
    </row>
    <row r="2650" spans="3:4" x14ac:dyDescent="0.2">
      <c r="C2650" s="19"/>
      <c r="D2650" s="19"/>
    </row>
    <row r="2651" spans="3:4" x14ac:dyDescent="0.2">
      <c r="C2651" s="19"/>
      <c r="D2651" s="19"/>
    </row>
    <row r="2652" spans="3:4" x14ac:dyDescent="0.2">
      <c r="C2652" s="19"/>
      <c r="D2652" s="19"/>
    </row>
    <row r="2653" spans="3:4" x14ac:dyDescent="0.2">
      <c r="C2653" s="19"/>
      <c r="D2653" s="19"/>
    </row>
    <row r="2654" spans="3:4" x14ac:dyDescent="0.2">
      <c r="C2654" s="19"/>
      <c r="D2654" s="19"/>
    </row>
    <row r="2655" spans="3:4" x14ac:dyDescent="0.2">
      <c r="C2655" s="19"/>
      <c r="D2655" s="19"/>
    </row>
    <row r="2656" spans="3:4" x14ac:dyDescent="0.2">
      <c r="C2656" s="19"/>
      <c r="D2656" s="19"/>
    </row>
    <row r="2657" spans="3:4" x14ac:dyDescent="0.2">
      <c r="C2657" s="19"/>
      <c r="D2657" s="19"/>
    </row>
    <row r="2658" spans="3:4" x14ac:dyDescent="0.2">
      <c r="C2658" s="19"/>
      <c r="D2658" s="19"/>
    </row>
    <row r="2659" spans="3:4" x14ac:dyDescent="0.2">
      <c r="C2659" s="19"/>
      <c r="D2659" s="19"/>
    </row>
    <row r="2660" spans="3:4" x14ac:dyDescent="0.2">
      <c r="C2660" s="19"/>
      <c r="D2660" s="19"/>
    </row>
    <row r="2661" spans="3:4" x14ac:dyDescent="0.2">
      <c r="C2661" s="19"/>
      <c r="D2661" s="19"/>
    </row>
    <row r="2662" spans="3:4" x14ac:dyDescent="0.2">
      <c r="C2662" s="19"/>
      <c r="D2662" s="19"/>
    </row>
    <row r="2663" spans="3:4" x14ac:dyDescent="0.2">
      <c r="C2663" s="19"/>
      <c r="D2663" s="19"/>
    </row>
    <row r="2664" spans="3:4" x14ac:dyDescent="0.2">
      <c r="C2664" s="19"/>
      <c r="D2664" s="19"/>
    </row>
    <row r="2665" spans="3:4" x14ac:dyDescent="0.2">
      <c r="C2665" s="19"/>
      <c r="D2665" s="19"/>
    </row>
    <row r="2666" spans="3:4" x14ac:dyDescent="0.2">
      <c r="C2666" s="19"/>
      <c r="D2666" s="19"/>
    </row>
    <row r="2667" spans="3:4" x14ac:dyDescent="0.2">
      <c r="C2667" s="19"/>
      <c r="D2667" s="19"/>
    </row>
    <row r="2668" spans="3:4" x14ac:dyDescent="0.2">
      <c r="C2668" s="19"/>
      <c r="D2668" s="19"/>
    </row>
    <row r="2669" spans="3:4" x14ac:dyDescent="0.2">
      <c r="C2669" s="19"/>
      <c r="D2669" s="19"/>
    </row>
    <row r="2670" spans="3:4" x14ac:dyDescent="0.2">
      <c r="C2670" s="19"/>
      <c r="D2670" s="19"/>
    </row>
    <row r="2671" spans="3:4" x14ac:dyDescent="0.2">
      <c r="C2671" s="19"/>
      <c r="D2671" s="19"/>
    </row>
    <row r="2672" spans="3:4" x14ac:dyDescent="0.2">
      <c r="C2672" s="19"/>
      <c r="D2672" s="19"/>
    </row>
    <row r="2673" spans="3:4" x14ac:dyDescent="0.2">
      <c r="C2673" s="19"/>
      <c r="D2673" s="19"/>
    </row>
    <row r="2674" spans="3:4" x14ac:dyDescent="0.2">
      <c r="C2674" s="19"/>
      <c r="D2674" s="19"/>
    </row>
    <row r="2675" spans="3:4" x14ac:dyDescent="0.2">
      <c r="C2675" s="19"/>
      <c r="D2675" s="19"/>
    </row>
    <row r="2676" spans="3:4" x14ac:dyDescent="0.2">
      <c r="C2676" s="19"/>
      <c r="D2676" s="19"/>
    </row>
    <row r="2677" spans="3:4" x14ac:dyDescent="0.2">
      <c r="C2677" s="19"/>
      <c r="D2677" s="19"/>
    </row>
    <row r="2678" spans="3:4" x14ac:dyDescent="0.2">
      <c r="C2678" s="19"/>
      <c r="D2678" s="19"/>
    </row>
    <row r="2679" spans="3:4" x14ac:dyDescent="0.2">
      <c r="C2679" s="19"/>
      <c r="D2679" s="19"/>
    </row>
    <row r="2680" spans="3:4" x14ac:dyDescent="0.2">
      <c r="C2680" s="19"/>
      <c r="D2680" s="19"/>
    </row>
    <row r="2681" spans="3:4" x14ac:dyDescent="0.2">
      <c r="C2681" s="19"/>
      <c r="D2681" s="19"/>
    </row>
    <row r="2682" spans="3:4" x14ac:dyDescent="0.2">
      <c r="C2682" s="19"/>
      <c r="D2682" s="19"/>
    </row>
    <row r="2683" spans="3:4" x14ac:dyDescent="0.2">
      <c r="C2683" s="19"/>
      <c r="D2683" s="19"/>
    </row>
    <row r="2684" spans="3:4" x14ac:dyDescent="0.2">
      <c r="C2684" s="19"/>
      <c r="D2684" s="19"/>
    </row>
    <row r="2685" spans="3:4" x14ac:dyDescent="0.2">
      <c r="C2685" s="19"/>
      <c r="D2685" s="19"/>
    </row>
    <row r="2686" spans="3:4" x14ac:dyDescent="0.2">
      <c r="C2686" s="19"/>
      <c r="D2686" s="19"/>
    </row>
    <row r="2687" spans="3:4" x14ac:dyDescent="0.2">
      <c r="C2687" s="19"/>
      <c r="D2687" s="19"/>
    </row>
    <row r="2688" spans="3:4" x14ac:dyDescent="0.2">
      <c r="C2688" s="19"/>
      <c r="D2688" s="19"/>
    </row>
    <row r="2689" spans="3:4" x14ac:dyDescent="0.2">
      <c r="C2689" s="19"/>
      <c r="D2689" s="19"/>
    </row>
    <row r="2690" spans="3:4" x14ac:dyDescent="0.2">
      <c r="C2690" s="19"/>
      <c r="D2690" s="19"/>
    </row>
    <row r="2691" spans="3:4" x14ac:dyDescent="0.2">
      <c r="C2691" s="19"/>
      <c r="D2691" s="19"/>
    </row>
    <row r="2692" spans="3:4" x14ac:dyDescent="0.2">
      <c r="C2692" s="19"/>
      <c r="D2692" s="19"/>
    </row>
    <row r="2693" spans="3:4" x14ac:dyDescent="0.2">
      <c r="C2693" s="19"/>
      <c r="D2693" s="19"/>
    </row>
    <row r="2694" spans="3:4" x14ac:dyDescent="0.2">
      <c r="C2694" s="19"/>
      <c r="D2694" s="19"/>
    </row>
    <row r="2695" spans="3:4" x14ac:dyDescent="0.2">
      <c r="C2695" s="19"/>
      <c r="D2695" s="19"/>
    </row>
    <row r="2696" spans="3:4" x14ac:dyDescent="0.2">
      <c r="C2696" s="19"/>
      <c r="D2696" s="19"/>
    </row>
    <row r="2697" spans="3:4" x14ac:dyDescent="0.2">
      <c r="C2697" s="19"/>
      <c r="D2697" s="19"/>
    </row>
    <row r="2698" spans="3:4" x14ac:dyDescent="0.2">
      <c r="C2698" s="19"/>
      <c r="D2698" s="19"/>
    </row>
    <row r="2699" spans="3:4" x14ac:dyDescent="0.2">
      <c r="C2699" s="19"/>
      <c r="D2699" s="19"/>
    </row>
    <row r="2700" spans="3:4" x14ac:dyDescent="0.2">
      <c r="C2700" s="19"/>
      <c r="D2700" s="19"/>
    </row>
    <row r="2701" spans="3:4" x14ac:dyDescent="0.2">
      <c r="C2701" s="19"/>
      <c r="D2701" s="19"/>
    </row>
    <row r="2702" spans="3:4" x14ac:dyDescent="0.2">
      <c r="C2702" s="19"/>
      <c r="D2702" s="19"/>
    </row>
    <row r="2703" spans="3:4" x14ac:dyDescent="0.2">
      <c r="C2703" s="19"/>
      <c r="D2703" s="19"/>
    </row>
    <row r="2704" spans="3:4" x14ac:dyDescent="0.2">
      <c r="C2704" s="19"/>
      <c r="D2704" s="19"/>
    </row>
    <row r="2705" spans="3:4" x14ac:dyDescent="0.2">
      <c r="C2705" s="19"/>
      <c r="D2705" s="19"/>
    </row>
    <row r="2706" spans="3:4" x14ac:dyDescent="0.2">
      <c r="C2706" s="19"/>
      <c r="D2706" s="19"/>
    </row>
    <row r="2707" spans="3:4" x14ac:dyDescent="0.2">
      <c r="C2707" s="19"/>
      <c r="D2707" s="19"/>
    </row>
    <row r="2708" spans="3:4" x14ac:dyDescent="0.2">
      <c r="C2708" s="19"/>
      <c r="D2708" s="19"/>
    </row>
    <row r="2709" spans="3:4" x14ac:dyDescent="0.2">
      <c r="C2709" s="19"/>
      <c r="D2709" s="19"/>
    </row>
    <row r="2710" spans="3:4" x14ac:dyDescent="0.2">
      <c r="C2710" s="19"/>
      <c r="D2710" s="19"/>
    </row>
    <row r="2711" spans="3:4" x14ac:dyDescent="0.2">
      <c r="C2711" s="19"/>
      <c r="D2711" s="19"/>
    </row>
    <row r="2712" spans="3:4" x14ac:dyDescent="0.2">
      <c r="C2712" s="19"/>
      <c r="D2712" s="19"/>
    </row>
    <row r="2713" spans="3:4" x14ac:dyDescent="0.2">
      <c r="C2713" s="19"/>
      <c r="D2713" s="19"/>
    </row>
    <row r="2714" spans="3:4" x14ac:dyDescent="0.2">
      <c r="C2714" s="19"/>
      <c r="D2714" s="19"/>
    </row>
    <row r="2715" spans="3:4" x14ac:dyDescent="0.2">
      <c r="C2715" s="19"/>
      <c r="D2715" s="19"/>
    </row>
    <row r="2716" spans="3:4" x14ac:dyDescent="0.2">
      <c r="C2716" s="19"/>
      <c r="D2716" s="19"/>
    </row>
    <row r="2717" spans="3:4" x14ac:dyDescent="0.2">
      <c r="C2717" s="19"/>
      <c r="D2717" s="19"/>
    </row>
    <row r="2718" spans="3:4" x14ac:dyDescent="0.2">
      <c r="C2718" s="19"/>
      <c r="D2718" s="19"/>
    </row>
    <row r="2719" spans="3:4" x14ac:dyDescent="0.2">
      <c r="C2719" s="19"/>
      <c r="D2719" s="19"/>
    </row>
    <row r="2720" spans="3:4" x14ac:dyDescent="0.2">
      <c r="C2720" s="19"/>
      <c r="D2720" s="19"/>
    </row>
    <row r="2721" spans="3:4" x14ac:dyDescent="0.2">
      <c r="C2721" s="19"/>
      <c r="D2721" s="19"/>
    </row>
    <row r="2722" spans="3:4" x14ac:dyDescent="0.2">
      <c r="C2722" s="19"/>
      <c r="D2722" s="19"/>
    </row>
    <row r="2723" spans="3:4" x14ac:dyDescent="0.2">
      <c r="C2723" s="19"/>
      <c r="D2723" s="19"/>
    </row>
    <row r="2724" spans="3:4" x14ac:dyDescent="0.2">
      <c r="C2724" s="19"/>
      <c r="D2724" s="19"/>
    </row>
    <row r="2725" spans="3:4" x14ac:dyDescent="0.2">
      <c r="C2725" s="19"/>
      <c r="D2725" s="19"/>
    </row>
    <row r="2726" spans="3:4" x14ac:dyDescent="0.2">
      <c r="C2726" s="19"/>
      <c r="D2726" s="19"/>
    </row>
    <row r="2727" spans="3:4" x14ac:dyDescent="0.2">
      <c r="C2727" s="19"/>
      <c r="D2727" s="19"/>
    </row>
    <row r="2728" spans="3:4" x14ac:dyDescent="0.2">
      <c r="C2728" s="19"/>
      <c r="D2728" s="19"/>
    </row>
    <row r="2729" spans="3:4" x14ac:dyDescent="0.2">
      <c r="C2729" s="19"/>
      <c r="D2729" s="19"/>
    </row>
    <row r="2730" spans="3:4" x14ac:dyDescent="0.2">
      <c r="C2730" s="19"/>
      <c r="D2730" s="19"/>
    </row>
    <row r="2731" spans="3:4" x14ac:dyDescent="0.2">
      <c r="C2731" s="19"/>
      <c r="D2731" s="19"/>
    </row>
    <row r="2732" spans="3:4" x14ac:dyDescent="0.2">
      <c r="C2732" s="19"/>
      <c r="D2732" s="19"/>
    </row>
    <row r="2733" spans="3:4" x14ac:dyDescent="0.2">
      <c r="C2733" s="19"/>
      <c r="D2733" s="19"/>
    </row>
    <row r="2734" spans="3:4" x14ac:dyDescent="0.2">
      <c r="C2734" s="19"/>
      <c r="D2734" s="19"/>
    </row>
    <row r="2735" spans="3:4" x14ac:dyDescent="0.2">
      <c r="C2735" s="19"/>
      <c r="D2735" s="19"/>
    </row>
    <row r="2736" spans="3:4" x14ac:dyDescent="0.2">
      <c r="C2736" s="19"/>
      <c r="D2736" s="19"/>
    </row>
    <row r="2737" spans="3:4" x14ac:dyDescent="0.2">
      <c r="C2737" s="19"/>
      <c r="D2737" s="19"/>
    </row>
    <row r="2738" spans="3:4" x14ac:dyDescent="0.2">
      <c r="C2738" s="19"/>
      <c r="D2738" s="19"/>
    </row>
    <row r="2739" spans="3:4" x14ac:dyDescent="0.2">
      <c r="C2739" s="19"/>
      <c r="D2739" s="19"/>
    </row>
    <row r="2740" spans="3:4" x14ac:dyDescent="0.2">
      <c r="C2740" s="19"/>
      <c r="D2740" s="19"/>
    </row>
    <row r="2741" spans="3:4" x14ac:dyDescent="0.2">
      <c r="C2741" s="19"/>
      <c r="D2741" s="19"/>
    </row>
    <row r="2742" spans="3:4" x14ac:dyDescent="0.2">
      <c r="C2742" s="19"/>
      <c r="D2742" s="19"/>
    </row>
    <row r="2743" spans="3:4" x14ac:dyDescent="0.2">
      <c r="C2743" s="19"/>
      <c r="D2743" s="19"/>
    </row>
    <row r="2744" spans="3:4" x14ac:dyDescent="0.2">
      <c r="C2744" s="19"/>
      <c r="D2744" s="19"/>
    </row>
    <row r="2745" spans="3:4" x14ac:dyDescent="0.2">
      <c r="C2745" s="19"/>
      <c r="D2745" s="19"/>
    </row>
    <row r="2746" spans="3:4" x14ac:dyDescent="0.2">
      <c r="C2746" s="19"/>
      <c r="D2746" s="19"/>
    </row>
    <row r="2747" spans="3:4" x14ac:dyDescent="0.2">
      <c r="C2747" s="19"/>
      <c r="D2747" s="19"/>
    </row>
    <row r="2748" spans="3:4" x14ac:dyDescent="0.2">
      <c r="C2748" s="19"/>
      <c r="D2748" s="19"/>
    </row>
    <row r="2749" spans="3:4" x14ac:dyDescent="0.2">
      <c r="C2749" s="19"/>
      <c r="D2749" s="19"/>
    </row>
    <row r="2750" spans="3:4" x14ac:dyDescent="0.2">
      <c r="C2750" s="19"/>
      <c r="D2750" s="19"/>
    </row>
    <row r="2751" spans="3:4" x14ac:dyDescent="0.2">
      <c r="C2751" s="19"/>
      <c r="D2751" s="19"/>
    </row>
    <row r="2752" spans="3:4" x14ac:dyDescent="0.2">
      <c r="C2752" s="19"/>
      <c r="D2752" s="19"/>
    </row>
    <row r="2753" spans="3:4" x14ac:dyDescent="0.2">
      <c r="C2753" s="19"/>
      <c r="D2753" s="19"/>
    </row>
    <row r="2754" spans="3:4" x14ac:dyDescent="0.2">
      <c r="C2754" s="19"/>
      <c r="D2754" s="19"/>
    </row>
    <row r="2755" spans="3:4" x14ac:dyDescent="0.2">
      <c r="C2755" s="19"/>
      <c r="D2755" s="19"/>
    </row>
    <row r="2756" spans="3:4" x14ac:dyDescent="0.2">
      <c r="C2756" s="19"/>
      <c r="D2756" s="19"/>
    </row>
    <row r="2757" spans="3:4" x14ac:dyDescent="0.2">
      <c r="C2757" s="19"/>
      <c r="D2757" s="19"/>
    </row>
    <row r="2758" spans="3:4" x14ac:dyDescent="0.2">
      <c r="C2758" s="19"/>
      <c r="D2758" s="19"/>
    </row>
    <row r="2759" spans="3:4" x14ac:dyDescent="0.2">
      <c r="C2759" s="19"/>
      <c r="D2759" s="19"/>
    </row>
    <row r="2760" spans="3:4" x14ac:dyDescent="0.2">
      <c r="C2760" s="19"/>
      <c r="D2760" s="19"/>
    </row>
    <row r="2761" spans="3:4" x14ac:dyDescent="0.2">
      <c r="C2761" s="19"/>
      <c r="D2761" s="19"/>
    </row>
    <row r="2762" spans="3:4" x14ac:dyDescent="0.2">
      <c r="C2762" s="19"/>
      <c r="D2762" s="19"/>
    </row>
    <row r="2763" spans="3:4" x14ac:dyDescent="0.2">
      <c r="C2763" s="19"/>
      <c r="D2763" s="19"/>
    </row>
    <row r="2764" spans="3:4" x14ac:dyDescent="0.2">
      <c r="C2764" s="19"/>
      <c r="D2764" s="19"/>
    </row>
    <row r="2765" spans="3:4" x14ac:dyDescent="0.2">
      <c r="C2765" s="19"/>
      <c r="D2765" s="19"/>
    </row>
    <row r="2766" spans="3:4" x14ac:dyDescent="0.2">
      <c r="C2766" s="19"/>
      <c r="D2766" s="19"/>
    </row>
    <row r="2767" spans="3:4" x14ac:dyDescent="0.2">
      <c r="C2767" s="19"/>
      <c r="D2767" s="19"/>
    </row>
    <row r="2768" spans="3:4" x14ac:dyDescent="0.2">
      <c r="C2768" s="19"/>
      <c r="D2768" s="19"/>
    </row>
    <row r="2769" spans="3:4" x14ac:dyDescent="0.2">
      <c r="C2769" s="19"/>
      <c r="D2769" s="19"/>
    </row>
    <row r="2770" spans="3:4" x14ac:dyDescent="0.2">
      <c r="C2770" s="19"/>
      <c r="D2770" s="19"/>
    </row>
    <row r="2771" spans="3:4" x14ac:dyDescent="0.2">
      <c r="C2771" s="19"/>
      <c r="D2771" s="19"/>
    </row>
    <row r="2772" spans="3:4" x14ac:dyDescent="0.2">
      <c r="C2772" s="19"/>
      <c r="D2772" s="19"/>
    </row>
    <row r="2773" spans="3:4" x14ac:dyDescent="0.2">
      <c r="C2773" s="19"/>
      <c r="D2773" s="19"/>
    </row>
    <row r="2774" spans="3:4" x14ac:dyDescent="0.2">
      <c r="C2774" s="19"/>
      <c r="D2774" s="19"/>
    </row>
    <row r="2775" spans="3:4" x14ac:dyDescent="0.2">
      <c r="C2775" s="19"/>
      <c r="D2775" s="19"/>
    </row>
    <row r="2776" spans="3:4" x14ac:dyDescent="0.2">
      <c r="C2776" s="19"/>
      <c r="D2776" s="19"/>
    </row>
    <row r="2777" spans="3:4" x14ac:dyDescent="0.2">
      <c r="C2777" s="19"/>
      <c r="D2777" s="19"/>
    </row>
    <row r="2778" spans="3:4" x14ac:dyDescent="0.2">
      <c r="C2778" s="19"/>
      <c r="D2778" s="19"/>
    </row>
    <row r="2779" spans="3:4" x14ac:dyDescent="0.2">
      <c r="C2779" s="19"/>
      <c r="D2779" s="19"/>
    </row>
    <row r="2780" spans="3:4" x14ac:dyDescent="0.2">
      <c r="C2780" s="19"/>
      <c r="D2780" s="19"/>
    </row>
    <row r="2781" spans="3:4" x14ac:dyDescent="0.2">
      <c r="C2781" s="19"/>
      <c r="D2781" s="19"/>
    </row>
    <row r="2782" spans="3:4" x14ac:dyDescent="0.2">
      <c r="C2782" s="19"/>
      <c r="D2782" s="19"/>
    </row>
    <row r="2783" spans="3:4" x14ac:dyDescent="0.2">
      <c r="C2783" s="19"/>
      <c r="D2783" s="19"/>
    </row>
    <row r="2784" spans="3:4" x14ac:dyDescent="0.2">
      <c r="C2784" s="19"/>
      <c r="D2784" s="19"/>
    </row>
    <row r="2785" spans="3:4" x14ac:dyDescent="0.2">
      <c r="C2785" s="19"/>
      <c r="D2785" s="19"/>
    </row>
    <row r="2786" spans="3:4" x14ac:dyDescent="0.2">
      <c r="C2786" s="19"/>
      <c r="D2786" s="19"/>
    </row>
    <row r="2787" spans="3:4" x14ac:dyDescent="0.2">
      <c r="C2787" s="19"/>
      <c r="D2787" s="19"/>
    </row>
    <row r="2788" spans="3:4" x14ac:dyDescent="0.2">
      <c r="C2788" s="19"/>
      <c r="D2788" s="19"/>
    </row>
    <row r="2789" spans="3:4" x14ac:dyDescent="0.2">
      <c r="C2789" s="19"/>
      <c r="D2789" s="19"/>
    </row>
    <row r="2790" spans="3:4" x14ac:dyDescent="0.2">
      <c r="C2790" s="19"/>
      <c r="D2790" s="19"/>
    </row>
    <row r="2791" spans="3:4" x14ac:dyDescent="0.2">
      <c r="C2791" s="19"/>
      <c r="D2791" s="19"/>
    </row>
    <row r="2792" spans="3:4" x14ac:dyDescent="0.2">
      <c r="C2792" s="19"/>
      <c r="D2792" s="19"/>
    </row>
    <row r="2793" spans="3:4" x14ac:dyDescent="0.2">
      <c r="C2793" s="19"/>
      <c r="D2793" s="19"/>
    </row>
    <row r="2794" spans="3:4" x14ac:dyDescent="0.2">
      <c r="C2794" s="19"/>
      <c r="D2794" s="19"/>
    </row>
    <row r="2795" spans="3:4" x14ac:dyDescent="0.2">
      <c r="C2795" s="19"/>
      <c r="D2795" s="19"/>
    </row>
    <row r="2796" spans="3:4" x14ac:dyDescent="0.2">
      <c r="C2796" s="19"/>
      <c r="D2796" s="19"/>
    </row>
    <row r="2797" spans="3:4" x14ac:dyDescent="0.2">
      <c r="C2797" s="19"/>
      <c r="D2797" s="19"/>
    </row>
    <row r="2798" spans="3:4" x14ac:dyDescent="0.2">
      <c r="C2798" s="19"/>
      <c r="D2798" s="19"/>
    </row>
    <row r="2799" spans="3:4" x14ac:dyDescent="0.2">
      <c r="C2799" s="19"/>
      <c r="D2799" s="19"/>
    </row>
    <row r="2800" spans="3:4" x14ac:dyDescent="0.2">
      <c r="C2800" s="19"/>
      <c r="D2800" s="19"/>
    </row>
    <row r="2801" spans="3:4" x14ac:dyDescent="0.2">
      <c r="C2801" s="19"/>
      <c r="D2801" s="19"/>
    </row>
    <row r="2802" spans="3:4" x14ac:dyDescent="0.2">
      <c r="C2802" s="19"/>
      <c r="D2802" s="19"/>
    </row>
    <row r="2803" spans="3:4" x14ac:dyDescent="0.2">
      <c r="C2803" s="19"/>
      <c r="D2803" s="19"/>
    </row>
    <row r="2804" spans="3:4" x14ac:dyDescent="0.2">
      <c r="C2804" s="19"/>
      <c r="D2804" s="19"/>
    </row>
    <row r="2805" spans="3:4" x14ac:dyDescent="0.2">
      <c r="C2805" s="19"/>
      <c r="D2805" s="19"/>
    </row>
    <row r="2806" spans="3:4" x14ac:dyDescent="0.2">
      <c r="C2806" s="19"/>
      <c r="D2806" s="19"/>
    </row>
    <row r="2807" spans="3:4" x14ac:dyDescent="0.2">
      <c r="C2807" s="19"/>
      <c r="D2807" s="19"/>
    </row>
    <row r="2808" spans="3:4" x14ac:dyDescent="0.2">
      <c r="C2808" s="19"/>
      <c r="D2808" s="19"/>
    </row>
    <row r="2809" spans="3:4" x14ac:dyDescent="0.2">
      <c r="C2809" s="19"/>
      <c r="D2809" s="19"/>
    </row>
    <row r="2810" spans="3:4" x14ac:dyDescent="0.2">
      <c r="C2810" s="19"/>
      <c r="D2810" s="19"/>
    </row>
    <row r="2811" spans="3:4" x14ac:dyDescent="0.2">
      <c r="C2811" s="19"/>
      <c r="D2811" s="19"/>
    </row>
    <row r="2812" spans="3:4" x14ac:dyDescent="0.2">
      <c r="C2812" s="19"/>
      <c r="D2812" s="19"/>
    </row>
    <row r="2813" spans="3:4" x14ac:dyDescent="0.2">
      <c r="C2813" s="19"/>
      <c r="D2813" s="19"/>
    </row>
    <row r="2814" spans="3:4" x14ac:dyDescent="0.2">
      <c r="C2814" s="19"/>
      <c r="D2814" s="19"/>
    </row>
    <row r="2815" spans="3:4" x14ac:dyDescent="0.2">
      <c r="C2815" s="19"/>
      <c r="D2815" s="19"/>
    </row>
    <row r="2816" spans="3:4" x14ac:dyDescent="0.2">
      <c r="C2816" s="19"/>
      <c r="D2816" s="19"/>
    </row>
    <row r="2817" spans="3:4" x14ac:dyDescent="0.2">
      <c r="C2817" s="19"/>
      <c r="D2817" s="19"/>
    </row>
    <row r="2818" spans="3:4" x14ac:dyDescent="0.2">
      <c r="C2818" s="19"/>
      <c r="D2818" s="19"/>
    </row>
    <row r="2819" spans="3:4" x14ac:dyDescent="0.2">
      <c r="C2819" s="19"/>
      <c r="D2819" s="19"/>
    </row>
    <row r="2820" spans="3:4" x14ac:dyDescent="0.2">
      <c r="C2820" s="19"/>
      <c r="D2820" s="19"/>
    </row>
    <row r="2821" spans="3:4" x14ac:dyDescent="0.2">
      <c r="C2821" s="19"/>
      <c r="D2821" s="19"/>
    </row>
    <row r="2822" spans="3:4" x14ac:dyDescent="0.2">
      <c r="C2822" s="19"/>
      <c r="D2822" s="19"/>
    </row>
    <row r="2823" spans="3:4" x14ac:dyDescent="0.2">
      <c r="C2823" s="19"/>
      <c r="D2823" s="19"/>
    </row>
    <row r="2824" spans="3:4" x14ac:dyDescent="0.2">
      <c r="C2824" s="19"/>
      <c r="D2824" s="19"/>
    </row>
    <row r="2825" spans="3:4" x14ac:dyDescent="0.2">
      <c r="C2825" s="19"/>
      <c r="D2825" s="19"/>
    </row>
    <row r="2826" spans="3:4" x14ac:dyDescent="0.2">
      <c r="C2826" s="19"/>
      <c r="D2826" s="19"/>
    </row>
    <row r="2827" spans="3:4" x14ac:dyDescent="0.2">
      <c r="C2827" s="19"/>
      <c r="D2827" s="19"/>
    </row>
    <row r="2828" spans="3:4" x14ac:dyDescent="0.2">
      <c r="C2828" s="19"/>
      <c r="D2828" s="19"/>
    </row>
    <row r="2829" spans="3:4" x14ac:dyDescent="0.2">
      <c r="C2829" s="19"/>
      <c r="D2829" s="19"/>
    </row>
    <row r="2830" spans="3:4" x14ac:dyDescent="0.2">
      <c r="C2830" s="19"/>
      <c r="D2830" s="19"/>
    </row>
    <row r="2831" spans="3:4" x14ac:dyDescent="0.2">
      <c r="C2831" s="19"/>
      <c r="D2831" s="19"/>
    </row>
    <row r="2832" spans="3:4" x14ac:dyDescent="0.2">
      <c r="C2832" s="19"/>
      <c r="D2832" s="19"/>
    </row>
    <row r="2833" spans="3:4" x14ac:dyDescent="0.2">
      <c r="C2833" s="19"/>
      <c r="D2833" s="19"/>
    </row>
    <row r="2834" spans="3:4" x14ac:dyDescent="0.2">
      <c r="C2834" s="19"/>
      <c r="D2834" s="19"/>
    </row>
    <row r="2835" spans="3:4" x14ac:dyDescent="0.2">
      <c r="C2835" s="19"/>
      <c r="D2835" s="19"/>
    </row>
    <row r="2836" spans="3:4" x14ac:dyDescent="0.2">
      <c r="C2836" s="19"/>
      <c r="D2836" s="19"/>
    </row>
    <row r="2837" spans="3:4" x14ac:dyDescent="0.2">
      <c r="C2837" s="19"/>
      <c r="D2837" s="19"/>
    </row>
    <row r="2838" spans="3:4" x14ac:dyDescent="0.2">
      <c r="C2838" s="19"/>
      <c r="D2838" s="19"/>
    </row>
    <row r="2839" spans="3:4" x14ac:dyDescent="0.2">
      <c r="C2839" s="19"/>
      <c r="D2839" s="19"/>
    </row>
    <row r="2840" spans="3:4" x14ac:dyDescent="0.2">
      <c r="C2840" s="19"/>
      <c r="D2840" s="19"/>
    </row>
    <row r="2841" spans="3:4" x14ac:dyDescent="0.2">
      <c r="C2841" s="19"/>
      <c r="D2841" s="19"/>
    </row>
    <row r="2842" spans="3:4" x14ac:dyDescent="0.2">
      <c r="C2842" s="19"/>
      <c r="D2842" s="19"/>
    </row>
    <row r="2843" spans="3:4" x14ac:dyDescent="0.2">
      <c r="C2843" s="19"/>
      <c r="D2843" s="19"/>
    </row>
    <row r="2844" spans="3:4" x14ac:dyDescent="0.2">
      <c r="C2844" s="19"/>
      <c r="D2844" s="19"/>
    </row>
    <row r="2845" spans="3:4" x14ac:dyDescent="0.2">
      <c r="C2845" s="19"/>
      <c r="D2845" s="19"/>
    </row>
    <row r="2846" spans="3:4" x14ac:dyDescent="0.2">
      <c r="C2846" s="19"/>
      <c r="D2846" s="19"/>
    </row>
    <row r="2847" spans="3:4" x14ac:dyDescent="0.2">
      <c r="C2847" s="19"/>
      <c r="D2847" s="19"/>
    </row>
    <row r="2848" spans="3:4" x14ac:dyDescent="0.2">
      <c r="C2848" s="19"/>
      <c r="D2848" s="19"/>
    </row>
    <row r="2849" spans="3:4" x14ac:dyDescent="0.2">
      <c r="C2849" s="19"/>
      <c r="D2849" s="19"/>
    </row>
    <row r="2850" spans="3:4" x14ac:dyDescent="0.2">
      <c r="C2850" s="19"/>
      <c r="D2850" s="19"/>
    </row>
    <row r="2851" spans="3:4" x14ac:dyDescent="0.2">
      <c r="C2851" s="19"/>
      <c r="D2851" s="19"/>
    </row>
    <row r="2852" spans="3:4" x14ac:dyDescent="0.2">
      <c r="C2852" s="19"/>
      <c r="D2852" s="19"/>
    </row>
    <row r="2853" spans="3:4" x14ac:dyDescent="0.2">
      <c r="C2853" s="19"/>
      <c r="D2853" s="19"/>
    </row>
    <row r="2854" spans="3:4" x14ac:dyDescent="0.2">
      <c r="C2854" s="19"/>
      <c r="D2854" s="19"/>
    </row>
    <row r="2855" spans="3:4" x14ac:dyDescent="0.2">
      <c r="C2855" s="19"/>
      <c r="D2855" s="19"/>
    </row>
    <row r="2856" spans="3:4" x14ac:dyDescent="0.2">
      <c r="C2856" s="19"/>
      <c r="D2856" s="19"/>
    </row>
    <row r="2857" spans="3:4" x14ac:dyDescent="0.2">
      <c r="C2857" s="19"/>
      <c r="D2857" s="19"/>
    </row>
    <row r="2858" spans="3:4" x14ac:dyDescent="0.2">
      <c r="C2858" s="19"/>
      <c r="D2858" s="19"/>
    </row>
    <row r="2859" spans="3:4" x14ac:dyDescent="0.2">
      <c r="C2859" s="19"/>
      <c r="D2859" s="19"/>
    </row>
    <row r="2860" spans="3:4" x14ac:dyDescent="0.2">
      <c r="C2860" s="19"/>
      <c r="D2860" s="19"/>
    </row>
    <row r="2861" spans="3:4" x14ac:dyDescent="0.2">
      <c r="C2861" s="19"/>
      <c r="D2861" s="19"/>
    </row>
    <row r="2862" spans="3:4" x14ac:dyDescent="0.2">
      <c r="C2862" s="19"/>
      <c r="D2862" s="19"/>
    </row>
    <row r="2863" spans="3:4" x14ac:dyDescent="0.2">
      <c r="C2863" s="19"/>
      <c r="D2863" s="19"/>
    </row>
    <row r="2864" spans="3:4" x14ac:dyDescent="0.2">
      <c r="C2864" s="19"/>
      <c r="D2864" s="19"/>
    </row>
    <row r="2865" spans="3:4" x14ac:dyDescent="0.2">
      <c r="C2865" s="19"/>
      <c r="D2865" s="19"/>
    </row>
    <row r="2866" spans="3:4" x14ac:dyDescent="0.2">
      <c r="C2866" s="19"/>
      <c r="D2866" s="19"/>
    </row>
    <row r="2867" spans="3:4" x14ac:dyDescent="0.2">
      <c r="C2867" s="19"/>
      <c r="D2867" s="19"/>
    </row>
    <row r="2868" spans="3:4" x14ac:dyDescent="0.2">
      <c r="C2868" s="19"/>
      <c r="D2868" s="19"/>
    </row>
    <row r="2869" spans="3:4" x14ac:dyDescent="0.2">
      <c r="C2869" s="19"/>
      <c r="D2869" s="19"/>
    </row>
    <row r="2870" spans="3:4" x14ac:dyDescent="0.2">
      <c r="C2870" s="19"/>
      <c r="D2870" s="19"/>
    </row>
    <row r="2871" spans="3:4" x14ac:dyDescent="0.2">
      <c r="C2871" s="19"/>
      <c r="D2871" s="19"/>
    </row>
    <row r="2872" spans="3:4" x14ac:dyDescent="0.2">
      <c r="C2872" s="19"/>
      <c r="D2872" s="19"/>
    </row>
    <row r="2873" spans="3:4" x14ac:dyDescent="0.2">
      <c r="C2873" s="19"/>
      <c r="D2873" s="19"/>
    </row>
    <row r="2874" spans="3:4" x14ac:dyDescent="0.2">
      <c r="C2874" s="19"/>
      <c r="D2874" s="19"/>
    </row>
    <row r="2875" spans="3:4" x14ac:dyDescent="0.2">
      <c r="C2875" s="19"/>
      <c r="D2875" s="19"/>
    </row>
    <row r="2876" spans="3:4" x14ac:dyDescent="0.2">
      <c r="C2876" s="19"/>
      <c r="D2876" s="19"/>
    </row>
    <row r="2877" spans="3:4" x14ac:dyDescent="0.2">
      <c r="C2877" s="19"/>
      <c r="D2877" s="19"/>
    </row>
    <row r="2878" spans="3:4" x14ac:dyDescent="0.2">
      <c r="C2878" s="19"/>
      <c r="D2878" s="19"/>
    </row>
    <row r="2879" spans="3:4" x14ac:dyDescent="0.2">
      <c r="C2879" s="19"/>
      <c r="D2879" s="19"/>
    </row>
    <row r="2880" spans="3:4" x14ac:dyDescent="0.2">
      <c r="C2880" s="19"/>
      <c r="D2880" s="19"/>
    </row>
    <row r="2881" spans="3:4" x14ac:dyDescent="0.2">
      <c r="C2881" s="19"/>
      <c r="D2881" s="19"/>
    </row>
    <row r="2882" spans="3:4" x14ac:dyDescent="0.2">
      <c r="C2882" s="19"/>
      <c r="D2882" s="19"/>
    </row>
    <row r="2883" spans="3:4" x14ac:dyDescent="0.2">
      <c r="C2883" s="19"/>
      <c r="D2883" s="19"/>
    </row>
    <row r="2884" spans="3:4" x14ac:dyDescent="0.2">
      <c r="C2884" s="19"/>
      <c r="D2884" s="19"/>
    </row>
    <row r="2885" spans="3:4" x14ac:dyDescent="0.2">
      <c r="C2885" s="19"/>
      <c r="D2885" s="19"/>
    </row>
    <row r="2886" spans="3:4" x14ac:dyDescent="0.2">
      <c r="C2886" s="19"/>
      <c r="D2886" s="19"/>
    </row>
    <row r="2887" spans="3:4" x14ac:dyDescent="0.2">
      <c r="C2887" s="19"/>
      <c r="D2887" s="19"/>
    </row>
    <row r="2888" spans="3:4" x14ac:dyDescent="0.2">
      <c r="C2888" s="19"/>
      <c r="D2888" s="19"/>
    </row>
    <row r="2889" spans="3:4" x14ac:dyDescent="0.2">
      <c r="C2889" s="19"/>
      <c r="D2889" s="19"/>
    </row>
    <row r="2890" spans="3:4" x14ac:dyDescent="0.2">
      <c r="C2890" s="19"/>
      <c r="D2890" s="19"/>
    </row>
    <row r="2891" spans="3:4" x14ac:dyDescent="0.2">
      <c r="C2891" s="19"/>
      <c r="D2891" s="19"/>
    </row>
    <row r="2892" spans="3:4" x14ac:dyDescent="0.2">
      <c r="C2892" s="19"/>
      <c r="D2892" s="19"/>
    </row>
    <row r="2893" spans="3:4" x14ac:dyDescent="0.2">
      <c r="C2893" s="19"/>
      <c r="D2893" s="19"/>
    </row>
    <row r="2894" spans="3:4" x14ac:dyDescent="0.2">
      <c r="C2894" s="19"/>
      <c r="D2894" s="19"/>
    </row>
    <row r="2895" spans="3:4" x14ac:dyDescent="0.2">
      <c r="C2895" s="19"/>
      <c r="D2895" s="19"/>
    </row>
    <row r="2896" spans="3:4" x14ac:dyDescent="0.2">
      <c r="C2896" s="19"/>
      <c r="D2896" s="19"/>
    </row>
    <row r="2897" spans="3:4" x14ac:dyDescent="0.2">
      <c r="C2897" s="19"/>
      <c r="D2897" s="19"/>
    </row>
    <row r="2898" spans="3:4" x14ac:dyDescent="0.2">
      <c r="C2898" s="19"/>
      <c r="D2898" s="19"/>
    </row>
    <row r="2899" spans="3:4" x14ac:dyDescent="0.2">
      <c r="C2899" s="19"/>
      <c r="D2899" s="19"/>
    </row>
    <row r="2900" spans="3:4" x14ac:dyDescent="0.2">
      <c r="C2900" s="19"/>
      <c r="D2900" s="19"/>
    </row>
    <row r="2901" spans="3:4" x14ac:dyDescent="0.2">
      <c r="C2901" s="19"/>
      <c r="D2901" s="19"/>
    </row>
    <row r="2902" spans="3:4" x14ac:dyDescent="0.2">
      <c r="C2902" s="19"/>
      <c r="D2902" s="19"/>
    </row>
    <row r="2903" spans="3:4" x14ac:dyDescent="0.2">
      <c r="C2903" s="19"/>
      <c r="D2903" s="19"/>
    </row>
    <row r="2904" spans="3:4" x14ac:dyDescent="0.2">
      <c r="C2904" s="19"/>
      <c r="D2904" s="19"/>
    </row>
    <row r="2905" spans="3:4" x14ac:dyDescent="0.2">
      <c r="C2905" s="19"/>
      <c r="D2905" s="19"/>
    </row>
    <row r="2906" spans="3:4" x14ac:dyDescent="0.2">
      <c r="C2906" s="19"/>
      <c r="D2906" s="19"/>
    </row>
    <row r="2907" spans="3:4" x14ac:dyDescent="0.2">
      <c r="C2907" s="19"/>
      <c r="D2907" s="19"/>
    </row>
    <row r="2908" spans="3:4" x14ac:dyDescent="0.2">
      <c r="C2908" s="19"/>
      <c r="D2908" s="19"/>
    </row>
    <row r="2909" spans="3:4" x14ac:dyDescent="0.2">
      <c r="C2909" s="19"/>
      <c r="D2909" s="19"/>
    </row>
    <row r="2910" spans="3:4" x14ac:dyDescent="0.2">
      <c r="C2910" s="19"/>
      <c r="D2910" s="19"/>
    </row>
    <row r="2911" spans="3:4" x14ac:dyDescent="0.2">
      <c r="C2911" s="19"/>
      <c r="D2911" s="19"/>
    </row>
    <row r="2912" spans="3:4" x14ac:dyDescent="0.2">
      <c r="C2912" s="19"/>
      <c r="D2912" s="19"/>
    </row>
    <row r="2913" spans="3:4" x14ac:dyDescent="0.2">
      <c r="C2913" s="19"/>
      <c r="D2913" s="19"/>
    </row>
    <row r="2914" spans="3:4" x14ac:dyDescent="0.2">
      <c r="C2914" s="19"/>
      <c r="D2914" s="19"/>
    </row>
    <row r="2915" spans="3:4" x14ac:dyDescent="0.2">
      <c r="C2915" s="19"/>
      <c r="D2915" s="19"/>
    </row>
    <row r="2916" spans="3:4" x14ac:dyDescent="0.2">
      <c r="C2916" s="19"/>
      <c r="D2916" s="19"/>
    </row>
    <row r="2917" spans="3:4" x14ac:dyDescent="0.2">
      <c r="C2917" s="19"/>
      <c r="D2917" s="19"/>
    </row>
    <row r="2918" spans="3:4" x14ac:dyDescent="0.2">
      <c r="C2918" s="19"/>
      <c r="D2918" s="19"/>
    </row>
    <row r="2919" spans="3:4" x14ac:dyDescent="0.2">
      <c r="C2919" s="19"/>
      <c r="D2919" s="19"/>
    </row>
    <row r="2920" spans="3:4" x14ac:dyDescent="0.2">
      <c r="C2920" s="19"/>
      <c r="D2920" s="19"/>
    </row>
    <row r="2921" spans="3:4" x14ac:dyDescent="0.2">
      <c r="C2921" s="19"/>
      <c r="D2921" s="19"/>
    </row>
    <row r="2922" spans="3:4" x14ac:dyDescent="0.2">
      <c r="C2922" s="19"/>
      <c r="D2922" s="19"/>
    </row>
    <row r="2923" spans="3:4" x14ac:dyDescent="0.2">
      <c r="C2923" s="19"/>
      <c r="D2923" s="19"/>
    </row>
    <row r="2924" spans="3:4" x14ac:dyDescent="0.2">
      <c r="C2924" s="19"/>
      <c r="D2924" s="19"/>
    </row>
    <row r="2925" spans="3:4" x14ac:dyDescent="0.2">
      <c r="C2925" s="19"/>
      <c r="D2925" s="19"/>
    </row>
    <row r="2926" spans="3:4" x14ac:dyDescent="0.2">
      <c r="C2926" s="19"/>
      <c r="D2926" s="19"/>
    </row>
    <row r="2927" spans="3:4" x14ac:dyDescent="0.2">
      <c r="C2927" s="19"/>
      <c r="D2927" s="19"/>
    </row>
    <row r="2928" spans="3:4" x14ac:dyDescent="0.2">
      <c r="C2928" s="19"/>
      <c r="D2928" s="19"/>
    </row>
    <row r="2929" spans="3:4" x14ac:dyDescent="0.2">
      <c r="C2929" s="19"/>
      <c r="D2929" s="19"/>
    </row>
    <row r="2930" spans="3:4" x14ac:dyDescent="0.2">
      <c r="C2930" s="19"/>
      <c r="D2930" s="19"/>
    </row>
    <row r="2931" spans="3:4" x14ac:dyDescent="0.2">
      <c r="C2931" s="19"/>
      <c r="D2931" s="19"/>
    </row>
    <row r="2932" spans="3:4" x14ac:dyDescent="0.2">
      <c r="C2932" s="19"/>
      <c r="D2932" s="19"/>
    </row>
    <row r="2933" spans="3:4" x14ac:dyDescent="0.2">
      <c r="C2933" s="19"/>
      <c r="D2933" s="19"/>
    </row>
    <row r="2934" spans="3:4" x14ac:dyDescent="0.2">
      <c r="C2934" s="19"/>
      <c r="D2934" s="19"/>
    </row>
    <row r="2935" spans="3:4" x14ac:dyDescent="0.2">
      <c r="C2935" s="19"/>
      <c r="D2935" s="19"/>
    </row>
    <row r="2936" spans="3:4" x14ac:dyDescent="0.2">
      <c r="C2936" s="19"/>
      <c r="D2936" s="19"/>
    </row>
    <row r="2937" spans="3:4" x14ac:dyDescent="0.2">
      <c r="C2937" s="19"/>
      <c r="D2937" s="19"/>
    </row>
    <row r="2938" spans="3:4" x14ac:dyDescent="0.2">
      <c r="C2938" s="19"/>
      <c r="D2938" s="19"/>
    </row>
    <row r="2939" spans="3:4" x14ac:dyDescent="0.2">
      <c r="C2939" s="19"/>
      <c r="D2939" s="19"/>
    </row>
    <row r="2940" spans="3:4" x14ac:dyDescent="0.2">
      <c r="C2940" s="19"/>
      <c r="D2940" s="19"/>
    </row>
    <row r="2941" spans="3:4" x14ac:dyDescent="0.2">
      <c r="C2941" s="19"/>
      <c r="D2941" s="19"/>
    </row>
    <row r="2942" spans="3:4" x14ac:dyDescent="0.2">
      <c r="C2942" s="19"/>
      <c r="D2942" s="19"/>
    </row>
    <row r="2943" spans="3:4" x14ac:dyDescent="0.2">
      <c r="C2943" s="19"/>
      <c r="D2943" s="19"/>
    </row>
    <row r="2944" spans="3:4" x14ac:dyDescent="0.2">
      <c r="C2944" s="19"/>
      <c r="D2944" s="19"/>
    </row>
    <row r="2945" spans="3:4" x14ac:dyDescent="0.2">
      <c r="C2945" s="19"/>
      <c r="D2945" s="19"/>
    </row>
    <row r="2946" spans="3:4" x14ac:dyDescent="0.2">
      <c r="C2946" s="19"/>
      <c r="D2946" s="19"/>
    </row>
    <row r="2947" spans="3:4" x14ac:dyDescent="0.2">
      <c r="C2947" s="19"/>
      <c r="D2947" s="19"/>
    </row>
    <row r="2948" spans="3:4" x14ac:dyDescent="0.2">
      <c r="C2948" s="19"/>
      <c r="D2948" s="19"/>
    </row>
    <row r="2949" spans="3:4" x14ac:dyDescent="0.2">
      <c r="C2949" s="19"/>
      <c r="D2949" s="19"/>
    </row>
    <row r="2950" spans="3:4" x14ac:dyDescent="0.2">
      <c r="C2950" s="19"/>
      <c r="D2950" s="19"/>
    </row>
    <row r="2951" spans="3:4" x14ac:dyDescent="0.2">
      <c r="C2951" s="19"/>
      <c r="D2951" s="19"/>
    </row>
    <row r="2952" spans="3:4" x14ac:dyDescent="0.2">
      <c r="C2952" s="19"/>
      <c r="D2952" s="19"/>
    </row>
    <row r="2953" spans="3:4" x14ac:dyDescent="0.2">
      <c r="C2953" s="19"/>
      <c r="D2953" s="19"/>
    </row>
    <row r="2954" spans="3:4" x14ac:dyDescent="0.2">
      <c r="C2954" s="19"/>
      <c r="D2954" s="19"/>
    </row>
    <row r="2955" spans="3:4" x14ac:dyDescent="0.2">
      <c r="C2955" s="19"/>
      <c r="D2955" s="19"/>
    </row>
    <row r="2956" spans="3:4" x14ac:dyDescent="0.2">
      <c r="C2956" s="19"/>
      <c r="D2956" s="19"/>
    </row>
    <row r="2957" spans="3:4" x14ac:dyDescent="0.2">
      <c r="C2957" s="19"/>
      <c r="D2957" s="19"/>
    </row>
    <row r="2958" spans="3:4" x14ac:dyDescent="0.2">
      <c r="C2958" s="19"/>
      <c r="D2958" s="19"/>
    </row>
    <row r="2959" spans="3:4" x14ac:dyDescent="0.2">
      <c r="C2959" s="19"/>
      <c r="D2959" s="19"/>
    </row>
    <row r="2960" spans="3:4" x14ac:dyDescent="0.2">
      <c r="C2960" s="19"/>
      <c r="D2960" s="19"/>
    </row>
    <row r="2961" spans="3:4" x14ac:dyDescent="0.2">
      <c r="C2961" s="19"/>
      <c r="D2961" s="19"/>
    </row>
    <row r="2962" spans="3:4" x14ac:dyDescent="0.2">
      <c r="C2962" s="19"/>
      <c r="D2962" s="19"/>
    </row>
    <row r="2963" spans="3:4" x14ac:dyDescent="0.2">
      <c r="C2963" s="19"/>
      <c r="D2963" s="19"/>
    </row>
    <row r="2964" spans="3:4" x14ac:dyDescent="0.2">
      <c r="C2964" s="19"/>
      <c r="D2964" s="19"/>
    </row>
    <row r="2965" spans="3:4" x14ac:dyDescent="0.2">
      <c r="C2965" s="19"/>
      <c r="D2965" s="19"/>
    </row>
    <row r="2966" spans="3:4" x14ac:dyDescent="0.2">
      <c r="C2966" s="19"/>
      <c r="D2966" s="19"/>
    </row>
    <row r="2967" spans="3:4" x14ac:dyDescent="0.2">
      <c r="C2967" s="19"/>
      <c r="D2967" s="19"/>
    </row>
    <row r="2968" spans="3:4" x14ac:dyDescent="0.2">
      <c r="C2968" s="19"/>
      <c r="D2968" s="19"/>
    </row>
    <row r="2969" spans="3:4" x14ac:dyDescent="0.2">
      <c r="C2969" s="19"/>
      <c r="D2969" s="19"/>
    </row>
    <row r="2970" spans="3:4" x14ac:dyDescent="0.2">
      <c r="C2970" s="19"/>
      <c r="D2970" s="19"/>
    </row>
    <row r="2971" spans="3:4" x14ac:dyDescent="0.2">
      <c r="C2971" s="19"/>
      <c r="D2971" s="19"/>
    </row>
    <row r="2972" spans="3:4" x14ac:dyDescent="0.2">
      <c r="C2972" s="19"/>
      <c r="D2972" s="19"/>
    </row>
    <row r="2973" spans="3:4" x14ac:dyDescent="0.2">
      <c r="C2973" s="19"/>
      <c r="D2973" s="19"/>
    </row>
    <row r="2974" spans="3:4" x14ac:dyDescent="0.2">
      <c r="C2974" s="19"/>
      <c r="D2974" s="19"/>
    </row>
    <row r="2975" spans="3:4" x14ac:dyDescent="0.2">
      <c r="C2975" s="19"/>
      <c r="D2975" s="19"/>
    </row>
    <row r="2976" spans="3:4" x14ac:dyDescent="0.2">
      <c r="C2976" s="19"/>
      <c r="D2976" s="19"/>
    </row>
    <row r="2977" spans="3:4" x14ac:dyDescent="0.2">
      <c r="C2977" s="19"/>
      <c r="D2977" s="19"/>
    </row>
    <row r="2978" spans="3:4" x14ac:dyDescent="0.2">
      <c r="C2978" s="19"/>
      <c r="D2978" s="19"/>
    </row>
    <row r="2979" spans="3:4" x14ac:dyDescent="0.2">
      <c r="C2979" s="19"/>
      <c r="D2979" s="19"/>
    </row>
    <row r="2980" spans="3:4" x14ac:dyDescent="0.2">
      <c r="C2980" s="19"/>
      <c r="D2980" s="19"/>
    </row>
    <row r="2981" spans="3:4" x14ac:dyDescent="0.2">
      <c r="C2981" s="19"/>
      <c r="D2981" s="19"/>
    </row>
    <row r="2982" spans="3:4" x14ac:dyDescent="0.2">
      <c r="C2982" s="19"/>
      <c r="D2982" s="19"/>
    </row>
    <row r="2983" spans="3:4" x14ac:dyDescent="0.2">
      <c r="C2983" s="19"/>
      <c r="D2983" s="19"/>
    </row>
    <row r="2984" spans="3:4" x14ac:dyDescent="0.2">
      <c r="C2984" s="19"/>
      <c r="D2984" s="19"/>
    </row>
    <row r="2985" spans="3:4" x14ac:dyDescent="0.2">
      <c r="C2985" s="19"/>
      <c r="D2985" s="19"/>
    </row>
    <row r="2986" spans="3:4" x14ac:dyDescent="0.2">
      <c r="C2986" s="19"/>
      <c r="D2986" s="19"/>
    </row>
    <row r="2987" spans="3:4" x14ac:dyDescent="0.2">
      <c r="C2987" s="19"/>
      <c r="D2987" s="19"/>
    </row>
    <row r="2988" spans="3:4" x14ac:dyDescent="0.2">
      <c r="C2988" s="19"/>
      <c r="D2988" s="19"/>
    </row>
    <row r="2989" spans="3:4" x14ac:dyDescent="0.2">
      <c r="C2989" s="19"/>
      <c r="D2989" s="19"/>
    </row>
    <row r="2990" spans="3:4" x14ac:dyDescent="0.2">
      <c r="C2990" s="19"/>
      <c r="D2990" s="19"/>
    </row>
    <row r="2991" spans="3:4" x14ac:dyDescent="0.2">
      <c r="C2991" s="19"/>
      <c r="D2991" s="19"/>
    </row>
    <row r="2992" spans="3:4" x14ac:dyDescent="0.2">
      <c r="C2992" s="19"/>
      <c r="D2992" s="19"/>
    </row>
    <row r="2993" spans="3:4" x14ac:dyDescent="0.2">
      <c r="C2993" s="19"/>
      <c r="D2993" s="19"/>
    </row>
    <row r="2994" spans="3:4" x14ac:dyDescent="0.2">
      <c r="C2994" s="19"/>
      <c r="D2994" s="19"/>
    </row>
    <row r="2995" spans="3:4" x14ac:dyDescent="0.2">
      <c r="C2995" s="19"/>
      <c r="D2995" s="19"/>
    </row>
    <row r="2996" spans="3:4" x14ac:dyDescent="0.2">
      <c r="C2996" s="19"/>
      <c r="D2996" s="19"/>
    </row>
    <row r="2997" spans="3:4" x14ac:dyDescent="0.2">
      <c r="C2997" s="19"/>
      <c r="D2997" s="19"/>
    </row>
    <row r="2998" spans="3:4" x14ac:dyDescent="0.2">
      <c r="C2998" s="19"/>
      <c r="D2998" s="19"/>
    </row>
    <row r="2999" spans="3:4" x14ac:dyDescent="0.2">
      <c r="C2999" s="19"/>
      <c r="D2999" s="19"/>
    </row>
    <row r="3000" spans="3:4" x14ac:dyDescent="0.2">
      <c r="C3000" s="19"/>
      <c r="D3000" s="19"/>
    </row>
    <row r="3001" spans="3:4" x14ac:dyDescent="0.2">
      <c r="C3001" s="19"/>
      <c r="D3001" s="19"/>
    </row>
    <row r="3002" spans="3:4" x14ac:dyDescent="0.2">
      <c r="C3002" s="19"/>
      <c r="D3002" s="19"/>
    </row>
    <row r="3003" spans="3:4" x14ac:dyDescent="0.2">
      <c r="C3003" s="19"/>
      <c r="D3003" s="19"/>
    </row>
    <row r="3004" spans="3:4" x14ac:dyDescent="0.2">
      <c r="C3004" s="19"/>
      <c r="D3004" s="19"/>
    </row>
    <row r="3005" spans="3:4" x14ac:dyDescent="0.2">
      <c r="C3005" s="19"/>
      <c r="D3005" s="19"/>
    </row>
    <row r="3006" spans="3:4" x14ac:dyDescent="0.2">
      <c r="C3006" s="19"/>
      <c r="D3006" s="19"/>
    </row>
    <row r="3007" spans="3:4" x14ac:dyDescent="0.2">
      <c r="C3007" s="19"/>
      <c r="D3007" s="19"/>
    </row>
    <row r="3008" spans="3:4" x14ac:dyDescent="0.2">
      <c r="C3008" s="19"/>
      <c r="D3008" s="19"/>
    </row>
    <row r="3009" spans="3:4" x14ac:dyDescent="0.2">
      <c r="C3009" s="19"/>
      <c r="D3009" s="19"/>
    </row>
    <row r="3010" spans="3:4" x14ac:dyDescent="0.2">
      <c r="C3010" s="19"/>
      <c r="D3010" s="19"/>
    </row>
    <row r="3011" spans="3:4" x14ac:dyDescent="0.2">
      <c r="C3011" s="19"/>
      <c r="D3011" s="19"/>
    </row>
    <row r="3012" spans="3:4" x14ac:dyDescent="0.2">
      <c r="C3012" s="19"/>
      <c r="D3012" s="19"/>
    </row>
    <row r="3013" spans="3:4" x14ac:dyDescent="0.2">
      <c r="C3013" s="19"/>
      <c r="D3013" s="19"/>
    </row>
    <row r="3014" spans="3:4" x14ac:dyDescent="0.2">
      <c r="C3014" s="19"/>
      <c r="D3014" s="19"/>
    </row>
    <row r="3015" spans="3:4" x14ac:dyDescent="0.2">
      <c r="C3015" s="19"/>
      <c r="D3015" s="19"/>
    </row>
    <row r="3016" spans="3:4" x14ac:dyDescent="0.2">
      <c r="C3016" s="19"/>
      <c r="D3016" s="19"/>
    </row>
    <row r="3017" spans="3:4" x14ac:dyDescent="0.2">
      <c r="C3017" s="19"/>
      <c r="D3017" s="19"/>
    </row>
    <row r="3018" spans="3:4" x14ac:dyDescent="0.2">
      <c r="C3018" s="19"/>
      <c r="D3018" s="19"/>
    </row>
    <row r="3019" spans="3:4" x14ac:dyDescent="0.2">
      <c r="C3019" s="19"/>
      <c r="D3019" s="19"/>
    </row>
    <row r="3020" spans="3:4" x14ac:dyDescent="0.2">
      <c r="C3020" s="19"/>
      <c r="D3020" s="19"/>
    </row>
    <row r="3021" spans="3:4" x14ac:dyDescent="0.2">
      <c r="C3021" s="19"/>
      <c r="D3021" s="19"/>
    </row>
    <row r="3022" spans="3:4" x14ac:dyDescent="0.2">
      <c r="C3022" s="19"/>
      <c r="D3022" s="19"/>
    </row>
    <row r="3023" spans="3:4" x14ac:dyDescent="0.2">
      <c r="C3023" s="19"/>
      <c r="D3023" s="19"/>
    </row>
    <row r="3024" spans="3:4" x14ac:dyDescent="0.2">
      <c r="C3024" s="19"/>
      <c r="D3024" s="19"/>
    </row>
    <row r="3025" spans="3:4" x14ac:dyDescent="0.2">
      <c r="C3025" s="19"/>
      <c r="D3025" s="19"/>
    </row>
    <row r="3026" spans="3:4" x14ac:dyDescent="0.2">
      <c r="C3026" s="19"/>
      <c r="D3026" s="19"/>
    </row>
    <row r="3027" spans="3:4" x14ac:dyDescent="0.2">
      <c r="C3027" s="19"/>
      <c r="D3027" s="19"/>
    </row>
    <row r="3028" spans="3:4" x14ac:dyDescent="0.2">
      <c r="C3028" s="19"/>
      <c r="D3028" s="19"/>
    </row>
    <row r="3029" spans="3:4" x14ac:dyDescent="0.2">
      <c r="C3029" s="19"/>
      <c r="D3029" s="19"/>
    </row>
    <row r="3030" spans="3:4" x14ac:dyDescent="0.2">
      <c r="C3030" s="19"/>
      <c r="D3030" s="19"/>
    </row>
    <row r="3031" spans="3:4" x14ac:dyDescent="0.2">
      <c r="C3031" s="19"/>
      <c r="D3031" s="19"/>
    </row>
    <row r="3032" spans="3:4" x14ac:dyDescent="0.2">
      <c r="C3032" s="19"/>
      <c r="D3032" s="19"/>
    </row>
    <row r="3033" spans="3:4" x14ac:dyDescent="0.2">
      <c r="C3033" s="19"/>
      <c r="D3033" s="19"/>
    </row>
    <row r="3034" spans="3:4" x14ac:dyDescent="0.2">
      <c r="C3034" s="19"/>
      <c r="D3034" s="19"/>
    </row>
    <row r="3035" spans="3:4" x14ac:dyDescent="0.2">
      <c r="C3035" s="19"/>
      <c r="D3035" s="19"/>
    </row>
    <row r="3036" spans="3:4" x14ac:dyDescent="0.2">
      <c r="C3036" s="19"/>
      <c r="D3036" s="19"/>
    </row>
    <row r="3037" spans="3:4" x14ac:dyDescent="0.2">
      <c r="C3037" s="19"/>
      <c r="D3037" s="19"/>
    </row>
    <row r="3038" spans="3:4" x14ac:dyDescent="0.2">
      <c r="C3038" s="19"/>
      <c r="D3038" s="19"/>
    </row>
    <row r="3039" spans="3:4" x14ac:dyDescent="0.2">
      <c r="C3039" s="19"/>
      <c r="D3039" s="19"/>
    </row>
    <row r="3040" spans="3:4" x14ac:dyDescent="0.2">
      <c r="C3040" s="19"/>
      <c r="D3040" s="19"/>
    </row>
    <row r="3041" spans="3:4" x14ac:dyDescent="0.2">
      <c r="C3041" s="19"/>
      <c r="D3041" s="19"/>
    </row>
    <row r="3042" spans="3:4" x14ac:dyDescent="0.2">
      <c r="C3042" s="19"/>
      <c r="D3042" s="19"/>
    </row>
    <row r="3043" spans="3:4" x14ac:dyDescent="0.2">
      <c r="C3043" s="19"/>
      <c r="D3043" s="19"/>
    </row>
    <row r="3044" spans="3:4" x14ac:dyDescent="0.2">
      <c r="C3044" s="19"/>
      <c r="D3044" s="19"/>
    </row>
    <row r="3045" spans="3:4" x14ac:dyDescent="0.2">
      <c r="C3045" s="19"/>
      <c r="D3045" s="19"/>
    </row>
    <row r="3046" spans="3:4" x14ac:dyDescent="0.2">
      <c r="C3046" s="19"/>
      <c r="D3046" s="19"/>
    </row>
    <row r="3047" spans="3:4" x14ac:dyDescent="0.2">
      <c r="C3047" s="19"/>
      <c r="D3047" s="19"/>
    </row>
    <row r="3048" spans="3:4" x14ac:dyDescent="0.2">
      <c r="C3048" s="19"/>
      <c r="D3048" s="19"/>
    </row>
    <row r="3049" spans="3:4" x14ac:dyDescent="0.2">
      <c r="C3049" s="19"/>
      <c r="D3049" s="19"/>
    </row>
    <row r="3050" spans="3:4" x14ac:dyDescent="0.2">
      <c r="C3050" s="19"/>
      <c r="D3050" s="19"/>
    </row>
    <row r="3051" spans="3:4" x14ac:dyDescent="0.2">
      <c r="C3051" s="19"/>
      <c r="D3051" s="19"/>
    </row>
    <row r="3052" spans="3:4" x14ac:dyDescent="0.2">
      <c r="C3052" s="19"/>
      <c r="D3052" s="19"/>
    </row>
    <row r="3053" spans="3:4" x14ac:dyDescent="0.2">
      <c r="C3053" s="19"/>
      <c r="D3053" s="19"/>
    </row>
    <row r="3054" spans="3:4" x14ac:dyDescent="0.2">
      <c r="C3054" s="19"/>
      <c r="D3054" s="19"/>
    </row>
    <row r="3055" spans="3:4" x14ac:dyDescent="0.2">
      <c r="C3055" s="19"/>
      <c r="D3055" s="19"/>
    </row>
    <row r="3056" spans="3:4" x14ac:dyDescent="0.2">
      <c r="C3056" s="19"/>
      <c r="D3056" s="19"/>
    </row>
    <row r="3057" spans="3:4" x14ac:dyDescent="0.2">
      <c r="C3057" s="19"/>
      <c r="D3057" s="19"/>
    </row>
    <row r="3058" spans="3:4" x14ac:dyDescent="0.2">
      <c r="C3058" s="19"/>
      <c r="D3058" s="19"/>
    </row>
    <row r="3059" spans="3:4" x14ac:dyDescent="0.2">
      <c r="C3059" s="19"/>
      <c r="D3059" s="19"/>
    </row>
    <row r="3060" spans="3:4" x14ac:dyDescent="0.2">
      <c r="C3060" s="19"/>
      <c r="D3060" s="19"/>
    </row>
    <row r="3061" spans="3:4" x14ac:dyDescent="0.2">
      <c r="C3061" s="19"/>
      <c r="D3061" s="19"/>
    </row>
    <row r="3062" spans="3:4" x14ac:dyDescent="0.2">
      <c r="C3062" s="19"/>
      <c r="D3062" s="19"/>
    </row>
    <row r="3063" spans="3:4" x14ac:dyDescent="0.2">
      <c r="C3063" s="19"/>
      <c r="D3063" s="19"/>
    </row>
    <row r="3064" spans="3:4" x14ac:dyDescent="0.2">
      <c r="C3064" s="19"/>
      <c r="D3064" s="19"/>
    </row>
    <row r="3065" spans="3:4" x14ac:dyDescent="0.2">
      <c r="C3065" s="19"/>
      <c r="D3065" s="19"/>
    </row>
    <row r="3066" spans="3:4" x14ac:dyDescent="0.2">
      <c r="C3066" s="19"/>
      <c r="D3066" s="19"/>
    </row>
    <row r="3067" spans="3:4" x14ac:dyDescent="0.2">
      <c r="C3067" s="19"/>
      <c r="D3067" s="19"/>
    </row>
    <row r="3068" spans="3:4" x14ac:dyDescent="0.2">
      <c r="C3068" s="19"/>
      <c r="D3068" s="19"/>
    </row>
    <row r="3069" spans="3:4" x14ac:dyDescent="0.2">
      <c r="C3069" s="19"/>
      <c r="D3069" s="19"/>
    </row>
    <row r="3070" spans="3:4" x14ac:dyDescent="0.2">
      <c r="C3070" s="19"/>
      <c r="D3070" s="19"/>
    </row>
    <row r="3071" spans="3:4" x14ac:dyDescent="0.2">
      <c r="C3071" s="19"/>
      <c r="D3071" s="19"/>
    </row>
    <row r="3072" spans="3:4" x14ac:dyDescent="0.2">
      <c r="C3072" s="19"/>
      <c r="D3072" s="19"/>
    </row>
    <row r="3073" spans="3:4" x14ac:dyDescent="0.2">
      <c r="C3073" s="19"/>
      <c r="D3073" s="19"/>
    </row>
    <row r="3074" spans="3:4" x14ac:dyDescent="0.2">
      <c r="C3074" s="19"/>
      <c r="D3074" s="19"/>
    </row>
    <row r="3075" spans="3:4" x14ac:dyDescent="0.2">
      <c r="C3075" s="19"/>
      <c r="D3075" s="19"/>
    </row>
    <row r="3076" spans="3:4" x14ac:dyDescent="0.2">
      <c r="C3076" s="19"/>
      <c r="D3076" s="19"/>
    </row>
    <row r="3077" spans="3:4" x14ac:dyDescent="0.2">
      <c r="C3077" s="19"/>
      <c r="D3077" s="19"/>
    </row>
    <row r="3078" spans="3:4" x14ac:dyDescent="0.2">
      <c r="C3078" s="19"/>
      <c r="D3078" s="19"/>
    </row>
    <row r="3079" spans="3:4" x14ac:dyDescent="0.2">
      <c r="C3079" s="19"/>
      <c r="D3079" s="19"/>
    </row>
    <row r="3080" spans="3:4" x14ac:dyDescent="0.2">
      <c r="C3080" s="19"/>
      <c r="D3080" s="19"/>
    </row>
    <row r="3081" spans="3:4" x14ac:dyDescent="0.2">
      <c r="C3081" s="19"/>
      <c r="D3081" s="19"/>
    </row>
    <row r="3082" spans="3:4" x14ac:dyDescent="0.2">
      <c r="C3082" s="19"/>
      <c r="D3082" s="19"/>
    </row>
    <row r="3083" spans="3:4" x14ac:dyDescent="0.2">
      <c r="C3083" s="19"/>
      <c r="D3083" s="19"/>
    </row>
    <row r="3084" spans="3:4" x14ac:dyDescent="0.2">
      <c r="C3084" s="19"/>
      <c r="D3084" s="19"/>
    </row>
    <row r="3085" spans="3:4" x14ac:dyDescent="0.2">
      <c r="C3085" s="19"/>
      <c r="D3085" s="19"/>
    </row>
    <row r="3086" spans="3:4" x14ac:dyDescent="0.2">
      <c r="C3086" s="19"/>
      <c r="D3086" s="19"/>
    </row>
    <row r="3087" spans="3:4" x14ac:dyDescent="0.2">
      <c r="C3087" s="19"/>
      <c r="D3087" s="19"/>
    </row>
    <row r="3088" spans="3:4" x14ac:dyDescent="0.2">
      <c r="C3088" s="19"/>
      <c r="D3088" s="19"/>
    </row>
    <row r="3089" spans="3:4" x14ac:dyDescent="0.2">
      <c r="C3089" s="19"/>
      <c r="D3089" s="19"/>
    </row>
    <row r="3090" spans="3:4" x14ac:dyDescent="0.2">
      <c r="C3090" s="19"/>
      <c r="D3090" s="19"/>
    </row>
    <row r="3091" spans="3:4" x14ac:dyDescent="0.2">
      <c r="C3091" s="19"/>
      <c r="D3091" s="19"/>
    </row>
    <row r="3092" spans="3:4" x14ac:dyDescent="0.2">
      <c r="C3092" s="19"/>
      <c r="D3092" s="19"/>
    </row>
    <row r="3093" spans="3:4" x14ac:dyDescent="0.2">
      <c r="C3093" s="19"/>
      <c r="D3093" s="19"/>
    </row>
    <row r="3094" spans="3:4" x14ac:dyDescent="0.2">
      <c r="C3094" s="19"/>
      <c r="D3094" s="19"/>
    </row>
    <row r="3095" spans="3:4" x14ac:dyDescent="0.2">
      <c r="C3095" s="19"/>
      <c r="D3095" s="19"/>
    </row>
    <row r="3096" spans="3:4" x14ac:dyDescent="0.2">
      <c r="C3096" s="19"/>
      <c r="D3096" s="19"/>
    </row>
    <row r="3097" spans="3:4" x14ac:dyDescent="0.2">
      <c r="C3097" s="19"/>
      <c r="D3097" s="19"/>
    </row>
    <row r="3098" spans="3:4" x14ac:dyDescent="0.2">
      <c r="C3098" s="19"/>
      <c r="D3098" s="19"/>
    </row>
    <row r="3099" spans="3:4" x14ac:dyDescent="0.2">
      <c r="C3099" s="19"/>
      <c r="D3099" s="19"/>
    </row>
    <row r="3100" spans="3:4" x14ac:dyDescent="0.2">
      <c r="C3100" s="19"/>
      <c r="D3100" s="19"/>
    </row>
    <row r="3101" spans="3:4" x14ac:dyDescent="0.2">
      <c r="C3101" s="19"/>
      <c r="D3101" s="19"/>
    </row>
    <row r="3102" spans="3:4" x14ac:dyDescent="0.2">
      <c r="C3102" s="19"/>
      <c r="D3102" s="19"/>
    </row>
    <row r="3103" spans="3:4" x14ac:dyDescent="0.2">
      <c r="C3103" s="19"/>
      <c r="D3103" s="19"/>
    </row>
    <row r="3104" spans="3:4" x14ac:dyDescent="0.2">
      <c r="C3104" s="19"/>
      <c r="D3104" s="19"/>
    </row>
    <row r="3105" spans="3:4" x14ac:dyDescent="0.2">
      <c r="C3105" s="19"/>
      <c r="D3105" s="19"/>
    </row>
    <row r="3106" spans="3:4" x14ac:dyDescent="0.2">
      <c r="C3106" s="19"/>
      <c r="D3106" s="19"/>
    </row>
    <row r="3107" spans="3:4" x14ac:dyDescent="0.2">
      <c r="C3107" s="19"/>
      <c r="D3107" s="19"/>
    </row>
    <row r="3108" spans="3:4" x14ac:dyDescent="0.2">
      <c r="C3108" s="19"/>
      <c r="D3108" s="19"/>
    </row>
    <row r="3109" spans="3:4" x14ac:dyDescent="0.2">
      <c r="C3109" s="19"/>
      <c r="D3109" s="19"/>
    </row>
    <row r="3110" spans="3:4" x14ac:dyDescent="0.2">
      <c r="C3110" s="19"/>
      <c r="D3110" s="19"/>
    </row>
    <row r="3111" spans="3:4" x14ac:dyDescent="0.2">
      <c r="C3111" s="19"/>
      <c r="D3111" s="19"/>
    </row>
    <row r="3112" spans="3:4" x14ac:dyDescent="0.2">
      <c r="C3112" s="19"/>
      <c r="D3112" s="19"/>
    </row>
    <row r="3113" spans="3:4" x14ac:dyDescent="0.2">
      <c r="C3113" s="19"/>
      <c r="D3113" s="19"/>
    </row>
    <row r="3114" spans="3:4" x14ac:dyDescent="0.2">
      <c r="C3114" s="19"/>
      <c r="D3114" s="19"/>
    </row>
    <row r="3115" spans="3:4" x14ac:dyDescent="0.2">
      <c r="C3115" s="19"/>
      <c r="D3115" s="19"/>
    </row>
    <row r="3116" spans="3:4" x14ac:dyDescent="0.2">
      <c r="C3116" s="19"/>
      <c r="D3116" s="19"/>
    </row>
    <row r="3117" spans="3:4" x14ac:dyDescent="0.2">
      <c r="C3117" s="19"/>
      <c r="D3117" s="19"/>
    </row>
    <row r="3118" spans="3:4" x14ac:dyDescent="0.2">
      <c r="C3118" s="19"/>
      <c r="D3118" s="19"/>
    </row>
    <row r="3119" spans="3:4" x14ac:dyDescent="0.2">
      <c r="C3119" s="19"/>
      <c r="D3119" s="19"/>
    </row>
    <row r="3120" spans="3:4" x14ac:dyDescent="0.2">
      <c r="C3120" s="19"/>
      <c r="D3120" s="19"/>
    </row>
    <row r="3121" spans="3:4" x14ac:dyDescent="0.2">
      <c r="C3121" s="19"/>
      <c r="D3121" s="19"/>
    </row>
    <row r="3122" spans="3:4" x14ac:dyDescent="0.2">
      <c r="C3122" s="19"/>
      <c r="D3122" s="19"/>
    </row>
    <row r="3123" spans="3:4" x14ac:dyDescent="0.2">
      <c r="C3123" s="19"/>
      <c r="D3123" s="19"/>
    </row>
    <row r="3124" spans="3:4" x14ac:dyDescent="0.2">
      <c r="C3124" s="19"/>
      <c r="D3124" s="19"/>
    </row>
    <row r="3125" spans="3:4" x14ac:dyDescent="0.2">
      <c r="C3125" s="19"/>
      <c r="D3125" s="19"/>
    </row>
    <row r="3126" spans="3:4" x14ac:dyDescent="0.2">
      <c r="C3126" s="19"/>
      <c r="D3126" s="19"/>
    </row>
    <row r="3127" spans="3:4" x14ac:dyDescent="0.2">
      <c r="C3127" s="19"/>
      <c r="D3127" s="19"/>
    </row>
    <row r="3128" spans="3:4" x14ac:dyDescent="0.2">
      <c r="C3128" s="19"/>
      <c r="D3128" s="19"/>
    </row>
    <row r="3129" spans="3:4" x14ac:dyDescent="0.2">
      <c r="C3129" s="19"/>
      <c r="D3129" s="19"/>
    </row>
    <row r="3130" spans="3:4" x14ac:dyDescent="0.2">
      <c r="C3130" s="19"/>
      <c r="D3130" s="19"/>
    </row>
    <row r="3131" spans="3:4" x14ac:dyDescent="0.2">
      <c r="C3131" s="19"/>
      <c r="D3131" s="19"/>
    </row>
    <row r="3132" spans="3:4" x14ac:dyDescent="0.2">
      <c r="C3132" s="19"/>
      <c r="D3132" s="19"/>
    </row>
    <row r="3133" spans="3:4" x14ac:dyDescent="0.2">
      <c r="C3133" s="19"/>
      <c r="D3133" s="19"/>
    </row>
    <row r="3134" spans="3:4" x14ac:dyDescent="0.2">
      <c r="C3134" s="19"/>
      <c r="D3134" s="19"/>
    </row>
    <row r="3135" spans="3:4" x14ac:dyDescent="0.2">
      <c r="C3135" s="19"/>
      <c r="D3135" s="19"/>
    </row>
    <row r="3136" spans="3:4" x14ac:dyDescent="0.2">
      <c r="C3136" s="19"/>
      <c r="D3136" s="19"/>
    </row>
    <row r="3137" spans="3:4" x14ac:dyDescent="0.2">
      <c r="C3137" s="19"/>
      <c r="D3137" s="19"/>
    </row>
    <row r="3138" spans="3:4" x14ac:dyDescent="0.2">
      <c r="C3138" s="19"/>
      <c r="D3138" s="19"/>
    </row>
    <row r="3139" spans="3:4" x14ac:dyDescent="0.2">
      <c r="C3139" s="19"/>
      <c r="D3139" s="19"/>
    </row>
    <row r="3140" spans="3:4" x14ac:dyDescent="0.2">
      <c r="C3140" s="19"/>
      <c r="D3140" s="19"/>
    </row>
    <row r="3141" spans="3:4" x14ac:dyDescent="0.2">
      <c r="C3141" s="19"/>
      <c r="D3141" s="19"/>
    </row>
    <row r="3142" spans="3:4" x14ac:dyDescent="0.2">
      <c r="C3142" s="19"/>
      <c r="D3142" s="19"/>
    </row>
    <row r="3143" spans="3:4" x14ac:dyDescent="0.2">
      <c r="C3143" s="19"/>
      <c r="D3143" s="19"/>
    </row>
    <row r="3144" spans="3:4" x14ac:dyDescent="0.2">
      <c r="C3144" s="19"/>
      <c r="D3144" s="19"/>
    </row>
    <row r="3145" spans="3:4" x14ac:dyDescent="0.2">
      <c r="C3145" s="19"/>
      <c r="D3145" s="19"/>
    </row>
    <row r="3146" spans="3:4" x14ac:dyDescent="0.2">
      <c r="C3146" s="19"/>
      <c r="D3146" s="19"/>
    </row>
    <row r="3147" spans="3:4" x14ac:dyDescent="0.2">
      <c r="C3147" s="19"/>
      <c r="D3147" s="19"/>
    </row>
    <row r="3148" spans="3:4" x14ac:dyDescent="0.2">
      <c r="C3148" s="19"/>
      <c r="D3148" s="19"/>
    </row>
    <row r="3149" spans="3:4" x14ac:dyDescent="0.2">
      <c r="C3149" s="19"/>
      <c r="D3149" s="19"/>
    </row>
    <row r="3150" spans="3:4" x14ac:dyDescent="0.2">
      <c r="C3150" s="19"/>
      <c r="D3150" s="19"/>
    </row>
    <row r="3151" spans="3:4" x14ac:dyDescent="0.2">
      <c r="C3151" s="19"/>
      <c r="D3151" s="19"/>
    </row>
    <row r="3152" spans="3:4" x14ac:dyDescent="0.2">
      <c r="C3152" s="19"/>
      <c r="D3152" s="19"/>
    </row>
    <row r="3153" spans="3:4" x14ac:dyDescent="0.2">
      <c r="C3153" s="19"/>
      <c r="D3153" s="19"/>
    </row>
    <row r="3154" spans="3:4" x14ac:dyDescent="0.2">
      <c r="C3154" s="19"/>
      <c r="D3154" s="19"/>
    </row>
    <row r="3155" spans="3:4" x14ac:dyDescent="0.2">
      <c r="C3155" s="19"/>
      <c r="D3155" s="19"/>
    </row>
    <row r="3156" spans="3:4" x14ac:dyDescent="0.2">
      <c r="C3156" s="19"/>
      <c r="D3156" s="19"/>
    </row>
    <row r="3157" spans="3:4" x14ac:dyDescent="0.2">
      <c r="C3157" s="19"/>
      <c r="D3157" s="19"/>
    </row>
    <row r="3158" spans="3:4" x14ac:dyDescent="0.2">
      <c r="C3158" s="19"/>
      <c r="D3158" s="19"/>
    </row>
    <row r="3159" spans="3:4" x14ac:dyDescent="0.2">
      <c r="C3159" s="19"/>
      <c r="D3159" s="19"/>
    </row>
    <row r="3160" spans="3:4" x14ac:dyDescent="0.2">
      <c r="C3160" s="19"/>
      <c r="D3160" s="19"/>
    </row>
    <row r="3161" spans="3:4" x14ac:dyDescent="0.2">
      <c r="C3161" s="19"/>
      <c r="D3161" s="19"/>
    </row>
    <row r="3162" spans="3:4" x14ac:dyDescent="0.2">
      <c r="C3162" s="19"/>
      <c r="D3162" s="19"/>
    </row>
    <row r="3163" spans="3:4" x14ac:dyDescent="0.2">
      <c r="C3163" s="19"/>
      <c r="D3163" s="19"/>
    </row>
    <row r="3164" spans="3:4" x14ac:dyDescent="0.2">
      <c r="C3164" s="19"/>
      <c r="D3164" s="19"/>
    </row>
    <row r="3165" spans="3:4" x14ac:dyDescent="0.2">
      <c r="C3165" s="19"/>
      <c r="D3165" s="19"/>
    </row>
    <row r="3166" spans="3:4" x14ac:dyDescent="0.2">
      <c r="C3166" s="19"/>
      <c r="D3166" s="19"/>
    </row>
    <row r="3167" spans="3:4" x14ac:dyDescent="0.2">
      <c r="C3167" s="19"/>
      <c r="D3167" s="19"/>
    </row>
    <row r="3168" spans="3:4" x14ac:dyDescent="0.2">
      <c r="C3168" s="19"/>
      <c r="D3168" s="19"/>
    </row>
    <row r="3169" spans="3:4" x14ac:dyDescent="0.2">
      <c r="C3169" s="19"/>
      <c r="D3169" s="19"/>
    </row>
    <row r="3170" spans="3:4" x14ac:dyDescent="0.2">
      <c r="C3170" s="19"/>
      <c r="D3170" s="19"/>
    </row>
    <row r="3171" spans="3:4" x14ac:dyDescent="0.2">
      <c r="C3171" s="19"/>
      <c r="D3171" s="19"/>
    </row>
    <row r="3172" spans="3:4" x14ac:dyDescent="0.2">
      <c r="C3172" s="19"/>
      <c r="D3172" s="19"/>
    </row>
    <row r="3173" spans="3:4" x14ac:dyDescent="0.2">
      <c r="C3173" s="19"/>
      <c r="D3173" s="19"/>
    </row>
    <row r="3174" spans="3:4" x14ac:dyDescent="0.2">
      <c r="C3174" s="19"/>
      <c r="D3174" s="19"/>
    </row>
    <row r="3175" spans="3:4" x14ac:dyDescent="0.2">
      <c r="C3175" s="19"/>
      <c r="D3175" s="19"/>
    </row>
    <row r="3176" spans="3:4" x14ac:dyDescent="0.2">
      <c r="C3176" s="19"/>
      <c r="D3176" s="19"/>
    </row>
    <row r="3177" spans="3:4" x14ac:dyDescent="0.2">
      <c r="C3177" s="19"/>
      <c r="D3177" s="19"/>
    </row>
    <row r="3178" spans="3:4" x14ac:dyDescent="0.2">
      <c r="C3178" s="19"/>
      <c r="D3178" s="19"/>
    </row>
    <row r="3179" spans="3:4" x14ac:dyDescent="0.2">
      <c r="C3179" s="19"/>
      <c r="D3179" s="19"/>
    </row>
    <row r="3180" spans="3:4" x14ac:dyDescent="0.2">
      <c r="C3180" s="19"/>
      <c r="D3180" s="19"/>
    </row>
    <row r="3181" spans="3:4" x14ac:dyDescent="0.2">
      <c r="C3181" s="19"/>
      <c r="D3181" s="19"/>
    </row>
    <row r="3182" spans="3:4" x14ac:dyDescent="0.2">
      <c r="C3182" s="19"/>
      <c r="D3182" s="19"/>
    </row>
    <row r="3183" spans="3:4" x14ac:dyDescent="0.2">
      <c r="C3183" s="19"/>
      <c r="D3183" s="19"/>
    </row>
    <row r="3184" spans="3:4" x14ac:dyDescent="0.2">
      <c r="C3184" s="19"/>
      <c r="D3184" s="19"/>
    </row>
    <row r="3185" spans="3:4" x14ac:dyDescent="0.2">
      <c r="C3185" s="19"/>
      <c r="D3185" s="19"/>
    </row>
    <row r="3186" spans="3:4" x14ac:dyDescent="0.2">
      <c r="C3186" s="19"/>
      <c r="D3186" s="19"/>
    </row>
    <row r="3187" spans="3:4" x14ac:dyDescent="0.2">
      <c r="C3187" s="19"/>
      <c r="D3187" s="19"/>
    </row>
    <row r="3188" spans="3:4" x14ac:dyDescent="0.2">
      <c r="C3188" s="19"/>
      <c r="D3188" s="19"/>
    </row>
    <row r="3189" spans="3:4" x14ac:dyDescent="0.2">
      <c r="C3189" s="19"/>
      <c r="D3189" s="19"/>
    </row>
    <row r="3190" spans="3:4" x14ac:dyDescent="0.2">
      <c r="C3190" s="19"/>
      <c r="D3190" s="19"/>
    </row>
    <row r="3191" spans="3:4" x14ac:dyDescent="0.2">
      <c r="C3191" s="19"/>
      <c r="D3191" s="19"/>
    </row>
    <row r="3192" spans="3:4" x14ac:dyDescent="0.2">
      <c r="C3192" s="19"/>
      <c r="D3192" s="19"/>
    </row>
    <row r="3193" spans="3:4" x14ac:dyDescent="0.2">
      <c r="C3193" s="19"/>
      <c r="D3193" s="19"/>
    </row>
    <row r="3194" spans="3:4" x14ac:dyDescent="0.2">
      <c r="C3194" s="19"/>
      <c r="D3194" s="19"/>
    </row>
    <row r="3195" spans="3:4" x14ac:dyDescent="0.2">
      <c r="C3195" s="19"/>
      <c r="D3195" s="19"/>
    </row>
    <row r="3196" spans="3:4" x14ac:dyDescent="0.2">
      <c r="C3196" s="19"/>
      <c r="D3196" s="19"/>
    </row>
    <row r="3197" spans="3:4" x14ac:dyDescent="0.2">
      <c r="C3197" s="19"/>
      <c r="D3197" s="19"/>
    </row>
    <row r="3198" spans="3:4" x14ac:dyDescent="0.2">
      <c r="C3198" s="19"/>
      <c r="D3198" s="19"/>
    </row>
    <row r="3199" spans="3:4" x14ac:dyDescent="0.2">
      <c r="C3199" s="19"/>
      <c r="D3199" s="19"/>
    </row>
    <row r="3200" spans="3:4" x14ac:dyDescent="0.2">
      <c r="C3200" s="19"/>
      <c r="D3200" s="19"/>
    </row>
    <row r="3201" spans="3:4" x14ac:dyDescent="0.2">
      <c r="C3201" s="19"/>
      <c r="D3201" s="19"/>
    </row>
    <row r="3202" spans="3:4" x14ac:dyDescent="0.2">
      <c r="C3202" s="19"/>
      <c r="D3202" s="19"/>
    </row>
    <row r="3203" spans="3:4" x14ac:dyDescent="0.2">
      <c r="C3203" s="19"/>
      <c r="D3203" s="19"/>
    </row>
    <row r="3204" spans="3:4" x14ac:dyDescent="0.2">
      <c r="C3204" s="19"/>
      <c r="D3204" s="19"/>
    </row>
    <row r="3205" spans="3:4" x14ac:dyDescent="0.2">
      <c r="C3205" s="19"/>
      <c r="D3205" s="19"/>
    </row>
    <row r="3206" spans="3:4" x14ac:dyDescent="0.2">
      <c r="C3206" s="19"/>
      <c r="D3206" s="19"/>
    </row>
    <row r="3207" spans="3:4" x14ac:dyDescent="0.2">
      <c r="C3207" s="19"/>
      <c r="D3207" s="19"/>
    </row>
    <row r="3208" spans="3:4" x14ac:dyDescent="0.2">
      <c r="C3208" s="19"/>
      <c r="D3208" s="19"/>
    </row>
    <row r="3209" spans="3:4" x14ac:dyDescent="0.2">
      <c r="C3209" s="19"/>
      <c r="D3209" s="19"/>
    </row>
    <row r="3210" spans="3:4" x14ac:dyDescent="0.2">
      <c r="C3210" s="19"/>
      <c r="D3210" s="19"/>
    </row>
    <row r="3211" spans="3:4" x14ac:dyDescent="0.2">
      <c r="C3211" s="19"/>
      <c r="D3211" s="19"/>
    </row>
    <row r="3212" spans="3:4" x14ac:dyDescent="0.2">
      <c r="C3212" s="19"/>
      <c r="D3212" s="19"/>
    </row>
    <row r="3213" spans="3:4" x14ac:dyDescent="0.2">
      <c r="C3213" s="19"/>
      <c r="D3213" s="19"/>
    </row>
    <row r="3214" spans="3:4" x14ac:dyDescent="0.2">
      <c r="C3214" s="19"/>
      <c r="D3214" s="19"/>
    </row>
    <row r="3215" spans="3:4" x14ac:dyDescent="0.2">
      <c r="C3215" s="19"/>
      <c r="D3215" s="19"/>
    </row>
    <row r="3216" spans="3:4" x14ac:dyDescent="0.2">
      <c r="C3216" s="19"/>
      <c r="D3216" s="19"/>
    </row>
    <row r="3217" spans="3:4" x14ac:dyDescent="0.2">
      <c r="C3217" s="19"/>
      <c r="D3217" s="19"/>
    </row>
    <row r="3218" spans="3:4" x14ac:dyDescent="0.2">
      <c r="C3218" s="19"/>
      <c r="D3218" s="19"/>
    </row>
    <row r="3219" spans="3:4" x14ac:dyDescent="0.2">
      <c r="C3219" s="19"/>
      <c r="D3219" s="19"/>
    </row>
    <row r="3220" spans="3:4" x14ac:dyDescent="0.2">
      <c r="C3220" s="19"/>
      <c r="D3220" s="19"/>
    </row>
    <row r="3221" spans="3:4" x14ac:dyDescent="0.2">
      <c r="C3221" s="19"/>
      <c r="D3221" s="19"/>
    </row>
    <row r="3222" spans="3:4" x14ac:dyDescent="0.2">
      <c r="C3222" s="19"/>
      <c r="D3222" s="19"/>
    </row>
    <row r="3223" spans="3:4" x14ac:dyDescent="0.2">
      <c r="C3223" s="19"/>
      <c r="D3223" s="19"/>
    </row>
    <row r="3224" spans="3:4" x14ac:dyDescent="0.2">
      <c r="C3224" s="19"/>
      <c r="D3224" s="19"/>
    </row>
    <row r="3225" spans="3:4" x14ac:dyDescent="0.2">
      <c r="C3225" s="19"/>
      <c r="D3225" s="19"/>
    </row>
    <row r="3226" spans="3:4" x14ac:dyDescent="0.2">
      <c r="C3226" s="19"/>
      <c r="D3226" s="19"/>
    </row>
    <row r="3227" spans="3:4" x14ac:dyDescent="0.2">
      <c r="C3227" s="19"/>
      <c r="D3227" s="19"/>
    </row>
    <row r="3228" spans="3:4" x14ac:dyDescent="0.2">
      <c r="C3228" s="19"/>
      <c r="D3228" s="19"/>
    </row>
    <row r="3229" spans="3:4" x14ac:dyDescent="0.2">
      <c r="C3229" s="19"/>
      <c r="D3229" s="19"/>
    </row>
    <row r="3230" spans="3:4" x14ac:dyDescent="0.2">
      <c r="C3230" s="19"/>
      <c r="D3230" s="19"/>
    </row>
    <row r="3231" spans="3:4" x14ac:dyDescent="0.2">
      <c r="C3231" s="19"/>
      <c r="D3231" s="19"/>
    </row>
    <row r="3232" spans="3:4" x14ac:dyDescent="0.2">
      <c r="C3232" s="19"/>
      <c r="D3232" s="19"/>
    </row>
    <row r="3233" spans="3:4" x14ac:dyDescent="0.2">
      <c r="C3233" s="19"/>
      <c r="D3233" s="19"/>
    </row>
    <row r="3234" spans="3:4" x14ac:dyDescent="0.2">
      <c r="C3234" s="19"/>
      <c r="D3234" s="19"/>
    </row>
    <row r="3235" spans="3:4" x14ac:dyDescent="0.2">
      <c r="C3235" s="19"/>
      <c r="D3235" s="19"/>
    </row>
    <row r="3236" spans="3:4" x14ac:dyDescent="0.2">
      <c r="C3236" s="19"/>
      <c r="D3236" s="19"/>
    </row>
    <row r="3237" spans="3:4" x14ac:dyDescent="0.2">
      <c r="C3237" s="19"/>
      <c r="D3237" s="19"/>
    </row>
    <row r="3238" spans="3:4" x14ac:dyDescent="0.2">
      <c r="C3238" s="19"/>
      <c r="D3238" s="19"/>
    </row>
    <row r="3239" spans="3:4" x14ac:dyDescent="0.2">
      <c r="C3239" s="19"/>
      <c r="D3239" s="19"/>
    </row>
    <row r="3240" spans="3:4" x14ac:dyDescent="0.2">
      <c r="C3240" s="19"/>
      <c r="D3240" s="19"/>
    </row>
    <row r="3241" spans="3:4" x14ac:dyDescent="0.2">
      <c r="C3241" s="19"/>
      <c r="D3241" s="19"/>
    </row>
    <row r="3242" spans="3:4" x14ac:dyDescent="0.2">
      <c r="C3242" s="19"/>
      <c r="D3242" s="19"/>
    </row>
    <row r="3243" spans="3:4" x14ac:dyDescent="0.2">
      <c r="C3243" s="19"/>
      <c r="D3243" s="19"/>
    </row>
    <row r="3244" spans="3:4" x14ac:dyDescent="0.2">
      <c r="C3244" s="19"/>
      <c r="D3244" s="19"/>
    </row>
    <row r="3245" spans="3:4" x14ac:dyDescent="0.2">
      <c r="C3245" s="19"/>
      <c r="D3245" s="19"/>
    </row>
    <row r="3246" spans="3:4" x14ac:dyDescent="0.2">
      <c r="C3246" s="19"/>
      <c r="D3246" s="19"/>
    </row>
    <row r="3247" spans="3:4" x14ac:dyDescent="0.2">
      <c r="C3247" s="19"/>
      <c r="D3247" s="19"/>
    </row>
    <row r="3248" spans="3:4" x14ac:dyDescent="0.2">
      <c r="C3248" s="19"/>
      <c r="D3248" s="19"/>
    </row>
    <row r="3249" spans="3:4" x14ac:dyDescent="0.2">
      <c r="C3249" s="19"/>
      <c r="D3249" s="19"/>
    </row>
    <row r="3250" spans="3:4" x14ac:dyDescent="0.2">
      <c r="C3250" s="19"/>
      <c r="D3250" s="19"/>
    </row>
    <row r="3251" spans="3:4" x14ac:dyDescent="0.2">
      <c r="C3251" s="19"/>
      <c r="D3251" s="19"/>
    </row>
    <row r="3252" spans="3:4" x14ac:dyDescent="0.2">
      <c r="C3252" s="19"/>
      <c r="D3252" s="19"/>
    </row>
    <row r="3253" spans="3:4" x14ac:dyDescent="0.2">
      <c r="C3253" s="19"/>
      <c r="D3253" s="19"/>
    </row>
    <row r="3254" spans="3:4" x14ac:dyDescent="0.2">
      <c r="C3254" s="19"/>
      <c r="D3254" s="19"/>
    </row>
    <row r="3255" spans="3:4" x14ac:dyDescent="0.2">
      <c r="C3255" s="19"/>
      <c r="D3255" s="19"/>
    </row>
    <row r="3256" spans="3:4" x14ac:dyDescent="0.2">
      <c r="C3256" s="19"/>
      <c r="D3256" s="19"/>
    </row>
    <row r="3257" spans="3:4" x14ac:dyDescent="0.2">
      <c r="C3257" s="19"/>
      <c r="D3257" s="19"/>
    </row>
    <row r="3258" spans="3:4" x14ac:dyDescent="0.2">
      <c r="C3258" s="19"/>
      <c r="D3258" s="19"/>
    </row>
    <row r="3259" spans="3:4" x14ac:dyDescent="0.2">
      <c r="C3259" s="19"/>
      <c r="D3259" s="19"/>
    </row>
    <row r="3260" spans="3:4" x14ac:dyDescent="0.2">
      <c r="C3260" s="19"/>
      <c r="D3260" s="19"/>
    </row>
    <row r="3261" spans="3:4" x14ac:dyDescent="0.2">
      <c r="C3261" s="19"/>
      <c r="D3261" s="19"/>
    </row>
    <row r="3262" spans="3:4" x14ac:dyDescent="0.2">
      <c r="C3262" s="19"/>
      <c r="D3262" s="19"/>
    </row>
    <row r="3263" spans="3:4" x14ac:dyDescent="0.2">
      <c r="C3263" s="19"/>
      <c r="D3263" s="19"/>
    </row>
    <row r="3264" spans="3:4" x14ac:dyDescent="0.2">
      <c r="C3264" s="19"/>
      <c r="D3264" s="19"/>
    </row>
    <row r="3265" spans="3:4" x14ac:dyDescent="0.2">
      <c r="C3265" s="19"/>
      <c r="D3265" s="19"/>
    </row>
    <row r="3266" spans="3:4" x14ac:dyDescent="0.2">
      <c r="C3266" s="19"/>
      <c r="D3266" s="19"/>
    </row>
    <row r="3267" spans="3:4" x14ac:dyDescent="0.2">
      <c r="C3267" s="19"/>
      <c r="D3267" s="19"/>
    </row>
    <row r="3268" spans="3:4" x14ac:dyDescent="0.2">
      <c r="C3268" s="19"/>
      <c r="D3268" s="19"/>
    </row>
    <row r="3269" spans="3:4" x14ac:dyDescent="0.2">
      <c r="C3269" s="19"/>
      <c r="D3269" s="19"/>
    </row>
    <row r="3270" spans="3:4" x14ac:dyDescent="0.2">
      <c r="C3270" s="19"/>
      <c r="D3270" s="19"/>
    </row>
    <row r="3271" spans="3:4" x14ac:dyDescent="0.2">
      <c r="C3271" s="19"/>
      <c r="D3271" s="19"/>
    </row>
    <row r="3272" spans="3:4" x14ac:dyDescent="0.2">
      <c r="C3272" s="19"/>
      <c r="D3272" s="19"/>
    </row>
    <row r="3273" spans="3:4" x14ac:dyDescent="0.2">
      <c r="C3273" s="19"/>
      <c r="D3273" s="19"/>
    </row>
    <row r="3274" spans="3:4" x14ac:dyDescent="0.2">
      <c r="C3274" s="19"/>
      <c r="D3274" s="19"/>
    </row>
    <row r="3275" spans="3:4" x14ac:dyDescent="0.2">
      <c r="C3275" s="19"/>
      <c r="D3275" s="19"/>
    </row>
    <row r="3276" spans="3:4" x14ac:dyDescent="0.2">
      <c r="C3276" s="19"/>
      <c r="D3276" s="19"/>
    </row>
    <row r="3277" spans="3:4" x14ac:dyDescent="0.2">
      <c r="C3277" s="19"/>
      <c r="D3277" s="19"/>
    </row>
    <row r="3278" spans="3:4" x14ac:dyDescent="0.2">
      <c r="C3278" s="19"/>
      <c r="D3278" s="19"/>
    </row>
    <row r="3279" spans="3:4" x14ac:dyDescent="0.2">
      <c r="C3279" s="19"/>
      <c r="D3279" s="19"/>
    </row>
    <row r="3280" spans="3:4" x14ac:dyDescent="0.2">
      <c r="C3280" s="19"/>
      <c r="D3280" s="19"/>
    </row>
    <row r="3281" spans="3:4" x14ac:dyDescent="0.2">
      <c r="C3281" s="19"/>
      <c r="D3281" s="19"/>
    </row>
    <row r="3282" spans="3:4" x14ac:dyDescent="0.2">
      <c r="C3282" s="19"/>
      <c r="D3282" s="19"/>
    </row>
    <row r="3283" spans="3:4" x14ac:dyDescent="0.2">
      <c r="C3283" s="19"/>
      <c r="D3283" s="19"/>
    </row>
    <row r="3284" spans="3:4" x14ac:dyDescent="0.2">
      <c r="C3284" s="19"/>
      <c r="D3284" s="19"/>
    </row>
    <row r="3285" spans="3:4" x14ac:dyDescent="0.2">
      <c r="C3285" s="19"/>
      <c r="D3285" s="19"/>
    </row>
    <row r="3286" spans="3:4" x14ac:dyDescent="0.2">
      <c r="C3286" s="19"/>
      <c r="D3286" s="19"/>
    </row>
    <row r="3287" spans="3:4" x14ac:dyDescent="0.2">
      <c r="C3287" s="19"/>
      <c r="D3287" s="19"/>
    </row>
    <row r="3288" spans="3:4" x14ac:dyDescent="0.2">
      <c r="C3288" s="19"/>
      <c r="D3288" s="19"/>
    </row>
    <row r="3289" spans="3:4" x14ac:dyDescent="0.2">
      <c r="C3289" s="19"/>
      <c r="D3289" s="19"/>
    </row>
    <row r="3290" spans="3:4" x14ac:dyDescent="0.2">
      <c r="C3290" s="19"/>
      <c r="D3290" s="19"/>
    </row>
    <row r="3291" spans="3:4" x14ac:dyDescent="0.2">
      <c r="C3291" s="19"/>
      <c r="D3291" s="19"/>
    </row>
    <row r="3292" spans="3:4" x14ac:dyDescent="0.2">
      <c r="C3292" s="19"/>
      <c r="D3292" s="19"/>
    </row>
    <row r="3293" spans="3:4" x14ac:dyDescent="0.2">
      <c r="C3293" s="19"/>
      <c r="D3293" s="19"/>
    </row>
    <row r="3294" spans="3:4" x14ac:dyDescent="0.2">
      <c r="C3294" s="19"/>
      <c r="D3294" s="19"/>
    </row>
    <row r="3295" spans="3:4" x14ac:dyDescent="0.2">
      <c r="C3295" s="19"/>
      <c r="D3295" s="19"/>
    </row>
    <row r="3296" spans="3:4" x14ac:dyDescent="0.2">
      <c r="C3296" s="19"/>
      <c r="D3296" s="19"/>
    </row>
    <row r="3297" spans="3:4" x14ac:dyDescent="0.2">
      <c r="C3297" s="19"/>
      <c r="D3297" s="19"/>
    </row>
    <row r="3298" spans="3:4" x14ac:dyDescent="0.2">
      <c r="C3298" s="19"/>
      <c r="D3298" s="19"/>
    </row>
    <row r="3299" spans="3:4" x14ac:dyDescent="0.2">
      <c r="C3299" s="19"/>
      <c r="D3299" s="19"/>
    </row>
    <row r="3300" spans="3:4" x14ac:dyDescent="0.2">
      <c r="C3300" s="19"/>
      <c r="D3300" s="19"/>
    </row>
    <row r="3301" spans="3:4" x14ac:dyDescent="0.2">
      <c r="C3301" s="19"/>
      <c r="D3301" s="19"/>
    </row>
    <row r="3302" spans="3:4" x14ac:dyDescent="0.2">
      <c r="C3302" s="19"/>
      <c r="D3302" s="19"/>
    </row>
    <row r="3303" spans="3:4" x14ac:dyDescent="0.2">
      <c r="C3303" s="19"/>
      <c r="D3303" s="19"/>
    </row>
    <row r="3304" spans="3:4" x14ac:dyDescent="0.2">
      <c r="C3304" s="19"/>
      <c r="D3304" s="19"/>
    </row>
    <row r="3305" spans="3:4" x14ac:dyDescent="0.2">
      <c r="C3305" s="19"/>
      <c r="D3305" s="19"/>
    </row>
    <row r="3306" spans="3:4" x14ac:dyDescent="0.2">
      <c r="C3306" s="19"/>
      <c r="D3306" s="19"/>
    </row>
    <row r="3307" spans="3:4" x14ac:dyDescent="0.2">
      <c r="C3307" s="19"/>
      <c r="D3307" s="19"/>
    </row>
    <row r="3308" spans="3:4" x14ac:dyDescent="0.2">
      <c r="C3308" s="19"/>
      <c r="D3308" s="19"/>
    </row>
    <row r="3309" spans="3:4" x14ac:dyDescent="0.2">
      <c r="C3309" s="19"/>
      <c r="D3309" s="19"/>
    </row>
    <row r="3310" spans="3:4" x14ac:dyDescent="0.2">
      <c r="C3310" s="19"/>
      <c r="D3310" s="19"/>
    </row>
    <row r="3311" spans="3:4" x14ac:dyDescent="0.2">
      <c r="C3311" s="19"/>
      <c r="D3311" s="19"/>
    </row>
    <row r="3312" spans="3:4" x14ac:dyDescent="0.2">
      <c r="C3312" s="19"/>
      <c r="D3312" s="19"/>
    </row>
    <row r="3313" spans="3:4" x14ac:dyDescent="0.2">
      <c r="C3313" s="19"/>
      <c r="D3313" s="19"/>
    </row>
    <row r="3314" spans="3:4" x14ac:dyDescent="0.2">
      <c r="C3314" s="19"/>
      <c r="D3314" s="19"/>
    </row>
    <row r="3315" spans="3:4" x14ac:dyDescent="0.2">
      <c r="C3315" s="19"/>
      <c r="D3315" s="19"/>
    </row>
    <row r="3316" spans="3:4" x14ac:dyDescent="0.2">
      <c r="C3316" s="19"/>
      <c r="D3316" s="19"/>
    </row>
    <row r="3317" spans="3:4" x14ac:dyDescent="0.2">
      <c r="C3317" s="19"/>
      <c r="D3317" s="19"/>
    </row>
    <row r="3318" spans="3:4" x14ac:dyDescent="0.2">
      <c r="C3318" s="19"/>
      <c r="D3318" s="19"/>
    </row>
    <row r="3319" spans="3:4" x14ac:dyDescent="0.2">
      <c r="C3319" s="19"/>
      <c r="D3319" s="19"/>
    </row>
    <row r="3320" spans="3:4" x14ac:dyDescent="0.2">
      <c r="C3320" s="19"/>
      <c r="D3320" s="19"/>
    </row>
    <row r="3321" spans="3:4" x14ac:dyDescent="0.2">
      <c r="C3321" s="19"/>
      <c r="D3321" s="19"/>
    </row>
    <row r="3322" spans="3:4" x14ac:dyDescent="0.2">
      <c r="C3322" s="19"/>
      <c r="D3322" s="19"/>
    </row>
    <row r="3323" spans="3:4" x14ac:dyDescent="0.2">
      <c r="C3323" s="19"/>
      <c r="D3323" s="19"/>
    </row>
    <row r="3324" spans="3:4" x14ac:dyDescent="0.2">
      <c r="C3324" s="19"/>
      <c r="D3324" s="19"/>
    </row>
    <row r="3325" spans="3:4" x14ac:dyDescent="0.2">
      <c r="C3325" s="19"/>
      <c r="D3325" s="19"/>
    </row>
    <row r="3326" spans="3:4" x14ac:dyDescent="0.2">
      <c r="C3326" s="19"/>
      <c r="D3326" s="19"/>
    </row>
    <row r="3327" spans="3:4" x14ac:dyDescent="0.2">
      <c r="C3327" s="19"/>
      <c r="D3327" s="19"/>
    </row>
    <row r="3328" spans="3:4" x14ac:dyDescent="0.2">
      <c r="C3328" s="19"/>
      <c r="D3328" s="19"/>
    </row>
    <row r="3329" spans="3:4" x14ac:dyDescent="0.2">
      <c r="C3329" s="19"/>
      <c r="D3329" s="19"/>
    </row>
    <row r="3330" spans="3:4" x14ac:dyDescent="0.2">
      <c r="C3330" s="19"/>
      <c r="D3330" s="19"/>
    </row>
    <row r="3331" spans="3:4" x14ac:dyDescent="0.2">
      <c r="C3331" s="19"/>
      <c r="D3331" s="19"/>
    </row>
    <row r="3332" spans="3:4" x14ac:dyDescent="0.2">
      <c r="C3332" s="19"/>
      <c r="D3332" s="19"/>
    </row>
    <row r="3333" spans="3:4" x14ac:dyDescent="0.2">
      <c r="C3333" s="19"/>
      <c r="D3333" s="19"/>
    </row>
    <row r="3334" spans="3:4" x14ac:dyDescent="0.2">
      <c r="C3334" s="19"/>
      <c r="D3334" s="19"/>
    </row>
    <row r="3335" spans="3:4" x14ac:dyDescent="0.2">
      <c r="C3335" s="19"/>
      <c r="D3335" s="19"/>
    </row>
    <row r="3336" spans="3:4" x14ac:dyDescent="0.2">
      <c r="C3336" s="19"/>
      <c r="D3336" s="19"/>
    </row>
    <row r="3337" spans="3:4" x14ac:dyDescent="0.2">
      <c r="C3337" s="19"/>
      <c r="D3337" s="19"/>
    </row>
    <row r="3338" spans="3:4" x14ac:dyDescent="0.2">
      <c r="C3338" s="19"/>
      <c r="D3338" s="19"/>
    </row>
    <row r="3339" spans="3:4" x14ac:dyDescent="0.2">
      <c r="C3339" s="19"/>
      <c r="D3339" s="19"/>
    </row>
    <row r="3340" spans="3:4" x14ac:dyDescent="0.2">
      <c r="C3340" s="19"/>
      <c r="D3340" s="19"/>
    </row>
    <row r="3341" spans="3:4" x14ac:dyDescent="0.2">
      <c r="C3341" s="19"/>
      <c r="D3341" s="19"/>
    </row>
    <row r="3342" spans="3:4" x14ac:dyDescent="0.2">
      <c r="C3342" s="19"/>
      <c r="D3342" s="19"/>
    </row>
    <row r="3343" spans="3:4" x14ac:dyDescent="0.2">
      <c r="C3343" s="19"/>
      <c r="D3343" s="19"/>
    </row>
    <row r="3344" spans="3:4" x14ac:dyDescent="0.2">
      <c r="C3344" s="19"/>
      <c r="D3344" s="19"/>
    </row>
    <row r="3345" spans="3:4" x14ac:dyDescent="0.2">
      <c r="C3345" s="19"/>
      <c r="D3345" s="19"/>
    </row>
    <row r="3346" spans="3:4" x14ac:dyDescent="0.2">
      <c r="C3346" s="19"/>
      <c r="D3346" s="19"/>
    </row>
    <row r="3347" spans="3:4" x14ac:dyDescent="0.2">
      <c r="C3347" s="19"/>
      <c r="D3347" s="19"/>
    </row>
    <row r="3348" spans="3:4" x14ac:dyDescent="0.2">
      <c r="C3348" s="19"/>
      <c r="D3348" s="19"/>
    </row>
    <row r="3349" spans="3:4" x14ac:dyDescent="0.2">
      <c r="C3349" s="19"/>
      <c r="D3349" s="19"/>
    </row>
    <row r="3350" spans="3:4" x14ac:dyDescent="0.2">
      <c r="C3350" s="19"/>
      <c r="D3350" s="19"/>
    </row>
    <row r="3351" spans="3:4" x14ac:dyDescent="0.2">
      <c r="C3351" s="19"/>
      <c r="D3351" s="19"/>
    </row>
    <row r="3352" spans="3:4" x14ac:dyDescent="0.2">
      <c r="C3352" s="19"/>
      <c r="D3352" s="19"/>
    </row>
    <row r="3353" spans="3:4" x14ac:dyDescent="0.2">
      <c r="C3353" s="19"/>
      <c r="D3353" s="19"/>
    </row>
    <row r="3354" spans="3:4" x14ac:dyDescent="0.2">
      <c r="C3354" s="19"/>
      <c r="D3354" s="19"/>
    </row>
    <row r="3355" spans="3:4" x14ac:dyDescent="0.2">
      <c r="C3355" s="19"/>
      <c r="D3355" s="19"/>
    </row>
    <row r="3356" spans="3:4" x14ac:dyDescent="0.2">
      <c r="C3356" s="19"/>
      <c r="D3356" s="19"/>
    </row>
    <row r="3357" spans="3:4" x14ac:dyDescent="0.2">
      <c r="C3357" s="19"/>
      <c r="D3357" s="19"/>
    </row>
    <row r="3358" spans="3:4" x14ac:dyDescent="0.2">
      <c r="C3358" s="19"/>
      <c r="D3358" s="19"/>
    </row>
    <row r="3359" spans="3:4" x14ac:dyDescent="0.2">
      <c r="C3359" s="19"/>
      <c r="D3359" s="19"/>
    </row>
    <row r="3360" spans="3:4" x14ac:dyDescent="0.2">
      <c r="C3360" s="19"/>
      <c r="D3360" s="19"/>
    </row>
    <row r="3361" spans="3:4" x14ac:dyDescent="0.2">
      <c r="C3361" s="19"/>
      <c r="D3361" s="19"/>
    </row>
    <row r="3362" spans="3:4" x14ac:dyDescent="0.2">
      <c r="C3362" s="19"/>
      <c r="D3362" s="19"/>
    </row>
    <row r="3363" spans="3:4" x14ac:dyDescent="0.2">
      <c r="C3363" s="19"/>
      <c r="D3363" s="19"/>
    </row>
    <row r="3364" spans="3:4" x14ac:dyDescent="0.2">
      <c r="C3364" s="19"/>
      <c r="D3364" s="19"/>
    </row>
    <row r="3365" spans="3:4" x14ac:dyDescent="0.2">
      <c r="C3365" s="19"/>
      <c r="D3365" s="19"/>
    </row>
    <row r="3366" spans="3:4" x14ac:dyDescent="0.2">
      <c r="C3366" s="19"/>
      <c r="D3366" s="19"/>
    </row>
    <row r="3367" spans="3:4" x14ac:dyDescent="0.2">
      <c r="C3367" s="19"/>
      <c r="D3367" s="19"/>
    </row>
    <row r="3368" spans="3:4" x14ac:dyDescent="0.2">
      <c r="C3368" s="19"/>
      <c r="D3368" s="19"/>
    </row>
    <row r="3369" spans="3:4" x14ac:dyDescent="0.2">
      <c r="C3369" s="19"/>
      <c r="D3369" s="19"/>
    </row>
    <row r="3370" spans="3:4" x14ac:dyDescent="0.2">
      <c r="C3370" s="19"/>
      <c r="D3370" s="19"/>
    </row>
    <row r="3371" spans="3:4" x14ac:dyDescent="0.2">
      <c r="C3371" s="19"/>
      <c r="D3371" s="19"/>
    </row>
    <row r="3372" spans="3:4" x14ac:dyDescent="0.2">
      <c r="C3372" s="19"/>
      <c r="D3372" s="19"/>
    </row>
    <row r="3373" spans="3:4" x14ac:dyDescent="0.2">
      <c r="C3373" s="19"/>
      <c r="D3373" s="19"/>
    </row>
    <row r="3374" spans="3:4" x14ac:dyDescent="0.2">
      <c r="C3374" s="19"/>
      <c r="D3374" s="19"/>
    </row>
    <row r="3375" spans="3:4" x14ac:dyDescent="0.2">
      <c r="C3375" s="19"/>
      <c r="D3375" s="19"/>
    </row>
    <row r="3376" spans="3:4" x14ac:dyDescent="0.2">
      <c r="C3376" s="19"/>
      <c r="D3376" s="19"/>
    </row>
    <row r="3377" spans="3:4" x14ac:dyDescent="0.2">
      <c r="C3377" s="19"/>
      <c r="D3377" s="19"/>
    </row>
    <row r="3378" spans="3:4" x14ac:dyDescent="0.2">
      <c r="C3378" s="19"/>
      <c r="D3378" s="19"/>
    </row>
    <row r="3379" spans="3:4" x14ac:dyDescent="0.2">
      <c r="C3379" s="19"/>
      <c r="D3379" s="19"/>
    </row>
    <row r="3380" spans="3:4" x14ac:dyDescent="0.2">
      <c r="C3380" s="19"/>
      <c r="D3380" s="19"/>
    </row>
    <row r="3381" spans="3:4" x14ac:dyDescent="0.2">
      <c r="C3381" s="19"/>
      <c r="D3381" s="19"/>
    </row>
    <row r="3382" spans="3:4" x14ac:dyDescent="0.2">
      <c r="C3382" s="19"/>
      <c r="D3382" s="19"/>
    </row>
    <row r="3383" spans="3:4" x14ac:dyDescent="0.2">
      <c r="C3383" s="19"/>
      <c r="D3383" s="19"/>
    </row>
    <row r="3384" spans="3:4" x14ac:dyDescent="0.2">
      <c r="C3384" s="19"/>
      <c r="D3384" s="19"/>
    </row>
    <row r="3385" spans="3:4" x14ac:dyDescent="0.2">
      <c r="C3385" s="19"/>
      <c r="D3385" s="19"/>
    </row>
    <row r="3386" spans="3:4" x14ac:dyDescent="0.2">
      <c r="C3386" s="19"/>
      <c r="D3386" s="19"/>
    </row>
    <row r="3387" spans="3:4" x14ac:dyDescent="0.2">
      <c r="C3387" s="19"/>
      <c r="D3387" s="19"/>
    </row>
    <row r="3388" spans="3:4" x14ac:dyDescent="0.2">
      <c r="C3388" s="19"/>
      <c r="D3388" s="19"/>
    </row>
    <row r="3389" spans="3:4" x14ac:dyDescent="0.2">
      <c r="C3389" s="19"/>
      <c r="D3389" s="19"/>
    </row>
    <row r="3390" spans="3:4" x14ac:dyDescent="0.2">
      <c r="C3390" s="19"/>
      <c r="D3390" s="19"/>
    </row>
    <row r="3391" spans="3:4" x14ac:dyDescent="0.2">
      <c r="C3391" s="19"/>
      <c r="D3391" s="19"/>
    </row>
    <row r="3392" spans="3:4" x14ac:dyDescent="0.2">
      <c r="C3392" s="19"/>
      <c r="D3392" s="19"/>
    </row>
    <row r="3393" spans="3:4" x14ac:dyDescent="0.2">
      <c r="C3393" s="19"/>
      <c r="D3393" s="19"/>
    </row>
    <row r="3394" spans="3:4" x14ac:dyDescent="0.2">
      <c r="C3394" s="19"/>
      <c r="D3394" s="19"/>
    </row>
    <row r="3395" spans="3:4" x14ac:dyDescent="0.2">
      <c r="C3395" s="19"/>
      <c r="D3395" s="19"/>
    </row>
    <row r="3396" spans="3:4" x14ac:dyDescent="0.2">
      <c r="C3396" s="19"/>
      <c r="D3396" s="19"/>
    </row>
    <row r="3397" spans="3:4" x14ac:dyDescent="0.2">
      <c r="C3397" s="19"/>
      <c r="D3397" s="19"/>
    </row>
    <row r="3398" spans="3:4" x14ac:dyDescent="0.2">
      <c r="C3398" s="19"/>
      <c r="D3398" s="19"/>
    </row>
    <row r="3399" spans="3:4" x14ac:dyDescent="0.2">
      <c r="C3399" s="19"/>
      <c r="D3399" s="19"/>
    </row>
    <row r="3400" spans="3:4" x14ac:dyDescent="0.2">
      <c r="C3400" s="19"/>
      <c r="D3400" s="19"/>
    </row>
    <row r="3401" spans="3:4" x14ac:dyDescent="0.2">
      <c r="C3401" s="19"/>
      <c r="D3401" s="19"/>
    </row>
    <row r="3402" spans="3:4" x14ac:dyDescent="0.2">
      <c r="C3402" s="19"/>
      <c r="D3402" s="19"/>
    </row>
    <row r="3403" spans="3:4" x14ac:dyDescent="0.2">
      <c r="C3403" s="19"/>
      <c r="D3403" s="19"/>
    </row>
    <row r="3404" spans="3:4" x14ac:dyDescent="0.2">
      <c r="C3404" s="19"/>
      <c r="D3404" s="19"/>
    </row>
    <row r="3405" spans="3:4" x14ac:dyDescent="0.2">
      <c r="C3405" s="19"/>
      <c r="D3405" s="19"/>
    </row>
    <row r="3406" spans="3:4" x14ac:dyDescent="0.2">
      <c r="C3406" s="19"/>
      <c r="D3406" s="19"/>
    </row>
    <row r="3407" spans="3:4" x14ac:dyDescent="0.2">
      <c r="C3407" s="19"/>
      <c r="D3407" s="19"/>
    </row>
    <row r="3408" spans="3:4" x14ac:dyDescent="0.2">
      <c r="C3408" s="19"/>
      <c r="D3408" s="19"/>
    </row>
    <row r="3409" spans="3:4" x14ac:dyDescent="0.2">
      <c r="C3409" s="19"/>
      <c r="D3409" s="19"/>
    </row>
    <row r="3410" spans="3:4" x14ac:dyDescent="0.2">
      <c r="C3410" s="19"/>
      <c r="D3410" s="19"/>
    </row>
    <row r="3411" spans="3:4" x14ac:dyDescent="0.2">
      <c r="C3411" s="19"/>
      <c r="D3411" s="19"/>
    </row>
    <row r="3412" spans="3:4" x14ac:dyDescent="0.2">
      <c r="C3412" s="19"/>
      <c r="D3412" s="19"/>
    </row>
    <row r="3413" spans="3:4" x14ac:dyDescent="0.2">
      <c r="C3413" s="19"/>
      <c r="D3413" s="19"/>
    </row>
    <row r="3414" spans="3:4" x14ac:dyDescent="0.2">
      <c r="C3414" s="19"/>
      <c r="D3414" s="19"/>
    </row>
    <row r="3415" spans="3:4" x14ac:dyDescent="0.2">
      <c r="C3415" s="19"/>
      <c r="D3415" s="19"/>
    </row>
    <row r="3416" spans="3:4" x14ac:dyDescent="0.2">
      <c r="C3416" s="19"/>
      <c r="D3416" s="19"/>
    </row>
    <row r="3417" spans="3:4" x14ac:dyDescent="0.2">
      <c r="C3417" s="19"/>
      <c r="D3417" s="19"/>
    </row>
    <row r="3418" spans="3:4" x14ac:dyDescent="0.2">
      <c r="C3418" s="19"/>
      <c r="D3418" s="19"/>
    </row>
    <row r="3419" spans="3:4" x14ac:dyDescent="0.2">
      <c r="C3419" s="19"/>
      <c r="D3419" s="19"/>
    </row>
    <row r="3420" spans="3:4" x14ac:dyDescent="0.2">
      <c r="C3420" s="19"/>
      <c r="D3420" s="19"/>
    </row>
    <row r="3421" spans="3:4" x14ac:dyDescent="0.2">
      <c r="C3421" s="19"/>
      <c r="D3421" s="19"/>
    </row>
    <row r="3422" spans="3:4" x14ac:dyDescent="0.2">
      <c r="C3422" s="19"/>
      <c r="D3422" s="19"/>
    </row>
    <row r="3423" spans="3:4" x14ac:dyDescent="0.2">
      <c r="C3423" s="19"/>
      <c r="D3423" s="19"/>
    </row>
    <row r="3424" spans="3:4" x14ac:dyDescent="0.2">
      <c r="C3424" s="19"/>
      <c r="D3424" s="19"/>
    </row>
    <row r="3425" spans="3:4" x14ac:dyDescent="0.2">
      <c r="C3425" s="19"/>
      <c r="D3425" s="19"/>
    </row>
    <row r="3426" spans="3:4" x14ac:dyDescent="0.2">
      <c r="C3426" s="19"/>
      <c r="D3426" s="19"/>
    </row>
    <row r="3427" spans="3:4" x14ac:dyDescent="0.2">
      <c r="C3427" s="19"/>
      <c r="D3427" s="19"/>
    </row>
    <row r="3428" spans="3:4" x14ac:dyDescent="0.2">
      <c r="C3428" s="19"/>
      <c r="D3428" s="19"/>
    </row>
    <row r="3429" spans="3:4" x14ac:dyDescent="0.2">
      <c r="C3429" s="19"/>
      <c r="D3429" s="19"/>
    </row>
    <row r="3430" spans="3:4" x14ac:dyDescent="0.2">
      <c r="C3430" s="19"/>
      <c r="D3430" s="19"/>
    </row>
    <row r="3431" spans="3:4" x14ac:dyDescent="0.2">
      <c r="C3431" s="19"/>
      <c r="D3431" s="19"/>
    </row>
    <row r="3432" spans="3:4" x14ac:dyDescent="0.2">
      <c r="C3432" s="19"/>
      <c r="D3432" s="19"/>
    </row>
    <row r="3433" spans="3:4" x14ac:dyDescent="0.2">
      <c r="C3433" s="19"/>
      <c r="D3433" s="19"/>
    </row>
    <row r="3434" spans="3:4" x14ac:dyDescent="0.2">
      <c r="C3434" s="19"/>
      <c r="D3434" s="19"/>
    </row>
    <row r="3435" spans="3:4" x14ac:dyDescent="0.2">
      <c r="C3435" s="19"/>
      <c r="D3435" s="19"/>
    </row>
    <row r="3436" spans="3:4" x14ac:dyDescent="0.2">
      <c r="C3436" s="19"/>
      <c r="D3436" s="19"/>
    </row>
    <row r="3437" spans="3:4" x14ac:dyDescent="0.2">
      <c r="C3437" s="19"/>
      <c r="D3437" s="19"/>
    </row>
    <row r="3438" spans="3:4" x14ac:dyDescent="0.2">
      <c r="C3438" s="19"/>
      <c r="D3438" s="19"/>
    </row>
    <row r="3439" spans="3:4" x14ac:dyDescent="0.2">
      <c r="C3439" s="19"/>
      <c r="D3439" s="19"/>
    </row>
    <row r="3440" spans="3:4" x14ac:dyDescent="0.2">
      <c r="C3440" s="19"/>
      <c r="D3440" s="19"/>
    </row>
    <row r="3441" spans="3:4" x14ac:dyDescent="0.2">
      <c r="C3441" s="19"/>
      <c r="D3441" s="19"/>
    </row>
    <row r="3442" spans="3:4" x14ac:dyDescent="0.2">
      <c r="C3442" s="19"/>
      <c r="D3442" s="19"/>
    </row>
    <row r="3443" spans="3:4" x14ac:dyDescent="0.2">
      <c r="C3443" s="19"/>
      <c r="D3443" s="19"/>
    </row>
    <row r="3444" spans="3:4" x14ac:dyDescent="0.2">
      <c r="C3444" s="19"/>
      <c r="D3444" s="19"/>
    </row>
    <row r="3445" spans="3:4" x14ac:dyDescent="0.2">
      <c r="C3445" s="19"/>
      <c r="D3445" s="19"/>
    </row>
    <row r="3446" spans="3:4" x14ac:dyDescent="0.2">
      <c r="C3446" s="19"/>
      <c r="D3446" s="19"/>
    </row>
    <row r="3447" spans="3:4" x14ac:dyDescent="0.2">
      <c r="C3447" s="19"/>
      <c r="D3447" s="19"/>
    </row>
    <row r="3448" spans="3:4" x14ac:dyDescent="0.2">
      <c r="C3448" s="19"/>
      <c r="D3448" s="19"/>
    </row>
    <row r="3449" spans="3:4" x14ac:dyDescent="0.2">
      <c r="C3449" s="19"/>
      <c r="D3449" s="19"/>
    </row>
    <row r="3450" spans="3:4" x14ac:dyDescent="0.2">
      <c r="C3450" s="19"/>
      <c r="D3450" s="19"/>
    </row>
    <row r="3451" spans="3:4" x14ac:dyDescent="0.2">
      <c r="C3451" s="19"/>
      <c r="D3451" s="19"/>
    </row>
    <row r="3452" spans="3:4" x14ac:dyDescent="0.2">
      <c r="C3452" s="19"/>
      <c r="D3452" s="19"/>
    </row>
    <row r="3453" spans="3:4" x14ac:dyDescent="0.2">
      <c r="C3453" s="19"/>
      <c r="D3453" s="19"/>
    </row>
    <row r="3454" spans="3:4" x14ac:dyDescent="0.2">
      <c r="C3454" s="19"/>
      <c r="D3454" s="19"/>
    </row>
    <row r="3455" spans="3:4" x14ac:dyDescent="0.2">
      <c r="C3455" s="19"/>
      <c r="D3455" s="19"/>
    </row>
    <row r="3456" spans="3:4" x14ac:dyDescent="0.2">
      <c r="C3456" s="19"/>
      <c r="D3456" s="19"/>
    </row>
    <row r="3457" spans="3:4" x14ac:dyDescent="0.2">
      <c r="C3457" s="19"/>
      <c r="D3457" s="19"/>
    </row>
    <row r="3458" spans="3:4" x14ac:dyDescent="0.2">
      <c r="C3458" s="19"/>
      <c r="D3458" s="19"/>
    </row>
    <row r="3459" spans="3:4" x14ac:dyDescent="0.2">
      <c r="C3459" s="19"/>
      <c r="D3459" s="19"/>
    </row>
    <row r="3460" spans="3:4" x14ac:dyDescent="0.2">
      <c r="C3460" s="19"/>
      <c r="D3460" s="19"/>
    </row>
    <row r="3461" spans="3:4" x14ac:dyDescent="0.2">
      <c r="C3461" s="19"/>
      <c r="D3461" s="19"/>
    </row>
    <row r="3462" spans="3:4" x14ac:dyDescent="0.2">
      <c r="C3462" s="19"/>
      <c r="D3462" s="19"/>
    </row>
    <row r="3463" spans="3:4" x14ac:dyDescent="0.2">
      <c r="C3463" s="19"/>
      <c r="D3463" s="19"/>
    </row>
    <row r="3464" spans="3:4" x14ac:dyDescent="0.2">
      <c r="C3464" s="19"/>
      <c r="D3464" s="19"/>
    </row>
    <row r="3465" spans="3:4" x14ac:dyDescent="0.2">
      <c r="C3465" s="19"/>
      <c r="D3465" s="19"/>
    </row>
    <row r="3466" spans="3:4" x14ac:dyDescent="0.2">
      <c r="C3466" s="19"/>
      <c r="D3466" s="19"/>
    </row>
    <row r="3467" spans="3:4" x14ac:dyDescent="0.2">
      <c r="C3467" s="19"/>
      <c r="D3467" s="19"/>
    </row>
    <row r="3468" spans="3:4" x14ac:dyDescent="0.2">
      <c r="C3468" s="19"/>
      <c r="D3468" s="19"/>
    </row>
    <row r="3469" spans="3:4" x14ac:dyDescent="0.2">
      <c r="C3469" s="19"/>
      <c r="D3469" s="19"/>
    </row>
    <row r="3470" spans="3:4" x14ac:dyDescent="0.2">
      <c r="C3470" s="19"/>
      <c r="D3470" s="19"/>
    </row>
    <row r="3471" spans="3:4" x14ac:dyDescent="0.2">
      <c r="C3471" s="19"/>
      <c r="D3471" s="19"/>
    </row>
    <row r="3472" spans="3:4" x14ac:dyDescent="0.2">
      <c r="C3472" s="19"/>
      <c r="D3472" s="19"/>
    </row>
    <row r="3473" spans="3:4" x14ac:dyDescent="0.2">
      <c r="C3473" s="19"/>
      <c r="D3473" s="19"/>
    </row>
    <row r="3474" spans="3:4" x14ac:dyDescent="0.2">
      <c r="C3474" s="19"/>
      <c r="D3474" s="19"/>
    </row>
    <row r="3475" spans="3:4" x14ac:dyDescent="0.2">
      <c r="C3475" s="19"/>
      <c r="D3475" s="19"/>
    </row>
    <row r="3476" spans="3:4" x14ac:dyDescent="0.2">
      <c r="C3476" s="19"/>
      <c r="D3476" s="19"/>
    </row>
    <row r="3477" spans="3:4" x14ac:dyDescent="0.2">
      <c r="C3477" s="19"/>
      <c r="D3477" s="19"/>
    </row>
    <row r="3478" spans="3:4" x14ac:dyDescent="0.2">
      <c r="C3478" s="19"/>
      <c r="D3478" s="19"/>
    </row>
    <row r="3479" spans="3:4" x14ac:dyDescent="0.2">
      <c r="C3479" s="19"/>
      <c r="D3479" s="19"/>
    </row>
    <row r="3480" spans="3:4" x14ac:dyDescent="0.2">
      <c r="C3480" s="19"/>
      <c r="D3480" s="19"/>
    </row>
    <row r="3481" spans="3:4" x14ac:dyDescent="0.2">
      <c r="C3481" s="19"/>
      <c r="D3481" s="19"/>
    </row>
    <row r="3482" spans="3:4" x14ac:dyDescent="0.2">
      <c r="C3482" s="19"/>
      <c r="D3482" s="19"/>
    </row>
    <row r="3483" spans="3:4" x14ac:dyDescent="0.2">
      <c r="C3483" s="19"/>
      <c r="D3483" s="19"/>
    </row>
    <row r="3484" spans="3:4" x14ac:dyDescent="0.2">
      <c r="C3484" s="19"/>
      <c r="D3484" s="19"/>
    </row>
    <row r="3485" spans="3:4" x14ac:dyDescent="0.2">
      <c r="C3485" s="19"/>
      <c r="D3485" s="19"/>
    </row>
    <row r="3486" spans="3:4" x14ac:dyDescent="0.2">
      <c r="C3486" s="19"/>
      <c r="D3486" s="19"/>
    </row>
    <row r="3487" spans="3:4" x14ac:dyDescent="0.2">
      <c r="C3487" s="19"/>
      <c r="D3487" s="19"/>
    </row>
    <row r="3488" spans="3:4" x14ac:dyDescent="0.2">
      <c r="C3488" s="19"/>
      <c r="D3488" s="19"/>
    </row>
    <row r="3489" spans="3:4" x14ac:dyDescent="0.2">
      <c r="C3489" s="19"/>
      <c r="D3489" s="19"/>
    </row>
    <row r="3490" spans="3:4" x14ac:dyDescent="0.2">
      <c r="C3490" s="19"/>
      <c r="D3490" s="19"/>
    </row>
    <row r="3491" spans="3:4" x14ac:dyDescent="0.2">
      <c r="C3491" s="19"/>
      <c r="D3491" s="19"/>
    </row>
    <row r="3492" spans="3:4" x14ac:dyDescent="0.2">
      <c r="C3492" s="19"/>
      <c r="D3492" s="19"/>
    </row>
    <row r="3493" spans="3:4" x14ac:dyDescent="0.2">
      <c r="C3493" s="19"/>
      <c r="D3493" s="19"/>
    </row>
    <row r="3494" spans="3:4" x14ac:dyDescent="0.2">
      <c r="C3494" s="19"/>
      <c r="D3494" s="19"/>
    </row>
    <row r="3495" spans="3:4" x14ac:dyDescent="0.2">
      <c r="C3495" s="19"/>
      <c r="D3495" s="19"/>
    </row>
    <row r="3496" spans="3:4" x14ac:dyDescent="0.2">
      <c r="C3496" s="19"/>
      <c r="D3496" s="19"/>
    </row>
    <row r="3497" spans="3:4" x14ac:dyDescent="0.2">
      <c r="C3497" s="19"/>
      <c r="D3497" s="19"/>
    </row>
    <row r="3498" spans="3:4" x14ac:dyDescent="0.2">
      <c r="C3498" s="19"/>
      <c r="D3498" s="19"/>
    </row>
    <row r="3499" spans="3:4" x14ac:dyDescent="0.2">
      <c r="C3499" s="19"/>
      <c r="D3499" s="19"/>
    </row>
    <row r="3500" spans="3:4" x14ac:dyDescent="0.2">
      <c r="C3500" s="19"/>
      <c r="D3500" s="19"/>
    </row>
    <row r="3501" spans="3:4" x14ac:dyDescent="0.2">
      <c r="C3501" s="19"/>
      <c r="D3501" s="19"/>
    </row>
    <row r="3502" spans="3:4" x14ac:dyDescent="0.2">
      <c r="C3502" s="19"/>
      <c r="D3502" s="19"/>
    </row>
    <row r="3503" spans="3:4" x14ac:dyDescent="0.2">
      <c r="C3503" s="19"/>
      <c r="D3503" s="19"/>
    </row>
    <row r="3504" spans="3:4" x14ac:dyDescent="0.2">
      <c r="C3504" s="19"/>
      <c r="D3504" s="19"/>
    </row>
    <row r="3505" spans="3:4" x14ac:dyDescent="0.2">
      <c r="C3505" s="19"/>
      <c r="D3505" s="19"/>
    </row>
    <row r="3506" spans="3:4" x14ac:dyDescent="0.2">
      <c r="C3506" s="19"/>
      <c r="D3506" s="19"/>
    </row>
    <row r="3507" spans="3:4" x14ac:dyDescent="0.2">
      <c r="C3507" s="19"/>
      <c r="D3507" s="19"/>
    </row>
    <row r="3508" spans="3:4" x14ac:dyDescent="0.2">
      <c r="C3508" s="19"/>
      <c r="D3508" s="19"/>
    </row>
    <row r="3509" spans="3:4" x14ac:dyDescent="0.2">
      <c r="C3509" s="19"/>
      <c r="D3509" s="19"/>
    </row>
    <row r="3510" spans="3:4" x14ac:dyDescent="0.2">
      <c r="C3510" s="19"/>
      <c r="D3510" s="19"/>
    </row>
    <row r="3511" spans="3:4" x14ac:dyDescent="0.2">
      <c r="C3511" s="19"/>
      <c r="D3511" s="19"/>
    </row>
    <row r="3512" spans="3:4" x14ac:dyDescent="0.2">
      <c r="C3512" s="19"/>
      <c r="D3512" s="19"/>
    </row>
    <row r="3513" spans="3:4" x14ac:dyDescent="0.2">
      <c r="C3513" s="19"/>
      <c r="D3513" s="19"/>
    </row>
    <row r="3514" spans="3:4" x14ac:dyDescent="0.2">
      <c r="C3514" s="19"/>
      <c r="D3514" s="19"/>
    </row>
    <row r="3515" spans="3:4" x14ac:dyDescent="0.2">
      <c r="C3515" s="19"/>
      <c r="D3515" s="19"/>
    </row>
    <row r="3516" spans="3:4" x14ac:dyDescent="0.2">
      <c r="C3516" s="19"/>
      <c r="D3516" s="19"/>
    </row>
    <row r="3517" spans="3:4" x14ac:dyDescent="0.2">
      <c r="C3517" s="19"/>
      <c r="D3517" s="19"/>
    </row>
    <row r="3518" spans="3:4" x14ac:dyDescent="0.2">
      <c r="C3518" s="19"/>
      <c r="D3518" s="19"/>
    </row>
    <row r="3519" spans="3:4" x14ac:dyDescent="0.2">
      <c r="C3519" s="19"/>
      <c r="D3519" s="19"/>
    </row>
    <row r="3520" spans="3:4" x14ac:dyDescent="0.2">
      <c r="C3520" s="19"/>
      <c r="D3520" s="19"/>
    </row>
    <row r="3521" spans="3:4" x14ac:dyDescent="0.2">
      <c r="C3521" s="19"/>
      <c r="D3521" s="19"/>
    </row>
    <row r="3522" spans="3:4" x14ac:dyDescent="0.2">
      <c r="C3522" s="19"/>
      <c r="D3522" s="19"/>
    </row>
    <row r="3523" spans="3:4" x14ac:dyDescent="0.2">
      <c r="C3523" s="19"/>
      <c r="D3523" s="19"/>
    </row>
    <row r="3524" spans="3:4" x14ac:dyDescent="0.2">
      <c r="C3524" s="19"/>
      <c r="D3524" s="19"/>
    </row>
    <row r="3525" spans="3:4" x14ac:dyDescent="0.2">
      <c r="C3525" s="19"/>
      <c r="D3525" s="19"/>
    </row>
    <row r="3526" spans="3:4" x14ac:dyDescent="0.2">
      <c r="C3526" s="19"/>
      <c r="D3526" s="19"/>
    </row>
    <row r="3527" spans="3:4" x14ac:dyDescent="0.2">
      <c r="C3527" s="19"/>
      <c r="D3527" s="19"/>
    </row>
    <row r="3528" spans="3:4" x14ac:dyDescent="0.2">
      <c r="C3528" s="19"/>
      <c r="D3528" s="19"/>
    </row>
    <row r="3529" spans="3:4" x14ac:dyDescent="0.2">
      <c r="C3529" s="19"/>
      <c r="D3529" s="19"/>
    </row>
    <row r="3530" spans="3:4" x14ac:dyDescent="0.2">
      <c r="C3530" s="19"/>
      <c r="D3530" s="19"/>
    </row>
    <row r="3531" spans="3:4" x14ac:dyDescent="0.2">
      <c r="C3531" s="19"/>
      <c r="D3531" s="19"/>
    </row>
    <row r="3532" spans="3:4" x14ac:dyDescent="0.2">
      <c r="C3532" s="19"/>
      <c r="D3532" s="19"/>
    </row>
    <row r="3533" spans="3:4" x14ac:dyDescent="0.2">
      <c r="C3533" s="19"/>
      <c r="D3533" s="19"/>
    </row>
    <row r="3534" spans="3:4" x14ac:dyDescent="0.2">
      <c r="C3534" s="19"/>
      <c r="D3534" s="19"/>
    </row>
    <row r="3535" spans="3:4" x14ac:dyDescent="0.2">
      <c r="C3535" s="19"/>
      <c r="D3535" s="19"/>
    </row>
    <row r="3536" spans="3:4" x14ac:dyDescent="0.2">
      <c r="C3536" s="19"/>
      <c r="D3536" s="19"/>
    </row>
    <row r="3537" spans="3:4" x14ac:dyDescent="0.2">
      <c r="C3537" s="19"/>
      <c r="D3537" s="19"/>
    </row>
    <row r="3538" spans="3:4" x14ac:dyDescent="0.2">
      <c r="C3538" s="19"/>
      <c r="D3538" s="19"/>
    </row>
    <row r="3539" spans="3:4" x14ac:dyDescent="0.2">
      <c r="C3539" s="19"/>
      <c r="D3539" s="19"/>
    </row>
    <row r="3540" spans="3:4" x14ac:dyDescent="0.2">
      <c r="C3540" s="19"/>
      <c r="D3540" s="19"/>
    </row>
    <row r="3541" spans="3:4" x14ac:dyDescent="0.2">
      <c r="C3541" s="19"/>
      <c r="D3541" s="19"/>
    </row>
    <row r="3542" spans="3:4" x14ac:dyDescent="0.2">
      <c r="C3542" s="19"/>
      <c r="D3542" s="19"/>
    </row>
    <row r="3543" spans="3:4" x14ac:dyDescent="0.2">
      <c r="C3543" s="19"/>
      <c r="D3543" s="19"/>
    </row>
    <row r="3544" spans="3:4" x14ac:dyDescent="0.2">
      <c r="C3544" s="19"/>
      <c r="D3544" s="19"/>
    </row>
    <row r="3545" spans="3:4" x14ac:dyDescent="0.2">
      <c r="C3545" s="19"/>
      <c r="D3545" s="19"/>
    </row>
    <row r="3546" spans="3:4" x14ac:dyDescent="0.2">
      <c r="C3546" s="19"/>
      <c r="D3546" s="19"/>
    </row>
    <row r="3547" spans="3:4" x14ac:dyDescent="0.2">
      <c r="C3547" s="19"/>
      <c r="D3547" s="19"/>
    </row>
    <row r="3548" spans="3:4" x14ac:dyDescent="0.2">
      <c r="C3548" s="19"/>
      <c r="D3548" s="19"/>
    </row>
    <row r="3549" spans="3:4" x14ac:dyDescent="0.2">
      <c r="C3549" s="19"/>
      <c r="D3549" s="19"/>
    </row>
    <row r="3550" spans="3:4" x14ac:dyDescent="0.2">
      <c r="C3550" s="19"/>
      <c r="D3550" s="19"/>
    </row>
    <row r="3551" spans="3:4" x14ac:dyDescent="0.2">
      <c r="C3551" s="19"/>
      <c r="D3551" s="19"/>
    </row>
    <row r="3552" spans="3:4" x14ac:dyDescent="0.2">
      <c r="C3552" s="19"/>
      <c r="D3552" s="19"/>
    </row>
    <row r="3553" spans="3:4" x14ac:dyDescent="0.2">
      <c r="C3553" s="19"/>
      <c r="D3553" s="19"/>
    </row>
    <row r="3554" spans="3:4" x14ac:dyDescent="0.2">
      <c r="C3554" s="19"/>
      <c r="D3554" s="19"/>
    </row>
    <row r="3555" spans="3:4" x14ac:dyDescent="0.2">
      <c r="C3555" s="19"/>
      <c r="D3555" s="19"/>
    </row>
    <row r="3556" spans="3:4" x14ac:dyDescent="0.2">
      <c r="C3556" s="19"/>
      <c r="D3556" s="19"/>
    </row>
    <row r="3557" spans="3:4" x14ac:dyDescent="0.2">
      <c r="C3557" s="19"/>
      <c r="D3557" s="19"/>
    </row>
    <row r="3558" spans="3:4" x14ac:dyDescent="0.2">
      <c r="C3558" s="19"/>
      <c r="D3558" s="19"/>
    </row>
    <row r="3559" spans="3:4" x14ac:dyDescent="0.2">
      <c r="C3559" s="19"/>
      <c r="D3559" s="19"/>
    </row>
    <row r="3560" spans="3:4" x14ac:dyDescent="0.2">
      <c r="C3560" s="19"/>
      <c r="D3560" s="19"/>
    </row>
    <row r="3561" spans="3:4" x14ac:dyDescent="0.2">
      <c r="C3561" s="19"/>
      <c r="D3561" s="19"/>
    </row>
    <row r="3562" spans="3:4" x14ac:dyDescent="0.2">
      <c r="C3562" s="19"/>
      <c r="D3562" s="19"/>
    </row>
    <row r="3563" spans="3:4" x14ac:dyDescent="0.2">
      <c r="C3563" s="19"/>
      <c r="D3563" s="19"/>
    </row>
    <row r="3564" spans="3:4" x14ac:dyDescent="0.2">
      <c r="C3564" s="19"/>
      <c r="D3564" s="19"/>
    </row>
    <row r="3565" spans="3:4" x14ac:dyDescent="0.2">
      <c r="C3565" s="19"/>
      <c r="D3565" s="19"/>
    </row>
    <row r="3566" spans="3:4" x14ac:dyDescent="0.2">
      <c r="C3566" s="19"/>
      <c r="D3566" s="19"/>
    </row>
    <row r="3567" spans="3:4" x14ac:dyDescent="0.2">
      <c r="C3567" s="19"/>
      <c r="D3567" s="19"/>
    </row>
    <row r="3568" spans="3:4" x14ac:dyDescent="0.2">
      <c r="C3568" s="19"/>
      <c r="D3568" s="19"/>
    </row>
    <row r="3569" spans="3:4" x14ac:dyDescent="0.2">
      <c r="C3569" s="19"/>
      <c r="D3569" s="19"/>
    </row>
    <row r="3570" spans="3:4" x14ac:dyDescent="0.2">
      <c r="C3570" s="19"/>
      <c r="D3570" s="19"/>
    </row>
    <row r="3571" spans="3:4" x14ac:dyDescent="0.2">
      <c r="C3571" s="19"/>
      <c r="D3571" s="19"/>
    </row>
    <row r="3572" spans="3:4" x14ac:dyDescent="0.2">
      <c r="C3572" s="19"/>
      <c r="D3572" s="19"/>
    </row>
    <row r="3573" spans="3:4" x14ac:dyDescent="0.2">
      <c r="C3573" s="19"/>
      <c r="D3573" s="19"/>
    </row>
    <row r="3574" spans="3:4" x14ac:dyDescent="0.2">
      <c r="C3574" s="19"/>
      <c r="D3574" s="19"/>
    </row>
    <row r="3575" spans="3:4" x14ac:dyDescent="0.2">
      <c r="C3575" s="19"/>
      <c r="D3575" s="19"/>
    </row>
    <row r="3576" spans="3:4" x14ac:dyDescent="0.2">
      <c r="C3576" s="19"/>
      <c r="D3576" s="19"/>
    </row>
    <row r="3577" spans="3:4" x14ac:dyDescent="0.2">
      <c r="C3577" s="19"/>
      <c r="D3577" s="19"/>
    </row>
    <row r="3578" spans="3:4" x14ac:dyDescent="0.2">
      <c r="C3578" s="19"/>
      <c r="D3578" s="19"/>
    </row>
    <row r="3579" spans="3:4" x14ac:dyDescent="0.2">
      <c r="C3579" s="19"/>
      <c r="D3579" s="19"/>
    </row>
    <row r="3580" spans="3:4" x14ac:dyDescent="0.2">
      <c r="C3580" s="19"/>
      <c r="D3580" s="19"/>
    </row>
    <row r="3581" spans="3:4" x14ac:dyDescent="0.2">
      <c r="C3581" s="19"/>
      <c r="D3581" s="19"/>
    </row>
    <row r="3582" spans="3:4" x14ac:dyDescent="0.2">
      <c r="C3582" s="19"/>
      <c r="D3582" s="19"/>
    </row>
    <row r="3583" spans="3:4" x14ac:dyDescent="0.2">
      <c r="C3583" s="19"/>
      <c r="D3583" s="19"/>
    </row>
    <row r="3584" spans="3:4" x14ac:dyDescent="0.2">
      <c r="C3584" s="19"/>
      <c r="D3584" s="19"/>
    </row>
    <row r="3585" spans="3:4" x14ac:dyDescent="0.2">
      <c r="C3585" s="19"/>
      <c r="D3585" s="19"/>
    </row>
    <row r="3586" spans="3:4" x14ac:dyDescent="0.2">
      <c r="C3586" s="19"/>
      <c r="D3586" s="19"/>
    </row>
    <row r="3587" spans="3:4" x14ac:dyDescent="0.2">
      <c r="C3587" s="19"/>
      <c r="D3587" s="19"/>
    </row>
    <row r="3588" spans="3:4" x14ac:dyDescent="0.2">
      <c r="C3588" s="19"/>
      <c r="D3588" s="19"/>
    </row>
    <row r="3589" spans="3:4" x14ac:dyDescent="0.2">
      <c r="C3589" s="19"/>
      <c r="D3589" s="19"/>
    </row>
    <row r="3590" spans="3:4" x14ac:dyDescent="0.2">
      <c r="C3590" s="19"/>
      <c r="D3590" s="19"/>
    </row>
    <row r="3591" spans="3:4" x14ac:dyDescent="0.2">
      <c r="C3591" s="19"/>
      <c r="D3591" s="19"/>
    </row>
    <row r="3592" spans="3:4" x14ac:dyDescent="0.2">
      <c r="C3592" s="19"/>
      <c r="D3592" s="19"/>
    </row>
    <row r="3593" spans="3:4" x14ac:dyDescent="0.2">
      <c r="C3593" s="19"/>
      <c r="D3593" s="19"/>
    </row>
    <row r="3594" spans="3:4" x14ac:dyDescent="0.2">
      <c r="C3594" s="19"/>
      <c r="D3594" s="19"/>
    </row>
    <row r="3595" spans="3:4" x14ac:dyDescent="0.2">
      <c r="C3595" s="19"/>
      <c r="D3595" s="19"/>
    </row>
    <row r="3596" spans="3:4" x14ac:dyDescent="0.2">
      <c r="C3596" s="19"/>
      <c r="D3596" s="19"/>
    </row>
    <row r="3597" spans="3:4" x14ac:dyDescent="0.2">
      <c r="C3597" s="19"/>
      <c r="D3597" s="19"/>
    </row>
    <row r="3598" spans="3:4" x14ac:dyDescent="0.2">
      <c r="C3598" s="19"/>
      <c r="D3598" s="19"/>
    </row>
    <row r="3599" spans="3:4" x14ac:dyDescent="0.2">
      <c r="C3599" s="19"/>
      <c r="D3599" s="19"/>
    </row>
    <row r="3600" spans="3:4" x14ac:dyDescent="0.2">
      <c r="C3600" s="19"/>
      <c r="D3600" s="19"/>
    </row>
    <row r="3601" spans="3:4" x14ac:dyDescent="0.2">
      <c r="C3601" s="19"/>
      <c r="D3601" s="19"/>
    </row>
    <row r="3602" spans="3:4" x14ac:dyDescent="0.2">
      <c r="C3602" s="19"/>
      <c r="D3602" s="19"/>
    </row>
    <row r="3603" spans="3:4" x14ac:dyDescent="0.2">
      <c r="C3603" s="19"/>
      <c r="D3603" s="19"/>
    </row>
    <row r="3604" spans="3:4" x14ac:dyDescent="0.2">
      <c r="C3604" s="19"/>
      <c r="D3604" s="19"/>
    </row>
    <row r="3605" spans="3:4" x14ac:dyDescent="0.2">
      <c r="C3605" s="19"/>
      <c r="D3605" s="19"/>
    </row>
    <row r="3606" spans="3:4" x14ac:dyDescent="0.2">
      <c r="C3606" s="19"/>
      <c r="D3606" s="19"/>
    </row>
    <row r="3607" spans="3:4" x14ac:dyDescent="0.2">
      <c r="C3607" s="19"/>
      <c r="D3607" s="19"/>
    </row>
    <row r="3608" spans="3:4" x14ac:dyDescent="0.2">
      <c r="C3608" s="19"/>
      <c r="D3608" s="19"/>
    </row>
    <row r="3609" spans="3:4" x14ac:dyDescent="0.2">
      <c r="C3609" s="19"/>
      <c r="D3609" s="19"/>
    </row>
    <row r="3610" spans="3:4" x14ac:dyDescent="0.2">
      <c r="C3610" s="19"/>
      <c r="D3610" s="19"/>
    </row>
    <row r="3611" spans="3:4" x14ac:dyDescent="0.2">
      <c r="C3611" s="19"/>
      <c r="D3611" s="19"/>
    </row>
    <row r="3612" spans="3:4" x14ac:dyDescent="0.2">
      <c r="C3612" s="19"/>
      <c r="D3612" s="19"/>
    </row>
    <row r="3613" spans="3:4" x14ac:dyDescent="0.2">
      <c r="C3613" s="19"/>
      <c r="D3613" s="19"/>
    </row>
    <row r="3614" spans="3:4" x14ac:dyDescent="0.2">
      <c r="C3614" s="19"/>
      <c r="D3614" s="19"/>
    </row>
    <row r="3615" spans="3:4" x14ac:dyDescent="0.2">
      <c r="C3615" s="19"/>
      <c r="D3615" s="19"/>
    </row>
    <row r="3616" spans="3:4" x14ac:dyDescent="0.2">
      <c r="C3616" s="19"/>
      <c r="D3616" s="19"/>
    </row>
    <row r="3617" spans="3:4" x14ac:dyDescent="0.2">
      <c r="C3617" s="19"/>
      <c r="D3617" s="19"/>
    </row>
    <row r="3618" spans="3:4" x14ac:dyDescent="0.2">
      <c r="C3618" s="19"/>
      <c r="D3618" s="19"/>
    </row>
    <row r="3619" spans="3:4" x14ac:dyDescent="0.2">
      <c r="C3619" s="19"/>
      <c r="D3619" s="19"/>
    </row>
    <row r="3620" spans="3:4" x14ac:dyDescent="0.2">
      <c r="C3620" s="19"/>
      <c r="D3620" s="19"/>
    </row>
    <row r="3621" spans="3:4" x14ac:dyDescent="0.2">
      <c r="C3621" s="19"/>
      <c r="D3621" s="19"/>
    </row>
    <row r="3622" spans="3:4" x14ac:dyDescent="0.2">
      <c r="C3622" s="19"/>
      <c r="D3622" s="19"/>
    </row>
    <row r="3623" spans="3:4" x14ac:dyDescent="0.2">
      <c r="C3623" s="19"/>
      <c r="D3623" s="19"/>
    </row>
    <row r="3624" spans="3:4" x14ac:dyDescent="0.2">
      <c r="C3624" s="19"/>
      <c r="D3624" s="19"/>
    </row>
    <row r="3625" spans="3:4" x14ac:dyDescent="0.2">
      <c r="C3625" s="19"/>
      <c r="D3625" s="19"/>
    </row>
    <row r="3626" spans="3:4" x14ac:dyDescent="0.2">
      <c r="C3626" s="19"/>
      <c r="D3626" s="19"/>
    </row>
    <row r="3627" spans="3:4" x14ac:dyDescent="0.2">
      <c r="C3627" s="19"/>
      <c r="D3627" s="19"/>
    </row>
    <row r="3628" spans="3:4" x14ac:dyDescent="0.2">
      <c r="C3628" s="19"/>
      <c r="D3628" s="19"/>
    </row>
    <row r="3629" spans="3:4" x14ac:dyDescent="0.2">
      <c r="C3629" s="19"/>
      <c r="D3629" s="19"/>
    </row>
    <row r="3630" spans="3:4" x14ac:dyDescent="0.2">
      <c r="C3630" s="19"/>
      <c r="D3630" s="19"/>
    </row>
    <row r="3631" spans="3:4" x14ac:dyDescent="0.2">
      <c r="C3631" s="19"/>
      <c r="D3631" s="19"/>
    </row>
    <row r="3632" spans="3:4" x14ac:dyDescent="0.2">
      <c r="C3632" s="19"/>
      <c r="D3632" s="19"/>
    </row>
    <row r="3633" spans="3:4" x14ac:dyDescent="0.2">
      <c r="C3633" s="19"/>
      <c r="D3633" s="19"/>
    </row>
    <row r="3634" spans="3:4" x14ac:dyDescent="0.2">
      <c r="C3634" s="19"/>
      <c r="D3634" s="19"/>
    </row>
    <row r="3635" spans="3:4" x14ac:dyDescent="0.2">
      <c r="C3635" s="19"/>
      <c r="D3635" s="19"/>
    </row>
    <row r="3636" spans="3:4" x14ac:dyDescent="0.2">
      <c r="C3636" s="19"/>
      <c r="D3636" s="19"/>
    </row>
    <row r="3637" spans="3:4" x14ac:dyDescent="0.2">
      <c r="C3637" s="19"/>
      <c r="D3637" s="19"/>
    </row>
    <row r="3638" spans="3:4" x14ac:dyDescent="0.2">
      <c r="C3638" s="19"/>
      <c r="D3638" s="19"/>
    </row>
    <row r="3639" spans="3:4" x14ac:dyDescent="0.2">
      <c r="C3639" s="19"/>
      <c r="D3639" s="19"/>
    </row>
    <row r="3640" spans="3:4" x14ac:dyDescent="0.2">
      <c r="C3640" s="19"/>
      <c r="D3640" s="19"/>
    </row>
    <row r="3641" spans="3:4" x14ac:dyDescent="0.2">
      <c r="C3641" s="19"/>
      <c r="D3641" s="19"/>
    </row>
    <row r="3642" spans="3:4" x14ac:dyDescent="0.2">
      <c r="C3642" s="19"/>
      <c r="D3642" s="19"/>
    </row>
    <row r="3643" spans="3:4" x14ac:dyDescent="0.2">
      <c r="C3643" s="19"/>
      <c r="D3643" s="19"/>
    </row>
    <row r="3644" spans="3:4" x14ac:dyDescent="0.2">
      <c r="C3644" s="19"/>
      <c r="D3644" s="19"/>
    </row>
    <row r="3645" spans="3:4" x14ac:dyDescent="0.2">
      <c r="C3645" s="19"/>
      <c r="D3645" s="19"/>
    </row>
    <row r="3646" spans="3:4" x14ac:dyDescent="0.2">
      <c r="C3646" s="19"/>
      <c r="D3646" s="19"/>
    </row>
    <row r="3647" spans="3:4" x14ac:dyDescent="0.2">
      <c r="C3647" s="19"/>
      <c r="D3647" s="19"/>
    </row>
    <row r="3648" spans="3:4" x14ac:dyDescent="0.2">
      <c r="C3648" s="19"/>
      <c r="D3648" s="19"/>
    </row>
    <row r="3649" spans="3:4" x14ac:dyDescent="0.2">
      <c r="C3649" s="19"/>
      <c r="D3649" s="19"/>
    </row>
    <row r="3650" spans="3:4" x14ac:dyDescent="0.2">
      <c r="C3650" s="19"/>
      <c r="D3650" s="19"/>
    </row>
    <row r="3651" spans="3:4" x14ac:dyDescent="0.2">
      <c r="C3651" s="19"/>
      <c r="D3651" s="19"/>
    </row>
    <row r="3652" spans="3:4" x14ac:dyDescent="0.2">
      <c r="C3652" s="19"/>
      <c r="D3652" s="19"/>
    </row>
    <row r="3653" spans="3:4" x14ac:dyDescent="0.2">
      <c r="C3653" s="19"/>
      <c r="D3653" s="19"/>
    </row>
    <row r="3654" spans="3:4" x14ac:dyDescent="0.2">
      <c r="C3654" s="19"/>
      <c r="D3654" s="19"/>
    </row>
    <row r="3655" spans="3:4" x14ac:dyDescent="0.2">
      <c r="C3655" s="19"/>
      <c r="D3655" s="19"/>
    </row>
    <row r="3656" spans="3:4" x14ac:dyDescent="0.2">
      <c r="C3656" s="19"/>
      <c r="D3656" s="19"/>
    </row>
    <row r="3657" spans="3:4" x14ac:dyDescent="0.2">
      <c r="C3657" s="19"/>
      <c r="D3657" s="19"/>
    </row>
    <row r="3658" spans="3:4" x14ac:dyDescent="0.2">
      <c r="C3658" s="19"/>
      <c r="D3658" s="19"/>
    </row>
    <row r="3659" spans="3:4" x14ac:dyDescent="0.2">
      <c r="C3659" s="19"/>
      <c r="D3659" s="19"/>
    </row>
    <row r="3660" spans="3:4" x14ac:dyDescent="0.2">
      <c r="C3660" s="19"/>
      <c r="D3660" s="19"/>
    </row>
    <row r="3661" spans="3:4" x14ac:dyDescent="0.2">
      <c r="C3661" s="19"/>
      <c r="D3661" s="19"/>
    </row>
    <row r="3662" spans="3:4" x14ac:dyDescent="0.2">
      <c r="C3662" s="19"/>
      <c r="D3662" s="19"/>
    </row>
    <row r="3663" spans="3:4" x14ac:dyDescent="0.2">
      <c r="C3663" s="19"/>
      <c r="D3663" s="19"/>
    </row>
    <row r="3664" spans="3:4" x14ac:dyDescent="0.2">
      <c r="C3664" s="19"/>
      <c r="D3664" s="19"/>
    </row>
    <row r="3665" spans="3:4" x14ac:dyDescent="0.2">
      <c r="C3665" s="19"/>
      <c r="D3665" s="19"/>
    </row>
    <row r="3666" spans="3:4" x14ac:dyDescent="0.2">
      <c r="C3666" s="19"/>
      <c r="D3666" s="19"/>
    </row>
    <row r="3667" spans="3:4" x14ac:dyDescent="0.2">
      <c r="C3667" s="19"/>
      <c r="D3667" s="19"/>
    </row>
    <row r="3668" spans="3:4" x14ac:dyDescent="0.2">
      <c r="C3668" s="19"/>
      <c r="D3668" s="19"/>
    </row>
    <row r="3669" spans="3:4" x14ac:dyDescent="0.2">
      <c r="C3669" s="19"/>
      <c r="D3669" s="19"/>
    </row>
    <row r="3670" spans="3:4" x14ac:dyDescent="0.2">
      <c r="C3670" s="19"/>
      <c r="D3670" s="19"/>
    </row>
    <row r="3671" spans="3:4" x14ac:dyDescent="0.2">
      <c r="C3671" s="19"/>
      <c r="D3671" s="19"/>
    </row>
    <row r="3672" spans="3:4" x14ac:dyDescent="0.2">
      <c r="C3672" s="19"/>
      <c r="D3672" s="19"/>
    </row>
    <row r="3673" spans="3:4" x14ac:dyDescent="0.2">
      <c r="C3673" s="19"/>
      <c r="D3673" s="19"/>
    </row>
    <row r="3674" spans="3:4" x14ac:dyDescent="0.2">
      <c r="C3674" s="19"/>
      <c r="D3674" s="19"/>
    </row>
    <row r="3675" spans="3:4" x14ac:dyDescent="0.2">
      <c r="C3675" s="19"/>
      <c r="D3675" s="19"/>
    </row>
    <row r="3676" spans="3:4" x14ac:dyDescent="0.2">
      <c r="C3676" s="19"/>
      <c r="D3676" s="19"/>
    </row>
    <row r="3677" spans="3:4" x14ac:dyDescent="0.2">
      <c r="C3677" s="19"/>
      <c r="D3677" s="19"/>
    </row>
    <row r="3678" spans="3:4" x14ac:dyDescent="0.2">
      <c r="C3678" s="19"/>
      <c r="D3678" s="19"/>
    </row>
    <row r="3679" spans="3:4" x14ac:dyDescent="0.2">
      <c r="C3679" s="19"/>
      <c r="D3679" s="19"/>
    </row>
    <row r="3680" spans="3:4" x14ac:dyDescent="0.2">
      <c r="C3680" s="19"/>
      <c r="D3680" s="19"/>
    </row>
    <row r="3681" spans="3:4" x14ac:dyDescent="0.2">
      <c r="C3681" s="19"/>
      <c r="D3681" s="19"/>
    </row>
    <row r="3682" spans="3:4" x14ac:dyDescent="0.2">
      <c r="C3682" s="19"/>
      <c r="D3682" s="19"/>
    </row>
    <row r="3683" spans="3:4" x14ac:dyDescent="0.2">
      <c r="C3683" s="19"/>
      <c r="D3683" s="19"/>
    </row>
    <row r="3684" spans="3:4" x14ac:dyDescent="0.2">
      <c r="C3684" s="19"/>
      <c r="D3684" s="19"/>
    </row>
    <row r="3685" spans="3:4" x14ac:dyDescent="0.2">
      <c r="C3685" s="19"/>
      <c r="D3685" s="19"/>
    </row>
    <row r="3686" spans="3:4" x14ac:dyDescent="0.2">
      <c r="C3686" s="19"/>
      <c r="D3686" s="19"/>
    </row>
    <row r="3687" spans="3:4" x14ac:dyDescent="0.2">
      <c r="C3687" s="19"/>
      <c r="D3687" s="19"/>
    </row>
    <row r="3688" spans="3:4" x14ac:dyDescent="0.2">
      <c r="C3688" s="19"/>
      <c r="D3688" s="19"/>
    </row>
    <row r="3689" spans="3:4" x14ac:dyDescent="0.2">
      <c r="C3689" s="19"/>
      <c r="D3689" s="19"/>
    </row>
    <row r="3690" spans="3:4" x14ac:dyDescent="0.2">
      <c r="C3690" s="19"/>
      <c r="D3690" s="19"/>
    </row>
    <row r="3691" spans="3:4" x14ac:dyDescent="0.2">
      <c r="C3691" s="19"/>
      <c r="D3691" s="19"/>
    </row>
    <row r="3692" spans="3:4" x14ac:dyDescent="0.2">
      <c r="C3692" s="19"/>
      <c r="D3692" s="19"/>
    </row>
    <row r="3693" spans="3:4" x14ac:dyDescent="0.2">
      <c r="C3693" s="19"/>
      <c r="D3693" s="19"/>
    </row>
    <row r="3694" spans="3:4" x14ac:dyDescent="0.2">
      <c r="C3694" s="19"/>
      <c r="D3694" s="19"/>
    </row>
    <row r="3695" spans="3:4" x14ac:dyDescent="0.2">
      <c r="C3695" s="19"/>
      <c r="D3695" s="19"/>
    </row>
    <row r="3696" spans="3:4" x14ac:dyDescent="0.2">
      <c r="C3696" s="19"/>
      <c r="D3696" s="19"/>
    </row>
    <row r="3697" spans="3:4" x14ac:dyDescent="0.2">
      <c r="C3697" s="19"/>
      <c r="D3697" s="19"/>
    </row>
    <row r="3698" spans="3:4" x14ac:dyDescent="0.2">
      <c r="C3698" s="19"/>
      <c r="D3698" s="19"/>
    </row>
    <row r="3699" spans="3:4" x14ac:dyDescent="0.2">
      <c r="C3699" s="19"/>
      <c r="D3699" s="19"/>
    </row>
    <row r="3700" spans="3:4" x14ac:dyDescent="0.2">
      <c r="C3700" s="19"/>
      <c r="D3700" s="19"/>
    </row>
    <row r="3701" spans="3:4" x14ac:dyDescent="0.2">
      <c r="C3701" s="19"/>
      <c r="D3701" s="19"/>
    </row>
    <row r="3702" spans="3:4" x14ac:dyDescent="0.2">
      <c r="C3702" s="19"/>
      <c r="D3702" s="19"/>
    </row>
    <row r="3703" spans="3:4" x14ac:dyDescent="0.2">
      <c r="C3703" s="19"/>
      <c r="D3703" s="19"/>
    </row>
    <row r="3704" spans="3:4" x14ac:dyDescent="0.2">
      <c r="C3704" s="19"/>
      <c r="D3704" s="19"/>
    </row>
    <row r="3705" spans="3:4" x14ac:dyDescent="0.2">
      <c r="C3705" s="19"/>
      <c r="D3705" s="19"/>
    </row>
    <row r="3706" spans="3:4" x14ac:dyDescent="0.2">
      <c r="C3706" s="19"/>
      <c r="D3706" s="19"/>
    </row>
    <row r="3707" spans="3:4" x14ac:dyDescent="0.2">
      <c r="C3707" s="19"/>
      <c r="D3707" s="19"/>
    </row>
    <row r="3708" spans="3:4" x14ac:dyDescent="0.2">
      <c r="C3708" s="19"/>
      <c r="D3708" s="19"/>
    </row>
    <row r="3709" spans="3:4" x14ac:dyDescent="0.2">
      <c r="C3709" s="19"/>
      <c r="D3709" s="19"/>
    </row>
    <row r="3710" spans="3:4" x14ac:dyDescent="0.2">
      <c r="C3710" s="19"/>
      <c r="D3710" s="19"/>
    </row>
    <row r="3711" spans="3:4" x14ac:dyDescent="0.2">
      <c r="C3711" s="19"/>
      <c r="D3711" s="19"/>
    </row>
    <row r="3712" spans="3:4" x14ac:dyDescent="0.2">
      <c r="C3712" s="19"/>
      <c r="D3712" s="19"/>
    </row>
    <row r="3713" spans="3:4" x14ac:dyDescent="0.2">
      <c r="C3713" s="19"/>
      <c r="D3713" s="19"/>
    </row>
    <row r="3714" spans="3:4" x14ac:dyDescent="0.2">
      <c r="C3714" s="19"/>
      <c r="D3714" s="19"/>
    </row>
    <row r="3715" spans="3:4" x14ac:dyDescent="0.2">
      <c r="C3715" s="19"/>
      <c r="D3715" s="19"/>
    </row>
    <row r="3716" spans="3:4" x14ac:dyDescent="0.2">
      <c r="C3716" s="19"/>
      <c r="D3716" s="19"/>
    </row>
    <row r="3717" spans="3:4" x14ac:dyDescent="0.2">
      <c r="C3717" s="19"/>
      <c r="D3717" s="19"/>
    </row>
    <row r="3718" spans="3:4" x14ac:dyDescent="0.2">
      <c r="C3718" s="19"/>
      <c r="D3718" s="19"/>
    </row>
    <row r="3719" spans="3:4" x14ac:dyDescent="0.2">
      <c r="C3719" s="19"/>
      <c r="D3719" s="19"/>
    </row>
    <row r="3720" spans="3:4" x14ac:dyDescent="0.2">
      <c r="C3720" s="19"/>
      <c r="D3720" s="19"/>
    </row>
    <row r="3721" spans="3:4" x14ac:dyDescent="0.2">
      <c r="C3721" s="19"/>
      <c r="D3721" s="19"/>
    </row>
    <row r="3722" spans="3:4" x14ac:dyDescent="0.2">
      <c r="C3722" s="19"/>
      <c r="D3722" s="19"/>
    </row>
    <row r="3723" spans="3:4" x14ac:dyDescent="0.2">
      <c r="C3723" s="19"/>
      <c r="D3723" s="19"/>
    </row>
    <row r="3724" spans="3:4" x14ac:dyDescent="0.2">
      <c r="C3724" s="19"/>
      <c r="D3724" s="19"/>
    </row>
    <row r="3725" spans="3:4" x14ac:dyDescent="0.2">
      <c r="C3725" s="19"/>
      <c r="D3725" s="19"/>
    </row>
    <row r="3726" spans="3:4" x14ac:dyDescent="0.2">
      <c r="C3726" s="19"/>
      <c r="D3726" s="19"/>
    </row>
    <row r="3727" spans="3:4" x14ac:dyDescent="0.2">
      <c r="C3727" s="19"/>
      <c r="D3727" s="19"/>
    </row>
    <row r="3728" spans="3:4" x14ac:dyDescent="0.2">
      <c r="C3728" s="19"/>
      <c r="D3728" s="19"/>
    </row>
    <row r="3729" spans="3:4" x14ac:dyDescent="0.2">
      <c r="C3729" s="19"/>
      <c r="D3729" s="19"/>
    </row>
    <row r="3730" spans="3:4" x14ac:dyDescent="0.2">
      <c r="C3730" s="19"/>
      <c r="D3730" s="19"/>
    </row>
    <row r="3731" spans="3:4" x14ac:dyDescent="0.2">
      <c r="C3731" s="19"/>
      <c r="D3731" s="19"/>
    </row>
    <row r="3732" spans="3:4" x14ac:dyDescent="0.2">
      <c r="C3732" s="19"/>
      <c r="D3732" s="19"/>
    </row>
    <row r="3733" spans="3:4" x14ac:dyDescent="0.2">
      <c r="C3733" s="19"/>
      <c r="D3733" s="19"/>
    </row>
    <row r="3734" spans="3:4" x14ac:dyDescent="0.2">
      <c r="C3734" s="19"/>
      <c r="D3734" s="19"/>
    </row>
    <row r="3735" spans="3:4" x14ac:dyDescent="0.2">
      <c r="C3735" s="19"/>
      <c r="D3735" s="19"/>
    </row>
    <row r="3736" spans="3:4" x14ac:dyDescent="0.2">
      <c r="C3736" s="19"/>
      <c r="D3736" s="19"/>
    </row>
    <row r="3737" spans="3:4" x14ac:dyDescent="0.2">
      <c r="C3737" s="19"/>
      <c r="D3737" s="19"/>
    </row>
    <row r="3738" spans="3:4" x14ac:dyDescent="0.2">
      <c r="C3738" s="19"/>
      <c r="D3738" s="19"/>
    </row>
    <row r="3739" spans="3:4" x14ac:dyDescent="0.2">
      <c r="C3739" s="19"/>
      <c r="D3739" s="19"/>
    </row>
    <row r="3740" spans="3:4" x14ac:dyDescent="0.2">
      <c r="C3740" s="19"/>
      <c r="D3740" s="19"/>
    </row>
    <row r="3741" spans="3:4" x14ac:dyDescent="0.2">
      <c r="C3741" s="19"/>
      <c r="D3741" s="19"/>
    </row>
    <row r="3742" spans="3:4" x14ac:dyDescent="0.2">
      <c r="C3742" s="19"/>
      <c r="D3742" s="19"/>
    </row>
    <row r="3743" spans="3:4" x14ac:dyDescent="0.2">
      <c r="C3743" s="19"/>
      <c r="D3743" s="19"/>
    </row>
    <row r="3744" spans="3:4" x14ac:dyDescent="0.2">
      <c r="C3744" s="19"/>
      <c r="D3744" s="19"/>
    </row>
    <row r="3745" spans="3:4" x14ac:dyDescent="0.2">
      <c r="C3745" s="19"/>
      <c r="D3745" s="19"/>
    </row>
    <row r="3746" spans="3:4" x14ac:dyDescent="0.2">
      <c r="C3746" s="19"/>
      <c r="D3746" s="19"/>
    </row>
    <row r="3747" spans="3:4" x14ac:dyDescent="0.2">
      <c r="C3747" s="19"/>
      <c r="D3747" s="19"/>
    </row>
    <row r="3748" spans="3:4" x14ac:dyDescent="0.2">
      <c r="C3748" s="19"/>
      <c r="D3748" s="19"/>
    </row>
    <row r="3749" spans="3:4" x14ac:dyDescent="0.2">
      <c r="C3749" s="19"/>
      <c r="D3749" s="19"/>
    </row>
    <row r="3750" spans="3:4" x14ac:dyDescent="0.2">
      <c r="C3750" s="19"/>
      <c r="D3750" s="19"/>
    </row>
    <row r="3751" spans="3:4" x14ac:dyDescent="0.2">
      <c r="C3751" s="19"/>
      <c r="D3751" s="19"/>
    </row>
    <row r="3752" spans="3:4" x14ac:dyDescent="0.2">
      <c r="C3752" s="19"/>
      <c r="D3752" s="19"/>
    </row>
    <row r="3753" spans="3:4" x14ac:dyDescent="0.2">
      <c r="C3753" s="19"/>
      <c r="D3753" s="19"/>
    </row>
    <row r="3754" spans="3:4" x14ac:dyDescent="0.2">
      <c r="C3754" s="19"/>
      <c r="D3754" s="19"/>
    </row>
    <row r="3755" spans="3:4" x14ac:dyDescent="0.2">
      <c r="C3755" s="19"/>
      <c r="D3755" s="19"/>
    </row>
    <row r="3756" spans="3:4" x14ac:dyDescent="0.2">
      <c r="C3756" s="19"/>
      <c r="D3756" s="19"/>
    </row>
    <row r="3757" spans="3:4" x14ac:dyDescent="0.2">
      <c r="C3757" s="19"/>
      <c r="D3757" s="19"/>
    </row>
    <row r="3758" spans="3:4" x14ac:dyDescent="0.2">
      <c r="C3758" s="19"/>
      <c r="D3758" s="19"/>
    </row>
    <row r="3759" spans="3:4" x14ac:dyDescent="0.2">
      <c r="C3759" s="19"/>
      <c r="D3759" s="19"/>
    </row>
    <row r="3760" spans="3:4" x14ac:dyDescent="0.2">
      <c r="C3760" s="19"/>
      <c r="D3760" s="19"/>
    </row>
    <row r="3761" spans="3:4" x14ac:dyDescent="0.2">
      <c r="C3761" s="19"/>
      <c r="D3761" s="19"/>
    </row>
    <row r="3762" spans="3:4" x14ac:dyDescent="0.2">
      <c r="C3762" s="19"/>
      <c r="D3762" s="19"/>
    </row>
    <row r="3763" spans="3:4" x14ac:dyDescent="0.2">
      <c r="C3763" s="19"/>
      <c r="D3763" s="19"/>
    </row>
    <row r="3764" spans="3:4" x14ac:dyDescent="0.2">
      <c r="C3764" s="19"/>
      <c r="D3764" s="19"/>
    </row>
    <row r="3765" spans="3:4" x14ac:dyDescent="0.2">
      <c r="C3765" s="19"/>
      <c r="D3765" s="19"/>
    </row>
    <row r="3766" spans="3:4" x14ac:dyDescent="0.2">
      <c r="C3766" s="19"/>
      <c r="D3766" s="19"/>
    </row>
  </sheetData>
  <sheetProtection sheet="1"/>
  <phoneticPr fontId="8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indexed="15"/>
  </sheetPr>
  <dimension ref="A1:AB321"/>
  <sheetViews>
    <sheetView workbookViewId="0">
      <selection activeCell="A123" sqref="A21:C123"/>
    </sheetView>
  </sheetViews>
  <sheetFormatPr defaultRowHeight="12.75" x14ac:dyDescent="0.2"/>
  <cols>
    <col min="1" max="1" width="9.140625" style="24"/>
    <col min="2" max="2" width="10.7109375" style="24" customWidth="1"/>
    <col min="3" max="4" width="9.140625" style="24"/>
    <col min="5" max="5" width="11" style="24" customWidth="1"/>
    <col min="6" max="6" width="9.140625" style="24"/>
    <col min="7" max="7" width="10.7109375" style="24" customWidth="1"/>
    <col min="8" max="13" width="9.140625" style="24"/>
    <col min="14" max="14" width="12.140625" style="24" customWidth="1"/>
    <col min="15" max="15" width="11" style="24" customWidth="1"/>
    <col min="16" max="16384" width="9.140625" style="24"/>
  </cols>
  <sheetData>
    <row r="1" spans="1:28" ht="18.75" thickBot="1" x14ac:dyDescent="0.25">
      <c r="A1" s="52" t="s">
        <v>101</v>
      </c>
      <c r="D1" s="30" t="s">
        <v>102</v>
      </c>
      <c r="M1" s="53" t="s">
        <v>103</v>
      </c>
      <c r="N1" s="24" t="s">
        <v>104</v>
      </c>
      <c r="O1" s="24">
        <f ca="1">H18*J18-I18*I18</f>
        <v>97018.946044465527</v>
      </c>
      <c r="P1" s="24" t="s">
        <v>194</v>
      </c>
      <c r="U1" s="8" t="s">
        <v>159</v>
      </c>
      <c r="V1" s="80" t="s">
        <v>161</v>
      </c>
      <c r="AA1" s="24">
        <v>1</v>
      </c>
      <c r="AB1" s="24" t="s">
        <v>105</v>
      </c>
    </row>
    <row r="2" spans="1:28" x14ac:dyDescent="0.2">
      <c r="M2" s="53" t="s">
        <v>106</v>
      </c>
      <c r="N2" s="24" t="s">
        <v>107</v>
      </c>
      <c r="O2" s="24">
        <f ca="1">+F18*J18-H18*I18</f>
        <v>86279.629749826156</v>
      </c>
      <c r="P2" s="24" t="s">
        <v>195</v>
      </c>
      <c r="U2" s="24">
        <v>0.7</v>
      </c>
      <c r="V2" s="24">
        <f t="shared" ref="V2:V21" ca="1" si="0">+E$4+E$5*U2+E$6*U2^2</f>
        <v>3.4996655208169004E-2</v>
      </c>
      <c r="AA2" s="24">
        <v>2</v>
      </c>
      <c r="AB2" s="24" t="s">
        <v>37</v>
      </c>
    </row>
    <row r="3" spans="1:28" ht="13.5" thickBot="1" x14ac:dyDescent="0.25">
      <c r="A3" s="24" t="s">
        <v>108</v>
      </c>
      <c r="B3" s="24" t="s">
        <v>109</v>
      </c>
      <c r="E3" s="54" t="s">
        <v>110</v>
      </c>
      <c r="F3" s="54" t="s">
        <v>111</v>
      </c>
      <c r="G3" s="54" t="s">
        <v>112</v>
      </c>
      <c r="H3" s="54" t="s">
        <v>113</v>
      </c>
      <c r="M3" s="53" t="s">
        <v>114</v>
      </c>
      <c r="N3" s="24" t="s">
        <v>115</v>
      </c>
      <c r="O3" s="24">
        <f ca="1">+F18*I18-H18*H18</f>
        <v>17656.967417566862</v>
      </c>
      <c r="P3" s="24" t="s">
        <v>196</v>
      </c>
      <c r="U3" s="24">
        <v>0.8</v>
      </c>
      <c r="V3" s="24">
        <f t="shared" ca="1" si="0"/>
        <v>3.0993048978523043E-2</v>
      </c>
      <c r="AA3" s="24">
        <v>3</v>
      </c>
      <c r="AB3" s="24" t="s">
        <v>116</v>
      </c>
    </row>
    <row r="4" spans="1:28" x14ac:dyDescent="0.2">
      <c r="A4" s="24" t="s">
        <v>117</v>
      </c>
      <c r="B4" s="24" t="s">
        <v>118</v>
      </c>
      <c r="D4" s="55" t="s">
        <v>119</v>
      </c>
      <c r="E4" s="56">
        <f ca="1">(G18*O1-K18*O2+L18*O3)/O7</f>
        <v>6.6725659663849288E-2</v>
      </c>
      <c r="F4" s="57">
        <f ca="1">+E7/O7*O18</f>
        <v>2.7306887614252538E-3</v>
      </c>
      <c r="G4" s="58">
        <f>+B18</f>
        <v>1</v>
      </c>
      <c r="H4" s="59">
        <f ca="1">ABS(F4/E4)</f>
        <v>4.0924117875820565E-2</v>
      </c>
      <c r="M4" s="53" t="s">
        <v>120</v>
      </c>
      <c r="N4" s="24" t="s">
        <v>121</v>
      </c>
      <c r="O4" s="24">
        <f ca="1">+C18*J18-H18*H18</f>
        <v>78340.131870661571</v>
      </c>
      <c r="P4" s="24" t="s">
        <v>197</v>
      </c>
      <c r="U4" s="24">
        <v>0.9</v>
      </c>
      <c r="V4" s="24">
        <f t="shared" ca="1" si="0"/>
        <v>2.7121719922025615E-2</v>
      </c>
      <c r="AA4" s="24">
        <v>4</v>
      </c>
      <c r="AB4" s="24" t="s">
        <v>122</v>
      </c>
    </row>
    <row r="5" spans="1:28" x14ac:dyDescent="0.2">
      <c r="A5" s="24" t="s">
        <v>123</v>
      </c>
      <c r="B5" s="60">
        <v>40323</v>
      </c>
      <c r="D5" s="61" t="s">
        <v>124</v>
      </c>
      <c r="E5" s="62">
        <f ca="1">+(-G18*O2+K18*O4-L18*O5)/O7</f>
        <v>-4.9956850282598692E-2</v>
      </c>
      <c r="F5" s="63">
        <f ca="1">P18*E7/O7</f>
        <v>2.4729154075737274E-3</v>
      </c>
      <c r="G5" s="64">
        <f>+B18/A18</f>
        <v>1E-4</v>
      </c>
      <c r="H5" s="59">
        <f ca="1">ABS(F5/E5)</f>
        <v>4.9501027258219879E-2</v>
      </c>
      <c r="M5" s="53" t="s">
        <v>125</v>
      </c>
      <c r="N5" s="24" t="s">
        <v>126</v>
      </c>
      <c r="O5" s="24">
        <f ca="1">+C18*I18-F18*H18</f>
        <v>16236.212630048365</v>
      </c>
      <c r="P5" s="24" t="s">
        <v>198</v>
      </c>
      <c r="U5" s="24">
        <v>1</v>
      </c>
      <c r="V5" s="24">
        <f t="shared" ca="1" si="0"/>
        <v>2.338266803867671E-2</v>
      </c>
      <c r="AA5" s="24">
        <v>5</v>
      </c>
      <c r="AB5" s="24" t="s">
        <v>127</v>
      </c>
    </row>
    <row r="6" spans="1:28" ht="13.5" thickBot="1" x14ac:dyDescent="0.25">
      <c r="D6" s="65" t="s">
        <v>128</v>
      </c>
      <c r="E6" s="66">
        <f ca="1">+(G18*O3-K18*O5+L18*O6)/O7</f>
        <v>6.6138586574261129E-3</v>
      </c>
      <c r="F6" s="67">
        <f ca="1">Q18*E7/O7</f>
        <v>5.1725717805446898E-4</v>
      </c>
      <c r="G6" s="68">
        <f>+B18/A18^2</f>
        <v>1E-8</v>
      </c>
      <c r="H6" s="59">
        <f ca="1">ABS(F6/E6)</f>
        <v>7.8208078649169038E-2</v>
      </c>
      <c r="M6" s="69" t="s">
        <v>129</v>
      </c>
      <c r="N6" s="70" t="s">
        <v>130</v>
      </c>
      <c r="O6" s="70">
        <f ca="1">+C18*H18-F18*F18</f>
        <v>3394.9426389967412</v>
      </c>
      <c r="P6" s="24" t="s">
        <v>199</v>
      </c>
      <c r="U6" s="24">
        <v>1.1000000000000001</v>
      </c>
      <c r="V6" s="24">
        <f t="shared" ca="1" si="0"/>
        <v>1.9775893328476318E-2</v>
      </c>
      <c r="AA6" s="24">
        <v>6</v>
      </c>
      <c r="AB6" s="24" t="s">
        <v>131</v>
      </c>
    </row>
    <row r="7" spans="1:28" x14ac:dyDescent="0.2">
      <c r="D7" s="30" t="s">
        <v>132</v>
      </c>
      <c r="E7" s="71">
        <f ca="1">SQRT(N18/(B15-3))</f>
        <v>1.5424966785693281E-3</v>
      </c>
      <c r="G7" s="72" t="e">
        <f>+#REF!</f>
        <v>#REF!</v>
      </c>
      <c r="M7" s="53" t="s">
        <v>133</v>
      </c>
      <c r="N7" s="24" t="s">
        <v>134</v>
      </c>
      <c r="O7" s="24">
        <f ca="1">+C18*O1-F18*O2+H18*O3</f>
        <v>26899.695690298453</v>
      </c>
      <c r="U7" s="24">
        <v>1.2</v>
      </c>
      <c r="V7" s="24">
        <f t="shared" ca="1" si="0"/>
        <v>1.6301395791424464E-2</v>
      </c>
      <c r="AA7" s="24">
        <v>7</v>
      </c>
      <c r="AB7" s="24" t="s">
        <v>135</v>
      </c>
    </row>
    <row r="8" spans="1:28" x14ac:dyDescent="0.2">
      <c r="A8" s="38">
        <v>21</v>
      </c>
      <c r="B8" s="24" t="s">
        <v>139</v>
      </c>
      <c r="C8" s="102">
        <v>21</v>
      </c>
      <c r="D8" s="30" t="s">
        <v>136</v>
      </c>
      <c r="F8" s="103">
        <f ca="1">CORREL(INDIRECT(E12):INDIRECT(E13),INDIRECT(M12):INDIRECT(M13))</f>
        <v>0.98826844283633608</v>
      </c>
      <c r="G8" s="71"/>
      <c r="K8" s="72"/>
      <c r="U8" s="24">
        <v>1.3</v>
      </c>
      <c r="V8" s="24">
        <f t="shared" ca="1" si="0"/>
        <v>1.2959175427521116E-2</v>
      </c>
      <c r="AA8" s="24">
        <v>8</v>
      </c>
      <c r="AB8" s="24" t="s">
        <v>137</v>
      </c>
    </row>
    <row r="9" spans="1:28" x14ac:dyDescent="0.2">
      <c r="A9" s="38">
        <f>20+COUNT(A21:A1428)</f>
        <v>123</v>
      </c>
      <c r="B9" s="24" t="s">
        <v>141</v>
      </c>
      <c r="C9" s="106">
        <f>A9</f>
        <v>123</v>
      </c>
      <c r="E9" s="73">
        <f ca="1">E6*G6</f>
        <v>6.6138586574261133E-11</v>
      </c>
      <c r="F9" s="74">
        <f ca="1">H6</f>
        <v>7.8208078649169038E-2</v>
      </c>
      <c r="G9" s="75">
        <f ca="1">F8</f>
        <v>0.98826844283633608</v>
      </c>
      <c r="K9" s="72"/>
      <c r="U9" s="24">
        <v>1.4</v>
      </c>
      <c r="V9" s="24">
        <f t="shared" ca="1" si="0"/>
        <v>9.7492322367663097E-3</v>
      </c>
      <c r="AA9" s="24">
        <v>9</v>
      </c>
      <c r="AB9" s="24" t="s">
        <v>32</v>
      </c>
    </row>
    <row r="10" spans="1:28" x14ac:dyDescent="0.2">
      <c r="A10" s="126" t="s">
        <v>5</v>
      </c>
      <c r="B10" s="127">
        <f>+'Active 1'!C8</f>
        <v>0.43035716000000002</v>
      </c>
      <c r="C10" s="77" t="s">
        <v>204</v>
      </c>
      <c r="D10" s="24" t="s">
        <v>188</v>
      </c>
      <c r="E10" s="24">
        <f ca="1">2*E9*365.2422/B10</f>
        <v>1.1226304618830369E-7</v>
      </c>
      <c r="F10" s="24" t="s">
        <v>189</v>
      </c>
      <c r="U10" s="24">
        <v>1.5</v>
      </c>
      <c r="V10" s="24">
        <f t="shared" ca="1" si="0"/>
        <v>6.6715662191600047E-3</v>
      </c>
      <c r="AA10" s="24">
        <v>10</v>
      </c>
      <c r="AB10" s="24" t="s">
        <v>138</v>
      </c>
    </row>
    <row r="11" spans="1:28" x14ac:dyDescent="0.2">
      <c r="U11" s="24">
        <v>1.6</v>
      </c>
      <c r="V11" s="24">
        <f t="shared" ca="1" si="0"/>
        <v>3.7261773747022213E-3</v>
      </c>
      <c r="AA11" s="24">
        <v>11</v>
      </c>
      <c r="AB11" s="24" t="s">
        <v>42</v>
      </c>
    </row>
    <row r="12" spans="1:28" x14ac:dyDescent="0.2">
      <c r="C12" s="5" t="str">
        <f t="shared" ref="C12:Q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U12" s="24">
        <v>1.7</v>
      </c>
      <c r="V12" s="24">
        <f t="shared" ca="1" si="0"/>
        <v>9.1306570339298038E-4</v>
      </c>
      <c r="AA12" s="24">
        <v>12</v>
      </c>
      <c r="AB12" s="24" t="s">
        <v>140</v>
      </c>
    </row>
    <row r="13" spans="1:28" x14ac:dyDescent="0.2">
      <c r="C13" s="5" t="str">
        <f t="shared" si="1"/>
        <v>C123</v>
      </c>
      <c r="D13" s="5" t="str">
        <f t="shared" si="1"/>
        <v>D123</v>
      </c>
      <c r="E13" s="5" t="str">
        <f t="shared" si="1"/>
        <v>E123</v>
      </c>
      <c r="F13" s="5" t="str">
        <f t="shared" si="1"/>
        <v>F123</v>
      </c>
      <c r="G13" s="5" t="str">
        <f t="shared" si="1"/>
        <v>G123</v>
      </c>
      <c r="H13" s="5" t="str">
        <f t="shared" si="1"/>
        <v>H123</v>
      </c>
      <c r="I13" s="5" t="str">
        <f t="shared" si="1"/>
        <v>I123</v>
      </c>
      <c r="J13" s="5" t="str">
        <f t="shared" si="1"/>
        <v>J123</v>
      </c>
      <c r="K13" s="5" t="str">
        <f t="shared" si="1"/>
        <v>K123</v>
      </c>
      <c r="L13" s="5" t="str">
        <f t="shared" si="1"/>
        <v>L123</v>
      </c>
      <c r="M13" s="5" t="str">
        <f t="shared" si="1"/>
        <v>M123</v>
      </c>
      <c r="N13" s="5" t="str">
        <f t="shared" si="1"/>
        <v>N123</v>
      </c>
      <c r="O13" s="5" t="str">
        <f t="shared" si="1"/>
        <v>O123</v>
      </c>
      <c r="P13" s="5" t="str">
        <f t="shared" si="1"/>
        <v>P123</v>
      </c>
      <c r="Q13" s="5" t="str">
        <f t="shared" si="1"/>
        <v>Q123</v>
      </c>
      <c r="U13" s="24">
        <v>1.8</v>
      </c>
      <c r="V13" s="24">
        <f t="shared" ca="1" si="0"/>
        <v>-1.7677687947677545E-3</v>
      </c>
      <c r="AA13" s="24">
        <v>13</v>
      </c>
      <c r="AB13" s="24" t="s">
        <v>142</v>
      </c>
    </row>
    <row r="14" spans="1:28" x14ac:dyDescent="0.2">
      <c r="U14" s="24">
        <v>1.9</v>
      </c>
      <c r="V14" s="24">
        <f t="shared" ca="1" si="0"/>
        <v>-4.3163261197799487E-3</v>
      </c>
      <c r="AA14" s="24">
        <v>14</v>
      </c>
      <c r="AB14" s="24" t="s">
        <v>143</v>
      </c>
    </row>
    <row r="15" spans="1:28" x14ac:dyDescent="0.2">
      <c r="A15" s="30" t="s">
        <v>147</v>
      </c>
      <c r="B15" s="30">
        <f>C9-C8+1</f>
        <v>103</v>
      </c>
      <c r="C15" s="5" t="str">
        <f t="shared" ref="C15:Q15" si="3">VLOOKUP(C16,$AA1:$AB23,2,FALSE)</f>
        <v>C</v>
      </c>
      <c r="D15" s="5" t="str">
        <f t="shared" si="3"/>
        <v>D</v>
      </c>
      <c r="E15" s="5" t="str">
        <f t="shared" si="3"/>
        <v>E</v>
      </c>
      <c r="F15" s="5" t="str">
        <f t="shared" si="3"/>
        <v>F</v>
      </c>
      <c r="G15" s="5" t="str">
        <f t="shared" si="3"/>
        <v>G</v>
      </c>
      <c r="H15" s="5" t="str">
        <f t="shared" si="3"/>
        <v>H</v>
      </c>
      <c r="I15" s="5" t="str">
        <f t="shared" si="3"/>
        <v>I</v>
      </c>
      <c r="J15" s="5" t="str">
        <f t="shared" si="3"/>
        <v>J</v>
      </c>
      <c r="K15" s="5" t="str">
        <f t="shared" si="3"/>
        <v>K</v>
      </c>
      <c r="L15" s="5" t="str">
        <f t="shared" si="3"/>
        <v>L</v>
      </c>
      <c r="M15" s="5" t="str">
        <f t="shared" si="3"/>
        <v>M</v>
      </c>
      <c r="N15" s="5" t="str">
        <f t="shared" si="3"/>
        <v>N</v>
      </c>
      <c r="O15" s="5" t="str">
        <f t="shared" si="3"/>
        <v>O</v>
      </c>
      <c r="P15" s="5" t="str">
        <f t="shared" si="3"/>
        <v>P</v>
      </c>
      <c r="Q15" s="5" t="str">
        <f t="shared" si="3"/>
        <v>Q</v>
      </c>
      <c r="U15" s="24">
        <v>2</v>
      </c>
      <c r="V15" s="24">
        <f t="shared" ca="1" si="0"/>
        <v>-6.7326062716436437E-3</v>
      </c>
      <c r="AA15" s="24">
        <v>15</v>
      </c>
      <c r="AB15" s="24" t="s">
        <v>144</v>
      </c>
    </row>
    <row r="16" spans="1:28" x14ac:dyDescent="0.2">
      <c r="A16" s="5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U16" s="24">
        <v>2.1</v>
      </c>
      <c r="V16" s="24">
        <f t="shared" ca="1" si="0"/>
        <v>-9.0166092503588154E-3</v>
      </c>
      <c r="AA16" s="24">
        <v>16</v>
      </c>
      <c r="AB16" s="24" t="s">
        <v>145</v>
      </c>
    </row>
    <row r="17" spans="1:28" x14ac:dyDescent="0.2">
      <c r="A17" s="30" t="s">
        <v>146</v>
      </c>
      <c r="U17" s="24">
        <v>2.2000000000000002</v>
      </c>
      <c r="V17" s="24">
        <f t="shared" ca="1" si="0"/>
        <v>-1.1168335055925453E-2</v>
      </c>
      <c r="AA17" s="24">
        <v>17</v>
      </c>
      <c r="AB17" s="24" t="s">
        <v>148</v>
      </c>
    </row>
    <row r="18" spans="1:28" x14ac:dyDescent="0.2">
      <c r="A18" s="76">
        <v>10000</v>
      </c>
      <c r="B18" s="76">
        <v>1</v>
      </c>
      <c r="C18" s="24">
        <f ca="1">SUM(INDIRECT(C12):INDIRECT(C13))</f>
        <v>87.2</v>
      </c>
      <c r="D18" s="104">
        <f ca="1">SUM(INDIRECT(D12):INDIRECT(D13))</f>
        <v>259.11009999999999</v>
      </c>
      <c r="E18" s="104">
        <f ca="1">SUM(INDIRECT(E12):INDIRECT(E13))</f>
        <v>-1.4032274014971335</v>
      </c>
      <c r="F18" s="30">
        <f ca="1">SUM(INDIRECT(F12):INDIRECT(F13))</f>
        <v>231.6798150000001</v>
      </c>
      <c r="G18" s="30">
        <f ca="1">SUM(INDIRECT(G12):INDIRECT(G13))</f>
        <v>-1.4268914954962384</v>
      </c>
      <c r="H18" s="30">
        <f ca="1">SUM(INDIRECT(H12):INDIRECT(H13))</f>
        <v>654.47797382375018</v>
      </c>
      <c r="I18" s="30">
        <f ca="1">SUM(INDIRECT(I12):INDIRECT(I13))</f>
        <v>1925.0636298980473</v>
      </c>
      <c r="J18" s="30">
        <f ca="1">SUM(INDIRECT(J12):INDIRECT(J13))</f>
        <v>5810.5682349897133</v>
      </c>
      <c r="K18" s="30">
        <f ca="1">SUM(INDIRECT(K12):INDIRECT(K13))</f>
        <v>-4.5045709101939311</v>
      </c>
      <c r="L18" s="30">
        <f ca="1">SUM(INDIRECT(L12):INDIRECT(L13))</f>
        <v>-14.069363978871419</v>
      </c>
      <c r="N18" s="24">
        <f ca="1">SUM(INDIRECT(N12):INDIRECT(N13))</f>
        <v>2.379296003397409E-4</v>
      </c>
      <c r="O18" s="24">
        <f ca="1">SQRT(SUM(INDIRECT(O12):INDIRECT(O13)))</f>
        <v>47620.651459286673</v>
      </c>
      <c r="P18" s="24">
        <f ca="1">SQRT(SUM(INDIRECT(P12):INDIRECT(P13)))</f>
        <v>43125.325879652351</v>
      </c>
      <c r="Q18" s="24">
        <f ca="1">SQRT(SUM(INDIRECT(Q12):INDIRECT(Q13)))</f>
        <v>9020.4801583061344</v>
      </c>
      <c r="U18" s="24">
        <v>2.2999999999999998</v>
      </c>
      <c r="V18" s="24">
        <f t="shared" ca="1" si="0"/>
        <v>-1.3187783688343564E-2</v>
      </c>
      <c r="AA18" s="24">
        <v>18</v>
      </c>
      <c r="AB18" s="24" t="s">
        <v>149</v>
      </c>
    </row>
    <row r="19" spans="1:28" x14ac:dyDescent="0.2">
      <c r="A19" s="77" t="s">
        <v>150</v>
      </c>
      <c r="F19" s="78" t="s">
        <v>151</v>
      </c>
      <c r="G19" s="78" t="s">
        <v>152</v>
      </c>
      <c r="H19" s="78" t="s">
        <v>153</v>
      </c>
      <c r="I19" s="78" t="s">
        <v>154</v>
      </c>
      <c r="J19" s="78" t="s">
        <v>155</v>
      </c>
      <c r="K19" s="78" t="s">
        <v>156</v>
      </c>
      <c r="L19" s="78" t="s">
        <v>157</v>
      </c>
      <c r="M19" s="79"/>
      <c r="N19" s="79"/>
      <c r="O19" s="79"/>
      <c r="P19" s="79"/>
      <c r="Q19" s="79"/>
      <c r="U19" s="24">
        <v>2.4</v>
      </c>
      <c r="V19" s="24">
        <f t="shared" ca="1" si="0"/>
        <v>-1.5074955147613152E-2</v>
      </c>
      <c r="AA19" s="24">
        <v>19</v>
      </c>
      <c r="AB19" s="24" t="s">
        <v>158</v>
      </c>
    </row>
    <row r="20" spans="1:28" ht="15" thickBot="1" x14ac:dyDescent="0.25">
      <c r="A20" s="8" t="s">
        <v>159</v>
      </c>
      <c r="B20" s="8" t="s">
        <v>160</v>
      </c>
      <c r="C20" s="8" t="s">
        <v>190</v>
      </c>
      <c r="D20" s="8" t="s">
        <v>159</v>
      </c>
      <c r="E20" s="8" t="s">
        <v>160</v>
      </c>
      <c r="F20" s="8" t="s">
        <v>191</v>
      </c>
      <c r="G20" s="8" t="s">
        <v>192</v>
      </c>
      <c r="H20" s="8" t="s">
        <v>200</v>
      </c>
      <c r="I20" s="8" t="s">
        <v>201</v>
      </c>
      <c r="J20" s="8" t="s">
        <v>202</v>
      </c>
      <c r="K20" s="8" t="s">
        <v>193</v>
      </c>
      <c r="L20" s="8" t="s">
        <v>203</v>
      </c>
      <c r="M20" s="80" t="s">
        <v>161</v>
      </c>
      <c r="N20" s="8" t="s">
        <v>162</v>
      </c>
      <c r="O20" s="8" t="s">
        <v>163</v>
      </c>
      <c r="P20" s="8" t="s">
        <v>164</v>
      </c>
      <c r="Q20" s="8" t="s">
        <v>165</v>
      </c>
      <c r="R20" s="54" t="s">
        <v>166</v>
      </c>
      <c r="U20" s="24">
        <v>2.5</v>
      </c>
      <c r="V20" s="24">
        <f t="shared" ca="1" si="0"/>
        <v>-1.6829849433734237E-2</v>
      </c>
      <c r="AA20" s="24">
        <v>20</v>
      </c>
      <c r="AB20" s="24" t="s">
        <v>167</v>
      </c>
    </row>
    <row r="21" spans="1:28" x14ac:dyDescent="0.2">
      <c r="A21" s="81">
        <v>7749</v>
      </c>
      <c r="B21" s="81">
        <v>2.7467160005471669E-2</v>
      </c>
      <c r="C21" s="81">
        <v>0.1</v>
      </c>
      <c r="D21" s="82">
        <f t="shared" ref="D21:E65" si="4">A21/A$18</f>
        <v>0.77490000000000003</v>
      </c>
      <c r="E21" s="82">
        <f t="shared" si="4"/>
        <v>2.7467160005471669E-2</v>
      </c>
      <c r="F21" s="38">
        <f t="shared" ref="F21:G65" si="5">$C21*D21</f>
        <v>7.7490000000000003E-2</v>
      </c>
      <c r="G21" s="38">
        <f t="shared" si="5"/>
        <v>2.7467160005471671E-3</v>
      </c>
      <c r="H21" s="38">
        <f t="shared" ref="H21:H65" si="6">C21*D21*D21</f>
        <v>6.0047001000000003E-2</v>
      </c>
      <c r="I21" s="38">
        <f t="shared" ref="I21:I65" si="7">C21*D21*D21*D21</f>
        <v>4.6530421074900005E-2</v>
      </c>
      <c r="J21" s="38">
        <f t="shared" ref="J21:J65" si="8">C21*D21*D21*D21*D21</f>
        <v>3.6056423290940012E-2</v>
      </c>
      <c r="K21" s="38">
        <f t="shared" ref="K21:K65" si="9">C21*E21*D21</f>
        <v>2.1284302288239998E-3</v>
      </c>
      <c r="L21" s="38">
        <f t="shared" ref="L21:L65" si="10">C21*E21*D21*D21</f>
        <v>1.6493205843157175E-3</v>
      </c>
      <c r="M21" s="38">
        <f t="shared" ref="M21:M64" ca="1" si="11">+E$4+E$5*D21+E$6*D21^2</f>
        <v>3.1985520154026802E-2</v>
      </c>
      <c r="N21" s="38">
        <f t="shared" ref="N21:N65" ca="1" si="12">C21*(M21-E21)^2</f>
        <v>2.0415578432051159E-6</v>
      </c>
      <c r="O21" s="105">
        <f t="shared" ref="O21:O65" ca="1" si="13">(C21*O$1-O$2*F21+O$3*H21)^2</f>
        <v>16616499.167444073</v>
      </c>
      <c r="P21" s="38">
        <f t="shared" ref="P21:P65" ca="1" si="14">(-C21*O$2+O$4*F21-O$5*H21)^2</f>
        <v>12477298.940280182</v>
      </c>
      <c r="Q21" s="38">
        <f t="shared" ref="Q21:Q65" ca="1" si="15">+(C21*O$3-F21*O$5+H21*O$6)^2</f>
        <v>506102.40828609321</v>
      </c>
      <c r="R21" s="24">
        <f t="shared" ref="R21:R64" ca="1" si="16">+E21-M21</f>
        <v>-4.5183601485551325E-3</v>
      </c>
      <c r="U21" s="24">
        <v>2.8</v>
      </c>
      <c r="V21" s="24">
        <f t="shared" ca="1" si="0"/>
        <v>-2.130086925320631E-2</v>
      </c>
      <c r="AA21" s="24">
        <v>23</v>
      </c>
      <c r="AB21" s="24" t="s">
        <v>168</v>
      </c>
    </row>
    <row r="22" spans="1:28" x14ac:dyDescent="0.2">
      <c r="A22" s="81">
        <v>11910.5</v>
      </c>
      <c r="B22" s="81">
        <v>1.4145820001431275E-2</v>
      </c>
      <c r="C22" s="81">
        <v>0.1</v>
      </c>
      <c r="D22" s="82">
        <f t="shared" si="4"/>
        <v>1.1910499999999999</v>
      </c>
      <c r="E22" s="82">
        <f t="shared" si="4"/>
        <v>1.4145820001431275E-2</v>
      </c>
      <c r="F22" s="38">
        <f t="shared" si="5"/>
        <v>0.119105</v>
      </c>
      <c r="G22" s="38">
        <f t="shared" si="5"/>
        <v>1.4145820001431276E-3</v>
      </c>
      <c r="H22" s="38">
        <f t="shared" si="6"/>
        <v>0.14186001025</v>
      </c>
      <c r="I22" s="38">
        <f t="shared" si="7"/>
        <v>0.16896236520826249</v>
      </c>
      <c r="J22" s="38">
        <f t="shared" si="8"/>
        <v>0.20124262508130103</v>
      </c>
      <c r="K22" s="38">
        <f t="shared" si="9"/>
        <v>1.6848378912704721E-3</v>
      </c>
      <c r="L22" s="38">
        <f t="shared" si="10"/>
        <v>2.0067261703976959E-3</v>
      </c>
      <c r="M22" s="38">
        <f t="shared" ca="1" si="11"/>
        <v>1.6606973704105316E-2</v>
      </c>
      <c r="N22" s="38">
        <f t="shared" ca="1" si="12"/>
        <v>6.0572775481861421E-7</v>
      </c>
      <c r="O22" s="105">
        <f t="shared" ca="1" si="13"/>
        <v>3726354.9063031473</v>
      </c>
      <c r="P22" s="38">
        <f t="shared" ca="1" si="14"/>
        <v>2561699.029482299</v>
      </c>
      <c r="Q22" s="38">
        <f t="shared" ca="1" si="15"/>
        <v>98275.499847083076</v>
      </c>
      <c r="R22" s="24">
        <f t="shared" ca="1" si="16"/>
        <v>-2.4611537026740411E-3</v>
      </c>
      <c r="U22" s="24">
        <v>3</v>
      </c>
      <c r="V22" s="24">
        <f ca="1">+E$4+E$5*U22+E$6*U22^2</f>
        <v>-2.362016326711177E-2</v>
      </c>
      <c r="AA22" s="24">
        <v>25</v>
      </c>
      <c r="AB22" s="24" t="s">
        <v>160</v>
      </c>
    </row>
    <row r="23" spans="1:28" x14ac:dyDescent="0.2">
      <c r="A23" s="81">
        <v>11911</v>
      </c>
      <c r="B23" s="81">
        <v>7.9672400024719536E-3</v>
      </c>
      <c r="C23" s="81">
        <v>0.1</v>
      </c>
      <c r="D23" s="82">
        <f t="shared" si="4"/>
        <v>1.1911</v>
      </c>
      <c r="E23" s="82">
        <f t="shared" si="4"/>
        <v>7.9672400024719536E-3</v>
      </c>
      <c r="F23" s="38">
        <f t="shared" si="5"/>
        <v>0.11911000000000001</v>
      </c>
      <c r="G23" s="38">
        <f t="shared" si="5"/>
        <v>7.9672400024719545E-4</v>
      </c>
      <c r="H23" s="38">
        <f t="shared" si="6"/>
        <v>0.14187192100000001</v>
      </c>
      <c r="I23" s="38">
        <f t="shared" si="7"/>
        <v>0.16898364510310002</v>
      </c>
      <c r="J23" s="38">
        <f t="shared" si="8"/>
        <v>0.20127641968230245</v>
      </c>
      <c r="K23" s="38">
        <f t="shared" si="9"/>
        <v>9.4897795669443455E-4</v>
      </c>
      <c r="L23" s="38">
        <f t="shared" si="10"/>
        <v>1.1303276442187411E-3</v>
      </c>
      <c r="M23" s="38">
        <f t="shared" ca="1" si="11"/>
        <v>1.6605263621761221E-2</v>
      </c>
      <c r="N23" s="38">
        <f t="shared" ca="1" si="12"/>
        <v>7.4615452047399262E-6</v>
      </c>
      <c r="O23" s="105">
        <f t="shared" ca="1" si="13"/>
        <v>3725501.3794972026</v>
      </c>
      <c r="P23" s="38">
        <f t="shared" ca="1" si="14"/>
        <v>2561064.2496492788</v>
      </c>
      <c r="Q23" s="38">
        <f t="shared" ca="1" si="15"/>
        <v>98249.955426211207</v>
      </c>
      <c r="R23" s="24">
        <f t="shared" ca="1" si="16"/>
        <v>-8.6380236192892673E-3</v>
      </c>
      <c r="U23" s="24">
        <v>3.1</v>
      </c>
      <c r="V23" s="24">
        <f ca="1">+E$4+E$5*U23+E$6*U23^2</f>
        <v>-2.4581394514341701E-2</v>
      </c>
      <c r="AA23" s="24">
        <v>26</v>
      </c>
      <c r="AB23" s="24" t="s">
        <v>169</v>
      </c>
    </row>
    <row r="24" spans="1:28" x14ac:dyDescent="0.2">
      <c r="A24" s="81">
        <v>12838</v>
      </c>
      <c r="B24" s="81">
        <v>7.8799200055073015E-3</v>
      </c>
      <c r="C24" s="81">
        <v>0.1</v>
      </c>
      <c r="D24" s="82">
        <f t="shared" si="4"/>
        <v>1.2838000000000001</v>
      </c>
      <c r="E24" s="82">
        <f t="shared" si="4"/>
        <v>7.8799200055073015E-3</v>
      </c>
      <c r="F24" s="38">
        <f t="shared" si="5"/>
        <v>0.12838000000000002</v>
      </c>
      <c r="G24" s="38">
        <f t="shared" si="5"/>
        <v>7.879920005507302E-4</v>
      </c>
      <c r="H24" s="38">
        <f t="shared" si="6"/>
        <v>0.16481424400000003</v>
      </c>
      <c r="I24" s="38">
        <f t="shared" si="7"/>
        <v>0.21158852644720005</v>
      </c>
      <c r="J24" s="38">
        <f t="shared" si="8"/>
        <v>0.27163735025291547</v>
      </c>
      <c r="K24" s="38">
        <f t="shared" si="9"/>
        <v>1.0116241303070276E-3</v>
      </c>
      <c r="L24" s="38">
        <f t="shared" si="10"/>
        <v>1.2987230584881621E-3</v>
      </c>
      <c r="M24" s="38">
        <f t="shared" ca="1" si="11"/>
        <v>1.349163641651448E-2</v>
      </c>
      <c r="N24" s="38">
        <f t="shared" ca="1" si="12"/>
        <v>3.1491361077567298E-6</v>
      </c>
      <c r="O24" s="105">
        <f t="shared" ca="1" si="13"/>
        <v>2357562.0930450517</v>
      </c>
      <c r="P24" s="38">
        <f t="shared" ca="1" si="14"/>
        <v>1554051.3404367568</v>
      </c>
      <c r="Q24" s="38">
        <f t="shared" ca="1" si="15"/>
        <v>57997.48439600414</v>
      </c>
      <c r="R24" s="24">
        <f t="shared" ca="1" si="16"/>
        <v>-5.6117164110071789E-3</v>
      </c>
      <c r="U24" s="24">
        <v>3.3</v>
      </c>
      <c r="V24" s="24">
        <f ca="1">+E$4+E$5*U24+E$6*U24^2</f>
        <v>-2.610702548935602E-2</v>
      </c>
    </row>
    <row r="25" spans="1:28" x14ac:dyDescent="0.2">
      <c r="A25" s="81">
        <v>12868</v>
      </c>
      <c r="B25" s="81">
        <v>1.1165119998622686E-2</v>
      </c>
      <c r="C25" s="81">
        <v>0.1</v>
      </c>
      <c r="D25" s="82">
        <f t="shared" si="4"/>
        <v>1.2867999999999999</v>
      </c>
      <c r="E25" s="82">
        <f t="shared" si="4"/>
        <v>1.1165119998622686E-2</v>
      </c>
      <c r="F25" s="38">
        <f t="shared" si="5"/>
        <v>0.12867999999999999</v>
      </c>
      <c r="G25" s="38">
        <f t="shared" si="5"/>
        <v>1.1165119998622687E-3</v>
      </c>
      <c r="H25" s="38">
        <f t="shared" si="6"/>
        <v>0.16558542399999998</v>
      </c>
      <c r="I25" s="38">
        <f t="shared" si="7"/>
        <v>0.21307532360319997</v>
      </c>
      <c r="J25" s="38">
        <f t="shared" si="8"/>
        <v>0.27418532641259774</v>
      </c>
      <c r="K25" s="38">
        <f t="shared" si="9"/>
        <v>1.4367276414227672E-3</v>
      </c>
      <c r="L25" s="38">
        <f t="shared" si="10"/>
        <v>1.8487811289828167E-3</v>
      </c>
      <c r="M25" s="38">
        <f t="shared" ca="1" si="11"/>
        <v>1.3392770620861036E-2</v>
      </c>
      <c r="N25" s="38">
        <f t="shared" ca="1" si="12"/>
        <v>4.9624272947589106E-7</v>
      </c>
      <c r="O25" s="105">
        <f t="shared" ca="1" si="13"/>
        <v>2320041.6233054935</v>
      </c>
      <c r="P25" s="38">
        <f t="shared" ca="1" si="14"/>
        <v>1526793.7503376284</v>
      </c>
      <c r="Q25" s="38">
        <f t="shared" ca="1" si="15"/>
        <v>56917.513804021837</v>
      </c>
      <c r="R25" s="24">
        <f t="shared" ca="1" si="16"/>
        <v>-2.2276506222383505E-3</v>
      </c>
      <c r="U25" s="24">
        <v>3.4</v>
      </c>
      <c r="V25" s="24">
        <f ca="1">+E$4+E$5*U25+E$6*U25^2</f>
        <v>-2.6671425217140401E-2</v>
      </c>
    </row>
    <row r="26" spans="1:28" x14ac:dyDescent="0.2">
      <c r="A26" s="81">
        <v>12875</v>
      </c>
      <c r="B26" s="81">
        <v>1.4665000002423767E-2</v>
      </c>
      <c r="C26" s="81">
        <v>0.1</v>
      </c>
      <c r="D26" s="82">
        <f t="shared" si="4"/>
        <v>1.2875000000000001</v>
      </c>
      <c r="E26" s="82">
        <f t="shared" si="4"/>
        <v>1.4665000002423767E-2</v>
      </c>
      <c r="F26" s="38">
        <f t="shared" si="5"/>
        <v>0.12875</v>
      </c>
      <c r="G26" s="38">
        <f t="shared" si="5"/>
        <v>1.4665000002423768E-3</v>
      </c>
      <c r="H26" s="38">
        <f t="shared" si="6"/>
        <v>0.16576562500000003</v>
      </c>
      <c r="I26" s="38">
        <f t="shared" si="7"/>
        <v>0.21342324218750006</v>
      </c>
      <c r="J26" s="38">
        <f t="shared" si="8"/>
        <v>0.27478242431640632</v>
      </c>
      <c r="K26" s="38">
        <f t="shared" si="9"/>
        <v>1.8881187503120601E-3</v>
      </c>
      <c r="L26" s="38">
        <f t="shared" si="10"/>
        <v>2.4309528910267776E-3</v>
      </c>
      <c r="M26" s="38">
        <f t="shared" ca="1" si="11"/>
        <v>1.3369719065102472E-2</v>
      </c>
      <c r="N26" s="38">
        <f t="shared" ca="1" si="12"/>
        <v>1.6777527065879317E-7</v>
      </c>
      <c r="O26" s="105">
        <f t="shared" ca="1" si="13"/>
        <v>2311344.0581702725</v>
      </c>
      <c r="P26" s="38">
        <f t="shared" ca="1" si="14"/>
        <v>1520478.717487677</v>
      </c>
      <c r="Q26" s="38">
        <f t="shared" ca="1" si="15"/>
        <v>56667.399734590843</v>
      </c>
      <c r="R26" s="24">
        <f t="shared" ca="1" si="16"/>
        <v>1.2952809373212946E-3</v>
      </c>
      <c r="U26" s="24">
        <v>3.5</v>
      </c>
      <c r="V26" s="24">
        <f ca="1">+E$4+E$5*U26+E$6*U26^2</f>
        <v>-2.710354777177626E-2</v>
      </c>
    </row>
    <row r="27" spans="1:28" x14ac:dyDescent="0.2">
      <c r="A27" s="81">
        <v>13720</v>
      </c>
      <c r="B27" s="81">
        <v>1.0164799998165108E-2</v>
      </c>
      <c r="C27" s="81">
        <v>1</v>
      </c>
      <c r="D27" s="82">
        <f t="shared" si="4"/>
        <v>1.3720000000000001</v>
      </c>
      <c r="E27" s="82">
        <f t="shared" si="4"/>
        <v>1.0164799998165108E-2</v>
      </c>
      <c r="F27" s="38">
        <f t="shared" si="5"/>
        <v>1.3720000000000001</v>
      </c>
      <c r="G27" s="38">
        <f t="shared" si="5"/>
        <v>1.0164799998165108E-2</v>
      </c>
      <c r="H27" s="38">
        <f t="shared" si="6"/>
        <v>1.8823840000000003</v>
      </c>
      <c r="I27" s="38">
        <f t="shared" si="7"/>
        <v>2.5826308480000004</v>
      </c>
      <c r="J27" s="38">
        <f t="shared" si="8"/>
        <v>3.543369523456001</v>
      </c>
      <c r="K27" s="38">
        <f t="shared" si="9"/>
        <v>1.3946105597482529E-2</v>
      </c>
      <c r="L27" s="38">
        <f t="shared" si="10"/>
        <v>1.9134056879746033E-2</v>
      </c>
      <c r="M27" s="38">
        <f t="shared" ca="1" si="11"/>
        <v>1.0634682791124275E-2</v>
      </c>
      <c r="N27" s="38">
        <f t="shared" ca="1" si="12"/>
        <v>2.2078983911910708E-7</v>
      </c>
      <c r="O27" s="105">
        <f t="shared" ca="1" si="13"/>
        <v>141145970.95449698</v>
      </c>
      <c r="P27" s="38">
        <f t="shared" ca="1" si="14"/>
        <v>87605026.738962129</v>
      </c>
      <c r="Q27" s="38">
        <f t="shared" ca="1" si="15"/>
        <v>3138103.8128362079</v>
      </c>
      <c r="R27" s="24">
        <f t="shared" ca="1" si="16"/>
        <v>-4.6988279295916667E-4</v>
      </c>
    </row>
    <row r="28" spans="1:28" x14ac:dyDescent="0.2">
      <c r="A28" s="81">
        <v>13720</v>
      </c>
      <c r="B28" s="81">
        <v>1.1264799999480601E-2</v>
      </c>
      <c r="C28" s="81">
        <v>1</v>
      </c>
      <c r="D28" s="82">
        <f t="shared" si="4"/>
        <v>1.3720000000000001</v>
      </c>
      <c r="E28" s="82">
        <f t="shared" si="4"/>
        <v>1.1264799999480601E-2</v>
      </c>
      <c r="F28" s="38">
        <f t="shared" si="5"/>
        <v>1.3720000000000001</v>
      </c>
      <c r="G28" s="38">
        <f t="shared" si="5"/>
        <v>1.1264799999480601E-2</v>
      </c>
      <c r="H28" s="38">
        <f t="shared" si="6"/>
        <v>1.8823840000000003</v>
      </c>
      <c r="I28" s="38">
        <f t="shared" si="7"/>
        <v>2.5826308480000004</v>
      </c>
      <c r="J28" s="38">
        <f t="shared" si="8"/>
        <v>3.543369523456001</v>
      </c>
      <c r="K28" s="38">
        <f t="shared" si="9"/>
        <v>1.5455305599287386E-2</v>
      </c>
      <c r="L28" s="38">
        <f t="shared" si="10"/>
        <v>2.1204679282222295E-2</v>
      </c>
      <c r="M28" s="38">
        <f t="shared" ca="1" si="11"/>
        <v>1.0634682791124275E-2</v>
      </c>
      <c r="N28" s="38">
        <f t="shared" ca="1" si="12"/>
        <v>3.9704769626677015E-7</v>
      </c>
      <c r="O28" s="105">
        <f t="shared" ca="1" si="13"/>
        <v>141145970.95449698</v>
      </c>
      <c r="P28" s="38">
        <f t="shared" ca="1" si="14"/>
        <v>87605026.738962129</v>
      </c>
      <c r="Q28" s="38">
        <f t="shared" ca="1" si="15"/>
        <v>3138103.8128362079</v>
      </c>
      <c r="R28" s="24">
        <f t="shared" ca="1" si="16"/>
        <v>6.3011720835632647E-4</v>
      </c>
    </row>
    <row r="29" spans="1:28" x14ac:dyDescent="0.2">
      <c r="A29" s="81">
        <v>13727</v>
      </c>
      <c r="B29" s="81">
        <v>1.1164679999637883E-2</v>
      </c>
      <c r="C29" s="81">
        <v>1</v>
      </c>
      <c r="D29" s="82">
        <f t="shared" si="4"/>
        <v>1.3727</v>
      </c>
      <c r="E29" s="82">
        <f t="shared" si="4"/>
        <v>1.1164679999637883E-2</v>
      </c>
      <c r="F29" s="38">
        <f t="shared" si="5"/>
        <v>1.3727</v>
      </c>
      <c r="G29" s="38">
        <f t="shared" si="5"/>
        <v>1.1164679999637883E-2</v>
      </c>
      <c r="H29" s="38">
        <f t="shared" si="6"/>
        <v>1.8843052900000001</v>
      </c>
      <c r="I29" s="38">
        <f t="shared" si="7"/>
        <v>2.5865858715830004</v>
      </c>
      <c r="J29" s="38">
        <f t="shared" si="8"/>
        <v>3.5506064259219845</v>
      </c>
      <c r="K29" s="38">
        <f t="shared" si="9"/>
        <v>1.5325756235502922E-2</v>
      </c>
      <c r="L29" s="38">
        <f t="shared" si="10"/>
        <v>2.1037665584474861E-2</v>
      </c>
      <c r="M29" s="38">
        <f t="shared" ca="1" si="11"/>
        <v>1.0612420136426381E-2</v>
      </c>
      <c r="N29" s="38">
        <f t="shared" ca="1" si="12"/>
        <v>3.0499095651438655E-7</v>
      </c>
      <c r="O29" s="105">
        <f t="shared" ca="1" si="13"/>
        <v>140517681.03605998</v>
      </c>
      <c r="P29" s="38">
        <f t="shared" ca="1" si="14"/>
        <v>87162988.757885575</v>
      </c>
      <c r="Q29" s="38">
        <f t="shared" ca="1" si="15"/>
        <v>3120969.9473519069</v>
      </c>
      <c r="R29" s="24">
        <f t="shared" ca="1" si="16"/>
        <v>5.5225986321150167E-4</v>
      </c>
    </row>
    <row r="30" spans="1:28" x14ac:dyDescent="0.2">
      <c r="A30" s="81">
        <v>13787.5</v>
      </c>
      <c r="B30" s="81">
        <v>6.8564999965019524E-3</v>
      </c>
      <c r="C30" s="81">
        <v>1</v>
      </c>
      <c r="D30" s="82">
        <f t="shared" si="4"/>
        <v>1.3787499999999999</v>
      </c>
      <c r="E30" s="82">
        <f t="shared" si="4"/>
        <v>6.8564999965019524E-3</v>
      </c>
      <c r="F30" s="38">
        <f t="shared" si="5"/>
        <v>1.3787499999999999</v>
      </c>
      <c r="G30" s="38">
        <f t="shared" si="5"/>
        <v>6.8564999965019524E-3</v>
      </c>
      <c r="H30" s="38">
        <f t="shared" si="6"/>
        <v>1.9009515624999997</v>
      </c>
      <c r="I30" s="38">
        <f t="shared" si="7"/>
        <v>2.6209369667968745</v>
      </c>
      <c r="J30" s="38">
        <f t="shared" si="8"/>
        <v>3.6136168429711906</v>
      </c>
      <c r="K30" s="38">
        <f t="shared" si="9"/>
        <v>9.4533993701770656E-3</v>
      </c>
      <c r="L30" s="38">
        <f t="shared" si="10"/>
        <v>1.3033874381631628E-2</v>
      </c>
      <c r="M30" s="38">
        <f t="shared" ca="1" si="11"/>
        <v>1.042027728570467E-2</v>
      </c>
      <c r="N30" s="38">
        <f t="shared" ca="1" si="12"/>
        <v>1.2700508567037072E-5</v>
      </c>
      <c r="O30" s="105">
        <f t="shared" ca="1" si="13"/>
        <v>135162628.02916411</v>
      </c>
      <c r="P30" s="38">
        <f t="shared" ca="1" si="14"/>
        <v>83401217.455059126</v>
      </c>
      <c r="Q30" s="38">
        <f t="shared" ca="1" si="15"/>
        <v>2975317.1578604425</v>
      </c>
      <c r="R30" s="24">
        <f t="shared" ca="1" si="16"/>
        <v>-3.5637772892027179E-3</v>
      </c>
    </row>
    <row r="31" spans="1:28" x14ac:dyDescent="0.2">
      <c r="A31" s="81">
        <v>14452.5</v>
      </c>
      <c r="B31" s="81">
        <v>9.0450999996392056E-3</v>
      </c>
      <c r="C31" s="81">
        <v>1</v>
      </c>
      <c r="D31" s="82">
        <f t="shared" si="4"/>
        <v>1.4452499999999999</v>
      </c>
      <c r="E31" s="82">
        <f t="shared" si="4"/>
        <v>9.0450999996392056E-3</v>
      </c>
      <c r="F31" s="38">
        <f t="shared" si="5"/>
        <v>1.4452499999999999</v>
      </c>
      <c r="G31" s="38">
        <f t="shared" si="5"/>
        <v>9.0450999996392056E-3</v>
      </c>
      <c r="H31" s="38">
        <f t="shared" si="6"/>
        <v>2.0887475624999996</v>
      </c>
      <c r="I31" s="38">
        <f t="shared" si="7"/>
        <v>3.0187624147031245</v>
      </c>
      <c r="J31" s="38">
        <f t="shared" si="8"/>
        <v>4.3628663798496907</v>
      </c>
      <c r="K31" s="38">
        <f t="shared" si="9"/>
        <v>1.3072430774478561E-2</v>
      </c>
      <c r="L31" s="38">
        <f t="shared" si="10"/>
        <v>1.889293057681514E-2</v>
      </c>
      <c r="M31" s="38">
        <f t="shared" ca="1" si="11"/>
        <v>8.3402029423418414E-3</v>
      </c>
      <c r="N31" s="38">
        <f t="shared" ca="1" si="12"/>
        <v>4.9687986138648362E-7</v>
      </c>
      <c r="O31" s="105">
        <f t="shared" ca="1" si="13"/>
        <v>84718380.114701107</v>
      </c>
      <c r="P31" s="38">
        <f t="shared" ca="1" si="14"/>
        <v>48607441.46697481</v>
      </c>
      <c r="Q31" s="38">
        <f t="shared" ca="1" si="15"/>
        <v>1645471.360218494</v>
      </c>
      <c r="R31" s="24">
        <f t="shared" ca="1" si="16"/>
        <v>7.0489705729736424E-4</v>
      </c>
    </row>
    <row r="32" spans="1:28" x14ac:dyDescent="0.2">
      <c r="A32" s="81">
        <v>14524</v>
      </c>
      <c r="B32" s="81">
        <v>9.2081600014353171E-3</v>
      </c>
      <c r="C32" s="81">
        <v>0.5</v>
      </c>
      <c r="D32" s="82">
        <f t="shared" si="4"/>
        <v>1.4523999999999999</v>
      </c>
      <c r="E32" s="82">
        <f t="shared" si="4"/>
        <v>9.2081600014353171E-3</v>
      </c>
      <c r="F32" s="38">
        <f t="shared" si="5"/>
        <v>0.72619999999999996</v>
      </c>
      <c r="G32" s="38">
        <f t="shared" si="5"/>
        <v>4.6040800007176585E-3</v>
      </c>
      <c r="H32" s="38">
        <f t="shared" si="6"/>
        <v>1.05473288</v>
      </c>
      <c r="I32" s="38">
        <f t="shared" si="7"/>
        <v>1.5318940349119998</v>
      </c>
      <c r="J32" s="38">
        <f t="shared" si="8"/>
        <v>2.2249228963061882</v>
      </c>
      <c r="K32" s="38">
        <f t="shared" si="9"/>
        <v>6.6869657930423267E-3</v>
      </c>
      <c r="L32" s="38">
        <f t="shared" si="10"/>
        <v>9.7121491178146745E-3</v>
      </c>
      <c r="M32" s="38">
        <f t="shared" ca="1" si="11"/>
        <v>8.1200386927229133E-3</v>
      </c>
      <c r="N32" s="38">
        <f t="shared" ca="1" si="12"/>
        <v>5.9200399123699715E-7</v>
      </c>
      <c r="O32" s="105">
        <f t="shared" ca="1" si="13"/>
        <v>20039857.977115866</v>
      </c>
      <c r="P32" s="38">
        <f t="shared" ca="1" si="14"/>
        <v>11384405.170961399</v>
      </c>
      <c r="Q32" s="38">
        <f t="shared" ca="1" si="15"/>
        <v>382546.85648576525</v>
      </c>
      <c r="R32" s="24">
        <f t="shared" ca="1" si="16"/>
        <v>1.0881213087124038E-3</v>
      </c>
    </row>
    <row r="33" spans="1:18" x14ac:dyDescent="0.2">
      <c r="A33" s="81">
        <v>14524.5</v>
      </c>
      <c r="B33" s="81">
        <v>7.9295799951069057E-3</v>
      </c>
      <c r="C33" s="81">
        <v>1</v>
      </c>
      <c r="D33" s="82">
        <f t="shared" si="4"/>
        <v>1.45245</v>
      </c>
      <c r="E33" s="82">
        <f t="shared" si="4"/>
        <v>7.9295799951069057E-3</v>
      </c>
      <c r="F33" s="38">
        <f t="shared" si="5"/>
        <v>1.45245</v>
      </c>
      <c r="G33" s="38">
        <f t="shared" si="5"/>
        <v>7.9295799951069057E-3</v>
      </c>
      <c r="H33" s="38">
        <f t="shared" si="6"/>
        <v>2.1096110024999999</v>
      </c>
      <c r="I33" s="38">
        <f t="shared" si="7"/>
        <v>3.0641045005811249</v>
      </c>
      <c r="J33" s="38">
        <f t="shared" si="8"/>
        <v>4.4504585818690554</v>
      </c>
      <c r="K33" s="38">
        <f t="shared" si="9"/>
        <v>1.1517318463893025E-2</v>
      </c>
      <c r="L33" s="38">
        <f t="shared" si="10"/>
        <v>1.6728329202881424E-2</v>
      </c>
      <c r="M33" s="38">
        <f t="shared" ca="1" si="11"/>
        <v>8.1185014635748193E-3</v>
      </c>
      <c r="N33" s="38">
        <f t="shared" ca="1" si="12"/>
        <v>3.5691321248072893E-8</v>
      </c>
      <c r="O33" s="105">
        <f t="shared" ca="1" si="13"/>
        <v>80128108.877394319</v>
      </c>
      <c r="P33" s="38">
        <f t="shared" ca="1" si="14"/>
        <v>45516584.810588278</v>
      </c>
      <c r="Q33" s="38">
        <f t="shared" ca="1" si="15"/>
        <v>1529399.0078277932</v>
      </c>
      <c r="R33" s="24">
        <f t="shared" ca="1" si="16"/>
        <v>-1.8892146846791365E-4</v>
      </c>
    </row>
    <row r="34" spans="1:18" x14ac:dyDescent="0.2">
      <c r="A34" s="81">
        <v>14541</v>
      </c>
      <c r="B34" s="81">
        <v>1.5636439995432738E-2</v>
      </c>
      <c r="C34" s="81">
        <v>0.1</v>
      </c>
      <c r="D34" s="82">
        <f t="shared" si="4"/>
        <v>1.4540999999999999</v>
      </c>
      <c r="E34" s="82">
        <f t="shared" si="4"/>
        <v>1.5636439995432738E-2</v>
      </c>
      <c r="F34" s="38">
        <f t="shared" si="5"/>
        <v>0.14541000000000001</v>
      </c>
      <c r="G34" s="38">
        <f t="shared" si="5"/>
        <v>1.5636439995432739E-3</v>
      </c>
      <c r="H34" s="38">
        <f t="shared" si="6"/>
        <v>0.21144068100000002</v>
      </c>
      <c r="I34" s="38">
        <f t="shared" si="7"/>
        <v>0.30745589424210001</v>
      </c>
      <c r="J34" s="38">
        <f t="shared" si="8"/>
        <v>0.4470716158174376</v>
      </c>
      <c r="K34" s="38">
        <f t="shared" si="9"/>
        <v>2.2736947397358743E-3</v>
      </c>
      <c r="L34" s="38">
        <f t="shared" si="10"/>
        <v>3.3061795210499348E-3</v>
      </c>
      <c r="M34" s="38">
        <f t="shared" ca="1" si="11"/>
        <v>8.0677914535617554E-3</v>
      </c>
      <c r="N34" s="38">
        <f t="shared" ca="1" si="12"/>
        <v>5.7284440750365757E-6</v>
      </c>
      <c r="O34" s="105">
        <f t="shared" ca="1" si="13"/>
        <v>790987.6374901844</v>
      </c>
      <c r="P34" s="38">
        <f t="shared" ca="1" si="14"/>
        <v>448257.3718926821</v>
      </c>
      <c r="Q34" s="38">
        <f t="shared" ca="1" si="15"/>
        <v>15035.185392895681</v>
      </c>
      <c r="R34" s="24">
        <f t="shared" ca="1" si="16"/>
        <v>7.5686485418709828E-3</v>
      </c>
    </row>
    <row r="35" spans="1:18" x14ac:dyDescent="0.2">
      <c r="A35" s="81">
        <v>15233</v>
      </c>
      <c r="B35" s="81">
        <v>6.581719993846491E-3</v>
      </c>
      <c r="C35" s="81">
        <v>1</v>
      </c>
      <c r="D35" s="82">
        <f t="shared" si="4"/>
        <v>1.5233000000000001</v>
      </c>
      <c r="E35" s="82">
        <f t="shared" si="4"/>
        <v>6.581719993846491E-3</v>
      </c>
      <c r="F35" s="38">
        <f t="shared" si="5"/>
        <v>1.5233000000000001</v>
      </c>
      <c r="G35" s="38">
        <f t="shared" si="5"/>
        <v>6.581719993846491E-3</v>
      </c>
      <c r="H35" s="38">
        <f t="shared" si="6"/>
        <v>2.3204428900000003</v>
      </c>
      <c r="I35" s="38">
        <f t="shared" si="7"/>
        <v>3.5347306543370007</v>
      </c>
      <c r="J35" s="38">
        <f t="shared" si="8"/>
        <v>5.3844552057515536</v>
      </c>
      <c r="K35" s="38">
        <f t="shared" si="9"/>
        <v>1.0025934066626361E-2</v>
      </c>
      <c r="L35" s="38">
        <f t="shared" si="10"/>
        <v>1.5272505363691936E-2</v>
      </c>
      <c r="M35" s="38">
        <f t="shared" ca="1" si="11"/>
        <v>5.9734709254560727E-3</v>
      </c>
      <c r="N35" s="38">
        <f t="shared" ca="1" si="12"/>
        <v>3.6996692919781173E-7</v>
      </c>
      <c r="O35" s="105">
        <f t="shared" ca="1" si="13"/>
        <v>43048958.981070116</v>
      </c>
      <c r="P35" s="38">
        <f t="shared" ca="1" si="14"/>
        <v>21338034.3842237</v>
      </c>
      <c r="Q35" s="38">
        <f t="shared" ca="1" si="15"/>
        <v>643388.83711577009</v>
      </c>
      <c r="R35" s="24">
        <f t="shared" ca="1" si="16"/>
        <v>6.0824906839041827E-4</v>
      </c>
    </row>
    <row r="36" spans="1:18" x14ac:dyDescent="0.2">
      <c r="A36" s="81">
        <v>15241</v>
      </c>
      <c r="B36" s="81">
        <v>3.6244400034775026E-3</v>
      </c>
      <c r="C36" s="81">
        <v>0.1</v>
      </c>
      <c r="D36" s="82">
        <f t="shared" si="4"/>
        <v>1.5241</v>
      </c>
      <c r="E36" s="82">
        <f t="shared" si="4"/>
        <v>3.6244400034775026E-3</v>
      </c>
      <c r="F36" s="38">
        <f t="shared" si="5"/>
        <v>0.15241000000000002</v>
      </c>
      <c r="G36" s="38">
        <f t="shared" si="5"/>
        <v>3.6244400034775027E-4</v>
      </c>
      <c r="H36" s="38">
        <f t="shared" si="6"/>
        <v>0.23228808100000004</v>
      </c>
      <c r="I36" s="38">
        <f t="shared" si="7"/>
        <v>0.35403026425210005</v>
      </c>
      <c r="J36" s="38">
        <f t="shared" si="8"/>
        <v>0.53957752574662565</v>
      </c>
      <c r="K36" s="38">
        <f t="shared" si="9"/>
        <v>5.5240090093000615E-4</v>
      </c>
      <c r="L36" s="38">
        <f t="shared" si="10"/>
        <v>8.4191421310742236E-4</v>
      </c>
      <c r="M36" s="38">
        <f t="shared" ca="1" si="11"/>
        <v>5.9496295035280991E-3</v>
      </c>
      <c r="N36" s="38">
        <f t="shared" ca="1" si="12"/>
        <v>5.4065062111455431E-7</v>
      </c>
      <c r="O36" s="105">
        <f t="shared" ca="1" si="13"/>
        <v>427087.49113301013</v>
      </c>
      <c r="P36" s="38">
        <f t="shared" ca="1" si="14"/>
        <v>211252.52179740349</v>
      </c>
      <c r="Q36" s="38">
        <f t="shared" ca="1" si="15"/>
        <v>6358.5131361896165</v>
      </c>
      <c r="R36" s="24">
        <f t="shared" ca="1" si="16"/>
        <v>-2.3251895000505965E-3</v>
      </c>
    </row>
    <row r="37" spans="1:18" x14ac:dyDescent="0.2">
      <c r="A37" s="81">
        <v>15342</v>
      </c>
      <c r="B37" s="81">
        <v>7.6512800005730242E-3</v>
      </c>
      <c r="C37" s="81">
        <v>0.5</v>
      </c>
      <c r="D37" s="82">
        <f t="shared" si="4"/>
        <v>1.5342</v>
      </c>
      <c r="E37" s="82">
        <f t="shared" si="4"/>
        <v>7.6512800005730242E-3</v>
      </c>
      <c r="F37" s="38">
        <f t="shared" si="5"/>
        <v>0.7671</v>
      </c>
      <c r="G37" s="38">
        <f t="shared" si="5"/>
        <v>3.8256400002865121E-3</v>
      </c>
      <c r="H37" s="38">
        <f t="shared" si="6"/>
        <v>1.1768848199999999</v>
      </c>
      <c r="I37" s="38">
        <f t="shared" si="7"/>
        <v>1.8055766908439999</v>
      </c>
      <c r="J37" s="38">
        <f t="shared" si="8"/>
        <v>2.7701157590928647</v>
      </c>
      <c r="K37" s="38">
        <f t="shared" si="9"/>
        <v>5.8692968884395671E-3</v>
      </c>
      <c r="L37" s="38">
        <f t="shared" si="10"/>
        <v>9.0046752862439836E-3</v>
      </c>
      <c r="M37" s="38">
        <f t="shared" ca="1" si="11"/>
        <v>5.6493596713871174E-3</v>
      </c>
      <c r="N37" s="38">
        <f t="shared" ca="1" si="12"/>
        <v>2.0038425022039045E-6</v>
      </c>
      <c r="O37" s="105">
        <f t="shared" ca="1" si="13"/>
        <v>9638453.9961314835</v>
      </c>
      <c r="P37" s="38">
        <f t="shared" ca="1" si="14"/>
        <v>4636493.7255810564</v>
      </c>
      <c r="Q37" s="38">
        <f t="shared" ca="1" si="15"/>
        <v>136265.41518699744</v>
      </c>
      <c r="R37" s="24">
        <f t="shared" ca="1" si="16"/>
        <v>2.0019203291859067E-3</v>
      </c>
    </row>
    <row r="38" spans="1:18" x14ac:dyDescent="0.2">
      <c r="A38" s="81">
        <v>15342.5</v>
      </c>
      <c r="B38" s="81">
        <v>5.7726999948499724E-3</v>
      </c>
      <c r="C38" s="81">
        <v>1</v>
      </c>
      <c r="D38" s="82">
        <f t="shared" si="4"/>
        <v>1.5342499999999999</v>
      </c>
      <c r="E38" s="82">
        <f t="shared" si="4"/>
        <v>5.7726999948499724E-3</v>
      </c>
      <c r="F38" s="38">
        <f t="shared" si="5"/>
        <v>1.5342499999999999</v>
      </c>
      <c r="G38" s="38">
        <f t="shared" si="5"/>
        <v>5.7726999948499724E-3</v>
      </c>
      <c r="H38" s="38">
        <f t="shared" si="6"/>
        <v>2.3539230624999998</v>
      </c>
      <c r="I38" s="38">
        <f t="shared" si="7"/>
        <v>3.6115064586406245</v>
      </c>
      <c r="J38" s="38">
        <f t="shared" si="8"/>
        <v>5.5409537841693774</v>
      </c>
      <c r="K38" s="38">
        <f t="shared" si="9"/>
        <v>8.8567649670985692E-3</v>
      </c>
      <c r="L38" s="38">
        <f t="shared" si="10"/>
        <v>1.3588491650770978E-2</v>
      </c>
      <c r="M38" s="38">
        <f t="shared" ca="1" si="11"/>
        <v>5.6478765436028672E-3</v>
      </c>
      <c r="N38" s="38">
        <f t="shared" ca="1" si="12"/>
        <v>1.5580893981238463E-8</v>
      </c>
      <c r="O38" s="105">
        <f t="shared" ca="1" si="13"/>
        <v>38533887.051584676</v>
      </c>
      <c r="P38" s="38">
        <f t="shared" ca="1" si="14"/>
        <v>18533694.733077485</v>
      </c>
      <c r="Q38" s="38">
        <f t="shared" ca="1" si="15"/>
        <v>544632.1385067387</v>
      </c>
      <c r="R38" s="24">
        <f t="shared" ca="1" si="16"/>
        <v>1.2482345124710525E-4</v>
      </c>
    </row>
    <row r="39" spans="1:18" x14ac:dyDescent="0.2">
      <c r="A39" s="81">
        <v>15351.5</v>
      </c>
      <c r="B39" s="81">
        <v>5.7582599984016269E-3</v>
      </c>
      <c r="C39" s="81">
        <v>1</v>
      </c>
      <c r="D39" s="82">
        <f t="shared" si="4"/>
        <v>1.53515</v>
      </c>
      <c r="E39" s="82">
        <f t="shared" si="4"/>
        <v>5.7582599984016269E-3</v>
      </c>
      <c r="F39" s="38">
        <f t="shared" si="5"/>
        <v>1.53515</v>
      </c>
      <c r="G39" s="38">
        <f t="shared" si="5"/>
        <v>5.7582599984016269E-3</v>
      </c>
      <c r="H39" s="38">
        <f t="shared" si="6"/>
        <v>2.3566855224999999</v>
      </c>
      <c r="I39" s="38">
        <f t="shared" si="7"/>
        <v>3.6178657798658747</v>
      </c>
      <c r="J39" s="38">
        <f t="shared" si="8"/>
        <v>5.5539666519610975</v>
      </c>
      <c r="K39" s="38">
        <f t="shared" si="9"/>
        <v>8.8397928365462584E-3</v>
      </c>
      <c r="L39" s="38">
        <f t="shared" si="10"/>
        <v>1.3570407973023989E-2</v>
      </c>
      <c r="M39" s="38">
        <f t="shared" ca="1" si="11"/>
        <v>5.6211858983353132E-3</v>
      </c>
      <c r="N39" s="38">
        <f t="shared" ca="1" si="12"/>
        <v>1.8789308908989807E-8</v>
      </c>
      <c r="O39" s="105">
        <f t="shared" ca="1" si="13"/>
        <v>38176233.820696399</v>
      </c>
      <c r="P39" s="38">
        <f t="shared" ca="1" si="14"/>
        <v>18313465.954929423</v>
      </c>
      <c r="Q39" s="38">
        <f t="shared" ca="1" si="15"/>
        <v>536933.94303197681</v>
      </c>
      <c r="R39" s="24">
        <f t="shared" ca="1" si="16"/>
        <v>1.3707410006631379E-4</v>
      </c>
    </row>
    <row r="40" spans="1:18" x14ac:dyDescent="0.2">
      <c r="A40" s="81">
        <v>15358.5</v>
      </c>
      <c r="B40" s="81">
        <v>4.9581400016904809E-3</v>
      </c>
      <c r="C40" s="81">
        <v>1</v>
      </c>
      <c r="D40" s="82">
        <f t="shared" si="4"/>
        <v>1.5358499999999999</v>
      </c>
      <c r="E40" s="82">
        <f t="shared" si="4"/>
        <v>4.9581400016904809E-3</v>
      </c>
      <c r="F40" s="38">
        <f t="shared" si="5"/>
        <v>1.5358499999999999</v>
      </c>
      <c r="G40" s="38">
        <f t="shared" si="5"/>
        <v>4.9581400016904809E-3</v>
      </c>
      <c r="H40" s="38">
        <f t="shared" si="6"/>
        <v>2.3588352224999998</v>
      </c>
      <c r="I40" s="38">
        <f t="shared" si="7"/>
        <v>3.6228170764766245</v>
      </c>
      <c r="J40" s="38">
        <f t="shared" si="8"/>
        <v>5.5641036069066239</v>
      </c>
      <c r="K40" s="38">
        <f t="shared" si="9"/>
        <v>7.6149593215963244E-3</v>
      </c>
      <c r="L40" s="38">
        <f t="shared" si="10"/>
        <v>1.1695435274073714E-2</v>
      </c>
      <c r="M40" s="38">
        <f t="shared" ca="1" si="11"/>
        <v>5.6004339150933623E-3</v>
      </c>
      <c r="N40" s="38">
        <f t="shared" ca="1" si="12"/>
        <v>4.1254147119438824E-7</v>
      </c>
      <c r="O40" s="105">
        <f t="shared" ca="1" si="13"/>
        <v>37899455.436040081</v>
      </c>
      <c r="P40" s="38">
        <f t="shared" ca="1" si="14"/>
        <v>18143241.838884242</v>
      </c>
      <c r="Q40" s="38">
        <f t="shared" ca="1" si="15"/>
        <v>530989.88113689225</v>
      </c>
      <c r="R40" s="24">
        <f t="shared" ca="1" si="16"/>
        <v>-6.4229391340288149E-4</v>
      </c>
    </row>
    <row r="41" spans="1:18" x14ac:dyDescent="0.2">
      <c r="A41" s="81">
        <v>15375</v>
      </c>
      <c r="B41" s="81">
        <v>5.2649999997811392E-3</v>
      </c>
      <c r="C41" s="81">
        <v>1</v>
      </c>
      <c r="D41" s="82">
        <f t="shared" si="4"/>
        <v>1.5375000000000001</v>
      </c>
      <c r="E41" s="82">
        <f t="shared" si="4"/>
        <v>5.2649999997811392E-3</v>
      </c>
      <c r="F41" s="38">
        <f t="shared" si="5"/>
        <v>1.5375000000000001</v>
      </c>
      <c r="G41" s="38">
        <f t="shared" si="5"/>
        <v>5.2649999997811392E-3</v>
      </c>
      <c r="H41" s="38">
        <f t="shared" si="6"/>
        <v>2.3639062500000003</v>
      </c>
      <c r="I41" s="38">
        <f t="shared" si="7"/>
        <v>3.6345058593750008</v>
      </c>
      <c r="J41" s="38">
        <f t="shared" si="8"/>
        <v>5.5880527587890638</v>
      </c>
      <c r="K41" s="38">
        <f t="shared" si="9"/>
        <v>8.0949374996635015E-3</v>
      </c>
      <c r="L41" s="38">
        <f t="shared" si="10"/>
        <v>1.2445966405732634E-2</v>
      </c>
      <c r="M41" s="38">
        <f t="shared" ca="1" si="11"/>
        <v>5.5515441712600012E-3</v>
      </c>
      <c r="N41" s="38">
        <f t="shared" ca="1" si="12"/>
        <v>8.2107562208507492E-8</v>
      </c>
      <c r="O41" s="105">
        <f t="shared" ca="1" si="13"/>
        <v>37251869.221533008</v>
      </c>
      <c r="P41" s="38">
        <f t="shared" ca="1" si="14"/>
        <v>17745674.485510923</v>
      </c>
      <c r="Q41" s="38">
        <f t="shared" ca="1" si="15"/>
        <v>517128.71543750988</v>
      </c>
      <c r="R41" s="24">
        <f t="shared" ca="1" si="16"/>
        <v>-2.8654417147886205E-4</v>
      </c>
    </row>
    <row r="42" spans="1:18" x14ac:dyDescent="0.2">
      <c r="A42" s="81">
        <v>15438</v>
      </c>
      <c r="B42" s="81">
        <v>5.8639199996832758E-3</v>
      </c>
      <c r="C42" s="81">
        <v>0.1</v>
      </c>
      <c r="D42" s="82">
        <f t="shared" si="4"/>
        <v>1.5438000000000001</v>
      </c>
      <c r="E42" s="82">
        <f t="shared" si="4"/>
        <v>5.8639199996832758E-3</v>
      </c>
      <c r="F42" s="38">
        <f t="shared" si="5"/>
        <v>0.15438000000000002</v>
      </c>
      <c r="G42" s="38">
        <f t="shared" si="5"/>
        <v>5.8639199996832767E-4</v>
      </c>
      <c r="H42" s="38">
        <f t="shared" si="6"/>
        <v>0.23833184400000004</v>
      </c>
      <c r="I42" s="38">
        <f t="shared" si="7"/>
        <v>0.36793670076720009</v>
      </c>
      <c r="J42" s="38">
        <f t="shared" si="8"/>
        <v>0.56802067864440353</v>
      </c>
      <c r="K42" s="38">
        <f t="shared" si="9"/>
        <v>9.0527196955110425E-4</v>
      </c>
      <c r="L42" s="38">
        <f t="shared" si="10"/>
        <v>1.3975588665929948E-3</v>
      </c>
      <c r="M42" s="38">
        <f t="shared" ca="1" si="11"/>
        <v>5.365205495370718E-3</v>
      </c>
      <c r="N42" s="38">
        <f t="shared" ca="1" si="12"/>
        <v>2.487161568117202E-8</v>
      </c>
      <c r="O42" s="105">
        <f t="shared" ca="1" si="13"/>
        <v>348410.37109115795</v>
      </c>
      <c r="P42" s="38">
        <f t="shared" ca="1" si="14"/>
        <v>162747.6257897277</v>
      </c>
      <c r="Q42" s="38">
        <f t="shared" ca="1" si="15"/>
        <v>4661.2264732101457</v>
      </c>
      <c r="R42" s="24">
        <f t="shared" ca="1" si="16"/>
        <v>4.9871450431255779E-4</v>
      </c>
    </row>
    <row r="43" spans="1:18" x14ac:dyDescent="0.2">
      <c r="A43" s="81">
        <v>17891</v>
      </c>
      <c r="B43" s="81">
        <v>7.5043999822810292E-4</v>
      </c>
      <c r="C43" s="81">
        <v>1</v>
      </c>
      <c r="D43" s="82">
        <f t="shared" si="4"/>
        <v>1.7890999999999999</v>
      </c>
      <c r="E43" s="82">
        <f t="shared" si="4"/>
        <v>7.5043999822810292E-4</v>
      </c>
      <c r="F43" s="38">
        <f t="shared" si="5"/>
        <v>1.7890999999999999</v>
      </c>
      <c r="G43" s="38">
        <f t="shared" si="5"/>
        <v>7.5043999822810292E-4</v>
      </c>
      <c r="H43" s="38">
        <f t="shared" si="6"/>
        <v>3.2008788099999999</v>
      </c>
      <c r="I43" s="38">
        <f t="shared" si="7"/>
        <v>5.7266922789709991</v>
      </c>
      <c r="J43" s="38">
        <f t="shared" si="8"/>
        <v>10.245625156307014</v>
      </c>
      <c r="K43" s="38">
        <f t="shared" si="9"/>
        <v>1.3426122008298989E-3</v>
      </c>
      <c r="L43" s="38">
        <f t="shared" si="10"/>
        <v>2.4020674885047721E-3</v>
      </c>
      <c r="M43" s="38">
        <f t="shared" ca="1" si="11"/>
        <v>-1.4819811478577402E-3</v>
      </c>
      <c r="N43" s="38">
        <f t="shared" ca="1" si="12"/>
        <v>4.9837041734912292E-6</v>
      </c>
      <c r="O43" s="105">
        <f t="shared" ca="1" si="13"/>
        <v>682485.29999662598</v>
      </c>
      <c r="P43" s="38">
        <f t="shared" ca="1" si="14"/>
        <v>3642567.7509593046</v>
      </c>
      <c r="Q43" s="38">
        <f t="shared" ca="1" si="15"/>
        <v>275037.98962719378</v>
      </c>
      <c r="R43" s="24">
        <f t="shared" ca="1" si="16"/>
        <v>2.2324211460858431E-3</v>
      </c>
    </row>
    <row r="44" spans="1:18" x14ac:dyDescent="0.2">
      <c r="A44" s="81">
        <v>17891.5</v>
      </c>
      <c r="B44" s="81">
        <v>-2.0281400065869093E-3</v>
      </c>
      <c r="C44" s="81">
        <v>0.5</v>
      </c>
      <c r="D44" s="82">
        <f t="shared" si="4"/>
        <v>1.78915</v>
      </c>
      <c r="E44" s="82">
        <f t="shared" si="4"/>
        <v>-2.0281400065869093E-3</v>
      </c>
      <c r="F44" s="38">
        <f t="shared" si="5"/>
        <v>0.89457500000000001</v>
      </c>
      <c r="G44" s="38">
        <f t="shared" si="5"/>
        <v>-1.0140700032934546E-3</v>
      </c>
      <c r="H44" s="38">
        <f t="shared" si="6"/>
        <v>1.6005288612499999</v>
      </c>
      <c r="I44" s="38">
        <f t="shared" si="7"/>
        <v>2.8635862121054374</v>
      </c>
      <c r="J44" s="38">
        <f t="shared" si="8"/>
        <v>5.1233852713884431</v>
      </c>
      <c r="K44" s="38">
        <f t="shared" si="9"/>
        <v>-1.8143233463924844E-3</v>
      </c>
      <c r="L44" s="38">
        <f t="shared" si="10"/>
        <v>-3.2460966151981133E-3</v>
      </c>
      <c r="M44" s="38">
        <f t="shared" ca="1" si="11"/>
        <v>-1.4832956883848274E-3</v>
      </c>
      <c r="N44" s="38">
        <f t="shared" ca="1" si="12"/>
        <v>1.4842766553854576E-7</v>
      </c>
      <c r="O44" s="105">
        <f t="shared" ca="1" si="13"/>
        <v>171098.71742352552</v>
      </c>
      <c r="P44" s="38">
        <f t="shared" ca="1" si="14"/>
        <v>911608.05932764197</v>
      </c>
      <c r="Q44" s="38">
        <f t="shared" ca="1" si="15"/>
        <v>68813.109084318159</v>
      </c>
      <c r="R44" s="24">
        <f t="shared" ca="1" si="16"/>
        <v>-5.4484431820208193E-4</v>
      </c>
    </row>
    <row r="45" spans="1:18" x14ac:dyDescent="0.2">
      <c r="A45" s="81">
        <v>17961</v>
      </c>
      <c r="B45" s="81">
        <v>-9.5075999706750736E-4</v>
      </c>
      <c r="C45" s="81">
        <v>1</v>
      </c>
      <c r="D45" s="82">
        <f t="shared" si="4"/>
        <v>1.7961</v>
      </c>
      <c r="E45" s="82">
        <f t="shared" si="4"/>
        <v>-9.5075999706750736E-4</v>
      </c>
      <c r="F45" s="38">
        <f t="shared" si="5"/>
        <v>1.7961</v>
      </c>
      <c r="G45" s="38">
        <f t="shared" si="5"/>
        <v>-9.5075999706750736E-4</v>
      </c>
      <c r="H45" s="38">
        <f t="shared" si="6"/>
        <v>3.2259752100000001</v>
      </c>
      <c r="I45" s="38">
        <f t="shared" si="7"/>
        <v>5.794174074681</v>
      </c>
      <c r="J45" s="38">
        <f t="shared" si="8"/>
        <v>10.406916055534545</v>
      </c>
      <c r="K45" s="38">
        <f t="shared" si="9"/>
        <v>-1.70766003073295E-3</v>
      </c>
      <c r="L45" s="38">
        <f t="shared" si="10"/>
        <v>-3.0671281811994514E-3</v>
      </c>
      <c r="M45" s="38">
        <f t="shared" ca="1" si="11"/>
        <v>-1.6656950574256979E-3</v>
      </c>
      <c r="N45" s="38">
        <f t="shared" ca="1" si="12"/>
        <v>5.1113214052936952E-7</v>
      </c>
      <c r="O45" s="105">
        <f t="shared" ca="1" si="13"/>
        <v>974085.65229537792</v>
      </c>
      <c r="P45" s="38">
        <f t="shared" ca="1" si="14"/>
        <v>4200293.0722172307</v>
      </c>
      <c r="Q45" s="38">
        <f t="shared" ca="1" si="15"/>
        <v>305690.99508928723</v>
      </c>
      <c r="R45" s="24">
        <f t="shared" ca="1" si="16"/>
        <v>7.1493506035819054E-4</v>
      </c>
    </row>
    <row r="46" spans="1:18" x14ac:dyDescent="0.2">
      <c r="A46" s="81">
        <v>17963</v>
      </c>
      <c r="B46" s="81">
        <v>-7.6508000347530469E-4</v>
      </c>
      <c r="C46" s="81">
        <v>1</v>
      </c>
      <c r="D46" s="82">
        <f t="shared" si="4"/>
        <v>1.7963</v>
      </c>
      <c r="E46" s="82">
        <f t="shared" si="4"/>
        <v>-7.6508000347530469E-4</v>
      </c>
      <c r="F46" s="38">
        <f t="shared" si="5"/>
        <v>1.7963</v>
      </c>
      <c r="G46" s="38">
        <f t="shared" si="5"/>
        <v>-7.6508000347530469E-4</v>
      </c>
      <c r="H46" s="38">
        <f t="shared" si="6"/>
        <v>3.2266936899999998</v>
      </c>
      <c r="I46" s="38">
        <f t="shared" si="7"/>
        <v>5.7961098753469997</v>
      </c>
      <c r="J46" s="38">
        <f t="shared" si="8"/>
        <v>10.411552169085816</v>
      </c>
      <c r="K46" s="38">
        <f t="shared" si="9"/>
        <v>-1.3743132102426898E-3</v>
      </c>
      <c r="L46" s="38">
        <f t="shared" si="10"/>
        <v>-2.4686788195589439E-3</v>
      </c>
      <c r="M46" s="38">
        <f t="shared" ca="1" si="11"/>
        <v>-1.67093450231404E-3</v>
      </c>
      <c r="N46" s="38">
        <f t="shared" ca="1" si="12"/>
        <v>8.2057237306637623E-7</v>
      </c>
      <c r="O46" s="105">
        <f t="shared" ca="1" si="13"/>
        <v>983126.83154089842</v>
      </c>
      <c r="P46" s="38">
        <f t="shared" ca="1" si="14"/>
        <v>4216715.5762096569</v>
      </c>
      <c r="Q46" s="38">
        <f t="shared" ca="1" si="15"/>
        <v>306585.17239654111</v>
      </c>
      <c r="R46" s="24">
        <f t="shared" ca="1" si="16"/>
        <v>9.0585449883873528E-4</v>
      </c>
    </row>
    <row r="47" spans="1:18" x14ac:dyDescent="0.2">
      <c r="A47" s="81">
        <v>19492.5</v>
      </c>
      <c r="B47" s="81">
        <v>-8.2412999981897883E-3</v>
      </c>
      <c r="C47" s="81">
        <v>0.5</v>
      </c>
      <c r="D47" s="82">
        <f t="shared" si="4"/>
        <v>1.9492499999999999</v>
      </c>
      <c r="E47" s="82">
        <f t="shared" si="4"/>
        <v>-8.2412999981897883E-3</v>
      </c>
      <c r="F47" s="38">
        <f t="shared" si="5"/>
        <v>0.97462499999999996</v>
      </c>
      <c r="G47" s="38">
        <f t="shared" si="5"/>
        <v>-4.1206499990948942E-3</v>
      </c>
      <c r="H47" s="38">
        <f t="shared" si="6"/>
        <v>1.8997877812499999</v>
      </c>
      <c r="I47" s="38">
        <f t="shared" si="7"/>
        <v>3.703161332601562</v>
      </c>
      <c r="J47" s="38">
        <f t="shared" si="8"/>
        <v>7.2183872275735945</v>
      </c>
      <c r="K47" s="38">
        <f t="shared" si="9"/>
        <v>-8.0321770107357228E-3</v>
      </c>
      <c r="L47" s="38">
        <f t="shared" si="10"/>
        <v>-1.5656721038176606E-2</v>
      </c>
      <c r="M47" s="38">
        <f t="shared" ca="1" si="11"/>
        <v>-5.5228750209208935E-3</v>
      </c>
      <c r="N47" s="38">
        <f t="shared" ca="1" si="12"/>
        <v>3.6949171785196956E-6</v>
      </c>
      <c r="O47" s="105">
        <f t="shared" ca="1" si="13"/>
        <v>4146599.8301412896</v>
      </c>
      <c r="P47" s="38">
        <f t="shared" ca="1" si="14"/>
        <v>5603057.222192199</v>
      </c>
      <c r="Q47" s="38">
        <f t="shared" ca="1" si="15"/>
        <v>298186.41868411453</v>
      </c>
      <c r="R47" s="24">
        <f t="shared" ca="1" si="16"/>
        <v>-2.7184249772688948E-3</v>
      </c>
    </row>
    <row r="48" spans="1:18" x14ac:dyDescent="0.2">
      <c r="A48" s="81">
        <v>19492.5</v>
      </c>
      <c r="B48" s="81">
        <v>-7.5413000013213605E-3</v>
      </c>
      <c r="C48" s="81">
        <v>0.5</v>
      </c>
      <c r="D48" s="82">
        <f t="shared" si="4"/>
        <v>1.9492499999999999</v>
      </c>
      <c r="E48" s="82">
        <f t="shared" si="4"/>
        <v>-7.5413000013213605E-3</v>
      </c>
      <c r="F48" s="38">
        <f t="shared" si="5"/>
        <v>0.97462499999999996</v>
      </c>
      <c r="G48" s="38">
        <f t="shared" si="5"/>
        <v>-3.7706500006606802E-3</v>
      </c>
      <c r="H48" s="38">
        <f t="shared" si="6"/>
        <v>1.8997877812499999</v>
      </c>
      <c r="I48" s="38">
        <f t="shared" si="7"/>
        <v>3.703161332601562</v>
      </c>
      <c r="J48" s="38">
        <f t="shared" si="8"/>
        <v>7.2183872275735945</v>
      </c>
      <c r="K48" s="38">
        <f t="shared" si="9"/>
        <v>-7.3499395137878306E-3</v>
      </c>
      <c r="L48" s="38">
        <f t="shared" si="10"/>
        <v>-1.4326869597250928E-2</v>
      </c>
      <c r="M48" s="38">
        <f t="shared" ca="1" si="11"/>
        <v>-5.5228750209208935E-3</v>
      </c>
      <c r="N48" s="38">
        <f t="shared" ca="1" si="12"/>
        <v>2.0370197007523127E-6</v>
      </c>
      <c r="O48" s="105">
        <f t="shared" ca="1" si="13"/>
        <v>4146599.8301412896</v>
      </c>
      <c r="P48" s="38">
        <f t="shared" ca="1" si="14"/>
        <v>5603057.222192199</v>
      </c>
      <c r="Q48" s="38">
        <f t="shared" ca="1" si="15"/>
        <v>298186.41868411453</v>
      </c>
      <c r="R48" s="24">
        <f t="shared" ca="1" si="16"/>
        <v>-2.018424980400467E-3</v>
      </c>
    </row>
    <row r="49" spans="1:18" x14ac:dyDescent="0.2">
      <c r="A49" s="81">
        <v>19499.5</v>
      </c>
      <c r="B49" s="81">
        <v>-6.7414200020721182E-3</v>
      </c>
      <c r="C49" s="81">
        <v>1</v>
      </c>
      <c r="D49" s="82">
        <f t="shared" si="4"/>
        <v>1.9499500000000001</v>
      </c>
      <c r="E49" s="82">
        <f t="shared" si="4"/>
        <v>-6.7414200020721182E-3</v>
      </c>
      <c r="F49" s="38">
        <f t="shared" si="5"/>
        <v>1.9499500000000001</v>
      </c>
      <c r="G49" s="38">
        <f t="shared" si="5"/>
        <v>-6.7414200020721182E-3</v>
      </c>
      <c r="H49" s="38">
        <f t="shared" si="6"/>
        <v>3.8023050025000003</v>
      </c>
      <c r="I49" s="38">
        <f t="shared" si="7"/>
        <v>7.4143046396248762</v>
      </c>
      <c r="J49" s="38">
        <f t="shared" si="8"/>
        <v>14.457523332036528</v>
      </c>
      <c r="K49" s="38">
        <f t="shared" si="9"/>
        <v>-1.3145431933040528E-2</v>
      </c>
      <c r="L49" s="38">
        <f t="shared" si="10"/>
        <v>-2.5632934997832379E-2</v>
      </c>
      <c r="M49" s="38">
        <f t="shared" ca="1" si="11"/>
        <v>-5.5397926857447856E-3</v>
      </c>
      <c r="N49" s="38">
        <f t="shared" ca="1" si="12"/>
        <v>1.4439082073440276E-6</v>
      </c>
      <c r="O49" s="105">
        <f t="shared" ca="1" si="13"/>
        <v>16685937.803855861</v>
      </c>
      <c r="P49" s="38">
        <f t="shared" ca="1" si="14"/>
        <v>22511968.246488292</v>
      </c>
      <c r="Q49" s="38">
        <f t="shared" ca="1" si="15"/>
        <v>1197334.9618060805</v>
      </c>
      <c r="R49" s="24">
        <f t="shared" ca="1" si="16"/>
        <v>-1.2016273163273326E-3</v>
      </c>
    </row>
    <row r="50" spans="1:18" x14ac:dyDescent="0.2">
      <c r="A50" s="81">
        <v>19499.5</v>
      </c>
      <c r="B50" s="81">
        <v>-5.6414200080325827E-3</v>
      </c>
      <c r="C50" s="81">
        <v>1</v>
      </c>
      <c r="D50" s="82">
        <f t="shared" si="4"/>
        <v>1.9499500000000001</v>
      </c>
      <c r="E50" s="82">
        <f t="shared" si="4"/>
        <v>-5.6414200080325827E-3</v>
      </c>
      <c r="F50" s="38">
        <f t="shared" si="5"/>
        <v>1.9499500000000001</v>
      </c>
      <c r="G50" s="38">
        <f t="shared" si="5"/>
        <v>-5.6414200080325827E-3</v>
      </c>
      <c r="H50" s="38">
        <f t="shared" si="6"/>
        <v>3.8023050025000003</v>
      </c>
      <c r="I50" s="38">
        <f t="shared" si="7"/>
        <v>7.4143046396248762</v>
      </c>
      <c r="J50" s="38">
        <f t="shared" si="8"/>
        <v>14.457523332036528</v>
      </c>
      <c r="K50" s="38">
        <f t="shared" si="9"/>
        <v>-1.1000486944663134E-2</v>
      </c>
      <c r="L50" s="38">
        <f t="shared" si="10"/>
        <v>-2.1450399517745879E-2</v>
      </c>
      <c r="M50" s="38">
        <f t="shared" ca="1" si="11"/>
        <v>-5.5397926857447856E-3</v>
      </c>
      <c r="N50" s="38">
        <f t="shared" ca="1" si="12"/>
        <v>1.0328112635387784E-8</v>
      </c>
      <c r="O50" s="105">
        <f t="shared" ca="1" si="13"/>
        <v>16685937.803855861</v>
      </c>
      <c r="P50" s="38">
        <f t="shared" ca="1" si="14"/>
        <v>22511968.246488292</v>
      </c>
      <c r="Q50" s="38">
        <f t="shared" ca="1" si="15"/>
        <v>1197334.9618060805</v>
      </c>
      <c r="R50" s="24">
        <f t="shared" ca="1" si="16"/>
        <v>-1.0162732228779711E-4</v>
      </c>
    </row>
    <row r="51" spans="1:18" x14ac:dyDescent="0.2">
      <c r="A51" s="81">
        <v>19535</v>
      </c>
      <c r="B51" s="81">
        <v>1.9793999963440001E-3</v>
      </c>
      <c r="C51" s="81">
        <v>0.1</v>
      </c>
      <c r="D51" s="82">
        <f t="shared" si="4"/>
        <v>1.9535</v>
      </c>
      <c r="E51" s="82">
        <f t="shared" si="4"/>
        <v>1.9793999963440001E-3</v>
      </c>
      <c r="F51" s="38">
        <f t="shared" si="5"/>
        <v>0.19535000000000002</v>
      </c>
      <c r="G51" s="38">
        <f t="shared" si="5"/>
        <v>1.9793999963440003E-4</v>
      </c>
      <c r="H51" s="38">
        <f t="shared" si="6"/>
        <v>0.38161622500000003</v>
      </c>
      <c r="I51" s="38">
        <f t="shared" si="7"/>
        <v>0.74548729553750004</v>
      </c>
      <c r="J51" s="38">
        <f t="shared" si="8"/>
        <v>1.4563094318325063</v>
      </c>
      <c r="K51" s="38">
        <f t="shared" si="9"/>
        <v>3.8667578928580046E-4</v>
      </c>
      <c r="L51" s="38">
        <f t="shared" si="10"/>
        <v>7.5537115436981122E-4</v>
      </c>
      <c r="M51" s="38">
        <f t="shared" ca="1" si="11"/>
        <v>-5.6254896279020472E-3</v>
      </c>
      <c r="N51" s="38">
        <f t="shared" ca="1" si="12"/>
        <v>5.7834346196965193E-6</v>
      </c>
      <c r="O51" s="105">
        <f t="shared" ca="1" si="13"/>
        <v>171931.15301002483</v>
      </c>
      <c r="P51" s="38">
        <f t="shared" ca="1" si="14"/>
        <v>230188.47779384308</v>
      </c>
      <c r="Q51" s="38">
        <f t="shared" ca="1" si="15"/>
        <v>12206.31685663638</v>
      </c>
      <c r="R51" s="24">
        <f t="shared" ca="1" si="16"/>
        <v>7.6048896242460473E-3</v>
      </c>
    </row>
    <row r="52" spans="1:18" x14ac:dyDescent="0.2">
      <c r="A52" s="81">
        <v>19695</v>
      </c>
      <c r="B52" s="81">
        <v>-8.1662000011419877E-3</v>
      </c>
      <c r="C52" s="81">
        <v>0.1</v>
      </c>
      <c r="D52" s="82">
        <f t="shared" si="4"/>
        <v>1.9695</v>
      </c>
      <c r="E52" s="82">
        <f t="shared" si="4"/>
        <v>-8.1662000011419877E-3</v>
      </c>
      <c r="F52" s="38">
        <f t="shared" si="5"/>
        <v>0.19695000000000001</v>
      </c>
      <c r="G52" s="38">
        <f t="shared" si="5"/>
        <v>-8.166200001141988E-4</v>
      </c>
      <c r="H52" s="38">
        <f t="shared" si="6"/>
        <v>0.38789302500000006</v>
      </c>
      <c r="I52" s="38">
        <f t="shared" si="7"/>
        <v>0.76395531273750017</v>
      </c>
      <c r="J52" s="38">
        <f t="shared" si="8"/>
        <v>1.5046099884365065</v>
      </c>
      <c r="K52" s="38">
        <f t="shared" si="9"/>
        <v>-1.6083330902249145E-3</v>
      </c>
      <c r="L52" s="38">
        <f t="shared" si="10"/>
        <v>-3.1676120211979694E-3</v>
      </c>
      <c r="M52" s="38">
        <f t="shared" ca="1" si="11"/>
        <v>-6.0096605522142951E-3</v>
      </c>
      <c r="N52" s="38">
        <f t="shared" ca="1" si="12"/>
        <v>4.6506623947813568E-7</v>
      </c>
      <c r="O52" s="105">
        <f t="shared" ca="1" si="13"/>
        <v>195243.76873997811</v>
      </c>
      <c r="P52" s="38">
        <f t="shared" ca="1" si="14"/>
        <v>253222.6846225379</v>
      </c>
      <c r="Q52" s="38">
        <f t="shared" ca="1" si="15"/>
        <v>13259.698861887584</v>
      </c>
      <c r="R52" s="24">
        <f t="shared" ca="1" si="16"/>
        <v>-2.1565394489276926E-3</v>
      </c>
    </row>
    <row r="53" spans="1:18" x14ac:dyDescent="0.2">
      <c r="A53" s="81">
        <v>19695</v>
      </c>
      <c r="B53" s="81">
        <v>-8.1662000011419877E-3</v>
      </c>
      <c r="C53" s="81">
        <v>0.1</v>
      </c>
      <c r="D53" s="82">
        <f t="shared" si="4"/>
        <v>1.9695</v>
      </c>
      <c r="E53" s="82">
        <f t="shared" si="4"/>
        <v>-8.1662000011419877E-3</v>
      </c>
      <c r="F53" s="38">
        <f t="shared" si="5"/>
        <v>0.19695000000000001</v>
      </c>
      <c r="G53" s="38">
        <f t="shared" si="5"/>
        <v>-8.166200001141988E-4</v>
      </c>
      <c r="H53" s="38">
        <f t="shared" si="6"/>
        <v>0.38789302500000006</v>
      </c>
      <c r="I53" s="38">
        <f t="shared" si="7"/>
        <v>0.76395531273750017</v>
      </c>
      <c r="J53" s="38">
        <f t="shared" si="8"/>
        <v>1.5046099884365065</v>
      </c>
      <c r="K53" s="38">
        <f t="shared" si="9"/>
        <v>-1.6083330902249145E-3</v>
      </c>
      <c r="L53" s="38">
        <f t="shared" si="10"/>
        <v>-3.1676120211979694E-3</v>
      </c>
      <c r="M53" s="38">
        <f t="shared" ca="1" si="11"/>
        <v>-6.0096605522142951E-3</v>
      </c>
      <c r="N53" s="38">
        <f t="shared" ca="1" si="12"/>
        <v>4.6506623947813568E-7</v>
      </c>
      <c r="O53" s="105">
        <f t="shared" ca="1" si="13"/>
        <v>195243.76873997811</v>
      </c>
      <c r="P53" s="38">
        <f t="shared" ca="1" si="14"/>
        <v>253222.6846225379</v>
      </c>
      <c r="Q53" s="38">
        <f t="shared" ca="1" si="15"/>
        <v>13259.698861887584</v>
      </c>
      <c r="R53" s="24">
        <f t="shared" ca="1" si="16"/>
        <v>-2.1565394489276926E-3</v>
      </c>
    </row>
    <row r="54" spans="1:18" x14ac:dyDescent="0.2">
      <c r="A54" s="81">
        <v>20387</v>
      </c>
      <c r="B54" s="81">
        <v>-6.520920003822539E-3</v>
      </c>
      <c r="C54" s="81">
        <v>1</v>
      </c>
      <c r="D54" s="82">
        <f t="shared" si="4"/>
        <v>2.0387</v>
      </c>
      <c r="E54" s="82">
        <f t="shared" si="4"/>
        <v>-6.520920003822539E-3</v>
      </c>
      <c r="F54" s="38">
        <f t="shared" si="5"/>
        <v>2.0387</v>
      </c>
      <c r="G54" s="38">
        <f t="shared" si="5"/>
        <v>-6.520920003822539E-3</v>
      </c>
      <c r="H54" s="38">
        <f t="shared" si="6"/>
        <v>4.1562976899999997</v>
      </c>
      <c r="I54" s="38">
        <f t="shared" si="7"/>
        <v>8.4734441006029986</v>
      </c>
      <c r="J54" s="38">
        <f t="shared" si="8"/>
        <v>17.274810487899334</v>
      </c>
      <c r="K54" s="38">
        <f t="shared" si="9"/>
        <v>-1.329419961179301E-2</v>
      </c>
      <c r="L54" s="38">
        <f t="shared" si="10"/>
        <v>-2.7102884748562407E-2</v>
      </c>
      <c r="M54" s="38">
        <f t="shared" ca="1" si="11"/>
        <v>-7.6322055474380042E-3</v>
      </c>
      <c r="N54" s="38">
        <f t="shared" ca="1" si="12"/>
        <v>1.23495555944872E-6</v>
      </c>
      <c r="O54" s="105">
        <f t="shared" ca="1" si="13"/>
        <v>30159013.12250229</v>
      </c>
      <c r="P54" s="38">
        <f t="shared" ca="1" si="14"/>
        <v>35400882.169128954</v>
      </c>
      <c r="Q54" s="38">
        <f t="shared" ca="1" si="15"/>
        <v>1777974.2894339601</v>
      </c>
      <c r="R54" s="24">
        <f t="shared" ca="1" si="16"/>
        <v>1.1112855436154652E-3</v>
      </c>
    </row>
    <row r="55" spans="1:18" x14ac:dyDescent="0.2">
      <c r="A55" s="81">
        <v>20387</v>
      </c>
      <c r="B55" s="81">
        <v>-5.9209200044278987E-3</v>
      </c>
      <c r="C55" s="81">
        <v>1</v>
      </c>
      <c r="D55" s="82">
        <f t="shared" si="4"/>
        <v>2.0387</v>
      </c>
      <c r="E55" s="82">
        <f t="shared" si="4"/>
        <v>-5.9209200044278987E-3</v>
      </c>
      <c r="F55" s="38">
        <f t="shared" si="5"/>
        <v>2.0387</v>
      </c>
      <c r="G55" s="38">
        <f t="shared" si="5"/>
        <v>-5.9209200044278987E-3</v>
      </c>
      <c r="H55" s="38">
        <f t="shared" si="6"/>
        <v>4.1562976899999997</v>
      </c>
      <c r="I55" s="38">
        <f t="shared" si="7"/>
        <v>8.4734441006029986</v>
      </c>
      <c r="J55" s="38">
        <f t="shared" si="8"/>
        <v>17.274810487899334</v>
      </c>
      <c r="K55" s="38">
        <f t="shared" si="9"/>
        <v>-1.2070979613027158E-2</v>
      </c>
      <c r="L55" s="38">
        <f t="shared" si="10"/>
        <v>-2.4609106137078465E-2</v>
      </c>
      <c r="M55" s="38">
        <f t="shared" ca="1" si="11"/>
        <v>-7.6322055474380042E-3</v>
      </c>
      <c r="N55" s="38">
        <f t="shared" ca="1" si="12"/>
        <v>2.9284982097153919E-6</v>
      </c>
      <c r="O55" s="105">
        <f t="shared" ca="1" si="13"/>
        <v>30159013.12250229</v>
      </c>
      <c r="P55" s="38">
        <f t="shared" ca="1" si="14"/>
        <v>35400882.169128954</v>
      </c>
      <c r="Q55" s="38">
        <f t="shared" ca="1" si="15"/>
        <v>1777974.2894339601</v>
      </c>
      <c r="R55" s="24">
        <f t="shared" ca="1" si="16"/>
        <v>1.7112855430101055E-3</v>
      </c>
    </row>
    <row r="56" spans="1:18" x14ac:dyDescent="0.2">
      <c r="A56" s="81">
        <v>20389.5</v>
      </c>
      <c r="B56" s="81">
        <v>-7.1138200073619373E-3</v>
      </c>
      <c r="C56" s="81">
        <v>1</v>
      </c>
      <c r="D56" s="82">
        <f t="shared" si="4"/>
        <v>2.0389499999999998</v>
      </c>
      <c r="E56" s="82">
        <f t="shared" si="4"/>
        <v>-7.1138200073619373E-3</v>
      </c>
      <c r="F56" s="38">
        <f t="shared" si="5"/>
        <v>2.0389499999999998</v>
      </c>
      <c r="G56" s="38">
        <f t="shared" si="5"/>
        <v>-7.1138200073619373E-3</v>
      </c>
      <c r="H56" s="38">
        <f t="shared" si="6"/>
        <v>4.1573171024999995</v>
      </c>
      <c r="I56" s="38">
        <f t="shared" si="7"/>
        <v>8.4765617061423733</v>
      </c>
      <c r="J56" s="38">
        <f t="shared" si="8"/>
        <v>17.28328549073899</v>
      </c>
      <c r="K56" s="38">
        <f t="shared" si="9"/>
        <v>-1.4504723304010621E-2</v>
      </c>
      <c r="L56" s="38">
        <f t="shared" si="10"/>
        <v>-2.9574405580712452E-2</v>
      </c>
      <c r="M56" s="38">
        <f t="shared" ca="1" si="11"/>
        <v>-7.6379525098200403E-3</v>
      </c>
      <c r="N56" s="38">
        <f t="shared" ca="1" si="12"/>
        <v>2.747148801329933E-7</v>
      </c>
      <c r="O56" s="105">
        <f t="shared" ca="1" si="13"/>
        <v>30198238.678069599</v>
      </c>
      <c r="P56" s="38">
        <f t="shared" ca="1" si="14"/>
        <v>35436990.802034572</v>
      </c>
      <c r="Q56" s="38">
        <f t="shared" ca="1" si="15"/>
        <v>1779569.9519667956</v>
      </c>
      <c r="R56" s="24">
        <f t="shared" ca="1" si="16"/>
        <v>5.2413250245810297E-4</v>
      </c>
    </row>
    <row r="57" spans="1:18" x14ac:dyDescent="0.2">
      <c r="A57" s="81">
        <v>20389.5</v>
      </c>
      <c r="B57" s="81">
        <v>-6.9138200051384047E-3</v>
      </c>
      <c r="C57" s="81">
        <v>1</v>
      </c>
      <c r="D57" s="82">
        <f t="shared" si="4"/>
        <v>2.0389499999999998</v>
      </c>
      <c r="E57" s="82">
        <f t="shared" si="4"/>
        <v>-6.9138200051384047E-3</v>
      </c>
      <c r="F57" s="38">
        <f t="shared" si="5"/>
        <v>2.0389499999999998</v>
      </c>
      <c r="G57" s="38">
        <f t="shared" si="5"/>
        <v>-6.9138200051384047E-3</v>
      </c>
      <c r="H57" s="38">
        <f t="shared" si="6"/>
        <v>4.1573171024999995</v>
      </c>
      <c r="I57" s="38">
        <f t="shared" si="7"/>
        <v>8.4765617061423733</v>
      </c>
      <c r="J57" s="38">
        <f t="shared" si="8"/>
        <v>17.28328549073899</v>
      </c>
      <c r="K57" s="38">
        <f t="shared" si="9"/>
        <v>-1.4096933299476949E-2</v>
      </c>
      <c r="L57" s="38">
        <f t="shared" si="10"/>
        <v>-2.8742942150968523E-2</v>
      </c>
      <c r="M57" s="38">
        <f t="shared" ca="1" si="11"/>
        <v>-7.6379525098200403E-3</v>
      </c>
      <c r="N57" s="38">
        <f t="shared" ca="1" si="12"/>
        <v>5.2436788433649906E-7</v>
      </c>
      <c r="O57" s="105">
        <f t="shared" ca="1" si="13"/>
        <v>30198238.678069599</v>
      </c>
      <c r="P57" s="38">
        <f t="shared" ca="1" si="14"/>
        <v>35436990.802034572</v>
      </c>
      <c r="Q57" s="38">
        <f t="shared" ca="1" si="15"/>
        <v>1779569.9519667956</v>
      </c>
      <c r="R57" s="24">
        <f t="shared" ca="1" si="16"/>
        <v>7.2413250468163562E-4</v>
      </c>
    </row>
    <row r="58" spans="1:18" x14ac:dyDescent="0.2">
      <c r="A58" s="81">
        <v>22076</v>
      </c>
      <c r="B58" s="81">
        <v>-9.5641600055387244E-3</v>
      </c>
      <c r="C58" s="81">
        <v>1</v>
      </c>
      <c r="D58" s="82">
        <f t="shared" si="4"/>
        <v>2.2075999999999998</v>
      </c>
      <c r="E58" s="82">
        <f t="shared" si="4"/>
        <v>-9.5641600055387244E-3</v>
      </c>
      <c r="F58" s="38">
        <f t="shared" si="5"/>
        <v>2.2075999999999998</v>
      </c>
      <c r="G58" s="38">
        <f t="shared" si="5"/>
        <v>-9.5641600055387244E-3</v>
      </c>
      <c r="H58" s="38">
        <f t="shared" si="6"/>
        <v>4.8734977599999993</v>
      </c>
      <c r="I58" s="38">
        <f t="shared" si="7"/>
        <v>10.758733654975998</v>
      </c>
      <c r="J58" s="38">
        <f t="shared" si="8"/>
        <v>23.75098041672501</v>
      </c>
      <c r="K58" s="38">
        <f t="shared" si="9"/>
        <v>-2.1113839628227285E-2</v>
      </c>
      <c r="L58" s="38">
        <f t="shared" si="10"/>
        <v>-4.6610912363274547E-2</v>
      </c>
      <c r="M58" s="38">
        <f t="shared" ca="1" si="11"/>
        <v>-1.1326457668092808E-2</v>
      </c>
      <c r="N58" s="38">
        <f t="shared" ca="1" si="12"/>
        <v>3.1056930514435883E-6</v>
      </c>
      <c r="O58" s="105">
        <f t="shared" ca="1" si="13"/>
        <v>54771447.411713846</v>
      </c>
      <c r="P58" s="38">
        <f t="shared" ca="1" si="14"/>
        <v>56804853.838279285</v>
      </c>
      <c r="Q58" s="38">
        <f t="shared" ca="1" si="15"/>
        <v>2692389.5037048003</v>
      </c>
      <c r="R58" s="24">
        <f t="shared" ca="1" si="16"/>
        <v>1.762297662554084E-3</v>
      </c>
    </row>
    <row r="59" spans="1:18" x14ac:dyDescent="0.2">
      <c r="A59" s="81">
        <v>22076</v>
      </c>
      <c r="B59" s="81">
        <v>-8.7641600039205514E-3</v>
      </c>
      <c r="C59" s="81">
        <v>1</v>
      </c>
      <c r="D59" s="82">
        <f t="shared" si="4"/>
        <v>2.2075999999999998</v>
      </c>
      <c r="E59" s="82">
        <f t="shared" si="4"/>
        <v>-8.7641600039205514E-3</v>
      </c>
      <c r="F59" s="38">
        <f t="shared" si="5"/>
        <v>2.2075999999999998</v>
      </c>
      <c r="G59" s="38">
        <f t="shared" si="5"/>
        <v>-8.7641600039205514E-3</v>
      </c>
      <c r="H59" s="38">
        <f t="shared" si="6"/>
        <v>4.8734977599999993</v>
      </c>
      <c r="I59" s="38">
        <f t="shared" si="7"/>
        <v>10.758733654975998</v>
      </c>
      <c r="J59" s="38">
        <f t="shared" si="8"/>
        <v>23.75098041672501</v>
      </c>
      <c r="K59" s="38">
        <f t="shared" si="9"/>
        <v>-1.9347759624655007E-2</v>
      </c>
      <c r="L59" s="38">
        <f t="shared" si="10"/>
        <v>-4.2712114147388389E-2</v>
      </c>
      <c r="M59" s="38">
        <f t="shared" ca="1" si="11"/>
        <v>-1.1326457668092808E-2</v>
      </c>
      <c r="N59" s="38">
        <f t="shared" ca="1" si="12"/>
        <v>6.5653693198226037E-6</v>
      </c>
      <c r="O59" s="105">
        <f t="shared" ca="1" si="13"/>
        <v>54771447.411713846</v>
      </c>
      <c r="P59" s="38">
        <f t="shared" ca="1" si="14"/>
        <v>56804853.838279285</v>
      </c>
      <c r="Q59" s="38">
        <f t="shared" ca="1" si="15"/>
        <v>2692389.5037048003</v>
      </c>
      <c r="R59" s="24">
        <f t="shared" ca="1" si="16"/>
        <v>2.562297664172257E-3</v>
      </c>
    </row>
    <row r="60" spans="1:18" x14ac:dyDescent="0.2">
      <c r="A60" s="81">
        <v>22076.5</v>
      </c>
      <c r="B60" s="81">
        <v>-1.2042739996104501E-2</v>
      </c>
      <c r="C60" s="81">
        <v>1</v>
      </c>
      <c r="D60" s="82">
        <f t="shared" si="4"/>
        <v>2.2076500000000001</v>
      </c>
      <c r="E60" s="82">
        <f t="shared" si="4"/>
        <v>-1.2042739996104501E-2</v>
      </c>
      <c r="F60" s="38">
        <f t="shared" si="5"/>
        <v>2.2076500000000001</v>
      </c>
      <c r="G60" s="38">
        <f t="shared" si="5"/>
        <v>-1.2042739996104501E-2</v>
      </c>
      <c r="H60" s="38">
        <f t="shared" si="6"/>
        <v>4.8737185225000008</v>
      </c>
      <c r="I60" s="38">
        <f t="shared" si="7"/>
        <v>10.759464696197128</v>
      </c>
      <c r="J60" s="38">
        <f t="shared" si="8"/>
        <v>23.75313223655959</v>
      </c>
      <c r="K60" s="38">
        <f t="shared" si="9"/>
        <v>-2.6586154952400104E-2</v>
      </c>
      <c r="L60" s="38">
        <f t="shared" si="10"/>
        <v>-5.869292498066609E-2</v>
      </c>
      <c r="M60" s="38">
        <f t="shared" ca="1" si="11"/>
        <v>-1.1327495418635085E-2</v>
      </c>
      <c r="N60" s="38">
        <f t="shared" ca="1" si="12"/>
        <v>5.115748055994039E-7</v>
      </c>
      <c r="O60" s="105">
        <f t="shared" ca="1" si="13"/>
        <v>54777604.809457436</v>
      </c>
      <c r="P60" s="38">
        <f t="shared" ca="1" si="14"/>
        <v>56809868.394426681</v>
      </c>
      <c r="Q60" s="38">
        <f t="shared" ca="1" si="15"/>
        <v>2692594.0711004059</v>
      </c>
      <c r="R60" s="24">
        <f t="shared" ca="1" si="16"/>
        <v>-7.1524457746941633E-4</v>
      </c>
    </row>
    <row r="61" spans="1:18" x14ac:dyDescent="0.2">
      <c r="A61" s="81">
        <v>22076.5</v>
      </c>
      <c r="B61" s="81">
        <v>-1.1042739999538753E-2</v>
      </c>
      <c r="C61" s="81">
        <v>1</v>
      </c>
      <c r="D61" s="82">
        <f t="shared" si="4"/>
        <v>2.2076500000000001</v>
      </c>
      <c r="E61" s="82">
        <f t="shared" si="4"/>
        <v>-1.1042739999538753E-2</v>
      </c>
      <c r="F61" s="38">
        <f t="shared" si="5"/>
        <v>2.2076500000000001</v>
      </c>
      <c r="G61" s="38">
        <f t="shared" si="5"/>
        <v>-1.1042739999538753E-2</v>
      </c>
      <c r="H61" s="38">
        <f t="shared" si="6"/>
        <v>4.8737185225000008</v>
      </c>
      <c r="I61" s="38">
        <f t="shared" si="7"/>
        <v>10.759464696197128</v>
      </c>
      <c r="J61" s="38">
        <f t="shared" si="8"/>
        <v>23.75313223655959</v>
      </c>
      <c r="K61" s="38">
        <f t="shared" si="9"/>
        <v>-2.4378504959981728E-2</v>
      </c>
      <c r="L61" s="38">
        <f t="shared" si="10"/>
        <v>-5.3819206474903666E-2</v>
      </c>
      <c r="M61" s="38">
        <f t="shared" ca="1" si="11"/>
        <v>-1.1327495418635085E-2</v>
      </c>
      <c r="N61" s="38">
        <f t="shared" ca="1" si="12"/>
        <v>8.1085648704727491E-8</v>
      </c>
      <c r="O61" s="105">
        <f t="shared" ca="1" si="13"/>
        <v>54777604.809457436</v>
      </c>
      <c r="P61" s="38">
        <f t="shared" ca="1" si="14"/>
        <v>56809868.394426681</v>
      </c>
      <c r="Q61" s="38">
        <f t="shared" ca="1" si="15"/>
        <v>2692594.0711004059</v>
      </c>
      <c r="R61" s="24">
        <f t="shared" ca="1" si="16"/>
        <v>2.8475541909633167E-4</v>
      </c>
    </row>
    <row r="62" spans="1:18" x14ac:dyDescent="0.2">
      <c r="A62" s="81">
        <v>23924</v>
      </c>
      <c r="B62" s="81">
        <v>-1.3395839996519499E-2</v>
      </c>
      <c r="C62" s="81">
        <v>1</v>
      </c>
      <c r="D62" s="82">
        <f t="shared" si="4"/>
        <v>2.3923999999999999</v>
      </c>
      <c r="E62" s="82">
        <f t="shared" si="4"/>
        <v>-1.3395839996519499E-2</v>
      </c>
      <c r="F62" s="38">
        <f t="shared" si="5"/>
        <v>2.3923999999999999</v>
      </c>
      <c r="G62" s="38">
        <f t="shared" si="5"/>
        <v>-1.3395839996519499E-2</v>
      </c>
      <c r="H62" s="38">
        <f t="shared" si="6"/>
        <v>5.7235777599999995</v>
      </c>
      <c r="I62" s="38">
        <f t="shared" si="7"/>
        <v>13.693087433023997</v>
      </c>
      <c r="J62" s="38">
        <f t="shared" si="8"/>
        <v>32.759342374766611</v>
      </c>
      <c r="K62" s="38">
        <f t="shared" si="9"/>
        <v>-3.2048207607673247E-2</v>
      </c>
      <c r="L62" s="38">
        <f t="shared" si="10"/>
        <v>-7.6672131880597474E-2</v>
      </c>
      <c r="M62" s="38">
        <f t="shared" ca="1" si="11"/>
        <v>-1.4936174632812264E-2</v>
      </c>
      <c r="N62" s="38">
        <f t="shared" ca="1" si="12"/>
        <v>2.3726307917631673E-6</v>
      </c>
      <c r="O62" s="105">
        <f t="shared" ca="1" si="13"/>
        <v>69479129.031819016</v>
      </c>
      <c r="P62" s="38">
        <f t="shared" ca="1" si="14"/>
        <v>67438195.868853092</v>
      </c>
      <c r="Q62" s="38">
        <f t="shared" ca="1" si="15"/>
        <v>3081181.6308330675</v>
      </c>
      <c r="R62" s="24">
        <f t="shared" ca="1" si="16"/>
        <v>1.5403346362927658E-3</v>
      </c>
    </row>
    <row r="63" spans="1:18" x14ac:dyDescent="0.2">
      <c r="A63" s="81">
        <v>24728</v>
      </c>
      <c r="B63" s="81">
        <v>-1.6652480000630021E-2</v>
      </c>
      <c r="C63" s="81">
        <v>1</v>
      </c>
      <c r="D63" s="82">
        <f t="shared" si="4"/>
        <v>2.4727999999999999</v>
      </c>
      <c r="E63" s="82">
        <f t="shared" si="4"/>
        <v>-1.6652480000630021E-2</v>
      </c>
      <c r="F63" s="38">
        <f t="shared" si="5"/>
        <v>2.4727999999999999</v>
      </c>
      <c r="G63" s="38">
        <f t="shared" si="5"/>
        <v>-1.6652480000630021E-2</v>
      </c>
      <c r="H63" s="38">
        <f t="shared" si="6"/>
        <v>6.1147398399999995</v>
      </c>
      <c r="I63" s="38">
        <f t="shared" si="7"/>
        <v>15.120528676351999</v>
      </c>
      <c r="J63" s="38">
        <f t="shared" si="8"/>
        <v>37.390043310883222</v>
      </c>
      <c r="K63" s="38">
        <f t="shared" si="9"/>
        <v>-4.1178252545557917E-2</v>
      </c>
      <c r="L63" s="38">
        <f t="shared" si="10"/>
        <v>-0.10182558289465561</v>
      </c>
      <c r="M63" s="38">
        <f t="shared" ca="1" si="11"/>
        <v>-1.636561468626839E-2</v>
      </c>
      <c r="N63" s="38">
        <f t="shared" ca="1" si="12"/>
        <v>8.2291708583797494E-8</v>
      </c>
      <c r="O63" s="105">
        <f t="shared" ca="1" si="13"/>
        <v>69982598.783700466</v>
      </c>
      <c r="P63" s="38">
        <f t="shared" ca="1" si="14"/>
        <v>66579596.338270225</v>
      </c>
      <c r="Q63" s="38">
        <f t="shared" ca="1" si="15"/>
        <v>3002416.2027169736</v>
      </c>
      <c r="R63" s="24">
        <f t="shared" ca="1" si="16"/>
        <v>-2.8686531436163121E-4</v>
      </c>
    </row>
    <row r="64" spans="1:18" x14ac:dyDescent="0.2">
      <c r="A64" s="81">
        <v>25565</v>
      </c>
      <c r="B64" s="81">
        <v>-2.1695400006137788E-2</v>
      </c>
      <c r="C64" s="81"/>
      <c r="D64" s="82">
        <f t="shared" si="4"/>
        <v>2.5565000000000002</v>
      </c>
      <c r="E64" s="82">
        <f t="shared" si="4"/>
        <v>-2.1695400006137788E-2</v>
      </c>
      <c r="F64" s="38">
        <f t="shared" si="5"/>
        <v>0</v>
      </c>
      <c r="G64" s="38">
        <f t="shared" si="5"/>
        <v>0</v>
      </c>
      <c r="H64" s="38">
        <f t="shared" si="6"/>
        <v>0</v>
      </c>
      <c r="I64" s="38">
        <f t="shared" si="7"/>
        <v>0</v>
      </c>
      <c r="J64" s="38">
        <f t="shared" si="8"/>
        <v>0</v>
      </c>
      <c r="K64" s="38">
        <f t="shared" si="9"/>
        <v>0</v>
      </c>
      <c r="L64" s="38">
        <f t="shared" si="10"/>
        <v>0</v>
      </c>
      <c r="M64" s="38">
        <f t="shared" ca="1" si="11"/>
        <v>-1.7762883313679007E-2</v>
      </c>
      <c r="N64" s="38">
        <f t="shared" ca="1" si="12"/>
        <v>0</v>
      </c>
      <c r="O64" s="105">
        <f t="shared" ca="1" si="13"/>
        <v>0</v>
      </c>
      <c r="P64" s="38">
        <f t="shared" ca="1" si="14"/>
        <v>0</v>
      </c>
      <c r="Q64" s="38">
        <f t="shared" ca="1" si="15"/>
        <v>0</v>
      </c>
      <c r="R64" s="24">
        <f t="shared" ca="1" si="16"/>
        <v>-3.9325166924587818E-3</v>
      </c>
    </row>
    <row r="65" spans="1:18" x14ac:dyDescent="0.2">
      <c r="A65" s="81">
        <v>25583</v>
      </c>
      <c r="B65" s="81">
        <v>-1.7524280003271997E-2</v>
      </c>
      <c r="C65" s="81">
        <v>1</v>
      </c>
      <c r="D65" s="82">
        <f t="shared" si="4"/>
        <v>2.5583</v>
      </c>
      <c r="E65" s="82">
        <f t="shared" si="4"/>
        <v>-1.7524280003271997E-2</v>
      </c>
      <c r="F65" s="38">
        <f t="shared" si="5"/>
        <v>2.5583</v>
      </c>
      <c r="G65" s="38">
        <f t="shared" si="5"/>
        <v>-1.7524280003271997E-2</v>
      </c>
      <c r="H65" s="38">
        <f t="shared" si="6"/>
        <v>6.5448988899999998</v>
      </c>
      <c r="I65" s="38">
        <f t="shared" si="7"/>
        <v>16.743814830287</v>
      </c>
      <c r="J65" s="38">
        <f t="shared" si="8"/>
        <v>42.83570148032323</v>
      </c>
      <c r="K65" s="38">
        <f t="shared" si="9"/>
        <v>-4.4832365532370751E-2</v>
      </c>
      <c r="L65" s="38">
        <f t="shared" si="10"/>
        <v>-0.1146946407414641</v>
      </c>
      <c r="M65" s="38">
        <f t="shared" ref="M65:M127" ca="1" si="17">+E$4+E$5*D65+E$6*D65^2</f>
        <v>-1.7791914228517884E-2</v>
      </c>
      <c r="N65" s="38">
        <f t="shared" ca="1" si="12"/>
        <v>7.1628078522966258E-8</v>
      </c>
      <c r="O65" s="105">
        <f t="shared" ca="1" si="13"/>
        <v>66376286.00923489</v>
      </c>
      <c r="P65" s="38">
        <f t="shared" ca="1" si="14"/>
        <v>61992940.690974541</v>
      </c>
      <c r="Q65" s="38">
        <f t="shared" ca="1" si="15"/>
        <v>2757522.762376362</v>
      </c>
      <c r="R65" s="24">
        <f t="shared" ref="R65:R127" ca="1" si="18">+E65-M65</f>
        <v>2.6763422524588715E-4</v>
      </c>
    </row>
    <row r="66" spans="1:18" x14ac:dyDescent="0.2">
      <c r="A66" s="81">
        <v>25583</v>
      </c>
      <c r="B66" s="81">
        <v>-1.7524280003271997E-2</v>
      </c>
      <c r="C66" s="81">
        <v>1</v>
      </c>
      <c r="D66" s="82">
        <f t="shared" ref="D66:E128" si="19">A66/A$18</f>
        <v>2.5583</v>
      </c>
      <c r="E66" s="82">
        <f t="shared" si="19"/>
        <v>-1.7524280003271997E-2</v>
      </c>
      <c r="F66" s="38">
        <f t="shared" ref="F66:G128" si="20">$C66*D66</f>
        <v>2.5583</v>
      </c>
      <c r="G66" s="38">
        <f t="shared" si="20"/>
        <v>-1.7524280003271997E-2</v>
      </c>
      <c r="H66" s="38">
        <f t="shared" ref="H66:H128" si="21">C66*D66*D66</f>
        <v>6.5448988899999998</v>
      </c>
      <c r="I66" s="38">
        <f t="shared" ref="I66:I128" si="22">C66*D66*D66*D66</f>
        <v>16.743814830287</v>
      </c>
      <c r="J66" s="38">
        <f t="shared" ref="J66:J128" si="23">C66*D66*D66*D66*D66</f>
        <v>42.83570148032323</v>
      </c>
      <c r="K66" s="38">
        <f t="shared" ref="K66:K128" si="24">C66*E66*D66</f>
        <v>-4.4832365532370751E-2</v>
      </c>
      <c r="L66" s="38">
        <f t="shared" ref="L66:L128" si="25">C66*E66*D66*D66</f>
        <v>-0.1146946407414641</v>
      </c>
      <c r="M66" s="38">
        <f t="shared" ca="1" si="17"/>
        <v>-1.7791914228517884E-2</v>
      </c>
      <c r="N66" s="38">
        <f t="shared" ref="N66:N128" ca="1" si="26">C66*(M66-E66)^2</f>
        <v>7.1628078522966258E-8</v>
      </c>
      <c r="O66" s="105">
        <f t="shared" ref="O66:O128" ca="1" si="27">(C66*O$1-O$2*F66+O$3*H66)^2</f>
        <v>66376286.00923489</v>
      </c>
      <c r="P66" s="38">
        <f t="shared" ref="P66:P128" ca="1" si="28">(-C66*O$2+O$4*F66-O$5*H66)^2</f>
        <v>61992940.690974541</v>
      </c>
      <c r="Q66" s="38">
        <f t="shared" ref="Q66:Q128" ca="1" si="29">+(C66*O$3-F66*O$5+H66*O$6)^2</f>
        <v>2757522.762376362</v>
      </c>
      <c r="R66" s="24">
        <f t="shared" ca="1" si="18"/>
        <v>2.6763422524588715E-4</v>
      </c>
    </row>
    <row r="67" spans="1:18" x14ac:dyDescent="0.2">
      <c r="A67" s="81">
        <v>26466</v>
      </c>
      <c r="B67" s="81">
        <v>-1.9396560004679486E-2</v>
      </c>
      <c r="C67" s="81">
        <v>1</v>
      </c>
      <c r="D67" s="82">
        <f t="shared" si="19"/>
        <v>2.6465999999999998</v>
      </c>
      <c r="E67" s="82">
        <f t="shared" si="19"/>
        <v>-1.9396560004679486E-2</v>
      </c>
      <c r="F67" s="38">
        <f t="shared" si="20"/>
        <v>2.6465999999999998</v>
      </c>
      <c r="G67" s="38">
        <f t="shared" si="20"/>
        <v>-1.9396560004679486E-2</v>
      </c>
      <c r="H67" s="38">
        <f t="shared" si="21"/>
        <v>7.0044915599999991</v>
      </c>
      <c r="I67" s="38">
        <f t="shared" si="22"/>
        <v>18.538087362695997</v>
      </c>
      <c r="J67" s="38">
        <f t="shared" si="23"/>
        <v>49.062902014111224</v>
      </c>
      <c r="K67" s="38">
        <f t="shared" si="24"/>
        <v>-5.1334935708384724E-2</v>
      </c>
      <c r="L67" s="38">
        <f t="shared" si="25"/>
        <v>-0.135863040845811</v>
      </c>
      <c r="M67" s="38">
        <f t="shared" ca="1" si="17"/>
        <v>-1.9163423149102257E-2</v>
      </c>
      <c r="N67" s="38">
        <f t="shared" ca="1" si="26"/>
        <v>5.4352793428437716E-8</v>
      </c>
      <c r="O67" s="105">
        <f t="shared" ca="1" si="27"/>
        <v>58532335.25139074</v>
      </c>
      <c r="P67" s="38">
        <f t="shared" ca="1" si="28"/>
        <v>53713492.352991924</v>
      </c>
      <c r="Q67" s="38">
        <f t="shared" ca="1" si="29"/>
        <v>2352989.9246729398</v>
      </c>
      <c r="R67" s="24">
        <f t="shared" ca="1" si="18"/>
        <v>-2.3313685557722896E-4</v>
      </c>
    </row>
    <row r="68" spans="1:18" x14ac:dyDescent="0.2">
      <c r="A68" s="81">
        <v>28056</v>
      </c>
      <c r="B68" s="81">
        <v>-2.4380959999689367E-2</v>
      </c>
      <c r="C68" s="81">
        <v>1</v>
      </c>
      <c r="D68" s="82">
        <f t="shared" si="19"/>
        <v>2.8056000000000001</v>
      </c>
      <c r="E68" s="82">
        <f t="shared" si="19"/>
        <v>-2.4380959999689367E-2</v>
      </c>
      <c r="F68" s="38">
        <f t="shared" si="20"/>
        <v>2.8056000000000001</v>
      </c>
      <c r="G68" s="38">
        <f t="shared" si="20"/>
        <v>-2.4380959999689367E-2</v>
      </c>
      <c r="H68" s="38">
        <f t="shared" si="21"/>
        <v>7.8713913600000005</v>
      </c>
      <c r="I68" s="38">
        <f t="shared" si="22"/>
        <v>22.083975599616004</v>
      </c>
      <c r="J68" s="38">
        <f t="shared" si="23"/>
        <v>61.958801942282662</v>
      </c>
      <c r="K68" s="38">
        <f t="shared" si="24"/>
        <v>-6.8403221375128484E-2</v>
      </c>
      <c r="L68" s="38">
        <f t="shared" si="25"/>
        <v>-0.19191207789006048</v>
      </c>
      <c r="M68" s="38">
        <f t="shared" ca="1" si="17"/>
        <v>-2.1373009596684506E-2</v>
      </c>
      <c r="N68" s="38">
        <f t="shared" ca="1" si="26"/>
        <v>9.0477656269371052E-6</v>
      </c>
      <c r="O68" s="105">
        <f t="shared" ca="1" si="27"/>
        <v>36751267.984760873</v>
      </c>
      <c r="P68" s="38">
        <f t="shared" ca="1" si="28"/>
        <v>32602505.915575851</v>
      </c>
      <c r="Q68" s="38">
        <f t="shared" ca="1" si="29"/>
        <v>1374588.7775510226</v>
      </c>
      <c r="R68" s="24">
        <f t="shared" ca="1" si="18"/>
        <v>-3.0079504030048609E-3</v>
      </c>
    </row>
    <row r="69" spans="1:18" x14ac:dyDescent="0.2">
      <c r="A69" s="81">
        <v>28969</v>
      </c>
      <c r="B69" s="81">
        <v>-2.426804000424454E-2</v>
      </c>
      <c r="C69" s="81">
        <v>1</v>
      </c>
      <c r="D69" s="82">
        <f t="shared" si="19"/>
        <v>2.8969</v>
      </c>
      <c r="E69" s="82">
        <f t="shared" si="19"/>
        <v>-2.426804000424454E-2</v>
      </c>
      <c r="F69" s="38">
        <f t="shared" si="20"/>
        <v>2.8969</v>
      </c>
      <c r="G69" s="38">
        <f t="shared" si="20"/>
        <v>-2.426804000424454E-2</v>
      </c>
      <c r="H69" s="38">
        <f t="shared" si="21"/>
        <v>8.3920296099999998</v>
      </c>
      <c r="I69" s="38">
        <f t="shared" si="22"/>
        <v>24.310870577208998</v>
      </c>
      <c r="J69" s="38">
        <f t="shared" si="23"/>
        <v>70.426160975116744</v>
      </c>
      <c r="K69" s="38">
        <f t="shared" si="24"/>
        <v>-7.030208508829601E-2</v>
      </c>
      <c r="L69" s="38">
        <f t="shared" si="25"/>
        <v>-0.2036581102922847</v>
      </c>
      <c r="M69" s="38">
        <f t="shared" ca="1" si="17"/>
        <v>-2.2490642230336089E-2</v>
      </c>
      <c r="N69" s="38">
        <f t="shared" ca="1" si="26"/>
        <v>3.159142846694718E-6</v>
      </c>
      <c r="O69" s="105">
        <f t="shared" ca="1" si="27"/>
        <v>22531350.632891964</v>
      </c>
      <c r="P69" s="38">
        <f t="shared" ca="1" si="28"/>
        <v>19440349.056751326</v>
      </c>
      <c r="Q69" s="38">
        <f t="shared" ca="1" si="29"/>
        <v>787226.40314277948</v>
      </c>
      <c r="R69" s="24">
        <f t="shared" ca="1" si="18"/>
        <v>-1.7773977739084512E-3</v>
      </c>
    </row>
    <row r="70" spans="1:18" x14ac:dyDescent="0.2">
      <c r="A70" s="81">
        <v>28969</v>
      </c>
      <c r="B70" s="81">
        <v>-2.426804000424454E-2</v>
      </c>
      <c r="C70" s="81">
        <v>1</v>
      </c>
      <c r="D70" s="82">
        <f t="shared" si="19"/>
        <v>2.8969</v>
      </c>
      <c r="E70" s="82">
        <f t="shared" si="19"/>
        <v>-2.426804000424454E-2</v>
      </c>
      <c r="F70" s="38">
        <f t="shared" si="20"/>
        <v>2.8969</v>
      </c>
      <c r="G70" s="38">
        <f t="shared" si="20"/>
        <v>-2.426804000424454E-2</v>
      </c>
      <c r="H70" s="38">
        <f t="shared" si="21"/>
        <v>8.3920296099999998</v>
      </c>
      <c r="I70" s="38">
        <f t="shared" si="22"/>
        <v>24.310870577208998</v>
      </c>
      <c r="J70" s="38">
        <f t="shared" si="23"/>
        <v>70.426160975116744</v>
      </c>
      <c r="K70" s="38">
        <f t="shared" si="24"/>
        <v>-7.030208508829601E-2</v>
      </c>
      <c r="L70" s="38">
        <f t="shared" si="25"/>
        <v>-0.2036581102922847</v>
      </c>
      <c r="M70" s="38">
        <f t="shared" ca="1" si="17"/>
        <v>-2.2490642230336089E-2</v>
      </c>
      <c r="N70" s="38">
        <f t="shared" ca="1" si="26"/>
        <v>3.159142846694718E-6</v>
      </c>
      <c r="O70" s="105">
        <f t="shared" ca="1" si="27"/>
        <v>22531350.632891964</v>
      </c>
      <c r="P70" s="38">
        <f t="shared" ca="1" si="28"/>
        <v>19440349.056751326</v>
      </c>
      <c r="Q70" s="38">
        <f t="shared" ca="1" si="29"/>
        <v>787226.40314277948</v>
      </c>
      <c r="R70" s="24">
        <f t="shared" ca="1" si="18"/>
        <v>-1.7773977739084512E-3</v>
      </c>
    </row>
    <row r="71" spans="1:18" x14ac:dyDescent="0.2">
      <c r="A71" s="81">
        <v>29708</v>
      </c>
      <c r="B71" s="81">
        <v>-2.2909280000021681E-2</v>
      </c>
      <c r="C71" s="81">
        <v>1</v>
      </c>
      <c r="D71" s="82">
        <f t="shared" si="19"/>
        <v>2.9708000000000001</v>
      </c>
      <c r="E71" s="82">
        <f t="shared" si="19"/>
        <v>-2.2909280000021681E-2</v>
      </c>
      <c r="F71" s="38">
        <f t="shared" si="20"/>
        <v>2.9708000000000001</v>
      </c>
      <c r="G71" s="38">
        <f t="shared" si="20"/>
        <v>-2.2909280000021681E-2</v>
      </c>
      <c r="H71" s="38">
        <f t="shared" si="21"/>
        <v>8.8256526400000013</v>
      </c>
      <c r="I71" s="38">
        <f t="shared" si="22"/>
        <v>26.219248862912004</v>
      </c>
      <c r="J71" s="38">
        <f t="shared" si="23"/>
        <v>77.892144521938988</v>
      </c>
      <c r="K71" s="38">
        <f t="shared" si="24"/>
        <v>-6.8058889024064415E-2</v>
      </c>
      <c r="L71" s="38">
        <f t="shared" si="25"/>
        <v>-0.20218934751269058</v>
      </c>
      <c r="M71" s="38">
        <f t="shared" ca="1" si="17"/>
        <v>-2.3314532035195262E-2</v>
      </c>
      <c r="N71" s="38">
        <f t="shared" ca="1" si="26"/>
        <v>1.6422921201232942E-7</v>
      </c>
      <c r="O71" s="105">
        <f t="shared" ca="1" si="27"/>
        <v>12015352.941870119</v>
      </c>
      <c r="P71" s="38">
        <f t="shared" ca="1" si="28"/>
        <v>9973350.2242813837</v>
      </c>
      <c r="Q71" s="38">
        <f t="shared" ca="1" si="29"/>
        <v>378210.97723289119</v>
      </c>
      <c r="R71" s="24">
        <f t="shared" ca="1" si="18"/>
        <v>4.052520351735811E-4</v>
      </c>
    </row>
    <row r="72" spans="1:18" x14ac:dyDescent="0.2">
      <c r="A72" s="81">
        <v>29708</v>
      </c>
      <c r="B72" s="81">
        <v>-2.2909280000021681E-2</v>
      </c>
      <c r="C72" s="81">
        <v>1</v>
      </c>
      <c r="D72" s="82">
        <f t="shared" si="19"/>
        <v>2.9708000000000001</v>
      </c>
      <c r="E72" s="82">
        <f t="shared" si="19"/>
        <v>-2.2909280000021681E-2</v>
      </c>
      <c r="F72" s="38">
        <f t="shared" si="20"/>
        <v>2.9708000000000001</v>
      </c>
      <c r="G72" s="38">
        <f t="shared" si="20"/>
        <v>-2.2909280000021681E-2</v>
      </c>
      <c r="H72" s="38">
        <f t="shared" si="21"/>
        <v>8.8256526400000013</v>
      </c>
      <c r="I72" s="38">
        <f t="shared" si="22"/>
        <v>26.219248862912004</v>
      </c>
      <c r="J72" s="38">
        <f t="shared" si="23"/>
        <v>77.892144521938988</v>
      </c>
      <c r="K72" s="38">
        <f t="shared" si="24"/>
        <v>-6.8058889024064415E-2</v>
      </c>
      <c r="L72" s="38">
        <f t="shared" si="25"/>
        <v>-0.20218934751269058</v>
      </c>
      <c r="M72" s="38">
        <f t="shared" ca="1" si="17"/>
        <v>-2.3314532035195262E-2</v>
      </c>
      <c r="N72" s="38">
        <f t="shared" ca="1" si="26"/>
        <v>1.6422921201232942E-7</v>
      </c>
      <c r="O72" s="105">
        <f t="shared" ca="1" si="27"/>
        <v>12015352.941870119</v>
      </c>
      <c r="P72" s="38">
        <f t="shared" ca="1" si="28"/>
        <v>9973350.2242813837</v>
      </c>
      <c r="Q72" s="38">
        <f t="shared" ca="1" si="29"/>
        <v>378210.97723289119</v>
      </c>
      <c r="R72" s="24">
        <f t="shared" ca="1" si="18"/>
        <v>4.052520351735811E-4</v>
      </c>
    </row>
    <row r="73" spans="1:18" x14ac:dyDescent="0.2">
      <c r="A73" s="81">
        <v>29761</v>
      </c>
      <c r="B73" s="81">
        <v>-2.2738760002539493E-2</v>
      </c>
      <c r="C73" s="81">
        <v>1</v>
      </c>
      <c r="D73" s="82">
        <f t="shared" si="19"/>
        <v>2.9761000000000002</v>
      </c>
      <c r="E73" s="82">
        <f t="shared" si="19"/>
        <v>-2.2738760002539493E-2</v>
      </c>
      <c r="F73" s="38">
        <f t="shared" si="20"/>
        <v>2.9761000000000002</v>
      </c>
      <c r="G73" s="38">
        <f t="shared" si="20"/>
        <v>-2.2738760002539493E-2</v>
      </c>
      <c r="H73" s="38">
        <f t="shared" si="21"/>
        <v>8.8571712100000006</v>
      </c>
      <c r="I73" s="38">
        <f t="shared" si="22"/>
        <v>26.359827238081003</v>
      </c>
      <c r="J73" s="38">
        <f t="shared" si="23"/>
        <v>78.449481843252883</v>
      </c>
      <c r="K73" s="38">
        <f t="shared" si="24"/>
        <v>-6.7672823643557783E-2</v>
      </c>
      <c r="L73" s="38">
        <f t="shared" si="25"/>
        <v>-0.20140109044559235</v>
      </c>
      <c r="M73" s="38">
        <f t="shared" ca="1" si="17"/>
        <v>-2.3370843974628873E-2</v>
      </c>
      <c r="N73" s="38">
        <f t="shared" ca="1" si="26"/>
        <v>3.9953014777228783E-7</v>
      </c>
      <c r="O73" s="105">
        <f t="shared" ca="1" si="27"/>
        <v>11337204.744143242</v>
      </c>
      <c r="P73" s="38">
        <f t="shared" ca="1" si="28"/>
        <v>9372914.7775803506</v>
      </c>
      <c r="Q73" s="38">
        <f t="shared" ca="1" si="29"/>
        <v>352879.70668153814</v>
      </c>
      <c r="R73" s="24">
        <f t="shared" ca="1" si="18"/>
        <v>6.3208397208937978E-4</v>
      </c>
    </row>
    <row r="74" spans="1:18" x14ac:dyDescent="0.2">
      <c r="A74" s="81">
        <v>29761</v>
      </c>
      <c r="B74" s="81">
        <v>-2.2738760002539493E-2</v>
      </c>
      <c r="C74" s="81">
        <v>1</v>
      </c>
      <c r="D74" s="82">
        <f t="shared" si="19"/>
        <v>2.9761000000000002</v>
      </c>
      <c r="E74" s="82">
        <f t="shared" si="19"/>
        <v>-2.2738760002539493E-2</v>
      </c>
      <c r="F74" s="38">
        <f t="shared" si="20"/>
        <v>2.9761000000000002</v>
      </c>
      <c r="G74" s="38">
        <f t="shared" si="20"/>
        <v>-2.2738760002539493E-2</v>
      </c>
      <c r="H74" s="38">
        <f t="shared" si="21"/>
        <v>8.8571712100000006</v>
      </c>
      <c r="I74" s="38">
        <f t="shared" si="22"/>
        <v>26.359827238081003</v>
      </c>
      <c r="J74" s="38">
        <f t="shared" si="23"/>
        <v>78.449481843252883</v>
      </c>
      <c r="K74" s="38">
        <f t="shared" si="24"/>
        <v>-6.7672823643557783E-2</v>
      </c>
      <c r="L74" s="38">
        <f t="shared" si="25"/>
        <v>-0.20140109044559235</v>
      </c>
      <c r="M74" s="38">
        <f t="shared" ca="1" si="17"/>
        <v>-2.3370843974628873E-2</v>
      </c>
      <c r="N74" s="38">
        <f t="shared" ca="1" si="26"/>
        <v>3.9953014777228783E-7</v>
      </c>
      <c r="O74" s="105">
        <f t="shared" ca="1" si="27"/>
        <v>11337204.744143242</v>
      </c>
      <c r="P74" s="38">
        <f t="shared" ca="1" si="28"/>
        <v>9372914.7775803506</v>
      </c>
      <c r="Q74" s="38">
        <f t="shared" ca="1" si="29"/>
        <v>352879.70668153814</v>
      </c>
      <c r="R74" s="24">
        <f t="shared" ca="1" si="18"/>
        <v>6.3208397208937978E-4</v>
      </c>
    </row>
    <row r="75" spans="1:18" x14ac:dyDescent="0.2">
      <c r="A75" s="81">
        <v>29761.5</v>
      </c>
      <c r="B75" s="81">
        <v>-2.4317339994013309E-2</v>
      </c>
      <c r="C75" s="81">
        <v>1</v>
      </c>
      <c r="D75" s="82">
        <f t="shared" si="19"/>
        <v>2.9761500000000001</v>
      </c>
      <c r="E75" s="82">
        <f t="shared" si="19"/>
        <v>-2.4317339994013309E-2</v>
      </c>
      <c r="F75" s="38">
        <f t="shared" si="20"/>
        <v>2.9761500000000001</v>
      </c>
      <c r="G75" s="38">
        <f t="shared" si="20"/>
        <v>-2.4317339994013309E-2</v>
      </c>
      <c r="H75" s="38">
        <f t="shared" si="21"/>
        <v>8.8574688224999996</v>
      </c>
      <c r="I75" s="38">
        <f t="shared" si="22"/>
        <v>26.361155836083373</v>
      </c>
      <c r="J75" s="38">
        <f t="shared" si="23"/>
        <v>78.454753941559531</v>
      </c>
      <c r="K75" s="38">
        <f t="shared" si="24"/>
        <v>-7.2372051423182718E-2</v>
      </c>
      <c r="L75" s="38">
        <f t="shared" si="25"/>
        <v>-0.21539008084310526</v>
      </c>
      <c r="M75" s="38">
        <f t="shared" ca="1" si="17"/>
        <v>-2.33713734501333E-2</v>
      </c>
      <c r="N75" s="38">
        <f t="shared" ca="1" si="26"/>
        <v>8.9485270214029074E-7</v>
      </c>
      <c r="O75" s="105">
        <f t="shared" ca="1" si="27"/>
        <v>11330869.109734789</v>
      </c>
      <c r="P75" s="38">
        <f t="shared" ca="1" si="28"/>
        <v>9367312.4594681337</v>
      </c>
      <c r="Q75" s="38">
        <f t="shared" ca="1" si="29"/>
        <v>352643.83421937708</v>
      </c>
      <c r="R75" s="24">
        <f t="shared" ca="1" si="18"/>
        <v>-9.4596654388000995E-4</v>
      </c>
    </row>
    <row r="76" spans="1:18" x14ac:dyDescent="0.2">
      <c r="A76" s="81">
        <v>29761.5</v>
      </c>
      <c r="B76" s="81">
        <v>-2.4317339994013309E-2</v>
      </c>
      <c r="C76" s="81">
        <v>1</v>
      </c>
      <c r="D76" s="82">
        <f t="shared" si="19"/>
        <v>2.9761500000000001</v>
      </c>
      <c r="E76" s="82">
        <f t="shared" si="19"/>
        <v>-2.4317339994013309E-2</v>
      </c>
      <c r="F76" s="38">
        <f t="shared" si="20"/>
        <v>2.9761500000000001</v>
      </c>
      <c r="G76" s="38">
        <f t="shared" si="20"/>
        <v>-2.4317339994013309E-2</v>
      </c>
      <c r="H76" s="38">
        <f t="shared" si="21"/>
        <v>8.8574688224999996</v>
      </c>
      <c r="I76" s="38">
        <f t="shared" si="22"/>
        <v>26.361155836083373</v>
      </c>
      <c r="J76" s="38">
        <f t="shared" si="23"/>
        <v>78.454753941559531</v>
      </c>
      <c r="K76" s="38">
        <f t="shared" si="24"/>
        <v>-7.2372051423182718E-2</v>
      </c>
      <c r="L76" s="38">
        <f t="shared" si="25"/>
        <v>-0.21539008084310526</v>
      </c>
      <c r="M76" s="38">
        <f t="shared" ca="1" si="17"/>
        <v>-2.33713734501333E-2</v>
      </c>
      <c r="N76" s="38">
        <f t="shared" ca="1" si="26"/>
        <v>8.9485270214029074E-7</v>
      </c>
      <c r="O76" s="105">
        <f t="shared" ca="1" si="27"/>
        <v>11330869.109734789</v>
      </c>
      <c r="P76" s="38">
        <f t="shared" ca="1" si="28"/>
        <v>9367312.4594681337</v>
      </c>
      <c r="Q76" s="38">
        <f t="shared" ca="1" si="29"/>
        <v>352643.83421937708</v>
      </c>
      <c r="R76" s="24">
        <f t="shared" ca="1" si="18"/>
        <v>-9.4596654388000995E-4</v>
      </c>
    </row>
    <row r="77" spans="1:18" x14ac:dyDescent="0.2">
      <c r="A77" s="81">
        <v>29763.5</v>
      </c>
      <c r="B77" s="81">
        <v>-2.4231660005170852E-2</v>
      </c>
      <c r="C77" s="81">
        <v>1</v>
      </c>
      <c r="D77" s="82">
        <f t="shared" si="19"/>
        <v>2.9763500000000001</v>
      </c>
      <c r="E77" s="82">
        <f t="shared" si="19"/>
        <v>-2.4231660005170852E-2</v>
      </c>
      <c r="F77" s="38">
        <f t="shared" si="20"/>
        <v>2.9763500000000001</v>
      </c>
      <c r="G77" s="38">
        <f t="shared" si="20"/>
        <v>-2.4231660005170852E-2</v>
      </c>
      <c r="H77" s="38">
        <f t="shared" si="21"/>
        <v>8.8586593224999994</v>
      </c>
      <c r="I77" s="38">
        <f t="shared" si="22"/>
        <v>26.366470674522873</v>
      </c>
      <c r="J77" s="38">
        <f t="shared" si="23"/>
        <v>78.475844992116151</v>
      </c>
      <c r="K77" s="38">
        <f t="shared" si="24"/>
        <v>-7.2121901256390272E-2</v>
      </c>
      <c r="L77" s="38">
        <f t="shared" si="25"/>
        <v>-0.2146600208044572</v>
      </c>
      <c r="M77" s="38">
        <f t="shared" ca="1" si="17"/>
        <v>-2.3373491021458165E-2</v>
      </c>
      <c r="N77" s="38">
        <f t="shared" ca="1" si="26"/>
        <v>7.3645400460646625E-7</v>
      </c>
      <c r="O77" s="105">
        <f t="shared" ca="1" si="27"/>
        <v>11305538.343012733</v>
      </c>
      <c r="P77" s="38">
        <f t="shared" ca="1" si="28"/>
        <v>9344914.9716090597</v>
      </c>
      <c r="Q77" s="38">
        <f t="shared" ca="1" si="29"/>
        <v>351700.93161073892</v>
      </c>
      <c r="R77" s="24">
        <f t="shared" ca="1" si="18"/>
        <v>-8.5816898371268713E-4</v>
      </c>
    </row>
    <row r="78" spans="1:18" x14ac:dyDescent="0.2">
      <c r="A78" s="81">
        <v>29763.5</v>
      </c>
      <c r="B78" s="81">
        <v>-2.4231660005170852E-2</v>
      </c>
      <c r="C78" s="81">
        <v>1</v>
      </c>
      <c r="D78" s="82">
        <f t="shared" si="19"/>
        <v>2.9763500000000001</v>
      </c>
      <c r="E78" s="82">
        <f t="shared" si="19"/>
        <v>-2.4231660005170852E-2</v>
      </c>
      <c r="F78" s="38">
        <f t="shared" si="20"/>
        <v>2.9763500000000001</v>
      </c>
      <c r="G78" s="38">
        <f t="shared" si="20"/>
        <v>-2.4231660005170852E-2</v>
      </c>
      <c r="H78" s="38">
        <f t="shared" si="21"/>
        <v>8.8586593224999994</v>
      </c>
      <c r="I78" s="38">
        <f t="shared" si="22"/>
        <v>26.366470674522873</v>
      </c>
      <c r="J78" s="38">
        <f t="shared" si="23"/>
        <v>78.475844992116151</v>
      </c>
      <c r="K78" s="38">
        <f t="shared" si="24"/>
        <v>-7.2121901256390272E-2</v>
      </c>
      <c r="L78" s="38">
        <f t="shared" si="25"/>
        <v>-0.2146600208044572</v>
      </c>
      <c r="M78" s="38">
        <f t="shared" ca="1" si="17"/>
        <v>-2.3373491021458165E-2</v>
      </c>
      <c r="N78" s="38">
        <f t="shared" ca="1" si="26"/>
        <v>7.3645400460646625E-7</v>
      </c>
      <c r="O78" s="105">
        <f t="shared" ca="1" si="27"/>
        <v>11305538.343012733</v>
      </c>
      <c r="P78" s="38">
        <f t="shared" ca="1" si="28"/>
        <v>9344914.9716090597</v>
      </c>
      <c r="Q78" s="38">
        <f t="shared" ca="1" si="29"/>
        <v>351700.93161073892</v>
      </c>
      <c r="R78" s="24">
        <f t="shared" ca="1" si="18"/>
        <v>-8.5816898371268713E-4</v>
      </c>
    </row>
    <row r="79" spans="1:18" x14ac:dyDescent="0.2">
      <c r="A79" s="81">
        <v>29768</v>
      </c>
      <c r="B79" s="81">
        <v>-2.1538879998843186E-2</v>
      </c>
      <c r="C79" s="81">
        <v>1</v>
      </c>
      <c r="D79" s="82">
        <f t="shared" si="19"/>
        <v>2.9767999999999999</v>
      </c>
      <c r="E79" s="82">
        <f t="shared" si="19"/>
        <v>-2.1538879998843186E-2</v>
      </c>
      <c r="F79" s="38">
        <f t="shared" si="20"/>
        <v>2.9767999999999999</v>
      </c>
      <c r="G79" s="38">
        <f t="shared" si="20"/>
        <v>-2.1538879998843186E-2</v>
      </c>
      <c r="H79" s="38">
        <f t="shared" si="21"/>
        <v>8.8613382399999985</v>
      </c>
      <c r="I79" s="38">
        <f t="shared" si="22"/>
        <v>26.378431672831994</v>
      </c>
      <c r="J79" s="38">
        <f t="shared" si="23"/>
        <v>78.523315403686283</v>
      </c>
      <c r="K79" s="38">
        <f t="shared" si="24"/>
        <v>-6.4116937980556399E-2</v>
      </c>
      <c r="L79" s="38">
        <f t="shared" si="25"/>
        <v>-0.19086330098052029</v>
      </c>
      <c r="M79" s="38">
        <f t="shared" ca="1" si="17"/>
        <v>-2.3378253622385423E-2</v>
      </c>
      <c r="N79" s="38">
        <f t="shared" ca="1" si="26"/>
        <v>3.3832953269828988E-6</v>
      </c>
      <c r="O79" s="105">
        <f t="shared" ca="1" si="27"/>
        <v>11248613.113855237</v>
      </c>
      <c r="P79" s="38">
        <f t="shared" ca="1" si="28"/>
        <v>9294589.6855133381</v>
      </c>
      <c r="Q79" s="38">
        <f t="shared" ca="1" si="29"/>
        <v>349582.84161830507</v>
      </c>
      <c r="R79" s="24">
        <f t="shared" ca="1" si="18"/>
        <v>1.839373623542237E-3</v>
      </c>
    </row>
    <row r="80" spans="1:18" x14ac:dyDescent="0.2">
      <c r="A80" s="81">
        <v>29768</v>
      </c>
      <c r="B80" s="81">
        <v>-2.1538879998843186E-2</v>
      </c>
      <c r="C80" s="81">
        <v>1</v>
      </c>
      <c r="D80" s="82">
        <f t="shared" si="19"/>
        <v>2.9767999999999999</v>
      </c>
      <c r="E80" s="82">
        <f t="shared" si="19"/>
        <v>-2.1538879998843186E-2</v>
      </c>
      <c r="F80" s="38">
        <f t="shared" si="20"/>
        <v>2.9767999999999999</v>
      </c>
      <c r="G80" s="38">
        <f t="shared" si="20"/>
        <v>-2.1538879998843186E-2</v>
      </c>
      <c r="H80" s="38">
        <f t="shared" si="21"/>
        <v>8.8613382399999985</v>
      </c>
      <c r="I80" s="38">
        <f t="shared" si="22"/>
        <v>26.378431672831994</v>
      </c>
      <c r="J80" s="38">
        <f t="shared" si="23"/>
        <v>78.523315403686283</v>
      </c>
      <c r="K80" s="38">
        <f t="shared" si="24"/>
        <v>-6.4116937980556399E-2</v>
      </c>
      <c r="L80" s="38">
        <f t="shared" si="25"/>
        <v>-0.19086330098052029</v>
      </c>
      <c r="M80" s="38">
        <f t="shared" ca="1" si="17"/>
        <v>-2.3378253622385423E-2</v>
      </c>
      <c r="N80" s="38">
        <f t="shared" ca="1" si="26"/>
        <v>3.3832953269828988E-6</v>
      </c>
      <c r="O80" s="105">
        <f t="shared" ca="1" si="27"/>
        <v>11248613.113855237</v>
      </c>
      <c r="P80" s="38">
        <f t="shared" ca="1" si="28"/>
        <v>9294589.6855133381</v>
      </c>
      <c r="Q80" s="38">
        <f t="shared" ca="1" si="29"/>
        <v>349582.84161830507</v>
      </c>
      <c r="R80" s="24">
        <f t="shared" ca="1" si="18"/>
        <v>1.839373623542237E-3</v>
      </c>
    </row>
    <row r="81" spans="1:18" x14ac:dyDescent="0.2">
      <c r="A81" s="81">
        <v>29768.5</v>
      </c>
      <c r="B81" s="81">
        <v>-2.5817460002144799E-2</v>
      </c>
      <c r="C81" s="81">
        <v>1</v>
      </c>
      <c r="D81" s="82">
        <f t="shared" si="19"/>
        <v>2.9768500000000002</v>
      </c>
      <c r="E81" s="82">
        <f t="shared" si="19"/>
        <v>-2.5817460002144799E-2</v>
      </c>
      <c r="F81" s="38">
        <f t="shared" si="20"/>
        <v>2.9768500000000002</v>
      </c>
      <c r="G81" s="38">
        <f t="shared" si="20"/>
        <v>-2.5817460002144799E-2</v>
      </c>
      <c r="H81" s="38">
        <f t="shared" si="21"/>
        <v>8.8616359225000014</v>
      </c>
      <c r="I81" s="38">
        <f t="shared" si="22"/>
        <v>26.37976089589413</v>
      </c>
      <c r="J81" s="38">
        <f t="shared" si="23"/>
        <v>78.528591222942453</v>
      </c>
      <c r="K81" s="38">
        <f t="shared" si="24"/>
        <v>-7.6854705807384752E-2</v>
      </c>
      <c r="L81" s="38">
        <f t="shared" si="25"/>
        <v>-0.22878493098271332</v>
      </c>
      <c r="M81" s="38">
        <f t="shared" ca="1" si="17"/>
        <v>-2.3378782634919777E-2</v>
      </c>
      <c r="N81" s="38">
        <f t="shared" ca="1" si="26"/>
        <v>5.9471473014155617E-6</v>
      </c>
      <c r="O81" s="105">
        <f t="shared" ca="1" si="27"/>
        <v>11242293.99712337</v>
      </c>
      <c r="P81" s="38">
        <f t="shared" ca="1" si="28"/>
        <v>9289003.9001658726</v>
      </c>
      <c r="Q81" s="38">
        <f t="shared" ca="1" si="29"/>
        <v>349347.79285007942</v>
      </c>
      <c r="R81" s="24">
        <f t="shared" ca="1" si="18"/>
        <v>-2.4386773672250214E-3</v>
      </c>
    </row>
    <row r="82" spans="1:18" x14ac:dyDescent="0.2">
      <c r="A82" s="81">
        <v>29768.5</v>
      </c>
      <c r="B82" s="81">
        <v>-2.5817460002144799E-2</v>
      </c>
      <c r="C82" s="81">
        <v>1</v>
      </c>
      <c r="D82" s="82">
        <f t="shared" si="19"/>
        <v>2.9768500000000002</v>
      </c>
      <c r="E82" s="82">
        <f t="shared" si="19"/>
        <v>-2.5817460002144799E-2</v>
      </c>
      <c r="F82" s="38">
        <f t="shared" si="20"/>
        <v>2.9768500000000002</v>
      </c>
      <c r="G82" s="38">
        <f t="shared" si="20"/>
        <v>-2.5817460002144799E-2</v>
      </c>
      <c r="H82" s="38">
        <f t="shared" si="21"/>
        <v>8.8616359225000014</v>
      </c>
      <c r="I82" s="38">
        <f t="shared" si="22"/>
        <v>26.37976089589413</v>
      </c>
      <c r="J82" s="38">
        <f t="shared" si="23"/>
        <v>78.528591222942453</v>
      </c>
      <c r="K82" s="38">
        <f t="shared" si="24"/>
        <v>-7.6854705807384752E-2</v>
      </c>
      <c r="L82" s="38">
        <f t="shared" si="25"/>
        <v>-0.22878493098271332</v>
      </c>
      <c r="M82" s="38">
        <f t="shared" ca="1" si="17"/>
        <v>-2.3378782634919777E-2</v>
      </c>
      <c r="N82" s="38">
        <f t="shared" ca="1" si="26"/>
        <v>5.9471473014155617E-6</v>
      </c>
      <c r="O82" s="105">
        <f t="shared" ca="1" si="27"/>
        <v>11242293.99712337</v>
      </c>
      <c r="P82" s="38">
        <f t="shared" ca="1" si="28"/>
        <v>9289003.9001658726</v>
      </c>
      <c r="Q82" s="38">
        <f t="shared" ca="1" si="29"/>
        <v>349347.79285007942</v>
      </c>
      <c r="R82" s="24">
        <f t="shared" ca="1" si="18"/>
        <v>-2.4386773672250214E-3</v>
      </c>
    </row>
    <row r="83" spans="1:18" x14ac:dyDescent="0.2">
      <c r="A83" s="81">
        <v>29777.5</v>
      </c>
      <c r="B83" s="81">
        <v>-2.3731900000711903E-2</v>
      </c>
      <c r="C83" s="81">
        <v>1</v>
      </c>
      <c r="D83" s="82">
        <f t="shared" si="19"/>
        <v>2.9777499999999999</v>
      </c>
      <c r="E83" s="82">
        <f t="shared" si="19"/>
        <v>-2.3731900000711903E-2</v>
      </c>
      <c r="F83" s="38">
        <f t="shared" si="20"/>
        <v>2.9777499999999999</v>
      </c>
      <c r="G83" s="38">
        <f t="shared" si="20"/>
        <v>-2.3731900000711903E-2</v>
      </c>
      <c r="H83" s="38">
        <f t="shared" si="21"/>
        <v>8.8669950624999991</v>
      </c>
      <c r="I83" s="38">
        <f t="shared" si="22"/>
        <v>26.403694547359372</v>
      </c>
      <c r="J83" s="38">
        <f t="shared" si="23"/>
        <v>78.623601438399362</v>
      </c>
      <c r="K83" s="38">
        <f t="shared" si="24"/>
        <v>-7.0667665227119869E-2</v>
      </c>
      <c r="L83" s="38">
        <f t="shared" si="25"/>
        <v>-0.21043064013005619</v>
      </c>
      <c r="M83" s="38">
        <f t="shared" ca="1" si="17"/>
        <v>-2.3388299205688752E-2</v>
      </c>
      <c r="N83" s="38">
        <f t="shared" ca="1" si="26"/>
        <v>1.1806150634054139E-7</v>
      </c>
      <c r="O83" s="105">
        <f t="shared" ca="1" si="27"/>
        <v>11128752.771239428</v>
      </c>
      <c r="P83" s="38">
        <f t="shared" ca="1" si="28"/>
        <v>9188662.7046079226</v>
      </c>
      <c r="Q83" s="38">
        <f t="shared" ca="1" si="29"/>
        <v>345127.02144198836</v>
      </c>
      <c r="R83" s="24">
        <f t="shared" ca="1" si="18"/>
        <v>-3.4360079502315094E-4</v>
      </c>
    </row>
    <row r="84" spans="1:18" x14ac:dyDescent="0.2">
      <c r="A84" s="81">
        <v>29777.5</v>
      </c>
      <c r="B84" s="81">
        <v>-2.3731900000711903E-2</v>
      </c>
      <c r="C84" s="81">
        <v>1</v>
      </c>
      <c r="D84" s="82">
        <f t="shared" si="19"/>
        <v>2.9777499999999999</v>
      </c>
      <c r="E84" s="82">
        <f t="shared" si="19"/>
        <v>-2.3731900000711903E-2</v>
      </c>
      <c r="F84" s="38">
        <f t="shared" si="20"/>
        <v>2.9777499999999999</v>
      </c>
      <c r="G84" s="38">
        <f t="shared" si="20"/>
        <v>-2.3731900000711903E-2</v>
      </c>
      <c r="H84" s="38">
        <f t="shared" si="21"/>
        <v>8.8669950624999991</v>
      </c>
      <c r="I84" s="38">
        <f t="shared" si="22"/>
        <v>26.403694547359372</v>
      </c>
      <c r="J84" s="38">
        <f t="shared" si="23"/>
        <v>78.623601438399362</v>
      </c>
      <c r="K84" s="38">
        <f t="shared" si="24"/>
        <v>-7.0667665227119869E-2</v>
      </c>
      <c r="L84" s="38">
        <f t="shared" si="25"/>
        <v>-0.21043064013005619</v>
      </c>
      <c r="M84" s="38">
        <f t="shared" ca="1" si="17"/>
        <v>-2.3388299205688752E-2</v>
      </c>
      <c r="N84" s="38">
        <f t="shared" ca="1" si="26"/>
        <v>1.1806150634054139E-7</v>
      </c>
      <c r="O84" s="105">
        <f t="shared" ca="1" si="27"/>
        <v>11128752.771239428</v>
      </c>
      <c r="P84" s="38">
        <f t="shared" ca="1" si="28"/>
        <v>9188662.7046079226</v>
      </c>
      <c r="Q84" s="38">
        <f t="shared" ca="1" si="29"/>
        <v>345127.02144198836</v>
      </c>
      <c r="R84" s="24">
        <f t="shared" ca="1" si="18"/>
        <v>-3.4360079502315094E-4</v>
      </c>
    </row>
    <row r="85" spans="1:18" x14ac:dyDescent="0.2">
      <c r="A85" s="81">
        <v>29807.5</v>
      </c>
      <c r="B85" s="81">
        <v>-2.3346699999819975E-2</v>
      </c>
      <c r="C85" s="81">
        <v>1</v>
      </c>
      <c r="D85" s="82">
        <f t="shared" si="19"/>
        <v>2.98075</v>
      </c>
      <c r="E85" s="82">
        <f t="shared" si="19"/>
        <v>-2.3346699999819975E-2</v>
      </c>
      <c r="F85" s="38">
        <f t="shared" si="20"/>
        <v>2.98075</v>
      </c>
      <c r="G85" s="38">
        <f t="shared" si="20"/>
        <v>-2.3346699999819975E-2</v>
      </c>
      <c r="H85" s="38">
        <f t="shared" si="21"/>
        <v>8.8848705624999997</v>
      </c>
      <c r="I85" s="38">
        <f t="shared" si="22"/>
        <v>26.483577929171876</v>
      </c>
      <c r="J85" s="38">
        <f t="shared" si="23"/>
        <v>78.940924912379074</v>
      </c>
      <c r="K85" s="38">
        <f t="shared" si="24"/>
        <v>-6.9590676024463394E-2</v>
      </c>
      <c r="L85" s="38">
        <f t="shared" si="25"/>
        <v>-0.20743240755991926</v>
      </c>
      <c r="M85" s="38">
        <f t="shared" ca="1" si="17"/>
        <v>-2.3419943726105709E-2</v>
      </c>
      <c r="N85" s="38">
        <f t="shared" ca="1" si="26"/>
        <v>5.364643440219457E-9</v>
      </c>
      <c r="O85" s="105">
        <f t="shared" ca="1" si="27"/>
        <v>10753089.029958086</v>
      </c>
      <c r="P85" s="38">
        <f t="shared" ca="1" si="28"/>
        <v>8856996.6949799508</v>
      </c>
      <c r="Q85" s="38">
        <f t="shared" ca="1" si="29"/>
        <v>331197.33205061435</v>
      </c>
      <c r="R85" s="24">
        <f t="shared" ca="1" si="18"/>
        <v>7.3243726285733557E-5</v>
      </c>
    </row>
    <row r="86" spans="1:18" x14ac:dyDescent="0.2">
      <c r="A86" s="81">
        <v>29807.5</v>
      </c>
      <c r="B86" s="81">
        <v>-2.3346699999819975E-2</v>
      </c>
      <c r="C86" s="81">
        <v>1</v>
      </c>
      <c r="D86" s="82">
        <f t="shared" si="19"/>
        <v>2.98075</v>
      </c>
      <c r="E86" s="82">
        <f t="shared" si="19"/>
        <v>-2.3346699999819975E-2</v>
      </c>
      <c r="F86" s="38">
        <f t="shared" si="20"/>
        <v>2.98075</v>
      </c>
      <c r="G86" s="38">
        <f t="shared" si="20"/>
        <v>-2.3346699999819975E-2</v>
      </c>
      <c r="H86" s="38">
        <f t="shared" si="21"/>
        <v>8.8848705624999997</v>
      </c>
      <c r="I86" s="38">
        <f t="shared" si="22"/>
        <v>26.483577929171876</v>
      </c>
      <c r="J86" s="38">
        <f t="shared" si="23"/>
        <v>78.940924912379074</v>
      </c>
      <c r="K86" s="38">
        <f t="shared" si="24"/>
        <v>-6.9590676024463394E-2</v>
      </c>
      <c r="L86" s="38">
        <f t="shared" si="25"/>
        <v>-0.20743240755991926</v>
      </c>
      <c r="M86" s="38">
        <f t="shared" ca="1" si="17"/>
        <v>-2.3419943726105709E-2</v>
      </c>
      <c r="N86" s="38">
        <f t="shared" ca="1" si="26"/>
        <v>5.364643440219457E-9</v>
      </c>
      <c r="O86" s="105">
        <f t="shared" ca="1" si="27"/>
        <v>10753089.029958086</v>
      </c>
      <c r="P86" s="38">
        <f t="shared" ca="1" si="28"/>
        <v>8856996.6949799508</v>
      </c>
      <c r="Q86" s="38">
        <f t="shared" ca="1" si="29"/>
        <v>331197.33205061435</v>
      </c>
      <c r="R86" s="24">
        <f t="shared" ca="1" si="18"/>
        <v>7.3243726285733557E-5</v>
      </c>
    </row>
    <row r="87" spans="1:18" x14ac:dyDescent="0.2">
      <c r="A87" s="81">
        <v>30459</v>
      </c>
      <c r="B87" s="81">
        <v>-2.4936440000601579E-2</v>
      </c>
      <c r="C87" s="81">
        <v>1</v>
      </c>
      <c r="D87" s="82">
        <f t="shared" si="19"/>
        <v>3.0459000000000001</v>
      </c>
      <c r="E87" s="82">
        <f t="shared" si="19"/>
        <v>-2.4936440000601579E-2</v>
      </c>
      <c r="F87" s="38">
        <f t="shared" si="20"/>
        <v>3.0459000000000001</v>
      </c>
      <c r="G87" s="38">
        <f t="shared" si="20"/>
        <v>-2.4936440000601579E-2</v>
      </c>
      <c r="H87" s="38">
        <f t="shared" si="21"/>
        <v>9.2775068100000002</v>
      </c>
      <c r="I87" s="38">
        <f t="shared" si="22"/>
        <v>28.258357992579</v>
      </c>
      <c r="J87" s="38">
        <f t="shared" si="23"/>
        <v>86.07213260959638</v>
      </c>
      <c r="K87" s="38">
        <f t="shared" si="24"/>
        <v>-7.5953902597832343E-2</v>
      </c>
      <c r="L87" s="38">
        <f t="shared" si="25"/>
        <v>-0.23134799192273753</v>
      </c>
      <c r="M87" s="38">
        <f t="shared" ca="1" si="17"/>
        <v>-2.4077791877269841E-2</v>
      </c>
      <c r="N87" s="38">
        <f t="shared" ca="1" si="26"/>
        <v>7.372765997011142E-7</v>
      </c>
      <c r="O87" s="105">
        <f t="shared" ca="1" si="27"/>
        <v>3871224.4734918913</v>
      </c>
      <c r="P87" s="38">
        <f t="shared" ca="1" si="28"/>
        <v>2907040.9286098867</v>
      </c>
      <c r="Q87" s="38">
        <f t="shared" ca="1" si="29"/>
        <v>90185.603259419295</v>
      </c>
      <c r="R87" s="24">
        <f t="shared" ca="1" si="18"/>
        <v>-8.5864812333173723E-4</v>
      </c>
    </row>
    <row r="88" spans="1:18" x14ac:dyDescent="0.2">
      <c r="A88" s="81">
        <v>30600</v>
      </c>
      <c r="B88" s="81">
        <v>-2.4195999998482876E-2</v>
      </c>
      <c r="C88" s="81">
        <v>1</v>
      </c>
      <c r="D88" s="82">
        <f t="shared" si="19"/>
        <v>3.06</v>
      </c>
      <c r="E88" s="82">
        <f t="shared" si="19"/>
        <v>-2.4195999998482876E-2</v>
      </c>
      <c r="F88" s="38">
        <f t="shared" si="20"/>
        <v>3.06</v>
      </c>
      <c r="G88" s="38">
        <f t="shared" si="20"/>
        <v>-2.4195999998482876E-2</v>
      </c>
      <c r="H88" s="38">
        <f t="shared" si="21"/>
        <v>9.3635999999999999</v>
      </c>
      <c r="I88" s="38">
        <f t="shared" si="22"/>
        <v>28.652616000000002</v>
      </c>
      <c r="J88" s="38">
        <f t="shared" si="23"/>
        <v>87.677004960000005</v>
      </c>
      <c r="K88" s="38">
        <f t="shared" si="24"/>
        <v>-7.4039759995357599E-2</v>
      </c>
      <c r="L88" s="38">
        <f t="shared" si="25"/>
        <v>-0.22656166558579424</v>
      </c>
      <c r="M88" s="38">
        <f t="shared" ca="1" si="17"/>
        <v>-2.4212775276227554E-2</v>
      </c>
      <c r="N88" s="38">
        <f t="shared" ca="1" si="26"/>
        <v>2.8140994341109148E-10</v>
      </c>
      <c r="O88" s="105">
        <f t="shared" ca="1" si="27"/>
        <v>2768699.2483860794</v>
      </c>
      <c r="P88" s="38">
        <f t="shared" ca="1" si="28"/>
        <v>1993103.5447389288</v>
      </c>
      <c r="Q88" s="38">
        <f t="shared" ca="1" si="29"/>
        <v>56149.252938872894</v>
      </c>
      <c r="R88" s="24">
        <f t="shared" ca="1" si="18"/>
        <v>1.6775277744678074E-5</v>
      </c>
    </row>
    <row r="89" spans="1:18" x14ac:dyDescent="0.2">
      <c r="A89" s="81">
        <v>30618.5</v>
      </c>
      <c r="B89" s="81">
        <v>-3.1203459999233019E-2</v>
      </c>
      <c r="C89" s="81">
        <v>1</v>
      </c>
      <c r="D89" s="82">
        <f t="shared" si="19"/>
        <v>3.0618500000000002</v>
      </c>
      <c r="E89" s="82">
        <f t="shared" si="19"/>
        <v>-3.1203459999233019E-2</v>
      </c>
      <c r="F89" s="38">
        <f t="shared" si="20"/>
        <v>3.0618500000000002</v>
      </c>
      <c r="G89" s="38">
        <f t="shared" si="20"/>
        <v>-3.1203459999233019E-2</v>
      </c>
      <c r="H89" s="38">
        <f t="shared" si="21"/>
        <v>9.3749254225000005</v>
      </c>
      <c r="I89" s="38">
        <f t="shared" si="22"/>
        <v>28.704615404881629</v>
      </c>
      <c r="J89" s="38">
        <f t="shared" si="23"/>
        <v>87.889226677436824</v>
      </c>
      <c r="K89" s="38">
        <f t="shared" si="24"/>
        <v>-9.5540313998651621E-2</v>
      </c>
      <c r="L89" s="38">
        <f t="shared" si="25"/>
        <v>-0.29253011041677146</v>
      </c>
      <c r="M89" s="38">
        <f t="shared" ca="1" si="17"/>
        <v>-2.423029070559974E-2</v>
      </c>
      <c r="N89" s="38">
        <f t="shared" ca="1" si="26"/>
        <v>4.8625089997670038E-5</v>
      </c>
      <c r="O89" s="105">
        <f t="shared" ca="1" si="27"/>
        <v>2636030.1285632895</v>
      </c>
      <c r="P89" s="38">
        <f t="shared" ca="1" si="28"/>
        <v>1884636.0368188119</v>
      </c>
      <c r="Q89" s="38">
        <f t="shared" ca="1" si="29"/>
        <v>52233.351587150202</v>
      </c>
      <c r="R89" s="24">
        <f t="shared" ca="1" si="18"/>
        <v>-6.9731692936332787E-3</v>
      </c>
    </row>
    <row r="90" spans="1:18" x14ac:dyDescent="0.2">
      <c r="A90" s="81">
        <v>31500</v>
      </c>
      <c r="B90" s="81">
        <v>-2.6239999999233987E-2</v>
      </c>
      <c r="C90" s="81">
        <v>1</v>
      </c>
      <c r="D90" s="82">
        <f t="shared" si="19"/>
        <v>3.15</v>
      </c>
      <c r="E90" s="82">
        <f t="shared" si="19"/>
        <v>-2.6239999999233987E-2</v>
      </c>
      <c r="F90" s="38">
        <f t="shared" si="20"/>
        <v>3.15</v>
      </c>
      <c r="G90" s="38">
        <f t="shared" si="20"/>
        <v>-2.6239999999233987E-2</v>
      </c>
      <c r="H90" s="38">
        <f t="shared" si="21"/>
        <v>9.9224999999999994</v>
      </c>
      <c r="I90" s="38">
        <f t="shared" si="22"/>
        <v>31.255874999999996</v>
      </c>
      <c r="J90" s="38">
        <f t="shared" si="23"/>
        <v>98.456006249999987</v>
      </c>
      <c r="K90" s="38">
        <f t="shared" si="24"/>
        <v>-8.2655999997587062E-2</v>
      </c>
      <c r="L90" s="38">
        <f t="shared" si="25"/>
        <v>-0.26036639999239924</v>
      </c>
      <c r="M90" s="38">
        <f t="shared" ca="1" si="17"/>
        <v>-2.5012406198025985E-2</v>
      </c>
      <c r="N90" s="38">
        <f t="shared" ca="1" si="26"/>
        <v>1.5069865407643109E-6</v>
      </c>
      <c r="O90" s="105">
        <f t="shared" ca="1" si="27"/>
        <v>193047.34429226979</v>
      </c>
      <c r="P90" s="38">
        <f t="shared" ca="1" si="28"/>
        <v>374585.83613828081</v>
      </c>
      <c r="Q90" s="38">
        <f t="shared" ca="1" si="29"/>
        <v>39687.002049483621</v>
      </c>
      <c r="R90" s="24">
        <f t="shared" ca="1" si="18"/>
        <v>-1.2275938012080018E-3</v>
      </c>
    </row>
    <row r="91" spans="1:18" x14ac:dyDescent="0.2">
      <c r="A91" s="81">
        <v>31544</v>
      </c>
      <c r="B91" s="81">
        <v>-2.4629281397210434E-2</v>
      </c>
      <c r="C91" s="81">
        <v>1</v>
      </c>
      <c r="D91" s="82">
        <f t="shared" si="19"/>
        <v>3.1543999999999999</v>
      </c>
      <c r="E91" s="82">
        <f t="shared" si="19"/>
        <v>-2.4629281397210434E-2</v>
      </c>
      <c r="F91" s="38">
        <f t="shared" si="20"/>
        <v>3.1543999999999999</v>
      </c>
      <c r="G91" s="38">
        <f t="shared" si="20"/>
        <v>-2.4629281397210434E-2</v>
      </c>
      <c r="H91" s="38">
        <f t="shared" si="21"/>
        <v>9.9502393599999994</v>
      </c>
      <c r="I91" s="38">
        <f t="shared" si="22"/>
        <v>31.387035037183995</v>
      </c>
      <c r="J91" s="38">
        <f t="shared" si="23"/>
        <v>99.007263321293195</v>
      </c>
      <c r="K91" s="38">
        <f t="shared" si="24"/>
        <v>-7.7690605239360597E-2</v>
      </c>
      <c r="L91" s="38">
        <f t="shared" si="25"/>
        <v>-0.24506724516703907</v>
      </c>
      <c r="M91" s="38">
        <f t="shared" ca="1" si="17"/>
        <v>-2.5048752132981952E-2</v>
      </c>
      <c r="N91" s="38">
        <f t="shared" ca="1" si="26"/>
        <v>1.759556981686989E-7</v>
      </c>
      <c r="O91" s="105">
        <f t="shared" ca="1" si="27"/>
        <v>301987.76896509447</v>
      </c>
      <c r="P91" s="38">
        <f t="shared" ca="1" si="28"/>
        <v>515121.63357962749</v>
      </c>
      <c r="Q91" s="38">
        <f t="shared" ca="1" si="29"/>
        <v>49261.87744363994</v>
      </c>
      <c r="R91" s="24">
        <f t="shared" ca="1" si="18"/>
        <v>4.1947073577151828E-4</v>
      </c>
    </row>
    <row r="92" spans="1:18" x14ac:dyDescent="0.2">
      <c r="A92" s="81">
        <v>32231.5</v>
      </c>
      <c r="B92" s="81">
        <v>-2.7102539999759756E-2</v>
      </c>
      <c r="C92" s="81">
        <v>1</v>
      </c>
      <c r="D92" s="82">
        <f t="shared" si="19"/>
        <v>3.22315</v>
      </c>
      <c r="E92" s="82">
        <f t="shared" si="19"/>
        <v>-2.7102539999759756E-2</v>
      </c>
      <c r="F92" s="38">
        <f t="shared" si="20"/>
        <v>3.22315</v>
      </c>
      <c r="G92" s="38">
        <f t="shared" si="20"/>
        <v>-2.7102539999759756E-2</v>
      </c>
      <c r="H92" s="38">
        <f t="shared" si="21"/>
        <v>10.3886959225</v>
      </c>
      <c r="I92" s="38">
        <f t="shared" si="22"/>
        <v>33.484325262605878</v>
      </c>
      <c r="J92" s="38">
        <f t="shared" si="23"/>
        <v>107.92500297016814</v>
      </c>
      <c r="K92" s="38">
        <f t="shared" si="24"/>
        <v>-8.7355551800225653E-2</v>
      </c>
      <c r="L92" s="38">
        <f t="shared" si="25"/>
        <v>-0.28156004678489732</v>
      </c>
      <c r="M92" s="38">
        <f t="shared" ca="1" si="17"/>
        <v>-2.5583395858114699E-2</v>
      </c>
      <c r="N92" s="38">
        <f t="shared" ca="1" si="26"/>
        <v>2.3077989230944964E-6</v>
      </c>
      <c r="O92" s="105">
        <f t="shared" ca="1" si="27"/>
        <v>5567819.9041308314</v>
      </c>
      <c r="P92" s="38">
        <f t="shared" ca="1" si="28"/>
        <v>6005977.825509714</v>
      </c>
      <c r="Q92" s="38">
        <f t="shared" ca="1" si="29"/>
        <v>353127.63094908249</v>
      </c>
      <c r="R92" s="24">
        <f t="shared" ca="1" si="18"/>
        <v>-1.5191441416450568E-3</v>
      </c>
    </row>
    <row r="93" spans="1:18" x14ac:dyDescent="0.2">
      <c r="A93" s="81">
        <v>32238.5</v>
      </c>
      <c r="B93" s="81">
        <v>-2.5702660001115873E-2</v>
      </c>
      <c r="C93" s="81">
        <v>1</v>
      </c>
      <c r="D93" s="82">
        <f t="shared" si="19"/>
        <v>3.2238500000000001</v>
      </c>
      <c r="E93" s="82">
        <f t="shared" si="19"/>
        <v>-2.5702660001115873E-2</v>
      </c>
      <c r="F93" s="38">
        <f t="shared" si="20"/>
        <v>3.2238500000000001</v>
      </c>
      <c r="G93" s="38">
        <f t="shared" si="20"/>
        <v>-2.5702660001115873E-2</v>
      </c>
      <c r="H93" s="38">
        <f t="shared" si="21"/>
        <v>10.3932088225</v>
      </c>
      <c r="I93" s="38">
        <f t="shared" si="22"/>
        <v>33.506146262416628</v>
      </c>
      <c r="J93" s="38">
        <f t="shared" si="23"/>
        <v>108.01878962809185</v>
      </c>
      <c r="K93" s="38">
        <f t="shared" si="24"/>
        <v>-8.2861520444597409E-2</v>
      </c>
      <c r="L93" s="38">
        <f t="shared" si="25"/>
        <v>-0.26713311268531537</v>
      </c>
      <c r="M93" s="38">
        <f t="shared" ca="1" si="17"/>
        <v>-2.5588517970577429E-2</v>
      </c>
      <c r="N93" s="38">
        <f t="shared" ca="1" si="26"/>
        <v>1.3028403135439176E-8</v>
      </c>
      <c r="O93" s="105">
        <f t="shared" ca="1" si="27"/>
        <v>5659218.5847411994</v>
      </c>
      <c r="P93" s="38">
        <f t="shared" ca="1" si="28"/>
        <v>6096671.9406289626</v>
      </c>
      <c r="Q93" s="38">
        <f t="shared" ca="1" si="29"/>
        <v>357844.57720293367</v>
      </c>
      <c r="R93" s="24">
        <f t="shared" ca="1" si="18"/>
        <v>-1.1414203053844441E-4</v>
      </c>
    </row>
    <row r="94" spans="1:18" x14ac:dyDescent="0.2">
      <c r="A94" s="81">
        <v>32248</v>
      </c>
      <c r="B94" s="81">
        <v>-2.6095679997524712E-2</v>
      </c>
      <c r="C94" s="81">
        <v>1</v>
      </c>
      <c r="D94" s="82">
        <f t="shared" si="19"/>
        <v>3.2248000000000001</v>
      </c>
      <c r="E94" s="82">
        <f t="shared" si="19"/>
        <v>-2.6095679997524712E-2</v>
      </c>
      <c r="F94" s="38">
        <f t="shared" si="20"/>
        <v>3.2248000000000001</v>
      </c>
      <c r="G94" s="38">
        <f t="shared" si="20"/>
        <v>-2.6095679997524712E-2</v>
      </c>
      <c r="H94" s="38">
        <f t="shared" si="21"/>
        <v>10.39933504</v>
      </c>
      <c r="I94" s="38">
        <f t="shared" si="22"/>
        <v>33.535775636992</v>
      </c>
      <c r="J94" s="38">
        <f t="shared" si="23"/>
        <v>108.14616927417181</v>
      </c>
      <c r="K94" s="38">
        <f t="shared" si="24"/>
        <v>-8.415334885601769E-2</v>
      </c>
      <c r="L94" s="38">
        <f t="shared" si="25"/>
        <v>-0.27137771939088584</v>
      </c>
      <c r="M94" s="38">
        <f t="shared" ca="1" si="17"/>
        <v>-2.5595459041696245E-2</v>
      </c>
      <c r="N94" s="38">
        <f t="shared" ca="1" si="26"/>
        <v>2.5022100464994571E-7</v>
      </c>
      <c r="O94" s="105">
        <f t="shared" ca="1" si="27"/>
        <v>5784582.9391470412</v>
      </c>
      <c r="P94" s="38">
        <f t="shared" ca="1" si="28"/>
        <v>6220970.8555037826</v>
      </c>
      <c r="Q94" s="38">
        <f t="shared" ca="1" si="29"/>
        <v>364302.62694972148</v>
      </c>
      <c r="R94" s="24">
        <f t="shared" ca="1" si="18"/>
        <v>-5.0022095582846759E-4</v>
      </c>
    </row>
    <row r="95" spans="1:18" x14ac:dyDescent="0.2">
      <c r="A95" s="81">
        <v>32285.5</v>
      </c>
      <c r="B95" s="81">
        <v>-2.5389180002093781E-2</v>
      </c>
      <c r="C95" s="81">
        <v>1</v>
      </c>
      <c r="D95" s="82">
        <f t="shared" si="19"/>
        <v>3.2285499999999998</v>
      </c>
      <c r="E95" s="82">
        <f t="shared" si="19"/>
        <v>-2.5389180002093781E-2</v>
      </c>
      <c r="F95" s="38">
        <f t="shared" si="20"/>
        <v>3.2285499999999998</v>
      </c>
      <c r="G95" s="38">
        <f t="shared" si="20"/>
        <v>-2.5389180002093781E-2</v>
      </c>
      <c r="H95" s="38">
        <f t="shared" si="21"/>
        <v>10.423535102499999</v>
      </c>
      <c r="I95" s="38">
        <f t="shared" si="22"/>
        <v>33.652904255176367</v>
      </c>
      <c r="J95" s="38">
        <f t="shared" si="23"/>
        <v>108.65008403304965</v>
      </c>
      <c r="K95" s="38">
        <f t="shared" si="24"/>
        <v>-8.1970237095759874E-2</v>
      </c>
      <c r="L95" s="38">
        <f t="shared" si="25"/>
        <v>-0.26464500897551552</v>
      </c>
      <c r="M95" s="38">
        <f t="shared" ca="1" si="17"/>
        <v>-2.5622741437380109E-2</v>
      </c>
      <c r="N95" s="38">
        <f t="shared" ca="1" si="26"/>
        <v>5.4550944053009584E-8</v>
      </c>
      <c r="O95" s="105">
        <f t="shared" ca="1" si="27"/>
        <v>6294414.1072543077</v>
      </c>
      <c r="P95" s="38">
        <f t="shared" ca="1" si="28"/>
        <v>6725356.7532849023</v>
      </c>
      <c r="Q95" s="38">
        <f t="shared" ca="1" si="29"/>
        <v>390433.6476657156</v>
      </c>
      <c r="R95" s="24">
        <f t="shared" ca="1" si="18"/>
        <v>2.33561435286328E-4</v>
      </c>
    </row>
    <row r="96" spans="1:18" x14ac:dyDescent="0.2">
      <c r="A96" s="81">
        <v>32287.5</v>
      </c>
      <c r="B96" s="81">
        <v>-2.8603500002645887E-2</v>
      </c>
      <c r="C96" s="81">
        <v>1</v>
      </c>
      <c r="D96" s="82">
        <f t="shared" si="19"/>
        <v>3.2287499999999998</v>
      </c>
      <c r="E96" s="82">
        <f t="shared" si="19"/>
        <v>-2.8603500002645887E-2</v>
      </c>
      <c r="F96" s="38">
        <f t="shared" si="20"/>
        <v>3.2287499999999998</v>
      </c>
      <c r="G96" s="38">
        <f t="shared" si="20"/>
        <v>-2.8603500002645887E-2</v>
      </c>
      <c r="H96" s="38">
        <f t="shared" si="21"/>
        <v>10.424826562499998</v>
      </c>
      <c r="I96" s="38">
        <f t="shared" si="22"/>
        <v>33.659158763671869</v>
      </c>
      <c r="J96" s="38">
        <f t="shared" si="23"/>
        <v>108.67700885820554</v>
      </c>
      <c r="K96" s="38">
        <f t="shared" si="24"/>
        <v>-9.2353550633542905E-2</v>
      </c>
      <c r="L96" s="38">
        <f t="shared" si="25"/>
        <v>-0.29818652660805162</v>
      </c>
      <c r="M96" s="38">
        <f t="shared" ca="1" si="17"/>
        <v>-2.5624191273534908E-2</v>
      </c>
      <c r="N96" s="38">
        <f t="shared" ca="1" si="26"/>
        <v>8.8762805033568814E-6</v>
      </c>
      <c r="O96" s="105">
        <f t="shared" ca="1" si="27"/>
        <v>6322279.9638221031</v>
      </c>
      <c r="P96" s="38">
        <f t="shared" ca="1" si="28"/>
        <v>6752876.1750769066</v>
      </c>
      <c r="Q96" s="38">
        <f t="shared" ca="1" si="29"/>
        <v>391856.08027619269</v>
      </c>
      <c r="R96" s="24">
        <f t="shared" ca="1" si="18"/>
        <v>-2.9793087291109799E-3</v>
      </c>
    </row>
    <row r="97" spans="1:18" x14ac:dyDescent="0.2">
      <c r="A97" s="81">
        <v>32290</v>
      </c>
      <c r="B97" s="81">
        <v>-2.4096400004054885E-2</v>
      </c>
      <c r="C97" s="81">
        <v>1</v>
      </c>
      <c r="D97" s="82">
        <f t="shared" si="19"/>
        <v>3.2290000000000001</v>
      </c>
      <c r="E97" s="82">
        <f t="shared" si="19"/>
        <v>-2.4096400004054885E-2</v>
      </c>
      <c r="F97" s="38">
        <f t="shared" si="20"/>
        <v>3.2290000000000001</v>
      </c>
      <c r="G97" s="38">
        <f t="shared" si="20"/>
        <v>-2.4096400004054885E-2</v>
      </c>
      <c r="H97" s="38">
        <f t="shared" si="21"/>
        <v>10.426441000000001</v>
      </c>
      <c r="I97" s="38">
        <f t="shared" si="22"/>
        <v>33.666977989000003</v>
      </c>
      <c r="J97" s="38">
        <f t="shared" si="23"/>
        <v>108.71067192648101</v>
      </c>
      <c r="K97" s="38">
        <f t="shared" si="24"/>
        <v>-7.7807275613093224E-2</v>
      </c>
      <c r="L97" s="38">
        <f t="shared" si="25"/>
        <v>-0.25123969295467802</v>
      </c>
      <c r="M97" s="38">
        <f t="shared" ca="1" si="17"/>
        <v>-2.56260028246693E-2</v>
      </c>
      <c r="N97" s="38">
        <f t="shared" ca="1" si="26"/>
        <v>2.339684788831573E-6</v>
      </c>
      <c r="O97" s="105">
        <f t="shared" ca="1" si="27"/>
        <v>6357208.8504405459</v>
      </c>
      <c r="P97" s="38">
        <f t="shared" ca="1" si="28"/>
        <v>6787363.9845381314</v>
      </c>
      <c r="Q97" s="38">
        <f t="shared" ca="1" si="29"/>
        <v>393638.23741947272</v>
      </c>
      <c r="R97" s="24">
        <f t="shared" ca="1" si="18"/>
        <v>1.5296028206144147E-3</v>
      </c>
    </row>
    <row r="98" spans="1:18" x14ac:dyDescent="0.2">
      <c r="A98" s="81">
        <v>32292</v>
      </c>
      <c r="B98" s="81">
        <v>-2.6710719997936394E-2</v>
      </c>
      <c r="C98" s="81">
        <v>1</v>
      </c>
      <c r="D98" s="82">
        <f t="shared" si="19"/>
        <v>3.2292000000000001</v>
      </c>
      <c r="E98" s="82">
        <f t="shared" si="19"/>
        <v>-2.6710719997936394E-2</v>
      </c>
      <c r="F98" s="38">
        <f t="shared" si="20"/>
        <v>3.2292000000000001</v>
      </c>
      <c r="G98" s="38">
        <f t="shared" si="20"/>
        <v>-2.6710719997936394E-2</v>
      </c>
      <c r="H98" s="38">
        <f t="shared" si="21"/>
        <v>10.42773264</v>
      </c>
      <c r="I98" s="38">
        <f t="shared" si="22"/>
        <v>33.673234241088004</v>
      </c>
      <c r="J98" s="38">
        <f t="shared" si="23"/>
        <v>108.73760801132138</v>
      </c>
      <c r="K98" s="38">
        <f t="shared" si="24"/>
        <v>-8.6254257017336203E-2</v>
      </c>
      <c r="L98" s="38">
        <f t="shared" si="25"/>
        <v>-0.27853224676038207</v>
      </c>
      <c r="M98" s="38">
        <f t="shared" ca="1" si="17"/>
        <v>-2.5627451470329549E-2</v>
      </c>
      <c r="N98" s="38">
        <f t="shared" ca="1" si="26"/>
        <v>1.1734707029035028E-6</v>
      </c>
      <c r="O98" s="105">
        <f t="shared" ca="1" si="27"/>
        <v>6385229.2697790554</v>
      </c>
      <c r="P98" s="38">
        <f t="shared" ca="1" si="28"/>
        <v>6815025.1082418012</v>
      </c>
      <c r="Q98" s="38">
        <f t="shared" ca="1" si="29"/>
        <v>395067.25849733345</v>
      </c>
      <c r="R98" s="24">
        <f t="shared" ca="1" si="18"/>
        <v>-1.0832685276068454E-3</v>
      </c>
    </row>
    <row r="99" spans="1:18" x14ac:dyDescent="0.2">
      <c r="A99" s="81">
        <v>32292.5</v>
      </c>
      <c r="B99" s="81">
        <v>-2.728930000012042E-2</v>
      </c>
      <c r="C99" s="81">
        <v>1</v>
      </c>
      <c r="D99" s="82">
        <f t="shared" si="19"/>
        <v>3.22925</v>
      </c>
      <c r="E99" s="82">
        <f t="shared" si="19"/>
        <v>-2.728930000012042E-2</v>
      </c>
      <c r="F99" s="38">
        <f t="shared" si="20"/>
        <v>3.22925</v>
      </c>
      <c r="G99" s="38">
        <f t="shared" si="20"/>
        <v>-2.728930000012042E-2</v>
      </c>
      <c r="H99" s="38">
        <f t="shared" si="21"/>
        <v>10.428055562499999</v>
      </c>
      <c r="I99" s="38">
        <f t="shared" si="22"/>
        <v>33.674798425203122</v>
      </c>
      <c r="J99" s="38">
        <f t="shared" si="23"/>
        <v>108.74434281458718</v>
      </c>
      <c r="K99" s="38">
        <f t="shared" si="24"/>
        <v>-8.8123972025388866E-2</v>
      </c>
      <c r="L99" s="38">
        <f t="shared" si="25"/>
        <v>-0.28457433666298698</v>
      </c>
      <c r="M99" s="38">
        <f t="shared" ca="1" si="17"/>
        <v>-2.5627813549071385E-2</v>
      </c>
      <c r="N99" s="38">
        <f t="shared" ca="1" si="26"/>
        <v>2.7605372270195179E-6</v>
      </c>
      <c r="O99" s="105">
        <f t="shared" ca="1" si="27"/>
        <v>6392245.1182446554</v>
      </c>
      <c r="P99" s="38">
        <f t="shared" ca="1" si="28"/>
        <v>6821950.2384566199</v>
      </c>
      <c r="Q99" s="38">
        <f t="shared" ca="1" si="29"/>
        <v>395424.9716975427</v>
      </c>
      <c r="R99" s="24">
        <f t="shared" ca="1" si="18"/>
        <v>-1.6614864510490351E-3</v>
      </c>
    </row>
    <row r="100" spans="1:18" x14ac:dyDescent="0.2">
      <c r="A100" s="81">
        <v>32294.5</v>
      </c>
      <c r="B100" s="81">
        <v>-2.3603620000358205E-2</v>
      </c>
      <c r="C100" s="81">
        <v>1</v>
      </c>
      <c r="D100" s="82">
        <f t="shared" si="19"/>
        <v>3.2294499999999999</v>
      </c>
      <c r="E100" s="82">
        <f t="shared" si="19"/>
        <v>-2.3603620000358205E-2</v>
      </c>
      <c r="F100" s="38">
        <f t="shared" si="20"/>
        <v>3.2294499999999999</v>
      </c>
      <c r="G100" s="38">
        <f t="shared" si="20"/>
        <v>-2.3603620000358205E-2</v>
      </c>
      <c r="H100" s="38">
        <f t="shared" si="21"/>
        <v>10.4293473025</v>
      </c>
      <c r="I100" s="38">
        <f t="shared" si="22"/>
        <v>33.681055646058624</v>
      </c>
      <c r="J100" s="38">
        <f t="shared" si="23"/>
        <v>108.77128515616403</v>
      </c>
      <c r="K100" s="38">
        <f t="shared" si="24"/>
        <v>-7.6226710610156803E-2</v>
      </c>
      <c r="L100" s="38">
        <f t="shared" si="25"/>
        <v>-0.24617035057997089</v>
      </c>
      <c r="M100" s="38">
        <f t="shared" ca="1" si="17"/>
        <v>-2.5629261533345757E-2</v>
      </c>
      <c r="N100" s="38">
        <f t="shared" ca="1" si="26"/>
        <v>4.103223620164158E-6</v>
      </c>
      <c r="O100" s="105">
        <f t="shared" ca="1" si="27"/>
        <v>6420351.5086860964</v>
      </c>
      <c r="P100" s="38">
        <f t="shared" ca="1" si="28"/>
        <v>6849690.1758482596</v>
      </c>
      <c r="Q100" s="38">
        <f t="shared" ca="1" si="29"/>
        <v>396857.65709067293</v>
      </c>
      <c r="R100" s="24">
        <f t="shared" ca="1" si="18"/>
        <v>2.0256415329875516E-3</v>
      </c>
    </row>
    <row r="101" spans="1:18" x14ac:dyDescent="0.2">
      <c r="A101" s="81">
        <v>32299</v>
      </c>
      <c r="B101" s="81">
        <v>-2.4110840000503231E-2</v>
      </c>
      <c r="C101" s="81">
        <v>1</v>
      </c>
      <c r="D101" s="82">
        <f t="shared" si="19"/>
        <v>3.2299000000000002</v>
      </c>
      <c r="E101" s="82">
        <f t="shared" si="19"/>
        <v>-2.4110840000503231E-2</v>
      </c>
      <c r="F101" s="38">
        <f t="shared" si="20"/>
        <v>3.2299000000000002</v>
      </c>
      <c r="G101" s="38">
        <f t="shared" si="20"/>
        <v>-2.4110840000503231E-2</v>
      </c>
      <c r="H101" s="38">
        <f t="shared" si="21"/>
        <v>10.432254010000001</v>
      </c>
      <c r="I101" s="38">
        <f t="shared" si="22"/>
        <v>33.695137226899007</v>
      </c>
      <c r="J101" s="38">
        <f t="shared" si="23"/>
        <v>108.8319237291611</v>
      </c>
      <c r="K101" s="38">
        <f t="shared" si="24"/>
        <v>-7.7875602117625384E-2</v>
      </c>
      <c r="L101" s="38">
        <f t="shared" si="25"/>
        <v>-0.25153040727971826</v>
      </c>
      <c r="M101" s="38">
        <f t="shared" ca="1" si="17"/>
        <v>-2.5632517563409438E-2</v>
      </c>
      <c r="N101" s="38">
        <f t="shared" ca="1" si="26"/>
        <v>2.315502605452173E-6</v>
      </c>
      <c r="O101" s="105">
        <f t="shared" ca="1" si="27"/>
        <v>6483842.6179199507</v>
      </c>
      <c r="P101" s="38">
        <f t="shared" ca="1" si="28"/>
        <v>6912335.7980708713</v>
      </c>
      <c r="Q101" s="38">
        <f t="shared" ca="1" si="29"/>
        <v>400091.92780216079</v>
      </c>
      <c r="R101" s="24">
        <f t="shared" ca="1" si="18"/>
        <v>1.5216775629062068E-3</v>
      </c>
    </row>
    <row r="102" spans="1:18" x14ac:dyDescent="0.2">
      <c r="A102" s="81">
        <v>32304</v>
      </c>
      <c r="B102" s="81">
        <v>-2.2996640000201296E-2</v>
      </c>
      <c r="C102" s="81">
        <v>1</v>
      </c>
      <c r="D102" s="82">
        <f t="shared" si="19"/>
        <v>3.2303999999999999</v>
      </c>
      <c r="E102" s="82">
        <f t="shared" si="19"/>
        <v>-2.2996640000201296E-2</v>
      </c>
      <c r="F102" s="38">
        <f t="shared" si="20"/>
        <v>3.2303999999999999</v>
      </c>
      <c r="G102" s="38">
        <f t="shared" si="20"/>
        <v>-2.2996640000201296E-2</v>
      </c>
      <c r="H102" s="38">
        <f t="shared" si="21"/>
        <v>10.43548416</v>
      </c>
      <c r="I102" s="38">
        <f t="shared" si="22"/>
        <v>33.710788030463995</v>
      </c>
      <c r="J102" s="38">
        <f t="shared" si="23"/>
        <v>108.89932965361089</v>
      </c>
      <c r="K102" s="38">
        <f t="shared" si="24"/>
        <v>-7.428834585665027E-2</v>
      </c>
      <c r="L102" s="38">
        <f t="shared" si="25"/>
        <v>-0.23998107245532302</v>
      </c>
      <c r="M102" s="38">
        <f t="shared" ca="1" si="17"/>
        <v>-2.5636132233008452E-2</v>
      </c>
      <c r="N102" s="38">
        <f t="shared" ca="1" si="26"/>
        <v>6.9669192470493043E-6</v>
      </c>
      <c r="O102" s="105">
        <f t="shared" ca="1" si="27"/>
        <v>6554797.6241542669</v>
      </c>
      <c r="P102" s="38">
        <f t="shared" ca="1" si="28"/>
        <v>6982317.2591935797</v>
      </c>
      <c r="Q102" s="38">
        <f t="shared" ca="1" si="29"/>
        <v>403703.00551821891</v>
      </c>
      <c r="R102" s="24">
        <f t="shared" ca="1" si="18"/>
        <v>2.6394922328071557E-3</v>
      </c>
    </row>
    <row r="103" spans="1:18" x14ac:dyDescent="0.2">
      <c r="A103" s="81">
        <v>32306</v>
      </c>
      <c r="B103" s="81">
        <v>-2.5210959996911697E-2</v>
      </c>
      <c r="C103" s="81">
        <v>1</v>
      </c>
      <c r="D103" s="82">
        <f t="shared" si="19"/>
        <v>3.2305999999999999</v>
      </c>
      <c r="E103" s="82">
        <f t="shared" si="19"/>
        <v>-2.5210959996911697E-2</v>
      </c>
      <c r="F103" s="38">
        <f t="shared" si="20"/>
        <v>3.2305999999999999</v>
      </c>
      <c r="G103" s="38">
        <f t="shared" si="20"/>
        <v>-2.5210959996911697E-2</v>
      </c>
      <c r="H103" s="38">
        <f t="shared" si="21"/>
        <v>10.43677636</v>
      </c>
      <c r="I103" s="38">
        <f t="shared" si="22"/>
        <v>33.717049708615995</v>
      </c>
      <c r="J103" s="38">
        <f t="shared" si="23"/>
        <v>108.92630078865483</v>
      </c>
      <c r="K103" s="38">
        <f t="shared" si="24"/>
        <v>-8.1446527366022925E-2</v>
      </c>
      <c r="L103" s="38">
        <f t="shared" si="25"/>
        <v>-0.26312115130867364</v>
      </c>
      <c r="M103" s="38">
        <f t="shared" ca="1" si="17"/>
        <v>-2.5637577174907861E-2</v>
      </c>
      <c r="N103" s="38">
        <f t="shared" ca="1" si="26"/>
        <v>1.8200221656141035E-7</v>
      </c>
      <c r="O103" s="105">
        <f t="shared" ca="1" si="27"/>
        <v>6583300.4290625528</v>
      </c>
      <c r="P103" s="38">
        <f t="shared" ca="1" si="28"/>
        <v>7010420.5718916813</v>
      </c>
      <c r="Q103" s="38">
        <f t="shared" ca="1" si="29"/>
        <v>405152.58410031663</v>
      </c>
      <c r="R103" s="24">
        <f t="shared" ca="1" si="18"/>
        <v>4.2661717799616361E-4</v>
      </c>
    </row>
    <row r="104" spans="1:18" x14ac:dyDescent="0.2">
      <c r="A104" s="81">
        <v>32317.5</v>
      </c>
      <c r="B104" s="81">
        <v>-2.5518299997202121E-2</v>
      </c>
      <c r="C104" s="81">
        <v>1</v>
      </c>
      <c r="D104" s="82">
        <f t="shared" si="19"/>
        <v>3.2317499999999999</v>
      </c>
      <c r="E104" s="82">
        <f t="shared" si="19"/>
        <v>-2.5518299997202121E-2</v>
      </c>
      <c r="F104" s="38">
        <f t="shared" si="20"/>
        <v>3.2317499999999999</v>
      </c>
      <c r="G104" s="38">
        <f t="shared" si="20"/>
        <v>-2.5518299997202121E-2</v>
      </c>
      <c r="H104" s="38">
        <f t="shared" si="21"/>
        <v>10.4442080625</v>
      </c>
      <c r="I104" s="38">
        <f t="shared" si="22"/>
        <v>33.75306940598437</v>
      </c>
      <c r="J104" s="38">
        <f t="shared" si="23"/>
        <v>109.08148205278998</v>
      </c>
      <c r="K104" s="38">
        <f t="shared" si="24"/>
        <v>-8.2468766015957956E-2</v>
      </c>
      <c r="L104" s="38">
        <f t="shared" si="25"/>
        <v>-0.26651843457207214</v>
      </c>
      <c r="M104" s="38">
        <f t="shared" ca="1" si="17"/>
        <v>-2.5645875322813802E-2</v>
      </c>
      <c r="N104" s="38">
        <f t="shared" ca="1" si="26"/>
        <v>1.6275463704926502E-8</v>
      </c>
      <c r="O104" s="105">
        <f t="shared" ca="1" si="27"/>
        <v>6748533.990206738</v>
      </c>
      <c r="P104" s="38">
        <f t="shared" ca="1" si="28"/>
        <v>7173244.9948910987</v>
      </c>
      <c r="Q104" s="38">
        <f t="shared" ca="1" si="29"/>
        <v>413544.85414797411</v>
      </c>
      <c r="R104" s="24">
        <f t="shared" ca="1" si="18"/>
        <v>1.2757532561168128E-4</v>
      </c>
    </row>
    <row r="105" spans="1:18" x14ac:dyDescent="0.2">
      <c r="A105" s="81">
        <v>32318</v>
      </c>
      <c r="B105" s="81">
        <v>-2.779688000009628E-2</v>
      </c>
      <c r="C105" s="81">
        <v>0.5</v>
      </c>
      <c r="D105" s="82">
        <f t="shared" si="19"/>
        <v>3.2317999999999998</v>
      </c>
      <c r="E105" s="82">
        <f t="shared" si="19"/>
        <v>-2.779688000009628E-2</v>
      </c>
      <c r="F105" s="38">
        <f t="shared" si="20"/>
        <v>1.6158999999999999</v>
      </c>
      <c r="G105" s="38">
        <f t="shared" si="20"/>
        <v>-1.389844000004814E-2</v>
      </c>
      <c r="H105" s="38">
        <f t="shared" si="21"/>
        <v>5.2222656199999991</v>
      </c>
      <c r="I105" s="38">
        <f t="shared" si="22"/>
        <v>16.877318030715998</v>
      </c>
      <c r="J105" s="38">
        <f t="shared" si="23"/>
        <v>54.544116411667957</v>
      </c>
      <c r="K105" s="38">
        <f t="shared" si="24"/>
        <v>-4.4916978392155575E-2</v>
      </c>
      <c r="L105" s="38">
        <f t="shared" si="25"/>
        <v>-0.14516269076776839</v>
      </c>
      <c r="M105" s="38">
        <f t="shared" ca="1" si="17"/>
        <v>-2.564623571502167E-2</v>
      </c>
      <c r="N105" s="38">
        <f t="shared" ca="1" si="26"/>
        <v>2.3126354204620402E-6</v>
      </c>
      <c r="O105" s="105">
        <f t="shared" ca="1" si="27"/>
        <v>1688942.5055215056</v>
      </c>
      <c r="P105" s="38">
        <f t="shared" ca="1" si="28"/>
        <v>1795092.9852158749</v>
      </c>
      <c r="Q105" s="38">
        <f t="shared" ca="1" si="29"/>
        <v>103477.98726806206</v>
      </c>
      <c r="R105" s="24">
        <f t="shared" ca="1" si="18"/>
        <v>-2.1506442850746099E-3</v>
      </c>
    </row>
    <row r="106" spans="1:18" x14ac:dyDescent="0.2">
      <c r="A106" s="81">
        <v>32320</v>
      </c>
      <c r="B106" s="81">
        <v>-2.3811200000636745E-2</v>
      </c>
      <c r="C106" s="81">
        <v>1</v>
      </c>
      <c r="D106" s="82">
        <f t="shared" si="19"/>
        <v>3.2320000000000002</v>
      </c>
      <c r="E106" s="82">
        <f t="shared" si="19"/>
        <v>-2.3811200000636745E-2</v>
      </c>
      <c r="F106" s="38">
        <f t="shared" si="20"/>
        <v>3.2320000000000002</v>
      </c>
      <c r="G106" s="38">
        <f t="shared" si="20"/>
        <v>-2.3811200000636745E-2</v>
      </c>
      <c r="H106" s="38">
        <f t="shared" si="21"/>
        <v>10.445824000000002</v>
      </c>
      <c r="I106" s="38">
        <f t="shared" si="22"/>
        <v>33.760903168000006</v>
      </c>
      <c r="J106" s="38">
        <f t="shared" si="23"/>
        <v>109.11523903897603</v>
      </c>
      <c r="K106" s="38">
        <f t="shared" si="24"/>
        <v>-7.6957798402057964E-2</v>
      </c>
      <c r="L106" s="38">
        <f t="shared" si="25"/>
        <v>-0.24872760443545136</v>
      </c>
      <c r="M106" s="38">
        <f t="shared" ca="1" si="17"/>
        <v>-2.5647676953160212E-2</v>
      </c>
      <c r="N106" s="38">
        <f t="shared" ca="1" si="26"/>
        <v>3.3726475971498785E-6</v>
      </c>
      <c r="O106" s="105">
        <f t="shared" ca="1" si="27"/>
        <v>6784757.5217562187</v>
      </c>
      <c r="P106" s="38">
        <f t="shared" ca="1" si="28"/>
        <v>7208919.4712355155</v>
      </c>
      <c r="Q106" s="38">
        <f t="shared" ca="1" si="29"/>
        <v>415382.17616271565</v>
      </c>
      <c r="R106" s="24">
        <f t="shared" ca="1" si="18"/>
        <v>1.8364769525234664E-3</v>
      </c>
    </row>
    <row r="107" spans="1:18" x14ac:dyDescent="0.2">
      <c r="A107" s="81">
        <v>32322.5</v>
      </c>
      <c r="B107" s="81">
        <v>-2.4804100001347251E-2</v>
      </c>
      <c r="C107" s="81">
        <v>0.5</v>
      </c>
      <c r="D107" s="82">
        <f t="shared" si="19"/>
        <v>3.2322500000000001</v>
      </c>
      <c r="E107" s="82">
        <f t="shared" si="19"/>
        <v>-2.4804100001347251E-2</v>
      </c>
      <c r="F107" s="38">
        <f t="shared" si="20"/>
        <v>1.616125</v>
      </c>
      <c r="G107" s="38">
        <f t="shared" si="20"/>
        <v>-1.2402050000673626E-2</v>
      </c>
      <c r="H107" s="38">
        <f t="shared" si="21"/>
        <v>5.2237200312500001</v>
      </c>
      <c r="I107" s="38">
        <f t="shared" si="22"/>
        <v>16.884369071007814</v>
      </c>
      <c r="J107" s="38">
        <f t="shared" si="23"/>
        <v>54.574501929765006</v>
      </c>
      <c r="K107" s="38">
        <f t="shared" si="24"/>
        <v>-4.0086526114677327E-2</v>
      </c>
      <c r="L107" s="38">
        <f t="shared" si="25"/>
        <v>-0.1295696740341658</v>
      </c>
      <c r="M107" s="38">
        <f t="shared" ca="1" si="17"/>
        <v>-2.5649477756774314E-2</v>
      </c>
      <c r="N107" s="38">
        <f t="shared" ca="1" si="26"/>
        <v>3.5733177468544914E-7</v>
      </c>
      <c r="O107" s="105">
        <f t="shared" ca="1" si="27"/>
        <v>1705272.3847538617</v>
      </c>
      <c r="P107" s="38">
        <f t="shared" ca="1" si="28"/>
        <v>1811173.3405969264</v>
      </c>
      <c r="Q107" s="38">
        <f t="shared" ca="1" si="29"/>
        <v>104306.02971026149</v>
      </c>
      <c r="R107" s="24">
        <f t="shared" ca="1" si="18"/>
        <v>8.453777554270625E-4</v>
      </c>
    </row>
    <row r="108" spans="1:18" x14ac:dyDescent="0.2">
      <c r="A108" s="81">
        <v>32324.5</v>
      </c>
      <c r="B108" s="81">
        <v>-2.4718419997952878E-2</v>
      </c>
      <c r="C108" s="81">
        <v>1</v>
      </c>
      <c r="D108" s="82">
        <f t="shared" si="19"/>
        <v>3.23245</v>
      </c>
      <c r="E108" s="82">
        <f t="shared" si="19"/>
        <v>-2.4718419997952878E-2</v>
      </c>
      <c r="F108" s="38">
        <f t="shared" si="20"/>
        <v>3.23245</v>
      </c>
      <c r="G108" s="38">
        <f t="shared" si="20"/>
        <v>-2.4718419997952878E-2</v>
      </c>
      <c r="H108" s="38">
        <f t="shared" si="21"/>
        <v>10.448733002500001</v>
      </c>
      <c r="I108" s="38">
        <f t="shared" si="22"/>
        <v>33.775006993931129</v>
      </c>
      <c r="J108" s="38">
        <f t="shared" si="23"/>
        <v>109.17602135753268</v>
      </c>
      <c r="K108" s="38">
        <f t="shared" si="24"/>
        <v>-7.9901056722382777E-2</v>
      </c>
      <c r="L108" s="38">
        <f t="shared" si="25"/>
        <v>-0.25827617080226623</v>
      </c>
      <c r="M108" s="38">
        <f t="shared" ca="1" si="17"/>
        <v>-2.5650917804418277E-2</v>
      </c>
      <c r="N108" s="38">
        <f t="shared" ca="1" si="26"/>
        <v>8.6955215906278039E-7</v>
      </c>
      <c r="O108" s="105">
        <f t="shared" ca="1" si="27"/>
        <v>6850233.3245140044</v>
      </c>
      <c r="P108" s="38">
        <f t="shared" ca="1" si="28"/>
        <v>7273384.1084181918</v>
      </c>
      <c r="Q108" s="38">
        <f t="shared" ca="1" si="29"/>
        <v>418701.00230378949</v>
      </c>
      <c r="R108" s="24">
        <f t="shared" ca="1" si="18"/>
        <v>9.3249780646539882E-4</v>
      </c>
    </row>
    <row r="109" spans="1:18" x14ac:dyDescent="0.2">
      <c r="A109" s="81">
        <v>32327</v>
      </c>
      <c r="B109" s="81">
        <v>-2.5311320001492277E-2</v>
      </c>
      <c r="C109" s="81">
        <v>1</v>
      </c>
      <c r="D109" s="82">
        <f t="shared" si="19"/>
        <v>3.2326999999999999</v>
      </c>
      <c r="E109" s="82">
        <f t="shared" si="19"/>
        <v>-2.5311320001492277E-2</v>
      </c>
      <c r="F109" s="38">
        <f t="shared" si="20"/>
        <v>3.2326999999999999</v>
      </c>
      <c r="G109" s="38">
        <f t="shared" si="20"/>
        <v>-2.5311320001492277E-2</v>
      </c>
      <c r="H109" s="38">
        <f t="shared" si="21"/>
        <v>10.45034929</v>
      </c>
      <c r="I109" s="38">
        <f t="shared" si="22"/>
        <v>33.782844149783003</v>
      </c>
      <c r="J109" s="38">
        <f t="shared" si="23"/>
        <v>109.2098002830035</v>
      </c>
      <c r="K109" s="38">
        <f t="shared" si="24"/>
        <v>-8.1823904168824083E-2</v>
      </c>
      <c r="L109" s="38">
        <f t="shared" si="25"/>
        <v>-0.26451213500655762</v>
      </c>
      <c r="M109" s="38">
        <f t="shared" ca="1" si="17"/>
        <v>-2.5652717119914167E-2</v>
      </c>
      <c r="N109" s="38">
        <f t="shared" ca="1" si="26"/>
        <v>1.1655199246677038E-7</v>
      </c>
      <c r="O109" s="105">
        <f t="shared" ca="1" si="27"/>
        <v>6886760.8484993232</v>
      </c>
      <c r="P109" s="38">
        <f t="shared" ca="1" si="28"/>
        <v>7309337.1504195891</v>
      </c>
      <c r="Q109" s="38">
        <f t="shared" ca="1" si="29"/>
        <v>420551.27133602981</v>
      </c>
      <c r="R109" s="24">
        <f t="shared" ca="1" si="18"/>
        <v>3.4139711842189058E-4</v>
      </c>
    </row>
    <row r="110" spans="1:18" x14ac:dyDescent="0.2">
      <c r="A110" s="81">
        <v>32329.5</v>
      </c>
      <c r="B110" s="81">
        <v>-2.7004219999071211E-2</v>
      </c>
      <c r="C110" s="81">
        <v>1</v>
      </c>
      <c r="D110" s="82">
        <f t="shared" si="19"/>
        <v>3.2329500000000002</v>
      </c>
      <c r="E110" s="82">
        <f t="shared" si="19"/>
        <v>-2.7004219999071211E-2</v>
      </c>
      <c r="F110" s="38">
        <f t="shared" si="20"/>
        <v>3.2329500000000002</v>
      </c>
      <c r="G110" s="38">
        <f t="shared" si="20"/>
        <v>-2.7004219999071211E-2</v>
      </c>
      <c r="H110" s="38">
        <f t="shared" si="21"/>
        <v>10.451965702500001</v>
      </c>
      <c r="I110" s="38">
        <f t="shared" si="22"/>
        <v>33.79068251789738</v>
      </c>
      <c r="J110" s="38">
        <f t="shared" si="23"/>
        <v>109.24358704623634</v>
      </c>
      <c r="K110" s="38">
        <f t="shared" si="24"/>
        <v>-8.7303293045997279E-2</v>
      </c>
      <c r="L110" s="38">
        <f t="shared" si="25"/>
        <v>-0.28224718125305692</v>
      </c>
      <c r="M110" s="38">
        <f t="shared" ca="1" si="17"/>
        <v>-2.5654515608677736E-2</v>
      </c>
      <c r="N110" s="38">
        <f t="shared" ca="1" si="26"/>
        <v>1.821701941447421E-6</v>
      </c>
      <c r="O110" s="105">
        <f t="shared" ca="1" si="27"/>
        <v>6923397.1165224696</v>
      </c>
      <c r="P110" s="38">
        <f t="shared" ca="1" si="28"/>
        <v>7345389.834156421</v>
      </c>
      <c r="Q110" s="38">
        <f t="shared" ca="1" si="29"/>
        <v>422406.17121096066</v>
      </c>
      <c r="R110" s="24">
        <f t="shared" ca="1" si="18"/>
        <v>-1.3497043903934747E-3</v>
      </c>
    </row>
    <row r="111" spans="1:18" x14ac:dyDescent="0.2">
      <c r="A111" s="81">
        <v>32338</v>
      </c>
      <c r="B111" s="81">
        <v>-2.7940080006374046E-2</v>
      </c>
      <c r="C111" s="81">
        <v>1</v>
      </c>
      <c r="D111" s="82">
        <f t="shared" si="19"/>
        <v>3.2338</v>
      </c>
      <c r="E111" s="82">
        <f t="shared" si="19"/>
        <v>-2.7940080006374046E-2</v>
      </c>
      <c r="F111" s="38">
        <f t="shared" si="20"/>
        <v>3.2338</v>
      </c>
      <c r="G111" s="38">
        <f t="shared" si="20"/>
        <v>-2.7940080006374046E-2</v>
      </c>
      <c r="H111" s="38">
        <f t="shared" si="21"/>
        <v>10.45746244</v>
      </c>
      <c r="I111" s="38">
        <f t="shared" si="22"/>
        <v>33.817342038471999</v>
      </c>
      <c r="J111" s="38">
        <f t="shared" si="23"/>
        <v>109.35852068401076</v>
      </c>
      <c r="K111" s="38">
        <f t="shared" si="24"/>
        <v>-9.0352630724612387E-2</v>
      </c>
      <c r="L111" s="38">
        <f t="shared" si="25"/>
        <v>-0.29218233723725157</v>
      </c>
      <c r="M111" s="38">
        <f t="shared" ca="1" si="17"/>
        <v>-2.5660624286515943E-2</v>
      </c>
      <c r="N111" s="38">
        <f t="shared" ca="1" si="26"/>
        <v>5.1959183787938241E-6</v>
      </c>
      <c r="O111" s="105">
        <f t="shared" ca="1" si="27"/>
        <v>7048775.0763761876</v>
      </c>
      <c r="P111" s="38">
        <f t="shared" ca="1" si="28"/>
        <v>7468715.3710679645</v>
      </c>
      <c r="Q111" s="38">
        <f t="shared" ca="1" si="29"/>
        <v>428747.5184723296</v>
      </c>
      <c r="R111" s="24">
        <f t="shared" ca="1" si="18"/>
        <v>-2.2794557198581034E-3</v>
      </c>
    </row>
    <row r="112" spans="1:18" x14ac:dyDescent="0.2">
      <c r="A112" s="81">
        <v>32350</v>
      </c>
      <c r="B112" s="81">
        <v>-2.6025999999546912E-2</v>
      </c>
      <c r="C112" s="81">
        <v>1</v>
      </c>
      <c r="D112" s="82">
        <f t="shared" si="19"/>
        <v>3.2349999999999999</v>
      </c>
      <c r="E112" s="82">
        <f t="shared" si="19"/>
        <v>-2.6025999999546912E-2</v>
      </c>
      <c r="F112" s="38">
        <f t="shared" si="20"/>
        <v>3.2349999999999999</v>
      </c>
      <c r="G112" s="38">
        <f t="shared" si="20"/>
        <v>-2.6025999999546912E-2</v>
      </c>
      <c r="H112" s="38">
        <f t="shared" si="21"/>
        <v>10.465224999999998</v>
      </c>
      <c r="I112" s="38">
        <f t="shared" si="22"/>
        <v>33.855002874999997</v>
      </c>
      <c r="J112" s="38">
        <f t="shared" si="23"/>
        <v>109.52093430062499</v>
      </c>
      <c r="K112" s="38">
        <f t="shared" si="24"/>
        <v>-8.4194109998534258E-2</v>
      </c>
      <c r="L112" s="38">
        <f t="shared" si="25"/>
        <v>-0.27236794584525831</v>
      </c>
      <c r="M112" s="38">
        <f t="shared" ca="1" si="17"/>
        <v>-2.5669232032195288E-2</v>
      </c>
      <c r="N112" s="38">
        <f t="shared" ca="1" si="26"/>
        <v>1.2728338252820895E-7</v>
      </c>
      <c r="O112" s="105">
        <f t="shared" ca="1" si="27"/>
        <v>7227928.1854441362</v>
      </c>
      <c r="P112" s="38">
        <f t="shared" ca="1" si="28"/>
        <v>7644790.7326891972</v>
      </c>
      <c r="Q112" s="38">
        <f t="shared" ca="1" si="29"/>
        <v>437791.49231615639</v>
      </c>
      <c r="R112" s="24">
        <f t="shared" ca="1" si="18"/>
        <v>-3.5676796735162331E-4</v>
      </c>
    </row>
    <row r="113" spans="1:18" x14ac:dyDescent="0.2">
      <c r="A113" s="81">
        <v>32352.5</v>
      </c>
      <c r="B113" s="81">
        <v>-2.3618900006113108E-2</v>
      </c>
      <c r="C113" s="81">
        <v>1</v>
      </c>
      <c r="D113" s="82">
        <f t="shared" si="19"/>
        <v>3.2352500000000002</v>
      </c>
      <c r="E113" s="82">
        <f t="shared" si="19"/>
        <v>-2.3618900006113108E-2</v>
      </c>
      <c r="F113" s="38">
        <f t="shared" si="20"/>
        <v>3.2352500000000002</v>
      </c>
      <c r="G113" s="38">
        <f t="shared" si="20"/>
        <v>-2.3618900006113108E-2</v>
      </c>
      <c r="H113" s="38">
        <f t="shared" si="21"/>
        <v>10.466842562500002</v>
      </c>
      <c r="I113" s="38">
        <f t="shared" si="22"/>
        <v>33.86285240032813</v>
      </c>
      <c r="J113" s="38">
        <f t="shared" si="23"/>
        <v>109.55479322816159</v>
      </c>
      <c r="K113" s="38">
        <f t="shared" si="24"/>
        <v>-7.6413046244777433E-2</v>
      </c>
      <c r="L113" s="38">
        <f t="shared" si="25"/>
        <v>-0.24721530786341619</v>
      </c>
      <c r="M113" s="38">
        <f t="shared" ca="1" si="17"/>
        <v>-2.5671022915021366E-2</v>
      </c>
      <c r="N113" s="38">
        <f t="shared" ca="1" si="26"/>
        <v>4.2112084332660895E-6</v>
      </c>
      <c r="O113" s="105">
        <f t="shared" ca="1" si="27"/>
        <v>7265569.2338070534</v>
      </c>
      <c r="P113" s="38">
        <f t="shared" ca="1" si="28"/>
        <v>7681763.9284139387</v>
      </c>
      <c r="Q113" s="38">
        <f t="shared" ca="1" si="29"/>
        <v>439689.16675136785</v>
      </c>
      <c r="R113" s="24">
        <f t="shared" ca="1" si="18"/>
        <v>2.0521229089082577E-3</v>
      </c>
    </row>
    <row r="114" spans="1:18" x14ac:dyDescent="0.2">
      <c r="A114" s="81">
        <v>32359</v>
      </c>
      <c r="B114" s="81">
        <v>-2.5040439999429509E-2</v>
      </c>
      <c r="C114" s="81">
        <v>0.5</v>
      </c>
      <c r="D114" s="82">
        <f t="shared" si="19"/>
        <v>3.2359</v>
      </c>
      <c r="E114" s="82">
        <f t="shared" si="19"/>
        <v>-2.5040439999429509E-2</v>
      </c>
      <c r="F114" s="38">
        <f t="shared" si="20"/>
        <v>1.61795</v>
      </c>
      <c r="G114" s="38">
        <f t="shared" si="20"/>
        <v>-1.2520219999714755E-2</v>
      </c>
      <c r="H114" s="38">
        <f t="shared" si="21"/>
        <v>5.2355244049999996</v>
      </c>
      <c r="I114" s="38">
        <f t="shared" si="22"/>
        <v>16.9416334221395</v>
      </c>
      <c r="J114" s="38">
        <f t="shared" si="23"/>
        <v>54.821431590701209</v>
      </c>
      <c r="K114" s="38">
        <f t="shared" si="24"/>
        <v>-4.0514179897076973E-2</v>
      </c>
      <c r="L114" s="38">
        <f t="shared" si="25"/>
        <v>-0.13109983472895137</v>
      </c>
      <c r="M114" s="38">
        <f t="shared" ca="1" si="17"/>
        <v>-2.5675675341261917E-2</v>
      </c>
      <c r="N114" s="38">
        <f t="shared" ca="1" si="26"/>
        <v>2.0176196975646778E-7</v>
      </c>
      <c r="O114" s="105">
        <f t="shared" ca="1" si="27"/>
        <v>1840987.3815031545</v>
      </c>
      <c r="P114" s="38">
        <f t="shared" ca="1" si="28"/>
        <v>1944591.1600288225</v>
      </c>
      <c r="Q114" s="38">
        <f t="shared" ca="1" si="29"/>
        <v>111161.24390201089</v>
      </c>
      <c r="R114" s="24">
        <f t="shared" ca="1" si="18"/>
        <v>6.3523534183240749E-4</v>
      </c>
    </row>
    <row r="115" spans="1:18" x14ac:dyDescent="0.2">
      <c r="A115" s="81">
        <v>32359.5</v>
      </c>
      <c r="B115" s="81">
        <v>-2.4519020000298042E-2</v>
      </c>
      <c r="C115" s="81">
        <v>1</v>
      </c>
      <c r="D115" s="82">
        <f t="shared" si="19"/>
        <v>3.2359499999999999</v>
      </c>
      <c r="E115" s="82">
        <f t="shared" si="19"/>
        <v>-2.4519020000298042E-2</v>
      </c>
      <c r="F115" s="38">
        <f t="shared" si="20"/>
        <v>3.2359499999999999</v>
      </c>
      <c r="G115" s="38">
        <f t="shared" si="20"/>
        <v>-2.4519020000298042E-2</v>
      </c>
      <c r="H115" s="38">
        <f t="shared" si="21"/>
        <v>10.4713724025</v>
      </c>
      <c r="I115" s="38">
        <f t="shared" si="22"/>
        <v>33.884837525869877</v>
      </c>
      <c r="J115" s="38">
        <f t="shared" si="23"/>
        <v>109.64963999183863</v>
      </c>
      <c r="K115" s="38">
        <f t="shared" si="24"/>
        <v>-7.9342322769964446E-2</v>
      </c>
      <c r="L115" s="38">
        <f t="shared" si="25"/>
        <v>-0.25674778936746645</v>
      </c>
      <c r="M115" s="38">
        <f t="shared" ca="1" si="17"/>
        <v>-2.5676032988718442E-2</v>
      </c>
      <c r="N115" s="38">
        <f t="shared" ca="1" si="26"/>
        <v>1.3386790553735046E-6</v>
      </c>
      <c r="O115" s="105">
        <f t="shared" ca="1" si="27"/>
        <v>7371547.9998497553</v>
      </c>
      <c r="P115" s="38">
        <f t="shared" ca="1" si="28"/>
        <v>7785823.6367062675</v>
      </c>
      <c r="Q115" s="38">
        <f t="shared" ca="1" si="29"/>
        <v>445027.50055172626</v>
      </c>
      <c r="R115" s="24">
        <f t="shared" ca="1" si="18"/>
        <v>1.1570129884204E-3</v>
      </c>
    </row>
    <row r="116" spans="1:18" x14ac:dyDescent="0.2">
      <c r="A116" s="81">
        <v>32366</v>
      </c>
      <c r="B116" s="81">
        <v>-2.5540560003719293E-2</v>
      </c>
      <c r="C116" s="81">
        <v>1</v>
      </c>
      <c r="D116" s="82">
        <f t="shared" si="19"/>
        <v>3.2366000000000001</v>
      </c>
      <c r="E116" s="82">
        <f t="shared" si="19"/>
        <v>-2.5540560003719293E-2</v>
      </c>
      <c r="F116" s="38">
        <f t="shared" si="20"/>
        <v>3.2366000000000001</v>
      </c>
      <c r="G116" s="38">
        <f t="shared" si="20"/>
        <v>-2.5540560003719293E-2</v>
      </c>
      <c r="H116" s="38">
        <f t="shared" si="21"/>
        <v>10.475579560000002</v>
      </c>
      <c r="I116" s="38">
        <f t="shared" si="22"/>
        <v>33.905260803896006</v>
      </c>
      <c r="J116" s="38">
        <f t="shared" si="23"/>
        <v>109.73776711788982</v>
      </c>
      <c r="K116" s="38">
        <f t="shared" si="24"/>
        <v>-8.2664576508037865E-2</v>
      </c>
      <c r="L116" s="38">
        <f t="shared" si="25"/>
        <v>-0.26755216832591538</v>
      </c>
      <c r="M116" s="38">
        <f t="shared" ca="1" si="17"/>
        <v>-2.5680679396347592E-2</v>
      </c>
      <c r="N116" s="38">
        <f t="shared" ca="1" si="26"/>
        <v>1.9633444190523406E-8</v>
      </c>
      <c r="O116" s="105">
        <f t="shared" ca="1" si="27"/>
        <v>7470728.634628511</v>
      </c>
      <c r="P116" s="38">
        <f t="shared" ca="1" si="28"/>
        <v>7883157.369691602</v>
      </c>
      <c r="Q116" s="38">
        <f t="shared" ca="1" si="29"/>
        <v>450017.36415094382</v>
      </c>
      <c r="R116" s="24">
        <f t="shared" ca="1" si="18"/>
        <v>1.4011939262829898E-4</v>
      </c>
    </row>
    <row r="117" spans="1:18" x14ac:dyDescent="0.2">
      <c r="A117" s="81">
        <v>32392</v>
      </c>
      <c r="B117" s="81">
        <v>-2.5526719997287728E-2</v>
      </c>
      <c r="C117" s="81">
        <v>1</v>
      </c>
      <c r="D117" s="82">
        <f t="shared" si="19"/>
        <v>3.2391999999999999</v>
      </c>
      <c r="E117" s="82">
        <f t="shared" si="19"/>
        <v>-2.5526719997287728E-2</v>
      </c>
      <c r="F117" s="38">
        <f t="shared" si="20"/>
        <v>3.2391999999999999</v>
      </c>
      <c r="G117" s="38">
        <f t="shared" si="20"/>
        <v>-2.5526719997287728E-2</v>
      </c>
      <c r="H117" s="38">
        <f t="shared" si="21"/>
        <v>10.492416639999998</v>
      </c>
      <c r="I117" s="38">
        <f t="shared" si="22"/>
        <v>33.987035980287992</v>
      </c>
      <c r="J117" s="38">
        <f t="shared" si="23"/>
        <v>110.09080694734885</v>
      </c>
      <c r="K117" s="38">
        <f t="shared" si="24"/>
        <v>-8.2686151415214404E-2</v>
      </c>
      <c r="L117" s="38">
        <f t="shared" si="25"/>
        <v>-0.26783698166416248</v>
      </c>
      <c r="M117" s="38">
        <f t="shared" ca="1" si="17"/>
        <v>-2.5699209139758594E-2</v>
      </c>
      <c r="N117" s="38">
        <f t="shared" ca="1" si="26"/>
        <v>2.9752504270334823E-8</v>
      </c>
      <c r="O117" s="105">
        <f t="shared" ca="1" si="27"/>
        <v>7874916.1651971787</v>
      </c>
      <c r="P117" s="38">
        <f t="shared" ca="1" si="28"/>
        <v>8279328.1204492962</v>
      </c>
      <c r="Q117" s="38">
        <f t="shared" ca="1" si="29"/>
        <v>470294.35045126674</v>
      </c>
      <c r="R117" s="24">
        <f t="shared" ca="1" si="18"/>
        <v>1.7248914247086633E-4</v>
      </c>
    </row>
    <row r="118" spans="1:18" x14ac:dyDescent="0.2">
      <c r="A118" s="81">
        <v>32410</v>
      </c>
      <c r="B118" s="81">
        <v>-2.5655599994934164E-2</v>
      </c>
      <c r="C118" s="81">
        <v>1</v>
      </c>
      <c r="D118" s="82">
        <f t="shared" si="19"/>
        <v>3.2410000000000001</v>
      </c>
      <c r="E118" s="82">
        <f t="shared" si="19"/>
        <v>-2.5655599994934164E-2</v>
      </c>
      <c r="F118" s="38">
        <f t="shared" si="20"/>
        <v>3.2410000000000001</v>
      </c>
      <c r="G118" s="38">
        <f t="shared" si="20"/>
        <v>-2.5655599994934164E-2</v>
      </c>
      <c r="H118" s="38">
        <f t="shared" si="21"/>
        <v>10.504081000000001</v>
      </c>
      <c r="I118" s="38">
        <f t="shared" si="22"/>
        <v>34.043726521000004</v>
      </c>
      <c r="J118" s="38">
        <f t="shared" si="23"/>
        <v>110.33571765456101</v>
      </c>
      <c r="K118" s="38">
        <f t="shared" si="24"/>
        <v>-8.3149799583581624E-2</v>
      </c>
      <c r="L118" s="38">
        <f t="shared" si="25"/>
        <v>-0.26948850045038802</v>
      </c>
      <c r="M118" s="38">
        <f t="shared" ca="1" si="17"/>
        <v>-2.5711985041897936E-2</v>
      </c>
      <c r="N118" s="38">
        <f t="shared" ca="1" si="26"/>
        <v>3.179273521106799E-9</v>
      </c>
      <c r="O118" s="105">
        <f t="shared" ca="1" si="27"/>
        <v>8161774.7262822837</v>
      </c>
      <c r="P118" s="38">
        <f t="shared" ca="1" si="28"/>
        <v>8560042.0640978552</v>
      </c>
      <c r="Q118" s="38">
        <f t="shared" ca="1" si="29"/>
        <v>484631.44145503954</v>
      </c>
      <c r="R118" s="24">
        <f t="shared" ca="1" si="18"/>
        <v>5.6385046963772223E-5</v>
      </c>
    </row>
    <row r="119" spans="1:18" x14ac:dyDescent="0.2">
      <c r="A119" s="81">
        <v>32422</v>
      </c>
      <c r="B119" s="81">
        <v>-2.4941520001448225E-2</v>
      </c>
      <c r="C119" s="81">
        <v>1</v>
      </c>
      <c r="D119" s="82">
        <f t="shared" si="19"/>
        <v>3.2422</v>
      </c>
      <c r="E119" s="82">
        <f t="shared" si="19"/>
        <v>-2.4941520001448225E-2</v>
      </c>
      <c r="F119" s="38">
        <f t="shared" si="20"/>
        <v>3.2422</v>
      </c>
      <c r="G119" s="38">
        <f t="shared" si="20"/>
        <v>-2.4941520001448225E-2</v>
      </c>
      <c r="H119" s="38">
        <f t="shared" si="21"/>
        <v>10.511860840000001</v>
      </c>
      <c r="I119" s="38">
        <f t="shared" si="22"/>
        <v>34.081555215447999</v>
      </c>
      <c r="J119" s="38">
        <f t="shared" si="23"/>
        <v>110.4992183195255</v>
      </c>
      <c r="K119" s="38">
        <f t="shared" si="24"/>
        <v>-8.0865396148695437E-2</v>
      </c>
      <c r="L119" s="38">
        <f t="shared" si="25"/>
        <v>-0.26218178739330034</v>
      </c>
      <c r="M119" s="38">
        <f t="shared" ca="1" si="17"/>
        <v>-2.5720478500099661E-2</v>
      </c>
      <c r="N119" s="38">
        <f t="shared" ca="1" si="26"/>
        <v>6.0677634262129899E-7</v>
      </c>
      <c r="O119" s="105">
        <f t="shared" ca="1" si="27"/>
        <v>8356232.167423794</v>
      </c>
      <c r="P119" s="38">
        <f t="shared" ca="1" si="28"/>
        <v>8750130.4082552437</v>
      </c>
      <c r="Q119" s="38">
        <f t="shared" ca="1" si="29"/>
        <v>494326.28048937907</v>
      </c>
      <c r="R119" s="24">
        <f t="shared" ca="1" si="18"/>
        <v>7.7895849865143585E-4</v>
      </c>
    </row>
    <row r="120" spans="1:18" x14ac:dyDescent="0.2">
      <c r="A120" s="81">
        <v>32873</v>
      </c>
      <c r="B120" s="81">
        <v>-2.3940680002851877E-2</v>
      </c>
      <c r="C120" s="81">
        <v>1</v>
      </c>
      <c r="D120" s="82">
        <f t="shared" si="19"/>
        <v>3.2873000000000001</v>
      </c>
      <c r="E120" s="82">
        <f t="shared" si="19"/>
        <v>-2.3940680002851877E-2</v>
      </c>
      <c r="F120" s="38">
        <f t="shared" si="20"/>
        <v>3.2873000000000001</v>
      </c>
      <c r="G120" s="38">
        <f t="shared" si="20"/>
        <v>-2.3940680002851877E-2</v>
      </c>
      <c r="H120" s="38">
        <f t="shared" si="21"/>
        <v>10.806341290000001</v>
      </c>
      <c r="I120" s="38">
        <f t="shared" si="22"/>
        <v>35.523685722617003</v>
      </c>
      <c r="J120" s="38">
        <f t="shared" si="23"/>
        <v>116.77701207595888</v>
      </c>
      <c r="K120" s="38">
        <f t="shared" si="24"/>
        <v>-7.8700197373374983E-2</v>
      </c>
      <c r="L120" s="38">
        <f t="shared" si="25"/>
        <v>-0.25871115882549561</v>
      </c>
      <c r="M120" s="38">
        <f t="shared" ca="1" si="17"/>
        <v>-2.6025880374169613E-2</v>
      </c>
      <c r="N120" s="38">
        <f t="shared" ca="1" si="26"/>
        <v>4.3480605885436237E-6</v>
      </c>
      <c r="O120" s="105">
        <f t="shared" ca="1" si="27"/>
        <v>17632736.66722513</v>
      </c>
      <c r="P120" s="38">
        <f t="shared" ca="1" si="28"/>
        <v>17691859.244066212</v>
      </c>
      <c r="Q120" s="38">
        <f t="shared" ca="1" si="29"/>
        <v>942014.77421442082</v>
      </c>
      <c r="R120" s="24">
        <f t="shared" ca="1" si="18"/>
        <v>2.0852003713177358E-3</v>
      </c>
    </row>
    <row r="121" spans="1:18" x14ac:dyDescent="0.2">
      <c r="A121" s="81">
        <v>33069.5</v>
      </c>
      <c r="B121" s="81">
        <v>-2.5702619997900911E-2</v>
      </c>
      <c r="C121" s="81">
        <v>1</v>
      </c>
      <c r="D121" s="82">
        <f t="shared" si="19"/>
        <v>3.3069500000000001</v>
      </c>
      <c r="E121" s="82">
        <f t="shared" si="19"/>
        <v>-2.5702619997900911E-2</v>
      </c>
      <c r="F121" s="38">
        <f t="shared" si="20"/>
        <v>3.3069500000000001</v>
      </c>
      <c r="G121" s="38">
        <f t="shared" si="20"/>
        <v>-2.5702619997900911E-2</v>
      </c>
      <c r="H121" s="38">
        <f t="shared" si="21"/>
        <v>10.935918302500001</v>
      </c>
      <c r="I121" s="38">
        <f t="shared" si="22"/>
        <v>36.164535030452377</v>
      </c>
      <c r="J121" s="38">
        <f t="shared" si="23"/>
        <v>119.59430911895448</v>
      </c>
      <c r="K121" s="38">
        <f t="shared" si="24"/>
        <v>-8.4997279202058421E-2</v>
      </c>
      <c r="L121" s="38">
        <f t="shared" si="25"/>
        <v>-0.28108175245724709</v>
      </c>
      <c r="M121" s="38">
        <f t="shared" ca="1" si="17"/>
        <v>-2.6150528436296144E-2</v>
      </c>
      <c r="N121" s="38">
        <f t="shared" ca="1" si="26"/>
        <v>2.0062196918565681E-7</v>
      </c>
      <c r="O121" s="105">
        <f t="shared" ca="1" si="27"/>
        <v>22960174.142738182</v>
      </c>
      <c r="P121" s="38">
        <f t="shared" ca="1" si="28"/>
        <v>22758867.893765535</v>
      </c>
      <c r="Q121" s="38">
        <f t="shared" ca="1" si="29"/>
        <v>1191239.9690469436</v>
      </c>
      <c r="R121" s="24">
        <f t="shared" ca="1" si="18"/>
        <v>4.4790843839523364E-4</v>
      </c>
    </row>
    <row r="122" spans="1:18" x14ac:dyDescent="0.2">
      <c r="A122" s="81">
        <v>33072</v>
      </c>
      <c r="B122" s="81">
        <v>-2.5095520002651028E-2</v>
      </c>
      <c r="C122" s="81">
        <v>1</v>
      </c>
      <c r="D122" s="82">
        <f t="shared" si="19"/>
        <v>3.3071999999999999</v>
      </c>
      <c r="E122" s="82">
        <f t="shared" si="19"/>
        <v>-2.5095520002651028E-2</v>
      </c>
      <c r="F122" s="38">
        <f t="shared" si="20"/>
        <v>3.3071999999999999</v>
      </c>
      <c r="G122" s="38">
        <f t="shared" si="20"/>
        <v>-2.5095520002651028E-2</v>
      </c>
      <c r="H122" s="38">
        <f t="shared" si="21"/>
        <v>10.937571839999999</v>
      </c>
      <c r="I122" s="38">
        <f t="shared" si="22"/>
        <v>36.172737589247994</v>
      </c>
      <c r="J122" s="38">
        <f t="shared" si="23"/>
        <v>119.63047775516097</v>
      </c>
      <c r="K122" s="38">
        <f t="shared" si="24"/>
        <v>-8.2995903752767483E-2</v>
      </c>
      <c r="L122" s="38">
        <f t="shared" si="25"/>
        <v>-0.27448405289115263</v>
      </c>
      <c r="M122" s="38">
        <f t="shared" ca="1" si="17"/>
        <v>-2.6152081385557066E-2</v>
      </c>
      <c r="N122" s="38">
        <f t="shared" ca="1" si="26"/>
        <v>1.1163219558483189E-6</v>
      </c>
      <c r="O122" s="105">
        <f t="shared" ca="1" si="27"/>
        <v>23033320.247584373</v>
      </c>
      <c r="P122" s="38">
        <f t="shared" ca="1" si="28"/>
        <v>22828210.662088826</v>
      </c>
      <c r="Q122" s="38">
        <f t="shared" ca="1" si="29"/>
        <v>1194635.9150266375</v>
      </c>
      <c r="R122" s="24">
        <f t="shared" ca="1" si="18"/>
        <v>1.0565613829060377E-3</v>
      </c>
    </row>
    <row r="123" spans="1:18" x14ac:dyDescent="0.2">
      <c r="A123" s="81">
        <v>34011</v>
      </c>
      <c r="B123" s="81">
        <v>-2.2868760002893396E-2</v>
      </c>
      <c r="C123" s="81">
        <v>1</v>
      </c>
      <c r="D123" s="82">
        <f t="shared" si="19"/>
        <v>3.4011</v>
      </c>
      <c r="E123" s="82">
        <f t="shared" si="19"/>
        <v>-2.2868760002893396E-2</v>
      </c>
      <c r="F123" s="38">
        <f t="shared" si="20"/>
        <v>3.4011</v>
      </c>
      <c r="G123" s="38">
        <f t="shared" si="20"/>
        <v>-2.2868760002893396E-2</v>
      </c>
      <c r="H123" s="38">
        <f t="shared" si="21"/>
        <v>11.56748121</v>
      </c>
      <c r="I123" s="38">
        <f t="shared" si="22"/>
        <v>39.342160343331003</v>
      </c>
      <c r="J123" s="38">
        <f t="shared" si="23"/>
        <v>133.80662154370307</v>
      </c>
      <c r="K123" s="38">
        <f t="shared" si="24"/>
        <v>-7.7778939645840733E-2</v>
      </c>
      <c r="L123" s="38">
        <f t="shared" si="25"/>
        <v>-0.26453395162946891</v>
      </c>
      <c r="M123" s="38">
        <f t="shared" ca="1" si="17"/>
        <v>-2.6676898086924736E-2</v>
      </c>
      <c r="N123" s="38">
        <f t="shared" ca="1" si="26"/>
        <v>1.4501915667049885E-5</v>
      </c>
      <c r="O123" s="105">
        <f t="shared" ca="1" si="27"/>
        <v>61151401.086955398</v>
      </c>
      <c r="P123" s="38">
        <f t="shared" ca="1" si="28"/>
        <v>58508604.816666275</v>
      </c>
      <c r="Q123" s="38">
        <f t="shared" ca="1" si="29"/>
        <v>2913575.2962563061</v>
      </c>
      <c r="R123" s="24">
        <f t="shared" ca="1" si="18"/>
        <v>3.80813808403134E-3</v>
      </c>
    </row>
    <row r="124" spans="1:18" x14ac:dyDescent="0.2">
      <c r="A124" s="81"/>
      <c r="B124" s="81"/>
      <c r="C124" s="81"/>
      <c r="D124" s="82">
        <f t="shared" si="19"/>
        <v>0</v>
      </c>
      <c r="E124" s="82">
        <f t="shared" si="19"/>
        <v>0</v>
      </c>
      <c r="F124" s="38">
        <f t="shared" si="20"/>
        <v>0</v>
      </c>
      <c r="G124" s="38">
        <f t="shared" si="20"/>
        <v>0</v>
      </c>
      <c r="H124" s="38">
        <f t="shared" si="21"/>
        <v>0</v>
      </c>
      <c r="I124" s="38">
        <f t="shared" si="22"/>
        <v>0</v>
      </c>
      <c r="J124" s="38">
        <f t="shared" si="23"/>
        <v>0</v>
      </c>
      <c r="K124" s="38">
        <f t="shared" si="24"/>
        <v>0</v>
      </c>
      <c r="L124" s="38">
        <f t="shared" si="25"/>
        <v>0</v>
      </c>
      <c r="M124" s="38">
        <f t="shared" ca="1" si="17"/>
        <v>6.6725659663849288E-2</v>
      </c>
      <c r="N124" s="38">
        <f t="shared" ca="1" si="26"/>
        <v>0</v>
      </c>
      <c r="O124" s="105">
        <f t="shared" ca="1" si="27"/>
        <v>0</v>
      </c>
      <c r="P124" s="38">
        <f t="shared" ca="1" si="28"/>
        <v>0</v>
      </c>
      <c r="Q124" s="38">
        <f t="shared" ca="1" si="29"/>
        <v>0</v>
      </c>
      <c r="R124" s="24">
        <f t="shared" ca="1" si="18"/>
        <v>-6.6725659663849288E-2</v>
      </c>
    </row>
    <row r="125" spans="1:18" x14ac:dyDescent="0.2">
      <c r="A125" s="81"/>
      <c r="B125" s="81"/>
      <c r="C125" s="81"/>
      <c r="D125" s="82">
        <f t="shared" si="19"/>
        <v>0</v>
      </c>
      <c r="E125" s="82">
        <f t="shared" si="19"/>
        <v>0</v>
      </c>
      <c r="F125" s="38">
        <f t="shared" si="20"/>
        <v>0</v>
      </c>
      <c r="G125" s="38">
        <f t="shared" si="20"/>
        <v>0</v>
      </c>
      <c r="H125" s="38">
        <f t="shared" si="21"/>
        <v>0</v>
      </c>
      <c r="I125" s="38">
        <f t="shared" si="22"/>
        <v>0</v>
      </c>
      <c r="J125" s="38">
        <f t="shared" si="23"/>
        <v>0</v>
      </c>
      <c r="K125" s="38">
        <f t="shared" si="24"/>
        <v>0</v>
      </c>
      <c r="L125" s="38">
        <f t="shared" si="25"/>
        <v>0</v>
      </c>
      <c r="M125" s="38">
        <f t="shared" ca="1" si="17"/>
        <v>6.6725659663849288E-2</v>
      </c>
      <c r="N125" s="38">
        <f t="shared" ca="1" si="26"/>
        <v>0</v>
      </c>
      <c r="O125" s="105">
        <f t="shared" ca="1" si="27"/>
        <v>0</v>
      </c>
      <c r="P125" s="38">
        <f t="shared" ca="1" si="28"/>
        <v>0</v>
      </c>
      <c r="Q125" s="38">
        <f t="shared" ca="1" si="29"/>
        <v>0</v>
      </c>
      <c r="R125" s="24">
        <f t="shared" ca="1" si="18"/>
        <v>-6.6725659663849288E-2</v>
      </c>
    </row>
    <row r="126" spans="1:18" x14ac:dyDescent="0.2">
      <c r="A126" s="81"/>
      <c r="B126" s="81"/>
      <c r="C126" s="81"/>
      <c r="D126" s="82">
        <f t="shared" si="19"/>
        <v>0</v>
      </c>
      <c r="E126" s="82">
        <f t="shared" si="19"/>
        <v>0</v>
      </c>
      <c r="F126" s="38">
        <f t="shared" si="20"/>
        <v>0</v>
      </c>
      <c r="G126" s="38">
        <f t="shared" si="20"/>
        <v>0</v>
      </c>
      <c r="H126" s="38">
        <f t="shared" si="21"/>
        <v>0</v>
      </c>
      <c r="I126" s="38">
        <f t="shared" si="22"/>
        <v>0</v>
      </c>
      <c r="J126" s="38">
        <f t="shared" si="23"/>
        <v>0</v>
      </c>
      <c r="K126" s="38">
        <f t="shared" si="24"/>
        <v>0</v>
      </c>
      <c r="L126" s="38">
        <f t="shared" si="25"/>
        <v>0</v>
      </c>
      <c r="M126" s="38">
        <f t="shared" ca="1" si="17"/>
        <v>6.6725659663849288E-2</v>
      </c>
      <c r="N126" s="38">
        <f t="shared" ca="1" si="26"/>
        <v>0</v>
      </c>
      <c r="O126" s="105">
        <f t="shared" ca="1" si="27"/>
        <v>0</v>
      </c>
      <c r="P126" s="38">
        <f t="shared" ca="1" si="28"/>
        <v>0</v>
      </c>
      <c r="Q126" s="38">
        <f t="shared" ca="1" si="29"/>
        <v>0</v>
      </c>
      <c r="R126" s="24">
        <f t="shared" ca="1" si="18"/>
        <v>-6.6725659663849288E-2</v>
      </c>
    </row>
    <row r="127" spans="1:18" x14ac:dyDescent="0.2">
      <c r="A127" s="81"/>
      <c r="B127" s="81"/>
      <c r="C127" s="81"/>
      <c r="D127" s="82">
        <f t="shared" si="19"/>
        <v>0</v>
      </c>
      <c r="E127" s="82">
        <f t="shared" si="19"/>
        <v>0</v>
      </c>
      <c r="F127" s="38">
        <f t="shared" si="20"/>
        <v>0</v>
      </c>
      <c r="G127" s="38">
        <f t="shared" si="20"/>
        <v>0</v>
      </c>
      <c r="H127" s="38">
        <f t="shared" si="21"/>
        <v>0</v>
      </c>
      <c r="I127" s="38">
        <f t="shared" si="22"/>
        <v>0</v>
      </c>
      <c r="J127" s="38">
        <f t="shared" si="23"/>
        <v>0</v>
      </c>
      <c r="K127" s="38">
        <f t="shared" si="24"/>
        <v>0</v>
      </c>
      <c r="L127" s="38">
        <f t="shared" si="25"/>
        <v>0</v>
      </c>
      <c r="M127" s="38">
        <f t="shared" ca="1" si="17"/>
        <v>6.6725659663849288E-2</v>
      </c>
      <c r="N127" s="38">
        <f t="shared" ca="1" si="26"/>
        <v>0</v>
      </c>
      <c r="O127" s="105">
        <f t="shared" ca="1" si="27"/>
        <v>0</v>
      </c>
      <c r="P127" s="38">
        <f t="shared" ca="1" si="28"/>
        <v>0</v>
      </c>
      <c r="Q127" s="38">
        <f t="shared" ca="1" si="29"/>
        <v>0</v>
      </c>
      <c r="R127" s="24">
        <f t="shared" ca="1" si="18"/>
        <v>-6.6725659663849288E-2</v>
      </c>
    </row>
    <row r="128" spans="1:18" x14ac:dyDescent="0.2">
      <c r="A128" s="81"/>
      <c r="B128" s="81"/>
      <c r="C128" s="81"/>
      <c r="D128" s="82">
        <f t="shared" si="19"/>
        <v>0</v>
      </c>
      <c r="E128" s="82">
        <f t="shared" si="19"/>
        <v>0</v>
      </c>
      <c r="F128" s="38">
        <f t="shared" si="20"/>
        <v>0</v>
      </c>
      <c r="G128" s="38">
        <f t="shared" si="20"/>
        <v>0</v>
      </c>
      <c r="H128" s="38">
        <f t="shared" si="21"/>
        <v>0</v>
      </c>
      <c r="I128" s="38">
        <f t="shared" si="22"/>
        <v>0</v>
      </c>
      <c r="J128" s="38">
        <f t="shared" si="23"/>
        <v>0</v>
      </c>
      <c r="K128" s="38">
        <f t="shared" si="24"/>
        <v>0</v>
      </c>
      <c r="L128" s="38">
        <f t="shared" si="25"/>
        <v>0</v>
      </c>
      <c r="M128" s="38">
        <f t="shared" ref="M128:M191" ca="1" si="30">+E$4+E$5*D128+E$6*D128^2</f>
        <v>6.6725659663849288E-2</v>
      </c>
      <c r="N128" s="38">
        <f t="shared" ca="1" si="26"/>
        <v>0</v>
      </c>
      <c r="O128" s="105">
        <f t="shared" ca="1" si="27"/>
        <v>0</v>
      </c>
      <c r="P128" s="38">
        <f t="shared" ca="1" si="28"/>
        <v>0</v>
      </c>
      <c r="Q128" s="38">
        <f t="shared" ca="1" si="29"/>
        <v>0</v>
      </c>
      <c r="R128" s="24">
        <f t="shared" ref="R128:R191" ca="1" si="31">+E128-M128</f>
        <v>-6.6725659663849288E-2</v>
      </c>
    </row>
    <row r="129" spans="1:18" x14ac:dyDescent="0.2">
      <c r="A129" s="81"/>
      <c r="B129" s="81"/>
      <c r="C129" s="81"/>
      <c r="D129" s="82">
        <f t="shared" ref="D129:E192" si="32">A129/A$18</f>
        <v>0</v>
      </c>
      <c r="E129" s="82">
        <f t="shared" si="32"/>
        <v>0</v>
      </c>
      <c r="F129" s="38">
        <f t="shared" ref="F129:G192" si="33">$C129*D129</f>
        <v>0</v>
      </c>
      <c r="G129" s="38">
        <f t="shared" si="33"/>
        <v>0</v>
      </c>
      <c r="H129" s="38">
        <f t="shared" ref="H129:H192" si="34">C129*D129*D129</f>
        <v>0</v>
      </c>
      <c r="I129" s="38">
        <f t="shared" ref="I129:I192" si="35">C129*D129*D129*D129</f>
        <v>0</v>
      </c>
      <c r="J129" s="38">
        <f t="shared" ref="J129:J192" si="36">C129*D129*D129*D129*D129</f>
        <v>0</v>
      </c>
      <c r="K129" s="38">
        <f t="shared" ref="K129:K192" si="37">C129*E129*D129</f>
        <v>0</v>
      </c>
      <c r="L129" s="38">
        <f t="shared" ref="L129:L192" si="38">C129*E129*D129*D129</f>
        <v>0</v>
      </c>
      <c r="M129" s="38">
        <f t="shared" ca="1" si="30"/>
        <v>6.6725659663849288E-2</v>
      </c>
      <c r="N129" s="38">
        <f t="shared" ref="N129:N192" ca="1" si="39">C129*(M129-E129)^2</f>
        <v>0</v>
      </c>
      <c r="O129" s="105">
        <f t="shared" ref="O129:O192" ca="1" si="40">(C129*O$1-O$2*F129+O$3*H129)^2</f>
        <v>0</v>
      </c>
      <c r="P129" s="38">
        <f t="shared" ref="P129:P192" ca="1" si="41">(-C129*O$2+O$4*F129-O$5*H129)^2</f>
        <v>0</v>
      </c>
      <c r="Q129" s="38">
        <f t="shared" ref="Q129:Q192" ca="1" si="42">+(C129*O$3-F129*O$5+H129*O$6)^2</f>
        <v>0</v>
      </c>
      <c r="R129" s="24">
        <f t="shared" ca="1" si="31"/>
        <v>-6.6725659663849288E-2</v>
      </c>
    </row>
    <row r="130" spans="1:18" x14ac:dyDescent="0.2">
      <c r="A130" s="81"/>
      <c r="B130" s="81"/>
      <c r="C130" s="81"/>
      <c r="D130" s="82">
        <f t="shared" si="32"/>
        <v>0</v>
      </c>
      <c r="E130" s="82">
        <f t="shared" si="32"/>
        <v>0</v>
      </c>
      <c r="F130" s="38">
        <f t="shared" si="33"/>
        <v>0</v>
      </c>
      <c r="G130" s="38">
        <f t="shared" si="33"/>
        <v>0</v>
      </c>
      <c r="H130" s="38">
        <f t="shared" si="34"/>
        <v>0</v>
      </c>
      <c r="I130" s="38">
        <f t="shared" si="35"/>
        <v>0</v>
      </c>
      <c r="J130" s="38">
        <f t="shared" si="36"/>
        <v>0</v>
      </c>
      <c r="K130" s="38">
        <f t="shared" si="37"/>
        <v>0</v>
      </c>
      <c r="L130" s="38">
        <f t="shared" si="38"/>
        <v>0</v>
      </c>
      <c r="M130" s="38">
        <f t="shared" ca="1" si="30"/>
        <v>6.6725659663849288E-2</v>
      </c>
      <c r="N130" s="38">
        <f t="shared" ca="1" si="39"/>
        <v>0</v>
      </c>
      <c r="O130" s="105">
        <f t="shared" ca="1" si="40"/>
        <v>0</v>
      </c>
      <c r="P130" s="38">
        <f t="shared" ca="1" si="41"/>
        <v>0</v>
      </c>
      <c r="Q130" s="38">
        <f t="shared" ca="1" si="42"/>
        <v>0</v>
      </c>
      <c r="R130" s="24">
        <f t="shared" ca="1" si="31"/>
        <v>-6.6725659663849288E-2</v>
      </c>
    </row>
    <row r="131" spans="1:18" x14ac:dyDescent="0.2">
      <c r="A131" s="81"/>
      <c r="B131" s="81"/>
      <c r="C131" s="81"/>
      <c r="D131" s="82">
        <f t="shared" si="32"/>
        <v>0</v>
      </c>
      <c r="E131" s="82">
        <f t="shared" si="32"/>
        <v>0</v>
      </c>
      <c r="F131" s="38">
        <f t="shared" si="33"/>
        <v>0</v>
      </c>
      <c r="G131" s="38">
        <f t="shared" si="33"/>
        <v>0</v>
      </c>
      <c r="H131" s="38">
        <f t="shared" si="34"/>
        <v>0</v>
      </c>
      <c r="I131" s="38">
        <f t="shared" si="35"/>
        <v>0</v>
      </c>
      <c r="J131" s="38">
        <f t="shared" si="36"/>
        <v>0</v>
      </c>
      <c r="K131" s="38">
        <f t="shared" si="37"/>
        <v>0</v>
      </c>
      <c r="L131" s="38">
        <f t="shared" si="38"/>
        <v>0</v>
      </c>
      <c r="M131" s="38">
        <f t="shared" ca="1" si="30"/>
        <v>6.6725659663849288E-2</v>
      </c>
      <c r="N131" s="38">
        <f t="shared" ca="1" si="39"/>
        <v>0</v>
      </c>
      <c r="O131" s="105">
        <f t="shared" ca="1" si="40"/>
        <v>0</v>
      </c>
      <c r="P131" s="38">
        <f t="shared" ca="1" si="41"/>
        <v>0</v>
      </c>
      <c r="Q131" s="38">
        <f t="shared" ca="1" si="42"/>
        <v>0</v>
      </c>
      <c r="R131" s="24">
        <f t="shared" ca="1" si="31"/>
        <v>-6.6725659663849288E-2</v>
      </c>
    </row>
    <row r="132" spans="1:18" x14ac:dyDescent="0.2">
      <c r="A132" s="81"/>
      <c r="B132" s="81"/>
      <c r="C132" s="81"/>
      <c r="D132" s="82">
        <f t="shared" si="32"/>
        <v>0</v>
      </c>
      <c r="E132" s="82">
        <f t="shared" si="32"/>
        <v>0</v>
      </c>
      <c r="F132" s="38">
        <f t="shared" si="33"/>
        <v>0</v>
      </c>
      <c r="G132" s="38">
        <f t="shared" si="33"/>
        <v>0</v>
      </c>
      <c r="H132" s="38">
        <f t="shared" si="34"/>
        <v>0</v>
      </c>
      <c r="I132" s="38">
        <f t="shared" si="35"/>
        <v>0</v>
      </c>
      <c r="J132" s="38">
        <f t="shared" si="36"/>
        <v>0</v>
      </c>
      <c r="K132" s="38">
        <f t="shared" si="37"/>
        <v>0</v>
      </c>
      <c r="L132" s="38">
        <f t="shared" si="38"/>
        <v>0</v>
      </c>
      <c r="M132" s="38">
        <f t="shared" ca="1" si="30"/>
        <v>6.6725659663849288E-2</v>
      </c>
      <c r="N132" s="38">
        <f t="shared" ca="1" si="39"/>
        <v>0</v>
      </c>
      <c r="O132" s="105">
        <f t="shared" ca="1" si="40"/>
        <v>0</v>
      </c>
      <c r="P132" s="38">
        <f t="shared" ca="1" si="41"/>
        <v>0</v>
      </c>
      <c r="Q132" s="38">
        <f t="shared" ca="1" si="42"/>
        <v>0</v>
      </c>
      <c r="R132" s="24">
        <f t="shared" ca="1" si="31"/>
        <v>-6.6725659663849288E-2</v>
      </c>
    </row>
    <row r="133" spans="1:18" x14ac:dyDescent="0.2">
      <c r="A133" s="81"/>
      <c r="B133" s="81"/>
      <c r="C133" s="81"/>
      <c r="D133" s="82">
        <f t="shared" si="32"/>
        <v>0</v>
      </c>
      <c r="E133" s="82">
        <f t="shared" si="32"/>
        <v>0</v>
      </c>
      <c r="F133" s="38">
        <f t="shared" si="33"/>
        <v>0</v>
      </c>
      <c r="G133" s="38">
        <f t="shared" si="33"/>
        <v>0</v>
      </c>
      <c r="H133" s="38">
        <f t="shared" si="34"/>
        <v>0</v>
      </c>
      <c r="I133" s="38">
        <f t="shared" si="35"/>
        <v>0</v>
      </c>
      <c r="J133" s="38">
        <f t="shared" si="36"/>
        <v>0</v>
      </c>
      <c r="K133" s="38">
        <f t="shared" si="37"/>
        <v>0</v>
      </c>
      <c r="L133" s="38">
        <f t="shared" si="38"/>
        <v>0</v>
      </c>
      <c r="M133" s="38">
        <f t="shared" ca="1" si="30"/>
        <v>6.6725659663849288E-2</v>
      </c>
      <c r="N133" s="38">
        <f t="shared" ca="1" si="39"/>
        <v>0</v>
      </c>
      <c r="O133" s="105">
        <f t="shared" ca="1" si="40"/>
        <v>0</v>
      </c>
      <c r="P133" s="38">
        <f t="shared" ca="1" si="41"/>
        <v>0</v>
      </c>
      <c r="Q133" s="38">
        <f t="shared" ca="1" si="42"/>
        <v>0</v>
      </c>
      <c r="R133" s="24">
        <f t="shared" ca="1" si="31"/>
        <v>-6.6725659663849288E-2</v>
      </c>
    </row>
    <row r="134" spans="1:18" x14ac:dyDescent="0.2">
      <c r="A134" s="81"/>
      <c r="B134" s="81"/>
      <c r="C134" s="81"/>
      <c r="D134" s="82">
        <f t="shared" si="32"/>
        <v>0</v>
      </c>
      <c r="E134" s="82">
        <f t="shared" si="32"/>
        <v>0</v>
      </c>
      <c r="F134" s="38">
        <f t="shared" si="33"/>
        <v>0</v>
      </c>
      <c r="G134" s="38">
        <f t="shared" si="33"/>
        <v>0</v>
      </c>
      <c r="H134" s="38">
        <f t="shared" si="34"/>
        <v>0</v>
      </c>
      <c r="I134" s="38">
        <f t="shared" si="35"/>
        <v>0</v>
      </c>
      <c r="J134" s="38">
        <f t="shared" si="36"/>
        <v>0</v>
      </c>
      <c r="K134" s="38">
        <f t="shared" si="37"/>
        <v>0</v>
      </c>
      <c r="L134" s="38">
        <f t="shared" si="38"/>
        <v>0</v>
      </c>
      <c r="M134" s="38">
        <f t="shared" ca="1" si="30"/>
        <v>6.6725659663849288E-2</v>
      </c>
      <c r="N134" s="38">
        <f t="shared" ca="1" si="39"/>
        <v>0</v>
      </c>
      <c r="O134" s="105">
        <f t="shared" ca="1" si="40"/>
        <v>0</v>
      </c>
      <c r="P134" s="38">
        <f t="shared" ca="1" si="41"/>
        <v>0</v>
      </c>
      <c r="Q134" s="38">
        <f t="shared" ca="1" si="42"/>
        <v>0</v>
      </c>
      <c r="R134" s="24">
        <f t="shared" ca="1" si="31"/>
        <v>-6.6725659663849288E-2</v>
      </c>
    </row>
    <row r="135" spans="1:18" x14ac:dyDescent="0.2">
      <c r="A135" s="81"/>
      <c r="B135" s="81"/>
      <c r="C135" s="81"/>
      <c r="D135" s="82">
        <f t="shared" si="32"/>
        <v>0</v>
      </c>
      <c r="E135" s="82">
        <f t="shared" si="32"/>
        <v>0</v>
      </c>
      <c r="F135" s="38">
        <f t="shared" si="33"/>
        <v>0</v>
      </c>
      <c r="G135" s="38">
        <f t="shared" si="33"/>
        <v>0</v>
      </c>
      <c r="H135" s="38">
        <f t="shared" si="34"/>
        <v>0</v>
      </c>
      <c r="I135" s="38">
        <f t="shared" si="35"/>
        <v>0</v>
      </c>
      <c r="J135" s="38">
        <f t="shared" si="36"/>
        <v>0</v>
      </c>
      <c r="K135" s="38">
        <f t="shared" si="37"/>
        <v>0</v>
      </c>
      <c r="L135" s="38">
        <f t="shared" si="38"/>
        <v>0</v>
      </c>
      <c r="M135" s="38">
        <f t="shared" ca="1" si="30"/>
        <v>6.6725659663849288E-2</v>
      </c>
      <c r="N135" s="38">
        <f t="shared" ca="1" si="39"/>
        <v>0</v>
      </c>
      <c r="O135" s="105">
        <f t="shared" ca="1" si="40"/>
        <v>0</v>
      </c>
      <c r="P135" s="38">
        <f t="shared" ca="1" si="41"/>
        <v>0</v>
      </c>
      <c r="Q135" s="38">
        <f t="shared" ca="1" si="42"/>
        <v>0</v>
      </c>
      <c r="R135" s="24">
        <f t="shared" ca="1" si="31"/>
        <v>-6.6725659663849288E-2</v>
      </c>
    </row>
    <row r="136" spans="1:18" x14ac:dyDescent="0.2">
      <c r="A136" s="81"/>
      <c r="B136" s="81"/>
      <c r="C136" s="81"/>
      <c r="D136" s="82">
        <f t="shared" si="32"/>
        <v>0</v>
      </c>
      <c r="E136" s="82">
        <f t="shared" si="32"/>
        <v>0</v>
      </c>
      <c r="F136" s="38">
        <f t="shared" si="33"/>
        <v>0</v>
      </c>
      <c r="G136" s="38">
        <f t="shared" si="33"/>
        <v>0</v>
      </c>
      <c r="H136" s="38">
        <f t="shared" si="34"/>
        <v>0</v>
      </c>
      <c r="I136" s="38">
        <f t="shared" si="35"/>
        <v>0</v>
      </c>
      <c r="J136" s="38">
        <f t="shared" si="36"/>
        <v>0</v>
      </c>
      <c r="K136" s="38">
        <f t="shared" si="37"/>
        <v>0</v>
      </c>
      <c r="L136" s="38">
        <f t="shared" si="38"/>
        <v>0</v>
      </c>
      <c r="M136" s="38">
        <f t="shared" ca="1" si="30"/>
        <v>6.6725659663849288E-2</v>
      </c>
      <c r="N136" s="38">
        <f t="shared" ca="1" si="39"/>
        <v>0</v>
      </c>
      <c r="O136" s="105">
        <f t="shared" ca="1" si="40"/>
        <v>0</v>
      </c>
      <c r="P136" s="38">
        <f t="shared" ca="1" si="41"/>
        <v>0</v>
      </c>
      <c r="Q136" s="38">
        <f t="shared" ca="1" si="42"/>
        <v>0</v>
      </c>
      <c r="R136" s="24">
        <f t="shared" ca="1" si="31"/>
        <v>-6.6725659663849288E-2</v>
      </c>
    </row>
    <row r="137" spans="1:18" x14ac:dyDescent="0.2">
      <c r="A137" s="81"/>
      <c r="B137" s="81"/>
      <c r="C137" s="81"/>
      <c r="D137" s="82">
        <f t="shared" si="32"/>
        <v>0</v>
      </c>
      <c r="E137" s="82">
        <f t="shared" si="32"/>
        <v>0</v>
      </c>
      <c r="F137" s="38">
        <f t="shared" si="33"/>
        <v>0</v>
      </c>
      <c r="G137" s="38">
        <f t="shared" si="33"/>
        <v>0</v>
      </c>
      <c r="H137" s="38">
        <f t="shared" si="34"/>
        <v>0</v>
      </c>
      <c r="I137" s="38">
        <f t="shared" si="35"/>
        <v>0</v>
      </c>
      <c r="J137" s="38">
        <f t="shared" si="36"/>
        <v>0</v>
      </c>
      <c r="K137" s="38">
        <f t="shared" si="37"/>
        <v>0</v>
      </c>
      <c r="L137" s="38">
        <f t="shared" si="38"/>
        <v>0</v>
      </c>
      <c r="M137" s="38">
        <f t="shared" ca="1" si="30"/>
        <v>6.6725659663849288E-2</v>
      </c>
      <c r="N137" s="38">
        <f t="shared" ca="1" si="39"/>
        <v>0</v>
      </c>
      <c r="O137" s="105">
        <f t="shared" ca="1" si="40"/>
        <v>0</v>
      </c>
      <c r="P137" s="38">
        <f t="shared" ca="1" si="41"/>
        <v>0</v>
      </c>
      <c r="Q137" s="38">
        <f t="shared" ca="1" si="42"/>
        <v>0</v>
      </c>
      <c r="R137" s="24">
        <f t="shared" ca="1" si="31"/>
        <v>-6.6725659663849288E-2</v>
      </c>
    </row>
    <row r="138" spans="1:18" x14ac:dyDescent="0.2">
      <c r="A138" s="81"/>
      <c r="B138" s="81"/>
      <c r="C138" s="81"/>
      <c r="D138" s="82">
        <f t="shared" si="32"/>
        <v>0</v>
      </c>
      <c r="E138" s="82">
        <f t="shared" si="32"/>
        <v>0</v>
      </c>
      <c r="F138" s="38">
        <f t="shared" si="33"/>
        <v>0</v>
      </c>
      <c r="G138" s="38">
        <f t="shared" si="33"/>
        <v>0</v>
      </c>
      <c r="H138" s="38">
        <f t="shared" si="34"/>
        <v>0</v>
      </c>
      <c r="I138" s="38">
        <f t="shared" si="35"/>
        <v>0</v>
      </c>
      <c r="J138" s="38">
        <f t="shared" si="36"/>
        <v>0</v>
      </c>
      <c r="K138" s="38">
        <f t="shared" si="37"/>
        <v>0</v>
      </c>
      <c r="L138" s="38">
        <f t="shared" si="38"/>
        <v>0</v>
      </c>
      <c r="M138" s="38">
        <f t="shared" ca="1" si="30"/>
        <v>6.6725659663849288E-2</v>
      </c>
      <c r="N138" s="38">
        <f t="shared" ca="1" si="39"/>
        <v>0</v>
      </c>
      <c r="O138" s="105">
        <f t="shared" ca="1" si="40"/>
        <v>0</v>
      </c>
      <c r="P138" s="38">
        <f t="shared" ca="1" si="41"/>
        <v>0</v>
      </c>
      <c r="Q138" s="38">
        <f t="shared" ca="1" si="42"/>
        <v>0</v>
      </c>
      <c r="R138" s="24">
        <f t="shared" ca="1" si="31"/>
        <v>-6.6725659663849288E-2</v>
      </c>
    </row>
    <row r="139" spans="1:18" x14ac:dyDescent="0.2">
      <c r="A139" s="81"/>
      <c r="B139" s="81"/>
      <c r="C139" s="81"/>
      <c r="D139" s="82">
        <f t="shared" si="32"/>
        <v>0</v>
      </c>
      <c r="E139" s="82">
        <f t="shared" si="32"/>
        <v>0</v>
      </c>
      <c r="F139" s="38">
        <f t="shared" si="33"/>
        <v>0</v>
      </c>
      <c r="G139" s="38">
        <f t="shared" si="33"/>
        <v>0</v>
      </c>
      <c r="H139" s="38">
        <f t="shared" si="34"/>
        <v>0</v>
      </c>
      <c r="I139" s="38">
        <f t="shared" si="35"/>
        <v>0</v>
      </c>
      <c r="J139" s="38">
        <f t="shared" si="36"/>
        <v>0</v>
      </c>
      <c r="K139" s="38">
        <f t="shared" si="37"/>
        <v>0</v>
      </c>
      <c r="L139" s="38">
        <f t="shared" si="38"/>
        <v>0</v>
      </c>
      <c r="M139" s="38">
        <f t="shared" ca="1" si="30"/>
        <v>6.6725659663849288E-2</v>
      </c>
      <c r="N139" s="38">
        <f t="shared" ca="1" si="39"/>
        <v>0</v>
      </c>
      <c r="O139" s="105">
        <f t="shared" ca="1" si="40"/>
        <v>0</v>
      </c>
      <c r="P139" s="38">
        <f t="shared" ca="1" si="41"/>
        <v>0</v>
      </c>
      <c r="Q139" s="38">
        <f t="shared" ca="1" si="42"/>
        <v>0</v>
      </c>
      <c r="R139" s="24">
        <f t="shared" ca="1" si="31"/>
        <v>-6.6725659663849288E-2</v>
      </c>
    </row>
    <row r="140" spans="1:18" x14ac:dyDescent="0.2">
      <c r="A140" s="81"/>
      <c r="B140" s="81"/>
      <c r="C140" s="81"/>
      <c r="D140" s="82">
        <f t="shared" si="32"/>
        <v>0</v>
      </c>
      <c r="E140" s="82">
        <f t="shared" si="32"/>
        <v>0</v>
      </c>
      <c r="F140" s="38">
        <f t="shared" si="33"/>
        <v>0</v>
      </c>
      <c r="G140" s="38">
        <f t="shared" si="33"/>
        <v>0</v>
      </c>
      <c r="H140" s="38">
        <f t="shared" si="34"/>
        <v>0</v>
      </c>
      <c r="I140" s="38">
        <f t="shared" si="35"/>
        <v>0</v>
      </c>
      <c r="J140" s="38">
        <f t="shared" si="36"/>
        <v>0</v>
      </c>
      <c r="K140" s="38">
        <f t="shared" si="37"/>
        <v>0</v>
      </c>
      <c r="L140" s="38">
        <f t="shared" si="38"/>
        <v>0</v>
      </c>
      <c r="M140" s="38">
        <f t="shared" ca="1" si="30"/>
        <v>6.6725659663849288E-2</v>
      </c>
      <c r="N140" s="38">
        <f t="shared" ca="1" si="39"/>
        <v>0</v>
      </c>
      <c r="O140" s="105">
        <f t="shared" ca="1" si="40"/>
        <v>0</v>
      </c>
      <c r="P140" s="38">
        <f t="shared" ca="1" si="41"/>
        <v>0</v>
      </c>
      <c r="Q140" s="38">
        <f t="shared" ca="1" si="42"/>
        <v>0</v>
      </c>
      <c r="R140" s="24">
        <f t="shared" ca="1" si="31"/>
        <v>-6.6725659663849288E-2</v>
      </c>
    </row>
    <row r="141" spans="1:18" x14ac:dyDescent="0.2">
      <c r="A141" s="81"/>
      <c r="B141" s="81"/>
      <c r="C141" s="81"/>
      <c r="D141" s="82">
        <f t="shared" si="32"/>
        <v>0</v>
      </c>
      <c r="E141" s="82">
        <f t="shared" si="32"/>
        <v>0</v>
      </c>
      <c r="F141" s="38">
        <f t="shared" si="33"/>
        <v>0</v>
      </c>
      <c r="G141" s="38">
        <f t="shared" si="33"/>
        <v>0</v>
      </c>
      <c r="H141" s="38">
        <f t="shared" si="34"/>
        <v>0</v>
      </c>
      <c r="I141" s="38">
        <f t="shared" si="35"/>
        <v>0</v>
      </c>
      <c r="J141" s="38">
        <f t="shared" si="36"/>
        <v>0</v>
      </c>
      <c r="K141" s="38">
        <f t="shared" si="37"/>
        <v>0</v>
      </c>
      <c r="L141" s="38">
        <f t="shared" si="38"/>
        <v>0</v>
      </c>
      <c r="M141" s="38">
        <f t="shared" ca="1" si="30"/>
        <v>6.6725659663849288E-2</v>
      </c>
      <c r="N141" s="38">
        <f t="shared" ca="1" si="39"/>
        <v>0</v>
      </c>
      <c r="O141" s="105">
        <f t="shared" ca="1" si="40"/>
        <v>0</v>
      </c>
      <c r="P141" s="38">
        <f t="shared" ca="1" si="41"/>
        <v>0</v>
      </c>
      <c r="Q141" s="38">
        <f t="shared" ca="1" si="42"/>
        <v>0</v>
      </c>
      <c r="R141" s="24">
        <f t="shared" ca="1" si="31"/>
        <v>-6.6725659663849288E-2</v>
      </c>
    </row>
    <row r="142" spans="1:18" x14ac:dyDescent="0.2">
      <c r="A142" s="81"/>
      <c r="B142" s="81"/>
      <c r="C142" s="81"/>
      <c r="D142" s="82">
        <f t="shared" si="32"/>
        <v>0</v>
      </c>
      <c r="E142" s="82">
        <f t="shared" si="32"/>
        <v>0</v>
      </c>
      <c r="F142" s="38">
        <f t="shared" si="33"/>
        <v>0</v>
      </c>
      <c r="G142" s="38">
        <f t="shared" si="33"/>
        <v>0</v>
      </c>
      <c r="H142" s="38">
        <f t="shared" si="34"/>
        <v>0</v>
      </c>
      <c r="I142" s="38">
        <f t="shared" si="35"/>
        <v>0</v>
      </c>
      <c r="J142" s="38">
        <f t="shared" si="36"/>
        <v>0</v>
      </c>
      <c r="K142" s="38">
        <f t="shared" si="37"/>
        <v>0</v>
      </c>
      <c r="L142" s="38">
        <f t="shared" si="38"/>
        <v>0</v>
      </c>
      <c r="M142" s="38">
        <f t="shared" ca="1" si="30"/>
        <v>6.6725659663849288E-2</v>
      </c>
      <c r="N142" s="38">
        <f t="shared" ca="1" si="39"/>
        <v>0</v>
      </c>
      <c r="O142" s="105">
        <f t="shared" ca="1" si="40"/>
        <v>0</v>
      </c>
      <c r="P142" s="38">
        <f t="shared" ca="1" si="41"/>
        <v>0</v>
      </c>
      <c r="Q142" s="38">
        <f t="shared" ca="1" si="42"/>
        <v>0</v>
      </c>
      <c r="R142" s="24">
        <f t="shared" ca="1" si="31"/>
        <v>-6.6725659663849288E-2</v>
      </c>
    </row>
    <row r="143" spans="1:18" x14ac:dyDescent="0.2">
      <c r="A143" s="81"/>
      <c r="B143" s="81"/>
      <c r="C143" s="81"/>
      <c r="D143" s="82">
        <f t="shared" si="32"/>
        <v>0</v>
      </c>
      <c r="E143" s="82">
        <f t="shared" si="32"/>
        <v>0</v>
      </c>
      <c r="F143" s="38">
        <f t="shared" si="33"/>
        <v>0</v>
      </c>
      <c r="G143" s="38">
        <f t="shared" si="33"/>
        <v>0</v>
      </c>
      <c r="H143" s="38">
        <f t="shared" si="34"/>
        <v>0</v>
      </c>
      <c r="I143" s="38">
        <f t="shared" si="35"/>
        <v>0</v>
      </c>
      <c r="J143" s="38">
        <f t="shared" si="36"/>
        <v>0</v>
      </c>
      <c r="K143" s="38">
        <f t="shared" si="37"/>
        <v>0</v>
      </c>
      <c r="L143" s="38">
        <f t="shared" si="38"/>
        <v>0</v>
      </c>
      <c r="M143" s="38">
        <f t="shared" ca="1" si="30"/>
        <v>6.6725659663849288E-2</v>
      </c>
      <c r="N143" s="38">
        <f t="shared" ca="1" si="39"/>
        <v>0</v>
      </c>
      <c r="O143" s="105">
        <f t="shared" ca="1" si="40"/>
        <v>0</v>
      </c>
      <c r="P143" s="38">
        <f t="shared" ca="1" si="41"/>
        <v>0</v>
      </c>
      <c r="Q143" s="38">
        <f t="shared" ca="1" si="42"/>
        <v>0</v>
      </c>
      <c r="R143" s="24">
        <f t="shared" ca="1" si="31"/>
        <v>-6.6725659663849288E-2</v>
      </c>
    </row>
    <row r="144" spans="1:18" x14ac:dyDescent="0.2">
      <c r="A144" s="81"/>
      <c r="B144" s="81"/>
      <c r="C144" s="81"/>
      <c r="D144" s="82">
        <f t="shared" si="32"/>
        <v>0</v>
      </c>
      <c r="E144" s="82">
        <f t="shared" si="32"/>
        <v>0</v>
      </c>
      <c r="F144" s="38">
        <f t="shared" si="33"/>
        <v>0</v>
      </c>
      <c r="G144" s="38">
        <f t="shared" si="33"/>
        <v>0</v>
      </c>
      <c r="H144" s="38">
        <f t="shared" si="34"/>
        <v>0</v>
      </c>
      <c r="I144" s="38">
        <f t="shared" si="35"/>
        <v>0</v>
      </c>
      <c r="J144" s="38">
        <f t="shared" si="36"/>
        <v>0</v>
      </c>
      <c r="K144" s="38">
        <f t="shared" si="37"/>
        <v>0</v>
      </c>
      <c r="L144" s="38">
        <f t="shared" si="38"/>
        <v>0</v>
      </c>
      <c r="M144" s="38">
        <f t="shared" ca="1" si="30"/>
        <v>6.6725659663849288E-2</v>
      </c>
      <c r="N144" s="38">
        <f t="shared" ca="1" si="39"/>
        <v>0</v>
      </c>
      <c r="O144" s="105">
        <f t="shared" ca="1" si="40"/>
        <v>0</v>
      </c>
      <c r="P144" s="38">
        <f t="shared" ca="1" si="41"/>
        <v>0</v>
      </c>
      <c r="Q144" s="38">
        <f t="shared" ca="1" si="42"/>
        <v>0</v>
      </c>
      <c r="R144" s="24">
        <f t="shared" ca="1" si="31"/>
        <v>-6.6725659663849288E-2</v>
      </c>
    </row>
    <row r="145" spans="1:18" x14ac:dyDescent="0.2">
      <c r="A145" s="81"/>
      <c r="B145" s="81"/>
      <c r="C145" s="81"/>
      <c r="D145" s="82">
        <f t="shared" si="32"/>
        <v>0</v>
      </c>
      <c r="E145" s="82">
        <f t="shared" si="32"/>
        <v>0</v>
      </c>
      <c r="F145" s="38">
        <f t="shared" si="33"/>
        <v>0</v>
      </c>
      <c r="G145" s="38">
        <f t="shared" si="33"/>
        <v>0</v>
      </c>
      <c r="H145" s="38">
        <f t="shared" si="34"/>
        <v>0</v>
      </c>
      <c r="I145" s="38">
        <f t="shared" si="35"/>
        <v>0</v>
      </c>
      <c r="J145" s="38">
        <f t="shared" si="36"/>
        <v>0</v>
      </c>
      <c r="K145" s="38">
        <f t="shared" si="37"/>
        <v>0</v>
      </c>
      <c r="L145" s="38">
        <f t="shared" si="38"/>
        <v>0</v>
      </c>
      <c r="M145" s="38">
        <f t="shared" ca="1" si="30"/>
        <v>6.6725659663849288E-2</v>
      </c>
      <c r="N145" s="38">
        <f t="shared" ca="1" si="39"/>
        <v>0</v>
      </c>
      <c r="O145" s="105">
        <f t="shared" ca="1" si="40"/>
        <v>0</v>
      </c>
      <c r="P145" s="38">
        <f t="shared" ca="1" si="41"/>
        <v>0</v>
      </c>
      <c r="Q145" s="38">
        <f t="shared" ca="1" si="42"/>
        <v>0</v>
      </c>
      <c r="R145" s="24">
        <f t="shared" ca="1" si="31"/>
        <v>-6.6725659663849288E-2</v>
      </c>
    </row>
    <row r="146" spans="1:18" x14ac:dyDescent="0.2">
      <c r="A146" s="81"/>
      <c r="B146" s="81"/>
      <c r="C146" s="81"/>
      <c r="D146" s="82">
        <f t="shared" si="32"/>
        <v>0</v>
      </c>
      <c r="E146" s="82">
        <f t="shared" si="32"/>
        <v>0</v>
      </c>
      <c r="F146" s="38">
        <f t="shared" si="33"/>
        <v>0</v>
      </c>
      <c r="G146" s="38">
        <f t="shared" si="33"/>
        <v>0</v>
      </c>
      <c r="H146" s="38">
        <f t="shared" si="34"/>
        <v>0</v>
      </c>
      <c r="I146" s="38">
        <f t="shared" si="35"/>
        <v>0</v>
      </c>
      <c r="J146" s="38">
        <f t="shared" si="36"/>
        <v>0</v>
      </c>
      <c r="K146" s="38">
        <f t="shared" si="37"/>
        <v>0</v>
      </c>
      <c r="L146" s="38">
        <f t="shared" si="38"/>
        <v>0</v>
      </c>
      <c r="M146" s="38">
        <f t="shared" ca="1" si="30"/>
        <v>6.6725659663849288E-2</v>
      </c>
      <c r="N146" s="38">
        <f t="shared" ca="1" si="39"/>
        <v>0</v>
      </c>
      <c r="O146" s="105">
        <f t="shared" ca="1" si="40"/>
        <v>0</v>
      </c>
      <c r="P146" s="38">
        <f t="shared" ca="1" si="41"/>
        <v>0</v>
      </c>
      <c r="Q146" s="38">
        <f t="shared" ca="1" si="42"/>
        <v>0</v>
      </c>
      <c r="R146" s="24">
        <f t="shared" ca="1" si="31"/>
        <v>-6.6725659663849288E-2</v>
      </c>
    </row>
    <row r="147" spans="1:18" x14ac:dyDescent="0.2">
      <c r="A147" s="81"/>
      <c r="B147" s="81"/>
      <c r="C147" s="81"/>
      <c r="D147" s="82">
        <f t="shared" si="32"/>
        <v>0</v>
      </c>
      <c r="E147" s="82">
        <f t="shared" si="32"/>
        <v>0</v>
      </c>
      <c r="F147" s="38">
        <f t="shared" si="33"/>
        <v>0</v>
      </c>
      <c r="G147" s="38">
        <f t="shared" si="33"/>
        <v>0</v>
      </c>
      <c r="H147" s="38">
        <f t="shared" si="34"/>
        <v>0</v>
      </c>
      <c r="I147" s="38">
        <f t="shared" si="35"/>
        <v>0</v>
      </c>
      <c r="J147" s="38">
        <f t="shared" si="36"/>
        <v>0</v>
      </c>
      <c r="K147" s="38">
        <f t="shared" si="37"/>
        <v>0</v>
      </c>
      <c r="L147" s="38">
        <f t="shared" si="38"/>
        <v>0</v>
      </c>
      <c r="M147" s="38">
        <f t="shared" ca="1" si="30"/>
        <v>6.6725659663849288E-2</v>
      </c>
      <c r="N147" s="38">
        <f t="shared" ca="1" si="39"/>
        <v>0</v>
      </c>
      <c r="O147" s="105">
        <f t="shared" ca="1" si="40"/>
        <v>0</v>
      </c>
      <c r="P147" s="38">
        <f t="shared" ca="1" si="41"/>
        <v>0</v>
      </c>
      <c r="Q147" s="38">
        <f t="shared" ca="1" si="42"/>
        <v>0</v>
      </c>
      <c r="R147" s="24">
        <f t="shared" ca="1" si="31"/>
        <v>-6.6725659663849288E-2</v>
      </c>
    </row>
    <row r="148" spans="1:18" x14ac:dyDescent="0.2">
      <c r="A148" s="81"/>
      <c r="B148" s="81"/>
      <c r="C148" s="81"/>
      <c r="D148" s="82">
        <f t="shared" si="32"/>
        <v>0</v>
      </c>
      <c r="E148" s="82">
        <f t="shared" si="32"/>
        <v>0</v>
      </c>
      <c r="F148" s="38">
        <f t="shared" si="33"/>
        <v>0</v>
      </c>
      <c r="G148" s="38">
        <f t="shared" si="33"/>
        <v>0</v>
      </c>
      <c r="H148" s="38">
        <f t="shared" si="34"/>
        <v>0</v>
      </c>
      <c r="I148" s="38">
        <f t="shared" si="35"/>
        <v>0</v>
      </c>
      <c r="J148" s="38">
        <f t="shared" si="36"/>
        <v>0</v>
      </c>
      <c r="K148" s="38">
        <f t="shared" si="37"/>
        <v>0</v>
      </c>
      <c r="L148" s="38">
        <f t="shared" si="38"/>
        <v>0</v>
      </c>
      <c r="M148" s="38">
        <f t="shared" ca="1" si="30"/>
        <v>6.6725659663849288E-2</v>
      </c>
      <c r="N148" s="38">
        <f t="shared" ca="1" si="39"/>
        <v>0</v>
      </c>
      <c r="O148" s="105">
        <f t="shared" ca="1" si="40"/>
        <v>0</v>
      </c>
      <c r="P148" s="38">
        <f t="shared" ca="1" si="41"/>
        <v>0</v>
      </c>
      <c r="Q148" s="38">
        <f t="shared" ca="1" si="42"/>
        <v>0</v>
      </c>
      <c r="R148" s="24">
        <f t="shared" ca="1" si="31"/>
        <v>-6.6725659663849288E-2</v>
      </c>
    </row>
    <row r="149" spans="1:18" x14ac:dyDescent="0.2">
      <c r="A149" s="81"/>
      <c r="B149" s="81"/>
      <c r="C149" s="81"/>
      <c r="D149" s="82">
        <f t="shared" si="32"/>
        <v>0</v>
      </c>
      <c r="E149" s="82">
        <f t="shared" si="32"/>
        <v>0</v>
      </c>
      <c r="F149" s="38">
        <f t="shared" si="33"/>
        <v>0</v>
      </c>
      <c r="G149" s="38">
        <f t="shared" si="33"/>
        <v>0</v>
      </c>
      <c r="H149" s="38">
        <f t="shared" si="34"/>
        <v>0</v>
      </c>
      <c r="I149" s="38">
        <f t="shared" si="35"/>
        <v>0</v>
      </c>
      <c r="J149" s="38">
        <f t="shared" si="36"/>
        <v>0</v>
      </c>
      <c r="K149" s="38">
        <f t="shared" si="37"/>
        <v>0</v>
      </c>
      <c r="L149" s="38">
        <f t="shared" si="38"/>
        <v>0</v>
      </c>
      <c r="M149" s="38">
        <f t="shared" ca="1" si="30"/>
        <v>6.6725659663849288E-2</v>
      </c>
      <c r="N149" s="38">
        <f t="shared" ca="1" si="39"/>
        <v>0</v>
      </c>
      <c r="O149" s="105">
        <f t="shared" ca="1" si="40"/>
        <v>0</v>
      </c>
      <c r="P149" s="38">
        <f t="shared" ca="1" si="41"/>
        <v>0</v>
      </c>
      <c r="Q149" s="38">
        <f t="shared" ca="1" si="42"/>
        <v>0</v>
      </c>
      <c r="R149" s="24">
        <f t="shared" ca="1" si="31"/>
        <v>-6.6725659663849288E-2</v>
      </c>
    </row>
    <row r="150" spans="1:18" x14ac:dyDescent="0.2">
      <c r="A150" s="81"/>
      <c r="B150" s="81"/>
      <c r="C150" s="81"/>
      <c r="D150" s="82">
        <f t="shared" si="32"/>
        <v>0</v>
      </c>
      <c r="E150" s="82">
        <f t="shared" si="32"/>
        <v>0</v>
      </c>
      <c r="F150" s="38">
        <f t="shared" si="33"/>
        <v>0</v>
      </c>
      <c r="G150" s="38">
        <f t="shared" si="33"/>
        <v>0</v>
      </c>
      <c r="H150" s="38">
        <f t="shared" si="34"/>
        <v>0</v>
      </c>
      <c r="I150" s="38">
        <f t="shared" si="35"/>
        <v>0</v>
      </c>
      <c r="J150" s="38">
        <f t="shared" si="36"/>
        <v>0</v>
      </c>
      <c r="K150" s="38">
        <f t="shared" si="37"/>
        <v>0</v>
      </c>
      <c r="L150" s="38">
        <f t="shared" si="38"/>
        <v>0</v>
      </c>
      <c r="M150" s="38">
        <f t="shared" ca="1" si="30"/>
        <v>6.6725659663849288E-2</v>
      </c>
      <c r="N150" s="38">
        <f t="shared" ca="1" si="39"/>
        <v>0</v>
      </c>
      <c r="O150" s="105">
        <f t="shared" ca="1" si="40"/>
        <v>0</v>
      </c>
      <c r="P150" s="38">
        <f t="shared" ca="1" si="41"/>
        <v>0</v>
      </c>
      <c r="Q150" s="38">
        <f t="shared" ca="1" si="42"/>
        <v>0</v>
      </c>
      <c r="R150" s="24">
        <f t="shared" ca="1" si="31"/>
        <v>-6.6725659663849288E-2</v>
      </c>
    </row>
    <row r="151" spans="1:18" x14ac:dyDescent="0.2">
      <c r="A151" s="81"/>
      <c r="B151" s="81"/>
      <c r="C151" s="81"/>
      <c r="D151" s="82">
        <f t="shared" si="32"/>
        <v>0</v>
      </c>
      <c r="E151" s="82">
        <f t="shared" si="32"/>
        <v>0</v>
      </c>
      <c r="F151" s="38">
        <f t="shared" si="33"/>
        <v>0</v>
      </c>
      <c r="G151" s="38">
        <f t="shared" si="33"/>
        <v>0</v>
      </c>
      <c r="H151" s="38">
        <f t="shared" si="34"/>
        <v>0</v>
      </c>
      <c r="I151" s="38">
        <f t="shared" si="35"/>
        <v>0</v>
      </c>
      <c r="J151" s="38">
        <f t="shared" si="36"/>
        <v>0</v>
      </c>
      <c r="K151" s="38">
        <f t="shared" si="37"/>
        <v>0</v>
      </c>
      <c r="L151" s="38">
        <f t="shared" si="38"/>
        <v>0</v>
      </c>
      <c r="M151" s="38">
        <f t="shared" ca="1" si="30"/>
        <v>6.6725659663849288E-2</v>
      </c>
      <c r="N151" s="38">
        <f t="shared" ca="1" si="39"/>
        <v>0</v>
      </c>
      <c r="O151" s="105">
        <f t="shared" ca="1" si="40"/>
        <v>0</v>
      </c>
      <c r="P151" s="38">
        <f t="shared" ca="1" si="41"/>
        <v>0</v>
      </c>
      <c r="Q151" s="38">
        <f t="shared" ca="1" si="42"/>
        <v>0</v>
      </c>
      <c r="R151" s="24">
        <f t="shared" ca="1" si="31"/>
        <v>-6.6725659663849288E-2</v>
      </c>
    </row>
    <row r="152" spans="1:18" x14ac:dyDescent="0.2">
      <c r="A152" s="81"/>
      <c r="B152" s="81"/>
      <c r="C152" s="81"/>
      <c r="D152" s="82">
        <f t="shared" si="32"/>
        <v>0</v>
      </c>
      <c r="E152" s="82">
        <f t="shared" si="32"/>
        <v>0</v>
      </c>
      <c r="F152" s="38">
        <f t="shared" si="33"/>
        <v>0</v>
      </c>
      <c r="G152" s="38">
        <f t="shared" si="33"/>
        <v>0</v>
      </c>
      <c r="H152" s="38">
        <f t="shared" si="34"/>
        <v>0</v>
      </c>
      <c r="I152" s="38">
        <f t="shared" si="35"/>
        <v>0</v>
      </c>
      <c r="J152" s="38">
        <f t="shared" si="36"/>
        <v>0</v>
      </c>
      <c r="K152" s="38">
        <f t="shared" si="37"/>
        <v>0</v>
      </c>
      <c r="L152" s="38">
        <f t="shared" si="38"/>
        <v>0</v>
      </c>
      <c r="M152" s="38">
        <f t="shared" ca="1" si="30"/>
        <v>6.6725659663849288E-2</v>
      </c>
      <c r="N152" s="38">
        <f t="shared" ca="1" si="39"/>
        <v>0</v>
      </c>
      <c r="O152" s="105">
        <f t="shared" ca="1" si="40"/>
        <v>0</v>
      </c>
      <c r="P152" s="38">
        <f t="shared" ca="1" si="41"/>
        <v>0</v>
      </c>
      <c r="Q152" s="38">
        <f t="shared" ca="1" si="42"/>
        <v>0</v>
      </c>
      <c r="R152" s="24">
        <f t="shared" ca="1" si="31"/>
        <v>-6.6725659663849288E-2</v>
      </c>
    </row>
    <row r="153" spans="1:18" x14ac:dyDescent="0.2">
      <c r="A153" s="81"/>
      <c r="B153" s="81"/>
      <c r="C153" s="81"/>
      <c r="D153" s="82">
        <f t="shared" si="32"/>
        <v>0</v>
      </c>
      <c r="E153" s="82">
        <f t="shared" si="32"/>
        <v>0</v>
      </c>
      <c r="F153" s="38">
        <f t="shared" si="33"/>
        <v>0</v>
      </c>
      <c r="G153" s="38">
        <f t="shared" si="33"/>
        <v>0</v>
      </c>
      <c r="H153" s="38">
        <f t="shared" si="34"/>
        <v>0</v>
      </c>
      <c r="I153" s="38">
        <f t="shared" si="35"/>
        <v>0</v>
      </c>
      <c r="J153" s="38">
        <f t="shared" si="36"/>
        <v>0</v>
      </c>
      <c r="K153" s="38">
        <f t="shared" si="37"/>
        <v>0</v>
      </c>
      <c r="L153" s="38">
        <f t="shared" si="38"/>
        <v>0</v>
      </c>
      <c r="M153" s="38">
        <f t="shared" ca="1" si="30"/>
        <v>6.6725659663849288E-2</v>
      </c>
      <c r="N153" s="38">
        <f t="shared" ca="1" si="39"/>
        <v>0</v>
      </c>
      <c r="O153" s="105">
        <f t="shared" ca="1" si="40"/>
        <v>0</v>
      </c>
      <c r="P153" s="38">
        <f t="shared" ca="1" si="41"/>
        <v>0</v>
      </c>
      <c r="Q153" s="38">
        <f t="shared" ca="1" si="42"/>
        <v>0</v>
      </c>
      <c r="R153" s="24">
        <f t="shared" ca="1" si="31"/>
        <v>-6.6725659663849288E-2</v>
      </c>
    </row>
    <row r="154" spans="1:18" x14ac:dyDescent="0.2">
      <c r="A154" s="81"/>
      <c r="B154" s="81"/>
      <c r="C154" s="81"/>
      <c r="D154" s="82">
        <f t="shared" si="32"/>
        <v>0</v>
      </c>
      <c r="E154" s="82">
        <f t="shared" si="32"/>
        <v>0</v>
      </c>
      <c r="F154" s="38">
        <f t="shared" si="33"/>
        <v>0</v>
      </c>
      <c r="G154" s="38">
        <f t="shared" si="33"/>
        <v>0</v>
      </c>
      <c r="H154" s="38">
        <f t="shared" si="34"/>
        <v>0</v>
      </c>
      <c r="I154" s="38">
        <f t="shared" si="35"/>
        <v>0</v>
      </c>
      <c r="J154" s="38">
        <f t="shared" si="36"/>
        <v>0</v>
      </c>
      <c r="K154" s="38">
        <f t="shared" si="37"/>
        <v>0</v>
      </c>
      <c r="L154" s="38">
        <f t="shared" si="38"/>
        <v>0</v>
      </c>
      <c r="M154" s="38">
        <f t="shared" ca="1" si="30"/>
        <v>6.6725659663849288E-2</v>
      </c>
      <c r="N154" s="38">
        <f t="shared" ca="1" si="39"/>
        <v>0</v>
      </c>
      <c r="O154" s="105">
        <f t="shared" ca="1" si="40"/>
        <v>0</v>
      </c>
      <c r="P154" s="38">
        <f t="shared" ca="1" si="41"/>
        <v>0</v>
      </c>
      <c r="Q154" s="38">
        <f t="shared" ca="1" si="42"/>
        <v>0</v>
      </c>
      <c r="R154" s="24">
        <f t="shared" ca="1" si="31"/>
        <v>-6.6725659663849288E-2</v>
      </c>
    </row>
    <row r="155" spans="1:18" x14ac:dyDescent="0.2">
      <c r="A155" s="81"/>
      <c r="B155" s="81"/>
      <c r="C155" s="81"/>
      <c r="D155" s="82">
        <f t="shared" si="32"/>
        <v>0</v>
      </c>
      <c r="E155" s="82">
        <f t="shared" si="32"/>
        <v>0</v>
      </c>
      <c r="F155" s="38">
        <f t="shared" si="33"/>
        <v>0</v>
      </c>
      <c r="G155" s="38">
        <f t="shared" si="33"/>
        <v>0</v>
      </c>
      <c r="H155" s="38">
        <f t="shared" si="34"/>
        <v>0</v>
      </c>
      <c r="I155" s="38">
        <f t="shared" si="35"/>
        <v>0</v>
      </c>
      <c r="J155" s="38">
        <f t="shared" si="36"/>
        <v>0</v>
      </c>
      <c r="K155" s="38">
        <f t="shared" si="37"/>
        <v>0</v>
      </c>
      <c r="L155" s="38">
        <f t="shared" si="38"/>
        <v>0</v>
      </c>
      <c r="M155" s="38">
        <f t="shared" ca="1" si="30"/>
        <v>6.6725659663849288E-2</v>
      </c>
      <c r="N155" s="38">
        <f t="shared" ca="1" si="39"/>
        <v>0</v>
      </c>
      <c r="O155" s="105">
        <f t="shared" ca="1" si="40"/>
        <v>0</v>
      </c>
      <c r="P155" s="38">
        <f t="shared" ca="1" si="41"/>
        <v>0</v>
      </c>
      <c r="Q155" s="38">
        <f t="shared" ca="1" si="42"/>
        <v>0</v>
      </c>
      <c r="R155" s="24">
        <f t="shared" ca="1" si="31"/>
        <v>-6.6725659663849288E-2</v>
      </c>
    </row>
    <row r="156" spans="1:18" x14ac:dyDescent="0.2">
      <c r="A156" s="81"/>
      <c r="B156" s="81"/>
      <c r="C156" s="81"/>
      <c r="D156" s="82">
        <f t="shared" si="32"/>
        <v>0</v>
      </c>
      <c r="E156" s="82">
        <f t="shared" si="32"/>
        <v>0</v>
      </c>
      <c r="F156" s="38">
        <f t="shared" si="33"/>
        <v>0</v>
      </c>
      <c r="G156" s="38">
        <f t="shared" si="33"/>
        <v>0</v>
      </c>
      <c r="H156" s="38">
        <f t="shared" si="34"/>
        <v>0</v>
      </c>
      <c r="I156" s="38">
        <f t="shared" si="35"/>
        <v>0</v>
      </c>
      <c r="J156" s="38">
        <f t="shared" si="36"/>
        <v>0</v>
      </c>
      <c r="K156" s="38">
        <f t="shared" si="37"/>
        <v>0</v>
      </c>
      <c r="L156" s="38">
        <f t="shared" si="38"/>
        <v>0</v>
      </c>
      <c r="M156" s="38">
        <f t="shared" ca="1" si="30"/>
        <v>6.6725659663849288E-2</v>
      </c>
      <c r="N156" s="38">
        <f t="shared" ca="1" si="39"/>
        <v>0</v>
      </c>
      <c r="O156" s="105">
        <f t="shared" ca="1" si="40"/>
        <v>0</v>
      </c>
      <c r="P156" s="38">
        <f t="shared" ca="1" si="41"/>
        <v>0</v>
      </c>
      <c r="Q156" s="38">
        <f t="shared" ca="1" si="42"/>
        <v>0</v>
      </c>
      <c r="R156" s="24">
        <f t="shared" ca="1" si="31"/>
        <v>-6.6725659663849288E-2</v>
      </c>
    </row>
    <row r="157" spans="1:18" x14ac:dyDescent="0.2">
      <c r="A157" s="81"/>
      <c r="B157" s="81"/>
      <c r="C157" s="81"/>
      <c r="D157" s="82">
        <f t="shared" si="32"/>
        <v>0</v>
      </c>
      <c r="E157" s="82">
        <f t="shared" si="32"/>
        <v>0</v>
      </c>
      <c r="F157" s="38">
        <f t="shared" si="33"/>
        <v>0</v>
      </c>
      <c r="G157" s="38">
        <f t="shared" si="33"/>
        <v>0</v>
      </c>
      <c r="H157" s="38">
        <f t="shared" si="34"/>
        <v>0</v>
      </c>
      <c r="I157" s="38">
        <f t="shared" si="35"/>
        <v>0</v>
      </c>
      <c r="J157" s="38">
        <f t="shared" si="36"/>
        <v>0</v>
      </c>
      <c r="K157" s="38">
        <f t="shared" si="37"/>
        <v>0</v>
      </c>
      <c r="L157" s="38">
        <f t="shared" si="38"/>
        <v>0</v>
      </c>
      <c r="M157" s="38">
        <f t="shared" ca="1" si="30"/>
        <v>6.6725659663849288E-2</v>
      </c>
      <c r="N157" s="38">
        <f t="shared" ca="1" si="39"/>
        <v>0</v>
      </c>
      <c r="O157" s="105">
        <f t="shared" ca="1" si="40"/>
        <v>0</v>
      </c>
      <c r="P157" s="38">
        <f t="shared" ca="1" si="41"/>
        <v>0</v>
      </c>
      <c r="Q157" s="38">
        <f t="shared" ca="1" si="42"/>
        <v>0</v>
      </c>
      <c r="R157" s="24">
        <f t="shared" ca="1" si="31"/>
        <v>-6.6725659663849288E-2</v>
      </c>
    </row>
    <row r="158" spans="1:18" x14ac:dyDescent="0.2">
      <c r="A158" s="81"/>
      <c r="B158" s="81"/>
      <c r="C158" s="81"/>
      <c r="D158" s="82">
        <f t="shared" si="32"/>
        <v>0</v>
      </c>
      <c r="E158" s="82">
        <f t="shared" si="32"/>
        <v>0</v>
      </c>
      <c r="F158" s="38">
        <f t="shared" si="33"/>
        <v>0</v>
      </c>
      <c r="G158" s="38">
        <f t="shared" si="33"/>
        <v>0</v>
      </c>
      <c r="H158" s="38">
        <f t="shared" si="34"/>
        <v>0</v>
      </c>
      <c r="I158" s="38">
        <f t="shared" si="35"/>
        <v>0</v>
      </c>
      <c r="J158" s="38">
        <f t="shared" si="36"/>
        <v>0</v>
      </c>
      <c r="K158" s="38">
        <f t="shared" si="37"/>
        <v>0</v>
      </c>
      <c r="L158" s="38">
        <f t="shared" si="38"/>
        <v>0</v>
      </c>
      <c r="M158" s="38">
        <f t="shared" ca="1" si="30"/>
        <v>6.6725659663849288E-2</v>
      </c>
      <c r="N158" s="38">
        <f t="shared" ca="1" si="39"/>
        <v>0</v>
      </c>
      <c r="O158" s="105">
        <f t="shared" ca="1" si="40"/>
        <v>0</v>
      </c>
      <c r="P158" s="38">
        <f t="shared" ca="1" si="41"/>
        <v>0</v>
      </c>
      <c r="Q158" s="38">
        <f t="shared" ca="1" si="42"/>
        <v>0</v>
      </c>
      <c r="R158" s="24">
        <f t="shared" ca="1" si="31"/>
        <v>-6.6725659663849288E-2</v>
      </c>
    </row>
    <row r="159" spans="1:18" x14ac:dyDescent="0.2">
      <c r="A159" s="81"/>
      <c r="B159" s="81"/>
      <c r="C159" s="81"/>
      <c r="D159" s="82">
        <f t="shared" si="32"/>
        <v>0</v>
      </c>
      <c r="E159" s="82">
        <f t="shared" si="32"/>
        <v>0</v>
      </c>
      <c r="F159" s="38">
        <f t="shared" si="33"/>
        <v>0</v>
      </c>
      <c r="G159" s="38">
        <f t="shared" si="33"/>
        <v>0</v>
      </c>
      <c r="H159" s="38">
        <f t="shared" si="34"/>
        <v>0</v>
      </c>
      <c r="I159" s="38">
        <f t="shared" si="35"/>
        <v>0</v>
      </c>
      <c r="J159" s="38">
        <f t="shared" si="36"/>
        <v>0</v>
      </c>
      <c r="K159" s="38">
        <f t="shared" si="37"/>
        <v>0</v>
      </c>
      <c r="L159" s="38">
        <f t="shared" si="38"/>
        <v>0</v>
      </c>
      <c r="M159" s="38">
        <f t="shared" ca="1" si="30"/>
        <v>6.6725659663849288E-2</v>
      </c>
      <c r="N159" s="38">
        <f t="shared" ca="1" si="39"/>
        <v>0</v>
      </c>
      <c r="O159" s="105">
        <f t="shared" ca="1" si="40"/>
        <v>0</v>
      </c>
      <c r="P159" s="38">
        <f t="shared" ca="1" si="41"/>
        <v>0</v>
      </c>
      <c r="Q159" s="38">
        <f t="shared" ca="1" si="42"/>
        <v>0</v>
      </c>
      <c r="R159" s="24">
        <f t="shared" ca="1" si="31"/>
        <v>-6.6725659663849288E-2</v>
      </c>
    </row>
    <row r="160" spans="1:18" x14ac:dyDescent="0.2">
      <c r="A160" s="81"/>
      <c r="B160" s="81"/>
      <c r="C160" s="81"/>
      <c r="D160" s="82">
        <f t="shared" si="32"/>
        <v>0</v>
      </c>
      <c r="E160" s="82">
        <f t="shared" si="32"/>
        <v>0</v>
      </c>
      <c r="F160" s="38">
        <f t="shared" si="33"/>
        <v>0</v>
      </c>
      <c r="G160" s="38">
        <f t="shared" si="33"/>
        <v>0</v>
      </c>
      <c r="H160" s="38">
        <f t="shared" si="34"/>
        <v>0</v>
      </c>
      <c r="I160" s="38">
        <f t="shared" si="35"/>
        <v>0</v>
      </c>
      <c r="J160" s="38">
        <f t="shared" si="36"/>
        <v>0</v>
      </c>
      <c r="K160" s="38">
        <f t="shared" si="37"/>
        <v>0</v>
      </c>
      <c r="L160" s="38">
        <f t="shared" si="38"/>
        <v>0</v>
      </c>
      <c r="M160" s="38">
        <f t="shared" ca="1" si="30"/>
        <v>6.6725659663849288E-2</v>
      </c>
      <c r="N160" s="38">
        <f t="shared" ca="1" si="39"/>
        <v>0</v>
      </c>
      <c r="O160" s="105">
        <f t="shared" ca="1" si="40"/>
        <v>0</v>
      </c>
      <c r="P160" s="38">
        <f t="shared" ca="1" si="41"/>
        <v>0</v>
      </c>
      <c r="Q160" s="38">
        <f t="shared" ca="1" si="42"/>
        <v>0</v>
      </c>
      <c r="R160" s="24">
        <f t="shared" ca="1" si="31"/>
        <v>-6.6725659663849288E-2</v>
      </c>
    </row>
    <row r="161" spans="1:18" x14ac:dyDescent="0.2">
      <c r="A161" s="81"/>
      <c r="B161" s="81"/>
      <c r="C161" s="81"/>
      <c r="D161" s="82">
        <f t="shared" si="32"/>
        <v>0</v>
      </c>
      <c r="E161" s="82">
        <f t="shared" si="32"/>
        <v>0</v>
      </c>
      <c r="F161" s="38">
        <f t="shared" si="33"/>
        <v>0</v>
      </c>
      <c r="G161" s="38">
        <f t="shared" si="33"/>
        <v>0</v>
      </c>
      <c r="H161" s="38">
        <f t="shared" si="34"/>
        <v>0</v>
      </c>
      <c r="I161" s="38">
        <f t="shared" si="35"/>
        <v>0</v>
      </c>
      <c r="J161" s="38">
        <f t="shared" si="36"/>
        <v>0</v>
      </c>
      <c r="K161" s="38">
        <f t="shared" si="37"/>
        <v>0</v>
      </c>
      <c r="L161" s="38">
        <f t="shared" si="38"/>
        <v>0</v>
      </c>
      <c r="M161" s="38">
        <f t="shared" ca="1" si="30"/>
        <v>6.6725659663849288E-2</v>
      </c>
      <c r="N161" s="38">
        <f t="shared" ca="1" si="39"/>
        <v>0</v>
      </c>
      <c r="O161" s="105">
        <f t="shared" ca="1" si="40"/>
        <v>0</v>
      </c>
      <c r="P161" s="38">
        <f t="shared" ca="1" si="41"/>
        <v>0</v>
      </c>
      <c r="Q161" s="38">
        <f t="shared" ca="1" si="42"/>
        <v>0</v>
      </c>
      <c r="R161" s="24">
        <f t="shared" ca="1" si="31"/>
        <v>-6.6725659663849288E-2</v>
      </c>
    </row>
    <row r="162" spans="1:18" x14ac:dyDescent="0.2">
      <c r="A162" s="81"/>
      <c r="B162" s="81"/>
      <c r="C162" s="81"/>
      <c r="D162" s="82">
        <f t="shared" si="32"/>
        <v>0</v>
      </c>
      <c r="E162" s="82">
        <f t="shared" si="32"/>
        <v>0</v>
      </c>
      <c r="F162" s="38">
        <f t="shared" si="33"/>
        <v>0</v>
      </c>
      <c r="G162" s="38">
        <f t="shared" si="33"/>
        <v>0</v>
      </c>
      <c r="H162" s="38">
        <f t="shared" si="34"/>
        <v>0</v>
      </c>
      <c r="I162" s="38">
        <f t="shared" si="35"/>
        <v>0</v>
      </c>
      <c r="J162" s="38">
        <f t="shared" si="36"/>
        <v>0</v>
      </c>
      <c r="K162" s="38">
        <f t="shared" si="37"/>
        <v>0</v>
      </c>
      <c r="L162" s="38">
        <f t="shared" si="38"/>
        <v>0</v>
      </c>
      <c r="M162" s="38">
        <f t="shared" ca="1" si="30"/>
        <v>6.6725659663849288E-2</v>
      </c>
      <c r="N162" s="38">
        <f t="shared" ca="1" si="39"/>
        <v>0</v>
      </c>
      <c r="O162" s="105">
        <f t="shared" ca="1" si="40"/>
        <v>0</v>
      </c>
      <c r="P162" s="38">
        <f t="shared" ca="1" si="41"/>
        <v>0</v>
      </c>
      <c r="Q162" s="38">
        <f t="shared" ca="1" si="42"/>
        <v>0</v>
      </c>
      <c r="R162" s="24">
        <f t="shared" ca="1" si="31"/>
        <v>-6.6725659663849288E-2</v>
      </c>
    </row>
    <row r="163" spans="1:18" x14ac:dyDescent="0.2">
      <c r="A163" s="81"/>
      <c r="B163" s="81"/>
      <c r="C163" s="81"/>
      <c r="D163" s="82">
        <f t="shared" si="32"/>
        <v>0</v>
      </c>
      <c r="E163" s="82">
        <f t="shared" si="32"/>
        <v>0</v>
      </c>
      <c r="F163" s="38">
        <f t="shared" si="33"/>
        <v>0</v>
      </c>
      <c r="G163" s="38">
        <f t="shared" si="33"/>
        <v>0</v>
      </c>
      <c r="H163" s="38">
        <f t="shared" si="34"/>
        <v>0</v>
      </c>
      <c r="I163" s="38">
        <f t="shared" si="35"/>
        <v>0</v>
      </c>
      <c r="J163" s="38">
        <f t="shared" si="36"/>
        <v>0</v>
      </c>
      <c r="K163" s="38">
        <f t="shared" si="37"/>
        <v>0</v>
      </c>
      <c r="L163" s="38">
        <f t="shared" si="38"/>
        <v>0</v>
      </c>
      <c r="M163" s="38">
        <f t="shared" ca="1" si="30"/>
        <v>6.6725659663849288E-2</v>
      </c>
      <c r="N163" s="38">
        <f t="shared" ca="1" si="39"/>
        <v>0</v>
      </c>
      <c r="O163" s="105">
        <f t="shared" ca="1" si="40"/>
        <v>0</v>
      </c>
      <c r="P163" s="38">
        <f t="shared" ca="1" si="41"/>
        <v>0</v>
      </c>
      <c r="Q163" s="38">
        <f t="shared" ca="1" si="42"/>
        <v>0</v>
      </c>
      <c r="R163" s="24">
        <f t="shared" ca="1" si="31"/>
        <v>-6.6725659663849288E-2</v>
      </c>
    </row>
    <row r="164" spans="1:18" x14ac:dyDescent="0.2">
      <c r="A164" s="81"/>
      <c r="B164" s="81"/>
      <c r="C164" s="81"/>
      <c r="D164" s="82">
        <f t="shared" si="32"/>
        <v>0</v>
      </c>
      <c r="E164" s="82">
        <f t="shared" si="32"/>
        <v>0</v>
      </c>
      <c r="F164" s="38">
        <f t="shared" si="33"/>
        <v>0</v>
      </c>
      <c r="G164" s="38">
        <f t="shared" si="33"/>
        <v>0</v>
      </c>
      <c r="H164" s="38">
        <f t="shared" si="34"/>
        <v>0</v>
      </c>
      <c r="I164" s="38">
        <f t="shared" si="35"/>
        <v>0</v>
      </c>
      <c r="J164" s="38">
        <f t="shared" si="36"/>
        <v>0</v>
      </c>
      <c r="K164" s="38">
        <f t="shared" si="37"/>
        <v>0</v>
      </c>
      <c r="L164" s="38">
        <f t="shared" si="38"/>
        <v>0</v>
      </c>
      <c r="M164" s="38">
        <f t="shared" ca="1" si="30"/>
        <v>6.6725659663849288E-2</v>
      </c>
      <c r="N164" s="38">
        <f t="shared" ca="1" si="39"/>
        <v>0</v>
      </c>
      <c r="O164" s="105">
        <f t="shared" ca="1" si="40"/>
        <v>0</v>
      </c>
      <c r="P164" s="38">
        <f t="shared" ca="1" si="41"/>
        <v>0</v>
      </c>
      <c r="Q164" s="38">
        <f t="shared" ca="1" si="42"/>
        <v>0</v>
      </c>
      <c r="R164" s="24">
        <f t="shared" ca="1" si="31"/>
        <v>-6.6725659663849288E-2</v>
      </c>
    </row>
    <row r="165" spans="1:18" x14ac:dyDescent="0.2">
      <c r="A165" s="81"/>
      <c r="B165" s="81"/>
      <c r="C165" s="81"/>
      <c r="D165" s="82">
        <f t="shared" si="32"/>
        <v>0</v>
      </c>
      <c r="E165" s="82">
        <f t="shared" si="32"/>
        <v>0</v>
      </c>
      <c r="F165" s="38">
        <f t="shared" si="33"/>
        <v>0</v>
      </c>
      <c r="G165" s="38">
        <f t="shared" si="33"/>
        <v>0</v>
      </c>
      <c r="H165" s="38">
        <f t="shared" si="34"/>
        <v>0</v>
      </c>
      <c r="I165" s="38">
        <f t="shared" si="35"/>
        <v>0</v>
      </c>
      <c r="J165" s="38">
        <f t="shared" si="36"/>
        <v>0</v>
      </c>
      <c r="K165" s="38">
        <f t="shared" si="37"/>
        <v>0</v>
      </c>
      <c r="L165" s="38">
        <f t="shared" si="38"/>
        <v>0</v>
      </c>
      <c r="M165" s="38">
        <f t="shared" ca="1" si="30"/>
        <v>6.6725659663849288E-2</v>
      </c>
      <c r="N165" s="38">
        <f t="shared" ca="1" si="39"/>
        <v>0</v>
      </c>
      <c r="O165" s="105">
        <f t="shared" ca="1" si="40"/>
        <v>0</v>
      </c>
      <c r="P165" s="38">
        <f t="shared" ca="1" si="41"/>
        <v>0</v>
      </c>
      <c r="Q165" s="38">
        <f t="shared" ca="1" si="42"/>
        <v>0</v>
      </c>
      <c r="R165" s="24">
        <f t="shared" ca="1" si="31"/>
        <v>-6.6725659663849288E-2</v>
      </c>
    </row>
    <row r="166" spans="1:18" x14ac:dyDescent="0.2">
      <c r="A166" s="81"/>
      <c r="B166" s="81"/>
      <c r="C166" s="81"/>
      <c r="D166" s="82">
        <f t="shared" si="32"/>
        <v>0</v>
      </c>
      <c r="E166" s="82">
        <f t="shared" si="32"/>
        <v>0</v>
      </c>
      <c r="F166" s="38">
        <f t="shared" si="33"/>
        <v>0</v>
      </c>
      <c r="G166" s="38">
        <f t="shared" si="33"/>
        <v>0</v>
      </c>
      <c r="H166" s="38">
        <f t="shared" si="34"/>
        <v>0</v>
      </c>
      <c r="I166" s="38">
        <f t="shared" si="35"/>
        <v>0</v>
      </c>
      <c r="J166" s="38">
        <f t="shared" si="36"/>
        <v>0</v>
      </c>
      <c r="K166" s="38">
        <f t="shared" si="37"/>
        <v>0</v>
      </c>
      <c r="L166" s="38">
        <f t="shared" si="38"/>
        <v>0</v>
      </c>
      <c r="M166" s="38">
        <f t="shared" ca="1" si="30"/>
        <v>6.6725659663849288E-2</v>
      </c>
      <c r="N166" s="38">
        <f t="shared" ca="1" si="39"/>
        <v>0</v>
      </c>
      <c r="O166" s="105">
        <f t="shared" ca="1" si="40"/>
        <v>0</v>
      </c>
      <c r="P166" s="38">
        <f t="shared" ca="1" si="41"/>
        <v>0</v>
      </c>
      <c r="Q166" s="38">
        <f t="shared" ca="1" si="42"/>
        <v>0</v>
      </c>
      <c r="R166" s="24">
        <f t="shared" ca="1" si="31"/>
        <v>-6.6725659663849288E-2</v>
      </c>
    </row>
    <row r="167" spans="1:18" x14ac:dyDescent="0.2">
      <c r="A167" s="81"/>
      <c r="B167" s="81"/>
      <c r="C167" s="81"/>
      <c r="D167" s="82">
        <f t="shared" si="32"/>
        <v>0</v>
      </c>
      <c r="E167" s="82">
        <f t="shared" si="32"/>
        <v>0</v>
      </c>
      <c r="F167" s="38">
        <f t="shared" si="33"/>
        <v>0</v>
      </c>
      <c r="G167" s="38">
        <f t="shared" si="33"/>
        <v>0</v>
      </c>
      <c r="H167" s="38">
        <f t="shared" si="34"/>
        <v>0</v>
      </c>
      <c r="I167" s="38">
        <f t="shared" si="35"/>
        <v>0</v>
      </c>
      <c r="J167" s="38">
        <f t="shared" si="36"/>
        <v>0</v>
      </c>
      <c r="K167" s="38">
        <f t="shared" si="37"/>
        <v>0</v>
      </c>
      <c r="L167" s="38">
        <f t="shared" si="38"/>
        <v>0</v>
      </c>
      <c r="M167" s="38">
        <f t="shared" ca="1" si="30"/>
        <v>6.6725659663849288E-2</v>
      </c>
      <c r="N167" s="38">
        <f t="shared" ca="1" si="39"/>
        <v>0</v>
      </c>
      <c r="O167" s="105">
        <f t="shared" ca="1" si="40"/>
        <v>0</v>
      </c>
      <c r="P167" s="38">
        <f t="shared" ca="1" si="41"/>
        <v>0</v>
      </c>
      <c r="Q167" s="38">
        <f t="shared" ca="1" si="42"/>
        <v>0</v>
      </c>
      <c r="R167" s="24">
        <f t="shared" ca="1" si="31"/>
        <v>-6.6725659663849288E-2</v>
      </c>
    </row>
    <row r="168" spans="1:18" x14ac:dyDescent="0.2">
      <c r="A168" s="81"/>
      <c r="B168" s="81"/>
      <c r="C168" s="81"/>
      <c r="D168" s="82">
        <f t="shared" si="32"/>
        <v>0</v>
      </c>
      <c r="E168" s="82">
        <f t="shared" si="32"/>
        <v>0</v>
      </c>
      <c r="F168" s="38">
        <f t="shared" si="33"/>
        <v>0</v>
      </c>
      <c r="G168" s="38">
        <f t="shared" si="33"/>
        <v>0</v>
      </c>
      <c r="H168" s="38">
        <f t="shared" si="34"/>
        <v>0</v>
      </c>
      <c r="I168" s="38">
        <f t="shared" si="35"/>
        <v>0</v>
      </c>
      <c r="J168" s="38">
        <f t="shared" si="36"/>
        <v>0</v>
      </c>
      <c r="K168" s="38">
        <f t="shared" si="37"/>
        <v>0</v>
      </c>
      <c r="L168" s="38">
        <f t="shared" si="38"/>
        <v>0</v>
      </c>
      <c r="M168" s="38">
        <f t="shared" ca="1" si="30"/>
        <v>6.6725659663849288E-2</v>
      </c>
      <c r="N168" s="38">
        <f t="shared" ca="1" si="39"/>
        <v>0</v>
      </c>
      <c r="O168" s="105">
        <f t="shared" ca="1" si="40"/>
        <v>0</v>
      </c>
      <c r="P168" s="38">
        <f t="shared" ca="1" si="41"/>
        <v>0</v>
      </c>
      <c r="Q168" s="38">
        <f t="shared" ca="1" si="42"/>
        <v>0</v>
      </c>
      <c r="R168" s="24">
        <f t="shared" ca="1" si="31"/>
        <v>-6.6725659663849288E-2</v>
      </c>
    </row>
    <row r="169" spans="1:18" x14ac:dyDescent="0.2">
      <c r="A169" s="81"/>
      <c r="B169" s="81"/>
      <c r="C169" s="81"/>
      <c r="D169" s="82">
        <f t="shared" si="32"/>
        <v>0</v>
      </c>
      <c r="E169" s="82">
        <f t="shared" si="32"/>
        <v>0</v>
      </c>
      <c r="F169" s="38">
        <f t="shared" si="33"/>
        <v>0</v>
      </c>
      <c r="G169" s="38">
        <f t="shared" si="33"/>
        <v>0</v>
      </c>
      <c r="H169" s="38">
        <f t="shared" si="34"/>
        <v>0</v>
      </c>
      <c r="I169" s="38">
        <f t="shared" si="35"/>
        <v>0</v>
      </c>
      <c r="J169" s="38">
        <f t="shared" si="36"/>
        <v>0</v>
      </c>
      <c r="K169" s="38">
        <f t="shared" si="37"/>
        <v>0</v>
      </c>
      <c r="L169" s="38">
        <f t="shared" si="38"/>
        <v>0</v>
      </c>
      <c r="M169" s="38">
        <f t="shared" ca="1" si="30"/>
        <v>6.6725659663849288E-2</v>
      </c>
      <c r="N169" s="38">
        <f t="shared" ca="1" si="39"/>
        <v>0</v>
      </c>
      <c r="O169" s="105">
        <f t="shared" ca="1" si="40"/>
        <v>0</v>
      </c>
      <c r="P169" s="38">
        <f t="shared" ca="1" si="41"/>
        <v>0</v>
      </c>
      <c r="Q169" s="38">
        <f t="shared" ca="1" si="42"/>
        <v>0</v>
      </c>
      <c r="R169" s="24">
        <f t="shared" ca="1" si="31"/>
        <v>-6.6725659663849288E-2</v>
      </c>
    </row>
    <row r="170" spans="1:18" x14ac:dyDescent="0.2">
      <c r="A170" s="81"/>
      <c r="B170" s="81"/>
      <c r="C170" s="81"/>
      <c r="D170" s="82">
        <f t="shared" si="32"/>
        <v>0</v>
      </c>
      <c r="E170" s="82">
        <f t="shared" si="32"/>
        <v>0</v>
      </c>
      <c r="F170" s="38">
        <f t="shared" si="33"/>
        <v>0</v>
      </c>
      <c r="G170" s="38">
        <f t="shared" si="33"/>
        <v>0</v>
      </c>
      <c r="H170" s="38">
        <f t="shared" si="34"/>
        <v>0</v>
      </c>
      <c r="I170" s="38">
        <f t="shared" si="35"/>
        <v>0</v>
      </c>
      <c r="J170" s="38">
        <f t="shared" si="36"/>
        <v>0</v>
      </c>
      <c r="K170" s="38">
        <f t="shared" si="37"/>
        <v>0</v>
      </c>
      <c r="L170" s="38">
        <f t="shared" si="38"/>
        <v>0</v>
      </c>
      <c r="M170" s="38">
        <f t="shared" ca="1" si="30"/>
        <v>6.6725659663849288E-2</v>
      </c>
      <c r="N170" s="38">
        <f t="shared" ca="1" si="39"/>
        <v>0</v>
      </c>
      <c r="O170" s="105">
        <f t="shared" ca="1" si="40"/>
        <v>0</v>
      </c>
      <c r="P170" s="38">
        <f t="shared" ca="1" si="41"/>
        <v>0</v>
      </c>
      <c r="Q170" s="38">
        <f t="shared" ca="1" si="42"/>
        <v>0</v>
      </c>
      <c r="R170" s="24">
        <f t="shared" ca="1" si="31"/>
        <v>-6.6725659663849288E-2</v>
      </c>
    </row>
    <row r="171" spans="1:18" x14ac:dyDescent="0.2">
      <c r="A171" s="81"/>
      <c r="B171" s="81"/>
      <c r="C171" s="81"/>
      <c r="D171" s="82">
        <f t="shared" si="32"/>
        <v>0</v>
      </c>
      <c r="E171" s="82">
        <f t="shared" si="32"/>
        <v>0</v>
      </c>
      <c r="F171" s="38">
        <f t="shared" si="33"/>
        <v>0</v>
      </c>
      <c r="G171" s="38">
        <f t="shared" si="33"/>
        <v>0</v>
      </c>
      <c r="H171" s="38">
        <f t="shared" si="34"/>
        <v>0</v>
      </c>
      <c r="I171" s="38">
        <f t="shared" si="35"/>
        <v>0</v>
      </c>
      <c r="J171" s="38">
        <f t="shared" si="36"/>
        <v>0</v>
      </c>
      <c r="K171" s="38">
        <f t="shared" si="37"/>
        <v>0</v>
      </c>
      <c r="L171" s="38">
        <f t="shared" si="38"/>
        <v>0</v>
      </c>
      <c r="M171" s="38">
        <f t="shared" ca="1" si="30"/>
        <v>6.6725659663849288E-2</v>
      </c>
      <c r="N171" s="38">
        <f t="shared" ca="1" si="39"/>
        <v>0</v>
      </c>
      <c r="O171" s="105">
        <f t="shared" ca="1" si="40"/>
        <v>0</v>
      </c>
      <c r="P171" s="38">
        <f t="shared" ca="1" si="41"/>
        <v>0</v>
      </c>
      <c r="Q171" s="38">
        <f t="shared" ca="1" si="42"/>
        <v>0</v>
      </c>
      <c r="R171" s="24">
        <f t="shared" ca="1" si="31"/>
        <v>-6.6725659663849288E-2</v>
      </c>
    </row>
    <row r="172" spans="1:18" x14ac:dyDescent="0.2">
      <c r="A172" s="81"/>
      <c r="B172" s="81"/>
      <c r="C172" s="81"/>
      <c r="D172" s="82">
        <f t="shared" si="32"/>
        <v>0</v>
      </c>
      <c r="E172" s="82">
        <f t="shared" si="32"/>
        <v>0</v>
      </c>
      <c r="F172" s="38">
        <f t="shared" si="33"/>
        <v>0</v>
      </c>
      <c r="G172" s="38">
        <f t="shared" si="33"/>
        <v>0</v>
      </c>
      <c r="H172" s="38">
        <f t="shared" si="34"/>
        <v>0</v>
      </c>
      <c r="I172" s="38">
        <f t="shared" si="35"/>
        <v>0</v>
      </c>
      <c r="J172" s="38">
        <f t="shared" si="36"/>
        <v>0</v>
      </c>
      <c r="K172" s="38">
        <f t="shared" si="37"/>
        <v>0</v>
      </c>
      <c r="L172" s="38">
        <f t="shared" si="38"/>
        <v>0</v>
      </c>
      <c r="M172" s="38">
        <f t="shared" ca="1" si="30"/>
        <v>6.6725659663849288E-2</v>
      </c>
      <c r="N172" s="38">
        <f t="shared" ca="1" si="39"/>
        <v>0</v>
      </c>
      <c r="O172" s="105">
        <f t="shared" ca="1" si="40"/>
        <v>0</v>
      </c>
      <c r="P172" s="38">
        <f t="shared" ca="1" si="41"/>
        <v>0</v>
      </c>
      <c r="Q172" s="38">
        <f t="shared" ca="1" si="42"/>
        <v>0</v>
      </c>
      <c r="R172" s="24">
        <f t="shared" ca="1" si="31"/>
        <v>-6.6725659663849288E-2</v>
      </c>
    </row>
    <row r="173" spans="1:18" x14ac:dyDescent="0.2">
      <c r="A173" s="81"/>
      <c r="B173" s="81"/>
      <c r="C173" s="81"/>
      <c r="D173" s="82">
        <f t="shared" si="32"/>
        <v>0</v>
      </c>
      <c r="E173" s="82">
        <f t="shared" si="32"/>
        <v>0</v>
      </c>
      <c r="F173" s="38">
        <f t="shared" si="33"/>
        <v>0</v>
      </c>
      <c r="G173" s="38">
        <f t="shared" si="33"/>
        <v>0</v>
      </c>
      <c r="H173" s="38">
        <f t="shared" si="34"/>
        <v>0</v>
      </c>
      <c r="I173" s="38">
        <f t="shared" si="35"/>
        <v>0</v>
      </c>
      <c r="J173" s="38">
        <f t="shared" si="36"/>
        <v>0</v>
      </c>
      <c r="K173" s="38">
        <f t="shared" si="37"/>
        <v>0</v>
      </c>
      <c r="L173" s="38">
        <f t="shared" si="38"/>
        <v>0</v>
      </c>
      <c r="M173" s="38">
        <f t="shared" ca="1" si="30"/>
        <v>6.6725659663849288E-2</v>
      </c>
      <c r="N173" s="38">
        <f t="shared" ca="1" si="39"/>
        <v>0</v>
      </c>
      <c r="O173" s="105">
        <f t="shared" ca="1" si="40"/>
        <v>0</v>
      </c>
      <c r="P173" s="38">
        <f t="shared" ca="1" si="41"/>
        <v>0</v>
      </c>
      <c r="Q173" s="38">
        <f t="shared" ca="1" si="42"/>
        <v>0</v>
      </c>
      <c r="R173" s="24">
        <f t="shared" ca="1" si="31"/>
        <v>-6.6725659663849288E-2</v>
      </c>
    </row>
    <row r="174" spans="1:18" x14ac:dyDescent="0.2">
      <c r="A174" s="81"/>
      <c r="B174" s="81"/>
      <c r="C174" s="81"/>
      <c r="D174" s="82">
        <f t="shared" si="32"/>
        <v>0</v>
      </c>
      <c r="E174" s="82">
        <f t="shared" si="32"/>
        <v>0</v>
      </c>
      <c r="F174" s="38">
        <f t="shared" si="33"/>
        <v>0</v>
      </c>
      <c r="G174" s="38">
        <f t="shared" si="33"/>
        <v>0</v>
      </c>
      <c r="H174" s="38">
        <f t="shared" si="34"/>
        <v>0</v>
      </c>
      <c r="I174" s="38">
        <f t="shared" si="35"/>
        <v>0</v>
      </c>
      <c r="J174" s="38">
        <f t="shared" si="36"/>
        <v>0</v>
      </c>
      <c r="K174" s="38">
        <f t="shared" si="37"/>
        <v>0</v>
      </c>
      <c r="L174" s="38">
        <f t="shared" si="38"/>
        <v>0</v>
      </c>
      <c r="M174" s="38">
        <f t="shared" ca="1" si="30"/>
        <v>6.6725659663849288E-2</v>
      </c>
      <c r="N174" s="38">
        <f t="shared" ca="1" si="39"/>
        <v>0</v>
      </c>
      <c r="O174" s="105">
        <f t="shared" ca="1" si="40"/>
        <v>0</v>
      </c>
      <c r="P174" s="38">
        <f t="shared" ca="1" si="41"/>
        <v>0</v>
      </c>
      <c r="Q174" s="38">
        <f t="shared" ca="1" si="42"/>
        <v>0</v>
      </c>
      <c r="R174" s="24">
        <f t="shared" ca="1" si="31"/>
        <v>-6.6725659663849288E-2</v>
      </c>
    </row>
    <row r="175" spans="1:18" x14ac:dyDescent="0.2">
      <c r="A175" s="81"/>
      <c r="B175" s="81"/>
      <c r="C175" s="81"/>
      <c r="D175" s="82">
        <f t="shared" si="32"/>
        <v>0</v>
      </c>
      <c r="E175" s="82">
        <f t="shared" si="32"/>
        <v>0</v>
      </c>
      <c r="F175" s="38">
        <f t="shared" si="33"/>
        <v>0</v>
      </c>
      <c r="G175" s="38">
        <f t="shared" si="33"/>
        <v>0</v>
      </c>
      <c r="H175" s="38">
        <f t="shared" si="34"/>
        <v>0</v>
      </c>
      <c r="I175" s="38">
        <f t="shared" si="35"/>
        <v>0</v>
      </c>
      <c r="J175" s="38">
        <f t="shared" si="36"/>
        <v>0</v>
      </c>
      <c r="K175" s="38">
        <f t="shared" si="37"/>
        <v>0</v>
      </c>
      <c r="L175" s="38">
        <f t="shared" si="38"/>
        <v>0</v>
      </c>
      <c r="M175" s="38">
        <f t="shared" ca="1" si="30"/>
        <v>6.6725659663849288E-2</v>
      </c>
      <c r="N175" s="38">
        <f t="shared" ca="1" si="39"/>
        <v>0</v>
      </c>
      <c r="O175" s="105">
        <f t="shared" ca="1" si="40"/>
        <v>0</v>
      </c>
      <c r="P175" s="38">
        <f t="shared" ca="1" si="41"/>
        <v>0</v>
      </c>
      <c r="Q175" s="38">
        <f t="shared" ca="1" si="42"/>
        <v>0</v>
      </c>
      <c r="R175" s="24">
        <f t="shared" ca="1" si="31"/>
        <v>-6.6725659663849288E-2</v>
      </c>
    </row>
    <row r="176" spans="1:18" x14ac:dyDescent="0.2">
      <c r="A176" s="81"/>
      <c r="B176" s="81"/>
      <c r="C176" s="81"/>
      <c r="D176" s="82">
        <f t="shared" si="32"/>
        <v>0</v>
      </c>
      <c r="E176" s="82">
        <f t="shared" si="32"/>
        <v>0</v>
      </c>
      <c r="F176" s="38">
        <f t="shared" si="33"/>
        <v>0</v>
      </c>
      <c r="G176" s="38">
        <f t="shared" si="33"/>
        <v>0</v>
      </c>
      <c r="H176" s="38">
        <f t="shared" si="34"/>
        <v>0</v>
      </c>
      <c r="I176" s="38">
        <f t="shared" si="35"/>
        <v>0</v>
      </c>
      <c r="J176" s="38">
        <f t="shared" si="36"/>
        <v>0</v>
      </c>
      <c r="K176" s="38">
        <f t="shared" si="37"/>
        <v>0</v>
      </c>
      <c r="L176" s="38">
        <f t="shared" si="38"/>
        <v>0</v>
      </c>
      <c r="M176" s="38">
        <f t="shared" ca="1" si="30"/>
        <v>6.6725659663849288E-2</v>
      </c>
      <c r="N176" s="38">
        <f t="shared" ca="1" si="39"/>
        <v>0</v>
      </c>
      <c r="O176" s="105">
        <f t="shared" ca="1" si="40"/>
        <v>0</v>
      </c>
      <c r="P176" s="38">
        <f t="shared" ca="1" si="41"/>
        <v>0</v>
      </c>
      <c r="Q176" s="38">
        <f t="shared" ca="1" si="42"/>
        <v>0</v>
      </c>
      <c r="R176" s="24">
        <f t="shared" ca="1" si="31"/>
        <v>-6.6725659663849288E-2</v>
      </c>
    </row>
    <row r="177" spans="1:18" x14ac:dyDescent="0.2">
      <c r="A177" s="81"/>
      <c r="B177" s="81"/>
      <c r="C177" s="81"/>
      <c r="D177" s="82">
        <f t="shared" si="32"/>
        <v>0</v>
      </c>
      <c r="E177" s="82">
        <f t="shared" si="32"/>
        <v>0</v>
      </c>
      <c r="F177" s="38">
        <f t="shared" si="33"/>
        <v>0</v>
      </c>
      <c r="G177" s="38">
        <f t="shared" si="33"/>
        <v>0</v>
      </c>
      <c r="H177" s="38">
        <f t="shared" si="34"/>
        <v>0</v>
      </c>
      <c r="I177" s="38">
        <f t="shared" si="35"/>
        <v>0</v>
      </c>
      <c r="J177" s="38">
        <f t="shared" si="36"/>
        <v>0</v>
      </c>
      <c r="K177" s="38">
        <f t="shared" si="37"/>
        <v>0</v>
      </c>
      <c r="L177" s="38">
        <f t="shared" si="38"/>
        <v>0</v>
      </c>
      <c r="M177" s="38">
        <f t="shared" ca="1" si="30"/>
        <v>6.6725659663849288E-2</v>
      </c>
      <c r="N177" s="38">
        <f t="shared" ca="1" si="39"/>
        <v>0</v>
      </c>
      <c r="O177" s="105">
        <f t="shared" ca="1" si="40"/>
        <v>0</v>
      </c>
      <c r="P177" s="38">
        <f t="shared" ca="1" si="41"/>
        <v>0</v>
      </c>
      <c r="Q177" s="38">
        <f t="shared" ca="1" si="42"/>
        <v>0</v>
      </c>
      <c r="R177" s="24">
        <f t="shared" ca="1" si="31"/>
        <v>-6.6725659663849288E-2</v>
      </c>
    </row>
    <row r="178" spans="1:18" x14ac:dyDescent="0.2">
      <c r="A178" s="81"/>
      <c r="B178" s="81"/>
      <c r="C178" s="81"/>
      <c r="D178" s="82">
        <f t="shared" si="32"/>
        <v>0</v>
      </c>
      <c r="E178" s="82">
        <f t="shared" si="32"/>
        <v>0</v>
      </c>
      <c r="F178" s="38">
        <f t="shared" si="33"/>
        <v>0</v>
      </c>
      <c r="G178" s="38">
        <f t="shared" si="33"/>
        <v>0</v>
      </c>
      <c r="H178" s="38">
        <f t="shared" si="34"/>
        <v>0</v>
      </c>
      <c r="I178" s="38">
        <f t="shared" si="35"/>
        <v>0</v>
      </c>
      <c r="J178" s="38">
        <f t="shared" si="36"/>
        <v>0</v>
      </c>
      <c r="K178" s="38">
        <f t="shared" si="37"/>
        <v>0</v>
      </c>
      <c r="L178" s="38">
        <f t="shared" si="38"/>
        <v>0</v>
      </c>
      <c r="M178" s="38">
        <f t="shared" ca="1" si="30"/>
        <v>6.6725659663849288E-2</v>
      </c>
      <c r="N178" s="38">
        <f t="shared" ca="1" si="39"/>
        <v>0</v>
      </c>
      <c r="O178" s="105">
        <f t="shared" ca="1" si="40"/>
        <v>0</v>
      </c>
      <c r="P178" s="38">
        <f t="shared" ca="1" si="41"/>
        <v>0</v>
      </c>
      <c r="Q178" s="38">
        <f t="shared" ca="1" si="42"/>
        <v>0</v>
      </c>
      <c r="R178" s="24">
        <f t="shared" ca="1" si="31"/>
        <v>-6.6725659663849288E-2</v>
      </c>
    </row>
    <row r="179" spans="1:18" x14ac:dyDescent="0.2">
      <c r="A179" s="81"/>
      <c r="B179" s="81"/>
      <c r="C179" s="81"/>
      <c r="D179" s="82">
        <f t="shared" si="32"/>
        <v>0</v>
      </c>
      <c r="E179" s="82">
        <f t="shared" si="32"/>
        <v>0</v>
      </c>
      <c r="F179" s="38">
        <f t="shared" si="33"/>
        <v>0</v>
      </c>
      <c r="G179" s="38">
        <f t="shared" si="33"/>
        <v>0</v>
      </c>
      <c r="H179" s="38">
        <f t="shared" si="34"/>
        <v>0</v>
      </c>
      <c r="I179" s="38">
        <f t="shared" si="35"/>
        <v>0</v>
      </c>
      <c r="J179" s="38">
        <f t="shared" si="36"/>
        <v>0</v>
      </c>
      <c r="K179" s="38">
        <f t="shared" si="37"/>
        <v>0</v>
      </c>
      <c r="L179" s="38">
        <f t="shared" si="38"/>
        <v>0</v>
      </c>
      <c r="M179" s="38">
        <f t="shared" ca="1" si="30"/>
        <v>6.6725659663849288E-2</v>
      </c>
      <c r="N179" s="38">
        <f t="shared" ca="1" si="39"/>
        <v>0</v>
      </c>
      <c r="O179" s="105">
        <f t="shared" ca="1" si="40"/>
        <v>0</v>
      </c>
      <c r="P179" s="38">
        <f t="shared" ca="1" si="41"/>
        <v>0</v>
      </c>
      <c r="Q179" s="38">
        <f t="shared" ca="1" si="42"/>
        <v>0</v>
      </c>
      <c r="R179" s="24">
        <f t="shared" ca="1" si="31"/>
        <v>-6.6725659663849288E-2</v>
      </c>
    </row>
    <row r="180" spans="1:18" x14ac:dyDescent="0.2">
      <c r="A180" s="81"/>
      <c r="B180" s="81"/>
      <c r="C180" s="81"/>
      <c r="D180" s="82">
        <f t="shared" si="32"/>
        <v>0</v>
      </c>
      <c r="E180" s="82">
        <f t="shared" si="32"/>
        <v>0</v>
      </c>
      <c r="F180" s="38">
        <f t="shared" si="33"/>
        <v>0</v>
      </c>
      <c r="G180" s="38">
        <f t="shared" si="33"/>
        <v>0</v>
      </c>
      <c r="H180" s="38">
        <f t="shared" si="34"/>
        <v>0</v>
      </c>
      <c r="I180" s="38">
        <f t="shared" si="35"/>
        <v>0</v>
      </c>
      <c r="J180" s="38">
        <f t="shared" si="36"/>
        <v>0</v>
      </c>
      <c r="K180" s="38">
        <f t="shared" si="37"/>
        <v>0</v>
      </c>
      <c r="L180" s="38">
        <f t="shared" si="38"/>
        <v>0</v>
      </c>
      <c r="M180" s="38">
        <f t="shared" ca="1" si="30"/>
        <v>6.6725659663849288E-2</v>
      </c>
      <c r="N180" s="38">
        <f t="shared" ca="1" si="39"/>
        <v>0</v>
      </c>
      <c r="O180" s="105">
        <f t="shared" ca="1" si="40"/>
        <v>0</v>
      </c>
      <c r="P180" s="38">
        <f t="shared" ca="1" si="41"/>
        <v>0</v>
      </c>
      <c r="Q180" s="38">
        <f t="shared" ca="1" si="42"/>
        <v>0</v>
      </c>
      <c r="R180" s="24">
        <f t="shared" ca="1" si="31"/>
        <v>-6.6725659663849288E-2</v>
      </c>
    </row>
    <row r="181" spans="1:18" x14ac:dyDescent="0.2">
      <c r="A181" s="81"/>
      <c r="B181" s="81"/>
      <c r="C181" s="81"/>
      <c r="D181" s="82">
        <f t="shared" si="32"/>
        <v>0</v>
      </c>
      <c r="E181" s="82">
        <f t="shared" si="32"/>
        <v>0</v>
      </c>
      <c r="F181" s="38">
        <f t="shared" si="33"/>
        <v>0</v>
      </c>
      <c r="G181" s="38">
        <f t="shared" si="33"/>
        <v>0</v>
      </c>
      <c r="H181" s="38">
        <f t="shared" si="34"/>
        <v>0</v>
      </c>
      <c r="I181" s="38">
        <f t="shared" si="35"/>
        <v>0</v>
      </c>
      <c r="J181" s="38">
        <f t="shared" si="36"/>
        <v>0</v>
      </c>
      <c r="K181" s="38">
        <f t="shared" si="37"/>
        <v>0</v>
      </c>
      <c r="L181" s="38">
        <f t="shared" si="38"/>
        <v>0</v>
      </c>
      <c r="M181" s="38">
        <f t="shared" ca="1" si="30"/>
        <v>6.6725659663849288E-2</v>
      </c>
      <c r="N181" s="38">
        <f t="shared" ca="1" si="39"/>
        <v>0</v>
      </c>
      <c r="O181" s="105">
        <f t="shared" ca="1" si="40"/>
        <v>0</v>
      </c>
      <c r="P181" s="38">
        <f t="shared" ca="1" si="41"/>
        <v>0</v>
      </c>
      <c r="Q181" s="38">
        <f t="shared" ca="1" si="42"/>
        <v>0</v>
      </c>
      <c r="R181" s="24">
        <f t="shared" ca="1" si="31"/>
        <v>-6.6725659663849288E-2</v>
      </c>
    </row>
    <row r="182" spans="1:18" x14ac:dyDescent="0.2">
      <c r="A182" s="81"/>
      <c r="B182" s="81"/>
      <c r="C182" s="81"/>
      <c r="D182" s="82">
        <f t="shared" si="32"/>
        <v>0</v>
      </c>
      <c r="E182" s="82">
        <f t="shared" si="32"/>
        <v>0</v>
      </c>
      <c r="F182" s="38">
        <f t="shared" si="33"/>
        <v>0</v>
      </c>
      <c r="G182" s="38">
        <f t="shared" si="33"/>
        <v>0</v>
      </c>
      <c r="H182" s="38">
        <f t="shared" si="34"/>
        <v>0</v>
      </c>
      <c r="I182" s="38">
        <f t="shared" si="35"/>
        <v>0</v>
      </c>
      <c r="J182" s="38">
        <f t="shared" si="36"/>
        <v>0</v>
      </c>
      <c r="K182" s="38">
        <f t="shared" si="37"/>
        <v>0</v>
      </c>
      <c r="L182" s="38">
        <f t="shared" si="38"/>
        <v>0</v>
      </c>
      <c r="M182" s="38">
        <f t="shared" ca="1" si="30"/>
        <v>6.6725659663849288E-2</v>
      </c>
      <c r="N182" s="38">
        <f t="shared" ca="1" si="39"/>
        <v>0</v>
      </c>
      <c r="O182" s="105">
        <f t="shared" ca="1" si="40"/>
        <v>0</v>
      </c>
      <c r="P182" s="38">
        <f t="shared" ca="1" si="41"/>
        <v>0</v>
      </c>
      <c r="Q182" s="38">
        <f t="shared" ca="1" si="42"/>
        <v>0</v>
      </c>
      <c r="R182" s="24">
        <f t="shared" ca="1" si="31"/>
        <v>-6.6725659663849288E-2</v>
      </c>
    </row>
    <row r="183" spans="1:18" x14ac:dyDescent="0.2">
      <c r="A183" s="81"/>
      <c r="B183" s="81"/>
      <c r="C183" s="81"/>
      <c r="D183" s="82">
        <f t="shared" si="32"/>
        <v>0</v>
      </c>
      <c r="E183" s="82">
        <f t="shared" si="32"/>
        <v>0</v>
      </c>
      <c r="F183" s="38">
        <f t="shared" si="33"/>
        <v>0</v>
      </c>
      <c r="G183" s="38">
        <f t="shared" si="33"/>
        <v>0</v>
      </c>
      <c r="H183" s="38">
        <f t="shared" si="34"/>
        <v>0</v>
      </c>
      <c r="I183" s="38">
        <f t="shared" si="35"/>
        <v>0</v>
      </c>
      <c r="J183" s="38">
        <f t="shared" si="36"/>
        <v>0</v>
      </c>
      <c r="K183" s="38">
        <f t="shared" si="37"/>
        <v>0</v>
      </c>
      <c r="L183" s="38">
        <f t="shared" si="38"/>
        <v>0</v>
      </c>
      <c r="M183" s="38">
        <f t="shared" ca="1" si="30"/>
        <v>6.6725659663849288E-2</v>
      </c>
      <c r="N183" s="38">
        <f t="shared" ca="1" si="39"/>
        <v>0</v>
      </c>
      <c r="O183" s="105">
        <f t="shared" ca="1" si="40"/>
        <v>0</v>
      </c>
      <c r="P183" s="38">
        <f t="shared" ca="1" si="41"/>
        <v>0</v>
      </c>
      <c r="Q183" s="38">
        <f t="shared" ca="1" si="42"/>
        <v>0</v>
      </c>
      <c r="R183" s="24">
        <f t="shared" ca="1" si="31"/>
        <v>-6.6725659663849288E-2</v>
      </c>
    </row>
    <row r="184" spans="1:18" x14ac:dyDescent="0.2">
      <c r="A184" s="81"/>
      <c r="B184" s="81"/>
      <c r="C184" s="81"/>
      <c r="D184" s="82">
        <f t="shared" si="32"/>
        <v>0</v>
      </c>
      <c r="E184" s="82">
        <f t="shared" si="32"/>
        <v>0</v>
      </c>
      <c r="F184" s="38">
        <f t="shared" si="33"/>
        <v>0</v>
      </c>
      <c r="G184" s="38">
        <f t="shared" si="33"/>
        <v>0</v>
      </c>
      <c r="H184" s="38">
        <f t="shared" si="34"/>
        <v>0</v>
      </c>
      <c r="I184" s="38">
        <f t="shared" si="35"/>
        <v>0</v>
      </c>
      <c r="J184" s="38">
        <f t="shared" si="36"/>
        <v>0</v>
      </c>
      <c r="K184" s="38">
        <f t="shared" si="37"/>
        <v>0</v>
      </c>
      <c r="L184" s="38">
        <f t="shared" si="38"/>
        <v>0</v>
      </c>
      <c r="M184" s="38">
        <f t="shared" ca="1" si="30"/>
        <v>6.6725659663849288E-2</v>
      </c>
      <c r="N184" s="38">
        <f t="shared" ca="1" si="39"/>
        <v>0</v>
      </c>
      <c r="O184" s="105">
        <f t="shared" ca="1" si="40"/>
        <v>0</v>
      </c>
      <c r="P184" s="38">
        <f t="shared" ca="1" si="41"/>
        <v>0</v>
      </c>
      <c r="Q184" s="38">
        <f t="shared" ca="1" si="42"/>
        <v>0</v>
      </c>
      <c r="R184" s="24">
        <f t="shared" ca="1" si="31"/>
        <v>-6.6725659663849288E-2</v>
      </c>
    </row>
    <row r="185" spans="1:18" x14ac:dyDescent="0.2">
      <c r="A185" s="81"/>
      <c r="B185" s="81"/>
      <c r="C185" s="81"/>
      <c r="D185" s="82">
        <f t="shared" si="32"/>
        <v>0</v>
      </c>
      <c r="E185" s="82">
        <f t="shared" si="32"/>
        <v>0</v>
      </c>
      <c r="F185" s="38">
        <f t="shared" si="33"/>
        <v>0</v>
      </c>
      <c r="G185" s="38">
        <f t="shared" si="33"/>
        <v>0</v>
      </c>
      <c r="H185" s="38">
        <f t="shared" si="34"/>
        <v>0</v>
      </c>
      <c r="I185" s="38">
        <f t="shared" si="35"/>
        <v>0</v>
      </c>
      <c r="J185" s="38">
        <f t="shared" si="36"/>
        <v>0</v>
      </c>
      <c r="K185" s="38">
        <f t="shared" si="37"/>
        <v>0</v>
      </c>
      <c r="L185" s="38">
        <f t="shared" si="38"/>
        <v>0</v>
      </c>
      <c r="M185" s="38">
        <f t="shared" ca="1" si="30"/>
        <v>6.6725659663849288E-2</v>
      </c>
      <c r="N185" s="38">
        <f t="shared" ca="1" si="39"/>
        <v>0</v>
      </c>
      <c r="O185" s="105">
        <f t="shared" ca="1" si="40"/>
        <v>0</v>
      </c>
      <c r="P185" s="38">
        <f t="shared" ca="1" si="41"/>
        <v>0</v>
      </c>
      <c r="Q185" s="38">
        <f t="shared" ca="1" si="42"/>
        <v>0</v>
      </c>
      <c r="R185" s="24">
        <f t="shared" ca="1" si="31"/>
        <v>-6.6725659663849288E-2</v>
      </c>
    </row>
    <row r="186" spans="1:18" x14ac:dyDescent="0.2">
      <c r="A186" s="81"/>
      <c r="B186" s="81"/>
      <c r="C186" s="81"/>
      <c r="D186" s="82">
        <f t="shared" si="32"/>
        <v>0</v>
      </c>
      <c r="E186" s="82">
        <f t="shared" si="32"/>
        <v>0</v>
      </c>
      <c r="F186" s="38">
        <f t="shared" si="33"/>
        <v>0</v>
      </c>
      <c r="G186" s="38">
        <f t="shared" si="33"/>
        <v>0</v>
      </c>
      <c r="H186" s="38">
        <f t="shared" si="34"/>
        <v>0</v>
      </c>
      <c r="I186" s="38">
        <f t="shared" si="35"/>
        <v>0</v>
      </c>
      <c r="J186" s="38">
        <f t="shared" si="36"/>
        <v>0</v>
      </c>
      <c r="K186" s="38">
        <f t="shared" si="37"/>
        <v>0</v>
      </c>
      <c r="L186" s="38">
        <f t="shared" si="38"/>
        <v>0</v>
      </c>
      <c r="M186" s="38">
        <f t="shared" ca="1" si="30"/>
        <v>6.6725659663849288E-2</v>
      </c>
      <c r="N186" s="38">
        <f t="shared" ca="1" si="39"/>
        <v>0</v>
      </c>
      <c r="O186" s="105">
        <f t="shared" ca="1" si="40"/>
        <v>0</v>
      </c>
      <c r="P186" s="38">
        <f t="shared" ca="1" si="41"/>
        <v>0</v>
      </c>
      <c r="Q186" s="38">
        <f t="shared" ca="1" si="42"/>
        <v>0</v>
      </c>
      <c r="R186" s="24">
        <f t="shared" ca="1" si="31"/>
        <v>-6.6725659663849288E-2</v>
      </c>
    </row>
    <row r="187" spans="1:18" x14ac:dyDescent="0.2">
      <c r="A187" s="81"/>
      <c r="B187" s="81"/>
      <c r="C187" s="81"/>
      <c r="D187" s="82">
        <f t="shared" si="32"/>
        <v>0</v>
      </c>
      <c r="E187" s="82">
        <f t="shared" si="32"/>
        <v>0</v>
      </c>
      <c r="F187" s="38">
        <f t="shared" si="33"/>
        <v>0</v>
      </c>
      <c r="G187" s="38">
        <f t="shared" si="33"/>
        <v>0</v>
      </c>
      <c r="H187" s="38">
        <f t="shared" si="34"/>
        <v>0</v>
      </c>
      <c r="I187" s="38">
        <f t="shared" si="35"/>
        <v>0</v>
      </c>
      <c r="J187" s="38">
        <f t="shared" si="36"/>
        <v>0</v>
      </c>
      <c r="K187" s="38">
        <f t="shared" si="37"/>
        <v>0</v>
      </c>
      <c r="L187" s="38">
        <f t="shared" si="38"/>
        <v>0</v>
      </c>
      <c r="M187" s="38">
        <f t="shared" ca="1" si="30"/>
        <v>6.6725659663849288E-2</v>
      </c>
      <c r="N187" s="38">
        <f t="shared" ca="1" si="39"/>
        <v>0</v>
      </c>
      <c r="O187" s="105">
        <f t="shared" ca="1" si="40"/>
        <v>0</v>
      </c>
      <c r="P187" s="38">
        <f t="shared" ca="1" si="41"/>
        <v>0</v>
      </c>
      <c r="Q187" s="38">
        <f t="shared" ca="1" si="42"/>
        <v>0</v>
      </c>
      <c r="R187" s="24">
        <f t="shared" ca="1" si="31"/>
        <v>-6.6725659663849288E-2</v>
      </c>
    </row>
    <row r="188" spans="1:18" x14ac:dyDescent="0.2">
      <c r="A188" s="81"/>
      <c r="B188" s="81"/>
      <c r="C188" s="81"/>
      <c r="D188" s="82">
        <f t="shared" si="32"/>
        <v>0</v>
      </c>
      <c r="E188" s="82">
        <f t="shared" si="32"/>
        <v>0</v>
      </c>
      <c r="F188" s="38">
        <f t="shared" si="33"/>
        <v>0</v>
      </c>
      <c r="G188" s="38">
        <f t="shared" si="33"/>
        <v>0</v>
      </c>
      <c r="H188" s="38">
        <f t="shared" si="34"/>
        <v>0</v>
      </c>
      <c r="I188" s="38">
        <f t="shared" si="35"/>
        <v>0</v>
      </c>
      <c r="J188" s="38">
        <f t="shared" si="36"/>
        <v>0</v>
      </c>
      <c r="K188" s="38">
        <f t="shared" si="37"/>
        <v>0</v>
      </c>
      <c r="L188" s="38">
        <f t="shared" si="38"/>
        <v>0</v>
      </c>
      <c r="M188" s="38">
        <f t="shared" ca="1" si="30"/>
        <v>6.6725659663849288E-2</v>
      </c>
      <c r="N188" s="38">
        <f t="shared" ca="1" si="39"/>
        <v>0</v>
      </c>
      <c r="O188" s="105">
        <f t="shared" ca="1" si="40"/>
        <v>0</v>
      </c>
      <c r="P188" s="38">
        <f t="shared" ca="1" si="41"/>
        <v>0</v>
      </c>
      <c r="Q188" s="38">
        <f t="shared" ca="1" si="42"/>
        <v>0</v>
      </c>
      <c r="R188" s="24">
        <f t="shared" ca="1" si="31"/>
        <v>-6.6725659663849288E-2</v>
      </c>
    </row>
    <row r="189" spans="1:18" x14ac:dyDescent="0.2">
      <c r="A189" s="81"/>
      <c r="B189" s="81"/>
      <c r="C189" s="81"/>
      <c r="D189" s="82">
        <f t="shared" si="32"/>
        <v>0</v>
      </c>
      <c r="E189" s="82">
        <f t="shared" si="32"/>
        <v>0</v>
      </c>
      <c r="F189" s="38">
        <f t="shared" si="33"/>
        <v>0</v>
      </c>
      <c r="G189" s="38">
        <f t="shared" si="33"/>
        <v>0</v>
      </c>
      <c r="H189" s="38">
        <f t="shared" si="34"/>
        <v>0</v>
      </c>
      <c r="I189" s="38">
        <f t="shared" si="35"/>
        <v>0</v>
      </c>
      <c r="J189" s="38">
        <f t="shared" si="36"/>
        <v>0</v>
      </c>
      <c r="K189" s="38">
        <f t="shared" si="37"/>
        <v>0</v>
      </c>
      <c r="L189" s="38">
        <f t="shared" si="38"/>
        <v>0</v>
      </c>
      <c r="M189" s="38">
        <f t="shared" ca="1" si="30"/>
        <v>6.6725659663849288E-2</v>
      </c>
      <c r="N189" s="38">
        <f t="shared" ca="1" si="39"/>
        <v>0</v>
      </c>
      <c r="O189" s="105">
        <f t="shared" ca="1" si="40"/>
        <v>0</v>
      </c>
      <c r="P189" s="38">
        <f t="shared" ca="1" si="41"/>
        <v>0</v>
      </c>
      <c r="Q189" s="38">
        <f t="shared" ca="1" si="42"/>
        <v>0</v>
      </c>
      <c r="R189" s="24">
        <f t="shared" ca="1" si="31"/>
        <v>-6.6725659663849288E-2</v>
      </c>
    </row>
    <row r="190" spans="1:18" x14ac:dyDescent="0.2">
      <c r="A190" s="81"/>
      <c r="B190" s="81"/>
      <c r="C190" s="81"/>
      <c r="D190" s="82">
        <f t="shared" si="32"/>
        <v>0</v>
      </c>
      <c r="E190" s="82">
        <f t="shared" si="32"/>
        <v>0</v>
      </c>
      <c r="F190" s="38">
        <f t="shared" si="33"/>
        <v>0</v>
      </c>
      <c r="G190" s="38">
        <f t="shared" si="33"/>
        <v>0</v>
      </c>
      <c r="H190" s="38">
        <f t="shared" si="34"/>
        <v>0</v>
      </c>
      <c r="I190" s="38">
        <f t="shared" si="35"/>
        <v>0</v>
      </c>
      <c r="J190" s="38">
        <f t="shared" si="36"/>
        <v>0</v>
      </c>
      <c r="K190" s="38">
        <f t="shared" si="37"/>
        <v>0</v>
      </c>
      <c r="L190" s="38">
        <f t="shared" si="38"/>
        <v>0</v>
      </c>
      <c r="M190" s="38">
        <f t="shared" ca="1" si="30"/>
        <v>6.6725659663849288E-2</v>
      </c>
      <c r="N190" s="38">
        <f t="shared" ca="1" si="39"/>
        <v>0</v>
      </c>
      <c r="O190" s="105">
        <f t="shared" ca="1" si="40"/>
        <v>0</v>
      </c>
      <c r="P190" s="38">
        <f t="shared" ca="1" si="41"/>
        <v>0</v>
      </c>
      <c r="Q190" s="38">
        <f t="shared" ca="1" si="42"/>
        <v>0</v>
      </c>
      <c r="R190" s="24">
        <f t="shared" ca="1" si="31"/>
        <v>-6.6725659663849288E-2</v>
      </c>
    </row>
    <row r="191" spans="1:18" x14ac:dyDescent="0.2">
      <c r="A191" s="81"/>
      <c r="B191" s="81"/>
      <c r="C191" s="81"/>
      <c r="D191" s="82">
        <f t="shared" si="32"/>
        <v>0</v>
      </c>
      <c r="E191" s="82">
        <f t="shared" si="32"/>
        <v>0</v>
      </c>
      <c r="F191" s="38">
        <f t="shared" si="33"/>
        <v>0</v>
      </c>
      <c r="G191" s="38">
        <f t="shared" si="33"/>
        <v>0</v>
      </c>
      <c r="H191" s="38">
        <f t="shared" si="34"/>
        <v>0</v>
      </c>
      <c r="I191" s="38">
        <f t="shared" si="35"/>
        <v>0</v>
      </c>
      <c r="J191" s="38">
        <f t="shared" si="36"/>
        <v>0</v>
      </c>
      <c r="K191" s="38">
        <f t="shared" si="37"/>
        <v>0</v>
      </c>
      <c r="L191" s="38">
        <f t="shared" si="38"/>
        <v>0</v>
      </c>
      <c r="M191" s="38">
        <f t="shared" ca="1" si="30"/>
        <v>6.6725659663849288E-2</v>
      </c>
      <c r="N191" s="38">
        <f t="shared" ca="1" si="39"/>
        <v>0</v>
      </c>
      <c r="O191" s="105">
        <f t="shared" ca="1" si="40"/>
        <v>0</v>
      </c>
      <c r="P191" s="38">
        <f t="shared" ca="1" si="41"/>
        <v>0</v>
      </c>
      <c r="Q191" s="38">
        <f t="shared" ca="1" si="42"/>
        <v>0</v>
      </c>
      <c r="R191" s="24">
        <f t="shared" ca="1" si="31"/>
        <v>-6.6725659663849288E-2</v>
      </c>
    </row>
    <row r="192" spans="1:18" x14ac:dyDescent="0.2">
      <c r="A192" s="81"/>
      <c r="B192" s="81"/>
      <c r="C192" s="81"/>
      <c r="D192" s="82">
        <f t="shared" si="32"/>
        <v>0</v>
      </c>
      <c r="E192" s="82">
        <f t="shared" si="32"/>
        <v>0</v>
      </c>
      <c r="F192" s="38">
        <f t="shared" si="33"/>
        <v>0</v>
      </c>
      <c r="G192" s="38">
        <f t="shared" si="33"/>
        <v>0</v>
      </c>
      <c r="H192" s="38">
        <f t="shared" si="34"/>
        <v>0</v>
      </c>
      <c r="I192" s="38">
        <f t="shared" si="35"/>
        <v>0</v>
      </c>
      <c r="J192" s="38">
        <f t="shared" si="36"/>
        <v>0</v>
      </c>
      <c r="K192" s="38">
        <f t="shared" si="37"/>
        <v>0</v>
      </c>
      <c r="L192" s="38">
        <f t="shared" si="38"/>
        <v>0</v>
      </c>
      <c r="M192" s="38">
        <f t="shared" ref="M192:M255" ca="1" si="43">+E$4+E$5*D192+E$6*D192^2</f>
        <v>6.6725659663849288E-2</v>
      </c>
      <c r="N192" s="38">
        <f t="shared" ca="1" si="39"/>
        <v>0</v>
      </c>
      <c r="O192" s="105">
        <f t="shared" ca="1" si="40"/>
        <v>0</v>
      </c>
      <c r="P192" s="38">
        <f t="shared" ca="1" si="41"/>
        <v>0</v>
      </c>
      <c r="Q192" s="38">
        <f t="shared" ca="1" si="42"/>
        <v>0</v>
      </c>
      <c r="R192" s="24">
        <f t="shared" ref="R192:R255" ca="1" si="44">+E192-M192</f>
        <v>-6.6725659663849288E-2</v>
      </c>
    </row>
    <row r="193" spans="1:18" x14ac:dyDescent="0.2">
      <c r="A193" s="81"/>
      <c r="B193" s="81"/>
      <c r="C193" s="81"/>
      <c r="D193" s="82">
        <f t="shared" ref="D193:E256" si="45">A193/A$18</f>
        <v>0</v>
      </c>
      <c r="E193" s="82">
        <f t="shared" si="45"/>
        <v>0</v>
      </c>
      <c r="F193" s="38">
        <f t="shared" ref="F193:G256" si="46">$C193*D193</f>
        <v>0</v>
      </c>
      <c r="G193" s="38">
        <f t="shared" si="46"/>
        <v>0</v>
      </c>
      <c r="H193" s="38">
        <f t="shared" ref="H193:H256" si="47">C193*D193*D193</f>
        <v>0</v>
      </c>
      <c r="I193" s="38">
        <f t="shared" ref="I193:I256" si="48">C193*D193*D193*D193</f>
        <v>0</v>
      </c>
      <c r="J193" s="38">
        <f t="shared" ref="J193:J256" si="49">C193*D193*D193*D193*D193</f>
        <v>0</v>
      </c>
      <c r="K193" s="38">
        <f t="shared" ref="K193:K256" si="50">C193*E193*D193</f>
        <v>0</v>
      </c>
      <c r="L193" s="38">
        <f t="shared" ref="L193:L256" si="51">C193*E193*D193*D193</f>
        <v>0</v>
      </c>
      <c r="M193" s="38">
        <f t="shared" ca="1" si="43"/>
        <v>6.6725659663849288E-2</v>
      </c>
      <c r="N193" s="38">
        <f t="shared" ref="N193:N256" ca="1" si="52">C193*(M193-E193)^2</f>
        <v>0</v>
      </c>
      <c r="O193" s="105">
        <f t="shared" ref="O193:O256" ca="1" si="53">(C193*O$1-O$2*F193+O$3*H193)^2</f>
        <v>0</v>
      </c>
      <c r="P193" s="38">
        <f t="shared" ref="P193:P256" ca="1" si="54">(-C193*O$2+O$4*F193-O$5*H193)^2</f>
        <v>0</v>
      </c>
      <c r="Q193" s="38">
        <f t="shared" ref="Q193:Q256" ca="1" si="55">+(C193*O$3-F193*O$5+H193*O$6)^2</f>
        <v>0</v>
      </c>
      <c r="R193" s="24">
        <f t="shared" ca="1" si="44"/>
        <v>-6.6725659663849288E-2</v>
      </c>
    </row>
    <row r="194" spans="1:18" x14ac:dyDescent="0.2">
      <c r="A194" s="81"/>
      <c r="B194" s="81"/>
      <c r="C194" s="81"/>
      <c r="D194" s="82">
        <f t="shared" si="45"/>
        <v>0</v>
      </c>
      <c r="E194" s="82">
        <f t="shared" si="45"/>
        <v>0</v>
      </c>
      <c r="F194" s="38">
        <f t="shared" si="46"/>
        <v>0</v>
      </c>
      <c r="G194" s="38">
        <f t="shared" si="46"/>
        <v>0</v>
      </c>
      <c r="H194" s="38">
        <f t="shared" si="47"/>
        <v>0</v>
      </c>
      <c r="I194" s="38">
        <f t="shared" si="48"/>
        <v>0</v>
      </c>
      <c r="J194" s="38">
        <f t="shared" si="49"/>
        <v>0</v>
      </c>
      <c r="K194" s="38">
        <f t="shared" si="50"/>
        <v>0</v>
      </c>
      <c r="L194" s="38">
        <f t="shared" si="51"/>
        <v>0</v>
      </c>
      <c r="M194" s="38">
        <f t="shared" ca="1" si="43"/>
        <v>6.6725659663849288E-2</v>
      </c>
      <c r="N194" s="38">
        <f t="shared" ca="1" si="52"/>
        <v>0</v>
      </c>
      <c r="O194" s="105">
        <f t="shared" ca="1" si="53"/>
        <v>0</v>
      </c>
      <c r="P194" s="38">
        <f t="shared" ca="1" si="54"/>
        <v>0</v>
      </c>
      <c r="Q194" s="38">
        <f t="shared" ca="1" si="55"/>
        <v>0</v>
      </c>
      <c r="R194" s="24">
        <f t="shared" ca="1" si="44"/>
        <v>-6.6725659663849288E-2</v>
      </c>
    </row>
    <row r="195" spans="1:18" x14ac:dyDescent="0.2">
      <c r="A195" s="81"/>
      <c r="B195" s="81"/>
      <c r="C195" s="81"/>
      <c r="D195" s="82">
        <f t="shared" si="45"/>
        <v>0</v>
      </c>
      <c r="E195" s="82">
        <f t="shared" si="45"/>
        <v>0</v>
      </c>
      <c r="F195" s="38">
        <f t="shared" si="46"/>
        <v>0</v>
      </c>
      <c r="G195" s="38">
        <f t="shared" si="46"/>
        <v>0</v>
      </c>
      <c r="H195" s="38">
        <f t="shared" si="47"/>
        <v>0</v>
      </c>
      <c r="I195" s="38">
        <f t="shared" si="48"/>
        <v>0</v>
      </c>
      <c r="J195" s="38">
        <f t="shared" si="49"/>
        <v>0</v>
      </c>
      <c r="K195" s="38">
        <f t="shared" si="50"/>
        <v>0</v>
      </c>
      <c r="L195" s="38">
        <f t="shared" si="51"/>
        <v>0</v>
      </c>
      <c r="M195" s="38">
        <f t="shared" ca="1" si="43"/>
        <v>6.6725659663849288E-2</v>
      </c>
      <c r="N195" s="38">
        <f t="shared" ca="1" si="52"/>
        <v>0</v>
      </c>
      <c r="O195" s="105">
        <f t="shared" ca="1" si="53"/>
        <v>0</v>
      </c>
      <c r="P195" s="38">
        <f t="shared" ca="1" si="54"/>
        <v>0</v>
      </c>
      <c r="Q195" s="38">
        <f t="shared" ca="1" si="55"/>
        <v>0</v>
      </c>
      <c r="R195" s="24">
        <f t="shared" ca="1" si="44"/>
        <v>-6.6725659663849288E-2</v>
      </c>
    </row>
    <row r="196" spans="1:18" x14ac:dyDescent="0.2">
      <c r="A196" s="81"/>
      <c r="B196" s="81"/>
      <c r="C196" s="81"/>
      <c r="D196" s="82">
        <f t="shared" si="45"/>
        <v>0</v>
      </c>
      <c r="E196" s="82">
        <f t="shared" si="45"/>
        <v>0</v>
      </c>
      <c r="F196" s="38">
        <f t="shared" si="46"/>
        <v>0</v>
      </c>
      <c r="G196" s="38">
        <f t="shared" si="46"/>
        <v>0</v>
      </c>
      <c r="H196" s="38">
        <f t="shared" si="47"/>
        <v>0</v>
      </c>
      <c r="I196" s="38">
        <f t="shared" si="48"/>
        <v>0</v>
      </c>
      <c r="J196" s="38">
        <f t="shared" si="49"/>
        <v>0</v>
      </c>
      <c r="K196" s="38">
        <f t="shared" si="50"/>
        <v>0</v>
      </c>
      <c r="L196" s="38">
        <f t="shared" si="51"/>
        <v>0</v>
      </c>
      <c r="M196" s="38">
        <f t="shared" ca="1" si="43"/>
        <v>6.6725659663849288E-2</v>
      </c>
      <c r="N196" s="38">
        <f t="shared" ca="1" si="52"/>
        <v>0</v>
      </c>
      <c r="O196" s="105">
        <f t="shared" ca="1" si="53"/>
        <v>0</v>
      </c>
      <c r="P196" s="38">
        <f t="shared" ca="1" si="54"/>
        <v>0</v>
      </c>
      <c r="Q196" s="38">
        <f t="shared" ca="1" si="55"/>
        <v>0</v>
      </c>
      <c r="R196" s="24">
        <f t="shared" ca="1" si="44"/>
        <v>-6.6725659663849288E-2</v>
      </c>
    </row>
    <row r="197" spans="1:18" x14ac:dyDescent="0.2">
      <c r="A197" s="81"/>
      <c r="B197" s="81"/>
      <c r="C197" s="81"/>
      <c r="D197" s="82">
        <f t="shared" si="45"/>
        <v>0</v>
      </c>
      <c r="E197" s="82">
        <f t="shared" si="45"/>
        <v>0</v>
      </c>
      <c r="F197" s="38">
        <f t="shared" si="46"/>
        <v>0</v>
      </c>
      <c r="G197" s="38">
        <f t="shared" si="46"/>
        <v>0</v>
      </c>
      <c r="H197" s="38">
        <f t="shared" si="47"/>
        <v>0</v>
      </c>
      <c r="I197" s="38">
        <f t="shared" si="48"/>
        <v>0</v>
      </c>
      <c r="J197" s="38">
        <f t="shared" si="49"/>
        <v>0</v>
      </c>
      <c r="K197" s="38">
        <f t="shared" si="50"/>
        <v>0</v>
      </c>
      <c r="L197" s="38">
        <f t="shared" si="51"/>
        <v>0</v>
      </c>
      <c r="M197" s="38">
        <f t="shared" ca="1" si="43"/>
        <v>6.6725659663849288E-2</v>
      </c>
      <c r="N197" s="38">
        <f t="shared" ca="1" si="52"/>
        <v>0</v>
      </c>
      <c r="O197" s="105">
        <f t="shared" ca="1" si="53"/>
        <v>0</v>
      </c>
      <c r="P197" s="38">
        <f t="shared" ca="1" si="54"/>
        <v>0</v>
      </c>
      <c r="Q197" s="38">
        <f t="shared" ca="1" si="55"/>
        <v>0</v>
      </c>
      <c r="R197" s="24">
        <f t="shared" ca="1" si="44"/>
        <v>-6.6725659663849288E-2</v>
      </c>
    </row>
    <row r="198" spans="1:18" x14ac:dyDescent="0.2">
      <c r="A198" s="81"/>
      <c r="B198" s="81"/>
      <c r="C198" s="81"/>
      <c r="D198" s="82">
        <f t="shared" si="45"/>
        <v>0</v>
      </c>
      <c r="E198" s="82">
        <f t="shared" si="45"/>
        <v>0</v>
      </c>
      <c r="F198" s="38">
        <f t="shared" si="46"/>
        <v>0</v>
      </c>
      <c r="G198" s="38">
        <f t="shared" si="46"/>
        <v>0</v>
      </c>
      <c r="H198" s="38">
        <f t="shared" si="47"/>
        <v>0</v>
      </c>
      <c r="I198" s="38">
        <f t="shared" si="48"/>
        <v>0</v>
      </c>
      <c r="J198" s="38">
        <f t="shared" si="49"/>
        <v>0</v>
      </c>
      <c r="K198" s="38">
        <f t="shared" si="50"/>
        <v>0</v>
      </c>
      <c r="L198" s="38">
        <f t="shared" si="51"/>
        <v>0</v>
      </c>
      <c r="M198" s="38">
        <f t="shared" ca="1" si="43"/>
        <v>6.6725659663849288E-2</v>
      </c>
      <c r="N198" s="38">
        <f t="shared" ca="1" si="52"/>
        <v>0</v>
      </c>
      <c r="O198" s="105">
        <f t="shared" ca="1" si="53"/>
        <v>0</v>
      </c>
      <c r="P198" s="38">
        <f t="shared" ca="1" si="54"/>
        <v>0</v>
      </c>
      <c r="Q198" s="38">
        <f t="shared" ca="1" si="55"/>
        <v>0</v>
      </c>
      <c r="R198" s="24">
        <f t="shared" ca="1" si="44"/>
        <v>-6.6725659663849288E-2</v>
      </c>
    </row>
    <row r="199" spans="1:18" x14ac:dyDescent="0.2">
      <c r="A199" s="81"/>
      <c r="B199" s="81"/>
      <c r="C199" s="81"/>
      <c r="D199" s="82">
        <f t="shared" si="45"/>
        <v>0</v>
      </c>
      <c r="E199" s="82">
        <f t="shared" si="45"/>
        <v>0</v>
      </c>
      <c r="F199" s="38">
        <f t="shared" si="46"/>
        <v>0</v>
      </c>
      <c r="G199" s="38">
        <f t="shared" si="46"/>
        <v>0</v>
      </c>
      <c r="H199" s="38">
        <f t="shared" si="47"/>
        <v>0</v>
      </c>
      <c r="I199" s="38">
        <f t="shared" si="48"/>
        <v>0</v>
      </c>
      <c r="J199" s="38">
        <f t="shared" si="49"/>
        <v>0</v>
      </c>
      <c r="K199" s="38">
        <f t="shared" si="50"/>
        <v>0</v>
      </c>
      <c r="L199" s="38">
        <f t="shared" si="51"/>
        <v>0</v>
      </c>
      <c r="M199" s="38">
        <f t="shared" ca="1" si="43"/>
        <v>6.6725659663849288E-2</v>
      </c>
      <c r="N199" s="38">
        <f t="shared" ca="1" si="52"/>
        <v>0</v>
      </c>
      <c r="O199" s="105">
        <f t="shared" ca="1" si="53"/>
        <v>0</v>
      </c>
      <c r="P199" s="38">
        <f t="shared" ca="1" si="54"/>
        <v>0</v>
      </c>
      <c r="Q199" s="38">
        <f t="shared" ca="1" si="55"/>
        <v>0</v>
      </c>
      <c r="R199" s="24">
        <f t="shared" ca="1" si="44"/>
        <v>-6.6725659663849288E-2</v>
      </c>
    </row>
    <row r="200" spans="1:18" x14ac:dyDescent="0.2">
      <c r="A200" s="81"/>
      <c r="B200" s="81"/>
      <c r="C200" s="81"/>
      <c r="D200" s="82">
        <f t="shared" si="45"/>
        <v>0</v>
      </c>
      <c r="E200" s="82">
        <f t="shared" si="45"/>
        <v>0</v>
      </c>
      <c r="F200" s="38">
        <f t="shared" si="46"/>
        <v>0</v>
      </c>
      <c r="G200" s="38">
        <f t="shared" si="46"/>
        <v>0</v>
      </c>
      <c r="H200" s="38">
        <f t="shared" si="47"/>
        <v>0</v>
      </c>
      <c r="I200" s="38">
        <f t="shared" si="48"/>
        <v>0</v>
      </c>
      <c r="J200" s="38">
        <f t="shared" si="49"/>
        <v>0</v>
      </c>
      <c r="K200" s="38">
        <f t="shared" si="50"/>
        <v>0</v>
      </c>
      <c r="L200" s="38">
        <f t="shared" si="51"/>
        <v>0</v>
      </c>
      <c r="M200" s="38">
        <f t="shared" ca="1" si="43"/>
        <v>6.6725659663849288E-2</v>
      </c>
      <c r="N200" s="38">
        <f t="shared" ca="1" si="52"/>
        <v>0</v>
      </c>
      <c r="O200" s="105">
        <f t="shared" ca="1" si="53"/>
        <v>0</v>
      </c>
      <c r="P200" s="38">
        <f t="shared" ca="1" si="54"/>
        <v>0</v>
      </c>
      <c r="Q200" s="38">
        <f t="shared" ca="1" si="55"/>
        <v>0</v>
      </c>
      <c r="R200" s="24">
        <f t="shared" ca="1" si="44"/>
        <v>-6.6725659663849288E-2</v>
      </c>
    </row>
    <row r="201" spans="1:18" x14ac:dyDescent="0.2">
      <c r="A201" s="81"/>
      <c r="B201" s="81"/>
      <c r="C201" s="81"/>
      <c r="D201" s="82">
        <f t="shared" si="45"/>
        <v>0</v>
      </c>
      <c r="E201" s="82">
        <f t="shared" si="45"/>
        <v>0</v>
      </c>
      <c r="F201" s="38">
        <f t="shared" si="46"/>
        <v>0</v>
      </c>
      <c r="G201" s="38">
        <f t="shared" si="46"/>
        <v>0</v>
      </c>
      <c r="H201" s="38">
        <f t="shared" si="47"/>
        <v>0</v>
      </c>
      <c r="I201" s="38">
        <f t="shared" si="48"/>
        <v>0</v>
      </c>
      <c r="J201" s="38">
        <f t="shared" si="49"/>
        <v>0</v>
      </c>
      <c r="K201" s="38">
        <f t="shared" si="50"/>
        <v>0</v>
      </c>
      <c r="L201" s="38">
        <f t="shared" si="51"/>
        <v>0</v>
      </c>
      <c r="M201" s="38">
        <f t="shared" ca="1" si="43"/>
        <v>6.6725659663849288E-2</v>
      </c>
      <c r="N201" s="38">
        <f t="shared" ca="1" si="52"/>
        <v>0</v>
      </c>
      <c r="O201" s="105">
        <f t="shared" ca="1" si="53"/>
        <v>0</v>
      </c>
      <c r="P201" s="38">
        <f t="shared" ca="1" si="54"/>
        <v>0</v>
      </c>
      <c r="Q201" s="38">
        <f t="shared" ca="1" si="55"/>
        <v>0</v>
      </c>
      <c r="R201" s="24">
        <f t="shared" ca="1" si="44"/>
        <v>-6.6725659663849288E-2</v>
      </c>
    </row>
    <row r="202" spans="1:18" x14ac:dyDescent="0.2">
      <c r="A202" s="81"/>
      <c r="B202" s="81"/>
      <c r="C202" s="81"/>
      <c r="D202" s="82">
        <f t="shared" si="45"/>
        <v>0</v>
      </c>
      <c r="E202" s="82">
        <f t="shared" si="45"/>
        <v>0</v>
      </c>
      <c r="F202" s="38">
        <f t="shared" si="46"/>
        <v>0</v>
      </c>
      <c r="G202" s="38">
        <f t="shared" si="46"/>
        <v>0</v>
      </c>
      <c r="H202" s="38">
        <f t="shared" si="47"/>
        <v>0</v>
      </c>
      <c r="I202" s="38">
        <f t="shared" si="48"/>
        <v>0</v>
      </c>
      <c r="J202" s="38">
        <f t="shared" si="49"/>
        <v>0</v>
      </c>
      <c r="K202" s="38">
        <f t="shared" si="50"/>
        <v>0</v>
      </c>
      <c r="L202" s="38">
        <f t="shared" si="51"/>
        <v>0</v>
      </c>
      <c r="M202" s="38">
        <f t="shared" ca="1" si="43"/>
        <v>6.6725659663849288E-2</v>
      </c>
      <c r="N202" s="38">
        <f t="shared" ca="1" si="52"/>
        <v>0</v>
      </c>
      <c r="O202" s="105">
        <f t="shared" ca="1" si="53"/>
        <v>0</v>
      </c>
      <c r="P202" s="38">
        <f t="shared" ca="1" si="54"/>
        <v>0</v>
      </c>
      <c r="Q202" s="38">
        <f t="shared" ca="1" si="55"/>
        <v>0</v>
      </c>
      <c r="R202" s="24">
        <f t="shared" ca="1" si="44"/>
        <v>-6.6725659663849288E-2</v>
      </c>
    </row>
    <row r="203" spans="1:18" x14ac:dyDescent="0.2">
      <c r="A203" s="81"/>
      <c r="B203" s="81"/>
      <c r="C203" s="81"/>
      <c r="D203" s="82">
        <f t="shared" si="45"/>
        <v>0</v>
      </c>
      <c r="E203" s="82">
        <f t="shared" si="45"/>
        <v>0</v>
      </c>
      <c r="F203" s="38">
        <f t="shared" si="46"/>
        <v>0</v>
      </c>
      <c r="G203" s="38">
        <f t="shared" si="46"/>
        <v>0</v>
      </c>
      <c r="H203" s="38">
        <f t="shared" si="47"/>
        <v>0</v>
      </c>
      <c r="I203" s="38">
        <f t="shared" si="48"/>
        <v>0</v>
      </c>
      <c r="J203" s="38">
        <f t="shared" si="49"/>
        <v>0</v>
      </c>
      <c r="K203" s="38">
        <f t="shared" si="50"/>
        <v>0</v>
      </c>
      <c r="L203" s="38">
        <f t="shared" si="51"/>
        <v>0</v>
      </c>
      <c r="M203" s="38">
        <f t="shared" ca="1" si="43"/>
        <v>6.6725659663849288E-2</v>
      </c>
      <c r="N203" s="38">
        <f t="shared" ca="1" si="52"/>
        <v>0</v>
      </c>
      <c r="O203" s="105">
        <f t="shared" ca="1" si="53"/>
        <v>0</v>
      </c>
      <c r="P203" s="38">
        <f t="shared" ca="1" si="54"/>
        <v>0</v>
      </c>
      <c r="Q203" s="38">
        <f t="shared" ca="1" si="55"/>
        <v>0</v>
      </c>
      <c r="R203" s="24">
        <f t="shared" ca="1" si="44"/>
        <v>-6.6725659663849288E-2</v>
      </c>
    </row>
    <row r="204" spans="1:18" x14ac:dyDescent="0.2">
      <c r="A204" s="81"/>
      <c r="B204" s="81"/>
      <c r="C204" s="81"/>
      <c r="D204" s="82">
        <f t="shared" si="45"/>
        <v>0</v>
      </c>
      <c r="E204" s="82">
        <f t="shared" si="45"/>
        <v>0</v>
      </c>
      <c r="F204" s="38">
        <f t="shared" si="46"/>
        <v>0</v>
      </c>
      <c r="G204" s="38">
        <f t="shared" si="46"/>
        <v>0</v>
      </c>
      <c r="H204" s="38">
        <f t="shared" si="47"/>
        <v>0</v>
      </c>
      <c r="I204" s="38">
        <f t="shared" si="48"/>
        <v>0</v>
      </c>
      <c r="J204" s="38">
        <f t="shared" si="49"/>
        <v>0</v>
      </c>
      <c r="K204" s="38">
        <f t="shared" si="50"/>
        <v>0</v>
      </c>
      <c r="L204" s="38">
        <f t="shared" si="51"/>
        <v>0</v>
      </c>
      <c r="M204" s="38">
        <f t="shared" ca="1" si="43"/>
        <v>6.6725659663849288E-2</v>
      </c>
      <c r="N204" s="38">
        <f t="shared" ca="1" si="52"/>
        <v>0</v>
      </c>
      <c r="O204" s="105">
        <f t="shared" ca="1" si="53"/>
        <v>0</v>
      </c>
      <c r="P204" s="38">
        <f t="shared" ca="1" si="54"/>
        <v>0</v>
      </c>
      <c r="Q204" s="38">
        <f t="shared" ca="1" si="55"/>
        <v>0</v>
      </c>
      <c r="R204" s="24">
        <f t="shared" ca="1" si="44"/>
        <v>-6.6725659663849288E-2</v>
      </c>
    </row>
    <row r="205" spans="1:18" x14ac:dyDescent="0.2">
      <c r="A205" s="81"/>
      <c r="B205" s="81"/>
      <c r="C205" s="81"/>
      <c r="D205" s="82">
        <f t="shared" si="45"/>
        <v>0</v>
      </c>
      <c r="E205" s="82">
        <f t="shared" si="45"/>
        <v>0</v>
      </c>
      <c r="F205" s="38">
        <f t="shared" si="46"/>
        <v>0</v>
      </c>
      <c r="G205" s="38">
        <f t="shared" si="46"/>
        <v>0</v>
      </c>
      <c r="H205" s="38">
        <f t="shared" si="47"/>
        <v>0</v>
      </c>
      <c r="I205" s="38">
        <f t="shared" si="48"/>
        <v>0</v>
      </c>
      <c r="J205" s="38">
        <f t="shared" si="49"/>
        <v>0</v>
      </c>
      <c r="K205" s="38">
        <f t="shared" si="50"/>
        <v>0</v>
      </c>
      <c r="L205" s="38">
        <f t="shared" si="51"/>
        <v>0</v>
      </c>
      <c r="M205" s="38">
        <f t="shared" ca="1" si="43"/>
        <v>6.6725659663849288E-2</v>
      </c>
      <c r="N205" s="38">
        <f t="shared" ca="1" si="52"/>
        <v>0</v>
      </c>
      <c r="O205" s="105">
        <f t="shared" ca="1" si="53"/>
        <v>0</v>
      </c>
      <c r="P205" s="38">
        <f t="shared" ca="1" si="54"/>
        <v>0</v>
      </c>
      <c r="Q205" s="38">
        <f t="shared" ca="1" si="55"/>
        <v>0</v>
      </c>
      <c r="R205" s="24">
        <f t="shared" ca="1" si="44"/>
        <v>-6.6725659663849288E-2</v>
      </c>
    </row>
    <row r="206" spans="1:18" x14ac:dyDescent="0.2">
      <c r="A206" s="81"/>
      <c r="B206" s="81"/>
      <c r="C206" s="81"/>
      <c r="D206" s="82">
        <f t="shared" si="45"/>
        <v>0</v>
      </c>
      <c r="E206" s="82">
        <f t="shared" si="45"/>
        <v>0</v>
      </c>
      <c r="F206" s="38">
        <f t="shared" si="46"/>
        <v>0</v>
      </c>
      <c r="G206" s="38">
        <f t="shared" si="46"/>
        <v>0</v>
      </c>
      <c r="H206" s="38">
        <f t="shared" si="47"/>
        <v>0</v>
      </c>
      <c r="I206" s="38">
        <f t="shared" si="48"/>
        <v>0</v>
      </c>
      <c r="J206" s="38">
        <f t="shared" si="49"/>
        <v>0</v>
      </c>
      <c r="K206" s="38">
        <f t="shared" si="50"/>
        <v>0</v>
      </c>
      <c r="L206" s="38">
        <f t="shared" si="51"/>
        <v>0</v>
      </c>
      <c r="M206" s="38">
        <f t="shared" ca="1" si="43"/>
        <v>6.6725659663849288E-2</v>
      </c>
      <c r="N206" s="38">
        <f t="shared" ca="1" si="52"/>
        <v>0</v>
      </c>
      <c r="O206" s="105">
        <f t="shared" ca="1" si="53"/>
        <v>0</v>
      </c>
      <c r="P206" s="38">
        <f t="shared" ca="1" si="54"/>
        <v>0</v>
      </c>
      <c r="Q206" s="38">
        <f t="shared" ca="1" si="55"/>
        <v>0</v>
      </c>
      <c r="R206" s="24">
        <f t="shared" ca="1" si="44"/>
        <v>-6.6725659663849288E-2</v>
      </c>
    </row>
    <row r="207" spans="1:18" x14ac:dyDescent="0.2">
      <c r="A207" s="81"/>
      <c r="B207" s="81"/>
      <c r="C207" s="81"/>
      <c r="D207" s="82">
        <f t="shared" si="45"/>
        <v>0</v>
      </c>
      <c r="E207" s="82">
        <f t="shared" si="45"/>
        <v>0</v>
      </c>
      <c r="F207" s="38">
        <f t="shared" si="46"/>
        <v>0</v>
      </c>
      <c r="G207" s="38">
        <f t="shared" si="46"/>
        <v>0</v>
      </c>
      <c r="H207" s="38">
        <f t="shared" si="47"/>
        <v>0</v>
      </c>
      <c r="I207" s="38">
        <f t="shared" si="48"/>
        <v>0</v>
      </c>
      <c r="J207" s="38">
        <f t="shared" si="49"/>
        <v>0</v>
      </c>
      <c r="K207" s="38">
        <f t="shared" si="50"/>
        <v>0</v>
      </c>
      <c r="L207" s="38">
        <f t="shared" si="51"/>
        <v>0</v>
      </c>
      <c r="M207" s="38">
        <f t="shared" ca="1" si="43"/>
        <v>6.6725659663849288E-2</v>
      </c>
      <c r="N207" s="38">
        <f t="shared" ca="1" si="52"/>
        <v>0</v>
      </c>
      <c r="O207" s="105">
        <f t="shared" ca="1" si="53"/>
        <v>0</v>
      </c>
      <c r="P207" s="38">
        <f t="shared" ca="1" si="54"/>
        <v>0</v>
      </c>
      <c r="Q207" s="38">
        <f t="shared" ca="1" si="55"/>
        <v>0</v>
      </c>
      <c r="R207" s="24">
        <f t="shared" ca="1" si="44"/>
        <v>-6.6725659663849288E-2</v>
      </c>
    </row>
    <row r="208" spans="1:18" x14ac:dyDescent="0.2">
      <c r="A208" s="81"/>
      <c r="B208" s="81"/>
      <c r="C208" s="81"/>
      <c r="D208" s="82">
        <f t="shared" si="45"/>
        <v>0</v>
      </c>
      <c r="E208" s="82">
        <f t="shared" si="45"/>
        <v>0</v>
      </c>
      <c r="F208" s="38">
        <f t="shared" si="46"/>
        <v>0</v>
      </c>
      <c r="G208" s="38">
        <f t="shared" si="46"/>
        <v>0</v>
      </c>
      <c r="H208" s="38">
        <f t="shared" si="47"/>
        <v>0</v>
      </c>
      <c r="I208" s="38">
        <f t="shared" si="48"/>
        <v>0</v>
      </c>
      <c r="J208" s="38">
        <f t="shared" si="49"/>
        <v>0</v>
      </c>
      <c r="K208" s="38">
        <f t="shared" si="50"/>
        <v>0</v>
      </c>
      <c r="L208" s="38">
        <f t="shared" si="51"/>
        <v>0</v>
      </c>
      <c r="M208" s="38">
        <f t="shared" ca="1" si="43"/>
        <v>6.6725659663849288E-2</v>
      </c>
      <c r="N208" s="38">
        <f t="shared" ca="1" si="52"/>
        <v>0</v>
      </c>
      <c r="O208" s="105">
        <f t="shared" ca="1" si="53"/>
        <v>0</v>
      </c>
      <c r="P208" s="38">
        <f t="shared" ca="1" si="54"/>
        <v>0</v>
      </c>
      <c r="Q208" s="38">
        <f t="shared" ca="1" si="55"/>
        <v>0</v>
      </c>
      <c r="R208" s="24">
        <f t="shared" ca="1" si="44"/>
        <v>-6.6725659663849288E-2</v>
      </c>
    </row>
    <row r="209" spans="1:18" x14ac:dyDescent="0.2">
      <c r="A209" s="81"/>
      <c r="B209" s="81"/>
      <c r="C209" s="81"/>
      <c r="D209" s="82">
        <f t="shared" si="45"/>
        <v>0</v>
      </c>
      <c r="E209" s="82">
        <f t="shared" si="45"/>
        <v>0</v>
      </c>
      <c r="F209" s="38">
        <f t="shared" si="46"/>
        <v>0</v>
      </c>
      <c r="G209" s="38">
        <f t="shared" si="46"/>
        <v>0</v>
      </c>
      <c r="H209" s="38">
        <f t="shared" si="47"/>
        <v>0</v>
      </c>
      <c r="I209" s="38">
        <f t="shared" si="48"/>
        <v>0</v>
      </c>
      <c r="J209" s="38">
        <f t="shared" si="49"/>
        <v>0</v>
      </c>
      <c r="K209" s="38">
        <f t="shared" si="50"/>
        <v>0</v>
      </c>
      <c r="L209" s="38">
        <f t="shared" si="51"/>
        <v>0</v>
      </c>
      <c r="M209" s="38">
        <f t="shared" ca="1" si="43"/>
        <v>6.6725659663849288E-2</v>
      </c>
      <c r="N209" s="38">
        <f t="shared" ca="1" si="52"/>
        <v>0</v>
      </c>
      <c r="O209" s="105">
        <f t="shared" ca="1" si="53"/>
        <v>0</v>
      </c>
      <c r="P209" s="38">
        <f t="shared" ca="1" si="54"/>
        <v>0</v>
      </c>
      <c r="Q209" s="38">
        <f t="shared" ca="1" si="55"/>
        <v>0</v>
      </c>
      <c r="R209" s="24">
        <f t="shared" ca="1" si="44"/>
        <v>-6.6725659663849288E-2</v>
      </c>
    </row>
    <row r="210" spans="1:18" x14ac:dyDescent="0.2">
      <c r="A210" s="81"/>
      <c r="B210" s="81"/>
      <c r="C210" s="81"/>
      <c r="D210" s="82">
        <f t="shared" si="45"/>
        <v>0</v>
      </c>
      <c r="E210" s="82">
        <f t="shared" si="45"/>
        <v>0</v>
      </c>
      <c r="F210" s="38">
        <f t="shared" si="46"/>
        <v>0</v>
      </c>
      <c r="G210" s="38">
        <f t="shared" si="46"/>
        <v>0</v>
      </c>
      <c r="H210" s="38">
        <f t="shared" si="47"/>
        <v>0</v>
      </c>
      <c r="I210" s="38">
        <f t="shared" si="48"/>
        <v>0</v>
      </c>
      <c r="J210" s="38">
        <f t="shared" si="49"/>
        <v>0</v>
      </c>
      <c r="K210" s="38">
        <f t="shared" si="50"/>
        <v>0</v>
      </c>
      <c r="L210" s="38">
        <f t="shared" si="51"/>
        <v>0</v>
      </c>
      <c r="M210" s="38">
        <f t="shared" ca="1" si="43"/>
        <v>6.6725659663849288E-2</v>
      </c>
      <c r="N210" s="38">
        <f t="shared" ca="1" si="52"/>
        <v>0</v>
      </c>
      <c r="O210" s="105">
        <f t="shared" ca="1" si="53"/>
        <v>0</v>
      </c>
      <c r="P210" s="38">
        <f t="shared" ca="1" si="54"/>
        <v>0</v>
      </c>
      <c r="Q210" s="38">
        <f t="shared" ca="1" si="55"/>
        <v>0</v>
      </c>
      <c r="R210" s="24">
        <f t="shared" ca="1" si="44"/>
        <v>-6.6725659663849288E-2</v>
      </c>
    </row>
    <row r="211" spans="1:18" x14ac:dyDescent="0.2">
      <c r="A211" s="81"/>
      <c r="B211" s="81"/>
      <c r="C211" s="81"/>
      <c r="D211" s="82">
        <f t="shared" si="45"/>
        <v>0</v>
      </c>
      <c r="E211" s="82">
        <f t="shared" si="45"/>
        <v>0</v>
      </c>
      <c r="F211" s="38">
        <f t="shared" si="46"/>
        <v>0</v>
      </c>
      <c r="G211" s="38">
        <f t="shared" si="46"/>
        <v>0</v>
      </c>
      <c r="H211" s="38">
        <f t="shared" si="47"/>
        <v>0</v>
      </c>
      <c r="I211" s="38">
        <f t="shared" si="48"/>
        <v>0</v>
      </c>
      <c r="J211" s="38">
        <f t="shared" si="49"/>
        <v>0</v>
      </c>
      <c r="K211" s="38">
        <f t="shared" si="50"/>
        <v>0</v>
      </c>
      <c r="L211" s="38">
        <f t="shared" si="51"/>
        <v>0</v>
      </c>
      <c r="M211" s="38">
        <f t="shared" ca="1" si="43"/>
        <v>6.6725659663849288E-2</v>
      </c>
      <c r="N211" s="38">
        <f t="shared" ca="1" si="52"/>
        <v>0</v>
      </c>
      <c r="O211" s="105">
        <f t="shared" ca="1" si="53"/>
        <v>0</v>
      </c>
      <c r="P211" s="38">
        <f t="shared" ca="1" si="54"/>
        <v>0</v>
      </c>
      <c r="Q211" s="38">
        <f t="shared" ca="1" si="55"/>
        <v>0</v>
      </c>
      <c r="R211" s="24">
        <f t="shared" ca="1" si="44"/>
        <v>-6.6725659663849288E-2</v>
      </c>
    </row>
    <row r="212" spans="1:18" x14ac:dyDescent="0.2">
      <c r="A212" s="81"/>
      <c r="B212" s="81"/>
      <c r="C212" s="81"/>
      <c r="D212" s="82">
        <f t="shared" si="45"/>
        <v>0</v>
      </c>
      <c r="E212" s="82">
        <f t="shared" si="45"/>
        <v>0</v>
      </c>
      <c r="F212" s="38">
        <f t="shared" si="46"/>
        <v>0</v>
      </c>
      <c r="G212" s="38">
        <f t="shared" si="46"/>
        <v>0</v>
      </c>
      <c r="H212" s="38">
        <f t="shared" si="47"/>
        <v>0</v>
      </c>
      <c r="I212" s="38">
        <f t="shared" si="48"/>
        <v>0</v>
      </c>
      <c r="J212" s="38">
        <f t="shared" si="49"/>
        <v>0</v>
      </c>
      <c r="K212" s="38">
        <f t="shared" si="50"/>
        <v>0</v>
      </c>
      <c r="L212" s="38">
        <f t="shared" si="51"/>
        <v>0</v>
      </c>
      <c r="M212" s="38">
        <f t="shared" ca="1" si="43"/>
        <v>6.6725659663849288E-2</v>
      </c>
      <c r="N212" s="38">
        <f t="shared" ca="1" si="52"/>
        <v>0</v>
      </c>
      <c r="O212" s="105">
        <f t="shared" ca="1" si="53"/>
        <v>0</v>
      </c>
      <c r="P212" s="38">
        <f t="shared" ca="1" si="54"/>
        <v>0</v>
      </c>
      <c r="Q212" s="38">
        <f t="shared" ca="1" si="55"/>
        <v>0</v>
      </c>
      <c r="R212" s="24">
        <f t="shared" ca="1" si="44"/>
        <v>-6.6725659663849288E-2</v>
      </c>
    </row>
    <row r="213" spans="1:18" x14ac:dyDescent="0.2">
      <c r="A213" s="81"/>
      <c r="B213" s="81"/>
      <c r="C213" s="81"/>
      <c r="D213" s="82">
        <f t="shared" si="45"/>
        <v>0</v>
      </c>
      <c r="E213" s="82">
        <f t="shared" si="45"/>
        <v>0</v>
      </c>
      <c r="F213" s="38">
        <f t="shared" si="46"/>
        <v>0</v>
      </c>
      <c r="G213" s="38">
        <f t="shared" si="46"/>
        <v>0</v>
      </c>
      <c r="H213" s="38">
        <f t="shared" si="47"/>
        <v>0</v>
      </c>
      <c r="I213" s="38">
        <f t="shared" si="48"/>
        <v>0</v>
      </c>
      <c r="J213" s="38">
        <f t="shared" si="49"/>
        <v>0</v>
      </c>
      <c r="K213" s="38">
        <f t="shared" si="50"/>
        <v>0</v>
      </c>
      <c r="L213" s="38">
        <f t="shared" si="51"/>
        <v>0</v>
      </c>
      <c r="M213" s="38">
        <f t="shared" ca="1" si="43"/>
        <v>6.6725659663849288E-2</v>
      </c>
      <c r="N213" s="38">
        <f t="shared" ca="1" si="52"/>
        <v>0</v>
      </c>
      <c r="O213" s="105">
        <f t="shared" ca="1" si="53"/>
        <v>0</v>
      </c>
      <c r="P213" s="38">
        <f t="shared" ca="1" si="54"/>
        <v>0</v>
      </c>
      <c r="Q213" s="38">
        <f t="shared" ca="1" si="55"/>
        <v>0</v>
      </c>
      <c r="R213" s="24">
        <f t="shared" ca="1" si="44"/>
        <v>-6.6725659663849288E-2</v>
      </c>
    </row>
    <row r="214" spans="1:18" x14ac:dyDescent="0.2">
      <c r="A214" s="81"/>
      <c r="B214" s="81"/>
      <c r="C214" s="81"/>
      <c r="D214" s="82">
        <f t="shared" si="45"/>
        <v>0</v>
      </c>
      <c r="E214" s="82">
        <f t="shared" si="45"/>
        <v>0</v>
      </c>
      <c r="F214" s="38">
        <f t="shared" si="46"/>
        <v>0</v>
      </c>
      <c r="G214" s="38">
        <f t="shared" si="46"/>
        <v>0</v>
      </c>
      <c r="H214" s="38">
        <f t="shared" si="47"/>
        <v>0</v>
      </c>
      <c r="I214" s="38">
        <f t="shared" si="48"/>
        <v>0</v>
      </c>
      <c r="J214" s="38">
        <f t="shared" si="49"/>
        <v>0</v>
      </c>
      <c r="K214" s="38">
        <f t="shared" si="50"/>
        <v>0</v>
      </c>
      <c r="L214" s="38">
        <f t="shared" si="51"/>
        <v>0</v>
      </c>
      <c r="M214" s="38">
        <f t="shared" ca="1" si="43"/>
        <v>6.6725659663849288E-2</v>
      </c>
      <c r="N214" s="38">
        <f t="shared" ca="1" si="52"/>
        <v>0</v>
      </c>
      <c r="O214" s="105">
        <f t="shared" ca="1" si="53"/>
        <v>0</v>
      </c>
      <c r="P214" s="38">
        <f t="shared" ca="1" si="54"/>
        <v>0</v>
      </c>
      <c r="Q214" s="38">
        <f t="shared" ca="1" si="55"/>
        <v>0</v>
      </c>
      <c r="R214" s="24">
        <f t="shared" ca="1" si="44"/>
        <v>-6.6725659663849288E-2</v>
      </c>
    </row>
    <row r="215" spans="1:18" x14ac:dyDescent="0.2">
      <c r="A215" s="81"/>
      <c r="B215" s="81"/>
      <c r="C215" s="81"/>
      <c r="D215" s="82">
        <f t="shared" si="45"/>
        <v>0</v>
      </c>
      <c r="E215" s="82">
        <f t="shared" si="45"/>
        <v>0</v>
      </c>
      <c r="F215" s="38">
        <f t="shared" si="46"/>
        <v>0</v>
      </c>
      <c r="G215" s="38">
        <f t="shared" si="46"/>
        <v>0</v>
      </c>
      <c r="H215" s="38">
        <f t="shared" si="47"/>
        <v>0</v>
      </c>
      <c r="I215" s="38">
        <f t="shared" si="48"/>
        <v>0</v>
      </c>
      <c r="J215" s="38">
        <f t="shared" si="49"/>
        <v>0</v>
      </c>
      <c r="K215" s="38">
        <f t="shared" si="50"/>
        <v>0</v>
      </c>
      <c r="L215" s="38">
        <f t="shared" si="51"/>
        <v>0</v>
      </c>
      <c r="M215" s="38">
        <f t="shared" ca="1" si="43"/>
        <v>6.6725659663849288E-2</v>
      </c>
      <c r="N215" s="38">
        <f t="shared" ca="1" si="52"/>
        <v>0</v>
      </c>
      <c r="O215" s="105">
        <f t="shared" ca="1" si="53"/>
        <v>0</v>
      </c>
      <c r="P215" s="38">
        <f t="shared" ca="1" si="54"/>
        <v>0</v>
      </c>
      <c r="Q215" s="38">
        <f t="shared" ca="1" si="55"/>
        <v>0</v>
      </c>
      <c r="R215" s="24">
        <f t="shared" ca="1" si="44"/>
        <v>-6.6725659663849288E-2</v>
      </c>
    </row>
    <row r="216" spans="1:18" x14ac:dyDescent="0.2">
      <c r="A216" s="81"/>
      <c r="B216" s="81"/>
      <c r="C216" s="81"/>
      <c r="D216" s="82">
        <f t="shared" si="45"/>
        <v>0</v>
      </c>
      <c r="E216" s="82">
        <f t="shared" si="45"/>
        <v>0</v>
      </c>
      <c r="F216" s="38">
        <f t="shared" si="46"/>
        <v>0</v>
      </c>
      <c r="G216" s="38">
        <f t="shared" si="46"/>
        <v>0</v>
      </c>
      <c r="H216" s="38">
        <f t="shared" si="47"/>
        <v>0</v>
      </c>
      <c r="I216" s="38">
        <f t="shared" si="48"/>
        <v>0</v>
      </c>
      <c r="J216" s="38">
        <f t="shared" si="49"/>
        <v>0</v>
      </c>
      <c r="K216" s="38">
        <f t="shared" si="50"/>
        <v>0</v>
      </c>
      <c r="L216" s="38">
        <f t="shared" si="51"/>
        <v>0</v>
      </c>
      <c r="M216" s="38">
        <f t="shared" ca="1" si="43"/>
        <v>6.6725659663849288E-2</v>
      </c>
      <c r="N216" s="38">
        <f t="shared" ca="1" si="52"/>
        <v>0</v>
      </c>
      <c r="O216" s="105">
        <f t="shared" ca="1" si="53"/>
        <v>0</v>
      </c>
      <c r="P216" s="38">
        <f t="shared" ca="1" si="54"/>
        <v>0</v>
      </c>
      <c r="Q216" s="38">
        <f t="shared" ca="1" si="55"/>
        <v>0</v>
      </c>
      <c r="R216" s="24">
        <f t="shared" ca="1" si="44"/>
        <v>-6.6725659663849288E-2</v>
      </c>
    </row>
    <row r="217" spans="1:18" x14ac:dyDescent="0.2">
      <c r="A217" s="81"/>
      <c r="B217" s="81"/>
      <c r="C217" s="81"/>
      <c r="D217" s="82">
        <f t="shared" si="45"/>
        <v>0</v>
      </c>
      <c r="E217" s="82">
        <f t="shared" si="45"/>
        <v>0</v>
      </c>
      <c r="F217" s="38">
        <f t="shared" si="46"/>
        <v>0</v>
      </c>
      <c r="G217" s="38">
        <f t="shared" si="46"/>
        <v>0</v>
      </c>
      <c r="H217" s="38">
        <f t="shared" si="47"/>
        <v>0</v>
      </c>
      <c r="I217" s="38">
        <f t="shared" si="48"/>
        <v>0</v>
      </c>
      <c r="J217" s="38">
        <f t="shared" si="49"/>
        <v>0</v>
      </c>
      <c r="K217" s="38">
        <f t="shared" si="50"/>
        <v>0</v>
      </c>
      <c r="L217" s="38">
        <f t="shared" si="51"/>
        <v>0</v>
      </c>
      <c r="M217" s="38">
        <f t="shared" ca="1" si="43"/>
        <v>6.6725659663849288E-2</v>
      </c>
      <c r="N217" s="38">
        <f t="shared" ca="1" si="52"/>
        <v>0</v>
      </c>
      <c r="O217" s="105">
        <f t="shared" ca="1" si="53"/>
        <v>0</v>
      </c>
      <c r="P217" s="38">
        <f t="shared" ca="1" si="54"/>
        <v>0</v>
      </c>
      <c r="Q217" s="38">
        <f t="shared" ca="1" si="55"/>
        <v>0</v>
      </c>
      <c r="R217" s="24">
        <f t="shared" ca="1" si="44"/>
        <v>-6.6725659663849288E-2</v>
      </c>
    </row>
    <row r="218" spans="1:18" x14ac:dyDescent="0.2">
      <c r="A218" s="81"/>
      <c r="B218" s="81"/>
      <c r="C218" s="81"/>
      <c r="D218" s="82">
        <f t="shared" si="45"/>
        <v>0</v>
      </c>
      <c r="E218" s="82">
        <f t="shared" si="45"/>
        <v>0</v>
      </c>
      <c r="F218" s="38">
        <f t="shared" si="46"/>
        <v>0</v>
      </c>
      <c r="G218" s="38">
        <f t="shared" si="46"/>
        <v>0</v>
      </c>
      <c r="H218" s="38">
        <f t="shared" si="47"/>
        <v>0</v>
      </c>
      <c r="I218" s="38">
        <f t="shared" si="48"/>
        <v>0</v>
      </c>
      <c r="J218" s="38">
        <f t="shared" si="49"/>
        <v>0</v>
      </c>
      <c r="K218" s="38">
        <f t="shared" si="50"/>
        <v>0</v>
      </c>
      <c r="L218" s="38">
        <f t="shared" si="51"/>
        <v>0</v>
      </c>
      <c r="M218" s="38">
        <f t="shared" ca="1" si="43"/>
        <v>6.6725659663849288E-2</v>
      </c>
      <c r="N218" s="38">
        <f t="shared" ca="1" si="52"/>
        <v>0</v>
      </c>
      <c r="O218" s="105">
        <f t="shared" ca="1" si="53"/>
        <v>0</v>
      </c>
      <c r="P218" s="38">
        <f t="shared" ca="1" si="54"/>
        <v>0</v>
      </c>
      <c r="Q218" s="38">
        <f t="shared" ca="1" si="55"/>
        <v>0</v>
      </c>
      <c r="R218" s="24">
        <f t="shared" ca="1" si="44"/>
        <v>-6.6725659663849288E-2</v>
      </c>
    </row>
    <row r="219" spans="1:18" x14ac:dyDescent="0.2">
      <c r="A219" s="81"/>
      <c r="B219" s="81"/>
      <c r="C219" s="81"/>
      <c r="D219" s="82">
        <f t="shared" si="45"/>
        <v>0</v>
      </c>
      <c r="E219" s="82">
        <f t="shared" si="45"/>
        <v>0</v>
      </c>
      <c r="F219" s="38">
        <f t="shared" si="46"/>
        <v>0</v>
      </c>
      <c r="G219" s="38">
        <f t="shared" si="46"/>
        <v>0</v>
      </c>
      <c r="H219" s="38">
        <f t="shared" si="47"/>
        <v>0</v>
      </c>
      <c r="I219" s="38">
        <f t="shared" si="48"/>
        <v>0</v>
      </c>
      <c r="J219" s="38">
        <f t="shared" si="49"/>
        <v>0</v>
      </c>
      <c r="K219" s="38">
        <f t="shared" si="50"/>
        <v>0</v>
      </c>
      <c r="L219" s="38">
        <f t="shared" si="51"/>
        <v>0</v>
      </c>
      <c r="M219" s="38">
        <f t="shared" ca="1" si="43"/>
        <v>6.6725659663849288E-2</v>
      </c>
      <c r="N219" s="38">
        <f t="shared" ca="1" si="52"/>
        <v>0</v>
      </c>
      <c r="O219" s="105">
        <f t="shared" ca="1" si="53"/>
        <v>0</v>
      </c>
      <c r="P219" s="38">
        <f t="shared" ca="1" si="54"/>
        <v>0</v>
      </c>
      <c r="Q219" s="38">
        <f t="shared" ca="1" si="55"/>
        <v>0</v>
      </c>
      <c r="R219" s="24">
        <f t="shared" ca="1" si="44"/>
        <v>-6.6725659663849288E-2</v>
      </c>
    </row>
    <row r="220" spans="1:18" x14ac:dyDescent="0.2">
      <c r="A220" s="81"/>
      <c r="B220" s="81"/>
      <c r="C220" s="81"/>
      <c r="D220" s="82">
        <f t="shared" si="45"/>
        <v>0</v>
      </c>
      <c r="E220" s="82">
        <f t="shared" si="45"/>
        <v>0</v>
      </c>
      <c r="F220" s="38">
        <f t="shared" si="46"/>
        <v>0</v>
      </c>
      <c r="G220" s="38">
        <f t="shared" si="46"/>
        <v>0</v>
      </c>
      <c r="H220" s="38">
        <f t="shared" si="47"/>
        <v>0</v>
      </c>
      <c r="I220" s="38">
        <f t="shared" si="48"/>
        <v>0</v>
      </c>
      <c r="J220" s="38">
        <f t="shared" si="49"/>
        <v>0</v>
      </c>
      <c r="K220" s="38">
        <f t="shared" si="50"/>
        <v>0</v>
      </c>
      <c r="L220" s="38">
        <f t="shared" si="51"/>
        <v>0</v>
      </c>
      <c r="M220" s="38">
        <f t="shared" ca="1" si="43"/>
        <v>6.6725659663849288E-2</v>
      </c>
      <c r="N220" s="38">
        <f t="shared" ca="1" si="52"/>
        <v>0</v>
      </c>
      <c r="O220" s="105">
        <f t="shared" ca="1" si="53"/>
        <v>0</v>
      </c>
      <c r="P220" s="38">
        <f t="shared" ca="1" si="54"/>
        <v>0</v>
      </c>
      <c r="Q220" s="38">
        <f t="shared" ca="1" si="55"/>
        <v>0</v>
      </c>
      <c r="R220" s="24">
        <f t="shared" ca="1" si="44"/>
        <v>-6.6725659663849288E-2</v>
      </c>
    </row>
    <row r="221" spans="1:18" x14ac:dyDescent="0.2">
      <c r="A221" s="81"/>
      <c r="B221" s="81"/>
      <c r="C221" s="81"/>
      <c r="D221" s="82">
        <f t="shared" si="45"/>
        <v>0</v>
      </c>
      <c r="E221" s="82">
        <f t="shared" si="45"/>
        <v>0</v>
      </c>
      <c r="F221" s="38">
        <f t="shared" si="46"/>
        <v>0</v>
      </c>
      <c r="G221" s="38">
        <f t="shared" si="46"/>
        <v>0</v>
      </c>
      <c r="H221" s="38">
        <f t="shared" si="47"/>
        <v>0</v>
      </c>
      <c r="I221" s="38">
        <f t="shared" si="48"/>
        <v>0</v>
      </c>
      <c r="J221" s="38">
        <f t="shared" si="49"/>
        <v>0</v>
      </c>
      <c r="K221" s="38">
        <f t="shared" si="50"/>
        <v>0</v>
      </c>
      <c r="L221" s="38">
        <f t="shared" si="51"/>
        <v>0</v>
      </c>
      <c r="M221" s="38">
        <f t="shared" ca="1" si="43"/>
        <v>6.6725659663849288E-2</v>
      </c>
      <c r="N221" s="38">
        <f t="shared" ca="1" si="52"/>
        <v>0</v>
      </c>
      <c r="O221" s="105">
        <f t="shared" ca="1" si="53"/>
        <v>0</v>
      </c>
      <c r="P221" s="38">
        <f t="shared" ca="1" si="54"/>
        <v>0</v>
      </c>
      <c r="Q221" s="38">
        <f t="shared" ca="1" si="55"/>
        <v>0</v>
      </c>
      <c r="R221" s="24">
        <f t="shared" ca="1" si="44"/>
        <v>-6.6725659663849288E-2</v>
      </c>
    </row>
    <row r="222" spans="1:18" x14ac:dyDescent="0.2">
      <c r="A222" s="81"/>
      <c r="B222" s="81"/>
      <c r="C222" s="81"/>
      <c r="D222" s="82">
        <f t="shared" si="45"/>
        <v>0</v>
      </c>
      <c r="E222" s="82">
        <f t="shared" si="45"/>
        <v>0</v>
      </c>
      <c r="F222" s="38">
        <f t="shared" si="46"/>
        <v>0</v>
      </c>
      <c r="G222" s="38">
        <f t="shared" si="46"/>
        <v>0</v>
      </c>
      <c r="H222" s="38">
        <f t="shared" si="47"/>
        <v>0</v>
      </c>
      <c r="I222" s="38">
        <f t="shared" si="48"/>
        <v>0</v>
      </c>
      <c r="J222" s="38">
        <f t="shared" si="49"/>
        <v>0</v>
      </c>
      <c r="K222" s="38">
        <f t="shared" si="50"/>
        <v>0</v>
      </c>
      <c r="L222" s="38">
        <f t="shared" si="51"/>
        <v>0</v>
      </c>
      <c r="M222" s="38">
        <f t="shared" ca="1" si="43"/>
        <v>6.6725659663849288E-2</v>
      </c>
      <c r="N222" s="38">
        <f t="shared" ca="1" si="52"/>
        <v>0</v>
      </c>
      <c r="O222" s="105">
        <f t="shared" ca="1" si="53"/>
        <v>0</v>
      </c>
      <c r="P222" s="38">
        <f t="shared" ca="1" si="54"/>
        <v>0</v>
      </c>
      <c r="Q222" s="38">
        <f t="shared" ca="1" si="55"/>
        <v>0</v>
      </c>
      <c r="R222" s="24">
        <f t="shared" ca="1" si="44"/>
        <v>-6.6725659663849288E-2</v>
      </c>
    </row>
    <row r="223" spans="1:18" x14ac:dyDescent="0.2">
      <c r="A223" s="81"/>
      <c r="B223" s="81"/>
      <c r="C223" s="81"/>
      <c r="D223" s="82">
        <f t="shared" si="45"/>
        <v>0</v>
      </c>
      <c r="E223" s="82">
        <f t="shared" si="45"/>
        <v>0</v>
      </c>
      <c r="F223" s="38">
        <f t="shared" si="46"/>
        <v>0</v>
      </c>
      <c r="G223" s="38">
        <f t="shared" si="46"/>
        <v>0</v>
      </c>
      <c r="H223" s="38">
        <f t="shared" si="47"/>
        <v>0</v>
      </c>
      <c r="I223" s="38">
        <f t="shared" si="48"/>
        <v>0</v>
      </c>
      <c r="J223" s="38">
        <f t="shared" si="49"/>
        <v>0</v>
      </c>
      <c r="K223" s="38">
        <f t="shared" si="50"/>
        <v>0</v>
      </c>
      <c r="L223" s="38">
        <f t="shared" si="51"/>
        <v>0</v>
      </c>
      <c r="M223" s="38">
        <f t="shared" ca="1" si="43"/>
        <v>6.6725659663849288E-2</v>
      </c>
      <c r="N223" s="38">
        <f t="shared" ca="1" si="52"/>
        <v>0</v>
      </c>
      <c r="O223" s="105">
        <f t="shared" ca="1" si="53"/>
        <v>0</v>
      </c>
      <c r="P223" s="38">
        <f t="shared" ca="1" si="54"/>
        <v>0</v>
      </c>
      <c r="Q223" s="38">
        <f t="shared" ca="1" si="55"/>
        <v>0</v>
      </c>
      <c r="R223" s="24">
        <f t="shared" ca="1" si="44"/>
        <v>-6.6725659663849288E-2</v>
      </c>
    </row>
    <row r="224" spans="1:18" x14ac:dyDescent="0.2">
      <c r="A224" s="81"/>
      <c r="B224" s="81"/>
      <c r="C224" s="81"/>
      <c r="D224" s="82">
        <f t="shared" si="45"/>
        <v>0</v>
      </c>
      <c r="E224" s="82">
        <f t="shared" si="45"/>
        <v>0</v>
      </c>
      <c r="F224" s="38">
        <f t="shared" si="46"/>
        <v>0</v>
      </c>
      <c r="G224" s="38">
        <f t="shared" si="46"/>
        <v>0</v>
      </c>
      <c r="H224" s="38">
        <f t="shared" si="47"/>
        <v>0</v>
      </c>
      <c r="I224" s="38">
        <f t="shared" si="48"/>
        <v>0</v>
      </c>
      <c r="J224" s="38">
        <f t="shared" si="49"/>
        <v>0</v>
      </c>
      <c r="K224" s="38">
        <f t="shared" si="50"/>
        <v>0</v>
      </c>
      <c r="L224" s="38">
        <f t="shared" si="51"/>
        <v>0</v>
      </c>
      <c r="M224" s="38">
        <f t="shared" ca="1" si="43"/>
        <v>6.6725659663849288E-2</v>
      </c>
      <c r="N224" s="38">
        <f t="shared" ca="1" si="52"/>
        <v>0</v>
      </c>
      <c r="O224" s="105">
        <f t="shared" ca="1" si="53"/>
        <v>0</v>
      </c>
      <c r="P224" s="38">
        <f t="shared" ca="1" si="54"/>
        <v>0</v>
      </c>
      <c r="Q224" s="38">
        <f t="shared" ca="1" si="55"/>
        <v>0</v>
      </c>
      <c r="R224" s="24">
        <f t="shared" ca="1" si="44"/>
        <v>-6.6725659663849288E-2</v>
      </c>
    </row>
    <row r="225" spans="1:18" x14ac:dyDescent="0.2">
      <c r="A225" s="81"/>
      <c r="B225" s="81"/>
      <c r="C225" s="81"/>
      <c r="D225" s="82">
        <f t="shared" si="45"/>
        <v>0</v>
      </c>
      <c r="E225" s="82">
        <f t="shared" si="45"/>
        <v>0</v>
      </c>
      <c r="F225" s="38">
        <f t="shared" si="46"/>
        <v>0</v>
      </c>
      <c r="G225" s="38">
        <f t="shared" si="46"/>
        <v>0</v>
      </c>
      <c r="H225" s="38">
        <f t="shared" si="47"/>
        <v>0</v>
      </c>
      <c r="I225" s="38">
        <f t="shared" si="48"/>
        <v>0</v>
      </c>
      <c r="J225" s="38">
        <f t="shared" si="49"/>
        <v>0</v>
      </c>
      <c r="K225" s="38">
        <f t="shared" si="50"/>
        <v>0</v>
      </c>
      <c r="L225" s="38">
        <f t="shared" si="51"/>
        <v>0</v>
      </c>
      <c r="M225" s="38">
        <f t="shared" ca="1" si="43"/>
        <v>6.6725659663849288E-2</v>
      </c>
      <c r="N225" s="38">
        <f t="shared" ca="1" si="52"/>
        <v>0</v>
      </c>
      <c r="O225" s="105">
        <f t="shared" ca="1" si="53"/>
        <v>0</v>
      </c>
      <c r="P225" s="38">
        <f t="shared" ca="1" si="54"/>
        <v>0</v>
      </c>
      <c r="Q225" s="38">
        <f t="shared" ca="1" si="55"/>
        <v>0</v>
      </c>
      <c r="R225" s="24">
        <f t="shared" ca="1" si="44"/>
        <v>-6.6725659663849288E-2</v>
      </c>
    </row>
    <row r="226" spans="1:18" x14ac:dyDescent="0.2">
      <c r="A226" s="81"/>
      <c r="B226" s="81"/>
      <c r="C226" s="81"/>
      <c r="D226" s="82">
        <f t="shared" si="45"/>
        <v>0</v>
      </c>
      <c r="E226" s="82">
        <f t="shared" si="45"/>
        <v>0</v>
      </c>
      <c r="F226" s="38">
        <f t="shared" si="46"/>
        <v>0</v>
      </c>
      <c r="G226" s="38">
        <f t="shared" si="46"/>
        <v>0</v>
      </c>
      <c r="H226" s="38">
        <f t="shared" si="47"/>
        <v>0</v>
      </c>
      <c r="I226" s="38">
        <f t="shared" si="48"/>
        <v>0</v>
      </c>
      <c r="J226" s="38">
        <f t="shared" si="49"/>
        <v>0</v>
      </c>
      <c r="K226" s="38">
        <f t="shared" si="50"/>
        <v>0</v>
      </c>
      <c r="L226" s="38">
        <f t="shared" si="51"/>
        <v>0</v>
      </c>
      <c r="M226" s="38">
        <f t="shared" ca="1" si="43"/>
        <v>6.6725659663849288E-2</v>
      </c>
      <c r="N226" s="38">
        <f t="shared" ca="1" si="52"/>
        <v>0</v>
      </c>
      <c r="O226" s="105">
        <f t="shared" ca="1" si="53"/>
        <v>0</v>
      </c>
      <c r="P226" s="38">
        <f t="shared" ca="1" si="54"/>
        <v>0</v>
      </c>
      <c r="Q226" s="38">
        <f t="shared" ca="1" si="55"/>
        <v>0</v>
      </c>
      <c r="R226" s="24">
        <f t="shared" ca="1" si="44"/>
        <v>-6.6725659663849288E-2</v>
      </c>
    </row>
    <row r="227" spans="1:18" x14ac:dyDescent="0.2">
      <c r="A227" s="81"/>
      <c r="B227" s="81"/>
      <c r="C227" s="81"/>
      <c r="D227" s="82">
        <f t="shared" si="45"/>
        <v>0</v>
      </c>
      <c r="E227" s="82">
        <f t="shared" si="45"/>
        <v>0</v>
      </c>
      <c r="F227" s="38">
        <f t="shared" si="46"/>
        <v>0</v>
      </c>
      <c r="G227" s="38">
        <f t="shared" si="46"/>
        <v>0</v>
      </c>
      <c r="H227" s="38">
        <f t="shared" si="47"/>
        <v>0</v>
      </c>
      <c r="I227" s="38">
        <f t="shared" si="48"/>
        <v>0</v>
      </c>
      <c r="J227" s="38">
        <f t="shared" si="49"/>
        <v>0</v>
      </c>
      <c r="K227" s="38">
        <f t="shared" si="50"/>
        <v>0</v>
      </c>
      <c r="L227" s="38">
        <f t="shared" si="51"/>
        <v>0</v>
      </c>
      <c r="M227" s="38">
        <f t="shared" ca="1" si="43"/>
        <v>6.6725659663849288E-2</v>
      </c>
      <c r="N227" s="38">
        <f t="shared" ca="1" si="52"/>
        <v>0</v>
      </c>
      <c r="O227" s="105">
        <f t="shared" ca="1" si="53"/>
        <v>0</v>
      </c>
      <c r="P227" s="38">
        <f t="shared" ca="1" si="54"/>
        <v>0</v>
      </c>
      <c r="Q227" s="38">
        <f t="shared" ca="1" si="55"/>
        <v>0</v>
      </c>
      <c r="R227" s="24">
        <f t="shared" ca="1" si="44"/>
        <v>-6.6725659663849288E-2</v>
      </c>
    </row>
    <row r="228" spans="1:18" x14ac:dyDescent="0.2">
      <c r="A228" s="81"/>
      <c r="B228" s="81"/>
      <c r="C228" s="81"/>
      <c r="D228" s="82">
        <f t="shared" si="45"/>
        <v>0</v>
      </c>
      <c r="E228" s="82">
        <f t="shared" si="45"/>
        <v>0</v>
      </c>
      <c r="F228" s="38">
        <f t="shared" si="46"/>
        <v>0</v>
      </c>
      <c r="G228" s="38">
        <f t="shared" si="46"/>
        <v>0</v>
      </c>
      <c r="H228" s="38">
        <f t="shared" si="47"/>
        <v>0</v>
      </c>
      <c r="I228" s="38">
        <f t="shared" si="48"/>
        <v>0</v>
      </c>
      <c r="J228" s="38">
        <f t="shared" si="49"/>
        <v>0</v>
      </c>
      <c r="K228" s="38">
        <f t="shared" si="50"/>
        <v>0</v>
      </c>
      <c r="L228" s="38">
        <f t="shared" si="51"/>
        <v>0</v>
      </c>
      <c r="M228" s="38">
        <f t="shared" ca="1" si="43"/>
        <v>6.6725659663849288E-2</v>
      </c>
      <c r="N228" s="38">
        <f t="shared" ca="1" si="52"/>
        <v>0</v>
      </c>
      <c r="O228" s="105">
        <f t="shared" ca="1" si="53"/>
        <v>0</v>
      </c>
      <c r="P228" s="38">
        <f t="shared" ca="1" si="54"/>
        <v>0</v>
      </c>
      <c r="Q228" s="38">
        <f t="shared" ca="1" si="55"/>
        <v>0</v>
      </c>
      <c r="R228" s="24">
        <f t="shared" ca="1" si="44"/>
        <v>-6.6725659663849288E-2</v>
      </c>
    </row>
    <row r="229" spans="1:18" x14ac:dyDescent="0.2">
      <c r="A229" s="81"/>
      <c r="B229" s="81"/>
      <c r="C229" s="81"/>
      <c r="D229" s="82">
        <f t="shared" si="45"/>
        <v>0</v>
      </c>
      <c r="E229" s="82">
        <f t="shared" si="45"/>
        <v>0</v>
      </c>
      <c r="F229" s="38">
        <f t="shared" si="46"/>
        <v>0</v>
      </c>
      <c r="G229" s="38">
        <f t="shared" si="46"/>
        <v>0</v>
      </c>
      <c r="H229" s="38">
        <f t="shared" si="47"/>
        <v>0</v>
      </c>
      <c r="I229" s="38">
        <f t="shared" si="48"/>
        <v>0</v>
      </c>
      <c r="J229" s="38">
        <f t="shared" si="49"/>
        <v>0</v>
      </c>
      <c r="K229" s="38">
        <f t="shared" si="50"/>
        <v>0</v>
      </c>
      <c r="L229" s="38">
        <f t="shared" si="51"/>
        <v>0</v>
      </c>
      <c r="M229" s="38">
        <f t="shared" ca="1" si="43"/>
        <v>6.6725659663849288E-2</v>
      </c>
      <c r="N229" s="38">
        <f t="shared" ca="1" si="52"/>
        <v>0</v>
      </c>
      <c r="O229" s="105">
        <f t="shared" ca="1" si="53"/>
        <v>0</v>
      </c>
      <c r="P229" s="38">
        <f t="shared" ca="1" si="54"/>
        <v>0</v>
      </c>
      <c r="Q229" s="38">
        <f t="shared" ca="1" si="55"/>
        <v>0</v>
      </c>
      <c r="R229" s="24">
        <f t="shared" ca="1" si="44"/>
        <v>-6.6725659663849288E-2</v>
      </c>
    </row>
    <row r="230" spans="1:18" x14ac:dyDescent="0.2">
      <c r="A230" s="81"/>
      <c r="B230" s="81"/>
      <c r="C230" s="81"/>
      <c r="D230" s="82">
        <f t="shared" si="45"/>
        <v>0</v>
      </c>
      <c r="E230" s="82">
        <f t="shared" si="45"/>
        <v>0</v>
      </c>
      <c r="F230" s="38">
        <f t="shared" si="46"/>
        <v>0</v>
      </c>
      <c r="G230" s="38">
        <f t="shared" si="46"/>
        <v>0</v>
      </c>
      <c r="H230" s="38">
        <f t="shared" si="47"/>
        <v>0</v>
      </c>
      <c r="I230" s="38">
        <f t="shared" si="48"/>
        <v>0</v>
      </c>
      <c r="J230" s="38">
        <f t="shared" si="49"/>
        <v>0</v>
      </c>
      <c r="K230" s="38">
        <f t="shared" si="50"/>
        <v>0</v>
      </c>
      <c r="L230" s="38">
        <f t="shared" si="51"/>
        <v>0</v>
      </c>
      <c r="M230" s="38">
        <f t="shared" ca="1" si="43"/>
        <v>6.6725659663849288E-2</v>
      </c>
      <c r="N230" s="38">
        <f t="shared" ca="1" si="52"/>
        <v>0</v>
      </c>
      <c r="O230" s="105">
        <f t="shared" ca="1" si="53"/>
        <v>0</v>
      </c>
      <c r="P230" s="38">
        <f t="shared" ca="1" si="54"/>
        <v>0</v>
      </c>
      <c r="Q230" s="38">
        <f t="shared" ca="1" si="55"/>
        <v>0</v>
      </c>
      <c r="R230" s="24">
        <f t="shared" ca="1" si="44"/>
        <v>-6.6725659663849288E-2</v>
      </c>
    </row>
    <row r="231" spans="1:18" x14ac:dyDescent="0.2">
      <c r="A231" s="81"/>
      <c r="B231" s="81"/>
      <c r="C231" s="81"/>
      <c r="D231" s="82">
        <f t="shared" si="45"/>
        <v>0</v>
      </c>
      <c r="E231" s="82">
        <f t="shared" si="45"/>
        <v>0</v>
      </c>
      <c r="F231" s="38">
        <f t="shared" si="46"/>
        <v>0</v>
      </c>
      <c r="G231" s="38">
        <f t="shared" si="46"/>
        <v>0</v>
      </c>
      <c r="H231" s="38">
        <f t="shared" si="47"/>
        <v>0</v>
      </c>
      <c r="I231" s="38">
        <f t="shared" si="48"/>
        <v>0</v>
      </c>
      <c r="J231" s="38">
        <f t="shared" si="49"/>
        <v>0</v>
      </c>
      <c r="K231" s="38">
        <f t="shared" si="50"/>
        <v>0</v>
      </c>
      <c r="L231" s="38">
        <f t="shared" si="51"/>
        <v>0</v>
      </c>
      <c r="M231" s="38">
        <f t="shared" ca="1" si="43"/>
        <v>6.6725659663849288E-2</v>
      </c>
      <c r="N231" s="38">
        <f t="shared" ca="1" si="52"/>
        <v>0</v>
      </c>
      <c r="O231" s="105">
        <f t="shared" ca="1" si="53"/>
        <v>0</v>
      </c>
      <c r="P231" s="38">
        <f t="shared" ca="1" si="54"/>
        <v>0</v>
      </c>
      <c r="Q231" s="38">
        <f t="shared" ca="1" si="55"/>
        <v>0</v>
      </c>
      <c r="R231" s="24">
        <f t="shared" ca="1" si="44"/>
        <v>-6.6725659663849288E-2</v>
      </c>
    </row>
    <row r="232" spans="1:18" x14ac:dyDescent="0.2">
      <c r="A232" s="81"/>
      <c r="B232" s="81"/>
      <c r="C232" s="81"/>
      <c r="D232" s="82">
        <f t="shared" si="45"/>
        <v>0</v>
      </c>
      <c r="E232" s="82">
        <f t="shared" si="45"/>
        <v>0</v>
      </c>
      <c r="F232" s="38">
        <f t="shared" si="46"/>
        <v>0</v>
      </c>
      <c r="G232" s="38">
        <f t="shared" si="46"/>
        <v>0</v>
      </c>
      <c r="H232" s="38">
        <f t="shared" si="47"/>
        <v>0</v>
      </c>
      <c r="I232" s="38">
        <f t="shared" si="48"/>
        <v>0</v>
      </c>
      <c r="J232" s="38">
        <f t="shared" si="49"/>
        <v>0</v>
      </c>
      <c r="K232" s="38">
        <f t="shared" si="50"/>
        <v>0</v>
      </c>
      <c r="L232" s="38">
        <f t="shared" si="51"/>
        <v>0</v>
      </c>
      <c r="M232" s="38">
        <f t="shared" ca="1" si="43"/>
        <v>6.6725659663849288E-2</v>
      </c>
      <c r="N232" s="38">
        <f t="shared" ca="1" si="52"/>
        <v>0</v>
      </c>
      <c r="O232" s="105">
        <f t="shared" ca="1" si="53"/>
        <v>0</v>
      </c>
      <c r="P232" s="38">
        <f t="shared" ca="1" si="54"/>
        <v>0</v>
      </c>
      <c r="Q232" s="38">
        <f t="shared" ca="1" si="55"/>
        <v>0</v>
      </c>
      <c r="R232" s="24">
        <f t="shared" ca="1" si="44"/>
        <v>-6.6725659663849288E-2</v>
      </c>
    </row>
    <row r="233" spans="1:18" x14ac:dyDescent="0.2">
      <c r="A233" s="81"/>
      <c r="B233" s="81"/>
      <c r="C233" s="81"/>
      <c r="D233" s="82">
        <f t="shared" si="45"/>
        <v>0</v>
      </c>
      <c r="E233" s="82">
        <f t="shared" si="45"/>
        <v>0</v>
      </c>
      <c r="F233" s="38">
        <f t="shared" si="46"/>
        <v>0</v>
      </c>
      <c r="G233" s="38">
        <f t="shared" si="46"/>
        <v>0</v>
      </c>
      <c r="H233" s="38">
        <f t="shared" si="47"/>
        <v>0</v>
      </c>
      <c r="I233" s="38">
        <f t="shared" si="48"/>
        <v>0</v>
      </c>
      <c r="J233" s="38">
        <f t="shared" si="49"/>
        <v>0</v>
      </c>
      <c r="K233" s="38">
        <f t="shared" si="50"/>
        <v>0</v>
      </c>
      <c r="L233" s="38">
        <f t="shared" si="51"/>
        <v>0</v>
      </c>
      <c r="M233" s="38">
        <f t="shared" ca="1" si="43"/>
        <v>6.6725659663849288E-2</v>
      </c>
      <c r="N233" s="38">
        <f t="shared" ca="1" si="52"/>
        <v>0</v>
      </c>
      <c r="O233" s="105">
        <f t="shared" ca="1" si="53"/>
        <v>0</v>
      </c>
      <c r="P233" s="38">
        <f t="shared" ca="1" si="54"/>
        <v>0</v>
      </c>
      <c r="Q233" s="38">
        <f t="shared" ca="1" si="55"/>
        <v>0</v>
      </c>
      <c r="R233" s="24">
        <f t="shared" ca="1" si="44"/>
        <v>-6.6725659663849288E-2</v>
      </c>
    </row>
    <row r="234" spans="1:18" x14ac:dyDescent="0.2">
      <c r="A234" s="81"/>
      <c r="B234" s="81"/>
      <c r="C234" s="81"/>
      <c r="D234" s="82">
        <f t="shared" si="45"/>
        <v>0</v>
      </c>
      <c r="E234" s="82">
        <f t="shared" si="45"/>
        <v>0</v>
      </c>
      <c r="F234" s="38">
        <f t="shared" si="46"/>
        <v>0</v>
      </c>
      <c r="G234" s="38">
        <f t="shared" si="46"/>
        <v>0</v>
      </c>
      <c r="H234" s="38">
        <f t="shared" si="47"/>
        <v>0</v>
      </c>
      <c r="I234" s="38">
        <f t="shared" si="48"/>
        <v>0</v>
      </c>
      <c r="J234" s="38">
        <f t="shared" si="49"/>
        <v>0</v>
      </c>
      <c r="K234" s="38">
        <f t="shared" si="50"/>
        <v>0</v>
      </c>
      <c r="L234" s="38">
        <f t="shared" si="51"/>
        <v>0</v>
      </c>
      <c r="M234" s="38">
        <f t="shared" ca="1" si="43"/>
        <v>6.6725659663849288E-2</v>
      </c>
      <c r="N234" s="38">
        <f t="shared" ca="1" si="52"/>
        <v>0</v>
      </c>
      <c r="O234" s="105">
        <f t="shared" ca="1" si="53"/>
        <v>0</v>
      </c>
      <c r="P234" s="38">
        <f t="shared" ca="1" si="54"/>
        <v>0</v>
      </c>
      <c r="Q234" s="38">
        <f t="shared" ca="1" si="55"/>
        <v>0</v>
      </c>
      <c r="R234" s="24">
        <f t="shared" ca="1" si="44"/>
        <v>-6.6725659663849288E-2</v>
      </c>
    </row>
    <row r="235" spans="1:18" x14ac:dyDescent="0.2">
      <c r="A235" s="81"/>
      <c r="B235" s="81"/>
      <c r="C235" s="81"/>
      <c r="D235" s="82">
        <f t="shared" si="45"/>
        <v>0</v>
      </c>
      <c r="E235" s="82">
        <f t="shared" si="45"/>
        <v>0</v>
      </c>
      <c r="F235" s="38">
        <f t="shared" si="46"/>
        <v>0</v>
      </c>
      <c r="G235" s="38">
        <f t="shared" si="46"/>
        <v>0</v>
      </c>
      <c r="H235" s="38">
        <f t="shared" si="47"/>
        <v>0</v>
      </c>
      <c r="I235" s="38">
        <f t="shared" si="48"/>
        <v>0</v>
      </c>
      <c r="J235" s="38">
        <f t="shared" si="49"/>
        <v>0</v>
      </c>
      <c r="K235" s="38">
        <f t="shared" si="50"/>
        <v>0</v>
      </c>
      <c r="L235" s="38">
        <f t="shared" si="51"/>
        <v>0</v>
      </c>
      <c r="M235" s="38">
        <f t="shared" ca="1" si="43"/>
        <v>6.6725659663849288E-2</v>
      </c>
      <c r="N235" s="38">
        <f t="shared" ca="1" si="52"/>
        <v>0</v>
      </c>
      <c r="O235" s="105">
        <f t="shared" ca="1" si="53"/>
        <v>0</v>
      </c>
      <c r="P235" s="38">
        <f t="shared" ca="1" si="54"/>
        <v>0</v>
      </c>
      <c r="Q235" s="38">
        <f t="shared" ca="1" si="55"/>
        <v>0</v>
      </c>
      <c r="R235" s="24">
        <f t="shared" ca="1" si="44"/>
        <v>-6.6725659663849288E-2</v>
      </c>
    </row>
    <row r="236" spans="1:18" x14ac:dyDescent="0.2">
      <c r="A236" s="81"/>
      <c r="B236" s="81"/>
      <c r="C236" s="81"/>
      <c r="D236" s="82">
        <f t="shared" si="45"/>
        <v>0</v>
      </c>
      <c r="E236" s="82">
        <f t="shared" si="45"/>
        <v>0</v>
      </c>
      <c r="F236" s="38">
        <f t="shared" si="46"/>
        <v>0</v>
      </c>
      <c r="G236" s="38">
        <f t="shared" si="46"/>
        <v>0</v>
      </c>
      <c r="H236" s="38">
        <f t="shared" si="47"/>
        <v>0</v>
      </c>
      <c r="I236" s="38">
        <f t="shared" si="48"/>
        <v>0</v>
      </c>
      <c r="J236" s="38">
        <f t="shared" si="49"/>
        <v>0</v>
      </c>
      <c r="K236" s="38">
        <f t="shared" si="50"/>
        <v>0</v>
      </c>
      <c r="L236" s="38">
        <f t="shared" si="51"/>
        <v>0</v>
      </c>
      <c r="M236" s="38">
        <f t="shared" ca="1" si="43"/>
        <v>6.6725659663849288E-2</v>
      </c>
      <c r="N236" s="38">
        <f t="shared" ca="1" si="52"/>
        <v>0</v>
      </c>
      <c r="O236" s="105">
        <f t="shared" ca="1" si="53"/>
        <v>0</v>
      </c>
      <c r="P236" s="38">
        <f t="shared" ca="1" si="54"/>
        <v>0</v>
      </c>
      <c r="Q236" s="38">
        <f t="shared" ca="1" si="55"/>
        <v>0</v>
      </c>
      <c r="R236" s="24">
        <f t="shared" ca="1" si="44"/>
        <v>-6.6725659663849288E-2</v>
      </c>
    </row>
    <row r="237" spans="1:18" x14ac:dyDescent="0.2">
      <c r="A237" s="81"/>
      <c r="B237" s="81"/>
      <c r="C237" s="81"/>
      <c r="D237" s="82">
        <f t="shared" si="45"/>
        <v>0</v>
      </c>
      <c r="E237" s="82">
        <f t="shared" si="45"/>
        <v>0</v>
      </c>
      <c r="F237" s="38">
        <f t="shared" si="46"/>
        <v>0</v>
      </c>
      <c r="G237" s="38">
        <f t="shared" si="46"/>
        <v>0</v>
      </c>
      <c r="H237" s="38">
        <f t="shared" si="47"/>
        <v>0</v>
      </c>
      <c r="I237" s="38">
        <f t="shared" si="48"/>
        <v>0</v>
      </c>
      <c r="J237" s="38">
        <f t="shared" si="49"/>
        <v>0</v>
      </c>
      <c r="K237" s="38">
        <f t="shared" si="50"/>
        <v>0</v>
      </c>
      <c r="L237" s="38">
        <f t="shared" si="51"/>
        <v>0</v>
      </c>
      <c r="M237" s="38">
        <f t="shared" ca="1" si="43"/>
        <v>6.6725659663849288E-2</v>
      </c>
      <c r="N237" s="38">
        <f t="shared" ca="1" si="52"/>
        <v>0</v>
      </c>
      <c r="O237" s="105">
        <f t="shared" ca="1" si="53"/>
        <v>0</v>
      </c>
      <c r="P237" s="38">
        <f t="shared" ca="1" si="54"/>
        <v>0</v>
      </c>
      <c r="Q237" s="38">
        <f t="shared" ca="1" si="55"/>
        <v>0</v>
      </c>
      <c r="R237" s="24">
        <f t="shared" ca="1" si="44"/>
        <v>-6.6725659663849288E-2</v>
      </c>
    </row>
    <row r="238" spans="1:18" x14ac:dyDescent="0.2">
      <c r="A238" s="81"/>
      <c r="B238" s="81"/>
      <c r="C238" s="81"/>
      <c r="D238" s="82">
        <f t="shared" si="45"/>
        <v>0</v>
      </c>
      <c r="E238" s="82">
        <f t="shared" si="45"/>
        <v>0</v>
      </c>
      <c r="F238" s="38">
        <f t="shared" si="46"/>
        <v>0</v>
      </c>
      <c r="G238" s="38">
        <f t="shared" si="46"/>
        <v>0</v>
      </c>
      <c r="H238" s="38">
        <f t="shared" si="47"/>
        <v>0</v>
      </c>
      <c r="I238" s="38">
        <f t="shared" si="48"/>
        <v>0</v>
      </c>
      <c r="J238" s="38">
        <f t="shared" si="49"/>
        <v>0</v>
      </c>
      <c r="K238" s="38">
        <f t="shared" si="50"/>
        <v>0</v>
      </c>
      <c r="L238" s="38">
        <f t="shared" si="51"/>
        <v>0</v>
      </c>
      <c r="M238" s="38">
        <f t="shared" ca="1" si="43"/>
        <v>6.6725659663849288E-2</v>
      </c>
      <c r="N238" s="38">
        <f t="shared" ca="1" si="52"/>
        <v>0</v>
      </c>
      <c r="O238" s="105">
        <f t="shared" ca="1" si="53"/>
        <v>0</v>
      </c>
      <c r="P238" s="38">
        <f t="shared" ca="1" si="54"/>
        <v>0</v>
      </c>
      <c r="Q238" s="38">
        <f t="shared" ca="1" si="55"/>
        <v>0</v>
      </c>
      <c r="R238" s="24">
        <f t="shared" ca="1" si="44"/>
        <v>-6.6725659663849288E-2</v>
      </c>
    </row>
    <row r="239" spans="1:18" x14ac:dyDescent="0.2">
      <c r="A239" s="81"/>
      <c r="B239" s="81"/>
      <c r="C239" s="81"/>
      <c r="D239" s="82">
        <f t="shared" si="45"/>
        <v>0</v>
      </c>
      <c r="E239" s="82">
        <f t="shared" si="45"/>
        <v>0</v>
      </c>
      <c r="F239" s="38">
        <f t="shared" si="46"/>
        <v>0</v>
      </c>
      <c r="G239" s="38">
        <f t="shared" si="46"/>
        <v>0</v>
      </c>
      <c r="H239" s="38">
        <f t="shared" si="47"/>
        <v>0</v>
      </c>
      <c r="I239" s="38">
        <f t="shared" si="48"/>
        <v>0</v>
      </c>
      <c r="J239" s="38">
        <f t="shared" si="49"/>
        <v>0</v>
      </c>
      <c r="K239" s="38">
        <f t="shared" si="50"/>
        <v>0</v>
      </c>
      <c r="L239" s="38">
        <f t="shared" si="51"/>
        <v>0</v>
      </c>
      <c r="M239" s="38">
        <f t="shared" ca="1" si="43"/>
        <v>6.6725659663849288E-2</v>
      </c>
      <c r="N239" s="38">
        <f t="shared" ca="1" si="52"/>
        <v>0</v>
      </c>
      <c r="O239" s="105">
        <f t="shared" ca="1" si="53"/>
        <v>0</v>
      </c>
      <c r="P239" s="38">
        <f t="shared" ca="1" si="54"/>
        <v>0</v>
      </c>
      <c r="Q239" s="38">
        <f t="shared" ca="1" si="55"/>
        <v>0</v>
      </c>
      <c r="R239" s="24">
        <f t="shared" ca="1" si="44"/>
        <v>-6.6725659663849288E-2</v>
      </c>
    </row>
    <row r="240" spans="1:18" x14ac:dyDescent="0.2">
      <c r="A240" s="81"/>
      <c r="B240" s="81"/>
      <c r="C240" s="81"/>
      <c r="D240" s="82">
        <f t="shared" si="45"/>
        <v>0</v>
      </c>
      <c r="E240" s="82">
        <f t="shared" si="45"/>
        <v>0</v>
      </c>
      <c r="F240" s="38">
        <f t="shared" si="46"/>
        <v>0</v>
      </c>
      <c r="G240" s="38">
        <f t="shared" si="46"/>
        <v>0</v>
      </c>
      <c r="H240" s="38">
        <f t="shared" si="47"/>
        <v>0</v>
      </c>
      <c r="I240" s="38">
        <f t="shared" si="48"/>
        <v>0</v>
      </c>
      <c r="J240" s="38">
        <f t="shared" si="49"/>
        <v>0</v>
      </c>
      <c r="K240" s="38">
        <f t="shared" si="50"/>
        <v>0</v>
      </c>
      <c r="L240" s="38">
        <f t="shared" si="51"/>
        <v>0</v>
      </c>
      <c r="M240" s="38">
        <f t="shared" ca="1" si="43"/>
        <v>6.6725659663849288E-2</v>
      </c>
      <c r="N240" s="38">
        <f t="shared" ca="1" si="52"/>
        <v>0</v>
      </c>
      <c r="O240" s="105">
        <f t="shared" ca="1" si="53"/>
        <v>0</v>
      </c>
      <c r="P240" s="38">
        <f t="shared" ca="1" si="54"/>
        <v>0</v>
      </c>
      <c r="Q240" s="38">
        <f t="shared" ca="1" si="55"/>
        <v>0</v>
      </c>
      <c r="R240" s="24">
        <f t="shared" ca="1" si="44"/>
        <v>-6.6725659663849288E-2</v>
      </c>
    </row>
    <row r="241" spans="1:18" x14ac:dyDescent="0.2">
      <c r="A241" s="81"/>
      <c r="B241" s="81"/>
      <c r="C241" s="81"/>
      <c r="D241" s="82">
        <f t="shared" si="45"/>
        <v>0</v>
      </c>
      <c r="E241" s="82">
        <f t="shared" si="45"/>
        <v>0</v>
      </c>
      <c r="F241" s="38">
        <f t="shared" si="46"/>
        <v>0</v>
      </c>
      <c r="G241" s="38">
        <f t="shared" si="46"/>
        <v>0</v>
      </c>
      <c r="H241" s="38">
        <f t="shared" si="47"/>
        <v>0</v>
      </c>
      <c r="I241" s="38">
        <f t="shared" si="48"/>
        <v>0</v>
      </c>
      <c r="J241" s="38">
        <f t="shared" si="49"/>
        <v>0</v>
      </c>
      <c r="K241" s="38">
        <f t="shared" si="50"/>
        <v>0</v>
      </c>
      <c r="L241" s="38">
        <f t="shared" si="51"/>
        <v>0</v>
      </c>
      <c r="M241" s="38">
        <f t="shared" ca="1" si="43"/>
        <v>6.6725659663849288E-2</v>
      </c>
      <c r="N241" s="38">
        <f t="shared" ca="1" si="52"/>
        <v>0</v>
      </c>
      <c r="O241" s="105">
        <f t="shared" ca="1" si="53"/>
        <v>0</v>
      </c>
      <c r="P241" s="38">
        <f t="shared" ca="1" si="54"/>
        <v>0</v>
      </c>
      <c r="Q241" s="38">
        <f t="shared" ca="1" si="55"/>
        <v>0</v>
      </c>
      <c r="R241" s="24">
        <f t="shared" ca="1" si="44"/>
        <v>-6.6725659663849288E-2</v>
      </c>
    </row>
    <row r="242" spans="1:18" x14ac:dyDescent="0.2">
      <c r="A242" s="81"/>
      <c r="B242" s="81"/>
      <c r="C242" s="81"/>
      <c r="D242" s="82">
        <f t="shared" si="45"/>
        <v>0</v>
      </c>
      <c r="E242" s="82">
        <f t="shared" si="45"/>
        <v>0</v>
      </c>
      <c r="F242" s="38">
        <f t="shared" si="46"/>
        <v>0</v>
      </c>
      <c r="G242" s="38">
        <f t="shared" si="46"/>
        <v>0</v>
      </c>
      <c r="H242" s="38">
        <f t="shared" si="47"/>
        <v>0</v>
      </c>
      <c r="I242" s="38">
        <f t="shared" si="48"/>
        <v>0</v>
      </c>
      <c r="J242" s="38">
        <f t="shared" si="49"/>
        <v>0</v>
      </c>
      <c r="K242" s="38">
        <f t="shared" si="50"/>
        <v>0</v>
      </c>
      <c r="L242" s="38">
        <f t="shared" si="51"/>
        <v>0</v>
      </c>
      <c r="M242" s="38">
        <f t="shared" ca="1" si="43"/>
        <v>6.6725659663849288E-2</v>
      </c>
      <c r="N242" s="38">
        <f t="shared" ca="1" si="52"/>
        <v>0</v>
      </c>
      <c r="O242" s="105">
        <f t="shared" ca="1" si="53"/>
        <v>0</v>
      </c>
      <c r="P242" s="38">
        <f t="shared" ca="1" si="54"/>
        <v>0</v>
      </c>
      <c r="Q242" s="38">
        <f t="shared" ca="1" si="55"/>
        <v>0</v>
      </c>
      <c r="R242" s="24">
        <f t="shared" ca="1" si="44"/>
        <v>-6.6725659663849288E-2</v>
      </c>
    </row>
    <row r="243" spans="1:18" x14ac:dyDescent="0.2">
      <c r="A243" s="81"/>
      <c r="B243" s="81"/>
      <c r="C243" s="81"/>
      <c r="D243" s="82">
        <f t="shared" si="45"/>
        <v>0</v>
      </c>
      <c r="E243" s="82">
        <f t="shared" si="45"/>
        <v>0</v>
      </c>
      <c r="F243" s="38">
        <f t="shared" si="46"/>
        <v>0</v>
      </c>
      <c r="G243" s="38">
        <f t="shared" si="46"/>
        <v>0</v>
      </c>
      <c r="H243" s="38">
        <f t="shared" si="47"/>
        <v>0</v>
      </c>
      <c r="I243" s="38">
        <f t="shared" si="48"/>
        <v>0</v>
      </c>
      <c r="J243" s="38">
        <f t="shared" si="49"/>
        <v>0</v>
      </c>
      <c r="K243" s="38">
        <f t="shared" si="50"/>
        <v>0</v>
      </c>
      <c r="L243" s="38">
        <f t="shared" si="51"/>
        <v>0</v>
      </c>
      <c r="M243" s="38">
        <f t="shared" ca="1" si="43"/>
        <v>6.6725659663849288E-2</v>
      </c>
      <c r="N243" s="38">
        <f t="shared" ca="1" si="52"/>
        <v>0</v>
      </c>
      <c r="O243" s="105">
        <f t="shared" ca="1" si="53"/>
        <v>0</v>
      </c>
      <c r="P243" s="38">
        <f t="shared" ca="1" si="54"/>
        <v>0</v>
      </c>
      <c r="Q243" s="38">
        <f t="shared" ca="1" si="55"/>
        <v>0</v>
      </c>
      <c r="R243" s="24">
        <f t="shared" ca="1" si="44"/>
        <v>-6.6725659663849288E-2</v>
      </c>
    </row>
    <row r="244" spans="1:18" x14ac:dyDescent="0.2">
      <c r="A244" s="81"/>
      <c r="B244" s="81"/>
      <c r="C244" s="81"/>
      <c r="D244" s="82">
        <f t="shared" si="45"/>
        <v>0</v>
      </c>
      <c r="E244" s="82">
        <f t="shared" si="45"/>
        <v>0</v>
      </c>
      <c r="F244" s="38">
        <f t="shared" si="46"/>
        <v>0</v>
      </c>
      <c r="G244" s="38">
        <f t="shared" si="46"/>
        <v>0</v>
      </c>
      <c r="H244" s="38">
        <f t="shared" si="47"/>
        <v>0</v>
      </c>
      <c r="I244" s="38">
        <f t="shared" si="48"/>
        <v>0</v>
      </c>
      <c r="J244" s="38">
        <f t="shared" si="49"/>
        <v>0</v>
      </c>
      <c r="K244" s="38">
        <f t="shared" si="50"/>
        <v>0</v>
      </c>
      <c r="L244" s="38">
        <f t="shared" si="51"/>
        <v>0</v>
      </c>
      <c r="M244" s="38">
        <f t="shared" ca="1" si="43"/>
        <v>6.6725659663849288E-2</v>
      </c>
      <c r="N244" s="38">
        <f t="shared" ca="1" si="52"/>
        <v>0</v>
      </c>
      <c r="O244" s="105">
        <f t="shared" ca="1" si="53"/>
        <v>0</v>
      </c>
      <c r="P244" s="38">
        <f t="shared" ca="1" si="54"/>
        <v>0</v>
      </c>
      <c r="Q244" s="38">
        <f t="shared" ca="1" si="55"/>
        <v>0</v>
      </c>
      <c r="R244" s="24">
        <f t="shared" ca="1" si="44"/>
        <v>-6.6725659663849288E-2</v>
      </c>
    </row>
    <row r="245" spans="1:18" x14ac:dyDescent="0.2">
      <c r="A245" s="81"/>
      <c r="B245" s="81"/>
      <c r="C245" s="81"/>
      <c r="D245" s="82">
        <f t="shared" si="45"/>
        <v>0</v>
      </c>
      <c r="E245" s="82">
        <f t="shared" si="45"/>
        <v>0</v>
      </c>
      <c r="F245" s="38">
        <f t="shared" si="46"/>
        <v>0</v>
      </c>
      <c r="G245" s="38">
        <f t="shared" si="46"/>
        <v>0</v>
      </c>
      <c r="H245" s="38">
        <f t="shared" si="47"/>
        <v>0</v>
      </c>
      <c r="I245" s="38">
        <f t="shared" si="48"/>
        <v>0</v>
      </c>
      <c r="J245" s="38">
        <f t="shared" si="49"/>
        <v>0</v>
      </c>
      <c r="K245" s="38">
        <f t="shared" si="50"/>
        <v>0</v>
      </c>
      <c r="L245" s="38">
        <f t="shared" si="51"/>
        <v>0</v>
      </c>
      <c r="M245" s="38">
        <f t="shared" ca="1" si="43"/>
        <v>6.6725659663849288E-2</v>
      </c>
      <c r="N245" s="38">
        <f t="shared" ca="1" si="52"/>
        <v>0</v>
      </c>
      <c r="O245" s="105">
        <f t="shared" ca="1" si="53"/>
        <v>0</v>
      </c>
      <c r="P245" s="38">
        <f t="shared" ca="1" si="54"/>
        <v>0</v>
      </c>
      <c r="Q245" s="38">
        <f t="shared" ca="1" si="55"/>
        <v>0</v>
      </c>
      <c r="R245" s="24">
        <f t="shared" ca="1" si="44"/>
        <v>-6.6725659663849288E-2</v>
      </c>
    </row>
    <row r="246" spans="1:18" x14ac:dyDescent="0.2">
      <c r="A246" s="81"/>
      <c r="B246" s="81"/>
      <c r="C246" s="81"/>
      <c r="D246" s="82">
        <f t="shared" si="45"/>
        <v>0</v>
      </c>
      <c r="E246" s="82">
        <f t="shared" si="45"/>
        <v>0</v>
      </c>
      <c r="F246" s="38">
        <f t="shared" si="46"/>
        <v>0</v>
      </c>
      <c r="G246" s="38">
        <f t="shared" si="46"/>
        <v>0</v>
      </c>
      <c r="H246" s="38">
        <f t="shared" si="47"/>
        <v>0</v>
      </c>
      <c r="I246" s="38">
        <f t="shared" si="48"/>
        <v>0</v>
      </c>
      <c r="J246" s="38">
        <f t="shared" si="49"/>
        <v>0</v>
      </c>
      <c r="K246" s="38">
        <f t="shared" si="50"/>
        <v>0</v>
      </c>
      <c r="L246" s="38">
        <f t="shared" si="51"/>
        <v>0</v>
      </c>
      <c r="M246" s="38">
        <f t="shared" ca="1" si="43"/>
        <v>6.6725659663849288E-2</v>
      </c>
      <c r="N246" s="38">
        <f t="shared" ca="1" si="52"/>
        <v>0</v>
      </c>
      <c r="O246" s="105">
        <f t="shared" ca="1" si="53"/>
        <v>0</v>
      </c>
      <c r="P246" s="38">
        <f t="shared" ca="1" si="54"/>
        <v>0</v>
      </c>
      <c r="Q246" s="38">
        <f t="shared" ca="1" si="55"/>
        <v>0</v>
      </c>
      <c r="R246" s="24">
        <f t="shared" ca="1" si="44"/>
        <v>-6.6725659663849288E-2</v>
      </c>
    </row>
    <row r="247" spans="1:18" x14ac:dyDescent="0.2">
      <c r="A247" s="81"/>
      <c r="B247" s="81"/>
      <c r="C247" s="81"/>
      <c r="D247" s="82">
        <f t="shared" si="45"/>
        <v>0</v>
      </c>
      <c r="E247" s="82">
        <f t="shared" si="45"/>
        <v>0</v>
      </c>
      <c r="F247" s="38">
        <f t="shared" si="46"/>
        <v>0</v>
      </c>
      <c r="G247" s="38">
        <f t="shared" si="46"/>
        <v>0</v>
      </c>
      <c r="H247" s="38">
        <f t="shared" si="47"/>
        <v>0</v>
      </c>
      <c r="I247" s="38">
        <f t="shared" si="48"/>
        <v>0</v>
      </c>
      <c r="J247" s="38">
        <f t="shared" si="49"/>
        <v>0</v>
      </c>
      <c r="K247" s="38">
        <f t="shared" si="50"/>
        <v>0</v>
      </c>
      <c r="L247" s="38">
        <f t="shared" si="51"/>
        <v>0</v>
      </c>
      <c r="M247" s="38">
        <f t="shared" ca="1" si="43"/>
        <v>6.6725659663849288E-2</v>
      </c>
      <c r="N247" s="38">
        <f t="shared" ca="1" si="52"/>
        <v>0</v>
      </c>
      <c r="O247" s="105">
        <f t="shared" ca="1" si="53"/>
        <v>0</v>
      </c>
      <c r="P247" s="38">
        <f t="shared" ca="1" si="54"/>
        <v>0</v>
      </c>
      <c r="Q247" s="38">
        <f t="shared" ca="1" si="55"/>
        <v>0</v>
      </c>
      <c r="R247" s="24">
        <f t="shared" ca="1" si="44"/>
        <v>-6.6725659663849288E-2</v>
      </c>
    </row>
    <row r="248" spans="1:18" x14ac:dyDescent="0.2">
      <c r="A248" s="81"/>
      <c r="B248" s="81"/>
      <c r="C248" s="81"/>
      <c r="D248" s="82">
        <f t="shared" si="45"/>
        <v>0</v>
      </c>
      <c r="E248" s="82">
        <f t="shared" si="45"/>
        <v>0</v>
      </c>
      <c r="F248" s="38">
        <f t="shared" si="46"/>
        <v>0</v>
      </c>
      <c r="G248" s="38">
        <f t="shared" si="46"/>
        <v>0</v>
      </c>
      <c r="H248" s="38">
        <f t="shared" si="47"/>
        <v>0</v>
      </c>
      <c r="I248" s="38">
        <f t="shared" si="48"/>
        <v>0</v>
      </c>
      <c r="J248" s="38">
        <f t="shared" si="49"/>
        <v>0</v>
      </c>
      <c r="K248" s="38">
        <f t="shared" si="50"/>
        <v>0</v>
      </c>
      <c r="L248" s="38">
        <f t="shared" si="51"/>
        <v>0</v>
      </c>
      <c r="M248" s="38">
        <f t="shared" ca="1" si="43"/>
        <v>6.6725659663849288E-2</v>
      </c>
      <c r="N248" s="38">
        <f t="shared" ca="1" si="52"/>
        <v>0</v>
      </c>
      <c r="O248" s="105">
        <f t="shared" ca="1" si="53"/>
        <v>0</v>
      </c>
      <c r="P248" s="38">
        <f t="shared" ca="1" si="54"/>
        <v>0</v>
      </c>
      <c r="Q248" s="38">
        <f t="shared" ca="1" si="55"/>
        <v>0</v>
      </c>
      <c r="R248" s="24">
        <f t="shared" ca="1" si="44"/>
        <v>-6.6725659663849288E-2</v>
      </c>
    </row>
    <row r="249" spans="1:18" x14ac:dyDescent="0.2">
      <c r="A249" s="81"/>
      <c r="B249" s="81"/>
      <c r="C249" s="81"/>
      <c r="D249" s="82">
        <f t="shared" si="45"/>
        <v>0</v>
      </c>
      <c r="E249" s="82">
        <f t="shared" si="45"/>
        <v>0</v>
      </c>
      <c r="F249" s="38">
        <f t="shared" si="46"/>
        <v>0</v>
      </c>
      <c r="G249" s="38">
        <f t="shared" si="46"/>
        <v>0</v>
      </c>
      <c r="H249" s="38">
        <f t="shared" si="47"/>
        <v>0</v>
      </c>
      <c r="I249" s="38">
        <f t="shared" si="48"/>
        <v>0</v>
      </c>
      <c r="J249" s="38">
        <f t="shared" si="49"/>
        <v>0</v>
      </c>
      <c r="K249" s="38">
        <f t="shared" si="50"/>
        <v>0</v>
      </c>
      <c r="L249" s="38">
        <f t="shared" si="51"/>
        <v>0</v>
      </c>
      <c r="M249" s="38">
        <f t="shared" ca="1" si="43"/>
        <v>6.6725659663849288E-2</v>
      </c>
      <c r="N249" s="38">
        <f t="shared" ca="1" si="52"/>
        <v>0</v>
      </c>
      <c r="O249" s="105">
        <f t="shared" ca="1" si="53"/>
        <v>0</v>
      </c>
      <c r="P249" s="38">
        <f t="shared" ca="1" si="54"/>
        <v>0</v>
      </c>
      <c r="Q249" s="38">
        <f t="shared" ca="1" si="55"/>
        <v>0</v>
      </c>
      <c r="R249" s="24">
        <f t="shared" ca="1" si="44"/>
        <v>-6.6725659663849288E-2</v>
      </c>
    </row>
    <row r="250" spans="1:18" x14ac:dyDescent="0.2">
      <c r="A250" s="81"/>
      <c r="B250" s="81"/>
      <c r="C250" s="81"/>
      <c r="D250" s="82">
        <f t="shared" si="45"/>
        <v>0</v>
      </c>
      <c r="E250" s="82">
        <f t="shared" si="45"/>
        <v>0</v>
      </c>
      <c r="F250" s="38">
        <f t="shared" si="46"/>
        <v>0</v>
      </c>
      <c r="G250" s="38">
        <f t="shared" si="46"/>
        <v>0</v>
      </c>
      <c r="H250" s="38">
        <f t="shared" si="47"/>
        <v>0</v>
      </c>
      <c r="I250" s="38">
        <f t="shared" si="48"/>
        <v>0</v>
      </c>
      <c r="J250" s="38">
        <f t="shared" si="49"/>
        <v>0</v>
      </c>
      <c r="K250" s="38">
        <f t="shared" si="50"/>
        <v>0</v>
      </c>
      <c r="L250" s="38">
        <f t="shared" si="51"/>
        <v>0</v>
      </c>
      <c r="M250" s="38">
        <f t="shared" ca="1" si="43"/>
        <v>6.6725659663849288E-2</v>
      </c>
      <c r="N250" s="38">
        <f t="shared" ca="1" si="52"/>
        <v>0</v>
      </c>
      <c r="O250" s="105">
        <f t="shared" ca="1" si="53"/>
        <v>0</v>
      </c>
      <c r="P250" s="38">
        <f t="shared" ca="1" si="54"/>
        <v>0</v>
      </c>
      <c r="Q250" s="38">
        <f t="shared" ca="1" si="55"/>
        <v>0</v>
      </c>
      <c r="R250" s="24">
        <f t="shared" ca="1" si="44"/>
        <v>-6.6725659663849288E-2</v>
      </c>
    </row>
    <row r="251" spans="1:18" x14ac:dyDescent="0.2">
      <c r="A251" s="81"/>
      <c r="B251" s="81"/>
      <c r="C251" s="81"/>
      <c r="D251" s="82">
        <f t="shared" si="45"/>
        <v>0</v>
      </c>
      <c r="E251" s="82">
        <f t="shared" si="45"/>
        <v>0</v>
      </c>
      <c r="F251" s="38">
        <f t="shared" si="46"/>
        <v>0</v>
      </c>
      <c r="G251" s="38">
        <f t="shared" si="46"/>
        <v>0</v>
      </c>
      <c r="H251" s="38">
        <f t="shared" si="47"/>
        <v>0</v>
      </c>
      <c r="I251" s="38">
        <f t="shared" si="48"/>
        <v>0</v>
      </c>
      <c r="J251" s="38">
        <f t="shared" si="49"/>
        <v>0</v>
      </c>
      <c r="K251" s="38">
        <f t="shared" si="50"/>
        <v>0</v>
      </c>
      <c r="L251" s="38">
        <f t="shared" si="51"/>
        <v>0</v>
      </c>
      <c r="M251" s="38">
        <f t="shared" ca="1" si="43"/>
        <v>6.6725659663849288E-2</v>
      </c>
      <c r="N251" s="38">
        <f t="shared" ca="1" si="52"/>
        <v>0</v>
      </c>
      <c r="O251" s="105">
        <f t="shared" ca="1" si="53"/>
        <v>0</v>
      </c>
      <c r="P251" s="38">
        <f t="shared" ca="1" si="54"/>
        <v>0</v>
      </c>
      <c r="Q251" s="38">
        <f t="shared" ca="1" si="55"/>
        <v>0</v>
      </c>
      <c r="R251" s="24">
        <f t="shared" ca="1" si="44"/>
        <v>-6.6725659663849288E-2</v>
      </c>
    </row>
    <row r="252" spans="1:18" x14ac:dyDescent="0.2">
      <c r="A252" s="81"/>
      <c r="B252" s="81"/>
      <c r="C252" s="81"/>
      <c r="D252" s="82">
        <f t="shared" si="45"/>
        <v>0</v>
      </c>
      <c r="E252" s="82">
        <f t="shared" si="45"/>
        <v>0</v>
      </c>
      <c r="F252" s="38">
        <f t="shared" si="46"/>
        <v>0</v>
      </c>
      <c r="G252" s="38">
        <f t="shared" si="46"/>
        <v>0</v>
      </c>
      <c r="H252" s="38">
        <f t="shared" si="47"/>
        <v>0</v>
      </c>
      <c r="I252" s="38">
        <f t="shared" si="48"/>
        <v>0</v>
      </c>
      <c r="J252" s="38">
        <f t="shared" si="49"/>
        <v>0</v>
      </c>
      <c r="K252" s="38">
        <f t="shared" si="50"/>
        <v>0</v>
      </c>
      <c r="L252" s="38">
        <f t="shared" si="51"/>
        <v>0</v>
      </c>
      <c r="M252" s="38">
        <f t="shared" ca="1" si="43"/>
        <v>6.6725659663849288E-2</v>
      </c>
      <c r="N252" s="38">
        <f t="shared" ca="1" si="52"/>
        <v>0</v>
      </c>
      <c r="O252" s="105">
        <f t="shared" ca="1" si="53"/>
        <v>0</v>
      </c>
      <c r="P252" s="38">
        <f t="shared" ca="1" si="54"/>
        <v>0</v>
      </c>
      <c r="Q252" s="38">
        <f t="shared" ca="1" si="55"/>
        <v>0</v>
      </c>
      <c r="R252" s="24">
        <f t="shared" ca="1" si="44"/>
        <v>-6.6725659663849288E-2</v>
      </c>
    </row>
    <row r="253" spans="1:18" x14ac:dyDescent="0.2">
      <c r="A253" s="81"/>
      <c r="B253" s="81"/>
      <c r="C253" s="81"/>
      <c r="D253" s="82">
        <f t="shared" si="45"/>
        <v>0</v>
      </c>
      <c r="E253" s="82">
        <f t="shared" si="45"/>
        <v>0</v>
      </c>
      <c r="F253" s="38">
        <f t="shared" si="46"/>
        <v>0</v>
      </c>
      <c r="G253" s="38">
        <f t="shared" si="46"/>
        <v>0</v>
      </c>
      <c r="H253" s="38">
        <f t="shared" si="47"/>
        <v>0</v>
      </c>
      <c r="I253" s="38">
        <f t="shared" si="48"/>
        <v>0</v>
      </c>
      <c r="J253" s="38">
        <f t="shared" si="49"/>
        <v>0</v>
      </c>
      <c r="K253" s="38">
        <f t="shared" si="50"/>
        <v>0</v>
      </c>
      <c r="L253" s="38">
        <f t="shared" si="51"/>
        <v>0</v>
      </c>
      <c r="M253" s="38">
        <f t="shared" ca="1" si="43"/>
        <v>6.6725659663849288E-2</v>
      </c>
      <c r="N253" s="38">
        <f t="shared" ca="1" si="52"/>
        <v>0</v>
      </c>
      <c r="O253" s="105">
        <f t="shared" ca="1" si="53"/>
        <v>0</v>
      </c>
      <c r="P253" s="38">
        <f t="shared" ca="1" si="54"/>
        <v>0</v>
      </c>
      <c r="Q253" s="38">
        <f t="shared" ca="1" si="55"/>
        <v>0</v>
      </c>
      <c r="R253" s="24">
        <f t="shared" ca="1" si="44"/>
        <v>-6.6725659663849288E-2</v>
      </c>
    </row>
    <row r="254" spans="1:18" x14ac:dyDescent="0.2">
      <c r="A254" s="81"/>
      <c r="B254" s="81"/>
      <c r="C254" s="81"/>
      <c r="D254" s="82">
        <f t="shared" si="45"/>
        <v>0</v>
      </c>
      <c r="E254" s="82">
        <f t="shared" si="45"/>
        <v>0</v>
      </c>
      <c r="F254" s="38">
        <f t="shared" si="46"/>
        <v>0</v>
      </c>
      <c r="G254" s="38">
        <f t="shared" si="46"/>
        <v>0</v>
      </c>
      <c r="H254" s="38">
        <f t="shared" si="47"/>
        <v>0</v>
      </c>
      <c r="I254" s="38">
        <f t="shared" si="48"/>
        <v>0</v>
      </c>
      <c r="J254" s="38">
        <f t="shared" si="49"/>
        <v>0</v>
      </c>
      <c r="K254" s="38">
        <f t="shared" si="50"/>
        <v>0</v>
      </c>
      <c r="L254" s="38">
        <f t="shared" si="51"/>
        <v>0</v>
      </c>
      <c r="M254" s="38">
        <f t="shared" ca="1" si="43"/>
        <v>6.6725659663849288E-2</v>
      </c>
      <c r="N254" s="38">
        <f t="shared" ca="1" si="52"/>
        <v>0</v>
      </c>
      <c r="O254" s="105">
        <f t="shared" ca="1" si="53"/>
        <v>0</v>
      </c>
      <c r="P254" s="38">
        <f t="shared" ca="1" si="54"/>
        <v>0</v>
      </c>
      <c r="Q254" s="38">
        <f t="shared" ca="1" si="55"/>
        <v>0</v>
      </c>
      <c r="R254" s="24">
        <f t="shared" ca="1" si="44"/>
        <v>-6.6725659663849288E-2</v>
      </c>
    </row>
    <row r="255" spans="1:18" x14ac:dyDescent="0.2">
      <c r="A255" s="81"/>
      <c r="B255" s="81"/>
      <c r="C255" s="81"/>
      <c r="D255" s="82">
        <f t="shared" si="45"/>
        <v>0</v>
      </c>
      <c r="E255" s="82">
        <f t="shared" si="45"/>
        <v>0</v>
      </c>
      <c r="F255" s="38">
        <f t="shared" si="46"/>
        <v>0</v>
      </c>
      <c r="G255" s="38">
        <f t="shared" si="46"/>
        <v>0</v>
      </c>
      <c r="H255" s="38">
        <f t="shared" si="47"/>
        <v>0</v>
      </c>
      <c r="I255" s="38">
        <f t="shared" si="48"/>
        <v>0</v>
      </c>
      <c r="J255" s="38">
        <f t="shared" si="49"/>
        <v>0</v>
      </c>
      <c r="K255" s="38">
        <f t="shared" si="50"/>
        <v>0</v>
      </c>
      <c r="L255" s="38">
        <f t="shared" si="51"/>
        <v>0</v>
      </c>
      <c r="M255" s="38">
        <f t="shared" ca="1" si="43"/>
        <v>6.6725659663849288E-2</v>
      </c>
      <c r="N255" s="38">
        <f t="shared" ca="1" si="52"/>
        <v>0</v>
      </c>
      <c r="O255" s="105">
        <f t="shared" ca="1" si="53"/>
        <v>0</v>
      </c>
      <c r="P255" s="38">
        <f t="shared" ca="1" si="54"/>
        <v>0</v>
      </c>
      <c r="Q255" s="38">
        <f t="shared" ca="1" si="55"/>
        <v>0</v>
      </c>
      <c r="R255" s="24">
        <f t="shared" ca="1" si="44"/>
        <v>-6.6725659663849288E-2</v>
      </c>
    </row>
    <row r="256" spans="1:18" x14ac:dyDescent="0.2">
      <c r="A256" s="81"/>
      <c r="B256" s="81"/>
      <c r="C256" s="81"/>
      <c r="D256" s="82">
        <f t="shared" si="45"/>
        <v>0</v>
      </c>
      <c r="E256" s="82">
        <f t="shared" si="45"/>
        <v>0</v>
      </c>
      <c r="F256" s="38">
        <f t="shared" si="46"/>
        <v>0</v>
      </c>
      <c r="G256" s="38">
        <f t="shared" si="46"/>
        <v>0</v>
      </c>
      <c r="H256" s="38">
        <f t="shared" si="47"/>
        <v>0</v>
      </c>
      <c r="I256" s="38">
        <f t="shared" si="48"/>
        <v>0</v>
      </c>
      <c r="J256" s="38">
        <f t="shared" si="49"/>
        <v>0</v>
      </c>
      <c r="K256" s="38">
        <f t="shared" si="50"/>
        <v>0</v>
      </c>
      <c r="L256" s="38">
        <f t="shared" si="51"/>
        <v>0</v>
      </c>
      <c r="M256" s="38">
        <f t="shared" ref="M256:M321" ca="1" si="56">+E$4+E$5*D256+E$6*D256^2</f>
        <v>6.6725659663849288E-2</v>
      </c>
      <c r="N256" s="38">
        <f t="shared" ca="1" si="52"/>
        <v>0</v>
      </c>
      <c r="O256" s="105">
        <f t="shared" ca="1" si="53"/>
        <v>0</v>
      </c>
      <c r="P256" s="38">
        <f t="shared" ca="1" si="54"/>
        <v>0</v>
      </c>
      <c r="Q256" s="38">
        <f t="shared" ca="1" si="55"/>
        <v>0</v>
      </c>
      <c r="R256" s="24">
        <f t="shared" ref="R256:R321" ca="1" si="57">+E256-M256</f>
        <v>-6.6725659663849288E-2</v>
      </c>
    </row>
    <row r="257" spans="1:18" x14ac:dyDescent="0.2">
      <c r="A257" s="81"/>
      <c r="B257" s="81"/>
      <c r="C257" s="81"/>
      <c r="D257" s="82">
        <f t="shared" ref="D257:E320" si="58">A257/A$18</f>
        <v>0</v>
      </c>
      <c r="E257" s="82">
        <f t="shared" si="58"/>
        <v>0</v>
      </c>
      <c r="F257" s="38">
        <f t="shared" ref="F257:G320" si="59">$C257*D257</f>
        <v>0</v>
      </c>
      <c r="G257" s="38">
        <f t="shared" si="59"/>
        <v>0</v>
      </c>
      <c r="H257" s="38">
        <f t="shared" ref="H257:H320" si="60">C257*D257*D257</f>
        <v>0</v>
      </c>
      <c r="I257" s="38">
        <f t="shared" ref="I257:I320" si="61">C257*D257*D257*D257</f>
        <v>0</v>
      </c>
      <c r="J257" s="38">
        <f t="shared" ref="J257:J320" si="62">C257*D257*D257*D257*D257</f>
        <v>0</v>
      </c>
      <c r="K257" s="38">
        <f t="shared" ref="K257:K320" si="63">C257*E257*D257</f>
        <v>0</v>
      </c>
      <c r="L257" s="38">
        <f t="shared" ref="L257:L320" si="64">C257*E257*D257*D257</f>
        <v>0</v>
      </c>
      <c r="M257" s="38">
        <f t="shared" ca="1" si="56"/>
        <v>6.6725659663849288E-2</v>
      </c>
      <c r="N257" s="38">
        <f t="shared" ref="N257:N320" ca="1" si="65">C257*(M257-E257)^2</f>
        <v>0</v>
      </c>
      <c r="O257" s="105">
        <f t="shared" ref="O257:O320" ca="1" si="66">(C257*O$1-O$2*F257+O$3*H257)^2</f>
        <v>0</v>
      </c>
      <c r="P257" s="38">
        <f t="shared" ref="P257:P320" ca="1" si="67">(-C257*O$2+O$4*F257-O$5*H257)^2</f>
        <v>0</v>
      </c>
      <c r="Q257" s="38">
        <f t="shared" ref="Q257:Q320" ca="1" si="68">+(C257*O$3-F257*O$5+H257*O$6)^2</f>
        <v>0</v>
      </c>
      <c r="R257" s="24">
        <f t="shared" ca="1" si="57"/>
        <v>-6.6725659663849288E-2</v>
      </c>
    </row>
    <row r="258" spans="1:18" x14ac:dyDescent="0.2">
      <c r="A258" s="81"/>
      <c r="B258" s="81"/>
      <c r="C258" s="81"/>
      <c r="D258" s="82">
        <f t="shared" si="58"/>
        <v>0</v>
      </c>
      <c r="E258" s="82">
        <f t="shared" si="58"/>
        <v>0</v>
      </c>
      <c r="F258" s="38">
        <f t="shared" si="59"/>
        <v>0</v>
      </c>
      <c r="G258" s="38">
        <f t="shared" si="59"/>
        <v>0</v>
      </c>
      <c r="H258" s="38">
        <f t="shared" si="60"/>
        <v>0</v>
      </c>
      <c r="I258" s="38">
        <f t="shared" si="61"/>
        <v>0</v>
      </c>
      <c r="J258" s="38">
        <f t="shared" si="62"/>
        <v>0</v>
      </c>
      <c r="K258" s="38">
        <f t="shared" si="63"/>
        <v>0</v>
      </c>
      <c r="L258" s="38">
        <f t="shared" si="64"/>
        <v>0</v>
      </c>
      <c r="M258" s="38">
        <f t="shared" ca="1" si="56"/>
        <v>6.6725659663849288E-2</v>
      </c>
      <c r="N258" s="38">
        <f t="shared" ca="1" si="65"/>
        <v>0</v>
      </c>
      <c r="O258" s="105">
        <f t="shared" ca="1" si="66"/>
        <v>0</v>
      </c>
      <c r="P258" s="38">
        <f t="shared" ca="1" si="67"/>
        <v>0</v>
      </c>
      <c r="Q258" s="38">
        <f t="shared" ca="1" si="68"/>
        <v>0</v>
      </c>
      <c r="R258" s="24">
        <f t="shared" ca="1" si="57"/>
        <v>-6.6725659663849288E-2</v>
      </c>
    </row>
    <row r="259" spans="1:18" x14ac:dyDescent="0.2">
      <c r="A259" s="81"/>
      <c r="B259" s="81"/>
      <c r="C259" s="81"/>
      <c r="D259" s="82">
        <f t="shared" si="58"/>
        <v>0</v>
      </c>
      <c r="E259" s="82">
        <f t="shared" si="58"/>
        <v>0</v>
      </c>
      <c r="F259" s="38">
        <f t="shared" si="59"/>
        <v>0</v>
      </c>
      <c r="G259" s="38">
        <f t="shared" si="59"/>
        <v>0</v>
      </c>
      <c r="H259" s="38">
        <f t="shared" si="60"/>
        <v>0</v>
      </c>
      <c r="I259" s="38">
        <f t="shared" si="61"/>
        <v>0</v>
      </c>
      <c r="J259" s="38">
        <f t="shared" si="62"/>
        <v>0</v>
      </c>
      <c r="K259" s="38">
        <f t="shared" si="63"/>
        <v>0</v>
      </c>
      <c r="L259" s="38">
        <f t="shared" si="64"/>
        <v>0</v>
      </c>
      <c r="M259" s="38">
        <f t="shared" ca="1" si="56"/>
        <v>6.6725659663849288E-2</v>
      </c>
      <c r="N259" s="38">
        <f t="shared" ca="1" si="65"/>
        <v>0</v>
      </c>
      <c r="O259" s="105">
        <f t="shared" ca="1" si="66"/>
        <v>0</v>
      </c>
      <c r="P259" s="38">
        <f t="shared" ca="1" si="67"/>
        <v>0</v>
      </c>
      <c r="Q259" s="38">
        <f t="shared" ca="1" si="68"/>
        <v>0</v>
      </c>
      <c r="R259" s="24">
        <f t="shared" ca="1" si="57"/>
        <v>-6.6725659663849288E-2</v>
      </c>
    </row>
    <row r="260" spans="1:18" x14ac:dyDescent="0.2">
      <c r="A260" s="81"/>
      <c r="B260" s="81"/>
      <c r="C260" s="81"/>
      <c r="D260" s="82">
        <f t="shared" si="58"/>
        <v>0</v>
      </c>
      <c r="E260" s="82">
        <f t="shared" si="58"/>
        <v>0</v>
      </c>
      <c r="F260" s="38">
        <f t="shared" si="59"/>
        <v>0</v>
      </c>
      <c r="G260" s="38">
        <f t="shared" si="59"/>
        <v>0</v>
      </c>
      <c r="H260" s="38">
        <f t="shared" si="60"/>
        <v>0</v>
      </c>
      <c r="I260" s="38">
        <f t="shared" si="61"/>
        <v>0</v>
      </c>
      <c r="J260" s="38">
        <f t="shared" si="62"/>
        <v>0</v>
      </c>
      <c r="K260" s="38">
        <f t="shared" si="63"/>
        <v>0</v>
      </c>
      <c r="L260" s="38">
        <f t="shared" si="64"/>
        <v>0</v>
      </c>
      <c r="M260" s="38">
        <f t="shared" ca="1" si="56"/>
        <v>6.6725659663849288E-2</v>
      </c>
      <c r="N260" s="38">
        <f t="shared" ca="1" si="65"/>
        <v>0</v>
      </c>
      <c r="O260" s="105">
        <f t="shared" ca="1" si="66"/>
        <v>0</v>
      </c>
      <c r="P260" s="38">
        <f t="shared" ca="1" si="67"/>
        <v>0</v>
      </c>
      <c r="Q260" s="38">
        <f t="shared" ca="1" si="68"/>
        <v>0</v>
      </c>
      <c r="R260" s="24">
        <f t="shared" ca="1" si="57"/>
        <v>-6.6725659663849288E-2</v>
      </c>
    </row>
    <row r="261" spans="1:18" x14ac:dyDescent="0.2">
      <c r="A261" s="81"/>
      <c r="B261" s="81"/>
      <c r="C261" s="81"/>
      <c r="D261" s="82">
        <f t="shared" si="58"/>
        <v>0</v>
      </c>
      <c r="E261" s="82">
        <f t="shared" si="58"/>
        <v>0</v>
      </c>
      <c r="F261" s="38">
        <f t="shared" si="59"/>
        <v>0</v>
      </c>
      <c r="G261" s="38">
        <f t="shared" si="59"/>
        <v>0</v>
      </c>
      <c r="H261" s="38">
        <f t="shared" si="60"/>
        <v>0</v>
      </c>
      <c r="I261" s="38">
        <f t="shared" si="61"/>
        <v>0</v>
      </c>
      <c r="J261" s="38">
        <f t="shared" si="62"/>
        <v>0</v>
      </c>
      <c r="K261" s="38">
        <f t="shared" si="63"/>
        <v>0</v>
      </c>
      <c r="L261" s="38">
        <f t="shared" si="64"/>
        <v>0</v>
      </c>
      <c r="M261" s="38">
        <f t="shared" ca="1" si="56"/>
        <v>6.6725659663849288E-2</v>
      </c>
      <c r="N261" s="38">
        <f t="shared" ca="1" si="65"/>
        <v>0</v>
      </c>
      <c r="O261" s="105">
        <f t="shared" ca="1" si="66"/>
        <v>0</v>
      </c>
      <c r="P261" s="38">
        <f t="shared" ca="1" si="67"/>
        <v>0</v>
      </c>
      <c r="Q261" s="38">
        <f t="shared" ca="1" si="68"/>
        <v>0</v>
      </c>
      <c r="R261" s="24">
        <f t="shared" ca="1" si="57"/>
        <v>-6.6725659663849288E-2</v>
      </c>
    </row>
    <row r="262" spans="1:18" x14ac:dyDescent="0.2">
      <c r="A262" s="81"/>
      <c r="B262" s="81"/>
      <c r="C262" s="81"/>
      <c r="D262" s="82">
        <f t="shared" si="58"/>
        <v>0</v>
      </c>
      <c r="E262" s="82">
        <f t="shared" si="58"/>
        <v>0</v>
      </c>
      <c r="F262" s="38">
        <f t="shared" si="59"/>
        <v>0</v>
      </c>
      <c r="G262" s="38">
        <f t="shared" si="59"/>
        <v>0</v>
      </c>
      <c r="H262" s="38">
        <f t="shared" si="60"/>
        <v>0</v>
      </c>
      <c r="I262" s="38">
        <f t="shared" si="61"/>
        <v>0</v>
      </c>
      <c r="J262" s="38">
        <f t="shared" si="62"/>
        <v>0</v>
      </c>
      <c r="K262" s="38">
        <f t="shared" si="63"/>
        <v>0</v>
      </c>
      <c r="L262" s="38">
        <f t="shared" si="64"/>
        <v>0</v>
      </c>
      <c r="M262" s="38">
        <f t="shared" ca="1" si="56"/>
        <v>6.6725659663849288E-2</v>
      </c>
      <c r="N262" s="38">
        <f t="shared" ca="1" si="65"/>
        <v>0</v>
      </c>
      <c r="O262" s="105">
        <f t="shared" ca="1" si="66"/>
        <v>0</v>
      </c>
      <c r="P262" s="38">
        <f t="shared" ca="1" si="67"/>
        <v>0</v>
      </c>
      <c r="Q262" s="38">
        <f t="shared" ca="1" si="68"/>
        <v>0</v>
      </c>
      <c r="R262" s="24">
        <f t="shared" ca="1" si="57"/>
        <v>-6.6725659663849288E-2</v>
      </c>
    </row>
    <row r="263" spans="1:18" x14ac:dyDescent="0.2">
      <c r="A263" s="81"/>
      <c r="B263" s="81"/>
      <c r="C263" s="81"/>
      <c r="D263" s="82">
        <f t="shared" si="58"/>
        <v>0</v>
      </c>
      <c r="E263" s="82">
        <f t="shared" si="58"/>
        <v>0</v>
      </c>
      <c r="F263" s="38">
        <f t="shared" si="59"/>
        <v>0</v>
      </c>
      <c r="G263" s="38">
        <f t="shared" si="59"/>
        <v>0</v>
      </c>
      <c r="H263" s="38">
        <f t="shared" si="60"/>
        <v>0</v>
      </c>
      <c r="I263" s="38">
        <f t="shared" si="61"/>
        <v>0</v>
      </c>
      <c r="J263" s="38">
        <f t="shared" si="62"/>
        <v>0</v>
      </c>
      <c r="K263" s="38">
        <f t="shared" si="63"/>
        <v>0</v>
      </c>
      <c r="L263" s="38">
        <f t="shared" si="64"/>
        <v>0</v>
      </c>
      <c r="M263" s="38">
        <f t="shared" ca="1" si="56"/>
        <v>6.6725659663849288E-2</v>
      </c>
      <c r="N263" s="38">
        <f t="shared" ca="1" si="65"/>
        <v>0</v>
      </c>
      <c r="O263" s="105">
        <f t="shared" ca="1" si="66"/>
        <v>0</v>
      </c>
      <c r="P263" s="38">
        <f t="shared" ca="1" si="67"/>
        <v>0</v>
      </c>
      <c r="Q263" s="38">
        <f t="shared" ca="1" si="68"/>
        <v>0</v>
      </c>
      <c r="R263" s="24">
        <f t="shared" ca="1" si="57"/>
        <v>-6.6725659663849288E-2</v>
      </c>
    </row>
    <row r="264" spans="1:18" x14ac:dyDescent="0.2">
      <c r="A264" s="81"/>
      <c r="B264" s="81"/>
      <c r="C264" s="81"/>
      <c r="D264" s="82">
        <f t="shared" si="58"/>
        <v>0</v>
      </c>
      <c r="E264" s="82">
        <f t="shared" si="58"/>
        <v>0</v>
      </c>
      <c r="F264" s="38">
        <f t="shared" si="59"/>
        <v>0</v>
      </c>
      <c r="G264" s="38">
        <f t="shared" si="59"/>
        <v>0</v>
      </c>
      <c r="H264" s="38">
        <f t="shared" si="60"/>
        <v>0</v>
      </c>
      <c r="I264" s="38">
        <f t="shared" si="61"/>
        <v>0</v>
      </c>
      <c r="J264" s="38">
        <f t="shared" si="62"/>
        <v>0</v>
      </c>
      <c r="K264" s="38">
        <f t="shared" si="63"/>
        <v>0</v>
      </c>
      <c r="L264" s="38">
        <f t="shared" si="64"/>
        <v>0</v>
      </c>
      <c r="M264" s="38">
        <f t="shared" ca="1" si="56"/>
        <v>6.6725659663849288E-2</v>
      </c>
      <c r="N264" s="38">
        <f t="shared" ca="1" si="65"/>
        <v>0</v>
      </c>
      <c r="O264" s="105">
        <f t="shared" ca="1" si="66"/>
        <v>0</v>
      </c>
      <c r="P264" s="38">
        <f t="shared" ca="1" si="67"/>
        <v>0</v>
      </c>
      <c r="Q264" s="38">
        <f t="shared" ca="1" si="68"/>
        <v>0</v>
      </c>
      <c r="R264" s="24">
        <f t="shared" ca="1" si="57"/>
        <v>-6.6725659663849288E-2</v>
      </c>
    </row>
    <row r="265" spans="1:18" x14ac:dyDescent="0.2">
      <c r="A265" s="81"/>
      <c r="B265" s="81"/>
      <c r="C265" s="81"/>
      <c r="D265" s="82">
        <f t="shared" si="58"/>
        <v>0</v>
      </c>
      <c r="E265" s="82">
        <f t="shared" si="58"/>
        <v>0</v>
      </c>
      <c r="F265" s="38">
        <f t="shared" si="59"/>
        <v>0</v>
      </c>
      <c r="G265" s="38">
        <f t="shared" si="59"/>
        <v>0</v>
      </c>
      <c r="H265" s="38">
        <f t="shared" si="60"/>
        <v>0</v>
      </c>
      <c r="I265" s="38">
        <f t="shared" si="61"/>
        <v>0</v>
      </c>
      <c r="J265" s="38">
        <f t="shared" si="62"/>
        <v>0</v>
      </c>
      <c r="K265" s="38">
        <f t="shared" si="63"/>
        <v>0</v>
      </c>
      <c r="L265" s="38">
        <f t="shared" si="64"/>
        <v>0</v>
      </c>
      <c r="M265" s="38">
        <f t="shared" ca="1" si="56"/>
        <v>6.6725659663849288E-2</v>
      </c>
      <c r="N265" s="38">
        <f t="shared" ca="1" si="65"/>
        <v>0</v>
      </c>
      <c r="O265" s="105">
        <f t="shared" ca="1" si="66"/>
        <v>0</v>
      </c>
      <c r="P265" s="38">
        <f t="shared" ca="1" si="67"/>
        <v>0</v>
      </c>
      <c r="Q265" s="38">
        <f t="shared" ca="1" si="68"/>
        <v>0</v>
      </c>
      <c r="R265" s="24">
        <f t="shared" ca="1" si="57"/>
        <v>-6.6725659663849288E-2</v>
      </c>
    </row>
    <row r="266" spans="1:18" x14ac:dyDescent="0.2">
      <c r="A266" s="81"/>
      <c r="B266" s="81"/>
      <c r="C266" s="81"/>
      <c r="D266" s="82">
        <f t="shared" si="58"/>
        <v>0</v>
      </c>
      <c r="E266" s="82">
        <f t="shared" si="58"/>
        <v>0</v>
      </c>
      <c r="F266" s="38">
        <f t="shared" si="59"/>
        <v>0</v>
      </c>
      <c r="G266" s="38">
        <f t="shared" si="59"/>
        <v>0</v>
      </c>
      <c r="H266" s="38">
        <f t="shared" si="60"/>
        <v>0</v>
      </c>
      <c r="I266" s="38">
        <f t="shared" si="61"/>
        <v>0</v>
      </c>
      <c r="J266" s="38">
        <f t="shared" si="62"/>
        <v>0</v>
      </c>
      <c r="K266" s="38">
        <f t="shared" si="63"/>
        <v>0</v>
      </c>
      <c r="L266" s="38">
        <f t="shared" si="64"/>
        <v>0</v>
      </c>
      <c r="M266" s="38">
        <f t="shared" ca="1" si="56"/>
        <v>6.6725659663849288E-2</v>
      </c>
      <c r="N266" s="38">
        <f t="shared" ca="1" si="65"/>
        <v>0</v>
      </c>
      <c r="O266" s="105">
        <f t="shared" ca="1" si="66"/>
        <v>0</v>
      </c>
      <c r="P266" s="38">
        <f t="shared" ca="1" si="67"/>
        <v>0</v>
      </c>
      <c r="Q266" s="38">
        <f t="shared" ca="1" si="68"/>
        <v>0</v>
      </c>
      <c r="R266" s="24">
        <f t="shared" ca="1" si="57"/>
        <v>-6.6725659663849288E-2</v>
      </c>
    </row>
    <row r="267" spans="1:18" x14ac:dyDescent="0.2">
      <c r="A267" s="81"/>
      <c r="B267" s="81"/>
      <c r="C267" s="81"/>
      <c r="D267" s="82">
        <f t="shared" si="58"/>
        <v>0</v>
      </c>
      <c r="E267" s="82">
        <f t="shared" si="58"/>
        <v>0</v>
      </c>
      <c r="F267" s="38">
        <f t="shared" si="59"/>
        <v>0</v>
      </c>
      <c r="G267" s="38">
        <f t="shared" si="59"/>
        <v>0</v>
      </c>
      <c r="H267" s="38">
        <f t="shared" si="60"/>
        <v>0</v>
      </c>
      <c r="I267" s="38">
        <f t="shared" si="61"/>
        <v>0</v>
      </c>
      <c r="J267" s="38">
        <f t="shared" si="62"/>
        <v>0</v>
      </c>
      <c r="K267" s="38">
        <f t="shared" si="63"/>
        <v>0</v>
      </c>
      <c r="L267" s="38">
        <f t="shared" si="64"/>
        <v>0</v>
      </c>
      <c r="M267" s="38">
        <f t="shared" ca="1" si="56"/>
        <v>6.6725659663849288E-2</v>
      </c>
      <c r="N267" s="38">
        <f t="shared" ca="1" si="65"/>
        <v>0</v>
      </c>
      <c r="O267" s="105">
        <f t="shared" ca="1" si="66"/>
        <v>0</v>
      </c>
      <c r="P267" s="38">
        <f t="shared" ca="1" si="67"/>
        <v>0</v>
      </c>
      <c r="Q267" s="38">
        <f t="shared" ca="1" si="68"/>
        <v>0</v>
      </c>
      <c r="R267" s="24">
        <f t="shared" ca="1" si="57"/>
        <v>-6.6725659663849288E-2</v>
      </c>
    </row>
    <row r="268" spans="1:18" x14ac:dyDescent="0.2">
      <c r="A268" s="81"/>
      <c r="B268" s="81"/>
      <c r="C268" s="81"/>
      <c r="D268" s="82">
        <f t="shared" si="58"/>
        <v>0</v>
      </c>
      <c r="E268" s="82">
        <f t="shared" si="58"/>
        <v>0</v>
      </c>
      <c r="F268" s="38">
        <f t="shared" si="59"/>
        <v>0</v>
      </c>
      <c r="G268" s="38">
        <f t="shared" si="59"/>
        <v>0</v>
      </c>
      <c r="H268" s="38">
        <f t="shared" si="60"/>
        <v>0</v>
      </c>
      <c r="I268" s="38">
        <f t="shared" si="61"/>
        <v>0</v>
      </c>
      <c r="J268" s="38">
        <f t="shared" si="62"/>
        <v>0</v>
      </c>
      <c r="K268" s="38">
        <f t="shared" si="63"/>
        <v>0</v>
      </c>
      <c r="L268" s="38">
        <f t="shared" si="64"/>
        <v>0</v>
      </c>
      <c r="M268" s="38">
        <f t="shared" ca="1" si="56"/>
        <v>6.6725659663849288E-2</v>
      </c>
      <c r="N268" s="38">
        <f t="shared" ca="1" si="65"/>
        <v>0</v>
      </c>
      <c r="O268" s="105">
        <f t="shared" ca="1" si="66"/>
        <v>0</v>
      </c>
      <c r="P268" s="38">
        <f t="shared" ca="1" si="67"/>
        <v>0</v>
      </c>
      <c r="Q268" s="38">
        <f t="shared" ca="1" si="68"/>
        <v>0</v>
      </c>
      <c r="R268" s="24">
        <f t="shared" ca="1" si="57"/>
        <v>-6.6725659663849288E-2</v>
      </c>
    </row>
    <row r="269" spans="1:18" x14ac:dyDescent="0.2">
      <c r="A269" s="81"/>
      <c r="B269" s="81"/>
      <c r="C269" s="81"/>
      <c r="D269" s="82">
        <f t="shared" si="58"/>
        <v>0</v>
      </c>
      <c r="E269" s="82">
        <f t="shared" si="58"/>
        <v>0</v>
      </c>
      <c r="F269" s="38">
        <f t="shared" si="59"/>
        <v>0</v>
      </c>
      <c r="G269" s="38">
        <f t="shared" si="59"/>
        <v>0</v>
      </c>
      <c r="H269" s="38">
        <f t="shared" si="60"/>
        <v>0</v>
      </c>
      <c r="I269" s="38">
        <f t="shared" si="61"/>
        <v>0</v>
      </c>
      <c r="J269" s="38">
        <f t="shared" si="62"/>
        <v>0</v>
      </c>
      <c r="K269" s="38">
        <f t="shared" si="63"/>
        <v>0</v>
      </c>
      <c r="L269" s="38">
        <f t="shared" si="64"/>
        <v>0</v>
      </c>
      <c r="M269" s="38">
        <f t="shared" ca="1" si="56"/>
        <v>6.6725659663849288E-2</v>
      </c>
      <c r="N269" s="38">
        <f t="shared" ca="1" si="65"/>
        <v>0</v>
      </c>
      <c r="O269" s="105">
        <f t="shared" ca="1" si="66"/>
        <v>0</v>
      </c>
      <c r="P269" s="38">
        <f t="shared" ca="1" si="67"/>
        <v>0</v>
      </c>
      <c r="Q269" s="38">
        <f t="shared" ca="1" si="68"/>
        <v>0</v>
      </c>
      <c r="R269" s="24">
        <f t="shared" ca="1" si="57"/>
        <v>-6.6725659663849288E-2</v>
      </c>
    </row>
    <row r="270" spans="1:18" x14ac:dyDescent="0.2">
      <c r="A270" s="81"/>
      <c r="B270" s="81"/>
      <c r="C270" s="81"/>
      <c r="D270" s="82">
        <f t="shared" si="58"/>
        <v>0</v>
      </c>
      <c r="E270" s="82">
        <f t="shared" si="58"/>
        <v>0</v>
      </c>
      <c r="F270" s="38">
        <f t="shared" si="59"/>
        <v>0</v>
      </c>
      <c r="G270" s="38">
        <f t="shared" si="59"/>
        <v>0</v>
      </c>
      <c r="H270" s="38">
        <f t="shared" si="60"/>
        <v>0</v>
      </c>
      <c r="I270" s="38">
        <f t="shared" si="61"/>
        <v>0</v>
      </c>
      <c r="J270" s="38">
        <f t="shared" si="62"/>
        <v>0</v>
      </c>
      <c r="K270" s="38">
        <f t="shared" si="63"/>
        <v>0</v>
      </c>
      <c r="L270" s="38">
        <f t="shared" si="64"/>
        <v>0</v>
      </c>
      <c r="M270" s="38">
        <f t="shared" ca="1" si="56"/>
        <v>6.6725659663849288E-2</v>
      </c>
      <c r="N270" s="38">
        <f t="shared" ca="1" si="65"/>
        <v>0</v>
      </c>
      <c r="O270" s="105">
        <f t="shared" ca="1" si="66"/>
        <v>0</v>
      </c>
      <c r="P270" s="38">
        <f t="shared" ca="1" si="67"/>
        <v>0</v>
      </c>
      <c r="Q270" s="38">
        <f t="shared" ca="1" si="68"/>
        <v>0</v>
      </c>
      <c r="R270" s="24">
        <f t="shared" ca="1" si="57"/>
        <v>-6.6725659663849288E-2</v>
      </c>
    </row>
    <row r="271" spans="1:18" x14ac:dyDescent="0.2">
      <c r="A271" s="81"/>
      <c r="B271" s="81"/>
      <c r="C271" s="81"/>
      <c r="D271" s="82">
        <f t="shared" si="58"/>
        <v>0</v>
      </c>
      <c r="E271" s="82">
        <f t="shared" si="58"/>
        <v>0</v>
      </c>
      <c r="F271" s="38">
        <f t="shared" si="59"/>
        <v>0</v>
      </c>
      <c r="G271" s="38">
        <f t="shared" si="59"/>
        <v>0</v>
      </c>
      <c r="H271" s="38">
        <f t="shared" si="60"/>
        <v>0</v>
      </c>
      <c r="I271" s="38">
        <f t="shared" si="61"/>
        <v>0</v>
      </c>
      <c r="J271" s="38">
        <f t="shared" si="62"/>
        <v>0</v>
      </c>
      <c r="K271" s="38">
        <f t="shared" si="63"/>
        <v>0</v>
      </c>
      <c r="L271" s="38">
        <f t="shared" si="64"/>
        <v>0</v>
      </c>
      <c r="M271" s="38">
        <f t="shared" ca="1" si="56"/>
        <v>6.6725659663849288E-2</v>
      </c>
      <c r="N271" s="38">
        <f t="shared" ca="1" si="65"/>
        <v>0</v>
      </c>
      <c r="O271" s="105">
        <f t="shared" ca="1" si="66"/>
        <v>0</v>
      </c>
      <c r="P271" s="38">
        <f t="shared" ca="1" si="67"/>
        <v>0</v>
      </c>
      <c r="Q271" s="38">
        <f t="shared" ca="1" si="68"/>
        <v>0</v>
      </c>
      <c r="R271" s="24">
        <f t="shared" ca="1" si="57"/>
        <v>-6.6725659663849288E-2</v>
      </c>
    </row>
    <row r="272" spans="1:18" x14ac:dyDescent="0.2">
      <c r="A272" s="81"/>
      <c r="B272" s="81"/>
      <c r="C272" s="81"/>
      <c r="D272" s="82">
        <f t="shared" si="58"/>
        <v>0</v>
      </c>
      <c r="E272" s="82">
        <f t="shared" si="58"/>
        <v>0</v>
      </c>
      <c r="F272" s="38">
        <f t="shared" si="59"/>
        <v>0</v>
      </c>
      <c r="G272" s="38">
        <f t="shared" si="59"/>
        <v>0</v>
      </c>
      <c r="H272" s="38">
        <f t="shared" si="60"/>
        <v>0</v>
      </c>
      <c r="I272" s="38">
        <f t="shared" si="61"/>
        <v>0</v>
      </c>
      <c r="J272" s="38">
        <f t="shared" si="62"/>
        <v>0</v>
      </c>
      <c r="K272" s="38">
        <f t="shared" si="63"/>
        <v>0</v>
      </c>
      <c r="L272" s="38">
        <f t="shared" si="64"/>
        <v>0</v>
      </c>
      <c r="M272" s="38">
        <f t="shared" ca="1" si="56"/>
        <v>6.6725659663849288E-2</v>
      </c>
      <c r="N272" s="38">
        <f t="shared" ca="1" si="65"/>
        <v>0</v>
      </c>
      <c r="O272" s="105">
        <f t="shared" ca="1" si="66"/>
        <v>0</v>
      </c>
      <c r="P272" s="38">
        <f t="shared" ca="1" si="67"/>
        <v>0</v>
      </c>
      <c r="Q272" s="38">
        <f t="shared" ca="1" si="68"/>
        <v>0</v>
      </c>
      <c r="R272" s="24">
        <f t="shared" ca="1" si="57"/>
        <v>-6.6725659663849288E-2</v>
      </c>
    </row>
    <row r="273" spans="1:18" x14ac:dyDescent="0.2">
      <c r="A273" s="81"/>
      <c r="B273" s="81"/>
      <c r="C273" s="81"/>
      <c r="D273" s="82">
        <f t="shared" si="58"/>
        <v>0</v>
      </c>
      <c r="E273" s="82">
        <f t="shared" si="58"/>
        <v>0</v>
      </c>
      <c r="F273" s="38">
        <f t="shared" si="59"/>
        <v>0</v>
      </c>
      <c r="G273" s="38">
        <f t="shared" si="59"/>
        <v>0</v>
      </c>
      <c r="H273" s="38">
        <f t="shared" si="60"/>
        <v>0</v>
      </c>
      <c r="I273" s="38">
        <f t="shared" si="61"/>
        <v>0</v>
      </c>
      <c r="J273" s="38">
        <f t="shared" si="62"/>
        <v>0</v>
      </c>
      <c r="K273" s="38">
        <f t="shared" si="63"/>
        <v>0</v>
      </c>
      <c r="L273" s="38">
        <f t="shared" si="64"/>
        <v>0</v>
      </c>
      <c r="M273" s="38">
        <f t="shared" ca="1" si="56"/>
        <v>6.6725659663849288E-2</v>
      </c>
      <c r="N273" s="38">
        <f t="shared" ca="1" si="65"/>
        <v>0</v>
      </c>
      <c r="O273" s="105">
        <f t="shared" ca="1" si="66"/>
        <v>0</v>
      </c>
      <c r="P273" s="38">
        <f t="shared" ca="1" si="67"/>
        <v>0</v>
      </c>
      <c r="Q273" s="38">
        <f t="shared" ca="1" si="68"/>
        <v>0</v>
      </c>
      <c r="R273" s="24">
        <f t="shared" ca="1" si="57"/>
        <v>-6.6725659663849288E-2</v>
      </c>
    </row>
    <row r="274" spans="1:18" x14ac:dyDescent="0.2">
      <c r="A274" s="81"/>
      <c r="B274" s="81"/>
      <c r="C274" s="81"/>
      <c r="D274" s="82">
        <f t="shared" si="58"/>
        <v>0</v>
      </c>
      <c r="E274" s="82">
        <f t="shared" si="58"/>
        <v>0</v>
      </c>
      <c r="F274" s="38">
        <f t="shared" si="59"/>
        <v>0</v>
      </c>
      <c r="G274" s="38">
        <f t="shared" si="59"/>
        <v>0</v>
      </c>
      <c r="H274" s="38">
        <f t="shared" si="60"/>
        <v>0</v>
      </c>
      <c r="I274" s="38">
        <f t="shared" si="61"/>
        <v>0</v>
      </c>
      <c r="J274" s="38">
        <f t="shared" si="62"/>
        <v>0</v>
      </c>
      <c r="K274" s="38">
        <f t="shared" si="63"/>
        <v>0</v>
      </c>
      <c r="L274" s="38">
        <f t="shared" si="64"/>
        <v>0</v>
      </c>
      <c r="M274" s="38">
        <f t="shared" ca="1" si="56"/>
        <v>6.6725659663849288E-2</v>
      </c>
      <c r="N274" s="38">
        <f t="shared" ca="1" si="65"/>
        <v>0</v>
      </c>
      <c r="O274" s="105">
        <f t="shared" ca="1" si="66"/>
        <v>0</v>
      </c>
      <c r="P274" s="38">
        <f t="shared" ca="1" si="67"/>
        <v>0</v>
      </c>
      <c r="Q274" s="38">
        <f t="shared" ca="1" si="68"/>
        <v>0</v>
      </c>
      <c r="R274" s="24">
        <f t="shared" ca="1" si="57"/>
        <v>-6.6725659663849288E-2</v>
      </c>
    </row>
    <row r="275" spans="1:18" x14ac:dyDescent="0.2">
      <c r="A275" s="81"/>
      <c r="B275" s="81"/>
      <c r="C275" s="81"/>
      <c r="D275" s="82">
        <f t="shared" si="58"/>
        <v>0</v>
      </c>
      <c r="E275" s="82">
        <f t="shared" si="58"/>
        <v>0</v>
      </c>
      <c r="F275" s="38">
        <f t="shared" si="59"/>
        <v>0</v>
      </c>
      <c r="G275" s="38">
        <f t="shared" si="59"/>
        <v>0</v>
      </c>
      <c r="H275" s="38">
        <f t="shared" si="60"/>
        <v>0</v>
      </c>
      <c r="I275" s="38">
        <f t="shared" si="61"/>
        <v>0</v>
      </c>
      <c r="J275" s="38">
        <f t="shared" si="62"/>
        <v>0</v>
      </c>
      <c r="K275" s="38">
        <f t="shared" si="63"/>
        <v>0</v>
      </c>
      <c r="L275" s="38">
        <f t="shared" si="64"/>
        <v>0</v>
      </c>
      <c r="M275" s="38">
        <f t="shared" ca="1" si="56"/>
        <v>6.6725659663849288E-2</v>
      </c>
      <c r="N275" s="38">
        <f t="shared" ca="1" si="65"/>
        <v>0</v>
      </c>
      <c r="O275" s="105">
        <f t="shared" ca="1" si="66"/>
        <v>0</v>
      </c>
      <c r="P275" s="38">
        <f t="shared" ca="1" si="67"/>
        <v>0</v>
      </c>
      <c r="Q275" s="38">
        <f t="shared" ca="1" si="68"/>
        <v>0</v>
      </c>
      <c r="R275" s="24">
        <f t="shared" ca="1" si="57"/>
        <v>-6.6725659663849288E-2</v>
      </c>
    </row>
    <row r="276" spans="1:18" x14ac:dyDescent="0.2">
      <c r="A276" s="81"/>
      <c r="B276" s="81"/>
      <c r="C276" s="81"/>
      <c r="D276" s="82">
        <f t="shared" si="58"/>
        <v>0</v>
      </c>
      <c r="E276" s="82">
        <f t="shared" si="58"/>
        <v>0</v>
      </c>
      <c r="F276" s="38">
        <f t="shared" si="59"/>
        <v>0</v>
      </c>
      <c r="G276" s="38">
        <f t="shared" si="59"/>
        <v>0</v>
      </c>
      <c r="H276" s="38">
        <f t="shared" si="60"/>
        <v>0</v>
      </c>
      <c r="I276" s="38">
        <f t="shared" si="61"/>
        <v>0</v>
      </c>
      <c r="J276" s="38">
        <f t="shared" si="62"/>
        <v>0</v>
      </c>
      <c r="K276" s="38">
        <f t="shared" si="63"/>
        <v>0</v>
      </c>
      <c r="L276" s="38">
        <f t="shared" si="64"/>
        <v>0</v>
      </c>
      <c r="M276" s="38">
        <f t="shared" ca="1" si="56"/>
        <v>6.6725659663849288E-2</v>
      </c>
      <c r="N276" s="38">
        <f t="shared" ca="1" si="65"/>
        <v>0</v>
      </c>
      <c r="O276" s="105">
        <f t="shared" ca="1" si="66"/>
        <v>0</v>
      </c>
      <c r="P276" s="38">
        <f t="shared" ca="1" si="67"/>
        <v>0</v>
      </c>
      <c r="Q276" s="38">
        <f t="shared" ca="1" si="68"/>
        <v>0</v>
      </c>
      <c r="R276" s="24">
        <f t="shared" ca="1" si="57"/>
        <v>-6.6725659663849288E-2</v>
      </c>
    </row>
    <row r="277" spans="1:18" x14ac:dyDescent="0.2">
      <c r="A277" s="81"/>
      <c r="B277" s="81"/>
      <c r="C277" s="81"/>
      <c r="D277" s="82">
        <f t="shared" si="58"/>
        <v>0</v>
      </c>
      <c r="E277" s="82">
        <f t="shared" si="58"/>
        <v>0</v>
      </c>
      <c r="F277" s="38">
        <f t="shared" si="59"/>
        <v>0</v>
      </c>
      <c r="G277" s="38">
        <f t="shared" si="59"/>
        <v>0</v>
      </c>
      <c r="H277" s="38">
        <f t="shared" si="60"/>
        <v>0</v>
      </c>
      <c r="I277" s="38">
        <f t="shared" si="61"/>
        <v>0</v>
      </c>
      <c r="J277" s="38">
        <f t="shared" si="62"/>
        <v>0</v>
      </c>
      <c r="K277" s="38">
        <f t="shared" si="63"/>
        <v>0</v>
      </c>
      <c r="L277" s="38">
        <f t="shared" si="64"/>
        <v>0</v>
      </c>
      <c r="M277" s="38">
        <f t="shared" ca="1" si="56"/>
        <v>6.6725659663849288E-2</v>
      </c>
      <c r="N277" s="38">
        <f t="shared" ca="1" si="65"/>
        <v>0</v>
      </c>
      <c r="O277" s="105">
        <f t="shared" ca="1" si="66"/>
        <v>0</v>
      </c>
      <c r="P277" s="38">
        <f t="shared" ca="1" si="67"/>
        <v>0</v>
      </c>
      <c r="Q277" s="38">
        <f t="shared" ca="1" si="68"/>
        <v>0</v>
      </c>
      <c r="R277" s="24">
        <f t="shared" ca="1" si="57"/>
        <v>-6.6725659663849288E-2</v>
      </c>
    </row>
    <row r="278" spans="1:18" x14ac:dyDescent="0.2">
      <c r="A278" s="81"/>
      <c r="B278" s="81"/>
      <c r="C278" s="81"/>
      <c r="D278" s="82">
        <f t="shared" si="58"/>
        <v>0</v>
      </c>
      <c r="E278" s="82">
        <f t="shared" si="58"/>
        <v>0</v>
      </c>
      <c r="F278" s="38">
        <f t="shared" si="59"/>
        <v>0</v>
      </c>
      <c r="G278" s="38">
        <f t="shared" si="59"/>
        <v>0</v>
      </c>
      <c r="H278" s="38">
        <f t="shared" si="60"/>
        <v>0</v>
      </c>
      <c r="I278" s="38">
        <f t="shared" si="61"/>
        <v>0</v>
      </c>
      <c r="J278" s="38">
        <f t="shared" si="62"/>
        <v>0</v>
      </c>
      <c r="K278" s="38">
        <f t="shared" si="63"/>
        <v>0</v>
      </c>
      <c r="L278" s="38">
        <f t="shared" si="64"/>
        <v>0</v>
      </c>
      <c r="M278" s="38">
        <f t="shared" ca="1" si="56"/>
        <v>6.6725659663849288E-2</v>
      </c>
      <c r="N278" s="38">
        <f t="shared" ca="1" si="65"/>
        <v>0</v>
      </c>
      <c r="O278" s="105">
        <f t="shared" ca="1" si="66"/>
        <v>0</v>
      </c>
      <c r="P278" s="38">
        <f t="shared" ca="1" si="67"/>
        <v>0</v>
      </c>
      <c r="Q278" s="38">
        <f t="shared" ca="1" si="68"/>
        <v>0</v>
      </c>
      <c r="R278" s="24">
        <f t="shared" ca="1" si="57"/>
        <v>-6.6725659663849288E-2</v>
      </c>
    </row>
    <row r="279" spans="1:18" x14ac:dyDescent="0.2">
      <c r="A279" s="81"/>
      <c r="B279" s="81"/>
      <c r="C279" s="81"/>
      <c r="D279" s="82">
        <f t="shared" si="58"/>
        <v>0</v>
      </c>
      <c r="E279" s="82">
        <f t="shared" si="58"/>
        <v>0</v>
      </c>
      <c r="F279" s="38">
        <f t="shared" si="59"/>
        <v>0</v>
      </c>
      <c r="G279" s="38">
        <f t="shared" si="59"/>
        <v>0</v>
      </c>
      <c r="H279" s="38">
        <f t="shared" si="60"/>
        <v>0</v>
      </c>
      <c r="I279" s="38">
        <f t="shared" si="61"/>
        <v>0</v>
      </c>
      <c r="J279" s="38">
        <f t="shared" si="62"/>
        <v>0</v>
      </c>
      <c r="K279" s="38">
        <f t="shared" si="63"/>
        <v>0</v>
      </c>
      <c r="L279" s="38">
        <f t="shared" si="64"/>
        <v>0</v>
      </c>
      <c r="M279" s="38">
        <f t="shared" ca="1" si="56"/>
        <v>6.6725659663849288E-2</v>
      </c>
      <c r="N279" s="38">
        <f t="shared" ca="1" si="65"/>
        <v>0</v>
      </c>
      <c r="O279" s="105">
        <f t="shared" ca="1" si="66"/>
        <v>0</v>
      </c>
      <c r="P279" s="38">
        <f t="shared" ca="1" si="67"/>
        <v>0</v>
      </c>
      <c r="Q279" s="38">
        <f t="shared" ca="1" si="68"/>
        <v>0</v>
      </c>
      <c r="R279" s="24">
        <f t="shared" ca="1" si="57"/>
        <v>-6.6725659663849288E-2</v>
      </c>
    </row>
    <row r="280" spans="1:18" x14ac:dyDescent="0.2">
      <c r="A280" s="81"/>
      <c r="B280" s="81"/>
      <c r="C280" s="81"/>
      <c r="D280" s="82">
        <f t="shared" si="58"/>
        <v>0</v>
      </c>
      <c r="E280" s="82">
        <f t="shared" si="58"/>
        <v>0</v>
      </c>
      <c r="F280" s="38">
        <f t="shared" si="59"/>
        <v>0</v>
      </c>
      <c r="G280" s="38">
        <f t="shared" si="59"/>
        <v>0</v>
      </c>
      <c r="H280" s="38">
        <f t="shared" si="60"/>
        <v>0</v>
      </c>
      <c r="I280" s="38">
        <f t="shared" si="61"/>
        <v>0</v>
      </c>
      <c r="J280" s="38">
        <f t="shared" si="62"/>
        <v>0</v>
      </c>
      <c r="K280" s="38">
        <f t="shared" si="63"/>
        <v>0</v>
      </c>
      <c r="L280" s="38">
        <f t="shared" si="64"/>
        <v>0</v>
      </c>
      <c r="M280" s="38">
        <f t="shared" ca="1" si="56"/>
        <v>6.6725659663849288E-2</v>
      </c>
      <c r="N280" s="38">
        <f t="shared" ca="1" si="65"/>
        <v>0</v>
      </c>
      <c r="O280" s="105">
        <f t="shared" ca="1" si="66"/>
        <v>0</v>
      </c>
      <c r="P280" s="38">
        <f t="shared" ca="1" si="67"/>
        <v>0</v>
      </c>
      <c r="Q280" s="38">
        <f t="shared" ca="1" si="68"/>
        <v>0</v>
      </c>
      <c r="R280" s="24">
        <f t="shared" ca="1" si="57"/>
        <v>-6.6725659663849288E-2</v>
      </c>
    </row>
    <row r="281" spans="1:18" x14ac:dyDescent="0.2">
      <c r="A281" s="81"/>
      <c r="B281" s="81"/>
      <c r="C281" s="81"/>
      <c r="D281" s="82">
        <f t="shared" si="58"/>
        <v>0</v>
      </c>
      <c r="E281" s="82">
        <f t="shared" si="58"/>
        <v>0</v>
      </c>
      <c r="F281" s="38">
        <f t="shared" si="59"/>
        <v>0</v>
      </c>
      <c r="G281" s="38">
        <f t="shared" si="59"/>
        <v>0</v>
      </c>
      <c r="H281" s="38">
        <f t="shared" si="60"/>
        <v>0</v>
      </c>
      <c r="I281" s="38">
        <f t="shared" si="61"/>
        <v>0</v>
      </c>
      <c r="J281" s="38">
        <f t="shared" si="62"/>
        <v>0</v>
      </c>
      <c r="K281" s="38">
        <f t="shared" si="63"/>
        <v>0</v>
      </c>
      <c r="L281" s="38">
        <f t="shared" si="64"/>
        <v>0</v>
      </c>
      <c r="M281" s="38">
        <f t="shared" ca="1" si="56"/>
        <v>6.6725659663849288E-2</v>
      </c>
      <c r="N281" s="38">
        <f t="shared" ca="1" si="65"/>
        <v>0</v>
      </c>
      <c r="O281" s="105">
        <f t="shared" ca="1" si="66"/>
        <v>0</v>
      </c>
      <c r="P281" s="38">
        <f t="shared" ca="1" si="67"/>
        <v>0</v>
      </c>
      <c r="Q281" s="38">
        <f t="shared" ca="1" si="68"/>
        <v>0</v>
      </c>
      <c r="R281" s="24">
        <f t="shared" ca="1" si="57"/>
        <v>-6.6725659663849288E-2</v>
      </c>
    </row>
    <row r="282" spans="1:18" x14ac:dyDescent="0.2">
      <c r="A282" s="81"/>
      <c r="B282" s="81"/>
      <c r="C282" s="81"/>
      <c r="D282" s="82">
        <f t="shared" si="58"/>
        <v>0</v>
      </c>
      <c r="E282" s="82">
        <f t="shared" si="58"/>
        <v>0</v>
      </c>
      <c r="F282" s="38">
        <f t="shared" si="59"/>
        <v>0</v>
      </c>
      <c r="G282" s="38">
        <f t="shared" si="59"/>
        <v>0</v>
      </c>
      <c r="H282" s="38">
        <f t="shared" si="60"/>
        <v>0</v>
      </c>
      <c r="I282" s="38">
        <f t="shared" si="61"/>
        <v>0</v>
      </c>
      <c r="J282" s="38">
        <f t="shared" si="62"/>
        <v>0</v>
      </c>
      <c r="K282" s="38">
        <f t="shared" si="63"/>
        <v>0</v>
      </c>
      <c r="L282" s="38">
        <f t="shared" si="64"/>
        <v>0</v>
      </c>
      <c r="M282" s="38">
        <f t="shared" ca="1" si="56"/>
        <v>6.6725659663849288E-2</v>
      </c>
      <c r="N282" s="38">
        <f t="shared" ca="1" si="65"/>
        <v>0</v>
      </c>
      <c r="O282" s="105">
        <f t="shared" ca="1" si="66"/>
        <v>0</v>
      </c>
      <c r="P282" s="38">
        <f t="shared" ca="1" si="67"/>
        <v>0</v>
      </c>
      <c r="Q282" s="38">
        <f t="shared" ca="1" si="68"/>
        <v>0</v>
      </c>
      <c r="R282" s="24">
        <f t="shared" ca="1" si="57"/>
        <v>-6.6725659663849288E-2</v>
      </c>
    </row>
    <row r="283" spans="1:18" x14ac:dyDescent="0.2">
      <c r="A283" s="81"/>
      <c r="B283" s="81"/>
      <c r="C283" s="81"/>
      <c r="D283" s="82">
        <f t="shared" si="58"/>
        <v>0</v>
      </c>
      <c r="E283" s="82">
        <f t="shared" si="58"/>
        <v>0</v>
      </c>
      <c r="F283" s="38">
        <f t="shared" si="59"/>
        <v>0</v>
      </c>
      <c r="G283" s="38">
        <f t="shared" si="59"/>
        <v>0</v>
      </c>
      <c r="H283" s="38">
        <f t="shared" si="60"/>
        <v>0</v>
      </c>
      <c r="I283" s="38">
        <f t="shared" si="61"/>
        <v>0</v>
      </c>
      <c r="J283" s="38">
        <f t="shared" si="62"/>
        <v>0</v>
      </c>
      <c r="K283" s="38">
        <f t="shared" si="63"/>
        <v>0</v>
      </c>
      <c r="L283" s="38">
        <f t="shared" si="64"/>
        <v>0</v>
      </c>
      <c r="M283" s="38">
        <f t="shared" ca="1" si="56"/>
        <v>6.6725659663849288E-2</v>
      </c>
      <c r="N283" s="38">
        <f t="shared" ca="1" si="65"/>
        <v>0</v>
      </c>
      <c r="O283" s="105">
        <f t="shared" ca="1" si="66"/>
        <v>0</v>
      </c>
      <c r="P283" s="38">
        <f t="shared" ca="1" si="67"/>
        <v>0</v>
      </c>
      <c r="Q283" s="38">
        <f t="shared" ca="1" si="68"/>
        <v>0</v>
      </c>
      <c r="R283" s="24">
        <f t="shared" ca="1" si="57"/>
        <v>-6.6725659663849288E-2</v>
      </c>
    </row>
    <row r="284" spans="1:18" x14ac:dyDescent="0.2">
      <c r="A284" s="81"/>
      <c r="B284" s="81"/>
      <c r="C284" s="81"/>
      <c r="D284" s="82">
        <f t="shared" si="58"/>
        <v>0</v>
      </c>
      <c r="E284" s="82">
        <f t="shared" si="58"/>
        <v>0</v>
      </c>
      <c r="F284" s="38">
        <f t="shared" si="59"/>
        <v>0</v>
      </c>
      <c r="G284" s="38">
        <f t="shared" si="59"/>
        <v>0</v>
      </c>
      <c r="H284" s="38">
        <f t="shared" si="60"/>
        <v>0</v>
      </c>
      <c r="I284" s="38">
        <f t="shared" si="61"/>
        <v>0</v>
      </c>
      <c r="J284" s="38">
        <f t="shared" si="62"/>
        <v>0</v>
      </c>
      <c r="K284" s="38">
        <f t="shared" si="63"/>
        <v>0</v>
      </c>
      <c r="L284" s="38">
        <f t="shared" si="64"/>
        <v>0</v>
      </c>
      <c r="M284" s="38">
        <f t="shared" ca="1" si="56"/>
        <v>6.6725659663849288E-2</v>
      </c>
      <c r="N284" s="38">
        <f t="shared" ca="1" si="65"/>
        <v>0</v>
      </c>
      <c r="O284" s="105">
        <f t="shared" ca="1" si="66"/>
        <v>0</v>
      </c>
      <c r="P284" s="38">
        <f t="shared" ca="1" si="67"/>
        <v>0</v>
      </c>
      <c r="Q284" s="38">
        <f t="shared" ca="1" si="68"/>
        <v>0</v>
      </c>
      <c r="R284" s="24">
        <f t="shared" ca="1" si="57"/>
        <v>-6.6725659663849288E-2</v>
      </c>
    </row>
    <row r="285" spans="1:18" x14ac:dyDescent="0.2">
      <c r="A285" s="81"/>
      <c r="B285" s="81"/>
      <c r="C285" s="81"/>
      <c r="D285" s="82">
        <f t="shared" si="58"/>
        <v>0</v>
      </c>
      <c r="E285" s="82">
        <f t="shared" si="58"/>
        <v>0</v>
      </c>
      <c r="F285" s="38">
        <f t="shared" si="59"/>
        <v>0</v>
      </c>
      <c r="G285" s="38">
        <f t="shared" si="59"/>
        <v>0</v>
      </c>
      <c r="H285" s="38">
        <f t="shared" si="60"/>
        <v>0</v>
      </c>
      <c r="I285" s="38">
        <f t="shared" si="61"/>
        <v>0</v>
      </c>
      <c r="J285" s="38">
        <f t="shared" si="62"/>
        <v>0</v>
      </c>
      <c r="K285" s="38">
        <f t="shared" si="63"/>
        <v>0</v>
      </c>
      <c r="L285" s="38">
        <f t="shared" si="64"/>
        <v>0</v>
      </c>
      <c r="M285" s="38">
        <f t="shared" ca="1" si="56"/>
        <v>6.6725659663849288E-2</v>
      </c>
      <c r="N285" s="38">
        <f t="shared" ca="1" si="65"/>
        <v>0</v>
      </c>
      <c r="O285" s="105">
        <f t="shared" ca="1" si="66"/>
        <v>0</v>
      </c>
      <c r="P285" s="38">
        <f t="shared" ca="1" si="67"/>
        <v>0</v>
      </c>
      <c r="Q285" s="38">
        <f t="shared" ca="1" si="68"/>
        <v>0</v>
      </c>
      <c r="R285" s="24">
        <f t="shared" ca="1" si="57"/>
        <v>-6.6725659663849288E-2</v>
      </c>
    </row>
    <row r="286" spans="1:18" x14ac:dyDescent="0.2">
      <c r="A286" s="81"/>
      <c r="B286" s="81"/>
      <c r="C286" s="81"/>
      <c r="D286" s="82">
        <f t="shared" si="58"/>
        <v>0</v>
      </c>
      <c r="E286" s="82">
        <f t="shared" si="58"/>
        <v>0</v>
      </c>
      <c r="F286" s="38">
        <f t="shared" si="59"/>
        <v>0</v>
      </c>
      <c r="G286" s="38">
        <f t="shared" si="59"/>
        <v>0</v>
      </c>
      <c r="H286" s="38">
        <f t="shared" si="60"/>
        <v>0</v>
      </c>
      <c r="I286" s="38">
        <f t="shared" si="61"/>
        <v>0</v>
      </c>
      <c r="J286" s="38">
        <f t="shared" si="62"/>
        <v>0</v>
      </c>
      <c r="K286" s="38">
        <f t="shared" si="63"/>
        <v>0</v>
      </c>
      <c r="L286" s="38">
        <f t="shared" si="64"/>
        <v>0</v>
      </c>
      <c r="M286" s="38">
        <f t="shared" ca="1" si="56"/>
        <v>6.6725659663849288E-2</v>
      </c>
      <c r="N286" s="38">
        <f t="shared" ca="1" si="65"/>
        <v>0</v>
      </c>
      <c r="O286" s="105">
        <f t="shared" ca="1" si="66"/>
        <v>0</v>
      </c>
      <c r="P286" s="38">
        <f t="shared" ca="1" si="67"/>
        <v>0</v>
      </c>
      <c r="Q286" s="38">
        <f t="shared" ca="1" si="68"/>
        <v>0</v>
      </c>
      <c r="R286" s="24">
        <f t="shared" ca="1" si="57"/>
        <v>-6.6725659663849288E-2</v>
      </c>
    </row>
    <row r="287" spans="1:18" x14ac:dyDescent="0.2">
      <c r="A287" s="81"/>
      <c r="B287" s="81"/>
      <c r="C287" s="81"/>
      <c r="D287" s="82">
        <f t="shared" si="58"/>
        <v>0</v>
      </c>
      <c r="E287" s="82">
        <f t="shared" si="58"/>
        <v>0</v>
      </c>
      <c r="F287" s="38">
        <f t="shared" si="59"/>
        <v>0</v>
      </c>
      <c r="G287" s="38">
        <f t="shared" si="59"/>
        <v>0</v>
      </c>
      <c r="H287" s="38">
        <f t="shared" si="60"/>
        <v>0</v>
      </c>
      <c r="I287" s="38">
        <f t="shared" si="61"/>
        <v>0</v>
      </c>
      <c r="J287" s="38">
        <f t="shared" si="62"/>
        <v>0</v>
      </c>
      <c r="K287" s="38">
        <f t="shared" si="63"/>
        <v>0</v>
      </c>
      <c r="L287" s="38">
        <f t="shared" si="64"/>
        <v>0</v>
      </c>
      <c r="M287" s="38">
        <f t="shared" ca="1" si="56"/>
        <v>6.6725659663849288E-2</v>
      </c>
      <c r="N287" s="38">
        <f t="shared" ca="1" si="65"/>
        <v>0</v>
      </c>
      <c r="O287" s="105">
        <f t="shared" ca="1" si="66"/>
        <v>0</v>
      </c>
      <c r="P287" s="38">
        <f t="shared" ca="1" si="67"/>
        <v>0</v>
      </c>
      <c r="Q287" s="38">
        <f t="shared" ca="1" si="68"/>
        <v>0</v>
      </c>
      <c r="R287" s="24">
        <f t="shared" ca="1" si="57"/>
        <v>-6.6725659663849288E-2</v>
      </c>
    </row>
    <row r="288" spans="1:18" x14ac:dyDescent="0.2">
      <c r="A288" s="81"/>
      <c r="B288" s="81"/>
      <c r="C288" s="81"/>
      <c r="D288" s="82">
        <f t="shared" si="58"/>
        <v>0</v>
      </c>
      <c r="E288" s="82">
        <f t="shared" si="58"/>
        <v>0</v>
      </c>
      <c r="F288" s="38">
        <f t="shared" si="59"/>
        <v>0</v>
      </c>
      <c r="G288" s="38">
        <f t="shared" si="59"/>
        <v>0</v>
      </c>
      <c r="H288" s="38">
        <f t="shared" si="60"/>
        <v>0</v>
      </c>
      <c r="I288" s="38">
        <f t="shared" si="61"/>
        <v>0</v>
      </c>
      <c r="J288" s="38">
        <f t="shared" si="62"/>
        <v>0</v>
      </c>
      <c r="K288" s="38">
        <f t="shared" si="63"/>
        <v>0</v>
      </c>
      <c r="L288" s="38">
        <f t="shared" si="64"/>
        <v>0</v>
      </c>
      <c r="M288" s="38">
        <f t="shared" ca="1" si="56"/>
        <v>6.6725659663849288E-2</v>
      </c>
      <c r="N288" s="38">
        <f t="shared" ca="1" si="65"/>
        <v>0</v>
      </c>
      <c r="O288" s="105">
        <f t="shared" ca="1" si="66"/>
        <v>0</v>
      </c>
      <c r="P288" s="38">
        <f t="shared" ca="1" si="67"/>
        <v>0</v>
      </c>
      <c r="Q288" s="38">
        <f t="shared" ca="1" si="68"/>
        <v>0</v>
      </c>
      <c r="R288" s="24">
        <f t="shared" ca="1" si="57"/>
        <v>-6.6725659663849288E-2</v>
      </c>
    </row>
    <row r="289" spans="1:18" x14ac:dyDescent="0.2">
      <c r="A289" s="81"/>
      <c r="B289" s="81"/>
      <c r="C289" s="81"/>
      <c r="D289" s="82">
        <f t="shared" si="58"/>
        <v>0</v>
      </c>
      <c r="E289" s="82">
        <f t="shared" si="58"/>
        <v>0</v>
      </c>
      <c r="F289" s="38">
        <f t="shared" si="59"/>
        <v>0</v>
      </c>
      <c r="G289" s="38">
        <f t="shared" si="59"/>
        <v>0</v>
      </c>
      <c r="H289" s="38">
        <f t="shared" si="60"/>
        <v>0</v>
      </c>
      <c r="I289" s="38">
        <f t="shared" si="61"/>
        <v>0</v>
      </c>
      <c r="J289" s="38">
        <f t="shared" si="62"/>
        <v>0</v>
      </c>
      <c r="K289" s="38">
        <f t="shared" si="63"/>
        <v>0</v>
      </c>
      <c r="L289" s="38">
        <f t="shared" si="64"/>
        <v>0</v>
      </c>
      <c r="M289" s="38">
        <f t="shared" ca="1" si="56"/>
        <v>6.6725659663849288E-2</v>
      </c>
      <c r="N289" s="38">
        <f t="shared" ca="1" si="65"/>
        <v>0</v>
      </c>
      <c r="O289" s="105">
        <f t="shared" ca="1" si="66"/>
        <v>0</v>
      </c>
      <c r="P289" s="38">
        <f t="shared" ca="1" si="67"/>
        <v>0</v>
      </c>
      <c r="Q289" s="38">
        <f t="shared" ca="1" si="68"/>
        <v>0</v>
      </c>
      <c r="R289" s="24">
        <f t="shared" ca="1" si="57"/>
        <v>-6.6725659663849288E-2</v>
      </c>
    </row>
    <row r="290" spans="1:18" x14ac:dyDescent="0.2">
      <c r="A290" s="81"/>
      <c r="B290" s="81"/>
      <c r="C290" s="81"/>
      <c r="D290" s="82">
        <f t="shared" si="58"/>
        <v>0</v>
      </c>
      <c r="E290" s="82">
        <f t="shared" si="58"/>
        <v>0</v>
      </c>
      <c r="F290" s="38">
        <f t="shared" si="59"/>
        <v>0</v>
      </c>
      <c r="G290" s="38">
        <f t="shared" si="59"/>
        <v>0</v>
      </c>
      <c r="H290" s="38">
        <f t="shared" si="60"/>
        <v>0</v>
      </c>
      <c r="I290" s="38">
        <f t="shared" si="61"/>
        <v>0</v>
      </c>
      <c r="J290" s="38">
        <f t="shared" si="62"/>
        <v>0</v>
      </c>
      <c r="K290" s="38">
        <f t="shared" si="63"/>
        <v>0</v>
      </c>
      <c r="L290" s="38">
        <f t="shared" si="64"/>
        <v>0</v>
      </c>
      <c r="M290" s="38">
        <f t="shared" ca="1" si="56"/>
        <v>6.6725659663849288E-2</v>
      </c>
      <c r="N290" s="38">
        <f t="shared" ca="1" si="65"/>
        <v>0</v>
      </c>
      <c r="O290" s="105">
        <f t="shared" ca="1" si="66"/>
        <v>0</v>
      </c>
      <c r="P290" s="38">
        <f t="shared" ca="1" si="67"/>
        <v>0</v>
      </c>
      <c r="Q290" s="38">
        <f t="shared" ca="1" si="68"/>
        <v>0</v>
      </c>
      <c r="R290" s="24">
        <f t="shared" ca="1" si="57"/>
        <v>-6.6725659663849288E-2</v>
      </c>
    </row>
    <row r="291" spans="1:18" x14ac:dyDescent="0.2">
      <c r="A291" s="81"/>
      <c r="B291" s="81"/>
      <c r="C291" s="81"/>
      <c r="D291" s="82">
        <f t="shared" si="58"/>
        <v>0</v>
      </c>
      <c r="E291" s="82">
        <f t="shared" si="58"/>
        <v>0</v>
      </c>
      <c r="F291" s="38">
        <f t="shared" si="59"/>
        <v>0</v>
      </c>
      <c r="G291" s="38">
        <f t="shared" si="59"/>
        <v>0</v>
      </c>
      <c r="H291" s="38">
        <f t="shared" si="60"/>
        <v>0</v>
      </c>
      <c r="I291" s="38">
        <f t="shared" si="61"/>
        <v>0</v>
      </c>
      <c r="J291" s="38">
        <f t="shared" si="62"/>
        <v>0</v>
      </c>
      <c r="K291" s="38">
        <f t="shared" si="63"/>
        <v>0</v>
      </c>
      <c r="L291" s="38">
        <f t="shared" si="64"/>
        <v>0</v>
      </c>
      <c r="M291" s="38">
        <f t="shared" ca="1" si="56"/>
        <v>6.6725659663849288E-2</v>
      </c>
      <c r="N291" s="38">
        <f t="shared" ca="1" si="65"/>
        <v>0</v>
      </c>
      <c r="O291" s="105">
        <f t="shared" ca="1" si="66"/>
        <v>0</v>
      </c>
      <c r="P291" s="38">
        <f t="shared" ca="1" si="67"/>
        <v>0</v>
      </c>
      <c r="Q291" s="38">
        <f t="shared" ca="1" si="68"/>
        <v>0</v>
      </c>
      <c r="R291" s="24">
        <f t="shared" ca="1" si="57"/>
        <v>-6.6725659663849288E-2</v>
      </c>
    </row>
    <row r="292" spans="1:18" x14ac:dyDescent="0.2">
      <c r="A292" s="81"/>
      <c r="B292" s="81"/>
      <c r="C292" s="81"/>
      <c r="D292" s="82">
        <f t="shared" si="58"/>
        <v>0</v>
      </c>
      <c r="E292" s="82">
        <f t="shared" si="58"/>
        <v>0</v>
      </c>
      <c r="F292" s="38">
        <f t="shared" si="59"/>
        <v>0</v>
      </c>
      <c r="G292" s="38">
        <f t="shared" si="59"/>
        <v>0</v>
      </c>
      <c r="H292" s="38">
        <f t="shared" si="60"/>
        <v>0</v>
      </c>
      <c r="I292" s="38">
        <f t="shared" si="61"/>
        <v>0</v>
      </c>
      <c r="J292" s="38">
        <f t="shared" si="62"/>
        <v>0</v>
      </c>
      <c r="K292" s="38">
        <f t="shared" si="63"/>
        <v>0</v>
      </c>
      <c r="L292" s="38">
        <f t="shared" si="64"/>
        <v>0</v>
      </c>
      <c r="M292" s="38">
        <f t="shared" ca="1" si="56"/>
        <v>6.6725659663849288E-2</v>
      </c>
      <c r="N292" s="38">
        <f t="shared" ca="1" si="65"/>
        <v>0</v>
      </c>
      <c r="O292" s="105">
        <f t="shared" ca="1" si="66"/>
        <v>0</v>
      </c>
      <c r="P292" s="38">
        <f t="shared" ca="1" si="67"/>
        <v>0</v>
      </c>
      <c r="Q292" s="38">
        <f t="shared" ca="1" si="68"/>
        <v>0</v>
      </c>
      <c r="R292" s="24">
        <f t="shared" ca="1" si="57"/>
        <v>-6.6725659663849288E-2</v>
      </c>
    </row>
    <row r="293" spans="1:18" x14ac:dyDescent="0.2">
      <c r="A293" s="81"/>
      <c r="B293" s="81"/>
      <c r="C293" s="81"/>
      <c r="D293" s="82">
        <f t="shared" si="58"/>
        <v>0</v>
      </c>
      <c r="E293" s="82">
        <f t="shared" si="58"/>
        <v>0</v>
      </c>
      <c r="F293" s="38">
        <f t="shared" si="59"/>
        <v>0</v>
      </c>
      <c r="G293" s="38">
        <f t="shared" si="59"/>
        <v>0</v>
      </c>
      <c r="H293" s="38">
        <f t="shared" si="60"/>
        <v>0</v>
      </c>
      <c r="I293" s="38">
        <f t="shared" si="61"/>
        <v>0</v>
      </c>
      <c r="J293" s="38">
        <f t="shared" si="62"/>
        <v>0</v>
      </c>
      <c r="K293" s="38">
        <f t="shared" si="63"/>
        <v>0</v>
      </c>
      <c r="L293" s="38">
        <f t="shared" si="64"/>
        <v>0</v>
      </c>
      <c r="M293" s="38">
        <f t="shared" ca="1" si="56"/>
        <v>6.6725659663849288E-2</v>
      </c>
      <c r="N293" s="38">
        <f t="shared" ca="1" si="65"/>
        <v>0</v>
      </c>
      <c r="O293" s="105">
        <f t="shared" ca="1" si="66"/>
        <v>0</v>
      </c>
      <c r="P293" s="38">
        <f t="shared" ca="1" si="67"/>
        <v>0</v>
      </c>
      <c r="Q293" s="38">
        <f t="shared" ca="1" si="68"/>
        <v>0</v>
      </c>
      <c r="R293" s="24">
        <f t="shared" ca="1" si="57"/>
        <v>-6.6725659663849288E-2</v>
      </c>
    </row>
    <row r="294" spans="1:18" x14ac:dyDescent="0.2">
      <c r="A294" s="81"/>
      <c r="B294" s="81"/>
      <c r="C294" s="81"/>
      <c r="D294" s="82">
        <f t="shared" si="58"/>
        <v>0</v>
      </c>
      <c r="E294" s="82">
        <f t="shared" si="58"/>
        <v>0</v>
      </c>
      <c r="F294" s="38">
        <f t="shared" si="59"/>
        <v>0</v>
      </c>
      <c r="G294" s="38">
        <f t="shared" si="59"/>
        <v>0</v>
      </c>
      <c r="H294" s="38">
        <f t="shared" si="60"/>
        <v>0</v>
      </c>
      <c r="I294" s="38">
        <f t="shared" si="61"/>
        <v>0</v>
      </c>
      <c r="J294" s="38">
        <f t="shared" si="62"/>
        <v>0</v>
      </c>
      <c r="K294" s="38">
        <f t="shared" si="63"/>
        <v>0</v>
      </c>
      <c r="L294" s="38">
        <f t="shared" si="64"/>
        <v>0</v>
      </c>
      <c r="M294" s="38">
        <f t="shared" ca="1" si="56"/>
        <v>6.6725659663849288E-2</v>
      </c>
      <c r="N294" s="38">
        <f t="shared" ca="1" si="65"/>
        <v>0</v>
      </c>
      <c r="O294" s="105">
        <f t="shared" ca="1" si="66"/>
        <v>0</v>
      </c>
      <c r="P294" s="38">
        <f t="shared" ca="1" si="67"/>
        <v>0</v>
      </c>
      <c r="Q294" s="38">
        <f t="shared" ca="1" si="68"/>
        <v>0</v>
      </c>
      <c r="R294" s="24">
        <f t="shared" ca="1" si="57"/>
        <v>-6.6725659663849288E-2</v>
      </c>
    </row>
    <row r="295" spans="1:18" x14ac:dyDescent="0.2">
      <c r="A295" s="81"/>
      <c r="B295" s="81"/>
      <c r="C295" s="81"/>
      <c r="D295" s="82">
        <f t="shared" si="58"/>
        <v>0</v>
      </c>
      <c r="E295" s="82">
        <f t="shared" si="58"/>
        <v>0</v>
      </c>
      <c r="F295" s="38">
        <f t="shared" si="59"/>
        <v>0</v>
      </c>
      <c r="G295" s="38">
        <f t="shared" si="59"/>
        <v>0</v>
      </c>
      <c r="H295" s="38">
        <f t="shared" si="60"/>
        <v>0</v>
      </c>
      <c r="I295" s="38">
        <f t="shared" si="61"/>
        <v>0</v>
      </c>
      <c r="J295" s="38">
        <f t="shared" si="62"/>
        <v>0</v>
      </c>
      <c r="K295" s="38">
        <f t="shared" si="63"/>
        <v>0</v>
      </c>
      <c r="L295" s="38">
        <f t="shared" si="64"/>
        <v>0</v>
      </c>
      <c r="M295" s="38">
        <f t="shared" ca="1" si="56"/>
        <v>6.6725659663849288E-2</v>
      </c>
      <c r="N295" s="38">
        <f t="shared" ca="1" si="65"/>
        <v>0</v>
      </c>
      <c r="O295" s="105">
        <f t="shared" ca="1" si="66"/>
        <v>0</v>
      </c>
      <c r="P295" s="38">
        <f t="shared" ca="1" si="67"/>
        <v>0</v>
      </c>
      <c r="Q295" s="38">
        <f t="shared" ca="1" si="68"/>
        <v>0</v>
      </c>
      <c r="R295" s="24">
        <f t="shared" ca="1" si="57"/>
        <v>-6.6725659663849288E-2</v>
      </c>
    </row>
    <row r="296" spans="1:18" x14ac:dyDescent="0.2">
      <c r="A296" s="81"/>
      <c r="B296" s="81"/>
      <c r="C296" s="81"/>
      <c r="D296" s="82">
        <f t="shared" si="58"/>
        <v>0</v>
      </c>
      <c r="E296" s="82">
        <f t="shared" si="58"/>
        <v>0</v>
      </c>
      <c r="F296" s="38">
        <f t="shared" si="59"/>
        <v>0</v>
      </c>
      <c r="G296" s="38">
        <f t="shared" si="59"/>
        <v>0</v>
      </c>
      <c r="H296" s="38">
        <f t="shared" si="60"/>
        <v>0</v>
      </c>
      <c r="I296" s="38">
        <f t="shared" si="61"/>
        <v>0</v>
      </c>
      <c r="J296" s="38">
        <f t="shared" si="62"/>
        <v>0</v>
      </c>
      <c r="K296" s="38">
        <f t="shared" si="63"/>
        <v>0</v>
      </c>
      <c r="L296" s="38">
        <f t="shared" si="64"/>
        <v>0</v>
      </c>
      <c r="M296" s="38">
        <f t="shared" ca="1" si="56"/>
        <v>6.6725659663849288E-2</v>
      </c>
      <c r="N296" s="38">
        <f t="shared" ca="1" si="65"/>
        <v>0</v>
      </c>
      <c r="O296" s="105">
        <f t="shared" ca="1" si="66"/>
        <v>0</v>
      </c>
      <c r="P296" s="38">
        <f t="shared" ca="1" si="67"/>
        <v>0</v>
      </c>
      <c r="Q296" s="38">
        <f t="shared" ca="1" si="68"/>
        <v>0</v>
      </c>
      <c r="R296" s="24">
        <f t="shared" ca="1" si="57"/>
        <v>-6.6725659663849288E-2</v>
      </c>
    </row>
    <row r="297" spans="1:18" x14ac:dyDescent="0.2">
      <c r="A297" s="81"/>
      <c r="B297" s="81"/>
      <c r="C297" s="81"/>
      <c r="D297" s="82">
        <f t="shared" si="58"/>
        <v>0</v>
      </c>
      <c r="E297" s="82">
        <f t="shared" si="58"/>
        <v>0</v>
      </c>
      <c r="F297" s="38">
        <f t="shared" si="59"/>
        <v>0</v>
      </c>
      <c r="G297" s="38">
        <f t="shared" si="59"/>
        <v>0</v>
      </c>
      <c r="H297" s="38">
        <f t="shared" si="60"/>
        <v>0</v>
      </c>
      <c r="I297" s="38">
        <f t="shared" si="61"/>
        <v>0</v>
      </c>
      <c r="J297" s="38">
        <f t="shared" si="62"/>
        <v>0</v>
      </c>
      <c r="K297" s="38">
        <f t="shared" si="63"/>
        <v>0</v>
      </c>
      <c r="L297" s="38">
        <f t="shared" si="64"/>
        <v>0</v>
      </c>
      <c r="M297" s="38">
        <f t="shared" ca="1" si="56"/>
        <v>6.6725659663849288E-2</v>
      </c>
      <c r="N297" s="38">
        <f t="shared" ca="1" si="65"/>
        <v>0</v>
      </c>
      <c r="O297" s="105">
        <f t="shared" ca="1" si="66"/>
        <v>0</v>
      </c>
      <c r="P297" s="38">
        <f t="shared" ca="1" si="67"/>
        <v>0</v>
      </c>
      <c r="Q297" s="38">
        <f t="shared" ca="1" si="68"/>
        <v>0</v>
      </c>
      <c r="R297" s="24">
        <f t="shared" ca="1" si="57"/>
        <v>-6.6725659663849288E-2</v>
      </c>
    </row>
    <row r="298" spans="1:18" x14ac:dyDescent="0.2">
      <c r="A298" s="81"/>
      <c r="B298" s="81"/>
      <c r="C298" s="81"/>
      <c r="D298" s="82">
        <f t="shared" si="58"/>
        <v>0</v>
      </c>
      <c r="E298" s="82">
        <f t="shared" si="58"/>
        <v>0</v>
      </c>
      <c r="F298" s="38">
        <f t="shared" si="59"/>
        <v>0</v>
      </c>
      <c r="G298" s="38">
        <f t="shared" si="59"/>
        <v>0</v>
      </c>
      <c r="H298" s="38">
        <f t="shared" si="60"/>
        <v>0</v>
      </c>
      <c r="I298" s="38">
        <f t="shared" si="61"/>
        <v>0</v>
      </c>
      <c r="J298" s="38">
        <f t="shared" si="62"/>
        <v>0</v>
      </c>
      <c r="K298" s="38">
        <f t="shared" si="63"/>
        <v>0</v>
      </c>
      <c r="L298" s="38">
        <f t="shared" si="64"/>
        <v>0</v>
      </c>
      <c r="M298" s="38">
        <f t="shared" ca="1" si="56"/>
        <v>6.6725659663849288E-2</v>
      </c>
      <c r="N298" s="38">
        <f t="shared" ca="1" si="65"/>
        <v>0</v>
      </c>
      <c r="O298" s="105">
        <f t="shared" ca="1" si="66"/>
        <v>0</v>
      </c>
      <c r="P298" s="38">
        <f t="shared" ca="1" si="67"/>
        <v>0</v>
      </c>
      <c r="Q298" s="38">
        <f t="shared" ca="1" si="68"/>
        <v>0</v>
      </c>
      <c r="R298" s="24">
        <f t="shared" ca="1" si="57"/>
        <v>-6.6725659663849288E-2</v>
      </c>
    </row>
    <row r="299" spans="1:18" x14ac:dyDescent="0.2">
      <c r="A299" s="81"/>
      <c r="B299" s="81"/>
      <c r="C299" s="81"/>
      <c r="D299" s="82">
        <f t="shared" si="58"/>
        <v>0</v>
      </c>
      <c r="E299" s="82">
        <f t="shared" si="58"/>
        <v>0</v>
      </c>
      <c r="F299" s="38">
        <f t="shared" si="59"/>
        <v>0</v>
      </c>
      <c r="G299" s="38">
        <f t="shared" si="59"/>
        <v>0</v>
      </c>
      <c r="H299" s="38">
        <f t="shared" si="60"/>
        <v>0</v>
      </c>
      <c r="I299" s="38">
        <f t="shared" si="61"/>
        <v>0</v>
      </c>
      <c r="J299" s="38">
        <f t="shared" si="62"/>
        <v>0</v>
      </c>
      <c r="K299" s="38">
        <f t="shared" si="63"/>
        <v>0</v>
      </c>
      <c r="L299" s="38">
        <f t="shared" si="64"/>
        <v>0</v>
      </c>
      <c r="M299" s="38">
        <f t="shared" ca="1" si="56"/>
        <v>6.6725659663849288E-2</v>
      </c>
      <c r="N299" s="38">
        <f t="shared" ca="1" si="65"/>
        <v>0</v>
      </c>
      <c r="O299" s="105">
        <f t="shared" ca="1" si="66"/>
        <v>0</v>
      </c>
      <c r="P299" s="38">
        <f t="shared" ca="1" si="67"/>
        <v>0</v>
      </c>
      <c r="Q299" s="38">
        <f t="shared" ca="1" si="68"/>
        <v>0</v>
      </c>
      <c r="R299" s="24">
        <f t="shared" ca="1" si="57"/>
        <v>-6.6725659663849288E-2</v>
      </c>
    </row>
    <row r="300" spans="1:18" x14ac:dyDescent="0.2">
      <c r="A300" s="81"/>
      <c r="B300" s="81"/>
      <c r="C300" s="81"/>
      <c r="D300" s="82">
        <f t="shared" si="58"/>
        <v>0</v>
      </c>
      <c r="E300" s="82">
        <f t="shared" si="58"/>
        <v>0</v>
      </c>
      <c r="F300" s="38">
        <f t="shared" si="59"/>
        <v>0</v>
      </c>
      <c r="G300" s="38">
        <f t="shared" si="59"/>
        <v>0</v>
      </c>
      <c r="H300" s="38">
        <f t="shared" si="60"/>
        <v>0</v>
      </c>
      <c r="I300" s="38">
        <f t="shared" si="61"/>
        <v>0</v>
      </c>
      <c r="J300" s="38">
        <f t="shared" si="62"/>
        <v>0</v>
      </c>
      <c r="K300" s="38">
        <f t="shared" si="63"/>
        <v>0</v>
      </c>
      <c r="L300" s="38">
        <f t="shared" si="64"/>
        <v>0</v>
      </c>
      <c r="M300" s="38">
        <f t="shared" ca="1" si="56"/>
        <v>6.6725659663849288E-2</v>
      </c>
      <c r="N300" s="38">
        <f t="shared" ca="1" si="65"/>
        <v>0</v>
      </c>
      <c r="O300" s="105">
        <f t="shared" ca="1" si="66"/>
        <v>0</v>
      </c>
      <c r="P300" s="38">
        <f t="shared" ca="1" si="67"/>
        <v>0</v>
      </c>
      <c r="Q300" s="38">
        <f t="shared" ca="1" si="68"/>
        <v>0</v>
      </c>
      <c r="R300" s="24">
        <f t="shared" ca="1" si="57"/>
        <v>-6.6725659663849288E-2</v>
      </c>
    </row>
    <row r="301" spans="1:18" x14ac:dyDescent="0.2">
      <c r="A301" s="81"/>
      <c r="B301" s="81"/>
      <c r="C301" s="81"/>
      <c r="D301" s="82">
        <f t="shared" si="58"/>
        <v>0</v>
      </c>
      <c r="E301" s="82">
        <f t="shared" si="58"/>
        <v>0</v>
      </c>
      <c r="F301" s="38">
        <f t="shared" si="59"/>
        <v>0</v>
      </c>
      <c r="G301" s="38">
        <f t="shared" si="59"/>
        <v>0</v>
      </c>
      <c r="H301" s="38">
        <f t="shared" si="60"/>
        <v>0</v>
      </c>
      <c r="I301" s="38">
        <f t="shared" si="61"/>
        <v>0</v>
      </c>
      <c r="J301" s="38">
        <f t="shared" si="62"/>
        <v>0</v>
      </c>
      <c r="K301" s="38">
        <f t="shared" si="63"/>
        <v>0</v>
      </c>
      <c r="L301" s="38">
        <f t="shared" si="64"/>
        <v>0</v>
      </c>
      <c r="M301" s="38">
        <f t="shared" ca="1" si="56"/>
        <v>6.6725659663849288E-2</v>
      </c>
      <c r="N301" s="38">
        <f t="shared" ca="1" si="65"/>
        <v>0</v>
      </c>
      <c r="O301" s="105">
        <f t="shared" ca="1" si="66"/>
        <v>0</v>
      </c>
      <c r="P301" s="38">
        <f t="shared" ca="1" si="67"/>
        <v>0</v>
      </c>
      <c r="Q301" s="38">
        <f t="shared" ca="1" si="68"/>
        <v>0</v>
      </c>
      <c r="R301" s="24">
        <f t="shared" ca="1" si="57"/>
        <v>-6.6725659663849288E-2</v>
      </c>
    </row>
    <row r="302" spans="1:18" x14ac:dyDescent="0.2">
      <c r="A302" s="81"/>
      <c r="B302" s="81"/>
      <c r="C302" s="81"/>
      <c r="D302" s="82">
        <f t="shared" si="58"/>
        <v>0</v>
      </c>
      <c r="E302" s="82">
        <f t="shared" si="58"/>
        <v>0</v>
      </c>
      <c r="F302" s="38">
        <f t="shared" si="59"/>
        <v>0</v>
      </c>
      <c r="G302" s="38">
        <f t="shared" si="59"/>
        <v>0</v>
      </c>
      <c r="H302" s="38">
        <f t="shared" si="60"/>
        <v>0</v>
      </c>
      <c r="I302" s="38">
        <f t="shared" si="61"/>
        <v>0</v>
      </c>
      <c r="J302" s="38">
        <f t="shared" si="62"/>
        <v>0</v>
      </c>
      <c r="K302" s="38">
        <f t="shared" si="63"/>
        <v>0</v>
      </c>
      <c r="L302" s="38">
        <f t="shared" si="64"/>
        <v>0</v>
      </c>
      <c r="M302" s="38">
        <f t="shared" ca="1" si="56"/>
        <v>6.6725659663849288E-2</v>
      </c>
      <c r="N302" s="38">
        <f t="shared" ca="1" si="65"/>
        <v>0</v>
      </c>
      <c r="O302" s="105">
        <f t="shared" ca="1" si="66"/>
        <v>0</v>
      </c>
      <c r="P302" s="38">
        <f t="shared" ca="1" si="67"/>
        <v>0</v>
      </c>
      <c r="Q302" s="38">
        <f t="shared" ca="1" si="68"/>
        <v>0</v>
      </c>
      <c r="R302" s="24">
        <f t="shared" ca="1" si="57"/>
        <v>-6.6725659663849288E-2</v>
      </c>
    </row>
    <row r="303" spans="1:18" x14ac:dyDescent="0.2">
      <c r="A303" s="81"/>
      <c r="B303" s="81"/>
      <c r="C303" s="81"/>
      <c r="D303" s="82">
        <f t="shared" si="58"/>
        <v>0</v>
      </c>
      <c r="E303" s="82">
        <f t="shared" si="58"/>
        <v>0</v>
      </c>
      <c r="F303" s="38">
        <f t="shared" si="59"/>
        <v>0</v>
      </c>
      <c r="G303" s="38">
        <f t="shared" si="59"/>
        <v>0</v>
      </c>
      <c r="H303" s="38">
        <f t="shared" si="60"/>
        <v>0</v>
      </c>
      <c r="I303" s="38">
        <f t="shared" si="61"/>
        <v>0</v>
      </c>
      <c r="J303" s="38">
        <f t="shared" si="62"/>
        <v>0</v>
      </c>
      <c r="K303" s="38">
        <f t="shared" si="63"/>
        <v>0</v>
      </c>
      <c r="L303" s="38">
        <f t="shared" si="64"/>
        <v>0</v>
      </c>
      <c r="M303" s="38">
        <f t="shared" ca="1" si="56"/>
        <v>6.6725659663849288E-2</v>
      </c>
      <c r="N303" s="38">
        <f t="shared" ca="1" si="65"/>
        <v>0</v>
      </c>
      <c r="O303" s="105">
        <f t="shared" ca="1" si="66"/>
        <v>0</v>
      </c>
      <c r="P303" s="38">
        <f t="shared" ca="1" si="67"/>
        <v>0</v>
      </c>
      <c r="Q303" s="38">
        <f t="shared" ca="1" si="68"/>
        <v>0</v>
      </c>
      <c r="R303" s="24">
        <f t="shared" ca="1" si="57"/>
        <v>-6.6725659663849288E-2</v>
      </c>
    </row>
    <row r="304" spans="1:18" x14ac:dyDescent="0.2">
      <c r="A304" s="81"/>
      <c r="B304" s="81"/>
      <c r="C304" s="81"/>
      <c r="D304" s="82">
        <f t="shared" si="58"/>
        <v>0</v>
      </c>
      <c r="E304" s="82">
        <f t="shared" si="58"/>
        <v>0</v>
      </c>
      <c r="F304" s="38">
        <f t="shared" si="59"/>
        <v>0</v>
      </c>
      <c r="G304" s="38">
        <f t="shared" si="59"/>
        <v>0</v>
      </c>
      <c r="H304" s="38">
        <f t="shared" si="60"/>
        <v>0</v>
      </c>
      <c r="I304" s="38">
        <f t="shared" si="61"/>
        <v>0</v>
      </c>
      <c r="J304" s="38">
        <f t="shared" si="62"/>
        <v>0</v>
      </c>
      <c r="K304" s="38">
        <f t="shared" si="63"/>
        <v>0</v>
      </c>
      <c r="L304" s="38">
        <f t="shared" si="64"/>
        <v>0</v>
      </c>
      <c r="M304" s="38">
        <f t="shared" ca="1" si="56"/>
        <v>6.6725659663849288E-2</v>
      </c>
      <c r="N304" s="38">
        <f t="shared" ca="1" si="65"/>
        <v>0</v>
      </c>
      <c r="O304" s="105">
        <f t="shared" ca="1" si="66"/>
        <v>0</v>
      </c>
      <c r="P304" s="38">
        <f t="shared" ca="1" si="67"/>
        <v>0</v>
      </c>
      <c r="Q304" s="38">
        <f t="shared" ca="1" si="68"/>
        <v>0</v>
      </c>
      <c r="R304" s="24">
        <f t="shared" ca="1" si="57"/>
        <v>-6.6725659663849288E-2</v>
      </c>
    </row>
    <row r="305" spans="1:18" x14ac:dyDescent="0.2">
      <c r="A305" s="81"/>
      <c r="B305" s="81"/>
      <c r="C305" s="81"/>
      <c r="D305" s="82">
        <f t="shared" si="58"/>
        <v>0</v>
      </c>
      <c r="E305" s="82">
        <f t="shared" si="58"/>
        <v>0</v>
      </c>
      <c r="F305" s="38">
        <f t="shared" si="59"/>
        <v>0</v>
      </c>
      <c r="G305" s="38">
        <f t="shared" si="59"/>
        <v>0</v>
      </c>
      <c r="H305" s="38">
        <f t="shared" si="60"/>
        <v>0</v>
      </c>
      <c r="I305" s="38">
        <f t="shared" si="61"/>
        <v>0</v>
      </c>
      <c r="J305" s="38">
        <f t="shared" si="62"/>
        <v>0</v>
      </c>
      <c r="K305" s="38">
        <f t="shared" si="63"/>
        <v>0</v>
      </c>
      <c r="L305" s="38">
        <f t="shared" si="64"/>
        <v>0</v>
      </c>
      <c r="M305" s="38">
        <f t="shared" ca="1" si="56"/>
        <v>6.6725659663849288E-2</v>
      </c>
      <c r="N305" s="38">
        <f t="shared" ca="1" si="65"/>
        <v>0</v>
      </c>
      <c r="O305" s="105">
        <f t="shared" ca="1" si="66"/>
        <v>0</v>
      </c>
      <c r="P305" s="38">
        <f t="shared" ca="1" si="67"/>
        <v>0</v>
      </c>
      <c r="Q305" s="38">
        <f t="shared" ca="1" si="68"/>
        <v>0</v>
      </c>
      <c r="R305" s="24">
        <f t="shared" ca="1" si="57"/>
        <v>-6.6725659663849288E-2</v>
      </c>
    </row>
    <row r="306" spans="1:18" x14ac:dyDescent="0.2">
      <c r="A306" s="81"/>
      <c r="B306" s="81"/>
      <c r="C306" s="81"/>
      <c r="D306" s="82">
        <f t="shared" si="58"/>
        <v>0</v>
      </c>
      <c r="E306" s="82">
        <f t="shared" si="58"/>
        <v>0</v>
      </c>
      <c r="F306" s="38">
        <f t="shared" si="59"/>
        <v>0</v>
      </c>
      <c r="G306" s="38">
        <f t="shared" si="59"/>
        <v>0</v>
      </c>
      <c r="H306" s="38">
        <f t="shared" si="60"/>
        <v>0</v>
      </c>
      <c r="I306" s="38">
        <f t="shared" si="61"/>
        <v>0</v>
      </c>
      <c r="J306" s="38">
        <f t="shared" si="62"/>
        <v>0</v>
      </c>
      <c r="K306" s="38">
        <f t="shared" si="63"/>
        <v>0</v>
      </c>
      <c r="L306" s="38">
        <f t="shared" si="64"/>
        <v>0</v>
      </c>
      <c r="M306" s="38">
        <f t="shared" ca="1" si="56"/>
        <v>6.6725659663849288E-2</v>
      </c>
      <c r="N306" s="38">
        <f t="shared" ca="1" si="65"/>
        <v>0</v>
      </c>
      <c r="O306" s="105">
        <f t="shared" ca="1" si="66"/>
        <v>0</v>
      </c>
      <c r="P306" s="38">
        <f t="shared" ca="1" si="67"/>
        <v>0</v>
      </c>
      <c r="Q306" s="38">
        <f t="shared" ca="1" si="68"/>
        <v>0</v>
      </c>
      <c r="R306" s="24">
        <f t="shared" ca="1" si="57"/>
        <v>-6.6725659663849288E-2</v>
      </c>
    </row>
    <row r="307" spans="1:18" x14ac:dyDescent="0.2">
      <c r="A307" s="81"/>
      <c r="B307" s="81"/>
      <c r="C307" s="81"/>
      <c r="D307" s="82">
        <f t="shared" si="58"/>
        <v>0</v>
      </c>
      <c r="E307" s="82">
        <f t="shared" si="58"/>
        <v>0</v>
      </c>
      <c r="F307" s="38">
        <f t="shared" si="59"/>
        <v>0</v>
      </c>
      <c r="G307" s="38">
        <f t="shared" si="59"/>
        <v>0</v>
      </c>
      <c r="H307" s="38">
        <f t="shared" si="60"/>
        <v>0</v>
      </c>
      <c r="I307" s="38">
        <f t="shared" si="61"/>
        <v>0</v>
      </c>
      <c r="J307" s="38">
        <f t="shared" si="62"/>
        <v>0</v>
      </c>
      <c r="K307" s="38">
        <f t="shared" si="63"/>
        <v>0</v>
      </c>
      <c r="L307" s="38">
        <f t="shared" si="64"/>
        <v>0</v>
      </c>
      <c r="M307" s="38">
        <f t="shared" ca="1" si="56"/>
        <v>6.6725659663849288E-2</v>
      </c>
      <c r="N307" s="38">
        <f t="shared" ca="1" si="65"/>
        <v>0</v>
      </c>
      <c r="O307" s="105">
        <f t="shared" ca="1" si="66"/>
        <v>0</v>
      </c>
      <c r="P307" s="38">
        <f t="shared" ca="1" si="67"/>
        <v>0</v>
      </c>
      <c r="Q307" s="38">
        <f t="shared" ca="1" si="68"/>
        <v>0</v>
      </c>
      <c r="R307" s="24">
        <f t="shared" ca="1" si="57"/>
        <v>-6.6725659663849288E-2</v>
      </c>
    </row>
    <row r="308" spans="1:18" x14ac:dyDescent="0.2">
      <c r="A308" s="81"/>
      <c r="B308" s="81"/>
      <c r="C308" s="81"/>
      <c r="D308" s="82">
        <f t="shared" si="58"/>
        <v>0</v>
      </c>
      <c r="E308" s="82">
        <f t="shared" si="58"/>
        <v>0</v>
      </c>
      <c r="F308" s="38">
        <f t="shared" si="59"/>
        <v>0</v>
      </c>
      <c r="G308" s="38">
        <f t="shared" si="59"/>
        <v>0</v>
      </c>
      <c r="H308" s="38">
        <f t="shared" si="60"/>
        <v>0</v>
      </c>
      <c r="I308" s="38">
        <f t="shared" si="61"/>
        <v>0</v>
      </c>
      <c r="J308" s="38">
        <f t="shared" si="62"/>
        <v>0</v>
      </c>
      <c r="K308" s="38">
        <f t="shared" si="63"/>
        <v>0</v>
      </c>
      <c r="L308" s="38">
        <f t="shared" si="64"/>
        <v>0</v>
      </c>
      <c r="M308" s="38">
        <f t="shared" ca="1" si="56"/>
        <v>6.6725659663849288E-2</v>
      </c>
      <c r="N308" s="38">
        <f t="shared" ca="1" si="65"/>
        <v>0</v>
      </c>
      <c r="O308" s="105">
        <f t="shared" ca="1" si="66"/>
        <v>0</v>
      </c>
      <c r="P308" s="38">
        <f t="shared" ca="1" si="67"/>
        <v>0</v>
      </c>
      <c r="Q308" s="38">
        <f t="shared" ca="1" si="68"/>
        <v>0</v>
      </c>
      <c r="R308" s="24">
        <f t="shared" ca="1" si="57"/>
        <v>-6.6725659663849288E-2</v>
      </c>
    </row>
    <row r="309" spans="1:18" x14ac:dyDescent="0.2">
      <c r="A309" s="81"/>
      <c r="B309" s="81"/>
      <c r="C309" s="81"/>
      <c r="D309" s="82">
        <f t="shared" si="58"/>
        <v>0</v>
      </c>
      <c r="E309" s="82">
        <f t="shared" si="58"/>
        <v>0</v>
      </c>
      <c r="F309" s="38">
        <f t="shared" si="59"/>
        <v>0</v>
      </c>
      <c r="G309" s="38">
        <f t="shared" si="59"/>
        <v>0</v>
      </c>
      <c r="H309" s="38">
        <f t="shared" si="60"/>
        <v>0</v>
      </c>
      <c r="I309" s="38">
        <f t="shared" si="61"/>
        <v>0</v>
      </c>
      <c r="J309" s="38">
        <f t="shared" si="62"/>
        <v>0</v>
      </c>
      <c r="K309" s="38">
        <f t="shared" si="63"/>
        <v>0</v>
      </c>
      <c r="L309" s="38">
        <f t="shared" si="64"/>
        <v>0</v>
      </c>
      <c r="M309" s="38">
        <f t="shared" ca="1" si="56"/>
        <v>6.6725659663849288E-2</v>
      </c>
      <c r="N309" s="38">
        <f t="shared" ca="1" si="65"/>
        <v>0</v>
      </c>
      <c r="O309" s="105">
        <f t="shared" ca="1" si="66"/>
        <v>0</v>
      </c>
      <c r="P309" s="38">
        <f t="shared" ca="1" si="67"/>
        <v>0</v>
      </c>
      <c r="Q309" s="38">
        <f t="shared" ca="1" si="68"/>
        <v>0</v>
      </c>
      <c r="R309" s="24">
        <f t="shared" ca="1" si="57"/>
        <v>-6.6725659663849288E-2</v>
      </c>
    </row>
    <row r="310" spans="1:18" x14ac:dyDescent="0.2">
      <c r="A310" s="81"/>
      <c r="B310" s="81"/>
      <c r="C310" s="81"/>
      <c r="D310" s="82">
        <f t="shared" si="58"/>
        <v>0</v>
      </c>
      <c r="E310" s="82">
        <f t="shared" si="58"/>
        <v>0</v>
      </c>
      <c r="F310" s="38">
        <f t="shared" si="59"/>
        <v>0</v>
      </c>
      <c r="G310" s="38">
        <f t="shared" si="59"/>
        <v>0</v>
      </c>
      <c r="H310" s="38">
        <f t="shared" si="60"/>
        <v>0</v>
      </c>
      <c r="I310" s="38">
        <f t="shared" si="61"/>
        <v>0</v>
      </c>
      <c r="J310" s="38">
        <f t="shared" si="62"/>
        <v>0</v>
      </c>
      <c r="K310" s="38">
        <f t="shared" si="63"/>
        <v>0</v>
      </c>
      <c r="L310" s="38">
        <f t="shared" si="64"/>
        <v>0</v>
      </c>
      <c r="M310" s="38">
        <f t="shared" ca="1" si="56"/>
        <v>6.6725659663849288E-2</v>
      </c>
      <c r="N310" s="38">
        <f t="shared" ca="1" si="65"/>
        <v>0</v>
      </c>
      <c r="O310" s="105">
        <f t="shared" ca="1" si="66"/>
        <v>0</v>
      </c>
      <c r="P310" s="38">
        <f t="shared" ca="1" si="67"/>
        <v>0</v>
      </c>
      <c r="Q310" s="38">
        <f t="shared" ca="1" si="68"/>
        <v>0</v>
      </c>
      <c r="R310" s="24">
        <f t="shared" ca="1" si="57"/>
        <v>-6.6725659663849288E-2</v>
      </c>
    </row>
    <row r="311" spans="1:18" x14ac:dyDescent="0.2">
      <c r="A311" s="81"/>
      <c r="B311" s="81"/>
      <c r="C311" s="81"/>
      <c r="D311" s="82">
        <f t="shared" si="58"/>
        <v>0</v>
      </c>
      <c r="E311" s="82">
        <f t="shared" si="58"/>
        <v>0</v>
      </c>
      <c r="F311" s="38">
        <f t="shared" si="59"/>
        <v>0</v>
      </c>
      <c r="G311" s="38">
        <f t="shared" si="59"/>
        <v>0</v>
      </c>
      <c r="H311" s="38">
        <f t="shared" si="60"/>
        <v>0</v>
      </c>
      <c r="I311" s="38">
        <f t="shared" si="61"/>
        <v>0</v>
      </c>
      <c r="J311" s="38">
        <f t="shared" si="62"/>
        <v>0</v>
      </c>
      <c r="K311" s="38">
        <f t="shared" si="63"/>
        <v>0</v>
      </c>
      <c r="L311" s="38">
        <f t="shared" si="64"/>
        <v>0</v>
      </c>
      <c r="M311" s="38">
        <f t="shared" ca="1" si="56"/>
        <v>6.6725659663849288E-2</v>
      </c>
      <c r="N311" s="38">
        <f t="shared" ca="1" si="65"/>
        <v>0</v>
      </c>
      <c r="O311" s="105">
        <f t="shared" ca="1" si="66"/>
        <v>0</v>
      </c>
      <c r="P311" s="38">
        <f t="shared" ca="1" si="67"/>
        <v>0</v>
      </c>
      <c r="Q311" s="38">
        <f t="shared" ca="1" si="68"/>
        <v>0</v>
      </c>
      <c r="R311" s="24">
        <f t="shared" ca="1" si="57"/>
        <v>-6.6725659663849288E-2</v>
      </c>
    </row>
    <row r="312" spans="1:18" x14ac:dyDescent="0.2">
      <c r="A312" s="81"/>
      <c r="B312" s="81"/>
      <c r="C312" s="81"/>
      <c r="D312" s="82">
        <f t="shared" si="58"/>
        <v>0</v>
      </c>
      <c r="E312" s="82">
        <f t="shared" si="58"/>
        <v>0</v>
      </c>
      <c r="F312" s="38">
        <f t="shared" si="59"/>
        <v>0</v>
      </c>
      <c r="G312" s="38">
        <f t="shared" si="59"/>
        <v>0</v>
      </c>
      <c r="H312" s="38">
        <f t="shared" si="60"/>
        <v>0</v>
      </c>
      <c r="I312" s="38">
        <f t="shared" si="61"/>
        <v>0</v>
      </c>
      <c r="J312" s="38">
        <f t="shared" si="62"/>
        <v>0</v>
      </c>
      <c r="K312" s="38">
        <f t="shared" si="63"/>
        <v>0</v>
      </c>
      <c r="L312" s="38">
        <f t="shared" si="64"/>
        <v>0</v>
      </c>
      <c r="M312" s="38">
        <f t="shared" ca="1" si="56"/>
        <v>6.6725659663849288E-2</v>
      </c>
      <c r="N312" s="38">
        <f t="shared" ca="1" si="65"/>
        <v>0</v>
      </c>
      <c r="O312" s="105">
        <f t="shared" ca="1" si="66"/>
        <v>0</v>
      </c>
      <c r="P312" s="38">
        <f t="shared" ca="1" si="67"/>
        <v>0</v>
      </c>
      <c r="Q312" s="38">
        <f t="shared" ca="1" si="68"/>
        <v>0</v>
      </c>
      <c r="R312" s="24">
        <f t="shared" ca="1" si="57"/>
        <v>-6.6725659663849288E-2</v>
      </c>
    </row>
    <row r="313" spans="1:18" x14ac:dyDescent="0.2">
      <c r="A313" s="81"/>
      <c r="B313" s="81"/>
      <c r="C313" s="81"/>
      <c r="D313" s="82">
        <f t="shared" si="58"/>
        <v>0</v>
      </c>
      <c r="E313" s="82">
        <f t="shared" si="58"/>
        <v>0</v>
      </c>
      <c r="F313" s="38">
        <f t="shared" si="59"/>
        <v>0</v>
      </c>
      <c r="G313" s="38">
        <f t="shared" si="59"/>
        <v>0</v>
      </c>
      <c r="H313" s="38">
        <f t="shared" si="60"/>
        <v>0</v>
      </c>
      <c r="I313" s="38">
        <f t="shared" si="61"/>
        <v>0</v>
      </c>
      <c r="J313" s="38">
        <f t="shared" si="62"/>
        <v>0</v>
      </c>
      <c r="K313" s="38">
        <f t="shared" si="63"/>
        <v>0</v>
      </c>
      <c r="L313" s="38">
        <f t="shared" si="64"/>
        <v>0</v>
      </c>
      <c r="M313" s="38">
        <f t="shared" ca="1" si="56"/>
        <v>6.6725659663849288E-2</v>
      </c>
      <c r="N313" s="38">
        <f t="shared" ca="1" si="65"/>
        <v>0</v>
      </c>
      <c r="O313" s="105">
        <f t="shared" ca="1" si="66"/>
        <v>0</v>
      </c>
      <c r="P313" s="38">
        <f t="shared" ca="1" si="67"/>
        <v>0</v>
      </c>
      <c r="Q313" s="38">
        <f t="shared" ca="1" si="68"/>
        <v>0</v>
      </c>
      <c r="R313" s="24">
        <f t="shared" ca="1" si="57"/>
        <v>-6.6725659663849288E-2</v>
      </c>
    </row>
    <row r="314" spans="1:18" x14ac:dyDescent="0.2">
      <c r="A314" s="81"/>
      <c r="B314" s="81"/>
      <c r="C314" s="81"/>
      <c r="D314" s="82">
        <f t="shared" si="58"/>
        <v>0</v>
      </c>
      <c r="E314" s="82">
        <f t="shared" si="58"/>
        <v>0</v>
      </c>
      <c r="F314" s="38">
        <f t="shared" si="59"/>
        <v>0</v>
      </c>
      <c r="G314" s="38">
        <f t="shared" si="59"/>
        <v>0</v>
      </c>
      <c r="H314" s="38">
        <f t="shared" si="60"/>
        <v>0</v>
      </c>
      <c r="I314" s="38">
        <f t="shared" si="61"/>
        <v>0</v>
      </c>
      <c r="J314" s="38">
        <f t="shared" si="62"/>
        <v>0</v>
      </c>
      <c r="K314" s="38">
        <f t="shared" si="63"/>
        <v>0</v>
      </c>
      <c r="L314" s="38">
        <f t="shared" si="64"/>
        <v>0</v>
      </c>
      <c r="M314" s="38">
        <f t="shared" ca="1" si="56"/>
        <v>6.6725659663849288E-2</v>
      </c>
      <c r="N314" s="38">
        <f t="shared" ca="1" si="65"/>
        <v>0</v>
      </c>
      <c r="O314" s="105">
        <f t="shared" ca="1" si="66"/>
        <v>0</v>
      </c>
      <c r="P314" s="38">
        <f t="shared" ca="1" si="67"/>
        <v>0</v>
      </c>
      <c r="Q314" s="38">
        <f t="shared" ca="1" si="68"/>
        <v>0</v>
      </c>
      <c r="R314" s="24">
        <f t="shared" ca="1" si="57"/>
        <v>-6.6725659663849288E-2</v>
      </c>
    </row>
    <row r="315" spans="1:18" x14ac:dyDescent="0.2">
      <c r="A315" s="81"/>
      <c r="B315" s="81"/>
      <c r="C315" s="81"/>
      <c r="D315" s="82">
        <f t="shared" si="58"/>
        <v>0</v>
      </c>
      <c r="E315" s="82">
        <f t="shared" si="58"/>
        <v>0</v>
      </c>
      <c r="F315" s="38">
        <f t="shared" si="59"/>
        <v>0</v>
      </c>
      <c r="G315" s="38">
        <f t="shared" si="59"/>
        <v>0</v>
      </c>
      <c r="H315" s="38">
        <f t="shared" si="60"/>
        <v>0</v>
      </c>
      <c r="I315" s="38">
        <f t="shared" si="61"/>
        <v>0</v>
      </c>
      <c r="J315" s="38">
        <f t="shared" si="62"/>
        <v>0</v>
      </c>
      <c r="K315" s="38">
        <f t="shared" si="63"/>
        <v>0</v>
      </c>
      <c r="L315" s="38">
        <f t="shared" si="64"/>
        <v>0</v>
      </c>
      <c r="M315" s="38">
        <f t="shared" ca="1" si="56"/>
        <v>6.6725659663849288E-2</v>
      </c>
      <c r="N315" s="38">
        <f t="shared" ca="1" si="65"/>
        <v>0</v>
      </c>
      <c r="O315" s="105">
        <f t="shared" ca="1" si="66"/>
        <v>0</v>
      </c>
      <c r="P315" s="38">
        <f t="shared" ca="1" si="67"/>
        <v>0</v>
      </c>
      <c r="Q315" s="38">
        <f t="shared" ca="1" si="68"/>
        <v>0</v>
      </c>
      <c r="R315" s="24">
        <f t="shared" ca="1" si="57"/>
        <v>-6.6725659663849288E-2</v>
      </c>
    </row>
    <row r="316" spans="1:18" x14ac:dyDescent="0.2">
      <c r="A316" s="81"/>
      <c r="B316" s="81"/>
      <c r="C316" s="81"/>
      <c r="D316" s="82">
        <f t="shared" si="58"/>
        <v>0</v>
      </c>
      <c r="E316" s="82">
        <f t="shared" si="58"/>
        <v>0</v>
      </c>
      <c r="F316" s="38">
        <f t="shared" si="59"/>
        <v>0</v>
      </c>
      <c r="G316" s="38">
        <f t="shared" si="59"/>
        <v>0</v>
      </c>
      <c r="H316" s="38">
        <f t="shared" si="60"/>
        <v>0</v>
      </c>
      <c r="I316" s="38">
        <f t="shared" si="61"/>
        <v>0</v>
      </c>
      <c r="J316" s="38">
        <f t="shared" si="62"/>
        <v>0</v>
      </c>
      <c r="K316" s="38">
        <f t="shared" si="63"/>
        <v>0</v>
      </c>
      <c r="L316" s="38">
        <f t="shared" si="64"/>
        <v>0</v>
      </c>
      <c r="M316" s="38">
        <f t="shared" ca="1" si="56"/>
        <v>6.6725659663849288E-2</v>
      </c>
      <c r="N316" s="38">
        <f t="shared" ca="1" si="65"/>
        <v>0</v>
      </c>
      <c r="O316" s="105">
        <f t="shared" ca="1" si="66"/>
        <v>0</v>
      </c>
      <c r="P316" s="38">
        <f t="shared" ca="1" si="67"/>
        <v>0</v>
      </c>
      <c r="Q316" s="38">
        <f t="shared" ca="1" si="68"/>
        <v>0</v>
      </c>
      <c r="R316" s="24">
        <f t="shared" ca="1" si="57"/>
        <v>-6.6725659663849288E-2</v>
      </c>
    </row>
    <row r="317" spans="1:18" x14ac:dyDescent="0.2">
      <c r="A317" s="81"/>
      <c r="B317" s="81"/>
      <c r="C317" s="81"/>
      <c r="D317" s="82">
        <f t="shared" si="58"/>
        <v>0</v>
      </c>
      <c r="E317" s="82">
        <f t="shared" si="58"/>
        <v>0</v>
      </c>
      <c r="F317" s="38">
        <f t="shared" si="59"/>
        <v>0</v>
      </c>
      <c r="G317" s="38">
        <f t="shared" si="59"/>
        <v>0</v>
      </c>
      <c r="H317" s="38">
        <f t="shared" si="60"/>
        <v>0</v>
      </c>
      <c r="I317" s="38">
        <f t="shared" si="61"/>
        <v>0</v>
      </c>
      <c r="J317" s="38">
        <f t="shared" si="62"/>
        <v>0</v>
      </c>
      <c r="K317" s="38">
        <f t="shared" si="63"/>
        <v>0</v>
      </c>
      <c r="L317" s="38">
        <f t="shared" si="64"/>
        <v>0</v>
      </c>
      <c r="M317" s="38">
        <f t="shared" ca="1" si="56"/>
        <v>6.6725659663849288E-2</v>
      </c>
      <c r="N317" s="38">
        <f t="shared" ca="1" si="65"/>
        <v>0</v>
      </c>
      <c r="O317" s="105">
        <f t="shared" ca="1" si="66"/>
        <v>0</v>
      </c>
      <c r="P317" s="38">
        <f t="shared" ca="1" si="67"/>
        <v>0</v>
      </c>
      <c r="Q317" s="38">
        <f t="shared" ca="1" si="68"/>
        <v>0</v>
      </c>
      <c r="R317" s="24">
        <f t="shared" ca="1" si="57"/>
        <v>-6.6725659663849288E-2</v>
      </c>
    </row>
    <row r="318" spans="1:18" x14ac:dyDescent="0.2">
      <c r="A318" s="81"/>
      <c r="B318" s="81"/>
      <c r="C318" s="81"/>
      <c r="D318" s="82">
        <f t="shared" si="58"/>
        <v>0</v>
      </c>
      <c r="E318" s="82">
        <f t="shared" si="58"/>
        <v>0</v>
      </c>
      <c r="F318" s="38">
        <f t="shared" si="59"/>
        <v>0</v>
      </c>
      <c r="G318" s="38">
        <f t="shared" si="59"/>
        <v>0</v>
      </c>
      <c r="H318" s="38">
        <f t="shared" si="60"/>
        <v>0</v>
      </c>
      <c r="I318" s="38">
        <f t="shared" si="61"/>
        <v>0</v>
      </c>
      <c r="J318" s="38">
        <f t="shared" si="62"/>
        <v>0</v>
      </c>
      <c r="K318" s="38">
        <f t="shared" si="63"/>
        <v>0</v>
      </c>
      <c r="L318" s="38">
        <f t="shared" si="64"/>
        <v>0</v>
      </c>
      <c r="M318" s="38">
        <f t="shared" ca="1" si="56"/>
        <v>6.6725659663849288E-2</v>
      </c>
      <c r="N318" s="38">
        <f t="shared" ca="1" si="65"/>
        <v>0</v>
      </c>
      <c r="O318" s="105">
        <f t="shared" ca="1" si="66"/>
        <v>0</v>
      </c>
      <c r="P318" s="38">
        <f t="shared" ca="1" si="67"/>
        <v>0</v>
      </c>
      <c r="Q318" s="38">
        <f t="shared" ca="1" si="68"/>
        <v>0</v>
      </c>
      <c r="R318" s="24">
        <f t="shared" ca="1" si="57"/>
        <v>-6.6725659663849288E-2</v>
      </c>
    </row>
    <row r="319" spans="1:18" x14ac:dyDescent="0.2">
      <c r="A319" s="81"/>
      <c r="B319" s="81"/>
      <c r="C319" s="81"/>
      <c r="D319" s="82">
        <f t="shared" si="58"/>
        <v>0</v>
      </c>
      <c r="E319" s="82">
        <f t="shared" si="58"/>
        <v>0</v>
      </c>
      <c r="F319" s="38">
        <f t="shared" si="59"/>
        <v>0</v>
      </c>
      <c r="G319" s="38">
        <f t="shared" si="59"/>
        <v>0</v>
      </c>
      <c r="H319" s="38">
        <f t="shared" si="60"/>
        <v>0</v>
      </c>
      <c r="I319" s="38">
        <f t="shared" si="61"/>
        <v>0</v>
      </c>
      <c r="J319" s="38">
        <f t="shared" si="62"/>
        <v>0</v>
      </c>
      <c r="K319" s="38">
        <f t="shared" si="63"/>
        <v>0</v>
      </c>
      <c r="L319" s="38">
        <f t="shared" si="64"/>
        <v>0</v>
      </c>
      <c r="M319" s="38">
        <f t="shared" ca="1" si="56"/>
        <v>6.6725659663849288E-2</v>
      </c>
      <c r="N319" s="38">
        <f t="shared" ca="1" si="65"/>
        <v>0</v>
      </c>
      <c r="O319" s="105">
        <f t="shared" ca="1" si="66"/>
        <v>0</v>
      </c>
      <c r="P319" s="38">
        <f t="shared" ca="1" si="67"/>
        <v>0</v>
      </c>
      <c r="Q319" s="38">
        <f t="shared" ca="1" si="68"/>
        <v>0</v>
      </c>
      <c r="R319" s="24">
        <f t="shared" ca="1" si="57"/>
        <v>-6.6725659663849288E-2</v>
      </c>
    </row>
    <row r="320" spans="1:18" x14ac:dyDescent="0.2">
      <c r="A320" s="81"/>
      <c r="B320" s="81"/>
      <c r="C320" s="81"/>
      <c r="D320" s="82">
        <f t="shared" si="58"/>
        <v>0</v>
      </c>
      <c r="E320" s="82">
        <f t="shared" si="58"/>
        <v>0</v>
      </c>
      <c r="F320" s="38">
        <f t="shared" si="59"/>
        <v>0</v>
      </c>
      <c r="G320" s="38">
        <f t="shared" si="59"/>
        <v>0</v>
      </c>
      <c r="H320" s="38">
        <f t="shared" si="60"/>
        <v>0</v>
      </c>
      <c r="I320" s="38">
        <f t="shared" si="61"/>
        <v>0</v>
      </c>
      <c r="J320" s="38">
        <f t="shared" si="62"/>
        <v>0</v>
      </c>
      <c r="K320" s="38">
        <f t="shared" si="63"/>
        <v>0</v>
      </c>
      <c r="L320" s="38">
        <f t="shared" si="64"/>
        <v>0</v>
      </c>
      <c r="M320" s="38">
        <f t="shared" ca="1" si="56"/>
        <v>6.6725659663849288E-2</v>
      </c>
      <c r="N320" s="38">
        <f t="shared" ca="1" si="65"/>
        <v>0</v>
      </c>
      <c r="O320" s="105">
        <f t="shared" ca="1" si="66"/>
        <v>0</v>
      </c>
      <c r="P320" s="38">
        <f t="shared" ca="1" si="67"/>
        <v>0</v>
      </c>
      <c r="Q320" s="38">
        <f t="shared" ca="1" si="68"/>
        <v>0</v>
      </c>
      <c r="R320" s="24">
        <f t="shared" ca="1" si="57"/>
        <v>-6.6725659663849288E-2</v>
      </c>
    </row>
    <row r="321" spans="1:18" x14ac:dyDescent="0.2">
      <c r="A321" s="81"/>
      <c r="B321" s="81"/>
      <c r="C321" s="81"/>
      <c r="D321" s="82">
        <f>A321/A$18</f>
        <v>0</v>
      </c>
      <c r="E321" s="82">
        <f>B321/B$18</f>
        <v>0</v>
      </c>
      <c r="F321" s="38">
        <f>$C321*D321</f>
        <v>0</v>
      </c>
      <c r="G321" s="38">
        <f>$C321*E321</f>
        <v>0</v>
      </c>
      <c r="H321" s="38">
        <f>C321*D321*D321</f>
        <v>0</v>
      </c>
      <c r="I321" s="38">
        <f>C321*D321*D321*D321</f>
        <v>0</v>
      </c>
      <c r="J321" s="38">
        <f>C321*D321*D321*D321*D321</f>
        <v>0</v>
      </c>
      <c r="K321" s="38">
        <f>C321*E321*D321</f>
        <v>0</v>
      </c>
      <c r="L321" s="38">
        <f>C321*E321*D321*D321</f>
        <v>0</v>
      </c>
      <c r="M321" s="38">
        <f t="shared" ca="1" si="56"/>
        <v>6.6725659663849288E-2</v>
      </c>
      <c r="N321" s="38">
        <f ca="1">C321*(M321-E321)^2</f>
        <v>0</v>
      </c>
      <c r="O321" s="105">
        <f ca="1">(C321*O$1-O$2*F321+O$3*H321)^2</f>
        <v>0</v>
      </c>
      <c r="P321" s="38">
        <f ca="1">(-C321*O$2+O$4*F321-O$5*H321)^2</f>
        <v>0</v>
      </c>
      <c r="Q321" s="38">
        <f ca="1">+(C321*O$3-F321*O$5+H321*O$6)^2</f>
        <v>0</v>
      </c>
      <c r="R321" s="24">
        <f t="shared" ca="1" si="57"/>
        <v>-6.6725659663849288E-2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indexed="15"/>
  </sheetPr>
  <dimension ref="A1:AB321"/>
  <sheetViews>
    <sheetView workbookViewId="0">
      <selection activeCell="E9" sqref="E9:G9"/>
    </sheetView>
  </sheetViews>
  <sheetFormatPr defaultRowHeight="12.75" x14ac:dyDescent="0.2"/>
  <cols>
    <col min="1" max="1" width="9.140625" style="24"/>
    <col min="2" max="2" width="10.7109375" style="24" customWidth="1"/>
    <col min="3" max="4" width="9.140625" style="24"/>
    <col min="5" max="5" width="11" style="24" customWidth="1"/>
    <col min="6" max="6" width="12.42578125" style="24" bestFit="1" customWidth="1"/>
    <col min="7" max="7" width="10.7109375" style="24" customWidth="1"/>
    <col min="8" max="13" width="9.140625" style="24"/>
    <col min="14" max="14" width="12.140625" style="24" customWidth="1"/>
    <col min="15" max="15" width="11" style="24" customWidth="1"/>
    <col min="16" max="16384" width="9.140625" style="24"/>
  </cols>
  <sheetData>
    <row r="1" spans="1:28" ht="18.75" thickBot="1" x14ac:dyDescent="0.25">
      <c r="A1" s="52" t="s">
        <v>101</v>
      </c>
      <c r="D1" s="30" t="s">
        <v>102</v>
      </c>
      <c r="M1" s="53" t="s">
        <v>103</v>
      </c>
      <c r="N1" s="24" t="s">
        <v>104</v>
      </c>
      <c r="O1" s="24">
        <f ca="1">H18*J18-I18*I18</f>
        <v>70326665.632135317</v>
      </c>
      <c r="P1" s="24" t="s">
        <v>194</v>
      </c>
      <c r="U1" s="8" t="s">
        <v>159</v>
      </c>
      <c r="V1" s="80" t="s">
        <v>161</v>
      </c>
      <c r="AA1" s="24">
        <v>1</v>
      </c>
      <c r="AB1" s="24" t="s">
        <v>105</v>
      </c>
    </row>
    <row r="2" spans="1:28" x14ac:dyDescent="0.2">
      <c r="M2" s="53" t="s">
        <v>106</v>
      </c>
      <c r="N2" s="24" t="s">
        <v>107</v>
      </c>
      <c r="O2" s="24">
        <f ca="1">+F18*J18-H18*I18</f>
        <v>7313982.7183012944</v>
      </c>
      <c r="P2" s="24" t="s">
        <v>195</v>
      </c>
      <c r="U2" s="24">
        <v>-6</v>
      </c>
      <c r="V2" s="24">
        <f t="shared" ref="V2:V26" ca="1" si="0">+E$4+E$5*U2+E$6*U2^2</f>
        <v>0.14138187183485557</v>
      </c>
      <c r="AA2" s="24">
        <v>2</v>
      </c>
      <c r="AB2" s="24" t="s">
        <v>37</v>
      </c>
    </row>
    <row r="3" spans="1:28" ht="13.5" thickBot="1" x14ac:dyDescent="0.25">
      <c r="A3" s="24" t="s">
        <v>108</v>
      </c>
      <c r="B3" s="24" t="s">
        <v>109</v>
      </c>
      <c r="E3" s="54" t="s">
        <v>110</v>
      </c>
      <c r="F3" s="54" t="s">
        <v>111</v>
      </c>
      <c r="G3" s="54" t="s">
        <v>112</v>
      </c>
      <c r="H3" s="54" t="s">
        <v>113</v>
      </c>
      <c r="M3" s="53" t="s">
        <v>114</v>
      </c>
      <c r="N3" s="24" t="s">
        <v>115</v>
      </c>
      <c r="O3" s="24">
        <f ca="1">+F18*I18-H18*H18</f>
        <v>-5264747.3129051849</v>
      </c>
      <c r="P3" s="24" t="s">
        <v>196</v>
      </c>
      <c r="U3" s="24">
        <v>-5.8</v>
      </c>
      <c r="V3" s="24">
        <f t="shared" ca="1" si="0"/>
        <v>0.12803501172683202</v>
      </c>
      <c r="AA3" s="24">
        <v>3</v>
      </c>
      <c r="AB3" s="24" t="s">
        <v>116</v>
      </c>
    </row>
    <row r="4" spans="1:28" x14ac:dyDescent="0.2">
      <c r="A4" s="24" t="s">
        <v>117</v>
      </c>
      <c r="B4" s="24" t="s">
        <v>118</v>
      </c>
      <c r="D4" s="55" t="s">
        <v>119</v>
      </c>
      <c r="E4" s="56">
        <f ca="1">(G18*O1-K18*O2+L18*O3)/O7</f>
        <v>-4.8813844166508177E-2</v>
      </c>
      <c r="F4" s="57">
        <f ca="1">+E7/O7*O18</f>
        <v>2.6157523075292103E-3</v>
      </c>
      <c r="G4" s="58">
        <f>+B18</f>
        <v>1</v>
      </c>
      <c r="H4" s="59">
        <f ca="1">ABS(F4/E4)</f>
        <v>5.3586279716193966E-2</v>
      </c>
      <c r="M4" s="53" t="s">
        <v>120</v>
      </c>
      <c r="N4" s="24" t="s">
        <v>121</v>
      </c>
      <c r="O4" s="24">
        <f ca="1">+C18*J18-H18*H18</f>
        <v>2962784.1733824788</v>
      </c>
      <c r="P4" s="24" t="s">
        <v>197</v>
      </c>
      <c r="U4" s="24">
        <v>-5.6</v>
      </c>
      <c r="V4" s="24">
        <f t="shared" ca="1" si="0"/>
        <v>0.11517139319866899</v>
      </c>
      <c r="AA4" s="24">
        <v>4</v>
      </c>
      <c r="AB4" s="24" t="s">
        <v>122</v>
      </c>
    </row>
    <row r="5" spans="1:28" x14ac:dyDescent="0.2">
      <c r="A5" s="24" t="s">
        <v>123</v>
      </c>
      <c r="B5" s="60">
        <v>40323</v>
      </c>
      <c r="D5" s="61" t="s">
        <v>124</v>
      </c>
      <c r="E5" s="62">
        <f ca="1">+(-G18*O2+K18*O4-L18*O5)/O7</f>
        <v>4.5438324893146342E-3</v>
      </c>
      <c r="F5" s="63">
        <f ca="1">P18*E7/O7</f>
        <v>5.3983193567439598E-4</v>
      </c>
      <c r="G5" s="64">
        <f>+B18/A18</f>
        <v>1E-4</v>
      </c>
      <c r="H5" s="59">
        <f ca="1">ABS(F5/E5)</f>
        <v>0.11880542184243706</v>
      </c>
      <c r="M5" s="53" t="s">
        <v>125</v>
      </c>
      <c r="N5" s="24" t="s">
        <v>126</v>
      </c>
      <c r="O5" s="24">
        <f ca="1">+C18*I18-F18*H18</f>
        <v>-757237.99869847845</v>
      </c>
      <c r="P5" s="24" t="s">
        <v>198</v>
      </c>
      <c r="U5" s="24">
        <v>-5.4</v>
      </c>
      <c r="V5" s="24">
        <f t="shared" ca="1" si="0"/>
        <v>0.10279101625036659</v>
      </c>
      <c r="AA5" s="24">
        <v>5</v>
      </c>
      <c r="AB5" s="24" t="s">
        <v>127</v>
      </c>
    </row>
    <row r="6" spans="1:28" ht="13.5" thickBot="1" x14ac:dyDescent="0.25">
      <c r="D6" s="65" t="s">
        <v>128</v>
      </c>
      <c r="E6" s="66">
        <f ca="1">+(G18*O3-K18*O5+L18*O6)/O7</f>
        <v>6.0405197482569879E-3</v>
      </c>
      <c r="F6" s="67">
        <f ca="1">Q18*E7/O7</f>
        <v>2.2648790391127248E-4</v>
      </c>
      <c r="G6" s="68">
        <f>+B18/A18^2</f>
        <v>1E-8</v>
      </c>
      <c r="H6" s="59">
        <f ca="1">ABS(F6/E6)</f>
        <v>3.7494770872428043E-2</v>
      </c>
      <c r="M6" s="69" t="s">
        <v>129</v>
      </c>
      <c r="N6" s="70" t="s">
        <v>130</v>
      </c>
      <c r="O6" s="70">
        <f ca="1">+C18*H18-F18*F18</f>
        <v>537171.04754774377</v>
      </c>
      <c r="P6" s="24" t="s">
        <v>199</v>
      </c>
      <c r="U6" s="24">
        <v>-5.2</v>
      </c>
      <c r="V6" s="24">
        <f t="shared" ca="1" si="0"/>
        <v>9.089388088192471E-2</v>
      </c>
      <c r="AA6" s="24">
        <v>6</v>
      </c>
      <c r="AB6" s="24" t="s">
        <v>131</v>
      </c>
    </row>
    <row r="7" spans="1:28" x14ac:dyDescent="0.2">
      <c r="D7" s="30" t="s">
        <v>132</v>
      </c>
      <c r="E7" s="71">
        <f ca="1">SQRT(N18/(B15-3))</f>
        <v>2.0789957817624542E-2</v>
      </c>
      <c r="G7" s="72" t="e">
        <f>+#REF!</f>
        <v>#REF!</v>
      </c>
      <c r="M7" s="53" t="s">
        <v>133</v>
      </c>
      <c r="N7" s="24" t="s">
        <v>134</v>
      </c>
      <c r="O7" s="24">
        <f ca="1">+C18*O1-F18*O2+H18*O3</f>
        <v>4365834011.1529369</v>
      </c>
      <c r="U7" s="24">
        <v>-5</v>
      </c>
      <c r="V7" s="24">
        <f t="shared" ca="1" si="0"/>
        <v>7.9479987093343363E-2</v>
      </c>
      <c r="AA7" s="24">
        <v>7</v>
      </c>
      <c r="AB7" s="24" t="s">
        <v>135</v>
      </c>
    </row>
    <row r="8" spans="1:28" x14ac:dyDescent="0.2">
      <c r="A8" s="38">
        <v>21</v>
      </c>
      <c r="B8" s="24" t="s">
        <v>139</v>
      </c>
      <c r="C8" s="102">
        <v>21</v>
      </c>
      <c r="D8" s="30" t="s">
        <v>136</v>
      </c>
      <c r="F8" s="103">
        <f ca="1">CORREL(INDIRECT(E12):INDIRECT(E13),INDIRECT(M12):INDIRECT(M13))</f>
        <v>0.8893537499497155</v>
      </c>
      <c r="G8" s="71"/>
      <c r="K8" s="72"/>
      <c r="U8" s="24">
        <v>-4.8</v>
      </c>
      <c r="V8" s="24">
        <f t="shared" ca="1" si="0"/>
        <v>6.8549334884622559E-2</v>
      </c>
      <c r="AA8" s="24">
        <v>8</v>
      </c>
      <c r="AB8" s="24" t="s">
        <v>137</v>
      </c>
    </row>
    <row r="9" spans="1:28" x14ac:dyDescent="0.2">
      <c r="A9" s="38">
        <f>20+COUNT(A21:A1428)</f>
        <v>269</v>
      </c>
      <c r="B9" s="24" t="s">
        <v>141</v>
      </c>
      <c r="C9" s="106">
        <f>A9</f>
        <v>269</v>
      </c>
      <c r="E9" s="73">
        <f ca="1">E6*G6</f>
        <v>6.0405197482569881E-11</v>
      </c>
      <c r="F9" s="74">
        <f ca="1">H6</f>
        <v>3.7494770872428043E-2</v>
      </c>
      <c r="G9" s="75">
        <f ca="1">F8</f>
        <v>0.8893537499497155</v>
      </c>
      <c r="K9" s="72"/>
      <c r="U9" s="24">
        <v>-4.5999999999999996</v>
      </c>
      <c r="V9" s="24">
        <f t="shared" ca="1" si="0"/>
        <v>5.8101924255762355E-2</v>
      </c>
      <c r="AA9" s="24">
        <v>9</v>
      </c>
      <c r="AB9" s="24" t="s">
        <v>32</v>
      </c>
    </row>
    <row r="10" spans="1:28" x14ac:dyDescent="0.2">
      <c r="A10" s="126" t="s">
        <v>5</v>
      </c>
      <c r="B10" s="127">
        <f>+'Active 1'!C8</f>
        <v>0.43035716000000002</v>
      </c>
      <c r="C10" s="77" t="s">
        <v>204</v>
      </c>
      <c r="D10" s="24" t="s">
        <v>188</v>
      </c>
      <c r="E10" s="24">
        <f ca="1">2*E9*365.2422/B10</f>
        <v>1.0253124274715581E-7</v>
      </c>
      <c r="F10" s="24">
        <f ca="1">+F9*E10</f>
        <v>3.8443854540699065E-9</v>
      </c>
      <c r="G10" s="24" t="s">
        <v>189</v>
      </c>
      <c r="U10" s="24">
        <v>-4.4000000000000004</v>
      </c>
      <c r="V10" s="24">
        <f t="shared" ca="1" si="0"/>
        <v>4.8137755206762722E-2</v>
      </c>
      <c r="AA10" s="24">
        <v>10</v>
      </c>
      <c r="AB10" s="24" t="s">
        <v>138</v>
      </c>
    </row>
    <row r="11" spans="1:28" x14ac:dyDescent="0.2">
      <c r="U11" s="24">
        <v>-4.2</v>
      </c>
      <c r="V11" s="24">
        <f t="shared" ca="1" si="0"/>
        <v>3.8656827737623634E-2</v>
      </c>
      <c r="AA11" s="24">
        <v>11</v>
      </c>
      <c r="AB11" s="24" t="s">
        <v>42</v>
      </c>
    </row>
    <row r="12" spans="1:28" x14ac:dyDescent="0.2"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U12" s="24">
        <v>-4</v>
      </c>
      <c r="V12" s="24">
        <f t="shared" ca="1" si="0"/>
        <v>2.9659141848345089E-2</v>
      </c>
      <c r="AA12" s="24">
        <v>12</v>
      </c>
      <c r="AB12" s="24" t="s">
        <v>140</v>
      </c>
    </row>
    <row r="13" spans="1:28" x14ac:dyDescent="0.2">
      <c r="C13" s="5" t="str">
        <f t="shared" si="1"/>
        <v>C269</v>
      </c>
      <c r="D13" s="5" t="str">
        <f t="shared" si="1"/>
        <v>D269</v>
      </c>
      <c r="E13" s="5" t="str">
        <f t="shared" si="1"/>
        <v>E269</v>
      </c>
      <c r="F13" s="5" t="str">
        <f t="shared" si="1"/>
        <v>F269</v>
      </c>
      <c r="G13" s="5" t="str">
        <f t="shared" ref="G13:Q13" si="3">G$15&amp;$C9</f>
        <v>G269</v>
      </c>
      <c r="H13" s="5" t="str">
        <f t="shared" si="3"/>
        <v>H269</v>
      </c>
      <c r="I13" s="5" t="str">
        <f t="shared" si="3"/>
        <v>I269</v>
      </c>
      <c r="J13" s="5" t="str">
        <f t="shared" si="3"/>
        <v>J269</v>
      </c>
      <c r="K13" s="5" t="str">
        <f t="shared" si="3"/>
        <v>K269</v>
      </c>
      <c r="L13" s="5" t="str">
        <f t="shared" si="3"/>
        <v>L269</v>
      </c>
      <c r="M13" s="5" t="str">
        <f t="shared" si="3"/>
        <v>M269</v>
      </c>
      <c r="N13" s="5" t="str">
        <f t="shared" si="3"/>
        <v>N269</v>
      </c>
      <c r="O13" s="5" t="str">
        <f t="shared" si="3"/>
        <v>O269</v>
      </c>
      <c r="P13" s="5" t="str">
        <f t="shared" si="3"/>
        <v>P269</v>
      </c>
      <c r="Q13" s="5" t="str">
        <f t="shared" si="3"/>
        <v>Q269</v>
      </c>
      <c r="U13" s="24">
        <v>-3.8</v>
      </c>
      <c r="V13" s="24">
        <f t="shared" ca="1" si="0"/>
        <v>2.1144697538927115E-2</v>
      </c>
      <c r="AA13" s="24">
        <v>13</v>
      </c>
      <c r="AB13" s="24" t="s">
        <v>142</v>
      </c>
    </row>
    <row r="14" spans="1:28" x14ac:dyDescent="0.2">
      <c r="U14" s="24">
        <v>-3.6</v>
      </c>
      <c r="V14" s="24">
        <f t="shared" ca="1" si="0"/>
        <v>1.3113494809369713E-2</v>
      </c>
      <c r="AA14" s="24">
        <v>14</v>
      </c>
      <c r="AB14" s="24" t="s">
        <v>143</v>
      </c>
    </row>
    <row r="15" spans="1:28" x14ac:dyDescent="0.2">
      <c r="A15" s="30" t="s">
        <v>147</v>
      </c>
      <c r="B15" s="30">
        <f>C9-C8+1</f>
        <v>249</v>
      </c>
      <c r="C15" s="5" t="str">
        <f t="shared" ref="C15:Q15" si="4">VLOOKUP(C16,$AA1:$AB23,2,FALSE)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U15" s="24">
        <v>-3.4</v>
      </c>
      <c r="V15" s="24">
        <f t="shared" ca="1" si="0"/>
        <v>5.5655336596728416E-3</v>
      </c>
      <c r="AA15" s="24">
        <v>15</v>
      </c>
      <c r="AB15" s="24" t="s">
        <v>144</v>
      </c>
    </row>
    <row r="16" spans="1:28" x14ac:dyDescent="0.2">
      <c r="A16" s="5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U16" s="24">
        <v>-3.2</v>
      </c>
      <c r="V16" s="24">
        <f t="shared" ca="1" si="0"/>
        <v>-1.4991859101634447E-3</v>
      </c>
      <c r="AA16" s="24">
        <v>16</v>
      </c>
      <c r="AB16" s="24" t="s">
        <v>145</v>
      </c>
    </row>
    <row r="17" spans="1:28" x14ac:dyDescent="0.2">
      <c r="A17" s="30" t="s">
        <v>146</v>
      </c>
      <c r="U17" s="24">
        <v>-3</v>
      </c>
      <c r="V17" s="24">
        <f t="shared" ca="1" si="0"/>
        <v>-8.0806639001391872E-3</v>
      </c>
      <c r="AA17" s="24">
        <v>17</v>
      </c>
      <c r="AB17" s="24" t="s">
        <v>148</v>
      </c>
    </row>
    <row r="18" spans="1:28" x14ac:dyDescent="0.2">
      <c r="A18" s="76">
        <v>10000</v>
      </c>
      <c r="B18" s="76">
        <v>1</v>
      </c>
      <c r="C18" s="24">
        <f ca="1">SUM(INDIRECT(C12):INDIRECT(C13))</f>
        <v>233.2</v>
      </c>
      <c r="D18" s="104">
        <f ca="1">SUM(INDIRECT(D12):INDIRECT(D13))</f>
        <v>-92.19199999999968</v>
      </c>
      <c r="E18" s="104">
        <f ca="1">SUM(INDIRECT(E12):INDIRECT(E13))</f>
        <v>3.8088887302085155</v>
      </c>
      <c r="F18" s="30">
        <f ca="1">SUM(INDIRECT(F12):INDIRECT(F13))</f>
        <v>-13.240759999999847</v>
      </c>
      <c r="G18" s="30">
        <f ca="1">SUM(INDIRECT(G12):INDIRECT(G13))</f>
        <v>2.4751927324050951</v>
      </c>
      <c r="H18" s="30">
        <f ca="1">SUM(INDIRECT(H12):INDIRECT(H13))</f>
        <v>2304.2296967114985</v>
      </c>
      <c r="I18" s="30">
        <f ca="1">SUM(INDIRECT(I12):INDIRECT(I13))</f>
        <v>-3377.9920716016636</v>
      </c>
      <c r="J18" s="30">
        <f ca="1">SUM(INDIRECT(J12):INDIRECT(J13))</f>
        <v>35472.807326713737</v>
      </c>
      <c r="K18" s="30">
        <f ca="1">SUM(INDIRECT(K12):INDIRECT(K13))</f>
        <v>-9.288461663917932</v>
      </c>
      <c r="L18" s="30">
        <f ca="1">SUM(INDIRECT(L12):INDIRECT(L13))</f>
        <v>86.446853720423107</v>
      </c>
      <c r="N18" s="24">
        <f ca="1">SUM(INDIRECT(N12):INDIRECT(N13))</f>
        <v>0.10632669713041751</v>
      </c>
      <c r="O18" s="24">
        <f ca="1">SQRT(SUM(INDIRECT(O12):INDIRECT(O13)))</f>
        <v>549300796.5259856</v>
      </c>
      <c r="P18" s="24">
        <f ca="1">SQRT(SUM(INDIRECT(P12):INDIRECT(P13)))</f>
        <v>113363223.04010774</v>
      </c>
      <c r="Q18" s="24">
        <f ca="1">SQRT(SUM(INDIRECT(Q12):INDIRECT(Q13)))</f>
        <v>47561837.435394704</v>
      </c>
      <c r="U18" s="24">
        <v>-2.8</v>
      </c>
      <c r="V18" s="24">
        <f t="shared" ca="1" si="0"/>
        <v>-1.4178900310254372E-2</v>
      </c>
      <c r="AA18" s="24">
        <v>18</v>
      </c>
      <c r="AB18" s="24" t="s">
        <v>149</v>
      </c>
    </row>
    <row r="19" spans="1:28" x14ac:dyDescent="0.2">
      <c r="A19" s="77" t="s">
        <v>150</v>
      </c>
      <c r="F19" s="78" t="s">
        <v>151</v>
      </c>
      <c r="G19" s="78" t="s">
        <v>152</v>
      </c>
      <c r="H19" s="78" t="s">
        <v>153</v>
      </c>
      <c r="I19" s="78" t="s">
        <v>154</v>
      </c>
      <c r="J19" s="78" t="s">
        <v>155</v>
      </c>
      <c r="K19" s="78" t="s">
        <v>156</v>
      </c>
      <c r="L19" s="78" t="s">
        <v>157</v>
      </c>
      <c r="M19" s="79"/>
      <c r="N19" s="79"/>
      <c r="O19" s="79"/>
      <c r="P19" s="79"/>
      <c r="Q19" s="79"/>
      <c r="U19" s="24">
        <v>-2.6</v>
      </c>
      <c r="V19" s="24">
        <f t="shared" ca="1" si="0"/>
        <v>-1.9793895140508985E-2</v>
      </c>
      <c r="AA19" s="24">
        <v>19</v>
      </c>
      <c r="AB19" s="24" t="s">
        <v>158</v>
      </c>
    </row>
    <row r="20" spans="1:28" ht="15" thickBot="1" x14ac:dyDescent="0.25">
      <c r="A20" s="8" t="s">
        <v>159</v>
      </c>
      <c r="B20" s="8" t="s">
        <v>160</v>
      </c>
      <c r="C20" s="8" t="s">
        <v>190</v>
      </c>
      <c r="D20" s="8" t="s">
        <v>159</v>
      </c>
      <c r="E20" s="8" t="s">
        <v>160</v>
      </c>
      <c r="F20" s="8" t="s">
        <v>191</v>
      </c>
      <c r="G20" s="8" t="s">
        <v>192</v>
      </c>
      <c r="H20" s="8" t="s">
        <v>200</v>
      </c>
      <c r="I20" s="8" t="s">
        <v>201</v>
      </c>
      <c r="J20" s="8" t="s">
        <v>202</v>
      </c>
      <c r="K20" s="8" t="s">
        <v>193</v>
      </c>
      <c r="L20" s="8" t="s">
        <v>203</v>
      </c>
      <c r="M20" s="80" t="s">
        <v>161</v>
      </c>
      <c r="N20" s="8" t="s">
        <v>162</v>
      </c>
      <c r="O20" s="8" t="s">
        <v>163</v>
      </c>
      <c r="P20" s="8" t="s">
        <v>164</v>
      </c>
      <c r="Q20" s="8" t="s">
        <v>165</v>
      </c>
      <c r="R20" s="54" t="s">
        <v>166</v>
      </c>
      <c r="U20" s="24">
        <v>-2.4</v>
      </c>
      <c r="V20" s="24">
        <f t="shared" ca="1" si="0"/>
        <v>-2.4925648390903055E-2</v>
      </c>
      <c r="AA20" s="24">
        <v>20</v>
      </c>
      <c r="AB20" s="24" t="s">
        <v>167</v>
      </c>
    </row>
    <row r="21" spans="1:28" x14ac:dyDescent="0.2">
      <c r="A21" s="81">
        <v>-57626.5</v>
      </c>
      <c r="B21" s="81">
        <v>0.14590279448985344</v>
      </c>
      <c r="C21" s="81">
        <v>0.1</v>
      </c>
      <c r="D21" s="82">
        <f t="shared" ref="D21:D84" si="5">A21/A$18</f>
        <v>-5.7626499999999998</v>
      </c>
      <c r="E21" s="82">
        <f t="shared" ref="E21:E84" si="6">B21/B$18</f>
        <v>0.14590279448985344</v>
      </c>
      <c r="F21" s="38">
        <f t="shared" ref="F21:F84" si="7">$C21*D21</f>
        <v>-0.57626500000000003</v>
      </c>
      <c r="G21" s="38">
        <f t="shared" ref="G21:G84" si="8">$C21*E21</f>
        <v>1.4590279448985345E-2</v>
      </c>
      <c r="H21" s="38">
        <f t="shared" ref="H21:H84" si="9">C21*D21*D21</f>
        <v>3.32081350225</v>
      </c>
      <c r="I21" s="38">
        <f t="shared" ref="I21:I84" si="10">C21*D21*D21*D21</f>
        <v>-19.136685928740963</v>
      </c>
      <c r="J21" s="38">
        <f t="shared" ref="J21:J84" si="11">C21*D21*D21*D21*D21</f>
        <v>110.27802316725911</v>
      </c>
      <c r="K21" s="38">
        <f t="shared" ref="K21:K84" si="12">C21*E21*D21</f>
        <v>-8.4078673866695389E-2</v>
      </c>
      <c r="L21" s="38">
        <f t="shared" ref="L21:L84" si="13">C21*E21*D21*D21</f>
        <v>0.48451596995791218</v>
      </c>
      <c r="M21" s="38">
        <f t="shared" ref="M21:M84" ca="1" si="14">+E$4+E$5*D21+E$6*D21^2</f>
        <v>0.12559603494513857</v>
      </c>
      <c r="N21" s="38">
        <f t="shared" ref="N21:N84" ca="1" si="15">C21*(M21-E21)^2</f>
        <v>4.1236448320686831E-5</v>
      </c>
      <c r="O21" s="105">
        <f t="shared" ref="O21:O84" ca="1" si="16">(C21*O$1-O$2*F21+O$3*H21)^2</f>
        <v>38885016415191.617</v>
      </c>
      <c r="P21" s="38">
        <f t="shared" ref="P21:P84" ca="1" si="17">(-C21*O$2+O$4*F21-O$5*H21)^2</f>
        <v>5760669887.9781933</v>
      </c>
      <c r="Q21" s="38">
        <f t="shared" ref="Q21:Q84" ca="1" si="18">+(C21*O$3-F21*O$5+H21*O$6)^2</f>
        <v>674041625772.62927</v>
      </c>
      <c r="R21" s="24">
        <f t="shared" ref="R21:R84" ca="1" si="19">+E21-M21</f>
        <v>2.0306759544714864E-2</v>
      </c>
      <c r="U21" s="24">
        <v>-2.2000000000000002</v>
      </c>
      <c r="V21" s="24">
        <f t="shared" ca="1" si="0"/>
        <v>-2.9574160061436545E-2</v>
      </c>
      <c r="AA21" s="24">
        <v>23</v>
      </c>
      <c r="AB21" s="24" t="s">
        <v>168</v>
      </c>
    </row>
    <row r="22" spans="1:28" x14ac:dyDescent="0.2">
      <c r="A22" s="81">
        <v>-57045</v>
      </c>
      <c r="B22" s="81">
        <v>0.12261378332674637</v>
      </c>
      <c r="C22" s="81">
        <v>0.1</v>
      </c>
      <c r="D22" s="82">
        <f t="shared" si="5"/>
        <v>-5.7045000000000003</v>
      </c>
      <c r="E22" s="82">
        <f t="shared" si="6"/>
        <v>0.12261378332674637</v>
      </c>
      <c r="F22" s="38">
        <f t="shared" si="7"/>
        <v>-0.57045000000000001</v>
      </c>
      <c r="G22" s="38">
        <f t="shared" si="8"/>
        <v>1.2261378332674638E-2</v>
      </c>
      <c r="H22" s="38">
        <f t="shared" si="9"/>
        <v>3.2541320250000001</v>
      </c>
      <c r="I22" s="38">
        <f t="shared" si="10"/>
        <v>-18.5631961366125</v>
      </c>
      <c r="J22" s="38">
        <f t="shared" si="11"/>
        <v>105.89375236130601</v>
      </c>
      <c r="K22" s="38">
        <f t="shared" si="12"/>
        <v>-6.9945032698742471E-2</v>
      </c>
      <c r="L22" s="38">
        <f t="shared" si="13"/>
        <v>0.39900143902997642</v>
      </c>
      <c r="M22" s="38">
        <f t="shared" ca="1" si="14"/>
        <v>0.12183235100267656</v>
      </c>
      <c r="N22" s="38">
        <f t="shared" ca="1" si="15"/>
        <v>6.1063647710114651E-8</v>
      </c>
      <c r="O22" s="105">
        <f t="shared" ca="1" si="16"/>
        <v>35132349814885.551</v>
      </c>
      <c r="P22" s="38">
        <f t="shared" ca="1" si="17"/>
        <v>1817651013.0991595</v>
      </c>
      <c r="Q22" s="38">
        <f t="shared" ca="1" si="18"/>
        <v>623443463261.86719</v>
      </c>
      <c r="R22" s="24">
        <f t="shared" ca="1" si="19"/>
        <v>7.8143232406981122E-4</v>
      </c>
      <c r="U22" s="24">
        <v>-2</v>
      </c>
      <c r="V22" s="24">
        <f t="shared" ca="1" si="0"/>
        <v>-3.3739430152109492E-2</v>
      </c>
      <c r="AA22" s="24">
        <v>25</v>
      </c>
      <c r="AB22" s="24" t="s">
        <v>160</v>
      </c>
    </row>
    <row r="23" spans="1:28" x14ac:dyDescent="0.2">
      <c r="A23" s="81">
        <v>-56789.5</v>
      </c>
      <c r="B23" s="81">
        <v>0.14849954187459127</v>
      </c>
      <c r="C23" s="81">
        <v>0.1</v>
      </c>
      <c r="D23" s="82">
        <f t="shared" si="5"/>
        <v>-5.6789500000000004</v>
      </c>
      <c r="E23" s="82">
        <f t="shared" si="6"/>
        <v>0.14849954187459127</v>
      </c>
      <c r="F23" s="38">
        <f t="shared" si="7"/>
        <v>-0.56789500000000004</v>
      </c>
      <c r="G23" s="38">
        <f t="shared" si="8"/>
        <v>1.4849954187459128E-2</v>
      </c>
      <c r="H23" s="38">
        <f t="shared" si="9"/>
        <v>3.2250473102500004</v>
      </c>
      <c r="I23" s="38">
        <f t="shared" si="10"/>
        <v>-18.31488242254424</v>
      </c>
      <c r="J23" s="38">
        <f t="shared" si="11"/>
        <v>104.00930153350762</v>
      </c>
      <c r="K23" s="38">
        <f t="shared" si="12"/>
        <v>-8.4332147332871019E-2</v>
      </c>
      <c r="L23" s="38">
        <f t="shared" si="13"/>
        <v>0.47891804809600791</v>
      </c>
      <c r="M23" s="38">
        <f t="shared" ca="1" si="14"/>
        <v>0.12019157798458055</v>
      </c>
      <c r="N23" s="38">
        <f t="shared" ca="1" si="15"/>
        <v>8.0134081959815117E-5</v>
      </c>
      <c r="O23" s="105">
        <f t="shared" ca="1" si="16"/>
        <v>33556744802290.199</v>
      </c>
      <c r="P23" s="38">
        <f t="shared" ca="1" si="17"/>
        <v>794100054.3025651</v>
      </c>
      <c r="Q23" s="38">
        <f t="shared" ca="1" si="18"/>
        <v>602014040255.27393</v>
      </c>
      <c r="R23" s="24">
        <f t="shared" ca="1" si="19"/>
        <v>2.8307963890010723E-2</v>
      </c>
      <c r="U23" s="24">
        <v>-1.8</v>
      </c>
      <c r="V23" s="24">
        <f t="shared" ca="1" si="0"/>
        <v>-3.7421458662921875E-2</v>
      </c>
      <c r="AA23" s="24">
        <v>26</v>
      </c>
      <c r="AB23" s="24" t="s">
        <v>169</v>
      </c>
    </row>
    <row r="24" spans="1:28" x14ac:dyDescent="0.2">
      <c r="A24" s="81">
        <v>-55816.5</v>
      </c>
      <c r="B24" s="81">
        <v>0.1183179364060872</v>
      </c>
      <c r="C24" s="81">
        <v>0.1</v>
      </c>
      <c r="D24" s="82">
        <f t="shared" si="5"/>
        <v>-5.5816499999999998</v>
      </c>
      <c r="E24" s="82">
        <f t="shared" si="6"/>
        <v>0.1183179364060872</v>
      </c>
      <c r="F24" s="38">
        <f t="shared" si="7"/>
        <v>-0.55816500000000002</v>
      </c>
      <c r="G24" s="38">
        <f t="shared" si="8"/>
        <v>1.1831793640608721E-2</v>
      </c>
      <c r="H24" s="38">
        <f t="shared" si="9"/>
        <v>3.1154816722500001</v>
      </c>
      <c r="I24" s="38">
        <f t="shared" si="10"/>
        <v>-17.389528275914213</v>
      </c>
      <c r="J24" s="38">
        <f t="shared" si="11"/>
        <v>97.06226050125656</v>
      </c>
      <c r="K24" s="38">
        <f t="shared" si="12"/>
        <v>-6.604093097410367E-2</v>
      </c>
      <c r="L24" s="38">
        <f t="shared" si="13"/>
        <v>0.36861736237160575</v>
      </c>
      <c r="M24" s="38">
        <f t="shared" ca="1" si="14"/>
        <v>0.11401535888509709</v>
      </c>
      <c r="N24" s="38">
        <f t="shared" ca="1" si="15"/>
        <v>1.8512173324129435E-6</v>
      </c>
      <c r="O24" s="105">
        <f t="shared" ca="1" si="16"/>
        <v>27953934346218.25</v>
      </c>
      <c r="P24" s="38">
        <f t="shared" ca="1" si="17"/>
        <v>673900494.15470541</v>
      </c>
      <c r="Q24" s="38">
        <f t="shared" ca="1" si="18"/>
        <v>524767058638.8009</v>
      </c>
      <c r="R24" s="24">
        <f t="shared" ca="1" si="19"/>
        <v>4.302577520990114E-3</v>
      </c>
      <c r="U24" s="24">
        <v>-1.6</v>
      </c>
      <c r="V24" s="24">
        <f t="shared" ca="1" si="0"/>
        <v>-4.0620245593873699E-2</v>
      </c>
    </row>
    <row r="25" spans="1:28" x14ac:dyDescent="0.2">
      <c r="A25" s="81">
        <v>-54980</v>
      </c>
      <c r="B25" s="81">
        <v>0.12658959356190536</v>
      </c>
      <c r="C25" s="81">
        <v>0.1</v>
      </c>
      <c r="D25" s="82">
        <f t="shared" si="5"/>
        <v>-5.4980000000000002</v>
      </c>
      <c r="E25" s="82">
        <f t="shared" si="6"/>
        <v>0.12658959356190536</v>
      </c>
      <c r="F25" s="38">
        <f t="shared" si="7"/>
        <v>-0.54980000000000007</v>
      </c>
      <c r="G25" s="38">
        <f t="shared" si="8"/>
        <v>1.2658959356190536E-2</v>
      </c>
      <c r="H25" s="38">
        <f t="shared" si="9"/>
        <v>3.0228004000000004</v>
      </c>
      <c r="I25" s="38">
        <f t="shared" si="10"/>
        <v>-16.619356599200003</v>
      </c>
      <c r="J25" s="38">
        <f t="shared" si="11"/>
        <v>91.373222582401624</v>
      </c>
      <c r="K25" s="38">
        <f t="shared" si="12"/>
        <v>-6.959895854033557E-2</v>
      </c>
      <c r="L25" s="38">
        <f t="shared" si="13"/>
        <v>0.38265507405476495</v>
      </c>
      <c r="M25" s="38">
        <f t="shared" ca="1" si="14"/>
        <v>0.1087970199196312</v>
      </c>
      <c r="N25" s="38">
        <f t="shared" ca="1" si="15"/>
        <v>3.1657567681574903E-5</v>
      </c>
      <c r="O25" s="105">
        <f t="shared" ca="1" si="16"/>
        <v>23623352279092.367</v>
      </c>
      <c r="P25" s="38">
        <f t="shared" ca="1" si="17"/>
        <v>5091919207.8250818</v>
      </c>
      <c r="Q25" s="38">
        <f t="shared" ca="1" si="18"/>
        <v>463701992438.23138</v>
      </c>
      <c r="R25" s="24">
        <f t="shared" ca="1" si="19"/>
        <v>1.7792573642274156E-2</v>
      </c>
      <c r="U25" s="24">
        <v>-1.4</v>
      </c>
      <c r="V25" s="24">
        <f t="shared" ca="1" si="0"/>
        <v>-4.3335790944964966E-2</v>
      </c>
    </row>
    <row r="26" spans="1:28" x14ac:dyDescent="0.2">
      <c r="A26" s="81">
        <v>-54486.5</v>
      </c>
      <c r="B26" s="81">
        <v>7.3242987874149387E-2</v>
      </c>
      <c r="C26" s="81">
        <v>0.1</v>
      </c>
      <c r="D26" s="82">
        <f t="shared" si="5"/>
        <v>-5.4486499999999998</v>
      </c>
      <c r="E26" s="82">
        <f t="shared" si="6"/>
        <v>7.3242987874149387E-2</v>
      </c>
      <c r="F26" s="38">
        <f t="shared" si="7"/>
        <v>-0.54486500000000004</v>
      </c>
      <c r="G26" s="38">
        <f t="shared" si="8"/>
        <v>7.3242987874149387E-3</v>
      </c>
      <c r="H26" s="38">
        <f t="shared" si="9"/>
        <v>2.96877868225</v>
      </c>
      <c r="I26" s="38">
        <f t="shared" si="10"/>
        <v>-16.175835967041461</v>
      </c>
      <c r="J26" s="38">
        <f t="shared" si="11"/>
        <v>88.136468641820457</v>
      </c>
      <c r="K26" s="38">
        <f t="shared" si="12"/>
        <v>-3.9907540588048407E-2</v>
      </c>
      <c r="L26" s="38">
        <f t="shared" si="13"/>
        <v>0.21744222102506994</v>
      </c>
      <c r="M26" s="38">
        <f t="shared" ca="1" si="14"/>
        <v>0.10575806552394246</v>
      </c>
      <c r="N26" s="38">
        <f t="shared" ca="1" si="15"/>
        <v>1.057230274572073E-4</v>
      </c>
      <c r="O26" s="105">
        <f t="shared" ca="1" si="16"/>
        <v>21271188144146.863</v>
      </c>
      <c r="P26" s="38">
        <f t="shared" ca="1" si="17"/>
        <v>9534280927.4008503</v>
      </c>
      <c r="Q26" s="38">
        <f t="shared" ca="1" si="18"/>
        <v>429909366287.39178</v>
      </c>
      <c r="R26" s="24">
        <f t="shared" ca="1" si="19"/>
        <v>-3.251507764979307E-2</v>
      </c>
      <c r="U26" s="24">
        <v>-1.2</v>
      </c>
      <c r="V26" s="24">
        <f t="shared" ca="1" si="0"/>
        <v>-4.5568094716195676E-2</v>
      </c>
    </row>
    <row r="27" spans="1:28" x14ac:dyDescent="0.2">
      <c r="A27" s="81">
        <v>-54475</v>
      </c>
      <c r="B27" s="81">
        <v>0.11813262652984229</v>
      </c>
      <c r="C27" s="81">
        <v>1</v>
      </c>
      <c r="D27" s="82">
        <f t="shared" si="5"/>
        <v>-5.4474999999999998</v>
      </c>
      <c r="E27" s="82">
        <f t="shared" si="6"/>
        <v>0.11813262652984229</v>
      </c>
      <c r="F27" s="38">
        <f t="shared" si="7"/>
        <v>-5.4474999999999998</v>
      </c>
      <c r="G27" s="38">
        <f t="shared" si="8"/>
        <v>0.11813262652984229</v>
      </c>
      <c r="H27" s="38">
        <f t="shared" si="9"/>
        <v>29.675256249999997</v>
      </c>
      <c r="I27" s="38">
        <f t="shared" si="10"/>
        <v>-161.65595842187497</v>
      </c>
      <c r="J27" s="38">
        <f t="shared" si="11"/>
        <v>880.62083350316391</v>
      </c>
      <c r="K27" s="38">
        <f t="shared" si="12"/>
        <v>-0.64352748302131579</v>
      </c>
      <c r="L27" s="38">
        <f t="shared" si="13"/>
        <v>3.5056159637586175</v>
      </c>
      <c r="M27" s="38">
        <f t="shared" ca="1" si="14"/>
        <v>0.10568759976066196</v>
      </c>
      <c r="N27" s="38">
        <f t="shared" ca="1" si="15"/>
        <v>1.5487869128561496E-4</v>
      </c>
      <c r="O27" s="105">
        <f t="shared" ca="1" si="16"/>
        <v>2121812784840285.8</v>
      </c>
      <c r="P27" s="38">
        <f t="shared" ca="1" si="17"/>
        <v>965341323972.68408</v>
      </c>
      <c r="Q27" s="38">
        <f t="shared" ca="1" si="18"/>
        <v>42914122782790.492</v>
      </c>
      <c r="R27" s="24">
        <f t="shared" ca="1" si="19"/>
        <v>1.2445026769180328E-2</v>
      </c>
      <c r="U27" s="24">
        <v>-0.999999999999999</v>
      </c>
      <c r="V27" s="24">
        <f t="shared" ref="V27:V54" ca="1" si="20">+E$4+E$5*U27+E$6*U27^2</f>
        <v>-4.7317156907565827E-2</v>
      </c>
    </row>
    <row r="28" spans="1:28" x14ac:dyDescent="0.2">
      <c r="A28" s="81">
        <v>-54296.5</v>
      </c>
      <c r="B28" s="81">
        <v>0.10932702455063004</v>
      </c>
      <c r="C28" s="81">
        <v>1</v>
      </c>
      <c r="D28" s="82">
        <f t="shared" si="5"/>
        <v>-5.4296499999999996</v>
      </c>
      <c r="E28" s="82">
        <f t="shared" si="6"/>
        <v>0.10932702455063004</v>
      </c>
      <c r="F28" s="38">
        <f t="shared" si="7"/>
        <v>-5.4296499999999996</v>
      </c>
      <c r="G28" s="38">
        <f t="shared" si="8"/>
        <v>0.10932702455063004</v>
      </c>
      <c r="H28" s="38">
        <f t="shared" si="9"/>
        <v>29.481099122499995</v>
      </c>
      <c r="I28" s="38">
        <f t="shared" si="10"/>
        <v>-160.07204985048207</v>
      </c>
      <c r="J28" s="38">
        <f t="shared" si="11"/>
        <v>869.13520547066992</v>
      </c>
      <c r="K28" s="38">
        <f t="shared" si="12"/>
        <v>-0.59360747885132836</v>
      </c>
      <c r="L28" s="38">
        <f t="shared" si="13"/>
        <v>3.2230808475451149</v>
      </c>
      <c r="M28" s="38">
        <f t="shared" ca="1" si="14"/>
        <v>0.1045958972076676</v>
      </c>
      <c r="N28" s="38">
        <f t="shared" ca="1" si="15"/>
        <v>2.2383565935326816E-5</v>
      </c>
      <c r="O28" s="105">
        <f t="shared" ca="1" si="16"/>
        <v>2040464908062651.3</v>
      </c>
      <c r="P28" s="38">
        <f t="shared" ca="1" si="17"/>
        <v>1159186648700.4526</v>
      </c>
      <c r="Q28" s="38">
        <f t="shared" ca="1" si="18"/>
        <v>41732999066249.102</v>
      </c>
      <c r="R28" s="24">
        <f t="shared" ca="1" si="19"/>
        <v>4.7311273429624379E-3</v>
      </c>
      <c r="U28" s="24">
        <v>-0.79999999999999905</v>
      </c>
      <c r="V28" s="24">
        <f t="shared" ca="1" si="20"/>
        <v>-4.8582977519075421E-2</v>
      </c>
    </row>
    <row r="29" spans="1:28" x14ac:dyDescent="0.2">
      <c r="A29" s="81">
        <v>-54129.5</v>
      </c>
      <c r="B29" s="81">
        <v>0.11362254719965362</v>
      </c>
      <c r="C29" s="81">
        <v>1</v>
      </c>
      <c r="D29" s="82">
        <f t="shared" si="5"/>
        <v>-5.4129500000000004</v>
      </c>
      <c r="E29" s="82">
        <f t="shared" si="6"/>
        <v>0.11362254719965362</v>
      </c>
      <c r="F29" s="38">
        <f t="shared" si="7"/>
        <v>-5.4129500000000004</v>
      </c>
      <c r="G29" s="38">
        <f t="shared" si="8"/>
        <v>0.11362254719965362</v>
      </c>
      <c r="H29" s="38">
        <f t="shared" si="9"/>
        <v>29.300027702500003</v>
      </c>
      <c r="I29" s="38">
        <f t="shared" si="10"/>
        <v>-158.5995849522474</v>
      </c>
      <c r="J29" s="38">
        <f t="shared" si="11"/>
        <v>858.49162336726761</v>
      </c>
      <c r="K29" s="38">
        <f t="shared" si="12"/>
        <v>-0.61503316686436504</v>
      </c>
      <c r="L29" s="38">
        <f t="shared" si="13"/>
        <v>3.3291437805784652</v>
      </c>
      <c r="M29" s="38">
        <f t="shared" ca="1" si="14"/>
        <v>0.10357801372188427</v>
      </c>
      <c r="N29" s="38">
        <f t="shared" ca="1" si="15"/>
        <v>1.0089265278602915E-4</v>
      </c>
      <c r="O29" s="105">
        <f t="shared" ca="1" si="16"/>
        <v>1966066968690469.3</v>
      </c>
      <c r="P29" s="38">
        <f t="shared" ca="1" si="17"/>
        <v>1355573463663.9375</v>
      </c>
      <c r="Q29" s="38">
        <f t="shared" ca="1" si="18"/>
        <v>40646845149148.102</v>
      </c>
      <c r="R29" s="24">
        <f t="shared" ca="1" si="19"/>
        <v>1.0044533477769346E-2</v>
      </c>
      <c r="U29" s="24">
        <v>-0.6</v>
      </c>
      <c r="V29" s="24">
        <f t="shared" ca="1" si="20"/>
        <v>-4.9365556550724443E-2</v>
      </c>
    </row>
    <row r="30" spans="1:28" x14ac:dyDescent="0.2">
      <c r="A30" s="81">
        <v>-53381</v>
      </c>
      <c r="B30" s="81">
        <v>0.11591110306929112</v>
      </c>
      <c r="C30" s="81">
        <v>1</v>
      </c>
      <c r="D30" s="82">
        <f t="shared" si="5"/>
        <v>-5.3380999999999998</v>
      </c>
      <c r="E30" s="82">
        <f t="shared" si="6"/>
        <v>0.11591110306929112</v>
      </c>
      <c r="F30" s="38">
        <f t="shared" si="7"/>
        <v>-5.3380999999999998</v>
      </c>
      <c r="G30" s="38">
        <f t="shared" si="8"/>
        <v>0.11591110306929112</v>
      </c>
      <c r="H30" s="38">
        <f t="shared" si="9"/>
        <v>28.495311609999998</v>
      </c>
      <c r="I30" s="38">
        <f t="shared" si="10"/>
        <v>-152.110822905341</v>
      </c>
      <c r="J30" s="38">
        <f t="shared" si="11"/>
        <v>811.98278375100074</v>
      </c>
      <c r="K30" s="38">
        <f t="shared" si="12"/>
        <v>-0.61874505929418289</v>
      </c>
      <c r="L30" s="38">
        <f t="shared" si="13"/>
        <v>3.3029230010182777</v>
      </c>
      <c r="M30" s="38">
        <f t="shared" ca="1" si="14"/>
        <v>9.9057216135223003E-2</v>
      </c>
      <c r="N30" s="38">
        <f t="shared" ca="1" si="15"/>
        <v>2.8405350478635186E-4</v>
      </c>
      <c r="O30" s="105">
        <f t="shared" ca="1" si="16"/>
        <v>1652518309247233.8</v>
      </c>
      <c r="P30" s="38">
        <f t="shared" ca="1" si="17"/>
        <v>2408356918221.626</v>
      </c>
      <c r="Q30" s="38">
        <f t="shared" ca="1" si="18"/>
        <v>35998762978453.352</v>
      </c>
      <c r="R30" s="24">
        <f t="shared" ca="1" si="19"/>
        <v>1.6853886934068113E-2</v>
      </c>
      <c r="U30" s="24">
        <v>-0.4</v>
      </c>
      <c r="V30" s="24">
        <f t="shared" ca="1" si="20"/>
        <v>-4.9664894002512915E-2</v>
      </c>
    </row>
    <row r="31" spans="1:28" x14ac:dyDescent="0.2">
      <c r="A31" s="81">
        <v>-53293</v>
      </c>
      <c r="B31" s="81">
        <v>0.16442447292400797</v>
      </c>
      <c r="C31" s="81">
        <v>1</v>
      </c>
      <c r="D31" s="82">
        <f t="shared" si="5"/>
        <v>-5.3292999999999999</v>
      </c>
      <c r="E31" s="82">
        <f t="shared" si="6"/>
        <v>0.16442447292400797</v>
      </c>
      <c r="F31" s="38">
        <f t="shared" si="7"/>
        <v>-5.3292999999999999</v>
      </c>
      <c r="G31" s="38">
        <f t="shared" si="8"/>
        <v>0.16442447292400797</v>
      </c>
      <c r="H31" s="38">
        <f t="shared" si="9"/>
        <v>28.40143849</v>
      </c>
      <c r="I31" s="38">
        <f t="shared" si="10"/>
        <v>-151.35978614475701</v>
      </c>
      <c r="J31" s="38">
        <f t="shared" si="11"/>
        <v>806.64170830125352</v>
      </c>
      <c r="K31" s="38">
        <f t="shared" si="12"/>
        <v>-0.87626734355391567</v>
      </c>
      <c r="L31" s="38">
        <f t="shared" si="13"/>
        <v>4.6698915540018824</v>
      </c>
      <c r="M31" s="38">
        <f t="shared" ca="1" si="14"/>
        <v>9.8530159425938485E-2</v>
      </c>
      <c r="N31" s="38">
        <f t="shared" ca="1" si="15"/>
        <v>4.3420605513818621E-3</v>
      </c>
      <c r="O31" s="105">
        <f t="shared" ca="1" si="16"/>
        <v>1617754843183884</v>
      </c>
      <c r="P31" s="38">
        <f t="shared" ca="1" si="17"/>
        <v>2550089517964.2725</v>
      </c>
      <c r="Q31" s="38">
        <f t="shared" ca="1" si="18"/>
        <v>35475540399763.156</v>
      </c>
      <c r="R31" s="24">
        <f t="shared" ca="1" si="19"/>
        <v>6.5894313498069484E-2</v>
      </c>
      <c r="U31" s="24">
        <v>-0.2</v>
      </c>
      <c r="V31" s="24">
        <f t="shared" ca="1" si="20"/>
        <v>-4.9480989874440828E-2</v>
      </c>
    </row>
    <row r="32" spans="1:28" x14ac:dyDescent="0.2">
      <c r="A32" s="81">
        <v>-53286</v>
      </c>
      <c r="B32" s="81">
        <v>0.12191974455514651</v>
      </c>
      <c r="C32" s="81">
        <v>0.5</v>
      </c>
      <c r="D32" s="82">
        <f t="shared" si="5"/>
        <v>-5.3285999999999998</v>
      </c>
      <c r="E32" s="82">
        <f t="shared" si="6"/>
        <v>0.12191974455514651</v>
      </c>
      <c r="F32" s="38">
        <f t="shared" si="7"/>
        <v>-2.6642999999999999</v>
      </c>
      <c r="G32" s="38">
        <f t="shared" si="8"/>
        <v>6.0959872277573254E-2</v>
      </c>
      <c r="H32" s="38">
        <f t="shared" si="9"/>
        <v>14.196988979999999</v>
      </c>
      <c r="I32" s="38">
        <f t="shared" si="10"/>
        <v>-75.650075478827986</v>
      </c>
      <c r="J32" s="38">
        <f t="shared" si="11"/>
        <v>403.1089921964828</v>
      </c>
      <c r="K32" s="38">
        <f t="shared" si="12"/>
        <v>-0.32483077541827682</v>
      </c>
      <c r="L32" s="38">
        <f t="shared" si="13"/>
        <v>1.7308932698938297</v>
      </c>
      <c r="M32" s="38">
        <f t="shared" ca="1" si="14"/>
        <v>9.8488274629883521E-2</v>
      </c>
      <c r="N32" s="38">
        <f t="shared" ca="1" si="15"/>
        <v>2.7451689142925196E-4</v>
      </c>
      <c r="O32" s="105">
        <f t="shared" ca="1" si="16"/>
        <v>403752062159617.75</v>
      </c>
      <c r="P32" s="38">
        <f t="shared" ca="1" si="17"/>
        <v>640380391760.27722</v>
      </c>
      <c r="Q32" s="38">
        <f t="shared" ca="1" si="18"/>
        <v>8858531851992.1074</v>
      </c>
      <c r="R32" s="24">
        <f t="shared" ca="1" si="19"/>
        <v>2.3431469925262988E-2</v>
      </c>
      <c r="U32" s="24">
        <v>0</v>
      </c>
      <c r="V32" s="24">
        <f t="shared" ca="1" si="20"/>
        <v>-4.8813844166508177E-2</v>
      </c>
    </row>
    <row r="33" spans="1:22" x14ac:dyDescent="0.2">
      <c r="A33" s="81">
        <v>-52792.5</v>
      </c>
      <c r="B33" s="81">
        <v>7.6295580433169863E-2</v>
      </c>
      <c r="C33" s="81">
        <v>1</v>
      </c>
      <c r="D33" s="82">
        <f t="shared" si="5"/>
        <v>-5.2792500000000002</v>
      </c>
      <c r="E33" s="82">
        <f t="shared" si="6"/>
        <v>7.6295580433169863E-2</v>
      </c>
      <c r="F33" s="38">
        <f t="shared" si="7"/>
        <v>-5.2792500000000002</v>
      </c>
      <c r="G33" s="38">
        <f t="shared" si="8"/>
        <v>7.6295580433169863E-2</v>
      </c>
      <c r="H33" s="38">
        <f t="shared" si="9"/>
        <v>27.870480562500003</v>
      </c>
      <c r="I33" s="38">
        <f t="shared" si="10"/>
        <v>-147.13523450957814</v>
      </c>
      <c r="J33" s="38">
        <f t="shared" si="11"/>
        <v>776.76368678469044</v>
      </c>
      <c r="K33" s="38">
        <f t="shared" si="12"/>
        <v>-0.40278344300181201</v>
      </c>
      <c r="L33" s="38">
        <f t="shared" si="13"/>
        <v>2.1263944914673161</v>
      </c>
      <c r="M33" s="38">
        <f t="shared" ca="1" si="14"/>
        <v>9.5550316395471346E-2</v>
      </c>
      <c r="N33" s="38">
        <f t="shared" ca="1" si="15"/>
        <v>3.7074485697794602E-4</v>
      </c>
      <c r="O33" s="105">
        <f t="shared" ca="1" si="16"/>
        <v>1428237437272919</v>
      </c>
      <c r="P33" s="38">
        <f t="shared" ca="1" si="17"/>
        <v>3424994778825.1318</v>
      </c>
      <c r="Q33" s="38">
        <f t="shared" ca="1" si="18"/>
        <v>32590616908141.172</v>
      </c>
      <c r="R33" s="24">
        <f t="shared" ca="1" si="19"/>
        <v>-1.9254735962301484E-2</v>
      </c>
      <c r="U33" s="24">
        <v>0.2</v>
      </c>
      <c r="V33" s="24">
        <f t="shared" ca="1" si="20"/>
        <v>-4.7663456878714969E-2</v>
      </c>
    </row>
    <row r="34" spans="1:22" x14ac:dyDescent="0.2">
      <c r="A34" s="81">
        <v>-52665</v>
      </c>
      <c r="B34" s="81">
        <v>9.6650137420134563E-2</v>
      </c>
      <c r="C34" s="81">
        <v>0.1</v>
      </c>
      <c r="D34" s="82">
        <f t="shared" si="5"/>
        <v>-5.2664999999999997</v>
      </c>
      <c r="E34" s="82">
        <f t="shared" si="6"/>
        <v>9.6650137420134563E-2</v>
      </c>
      <c r="F34" s="38">
        <f t="shared" si="7"/>
        <v>-0.52664999999999995</v>
      </c>
      <c r="G34" s="38">
        <f t="shared" si="8"/>
        <v>9.6650137420134577E-3</v>
      </c>
      <c r="H34" s="38">
        <f t="shared" si="9"/>
        <v>2.7736022249999994</v>
      </c>
      <c r="I34" s="38">
        <f t="shared" si="10"/>
        <v>-14.607176117962496</v>
      </c>
      <c r="J34" s="38">
        <f t="shared" si="11"/>
        <v>76.928693025249473</v>
      </c>
      <c r="K34" s="38">
        <f t="shared" si="12"/>
        <v>-5.0900794872313873E-2</v>
      </c>
      <c r="L34" s="38">
        <f t="shared" si="13"/>
        <v>0.26806903619504102</v>
      </c>
      <c r="M34" s="38">
        <f t="shared" ca="1" si="14"/>
        <v>9.4796052167736497E-2</v>
      </c>
      <c r="N34" s="38">
        <f t="shared" ca="1" si="15"/>
        <v>3.4376321231600005E-7</v>
      </c>
      <c r="O34" s="105">
        <f t="shared" ca="1" si="16"/>
        <v>13821585497780.35</v>
      </c>
      <c r="P34" s="38">
        <f t="shared" ca="1" si="17"/>
        <v>36661357789.998573</v>
      </c>
      <c r="Q34" s="38">
        <f t="shared" ca="1" si="18"/>
        <v>318801039856.2536</v>
      </c>
      <c r="R34" s="24">
        <f t="shared" ca="1" si="19"/>
        <v>1.8540852523980661E-3</v>
      </c>
      <c r="U34" s="24">
        <v>0.4</v>
      </c>
      <c r="V34" s="24">
        <f t="shared" ca="1" si="20"/>
        <v>-4.6029828011061209E-2</v>
      </c>
    </row>
    <row r="35" spans="1:22" x14ac:dyDescent="0.2">
      <c r="A35" s="81">
        <v>-52658</v>
      </c>
      <c r="B35" s="81">
        <v>7.1143958090374729E-2</v>
      </c>
      <c r="C35" s="81">
        <v>1</v>
      </c>
      <c r="D35" s="82">
        <f t="shared" si="5"/>
        <v>-5.2657999999999996</v>
      </c>
      <c r="E35" s="82">
        <f t="shared" si="6"/>
        <v>7.1143958090374729E-2</v>
      </c>
      <c r="F35" s="38">
        <f t="shared" si="7"/>
        <v>-5.2657999999999996</v>
      </c>
      <c r="G35" s="38">
        <f t="shared" si="8"/>
        <v>7.1143958090374729E-2</v>
      </c>
      <c r="H35" s="38">
        <f t="shared" si="9"/>
        <v>27.728649639999997</v>
      </c>
      <c r="I35" s="38">
        <f t="shared" si="10"/>
        <v>-146.01352327431198</v>
      </c>
      <c r="J35" s="38">
        <f t="shared" si="11"/>
        <v>768.87801085787191</v>
      </c>
      <c r="K35" s="38">
        <f t="shared" si="12"/>
        <v>-0.37462985451229519</v>
      </c>
      <c r="L35" s="38">
        <f t="shared" si="13"/>
        <v>1.9727258878908438</v>
      </c>
      <c r="M35" s="38">
        <f t="shared" ca="1" si="14"/>
        <v>9.4754698454177819E-2</v>
      </c>
      <c r="N35" s="38">
        <f t="shared" ca="1" si="15"/>
        <v>5.5746706052692047E-4</v>
      </c>
      <c r="O35" s="105">
        <f t="shared" ca="1" si="16"/>
        <v>1379654290158780</v>
      </c>
      <c r="P35" s="38">
        <f t="shared" ca="1" si="17"/>
        <v>3679585073164.0854</v>
      </c>
      <c r="Q35" s="38">
        <f t="shared" ca="1" si="18"/>
        <v>31841379268716.523</v>
      </c>
      <c r="R35" s="24">
        <f t="shared" ca="1" si="19"/>
        <v>-2.361074036380309E-2</v>
      </c>
      <c r="U35" s="24">
        <v>0.6</v>
      </c>
      <c r="V35" s="24">
        <f t="shared" ca="1" si="20"/>
        <v>-4.3912957563546878E-2</v>
      </c>
    </row>
    <row r="36" spans="1:22" x14ac:dyDescent="0.2">
      <c r="A36" s="81">
        <v>-52628</v>
      </c>
      <c r="B36" s="81">
        <v>0.10340300691719832</v>
      </c>
      <c r="C36" s="81">
        <v>0.1</v>
      </c>
      <c r="D36" s="82">
        <f t="shared" si="5"/>
        <v>-5.2628000000000004</v>
      </c>
      <c r="E36" s="82">
        <f t="shared" si="6"/>
        <v>0.10340300691719832</v>
      </c>
      <c r="F36" s="38">
        <f t="shared" si="7"/>
        <v>-0.52628000000000008</v>
      </c>
      <c r="G36" s="38">
        <f t="shared" si="8"/>
        <v>1.0340300691719833E-2</v>
      </c>
      <c r="H36" s="38">
        <f t="shared" si="9"/>
        <v>2.7697063840000005</v>
      </c>
      <c r="I36" s="38">
        <f t="shared" si="10"/>
        <v>-14.576410757715204</v>
      </c>
      <c r="J36" s="38">
        <f t="shared" si="11"/>
        <v>76.712734535703575</v>
      </c>
      <c r="K36" s="38">
        <f t="shared" si="12"/>
        <v>-5.4418934480383138E-2</v>
      </c>
      <c r="L36" s="38">
        <f t="shared" si="13"/>
        <v>0.2863959683833604</v>
      </c>
      <c r="M36" s="38">
        <f t="shared" ca="1" si="14"/>
        <v>9.4577535302981311E-2</v>
      </c>
      <c r="N36" s="38">
        <f t="shared" ca="1" si="15"/>
        <v>7.7888949213350225E-6</v>
      </c>
      <c r="O36" s="105">
        <f t="shared" ca="1" si="16"/>
        <v>13689517927538.02</v>
      </c>
      <c r="P36" s="38">
        <f t="shared" ca="1" si="17"/>
        <v>37374713144.559074</v>
      </c>
      <c r="Q36" s="38">
        <f t="shared" ca="1" si="18"/>
        <v>316757498681.2381</v>
      </c>
      <c r="R36" s="24">
        <f t="shared" ca="1" si="19"/>
        <v>8.825471614217012E-3</v>
      </c>
      <c r="U36" s="24">
        <v>0.8</v>
      </c>
      <c r="V36" s="24">
        <f t="shared" ca="1" si="20"/>
        <v>-4.1312845536171997E-2</v>
      </c>
    </row>
    <row r="37" spans="1:22" x14ac:dyDescent="0.2">
      <c r="A37" s="81">
        <v>-52556</v>
      </c>
      <c r="B37" s="81">
        <v>7.7623516121857167E-2</v>
      </c>
      <c r="C37" s="81">
        <v>0.5</v>
      </c>
      <c r="D37" s="82">
        <f t="shared" si="5"/>
        <v>-5.2556000000000003</v>
      </c>
      <c r="E37" s="82">
        <f t="shared" si="6"/>
        <v>7.7623516121857167E-2</v>
      </c>
      <c r="F37" s="38">
        <f t="shared" si="7"/>
        <v>-2.6278000000000001</v>
      </c>
      <c r="G37" s="38">
        <f t="shared" si="8"/>
        <v>3.8811758060928583E-2</v>
      </c>
      <c r="H37" s="38">
        <f t="shared" si="9"/>
        <v>13.810665680000001</v>
      </c>
      <c r="I37" s="38">
        <f t="shared" si="10"/>
        <v>-72.583334547808008</v>
      </c>
      <c r="J37" s="38">
        <f t="shared" si="11"/>
        <v>381.46897304945981</v>
      </c>
      <c r="K37" s="38">
        <f t="shared" si="12"/>
        <v>-0.20397907566501627</v>
      </c>
      <c r="L37" s="38">
        <f t="shared" si="13"/>
        <v>1.0720324300650597</v>
      </c>
      <c r="M37" s="38">
        <f t="shared" ca="1" si="14"/>
        <v>9.4152787355879911E-2</v>
      </c>
      <c r="N37" s="38">
        <f t="shared" ca="1" si="15"/>
        <v>1.3660840376394589E-4</v>
      </c>
      <c r="O37" s="105">
        <f t="shared" ca="1" si="16"/>
        <v>335866042493264.06</v>
      </c>
      <c r="P37" s="38">
        <f t="shared" ca="1" si="17"/>
        <v>969505629797.01697</v>
      </c>
      <c r="Q37" s="38">
        <f t="shared" ca="1" si="18"/>
        <v>7820110685197.6504</v>
      </c>
      <c r="R37" s="24">
        <f t="shared" ca="1" si="19"/>
        <v>-1.6529271234022744E-2</v>
      </c>
      <c r="U37" s="24">
        <v>1</v>
      </c>
      <c r="V37" s="24">
        <f t="shared" ca="1" si="20"/>
        <v>-3.8229491928936557E-2</v>
      </c>
    </row>
    <row r="38" spans="1:22" x14ac:dyDescent="0.2">
      <c r="A38" s="81">
        <v>-52547</v>
      </c>
      <c r="B38" s="81">
        <v>0.11740095990628828</v>
      </c>
      <c r="C38" s="81">
        <v>1</v>
      </c>
      <c r="D38" s="82">
        <f t="shared" si="5"/>
        <v>-5.2546999999999997</v>
      </c>
      <c r="E38" s="82">
        <f t="shared" si="6"/>
        <v>0.11740095990628828</v>
      </c>
      <c r="F38" s="38">
        <f t="shared" si="7"/>
        <v>-5.2546999999999997</v>
      </c>
      <c r="G38" s="38">
        <f t="shared" si="8"/>
        <v>0.11740095990628828</v>
      </c>
      <c r="H38" s="38">
        <f t="shared" si="9"/>
        <v>27.611872089999999</v>
      </c>
      <c r="I38" s="38">
        <f t="shared" si="10"/>
        <v>-145.092104271323</v>
      </c>
      <c r="J38" s="38">
        <f t="shared" si="11"/>
        <v>762.41548031452089</v>
      </c>
      <c r="K38" s="38">
        <f t="shared" si="12"/>
        <v>-0.61690682401957297</v>
      </c>
      <c r="L38" s="38">
        <f t="shared" si="13"/>
        <v>3.24166028817565</v>
      </c>
      <c r="M38" s="38">
        <f t="shared" ca="1" si="14"/>
        <v>9.4099737897881161E-2</v>
      </c>
      <c r="N38" s="38">
        <f t="shared" ca="1" si="15"/>
        <v>5.4294694708507626E-4</v>
      </c>
      <c r="O38" s="105">
        <f t="shared" ca="1" si="16"/>
        <v>1340297867407660</v>
      </c>
      <c r="P38" s="38">
        <f t="shared" ca="1" si="17"/>
        <v>3895752034949.1353</v>
      </c>
      <c r="Q38" s="38">
        <f t="shared" ca="1" si="18"/>
        <v>31231247647695.324</v>
      </c>
      <c r="R38" s="24">
        <f t="shared" ca="1" si="19"/>
        <v>2.3301222008407119E-2</v>
      </c>
      <c r="U38" s="24">
        <v>1.2</v>
      </c>
      <c r="V38" s="24">
        <f t="shared" ca="1" si="20"/>
        <v>-3.466289674184056E-2</v>
      </c>
    </row>
    <row r="39" spans="1:22" x14ac:dyDescent="0.2">
      <c r="A39" s="81">
        <v>-52428.5</v>
      </c>
      <c r="B39" s="81">
        <v>9.2968153897462102E-2</v>
      </c>
      <c r="C39" s="81">
        <v>1</v>
      </c>
      <c r="D39" s="82">
        <f t="shared" si="5"/>
        <v>-5.2428499999999998</v>
      </c>
      <c r="E39" s="82">
        <f t="shared" si="6"/>
        <v>9.2968153897462102E-2</v>
      </c>
      <c r="F39" s="38">
        <f t="shared" si="7"/>
        <v>-5.2428499999999998</v>
      </c>
      <c r="G39" s="38">
        <f t="shared" si="8"/>
        <v>9.2968153897462102E-2</v>
      </c>
      <c r="H39" s="38">
        <f t="shared" si="9"/>
        <v>27.487476122499999</v>
      </c>
      <c r="I39" s="38">
        <f t="shared" si="10"/>
        <v>-144.11271418884911</v>
      </c>
      <c r="J39" s="38">
        <f t="shared" si="11"/>
        <v>755.56134358500753</v>
      </c>
      <c r="K39" s="38">
        <f t="shared" si="12"/>
        <v>-0.48741808566130918</v>
      </c>
      <c r="L39" s="38">
        <f t="shared" si="13"/>
        <v>2.5554599104093949</v>
      </c>
      <c r="M39" s="38">
        <f t="shared" ca="1" si="14"/>
        <v>9.3402166014592253E-2</v>
      </c>
      <c r="N39" s="38">
        <f t="shared" ca="1" si="15"/>
        <v>1.883665178157953E-7</v>
      </c>
      <c r="O39" s="105">
        <f t="shared" ca="1" si="16"/>
        <v>1299013951455695.3</v>
      </c>
      <c r="P39" s="38">
        <f t="shared" ca="1" si="17"/>
        <v>4132496659694.0249</v>
      </c>
      <c r="Q39" s="38">
        <f t="shared" ca="1" si="18"/>
        <v>30588020718430.688</v>
      </c>
      <c r="R39" s="24">
        <f t="shared" ca="1" si="19"/>
        <v>-4.3401211713015031E-4</v>
      </c>
      <c r="U39" s="24">
        <v>1.4</v>
      </c>
      <c r="V39" s="24">
        <f t="shared" ca="1" si="20"/>
        <v>-3.0613059974883994E-2</v>
      </c>
    </row>
    <row r="40" spans="1:22" x14ac:dyDescent="0.2">
      <c r="A40" s="81">
        <v>-51912</v>
      </c>
      <c r="B40" s="81">
        <v>0.10096465030654538</v>
      </c>
      <c r="C40" s="81">
        <v>1</v>
      </c>
      <c r="D40" s="82">
        <f t="shared" si="5"/>
        <v>-5.1912000000000003</v>
      </c>
      <c r="E40" s="82">
        <f t="shared" si="6"/>
        <v>0.10096465030654538</v>
      </c>
      <c r="F40" s="38">
        <f t="shared" si="7"/>
        <v>-5.1912000000000003</v>
      </c>
      <c r="G40" s="38">
        <f t="shared" si="8"/>
        <v>0.10096465030654538</v>
      </c>
      <c r="H40" s="38">
        <f t="shared" si="9"/>
        <v>26.948557440000002</v>
      </c>
      <c r="I40" s="38">
        <f t="shared" si="10"/>
        <v>-139.89535138252802</v>
      </c>
      <c r="J40" s="38">
        <f t="shared" si="11"/>
        <v>726.22474809697951</v>
      </c>
      <c r="K40" s="38">
        <f t="shared" si="12"/>
        <v>-0.52412769267133841</v>
      </c>
      <c r="L40" s="38">
        <f t="shared" si="13"/>
        <v>2.7208516781954519</v>
      </c>
      <c r="M40" s="38">
        <f t="shared" ca="1" si="14"/>
        <v>9.0381506018319485E-2</v>
      </c>
      <c r="N40" s="38">
        <f t="shared" ca="1" si="15"/>
        <v>1.1200294302540828E-4</v>
      </c>
      <c r="O40" s="105">
        <f t="shared" ca="1" si="16"/>
        <v>1127773066183690.3</v>
      </c>
      <c r="P40" s="38">
        <f t="shared" ca="1" si="17"/>
        <v>5234560609092.1387</v>
      </c>
      <c r="Q40" s="38">
        <f t="shared" ca="1" si="18"/>
        <v>27881183877650.836</v>
      </c>
      <c r="R40" s="24">
        <f t="shared" ca="1" si="19"/>
        <v>1.058314428822589E-2</v>
      </c>
      <c r="U40" s="24">
        <v>1.6</v>
      </c>
      <c r="V40" s="24">
        <f t="shared" ca="1" si="20"/>
        <v>-2.6079981628066868E-2</v>
      </c>
    </row>
    <row r="41" spans="1:22" x14ac:dyDescent="0.2">
      <c r="A41" s="81">
        <v>-51819</v>
      </c>
      <c r="B41" s="81">
        <v>7.764400884252208E-2</v>
      </c>
      <c r="C41" s="81">
        <v>1</v>
      </c>
      <c r="D41" s="82">
        <f t="shared" si="5"/>
        <v>-5.1818999999999997</v>
      </c>
      <c r="E41" s="82">
        <f t="shared" si="6"/>
        <v>7.764400884252208E-2</v>
      </c>
      <c r="F41" s="38">
        <f t="shared" si="7"/>
        <v>-5.1818999999999997</v>
      </c>
      <c r="G41" s="38">
        <f t="shared" si="8"/>
        <v>7.764400884252208E-2</v>
      </c>
      <c r="H41" s="38">
        <f t="shared" si="9"/>
        <v>26.852087609999998</v>
      </c>
      <c r="I41" s="38">
        <f t="shared" si="10"/>
        <v>-139.14483278625897</v>
      </c>
      <c r="J41" s="38">
        <f t="shared" si="11"/>
        <v>721.03460901511539</v>
      </c>
      <c r="K41" s="38">
        <f t="shared" si="12"/>
        <v>-0.40234348942106513</v>
      </c>
      <c r="L41" s="38">
        <f t="shared" si="13"/>
        <v>2.0849037278310174</v>
      </c>
      <c r="M41" s="38">
        <f t="shared" ca="1" si="14"/>
        <v>8.9841035747244086E-2</v>
      </c>
      <c r="N41" s="38">
        <f t="shared" ca="1" si="15"/>
        <v>1.4876746531451246E-4</v>
      </c>
      <c r="O41" s="105">
        <f t="shared" ca="1" si="16"/>
        <v>1098422880919068.6</v>
      </c>
      <c r="P41" s="38">
        <f t="shared" ca="1" si="17"/>
        <v>5444815965730.3359</v>
      </c>
      <c r="Q41" s="38">
        <f t="shared" ca="1" si="18"/>
        <v>27410304566834.543</v>
      </c>
      <c r="R41" s="24">
        <f t="shared" ca="1" si="19"/>
        <v>-1.2197026904722005E-2</v>
      </c>
      <c r="U41" s="24">
        <v>1.8</v>
      </c>
      <c r="V41" s="24">
        <f t="shared" ca="1" si="20"/>
        <v>-2.1063661701389194E-2</v>
      </c>
    </row>
    <row r="42" spans="1:22" x14ac:dyDescent="0.2">
      <c r="A42" s="81">
        <v>-51817</v>
      </c>
      <c r="B42" s="81">
        <v>9.6927404928671523E-2</v>
      </c>
      <c r="C42" s="81">
        <v>0.1</v>
      </c>
      <c r="D42" s="82">
        <f t="shared" si="5"/>
        <v>-5.1817000000000002</v>
      </c>
      <c r="E42" s="82">
        <f t="shared" si="6"/>
        <v>9.6927404928671523E-2</v>
      </c>
      <c r="F42" s="38">
        <f t="shared" si="7"/>
        <v>-0.51817000000000002</v>
      </c>
      <c r="G42" s="38">
        <f t="shared" si="8"/>
        <v>9.6927404928671534E-3</v>
      </c>
      <c r="H42" s="38">
        <f t="shared" si="9"/>
        <v>2.6850014890000002</v>
      </c>
      <c r="I42" s="38">
        <f t="shared" si="10"/>
        <v>-13.912872215551301</v>
      </c>
      <c r="J42" s="38">
        <f t="shared" si="11"/>
        <v>72.092329959322186</v>
      </c>
      <c r="K42" s="38">
        <f t="shared" si="12"/>
        <v>-5.0224873411889734E-2</v>
      </c>
      <c r="L42" s="38">
        <f t="shared" si="13"/>
        <v>0.26025022655838903</v>
      </c>
      <c r="M42" s="38">
        <f t="shared" ca="1" si="14"/>
        <v>8.9829424207649361E-2</v>
      </c>
      <c r="N42" s="38">
        <f t="shared" ca="1" si="15"/>
        <v>5.0381330316002297E-6</v>
      </c>
      <c r="O42" s="105">
        <f t="shared" ca="1" si="16"/>
        <v>10977966074492.43</v>
      </c>
      <c r="P42" s="38">
        <f t="shared" ca="1" si="17"/>
        <v>54493763415.00589</v>
      </c>
      <c r="Q42" s="38">
        <f t="shared" ca="1" si="18"/>
        <v>274002328630.45135</v>
      </c>
      <c r="R42" s="24">
        <f t="shared" ca="1" si="19"/>
        <v>7.0979807210221624E-3</v>
      </c>
      <c r="U42" s="24">
        <v>2</v>
      </c>
      <c r="V42" s="24">
        <f t="shared" ca="1" si="20"/>
        <v>-1.5564100194850956E-2</v>
      </c>
    </row>
    <row r="43" spans="1:22" x14ac:dyDescent="0.2">
      <c r="A43" s="81">
        <v>-51603.5</v>
      </c>
      <c r="B43" s="81">
        <v>5.742244613221785E-2</v>
      </c>
      <c r="C43" s="81">
        <v>1</v>
      </c>
      <c r="D43" s="82">
        <f t="shared" si="5"/>
        <v>-5.1603500000000002</v>
      </c>
      <c r="E43" s="82">
        <f t="shared" si="6"/>
        <v>5.742244613221785E-2</v>
      </c>
      <c r="F43" s="38">
        <f t="shared" si="7"/>
        <v>-5.1603500000000002</v>
      </c>
      <c r="G43" s="38">
        <f t="shared" si="8"/>
        <v>5.742244613221785E-2</v>
      </c>
      <c r="H43" s="38">
        <f t="shared" si="9"/>
        <v>26.629212122500004</v>
      </c>
      <c r="I43" s="38">
        <f t="shared" si="10"/>
        <v>-137.41605477634289</v>
      </c>
      <c r="J43" s="38">
        <f t="shared" si="11"/>
        <v>709.11493826510105</v>
      </c>
      <c r="K43" s="38">
        <f t="shared" si="12"/>
        <v>-0.2963199198983904</v>
      </c>
      <c r="L43" s="38">
        <f t="shared" si="13"/>
        <v>1.529114498647659</v>
      </c>
      <c r="M43" s="38">
        <f t="shared" ca="1" si="14"/>
        <v>8.8592671553742716E-2</v>
      </c>
      <c r="N43" s="38">
        <f t="shared" ca="1" si="15"/>
        <v>9.7158295282867503E-4</v>
      </c>
      <c r="O43" s="105">
        <f t="shared" ca="1" si="16"/>
        <v>1032124635340379.4</v>
      </c>
      <c r="P43" s="38">
        <f t="shared" ca="1" si="17"/>
        <v>5945476269453.9111</v>
      </c>
      <c r="Q43" s="38">
        <f t="shared" ca="1" si="18"/>
        <v>26338259000728.902</v>
      </c>
      <c r="R43" s="24">
        <f t="shared" ca="1" si="19"/>
        <v>-3.1170225421524866E-2</v>
      </c>
      <c r="U43" s="24">
        <v>2.2000000000000002</v>
      </c>
      <c r="V43" s="24">
        <f t="shared" ca="1" si="20"/>
        <v>-9.5812971084521595E-3</v>
      </c>
    </row>
    <row r="44" spans="1:22" x14ac:dyDescent="0.2">
      <c r="A44" s="81">
        <v>-51133.5</v>
      </c>
      <c r="B44" s="81">
        <v>6.2951898427926242E-2</v>
      </c>
      <c r="C44" s="81">
        <v>0.5</v>
      </c>
      <c r="D44" s="82">
        <f t="shared" si="5"/>
        <v>-5.1133499999999996</v>
      </c>
      <c r="E44" s="82">
        <f t="shared" si="6"/>
        <v>6.2951898427926242E-2</v>
      </c>
      <c r="F44" s="38">
        <f t="shared" si="7"/>
        <v>-2.5566749999999998</v>
      </c>
      <c r="G44" s="38">
        <f t="shared" si="8"/>
        <v>3.1475949213963121E-2</v>
      </c>
      <c r="H44" s="38">
        <f t="shared" si="9"/>
        <v>13.073174111249998</v>
      </c>
      <c r="I44" s="38">
        <f t="shared" si="10"/>
        <v>-66.847714841760165</v>
      </c>
      <c r="J44" s="38">
        <f t="shared" si="11"/>
        <v>341.81576268611434</v>
      </c>
      <c r="K44" s="38">
        <f t="shared" si="12"/>
        <v>-0.1609475449132183</v>
      </c>
      <c r="L44" s="38">
        <f t="shared" si="13"/>
        <v>0.8229811287820048</v>
      </c>
      <c r="M44" s="38">
        <f t="shared" ca="1" si="14"/>
        <v>8.5889482757070063E-2</v>
      </c>
      <c r="N44" s="38">
        <f t="shared" ca="1" si="15"/>
        <v>2.6306638742829209E-4</v>
      </c>
      <c r="O44" s="105">
        <f t="shared" ca="1" si="16"/>
        <v>223925746045292.47</v>
      </c>
      <c r="P44" s="38">
        <f t="shared" ca="1" si="17"/>
        <v>1775192189671.5735</v>
      </c>
      <c r="Q44" s="38">
        <f t="shared" ca="1" si="18"/>
        <v>6022830210459.4131</v>
      </c>
      <c r="R44" s="24">
        <f t="shared" ca="1" si="19"/>
        <v>-2.293758432914382E-2</v>
      </c>
      <c r="U44" s="24">
        <v>2.4</v>
      </c>
      <c r="V44" s="24">
        <f t="shared" ca="1" si="20"/>
        <v>-3.1152524421928091E-3</v>
      </c>
    </row>
    <row r="45" spans="1:22" x14ac:dyDescent="0.2">
      <c r="A45" s="81">
        <v>-50927</v>
      </c>
      <c r="B45" s="81">
        <v>7.9909819426055684E-2</v>
      </c>
      <c r="C45" s="81">
        <v>1</v>
      </c>
      <c r="D45" s="82">
        <f t="shared" si="5"/>
        <v>-5.0926999999999998</v>
      </c>
      <c r="E45" s="82">
        <f t="shared" si="6"/>
        <v>7.9909819426055684E-2</v>
      </c>
      <c r="F45" s="38">
        <f t="shared" si="7"/>
        <v>-5.0926999999999998</v>
      </c>
      <c r="G45" s="38">
        <f t="shared" si="8"/>
        <v>7.9909819426055684E-2</v>
      </c>
      <c r="H45" s="38">
        <f t="shared" si="9"/>
        <v>25.935593289999996</v>
      </c>
      <c r="I45" s="38">
        <f t="shared" si="10"/>
        <v>-132.08219594798297</v>
      </c>
      <c r="J45" s="38">
        <f t="shared" si="11"/>
        <v>672.6549993042928</v>
      </c>
      <c r="K45" s="38">
        <f t="shared" si="12"/>
        <v>-0.40695673739107374</v>
      </c>
      <c r="L45" s="38">
        <f t="shared" si="13"/>
        <v>2.0725085765115212</v>
      </c>
      <c r="M45" s="38">
        <f t="shared" ca="1" si="14"/>
        <v>8.4710243566165591E-2</v>
      </c>
      <c r="N45" s="38">
        <f t="shared" ca="1" si="15"/>
        <v>2.3044071924949942E-5</v>
      </c>
      <c r="O45" s="105">
        <f t="shared" ca="1" si="16"/>
        <v>839246974787186</v>
      </c>
      <c r="P45" s="38">
        <f t="shared" ca="1" si="17"/>
        <v>7634925639269.2236</v>
      </c>
      <c r="Q45" s="38">
        <f t="shared" ca="1" si="18"/>
        <v>23142993700242.211</v>
      </c>
      <c r="R45" s="24">
        <f t="shared" ca="1" si="19"/>
        <v>-4.8004241401099074E-3</v>
      </c>
      <c r="U45" s="24">
        <v>2.6</v>
      </c>
      <c r="V45" s="24">
        <f t="shared" ca="1" si="20"/>
        <v>3.8340338039271199E-3</v>
      </c>
    </row>
    <row r="46" spans="1:22" x14ac:dyDescent="0.2">
      <c r="A46" s="81">
        <v>-50683.5</v>
      </c>
      <c r="B46" s="81">
        <v>6.0583502649951576E-2</v>
      </c>
      <c r="C46" s="81">
        <v>1</v>
      </c>
      <c r="D46" s="82">
        <f t="shared" si="5"/>
        <v>-5.0683499999999997</v>
      </c>
      <c r="E46" s="82">
        <f t="shared" si="6"/>
        <v>6.0583502649951576E-2</v>
      </c>
      <c r="F46" s="38">
        <f t="shared" si="7"/>
        <v>-5.0683499999999997</v>
      </c>
      <c r="G46" s="38">
        <f t="shared" si="8"/>
        <v>6.0583502649951576E-2</v>
      </c>
      <c r="H46" s="38">
        <f t="shared" si="9"/>
        <v>25.688171722499998</v>
      </c>
      <c r="I46" s="38">
        <f t="shared" si="10"/>
        <v>-130.19664514973286</v>
      </c>
      <c r="J46" s="38">
        <f t="shared" si="11"/>
        <v>659.88216644464853</v>
      </c>
      <c r="K46" s="38">
        <f t="shared" si="12"/>
        <v>-0.30705839565588205</v>
      </c>
      <c r="L46" s="38">
        <f t="shared" si="13"/>
        <v>1.5562794196224896</v>
      </c>
      <c r="M46" s="38">
        <f t="shared" ca="1" si="14"/>
        <v>8.3326331022651967E-2</v>
      </c>
      <c r="N46" s="38">
        <f t="shared" ca="1" si="15"/>
        <v>5.1723624239010594E-4</v>
      </c>
      <c r="O46" s="105">
        <f t="shared" ca="1" si="16"/>
        <v>775357563690222.75</v>
      </c>
      <c r="P46" s="38">
        <f t="shared" ca="1" si="17"/>
        <v>8284899517475.166</v>
      </c>
      <c r="Q46" s="38">
        <f t="shared" ca="1" si="18"/>
        <v>22054741428018.203</v>
      </c>
      <c r="R46" s="24">
        <f t="shared" ca="1" si="19"/>
        <v>-2.2742828372700391E-2</v>
      </c>
      <c r="U46" s="24">
        <v>2.8</v>
      </c>
      <c r="V46" s="24">
        <f t="shared" ca="1" si="20"/>
        <v>1.1266561629907579E-2</v>
      </c>
    </row>
    <row r="47" spans="1:22" x14ac:dyDescent="0.2">
      <c r="A47" s="81">
        <v>-50102</v>
      </c>
      <c r="B47" s="81">
        <v>8.596369662199016E-2</v>
      </c>
      <c r="C47" s="81">
        <v>0.5</v>
      </c>
      <c r="D47" s="82">
        <f t="shared" si="5"/>
        <v>-5.0102000000000002</v>
      </c>
      <c r="E47" s="82">
        <f t="shared" si="6"/>
        <v>8.596369662199016E-2</v>
      </c>
      <c r="F47" s="38">
        <f t="shared" si="7"/>
        <v>-2.5051000000000001</v>
      </c>
      <c r="G47" s="38">
        <f t="shared" si="8"/>
        <v>4.298184831099508E-2</v>
      </c>
      <c r="H47" s="38">
        <f t="shared" si="9"/>
        <v>12.55105202</v>
      </c>
      <c r="I47" s="38">
        <f t="shared" si="10"/>
        <v>-62.883280830604001</v>
      </c>
      <c r="J47" s="38">
        <f t="shared" si="11"/>
        <v>315.05781361749217</v>
      </c>
      <c r="K47" s="38">
        <f t="shared" si="12"/>
        <v>-0.21534765640774756</v>
      </c>
      <c r="L47" s="38">
        <f t="shared" si="13"/>
        <v>1.0789348281340969</v>
      </c>
      <c r="M47" s="38">
        <f t="shared" ca="1" si="14"/>
        <v>8.0050401471949167E-2</v>
      </c>
      <c r="N47" s="38">
        <f t="shared" ca="1" si="15"/>
        <v>1.7483529765749161E-5</v>
      </c>
      <c r="O47" s="105">
        <f t="shared" ca="1" si="16"/>
        <v>158571722966757.59</v>
      </c>
      <c r="P47" s="38">
        <f t="shared" ca="1" si="17"/>
        <v>2480399713038.563</v>
      </c>
      <c r="Q47" s="38">
        <f t="shared" ca="1" si="18"/>
        <v>4896179338748.1846</v>
      </c>
      <c r="R47" s="24">
        <f t="shared" ca="1" si="19"/>
        <v>5.9132951500409925E-3</v>
      </c>
      <c r="U47" s="24">
        <v>3</v>
      </c>
      <c r="V47" s="24">
        <f t="shared" ca="1" si="20"/>
        <v>1.9182331035748609E-2</v>
      </c>
    </row>
    <row r="48" spans="1:22" x14ac:dyDescent="0.2">
      <c r="A48" s="81">
        <v>-49981.5</v>
      </c>
      <c r="B48" s="81">
        <v>0.11771949742636352</v>
      </c>
      <c r="C48" s="81">
        <v>0.5</v>
      </c>
      <c r="D48" s="82">
        <f t="shared" si="5"/>
        <v>-4.9981499999999999</v>
      </c>
      <c r="E48" s="82">
        <f t="shared" si="6"/>
        <v>0.11771949742636352</v>
      </c>
      <c r="F48" s="38">
        <f t="shared" si="7"/>
        <v>-2.4990749999999999</v>
      </c>
      <c r="G48" s="38">
        <f t="shared" si="8"/>
        <v>5.885974871318176E-2</v>
      </c>
      <c r="H48" s="38">
        <f t="shared" si="9"/>
        <v>12.490751711249999</v>
      </c>
      <c r="I48" s="38">
        <f t="shared" si="10"/>
        <v>-62.430650665584182</v>
      </c>
      <c r="J48" s="38">
        <f t="shared" si="11"/>
        <v>312.03775662418957</v>
      </c>
      <c r="K48" s="38">
        <f t="shared" si="12"/>
        <v>-0.29418985303078943</v>
      </c>
      <c r="L48" s="38">
        <f t="shared" si="13"/>
        <v>1.4704050139258402</v>
      </c>
      <c r="M48" s="38">
        <f t="shared" ca="1" si="14"/>
        <v>7.9376664241784647E-2</v>
      </c>
      <c r="N48" s="38">
        <f t="shared" ca="1" si="15"/>
        <v>7.3508642831022141E-4</v>
      </c>
      <c r="O48" s="105">
        <f t="shared" ca="1" si="16"/>
        <v>151760898176764.25</v>
      </c>
      <c r="P48" s="38">
        <f t="shared" ca="1" si="17"/>
        <v>2568773549628.8257</v>
      </c>
      <c r="Q48" s="38">
        <f t="shared" ca="1" si="18"/>
        <v>4773796633109.1445</v>
      </c>
      <c r="R48" s="24">
        <f t="shared" ca="1" si="19"/>
        <v>3.8342833184578873E-2</v>
      </c>
      <c r="U48" s="24">
        <v>3.2</v>
      </c>
      <c r="V48" s="24">
        <f t="shared" ca="1" si="20"/>
        <v>2.7581342021450218E-2</v>
      </c>
    </row>
    <row r="49" spans="1:22" x14ac:dyDescent="0.2">
      <c r="A49" s="81">
        <v>-49879.5</v>
      </c>
      <c r="B49" s="81">
        <v>0.10811086249586803</v>
      </c>
      <c r="C49" s="81">
        <v>1</v>
      </c>
      <c r="D49" s="82">
        <f t="shared" si="5"/>
        <v>-4.9879499999999997</v>
      </c>
      <c r="E49" s="82">
        <f t="shared" si="6"/>
        <v>0.10811086249586803</v>
      </c>
      <c r="F49" s="38">
        <f t="shared" si="7"/>
        <v>-4.9879499999999997</v>
      </c>
      <c r="G49" s="38">
        <f t="shared" si="8"/>
        <v>0.10811086249586803</v>
      </c>
      <c r="H49" s="38">
        <f t="shared" si="9"/>
        <v>24.879645202499997</v>
      </c>
      <c r="I49" s="38">
        <f t="shared" si="10"/>
        <v>-124.09842628780986</v>
      </c>
      <c r="J49" s="38">
        <f t="shared" si="11"/>
        <v>618.99674540228114</v>
      </c>
      <c r="K49" s="38">
        <f t="shared" si="12"/>
        <v>-0.53925157658626488</v>
      </c>
      <c r="L49" s="38">
        <f t="shared" si="13"/>
        <v>2.6897599014334599</v>
      </c>
      <c r="M49" s="38">
        <f t="shared" ca="1" si="14"/>
        <v>7.8807734743743349E-2</v>
      </c>
      <c r="N49" s="38">
        <f t="shared" ca="1" si="15"/>
        <v>8.5867329605733957E-4</v>
      </c>
      <c r="O49" s="105">
        <f t="shared" ca="1" si="16"/>
        <v>584507963093763.88</v>
      </c>
      <c r="P49" s="38">
        <f t="shared" ca="1" si="17"/>
        <v>10578036122686.336</v>
      </c>
      <c r="Q49" s="38">
        <f t="shared" ca="1" si="18"/>
        <v>18686707802344.102</v>
      </c>
      <c r="R49" s="24">
        <f t="shared" ca="1" si="19"/>
        <v>2.930312775212468E-2</v>
      </c>
      <c r="U49" s="24">
        <v>3.4</v>
      </c>
      <c r="V49" s="24">
        <f t="shared" ca="1" si="20"/>
        <v>3.6463594587012357E-2</v>
      </c>
    </row>
    <row r="50" spans="1:22" x14ac:dyDescent="0.2">
      <c r="A50" s="81">
        <v>-49742.5</v>
      </c>
      <c r="B50" s="81">
        <v>8.5935279350181221E-2</v>
      </c>
      <c r="C50" s="81">
        <v>1</v>
      </c>
      <c r="D50" s="82">
        <f t="shared" si="5"/>
        <v>-4.9742499999999996</v>
      </c>
      <c r="E50" s="82">
        <f t="shared" si="6"/>
        <v>8.5935279350181221E-2</v>
      </c>
      <c r="F50" s="38">
        <f t="shared" si="7"/>
        <v>-4.9742499999999996</v>
      </c>
      <c r="G50" s="38">
        <f t="shared" si="8"/>
        <v>8.5935279350181221E-2</v>
      </c>
      <c r="H50" s="38">
        <f t="shared" si="9"/>
        <v>24.743163062499995</v>
      </c>
      <c r="I50" s="38">
        <f t="shared" si="10"/>
        <v>-123.07867886364059</v>
      </c>
      <c r="J50" s="38">
        <f t="shared" si="11"/>
        <v>612.22411833746412</v>
      </c>
      <c r="K50" s="38">
        <f t="shared" si="12"/>
        <v>-0.42746356330763891</v>
      </c>
      <c r="L50" s="38">
        <f t="shared" si="13"/>
        <v>2.1263106297830228</v>
      </c>
      <c r="M50" s="38">
        <f t="shared" ca="1" si="14"/>
        <v>7.8045562186892584E-2</v>
      </c>
      <c r="N50" s="38">
        <f t="shared" ca="1" si="15"/>
        <v>6.2247636916691292E-5</v>
      </c>
      <c r="O50" s="105">
        <f t="shared" ca="1" si="16"/>
        <v>554991476526099.31</v>
      </c>
      <c r="P50" s="38">
        <f t="shared" ca="1" si="17"/>
        <v>10990210331788.752</v>
      </c>
      <c r="Q50" s="38">
        <f t="shared" ca="1" si="18"/>
        <v>18146512813134.926</v>
      </c>
      <c r="R50" s="24">
        <f t="shared" ca="1" si="19"/>
        <v>7.889717163288637E-3</v>
      </c>
      <c r="U50" s="24">
        <v>3.6</v>
      </c>
      <c r="V50" s="24">
        <f t="shared" ca="1" si="20"/>
        <v>4.5829088732435075E-2</v>
      </c>
    </row>
    <row r="51" spans="1:22" x14ac:dyDescent="0.2">
      <c r="A51" s="81">
        <v>-49684.5</v>
      </c>
      <c r="B51" s="81">
        <v>0.1211146401292689</v>
      </c>
      <c r="C51" s="81">
        <v>0.1</v>
      </c>
      <c r="D51" s="82">
        <f t="shared" si="5"/>
        <v>-4.9684499999999998</v>
      </c>
      <c r="E51" s="82">
        <f t="shared" si="6"/>
        <v>0.1211146401292689</v>
      </c>
      <c r="F51" s="38">
        <f t="shared" si="7"/>
        <v>-0.49684499999999998</v>
      </c>
      <c r="G51" s="38">
        <f t="shared" si="8"/>
        <v>1.2111464012926891E-2</v>
      </c>
      <c r="H51" s="38">
        <f t="shared" si="9"/>
        <v>2.4685495402499997</v>
      </c>
      <c r="I51" s="38">
        <f t="shared" si="10"/>
        <v>-12.264864963255111</v>
      </c>
      <c r="J51" s="38">
        <f t="shared" si="11"/>
        <v>60.937368326684854</v>
      </c>
      <c r="K51" s="38">
        <f t="shared" si="12"/>
        <v>-6.017520337502661E-2</v>
      </c>
      <c r="L51" s="38">
        <f t="shared" si="13"/>
        <v>0.29897748920865097</v>
      </c>
      <c r="M51" s="38">
        <f t="shared" ca="1" si="14"/>
        <v>7.7723573776264862E-2</v>
      </c>
      <c r="N51" s="38">
        <f t="shared" ca="1" si="15"/>
        <v>1.8827846392507989E-4</v>
      </c>
      <c r="O51" s="105">
        <f t="shared" ca="1" si="16"/>
        <v>5427535879632.6943</v>
      </c>
      <c r="P51" s="38">
        <f t="shared" ca="1" si="17"/>
        <v>111665084940.25911</v>
      </c>
      <c r="Q51" s="38">
        <f t="shared" ca="1" si="18"/>
        <v>179207186301.22903</v>
      </c>
      <c r="R51" s="24">
        <f t="shared" ca="1" si="19"/>
        <v>4.3391066353004035E-2</v>
      </c>
      <c r="U51" s="24">
        <v>3.8</v>
      </c>
      <c r="V51" s="24">
        <f t="shared" ca="1" si="20"/>
        <v>5.5677824457718329E-2</v>
      </c>
    </row>
    <row r="52" spans="1:22" x14ac:dyDescent="0.2">
      <c r="A52" s="81">
        <v>-49047.5</v>
      </c>
      <c r="B52" s="81">
        <v>6.5377368078844894E-2</v>
      </c>
      <c r="C52" s="81">
        <v>0.1</v>
      </c>
      <c r="D52" s="82">
        <f t="shared" si="5"/>
        <v>-4.9047499999999999</v>
      </c>
      <c r="E52" s="82">
        <f t="shared" si="6"/>
        <v>6.5377368078844894E-2</v>
      </c>
      <c r="F52" s="38">
        <f t="shared" si="7"/>
        <v>-0.49047499999999999</v>
      </c>
      <c r="G52" s="38">
        <f t="shared" si="8"/>
        <v>6.5377368078844899E-3</v>
      </c>
      <c r="H52" s="38">
        <f t="shared" si="9"/>
        <v>2.40565725625</v>
      </c>
      <c r="I52" s="38">
        <f t="shared" si="10"/>
        <v>-11.799147427592187</v>
      </c>
      <c r="J52" s="38">
        <f t="shared" si="11"/>
        <v>57.871868345482781</v>
      </c>
      <c r="K52" s="38">
        <f t="shared" si="12"/>
        <v>-3.2065964608471449E-2</v>
      </c>
      <c r="L52" s="38">
        <f t="shared" si="13"/>
        <v>0.15727553991340035</v>
      </c>
      <c r="M52" s="38">
        <f t="shared" ca="1" si="14"/>
        <v>7.4213995070684324E-2</v>
      </c>
      <c r="N52" s="38">
        <f t="shared" ca="1" si="15"/>
        <v>7.8085976592905172E-6</v>
      </c>
      <c r="O52" s="105">
        <f t="shared" ca="1" si="16"/>
        <v>4182783069390.833</v>
      </c>
      <c r="P52" s="38">
        <f t="shared" ca="1" si="17"/>
        <v>131707117939.73647</v>
      </c>
      <c r="Q52" s="38">
        <f t="shared" ca="1" si="18"/>
        <v>155526426777.60434</v>
      </c>
      <c r="R52" s="24">
        <f t="shared" ca="1" si="19"/>
        <v>-8.8366269918394302E-3</v>
      </c>
      <c r="U52" s="24">
        <v>4</v>
      </c>
      <c r="V52" s="24">
        <f t="shared" ca="1" si="20"/>
        <v>6.6009801762862169E-2</v>
      </c>
    </row>
    <row r="53" spans="1:22" x14ac:dyDescent="0.2">
      <c r="A53" s="81">
        <v>-48982.5</v>
      </c>
      <c r="B53" s="81">
        <v>1.3029737771689517E-2</v>
      </c>
      <c r="C53" s="81">
        <v>0.1</v>
      </c>
      <c r="D53" s="82">
        <f t="shared" si="5"/>
        <v>-4.89825</v>
      </c>
      <c r="E53" s="82">
        <f t="shared" si="6"/>
        <v>1.3029737771689517E-2</v>
      </c>
      <c r="F53" s="38">
        <f t="shared" si="7"/>
        <v>-0.48982500000000001</v>
      </c>
      <c r="G53" s="38">
        <f t="shared" si="8"/>
        <v>1.3029737771689518E-3</v>
      </c>
      <c r="H53" s="38">
        <f t="shared" si="9"/>
        <v>2.3992853062499999</v>
      </c>
      <c r="I53" s="38">
        <f t="shared" si="10"/>
        <v>-11.752299251339062</v>
      </c>
      <c r="J53" s="38">
        <f t="shared" si="11"/>
        <v>57.56569980787156</v>
      </c>
      <c r="K53" s="38">
        <f t="shared" si="12"/>
        <v>-6.3822913040178179E-3</v>
      </c>
      <c r="L53" s="38">
        <f t="shared" si="13"/>
        <v>3.1262058379905276E-2</v>
      </c>
      <c r="M53" s="38">
        <f t="shared" ca="1" si="14"/>
        <v>7.3858631083765808E-2</v>
      </c>
      <c r="N53" s="38">
        <f t="shared" ca="1" si="15"/>
        <v>3.7001542615719597E-4</v>
      </c>
      <c r="O53" s="105">
        <f t="shared" ca="1" si="16"/>
        <v>4065839604362.6211</v>
      </c>
      <c r="P53" s="38">
        <f t="shared" ca="1" si="17"/>
        <v>133819901578.66431</v>
      </c>
      <c r="Q53" s="38">
        <f t="shared" ca="1" si="18"/>
        <v>153223525685.42221</v>
      </c>
      <c r="R53" s="24">
        <f t="shared" ca="1" si="19"/>
        <v>-6.082889331207629E-2</v>
      </c>
      <c r="U53" s="24">
        <v>4.2000000000000099</v>
      </c>
      <c r="V53" s="24">
        <f t="shared" ca="1" si="20"/>
        <v>7.6825020647867087E-2</v>
      </c>
    </row>
    <row r="54" spans="1:22" x14ac:dyDescent="0.2">
      <c r="A54" s="81">
        <v>-48496</v>
      </c>
      <c r="B54" s="81">
        <v>3.1240405011500536E-2</v>
      </c>
      <c r="C54" s="81">
        <v>1</v>
      </c>
      <c r="D54" s="82">
        <f t="shared" si="5"/>
        <v>-4.8495999999999997</v>
      </c>
      <c r="E54" s="82">
        <f t="shared" si="6"/>
        <v>3.1240405011500536E-2</v>
      </c>
      <c r="F54" s="38">
        <f t="shared" si="7"/>
        <v>-4.8495999999999997</v>
      </c>
      <c r="G54" s="38">
        <f t="shared" si="8"/>
        <v>3.1240405011500536E-2</v>
      </c>
      <c r="H54" s="38">
        <f t="shared" si="9"/>
        <v>23.518620159999998</v>
      </c>
      <c r="I54" s="38">
        <f t="shared" si="10"/>
        <v>-114.05590032793599</v>
      </c>
      <c r="J54" s="38">
        <f t="shared" si="11"/>
        <v>553.1254942303583</v>
      </c>
      <c r="K54" s="38">
        <f t="shared" si="12"/>
        <v>-0.151503468143773</v>
      </c>
      <c r="L54" s="38">
        <f t="shared" si="13"/>
        <v>0.73473121911004147</v>
      </c>
      <c r="M54" s="38">
        <f t="shared" ca="1" si="14"/>
        <v>7.1215075321546473E-2</v>
      </c>
      <c r="N54" s="38">
        <f t="shared" ca="1" si="15"/>
        <v>1.5979742663968682E-3</v>
      </c>
      <c r="O54" s="105">
        <f t="shared" ca="1" si="16"/>
        <v>324829829100802.38</v>
      </c>
      <c r="P54" s="38">
        <f t="shared" ca="1" si="17"/>
        <v>15000965451300.5</v>
      </c>
      <c r="Q54" s="38">
        <f t="shared" ca="1" si="18"/>
        <v>13663913503456.924</v>
      </c>
      <c r="R54" s="24">
        <f t="shared" ca="1" si="19"/>
        <v>-3.9974670310045937E-2</v>
      </c>
      <c r="U54" s="24">
        <v>4.4000000000000101</v>
      </c>
      <c r="V54" s="24">
        <f t="shared" ca="1" si="20"/>
        <v>8.8123481112732077E-2</v>
      </c>
    </row>
    <row r="55" spans="1:22" x14ac:dyDescent="0.2">
      <c r="A55" s="81">
        <v>-46524</v>
      </c>
      <c r="B55" s="81">
        <v>3.001286508736066E-2</v>
      </c>
      <c r="C55" s="81">
        <v>1</v>
      </c>
      <c r="D55" s="82">
        <f t="shared" si="5"/>
        <v>-4.6524000000000001</v>
      </c>
      <c r="E55" s="82">
        <f t="shared" si="6"/>
        <v>3.001286508736066E-2</v>
      </c>
      <c r="F55" s="38">
        <f t="shared" si="7"/>
        <v>-4.6524000000000001</v>
      </c>
      <c r="G55" s="38">
        <f t="shared" si="8"/>
        <v>3.001286508736066E-2</v>
      </c>
      <c r="H55" s="38">
        <f t="shared" si="9"/>
        <v>21.64482576</v>
      </c>
      <c r="I55" s="38">
        <f t="shared" si="10"/>
        <v>-100.700387365824</v>
      </c>
      <c r="J55" s="38">
        <f t="shared" si="11"/>
        <v>468.49848218075959</v>
      </c>
      <c r="K55" s="38">
        <f t="shared" si="12"/>
        <v>-0.13963185353243673</v>
      </c>
      <c r="L55" s="38">
        <f t="shared" si="13"/>
        <v>0.64962323537430866</v>
      </c>
      <c r="M55" s="38">
        <f t="shared" ca="1" si="14"/>
        <v>6.0792427011065991E-2</v>
      </c>
      <c r="N55" s="38">
        <f t="shared" ca="1" si="15"/>
        <v>9.4738143221521107E-4</v>
      </c>
      <c r="O55" s="105">
        <f t="shared" ca="1" si="16"/>
        <v>92165749097669.313</v>
      </c>
      <c r="P55" s="38">
        <f t="shared" ca="1" si="17"/>
        <v>22162959643291.563</v>
      </c>
      <c r="Q55" s="38">
        <f t="shared" ca="1" si="18"/>
        <v>8061353903786.9424</v>
      </c>
      <c r="R55" s="24">
        <f t="shared" ca="1" si="19"/>
        <v>-3.0779561923705331E-2</v>
      </c>
      <c r="U55" s="24">
        <v>4.6000000000000103</v>
      </c>
      <c r="V55" s="24">
        <f ca="1">+E$4+E$5*U55+E$6*U55^2</f>
        <v>9.9905183157457625E-2</v>
      </c>
    </row>
    <row r="56" spans="1:22" x14ac:dyDescent="0.2">
      <c r="A56" s="81">
        <v>-46426.5</v>
      </c>
      <c r="B56" s="81">
        <v>4.8917557089154157E-2</v>
      </c>
      <c r="C56" s="81">
        <v>1</v>
      </c>
      <c r="D56" s="82">
        <f t="shared" si="5"/>
        <v>-4.6426499999999997</v>
      </c>
      <c r="E56" s="82">
        <f t="shared" si="6"/>
        <v>4.8917557089154157E-2</v>
      </c>
      <c r="F56" s="38">
        <f t="shared" si="7"/>
        <v>-4.6426499999999997</v>
      </c>
      <c r="G56" s="38">
        <f t="shared" si="8"/>
        <v>4.8917557089154157E-2</v>
      </c>
      <c r="H56" s="38">
        <f t="shared" si="9"/>
        <v>21.554199022499997</v>
      </c>
      <c r="I56" s="38">
        <f t="shared" si="10"/>
        <v>-100.06860209180961</v>
      </c>
      <c r="J56" s="38">
        <f t="shared" si="11"/>
        <v>464.58349550153986</v>
      </c>
      <c r="K56" s="38">
        <f t="shared" si="12"/>
        <v>-0.22710709641996152</v>
      </c>
      <c r="L56" s="38">
        <f t="shared" si="13"/>
        <v>1.0543787611941342</v>
      </c>
      <c r="M56" s="38">
        <f t="shared" ca="1" si="14"/>
        <v>6.0289296780247928E-2</v>
      </c>
      <c r="N56" s="38">
        <f t="shared" ca="1" si="15"/>
        <v>1.2931646360199746E-4</v>
      </c>
      <c r="O56" s="105">
        <f t="shared" ca="1" si="16"/>
        <v>84538533934945.016</v>
      </c>
      <c r="P56" s="38">
        <f t="shared" ca="1" si="17"/>
        <v>22538700509721.074</v>
      </c>
      <c r="Q56" s="38">
        <f t="shared" ca="1" si="18"/>
        <v>7828543007008.3652</v>
      </c>
      <c r="R56" s="24">
        <f t="shared" ca="1" si="19"/>
        <v>-1.1371739691093771E-2</v>
      </c>
      <c r="U56" s="24">
        <v>4.8000000000000096</v>
      </c>
      <c r="V56" s="24">
        <f ca="1">+E$4+E$5*U56+E$6*U56^2</f>
        <v>0.11217012678204367</v>
      </c>
    </row>
    <row r="57" spans="1:22" x14ac:dyDescent="0.2">
      <c r="A57" s="81">
        <v>-45833.5</v>
      </c>
      <c r="B57" s="81">
        <v>4.3407973744670911E-2</v>
      </c>
      <c r="C57" s="81">
        <v>1</v>
      </c>
      <c r="D57" s="82">
        <f t="shared" si="5"/>
        <v>-4.5833500000000003</v>
      </c>
      <c r="E57" s="82">
        <f t="shared" si="6"/>
        <v>4.3407973744670911E-2</v>
      </c>
      <c r="F57" s="38">
        <f t="shared" si="7"/>
        <v>-4.5833500000000003</v>
      </c>
      <c r="G57" s="38">
        <f t="shared" si="8"/>
        <v>4.3407973744670911E-2</v>
      </c>
      <c r="H57" s="38">
        <f t="shared" si="9"/>
        <v>21.007097222500004</v>
      </c>
      <c r="I57" s="38">
        <f t="shared" si="10"/>
        <v>-96.282879054745393</v>
      </c>
      <c r="J57" s="38">
        <f t="shared" si="11"/>
        <v>441.2981337155673</v>
      </c>
      <c r="K57" s="38">
        <f t="shared" si="12"/>
        <v>-0.19895393646263743</v>
      </c>
      <c r="L57" s="38">
        <f t="shared" si="13"/>
        <v>0.91187552468602928</v>
      </c>
      <c r="M57" s="38">
        <f t="shared" ca="1" si="14"/>
        <v>5.7253966819657387E-2</v>
      </c>
      <c r="N57" s="38">
        <f t="shared" ca="1" si="15"/>
        <v>1.9171152423257346E-4</v>
      </c>
      <c r="O57" s="105">
        <f t="shared" ca="1" si="16"/>
        <v>45533484076530.75</v>
      </c>
      <c r="P57" s="38">
        <f t="shared" ca="1" si="17"/>
        <v>24861066564653.383</v>
      </c>
      <c r="Q57" s="38">
        <f t="shared" ca="1" si="18"/>
        <v>6497249726436.7119</v>
      </c>
      <c r="R57" s="24">
        <f t="shared" ca="1" si="19"/>
        <v>-1.3845993074986476E-2</v>
      </c>
    </row>
    <row r="58" spans="1:22" x14ac:dyDescent="0.2">
      <c r="A58" s="81">
        <v>-45782.5</v>
      </c>
      <c r="B58" s="81">
        <v>2.8040811503612595E-2</v>
      </c>
      <c r="C58" s="81">
        <v>1</v>
      </c>
      <c r="D58" s="82">
        <f t="shared" si="5"/>
        <v>-4.5782499999999997</v>
      </c>
      <c r="E58" s="82">
        <f t="shared" si="6"/>
        <v>2.8040811503612595E-2</v>
      </c>
      <c r="F58" s="38">
        <f t="shared" si="7"/>
        <v>-4.5782499999999997</v>
      </c>
      <c r="G58" s="38">
        <f t="shared" si="8"/>
        <v>2.8040811503612595E-2</v>
      </c>
      <c r="H58" s="38">
        <f t="shared" si="9"/>
        <v>20.960373062499997</v>
      </c>
      <c r="I58" s="38">
        <f t="shared" si="10"/>
        <v>-95.961827973390598</v>
      </c>
      <c r="J58" s="38">
        <f t="shared" si="11"/>
        <v>439.33723891917549</v>
      </c>
      <c r="K58" s="38">
        <f t="shared" si="12"/>
        <v>-0.12837784526641435</v>
      </c>
      <c r="L58" s="38">
        <f t="shared" si="13"/>
        <v>0.58774587009096146</v>
      </c>
      <c r="M58" s="38">
        <f t="shared" ca="1" si="14"/>
        <v>5.6994902154152122E-2</v>
      </c>
      <c r="N58" s="38">
        <f t="shared" ca="1" si="15"/>
        <v>8.3833936539966041E-4</v>
      </c>
      <c r="O58" s="105">
        <f t="shared" ca="1" si="16"/>
        <v>42760623263189.641</v>
      </c>
      <c r="P58" s="38">
        <f t="shared" ca="1" si="17"/>
        <v>25063624532067.453</v>
      </c>
      <c r="Q58" s="38">
        <f t="shared" ca="1" si="18"/>
        <v>6389436012703.417</v>
      </c>
      <c r="R58" s="24">
        <f t="shared" ca="1" si="19"/>
        <v>-2.8954090650539527E-2</v>
      </c>
    </row>
    <row r="59" spans="1:22" x14ac:dyDescent="0.2">
      <c r="A59" s="81">
        <v>-44950.5</v>
      </c>
      <c r="B59" s="81">
        <v>2.7302705991521403E-2</v>
      </c>
      <c r="C59" s="81">
        <v>1</v>
      </c>
      <c r="D59" s="82">
        <f t="shared" si="5"/>
        <v>-4.49505</v>
      </c>
      <c r="E59" s="82">
        <f t="shared" si="6"/>
        <v>2.7302705991521403E-2</v>
      </c>
      <c r="F59" s="38">
        <f t="shared" si="7"/>
        <v>-4.49505</v>
      </c>
      <c r="G59" s="38">
        <f t="shared" si="8"/>
        <v>2.7302705991521403E-2</v>
      </c>
      <c r="H59" s="38">
        <f t="shared" si="9"/>
        <v>20.2054745025</v>
      </c>
      <c r="I59" s="38">
        <f t="shared" si="10"/>
        <v>-90.824618162462627</v>
      </c>
      <c r="J59" s="38">
        <f t="shared" si="11"/>
        <v>408.26119987117761</v>
      </c>
      <c r="K59" s="38">
        <f t="shared" si="12"/>
        <v>-0.12272702856718828</v>
      </c>
      <c r="L59" s="38">
        <f t="shared" si="13"/>
        <v>0.5516641297609397</v>
      </c>
      <c r="M59" s="38">
        <f t="shared" ca="1" si="14"/>
        <v>5.2812969357652367E-2</v>
      </c>
      <c r="N59" s="38">
        <f t="shared" ca="1" si="15"/>
        <v>6.5077353700936352E-4</v>
      </c>
      <c r="O59" s="105">
        <f t="shared" ca="1" si="16"/>
        <v>10070048313640.758</v>
      </c>
      <c r="P59" s="38">
        <f t="shared" ca="1" si="17"/>
        <v>28424813789972.43</v>
      </c>
      <c r="Q59" s="38">
        <f t="shared" ca="1" si="18"/>
        <v>4775212346580.3096</v>
      </c>
      <c r="R59" s="24">
        <f t="shared" ca="1" si="19"/>
        <v>-2.5510263366130964E-2</v>
      </c>
    </row>
    <row r="60" spans="1:22" x14ac:dyDescent="0.2">
      <c r="A60" s="81">
        <v>-44260</v>
      </c>
      <c r="B60" s="81">
        <v>2.2400042092880934E-2</v>
      </c>
      <c r="C60" s="81">
        <v>1</v>
      </c>
      <c r="D60" s="82">
        <f t="shared" si="5"/>
        <v>-4.4260000000000002</v>
      </c>
      <c r="E60" s="82">
        <f t="shared" si="6"/>
        <v>2.2400042092880934E-2</v>
      </c>
      <c r="F60" s="38">
        <f t="shared" si="7"/>
        <v>-4.4260000000000002</v>
      </c>
      <c r="G60" s="38">
        <f t="shared" si="8"/>
        <v>2.2400042092880934E-2</v>
      </c>
      <c r="H60" s="38">
        <f t="shared" si="9"/>
        <v>19.589476000000001</v>
      </c>
      <c r="I60" s="38">
        <f t="shared" si="10"/>
        <v>-86.703020776000002</v>
      </c>
      <c r="J60" s="38">
        <f t="shared" si="11"/>
        <v>383.74756995457602</v>
      </c>
      <c r="K60" s="38">
        <f t="shared" si="12"/>
        <v>-9.9142586303091015E-2</v>
      </c>
      <c r="L60" s="38">
        <f t="shared" si="13"/>
        <v>0.43880508697748083</v>
      </c>
      <c r="M60" s="38">
        <f t="shared" ca="1" si="14"/>
        <v>4.9405769871791572E-2</v>
      </c>
      <c r="N60" s="38">
        <f t="shared" ca="1" si="15"/>
        <v>7.2930933286862571E-4</v>
      </c>
      <c r="O60" s="105">
        <f t="shared" ca="1" si="16"/>
        <v>189475633266.47147</v>
      </c>
      <c r="P60" s="38">
        <f t="shared" ca="1" si="17"/>
        <v>31285786479134.715</v>
      </c>
      <c r="Q60" s="38">
        <f t="shared" ca="1" si="18"/>
        <v>3635187045049.4438</v>
      </c>
      <c r="R60" s="24">
        <f t="shared" ca="1" si="19"/>
        <v>-2.7005727778910638E-2</v>
      </c>
    </row>
    <row r="61" spans="1:22" x14ac:dyDescent="0.2">
      <c r="A61" s="81">
        <v>-43991</v>
      </c>
      <c r="B61" s="81">
        <v>3.6400508910152285E-2</v>
      </c>
      <c r="C61" s="81">
        <v>1</v>
      </c>
      <c r="D61" s="82">
        <f t="shared" si="5"/>
        <v>-4.3990999999999998</v>
      </c>
      <c r="E61" s="82">
        <f t="shared" si="6"/>
        <v>3.6400508910152285E-2</v>
      </c>
      <c r="F61" s="38">
        <f t="shared" si="7"/>
        <v>-4.3990999999999998</v>
      </c>
      <c r="G61" s="38">
        <f t="shared" si="8"/>
        <v>3.6400508910152285E-2</v>
      </c>
      <c r="H61" s="38">
        <f t="shared" si="9"/>
        <v>19.352080809999997</v>
      </c>
      <c r="I61" s="38">
        <f t="shared" si="10"/>
        <v>-85.131738691270982</v>
      </c>
      <c r="J61" s="38">
        <f t="shared" si="11"/>
        <v>374.50303167677015</v>
      </c>
      <c r="K61" s="38">
        <f t="shared" si="12"/>
        <v>-0.1601294787466509</v>
      </c>
      <c r="L61" s="38">
        <f t="shared" si="13"/>
        <v>0.70442558995439197</v>
      </c>
      <c r="M61" s="38">
        <f t="shared" ca="1" si="14"/>
        <v>4.8094008632417889E-2</v>
      </c>
      <c r="N61" s="38">
        <f t="shared" ca="1" si="15"/>
        <v>1.3673793575462578E-4</v>
      </c>
      <c r="O61" s="105">
        <f t="shared" ca="1" si="16"/>
        <v>381666417344.11426</v>
      </c>
      <c r="P61" s="38">
        <f t="shared" ca="1" si="17"/>
        <v>32415209298147.301</v>
      </c>
      <c r="Q61" s="38">
        <f t="shared" ca="1" si="18"/>
        <v>3238072587374.1675</v>
      </c>
      <c r="R61" s="24">
        <f t="shared" ca="1" si="19"/>
        <v>-1.1693499722265605E-2</v>
      </c>
    </row>
    <row r="62" spans="1:22" x14ac:dyDescent="0.2">
      <c r="A62" s="81">
        <v>-43470</v>
      </c>
      <c r="B62" s="81">
        <v>4.9478877837714597E-2</v>
      </c>
      <c r="C62" s="81">
        <v>1</v>
      </c>
      <c r="D62" s="82">
        <f t="shared" si="5"/>
        <v>-4.3470000000000004</v>
      </c>
      <c r="E62" s="82">
        <f t="shared" si="6"/>
        <v>4.9478877837714597E-2</v>
      </c>
      <c r="F62" s="38">
        <f t="shared" si="7"/>
        <v>-4.3470000000000004</v>
      </c>
      <c r="G62" s="38">
        <f t="shared" si="8"/>
        <v>4.9478877837714597E-2</v>
      </c>
      <c r="H62" s="38">
        <f t="shared" si="9"/>
        <v>18.896409000000002</v>
      </c>
      <c r="I62" s="38">
        <f t="shared" si="10"/>
        <v>-82.14268992300002</v>
      </c>
      <c r="J62" s="38">
        <f t="shared" si="11"/>
        <v>357.07427309528111</v>
      </c>
      <c r="K62" s="38">
        <f t="shared" si="12"/>
        <v>-0.21508468196054537</v>
      </c>
      <c r="L62" s="38">
        <f t="shared" si="13"/>
        <v>0.93497311248249082</v>
      </c>
      <c r="M62" s="38">
        <f t="shared" ca="1" si="14"/>
        <v>4.5578247738082195E-2</v>
      </c>
      <c r="N62" s="38">
        <f t="shared" ca="1" si="15"/>
        <v>1.521491517415828E-5</v>
      </c>
      <c r="O62" s="105">
        <f t="shared" ca="1" si="16"/>
        <v>6947072644938.3145</v>
      </c>
      <c r="P62" s="38">
        <f t="shared" ca="1" si="17"/>
        <v>34622945682978.914</v>
      </c>
      <c r="Q62" s="38">
        <f t="shared" ca="1" si="18"/>
        <v>2541291662691.3042</v>
      </c>
      <c r="R62" s="24">
        <f t="shared" ca="1" si="19"/>
        <v>3.9006300996324017E-3</v>
      </c>
    </row>
    <row r="63" spans="1:22" x14ac:dyDescent="0.2">
      <c r="A63" s="81">
        <v>-42536</v>
      </c>
      <c r="B63" s="81">
        <v>6.7421991685336344E-2</v>
      </c>
      <c r="C63" s="81">
        <v>1</v>
      </c>
      <c r="D63" s="82">
        <f t="shared" si="5"/>
        <v>-4.2535999999999996</v>
      </c>
      <c r="E63" s="82">
        <f t="shared" si="6"/>
        <v>6.7421991685336344E-2</v>
      </c>
      <c r="F63" s="38">
        <f t="shared" si="7"/>
        <v>-4.2535999999999996</v>
      </c>
      <c r="G63" s="38">
        <f t="shared" si="8"/>
        <v>6.7421991685336344E-2</v>
      </c>
      <c r="H63" s="38">
        <f t="shared" si="9"/>
        <v>18.093112959999996</v>
      </c>
      <c r="I63" s="38">
        <f t="shared" si="10"/>
        <v>-76.960865286655974</v>
      </c>
      <c r="J63" s="38">
        <f t="shared" si="11"/>
        <v>327.36073658331981</v>
      </c>
      <c r="K63" s="38">
        <f t="shared" si="12"/>
        <v>-0.28678618383274662</v>
      </c>
      <c r="L63" s="38">
        <f t="shared" si="13"/>
        <v>1.219873711550971</v>
      </c>
      <c r="M63" s="38">
        <f t="shared" ca="1" si="14"/>
        <v>4.1150316099267517E-2</v>
      </c>
      <c r="N63" s="38">
        <f t="shared" ca="1" si="15"/>
        <v>6.9020093809964481E-4</v>
      </c>
      <c r="O63" s="105">
        <f t="shared" ca="1" si="16"/>
        <v>38214090978741.078</v>
      </c>
      <c r="P63" s="38">
        <f t="shared" ca="1" si="17"/>
        <v>38634787633190.633</v>
      </c>
      <c r="Q63" s="38">
        <f t="shared" ca="1" si="18"/>
        <v>1521180781972.7439</v>
      </c>
      <c r="R63" s="24">
        <f t="shared" ca="1" si="19"/>
        <v>2.6271675586068827E-2</v>
      </c>
    </row>
    <row r="64" spans="1:22" x14ac:dyDescent="0.2">
      <c r="A64" s="81">
        <v>-42496.5</v>
      </c>
      <c r="B64" s="81">
        <v>4.7162806669870147E-2</v>
      </c>
      <c r="C64" s="81"/>
      <c r="D64" s="82">
        <f t="shared" si="5"/>
        <v>-4.2496499999999999</v>
      </c>
      <c r="E64" s="82">
        <f t="shared" si="6"/>
        <v>4.7162806669870147E-2</v>
      </c>
      <c r="F64" s="38">
        <f t="shared" si="7"/>
        <v>0</v>
      </c>
      <c r="G64" s="38">
        <f t="shared" si="8"/>
        <v>0</v>
      </c>
      <c r="H64" s="38">
        <f t="shared" si="9"/>
        <v>0</v>
      </c>
      <c r="I64" s="38">
        <f t="shared" si="10"/>
        <v>0</v>
      </c>
      <c r="J64" s="38">
        <f t="shared" si="11"/>
        <v>0</v>
      </c>
      <c r="K64" s="38">
        <f t="shared" si="12"/>
        <v>0</v>
      </c>
      <c r="L64" s="38">
        <f t="shared" si="13"/>
        <v>0</v>
      </c>
      <c r="M64" s="38">
        <f t="shared" ca="1" si="14"/>
        <v>4.0965376241880333E-2</v>
      </c>
      <c r="N64" s="38">
        <f t="shared" ca="1" si="15"/>
        <v>0</v>
      </c>
      <c r="O64" s="105">
        <f t="shared" ca="1" si="16"/>
        <v>0</v>
      </c>
      <c r="P64" s="38">
        <f t="shared" ca="1" si="17"/>
        <v>0</v>
      </c>
      <c r="Q64" s="38">
        <f t="shared" ca="1" si="18"/>
        <v>0</v>
      </c>
      <c r="R64" s="24">
        <f t="shared" ca="1" si="19"/>
        <v>6.197430427989814E-3</v>
      </c>
    </row>
    <row r="65" spans="1:18" x14ac:dyDescent="0.2">
      <c r="A65" s="81">
        <v>-42332</v>
      </c>
      <c r="B65" s="81">
        <v>3.3775661381447636E-2</v>
      </c>
      <c r="C65" s="81">
        <v>1</v>
      </c>
      <c r="D65" s="82">
        <f t="shared" si="5"/>
        <v>-4.2332000000000001</v>
      </c>
      <c r="E65" s="82">
        <f t="shared" si="6"/>
        <v>3.3775661381447636E-2</v>
      </c>
      <c r="F65" s="38">
        <f t="shared" si="7"/>
        <v>-4.2332000000000001</v>
      </c>
      <c r="G65" s="38">
        <f t="shared" si="8"/>
        <v>3.3775661381447636E-2</v>
      </c>
      <c r="H65" s="38">
        <f t="shared" si="9"/>
        <v>17.91998224</v>
      </c>
      <c r="I65" s="38">
        <f t="shared" si="10"/>
        <v>-75.858868818367995</v>
      </c>
      <c r="J65" s="38">
        <f t="shared" si="11"/>
        <v>321.12576348191539</v>
      </c>
      <c r="K65" s="38">
        <f t="shared" si="12"/>
        <v>-0.14297912975994415</v>
      </c>
      <c r="L65" s="38">
        <f t="shared" si="13"/>
        <v>0.60525925209979559</v>
      </c>
      <c r="M65" s="38">
        <f t="shared" ca="1" si="14"/>
        <v>4.0197210748859596E-2</v>
      </c>
      <c r="N65" s="38">
        <f t="shared" ca="1" si="15"/>
        <v>4.1236296278108949E-5</v>
      </c>
      <c r="O65" s="105">
        <f t="shared" ca="1" si="16"/>
        <v>48219676659962.672</v>
      </c>
      <c r="P65" s="38">
        <f t="shared" ca="1" si="17"/>
        <v>39518186175503.531</v>
      </c>
      <c r="Q65" s="38">
        <f t="shared" ca="1" si="18"/>
        <v>1335893110451.6243</v>
      </c>
      <c r="R65" s="24">
        <f t="shared" ca="1" si="19"/>
        <v>-6.4215493674119606E-3</v>
      </c>
    </row>
    <row r="66" spans="1:18" x14ac:dyDescent="0.2">
      <c r="A66" s="81">
        <v>-42234.5</v>
      </c>
      <c r="B66" s="81">
        <v>3.0573599900905947E-2</v>
      </c>
      <c r="C66" s="81">
        <v>1</v>
      </c>
      <c r="D66" s="82">
        <f t="shared" si="5"/>
        <v>-4.2234499999999997</v>
      </c>
      <c r="E66" s="82">
        <f t="shared" si="6"/>
        <v>3.0573599900905947E-2</v>
      </c>
      <c r="F66" s="38">
        <f t="shared" si="7"/>
        <v>-4.2234499999999997</v>
      </c>
      <c r="G66" s="38">
        <f t="shared" si="8"/>
        <v>3.0573599900905947E-2</v>
      </c>
      <c r="H66" s="38">
        <f t="shared" si="9"/>
        <v>17.837529902499998</v>
      </c>
      <c r="I66" s="38">
        <f t="shared" si="10"/>
        <v>-75.335915666713618</v>
      </c>
      <c r="J66" s="38">
        <f t="shared" si="11"/>
        <v>318.17747302258158</v>
      </c>
      <c r="K66" s="38">
        <f t="shared" si="12"/>
        <v>-0.1291260705014812</v>
      </c>
      <c r="L66" s="38">
        <f t="shared" si="13"/>
        <v>0.54535750245948078</v>
      </c>
      <c r="M66" s="38">
        <f t="shared" ca="1" si="14"/>
        <v>3.9743458142671717E-2</v>
      </c>
      <c r="N66" s="38">
        <f t="shared" ca="1" si="15"/>
        <v>8.4086300174079624E-5</v>
      </c>
      <c r="O66" s="105">
        <f t="shared" ca="1" si="16"/>
        <v>53389593971602.695</v>
      </c>
      <c r="P66" s="38">
        <f t="shared" ca="1" si="17"/>
        <v>39941111871526.82</v>
      </c>
      <c r="Q66" s="38">
        <f t="shared" ca="1" si="18"/>
        <v>1251938295068.8472</v>
      </c>
      <c r="R66" s="24">
        <f t="shared" ca="1" si="19"/>
        <v>-9.1698582417657701E-3</v>
      </c>
    </row>
    <row r="67" spans="1:18" x14ac:dyDescent="0.2">
      <c r="A67" s="81">
        <v>-41646</v>
      </c>
      <c r="B67" s="81">
        <v>3.205109644665266E-2</v>
      </c>
      <c r="C67" s="81">
        <v>1</v>
      </c>
      <c r="D67" s="82">
        <f t="shared" si="5"/>
        <v>-4.1646000000000001</v>
      </c>
      <c r="E67" s="82">
        <f t="shared" si="6"/>
        <v>3.205109644665266E-2</v>
      </c>
      <c r="F67" s="38">
        <f t="shared" si="7"/>
        <v>-4.1646000000000001</v>
      </c>
      <c r="G67" s="38">
        <f t="shared" si="8"/>
        <v>3.205109644665266E-2</v>
      </c>
      <c r="H67" s="38">
        <f t="shared" si="9"/>
        <v>17.34389316</v>
      </c>
      <c r="I67" s="38">
        <f t="shared" si="10"/>
        <v>-72.230377454136004</v>
      </c>
      <c r="J67" s="38">
        <f t="shared" si="11"/>
        <v>300.81062994549478</v>
      </c>
      <c r="K67" s="38">
        <f t="shared" si="12"/>
        <v>-0.13347999626172968</v>
      </c>
      <c r="L67" s="38">
        <f t="shared" si="13"/>
        <v>0.55589079243159945</v>
      </c>
      <c r="M67" s="38">
        <f t="shared" ca="1" si="14"/>
        <v>3.7029040193131399E-2</v>
      </c>
      <c r="N67" s="38">
        <f t="shared" ca="1" si="15"/>
        <v>2.4779923943106778E-5</v>
      </c>
      <c r="O67" s="105">
        <f t="shared" ca="1" si="16"/>
        <v>89780611787298.5</v>
      </c>
      <c r="P67" s="38">
        <f t="shared" ca="1" si="17"/>
        <v>42501777615357.367</v>
      </c>
      <c r="Q67" s="38">
        <f t="shared" ca="1" si="18"/>
        <v>806936736707.896</v>
      </c>
      <c r="R67" s="24">
        <f t="shared" ca="1" si="19"/>
        <v>-4.9779437464787385E-3</v>
      </c>
    </row>
    <row r="68" spans="1:18" x14ac:dyDescent="0.2">
      <c r="A68" s="81">
        <v>-41463</v>
      </c>
      <c r="B68" s="81">
        <v>4.9949137348084337E-2</v>
      </c>
      <c r="C68" s="81">
        <v>1</v>
      </c>
      <c r="D68" s="82">
        <f t="shared" si="5"/>
        <v>-4.1463000000000001</v>
      </c>
      <c r="E68" s="82">
        <f t="shared" si="6"/>
        <v>4.9949137348084337E-2</v>
      </c>
      <c r="F68" s="38">
        <f t="shared" si="7"/>
        <v>-4.1463000000000001</v>
      </c>
      <c r="G68" s="38">
        <f t="shared" si="8"/>
        <v>4.9949137348084337E-2</v>
      </c>
      <c r="H68" s="38">
        <f t="shared" si="9"/>
        <v>17.19180369</v>
      </c>
      <c r="I68" s="38">
        <f t="shared" si="10"/>
        <v>-71.282375639847004</v>
      </c>
      <c r="J68" s="38">
        <f t="shared" si="11"/>
        <v>295.55811411549763</v>
      </c>
      <c r="K68" s="38">
        <f t="shared" si="12"/>
        <v>-0.2071041081863621</v>
      </c>
      <c r="L68" s="38">
        <f t="shared" si="13"/>
        <v>0.85871576377311321</v>
      </c>
      <c r="M68" s="38">
        <f t="shared" ca="1" si="14"/>
        <v>3.6193492880648909E-2</v>
      </c>
      <c r="N68" s="38">
        <f t="shared" ca="1" si="15"/>
        <v>1.8921775471448691E-4</v>
      </c>
      <c r="O68" s="105">
        <f t="shared" ca="1" si="16"/>
        <v>102862798829508.05</v>
      </c>
      <c r="P68" s="38">
        <f t="shared" ca="1" si="17"/>
        <v>43300186427503.422</v>
      </c>
      <c r="Q68" s="38">
        <f t="shared" ca="1" si="18"/>
        <v>689657118912.15979</v>
      </c>
      <c r="R68" s="24">
        <f t="shared" ca="1" si="19"/>
        <v>1.3755644467435428E-2</v>
      </c>
    </row>
    <row r="69" spans="1:18" x14ac:dyDescent="0.2">
      <c r="A69" s="81">
        <v>-40742.5</v>
      </c>
      <c r="B69" s="81">
        <v>7.2624186955896813E-2</v>
      </c>
      <c r="C69" s="81">
        <v>1</v>
      </c>
      <c r="D69" s="82">
        <f t="shared" si="5"/>
        <v>-4.0742500000000001</v>
      </c>
      <c r="E69" s="82">
        <f t="shared" si="6"/>
        <v>7.2624186955896813E-2</v>
      </c>
      <c r="F69" s="38">
        <f t="shared" si="7"/>
        <v>-4.0742500000000001</v>
      </c>
      <c r="G69" s="38">
        <f t="shared" si="8"/>
        <v>7.2624186955896813E-2</v>
      </c>
      <c r="H69" s="38">
        <f t="shared" si="9"/>
        <v>16.599513062500002</v>
      </c>
      <c r="I69" s="38">
        <f t="shared" si="10"/>
        <v>-67.630566094890639</v>
      </c>
      <c r="J69" s="38">
        <f t="shared" si="11"/>
        <v>275.5438339121082</v>
      </c>
      <c r="K69" s="38">
        <f t="shared" si="12"/>
        <v>-0.29588909370506261</v>
      </c>
      <c r="L69" s="38">
        <f t="shared" si="13"/>
        <v>1.2055261400278514</v>
      </c>
      <c r="M69" s="38">
        <f t="shared" ca="1" si="14"/>
        <v>3.2943132779382767E-2</v>
      </c>
      <c r="N69" s="38">
        <f t="shared" ca="1" si="15"/>
        <v>1.5745860605594429E-3</v>
      </c>
      <c r="O69" s="105">
        <f t="shared" ca="1" si="16"/>
        <v>162139932201513.16</v>
      </c>
      <c r="P69" s="38">
        <f t="shared" ca="1" si="17"/>
        <v>46448642395686.555</v>
      </c>
      <c r="Q69" s="38">
        <f t="shared" ca="1" si="18"/>
        <v>321322994154.63849</v>
      </c>
      <c r="R69" s="24">
        <f t="shared" ca="1" si="19"/>
        <v>3.9681054176514047E-2</v>
      </c>
    </row>
    <row r="70" spans="1:18" x14ac:dyDescent="0.2">
      <c r="A70" s="81">
        <v>-40649.5</v>
      </c>
      <c r="B70" s="81">
        <v>2.0141522635344494E-3</v>
      </c>
      <c r="C70" s="81">
        <v>1</v>
      </c>
      <c r="D70" s="82">
        <f t="shared" si="5"/>
        <v>-4.0649499999999996</v>
      </c>
      <c r="E70" s="82">
        <f t="shared" si="6"/>
        <v>2.0141522635344494E-3</v>
      </c>
      <c r="F70" s="38">
        <f t="shared" si="7"/>
        <v>-4.0649499999999996</v>
      </c>
      <c r="G70" s="38">
        <f t="shared" si="8"/>
        <v>2.0141522635344494E-3</v>
      </c>
      <c r="H70" s="38">
        <f t="shared" si="9"/>
        <v>16.523818502499996</v>
      </c>
      <c r="I70" s="38">
        <f t="shared" si="10"/>
        <v>-67.168496021737354</v>
      </c>
      <c r="J70" s="38">
        <f t="shared" si="11"/>
        <v>273.03657790356124</v>
      </c>
      <c r="K70" s="38">
        <f t="shared" si="12"/>
        <v>-8.1874282436543589E-3</v>
      </c>
      <c r="L70" s="38">
        <f t="shared" si="13"/>
        <v>3.328148643904278E-2</v>
      </c>
      <c r="M70" s="38">
        <f t="shared" ca="1" si="14"/>
        <v>3.252815593701773E-2</v>
      </c>
      <c r="N70" s="38">
        <f t="shared" ca="1" si="15"/>
        <v>9.3110442018535112E-4</v>
      </c>
      <c r="O70" s="105">
        <f t="shared" ca="1" si="16"/>
        <v>170665760763755.09</v>
      </c>
      <c r="P70" s="38">
        <f t="shared" ca="1" si="17"/>
        <v>46855243283790.328</v>
      </c>
      <c r="Q70" s="38">
        <f t="shared" ca="1" si="18"/>
        <v>284339542575.46936</v>
      </c>
      <c r="R70" s="24">
        <f t="shared" ca="1" si="19"/>
        <v>-3.0514003673483281E-2</v>
      </c>
    </row>
    <row r="71" spans="1:18" x14ac:dyDescent="0.2">
      <c r="A71" s="81">
        <v>-40533.5</v>
      </c>
      <c r="B71" s="81">
        <v>-4.9105661824033059E-3</v>
      </c>
      <c r="C71" s="81">
        <v>1</v>
      </c>
      <c r="D71" s="82">
        <f t="shared" si="5"/>
        <v>-4.05335</v>
      </c>
      <c r="E71" s="82">
        <f t="shared" si="6"/>
        <v>-4.9105661824033059E-3</v>
      </c>
      <c r="F71" s="38">
        <f t="shared" si="7"/>
        <v>-4.05335</v>
      </c>
      <c r="G71" s="38">
        <f t="shared" si="8"/>
        <v>-4.9105661824033059E-3</v>
      </c>
      <c r="H71" s="38">
        <f t="shared" si="9"/>
        <v>16.429646222500001</v>
      </c>
      <c r="I71" s="38">
        <f t="shared" si="10"/>
        <v>-66.595106515970372</v>
      </c>
      <c r="J71" s="38">
        <f t="shared" si="11"/>
        <v>269.93327499650849</v>
      </c>
      <c r="K71" s="38">
        <f t="shared" si="12"/>
        <v>1.9904243435444439E-2</v>
      </c>
      <c r="L71" s="38">
        <f t="shared" si="13"/>
        <v>-8.0678865129058724E-2</v>
      </c>
      <c r="M71" s="38">
        <f t="shared" ca="1" si="14"/>
        <v>3.2012014876815431E-2</v>
      </c>
      <c r="N71" s="38">
        <f t="shared" ca="1" si="15"/>
        <v>1.3632769920745782E-3</v>
      </c>
      <c r="O71" s="105">
        <f t="shared" ca="1" si="16"/>
        <v>181571897334806.94</v>
      </c>
      <c r="P71" s="38">
        <f t="shared" ca="1" si="17"/>
        <v>47362357878490.156</v>
      </c>
      <c r="Q71" s="38">
        <f t="shared" ca="1" si="18"/>
        <v>241505722437.207</v>
      </c>
      <c r="R71" s="24">
        <f t="shared" ca="1" si="19"/>
        <v>-3.6922581059218737E-2</v>
      </c>
    </row>
    <row r="72" spans="1:18" x14ac:dyDescent="0.2">
      <c r="A72" s="81">
        <v>-39922</v>
      </c>
      <c r="B72" s="81">
        <v>5.6035764696219993E-2</v>
      </c>
      <c r="C72" s="81">
        <v>1</v>
      </c>
      <c r="D72" s="82">
        <f t="shared" si="5"/>
        <v>-3.9922</v>
      </c>
      <c r="E72" s="82">
        <f t="shared" si="6"/>
        <v>5.6035764696219993E-2</v>
      </c>
      <c r="F72" s="38">
        <f t="shared" si="7"/>
        <v>-3.9922</v>
      </c>
      <c r="G72" s="38">
        <f t="shared" si="8"/>
        <v>5.6035764696219993E-2</v>
      </c>
      <c r="H72" s="38">
        <f t="shared" si="9"/>
        <v>15.937660839999999</v>
      </c>
      <c r="I72" s="38">
        <f t="shared" si="10"/>
        <v>-63.626329605447999</v>
      </c>
      <c r="J72" s="38">
        <f t="shared" si="11"/>
        <v>254.0090330508695</v>
      </c>
      <c r="K72" s="38">
        <f t="shared" si="12"/>
        <v>-0.22370597982024945</v>
      </c>
      <c r="L72" s="38">
        <f t="shared" si="13"/>
        <v>0.89307901263839984</v>
      </c>
      <c r="M72" s="38">
        <f t="shared" ca="1" si="14"/>
        <v>2.9318022814691994E-2</v>
      </c>
      <c r="N72" s="38">
        <f t="shared" ca="1" si="15"/>
        <v>7.1383773124795535E-4</v>
      </c>
      <c r="O72" s="105">
        <f t="shared" ca="1" si="16"/>
        <v>243915375689975.25</v>
      </c>
      <c r="P72" s="38">
        <f t="shared" ca="1" si="17"/>
        <v>50033090787302.172</v>
      </c>
      <c r="Q72" s="38">
        <f t="shared" ca="1" si="18"/>
        <v>74778795151.990875</v>
      </c>
      <c r="R72" s="24">
        <f t="shared" ca="1" si="19"/>
        <v>2.6717741881528E-2</v>
      </c>
    </row>
    <row r="73" spans="1:18" x14ac:dyDescent="0.2">
      <c r="A73" s="81">
        <v>-39896.5</v>
      </c>
      <c r="B73" s="81">
        <v>-5.1839586387584444E-3</v>
      </c>
      <c r="C73" s="81">
        <v>1</v>
      </c>
      <c r="D73" s="82">
        <f t="shared" si="5"/>
        <v>-3.9896500000000001</v>
      </c>
      <c r="E73" s="82">
        <f t="shared" si="6"/>
        <v>-5.1839586387584444E-3</v>
      </c>
      <c r="F73" s="38">
        <f t="shared" si="7"/>
        <v>-3.9896500000000001</v>
      </c>
      <c r="G73" s="38">
        <f t="shared" si="8"/>
        <v>-5.1839586387584444E-3</v>
      </c>
      <c r="H73" s="38">
        <f t="shared" si="9"/>
        <v>15.9173071225</v>
      </c>
      <c r="I73" s="38">
        <f t="shared" si="10"/>
        <v>-63.504484361282131</v>
      </c>
      <c r="J73" s="38">
        <f t="shared" si="11"/>
        <v>253.36066603198927</v>
      </c>
      <c r="K73" s="38">
        <f t="shared" si="12"/>
        <v>2.0682180583122628E-2</v>
      </c>
      <c r="L73" s="38">
        <f t="shared" si="13"/>
        <v>-8.2514661763455191E-2</v>
      </c>
      <c r="M73" s="38">
        <f t="shared" ca="1" si="14"/>
        <v>2.9206662555030558E-2</v>
      </c>
      <c r="N73" s="38">
        <f t="shared" ca="1" si="15"/>
        <v>1.1827148260946893E-3</v>
      </c>
      <c r="O73" s="105">
        <f t="shared" ca="1" si="16"/>
        <v>246687761756129.22</v>
      </c>
      <c r="P73" s="38">
        <f t="shared" ca="1" si="17"/>
        <v>50144311245977.875</v>
      </c>
      <c r="Q73" s="38">
        <f t="shared" ca="1" si="18"/>
        <v>69936260171.757446</v>
      </c>
      <c r="R73" s="24">
        <f t="shared" ca="1" si="19"/>
        <v>-3.4390621193789002E-2</v>
      </c>
    </row>
    <row r="74" spans="1:18" x14ac:dyDescent="0.2">
      <c r="A74" s="81">
        <v>-39838.5</v>
      </c>
      <c r="B74" s="81">
        <v>1.8845215649881661E-2</v>
      </c>
      <c r="C74" s="81">
        <v>1</v>
      </c>
      <c r="D74" s="82">
        <f t="shared" si="5"/>
        <v>-3.9838499999999999</v>
      </c>
      <c r="E74" s="82">
        <f t="shared" si="6"/>
        <v>1.8845215649881661E-2</v>
      </c>
      <c r="F74" s="38">
        <f t="shared" si="7"/>
        <v>-3.9838499999999999</v>
      </c>
      <c r="G74" s="38">
        <f t="shared" si="8"/>
        <v>1.8845215649881661E-2</v>
      </c>
      <c r="H74" s="38">
        <f t="shared" si="9"/>
        <v>15.871060822499999</v>
      </c>
      <c r="I74" s="38">
        <f t="shared" si="10"/>
        <v>-63.227925657716618</v>
      </c>
      <c r="J74" s="38">
        <f t="shared" si="11"/>
        <v>251.89057163149434</v>
      </c>
      <c r="K74" s="38">
        <f t="shared" si="12"/>
        <v>-7.5076512366781048E-2</v>
      </c>
      <c r="L74" s="38">
        <f t="shared" si="13"/>
        <v>0.29909356379240065</v>
      </c>
      <c r="M74" s="38">
        <f t="shared" ca="1" si="14"/>
        <v>2.8953665095034747E-2</v>
      </c>
      <c r="N74" s="38">
        <f t="shared" ca="1" si="15"/>
        <v>1.0218075018521575E-4</v>
      </c>
      <c r="O74" s="105">
        <f t="shared" ca="1" si="16"/>
        <v>253043811581294.63</v>
      </c>
      <c r="P74" s="38">
        <f t="shared" ca="1" si="17"/>
        <v>50397222414103.484</v>
      </c>
      <c r="Q74" s="38">
        <f t="shared" ca="1" si="18"/>
        <v>59538173423.562683</v>
      </c>
      <c r="R74" s="24">
        <f t="shared" ca="1" si="19"/>
        <v>-1.0108449445153087E-2</v>
      </c>
    </row>
    <row r="75" spans="1:18" x14ac:dyDescent="0.2">
      <c r="A75" s="81">
        <v>-39806</v>
      </c>
      <c r="B75" s="81">
        <v>4.0940346419740259E-3</v>
      </c>
      <c r="C75" s="81">
        <v>1</v>
      </c>
      <c r="D75" s="82">
        <f t="shared" si="5"/>
        <v>-3.9805999999999999</v>
      </c>
      <c r="E75" s="82">
        <f t="shared" si="6"/>
        <v>4.0940346419740259E-3</v>
      </c>
      <c r="F75" s="38">
        <f t="shared" si="7"/>
        <v>-3.9805999999999999</v>
      </c>
      <c r="G75" s="38">
        <f t="shared" si="8"/>
        <v>4.0940346419740259E-3</v>
      </c>
      <c r="H75" s="38">
        <f t="shared" si="9"/>
        <v>15.84517636</v>
      </c>
      <c r="I75" s="38">
        <f t="shared" si="10"/>
        <v>-63.073309018616001</v>
      </c>
      <c r="J75" s="38">
        <f t="shared" si="11"/>
        <v>251.06961387950284</v>
      </c>
      <c r="K75" s="38">
        <f t="shared" si="12"/>
        <v>-1.6296714295841806E-2</v>
      </c>
      <c r="L75" s="38">
        <f t="shared" si="13"/>
        <v>6.4870700926027897E-2</v>
      </c>
      <c r="M75" s="38">
        <f t="shared" ca="1" si="14"/>
        <v>2.881207694372076E-2</v>
      </c>
      <c r="N75" s="38">
        <f t="shared" ca="1" si="15"/>
        <v>6.1098161523094098E-4</v>
      </c>
      <c r="O75" s="105">
        <f t="shared" ca="1" si="16"/>
        <v>256635772701103.34</v>
      </c>
      <c r="P75" s="38">
        <f t="shared" ca="1" si="17"/>
        <v>50538901331437.664</v>
      </c>
      <c r="Q75" s="38">
        <f t="shared" ca="1" si="18"/>
        <v>54084662142.751137</v>
      </c>
      <c r="R75" s="24">
        <f t="shared" ca="1" si="19"/>
        <v>-2.4718042301746734E-2</v>
      </c>
    </row>
    <row r="76" spans="1:18" x14ac:dyDescent="0.2">
      <c r="A76" s="81">
        <v>-39183</v>
      </c>
      <c r="B76" s="81">
        <v>5.3793854565098401E-2</v>
      </c>
      <c r="C76" s="81">
        <v>1</v>
      </c>
      <c r="D76" s="82">
        <f t="shared" si="5"/>
        <v>-3.9182999999999999</v>
      </c>
      <c r="E76" s="82">
        <f t="shared" si="6"/>
        <v>5.3793854565098401E-2</v>
      </c>
      <c r="F76" s="38">
        <f t="shared" si="7"/>
        <v>-3.9182999999999999</v>
      </c>
      <c r="G76" s="38">
        <f t="shared" si="8"/>
        <v>5.3793854565098401E-2</v>
      </c>
      <c r="H76" s="38">
        <f t="shared" si="9"/>
        <v>15.353074889999998</v>
      </c>
      <c r="I76" s="38">
        <f t="shared" si="10"/>
        <v>-60.157953341486994</v>
      </c>
      <c r="J76" s="38">
        <f t="shared" si="11"/>
        <v>235.71690857794849</v>
      </c>
      <c r="K76" s="38">
        <f t="shared" si="12"/>
        <v>-0.21078046034242506</v>
      </c>
      <c r="L76" s="38">
        <f t="shared" si="13"/>
        <v>0.8259010777597241</v>
      </c>
      <c r="M76" s="38">
        <f t="shared" ca="1" si="14"/>
        <v>2.6122609060123758E-2</v>
      </c>
      <c r="N76" s="38">
        <f t="shared" ca="1" si="15"/>
        <v>7.6569782779657941E-4</v>
      </c>
      <c r="O76" s="105">
        <f t="shared" ca="1" si="16"/>
        <v>329603456577932.38</v>
      </c>
      <c r="P76" s="38">
        <f t="shared" ca="1" si="17"/>
        <v>53248080569896.289</v>
      </c>
      <c r="Q76" s="38">
        <f t="shared" ca="1" si="18"/>
        <v>236986274.6988264</v>
      </c>
      <c r="R76" s="24">
        <f t="shared" ca="1" si="19"/>
        <v>2.7671245504974643E-2</v>
      </c>
    </row>
    <row r="77" spans="1:18" x14ac:dyDescent="0.2">
      <c r="A77" s="81">
        <v>-39129.5</v>
      </c>
      <c r="B77" s="81">
        <v>-5.5714478467929623E-4</v>
      </c>
      <c r="C77" s="81">
        <v>1</v>
      </c>
      <c r="D77" s="82">
        <f t="shared" si="5"/>
        <v>-3.9129499999999999</v>
      </c>
      <c r="E77" s="82">
        <f t="shared" si="6"/>
        <v>-5.5714478467929623E-4</v>
      </c>
      <c r="F77" s="38">
        <f t="shared" si="7"/>
        <v>-3.9129499999999999</v>
      </c>
      <c r="G77" s="38">
        <f t="shared" si="8"/>
        <v>-5.5714478467929623E-4</v>
      </c>
      <c r="H77" s="38">
        <f t="shared" si="9"/>
        <v>15.3111777025</v>
      </c>
      <c r="I77" s="38">
        <f t="shared" si="10"/>
        <v>-59.911872790997371</v>
      </c>
      <c r="J77" s="38">
        <f t="shared" si="11"/>
        <v>234.43216263753317</v>
      </c>
      <c r="K77" s="38">
        <f t="shared" si="12"/>
        <v>2.1800796852108522E-3</v>
      </c>
      <c r="L77" s="38">
        <f t="shared" si="13"/>
        <v>-8.530542804245804E-3</v>
      </c>
      <c r="M77" s="38">
        <f t="shared" ca="1" si="14"/>
        <v>2.5893837775451428E-2</v>
      </c>
      <c r="N77" s="38">
        <f t="shared" ca="1" si="15"/>
        <v>6.9965447839633976E-4</v>
      </c>
      <c r="O77" s="105">
        <f t="shared" ca="1" si="16"/>
        <v>336224762073539.13</v>
      </c>
      <c r="P77" s="38">
        <f t="shared" ca="1" si="17"/>
        <v>53480020021063.828</v>
      </c>
      <c r="Q77" s="38">
        <f t="shared" ca="1" si="18"/>
        <v>9365890.6774632055</v>
      </c>
      <c r="R77" s="24">
        <f t="shared" ca="1" si="19"/>
        <v>-2.6450982560130724E-2</v>
      </c>
    </row>
    <row r="78" spans="1:18" x14ac:dyDescent="0.2">
      <c r="A78" s="81">
        <v>-39108.5</v>
      </c>
      <c r="B78" s="81">
        <v>5.8469923165148999E-3</v>
      </c>
      <c r="C78" s="81">
        <v>1</v>
      </c>
      <c r="D78" s="82">
        <f t="shared" si="5"/>
        <v>-3.9108499999999999</v>
      </c>
      <c r="E78" s="82">
        <f t="shared" si="6"/>
        <v>5.8469923165148999E-3</v>
      </c>
      <c r="F78" s="38">
        <f t="shared" si="7"/>
        <v>-3.9108499999999999</v>
      </c>
      <c r="G78" s="38">
        <f t="shared" si="8"/>
        <v>5.8469923165148999E-3</v>
      </c>
      <c r="H78" s="38">
        <f t="shared" si="9"/>
        <v>15.2947477225</v>
      </c>
      <c r="I78" s="38">
        <f t="shared" si="10"/>
        <v>-59.815464130539127</v>
      </c>
      <c r="J78" s="38">
        <f t="shared" si="11"/>
        <v>233.92930789491894</v>
      </c>
      <c r="K78" s="38">
        <f t="shared" si="12"/>
        <v>-2.2866709901042295E-2</v>
      </c>
      <c r="L78" s="38">
        <f t="shared" si="13"/>
        <v>8.9428272416491261E-2</v>
      </c>
      <c r="M78" s="38">
        <f t="shared" ca="1" si="14"/>
        <v>2.5804134205025531E-2</v>
      </c>
      <c r="N78" s="38">
        <f t="shared" ca="1" si="15"/>
        <v>3.9828751235814565E-4</v>
      </c>
      <c r="O78" s="105">
        <f t="shared" ca="1" si="16"/>
        <v>338838742734575.31</v>
      </c>
      <c r="P78" s="38">
        <f t="shared" ca="1" si="17"/>
        <v>53571026008664.047</v>
      </c>
      <c r="Q78" s="38">
        <f t="shared" ca="1" si="18"/>
        <v>106005228.19262566</v>
      </c>
      <c r="R78" s="24">
        <f t="shared" ca="1" si="19"/>
        <v>-1.9957141888510631E-2</v>
      </c>
    </row>
    <row r="79" spans="1:18" x14ac:dyDescent="0.2">
      <c r="A79" s="81">
        <v>-39032</v>
      </c>
      <c r="B79" s="81">
        <v>1.2175667834845527E-2</v>
      </c>
      <c r="C79" s="81">
        <v>1</v>
      </c>
      <c r="D79" s="82">
        <f t="shared" si="5"/>
        <v>-3.9032</v>
      </c>
      <c r="E79" s="82">
        <f t="shared" si="6"/>
        <v>1.2175667834845527E-2</v>
      </c>
      <c r="F79" s="38">
        <f t="shared" si="7"/>
        <v>-3.9032</v>
      </c>
      <c r="G79" s="38">
        <f t="shared" si="8"/>
        <v>1.2175667834845527E-2</v>
      </c>
      <c r="H79" s="38">
        <f t="shared" si="9"/>
        <v>15.234970240000001</v>
      </c>
      <c r="I79" s="38">
        <f t="shared" si="10"/>
        <v>-59.465135840768006</v>
      </c>
      <c r="J79" s="38">
        <f t="shared" si="11"/>
        <v>232.10431821368567</v>
      </c>
      <c r="K79" s="38">
        <f t="shared" si="12"/>
        <v>-4.7524066692969061E-2</v>
      </c>
      <c r="L79" s="38">
        <f t="shared" si="13"/>
        <v>0.18549593711599685</v>
      </c>
      <c r="M79" s="38">
        <f t="shared" ca="1" si="14"/>
        <v>2.5477807460026453E-2</v>
      </c>
      <c r="N79" s="38">
        <f t="shared" ca="1" si="15"/>
        <v>1.7694691860780854E-4</v>
      </c>
      <c r="O79" s="105">
        <f t="shared" ca="1" si="16"/>
        <v>348432037878522.69</v>
      </c>
      <c r="P79" s="38">
        <f t="shared" ca="1" si="17"/>
        <v>53902372732142.5</v>
      </c>
      <c r="Q79" s="38">
        <f t="shared" ca="1" si="18"/>
        <v>1340566414.1360495</v>
      </c>
      <c r="R79" s="24">
        <f t="shared" ca="1" si="19"/>
        <v>-1.3302139625180925E-2</v>
      </c>
    </row>
    <row r="80" spans="1:18" x14ac:dyDescent="0.2">
      <c r="A80" s="81">
        <v>-38965</v>
      </c>
      <c r="B80" s="81">
        <v>5.5939778221597417E-2</v>
      </c>
      <c r="C80" s="81">
        <v>1</v>
      </c>
      <c r="D80" s="82">
        <f t="shared" si="5"/>
        <v>-3.8965000000000001</v>
      </c>
      <c r="E80" s="82">
        <f t="shared" si="6"/>
        <v>5.5939778221597417E-2</v>
      </c>
      <c r="F80" s="38">
        <f t="shared" si="7"/>
        <v>-3.8965000000000001</v>
      </c>
      <c r="G80" s="38">
        <f t="shared" si="8"/>
        <v>5.5939778221597417E-2</v>
      </c>
      <c r="H80" s="38">
        <f t="shared" si="9"/>
        <v>15.18271225</v>
      </c>
      <c r="I80" s="38">
        <f t="shared" si="10"/>
        <v>-59.159438282125002</v>
      </c>
      <c r="J80" s="38">
        <f t="shared" si="11"/>
        <v>230.51475126630007</v>
      </c>
      <c r="K80" s="38">
        <f t="shared" si="12"/>
        <v>-0.21796934584045433</v>
      </c>
      <c r="L80" s="38">
        <f t="shared" si="13"/>
        <v>0.84931755606733028</v>
      </c>
      <c r="M80" s="38">
        <f t="shared" ca="1" si="14"/>
        <v>2.5192585717105628E-2</v>
      </c>
      <c r="N80" s="38">
        <f t="shared" ca="1" si="15"/>
        <v>9.4538984690827597E-4</v>
      </c>
      <c r="O80" s="105">
        <f t="shared" ca="1" si="16"/>
        <v>356924885142173.5</v>
      </c>
      <c r="P80" s="38">
        <f t="shared" ca="1" si="17"/>
        <v>54192339057994.805</v>
      </c>
      <c r="Q80" s="38">
        <f t="shared" ca="1" si="18"/>
        <v>3553558459.1467423</v>
      </c>
      <c r="R80" s="24">
        <f t="shared" ca="1" si="19"/>
        <v>3.0747192504491788E-2</v>
      </c>
    </row>
    <row r="81" spans="1:18" x14ac:dyDescent="0.2">
      <c r="A81" s="81">
        <v>-38802.5</v>
      </c>
      <c r="B81" s="81">
        <v>2.1155347462778959E-2</v>
      </c>
      <c r="C81" s="81">
        <v>1</v>
      </c>
      <c r="D81" s="82">
        <f t="shared" si="5"/>
        <v>-3.8802500000000002</v>
      </c>
      <c r="E81" s="82">
        <f t="shared" si="6"/>
        <v>2.1155347462778959E-2</v>
      </c>
      <c r="F81" s="38">
        <f t="shared" si="7"/>
        <v>-3.8802500000000002</v>
      </c>
      <c r="G81" s="38">
        <f t="shared" si="8"/>
        <v>2.1155347462778959E-2</v>
      </c>
      <c r="H81" s="38">
        <f t="shared" si="9"/>
        <v>15.056340062500002</v>
      </c>
      <c r="I81" s="38">
        <f t="shared" si="10"/>
        <v>-58.422363527515635</v>
      </c>
      <c r="J81" s="38">
        <f t="shared" si="11"/>
        <v>226.69337607764257</v>
      </c>
      <c r="K81" s="38">
        <f t="shared" si="12"/>
        <v>-8.2088036992448057E-2</v>
      </c>
      <c r="L81" s="38">
        <f t="shared" si="13"/>
        <v>0.31852210553994659</v>
      </c>
      <c r="M81" s="38">
        <f t="shared" ca="1" si="14"/>
        <v>2.4503069300832819E-2</v>
      </c>
      <c r="N81" s="38">
        <f t="shared" ca="1" si="15"/>
        <v>1.1207241504982717E-5</v>
      </c>
      <c r="O81" s="105">
        <f t="shared" ca="1" si="16"/>
        <v>377871656976226.75</v>
      </c>
      <c r="P81" s="38">
        <f t="shared" ca="1" si="17"/>
        <v>54894661904289.953</v>
      </c>
      <c r="Q81" s="38">
        <f t="shared" ca="1" si="18"/>
        <v>13268757697.389273</v>
      </c>
      <c r="R81" s="24">
        <f t="shared" ca="1" si="19"/>
        <v>-3.3477218380538604E-3</v>
      </c>
    </row>
    <row r="82" spans="1:18" x14ac:dyDescent="0.2">
      <c r="A82" s="81">
        <v>-37507.5</v>
      </c>
      <c r="B82" s="81">
        <v>1.3527200418082974E-2</v>
      </c>
      <c r="C82" s="81">
        <v>1</v>
      </c>
      <c r="D82" s="82">
        <f t="shared" si="5"/>
        <v>-3.75075</v>
      </c>
      <c r="E82" s="82">
        <f t="shared" si="6"/>
        <v>1.3527200418082974E-2</v>
      </c>
      <c r="F82" s="38">
        <f t="shared" si="7"/>
        <v>-3.75075</v>
      </c>
      <c r="G82" s="38">
        <f t="shared" si="8"/>
        <v>1.3527200418082974E-2</v>
      </c>
      <c r="H82" s="38">
        <f t="shared" si="9"/>
        <v>14.068125562500001</v>
      </c>
      <c r="I82" s="38">
        <f t="shared" si="10"/>
        <v>-52.766021953546876</v>
      </c>
      <c r="J82" s="38">
        <f t="shared" si="11"/>
        <v>197.91215684226594</v>
      </c>
      <c r="K82" s="38">
        <f t="shared" si="12"/>
        <v>-5.0737146968124716E-2</v>
      </c>
      <c r="L82" s="38">
        <f t="shared" si="13"/>
        <v>0.19030235399069378</v>
      </c>
      <c r="M82" s="38">
        <f t="shared" ca="1" si="14"/>
        <v>1.9122166405435154E-2</v>
      </c>
      <c r="N82" s="38">
        <f t="shared" ca="1" si="15"/>
        <v>3.1303644399627749E-5</v>
      </c>
      <c r="O82" s="105">
        <f t="shared" ca="1" si="16"/>
        <v>561427437535848.38</v>
      </c>
      <c r="P82" s="38">
        <f t="shared" ca="1" si="17"/>
        <v>60430819191604.75</v>
      </c>
      <c r="Q82" s="38">
        <f t="shared" ca="1" si="18"/>
        <v>300268919250.64655</v>
      </c>
      <c r="R82" s="24">
        <f t="shared" ca="1" si="19"/>
        <v>-5.5949659873521795E-3</v>
      </c>
    </row>
    <row r="83" spans="1:18" x14ac:dyDescent="0.2">
      <c r="A83" s="81">
        <v>-37197</v>
      </c>
      <c r="B83" s="81">
        <v>3.8124967763972055E-2</v>
      </c>
      <c r="C83" s="81">
        <v>1</v>
      </c>
      <c r="D83" s="82">
        <f t="shared" si="5"/>
        <v>-3.7197</v>
      </c>
      <c r="E83" s="82">
        <f t="shared" si="6"/>
        <v>3.8124967763972055E-2</v>
      </c>
      <c r="F83" s="38">
        <f t="shared" si="7"/>
        <v>-3.7197</v>
      </c>
      <c r="G83" s="38">
        <f t="shared" si="8"/>
        <v>3.8124967763972055E-2</v>
      </c>
      <c r="H83" s="38">
        <f t="shared" si="9"/>
        <v>13.836168089999999</v>
      </c>
      <c r="I83" s="38">
        <f t="shared" si="10"/>
        <v>-51.466394444372995</v>
      </c>
      <c r="J83" s="38">
        <f t="shared" si="11"/>
        <v>191.43954741473422</v>
      </c>
      <c r="K83" s="38">
        <f t="shared" si="12"/>
        <v>-0.14181344259164685</v>
      </c>
      <c r="L83" s="38">
        <f t="shared" si="13"/>
        <v>0.52750346240814883</v>
      </c>
      <c r="M83" s="38">
        <f t="shared" ca="1" si="14"/>
        <v>1.786210871083635E-2</v>
      </c>
      <c r="N83" s="38">
        <f t="shared" ca="1" si="15"/>
        <v>4.1058345700724364E-4</v>
      </c>
      <c r="O83" s="105">
        <f t="shared" ca="1" si="16"/>
        <v>609524914718177.13</v>
      </c>
      <c r="P83" s="38">
        <f t="shared" ca="1" si="17"/>
        <v>61738401196608.914</v>
      </c>
      <c r="Q83" s="38">
        <f t="shared" ca="1" si="18"/>
        <v>421274456648.50684</v>
      </c>
      <c r="R83" s="24">
        <f t="shared" ca="1" si="19"/>
        <v>2.0262859053135705E-2</v>
      </c>
    </row>
    <row r="84" spans="1:18" x14ac:dyDescent="0.2">
      <c r="A84" s="81">
        <v>-36592</v>
      </c>
      <c r="B84" s="81">
        <v>-4.5928233441543287E-2</v>
      </c>
      <c r="C84" s="81">
        <v>1</v>
      </c>
      <c r="D84" s="82">
        <f t="shared" si="5"/>
        <v>-3.6591999999999998</v>
      </c>
      <c r="E84" s="82">
        <f t="shared" si="6"/>
        <v>-4.5928233441543287E-2</v>
      </c>
      <c r="F84" s="38">
        <f t="shared" si="7"/>
        <v>-3.6591999999999998</v>
      </c>
      <c r="G84" s="38">
        <f t="shared" si="8"/>
        <v>-4.5928233441543287E-2</v>
      </c>
      <c r="H84" s="38">
        <f t="shared" si="9"/>
        <v>13.389744639999998</v>
      </c>
      <c r="I84" s="38">
        <f t="shared" si="10"/>
        <v>-48.995753586687989</v>
      </c>
      <c r="J84" s="38">
        <f t="shared" si="11"/>
        <v>179.28526152440867</v>
      </c>
      <c r="K84" s="38">
        <f t="shared" si="12"/>
        <v>0.1680605918092952</v>
      </c>
      <c r="L84" s="38">
        <f t="shared" si="13"/>
        <v>-0.61496731754857292</v>
      </c>
      <c r="M84" s="38">
        <f t="shared" ca="1" si="14"/>
        <v>1.5440380910629853E-2</v>
      </c>
      <c r="N84" s="38">
        <f t="shared" ca="1" si="15"/>
        <v>3.766106827505751E-3</v>
      </c>
      <c r="O84" s="105">
        <f t="shared" ca="1" si="16"/>
        <v>707366848293667.63</v>
      </c>
      <c r="P84" s="38">
        <f t="shared" ca="1" si="17"/>
        <v>64259127864531.406</v>
      </c>
      <c r="Q84" s="38">
        <f t="shared" ca="1" si="18"/>
        <v>710732363472.55896</v>
      </c>
      <c r="R84" s="24">
        <f t="shared" ca="1" si="19"/>
        <v>-6.136861435217314E-2</v>
      </c>
    </row>
    <row r="85" spans="1:18" x14ac:dyDescent="0.2">
      <c r="A85" s="81">
        <v>-35551.5</v>
      </c>
      <c r="B85" s="81">
        <v>-3.4779312606232432E-2</v>
      </c>
      <c r="C85" s="81">
        <v>1</v>
      </c>
      <c r="D85" s="82">
        <f t="shared" ref="D85:D148" si="21">A85/A$18</f>
        <v>-3.5551499999999998</v>
      </c>
      <c r="E85" s="82">
        <f t="shared" ref="E85:E148" si="22">B85/B$18</f>
        <v>-3.4779312606232432E-2</v>
      </c>
      <c r="F85" s="38">
        <f t="shared" ref="F85:F148" si="23">$C85*D85</f>
        <v>-3.5551499999999998</v>
      </c>
      <c r="G85" s="38">
        <f t="shared" ref="G85:G148" si="24">$C85*E85</f>
        <v>-3.4779312606232432E-2</v>
      </c>
      <c r="H85" s="38">
        <f t="shared" ref="H85:H148" si="25">C85*D85*D85</f>
        <v>12.639091522499999</v>
      </c>
      <c r="I85" s="38">
        <f t="shared" ref="I85:I148" si="26">C85*D85*D85*D85</f>
        <v>-44.933866226215869</v>
      </c>
      <c r="J85" s="38">
        <f t="shared" ref="J85:J148" si="27">C85*D85*D85*D85*D85</f>
        <v>159.74663451413133</v>
      </c>
      <c r="K85" s="38">
        <f t="shared" ref="K85:K148" si="28">C85*E85*D85</f>
        <v>0.12364567321204722</v>
      </c>
      <c r="L85" s="38">
        <f t="shared" ref="L85:L148" si="29">C85*E85*D85*D85</f>
        <v>-0.43957891511980968</v>
      </c>
      <c r="M85" s="38">
        <f t="shared" ref="M85:M148" ca="1" si="30">+E$4+E$5*D85+E$6*D85^2</f>
        <v>1.1378831700793623E-2</v>
      </c>
      <c r="N85" s="38">
        <f t="shared" ref="N85:N148" ca="1" si="31">C85*(M85-E85)^2</f>
        <v>2.1305742858682419E-3</v>
      </c>
      <c r="O85" s="105">
        <f t="shared" ref="O85:O148" ca="1" si="32">(C85*O$1-O$2*F85+O$3*H85)^2</f>
        <v>887286110551584.25</v>
      </c>
      <c r="P85" s="38">
        <f t="shared" ref="P85:P148" ca="1" si="33">(-C85*O$2+O$4*F85-O$5*H85)^2</f>
        <v>68497547269642.469</v>
      </c>
      <c r="Q85" s="38">
        <f t="shared" ref="Q85:Q148" ca="1" si="34">+(C85*O$3-F85*O$5+H85*O$6)^2</f>
        <v>1363028115228.0386</v>
      </c>
      <c r="R85" s="24">
        <f t="shared" ref="R85:R148" ca="1" si="35">+E85-M85</f>
        <v>-4.6158144307026056E-2</v>
      </c>
    </row>
    <row r="86" spans="1:18" x14ac:dyDescent="0.2">
      <c r="A86" s="81">
        <v>-35540</v>
      </c>
      <c r="B86" s="81">
        <v>2.6054831187080831E-2</v>
      </c>
      <c r="C86" s="81">
        <v>1</v>
      </c>
      <c r="D86" s="82">
        <f t="shared" si="21"/>
        <v>-3.5539999999999998</v>
      </c>
      <c r="E86" s="82">
        <f t="shared" si="22"/>
        <v>2.6054831187080831E-2</v>
      </c>
      <c r="F86" s="38">
        <f t="shared" si="23"/>
        <v>-3.5539999999999998</v>
      </c>
      <c r="G86" s="38">
        <f t="shared" si="24"/>
        <v>2.6054831187080831E-2</v>
      </c>
      <c r="H86" s="38">
        <f t="shared" si="25"/>
        <v>12.630915999999999</v>
      </c>
      <c r="I86" s="38">
        <f t="shared" si="26"/>
        <v>-44.890275463999991</v>
      </c>
      <c r="J86" s="38">
        <f t="shared" si="27"/>
        <v>159.54003899905595</v>
      </c>
      <c r="K86" s="38">
        <f t="shared" si="28"/>
        <v>-9.259887003888527E-2</v>
      </c>
      <c r="L86" s="38">
        <f t="shared" si="29"/>
        <v>0.32909638411819825</v>
      </c>
      <c r="M86" s="38">
        <f t="shared" ca="1" si="30"/>
        <v>1.1334672703042781E-2</v>
      </c>
      <c r="N86" s="38">
        <f t="shared" ca="1" si="31"/>
        <v>2.1668306579519737E-4</v>
      </c>
      <c r="O86" s="105">
        <f t="shared" ca="1" si="32"/>
        <v>889350439972545.38</v>
      </c>
      <c r="P86" s="38">
        <f t="shared" ca="1" si="33"/>
        <v>68543631211883.023</v>
      </c>
      <c r="Q86" s="38">
        <f t="shared" ca="1" si="34"/>
        <v>1371261565347.7793</v>
      </c>
      <c r="R86" s="24">
        <f t="shared" ca="1" si="35"/>
        <v>1.472015848403805E-2</v>
      </c>
    </row>
    <row r="87" spans="1:18" x14ac:dyDescent="0.2">
      <c r="A87" s="81">
        <v>-34977</v>
      </c>
      <c r="B87" s="81">
        <v>2.0090463291167929E-2</v>
      </c>
      <c r="C87" s="81">
        <v>1</v>
      </c>
      <c r="D87" s="82">
        <f t="shared" si="21"/>
        <v>-3.4977</v>
      </c>
      <c r="E87" s="82">
        <f t="shared" si="22"/>
        <v>2.0090463291167929E-2</v>
      </c>
      <c r="F87" s="38">
        <f t="shared" si="23"/>
        <v>-3.4977</v>
      </c>
      <c r="G87" s="38">
        <f t="shared" si="24"/>
        <v>2.0090463291167929E-2</v>
      </c>
      <c r="H87" s="38">
        <f t="shared" si="25"/>
        <v>12.233905290000001</v>
      </c>
      <c r="I87" s="38">
        <f t="shared" si="26"/>
        <v>-42.790530532833003</v>
      </c>
      <c r="J87" s="38">
        <f t="shared" si="27"/>
        <v>149.66843864468999</v>
      </c>
      <c r="K87" s="38">
        <f t="shared" si="28"/>
        <v>-7.0270413453518074E-2</v>
      </c>
      <c r="L87" s="38">
        <f t="shared" si="29"/>
        <v>0.24578482513637018</v>
      </c>
      <c r="M87" s="38">
        <f t="shared" ca="1" si="30"/>
        <v>9.1923394381666634E-3</v>
      </c>
      <c r="N87" s="38">
        <f t="shared" ca="1" si="31"/>
        <v>1.1876910351535516E-4</v>
      </c>
      <c r="O87" s="105">
        <f t="shared" ca="1" si="32"/>
        <v>992272868128402.38</v>
      </c>
      <c r="P87" s="38">
        <f t="shared" ca="1" si="33"/>
        <v>70777474699657.781</v>
      </c>
      <c r="Q87" s="38">
        <f t="shared" ca="1" si="34"/>
        <v>1799995047266.1279</v>
      </c>
      <c r="R87" s="24">
        <f t="shared" ca="1" si="35"/>
        <v>1.0898123853001266E-2</v>
      </c>
    </row>
    <row r="88" spans="1:18" x14ac:dyDescent="0.2">
      <c r="A88" s="81">
        <v>-34907.5</v>
      </c>
      <c r="B88" s="81">
        <v>3.0909484661071084E-2</v>
      </c>
      <c r="C88" s="81">
        <v>1</v>
      </c>
      <c r="D88" s="82">
        <f t="shared" si="21"/>
        <v>-3.4907499999999998</v>
      </c>
      <c r="E88" s="82">
        <f t="shared" si="22"/>
        <v>3.0909484661071084E-2</v>
      </c>
      <c r="F88" s="38">
        <f t="shared" si="23"/>
        <v>-3.4907499999999998</v>
      </c>
      <c r="G88" s="38">
        <f t="shared" si="24"/>
        <v>3.0909484661071084E-2</v>
      </c>
      <c r="H88" s="38">
        <f t="shared" si="25"/>
        <v>12.185335562499999</v>
      </c>
      <c r="I88" s="38">
        <f t="shared" si="26"/>
        <v>-42.535960114796872</v>
      </c>
      <c r="J88" s="38">
        <f t="shared" si="27"/>
        <v>148.48240277072716</v>
      </c>
      <c r="K88" s="38">
        <f t="shared" si="28"/>
        <v>-0.10789728358063388</v>
      </c>
      <c r="L88" s="38">
        <f t="shared" si="29"/>
        <v>0.37664244265909769</v>
      </c>
      <c r="M88" s="38">
        <f t="shared" ca="1" si="30"/>
        <v>8.9305326758361697E-3</v>
      </c>
      <c r="N88" s="38">
        <f t="shared" ca="1" si="31"/>
        <v>4.8307433036926179E-4</v>
      </c>
      <c r="O88" s="105">
        <f t="shared" ca="1" si="32"/>
        <v>1005222125927908.6</v>
      </c>
      <c r="P88" s="38">
        <f t="shared" ca="1" si="33"/>
        <v>71050105390369.391</v>
      </c>
      <c r="Q88" s="38">
        <f t="shared" ca="1" si="34"/>
        <v>1856314658519.6863</v>
      </c>
      <c r="R88" s="24">
        <f t="shared" ca="1" si="35"/>
        <v>2.1978951985234915E-2</v>
      </c>
    </row>
    <row r="89" spans="1:18" x14ac:dyDescent="0.2">
      <c r="A89" s="81">
        <v>-34849.5</v>
      </c>
      <c r="B89" s="81">
        <v>-1.1052493784862068E-3</v>
      </c>
      <c r="C89" s="81">
        <v>1</v>
      </c>
      <c r="D89" s="82">
        <f t="shared" si="21"/>
        <v>-3.48495</v>
      </c>
      <c r="E89" s="82">
        <f t="shared" si="22"/>
        <v>-1.1052493784862068E-3</v>
      </c>
      <c r="F89" s="38">
        <f t="shared" si="23"/>
        <v>-3.48495</v>
      </c>
      <c r="G89" s="38">
        <f t="shared" si="24"/>
        <v>-1.1052493784862068E-3</v>
      </c>
      <c r="H89" s="38">
        <f t="shared" si="25"/>
        <v>12.144876502500001</v>
      </c>
      <c r="I89" s="38">
        <f t="shared" si="26"/>
        <v>-42.324287367387377</v>
      </c>
      <c r="J89" s="38">
        <f t="shared" si="27"/>
        <v>147.49802526097665</v>
      </c>
      <c r="K89" s="38">
        <f t="shared" si="28"/>
        <v>3.8517388215555063E-3</v>
      </c>
      <c r="L89" s="38">
        <f t="shared" si="29"/>
        <v>-1.3423117206179861E-2</v>
      </c>
      <c r="M89" s="38">
        <f t="shared" ca="1" si="30"/>
        <v>8.7124931533482941E-3</v>
      </c>
      <c r="N89" s="38">
        <f t="shared" ca="1" si="31"/>
        <v>9.6388068421392114E-5</v>
      </c>
      <c r="O89" s="105">
        <f t="shared" ca="1" si="32"/>
        <v>1016068141282401.4</v>
      </c>
      <c r="P89" s="38">
        <f t="shared" ca="1" si="33"/>
        <v>71277080163720.203</v>
      </c>
      <c r="Q89" s="38">
        <f t="shared" ca="1" si="34"/>
        <v>1903869684386.7834</v>
      </c>
      <c r="R89" s="24">
        <f t="shared" ca="1" si="35"/>
        <v>-9.8177425318345009E-3</v>
      </c>
    </row>
    <row r="90" spans="1:18" x14ac:dyDescent="0.2">
      <c r="A90" s="81">
        <v>-34812.5</v>
      </c>
      <c r="B90" s="81">
        <v>5.4886150620281279E-3</v>
      </c>
      <c r="C90" s="81">
        <v>1</v>
      </c>
      <c r="D90" s="82">
        <f t="shared" si="21"/>
        <v>-3.4812500000000002</v>
      </c>
      <c r="E90" s="82">
        <f t="shared" si="22"/>
        <v>5.4886150620281279E-3</v>
      </c>
      <c r="F90" s="38">
        <f t="shared" si="23"/>
        <v>-3.4812500000000002</v>
      </c>
      <c r="G90" s="38">
        <f t="shared" si="24"/>
        <v>5.4886150620281279E-3</v>
      </c>
      <c r="H90" s="38">
        <f t="shared" si="25"/>
        <v>12.119101562500001</v>
      </c>
      <c r="I90" s="38">
        <f t="shared" si="26"/>
        <v>-42.189622314453132</v>
      </c>
      <c r="J90" s="38">
        <f t="shared" si="27"/>
        <v>146.87262268218998</v>
      </c>
      <c r="K90" s="38">
        <f t="shared" si="28"/>
        <v>-1.910724118468542E-2</v>
      </c>
      <c r="L90" s="38">
        <f t="shared" si="29"/>
        <v>6.6517083374186117E-2</v>
      </c>
      <c r="M90" s="38">
        <f t="shared" ca="1" si="30"/>
        <v>8.5736112994786173E-3</v>
      </c>
      <c r="N90" s="38">
        <f t="shared" ca="1" si="31"/>
        <v>9.5172017850836768E-6</v>
      </c>
      <c r="O90" s="105">
        <f t="shared" ca="1" si="32"/>
        <v>1023005718863829.3</v>
      </c>
      <c r="P90" s="38">
        <f t="shared" ca="1" si="33"/>
        <v>71421613635611.672</v>
      </c>
      <c r="Q90" s="38">
        <f t="shared" ca="1" si="34"/>
        <v>1934468212746.7786</v>
      </c>
      <c r="R90" s="24">
        <f t="shared" ca="1" si="35"/>
        <v>-3.0849962374504894E-3</v>
      </c>
    </row>
    <row r="91" spans="1:18" x14ac:dyDescent="0.2">
      <c r="A91" s="81">
        <v>-34669</v>
      </c>
      <c r="B91" s="81">
        <v>7.8493208914121426E-2</v>
      </c>
      <c r="C91" s="81">
        <v>1</v>
      </c>
      <c r="D91" s="82">
        <f t="shared" si="21"/>
        <v>-3.4668999999999999</v>
      </c>
      <c r="E91" s="82">
        <f t="shared" si="22"/>
        <v>7.8493208914121426E-2</v>
      </c>
      <c r="F91" s="38">
        <f t="shared" si="23"/>
        <v>-3.4668999999999999</v>
      </c>
      <c r="G91" s="38">
        <f t="shared" si="24"/>
        <v>7.8493208914121426E-2</v>
      </c>
      <c r="H91" s="38">
        <f t="shared" si="25"/>
        <v>12.019395609999998</v>
      </c>
      <c r="I91" s="38">
        <f t="shared" si="26"/>
        <v>-41.670042640308992</v>
      </c>
      <c r="J91" s="38">
        <f t="shared" si="27"/>
        <v>144.46587082968725</v>
      </c>
      <c r="K91" s="38">
        <f t="shared" si="28"/>
        <v>-0.27212810598436754</v>
      </c>
      <c r="L91" s="38">
        <f t="shared" si="29"/>
        <v>0.9434409306372038</v>
      </c>
      <c r="M91" s="38">
        <f t="shared" ca="1" si="30"/>
        <v>8.0365395206052626E-3</v>
      </c>
      <c r="N91" s="38">
        <f t="shared" ca="1" si="31"/>
        <v>4.9641422620272371E-3</v>
      </c>
      <c r="O91" s="105">
        <f t="shared" ca="1" si="32"/>
        <v>1050047185875280.1</v>
      </c>
      <c r="P91" s="38">
        <f t="shared" ca="1" si="33"/>
        <v>71980225857770.938</v>
      </c>
      <c r="Q91" s="38">
        <f t="shared" ca="1" si="34"/>
        <v>2055049546422.9741</v>
      </c>
      <c r="R91" s="24">
        <f t="shared" ca="1" si="35"/>
        <v>7.0456669393516164E-2</v>
      </c>
    </row>
    <row r="92" spans="1:18" x14ac:dyDescent="0.2">
      <c r="A92" s="81">
        <v>-34669</v>
      </c>
      <c r="B92" s="81">
        <v>0.11849320891135656</v>
      </c>
      <c r="C92" s="81">
        <v>1</v>
      </c>
      <c r="D92" s="82">
        <f t="shared" si="21"/>
        <v>-3.4668999999999999</v>
      </c>
      <c r="E92" s="82">
        <f t="shared" si="22"/>
        <v>0.11849320891135656</v>
      </c>
      <c r="F92" s="38">
        <f t="shared" si="23"/>
        <v>-3.4668999999999999</v>
      </c>
      <c r="G92" s="38">
        <f t="shared" si="24"/>
        <v>0.11849320891135656</v>
      </c>
      <c r="H92" s="38">
        <f t="shared" si="25"/>
        <v>12.019395609999998</v>
      </c>
      <c r="I92" s="38">
        <f t="shared" si="26"/>
        <v>-41.670042640308992</v>
      </c>
      <c r="J92" s="38">
        <f t="shared" si="27"/>
        <v>144.46587082968725</v>
      </c>
      <c r="K92" s="38">
        <f t="shared" si="28"/>
        <v>-0.41080410597478206</v>
      </c>
      <c r="L92" s="38">
        <f t="shared" si="29"/>
        <v>1.4242167550039719</v>
      </c>
      <c r="M92" s="38">
        <f t="shared" ca="1" si="30"/>
        <v>8.0365395206052626E-3</v>
      </c>
      <c r="N92" s="38">
        <f t="shared" ca="1" si="31"/>
        <v>1.2200675812897735E-2</v>
      </c>
      <c r="O92" s="105">
        <f t="shared" ca="1" si="32"/>
        <v>1050047185875280.1</v>
      </c>
      <c r="P92" s="38">
        <f t="shared" ca="1" si="33"/>
        <v>71980225857770.938</v>
      </c>
      <c r="Q92" s="38">
        <f t="shared" ca="1" si="34"/>
        <v>2055049546422.9741</v>
      </c>
      <c r="R92" s="24">
        <f t="shared" ca="1" si="35"/>
        <v>0.1104566693907513</v>
      </c>
    </row>
    <row r="93" spans="1:18" x14ac:dyDescent="0.2">
      <c r="A93" s="81">
        <v>-34668.5</v>
      </c>
      <c r="B93" s="81">
        <v>2.7010576567840415E-2</v>
      </c>
      <c r="C93" s="81">
        <v>1</v>
      </c>
      <c r="D93" s="82">
        <f t="shared" si="21"/>
        <v>-3.46685</v>
      </c>
      <c r="E93" s="82">
        <f t="shared" si="22"/>
        <v>2.7010576567840415E-2</v>
      </c>
      <c r="F93" s="38">
        <f t="shared" si="23"/>
        <v>-3.46685</v>
      </c>
      <c r="G93" s="38">
        <f t="shared" si="24"/>
        <v>2.7010576567840415E-2</v>
      </c>
      <c r="H93" s="38">
        <f t="shared" si="25"/>
        <v>12.0190489225</v>
      </c>
      <c r="I93" s="38">
        <f t="shared" si="26"/>
        <v>-41.668239756969122</v>
      </c>
      <c r="J93" s="38">
        <f t="shared" si="27"/>
        <v>144.4575370014484</v>
      </c>
      <c r="K93" s="38">
        <f t="shared" si="28"/>
        <v>-9.3641617374217542E-2</v>
      </c>
      <c r="L93" s="38">
        <f t="shared" si="29"/>
        <v>0.32464144119380611</v>
      </c>
      <c r="M93" s="38">
        <f t="shared" ca="1" si="30"/>
        <v>8.034672539539503E-3</v>
      </c>
      <c r="N93" s="38">
        <f t="shared" ca="1" si="31"/>
        <v>3.6008493369128677E-4</v>
      </c>
      <c r="O93" s="105">
        <f t="shared" ca="1" si="32"/>
        <v>1050141778028504.5</v>
      </c>
      <c r="P93" s="38">
        <f t="shared" ca="1" si="33"/>
        <v>71982166794649.875</v>
      </c>
      <c r="Q93" s="38">
        <f t="shared" ca="1" si="34"/>
        <v>2055474954351.9878</v>
      </c>
      <c r="R93" s="24">
        <f t="shared" ca="1" si="35"/>
        <v>1.8975904028300912E-2</v>
      </c>
    </row>
    <row r="94" spans="1:18" x14ac:dyDescent="0.2">
      <c r="A94" s="81">
        <v>-34664</v>
      </c>
      <c r="B94" s="81">
        <v>1.5681484325512664E-2</v>
      </c>
      <c r="C94" s="81">
        <v>1</v>
      </c>
      <c r="D94" s="82">
        <f t="shared" si="21"/>
        <v>-3.4664000000000001</v>
      </c>
      <c r="E94" s="82">
        <f t="shared" si="22"/>
        <v>1.5681484325512664E-2</v>
      </c>
      <c r="F94" s="38">
        <f t="shared" si="23"/>
        <v>-3.4664000000000001</v>
      </c>
      <c r="G94" s="38">
        <f t="shared" si="24"/>
        <v>1.5681484325512664E-2</v>
      </c>
      <c r="H94" s="38">
        <f t="shared" si="25"/>
        <v>12.015928960000002</v>
      </c>
      <c r="I94" s="38">
        <f t="shared" si="26"/>
        <v>-41.652016146944007</v>
      </c>
      <c r="J94" s="38">
        <f t="shared" si="27"/>
        <v>144.38254877176672</v>
      </c>
      <c r="K94" s="38">
        <f t="shared" si="28"/>
        <v>-5.4358297265957103E-2</v>
      </c>
      <c r="L94" s="38">
        <f t="shared" si="29"/>
        <v>0.18842760164271372</v>
      </c>
      <c r="M94" s="38">
        <f t="shared" ca="1" si="30"/>
        <v>8.0178710690646249E-3</v>
      </c>
      <c r="N94" s="38">
        <f t="shared" ca="1" si="31"/>
        <v>5.8730968144406124E-5</v>
      </c>
      <c r="O94" s="105">
        <f t="shared" ca="1" si="32"/>
        <v>1050993222321085.9</v>
      </c>
      <c r="P94" s="38">
        <f t="shared" ca="1" si="33"/>
        <v>71999633512716.891</v>
      </c>
      <c r="Q94" s="38">
        <f t="shared" ca="1" si="34"/>
        <v>2059305260019.5464</v>
      </c>
      <c r="R94" s="24">
        <f t="shared" ca="1" si="35"/>
        <v>7.6636132564480396E-3</v>
      </c>
    </row>
    <row r="95" spans="1:18" x14ac:dyDescent="0.2">
      <c r="A95" s="81">
        <v>-34064</v>
      </c>
      <c r="B95" s="81">
        <v>5.7256857254669891E-2</v>
      </c>
      <c r="C95" s="81">
        <v>1</v>
      </c>
      <c r="D95" s="82">
        <f t="shared" si="21"/>
        <v>-3.4064000000000001</v>
      </c>
      <c r="E95" s="82">
        <f t="shared" si="22"/>
        <v>5.7256857254669891E-2</v>
      </c>
      <c r="F95" s="38">
        <f t="shared" si="23"/>
        <v>-3.4064000000000001</v>
      </c>
      <c r="G95" s="38">
        <f t="shared" si="24"/>
        <v>5.7256857254669891E-2</v>
      </c>
      <c r="H95" s="38">
        <f t="shared" si="25"/>
        <v>11.603560960000001</v>
      </c>
      <c r="I95" s="38">
        <f t="shared" si="26"/>
        <v>-39.526370054144003</v>
      </c>
      <c r="J95" s="38">
        <f t="shared" si="27"/>
        <v>134.64262695243613</v>
      </c>
      <c r="K95" s="38">
        <f t="shared" si="28"/>
        <v>-0.19503975855230751</v>
      </c>
      <c r="L95" s="38">
        <f t="shared" si="29"/>
        <v>0.66438343353258034</v>
      </c>
      <c r="M95" s="38">
        <f t="shared" ca="1" si="30"/>
        <v>5.7995839708742669E-3</v>
      </c>
      <c r="N95" s="38">
        <f t="shared" ca="1" si="31"/>
        <v>2.6478509738032271E-3</v>
      </c>
      <c r="O95" s="105">
        <f t="shared" ca="1" si="32"/>
        <v>1166304460037433.3</v>
      </c>
      <c r="P95" s="38">
        <f t="shared" ca="1" si="33"/>
        <v>74300149493708.578</v>
      </c>
      <c r="Q95" s="38">
        <f t="shared" ca="1" si="34"/>
        <v>2595662013196.2607</v>
      </c>
      <c r="R95" s="24">
        <f t="shared" ca="1" si="35"/>
        <v>5.1457273283795624E-2</v>
      </c>
    </row>
    <row r="96" spans="1:18" x14ac:dyDescent="0.2">
      <c r="A96" s="81">
        <v>-33897</v>
      </c>
      <c r="B96" s="81">
        <v>-9.2655786277922106E-3</v>
      </c>
      <c r="C96" s="81">
        <v>1</v>
      </c>
      <c r="D96" s="82">
        <f t="shared" si="21"/>
        <v>-3.3896999999999999</v>
      </c>
      <c r="E96" s="82">
        <f t="shared" si="22"/>
        <v>-9.2655786277922106E-3</v>
      </c>
      <c r="F96" s="38">
        <f t="shared" si="23"/>
        <v>-3.3896999999999999</v>
      </c>
      <c r="G96" s="38">
        <f t="shared" si="24"/>
        <v>-9.2655786277922106E-3</v>
      </c>
      <c r="H96" s="38">
        <f t="shared" si="25"/>
        <v>11.490066089999999</v>
      </c>
      <c r="I96" s="38">
        <f t="shared" si="26"/>
        <v>-38.947877025272994</v>
      </c>
      <c r="J96" s="38">
        <f t="shared" si="27"/>
        <v>132.02161875256786</v>
      </c>
      <c r="K96" s="38">
        <f t="shared" si="28"/>
        <v>3.1407531874627255E-2</v>
      </c>
      <c r="L96" s="38">
        <f t="shared" si="29"/>
        <v>-0.106462110795424</v>
      </c>
      <c r="M96" s="38">
        <f t="shared" ca="1" si="30"/>
        <v>5.189897969884949E-3</v>
      </c>
      <c r="N96" s="38">
        <f t="shared" ca="1" si="31"/>
        <v>2.0896080366599202E-4</v>
      </c>
      <c r="O96" s="105">
        <f t="shared" ca="1" si="32"/>
        <v>1198999923376171.3</v>
      </c>
      <c r="P96" s="38">
        <f t="shared" ca="1" si="33"/>
        <v>74930102790760.75</v>
      </c>
      <c r="Q96" s="38">
        <f t="shared" ca="1" si="34"/>
        <v>2753695044868.4761</v>
      </c>
      <c r="R96" s="24">
        <f t="shared" ca="1" si="35"/>
        <v>-1.445547659767716E-2</v>
      </c>
    </row>
    <row r="97" spans="1:18" x14ac:dyDescent="0.2">
      <c r="A97" s="81">
        <v>-33776.5</v>
      </c>
      <c r="B97" s="81">
        <v>2.4062541999337259E-2</v>
      </c>
      <c r="C97" s="81">
        <v>1</v>
      </c>
      <c r="D97" s="82">
        <f t="shared" si="21"/>
        <v>-3.37765</v>
      </c>
      <c r="E97" s="82">
        <f t="shared" si="22"/>
        <v>2.4062541999337259E-2</v>
      </c>
      <c r="F97" s="38">
        <f t="shared" si="23"/>
        <v>-3.37765</v>
      </c>
      <c r="G97" s="38">
        <f t="shared" si="24"/>
        <v>2.4062541999337259E-2</v>
      </c>
      <c r="H97" s="38">
        <f t="shared" si="25"/>
        <v>11.408519522500001</v>
      </c>
      <c r="I97" s="38">
        <f t="shared" si="26"/>
        <v>-38.533985965172128</v>
      </c>
      <c r="J97" s="38">
        <f t="shared" si="27"/>
        <v>130.15431769526364</v>
      </c>
      <c r="K97" s="38">
        <f t="shared" si="28"/>
        <v>-8.1274844984061498E-2</v>
      </c>
      <c r="L97" s="38">
        <f t="shared" si="29"/>
        <v>0.27451798016041534</v>
      </c>
      <c r="M97" s="38">
        <f t="shared" ca="1" si="30"/>
        <v>4.7520674999948775E-3</v>
      </c>
      <c r="N97" s="38">
        <f t="shared" ca="1" si="31"/>
        <v>3.7289442538975237E-4</v>
      </c>
      <c r="O97" s="105">
        <f t="shared" ca="1" si="32"/>
        <v>1222744719196117.5</v>
      </c>
      <c r="P97" s="38">
        <f t="shared" ca="1" si="33"/>
        <v>75381746197424.094</v>
      </c>
      <c r="Q97" s="38">
        <f t="shared" ca="1" si="34"/>
        <v>2869994652481.7217</v>
      </c>
      <c r="R97" s="24">
        <f t="shared" ca="1" si="35"/>
        <v>1.9310474499342381E-2</v>
      </c>
    </row>
    <row r="98" spans="1:18" x14ac:dyDescent="0.2">
      <c r="A98" s="81">
        <v>-33170</v>
      </c>
      <c r="B98" s="81">
        <v>-2.7764322670395202E-2</v>
      </c>
      <c r="C98" s="81">
        <v>1</v>
      </c>
      <c r="D98" s="82">
        <f t="shared" si="21"/>
        <v>-3.3170000000000002</v>
      </c>
      <c r="E98" s="82">
        <f t="shared" si="22"/>
        <v>-2.7764322670395202E-2</v>
      </c>
      <c r="F98" s="38">
        <f t="shared" si="23"/>
        <v>-3.3170000000000002</v>
      </c>
      <c r="G98" s="38">
        <f t="shared" si="24"/>
        <v>-2.7764322670395202E-2</v>
      </c>
      <c r="H98" s="38">
        <f t="shared" si="25"/>
        <v>11.002489000000001</v>
      </c>
      <c r="I98" s="38">
        <f t="shared" si="26"/>
        <v>-36.495256013000002</v>
      </c>
      <c r="J98" s="38">
        <f t="shared" si="27"/>
        <v>121.05476419512101</v>
      </c>
      <c r="K98" s="38">
        <f t="shared" si="28"/>
        <v>9.209425829770089E-2</v>
      </c>
      <c r="L98" s="38">
        <f t="shared" si="29"/>
        <v>-0.30547665477347385</v>
      </c>
      <c r="M98" s="38">
        <f t="shared" ca="1" si="30"/>
        <v>2.575015550915466E-3</v>
      </c>
      <c r="N98" s="38">
        <f t="shared" ca="1" si="31"/>
        <v>9.2047544370708239E-4</v>
      </c>
      <c r="O98" s="105">
        <f t="shared" ca="1" si="32"/>
        <v>1344089185813484.5</v>
      </c>
      <c r="P98" s="38">
        <f t="shared" ca="1" si="33"/>
        <v>77616717940778.469</v>
      </c>
      <c r="Q98" s="38">
        <f t="shared" ca="1" si="34"/>
        <v>3483027960756.0093</v>
      </c>
      <c r="R98" s="24">
        <f t="shared" ca="1" si="35"/>
        <v>-3.0339338221310668E-2</v>
      </c>
    </row>
    <row r="99" spans="1:18" x14ac:dyDescent="0.2">
      <c r="A99" s="81">
        <v>-32377.5</v>
      </c>
      <c r="B99" s="81">
        <v>-3.804629258044754E-2</v>
      </c>
      <c r="C99" s="81">
        <v>1</v>
      </c>
      <c r="D99" s="82">
        <f t="shared" si="21"/>
        <v>-3.2377500000000001</v>
      </c>
      <c r="E99" s="82">
        <f t="shared" si="22"/>
        <v>-3.804629258044754E-2</v>
      </c>
      <c r="F99" s="38">
        <f t="shared" si="23"/>
        <v>-3.2377500000000001</v>
      </c>
      <c r="G99" s="38">
        <f t="shared" si="24"/>
        <v>-3.804629258044754E-2</v>
      </c>
      <c r="H99" s="38">
        <f t="shared" si="25"/>
        <v>10.483025062500001</v>
      </c>
      <c r="I99" s="38">
        <f t="shared" si="26"/>
        <v>-33.94141439610938</v>
      </c>
      <c r="J99" s="38">
        <f t="shared" si="27"/>
        <v>109.89381446100315</v>
      </c>
      <c r="K99" s="38">
        <f t="shared" si="28"/>
        <v>0.12318438380234403</v>
      </c>
      <c r="L99" s="38">
        <f t="shared" si="29"/>
        <v>-0.3988402386560394</v>
      </c>
      <c r="M99" s="38">
        <f t="shared" ca="1" si="30"/>
        <v>-2.0271789728243395E-4</v>
      </c>
      <c r="N99" s="38">
        <f t="shared" ca="1" si="31"/>
        <v>1.4321361448002949E-3</v>
      </c>
      <c r="O99" s="105">
        <f t="shared" ca="1" si="32"/>
        <v>1506762217789813.3</v>
      </c>
      <c r="P99" s="38">
        <f t="shared" ca="1" si="33"/>
        <v>80435647072982.641</v>
      </c>
      <c r="Q99" s="38">
        <f t="shared" ca="1" si="34"/>
        <v>4348547361253.3862</v>
      </c>
      <c r="R99" s="24">
        <f t="shared" ca="1" si="35"/>
        <v>-3.7843574683165106E-2</v>
      </c>
    </row>
    <row r="100" spans="1:18" x14ac:dyDescent="0.2">
      <c r="A100" s="81">
        <v>-32175.5</v>
      </c>
      <c r="B100" s="81">
        <v>7.9722509070512731E-2</v>
      </c>
      <c r="C100" s="81">
        <v>1</v>
      </c>
      <c r="D100" s="82">
        <f t="shared" si="21"/>
        <v>-3.2175500000000001</v>
      </c>
      <c r="E100" s="82">
        <f t="shared" si="22"/>
        <v>7.9722509070512731E-2</v>
      </c>
      <c r="F100" s="38">
        <f t="shared" si="23"/>
        <v>-3.2175500000000001</v>
      </c>
      <c r="G100" s="38">
        <f t="shared" si="24"/>
        <v>7.9722509070512731E-2</v>
      </c>
      <c r="H100" s="38">
        <f t="shared" si="25"/>
        <v>10.352628002500001</v>
      </c>
      <c r="I100" s="38">
        <f t="shared" si="26"/>
        <v>-33.310098229443881</v>
      </c>
      <c r="J100" s="38">
        <f t="shared" si="27"/>
        <v>107.17690655814717</v>
      </c>
      <c r="K100" s="38">
        <f t="shared" si="28"/>
        <v>-0.25651115905982824</v>
      </c>
      <c r="L100" s="38">
        <f t="shared" si="29"/>
        <v>0.82533747983295036</v>
      </c>
      <c r="M100" s="38">
        <f t="shared" ca="1" si="30"/>
        <v>-8.9859849704292116E-4</v>
      </c>
      <c r="N100" s="38">
        <f t="shared" ca="1" si="31"/>
        <v>6.499762985419379E-3</v>
      </c>
      <c r="O100" s="105">
        <f t="shared" ca="1" si="32"/>
        <v>1548879014871415</v>
      </c>
      <c r="P100" s="38">
        <f t="shared" ca="1" si="33"/>
        <v>81134797293321.844</v>
      </c>
      <c r="Q100" s="38">
        <f t="shared" ca="1" si="34"/>
        <v>4579884224839.4961</v>
      </c>
      <c r="R100" s="24">
        <f t="shared" ca="1" si="35"/>
        <v>8.0621107567555653E-2</v>
      </c>
    </row>
    <row r="101" spans="1:18" x14ac:dyDescent="0.2">
      <c r="A101" s="81">
        <v>-30491</v>
      </c>
      <c r="B101" s="81">
        <v>6.9730674107953122E-3</v>
      </c>
      <c r="C101" s="81">
        <v>1</v>
      </c>
      <c r="D101" s="82">
        <f t="shared" si="21"/>
        <v>-3.0491000000000001</v>
      </c>
      <c r="E101" s="82">
        <f t="shared" si="22"/>
        <v>6.9730674107953122E-3</v>
      </c>
      <c r="F101" s="38">
        <f t="shared" si="23"/>
        <v>-3.0491000000000001</v>
      </c>
      <c r="G101" s="38">
        <f t="shared" si="24"/>
        <v>6.9730674107953122E-3</v>
      </c>
      <c r="H101" s="38">
        <f t="shared" si="25"/>
        <v>9.2970108100000015</v>
      </c>
      <c r="I101" s="38">
        <f t="shared" si="26"/>
        <v>-28.347515660771005</v>
      </c>
      <c r="J101" s="38">
        <f t="shared" si="27"/>
        <v>86.434410001256879</v>
      </c>
      <c r="K101" s="38">
        <f t="shared" si="28"/>
        <v>-2.1261579842255986E-2</v>
      </c>
      <c r="L101" s="38">
        <f t="shared" si="29"/>
        <v>6.4828683097022735E-2</v>
      </c>
      <c r="M101" s="38">
        <f t="shared" ca="1" si="30"/>
        <v>-6.5096664121137224E-3</v>
      </c>
      <c r="N101" s="38">
        <f t="shared" ca="1" si="31"/>
        <v>1.8178411133941527E-4</v>
      </c>
      <c r="O101" s="105">
        <f t="shared" ca="1" si="32"/>
        <v>1908057512383643.3</v>
      </c>
      <c r="P101" s="38">
        <f t="shared" ca="1" si="33"/>
        <v>86634360507810.766</v>
      </c>
      <c r="Q101" s="38">
        <f t="shared" ca="1" si="34"/>
        <v>6654112556301.5566</v>
      </c>
      <c r="R101" s="24">
        <f t="shared" ca="1" si="35"/>
        <v>1.3482733822909035E-2</v>
      </c>
    </row>
    <row r="102" spans="1:18" x14ac:dyDescent="0.2">
      <c r="A102" s="81">
        <v>-30472</v>
      </c>
      <c r="B102" s="81">
        <v>1.0837655734670104E-3</v>
      </c>
      <c r="C102" s="81">
        <v>1</v>
      </c>
      <c r="D102" s="82">
        <f t="shared" si="21"/>
        <v>-3.0472000000000001</v>
      </c>
      <c r="E102" s="82">
        <f t="shared" si="22"/>
        <v>1.0837655734670104E-3</v>
      </c>
      <c r="F102" s="38">
        <f t="shared" si="23"/>
        <v>-3.0472000000000001</v>
      </c>
      <c r="G102" s="38">
        <f t="shared" si="24"/>
        <v>1.0837655734670104E-3</v>
      </c>
      <c r="H102" s="38">
        <f t="shared" si="25"/>
        <v>9.2854278400000005</v>
      </c>
      <c r="I102" s="38">
        <f t="shared" si="26"/>
        <v>-28.294555714048002</v>
      </c>
      <c r="J102" s="38">
        <f t="shared" si="27"/>
        <v>86.219170171847068</v>
      </c>
      <c r="K102" s="38">
        <f t="shared" si="28"/>
        <v>-3.3024504554686742E-3</v>
      </c>
      <c r="L102" s="38">
        <f t="shared" si="29"/>
        <v>1.0063227027904145E-2</v>
      </c>
      <c r="M102" s="38">
        <f t="shared" ca="1" si="30"/>
        <v>-6.5710002894124944E-3</v>
      </c>
      <c r="N102" s="38">
        <f t="shared" ca="1" si="31"/>
        <v>5.8595440415505413E-5</v>
      </c>
      <c r="O102" s="105">
        <f t="shared" ca="1" si="32"/>
        <v>1912173185335642.5</v>
      </c>
      <c r="P102" s="38">
        <f t="shared" ca="1" si="33"/>
        <v>86692856143575.172</v>
      </c>
      <c r="Q102" s="38">
        <f t="shared" ca="1" si="34"/>
        <v>6678812939938.0928</v>
      </c>
      <c r="R102" s="24">
        <f t="shared" ca="1" si="35"/>
        <v>7.6547658628795048E-3</v>
      </c>
    </row>
    <row r="103" spans="1:18" x14ac:dyDescent="0.2">
      <c r="A103" s="81">
        <v>-30430.5</v>
      </c>
      <c r="B103" s="81">
        <v>-9.63941502711535E-4</v>
      </c>
      <c r="C103" s="81">
        <v>1</v>
      </c>
      <c r="D103" s="82">
        <f t="shared" si="21"/>
        <v>-3.04305</v>
      </c>
      <c r="E103" s="82">
        <f t="shared" si="22"/>
        <v>-9.63941502711535E-4</v>
      </c>
      <c r="F103" s="38">
        <f t="shared" si="23"/>
        <v>-3.04305</v>
      </c>
      <c r="G103" s="38">
        <f t="shared" si="24"/>
        <v>-9.63941502711535E-4</v>
      </c>
      <c r="H103" s="38">
        <f t="shared" si="25"/>
        <v>9.2601533025000009</v>
      </c>
      <c r="I103" s="38">
        <f t="shared" si="26"/>
        <v>-28.17910950717263</v>
      </c>
      <c r="J103" s="38">
        <f t="shared" si="27"/>
        <v>85.750439185801667</v>
      </c>
      <c r="K103" s="38">
        <f t="shared" si="28"/>
        <v>2.9333221898263364E-3</v>
      </c>
      <c r="L103" s="38">
        <f t="shared" si="29"/>
        <v>-8.9262460897510335E-3</v>
      </c>
      <c r="M103" s="38">
        <f t="shared" ca="1" si="30"/>
        <v>-6.7048147274786501E-3</v>
      </c>
      <c r="N103" s="38">
        <f t="shared" ca="1" si="31"/>
        <v>3.2957625382847975E-5</v>
      </c>
      <c r="O103" s="105">
        <f t="shared" ca="1" si="32"/>
        <v>1921166512984776.8</v>
      </c>
      <c r="P103" s="38">
        <f t="shared" ca="1" si="33"/>
        <v>86820337273083.891</v>
      </c>
      <c r="Q103" s="38">
        <f t="shared" ca="1" si="34"/>
        <v>6732852914874.5527</v>
      </c>
      <c r="R103" s="24">
        <f t="shared" ca="1" si="35"/>
        <v>5.7408732247671151E-3</v>
      </c>
    </row>
    <row r="104" spans="1:18" x14ac:dyDescent="0.2">
      <c r="A104" s="81">
        <v>-30370</v>
      </c>
      <c r="B104" s="81">
        <v>-9.9010105527897602E-3</v>
      </c>
      <c r="C104" s="81">
        <v>1</v>
      </c>
      <c r="D104" s="82">
        <f t="shared" si="21"/>
        <v>-3.0369999999999999</v>
      </c>
      <c r="E104" s="82">
        <f t="shared" si="22"/>
        <v>-9.9010105527897602E-3</v>
      </c>
      <c r="F104" s="38">
        <f t="shared" si="23"/>
        <v>-3.0369999999999999</v>
      </c>
      <c r="G104" s="38">
        <f t="shared" si="24"/>
        <v>-9.9010105527897602E-3</v>
      </c>
      <c r="H104" s="38">
        <f t="shared" si="25"/>
        <v>9.2233689999999999</v>
      </c>
      <c r="I104" s="38">
        <f t="shared" si="26"/>
        <v>-28.011371652999998</v>
      </c>
      <c r="J104" s="38">
        <f t="shared" si="27"/>
        <v>85.070535710160996</v>
      </c>
      <c r="K104" s="38">
        <f t="shared" si="28"/>
        <v>3.00693690488225E-2</v>
      </c>
      <c r="L104" s="38">
        <f t="shared" si="29"/>
        <v>-9.1320673801273927E-2</v>
      </c>
      <c r="M104" s="38">
        <f t="shared" ca="1" si="30"/>
        <v>-6.8995208465954111E-3</v>
      </c>
      <c r="N104" s="38">
        <f t="shared" ca="1" si="31"/>
        <v>9.0089404563906394E-6</v>
      </c>
      <c r="O104" s="105">
        <f t="shared" ca="1" si="32"/>
        <v>1934286490341143</v>
      </c>
      <c r="P104" s="38">
        <f t="shared" ca="1" si="33"/>
        <v>87005479305063.141</v>
      </c>
      <c r="Q104" s="38">
        <f t="shared" ca="1" si="34"/>
        <v>6811851150794.7529</v>
      </c>
      <c r="R104" s="24">
        <f t="shared" ca="1" si="35"/>
        <v>-3.0014897061943491E-3</v>
      </c>
    </row>
    <row r="105" spans="1:18" x14ac:dyDescent="0.2">
      <c r="A105" s="81">
        <v>-29591.5</v>
      </c>
      <c r="B105" s="81">
        <v>-8.2185506132510702E-2</v>
      </c>
      <c r="C105" s="81">
        <v>0.5</v>
      </c>
      <c r="D105" s="82">
        <f t="shared" si="21"/>
        <v>-2.9591500000000002</v>
      </c>
      <c r="E105" s="82">
        <f t="shared" si="22"/>
        <v>-8.2185506132510702E-2</v>
      </c>
      <c r="F105" s="38">
        <f t="shared" si="23"/>
        <v>-1.4795750000000001</v>
      </c>
      <c r="G105" s="38">
        <f t="shared" si="24"/>
        <v>-4.1092753066255351E-2</v>
      </c>
      <c r="H105" s="38">
        <f t="shared" si="25"/>
        <v>4.3782843612500004</v>
      </c>
      <c r="I105" s="38">
        <f t="shared" si="26"/>
        <v>-12.95600016759294</v>
      </c>
      <c r="J105" s="38">
        <f t="shared" si="27"/>
        <v>38.338747895932649</v>
      </c>
      <c r="K105" s="38">
        <f t="shared" si="28"/>
        <v>0.12159962023600952</v>
      </c>
      <c r="L105" s="38">
        <f t="shared" si="29"/>
        <v>-0.35983151622138759</v>
      </c>
      <c r="M105" s="38">
        <f t="shared" ca="1" si="30"/>
        <v>-9.3654997820328614E-3</v>
      </c>
      <c r="N105" s="38">
        <f t="shared" ca="1" si="31"/>
        <v>2.6513766624418162E-3</v>
      </c>
      <c r="O105" s="105">
        <f t="shared" ca="1" si="32"/>
        <v>525984775517778.56</v>
      </c>
      <c r="P105" s="38">
        <f t="shared" ca="1" si="33"/>
        <v>22327982506834.648</v>
      </c>
      <c r="Q105" s="38">
        <f t="shared" ca="1" si="34"/>
        <v>1962454888632.9504</v>
      </c>
      <c r="R105" s="24">
        <f t="shared" ca="1" si="35"/>
        <v>-7.2820006350477834E-2</v>
      </c>
    </row>
    <row r="106" spans="1:18" x14ac:dyDescent="0.2">
      <c r="A106" s="81">
        <v>-28838.5</v>
      </c>
      <c r="B106" s="81">
        <v>-2.2233872400443354E-3</v>
      </c>
      <c r="C106" s="81">
        <v>1</v>
      </c>
      <c r="D106" s="82">
        <f t="shared" si="21"/>
        <v>-2.8838499999999998</v>
      </c>
      <c r="E106" s="82">
        <f t="shared" si="22"/>
        <v>-2.2233872400443354E-3</v>
      </c>
      <c r="F106" s="38">
        <f t="shared" si="23"/>
        <v>-2.8838499999999998</v>
      </c>
      <c r="G106" s="38">
        <f t="shared" si="24"/>
        <v>-2.2233872400443354E-3</v>
      </c>
      <c r="H106" s="38">
        <f t="shared" si="25"/>
        <v>8.3165908224999985</v>
      </c>
      <c r="I106" s="38">
        <f t="shared" si="26"/>
        <v>-23.98380044346662</v>
      </c>
      <c r="J106" s="38">
        <f t="shared" si="27"/>
        <v>69.165682908891213</v>
      </c>
      <c r="K106" s="38">
        <f t="shared" si="28"/>
        <v>6.4119152922018563E-3</v>
      </c>
      <c r="L106" s="38">
        <f t="shared" si="29"/>
        <v>-1.8491001915416323E-2</v>
      </c>
      <c r="M106" s="38">
        <f t="shared" ca="1" si="30"/>
        <v>-1.1681044389334115E-2</v>
      </c>
      <c r="N106" s="38">
        <f t="shared" ca="1" si="31"/>
        <v>8.944727875351208E-5</v>
      </c>
      <c r="O106" s="105">
        <f t="shared" ca="1" si="32"/>
        <v>2269030872072667</v>
      </c>
      <c r="P106" s="38">
        <f t="shared" ca="1" si="33"/>
        <v>91404484695458.641</v>
      </c>
      <c r="Q106" s="38">
        <f t="shared" ca="1" si="34"/>
        <v>8886815973814.9766</v>
      </c>
      <c r="R106" s="24">
        <f t="shared" ca="1" si="35"/>
        <v>9.4576571492897797E-3</v>
      </c>
    </row>
    <row r="107" spans="1:18" x14ac:dyDescent="0.2">
      <c r="A107" s="81">
        <v>-28787.5</v>
      </c>
      <c r="B107" s="81">
        <v>-4.7157612232820827E-3</v>
      </c>
      <c r="C107" s="81">
        <v>0.5</v>
      </c>
      <c r="D107" s="82">
        <f t="shared" si="21"/>
        <v>-2.8787500000000001</v>
      </c>
      <c r="E107" s="82">
        <f t="shared" si="22"/>
        <v>-4.7157612232820827E-3</v>
      </c>
      <c r="F107" s="38">
        <f t="shared" si="23"/>
        <v>-1.4393750000000001</v>
      </c>
      <c r="G107" s="38">
        <f t="shared" si="24"/>
        <v>-2.3578806116410413E-3</v>
      </c>
      <c r="H107" s="38">
        <f t="shared" si="25"/>
        <v>4.14360078125</v>
      </c>
      <c r="I107" s="38">
        <f t="shared" si="26"/>
        <v>-11.928390749023437</v>
      </c>
      <c r="J107" s="38">
        <f t="shared" si="27"/>
        <v>34.33885486875122</v>
      </c>
      <c r="K107" s="38">
        <f t="shared" si="28"/>
        <v>6.7877488107616485E-3</v>
      </c>
      <c r="L107" s="38">
        <f t="shared" si="29"/>
        <v>-1.9540231888980096E-2</v>
      </c>
      <c r="M107" s="38">
        <f t="shared" ca="1" si="30"/>
        <v>-1.1835397249055267E-2</v>
      </c>
      <c r="N107" s="38">
        <f t="shared" ca="1" si="31"/>
        <v>2.5344608569743691E-5</v>
      </c>
      <c r="O107" s="105">
        <f t="shared" ca="1" si="32"/>
        <v>570057913775684.5</v>
      </c>
      <c r="P107" s="38">
        <f t="shared" ca="1" si="33"/>
        <v>22885286511637.555</v>
      </c>
      <c r="Q107" s="38">
        <f t="shared" ca="1" si="34"/>
        <v>2239514430537.2207</v>
      </c>
      <c r="R107" s="24">
        <f t="shared" ca="1" si="35"/>
        <v>7.1196360257731843E-3</v>
      </c>
    </row>
    <row r="108" spans="1:18" x14ac:dyDescent="0.2">
      <c r="A108" s="81">
        <v>-26421.5</v>
      </c>
      <c r="B108" s="81">
        <v>1.6476905090992901E-2</v>
      </c>
      <c r="C108" s="81">
        <v>1</v>
      </c>
      <c r="D108" s="82">
        <f t="shared" si="21"/>
        <v>-2.64215</v>
      </c>
      <c r="E108" s="82">
        <f t="shared" si="22"/>
        <v>1.6476905090992901E-2</v>
      </c>
      <c r="F108" s="38">
        <f t="shared" si="23"/>
        <v>-2.64215</v>
      </c>
      <c r="G108" s="38">
        <f t="shared" si="24"/>
        <v>1.6476905090992901E-2</v>
      </c>
      <c r="H108" s="38">
        <f t="shared" si="25"/>
        <v>6.9809566224999999</v>
      </c>
      <c r="I108" s="38">
        <f t="shared" si="26"/>
        <v>-18.444734540138374</v>
      </c>
      <c r="J108" s="38">
        <f t="shared" si="27"/>
        <v>48.733755365226607</v>
      </c>
      <c r="K108" s="38">
        <f t="shared" si="28"/>
        <v>-4.3534454786166896E-2</v>
      </c>
      <c r="L108" s="38">
        <f t="shared" si="29"/>
        <v>0.11502455971327086</v>
      </c>
      <c r="M108" s="38">
        <f t="shared" ca="1" si="30"/>
        <v>-1.8650724838214186E-2</v>
      </c>
      <c r="N108" s="38">
        <f t="shared" ca="1" si="31"/>
        <v>1.2339503844433254E-3</v>
      </c>
      <c r="O108" s="105">
        <f t="shared" ca="1" si="32"/>
        <v>2798233576147360.5</v>
      </c>
      <c r="P108" s="38">
        <f t="shared" ca="1" si="33"/>
        <v>97137923121531.5</v>
      </c>
      <c r="Q108" s="38">
        <f t="shared" ca="1" si="34"/>
        <v>12358852109052.457</v>
      </c>
      <c r="R108" s="24">
        <f t="shared" ca="1" si="35"/>
        <v>3.5127629929207087E-2</v>
      </c>
    </row>
    <row r="109" spans="1:18" x14ac:dyDescent="0.2">
      <c r="A109" s="81">
        <v>-26278</v>
      </c>
      <c r="B109" s="81">
        <v>3.0459146362368666E-2</v>
      </c>
      <c r="C109" s="81">
        <v>1</v>
      </c>
      <c r="D109" s="82">
        <f t="shared" si="21"/>
        <v>-2.6278000000000001</v>
      </c>
      <c r="E109" s="82">
        <f t="shared" si="22"/>
        <v>3.0459146362368666E-2</v>
      </c>
      <c r="F109" s="38">
        <f t="shared" si="23"/>
        <v>-2.6278000000000001</v>
      </c>
      <c r="G109" s="38">
        <f t="shared" si="24"/>
        <v>3.0459146362368666E-2</v>
      </c>
      <c r="H109" s="38">
        <f t="shared" si="25"/>
        <v>6.9053328400000007</v>
      </c>
      <c r="I109" s="38">
        <f t="shared" si="26"/>
        <v>-18.145833636952002</v>
      </c>
      <c r="J109" s="38">
        <f t="shared" si="27"/>
        <v>47.683621631182476</v>
      </c>
      <c r="K109" s="38">
        <f t="shared" si="28"/>
        <v>-8.0040544811032385E-2</v>
      </c>
      <c r="L109" s="38">
        <f t="shared" si="29"/>
        <v>0.21033054365443091</v>
      </c>
      <c r="M109" s="38">
        <f t="shared" ca="1" si="30"/>
        <v>-1.9042327793621652E-2</v>
      </c>
      <c r="N109" s="38">
        <f t="shared" ca="1" si="31"/>
        <v>2.4503959436161776E-3</v>
      </c>
      <c r="O109" s="105">
        <f t="shared" ca="1" si="32"/>
        <v>2829337470674212</v>
      </c>
      <c r="P109" s="38">
        <f t="shared" ca="1" si="33"/>
        <v>97428873645305.578</v>
      </c>
      <c r="Q109" s="38">
        <f t="shared" ca="1" si="34"/>
        <v>12568956748674.25</v>
      </c>
      <c r="R109" s="24">
        <f t="shared" ca="1" si="35"/>
        <v>4.9501474155990322E-2</v>
      </c>
    </row>
    <row r="110" spans="1:18" x14ac:dyDescent="0.2">
      <c r="A110" s="81">
        <v>-26227</v>
      </c>
      <c r="B110" s="81">
        <v>-0.1160276677197956</v>
      </c>
      <c r="C110" s="81">
        <v>1</v>
      </c>
      <c r="D110" s="82">
        <f t="shared" si="21"/>
        <v>-2.6227</v>
      </c>
      <c r="E110" s="82">
        <f t="shared" si="22"/>
        <v>-0.1160276677197956</v>
      </c>
      <c r="F110" s="38">
        <f t="shared" si="23"/>
        <v>-2.6227</v>
      </c>
      <c r="G110" s="38">
        <f t="shared" si="24"/>
        <v>-0.1160276677197956</v>
      </c>
      <c r="H110" s="38">
        <f t="shared" si="25"/>
        <v>6.8785552900000004</v>
      </c>
      <c r="I110" s="38">
        <f t="shared" si="26"/>
        <v>-18.040386959083001</v>
      </c>
      <c r="J110" s="38">
        <f t="shared" si="27"/>
        <v>47.314522877586988</v>
      </c>
      <c r="K110" s="38">
        <f t="shared" si="28"/>
        <v>0.30430576412870791</v>
      </c>
      <c r="L110" s="38">
        <f t="shared" si="29"/>
        <v>-0.79810272758036227</v>
      </c>
      <c r="M110" s="38">
        <f t="shared" ca="1" si="30"/>
        <v>-1.9180904567511092E-2</v>
      </c>
      <c r="N110" s="38">
        <f t="shared" ca="1" si="31"/>
        <v>9.3792955330746913E-3</v>
      </c>
      <c r="O110" s="105">
        <f t="shared" ca="1" si="32"/>
        <v>2840377557226513</v>
      </c>
      <c r="P110" s="38">
        <f t="shared" ca="1" si="33"/>
        <v>97530898827914.359</v>
      </c>
      <c r="Q110" s="38">
        <f t="shared" ca="1" si="34"/>
        <v>12643675673666.031</v>
      </c>
      <c r="R110" s="24">
        <f t="shared" ca="1" si="35"/>
        <v>-9.6846763152284507E-2</v>
      </c>
    </row>
    <row r="111" spans="1:18" x14ac:dyDescent="0.2">
      <c r="A111" s="81">
        <v>-26028</v>
      </c>
      <c r="B111" s="81">
        <v>-7.1607528802922898E-3</v>
      </c>
      <c r="C111" s="81">
        <v>1</v>
      </c>
      <c r="D111" s="82">
        <f t="shared" si="21"/>
        <v>-2.6027999999999998</v>
      </c>
      <c r="E111" s="82">
        <f t="shared" si="22"/>
        <v>-7.1607528802922898E-3</v>
      </c>
      <c r="F111" s="38">
        <f t="shared" si="23"/>
        <v>-2.6027999999999998</v>
      </c>
      <c r="G111" s="38">
        <f t="shared" si="24"/>
        <v>-7.1607528802922898E-3</v>
      </c>
      <c r="H111" s="38">
        <f t="shared" si="25"/>
        <v>6.7745678399999987</v>
      </c>
      <c r="I111" s="38">
        <f t="shared" si="26"/>
        <v>-17.632845173951996</v>
      </c>
      <c r="J111" s="38">
        <f t="shared" si="27"/>
        <v>45.894769418762252</v>
      </c>
      <c r="K111" s="38">
        <f t="shared" si="28"/>
        <v>1.8638007596824772E-2</v>
      </c>
      <c r="L111" s="38">
        <f t="shared" si="29"/>
        <v>-4.8511006173015514E-2</v>
      </c>
      <c r="M111" s="38">
        <f t="shared" ca="1" si="30"/>
        <v>-1.9718620546269626E-2</v>
      </c>
      <c r="N111" s="38">
        <f t="shared" ca="1" si="31"/>
        <v>1.5770004031619907E-4</v>
      </c>
      <c r="O111" s="105">
        <f t="shared" ca="1" si="32"/>
        <v>2883379839245046.5</v>
      </c>
      <c r="P111" s="38">
        <f t="shared" ca="1" si="33"/>
        <v>97922051735860.656</v>
      </c>
      <c r="Q111" s="38">
        <f t="shared" ca="1" si="34"/>
        <v>12935421307336.115</v>
      </c>
      <c r="R111" s="24">
        <f t="shared" ca="1" si="35"/>
        <v>1.2557867665977336E-2</v>
      </c>
    </row>
    <row r="112" spans="1:18" x14ac:dyDescent="0.2">
      <c r="A112" s="81">
        <v>-25603.5</v>
      </c>
      <c r="B112" s="81">
        <v>-1.0022743770567596E-2</v>
      </c>
      <c r="C112" s="81">
        <v>1</v>
      </c>
      <c r="D112" s="82">
        <f t="shared" si="21"/>
        <v>-2.5603500000000001</v>
      </c>
      <c r="E112" s="82">
        <f t="shared" si="22"/>
        <v>-1.0022743770567596E-2</v>
      </c>
      <c r="F112" s="38">
        <f t="shared" si="23"/>
        <v>-2.5603500000000001</v>
      </c>
      <c r="G112" s="38">
        <f t="shared" si="24"/>
        <v>-1.0022743770567596E-2</v>
      </c>
      <c r="H112" s="38">
        <f t="shared" si="25"/>
        <v>6.5553921225000007</v>
      </c>
      <c r="I112" s="38">
        <f t="shared" si="26"/>
        <v>-16.784098220842878</v>
      </c>
      <c r="J112" s="38">
        <f t="shared" si="27"/>
        <v>42.973165879735063</v>
      </c>
      <c r="K112" s="38">
        <f t="shared" si="28"/>
        <v>2.5661732012972747E-2</v>
      </c>
      <c r="L112" s="38">
        <f t="shared" si="29"/>
        <v>-6.5703015559414782E-2</v>
      </c>
      <c r="M112" s="38">
        <f t="shared" ca="1" si="30"/>
        <v>-2.0849670106995358E-2</v>
      </c>
      <c r="N112" s="38">
        <f t="shared" ca="1" si="31"/>
        <v>1.1722233389443307E-4</v>
      </c>
      <c r="O112" s="105">
        <f t="shared" ca="1" si="32"/>
        <v>2974670309650852.5</v>
      </c>
      <c r="P112" s="38">
        <f t="shared" ca="1" si="33"/>
        <v>98719230700720.953</v>
      </c>
      <c r="Q112" s="38">
        <f t="shared" ca="1" si="34"/>
        <v>13558411031988.246</v>
      </c>
      <c r="R112" s="24">
        <f t="shared" ca="1" si="35"/>
        <v>1.0826926336427761E-2</v>
      </c>
    </row>
    <row r="113" spans="1:18" x14ac:dyDescent="0.2">
      <c r="A113" s="81">
        <v>-25453</v>
      </c>
      <c r="B113" s="81">
        <v>3.2431273823171125E-2</v>
      </c>
      <c r="C113" s="81">
        <v>1</v>
      </c>
      <c r="D113" s="82">
        <f t="shared" si="21"/>
        <v>-2.5453000000000001</v>
      </c>
      <c r="E113" s="82">
        <f t="shared" si="22"/>
        <v>3.2431273823171125E-2</v>
      </c>
      <c r="F113" s="38">
        <f t="shared" si="23"/>
        <v>-2.5453000000000001</v>
      </c>
      <c r="G113" s="38">
        <f t="shared" si="24"/>
        <v>3.2431273823171125E-2</v>
      </c>
      <c r="H113" s="38">
        <f t="shared" si="25"/>
        <v>6.4785520900000009</v>
      </c>
      <c r="I113" s="38">
        <f t="shared" si="26"/>
        <v>-16.489858634677002</v>
      </c>
      <c r="J113" s="38">
        <f t="shared" si="27"/>
        <v>41.971637182843374</v>
      </c>
      <c r="K113" s="38">
        <f t="shared" si="28"/>
        <v>-8.2547321262117473E-2</v>
      </c>
      <c r="L113" s="38">
        <f t="shared" si="29"/>
        <v>0.21010769680846761</v>
      </c>
      <c r="M113" s="38">
        <f t="shared" ca="1" si="30"/>
        <v>-2.1245439161804124E-2</v>
      </c>
      <c r="N113" s="38">
        <f t="shared" ca="1" si="31"/>
        <v>2.8811895168714104E-3</v>
      </c>
      <c r="O113" s="105">
        <f t="shared" ca="1" si="32"/>
        <v>3006877898119822.5</v>
      </c>
      <c r="P113" s="38">
        <f t="shared" ca="1" si="33"/>
        <v>98989594389363.516</v>
      </c>
      <c r="Q113" s="38">
        <f t="shared" ca="1" si="34"/>
        <v>13779349191643.209</v>
      </c>
      <c r="R113" s="24">
        <f t="shared" ca="1" si="35"/>
        <v>5.3676712984975249E-2</v>
      </c>
    </row>
    <row r="114" spans="1:18" x14ac:dyDescent="0.2">
      <c r="A114" s="81">
        <v>-23770.5</v>
      </c>
      <c r="B114" s="81">
        <v>-2.3214782532845944E-2</v>
      </c>
      <c r="C114" s="81">
        <v>0.5</v>
      </c>
      <c r="D114" s="82">
        <f t="shared" si="21"/>
        <v>-2.3770500000000001</v>
      </c>
      <c r="E114" s="82">
        <f t="shared" si="22"/>
        <v>-2.3214782532845944E-2</v>
      </c>
      <c r="F114" s="38">
        <f t="shared" si="23"/>
        <v>-1.1885250000000001</v>
      </c>
      <c r="G114" s="38">
        <f t="shared" si="24"/>
        <v>-1.1607391266422972E-2</v>
      </c>
      <c r="H114" s="38">
        <f t="shared" si="25"/>
        <v>2.8251833512500002</v>
      </c>
      <c r="I114" s="38">
        <f t="shared" si="26"/>
        <v>-6.715602085088813</v>
      </c>
      <c r="J114" s="38">
        <f t="shared" si="27"/>
        <v>15.963321936360364</v>
      </c>
      <c r="K114" s="38">
        <f t="shared" si="28"/>
        <v>2.7591349409850727E-2</v>
      </c>
      <c r="L114" s="38">
        <f t="shared" si="29"/>
        <v>-6.5586017114685674E-2</v>
      </c>
      <c r="M114" s="38">
        <f t="shared" ca="1" si="30"/>
        <v>-2.5483609533888556E-2</v>
      </c>
      <c r="N114" s="38">
        <f t="shared" ca="1" si="31"/>
        <v>2.5737879803300051E-6</v>
      </c>
      <c r="O114" s="105">
        <f t="shared" ca="1" si="32"/>
        <v>839974157842533.38</v>
      </c>
      <c r="P114" s="38">
        <f t="shared" ca="1" si="33"/>
        <v>25391503181728.73</v>
      </c>
      <c r="Q114" s="38">
        <f t="shared" ca="1" si="34"/>
        <v>4059270947708.9336</v>
      </c>
      <c r="R114" s="24">
        <f t="shared" ca="1" si="35"/>
        <v>2.2688270010426115E-3</v>
      </c>
    </row>
    <row r="115" spans="1:18" x14ac:dyDescent="0.2">
      <c r="A115" s="81">
        <v>-23610.5</v>
      </c>
      <c r="B115" s="81">
        <v>-1.1174234155823332E-2</v>
      </c>
      <c r="C115" s="81">
        <v>1</v>
      </c>
      <c r="D115" s="82">
        <f t="shared" si="21"/>
        <v>-2.3610500000000001</v>
      </c>
      <c r="E115" s="82">
        <f t="shared" si="22"/>
        <v>-1.1174234155823332E-2</v>
      </c>
      <c r="F115" s="38">
        <f t="shared" si="23"/>
        <v>-2.3610500000000001</v>
      </c>
      <c r="G115" s="38">
        <f t="shared" si="24"/>
        <v>-1.1174234155823332E-2</v>
      </c>
      <c r="H115" s="38">
        <f t="shared" si="25"/>
        <v>5.5745571025</v>
      </c>
      <c r="I115" s="38">
        <f t="shared" si="26"/>
        <v>-13.161808046857626</v>
      </c>
      <c r="J115" s="38">
        <f t="shared" si="27"/>
        <v>31.0756868890332</v>
      </c>
      <c r="K115" s="38">
        <f t="shared" si="28"/>
        <v>2.6382925553606679E-2</v>
      </c>
      <c r="L115" s="38">
        <f t="shared" si="29"/>
        <v>-6.2291406378343052E-2</v>
      </c>
      <c r="M115" s="38">
        <f t="shared" ca="1" si="30"/>
        <v>-2.5868837599966991E-2</v>
      </c>
      <c r="N115" s="38">
        <f t="shared" ca="1" si="31"/>
        <v>2.1593137038063872E-4</v>
      </c>
      <c r="O115" s="105">
        <f t="shared" ca="1" si="32"/>
        <v>3392679226191893</v>
      </c>
      <c r="P115" s="38">
        <f t="shared" ca="1" si="33"/>
        <v>101767700156316.03</v>
      </c>
      <c r="Q115" s="38">
        <f t="shared" ca="1" si="34"/>
        <v>16468446784457.936</v>
      </c>
      <c r="R115" s="24">
        <f t="shared" ca="1" si="35"/>
        <v>1.469460344414366E-2</v>
      </c>
    </row>
    <row r="116" spans="1:18" x14ac:dyDescent="0.2">
      <c r="A116" s="81">
        <v>-22563.5</v>
      </c>
      <c r="B116" s="81">
        <v>-8.3669913119615927E-3</v>
      </c>
      <c r="C116" s="81">
        <v>1</v>
      </c>
      <c r="D116" s="82">
        <f t="shared" si="21"/>
        <v>-2.2563499999999999</v>
      </c>
      <c r="E116" s="82">
        <f t="shared" si="22"/>
        <v>-8.3669913119615927E-3</v>
      </c>
      <c r="F116" s="38">
        <f t="shared" si="23"/>
        <v>-2.2563499999999999</v>
      </c>
      <c r="G116" s="38">
        <f t="shared" si="24"/>
        <v>-8.3669913119615927E-3</v>
      </c>
      <c r="H116" s="38">
        <f t="shared" si="25"/>
        <v>5.0911153224999994</v>
      </c>
      <c r="I116" s="38">
        <f t="shared" si="26"/>
        <v>-11.487338057922873</v>
      </c>
      <c r="J116" s="38">
        <f t="shared" si="27"/>
        <v>25.919455226994273</v>
      </c>
      <c r="K116" s="38">
        <f t="shared" si="28"/>
        <v>1.887886084674454E-2</v>
      </c>
      <c r="L116" s="38">
        <f t="shared" si="29"/>
        <v>-4.2597317671552039E-2</v>
      </c>
      <c r="M116" s="38">
        <f t="shared" ca="1" si="30"/>
        <v>-2.8313337957558263E-2</v>
      </c>
      <c r="N116" s="38">
        <f t="shared" ca="1" si="31"/>
        <v>3.9785674450630554E-4</v>
      </c>
      <c r="O116" s="105">
        <f t="shared" ca="1" si="32"/>
        <v>3603136861999323</v>
      </c>
      <c r="P116" s="38">
        <f t="shared" ca="1" si="33"/>
        <v>102898196160136.8</v>
      </c>
      <c r="Q116" s="38">
        <f t="shared" ca="1" si="34"/>
        <v>17965234219262.973</v>
      </c>
      <c r="R116" s="24">
        <f t="shared" ca="1" si="35"/>
        <v>1.994634664559667E-2</v>
      </c>
    </row>
    <row r="117" spans="1:18" x14ac:dyDescent="0.2">
      <c r="A117" s="81">
        <v>-21993</v>
      </c>
      <c r="B117" s="81">
        <v>-6.1922286860806676E-2</v>
      </c>
      <c r="C117" s="81">
        <v>1</v>
      </c>
      <c r="D117" s="82">
        <f t="shared" si="21"/>
        <v>-2.1993</v>
      </c>
      <c r="E117" s="82">
        <f t="shared" si="22"/>
        <v>-6.1922286860806676E-2</v>
      </c>
      <c r="F117" s="38">
        <f t="shared" si="23"/>
        <v>-2.1993</v>
      </c>
      <c r="G117" s="38">
        <f t="shared" si="24"/>
        <v>-6.1922286860806676E-2</v>
      </c>
      <c r="H117" s="38">
        <f t="shared" si="25"/>
        <v>4.8369204899999998</v>
      </c>
      <c r="I117" s="38">
        <f t="shared" si="26"/>
        <v>-10.637839233656999</v>
      </c>
      <c r="J117" s="38">
        <f t="shared" si="27"/>
        <v>23.39579982658184</v>
      </c>
      <c r="K117" s="38">
        <f t="shared" si="28"/>
        <v>0.13618568549297214</v>
      </c>
      <c r="L117" s="38">
        <f t="shared" si="29"/>
        <v>-0.29951317810469363</v>
      </c>
      <c r="M117" s="38">
        <f t="shared" ca="1" si="30"/>
        <v>-2.9589581219663985E-2</v>
      </c>
      <c r="N117" s="38">
        <f t="shared" ca="1" si="31"/>
        <v>1.0454038540767803E-3</v>
      </c>
      <c r="O117" s="105">
        <f t="shared" ca="1" si="32"/>
        <v>3714554321779288.5</v>
      </c>
      <c r="P117" s="38">
        <f t="shared" ca="1" si="33"/>
        <v>103374679836073.83</v>
      </c>
      <c r="Q117" s="38">
        <f t="shared" ca="1" si="34"/>
        <v>18765246686876.691</v>
      </c>
      <c r="R117" s="24">
        <f t="shared" ca="1" si="35"/>
        <v>-3.2332705641142691E-2</v>
      </c>
    </row>
    <row r="118" spans="1:18" x14ac:dyDescent="0.2">
      <c r="A118" s="81">
        <v>-21912.5</v>
      </c>
      <c r="B118" s="81">
        <v>-2.5064267625062614E-2</v>
      </c>
      <c r="C118" s="81">
        <v>1</v>
      </c>
      <c r="D118" s="82">
        <f t="shared" si="21"/>
        <v>-2.1912500000000001</v>
      </c>
      <c r="E118" s="82">
        <f t="shared" si="22"/>
        <v>-2.5064267625062614E-2</v>
      </c>
      <c r="F118" s="38">
        <f t="shared" si="23"/>
        <v>-2.1912500000000001</v>
      </c>
      <c r="G118" s="38">
        <f t="shared" si="24"/>
        <v>-2.5064267625062614E-2</v>
      </c>
      <c r="H118" s="38">
        <f t="shared" si="25"/>
        <v>4.8015765625000002</v>
      </c>
      <c r="I118" s="38">
        <f t="shared" si="26"/>
        <v>-10.521454642578126</v>
      </c>
      <c r="J118" s="38">
        <f t="shared" si="27"/>
        <v>23.05513748554932</v>
      </c>
      <c r="K118" s="38">
        <f t="shared" si="28"/>
        <v>5.4922076433418454E-2</v>
      </c>
      <c r="L118" s="38">
        <f t="shared" si="29"/>
        <v>-0.1203479999847282</v>
      </c>
      <c r="M118" s="38">
        <f t="shared" ca="1" si="30"/>
        <v>-2.9766499060169715E-2</v>
      </c>
      <c r="N118" s="38">
        <f t="shared" ca="1" si="31"/>
        <v>2.2110980469309386E-5</v>
      </c>
      <c r="O118" s="105">
        <f t="shared" ca="1" si="32"/>
        <v>3730075367810358</v>
      </c>
      <c r="P118" s="38">
        <f t="shared" ca="1" si="33"/>
        <v>103433930375865.39</v>
      </c>
      <c r="Q118" s="38">
        <f t="shared" ca="1" si="34"/>
        <v>18877088618670.563</v>
      </c>
      <c r="R118" s="24">
        <f t="shared" ca="1" si="35"/>
        <v>4.7022314351071008E-3</v>
      </c>
    </row>
    <row r="119" spans="1:18" x14ac:dyDescent="0.2">
      <c r="A119" s="81">
        <v>-21284</v>
      </c>
      <c r="B119" s="81">
        <v>-1.8554386916131843E-2</v>
      </c>
      <c r="C119" s="81">
        <v>1</v>
      </c>
      <c r="D119" s="82">
        <f t="shared" si="21"/>
        <v>-2.1284000000000001</v>
      </c>
      <c r="E119" s="82">
        <f t="shared" si="22"/>
        <v>-1.8554386916131843E-2</v>
      </c>
      <c r="F119" s="38">
        <f t="shared" si="23"/>
        <v>-2.1284000000000001</v>
      </c>
      <c r="G119" s="38">
        <f t="shared" si="24"/>
        <v>-1.8554386916131843E-2</v>
      </c>
      <c r="H119" s="38">
        <f t="shared" si="25"/>
        <v>4.53008656</v>
      </c>
      <c r="I119" s="38">
        <f t="shared" si="26"/>
        <v>-9.6418362343039998</v>
      </c>
      <c r="J119" s="38">
        <f t="shared" si="27"/>
        <v>20.521684241092633</v>
      </c>
      <c r="K119" s="38">
        <f t="shared" si="28"/>
        <v>3.9491157112295019E-2</v>
      </c>
      <c r="L119" s="38">
        <f t="shared" si="29"/>
        <v>-8.4052978797808722E-2</v>
      </c>
      <c r="M119" s="38">
        <f t="shared" ca="1" si="30"/>
        <v>-3.1120859909771877E-2</v>
      </c>
      <c r="N119" s="38">
        <f t="shared" ca="1" si="31"/>
        <v>1.5791624349988432E-4</v>
      </c>
      <c r="O119" s="105">
        <f t="shared" ca="1" si="32"/>
        <v>3849456125032630</v>
      </c>
      <c r="P119" s="38">
        <f t="shared" ca="1" si="33"/>
        <v>103828332762799.34</v>
      </c>
      <c r="Q119" s="38">
        <f t="shared" ca="1" si="34"/>
        <v>19740438507004.016</v>
      </c>
      <c r="R119" s="24">
        <f t="shared" ca="1" si="35"/>
        <v>1.2566472993640034E-2</v>
      </c>
    </row>
    <row r="120" spans="1:18" x14ac:dyDescent="0.2">
      <c r="A120" s="81">
        <v>-19310</v>
      </c>
      <c r="B120" s="81">
        <v>-5.0619100075979584E-2</v>
      </c>
      <c r="C120" s="81">
        <v>1</v>
      </c>
      <c r="D120" s="82">
        <f t="shared" si="21"/>
        <v>-1.931</v>
      </c>
      <c r="E120" s="82">
        <f t="shared" si="22"/>
        <v>-5.0619100075979584E-2</v>
      </c>
      <c r="F120" s="38">
        <f t="shared" si="23"/>
        <v>-1.931</v>
      </c>
      <c r="G120" s="38">
        <f t="shared" si="24"/>
        <v>-5.0619100075979584E-2</v>
      </c>
      <c r="H120" s="38">
        <f t="shared" si="25"/>
        <v>3.728761</v>
      </c>
      <c r="I120" s="38">
        <f t="shared" si="26"/>
        <v>-7.2002374910000002</v>
      </c>
      <c r="J120" s="38">
        <f t="shared" si="27"/>
        <v>13.903658595121001</v>
      </c>
      <c r="K120" s="38">
        <f t="shared" si="28"/>
        <v>9.7745482246716572E-2</v>
      </c>
      <c r="L120" s="38">
        <f t="shared" si="29"/>
        <v>-0.1887465262184097</v>
      </c>
      <c r="M120" s="38">
        <f t="shared" ca="1" si="30"/>
        <v>-3.5064330246344262E-2</v>
      </c>
      <c r="N120" s="38">
        <f t="shared" ca="1" si="31"/>
        <v>2.4195086445293325E-4</v>
      </c>
      <c r="O120" s="105">
        <f t="shared" ca="1" si="32"/>
        <v>4201500402361304</v>
      </c>
      <c r="P120" s="38">
        <f t="shared" ca="1" si="33"/>
        <v>104275946193343.05</v>
      </c>
      <c r="Q120" s="38">
        <f t="shared" ca="1" si="34"/>
        <v>22316095087087.43</v>
      </c>
      <c r="R120" s="24">
        <f t="shared" ca="1" si="35"/>
        <v>-1.5554769829635322E-2</v>
      </c>
    </row>
    <row r="121" spans="1:18" x14ac:dyDescent="0.2">
      <c r="A121" s="81">
        <v>-19282</v>
      </c>
      <c r="B121" s="81">
        <v>-0.10874246457363054</v>
      </c>
      <c r="C121" s="81">
        <v>1</v>
      </c>
      <c r="D121" s="82">
        <f t="shared" si="21"/>
        <v>-1.9281999999999999</v>
      </c>
      <c r="E121" s="82">
        <f t="shared" si="22"/>
        <v>-0.10874246457363054</v>
      </c>
      <c r="F121" s="38">
        <f t="shared" si="23"/>
        <v>-1.9281999999999999</v>
      </c>
      <c r="G121" s="38">
        <f t="shared" si="24"/>
        <v>-0.10874246457363054</v>
      </c>
      <c r="H121" s="38">
        <f t="shared" si="25"/>
        <v>3.7179552399999998</v>
      </c>
      <c r="I121" s="38">
        <f t="shared" si="26"/>
        <v>-7.1689612937679996</v>
      </c>
      <c r="J121" s="38">
        <f t="shared" si="27"/>
        <v>13.823191166643456</v>
      </c>
      <c r="K121" s="38">
        <f t="shared" si="28"/>
        <v>0.2096772201908744</v>
      </c>
      <c r="L121" s="38">
        <f t="shared" si="29"/>
        <v>-0.404299615972044</v>
      </c>
      <c r="M121" s="38">
        <f t="shared" ca="1" si="30"/>
        <v>-3.5116879922049107E-2</v>
      </c>
      <c r="N121" s="38">
        <f t="shared" ca="1" si="31"/>
        <v>5.4207267152871835E-3</v>
      </c>
      <c r="O121" s="105">
        <f t="shared" ca="1" si="32"/>
        <v>4206221903936657.5</v>
      </c>
      <c r="P121" s="38">
        <f t="shared" ca="1" si="33"/>
        <v>104273633010027.34</v>
      </c>
      <c r="Q121" s="38">
        <f t="shared" ca="1" si="34"/>
        <v>22350917628276.934</v>
      </c>
      <c r="R121" s="24">
        <f t="shared" ca="1" si="35"/>
        <v>-7.3625584651581436E-2</v>
      </c>
    </row>
    <row r="122" spans="1:18" x14ac:dyDescent="0.2">
      <c r="A122" s="81">
        <v>-18786</v>
      </c>
      <c r="B122" s="81">
        <v>-7.5044655160461604E-2</v>
      </c>
      <c r="C122" s="81">
        <v>1</v>
      </c>
      <c r="D122" s="82">
        <f t="shared" si="21"/>
        <v>-1.8786</v>
      </c>
      <c r="E122" s="82">
        <f t="shared" si="22"/>
        <v>-7.5044655160461604E-2</v>
      </c>
      <c r="F122" s="38">
        <f t="shared" si="23"/>
        <v>-1.8786</v>
      </c>
      <c r="G122" s="38">
        <f t="shared" si="24"/>
        <v>-7.5044655160461604E-2</v>
      </c>
      <c r="H122" s="38">
        <f t="shared" si="25"/>
        <v>3.5291379600000004</v>
      </c>
      <c r="I122" s="38">
        <f t="shared" si="26"/>
        <v>-6.6298385716560011</v>
      </c>
      <c r="J122" s="38">
        <f t="shared" si="27"/>
        <v>12.454814740712964</v>
      </c>
      <c r="K122" s="38">
        <f t="shared" si="28"/>
        <v>0.14097888918444318</v>
      </c>
      <c r="L122" s="38">
        <f t="shared" si="29"/>
        <v>-0.26484294122189495</v>
      </c>
      <c r="M122" s="38">
        <f t="shared" ca="1" si="30"/>
        <v>-3.6032060339231266E-2</v>
      </c>
      <c r="N122" s="38">
        <f t="shared" ca="1" si="31"/>
        <v>1.5219825546854881E-3</v>
      </c>
      <c r="O122" s="105">
        <f t="shared" ca="1" si="32"/>
        <v>4288507087769334.5</v>
      </c>
      <c r="P122" s="38">
        <f t="shared" ca="1" si="33"/>
        <v>104192478515618.03</v>
      </c>
      <c r="Q122" s="38">
        <f t="shared" ca="1" si="34"/>
        <v>22958892776451.586</v>
      </c>
      <c r="R122" s="24">
        <f t="shared" ca="1" si="35"/>
        <v>-3.9012594821230338E-2</v>
      </c>
    </row>
    <row r="123" spans="1:18" x14ac:dyDescent="0.2">
      <c r="A123" s="81">
        <v>-17718.5</v>
      </c>
      <c r="B123" s="81">
        <v>-6.476805653851303E-2</v>
      </c>
      <c r="C123" s="81">
        <v>1</v>
      </c>
      <c r="D123" s="82">
        <f t="shared" si="21"/>
        <v>-1.7718499999999999</v>
      </c>
      <c r="E123" s="82">
        <f t="shared" si="22"/>
        <v>-6.476805653851303E-2</v>
      </c>
      <c r="F123" s="38">
        <f t="shared" si="23"/>
        <v>-1.7718499999999999</v>
      </c>
      <c r="G123" s="38">
        <f t="shared" si="24"/>
        <v>-6.476805653851303E-2</v>
      </c>
      <c r="H123" s="38">
        <f t="shared" si="25"/>
        <v>3.1394524224999998</v>
      </c>
      <c r="I123" s="38">
        <f t="shared" si="26"/>
        <v>-5.5626387748066239</v>
      </c>
      <c r="J123" s="38">
        <f t="shared" si="27"/>
        <v>9.8561615131411155</v>
      </c>
      <c r="K123" s="38">
        <f t="shared" si="28"/>
        <v>0.11475928097776431</v>
      </c>
      <c r="L123" s="38">
        <f t="shared" si="29"/>
        <v>-0.20333623200045167</v>
      </c>
      <c r="M123" s="38">
        <f t="shared" ca="1" si="30"/>
        <v>-3.7900909405875816E-2</v>
      </c>
      <c r="N123" s="38">
        <f t="shared" ca="1" si="31"/>
        <v>7.2184359504677607E-4</v>
      </c>
      <c r="O123" s="105">
        <f t="shared" ca="1" si="32"/>
        <v>4456566771112209.5</v>
      </c>
      <c r="P123" s="38">
        <f t="shared" ca="1" si="33"/>
        <v>103760283665038.88</v>
      </c>
      <c r="Q123" s="38">
        <f t="shared" ca="1" si="34"/>
        <v>24206759302817.32</v>
      </c>
      <c r="R123" s="24">
        <f t="shared" ca="1" si="35"/>
        <v>-2.6867147132637215E-2</v>
      </c>
    </row>
    <row r="124" spans="1:18" x14ac:dyDescent="0.2">
      <c r="A124" s="81">
        <v>-17701.5</v>
      </c>
      <c r="B124" s="81">
        <v>-2.7908726242486318E-2</v>
      </c>
      <c r="C124" s="81">
        <v>1</v>
      </c>
      <c r="D124" s="82">
        <f t="shared" si="21"/>
        <v>-1.7701499999999999</v>
      </c>
      <c r="E124" s="82">
        <f t="shared" si="22"/>
        <v>-2.7908726242486318E-2</v>
      </c>
      <c r="F124" s="38">
        <f t="shared" si="23"/>
        <v>-1.7701499999999999</v>
      </c>
      <c r="G124" s="38">
        <f t="shared" si="24"/>
        <v>-2.7908726242486318E-2</v>
      </c>
      <c r="H124" s="38">
        <f t="shared" si="25"/>
        <v>3.1334310224999995</v>
      </c>
      <c r="I124" s="38">
        <f t="shared" si="26"/>
        <v>-5.5466429244783741</v>
      </c>
      <c r="J124" s="38">
        <f t="shared" si="27"/>
        <v>9.8183899727653934</v>
      </c>
      <c r="K124" s="38">
        <f t="shared" si="28"/>
        <v>4.9402631758137153E-2</v>
      </c>
      <c r="L124" s="38">
        <f t="shared" si="29"/>
        <v>-8.7450068606666473E-2</v>
      </c>
      <c r="M124" s="38">
        <f t="shared" ca="1" si="30"/>
        <v>-3.7929557276256146E-2</v>
      </c>
      <c r="N124" s="38">
        <f t="shared" ca="1" si="31"/>
        <v>1.0041705460736449E-4</v>
      </c>
      <c r="O124" s="105">
        <f t="shared" ca="1" si="32"/>
        <v>4459139627286806.5</v>
      </c>
      <c r="P124" s="38">
        <f t="shared" ca="1" si="33"/>
        <v>103750564140798.03</v>
      </c>
      <c r="Q124" s="38">
        <f t="shared" ca="1" si="34"/>
        <v>24225923853410.289</v>
      </c>
      <c r="R124" s="24">
        <f t="shared" ca="1" si="35"/>
        <v>1.0020831033769828E-2</v>
      </c>
    </row>
    <row r="125" spans="1:18" x14ac:dyDescent="0.2">
      <c r="A125" s="81">
        <v>-17644</v>
      </c>
      <c r="B125" s="81">
        <v>-2.9678161645632944E-2</v>
      </c>
      <c r="C125" s="81">
        <v>1</v>
      </c>
      <c r="D125" s="82">
        <f t="shared" si="21"/>
        <v>-1.7644</v>
      </c>
      <c r="E125" s="82">
        <f t="shared" si="22"/>
        <v>-2.9678161645632944E-2</v>
      </c>
      <c r="F125" s="38">
        <f t="shared" si="23"/>
        <v>-1.7644</v>
      </c>
      <c r="G125" s="38">
        <f t="shared" si="24"/>
        <v>-2.9678161645632944E-2</v>
      </c>
      <c r="H125" s="38">
        <f t="shared" si="25"/>
        <v>3.1131073599999999</v>
      </c>
      <c r="I125" s="38">
        <f t="shared" si="26"/>
        <v>-5.4927666259839993</v>
      </c>
      <c r="J125" s="38">
        <f t="shared" si="27"/>
        <v>9.6914374348861685</v>
      </c>
      <c r="K125" s="38">
        <f t="shared" si="28"/>
        <v>5.2364148407554767E-2</v>
      </c>
      <c r="L125" s="38">
        <f t="shared" si="29"/>
        <v>-9.2391303450289633E-2</v>
      </c>
      <c r="M125" s="38">
        <f t="shared" ca="1" si="30"/>
        <v>-3.802619572413074E-2</v>
      </c>
      <c r="N125" s="38">
        <f t="shared" ca="1" si="31"/>
        <v>6.9689672975760544E-5</v>
      </c>
      <c r="O125" s="105">
        <f t="shared" ca="1" si="32"/>
        <v>4467817288084262.5</v>
      </c>
      <c r="P125" s="38">
        <f t="shared" ca="1" si="33"/>
        <v>103717031941323.36</v>
      </c>
      <c r="Q125" s="38">
        <f t="shared" ca="1" si="34"/>
        <v>24290574507145.555</v>
      </c>
      <c r="R125" s="24">
        <f t="shared" ca="1" si="35"/>
        <v>8.3480340784977958E-3</v>
      </c>
    </row>
    <row r="126" spans="1:18" x14ac:dyDescent="0.2">
      <c r="A126" s="81">
        <v>-15127</v>
      </c>
      <c r="B126" s="81">
        <v>-7.0753320172590312E-3</v>
      </c>
      <c r="C126" s="81">
        <v>1</v>
      </c>
      <c r="D126" s="82">
        <f t="shared" si="21"/>
        <v>-1.5126999999999999</v>
      </c>
      <c r="E126" s="82">
        <f t="shared" si="22"/>
        <v>-7.0753320172590312E-3</v>
      </c>
      <c r="F126" s="38">
        <f t="shared" si="23"/>
        <v>-1.5126999999999999</v>
      </c>
      <c r="G126" s="38">
        <f t="shared" si="24"/>
        <v>-7.0753320172590312E-3</v>
      </c>
      <c r="H126" s="38">
        <f t="shared" si="25"/>
        <v>2.2882612899999999</v>
      </c>
      <c r="I126" s="38">
        <f t="shared" si="26"/>
        <v>-3.4614528533829998</v>
      </c>
      <c r="J126" s="38">
        <f t="shared" si="27"/>
        <v>5.2361397313124636</v>
      </c>
      <c r="K126" s="38">
        <f t="shared" si="28"/>
        <v>1.0702854742507735E-2</v>
      </c>
      <c r="L126" s="38">
        <f t="shared" si="29"/>
        <v>-1.619020836899145E-2</v>
      </c>
      <c r="M126" s="38">
        <f t="shared" ca="1" si="30"/>
        <v>-4.1865012061677413E-2</v>
      </c>
      <c r="N126" s="38">
        <f t="shared" ca="1" si="31"/>
        <v>1.2103218375930026E-3</v>
      </c>
      <c r="O126" s="105">
        <f t="shared" ca="1" si="32"/>
        <v>4808508484404521</v>
      </c>
      <c r="P126" s="38">
        <f t="shared" ca="1" si="33"/>
        <v>101264531273686.38</v>
      </c>
      <c r="Q126" s="38">
        <f t="shared" ca="1" si="34"/>
        <v>26843108328360.098</v>
      </c>
      <c r="R126" s="24">
        <f t="shared" ca="1" si="35"/>
        <v>3.4789680044418382E-2</v>
      </c>
    </row>
    <row r="127" spans="1:18" x14ac:dyDescent="0.2">
      <c r="A127" s="81">
        <v>-15099.5</v>
      </c>
      <c r="B127" s="81">
        <v>-8.4991553471219727E-2</v>
      </c>
      <c r="C127" s="81">
        <v>1</v>
      </c>
      <c r="D127" s="82">
        <f t="shared" si="21"/>
        <v>-1.5099499999999999</v>
      </c>
      <c r="E127" s="82">
        <f t="shared" si="22"/>
        <v>-8.4991553471219727E-2</v>
      </c>
      <c r="F127" s="38">
        <f t="shared" si="23"/>
        <v>-1.5099499999999999</v>
      </c>
      <c r="G127" s="38">
        <f t="shared" si="24"/>
        <v>-8.4991553471219727E-2</v>
      </c>
      <c r="H127" s="38">
        <f t="shared" si="25"/>
        <v>2.2799490024999995</v>
      </c>
      <c r="I127" s="38">
        <f t="shared" si="26"/>
        <v>-3.442608996324874</v>
      </c>
      <c r="J127" s="38">
        <f t="shared" si="27"/>
        <v>5.1981674540007434</v>
      </c>
      <c r="K127" s="38">
        <f t="shared" si="28"/>
        <v>0.12833299616386823</v>
      </c>
      <c r="L127" s="38">
        <f t="shared" si="29"/>
        <v>-0.19377640755763281</v>
      </c>
      <c r="M127" s="38">
        <f t="shared" ca="1" si="30"/>
        <v>-4.1902727059128744E-2</v>
      </c>
      <c r="N127" s="38">
        <f t="shared" ca="1" si="31"/>
        <v>1.8566469615713095E-3</v>
      </c>
      <c r="O127" s="105">
        <f t="shared" ca="1" si="32"/>
        <v>4811788798444342</v>
      </c>
      <c r="P127" s="38">
        <f t="shared" ca="1" si="33"/>
        <v>101227235561411.75</v>
      </c>
      <c r="Q127" s="38">
        <f t="shared" ca="1" si="34"/>
        <v>26867803865381.773</v>
      </c>
      <c r="R127" s="24">
        <f t="shared" ca="1" si="35"/>
        <v>-4.3088826412090983E-2</v>
      </c>
    </row>
    <row r="128" spans="1:18" x14ac:dyDescent="0.2">
      <c r="A128" s="81">
        <v>-14299.5</v>
      </c>
      <c r="B128" s="81">
        <v>-7.2376639242331259E-2</v>
      </c>
      <c r="C128" s="81">
        <v>1</v>
      </c>
      <c r="D128" s="82">
        <f t="shared" si="21"/>
        <v>-1.4299500000000001</v>
      </c>
      <c r="E128" s="82">
        <f t="shared" si="22"/>
        <v>-7.2376639242331259E-2</v>
      </c>
      <c r="F128" s="38">
        <f t="shared" si="23"/>
        <v>-1.4299500000000001</v>
      </c>
      <c r="G128" s="38">
        <f t="shared" si="24"/>
        <v>-7.2376639242331259E-2</v>
      </c>
      <c r="H128" s="38">
        <f t="shared" si="25"/>
        <v>2.0447570025000004</v>
      </c>
      <c r="I128" s="38">
        <f t="shared" si="26"/>
        <v>-2.9239002757248755</v>
      </c>
      <c r="J128" s="38">
        <f t="shared" si="27"/>
        <v>4.1810311992727858</v>
      </c>
      <c r="K128" s="38">
        <f t="shared" si="28"/>
        <v>0.10349497528457159</v>
      </c>
      <c r="L128" s="38">
        <f t="shared" si="29"/>
        <v>-0.14799263990817316</v>
      </c>
      <c r="M128" s="38">
        <f t="shared" ca="1" si="30"/>
        <v>-4.2959902380615624E-2</v>
      </c>
      <c r="N128" s="38">
        <f t="shared" ca="1" si="31"/>
        <v>8.6534440759141948E-4</v>
      </c>
      <c r="O128" s="105">
        <f t="shared" ca="1" si="32"/>
        <v>4902823686679085</v>
      </c>
      <c r="P128" s="38">
        <f t="shared" ca="1" si="33"/>
        <v>100044969987248.31</v>
      </c>
      <c r="Q128" s="38">
        <f t="shared" ca="1" si="34"/>
        <v>27553843725124.793</v>
      </c>
      <c r="R128" s="24">
        <f t="shared" ca="1" si="35"/>
        <v>-2.9416736861715635E-2</v>
      </c>
    </row>
    <row r="129" spans="1:18" x14ac:dyDescent="0.2">
      <c r="A129" s="81">
        <v>-14242.5</v>
      </c>
      <c r="B129" s="81">
        <v>-3.391758112590311E-2</v>
      </c>
      <c r="C129" s="81">
        <v>1</v>
      </c>
      <c r="D129" s="82">
        <f t="shared" si="21"/>
        <v>-1.42425</v>
      </c>
      <c r="E129" s="82">
        <f t="shared" si="22"/>
        <v>-3.391758112590311E-2</v>
      </c>
      <c r="F129" s="38">
        <f t="shared" si="23"/>
        <v>-1.42425</v>
      </c>
      <c r="G129" s="38">
        <f t="shared" si="24"/>
        <v>-3.391758112590311E-2</v>
      </c>
      <c r="H129" s="38">
        <f t="shared" si="25"/>
        <v>2.0284880625000001</v>
      </c>
      <c r="I129" s="38">
        <f t="shared" si="26"/>
        <v>-2.8890741230156252</v>
      </c>
      <c r="J129" s="38">
        <f t="shared" si="27"/>
        <v>4.1147638197050043</v>
      </c>
      <c r="K129" s="38">
        <f t="shared" si="28"/>
        <v>4.8307114918567505E-2</v>
      </c>
      <c r="L129" s="38">
        <f t="shared" si="29"/>
        <v>-6.8801408422769772E-2</v>
      </c>
      <c r="M129" s="38">
        <f t="shared" ca="1" si="30"/>
        <v>-4.3032275388779739E-2</v>
      </c>
      <c r="N129" s="38">
        <f t="shared" ca="1" si="31"/>
        <v>8.3077651505716147E-5</v>
      </c>
      <c r="O129" s="105">
        <f t="shared" ca="1" si="32"/>
        <v>4908982094388755</v>
      </c>
      <c r="P129" s="38">
        <f t="shared" ca="1" si="33"/>
        <v>99953602111359.813</v>
      </c>
      <c r="Q129" s="38">
        <f t="shared" ca="1" si="34"/>
        <v>27600296937365.781</v>
      </c>
      <c r="R129" s="24">
        <f t="shared" ca="1" si="35"/>
        <v>9.1146942628766298E-3</v>
      </c>
    </row>
    <row r="130" spans="1:18" x14ac:dyDescent="0.2">
      <c r="A130" s="81">
        <v>-13400.5</v>
      </c>
      <c r="B130" s="81">
        <v>-3.2243702764554044E-2</v>
      </c>
      <c r="C130" s="81">
        <v>1</v>
      </c>
      <c r="D130" s="82">
        <f t="shared" si="21"/>
        <v>-1.34005</v>
      </c>
      <c r="E130" s="82">
        <f t="shared" si="22"/>
        <v>-3.2243702764554044E-2</v>
      </c>
      <c r="F130" s="38">
        <f t="shared" si="23"/>
        <v>-1.34005</v>
      </c>
      <c r="G130" s="38">
        <f t="shared" si="24"/>
        <v>-3.2243702764554044E-2</v>
      </c>
      <c r="H130" s="38">
        <f t="shared" si="25"/>
        <v>1.7957340024999999</v>
      </c>
      <c r="I130" s="38">
        <f t="shared" si="26"/>
        <v>-2.4063733500501248</v>
      </c>
      <c r="J130" s="38">
        <f t="shared" si="27"/>
        <v>3.2246606077346698</v>
      </c>
      <c r="K130" s="38">
        <f t="shared" si="28"/>
        <v>4.3208173889640648E-2</v>
      </c>
      <c r="L130" s="38">
        <f t="shared" si="29"/>
        <v>-5.7901113420812951E-2</v>
      </c>
      <c r="M130" s="38">
        <f t="shared" ca="1" si="30"/>
        <v>-4.405564018909644E-2</v>
      </c>
      <c r="N130" s="38">
        <f t="shared" ca="1" si="31"/>
        <v>1.3952186572130525E-4</v>
      </c>
      <c r="O130" s="105">
        <f t="shared" ca="1" si="32"/>
        <v>4994769385310477</v>
      </c>
      <c r="P130" s="38">
        <f t="shared" ca="1" si="33"/>
        <v>98494978295447.719</v>
      </c>
      <c r="Q130" s="38">
        <f t="shared" ca="1" si="34"/>
        <v>28247819495720.508</v>
      </c>
      <c r="R130" s="24">
        <f t="shared" ca="1" si="35"/>
        <v>1.1811937424542396E-2</v>
      </c>
    </row>
    <row r="131" spans="1:18" x14ac:dyDescent="0.2">
      <c r="A131" s="81">
        <v>0</v>
      </c>
      <c r="B131" s="81">
        <v>-8.7116705706809669E-2</v>
      </c>
      <c r="C131" s="81">
        <v>1</v>
      </c>
      <c r="D131" s="82">
        <f t="shared" si="21"/>
        <v>0</v>
      </c>
      <c r="E131" s="82">
        <f t="shared" si="22"/>
        <v>-8.7116705706809669E-2</v>
      </c>
      <c r="F131" s="38">
        <f t="shared" si="23"/>
        <v>0</v>
      </c>
      <c r="G131" s="38">
        <f t="shared" si="24"/>
        <v>-8.7116705706809669E-2</v>
      </c>
      <c r="H131" s="38">
        <f t="shared" si="25"/>
        <v>0</v>
      </c>
      <c r="I131" s="38">
        <f t="shared" si="26"/>
        <v>0</v>
      </c>
      <c r="J131" s="38">
        <f t="shared" si="27"/>
        <v>0</v>
      </c>
      <c r="K131" s="38">
        <f t="shared" si="28"/>
        <v>0</v>
      </c>
      <c r="L131" s="38">
        <f t="shared" si="29"/>
        <v>0</v>
      </c>
      <c r="M131" s="38">
        <f t="shared" ca="1" si="30"/>
        <v>-4.8813844166508177E-2</v>
      </c>
      <c r="N131" s="38">
        <f t="shared" ca="1" si="31"/>
        <v>1.4671092021755071E-3</v>
      </c>
      <c r="O131" s="105">
        <f t="shared" ca="1" si="32"/>
        <v>4945839898934163</v>
      </c>
      <c r="P131" s="38">
        <f t="shared" ca="1" si="33"/>
        <v>53494343203609.992</v>
      </c>
      <c r="Q131" s="38">
        <f t="shared" ca="1" si="34"/>
        <v>27717564268742.363</v>
      </c>
      <c r="R131" s="24">
        <f t="shared" ca="1" si="35"/>
        <v>-3.8302861540301492E-2</v>
      </c>
    </row>
    <row r="132" spans="1:18" x14ac:dyDescent="0.2">
      <c r="A132" s="81">
        <v>5151</v>
      </c>
      <c r="B132" s="81">
        <v>-6.9933093922279588E-2</v>
      </c>
      <c r="C132" s="81">
        <v>1</v>
      </c>
      <c r="D132" s="82">
        <f t="shared" si="21"/>
        <v>0.5151</v>
      </c>
      <c r="E132" s="82">
        <f t="shared" si="22"/>
        <v>-6.9933093922279588E-2</v>
      </c>
      <c r="F132" s="38">
        <f t="shared" si="23"/>
        <v>0.5151</v>
      </c>
      <c r="G132" s="38">
        <f t="shared" si="24"/>
        <v>-6.9933093922279588E-2</v>
      </c>
      <c r="H132" s="38">
        <f t="shared" si="25"/>
        <v>0.26532801</v>
      </c>
      <c r="I132" s="38">
        <f t="shared" si="26"/>
        <v>0.136670457951</v>
      </c>
      <c r="J132" s="38">
        <f t="shared" si="27"/>
        <v>7.0398952890560099E-2</v>
      </c>
      <c r="K132" s="38">
        <f t="shared" si="28"/>
        <v>-3.6022536679366217E-2</v>
      </c>
      <c r="L132" s="38">
        <f t="shared" si="29"/>
        <v>-1.855520864354154E-2</v>
      </c>
      <c r="M132" s="38">
        <f t="shared" ca="1" si="30"/>
        <v>-4.4870596967091482E-2</v>
      </c>
      <c r="N132" s="38">
        <f t="shared" ca="1" si="31"/>
        <v>6.2812875362881304E-4</v>
      </c>
      <c r="O132" s="105">
        <f t="shared" ca="1" si="32"/>
        <v>4246131623752877</v>
      </c>
      <c r="P132" s="38">
        <f t="shared" ca="1" si="33"/>
        <v>31213855424626.773</v>
      </c>
      <c r="Q132" s="38">
        <f t="shared" ca="1" si="34"/>
        <v>22393409197896.602</v>
      </c>
      <c r="R132" s="24">
        <f t="shared" ca="1" si="35"/>
        <v>-2.5062496955188106E-2</v>
      </c>
    </row>
    <row r="133" spans="1:18" x14ac:dyDescent="0.2">
      <c r="A133" s="81">
        <v>7749</v>
      </c>
      <c r="B133" s="81">
        <v>-3.9410997630282496E-2</v>
      </c>
      <c r="C133" s="81">
        <v>1</v>
      </c>
      <c r="D133" s="82">
        <f t="shared" si="21"/>
        <v>0.77490000000000003</v>
      </c>
      <c r="E133" s="82">
        <f t="shared" si="22"/>
        <v>-3.9410997630282496E-2</v>
      </c>
      <c r="F133" s="38">
        <f t="shared" si="23"/>
        <v>0.77490000000000003</v>
      </c>
      <c r="G133" s="38">
        <f t="shared" si="24"/>
        <v>-3.9410997630282496E-2</v>
      </c>
      <c r="H133" s="38">
        <f t="shared" si="25"/>
        <v>0.60047001</v>
      </c>
      <c r="I133" s="38">
        <f t="shared" si="26"/>
        <v>0.46530421074900002</v>
      </c>
      <c r="J133" s="38">
        <f t="shared" si="27"/>
        <v>0.36056423290940015</v>
      </c>
      <c r="K133" s="38">
        <f t="shared" si="28"/>
        <v>-3.0539582063705908E-2</v>
      </c>
      <c r="L133" s="38">
        <f t="shared" si="29"/>
        <v>-2.3665122141165708E-2</v>
      </c>
      <c r="M133" s="38">
        <f t="shared" ca="1" si="30"/>
        <v>-4.1665677416897196E-2</v>
      </c>
      <c r="N133" s="38">
        <f t="shared" ca="1" si="31"/>
        <v>5.0835809401689066E-6</v>
      </c>
      <c r="O133" s="105">
        <f t="shared" ca="1" si="32"/>
        <v>3781971724026478</v>
      </c>
      <c r="P133" s="38">
        <f t="shared" ca="1" si="33"/>
        <v>20824825403584.578</v>
      </c>
      <c r="Q133" s="38">
        <f t="shared" ca="1" si="34"/>
        <v>18969583057455.879</v>
      </c>
      <c r="R133" s="24">
        <f t="shared" ca="1" si="35"/>
        <v>2.2546797866146995E-3</v>
      </c>
    </row>
    <row r="134" spans="1:18" x14ac:dyDescent="0.2">
      <c r="A134" s="81">
        <v>10423.5</v>
      </c>
      <c r="B134" s="81">
        <v>-2.5200568403171059E-2</v>
      </c>
      <c r="C134" s="81">
        <v>1</v>
      </c>
      <c r="D134" s="82">
        <f t="shared" si="21"/>
        <v>1.0423500000000001</v>
      </c>
      <c r="E134" s="82">
        <f t="shared" si="22"/>
        <v>-2.5200568403171059E-2</v>
      </c>
      <c r="F134" s="38">
        <f t="shared" si="23"/>
        <v>1.0423500000000001</v>
      </c>
      <c r="G134" s="38">
        <f t="shared" si="24"/>
        <v>-2.5200568403171059E-2</v>
      </c>
      <c r="H134" s="38">
        <f t="shared" si="25"/>
        <v>1.0864935225000003</v>
      </c>
      <c r="I134" s="38">
        <f t="shared" si="26"/>
        <v>1.1325065231778755</v>
      </c>
      <c r="J134" s="38">
        <f t="shared" si="27"/>
        <v>1.1804681744344587</v>
      </c>
      <c r="K134" s="38">
        <f t="shared" si="28"/>
        <v>-2.6267812475045355E-2</v>
      </c>
      <c r="L134" s="38">
        <f t="shared" si="29"/>
        <v>-2.7380254333363527E-2</v>
      </c>
      <c r="M134" s="38">
        <f t="shared" ca="1" si="30"/>
        <v>-3.7514594792256516E-2</v>
      </c>
      <c r="N134" s="38">
        <f t="shared" ca="1" si="31"/>
        <v>1.5163524591109301E-4</v>
      </c>
      <c r="O134" s="105">
        <f t="shared" ca="1" si="32"/>
        <v>3247041990848697</v>
      </c>
      <c r="P134" s="38">
        <f t="shared" ca="1" si="33"/>
        <v>11580344034093.998</v>
      </c>
      <c r="Q134" s="38">
        <f t="shared" ca="1" si="34"/>
        <v>15146165004693.289</v>
      </c>
      <c r="R134" s="24">
        <f t="shared" ca="1" si="35"/>
        <v>1.2314026389085457E-2</v>
      </c>
    </row>
    <row r="135" spans="1:18" x14ac:dyDescent="0.2">
      <c r="A135" s="81">
        <v>11910.5</v>
      </c>
      <c r="B135" s="81">
        <v>-3.5822339967757605E-2</v>
      </c>
      <c r="C135" s="81">
        <v>1</v>
      </c>
      <c r="D135" s="82">
        <f t="shared" si="21"/>
        <v>1.1910499999999999</v>
      </c>
      <c r="E135" s="82">
        <f t="shared" si="22"/>
        <v>-3.5822339967757605E-2</v>
      </c>
      <c r="F135" s="38">
        <f t="shared" si="23"/>
        <v>1.1910499999999999</v>
      </c>
      <c r="G135" s="38">
        <f t="shared" si="24"/>
        <v>-3.5822339967757605E-2</v>
      </c>
      <c r="H135" s="38">
        <f t="shared" si="25"/>
        <v>1.4186001024999999</v>
      </c>
      <c r="I135" s="38">
        <f t="shared" si="26"/>
        <v>1.6896236520826249</v>
      </c>
      <c r="J135" s="38">
        <f t="shared" si="27"/>
        <v>2.0124262508130104</v>
      </c>
      <c r="K135" s="38">
        <f t="shared" si="28"/>
        <v>-4.2666198018597695E-2</v>
      </c>
      <c r="L135" s="38">
        <f t="shared" si="29"/>
        <v>-5.0817575150050781E-2</v>
      </c>
      <c r="M135" s="38">
        <f t="shared" ca="1" si="30"/>
        <v>-3.4832830546079344E-2</v>
      </c>
      <c r="N135" s="38">
        <f t="shared" ca="1" si="31"/>
        <v>9.7912889559004714E-7</v>
      </c>
      <c r="O135" s="105">
        <f t="shared" ca="1" si="32"/>
        <v>2931873290309231</v>
      </c>
      <c r="P135" s="38">
        <f t="shared" ca="1" si="33"/>
        <v>7349199620013.0195</v>
      </c>
      <c r="Q135" s="38">
        <f t="shared" ca="1" si="34"/>
        <v>12965818911409.307</v>
      </c>
      <c r="R135" s="24">
        <f t="shared" ca="1" si="35"/>
        <v>-9.8950942167826128E-4</v>
      </c>
    </row>
    <row r="136" spans="1:18" x14ac:dyDescent="0.2">
      <c r="A136" s="81">
        <v>11911</v>
      </c>
      <c r="B136" s="81">
        <v>-4.1998669929864674E-2</v>
      </c>
      <c r="C136" s="81">
        <v>1</v>
      </c>
      <c r="D136" s="82">
        <f t="shared" si="21"/>
        <v>1.1911</v>
      </c>
      <c r="E136" s="82">
        <f t="shared" si="22"/>
        <v>-4.1998669929864674E-2</v>
      </c>
      <c r="F136" s="38">
        <f t="shared" si="23"/>
        <v>1.1911</v>
      </c>
      <c r="G136" s="38">
        <f t="shared" si="24"/>
        <v>-4.1998669929864674E-2</v>
      </c>
      <c r="H136" s="38">
        <f t="shared" si="25"/>
        <v>1.4187192100000001</v>
      </c>
      <c r="I136" s="38">
        <f t="shared" si="26"/>
        <v>1.6898364510310002</v>
      </c>
      <c r="J136" s="38">
        <f t="shared" si="27"/>
        <v>2.0127641968230243</v>
      </c>
      <c r="K136" s="38">
        <f t="shared" si="28"/>
        <v>-5.0024615753461815E-2</v>
      </c>
      <c r="L136" s="38">
        <f t="shared" si="29"/>
        <v>-5.9584319823948372E-2</v>
      </c>
      <c r="M136" s="38">
        <f t="shared" ca="1" si="30"/>
        <v>-3.4831883883248961E-2</v>
      </c>
      <c r="N136" s="38">
        <f t="shared" ca="1" si="31"/>
        <v>5.1362822237965676E-5</v>
      </c>
      <c r="O136" s="105">
        <f t="shared" ca="1" si="32"/>
        <v>2931765780703452</v>
      </c>
      <c r="P136" s="38">
        <f t="shared" ca="1" si="33"/>
        <v>7347907469324.917</v>
      </c>
      <c r="Q136" s="38">
        <f t="shared" ca="1" si="34"/>
        <v>12965085487580.924</v>
      </c>
      <c r="R136" s="24">
        <f t="shared" ca="1" si="35"/>
        <v>-7.1667860466157127E-3</v>
      </c>
    </row>
    <row r="137" spans="1:18" x14ac:dyDescent="0.2">
      <c r="A137" s="81">
        <v>12798</v>
      </c>
      <c r="B137" s="81">
        <v>-6.7362125814336843E-3</v>
      </c>
      <c r="C137" s="81">
        <v>1</v>
      </c>
      <c r="D137" s="82">
        <f t="shared" si="21"/>
        <v>1.2798</v>
      </c>
      <c r="E137" s="82">
        <f t="shared" si="22"/>
        <v>-6.7362125814336843E-3</v>
      </c>
      <c r="F137" s="38">
        <f t="shared" si="23"/>
        <v>1.2798</v>
      </c>
      <c r="G137" s="38">
        <f t="shared" si="24"/>
        <v>-6.7362125814336843E-3</v>
      </c>
      <c r="H137" s="38">
        <f t="shared" si="25"/>
        <v>1.6378880400000002</v>
      </c>
      <c r="I137" s="38">
        <f t="shared" si="26"/>
        <v>2.0961691135920004</v>
      </c>
      <c r="J137" s="38">
        <f t="shared" si="27"/>
        <v>2.6826772315750422</v>
      </c>
      <c r="K137" s="38">
        <f t="shared" si="28"/>
        <v>-8.6210048617188298E-3</v>
      </c>
      <c r="L137" s="38">
        <f t="shared" si="29"/>
        <v>-1.1033162022027759E-2</v>
      </c>
      <c r="M137" s="38">
        <f t="shared" ca="1" si="30"/>
        <v>-3.3104952295629375E-2</v>
      </c>
      <c r="N137" s="38">
        <f t="shared" ca="1" si="31"/>
        <v>6.9531043411500109E-4</v>
      </c>
      <c r="O137" s="105">
        <f t="shared" ca="1" si="32"/>
        <v>2739806806206325</v>
      </c>
      <c r="P137" s="38">
        <f t="shared" ca="1" si="33"/>
        <v>5207252316403.5244</v>
      </c>
      <c r="Q137" s="38">
        <f t="shared" ca="1" si="34"/>
        <v>11667744893760.32</v>
      </c>
      <c r="R137" s="24">
        <f t="shared" ca="1" si="35"/>
        <v>2.6368739714195691E-2</v>
      </c>
    </row>
    <row r="138" spans="1:18" x14ac:dyDescent="0.2">
      <c r="A138" s="81">
        <v>12838</v>
      </c>
      <c r="B138" s="81">
        <v>-3.783608722146186E-2</v>
      </c>
      <c r="C138" s="81">
        <v>1</v>
      </c>
      <c r="D138" s="82">
        <f t="shared" si="21"/>
        <v>1.2838000000000001</v>
      </c>
      <c r="E138" s="82">
        <f t="shared" si="22"/>
        <v>-3.783608722146186E-2</v>
      </c>
      <c r="F138" s="38">
        <f t="shared" si="23"/>
        <v>1.2838000000000001</v>
      </c>
      <c r="G138" s="38">
        <f t="shared" si="24"/>
        <v>-3.783608722146186E-2</v>
      </c>
      <c r="H138" s="38">
        <f t="shared" si="25"/>
        <v>1.6481424400000002</v>
      </c>
      <c r="I138" s="38">
        <f t="shared" si="26"/>
        <v>2.1158852644720003</v>
      </c>
      <c r="J138" s="38">
        <f t="shared" si="27"/>
        <v>2.7163735025291542</v>
      </c>
      <c r="K138" s="38">
        <f t="shared" si="28"/>
        <v>-4.857396877491274E-2</v>
      </c>
      <c r="L138" s="38">
        <f t="shared" si="29"/>
        <v>-6.2359261113232978E-2</v>
      </c>
      <c r="M138" s="38">
        <f t="shared" ca="1" si="30"/>
        <v>-3.302483505996559E-2</v>
      </c>
      <c r="N138" s="38">
        <f t="shared" ca="1" si="31"/>
        <v>2.3148147361502527E-5</v>
      </c>
      <c r="O138" s="105">
        <f t="shared" ca="1" si="32"/>
        <v>2731099357151926.5</v>
      </c>
      <c r="P138" s="38">
        <f t="shared" ca="1" si="33"/>
        <v>5118111300255.1982</v>
      </c>
      <c r="Q138" s="38">
        <f t="shared" ca="1" si="34"/>
        <v>11609494094463.385</v>
      </c>
      <c r="R138" s="24">
        <f t="shared" ca="1" si="35"/>
        <v>-4.8112521614962697E-3</v>
      </c>
    </row>
    <row r="139" spans="1:18" x14ac:dyDescent="0.2">
      <c r="A139" s="81">
        <v>12868</v>
      </c>
      <c r="B139" s="81">
        <v>-3.4410813040590023E-2</v>
      </c>
      <c r="C139" s="81">
        <v>1</v>
      </c>
      <c r="D139" s="82">
        <f t="shared" si="21"/>
        <v>1.2867999999999999</v>
      </c>
      <c r="E139" s="82">
        <f t="shared" si="22"/>
        <v>-3.4410813040590023E-2</v>
      </c>
      <c r="F139" s="38">
        <f t="shared" si="23"/>
        <v>1.2867999999999999</v>
      </c>
      <c r="G139" s="38">
        <f t="shared" si="24"/>
        <v>-3.4410813040590023E-2</v>
      </c>
      <c r="H139" s="38">
        <f t="shared" si="25"/>
        <v>1.6558542399999998</v>
      </c>
      <c r="I139" s="38">
        <f t="shared" si="26"/>
        <v>2.1307532360319996</v>
      </c>
      <c r="J139" s="38">
        <f t="shared" si="27"/>
        <v>2.741853264125977</v>
      </c>
      <c r="K139" s="38">
        <f t="shared" si="28"/>
        <v>-4.427983422063124E-2</v>
      </c>
      <c r="L139" s="38">
        <f t="shared" si="29"/>
        <v>-5.6979290675108277E-2</v>
      </c>
      <c r="M139" s="38">
        <f t="shared" ca="1" si="30"/>
        <v>-3.2964620282303042E-2</v>
      </c>
      <c r="N139" s="38">
        <f t="shared" ca="1" si="31"/>
        <v>2.0914734941217055E-6</v>
      </c>
      <c r="O139" s="105">
        <f t="shared" ca="1" si="32"/>
        <v>2724566323276807</v>
      </c>
      <c r="P139" s="38">
        <f t="shared" ca="1" si="33"/>
        <v>5051689097020.8701</v>
      </c>
      <c r="Q139" s="38">
        <f t="shared" ca="1" si="34"/>
        <v>11565824930142.49</v>
      </c>
      <c r="R139" s="24">
        <f t="shared" ca="1" si="35"/>
        <v>-1.4461927582869807E-3</v>
      </c>
    </row>
    <row r="140" spans="1:18" x14ac:dyDescent="0.2">
      <c r="A140" s="81">
        <v>12875</v>
      </c>
      <c r="B140" s="81">
        <v>-3.0878226896557337E-2</v>
      </c>
      <c r="C140" s="81">
        <v>1</v>
      </c>
      <c r="D140" s="82">
        <f t="shared" si="21"/>
        <v>1.2875000000000001</v>
      </c>
      <c r="E140" s="82">
        <f t="shared" si="22"/>
        <v>-3.0878226896557337E-2</v>
      </c>
      <c r="F140" s="38">
        <f t="shared" si="23"/>
        <v>1.2875000000000001</v>
      </c>
      <c r="G140" s="38">
        <f t="shared" si="24"/>
        <v>-3.0878226896557337E-2</v>
      </c>
      <c r="H140" s="38">
        <f t="shared" si="25"/>
        <v>1.6576562500000003</v>
      </c>
      <c r="I140" s="38">
        <f t="shared" si="26"/>
        <v>2.1342324218750006</v>
      </c>
      <c r="J140" s="38">
        <f t="shared" si="27"/>
        <v>2.7478242431640636</v>
      </c>
      <c r="K140" s="38">
        <f t="shared" si="28"/>
        <v>-3.9755717129317573E-2</v>
      </c>
      <c r="L140" s="38">
        <f t="shared" si="29"/>
        <v>-5.1185485803996379E-2</v>
      </c>
      <c r="M140" s="38">
        <f t="shared" ca="1" si="30"/>
        <v>-3.2950554522568967E-2</v>
      </c>
      <c r="N140" s="38">
        <f t="shared" ca="1" si="31"/>
        <v>4.294541789530999E-6</v>
      </c>
      <c r="O140" s="105">
        <f t="shared" ca="1" si="32"/>
        <v>2723041651274823.5</v>
      </c>
      <c r="P140" s="38">
        <f t="shared" ca="1" si="33"/>
        <v>5036244203434.3594</v>
      </c>
      <c r="Q140" s="38">
        <f t="shared" ca="1" si="34"/>
        <v>11555637839593.881</v>
      </c>
      <c r="R140" s="24">
        <f t="shared" ca="1" si="35"/>
        <v>2.0723276260116302E-3</v>
      </c>
    </row>
    <row r="141" spans="1:18" x14ac:dyDescent="0.2">
      <c r="A141" s="81">
        <v>13720</v>
      </c>
      <c r="B141" s="81">
        <v>-3.13705909554641E-2</v>
      </c>
      <c r="C141" s="81">
        <v>1</v>
      </c>
      <c r="D141" s="82">
        <f t="shared" si="21"/>
        <v>1.3720000000000001</v>
      </c>
      <c r="E141" s="82">
        <f t="shared" si="22"/>
        <v>-3.13705909554641E-2</v>
      </c>
      <c r="F141" s="38">
        <f t="shared" si="23"/>
        <v>1.3720000000000001</v>
      </c>
      <c r="G141" s="38">
        <f t="shared" si="24"/>
        <v>-3.13705909554641E-2</v>
      </c>
      <c r="H141" s="38">
        <f t="shared" si="25"/>
        <v>1.8823840000000003</v>
      </c>
      <c r="I141" s="38">
        <f t="shared" si="26"/>
        <v>2.5826308480000004</v>
      </c>
      <c r="J141" s="38">
        <f t="shared" si="27"/>
        <v>3.543369523456001</v>
      </c>
      <c r="K141" s="38">
        <f t="shared" si="28"/>
        <v>-4.3040450790896752E-2</v>
      </c>
      <c r="L141" s="38">
        <f t="shared" si="29"/>
        <v>-5.9051498485110349E-2</v>
      </c>
      <c r="M141" s="38">
        <f t="shared" ca="1" si="30"/>
        <v>-3.1209128265365513E-2</v>
      </c>
      <c r="N141" s="38">
        <f t="shared" ca="1" si="31"/>
        <v>2.6070200293872349E-8</v>
      </c>
      <c r="O141" s="105">
        <f t="shared" ca="1" si="32"/>
        <v>2538306146233753</v>
      </c>
      <c r="P141" s="38">
        <f t="shared" ca="1" si="33"/>
        <v>3325626885614.3599</v>
      </c>
      <c r="Q141" s="38">
        <f t="shared" ca="1" si="34"/>
        <v>10334004155663.412</v>
      </c>
      <c r="R141" s="24">
        <f t="shared" ca="1" si="35"/>
        <v>-1.6146269009858702E-4</v>
      </c>
    </row>
    <row r="142" spans="1:18" x14ac:dyDescent="0.2">
      <c r="A142" s="81">
        <v>13720</v>
      </c>
      <c r="B142" s="81">
        <v>-3.0270590954148607E-2</v>
      </c>
      <c r="C142" s="81">
        <v>1</v>
      </c>
      <c r="D142" s="82">
        <f t="shared" si="21"/>
        <v>1.3720000000000001</v>
      </c>
      <c r="E142" s="82">
        <f t="shared" si="22"/>
        <v>-3.0270590954148607E-2</v>
      </c>
      <c r="F142" s="38">
        <f t="shared" si="23"/>
        <v>1.3720000000000001</v>
      </c>
      <c r="G142" s="38">
        <f t="shared" si="24"/>
        <v>-3.0270590954148607E-2</v>
      </c>
      <c r="H142" s="38">
        <f t="shared" si="25"/>
        <v>1.8823840000000003</v>
      </c>
      <c r="I142" s="38">
        <f t="shared" si="26"/>
        <v>2.5826308480000004</v>
      </c>
      <c r="J142" s="38">
        <f t="shared" si="27"/>
        <v>3.543369523456001</v>
      </c>
      <c r="K142" s="38">
        <f t="shared" si="28"/>
        <v>-4.1531250789091895E-2</v>
      </c>
      <c r="L142" s="38">
        <f t="shared" si="29"/>
        <v>-5.6980876082634087E-2</v>
      </c>
      <c r="M142" s="38">
        <f t="shared" ca="1" si="30"/>
        <v>-3.1209128265365513E-2</v>
      </c>
      <c r="N142" s="38">
        <f t="shared" ca="1" si="31"/>
        <v>8.8085228454625973E-7</v>
      </c>
      <c r="O142" s="105">
        <f t="shared" ca="1" si="32"/>
        <v>2538306146233753</v>
      </c>
      <c r="P142" s="38">
        <f t="shared" ca="1" si="33"/>
        <v>3325626885614.3599</v>
      </c>
      <c r="Q142" s="38">
        <f t="shared" ca="1" si="34"/>
        <v>10334004155663.412</v>
      </c>
      <c r="R142" s="24">
        <f t="shared" ca="1" si="35"/>
        <v>9.3853731121690612E-4</v>
      </c>
    </row>
    <row r="143" spans="1:18" x14ac:dyDescent="0.2">
      <c r="A143" s="81">
        <v>13727</v>
      </c>
      <c r="B143" s="81">
        <v>-3.033703027478004E-2</v>
      </c>
      <c r="C143" s="81">
        <v>1</v>
      </c>
      <c r="D143" s="82">
        <f t="shared" si="21"/>
        <v>1.3727</v>
      </c>
      <c r="E143" s="82">
        <f t="shared" si="22"/>
        <v>-3.033703027478004E-2</v>
      </c>
      <c r="F143" s="38">
        <f t="shared" si="23"/>
        <v>1.3727</v>
      </c>
      <c r="G143" s="38">
        <f t="shared" si="24"/>
        <v>-3.033703027478004E-2</v>
      </c>
      <c r="H143" s="38">
        <f t="shared" si="25"/>
        <v>1.8843052900000001</v>
      </c>
      <c r="I143" s="38">
        <f t="shared" si="26"/>
        <v>2.5865858715830004</v>
      </c>
      <c r="J143" s="38">
        <f t="shared" si="27"/>
        <v>3.5506064259219845</v>
      </c>
      <c r="K143" s="38">
        <f t="shared" si="28"/>
        <v>-4.1643641458190564E-2</v>
      </c>
      <c r="L143" s="38">
        <f t="shared" si="29"/>
        <v>-5.7164226629658185E-2</v>
      </c>
      <c r="M143" s="38">
        <f t="shared" ca="1" si="30"/>
        <v>-3.1194341992435863E-2</v>
      </c>
      <c r="N143" s="38">
        <f t="shared" ca="1" si="31"/>
        <v>7.3498338122997783E-7</v>
      </c>
      <c r="O143" s="105">
        <f t="shared" ca="1" si="32"/>
        <v>2536771261478125.5</v>
      </c>
      <c r="P143" s="38">
        <f t="shared" ca="1" si="33"/>
        <v>3312768803280.9849</v>
      </c>
      <c r="Q143" s="38">
        <f t="shared" ca="1" si="34"/>
        <v>10323963192255.969</v>
      </c>
      <c r="R143" s="24">
        <f t="shared" ca="1" si="35"/>
        <v>8.5731171765582315E-4</v>
      </c>
    </row>
    <row r="144" spans="1:18" x14ac:dyDescent="0.2">
      <c r="A144" s="81">
        <v>13787.5</v>
      </c>
      <c r="B144" s="81">
        <v>-3.4353795672029279E-2</v>
      </c>
      <c r="C144" s="81">
        <v>1</v>
      </c>
      <c r="D144" s="82">
        <f t="shared" si="21"/>
        <v>1.3787499999999999</v>
      </c>
      <c r="E144" s="82">
        <f t="shared" si="22"/>
        <v>-3.4353795672029279E-2</v>
      </c>
      <c r="F144" s="38">
        <f t="shared" si="23"/>
        <v>1.3787499999999999</v>
      </c>
      <c r="G144" s="38">
        <f t="shared" si="24"/>
        <v>-3.4353795672029279E-2</v>
      </c>
      <c r="H144" s="38">
        <f t="shared" si="25"/>
        <v>1.9009515624999997</v>
      </c>
      <c r="I144" s="38">
        <f t="shared" si="26"/>
        <v>2.6209369667968745</v>
      </c>
      <c r="J144" s="38">
        <f t="shared" si="27"/>
        <v>3.6136168429711906</v>
      </c>
      <c r="K144" s="38">
        <f t="shared" si="28"/>
        <v>-4.7365295782810367E-2</v>
      </c>
      <c r="L144" s="38">
        <f t="shared" si="29"/>
        <v>-6.5304901560549786E-2</v>
      </c>
      <c r="M144" s="38">
        <f t="shared" ca="1" si="30"/>
        <v>-3.1066299668104404E-2</v>
      </c>
      <c r="N144" s="38">
        <f t="shared" ca="1" si="31"/>
        <v>1.0807629975822022E-5</v>
      </c>
      <c r="O144" s="105">
        <f t="shared" ca="1" si="32"/>
        <v>2523503214826708</v>
      </c>
      <c r="P144" s="38">
        <f t="shared" ca="1" si="33"/>
        <v>3202565374933.791</v>
      </c>
      <c r="Q144" s="38">
        <f t="shared" ca="1" si="34"/>
        <v>10237243577737.373</v>
      </c>
      <c r="R144" s="24">
        <f t="shared" ca="1" si="35"/>
        <v>-3.2874960039248752E-3</v>
      </c>
    </row>
    <row r="145" spans="1:18" x14ac:dyDescent="0.2">
      <c r="A145" s="81">
        <v>13787.5</v>
      </c>
      <c r="B145" s="81">
        <v>-3.2853795673542678E-2</v>
      </c>
      <c r="C145" s="81">
        <v>1</v>
      </c>
      <c r="D145" s="82">
        <f t="shared" si="21"/>
        <v>1.3787499999999999</v>
      </c>
      <c r="E145" s="82">
        <f t="shared" si="22"/>
        <v>-3.2853795673542678E-2</v>
      </c>
      <c r="F145" s="38">
        <f t="shared" si="23"/>
        <v>1.3787499999999999</v>
      </c>
      <c r="G145" s="38">
        <f t="shared" si="24"/>
        <v>-3.2853795673542678E-2</v>
      </c>
      <c r="H145" s="38">
        <f t="shared" si="25"/>
        <v>1.9009515624999997</v>
      </c>
      <c r="I145" s="38">
        <f t="shared" si="26"/>
        <v>2.6209369667968745</v>
      </c>
      <c r="J145" s="38">
        <f t="shared" si="27"/>
        <v>3.6136168429711906</v>
      </c>
      <c r="K145" s="38">
        <f t="shared" si="28"/>
        <v>-4.5297170784896965E-2</v>
      </c>
      <c r="L145" s="38">
        <f t="shared" si="29"/>
        <v>-6.2453474219676688E-2</v>
      </c>
      <c r="M145" s="38">
        <f t="shared" ca="1" si="30"/>
        <v>-3.1066299668104404E-2</v>
      </c>
      <c r="N145" s="38">
        <f t="shared" ca="1" si="31"/>
        <v>3.1951419694577872E-6</v>
      </c>
      <c r="O145" s="105">
        <f t="shared" ca="1" si="32"/>
        <v>2523503214826708</v>
      </c>
      <c r="P145" s="38">
        <f t="shared" ca="1" si="33"/>
        <v>3202565374933.791</v>
      </c>
      <c r="Q145" s="38">
        <f t="shared" ca="1" si="34"/>
        <v>10237243577737.373</v>
      </c>
      <c r="R145" s="24">
        <f t="shared" ca="1" si="35"/>
        <v>-1.7874960054382744E-3</v>
      </c>
    </row>
    <row r="146" spans="1:18" x14ac:dyDescent="0.2">
      <c r="A146" s="81">
        <v>14452.5</v>
      </c>
      <c r="B146" s="81">
        <v>-2.892562656055702E-2</v>
      </c>
      <c r="C146" s="81">
        <v>1</v>
      </c>
      <c r="D146" s="82">
        <f t="shared" si="21"/>
        <v>1.4452499999999999</v>
      </c>
      <c r="E146" s="82">
        <f t="shared" si="22"/>
        <v>-2.892562656055702E-2</v>
      </c>
      <c r="F146" s="38">
        <f t="shared" si="23"/>
        <v>1.4452499999999999</v>
      </c>
      <c r="G146" s="38">
        <f t="shared" si="24"/>
        <v>-2.892562656055702E-2</v>
      </c>
      <c r="H146" s="38">
        <f t="shared" si="25"/>
        <v>2.0887475624999996</v>
      </c>
      <c r="I146" s="38">
        <f t="shared" si="26"/>
        <v>3.0187624147031245</v>
      </c>
      <c r="J146" s="38">
        <f t="shared" si="27"/>
        <v>4.3628663798496907</v>
      </c>
      <c r="K146" s="38">
        <f t="shared" si="28"/>
        <v>-4.180476178664503E-2</v>
      </c>
      <c r="L146" s="38">
        <f t="shared" si="29"/>
        <v>-6.0418331972148728E-2</v>
      </c>
      <c r="M146" s="38">
        <f t="shared" ca="1" si="30"/>
        <v>-2.9629749360921307E-2</v>
      </c>
      <c r="N146" s="38">
        <f t="shared" ca="1" si="31"/>
        <v>4.9578891799284523E-7</v>
      </c>
      <c r="O146" s="105">
        <f t="shared" ca="1" si="32"/>
        <v>2377479477606428</v>
      </c>
      <c r="P146" s="38">
        <f t="shared" ca="1" si="33"/>
        <v>2103485731858.7405</v>
      </c>
      <c r="Q146" s="38">
        <f t="shared" ca="1" si="34"/>
        <v>9292342486652.3203</v>
      </c>
      <c r="R146" s="24">
        <f t="shared" ca="1" si="35"/>
        <v>7.0412280036428673E-4</v>
      </c>
    </row>
    <row r="147" spans="1:18" x14ac:dyDescent="0.2">
      <c r="A147" s="81">
        <v>14452.5</v>
      </c>
      <c r="B147" s="81">
        <v>-2.7925626563991272E-2</v>
      </c>
      <c r="C147" s="81">
        <v>1</v>
      </c>
      <c r="D147" s="82">
        <f t="shared" si="21"/>
        <v>1.4452499999999999</v>
      </c>
      <c r="E147" s="82">
        <f t="shared" si="22"/>
        <v>-2.7925626563991272E-2</v>
      </c>
      <c r="F147" s="38">
        <f t="shared" si="23"/>
        <v>1.4452499999999999</v>
      </c>
      <c r="G147" s="38">
        <f t="shared" si="24"/>
        <v>-2.7925626563991272E-2</v>
      </c>
      <c r="H147" s="38">
        <f t="shared" si="25"/>
        <v>2.0887475624999996</v>
      </c>
      <c r="I147" s="38">
        <f t="shared" si="26"/>
        <v>3.0187624147031245</v>
      </c>
      <c r="J147" s="38">
        <f t="shared" si="27"/>
        <v>4.3628663798496907</v>
      </c>
      <c r="K147" s="38">
        <f t="shared" si="28"/>
        <v>-4.0359511791608384E-2</v>
      </c>
      <c r="L147" s="38">
        <f t="shared" si="29"/>
        <v>-5.8329584416822011E-2</v>
      </c>
      <c r="M147" s="38">
        <f t="shared" ca="1" si="30"/>
        <v>-2.9629749360921307E-2</v>
      </c>
      <c r="N147" s="38">
        <f t="shared" ca="1" si="31"/>
        <v>2.9040345070166446E-6</v>
      </c>
      <c r="O147" s="105">
        <f t="shared" ca="1" si="32"/>
        <v>2377479477606428</v>
      </c>
      <c r="P147" s="38">
        <f t="shared" ca="1" si="33"/>
        <v>2103485731858.7405</v>
      </c>
      <c r="Q147" s="38">
        <f t="shared" ca="1" si="34"/>
        <v>9292342486652.3203</v>
      </c>
      <c r="R147" s="24">
        <f t="shared" ca="1" si="35"/>
        <v>1.7041227969300347E-3</v>
      </c>
    </row>
    <row r="148" spans="1:18" x14ac:dyDescent="0.2">
      <c r="A148" s="81">
        <v>14524</v>
      </c>
      <c r="B148" s="81">
        <v>-2.8410404998585277E-2</v>
      </c>
      <c r="C148" s="81">
        <v>1</v>
      </c>
      <c r="D148" s="82">
        <f t="shared" si="21"/>
        <v>1.4523999999999999</v>
      </c>
      <c r="E148" s="82">
        <f t="shared" si="22"/>
        <v>-2.8410404998585277E-2</v>
      </c>
      <c r="F148" s="38">
        <f t="shared" si="23"/>
        <v>1.4523999999999999</v>
      </c>
      <c r="G148" s="38">
        <f t="shared" si="24"/>
        <v>-2.8410404998585277E-2</v>
      </c>
      <c r="H148" s="38">
        <f t="shared" si="25"/>
        <v>2.10946576</v>
      </c>
      <c r="I148" s="38">
        <f t="shared" si="26"/>
        <v>3.0637880698239996</v>
      </c>
      <c r="J148" s="38">
        <f t="shared" si="27"/>
        <v>4.4498457926123764</v>
      </c>
      <c r="K148" s="38">
        <f t="shared" si="28"/>
        <v>-4.1263272219945253E-2</v>
      </c>
      <c r="L148" s="38">
        <f t="shared" si="29"/>
        <v>-5.9930776572248483E-2</v>
      </c>
      <c r="M148" s="38">
        <f t="shared" ca="1" si="30"/>
        <v>-2.9472112277475666E-2</v>
      </c>
      <c r="N148" s="38">
        <f t="shared" ca="1" si="31"/>
        <v>1.1272223460488331E-6</v>
      </c>
      <c r="O148" s="105">
        <f t="shared" ca="1" si="32"/>
        <v>2361768805680969</v>
      </c>
      <c r="P148" s="38">
        <f t="shared" ca="1" si="33"/>
        <v>1997889962110.6321</v>
      </c>
      <c r="Q148" s="38">
        <f t="shared" ca="1" si="34"/>
        <v>9191756131237.2285</v>
      </c>
      <c r="R148" s="24">
        <f t="shared" ca="1" si="35"/>
        <v>1.0617072788903885E-3</v>
      </c>
    </row>
    <row r="149" spans="1:18" x14ac:dyDescent="0.2">
      <c r="A149" s="81">
        <v>14524</v>
      </c>
      <c r="B149" s="81">
        <v>-2.801040500141417E-2</v>
      </c>
      <c r="C149" s="81">
        <v>1</v>
      </c>
      <c r="D149" s="82">
        <f t="shared" ref="D149:D212" si="36">A149/A$18</f>
        <v>1.4523999999999999</v>
      </c>
      <c r="E149" s="82">
        <f t="shared" ref="E149:E212" si="37">B149/B$18</f>
        <v>-2.801040500141417E-2</v>
      </c>
      <c r="F149" s="38">
        <f t="shared" ref="F149:F212" si="38">$C149*D149</f>
        <v>1.4523999999999999</v>
      </c>
      <c r="G149" s="38">
        <f t="shared" ref="G149:G212" si="39">$C149*E149</f>
        <v>-2.801040500141417E-2</v>
      </c>
      <c r="H149" s="38">
        <f t="shared" ref="H149:H212" si="40">C149*D149*D149</f>
        <v>2.10946576</v>
      </c>
      <c r="I149" s="38">
        <f t="shared" ref="I149:I212" si="41">C149*D149*D149*D149</f>
        <v>3.0637880698239996</v>
      </c>
      <c r="J149" s="38">
        <f t="shared" ref="J149:J212" si="42">C149*D149*D149*D149*D149</f>
        <v>4.4498457926123764</v>
      </c>
      <c r="K149" s="38">
        <f t="shared" ref="K149:K212" si="43">C149*E149*D149</f>
        <v>-4.068231222405394E-2</v>
      </c>
      <c r="L149" s="38">
        <f t="shared" ref="L149:L212" si="44">C149*E149*D149*D149</f>
        <v>-5.9086990274215941E-2</v>
      </c>
      <c r="M149" s="38">
        <f t="shared" ref="M149:M212" ca="1" si="45">+E$4+E$5*D149+E$6*D149^2</f>
        <v>-2.9472112277475666E-2</v>
      </c>
      <c r="N149" s="38">
        <f t="shared" ref="N149:N212" ca="1" si="46">C149*(M149-E149)^2</f>
        <v>2.1365881608911192E-6</v>
      </c>
      <c r="O149" s="105">
        <f t="shared" ref="O149:O212" ca="1" si="47">(C149*O$1-O$2*F149+O$3*H149)^2</f>
        <v>2361768805680969</v>
      </c>
      <c r="P149" s="38">
        <f t="shared" ref="P149:P212" ca="1" si="48">(-C149*O$2+O$4*F149-O$5*H149)^2</f>
        <v>1997889962110.6321</v>
      </c>
      <c r="Q149" s="38">
        <f t="shared" ref="Q149:Q212" ca="1" si="49">+(C149*O$3-F149*O$5+H149*O$6)^2</f>
        <v>9191756131237.2285</v>
      </c>
      <c r="R149" s="24">
        <f t="shared" ref="R149:R212" ca="1" si="50">+E149-M149</f>
        <v>1.4617072760614962E-3</v>
      </c>
    </row>
    <row r="150" spans="1:18" x14ac:dyDescent="0.2">
      <c r="A150" s="81">
        <v>14524.5</v>
      </c>
      <c r="B150" s="81">
        <v>-2.9686519788053291E-2</v>
      </c>
      <c r="C150" s="81">
        <v>1</v>
      </c>
      <c r="D150" s="82">
        <f t="shared" si="36"/>
        <v>1.45245</v>
      </c>
      <c r="E150" s="82">
        <f t="shared" si="37"/>
        <v>-2.9686519788053291E-2</v>
      </c>
      <c r="F150" s="38">
        <f t="shared" si="38"/>
        <v>1.45245</v>
      </c>
      <c r="G150" s="38">
        <f t="shared" si="39"/>
        <v>-2.9686519788053291E-2</v>
      </c>
      <c r="H150" s="38">
        <f t="shared" si="40"/>
        <v>2.1096110024999999</v>
      </c>
      <c r="I150" s="38">
        <f t="shared" si="41"/>
        <v>3.0641045005811249</v>
      </c>
      <c r="J150" s="38">
        <f t="shared" si="42"/>
        <v>4.4504585818690554</v>
      </c>
      <c r="K150" s="38">
        <f t="shared" si="43"/>
        <v>-4.3118185666158E-2</v>
      </c>
      <c r="L150" s="38">
        <f t="shared" si="44"/>
        <v>-6.2627008770811191E-2</v>
      </c>
      <c r="M150" s="38">
        <f t="shared" ca="1" si="45"/>
        <v>-2.9471007745661665E-2</v>
      </c>
      <c r="N150" s="38">
        <f t="shared" ca="1" si="46"/>
        <v>4.6445440415809987E-8</v>
      </c>
      <c r="O150" s="105">
        <f t="shared" ca="1" si="47"/>
        <v>2361658940005682</v>
      </c>
      <c r="P150" s="38">
        <f t="shared" ca="1" si="48"/>
        <v>1997160333711.1055</v>
      </c>
      <c r="Q150" s="38">
        <f t="shared" ca="1" si="49"/>
        <v>9191053484884.3613</v>
      </c>
      <c r="R150" s="24">
        <f t="shared" ca="1" si="50"/>
        <v>-2.1551204239162597E-4</v>
      </c>
    </row>
    <row r="151" spans="1:18" x14ac:dyDescent="0.2">
      <c r="A151" s="81">
        <v>14524.5</v>
      </c>
      <c r="B151" s="81">
        <v>-2.9586519783303546E-2</v>
      </c>
      <c r="C151" s="81">
        <v>1</v>
      </c>
      <c r="D151" s="82">
        <f t="shared" si="36"/>
        <v>1.45245</v>
      </c>
      <c r="E151" s="82">
        <f t="shared" si="37"/>
        <v>-2.9586519783303546E-2</v>
      </c>
      <c r="F151" s="38">
        <f t="shared" si="38"/>
        <v>1.45245</v>
      </c>
      <c r="G151" s="38">
        <f t="shared" si="39"/>
        <v>-2.9586519783303546E-2</v>
      </c>
      <c r="H151" s="38">
        <f t="shared" si="40"/>
        <v>2.1096110024999999</v>
      </c>
      <c r="I151" s="38">
        <f t="shared" si="41"/>
        <v>3.0641045005811249</v>
      </c>
      <c r="J151" s="38">
        <f t="shared" si="42"/>
        <v>4.4504585818690554</v>
      </c>
      <c r="K151" s="38">
        <f t="shared" si="43"/>
        <v>-4.2972940659259239E-2</v>
      </c>
      <c r="L151" s="38">
        <f t="shared" si="44"/>
        <v>-6.2416047660541082E-2</v>
      </c>
      <c r="M151" s="38">
        <f t="shared" ca="1" si="45"/>
        <v>-2.9471007745661665E-2</v>
      </c>
      <c r="N151" s="38">
        <f t="shared" ca="1" si="46"/>
        <v>1.3343030840179296E-8</v>
      </c>
      <c r="O151" s="105">
        <f t="shared" ca="1" si="47"/>
        <v>2361658940005682</v>
      </c>
      <c r="P151" s="38">
        <f t="shared" ca="1" si="48"/>
        <v>1997160333711.1055</v>
      </c>
      <c r="Q151" s="38">
        <f t="shared" ca="1" si="49"/>
        <v>9191053484884.3613</v>
      </c>
      <c r="R151" s="24">
        <f t="shared" ca="1" si="50"/>
        <v>-1.1551203764188084E-4</v>
      </c>
    </row>
    <row r="152" spans="1:18" x14ac:dyDescent="0.2">
      <c r="A152" s="81">
        <v>14541</v>
      </c>
      <c r="B152" s="81">
        <v>-2.1898287849945866E-2</v>
      </c>
      <c r="C152" s="81">
        <v>1</v>
      </c>
      <c r="D152" s="82">
        <f t="shared" si="36"/>
        <v>1.4540999999999999</v>
      </c>
      <c r="E152" s="82">
        <f t="shared" si="37"/>
        <v>-2.1898287849945866E-2</v>
      </c>
      <c r="F152" s="38">
        <f t="shared" si="38"/>
        <v>1.4540999999999999</v>
      </c>
      <c r="G152" s="38">
        <f t="shared" si="39"/>
        <v>-2.1898287849945866E-2</v>
      </c>
      <c r="H152" s="38">
        <f t="shared" si="40"/>
        <v>2.1144068099999997</v>
      </c>
      <c r="I152" s="38">
        <f t="shared" si="41"/>
        <v>3.0745589424209996</v>
      </c>
      <c r="J152" s="38">
        <f t="shared" si="42"/>
        <v>4.4707161581743753</v>
      </c>
      <c r="K152" s="38">
        <f t="shared" si="43"/>
        <v>-3.1842300362606282E-2</v>
      </c>
      <c r="L152" s="38">
        <f t="shared" si="44"/>
        <v>-4.6301888957265794E-2</v>
      </c>
      <c r="M152" s="38">
        <f t="shared" ca="1" si="45"/>
        <v>-2.9434541252141705E-2</v>
      </c>
      <c r="N152" s="38">
        <f t="shared" ca="1" si="46"/>
        <v>5.6795115342108356E-5</v>
      </c>
      <c r="O152" s="105">
        <f t="shared" ca="1" si="47"/>
        <v>2358033372107780</v>
      </c>
      <c r="P152" s="38">
        <f t="shared" ca="1" si="48"/>
        <v>1973151384914.1909</v>
      </c>
      <c r="Q152" s="38">
        <f t="shared" ca="1" si="49"/>
        <v>9167872097646.5898</v>
      </c>
      <c r="R152" s="24">
        <f t="shared" ca="1" si="50"/>
        <v>7.5362534021958388E-3</v>
      </c>
    </row>
    <row r="153" spans="1:18" x14ac:dyDescent="0.2">
      <c r="A153" s="81">
        <v>14595</v>
      </c>
      <c r="B153" s="81">
        <v>-2.3918352042922565E-2</v>
      </c>
      <c r="C153" s="81">
        <v>1</v>
      </c>
      <c r="D153" s="82">
        <f t="shared" si="36"/>
        <v>1.4595</v>
      </c>
      <c r="E153" s="82">
        <f t="shared" si="37"/>
        <v>-2.3918352042922565E-2</v>
      </c>
      <c r="F153" s="38">
        <f t="shared" si="38"/>
        <v>1.4595</v>
      </c>
      <c r="G153" s="38">
        <f t="shared" si="39"/>
        <v>-2.3918352042922565E-2</v>
      </c>
      <c r="H153" s="38">
        <f t="shared" si="40"/>
        <v>2.1301402500000002</v>
      </c>
      <c r="I153" s="38">
        <f t="shared" si="41"/>
        <v>3.1089396948750001</v>
      </c>
      <c r="J153" s="38">
        <f t="shared" si="42"/>
        <v>4.5374974846700624</v>
      </c>
      <c r="K153" s="38">
        <f t="shared" si="43"/>
        <v>-3.4908834806645486E-2</v>
      </c>
      <c r="L153" s="38">
        <f t="shared" si="44"/>
        <v>-5.0949444400299089E-2</v>
      </c>
      <c r="M153" s="38">
        <f t="shared" ca="1" si="45"/>
        <v>-2.9314966401671395E-2</v>
      </c>
      <c r="N153" s="38">
        <f t="shared" ca="1" si="46"/>
        <v>2.9123446537054049E-5</v>
      </c>
      <c r="O153" s="105">
        <f t="shared" ca="1" si="47"/>
        <v>2346167933251688</v>
      </c>
      <c r="P153" s="38">
        <f t="shared" ca="1" si="48"/>
        <v>1895512367280.2512</v>
      </c>
      <c r="Q153" s="38">
        <f t="shared" ca="1" si="49"/>
        <v>9092087064608.2539</v>
      </c>
      <c r="R153" s="24">
        <f t="shared" ca="1" si="50"/>
        <v>5.3966143587488302E-3</v>
      </c>
    </row>
    <row r="154" spans="1:18" x14ac:dyDescent="0.2">
      <c r="A154" s="81">
        <v>15233</v>
      </c>
      <c r="B154" s="81">
        <v>-2.9006819736997647E-2</v>
      </c>
      <c r="C154" s="81">
        <v>1</v>
      </c>
      <c r="D154" s="82">
        <f t="shared" si="36"/>
        <v>1.5233000000000001</v>
      </c>
      <c r="E154" s="82">
        <f t="shared" si="37"/>
        <v>-2.9006819736997647E-2</v>
      </c>
      <c r="F154" s="38">
        <f t="shared" si="38"/>
        <v>1.5233000000000001</v>
      </c>
      <c r="G154" s="38">
        <f t="shared" si="39"/>
        <v>-2.9006819736997647E-2</v>
      </c>
      <c r="H154" s="38">
        <f t="shared" si="40"/>
        <v>2.3204428900000003</v>
      </c>
      <c r="I154" s="38">
        <f t="shared" si="41"/>
        <v>3.5347306543370007</v>
      </c>
      <c r="J154" s="38">
        <f t="shared" si="42"/>
        <v>5.3844552057515536</v>
      </c>
      <c r="K154" s="38">
        <f t="shared" si="43"/>
        <v>-4.4186088505368516E-2</v>
      </c>
      <c r="L154" s="38">
        <f t="shared" si="44"/>
        <v>-6.7308668620227871E-2</v>
      </c>
      <c r="M154" s="38">
        <f t="shared" ca="1" si="45"/>
        <v>-2.7875543033787673E-2</v>
      </c>
      <c r="N154" s="38">
        <f t="shared" ca="1" si="46"/>
        <v>1.2797869792256262E-6</v>
      </c>
      <c r="O154" s="105">
        <f t="shared" ca="1" si="47"/>
        <v>2206061624817056</v>
      </c>
      <c r="P154" s="38">
        <f t="shared" ca="1" si="48"/>
        <v>1089197092020.4052</v>
      </c>
      <c r="Q154" s="38">
        <f t="shared" ca="1" si="49"/>
        <v>8206918219463.1338</v>
      </c>
      <c r="R154" s="24">
        <f t="shared" ca="1" si="50"/>
        <v>-1.1312767032099734E-3</v>
      </c>
    </row>
    <row r="155" spans="1:18" x14ac:dyDescent="0.2">
      <c r="A155" s="81">
        <v>15233</v>
      </c>
      <c r="B155" s="81">
        <v>-2.7506819738511046E-2</v>
      </c>
      <c r="C155" s="81">
        <v>1</v>
      </c>
      <c r="D155" s="82">
        <f t="shared" si="36"/>
        <v>1.5233000000000001</v>
      </c>
      <c r="E155" s="82">
        <f t="shared" si="37"/>
        <v>-2.7506819738511046E-2</v>
      </c>
      <c r="F155" s="38">
        <f t="shared" si="38"/>
        <v>1.5233000000000001</v>
      </c>
      <c r="G155" s="38">
        <f t="shared" si="39"/>
        <v>-2.7506819738511046E-2</v>
      </c>
      <c r="H155" s="38">
        <f t="shared" si="40"/>
        <v>2.3204428900000003</v>
      </c>
      <c r="I155" s="38">
        <f t="shared" si="41"/>
        <v>3.5347306543370007</v>
      </c>
      <c r="J155" s="38">
        <f t="shared" si="42"/>
        <v>5.3844552057515536</v>
      </c>
      <c r="K155" s="38">
        <f t="shared" si="43"/>
        <v>-4.190113850767388E-2</v>
      </c>
      <c r="L155" s="38">
        <f t="shared" si="44"/>
        <v>-6.3828004288739623E-2</v>
      </c>
      <c r="M155" s="38">
        <f t="shared" ca="1" si="45"/>
        <v>-2.7875543033787673E-2</v>
      </c>
      <c r="N155" s="38">
        <f t="shared" ca="1" si="46"/>
        <v>1.3595686847965499E-7</v>
      </c>
      <c r="O155" s="105">
        <f t="shared" ca="1" si="47"/>
        <v>2206061624817056</v>
      </c>
      <c r="P155" s="38">
        <f t="shared" ca="1" si="48"/>
        <v>1089197092020.4052</v>
      </c>
      <c r="Q155" s="38">
        <f t="shared" ca="1" si="49"/>
        <v>8206918219463.1338</v>
      </c>
      <c r="R155" s="24">
        <f t="shared" ca="1" si="50"/>
        <v>3.6872329527662742E-4</v>
      </c>
    </row>
    <row r="156" spans="1:18" x14ac:dyDescent="0.2">
      <c r="A156" s="81">
        <v>15241</v>
      </c>
      <c r="B156" s="81">
        <v>-3.0423889281289036E-2</v>
      </c>
      <c r="C156" s="81">
        <v>1</v>
      </c>
      <c r="D156" s="82">
        <f t="shared" si="36"/>
        <v>1.5241</v>
      </c>
      <c r="E156" s="82">
        <f t="shared" si="37"/>
        <v>-3.0423889281289036E-2</v>
      </c>
      <c r="F156" s="38">
        <f t="shared" si="38"/>
        <v>1.5241</v>
      </c>
      <c r="G156" s="38">
        <f t="shared" si="39"/>
        <v>-3.0423889281289036E-2</v>
      </c>
      <c r="H156" s="38">
        <f t="shared" si="40"/>
        <v>2.32288081</v>
      </c>
      <c r="I156" s="38">
        <f t="shared" si="41"/>
        <v>3.540302642521</v>
      </c>
      <c r="J156" s="38">
        <f t="shared" si="42"/>
        <v>5.3957752574662559</v>
      </c>
      <c r="K156" s="38">
        <f t="shared" si="43"/>
        <v>-4.6369049653612618E-2</v>
      </c>
      <c r="L156" s="38">
        <f t="shared" si="44"/>
        <v>-7.0671068577070992E-2</v>
      </c>
      <c r="M156" s="38">
        <f t="shared" ca="1" si="45"/>
        <v>-2.7857181663891555E-2</v>
      </c>
      <c r="N156" s="38">
        <f t="shared" ca="1" si="46"/>
        <v>6.5879879932062578E-6</v>
      </c>
      <c r="O156" s="105">
        <f t="shared" ca="1" si="47"/>
        <v>2204306638036513.8</v>
      </c>
      <c r="P156" s="38">
        <f t="shared" ca="1" si="48"/>
        <v>1080414192440.7344</v>
      </c>
      <c r="Q156" s="38">
        <f t="shared" ca="1" si="49"/>
        <v>8195947689161.8174</v>
      </c>
      <c r="R156" s="24">
        <f t="shared" ca="1" si="50"/>
        <v>-2.5667076173974818E-3</v>
      </c>
    </row>
    <row r="157" spans="1:18" x14ac:dyDescent="0.2">
      <c r="A157" s="81">
        <v>15342</v>
      </c>
      <c r="B157" s="81">
        <v>-2.6988692374985912E-2</v>
      </c>
      <c r="C157" s="81">
        <v>1</v>
      </c>
      <c r="D157" s="82">
        <f t="shared" si="36"/>
        <v>1.5342</v>
      </c>
      <c r="E157" s="82">
        <f t="shared" si="37"/>
        <v>-2.6988692374985912E-2</v>
      </c>
      <c r="F157" s="38">
        <f t="shared" si="38"/>
        <v>1.5342</v>
      </c>
      <c r="G157" s="38">
        <f t="shared" si="39"/>
        <v>-2.6988692374985912E-2</v>
      </c>
      <c r="H157" s="38">
        <f t="shared" si="40"/>
        <v>2.3537696399999999</v>
      </c>
      <c r="I157" s="38">
        <f t="shared" si="41"/>
        <v>3.6111533816879997</v>
      </c>
      <c r="J157" s="38">
        <f t="shared" si="42"/>
        <v>5.5402315181857293</v>
      </c>
      <c r="K157" s="38">
        <f t="shared" si="43"/>
        <v>-4.1406051841703387E-2</v>
      </c>
      <c r="L157" s="38">
        <f t="shared" si="44"/>
        <v>-6.3525164735541331E-2</v>
      </c>
      <c r="M157" s="38">
        <f t="shared" ca="1" si="45"/>
        <v>-2.7624704368133926E-2</v>
      </c>
      <c r="N157" s="38">
        <f t="shared" ca="1" si="46"/>
        <v>4.0451125542810947E-7</v>
      </c>
      <c r="O157" s="105">
        <f t="shared" ca="1" si="47"/>
        <v>2182155843136462.8</v>
      </c>
      <c r="P157" s="38">
        <f t="shared" ca="1" si="48"/>
        <v>972423637156.31885</v>
      </c>
      <c r="Q157" s="38">
        <f t="shared" ca="1" si="49"/>
        <v>8057740069321.6016</v>
      </c>
      <c r="R157" s="24">
        <f t="shared" ca="1" si="50"/>
        <v>6.3601199314801404E-4</v>
      </c>
    </row>
    <row r="158" spans="1:18" x14ac:dyDescent="0.2">
      <c r="A158" s="81">
        <v>15342</v>
      </c>
      <c r="B158" s="81">
        <v>-2.5888692373670419E-2</v>
      </c>
      <c r="C158" s="81">
        <v>1</v>
      </c>
      <c r="D158" s="82">
        <f t="shared" si="36"/>
        <v>1.5342</v>
      </c>
      <c r="E158" s="82">
        <f t="shared" si="37"/>
        <v>-2.5888692373670419E-2</v>
      </c>
      <c r="F158" s="38">
        <f t="shared" si="38"/>
        <v>1.5342</v>
      </c>
      <c r="G158" s="38">
        <f t="shared" si="39"/>
        <v>-2.5888692373670419E-2</v>
      </c>
      <c r="H158" s="38">
        <f t="shared" si="40"/>
        <v>2.3537696399999999</v>
      </c>
      <c r="I158" s="38">
        <f t="shared" si="41"/>
        <v>3.6111533816879997</v>
      </c>
      <c r="J158" s="38">
        <f t="shared" si="42"/>
        <v>5.5402315181857293</v>
      </c>
      <c r="K158" s="38">
        <f t="shared" si="43"/>
        <v>-3.971843183968516E-2</v>
      </c>
      <c r="L158" s="38">
        <f t="shared" si="44"/>
        <v>-6.0936018128444971E-2</v>
      </c>
      <c r="M158" s="38">
        <f t="shared" ca="1" si="45"/>
        <v>-2.7624704368133926E-2</v>
      </c>
      <c r="N158" s="38">
        <f t="shared" ca="1" si="46"/>
        <v>3.0137376449211642E-6</v>
      </c>
      <c r="O158" s="105">
        <f t="shared" ca="1" si="47"/>
        <v>2182155843136462.8</v>
      </c>
      <c r="P158" s="38">
        <f t="shared" ca="1" si="48"/>
        <v>972423637156.31885</v>
      </c>
      <c r="Q158" s="38">
        <f t="shared" ca="1" si="49"/>
        <v>8057740069321.6016</v>
      </c>
      <c r="R158" s="24">
        <f t="shared" ca="1" si="50"/>
        <v>1.7360119944635072E-3</v>
      </c>
    </row>
    <row r="159" spans="1:18" x14ac:dyDescent="0.2">
      <c r="A159" s="81">
        <v>15342.5</v>
      </c>
      <c r="B159" s="81">
        <v>-2.7764752551565464E-2</v>
      </c>
      <c r="C159" s="81">
        <v>1</v>
      </c>
      <c r="D159" s="82">
        <f t="shared" si="36"/>
        <v>1.5342499999999999</v>
      </c>
      <c r="E159" s="82">
        <f t="shared" si="37"/>
        <v>-2.7764752551565464E-2</v>
      </c>
      <c r="F159" s="38">
        <f t="shared" si="38"/>
        <v>1.5342499999999999</v>
      </c>
      <c r="G159" s="38">
        <f t="shared" si="39"/>
        <v>-2.7764752551565464E-2</v>
      </c>
      <c r="H159" s="38">
        <f t="shared" si="40"/>
        <v>2.3539230624999998</v>
      </c>
      <c r="I159" s="38">
        <f t="shared" si="41"/>
        <v>3.6115064586406245</v>
      </c>
      <c r="J159" s="38">
        <f t="shared" si="42"/>
        <v>5.5409537841693774</v>
      </c>
      <c r="K159" s="38">
        <f t="shared" si="43"/>
        <v>-4.2598071602239308E-2</v>
      </c>
      <c r="L159" s="38">
        <f t="shared" si="44"/>
        <v>-6.5356091355735654E-2</v>
      </c>
      <c r="M159" s="38">
        <f t="shared" ca="1" si="45"/>
        <v>-2.762355042486838E-2</v>
      </c>
      <c r="N159" s="38">
        <f t="shared" ca="1" si="46"/>
        <v>1.9938040583779186E-8</v>
      </c>
      <c r="O159" s="105">
        <f t="shared" ca="1" si="47"/>
        <v>2182046214365031.5</v>
      </c>
      <c r="P159" s="38">
        <f t="shared" ca="1" si="48"/>
        <v>971902413753.05334</v>
      </c>
      <c r="Q159" s="38">
        <f t="shared" ca="1" si="49"/>
        <v>8057057248920.8545</v>
      </c>
      <c r="R159" s="24">
        <f t="shared" ca="1" si="50"/>
        <v>-1.4120212669708337E-4</v>
      </c>
    </row>
    <row r="160" spans="1:18" x14ac:dyDescent="0.2">
      <c r="A160" s="81">
        <v>15342.5</v>
      </c>
      <c r="B160" s="81">
        <v>-2.7164752552170823E-2</v>
      </c>
      <c r="C160" s="81">
        <v>1</v>
      </c>
      <c r="D160" s="82">
        <f t="shared" si="36"/>
        <v>1.5342499999999999</v>
      </c>
      <c r="E160" s="82">
        <f t="shared" si="37"/>
        <v>-2.7164752552170823E-2</v>
      </c>
      <c r="F160" s="38">
        <f t="shared" si="38"/>
        <v>1.5342499999999999</v>
      </c>
      <c r="G160" s="38">
        <f t="shared" si="39"/>
        <v>-2.7164752552170823E-2</v>
      </c>
      <c r="H160" s="38">
        <f t="shared" si="40"/>
        <v>2.3539230624999998</v>
      </c>
      <c r="I160" s="38">
        <f t="shared" si="41"/>
        <v>3.6115064586406245</v>
      </c>
      <c r="J160" s="38">
        <f t="shared" si="42"/>
        <v>5.5409537841693774</v>
      </c>
      <c r="K160" s="38">
        <f t="shared" si="43"/>
        <v>-4.167752160316808E-2</v>
      </c>
      <c r="L160" s="38">
        <f t="shared" si="44"/>
        <v>-6.3943737519660621E-2</v>
      </c>
      <c r="M160" s="38">
        <f t="shared" ca="1" si="45"/>
        <v>-2.762355042486838E-2</v>
      </c>
      <c r="N160" s="38">
        <f t="shared" ca="1" si="46"/>
        <v>2.1049548799180366E-7</v>
      </c>
      <c r="O160" s="105">
        <f t="shared" ca="1" si="47"/>
        <v>2182046214365031.5</v>
      </c>
      <c r="P160" s="38">
        <f t="shared" ca="1" si="48"/>
        <v>971902413753.05334</v>
      </c>
      <c r="Q160" s="38">
        <f t="shared" ca="1" si="49"/>
        <v>8057057248920.8545</v>
      </c>
      <c r="R160" s="24">
        <f t="shared" ca="1" si="50"/>
        <v>4.5879787269755695E-4</v>
      </c>
    </row>
    <row r="161" spans="1:18" x14ac:dyDescent="0.2">
      <c r="A161" s="81">
        <v>15351.5</v>
      </c>
      <c r="B161" s="81">
        <v>-2.773383026979874E-2</v>
      </c>
      <c r="C161" s="81">
        <v>1</v>
      </c>
      <c r="D161" s="82">
        <f t="shared" si="36"/>
        <v>1.53515</v>
      </c>
      <c r="E161" s="82">
        <f t="shared" si="37"/>
        <v>-2.773383026979874E-2</v>
      </c>
      <c r="F161" s="38">
        <f t="shared" si="38"/>
        <v>1.53515</v>
      </c>
      <c r="G161" s="38">
        <f t="shared" si="39"/>
        <v>-2.773383026979874E-2</v>
      </c>
      <c r="H161" s="38">
        <f t="shared" si="40"/>
        <v>2.3566855224999999</v>
      </c>
      <c r="I161" s="38">
        <f t="shared" si="41"/>
        <v>3.6178657798658747</v>
      </c>
      <c r="J161" s="38">
        <f t="shared" si="42"/>
        <v>5.5539666519610975</v>
      </c>
      <c r="K161" s="38">
        <f t="shared" si="43"/>
        <v>-4.2575589538681534E-2</v>
      </c>
      <c r="L161" s="38">
        <f t="shared" si="44"/>
        <v>-6.5359916280306962E-2</v>
      </c>
      <c r="M161" s="38">
        <f t="shared" ca="1" si="45"/>
        <v>-2.7602774281444233E-2</v>
      </c>
      <c r="N161" s="38">
        <f t="shared" ca="1" si="46"/>
        <v>1.717567208357676E-8</v>
      </c>
      <c r="O161" s="105">
        <f t="shared" ca="1" si="47"/>
        <v>2180072947043731</v>
      </c>
      <c r="P161" s="38">
        <f t="shared" ca="1" si="48"/>
        <v>962543015328.00549</v>
      </c>
      <c r="Q161" s="38">
        <f t="shared" ca="1" si="49"/>
        <v>8044768823842.9268</v>
      </c>
      <c r="R161" s="24">
        <f t="shared" ca="1" si="50"/>
        <v>-1.3105598835450732E-4</v>
      </c>
    </row>
    <row r="162" spans="1:18" x14ac:dyDescent="0.2">
      <c r="A162" s="81">
        <v>15351.5</v>
      </c>
      <c r="B162" s="81">
        <v>-2.6533830271009459E-2</v>
      </c>
      <c r="C162" s="81">
        <v>1</v>
      </c>
      <c r="D162" s="82">
        <f t="shared" si="36"/>
        <v>1.53515</v>
      </c>
      <c r="E162" s="82">
        <f t="shared" si="37"/>
        <v>-2.6533830271009459E-2</v>
      </c>
      <c r="F162" s="38">
        <f t="shared" si="38"/>
        <v>1.53515</v>
      </c>
      <c r="G162" s="38">
        <f t="shared" si="39"/>
        <v>-2.6533830271009459E-2</v>
      </c>
      <c r="H162" s="38">
        <f t="shared" si="40"/>
        <v>2.3566855224999999</v>
      </c>
      <c r="I162" s="38">
        <f t="shared" si="41"/>
        <v>3.6178657798658747</v>
      </c>
      <c r="J162" s="38">
        <f t="shared" si="42"/>
        <v>5.5539666519610975</v>
      </c>
      <c r="K162" s="38">
        <f t="shared" si="43"/>
        <v>-4.0733409540540173E-2</v>
      </c>
      <c r="L162" s="38">
        <f t="shared" si="44"/>
        <v>-6.2531893656160242E-2</v>
      </c>
      <c r="M162" s="38">
        <f t="shared" ca="1" si="45"/>
        <v>-2.7602774281444233E-2</v>
      </c>
      <c r="N162" s="38">
        <f t="shared" ca="1" si="46"/>
        <v>1.1426412974443768E-6</v>
      </c>
      <c r="O162" s="105">
        <f t="shared" ca="1" si="47"/>
        <v>2180072947043731</v>
      </c>
      <c r="P162" s="38">
        <f t="shared" ca="1" si="48"/>
        <v>962543015328.00549</v>
      </c>
      <c r="Q162" s="38">
        <f t="shared" ca="1" si="49"/>
        <v>8044768823842.9268</v>
      </c>
      <c r="R162" s="24">
        <f t="shared" ca="1" si="50"/>
        <v>1.0689440104347733E-3</v>
      </c>
    </row>
    <row r="163" spans="1:18" x14ac:dyDescent="0.2">
      <c r="A163" s="81">
        <v>15358.5</v>
      </c>
      <c r="B163" s="81">
        <v>-2.8498661456427675E-2</v>
      </c>
      <c r="C163" s="81">
        <v>1</v>
      </c>
      <c r="D163" s="82">
        <f t="shared" si="36"/>
        <v>1.5358499999999999</v>
      </c>
      <c r="E163" s="82">
        <f t="shared" si="37"/>
        <v>-2.8498661456427675E-2</v>
      </c>
      <c r="F163" s="38">
        <f t="shared" si="38"/>
        <v>1.5358499999999999</v>
      </c>
      <c r="G163" s="38">
        <f t="shared" si="39"/>
        <v>-2.8498661456427675E-2</v>
      </c>
      <c r="H163" s="38">
        <f t="shared" si="40"/>
        <v>2.3588352224999998</v>
      </c>
      <c r="I163" s="38">
        <f t="shared" si="41"/>
        <v>3.6228170764766245</v>
      </c>
      <c r="J163" s="38">
        <f t="shared" si="42"/>
        <v>5.5641036069066239</v>
      </c>
      <c r="K163" s="38">
        <f t="shared" si="43"/>
        <v>-4.3769669197854445E-2</v>
      </c>
      <c r="L163" s="38">
        <f t="shared" si="44"/>
        <v>-6.7223646437524751E-2</v>
      </c>
      <c r="M163" s="38">
        <f t="shared" ca="1" si="45"/>
        <v>-2.7586608293398884E-2</v>
      </c>
      <c r="N163" s="38">
        <f t="shared" ca="1" si="46"/>
        <v>8.3184097219082297E-7</v>
      </c>
      <c r="O163" s="105">
        <f t="shared" ca="1" si="47"/>
        <v>2178538250264893.8</v>
      </c>
      <c r="P163" s="38">
        <f t="shared" ca="1" si="48"/>
        <v>955293132606.70178</v>
      </c>
      <c r="Q163" s="38">
        <f t="shared" ca="1" si="49"/>
        <v>8035214232731.166</v>
      </c>
      <c r="R163" s="24">
        <f t="shared" ca="1" si="50"/>
        <v>-9.1205316302879133E-4</v>
      </c>
    </row>
    <row r="164" spans="1:18" x14ac:dyDescent="0.2">
      <c r="A164" s="81">
        <v>15375</v>
      </c>
      <c r="B164" s="81">
        <v>-2.8508596362208594E-2</v>
      </c>
      <c r="C164" s="81">
        <v>1</v>
      </c>
      <c r="D164" s="82">
        <f t="shared" si="36"/>
        <v>1.5375000000000001</v>
      </c>
      <c r="E164" s="82">
        <f t="shared" si="37"/>
        <v>-2.8508596362208594E-2</v>
      </c>
      <c r="F164" s="38">
        <f t="shared" si="38"/>
        <v>1.5375000000000001</v>
      </c>
      <c r="G164" s="38">
        <f t="shared" si="39"/>
        <v>-2.8508596362208594E-2</v>
      </c>
      <c r="H164" s="38">
        <f t="shared" si="40"/>
        <v>2.3639062500000003</v>
      </c>
      <c r="I164" s="38">
        <f t="shared" si="41"/>
        <v>3.6345058593750008</v>
      </c>
      <c r="J164" s="38">
        <f t="shared" si="42"/>
        <v>5.5880527587890638</v>
      </c>
      <c r="K164" s="38">
        <f t="shared" si="43"/>
        <v>-4.3831966906895718E-2</v>
      </c>
      <c r="L164" s="38">
        <f t="shared" si="44"/>
        <v>-6.7391649119352165E-2</v>
      </c>
      <c r="M164" s="38">
        <f t="shared" ca="1" si="45"/>
        <v>-2.7548479328033802E-2</v>
      </c>
      <c r="N164" s="38">
        <f t="shared" ca="1" si="46"/>
        <v>9.2182471931259751E-7</v>
      </c>
      <c r="O164" s="105">
        <f t="shared" ca="1" si="47"/>
        <v>2174920984726624.5</v>
      </c>
      <c r="P164" s="38">
        <f t="shared" ca="1" si="48"/>
        <v>938306872034.58997</v>
      </c>
      <c r="Q164" s="38">
        <f t="shared" ca="1" si="49"/>
        <v>8012703367456.9844</v>
      </c>
      <c r="R164" s="24">
        <f t="shared" ca="1" si="50"/>
        <v>-9.6011703417479138E-4</v>
      </c>
    </row>
    <row r="165" spans="1:18" x14ac:dyDescent="0.2">
      <c r="A165" s="81">
        <v>15375</v>
      </c>
      <c r="B165" s="81">
        <v>-2.8108596365037486E-2</v>
      </c>
      <c r="C165" s="81">
        <v>1</v>
      </c>
      <c r="D165" s="82">
        <f t="shared" si="36"/>
        <v>1.5375000000000001</v>
      </c>
      <c r="E165" s="82">
        <f t="shared" si="37"/>
        <v>-2.8108596365037486E-2</v>
      </c>
      <c r="F165" s="38">
        <f t="shared" si="38"/>
        <v>1.5375000000000001</v>
      </c>
      <c r="G165" s="38">
        <f t="shared" si="39"/>
        <v>-2.8108596365037486E-2</v>
      </c>
      <c r="H165" s="38">
        <f t="shared" si="40"/>
        <v>2.3639062500000003</v>
      </c>
      <c r="I165" s="38">
        <f t="shared" si="41"/>
        <v>3.6345058593750008</v>
      </c>
      <c r="J165" s="38">
        <f t="shared" si="42"/>
        <v>5.5880527587890638</v>
      </c>
      <c r="K165" s="38">
        <f t="shared" si="43"/>
        <v>-4.3216966911245137E-2</v>
      </c>
      <c r="L165" s="38">
        <f t="shared" si="44"/>
        <v>-6.6446086626039402E-2</v>
      </c>
      <c r="M165" s="38">
        <f t="shared" ca="1" si="45"/>
        <v>-2.7548479328033802E-2</v>
      </c>
      <c r="N165" s="38">
        <f t="shared" ca="1" si="46"/>
        <v>3.13731095141786E-7</v>
      </c>
      <c r="O165" s="105">
        <f t="shared" ca="1" si="47"/>
        <v>2174920984726624.5</v>
      </c>
      <c r="P165" s="38">
        <f t="shared" ca="1" si="48"/>
        <v>938306872034.58997</v>
      </c>
      <c r="Q165" s="38">
        <f t="shared" ca="1" si="49"/>
        <v>8012703367456.9844</v>
      </c>
      <c r="R165" s="24">
        <f t="shared" ca="1" si="50"/>
        <v>-5.601170370036837E-4</v>
      </c>
    </row>
    <row r="166" spans="1:18" x14ac:dyDescent="0.2">
      <c r="A166" s="81">
        <v>15438</v>
      </c>
      <c r="B166" s="81">
        <v>-2.7191671333917998E-2</v>
      </c>
      <c r="C166" s="81">
        <v>1</v>
      </c>
      <c r="D166" s="82">
        <f t="shared" si="36"/>
        <v>1.5438000000000001</v>
      </c>
      <c r="E166" s="82">
        <f t="shared" si="37"/>
        <v>-2.7191671333917998E-2</v>
      </c>
      <c r="F166" s="38">
        <f t="shared" si="38"/>
        <v>1.5438000000000001</v>
      </c>
      <c r="G166" s="38">
        <f t="shared" si="39"/>
        <v>-2.7191671333917998E-2</v>
      </c>
      <c r="H166" s="38">
        <f t="shared" si="40"/>
        <v>2.38331844</v>
      </c>
      <c r="I166" s="38">
        <f t="shared" si="41"/>
        <v>3.6793670076720004</v>
      </c>
      <c r="J166" s="38">
        <f t="shared" si="42"/>
        <v>5.6802067864440344</v>
      </c>
      <c r="K166" s="38">
        <f t="shared" si="43"/>
        <v>-4.1978502205302609E-2</v>
      </c>
      <c r="L166" s="38">
        <f t="shared" si="44"/>
        <v>-6.4806411704546166E-2</v>
      </c>
      <c r="M166" s="38">
        <f t="shared" ca="1" si="45"/>
        <v>-2.740259346629921E-2</v>
      </c>
      <c r="N166" s="38">
        <f t="shared" ca="1" si="46"/>
        <v>4.4488145928237702E-8</v>
      </c>
      <c r="O166" s="105">
        <f t="shared" ca="1" si="47"/>
        <v>2161112737150398.8</v>
      </c>
      <c r="P166" s="38">
        <f t="shared" ca="1" si="48"/>
        <v>874780900339.72083</v>
      </c>
      <c r="Q166" s="38">
        <f t="shared" ca="1" si="49"/>
        <v>7926891746921.7539</v>
      </c>
      <c r="R166" s="24">
        <f t="shared" ca="1" si="50"/>
        <v>2.1092213238121243E-4</v>
      </c>
    </row>
    <row r="167" spans="1:18" x14ac:dyDescent="0.2">
      <c r="A167" s="81">
        <v>17092.5</v>
      </c>
      <c r="B167" s="81">
        <v>-1.7199675251122218E-2</v>
      </c>
      <c r="C167" s="81">
        <v>1</v>
      </c>
      <c r="D167" s="82">
        <f t="shared" si="36"/>
        <v>1.7092499999999999</v>
      </c>
      <c r="E167" s="82">
        <f t="shared" si="37"/>
        <v>-1.7199675251122218E-2</v>
      </c>
      <c r="F167" s="38">
        <f t="shared" si="38"/>
        <v>1.7092499999999999</v>
      </c>
      <c r="G167" s="38">
        <f t="shared" si="39"/>
        <v>-1.7199675251122218E-2</v>
      </c>
      <c r="H167" s="38">
        <f t="shared" si="40"/>
        <v>2.9215355624999999</v>
      </c>
      <c r="I167" s="38">
        <f t="shared" si="41"/>
        <v>4.9936346602031243</v>
      </c>
      <c r="J167" s="38">
        <f t="shared" si="42"/>
        <v>8.5353700429521897</v>
      </c>
      <c r="K167" s="38">
        <f t="shared" si="43"/>
        <v>-2.9398544922980649E-2</v>
      </c>
      <c r="L167" s="38">
        <f t="shared" si="44"/>
        <v>-5.0249462909604671E-2</v>
      </c>
      <c r="M167" s="38">
        <f t="shared" ca="1" si="45"/>
        <v>-2.3399705223630805E-2</v>
      </c>
      <c r="N167" s="38">
        <f t="shared" ca="1" si="46"/>
        <v>3.8440371660004826E-5</v>
      </c>
      <c r="O167" s="105">
        <f t="shared" ca="1" si="47"/>
        <v>1801501129797230.3</v>
      </c>
      <c r="P167" s="38">
        <f t="shared" ca="1" si="48"/>
        <v>1409711688.2457581</v>
      </c>
      <c r="Q167" s="38">
        <f t="shared" ca="1" si="49"/>
        <v>5765156089711.7773</v>
      </c>
      <c r="R167" s="24">
        <f t="shared" ca="1" si="50"/>
        <v>6.2000299725085868E-3</v>
      </c>
    </row>
    <row r="168" spans="1:18" x14ac:dyDescent="0.2">
      <c r="A168" s="81">
        <v>17118</v>
      </c>
      <c r="B168" s="81">
        <v>-1.9173846209967631E-2</v>
      </c>
      <c r="C168" s="81">
        <v>1</v>
      </c>
      <c r="D168" s="82">
        <f t="shared" si="36"/>
        <v>1.7118</v>
      </c>
      <c r="E168" s="82">
        <f t="shared" si="37"/>
        <v>-1.9173846209967631E-2</v>
      </c>
      <c r="F168" s="38">
        <f t="shared" si="38"/>
        <v>1.7118</v>
      </c>
      <c r="G168" s="38">
        <f t="shared" si="39"/>
        <v>-1.9173846209967631E-2</v>
      </c>
      <c r="H168" s="38">
        <f t="shared" si="40"/>
        <v>2.9302592399999998</v>
      </c>
      <c r="I168" s="38">
        <f t="shared" si="41"/>
        <v>5.0160177670319994</v>
      </c>
      <c r="J168" s="38">
        <f t="shared" si="42"/>
        <v>8.5864192136053763</v>
      </c>
      <c r="K168" s="38">
        <f t="shared" si="43"/>
        <v>-3.2821789942222589E-2</v>
      </c>
      <c r="L168" s="38">
        <f t="shared" si="44"/>
        <v>-5.6184340023096628E-2</v>
      </c>
      <c r="M168" s="38">
        <f t="shared" ca="1" si="45"/>
        <v>-2.3335422904566871E-2</v>
      </c>
      <c r="N168" s="38">
        <f t="shared" ca="1" si="46"/>
        <v>1.731872058503153E-5</v>
      </c>
      <c r="O168" s="105">
        <f t="shared" ca="1" si="47"/>
        <v>1796023338680010.8</v>
      </c>
      <c r="P168" s="38">
        <f t="shared" ca="1" si="48"/>
        <v>546864199.40875196</v>
      </c>
      <c r="Q168" s="38">
        <f t="shared" ca="1" si="49"/>
        <v>5733423755906.2715</v>
      </c>
      <c r="R168" s="24">
        <f t="shared" ca="1" si="50"/>
        <v>4.1615766945992394E-3</v>
      </c>
    </row>
    <row r="169" spans="1:18" x14ac:dyDescent="0.2">
      <c r="A169" s="81">
        <v>17143.5</v>
      </c>
      <c r="B169" s="81">
        <v>-1.8147957610206808E-2</v>
      </c>
      <c r="C169" s="81">
        <v>1</v>
      </c>
      <c r="D169" s="82">
        <f t="shared" si="36"/>
        <v>1.71435</v>
      </c>
      <c r="E169" s="82">
        <f t="shared" si="37"/>
        <v>-1.8147957610206808E-2</v>
      </c>
      <c r="F169" s="38">
        <f t="shared" si="38"/>
        <v>1.71435</v>
      </c>
      <c r="G169" s="38">
        <f t="shared" si="39"/>
        <v>-1.8147957610206808E-2</v>
      </c>
      <c r="H169" s="38">
        <f t="shared" si="40"/>
        <v>2.9389959225000002</v>
      </c>
      <c r="I169" s="38">
        <f t="shared" si="41"/>
        <v>5.0384676597378757</v>
      </c>
      <c r="J169" s="38">
        <f t="shared" si="42"/>
        <v>8.6376970324716282</v>
      </c>
      <c r="K169" s="38">
        <f t="shared" si="43"/>
        <v>-3.1111951129058041E-2</v>
      </c>
      <c r="L169" s="38">
        <f t="shared" si="44"/>
        <v>-5.3336773418100655E-2</v>
      </c>
      <c r="M169" s="38">
        <f t="shared" ca="1" si="45"/>
        <v>-2.3271062028543617E-2</v>
      </c>
      <c r="N169" s="38">
        <f t="shared" ca="1" si="46"/>
        <v>2.6246198881182138E-5</v>
      </c>
      <c r="O169" s="105">
        <f t="shared" ca="1" si="47"/>
        <v>1790548093920660.5</v>
      </c>
      <c r="P169" s="38">
        <f t="shared" ca="1" si="48"/>
        <v>84902958.243227199</v>
      </c>
      <c r="Q169" s="38">
        <f t="shared" ca="1" si="49"/>
        <v>5701745630752.6953</v>
      </c>
      <c r="R169" s="24">
        <f t="shared" ca="1" si="50"/>
        <v>5.1231044183368095E-3</v>
      </c>
    </row>
    <row r="170" spans="1:18" x14ac:dyDescent="0.2">
      <c r="A170" s="81">
        <v>17891</v>
      </c>
      <c r="B170" s="81">
        <v>-1.9587650311975735E-2</v>
      </c>
      <c r="C170" s="81">
        <v>1</v>
      </c>
      <c r="D170" s="82">
        <f t="shared" si="36"/>
        <v>1.7890999999999999</v>
      </c>
      <c r="E170" s="82">
        <f t="shared" si="37"/>
        <v>-1.9587650311975735E-2</v>
      </c>
      <c r="F170" s="38">
        <f t="shared" si="38"/>
        <v>1.7890999999999999</v>
      </c>
      <c r="G170" s="38">
        <f t="shared" si="39"/>
        <v>-1.9587650311975735E-2</v>
      </c>
      <c r="H170" s="38">
        <f t="shared" si="40"/>
        <v>3.2008788099999999</v>
      </c>
      <c r="I170" s="38">
        <f t="shared" si="41"/>
        <v>5.7266922789709991</v>
      </c>
      <c r="J170" s="38">
        <f t="shared" si="42"/>
        <v>10.245625156307014</v>
      </c>
      <c r="K170" s="38">
        <f t="shared" si="43"/>
        <v>-3.5044265173155786E-2</v>
      </c>
      <c r="L170" s="38">
        <f t="shared" si="44"/>
        <v>-6.2697694821293018E-2</v>
      </c>
      <c r="M170" s="38">
        <f t="shared" ca="1" si="45"/>
        <v>-2.1349501796293038E-2</v>
      </c>
      <c r="N170" s="38">
        <f t="shared" ca="1" si="46"/>
        <v>3.1041206527910847E-6</v>
      </c>
      <c r="O170" s="105">
        <f t="shared" ca="1" si="47"/>
        <v>1631303716122756.3</v>
      </c>
      <c r="P170" s="38">
        <f t="shared" ca="1" si="48"/>
        <v>168560753869.60797</v>
      </c>
      <c r="Q170" s="38">
        <f t="shared" ca="1" si="49"/>
        <v>4798524136883.917</v>
      </c>
      <c r="R170" s="24">
        <f t="shared" ca="1" si="50"/>
        <v>1.7618514843173033E-3</v>
      </c>
    </row>
    <row r="171" spans="1:18" x14ac:dyDescent="0.2">
      <c r="A171" s="81">
        <v>17891</v>
      </c>
      <c r="B171" s="81">
        <v>-1.8987650312581095E-2</v>
      </c>
      <c r="C171" s="81">
        <v>1</v>
      </c>
      <c r="D171" s="82">
        <f t="shared" si="36"/>
        <v>1.7890999999999999</v>
      </c>
      <c r="E171" s="82">
        <f t="shared" si="37"/>
        <v>-1.8987650312581095E-2</v>
      </c>
      <c r="F171" s="38">
        <f t="shared" si="38"/>
        <v>1.7890999999999999</v>
      </c>
      <c r="G171" s="38">
        <f t="shared" si="39"/>
        <v>-1.8987650312581095E-2</v>
      </c>
      <c r="H171" s="38">
        <f t="shared" si="40"/>
        <v>3.2008788099999999</v>
      </c>
      <c r="I171" s="38">
        <f t="shared" si="41"/>
        <v>5.7266922789709991</v>
      </c>
      <c r="J171" s="38">
        <f t="shared" si="42"/>
        <v>10.245625156307014</v>
      </c>
      <c r="K171" s="38">
        <f t="shared" si="43"/>
        <v>-3.3970805174238831E-2</v>
      </c>
      <c r="L171" s="38">
        <f t="shared" si="44"/>
        <v>-6.077716753723069E-2</v>
      </c>
      <c r="M171" s="38">
        <f t="shared" ca="1" si="45"/>
        <v>-2.1349501796293038E-2</v>
      </c>
      <c r="N171" s="38">
        <f t="shared" ca="1" si="46"/>
        <v>5.5783424311123097E-6</v>
      </c>
      <c r="O171" s="105">
        <f t="shared" ca="1" si="47"/>
        <v>1631303716122756.3</v>
      </c>
      <c r="P171" s="38">
        <f t="shared" ca="1" si="48"/>
        <v>168560753869.60797</v>
      </c>
      <c r="Q171" s="38">
        <f t="shared" ca="1" si="49"/>
        <v>4798524136883.917</v>
      </c>
      <c r="R171" s="24">
        <f t="shared" ca="1" si="50"/>
        <v>2.3618514837119436E-3</v>
      </c>
    </row>
    <row r="172" spans="1:18" x14ac:dyDescent="0.2">
      <c r="A172" s="81">
        <v>17891.5</v>
      </c>
      <c r="B172" s="81">
        <v>-2.2363581406143279E-2</v>
      </c>
      <c r="C172" s="81">
        <v>1</v>
      </c>
      <c r="D172" s="82">
        <f t="shared" si="36"/>
        <v>1.78915</v>
      </c>
      <c r="E172" s="82">
        <f t="shared" si="37"/>
        <v>-2.2363581406143279E-2</v>
      </c>
      <c r="F172" s="38">
        <f t="shared" si="38"/>
        <v>1.78915</v>
      </c>
      <c r="G172" s="38">
        <f t="shared" si="39"/>
        <v>-2.2363581406143279E-2</v>
      </c>
      <c r="H172" s="38">
        <f t="shared" si="40"/>
        <v>3.2010577224999999</v>
      </c>
      <c r="I172" s="38">
        <f t="shared" si="41"/>
        <v>5.7271724242108748</v>
      </c>
      <c r="J172" s="38">
        <f t="shared" si="42"/>
        <v>10.246770542776886</v>
      </c>
      <c r="K172" s="38">
        <f t="shared" si="43"/>
        <v>-4.0011801672801245E-2</v>
      </c>
      <c r="L172" s="38">
        <f t="shared" si="44"/>
        <v>-7.1587114962892343E-2</v>
      </c>
      <c r="M172" s="38">
        <f t="shared" ca="1" si="45"/>
        <v>-2.1348193880179115E-2</v>
      </c>
      <c r="N172" s="38">
        <f t="shared" ca="1" si="46"/>
        <v>1.031011827883626E-6</v>
      </c>
      <c r="O172" s="105">
        <f t="shared" ca="1" si="47"/>
        <v>1631198089189899.5</v>
      </c>
      <c r="P172" s="38">
        <f t="shared" ca="1" si="48"/>
        <v>168793720031.38916</v>
      </c>
      <c r="Q172" s="38">
        <f t="shared" ca="1" si="49"/>
        <v>4797937224463.2686</v>
      </c>
      <c r="R172" s="24">
        <f t="shared" ca="1" si="50"/>
        <v>-1.0153875259641641E-3</v>
      </c>
    </row>
    <row r="173" spans="1:18" x14ac:dyDescent="0.2">
      <c r="A173" s="81">
        <v>17891.5</v>
      </c>
      <c r="B173" s="81">
        <v>-2.1763581406748639E-2</v>
      </c>
      <c r="C173" s="81">
        <v>1</v>
      </c>
      <c r="D173" s="82">
        <f t="shared" si="36"/>
        <v>1.78915</v>
      </c>
      <c r="E173" s="82">
        <f t="shared" si="37"/>
        <v>-2.1763581406748639E-2</v>
      </c>
      <c r="F173" s="38">
        <f t="shared" si="38"/>
        <v>1.78915</v>
      </c>
      <c r="G173" s="38">
        <f t="shared" si="39"/>
        <v>-2.1763581406748639E-2</v>
      </c>
      <c r="H173" s="38">
        <f t="shared" si="40"/>
        <v>3.2010577224999999</v>
      </c>
      <c r="I173" s="38">
        <f t="shared" si="41"/>
        <v>5.7271724242108748</v>
      </c>
      <c r="J173" s="38">
        <f t="shared" si="42"/>
        <v>10.246770542776886</v>
      </c>
      <c r="K173" s="38">
        <f t="shared" si="43"/>
        <v>-3.8938311673884327E-2</v>
      </c>
      <c r="L173" s="38">
        <f t="shared" si="44"/>
        <v>-6.9666480331330147E-2</v>
      </c>
      <c r="M173" s="38">
        <f t="shared" ca="1" si="45"/>
        <v>-2.1348193880179115E-2</v>
      </c>
      <c r="N173" s="38">
        <f t="shared" ca="1" si="46"/>
        <v>1.7254679722954685E-7</v>
      </c>
      <c r="O173" s="105">
        <f t="shared" ca="1" si="47"/>
        <v>1631198089189899.5</v>
      </c>
      <c r="P173" s="38">
        <f t="shared" ca="1" si="48"/>
        <v>168793720031.38916</v>
      </c>
      <c r="Q173" s="38">
        <f t="shared" ca="1" si="49"/>
        <v>4797937224463.2686</v>
      </c>
      <c r="R173" s="24">
        <f t="shared" ca="1" si="50"/>
        <v>-4.153875265695238E-4</v>
      </c>
    </row>
    <row r="174" spans="1:18" x14ac:dyDescent="0.2">
      <c r="A174" s="81">
        <v>17952</v>
      </c>
      <c r="B174" s="81">
        <v>-1.2651103147511816E-2</v>
      </c>
      <c r="C174" s="81">
        <v>1</v>
      </c>
      <c r="D174" s="82">
        <f t="shared" si="36"/>
        <v>1.7951999999999999</v>
      </c>
      <c r="E174" s="82">
        <f t="shared" si="37"/>
        <v>-1.2651103147511816E-2</v>
      </c>
      <c r="F174" s="38">
        <f t="shared" si="38"/>
        <v>1.7951999999999999</v>
      </c>
      <c r="G174" s="38">
        <f t="shared" si="39"/>
        <v>-1.2651103147511816E-2</v>
      </c>
      <c r="H174" s="38">
        <f t="shared" si="40"/>
        <v>3.2227430399999997</v>
      </c>
      <c r="I174" s="38">
        <f t="shared" si="41"/>
        <v>5.7854683054079992</v>
      </c>
      <c r="J174" s="38">
        <f t="shared" si="42"/>
        <v>10.386072701868439</v>
      </c>
      <c r="K174" s="38">
        <f t="shared" si="43"/>
        <v>-2.2711260370413211E-2</v>
      </c>
      <c r="L174" s="38">
        <f t="shared" si="44"/>
        <v>-4.0771254616965798E-2</v>
      </c>
      <c r="M174" s="38">
        <f t="shared" ca="1" si="45"/>
        <v>-2.1189713105012789E-2</v>
      </c>
      <c r="N174" s="38">
        <f t="shared" ca="1" si="46"/>
        <v>7.2907860006334781E-5</v>
      </c>
      <c r="O174" s="105">
        <f t="shared" ca="1" si="47"/>
        <v>1618426838806529.3</v>
      </c>
      <c r="P174" s="38">
        <f t="shared" ca="1" si="48"/>
        <v>198194954969.06943</v>
      </c>
      <c r="Q174" s="38">
        <f t="shared" ca="1" si="49"/>
        <v>4727099559542.1025</v>
      </c>
      <c r="R174" s="24">
        <f t="shared" ca="1" si="50"/>
        <v>8.5386099575009734E-3</v>
      </c>
    </row>
    <row r="175" spans="1:18" x14ac:dyDescent="0.2">
      <c r="A175" s="81">
        <v>17954.5</v>
      </c>
      <c r="B175" s="81">
        <v>-3.0530746865270349E-2</v>
      </c>
      <c r="C175" s="81">
        <v>1</v>
      </c>
      <c r="D175" s="82">
        <f t="shared" si="36"/>
        <v>1.79545</v>
      </c>
      <c r="E175" s="82">
        <f t="shared" si="37"/>
        <v>-3.0530746865270349E-2</v>
      </c>
      <c r="F175" s="38">
        <f t="shared" si="38"/>
        <v>1.79545</v>
      </c>
      <c r="G175" s="38">
        <f t="shared" si="39"/>
        <v>-3.0530746865270349E-2</v>
      </c>
      <c r="H175" s="38">
        <f t="shared" si="40"/>
        <v>3.2236407025</v>
      </c>
      <c r="I175" s="38">
        <f t="shared" si="41"/>
        <v>5.787885699303625</v>
      </c>
      <c r="J175" s="38">
        <f t="shared" si="42"/>
        <v>10.391859378814694</v>
      </c>
      <c r="K175" s="38">
        <f t="shared" si="43"/>
        <v>-5.4816429459249645E-2</v>
      </c>
      <c r="L175" s="38">
        <f t="shared" si="44"/>
        <v>-9.8420158272609776E-2</v>
      </c>
      <c r="M175" s="38">
        <f t="shared" ca="1" si="45"/>
        <v>-2.1183154798831934E-2</v>
      </c>
      <c r="N175" s="38">
        <f t="shared" ca="1" si="46"/>
        <v>8.737747744054241E-5</v>
      </c>
      <c r="O175" s="105">
        <f t="shared" ca="1" si="47"/>
        <v>1617899514007902</v>
      </c>
      <c r="P175" s="38">
        <f t="shared" ca="1" si="48"/>
        <v>199461706775.9483</v>
      </c>
      <c r="Q175" s="38">
        <f t="shared" ca="1" si="49"/>
        <v>4724180040157.0615</v>
      </c>
      <c r="R175" s="24">
        <f t="shared" ca="1" si="50"/>
        <v>-9.3475920664384156E-3</v>
      </c>
    </row>
    <row r="176" spans="1:18" x14ac:dyDescent="0.2">
      <c r="A176" s="81">
        <v>17961</v>
      </c>
      <c r="B176" s="81">
        <v>-2.1717818325394666E-2</v>
      </c>
      <c r="C176" s="81">
        <v>1</v>
      </c>
      <c r="D176" s="82">
        <f t="shared" si="36"/>
        <v>1.7961</v>
      </c>
      <c r="E176" s="82">
        <f t="shared" si="37"/>
        <v>-2.1717818325394666E-2</v>
      </c>
      <c r="F176" s="38">
        <f t="shared" si="38"/>
        <v>1.7961</v>
      </c>
      <c r="G176" s="38">
        <f t="shared" si="39"/>
        <v>-2.1717818325394666E-2</v>
      </c>
      <c r="H176" s="38">
        <f t="shared" si="40"/>
        <v>3.2259752100000001</v>
      </c>
      <c r="I176" s="38">
        <f t="shared" si="41"/>
        <v>5.794174074681</v>
      </c>
      <c r="J176" s="38">
        <f t="shared" si="42"/>
        <v>10.406916055534545</v>
      </c>
      <c r="K176" s="38">
        <f t="shared" si="43"/>
        <v>-3.9007373494241361E-2</v>
      </c>
      <c r="L176" s="38">
        <f t="shared" si="44"/>
        <v>-7.0061143533006909E-2</v>
      </c>
      <c r="M176" s="38">
        <f t="shared" ca="1" si="45"/>
        <v>-2.1166099669057682E-2</v>
      </c>
      <c r="N176" s="38">
        <f t="shared" ca="1" si="46"/>
        <v>3.0439347575028754E-7</v>
      </c>
      <c r="O176" s="105">
        <f t="shared" ca="1" si="47"/>
        <v>1616528623986592.5</v>
      </c>
      <c r="P176" s="38">
        <f t="shared" ca="1" si="48"/>
        <v>202774545636.95807</v>
      </c>
      <c r="Q176" s="38">
        <f t="shared" ca="1" si="49"/>
        <v>4716592145455.585</v>
      </c>
      <c r="R176" s="24">
        <f t="shared" ca="1" si="50"/>
        <v>-5.5171865633698441E-4</v>
      </c>
    </row>
    <row r="177" spans="1:18" x14ac:dyDescent="0.2">
      <c r="A177" s="81">
        <v>17961</v>
      </c>
      <c r="B177" s="81">
        <v>-2.0917818323776493E-2</v>
      </c>
      <c r="C177" s="81">
        <v>1</v>
      </c>
      <c r="D177" s="82">
        <f t="shared" si="36"/>
        <v>1.7961</v>
      </c>
      <c r="E177" s="82">
        <f t="shared" si="37"/>
        <v>-2.0917818323776493E-2</v>
      </c>
      <c r="F177" s="38">
        <f t="shared" si="38"/>
        <v>1.7961</v>
      </c>
      <c r="G177" s="38">
        <f t="shared" si="39"/>
        <v>-2.0917818323776493E-2</v>
      </c>
      <c r="H177" s="38">
        <f t="shared" si="40"/>
        <v>3.2259752100000001</v>
      </c>
      <c r="I177" s="38">
        <f t="shared" si="41"/>
        <v>5.794174074681</v>
      </c>
      <c r="J177" s="38">
        <f t="shared" si="42"/>
        <v>10.406916055534545</v>
      </c>
      <c r="K177" s="38">
        <f t="shared" si="43"/>
        <v>-3.7570493491334962E-2</v>
      </c>
      <c r="L177" s="38">
        <f t="shared" si="44"/>
        <v>-6.748036335978673E-2</v>
      </c>
      <c r="M177" s="38">
        <f t="shared" ca="1" si="45"/>
        <v>-2.1166099669057682E-2</v>
      </c>
      <c r="N177" s="38">
        <f t="shared" ca="1" si="46"/>
        <v>6.1643626414636775E-8</v>
      </c>
      <c r="O177" s="105">
        <f t="shared" ca="1" si="47"/>
        <v>1616528623986592.5</v>
      </c>
      <c r="P177" s="38">
        <f t="shared" ca="1" si="48"/>
        <v>202774545636.95807</v>
      </c>
      <c r="Q177" s="38">
        <f t="shared" ca="1" si="49"/>
        <v>4716592145455.585</v>
      </c>
      <c r="R177" s="24">
        <f t="shared" ca="1" si="50"/>
        <v>2.4828134528118856E-4</v>
      </c>
    </row>
    <row r="178" spans="1:18" x14ac:dyDescent="0.2">
      <c r="A178" s="81">
        <v>17961.5</v>
      </c>
      <c r="B178" s="81">
        <v>-2.2993746767405315E-2</v>
      </c>
      <c r="C178" s="81">
        <v>1</v>
      </c>
      <c r="D178" s="82">
        <f t="shared" si="36"/>
        <v>1.7961499999999999</v>
      </c>
      <c r="E178" s="82">
        <f t="shared" si="37"/>
        <v>-2.2993746767405315E-2</v>
      </c>
      <c r="F178" s="38">
        <f t="shared" si="38"/>
        <v>1.7961499999999999</v>
      </c>
      <c r="G178" s="38">
        <f t="shared" si="39"/>
        <v>-2.2993746767405315E-2</v>
      </c>
      <c r="H178" s="38">
        <f t="shared" si="40"/>
        <v>3.2261548224999999</v>
      </c>
      <c r="I178" s="38">
        <f t="shared" si="41"/>
        <v>5.7946579844333748</v>
      </c>
      <c r="J178" s="38">
        <f t="shared" si="42"/>
        <v>10.408074938740006</v>
      </c>
      <c r="K178" s="38">
        <f t="shared" si="43"/>
        <v>-4.1300218256275056E-2</v>
      </c>
      <c r="L178" s="38">
        <f t="shared" si="44"/>
        <v>-7.4181387021008433E-2</v>
      </c>
      <c r="M178" s="38">
        <f t="shared" ca="1" si="45"/>
        <v>-2.1164787524579929E-2</v>
      </c>
      <c r="N178" s="38">
        <f t="shared" ca="1" si="46"/>
        <v>3.3450919119164104E-6</v>
      </c>
      <c r="O178" s="105">
        <f t="shared" ca="1" si="47"/>
        <v>1616423180158115.3</v>
      </c>
      <c r="P178" s="38">
        <f t="shared" ca="1" si="48"/>
        <v>203030533434.98846</v>
      </c>
      <c r="Q178" s="38">
        <f t="shared" ca="1" si="49"/>
        <v>4716008632197.5693</v>
      </c>
      <c r="R178" s="24">
        <f t="shared" ca="1" si="50"/>
        <v>-1.8289592428253863E-3</v>
      </c>
    </row>
    <row r="179" spans="1:18" x14ac:dyDescent="0.2">
      <c r="A179" s="81">
        <v>17963</v>
      </c>
      <c r="B179" s="81">
        <v>-2.0721531989661927E-2</v>
      </c>
      <c r="C179" s="81">
        <v>1</v>
      </c>
      <c r="D179" s="82">
        <f t="shared" si="36"/>
        <v>1.7963</v>
      </c>
      <c r="E179" s="82">
        <f t="shared" si="37"/>
        <v>-2.0721531989661927E-2</v>
      </c>
      <c r="F179" s="38">
        <f t="shared" si="38"/>
        <v>1.7963</v>
      </c>
      <c r="G179" s="38">
        <f t="shared" si="39"/>
        <v>-2.0721531989661927E-2</v>
      </c>
      <c r="H179" s="38">
        <f t="shared" si="40"/>
        <v>3.2266936899999998</v>
      </c>
      <c r="I179" s="38">
        <f t="shared" si="41"/>
        <v>5.7961098753469997</v>
      </c>
      <c r="J179" s="38">
        <f t="shared" si="42"/>
        <v>10.411552169085816</v>
      </c>
      <c r="K179" s="38">
        <f t="shared" si="43"/>
        <v>-3.7222087913029722E-2</v>
      </c>
      <c r="L179" s="38">
        <f t="shared" si="44"/>
        <v>-6.6862036518175294E-2</v>
      </c>
      <c r="M179" s="38">
        <f t="shared" ca="1" si="45"/>
        <v>-2.1160850909931091E-2</v>
      </c>
      <c r="N179" s="38">
        <f t="shared" ca="1" si="46"/>
        <v>1.9300111370646408E-7</v>
      </c>
      <c r="O179" s="105">
        <f t="shared" ca="1" si="47"/>
        <v>1616106856608369.8</v>
      </c>
      <c r="P179" s="38">
        <f t="shared" ca="1" si="48"/>
        <v>203799486225.25684</v>
      </c>
      <c r="Q179" s="38">
        <f t="shared" ca="1" si="49"/>
        <v>4714258239025.5166</v>
      </c>
      <c r="R179" s="24">
        <f t="shared" ca="1" si="50"/>
        <v>4.39318920269164E-4</v>
      </c>
    </row>
    <row r="180" spans="1:18" x14ac:dyDescent="0.2">
      <c r="A180" s="81">
        <v>17963</v>
      </c>
      <c r="B180" s="81">
        <v>-2.0621531992188139E-2</v>
      </c>
      <c r="C180" s="81">
        <v>1</v>
      </c>
      <c r="D180" s="82">
        <f t="shared" si="36"/>
        <v>1.7963</v>
      </c>
      <c r="E180" s="82">
        <f t="shared" si="37"/>
        <v>-2.0621531992188139E-2</v>
      </c>
      <c r="F180" s="38">
        <f t="shared" si="38"/>
        <v>1.7963</v>
      </c>
      <c r="G180" s="38">
        <f t="shared" si="39"/>
        <v>-2.0621531992188139E-2</v>
      </c>
      <c r="H180" s="38">
        <f t="shared" si="40"/>
        <v>3.2266936899999998</v>
      </c>
      <c r="I180" s="38">
        <f t="shared" si="41"/>
        <v>5.7961098753469997</v>
      </c>
      <c r="J180" s="38">
        <f t="shared" si="42"/>
        <v>10.411552169085816</v>
      </c>
      <c r="K180" s="38">
        <f t="shared" si="43"/>
        <v>-3.7042457917567558E-2</v>
      </c>
      <c r="L180" s="38">
        <f t="shared" si="44"/>
        <v>-6.6539367157326598E-2</v>
      </c>
      <c r="M180" s="38">
        <f t="shared" ca="1" si="45"/>
        <v>-2.1160850909931091E-2</v>
      </c>
      <c r="N180" s="38">
        <f t="shared" ca="1" si="46"/>
        <v>2.908648950354285E-7</v>
      </c>
      <c r="O180" s="105">
        <f t="shared" ca="1" si="47"/>
        <v>1616106856608369.8</v>
      </c>
      <c r="P180" s="38">
        <f t="shared" ca="1" si="48"/>
        <v>203799486225.25684</v>
      </c>
      <c r="Q180" s="38">
        <f t="shared" ca="1" si="49"/>
        <v>4714258239025.5166</v>
      </c>
      <c r="R180" s="24">
        <f t="shared" ca="1" si="50"/>
        <v>5.3931891774295151E-4</v>
      </c>
    </row>
    <row r="181" spans="1:18" x14ac:dyDescent="0.2">
      <c r="A181" s="81">
        <v>18777</v>
      </c>
      <c r="B181" s="81">
        <v>-4.9099164109808243E-3</v>
      </c>
      <c r="C181" s="81">
        <v>1</v>
      </c>
      <c r="D181" s="82">
        <f t="shared" si="36"/>
        <v>1.8776999999999999</v>
      </c>
      <c r="E181" s="82">
        <f t="shared" si="37"/>
        <v>-4.9099164109808243E-3</v>
      </c>
      <c r="F181" s="38">
        <f t="shared" si="38"/>
        <v>1.8776999999999999</v>
      </c>
      <c r="G181" s="38">
        <f t="shared" si="39"/>
        <v>-4.9099164109808243E-3</v>
      </c>
      <c r="H181" s="38">
        <f t="shared" si="40"/>
        <v>3.5257572899999996</v>
      </c>
      <c r="I181" s="38">
        <f t="shared" si="41"/>
        <v>6.6203144634329991</v>
      </c>
      <c r="J181" s="38">
        <f t="shared" si="42"/>
        <v>12.430964467988142</v>
      </c>
      <c r="K181" s="38">
        <f t="shared" si="43"/>
        <v>-9.2193500448986936E-3</v>
      </c>
      <c r="L181" s="38">
        <f t="shared" si="44"/>
        <v>-1.7311173579306276E-2</v>
      </c>
      <c r="M181" s="38">
        <f t="shared" ca="1" si="45"/>
        <v>-1.8984483363516051E-2</v>
      </c>
      <c r="N181" s="38">
        <f t="shared" ca="1" si="46"/>
        <v>1.9809343490139673E-4</v>
      </c>
      <c r="O181" s="105">
        <f t="shared" ca="1" si="47"/>
        <v>1446355368528193.5</v>
      </c>
      <c r="P181" s="38">
        <f t="shared" ca="1" si="48"/>
        <v>844697970069.18555</v>
      </c>
      <c r="Q181" s="38">
        <f t="shared" ca="1" si="49"/>
        <v>3798393574194.5469</v>
      </c>
      <c r="R181" s="24">
        <f t="shared" ca="1" si="50"/>
        <v>1.4074566952535226E-2</v>
      </c>
    </row>
    <row r="182" spans="1:18" x14ac:dyDescent="0.2">
      <c r="A182" s="81">
        <v>18777</v>
      </c>
      <c r="B182" s="81">
        <v>9.0083586399830953E-5</v>
      </c>
      <c r="C182" s="81">
        <v>1</v>
      </c>
      <c r="D182" s="82">
        <f t="shared" si="36"/>
        <v>1.8776999999999999</v>
      </c>
      <c r="E182" s="82">
        <f t="shared" si="37"/>
        <v>9.0083586399830953E-5</v>
      </c>
      <c r="F182" s="38">
        <f t="shared" si="38"/>
        <v>1.8776999999999999</v>
      </c>
      <c r="G182" s="38">
        <f t="shared" si="39"/>
        <v>9.0083586399830953E-5</v>
      </c>
      <c r="H182" s="38">
        <f t="shared" si="40"/>
        <v>3.5257572899999996</v>
      </c>
      <c r="I182" s="38">
        <f t="shared" si="41"/>
        <v>6.6203144634329991</v>
      </c>
      <c r="J182" s="38">
        <f t="shared" si="42"/>
        <v>12.430964467988142</v>
      </c>
      <c r="K182" s="38">
        <f t="shared" si="43"/>
        <v>1.6914995018296259E-4</v>
      </c>
      <c r="L182" s="38">
        <f t="shared" si="44"/>
        <v>3.1761286145854886E-4</v>
      </c>
      <c r="M182" s="38">
        <f t="shared" ca="1" si="45"/>
        <v>-1.8984483363516051E-2</v>
      </c>
      <c r="N182" s="38">
        <f t="shared" ca="1" si="46"/>
        <v>3.638391043268233E-4</v>
      </c>
      <c r="O182" s="105">
        <f t="shared" ca="1" si="47"/>
        <v>1446355368528193.5</v>
      </c>
      <c r="P182" s="38">
        <f t="shared" ca="1" si="48"/>
        <v>844697970069.18555</v>
      </c>
      <c r="Q182" s="38">
        <f t="shared" ca="1" si="49"/>
        <v>3798393574194.5469</v>
      </c>
      <c r="R182" s="24">
        <f t="shared" ca="1" si="50"/>
        <v>1.9074566949915883E-2</v>
      </c>
    </row>
    <row r="183" spans="1:18" x14ac:dyDescent="0.2">
      <c r="A183" s="81">
        <v>18830.5</v>
      </c>
      <c r="B183" s="81">
        <v>-2.0731262470569081E-2</v>
      </c>
      <c r="C183" s="81">
        <v>1</v>
      </c>
      <c r="D183" s="82">
        <f t="shared" si="36"/>
        <v>1.8830499999999999</v>
      </c>
      <c r="E183" s="82">
        <f t="shared" si="37"/>
        <v>-2.0731262470569081E-2</v>
      </c>
      <c r="F183" s="38">
        <f t="shared" si="38"/>
        <v>1.8830499999999999</v>
      </c>
      <c r="G183" s="38">
        <f t="shared" si="39"/>
        <v>-2.0731262470569081E-2</v>
      </c>
      <c r="H183" s="38">
        <f t="shared" si="40"/>
        <v>3.5458773024999997</v>
      </c>
      <c r="I183" s="38">
        <f t="shared" si="41"/>
        <v>6.677064254472624</v>
      </c>
      <c r="J183" s="38">
        <f t="shared" si="42"/>
        <v>12.573245844384674</v>
      </c>
      <c r="K183" s="38">
        <f t="shared" si="43"/>
        <v>-3.9038003795205105E-2</v>
      </c>
      <c r="L183" s="38">
        <f t="shared" si="44"/>
        <v>-7.3510513046560963E-2</v>
      </c>
      <c r="M183" s="38">
        <f t="shared" ca="1" si="45"/>
        <v>-1.8838638526856789E-2</v>
      </c>
      <c r="N183" s="38">
        <f t="shared" ca="1" si="46"/>
        <v>3.5820253923130684E-6</v>
      </c>
      <c r="O183" s="105">
        <f t="shared" ca="1" si="47"/>
        <v>1435343121721828</v>
      </c>
      <c r="P183" s="38">
        <f t="shared" ca="1" si="48"/>
        <v>902806023905.48364</v>
      </c>
      <c r="Q183" s="38">
        <f t="shared" ca="1" si="49"/>
        <v>3740695132251.7754</v>
      </c>
      <c r="R183" s="24">
        <f t="shared" ca="1" si="50"/>
        <v>-1.8926239437122919E-3</v>
      </c>
    </row>
    <row r="184" spans="1:18" x14ac:dyDescent="0.2">
      <c r="A184" s="81">
        <v>18851.5</v>
      </c>
      <c r="B184" s="81">
        <v>-1.6119035378042983E-2</v>
      </c>
      <c r="C184" s="81">
        <v>1</v>
      </c>
      <c r="D184" s="82">
        <f t="shared" si="36"/>
        <v>1.8851500000000001</v>
      </c>
      <c r="E184" s="82">
        <f t="shared" si="37"/>
        <v>-1.6119035378042983E-2</v>
      </c>
      <c r="F184" s="38">
        <f t="shared" si="38"/>
        <v>1.8851500000000001</v>
      </c>
      <c r="G184" s="38">
        <f t="shared" si="39"/>
        <v>-1.6119035378042983E-2</v>
      </c>
      <c r="H184" s="38">
        <f t="shared" si="40"/>
        <v>3.5537905225000004</v>
      </c>
      <c r="I184" s="38">
        <f t="shared" si="41"/>
        <v>6.6994282034908759</v>
      </c>
      <c r="J184" s="38">
        <f t="shared" si="42"/>
        <v>12.629427077810826</v>
      </c>
      <c r="K184" s="38">
        <f t="shared" si="43"/>
        <v>-3.0386799542917731E-2</v>
      </c>
      <c r="L184" s="38">
        <f t="shared" si="44"/>
        <v>-5.7283675158331361E-2</v>
      </c>
      <c r="M184" s="38">
        <f t="shared" ca="1" si="45"/>
        <v>-1.8781296516946919E-2</v>
      </c>
      <c r="N184" s="38">
        <f t="shared" ca="1" si="46"/>
        <v>7.0876343717180832E-6</v>
      </c>
      <c r="O184" s="105">
        <f t="shared" ca="1" si="47"/>
        <v>1431025827037795.5</v>
      </c>
      <c r="P184" s="38">
        <f t="shared" ca="1" si="48"/>
        <v>926165812316.95422</v>
      </c>
      <c r="Q184" s="38">
        <f t="shared" ca="1" si="49"/>
        <v>3718135420603.6299</v>
      </c>
      <c r="R184" s="24">
        <f t="shared" ca="1" si="50"/>
        <v>2.6622611389039361E-3</v>
      </c>
    </row>
    <row r="185" spans="1:18" x14ac:dyDescent="0.2">
      <c r="A185" s="81">
        <v>18863</v>
      </c>
      <c r="B185" s="81">
        <v>-1.216470985839785E-2</v>
      </c>
      <c r="C185" s="81">
        <v>1</v>
      </c>
      <c r="D185" s="82">
        <f t="shared" si="36"/>
        <v>1.8863000000000001</v>
      </c>
      <c r="E185" s="82">
        <f t="shared" si="37"/>
        <v>-1.216470985839785E-2</v>
      </c>
      <c r="F185" s="38">
        <f t="shared" si="38"/>
        <v>1.8863000000000001</v>
      </c>
      <c r="G185" s="38">
        <f t="shared" si="39"/>
        <v>-1.216470985839785E-2</v>
      </c>
      <c r="H185" s="38">
        <f t="shared" si="40"/>
        <v>3.5581276900000005</v>
      </c>
      <c r="I185" s="38">
        <f t="shared" si="41"/>
        <v>6.7116962616470008</v>
      </c>
      <c r="J185" s="38">
        <f t="shared" si="42"/>
        <v>12.660272658344738</v>
      </c>
      <c r="K185" s="38">
        <f t="shared" si="43"/>
        <v>-2.2946292205895866E-2</v>
      </c>
      <c r="L185" s="38">
        <f t="shared" si="44"/>
        <v>-4.3283590987981374E-2</v>
      </c>
      <c r="M185" s="38">
        <f t="shared" ca="1" si="45"/>
        <v>-1.8749872363648959E-2</v>
      </c>
      <c r="N185" s="38">
        <f t="shared" ca="1" si="46"/>
        <v>4.3364365220565054E-5</v>
      </c>
      <c r="O185" s="105">
        <f t="shared" ca="1" si="47"/>
        <v>1428662862269532</v>
      </c>
      <c r="P185" s="38">
        <f t="shared" ca="1" si="48"/>
        <v>939089995848.30042</v>
      </c>
      <c r="Q185" s="38">
        <f t="shared" ca="1" si="49"/>
        <v>3705802477170.0698</v>
      </c>
      <c r="R185" s="24">
        <f t="shared" ca="1" si="50"/>
        <v>6.5851625052511086E-3</v>
      </c>
    </row>
    <row r="186" spans="1:18" x14ac:dyDescent="0.2">
      <c r="A186" s="81">
        <v>19492.5</v>
      </c>
      <c r="B186" s="81">
        <v>-2.0010777565826927E-2</v>
      </c>
      <c r="C186" s="81">
        <v>1</v>
      </c>
      <c r="D186" s="82">
        <f t="shared" si="36"/>
        <v>1.9492499999999999</v>
      </c>
      <c r="E186" s="82">
        <f t="shared" si="37"/>
        <v>-2.0010777565826927E-2</v>
      </c>
      <c r="F186" s="38">
        <f t="shared" si="38"/>
        <v>1.9492499999999999</v>
      </c>
      <c r="G186" s="38">
        <f t="shared" si="39"/>
        <v>-2.0010777565826927E-2</v>
      </c>
      <c r="H186" s="38">
        <f t="shared" si="40"/>
        <v>3.7995755624999998</v>
      </c>
      <c r="I186" s="38">
        <f t="shared" si="41"/>
        <v>7.406322665203124</v>
      </c>
      <c r="J186" s="38">
        <f t="shared" si="42"/>
        <v>14.436774455147189</v>
      </c>
      <c r="K186" s="38">
        <f t="shared" si="43"/>
        <v>-3.9006008170188136E-2</v>
      </c>
      <c r="L186" s="38">
        <f t="shared" si="44"/>
        <v>-7.6032461425739217E-2</v>
      </c>
      <c r="M186" s="38">
        <f t="shared" ca="1" si="45"/>
        <v>-1.7005367466435727E-2</v>
      </c>
      <c r="N186" s="38">
        <f t="shared" ca="1" si="46"/>
        <v>9.032489865522623E-6</v>
      </c>
      <c r="O186" s="105">
        <f t="shared" ca="1" si="47"/>
        <v>1300762096677317.3</v>
      </c>
      <c r="P186" s="38">
        <f t="shared" ca="1" si="48"/>
        <v>1791334171670.762</v>
      </c>
      <c r="Q186" s="38">
        <f t="shared" ca="1" si="49"/>
        <v>3054382442094.2393</v>
      </c>
      <c r="R186" s="24">
        <f t="shared" ca="1" si="50"/>
        <v>-3.0054100993912002E-3</v>
      </c>
    </row>
    <row r="187" spans="1:18" x14ac:dyDescent="0.2">
      <c r="A187" s="81">
        <v>19492.5</v>
      </c>
      <c r="B187" s="81">
        <v>-1.93107775689585E-2</v>
      </c>
      <c r="C187" s="81">
        <v>1</v>
      </c>
      <c r="D187" s="82">
        <f t="shared" si="36"/>
        <v>1.9492499999999999</v>
      </c>
      <c r="E187" s="82">
        <f t="shared" si="37"/>
        <v>-1.93107775689585E-2</v>
      </c>
      <c r="F187" s="38">
        <f t="shared" si="38"/>
        <v>1.9492499999999999</v>
      </c>
      <c r="G187" s="38">
        <f t="shared" si="39"/>
        <v>-1.93107775689585E-2</v>
      </c>
      <c r="H187" s="38">
        <f t="shared" si="40"/>
        <v>3.7995755624999998</v>
      </c>
      <c r="I187" s="38">
        <f t="shared" si="41"/>
        <v>7.406322665203124</v>
      </c>
      <c r="J187" s="38">
        <f t="shared" si="42"/>
        <v>14.436774455147189</v>
      </c>
      <c r="K187" s="38">
        <f t="shared" si="43"/>
        <v>-3.7641533176292354E-2</v>
      </c>
      <c r="L187" s="38">
        <f t="shared" si="44"/>
        <v>-7.3372758543887862E-2</v>
      </c>
      <c r="M187" s="38">
        <f t="shared" ca="1" si="45"/>
        <v>-1.7005367466435727E-2</v>
      </c>
      <c r="N187" s="38">
        <f t="shared" ca="1" si="46"/>
        <v>5.3149157408140593E-6</v>
      </c>
      <c r="O187" s="105">
        <f t="shared" ca="1" si="47"/>
        <v>1300762096677317.3</v>
      </c>
      <c r="P187" s="38">
        <f t="shared" ca="1" si="48"/>
        <v>1791334171670.762</v>
      </c>
      <c r="Q187" s="38">
        <f t="shared" ca="1" si="49"/>
        <v>3054382442094.2393</v>
      </c>
      <c r="R187" s="24">
        <f t="shared" ca="1" si="50"/>
        <v>-2.3054101025227723E-3</v>
      </c>
    </row>
    <row r="188" spans="1:18" x14ac:dyDescent="0.2">
      <c r="A188" s="81">
        <v>19499.5</v>
      </c>
      <c r="B188" s="81">
        <v>-1.8473136047598405E-2</v>
      </c>
      <c r="C188" s="81">
        <v>1</v>
      </c>
      <c r="D188" s="82">
        <f t="shared" si="36"/>
        <v>1.9499500000000001</v>
      </c>
      <c r="E188" s="82">
        <f t="shared" si="37"/>
        <v>-1.8473136047598405E-2</v>
      </c>
      <c r="F188" s="38">
        <f t="shared" si="38"/>
        <v>1.9499500000000001</v>
      </c>
      <c r="G188" s="38">
        <f t="shared" si="39"/>
        <v>-1.8473136047598405E-2</v>
      </c>
      <c r="H188" s="38">
        <f t="shared" si="40"/>
        <v>3.8023050025000003</v>
      </c>
      <c r="I188" s="38">
        <f t="shared" si="41"/>
        <v>7.4143046396248762</v>
      </c>
      <c r="J188" s="38">
        <f t="shared" si="42"/>
        <v>14.457523332036528</v>
      </c>
      <c r="K188" s="38">
        <f t="shared" si="43"/>
        <v>-3.6021691636014513E-2</v>
      </c>
      <c r="L188" s="38">
        <f t="shared" si="44"/>
        <v>-7.0240497605646504E-2</v>
      </c>
      <c r="M188" s="38">
        <f t="shared" ca="1" si="45"/>
        <v>-1.6985699547471523E-2</v>
      </c>
      <c r="N188" s="38">
        <f t="shared" ca="1" si="46"/>
        <v>2.2124673419097096E-6</v>
      </c>
      <c r="O188" s="105">
        <f t="shared" ca="1" si="47"/>
        <v>1299356649606243.8</v>
      </c>
      <c r="P188" s="38">
        <f t="shared" ca="1" si="48"/>
        <v>1802435430672.3726</v>
      </c>
      <c r="Q188" s="38">
        <f t="shared" ca="1" si="49"/>
        <v>3047408843403.269</v>
      </c>
      <c r="R188" s="24">
        <f t="shared" ca="1" si="50"/>
        <v>-1.4874365001268826E-3</v>
      </c>
    </row>
    <row r="189" spans="1:18" x14ac:dyDescent="0.2">
      <c r="A189" s="81">
        <v>19499.5</v>
      </c>
      <c r="B189" s="81">
        <v>-1.737313605355887E-2</v>
      </c>
      <c r="C189" s="81">
        <v>1</v>
      </c>
      <c r="D189" s="82">
        <f t="shared" si="36"/>
        <v>1.9499500000000001</v>
      </c>
      <c r="E189" s="82">
        <f t="shared" si="37"/>
        <v>-1.737313605355887E-2</v>
      </c>
      <c r="F189" s="38">
        <f t="shared" si="38"/>
        <v>1.9499500000000001</v>
      </c>
      <c r="G189" s="38">
        <f t="shared" si="39"/>
        <v>-1.737313605355887E-2</v>
      </c>
      <c r="H189" s="38">
        <f t="shared" si="40"/>
        <v>3.8023050025000003</v>
      </c>
      <c r="I189" s="38">
        <f t="shared" si="41"/>
        <v>7.4143046396248762</v>
      </c>
      <c r="J189" s="38">
        <f t="shared" si="42"/>
        <v>14.457523332036528</v>
      </c>
      <c r="K189" s="38">
        <f t="shared" si="43"/>
        <v>-3.3876746647637117E-2</v>
      </c>
      <c r="L189" s="38">
        <f t="shared" si="44"/>
        <v>-6.6057962125560005E-2</v>
      </c>
      <c r="M189" s="38">
        <f t="shared" ca="1" si="45"/>
        <v>-1.6985699547471523E-2</v>
      </c>
      <c r="N189" s="38">
        <f t="shared" ca="1" si="46"/>
        <v>1.501070462491709E-7</v>
      </c>
      <c r="O189" s="105">
        <f t="shared" ca="1" si="47"/>
        <v>1299356649606243.8</v>
      </c>
      <c r="P189" s="38">
        <f t="shared" ca="1" si="48"/>
        <v>1802435430672.3726</v>
      </c>
      <c r="Q189" s="38">
        <f t="shared" ca="1" si="49"/>
        <v>3047408843403.269</v>
      </c>
      <c r="R189" s="24">
        <f t="shared" ca="1" si="50"/>
        <v>-3.8743650608734706E-4</v>
      </c>
    </row>
    <row r="190" spans="1:18" x14ac:dyDescent="0.2">
      <c r="A190" s="81">
        <v>19535</v>
      </c>
      <c r="B190" s="81">
        <v>-9.5607781248887649E-3</v>
      </c>
      <c r="C190" s="81">
        <v>1</v>
      </c>
      <c r="D190" s="82">
        <f t="shared" si="36"/>
        <v>1.9535</v>
      </c>
      <c r="E190" s="82">
        <f t="shared" si="37"/>
        <v>-9.5607781248887649E-3</v>
      </c>
      <c r="F190" s="38">
        <f t="shared" si="38"/>
        <v>1.9535</v>
      </c>
      <c r="G190" s="38">
        <f t="shared" si="39"/>
        <v>-9.5607781248887649E-3</v>
      </c>
      <c r="H190" s="38">
        <f t="shared" si="40"/>
        <v>3.8161622500000001</v>
      </c>
      <c r="I190" s="38">
        <f t="shared" si="41"/>
        <v>7.4548729553750004</v>
      </c>
      <c r="J190" s="38">
        <f t="shared" si="42"/>
        <v>14.563094318325064</v>
      </c>
      <c r="K190" s="38">
        <f t="shared" si="43"/>
        <v>-1.8676980066970203E-2</v>
      </c>
      <c r="L190" s="38">
        <f t="shared" si="44"/>
        <v>-3.6485480560826289E-2</v>
      </c>
      <c r="M190" s="38">
        <f t="shared" ca="1" si="45"/>
        <v>-1.6885863964954222E-2</v>
      </c>
      <c r="N190" s="38">
        <f t="shared" ca="1" si="46"/>
        <v>5.3656882564327456E-5</v>
      </c>
      <c r="O190" s="105">
        <f t="shared" ca="1" si="47"/>
        <v>1292235010108578</v>
      </c>
      <c r="P190" s="38">
        <f t="shared" ca="1" si="48"/>
        <v>1859293771809.3745</v>
      </c>
      <c r="Q190" s="38">
        <f t="shared" ca="1" si="49"/>
        <v>3012137304851.5137</v>
      </c>
      <c r="R190" s="24">
        <f t="shared" ca="1" si="50"/>
        <v>7.3250858400654567E-3</v>
      </c>
    </row>
    <row r="191" spans="1:18" x14ac:dyDescent="0.2">
      <c r="A191" s="81">
        <v>19695</v>
      </c>
      <c r="B191" s="81">
        <v>-1.8842444525476076E-2</v>
      </c>
      <c r="C191" s="81">
        <v>1</v>
      </c>
      <c r="D191" s="82">
        <f t="shared" si="36"/>
        <v>1.9695</v>
      </c>
      <c r="E191" s="82">
        <f t="shared" si="37"/>
        <v>-1.8842444525476076E-2</v>
      </c>
      <c r="F191" s="38">
        <f t="shared" si="38"/>
        <v>1.9695</v>
      </c>
      <c r="G191" s="38">
        <f t="shared" si="39"/>
        <v>-1.8842444525476076E-2</v>
      </c>
      <c r="H191" s="38">
        <f t="shared" si="40"/>
        <v>3.8789302500000002</v>
      </c>
      <c r="I191" s="38">
        <f t="shared" si="41"/>
        <v>7.6395531273750006</v>
      </c>
      <c r="J191" s="38">
        <f t="shared" si="42"/>
        <v>15.046099884365065</v>
      </c>
      <c r="K191" s="38">
        <f t="shared" si="43"/>
        <v>-3.711019449292513E-2</v>
      </c>
      <c r="L191" s="38">
        <f t="shared" si="44"/>
        <v>-7.3088528053816049E-2</v>
      </c>
      <c r="M191" s="38">
        <f t="shared" ca="1" si="45"/>
        <v>-1.6434011301566586E-2</v>
      </c>
      <c r="N191" s="38">
        <f t="shared" ca="1" si="46"/>
        <v>5.8005505940310583E-6</v>
      </c>
      <c r="O191" s="105">
        <f t="shared" ca="1" si="47"/>
        <v>1260263423140024</v>
      </c>
      <c r="P191" s="38">
        <f t="shared" ca="1" si="48"/>
        <v>2127205012829.9294</v>
      </c>
      <c r="Q191" s="38">
        <f t="shared" ca="1" si="49"/>
        <v>2855147084141.0605</v>
      </c>
      <c r="R191" s="24">
        <f t="shared" ca="1" si="50"/>
        <v>-2.4084332239094897E-3</v>
      </c>
    </row>
    <row r="192" spans="1:18" x14ac:dyDescent="0.2">
      <c r="A192" s="81">
        <v>20387</v>
      </c>
      <c r="B192" s="81">
        <v>-1.3449903718260586E-2</v>
      </c>
      <c r="C192" s="81">
        <v>1</v>
      </c>
      <c r="D192" s="82">
        <f t="shared" si="36"/>
        <v>2.0387</v>
      </c>
      <c r="E192" s="82">
        <f t="shared" si="37"/>
        <v>-1.3449903718260586E-2</v>
      </c>
      <c r="F192" s="38">
        <f t="shared" si="38"/>
        <v>2.0387</v>
      </c>
      <c r="G192" s="38">
        <f t="shared" si="39"/>
        <v>-1.3449903718260586E-2</v>
      </c>
      <c r="H192" s="38">
        <f t="shared" si="40"/>
        <v>4.1562976899999997</v>
      </c>
      <c r="I192" s="38">
        <f t="shared" si="41"/>
        <v>8.4734441006029986</v>
      </c>
      <c r="J192" s="38">
        <f t="shared" si="42"/>
        <v>17.274810487899334</v>
      </c>
      <c r="K192" s="38">
        <f t="shared" si="43"/>
        <v>-2.7420318710417856E-2</v>
      </c>
      <c r="L192" s="38">
        <f t="shared" si="44"/>
        <v>-5.5901803754928883E-2</v>
      </c>
      <c r="M192" s="38">
        <f t="shared" ca="1" si="45"/>
        <v>-1.4444134594462532E-2</v>
      </c>
      <c r="N192" s="38">
        <f t="shared" ca="1" si="46"/>
        <v>9.8849503519329041E-7</v>
      </c>
      <c r="O192" s="105">
        <f t="shared" ca="1" si="47"/>
        <v>1124515203838474.4</v>
      </c>
      <c r="P192" s="38">
        <f t="shared" ca="1" si="48"/>
        <v>3510196799724.5562</v>
      </c>
      <c r="Q192" s="38">
        <f t="shared" ca="1" si="49"/>
        <v>2215106605202.5439</v>
      </c>
      <c r="R192" s="24">
        <f t="shared" ca="1" si="50"/>
        <v>9.9423087620194653E-4</v>
      </c>
    </row>
    <row r="193" spans="1:18" x14ac:dyDescent="0.2">
      <c r="A193" s="81">
        <v>20387</v>
      </c>
      <c r="B193" s="81">
        <v>-1.2849903718865945E-2</v>
      </c>
      <c r="C193" s="81">
        <v>1</v>
      </c>
      <c r="D193" s="82">
        <f t="shared" si="36"/>
        <v>2.0387</v>
      </c>
      <c r="E193" s="82">
        <f t="shared" si="37"/>
        <v>-1.2849903718865945E-2</v>
      </c>
      <c r="F193" s="38">
        <f t="shared" si="38"/>
        <v>2.0387</v>
      </c>
      <c r="G193" s="38">
        <f t="shared" si="39"/>
        <v>-1.2849903718865945E-2</v>
      </c>
      <c r="H193" s="38">
        <f t="shared" si="40"/>
        <v>4.1562976899999997</v>
      </c>
      <c r="I193" s="38">
        <f t="shared" si="41"/>
        <v>8.4734441006029986</v>
      </c>
      <c r="J193" s="38">
        <f t="shared" si="42"/>
        <v>17.274810487899334</v>
      </c>
      <c r="K193" s="38">
        <f t="shared" si="43"/>
        <v>-2.6197098711652003E-2</v>
      </c>
      <c r="L193" s="38">
        <f t="shared" si="44"/>
        <v>-5.3408025143444934E-2</v>
      </c>
      <c r="M193" s="38">
        <f t="shared" ca="1" si="45"/>
        <v>-1.4444134594462532E-2</v>
      </c>
      <c r="N193" s="38">
        <f t="shared" ca="1" si="46"/>
        <v>2.5415720847054602E-6</v>
      </c>
      <c r="O193" s="105">
        <f t="shared" ca="1" si="47"/>
        <v>1124515203838474.4</v>
      </c>
      <c r="P193" s="38">
        <f t="shared" ca="1" si="48"/>
        <v>3510196799724.5562</v>
      </c>
      <c r="Q193" s="38">
        <f t="shared" ca="1" si="49"/>
        <v>2215106605202.5439</v>
      </c>
      <c r="R193" s="24">
        <f t="shared" ca="1" si="50"/>
        <v>1.5942308755965869E-3</v>
      </c>
    </row>
    <row r="194" spans="1:18" x14ac:dyDescent="0.2">
      <c r="A194" s="81">
        <v>20389.5</v>
      </c>
      <c r="B194" s="81">
        <v>-1.4029239301394197E-2</v>
      </c>
      <c r="C194" s="81">
        <v>1</v>
      </c>
      <c r="D194" s="82">
        <f t="shared" si="36"/>
        <v>2.0389499999999998</v>
      </c>
      <c r="E194" s="82">
        <f t="shared" si="37"/>
        <v>-1.4029239301394197E-2</v>
      </c>
      <c r="F194" s="38">
        <f t="shared" si="38"/>
        <v>2.0389499999999998</v>
      </c>
      <c r="G194" s="38">
        <f t="shared" si="39"/>
        <v>-1.4029239301394197E-2</v>
      </c>
      <c r="H194" s="38">
        <f t="shared" si="40"/>
        <v>4.1573171024999995</v>
      </c>
      <c r="I194" s="38">
        <f t="shared" si="41"/>
        <v>8.4765617061423733</v>
      </c>
      <c r="J194" s="38">
        <f t="shared" si="42"/>
        <v>17.28328549073899</v>
      </c>
      <c r="K194" s="38">
        <f t="shared" si="43"/>
        <v>-2.8604917473577695E-2</v>
      </c>
      <c r="L194" s="38">
        <f t="shared" si="44"/>
        <v>-5.8323996482751238E-2</v>
      </c>
      <c r="M194" s="38">
        <f t="shared" ca="1" si="45"/>
        <v>-1.4436840855002339E-2</v>
      </c>
      <c r="N194" s="38">
        <f t="shared" ca="1" si="46"/>
        <v>1.6613902650377143E-7</v>
      </c>
      <c r="O194" s="105">
        <f t="shared" ca="1" si="47"/>
        <v>1124032674508116.6</v>
      </c>
      <c r="P194" s="38">
        <f t="shared" ca="1" si="48"/>
        <v>3515867084175.9302</v>
      </c>
      <c r="Q194" s="38">
        <f t="shared" ca="1" si="49"/>
        <v>2212913632233.936</v>
      </c>
      <c r="R194" s="24">
        <f t="shared" ca="1" si="50"/>
        <v>4.0760155360814246E-4</v>
      </c>
    </row>
    <row r="195" spans="1:18" x14ac:dyDescent="0.2">
      <c r="A195" s="81">
        <v>20389.5</v>
      </c>
      <c r="B195" s="81">
        <v>-1.3829239299170664E-2</v>
      </c>
      <c r="C195" s="81">
        <v>1</v>
      </c>
      <c r="D195" s="82">
        <f t="shared" si="36"/>
        <v>2.0389499999999998</v>
      </c>
      <c r="E195" s="82">
        <f t="shared" si="37"/>
        <v>-1.3829239299170664E-2</v>
      </c>
      <c r="F195" s="38">
        <f t="shared" si="38"/>
        <v>2.0389499999999998</v>
      </c>
      <c r="G195" s="38">
        <f t="shared" si="39"/>
        <v>-1.3829239299170664E-2</v>
      </c>
      <c r="H195" s="38">
        <f t="shared" si="40"/>
        <v>4.1573171024999995</v>
      </c>
      <c r="I195" s="38">
        <f t="shared" si="41"/>
        <v>8.4765617061423733</v>
      </c>
      <c r="J195" s="38">
        <f t="shared" si="42"/>
        <v>17.28328549073899</v>
      </c>
      <c r="K195" s="38">
        <f t="shared" si="43"/>
        <v>-2.8197127469044021E-2</v>
      </c>
      <c r="L195" s="38">
        <f t="shared" si="44"/>
        <v>-5.7492533053007305E-2</v>
      </c>
      <c r="M195" s="38">
        <f t="shared" ca="1" si="45"/>
        <v>-1.4436840855002339E-2</v>
      </c>
      <c r="N195" s="38">
        <f t="shared" ca="1" si="46"/>
        <v>3.6917965064907222E-7</v>
      </c>
      <c r="O195" s="105">
        <f t="shared" ca="1" si="47"/>
        <v>1124032674508116.6</v>
      </c>
      <c r="P195" s="38">
        <f t="shared" ca="1" si="48"/>
        <v>3515867084175.9302</v>
      </c>
      <c r="Q195" s="38">
        <f t="shared" ca="1" si="49"/>
        <v>2212913632233.936</v>
      </c>
      <c r="R195" s="24">
        <f t="shared" ca="1" si="50"/>
        <v>6.0760155583167511E-4</v>
      </c>
    </row>
    <row r="196" spans="1:18" x14ac:dyDescent="0.2">
      <c r="A196" s="81">
        <v>21110.5</v>
      </c>
      <c r="B196" s="81">
        <v>-1.1024125380904869E-2</v>
      </c>
      <c r="C196" s="81">
        <v>1</v>
      </c>
      <c r="D196" s="82">
        <f t="shared" si="36"/>
        <v>2.1110500000000001</v>
      </c>
      <c r="E196" s="82">
        <f t="shared" si="37"/>
        <v>-1.1024125380904869E-2</v>
      </c>
      <c r="F196" s="38">
        <f t="shared" si="38"/>
        <v>2.1110500000000001</v>
      </c>
      <c r="G196" s="38">
        <f t="shared" si="39"/>
        <v>-1.1024125380904869E-2</v>
      </c>
      <c r="H196" s="38">
        <f t="shared" si="40"/>
        <v>4.4565321025000006</v>
      </c>
      <c r="I196" s="38">
        <f t="shared" si="41"/>
        <v>9.4079620949826275</v>
      </c>
      <c r="J196" s="38">
        <f t="shared" si="42"/>
        <v>19.860678380613077</v>
      </c>
      <c r="K196" s="38">
        <f t="shared" si="43"/>
        <v>-2.3272479885359226E-2</v>
      </c>
      <c r="L196" s="38">
        <f t="shared" si="44"/>
        <v>-4.9129368661987596E-2</v>
      </c>
      <c r="M196" s="38">
        <f t="shared" ca="1" si="45"/>
        <v>-1.2301816416048026E-2</v>
      </c>
      <c r="N196" s="38">
        <f t="shared" ca="1" si="46"/>
        <v>1.6324943812851912E-6</v>
      </c>
      <c r="O196" s="105">
        <f t="shared" ca="1" si="47"/>
        <v>987465702215235.88</v>
      </c>
      <c r="P196" s="38">
        <f t="shared" ca="1" si="48"/>
        <v>5360420816751.3232</v>
      </c>
      <c r="Q196" s="38">
        <f t="shared" ca="1" si="49"/>
        <v>1618645552950.1851</v>
      </c>
      <c r="R196" s="24">
        <f t="shared" ca="1" si="50"/>
        <v>1.2776910351431567E-3</v>
      </c>
    </row>
    <row r="197" spans="1:18" x14ac:dyDescent="0.2">
      <c r="A197" s="81">
        <v>22076</v>
      </c>
      <c r="B197" s="81">
        <v>-7.3083653822377387E-3</v>
      </c>
      <c r="C197" s="81">
        <v>1</v>
      </c>
      <c r="D197" s="82">
        <f t="shared" si="36"/>
        <v>2.2075999999999998</v>
      </c>
      <c r="E197" s="82">
        <f t="shared" si="37"/>
        <v>-7.3083653822377387E-3</v>
      </c>
      <c r="F197" s="38">
        <f t="shared" si="38"/>
        <v>2.2075999999999998</v>
      </c>
      <c r="G197" s="38">
        <f t="shared" si="39"/>
        <v>-7.3083653822377387E-3</v>
      </c>
      <c r="H197" s="38">
        <f t="shared" si="40"/>
        <v>4.8734977599999993</v>
      </c>
      <c r="I197" s="38">
        <f t="shared" si="41"/>
        <v>10.758733654975998</v>
      </c>
      <c r="J197" s="38">
        <f t="shared" si="42"/>
        <v>23.75098041672501</v>
      </c>
      <c r="K197" s="38">
        <f t="shared" si="43"/>
        <v>-1.6133947417828032E-2</v>
      </c>
      <c r="L197" s="38">
        <f t="shared" si="44"/>
        <v>-3.5617302319597158E-2</v>
      </c>
      <c r="M197" s="38">
        <f t="shared" ca="1" si="45"/>
        <v>-9.3444201007310025E-3</v>
      </c>
      <c r="N197" s="38">
        <f t="shared" ca="1" si="46"/>
        <v>4.1455188166986836E-6</v>
      </c>
      <c r="O197" s="105">
        <f t="shared" ca="1" si="47"/>
        <v>813537749366344.5</v>
      </c>
      <c r="P197" s="38">
        <f t="shared" ca="1" si="48"/>
        <v>8509223369087.4111</v>
      </c>
      <c r="Q197" s="38">
        <f t="shared" ca="1" si="49"/>
        <v>950950307359.98315</v>
      </c>
      <c r="R197" s="24">
        <f t="shared" ca="1" si="50"/>
        <v>2.0360547184932638E-3</v>
      </c>
    </row>
    <row r="198" spans="1:18" x14ac:dyDescent="0.2">
      <c r="A198" s="81">
        <v>22076</v>
      </c>
      <c r="B198" s="81">
        <v>-6.5083653806195657E-3</v>
      </c>
      <c r="C198" s="81">
        <v>1</v>
      </c>
      <c r="D198" s="82">
        <f t="shared" si="36"/>
        <v>2.2075999999999998</v>
      </c>
      <c r="E198" s="82">
        <f t="shared" si="37"/>
        <v>-6.5083653806195657E-3</v>
      </c>
      <c r="F198" s="38">
        <f t="shared" si="38"/>
        <v>2.2075999999999998</v>
      </c>
      <c r="G198" s="38">
        <f t="shared" si="39"/>
        <v>-6.5083653806195657E-3</v>
      </c>
      <c r="H198" s="38">
        <f t="shared" si="40"/>
        <v>4.8734977599999993</v>
      </c>
      <c r="I198" s="38">
        <f t="shared" si="41"/>
        <v>10.758733654975998</v>
      </c>
      <c r="J198" s="38">
        <f t="shared" si="42"/>
        <v>23.75098041672501</v>
      </c>
      <c r="K198" s="38">
        <f t="shared" si="43"/>
        <v>-1.4367867414255752E-2</v>
      </c>
      <c r="L198" s="38">
        <f t="shared" si="44"/>
        <v>-3.1718504103710993E-2</v>
      </c>
      <c r="M198" s="38">
        <f t="shared" ca="1" si="45"/>
        <v>-9.3444201007310025E-3</v>
      </c>
      <c r="N198" s="38">
        <f t="shared" ca="1" si="46"/>
        <v>8.0432063754663605E-6</v>
      </c>
      <c r="O198" s="105">
        <f t="shared" ca="1" si="47"/>
        <v>813537749366344.5</v>
      </c>
      <c r="P198" s="38">
        <f t="shared" ca="1" si="48"/>
        <v>8509223369087.4111</v>
      </c>
      <c r="Q198" s="38">
        <f t="shared" ca="1" si="49"/>
        <v>950950307359.98315</v>
      </c>
      <c r="R198" s="24">
        <f t="shared" ca="1" si="50"/>
        <v>2.8360547201114368E-3</v>
      </c>
    </row>
    <row r="199" spans="1:18" x14ac:dyDescent="0.2">
      <c r="A199" s="81">
        <v>22076.5</v>
      </c>
      <c r="B199" s="81">
        <v>-9.7842250953997477E-3</v>
      </c>
      <c r="C199" s="81">
        <v>1</v>
      </c>
      <c r="D199" s="82">
        <f t="shared" si="36"/>
        <v>2.2076500000000001</v>
      </c>
      <c r="E199" s="82">
        <f t="shared" si="37"/>
        <v>-9.7842250953997477E-3</v>
      </c>
      <c r="F199" s="38">
        <f t="shared" si="38"/>
        <v>2.2076500000000001</v>
      </c>
      <c r="G199" s="38">
        <f t="shared" si="39"/>
        <v>-9.7842250953997477E-3</v>
      </c>
      <c r="H199" s="38">
        <f t="shared" si="40"/>
        <v>4.8737185225000008</v>
      </c>
      <c r="I199" s="38">
        <f t="shared" si="41"/>
        <v>10.759464696197128</v>
      </c>
      <c r="J199" s="38">
        <f t="shared" si="42"/>
        <v>23.75313223655959</v>
      </c>
      <c r="K199" s="38">
        <f t="shared" si="43"/>
        <v>-2.1600144531859253E-2</v>
      </c>
      <c r="L199" s="38">
        <f t="shared" si="44"/>
        <v>-4.7685559075759082E-2</v>
      </c>
      <c r="M199" s="38">
        <f t="shared" ca="1" si="45"/>
        <v>-9.3428593888656049E-3</v>
      </c>
      <c r="N199" s="38">
        <f t="shared" ca="1" si="46"/>
        <v>1.9480368690438306E-7</v>
      </c>
      <c r="O199" s="105">
        <f t="shared" ca="1" si="47"/>
        <v>813450589087672.63</v>
      </c>
      <c r="P199" s="38">
        <f t="shared" ca="1" si="48"/>
        <v>8511063017136.3545</v>
      </c>
      <c r="Q199" s="38">
        <f t="shared" ca="1" si="49"/>
        <v>950645203851.27502</v>
      </c>
      <c r="R199" s="24">
        <f t="shared" ca="1" si="50"/>
        <v>-4.4136570653414281E-4</v>
      </c>
    </row>
    <row r="200" spans="1:18" x14ac:dyDescent="0.2">
      <c r="A200" s="81">
        <v>22076.5</v>
      </c>
      <c r="B200" s="81">
        <v>-8.7842250988339997E-3</v>
      </c>
      <c r="C200" s="81">
        <v>1</v>
      </c>
      <c r="D200" s="82">
        <f t="shared" si="36"/>
        <v>2.2076500000000001</v>
      </c>
      <c r="E200" s="82">
        <f t="shared" si="37"/>
        <v>-8.7842250988339997E-3</v>
      </c>
      <c r="F200" s="38">
        <f t="shared" si="38"/>
        <v>2.2076500000000001</v>
      </c>
      <c r="G200" s="38">
        <f t="shared" si="39"/>
        <v>-8.7842250988339997E-3</v>
      </c>
      <c r="H200" s="38">
        <f t="shared" si="40"/>
        <v>4.8737185225000008</v>
      </c>
      <c r="I200" s="38">
        <f t="shared" si="41"/>
        <v>10.759464696197128</v>
      </c>
      <c r="J200" s="38">
        <f t="shared" si="42"/>
        <v>23.75313223655959</v>
      </c>
      <c r="K200" s="38">
        <f t="shared" si="43"/>
        <v>-1.9392494539440881E-2</v>
      </c>
      <c r="L200" s="38">
        <f t="shared" si="44"/>
        <v>-4.2811840569996665E-2</v>
      </c>
      <c r="M200" s="38">
        <f t="shared" ca="1" si="45"/>
        <v>-9.3428593888656049E-3</v>
      </c>
      <c r="N200" s="38">
        <f t="shared" ca="1" si="46"/>
        <v>3.1207226999911558E-7</v>
      </c>
      <c r="O200" s="105">
        <f t="shared" ca="1" si="47"/>
        <v>813450589087672.63</v>
      </c>
      <c r="P200" s="38">
        <f t="shared" ca="1" si="48"/>
        <v>8511063017136.3545</v>
      </c>
      <c r="Q200" s="38">
        <f t="shared" ca="1" si="49"/>
        <v>950645203851.27502</v>
      </c>
      <c r="R200" s="24">
        <f t="shared" ca="1" si="50"/>
        <v>5.586342900316052E-4</v>
      </c>
    </row>
    <row r="201" spans="1:18" x14ac:dyDescent="0.2">
      <c r="A201" s="81">
        <v>22986</v>
      </c>
      <c r="B201" s="81">
        <v>-1.0279125744032839E-2</v>
      </c>
      <c r="C201" s="81">
        <v>1</v>
      </c>
      <c r="D201" s="82">
        <f t="shared" si="36"/>
        <v>2.2986</v>
      </c>
      <c r="E201" s="82">
        <f t="shared" si="37"/>
        <v>-1.0279125744032839E-2</v>
      </c>
      <c r="F201" s="38">
        <f t="shared" si="38"/>
        <v>2.2986</v>
      </c>
      <c r="G201" s="38">
        <f t="shared" si="39"/>
        <v>-1.0279125744032839E-2</v>
      </c>
      <c r="H201" s="38">
        <f t="shared" si="40"/>
        <v>5.2835619600000001</v>
      </c>
      <c r="I201" s="38">
        <f t="shared" si="41"/>
        <v>12.144795521256</v>
      </c>
      <c r="J201" s="38">
        <f t="shared" si="42"/>
        <v>27.916026985159043</v>
      </c>
      <c r="K201" s="38">
        <f t="shared" si="43"/>
        <v>-2.3627598435233883E-2</v>
      </c>
      <c r="L201" s="38">
        <f t="shared" si="44"/>
        <v>-5.4310397763228602E-2</v>
      </c>
      <c r="M201" s="38">
        <f t="shared" ca="1" si="45"/>
        <v>-6.4539304460501587E-3</v>
      </c>
      <c r="N201" s="38">
        <f t="shared" ca="1" si="46"/>
        <v>1.4632119067708806E-5</v>
      </c>
      <c r="O201" s="105">
        <f t="shared" ca="1" si="47"/>
        <v>660393696583273.75</v>
      </c>
      <c r="P201" s="38">
        <f t="shared" ca="1" si="48"/>
        <v>12230315984294.379</v>
      </c>
      <c r="Q201" s="38">
        <f t="shared" ca="1" si="49"/>
        <v>470573412020.1203</v>
      </c>
      <c r="R201" s="24">
        <f t="shared" ca="1" si="50"/>
        <v>-3.8251952979826802E-3</v>
      </c>
    </row>
    <row r="202" spans="1:18" x14ac:dyDescent="0.2">
      <c r="A202" s="81">
        <v>23924</v>
      </c>
      <c r="B202" s="81">
        <v>-1.1217924403841197E-3</v>
      </c>
      <c r="C202" s="81">
        <v>1</v>
      </c>
      <c r="D202" s="82">
        <f t="shared" si="36"/>
        <v>2.3923999999999999</v>
      </c>
      <c r="E202" s="82">
        <f t="shared" si="37"/>
        <v>-1.1217924403841197E-3</v>
      </c>
      <c r="F202" s="38">
        <f t="shared" si="38"/>
        <v>2.3923999999999999</v>
      </c>
      <c r="G202" s="38">
        <f t="shared" si="39"/>
        <v>-1.1217924403841197E-3</v>
      </c>
      <c r="H202" s="38">
        <f t="shared" si="40"/>
        <v>5.7235777599999995</v>
      </c>
      <c r="I202" s="38">
        <f t="shared" si="41"/>
        <v>13.693087433023997</v>
      </c>
      <c r="J202" s="38">
        <f t="shared" si="42"/>
        <v>32.759342374766611</v>
      </c>
      <c r="K202" s="38">
        <f t="shared" si="43"/>
        <v>-2.6837762343749679E-3</v>
      </c>
      <c r="L202" s="38">
        <f t="shared" si="44"/>
        <v>-6.4206662631186729E-3</v>
      </c>
      <c r="M202" s="38">
        <f t="shared" ca="1" si="45"/>
        <v>-3.3697948291073546E-3</v>
      </c>
      <c r="N202" s="38">
        <f t="shared" ca="1" si="46"/>
        <v>5.0535147397053694E-6</v>
      </c>
      <c r="O202" s="105">
        <f t="shared" ca="1" si="47"/>
        <v>515085844835022.38</v>
      </c>
      <c r="P202" s="38">
        <f t="shared" ca="1" si="48"/>
        <v>16878068962087.74</v>
      </c>
      <c r="Q202" s="38">
        <f t="shared" ca="1" si="49"/>
        <v>143331042121.6167</v>
      </c>
      <c r="R202" s="24">
        <f t="shared" ca="1" si="50"/>
        <v>2.2480023887232348E-3</v>
      </c>
    </row>
    <row r="203" spans="1:18" x14ac:dyDescent="0.2">
      <c r="A203" s="81">
        <v>24728</v>
      </c>
      <c r="B203" s="81">
        <v>-6.1403450330545228E-5</v>
      </c>
      <c r="C203" s="81">
        <v>1</v>
      </c>
      <c r="D203" s="82">
        <f t="shared" si="36"/>
        <v>2.4727999999999999</v>
      </c>
      <c r="E203" s="82">
        <f t="shared" si="37"/>
        <v>-6.1403450330545228E-5</v>
      </c>
      <c r="F203" s="38">
        <f t="shared" si="38"/>
        <v>2.4727999999999999</v>
      </c>
      <c r="G203" s="38">
        <f t="shared" si="39"/>
        <v>-6.1403450330545228E-5</v>
      </c>
      <c r="H203" s="38">
        <f t="shared" si="40"/>
        <v>6.1147398399999995</v>
      </c>
      <c r="I203" s="38">
        <f t="shared" si="41"/>
        <v>15.120528676351999</v>
      </c>
      <c r="J203" s="38">
        <f t="shared" si="42"/>
        <v>37.390043310883222</v>
      </c>
      <c r="K203" s="38">
        <f t="shared" si="43"/>
        <v>-1.5183845197737223E-4</v>
      </c>
      <c r="L203" s="38">
        <f t="shared" si="44"/>
        <v>-3.7546612404964602E-4</v>
      </c>
      <c r="M203" s="38">
        <f t="shared" ca="1" si="45"/>
        <v>-6.4164842795717825E-4</v>
      </c>
      <c r="N203" s="38">
        <f t="shared" ca="1" si="46"/>
        <v>3.3668423406093187E-7</v>
      </c>
      <c r="O203" s="105">
        <f t="shared" ca="1" si="47"/>
        <v>401925873536907.69</v>
      </c>
      <c r="P203" s="38">
        <f t="shared" ca="1" si="48"/>
        <v>21554694346353.285</v>
      </c>
      <c r="Q203" s="38">
        <f t="shared" ca="1" si="49"/>
        <v>11575174384.858572</v>
      </c>
      <c r="R203" s="24">
        <f t="shared" ca="1" si="50"/>
        <v>5.8024497762663302E-4</v>
      </c>
    </row>
    <row r="204" spans="1:18" x14ac:dyDescent="0.2">
      <c r="A204" s="81">
        <v>25504</v>
      </c>
      <c r="B204" s="81">
        <v>-1.1889199575227764E-3</v>
      </c>
      <c r="C204" s="81">
        <v>1</v>
      </c>
      <c r="D204" s="82">
        <f t="shared" si="36"/>
        <v>2.5503999999999998</v>
      </c>
      <c r="E204" s="82">
        <f t="shared" si="37"/>
        <v>-1.1889199575227764E-3</v>
      </c>
      <c r="F204" s="38">
        <f t="shared" si="38"/>
        <v>2.5503999999999998</v>
      </c>
      <c r="G204" s="38">
        <f t="shared" si="39"/>
        <v>-1.1889199575227764E-3</v>
      </c>
      <c r="H204" s="38">
        <f t="shared" si="40"/>
        <v>6.5045401599999986</v>
      </c>
      <c r="I204" s="38">
        <f t="shared" si="41"/>
        <v>16.589179224063994</v>
      </c>
      <c r="J204" s="38">
        <f t="shared" si="42"/>
        <v>42.309042693052803</v>
      </c>
      <c r="K204" s="38">
        <f t="shared" si="43"/>
        <v>-3.0322214596660889E-3</v>
      </c>
      <c r="L204" s="38">
        <f t="shared" si="44"/>
        <v>-7.7333776107323922E-3</v>
      </c>
      <c r="M204" s="38">
        <f t="shared" ca="1" si="45"/>
        <v>2.0655495040505234E-3</v>
      </c>
      <c r="N204" s="38">
        <f t="shared" ca="1" si="46"/>
        <v>1.0591571476313204E-5</v>
      </c>
      <c r="O204" s="105">
        <f t="shared" ca="1" si="47"/>
        <v>303746469722506.44</v>
      </c>
      <c r="P204" s="38">
        <f t="shared" ca="1" si="48"/>
        <v>26706022588018.121</v>
      </c>
      <c r="Q204" s="38">
        <f t="shared" ca="1" si="49"/>
        <v>25780518888.478283</v>
      </c>
      <c r="R204" s="24">
        <f t="shared" ca="1" si="50"/>
        <v>-3.2544694615732998E-3</v>
      </c>
    </row>
    <row r="205" spans="1:18" x14ac:dyDescent="0.2">
      <c r="A205" s="81">
        <v>25511</v>
      </c>
      <c r="B205" s="81">
        <v>-3.6519961069871563E-3</v>
      </c>
      <c r="C205" s="81">
        <v>1</v>
      </c>
      <c r="D205" s="82">
        <f t="shared" si="36"/>
        <v>2.5510999999999999</v>
      </c>
      <c r="E205" s="82">
        <f t="shared" si="37"/>
        <v>-3.6519961069871563E-3</v>
      </c>
      <c r="F205" s="38">
        <f t="shared" si="38"/>
        <v>2.5510999999999999</v>
      </c>
      <c r="G205" s="38">
        <f t="shared" si="39"/>
        <v>-3.6519961069871563E-3</v>
      </c>
      <c r="H205" s="38">
        <f t="shared" si="40"/>
        <v>6.50811121</v>
      </c>
      <c r="I205" s="38">
        <f t="shared" si="41"/>
        <v>16.602842507830999</v>
      </c>
      <c r="J205" s="38">
        <f t="shared" si="42"/>
        <v>42.355511521727664</v>
      </c>
      <c r="K205" s="38">
        <f t="shared" si="43"/>
        <v>-9.3166072685349349E-3</v>
      </c>
      <c r="L205" s="38">
        <f t="shared" si="44"/>
        <v>-2.3767596802759472E-2</v>
      </c>
      <c r="M205" s="38">
        <f t="shared" ca="1" si="45"/>
        <v>2.0903011848400627E-3</v>
      </c>
      <c r="N205" s="38">
        <f t="shared" ca="1" si="46"/>
        <v>3.2973978187726211E-5</v>
      </c>
      <c r="O205" s="105">
        <f t="shared" ca="1" si="47"/>
        <v>302913254735215.25</v>
      </c>
      <c r="P205" s="38">
        <f t="shared" ca="1" si="48"/>
        <v>26755429655621.969</v>
      </c>
      <c r="Q205" s="38">
        <f t="shared" ca="1" si="49"/>
        <v>26572736680.591194</v>
      </c>
      <c r="R205" s="24">
        <f t="shared" ca="1" si="50"/>
        <v>-5.742297291827219E-3</v>
      </c>
    </row>
    <row r="206" spans="1:18" x14ac:dyDescent="0.2">
      <c r="A206" s="81">
        <v>25522.5</v>
      </c>
      <c r="B206" s="81">
        <v>-2.6984866462617142E-3</v>
      </c>
      <c r="C206" s="81">
        <v>1</v>
      </c>
      <c r="D206" s="82">
        <f t="shared" si="36"/>
        <v>2.5522499999999999</v>
      </c>
      <c r="E206" s="82">
        <f t="shared" si="37"/>
        <v>-2.6984866462617142E-3</v>
      </c>
      <c r="F206" s="38">
        <f t="shared" si="38"/>
        <v>2.5522499999999999</v>
      </c>
      <c r="G206" s="38">
        <f t="shared" si="39"/>
        <v>-2.6984866462617142E-3</v>
      </c>
      <c r="H206" s="38">
        <f t="shared" si="40"/>
        <v>6.5139800624999999</v>
      </c>
      <c r="I206" s="38">
        <f t="shared" si="41"/>
        <v>16.625305614515625</v>
      </c>
      <c r="J206" s="38">
        <f t="shared" si="42"/>
        <v>42.431936254647503</v>
      </c>
      <c r="K206" s="38">
        <f t="shared" si="43"/>
        <v>-6.8872125429214597E-3</v>
      </c>
      <c r="L206" s="38">
        <f t="shared" si="44"/>
        <v>-1.7577888212671294E-2</v>
      </c>
      <c r="M206" s="38">
        <f t="shared" ca="1" si="45"/>
        <v>2.1309775116286345E-3</v>
      </c>
      <c r="N206" s="38">
        <f t="shared" ca="1" si="46"/>
        <v>2.3323724052347535E-5</v>
      </c>
      <c r="O206" s="105">
        <f t="shared" ca="1" si="47"/>
        <v>301546496886959.63</v>
      </c>
      <c r="P206" s="38">
        <f t="shared" ca="1" si="48"/>
        <v>26836714225584.371</v>
      </c>
      <c r="Q206" s="38">
        <f t="shared" ca="1" si="49"/>
        <v>27900645507.956638</v>
      </c>
      <c r="R206" s="24">
        <f t="shared" ca="1" si="50"/>
        <v>-4.8294641578903487E-3</v>
      </c>
    </row>
    <row r="207" spans="1:18" x14ac:dyDescent="0.2">
      <c r="A207" s="81">
        <v>25583</v>
      </c>
      <c r="B207" s="81">
        <v>3.6132836033869672E-3</v>
      </c>
      <c r="C207" s="81">
        <v>1</v>
      </c>
      <c r="D207" s="82">
        <f t="shared" si="36"/>
        <v>2.5583</v>
      </c>
      <c r="E207" s="82">
        <f t="shared" si="37"/>
        <v>3.6132836033869672E-3</v>
      </c>
      <c r="F207" s="38">
        <f t="shared" si="38"/>
        <v>2.5583</v>
      </c>
      <c r="G207" s="38">
        <f t="shared" si="39"/>
        <v>3.6132836033869672E-3</v>
      </c>
      <c r="H207" s="38">
        <f t="shared" si="40"/>
        <v>6.5448988899999998</v>
      </c>
      <c r="I207" s="38">
        <f t="shared" si="41"/>
        <v>16.743814830287</v>
      </c>
      <c r="J207" s="38">
        <f t="shared" si="42"/>
        <v>42.83570148032323</v>
      </c>
      <c r="K207" s="38">
        <f t="shared" si="43"/>
        <v>9.2438634425448789E-3</v>
      </c>
      <c r="L207" s="38">
        <f t="shared" si="44"/>
        <v>2.3648575845062563E-2</v>
      </c>
      <c r="M207" s="38">
        <f t="shared" ca="1" si="45"/>
        <v>2.3452334862956864E-3</v>
      </c>
      <c r="N207" s="38">
        <f t="shared" ca="1" si="46"/>
        <v>1.607951099455211E-6</v>
      </c>
      <c r="O207" s="105">
        <f t="shared" ca="1" si="47"/>
        <v>294399187665264.69</v>
      </c>
      <c r="P207" s="38">
        <f t="shared" ca="1" si="48"/>
        <v>27266716607845.617</v>
      </c>
      <c r="Q207" s="38">
        <f t="shared" ca="1" si="49"/>
        <v>35428594910.609459</v>
      </c>
      <c r="R207" s="24">
        <f t="shared" ca="1" si="50"/>
        <v>1.2680501170912808E-3</v>
      </c>
    </row>
    <row r="208" spans="1:18" x14ac:dyDescent="0.2">
      <c r="A208" s="81">
        <v>25590</v>
      </c>
      <c r="B208" s="81">
        <v>-6.4498360077783201E-3</v>
      </c>
      <c r="C208" s="81">
        <v>1</v>
      </c>
      <c r="D208" s="82">
        <f t="shared" si="36"/>
        <v>2.5590000000000002</v>
      </c>
      <c r="E208" s="82">
        <f t="shared" si="37"/>
        <v>-6.4498360077783201E-3</v>
      </c>
      <c r="F208" s="38">
        <f t="shared" si="38"/>
        <v>2.5590000000000002</v>
      </c>
      <c r="G208" s="38">
        <f t="shared" si="39"/>
        <v>-6.4498360077783201E-3</v>
      </c>
      <c r="H208" s="38">
        <f t="shared" si="40"/>
        <v>6.5484810000000007</v>
      </c>
      <c r="I208" s="38">
        <f t="shared" si="41"/>
        <v>16.757562879000002</v>
      </c>
      <c r="J208" s="38">
        <f t="shared" si="42"/>
        <v>42.88260340736101</v>
      </c>
      <c r="K208" s="38">
        <f t="shared" si="43"/>
        <v>-1.6505130343904724E-2</v>
      </c>
      <c r="L208" s="38">
        <f t="shared" si="44"/>
        <v>-4.223662855005219E-2</v>
      </c>
      <c r="M208" s="38">
        <f t="shared" ca="1" si="45"/>
        <v>2.3700519752336419E-3</v>
      </c>
      <c r="N208" s="38">
        <f t="shared" ca="1" si="46"/>
        <v>7.7790424032878809E-5</v>
      </c>
      <c r="O208" s="105">
        <f t="shared" ca="1" si="47"/>
        <v>293576906744078.13</v>
      </c>
      <c r="P208" s="38">
        <f t="shared" ca="1" si="48"/>
        <v>27316726939683.254</v>
      </c>
      <c r="Q208" s="38">
        <f t="shared" ca="1" si="49"/>
        <v>36358528474.597496</v>
      </c>
      <c r="R208" s="24">
        <f t="shared" ca="1" si="50"/>
        <v>-8.819887983011962E-3</v>
      </c>
    </row>
    <row r="209" spans="1:18" x14ac:dyDescent="0.2">
      <c r="A209" s="81">
        <v>26466</v>
      </c>
      <c r="B209" s="81">
        <v>6.3753956096826644E-3</v>
      </c>
      <c r="C209" s="81">
        <v>1</v>
      </c>
      <c r="D209" s="82">
        <f t="shared" si="36"/>
        <v>2.6465999999999998</v>
      </c>
      <c r="E209" s="82">
        <f t="shared" si="37"/>
        <v>6.3753956096826644E-3</v>
      </c>
      <c r="F209" s="38">
        <f t="shared" si="38"/>
        <v>2.6465999999999998</v>
      </c>
      <c r="G209" s="38">
        <f t="shared" si="39"/>
        <v>6.3753956096826644E-3</v>
      </c>
      <c r="H209" s="38">
        <f t="shared" si="40"/>
        <v>7.0044915599999991</v>
      </c>
      <c r="I209" s="38">
        <f t="shared" si="41"/>
        <v>18.538087362695997</v>
      </c>
      <c r="J209" s="38">
        <f t="shared" si="42"/>
        <v>49.062902014111224</v>
      </c>
      <c r="K209" s="38">
        <f t="shared" si="43"/>
        <v>1.6873122020586138E-2</v>
      </c>
      <c r="L209" s="38">
        <f t="shared" si="44"/>
        <v>4.465640473968327E-2</v>
      </c>
      <c r="M209" s="38">
        <f t="shared" ca="1" si="45"/>
        <v>5.522632494391326E-3</v>
      </c>
      <c r="N209" s="38">
        <f t="shared" ca="1" si="46"/>
        <v>7.2720493080138856E-7</v>
      </c>
      <c r="O209" s="105">
        <f t="shared" ca="1" si="47"/>
        <v>198601398748482.75</v>
      </c>
      <c r="P209" s="38">
        <f t="shared" ca="1" si="48"/>
        <v>34005098203097.848</v>
      </c>
      <c r="Q209" s="38">
        <f t="shared" ca="1" si="49"/>
        <v>251972719618.57819</v>
      </c>
      <c r="R209" s="24">
        <f t="shared" ca="1" si="50"/>
        <v>8.5276311529133841E-4</v>
      </c>
    </row>
    <row r="210" spans="1:18" x14ac:dyDescent="0.2">
      <c r="A210" s="81">
        <v>28969</v>
      </c>
      <c r="B210" s="81">
        <v>1.4186996734357582E-2</v>
      </c>
      <c r="C210" s="81">
        <v>1</v>
      </c>
      <c r="D210" s="82">
        <f t="shared" si="36"/>
        <v>2.8969</v>
      </c>
      <c r="E210" s="82">
        <f t="shared" si="37"/>
        <v>1.4186996734357582E-2</v>
      </c>
      <c r="F210" s="38">
        <f t="shared" si="38"/>
        <v>2.8969</v>
      </c>
      <c r="G210" s="38">
        <f t="shared" si="39"/>
        <v>1.4186996734357582E-2</v>
      </c>
      <c r="H210" s="38">
        <f t="shared" si="40"/>
        <v>8.3920296099999998</v>
      </c>
      <c r="I210" s="38">
        <f t="shared" si="41"/>
        <v>24.310870577208998</v>
      </c>
      <c r="J210" s="38">
        <f t="shared" si="42"/>
        <v>70.426160975116744</v>
      </c>
      <c r="K210" s="38">
        <f t="shared" si="43"/>
        <v>4.1098310839760482E-2</v>
      </c>
      <c r="L210" s="38">
        <f t="shared" si="44"/>
        <v>0.11905769667170214</v>
      </c>
      <c r="M210" s="38">
        <f t="shared" ca="1" si="45"/>
        <v>1.5041404758949772E-2</v>
      </c>
      <c r="N210" s="38">
        <f t="shared" ca="1" si="46"/>
        <v>7.3001307248752896E-7</v>
      </c>
      <c r="O210" s="105">
        <f t="shared" ca="1" si="47"/>
        <v>24570597437085.777</v>
      </c>
      <c r="P210" s="38">
        <f t="shared" ca="1" si="48"/>
        <v>58120351289769.367</v>
      </c>
      <c r="Q210" s="38">
        <f t="shared" ca="1" si="49"/>
        <v>2064540170250.7642</v>
      </c>
      <c r="R210" s="24">
        <f t="shared" ca="1" si="50"/>
        <v>-8.5440802459219034E-4</v>
      </c>
    </row>
    <row r="211" spans="1:18" x14ac:dyDescent="0.2">
      <c r="A211" s="81">
        <v>29708</v>
      </c>
      <c r="B211" s="81">
        <v>1.9130751903202174E-2</v>
      </c>
      <c r="C211" s="81">
        <v>1</v>
      </c>
      <c r="D211" s="82">
        <f t="shared" si="36"/>
        <v>2.9708000000000001</v>
      </c>
      <c r="E211" s="82">
        <f t="shared" si="37"/>
        <v>1.9130751903202174E-2</v>
      </c>
      <c r="F211" s="38">
        <f t="shared" si="38"/>
        <v>2.9708000000000001</v>
      </c>
      <c r="G211" s="38">
        <f t="shared" si="39"/>
        <v>1.9130751903202174E-2</v>
      </c>
      <c r="H211" s="38">
        <f t="shared" si="40"/>
        <v>8.8256526400000013</v>
      </c>
      <c r="I211" s="38">
        <f t="shared" si="41"/>
        <v>26.219248862912004</v>
      </c>
      <c r="J211" s="38">
        <f t="shared" si="42"/>
        <v>77.892144521938988</v>
      </c>
      <c r="K211" s="38">
        <f t="shared" si="43"/>
        <v>5.6833637754033023E-2</v>
      </c>
      <c r="L211" s="38">
        <f t="shared" si="44"/>
        <v>0.1688413710396813</v>
      </c>
      <c r="M211" s="38">
        <f t="shared" ca="1" si="45"/>
        <v>1.7996502455924164E-2</v>
      </c>
      <c r="N211" s="38">
        <f t="shared" ca="1" si="46"/>
        <v>1.2865218086504715E-6</v>
      </c>
      <c r="O211" s="105">
        <f t="shared" ca="1" si="47"/>
        <v>4551629176831.3662</v>
      </c>
      <c r="P211" s="38">
        <f t="shared" ca="1" si="48"/>
        <v>66764849549288.766</v>
      </c>
      <c r="Q211" s="38">
        <f t="shared" ca="1" si="49"/>
        <v>2978179954249.3408</v>
      </c>
      <c r="R211" s="24">
        <f t="shared" ca="1" si="50"/>
        <v>1.1342494472780101E-3</v>
      </c>
    </row>
    <row r="212" spans="1:18" x14ac:dyDescent="0.2">
      <c r="A212" s="81">
        <v>29761</v>
      </c>
      <c r="B212" s="81">
        <v>1.9555158685494019E-2</v>
      </c>
      <c r="C212" s="81">
        <v>1</v>
      </c>
      <c r="D212" s="82">
        <f t="shared" si="36"/>
        <v>2.9761000000000002</v>
      </c>
      <c r="E212" s="82">
        <f t="shared" si="37"/>
        <v>1.9555158685494019E-2</v>
      </c>
      <c r="F212" s="38">
        <f t="shared" si="38"/>
        <v>2.9761000000000002</v>
      </c>
      <c r="G212" s="38">
        <f t="shared" si="39"/>
        <v>1.9555158685494019E-2</v>
      </c>
      <c r="H212" s="38">
        <f t="shared" si="40"/>
        <v>8.8571712100000006</v>
      </c>
      <c r="I212" s="38">
        <f t="shared" si="41"/>
        <v>26.359827238081003</v>
      </c>
      <c r="J212" s="38">
        <f t="shared" si="42"/>
        <v>78.449481843252883</v>
      </c>
      <c r="K212" s="38">
        <f t="shared" si="43"/>
        <v>5.8198107763898756E-2</v>
      </c>
      <c r="L212" s="38">
        <f t="shared" si="44"/>
        <v>0.17320338851613909</v>
      </c>
      <c r="M212" s="38">
        <f t="shared" ca="1" si="45"/>
        <v>1.821097331263935E-2</v>
      </c>
      <c r="N212" s="38">
        <f t="shared" ca="1" si="46"/>
        <v>1.8068343165964442E-6</v>
      </c>
      <c r="O212" s="105">
        <f t="shared" ca="1" si="47"/>
        <v>3720089432713.3423</v>
      </c>
      <c r="P212" s="38">
        <f t="shared" ca="1" si="48"/>
        <v>67413063340387.125</v>
      </c>
      <c r="Q212" s="38">
        <f t="shared" ca="1" si="49"/>
        <v>3050907204387.3159</v>
      </c>
      <c r="R212" s="24">
        <f t="shared" ca="1" si="50"/>
        <v>1.3441853728546685E-3</v>
      </c>
    </row>
    <row r="213" spans="1:18" x14ac:dyDescent="0.2">
      <c r="A213" s="81">
        <v>29761.5</v>
      </c>
      <c r="B213" s="81">
        <v>1.7978971734034094E-2</v>
      </c>
      <c r="C213" s="81">
        <v>1</v>
      </c>
      <c r="D213" s="82">
        <f t="shared" ref="D213:D276" si="51">A213/A$18</f>
        <v>2.9761500000000001</v>
      </c>
      <c r="E213" s="82">
        <f t="shared" ref="E213:E276" si="52">B213/B$18</f>
        <v>1.7978971734034094E-2</v>
      </c>
      <c r="F213" s="38">
        <f t="shared" ref="F213:F276" si="53">$C213*D213</f>
        <v>2.9761500000000001</v>
      </c>
      <c r="G213" s="38">
        <f t="shared" ref="G213:G276" si="54">$C213*E213</f>
        <v>1.7978971734034094E-2</v>
      </c>
      <c r="H213" s="38">
        <f t="shared" ref="H213:H276" si="55">C213*D213*D213</f>
        <v>8.8574688224999996</v>
      </c>
      <c r="I213" s="38">
        <f t="shared" ref="I213:I276" si="56">C213*D213*D213*D213</f>
        <v>26.361155836083373</v>
      </c>
      <c r="J213" s="38">
        <f t="shared" ref="J213:J276" si="57">C213*D213*D213*D213*D213</f>
        <v>78.454753941559531</v>
      </c>
      <c r="K213" s="38">
        <f t="shared" ref="K213:K276" si="58">C213*E213*D213</f>
        <v>5.3508116726245572E-2</v>
      </c>
      <c r="L213" s="38">
        <f t="shared" ref="L213:L276" si="59">C213*E213*D213*D213</f>
        <v>0.15924818159481577</v>
      </c>
      <c r="M213" s="38">
        <f t="shared" ref="M213:M276" ca="1" si="60">+E$4+E$5*D213+E$6*D213^2</f>
        <v>1.8212998238447388E-2</v>
      </c>
      <c r="N213" s="38">
        <f t="shared" ref="N213:N276" ca="1" si="61">C213*(M213-E213)^2</f>
        <v>5.4768404767905585E-8</v>
      </c>
      <c r="O213" s="105">
        <f t="shared" ref="O213:O276" ca="1" si="62">(C213*O$1-O$2*F213+O$3*H213)^2</f>
        <v>3712638328508.1816</v>
      </c>
      <c r="P213" s="38">
        <f t="shared" ref="P213:P276" ca="1" si="63">(-C213*O$2+O$4*F213-O$5*H213)^2</f>
        <v>67419196802028.695</v>
      </c>
      <c r="Q213" s="38">
        <f t="shared" ref="Q213:Q276" ca="1" si="64">+(C213*O$3-F213*O$5+H213*O$6)^2</f>
        <v>3051597989898.77</v>
      </c>
      <c r="R213" s="24">
        <f t="shared" ref="R213:R276" ca="1" si="65">+E213-M213</f>
        <v>-2.3402650441329415E-4</v>
      </c>
    </row>
    <row r="214" spans="1:18" x14ac:dyDescent="0.2">
      <c r="A214" s="81">
        <v>29763.5</v>
      </c>
      <c r="B214" s="81">
        <v>1.8074223486151002E-2</v>
      </c>
      <c r="C214" s="81">
        <v>1</v>
      </c>
      <c r="D214" s="82">
        <f t="shared" si="51"/>
        <v>2.9763500000000001</v>
      </c>
      <c r="E214" s="82">
        <f t="shared" si="52"/>
        <v>1.8074223486151002E-2</v>
      </c>
      <c r="F214" s="38">
        <f t="shared" si="53"/>
        <v>2.9763500000000001</v>
      </c>
      <c r="G214" s="38">
        <f t="shared" si="54"/>
        <v>1.8074223486151002E-2</v>
      </c>
      <c r="H214" s="38">
        <f t="shared" si="55"/>
        <v>8.8586593224999994</v>
      </c>
      <c r="I214" s="38">
        <f t="shared" si="56"/>
        <v>26.366470674522873</v>
      </c>
      <c r="J214" s="38">
        <f t="shared" si="57"/>
        <v>78.475844992116151</v>
      </c>
      <c r="K214" s="38">
        <f t="shared" si="58"/>
        <v>5.3795215073005533E-2</v>
      </c>
      <c r="L214" s="38">
        <f t="shared" si="59"/>
        <v>0.16011338838254002</v>
      </c>
      <c r="M214" s="38">
        <f t="shared" ca="1" si="60"/>
        <v>1.8221098243705547E-2</v>
      </c>
      <c r="N214" s="38">
        <f t="shared" ca="1" si="61"/>
        <v>2.1572194406706402E-8</v>
      </c>
      <c r="O214" s="105">
        <f t="shared" ca="1" si="62"/>
        <v>3682907596614.5112</v>
      </c>
      <c r="P214" s="38">
        <f t="shared" ca="1" si="63"/>
        <v>67443734060555.547</v>
      </c>
      <c r="Q214" s="38">
        <f t="shared" ca="1" si="64"/>
        <v>3054362007773.2905</v>
      </c>
      <c r="R214" s="24">
        <f t="shared" ca="1" si="65"/>
        <v>-1.468747575545451E-4</v>
      </c>
    </row>
    <row r="215" spans="1:18" x14ac:dyDescent="0.2">
      <c r="A215" s="81">
        <v>29768</v>
      </c>
      <c r="B215" s="81">
        <v>2.0788537638064104E-2</v>
      </c>
      <c r="C215" s="81">
        <v>1</v>
      </c>
      <c r="D215" s="82">
        <f t="shared" si="51"/>
        <v>2.9767999999999999</v>
      </c>
      <c r="E215" s="82">
        <f t="shared" si="52"/>
        <v>2.0788537638064104E-2</v>
      </c>
      <c r="F215" s="38">
        <f t="shared" si="53"/>
        <v>2.9767999999999999</v>
      </c>
      <c r="G215" s="38">
        <f t="shared" si="54"/>
        <v>2.0788537638064104E-2</v>
      </c>
      <c r="H215" s="38">
        <f t="shared" si="55"/>
        <v>8.8613382399999985</v>
      </c>
      <c r="I215" s="38">
        <f t="shared" si="56"/>
        <v>26.378431672831994</v>
      </c>
      <c r="J215" s="38">
        <f t="shared" si="57"/>
        <v>78.523315403686283</v>
      </c>
      <c r="K215" s="38">
        <f t="shared" si="58"/>
        <v>6.1883318840989222E-2</v>
      </c>
      <c r="L215" s="38">
        <f t="shared" si="59"/>
        <v>0.18421426352585671</v>
      </c>
      <c r="M215" s="38">
        <f t="shared" ca="1" si="60"/>
        <v>1.8239325022388432E-2</v>
      </c>
      <c r="N215" s="38">
        <f t="shared" ca="1" si="61"/>
        <v>6.498484959920003E-6</v>
      </c>
      <c r="O215" s="105">
        <f t="shared" ca="1" si="62"/>
        <v>3616444590009.9932</v>
      </c>
      <c r="P215" s="38">
        <f t="shared" ca="1" si="63"/>
        <v>67498962854526.539</v>
      </c>
      <c r="Q215" s="38">
        <f t="shared" ca="1" si="64"/>
        <v>3060586172458.7437</v>
      </c>
      <c r="R215" s="24">
        <f t="shared" ca="1" si="65"/>
        <v>2.5492126156756723E-3</v>
      </c>
    </row>
    <row r="216" spans="1:18" x14ac:dyDescent="0.2">
      <c r="A216" s="81">
        <v>29768.5</v>
      </c>
      <c r="B216" s="81">
        <v>1.6512350119110002E-2</v>
      </c>
      <c r="C216" s="81">
        <v>1</v>
      </c>
      <c r="D216" s="82">
        <f t="shared" si="51"/>
        <v>2.9768500000000002</v>
      </c>
      <c r="E216" s="82">
        <f t="shared" si="52"/>
        <v>1.6512350119110002E-2</v>
      </c>
      <c r="F216" s="38">
        <f t="shared" si="53"/>
        <v>2.9768500000000002</v>
      </c>
      <c r="G216" s="38">
        <f t="shared" si="54"/>
        <v>1.6512350119110002E-2</v>
      </c>
      <c r="H216" s="38">
        <f t="shared" si="55"/>
        <v>8.8616359225000014</v>
      </c>
      <c r="I216" s="38">
        <f t="shared" si="56"/>
        <v>26.37976089589413</v>
      </c>
      <c r="J216" s="38">
        <f t="shared" si="57"/>
        <v>78.528591222942453</v>
      </c>
      <c r="K216" s="38">
        <f t="shared" si="58"/>
        <v>4.9154789452072613E-2</v>
      </c>
      <c r="L216" s="38">
        <f t="shared" si="59"/>
        <v>0.14632643498040238</v>
      </c>
      <c r="M216" s="38">
        <f t="shared" ca="1" si="60"/>
        <v>1.8241350371032881E-2</v>
      </c>
      <c r="N216" s="38">
        <f t="shared" ca="1" si="61"/>
        <v>2.9894418711493815E-6</v>
      </c>
      <c r="O216" s="105">
        <f t="shared" ca="1" si="62"/>
        <v>3609096668207.1777</v>
      </c>
      <c r="P216" s="38">
        <f t="shared" ca="1" si="63"/>
        <v>67505101093566.297</v>
      </c>
      <c r="Q216" s="38">
        <f t="shared" ca="1" si="64"/>
        <v>3061278184375.751</v>
      </c>
      <c r="R216" s="24">
        <f t="shared" ca="1" si="65"/>
        <v>-1.7290002519228798E-3</v>
      </c>
    </row>
    <row r="217" spans="1:18" x14ac:dyDescent="0.2">
      <c r="A217" s="81">
        <v>29777.5</v>
      </c>
      <c r="B217" s="81">
        <v>1.8640968046678058E-2</v>
      </c>
      <c r="C217" s="81">
        <v>1</v>
      </c>
      <c r="D217" s="82">
        <f t="shared" si="51"/>
        <v>2.9777499999999999</v>
      </c>
      <c r="E217" s="82">
        <f t="shared" si="52"/>
        <v>1.8640968046678058E-2</v>
      </c>
      <c r="F217" s="38">
        <f t="shared" si="53"/>
        <v>2.9777499999999999</v>
      </c>
      <c r="G217" s="38">
        <f t="shared" si="54"/>
        <v>1.8640968046678058E-2</v>
      </c>
      <c r="H217" s="38">
        <f t="shared" si="55"/>
        <v>8.8669950624999991</v>
      </c>
      <c r="I217" s="38">
        <f t="shared" si="56"/>
        <v>26.403694547359372</v>
      </c>
      <c r="J217" s="38">
        <f t="shared" si="57"/>
        <v>78.623601438399362</v>
      </c>
      <c r="K217" s="38">
        <f t="shared" si="58"/>
        <v>5.5508142600995583E-2</v>
      </c>
      <c r="L217" s="38">
        <f t="shared" si="59"/>
        <v>0.16528937163011459</v>
      </c>
      <c r="M217" s="38">
        <f t="shared" ca="1" si="60"/>
        <v>1.8277811811276926E-2</v>
      </c>
      <c r="N217" s="38">
        <f t="shared" ca="1" si="61"/>
        <v>1.3188245131072277E-7</v>
      </c>
      <c r="O217" s="105">
        <f t="shared" ca="1" si="62"/>
        <v>3478095062460.6865</v>
      </c>
      <c r="P217" s="38">
        <f t="shared" ca="1" si="63"/>
        <v>67615647767892.719</v>
      </c>
      <c r="Q217" s="38">
        <f t="shared" ca="1" si="64"/>
        <v>3073749385725.0308</v>
      </c>
      <c r="R217" s="24">
        <f t="shared" ca="1" si="65"/>
        <v>3.6315623540113251E-4</v>
      </c>
    </row>
    <row r="218" spans="1:18" x14ac:dyDescent="0.2">
      <c r="A218" s="81">
        <v>29807.5</v>
      </c>
      <c r="B218" s="81">
        <v>1.916960138497787E-2</v>
      </c>
      <c r="C218" s="81">
        <v>1</v>
      </c>
      <c r="D218" s="82">
        <f t="shared" si="51"/>
        <v>2.98075</v>
      </c>
      <c r="E218" s="82">
        <f t="shared" si="52"/>
        <v>1.916960138497787E-2</v>
      </c>
      <c r="F218" s="38">
        <f t="shared" si="53"/>
        <v>2.98075</v>
      </c>
      <c r="G218" s="38">
        <f t="shared" si="54"/>
        <v>1.916960138497787E-2</v>
      </c>
      <c r="H218" s="38">
        <f t="shared" si="55"/>
        <v>8.8848705624999997</v>
      </c>
      <c r="I218" s="38">
        <f t="shared" si="56"/>
        <v>26.483577929171876</v>
      </c>
      <c r="J218" s="38">
        <f t="shared" si="57"/>
        <v>78.940924912379074</v>
      </c>
      <c r="K218" s="38">
        <f t="shared" si="58"/>
        <v>5.7139789328272787E-2</v>
      </c>
      <c r="L218" s="38">
        <f t="shared" si="59"/>
        <v>0.17031942704024911</v>
      </c>
      <c r="M218" s="38">
        <f t="shared" ca="1" si="60"/>
        <v>1.8399420619504836E-2</v>
      </c>
      <c r="N218" s="38">
        <f t="shared" ca="1" si="61"/>
        <v>5.9317841150462922E-7</v>
      </c>
      <c r="O218" s="105">
        <f t="shared" ca="1" si="62"/>
        <v>3058697469022.3145</v>
      </c>
      <c r="P218" s="38">
        <f t="shared" ca="1" si="63"/>
        <v>67984935974783.633</v>
      </c>
      <c r="Q218" s="38">
        <f t="shared" ca="1" si="64"/>
        <v>3115525336459.835</v>
      </c>
      <c r="R218" s="24">
        <f t="shared" ca="1" si="65"/>
        <v>7.7018076547303443E-4</v>
      </c>
    </row>
    <row r="219" spans="1:18" x14ac:dyDescent="0.2">
      <c r="A219" s="81">
        <v>30600</v>
      </c>
      <c r="B219" s="81">
        <v>2.20558637852558E-2</v>
      </c>
      <c r="C219" s="81">
        <v>1</v>
      </c>
      <c r="D219" s="82">
        <f t="shared" si="51"/>
        <v>3.06</v>
      </c>
      <c r="E219" s="82">
        <f t="shared" si="52"/>
        <v>2.20558637852558E-2</v>
      </c>
      <c r="F219" s="38">
        <f t="shared" si="53"/>
        <v>3.06</v>
      </c>
      <c r="G219" s="38">
        <f t="shared" si="54"/>
        <v>2.20558637852558E-2</v>
      </c>
      <c r="H219" s="38">
        <f t="shared" si="55"/>
        <v>9.3635999999999999</v>
      </c>
      <c r="I219" s="38">
        <f t="shared" si="56"/>
        <v>28.652616000000002</v>
      </c>
      <c r="J219" s="38">
        <f t="shared" si="57"/>
        <v>87.677004960000005</v>
      </c>
      <c r="K219" s="38">
        <f t="shared" si="58"/>
        <v>6.7490943182882748E-2</v>
      </c>
      <c r="L219" s="38">
        <f t="shared" si="59"/>
        <v>0.2065222861396212</v>
      </c>
      <c r="M219" s="38">
        <f t="shared" ca="1" si="60"/>
        <v>2.1651293965573734E-2</v>
      </c>
      <c r="N219" s="38">
        <f t="shared" ca="1" si="61"/>
        <v>1.6367673899757918E-7</v>
      </c>
      <c r="O219" s="105">
        <f t="shared" ca="1" si="62"/>
        <v>1825496678285.0059</v>
      </c>
      <c r="P219" s="38">
        <f t="shared" ca="1" si="63"/>
        <v>78191761814034.609</v>
      </c>
      <c r="Q219" s="38">
        <f t="shared" ca="1" si="64"/>
        <v>4335789149710.8247</v>
      </c>
      <c r="R219" s="24">
        <f t="shared" ca="1" si="65"/>
        <v>4.0456981968206573E-4</v>
      </c>
    </row>
    <row r="220" spans="1:18" x14ac:dyDescent="0.2">
      <c r="A220" s="81">
        <v>30618.5</v>
      </c>
      <c r="B220" s="81">
        <v>1.5134338284319766E-2</v>
      </c>
      <c r="C220" s="81">
        <v>1</v>
      </c>
      <c r="D220" s="82">
        <f t="shared" si="51"/>
        <v>3.0618500000000002</v>
      </c>
      <c r="E220" s="82">
        <f t="shared" si="52"/>
        <v>1.5134338284319766E-2</v>
      </c>
      <c r="F220" s="38">
        <f t="shared" si="53"/>
        <v>3.0618500000000002</v>
      </c>
      <c r="G220" s="38">
        <f t="shared" si="54"/>
        <v>1.5134338284319766E-2</v>
      </c>
      <c r="H220" s="38">
        <f t="shared" si="55"/>
        <v>9.3749254225000005</v>
      </c>
      <c r="I220" s="38">
        <f t="shared" si="56"/>
        <v>28.704615404881629</v>
      </c>
      <c r="J220" s="38">
        <f t="shared" si="57"/>
        <v>87.889226677436824</v>
      </c>
      <c r="K220" s="38">
        <f t="shared" si="58"/>
        <v>4.6339073675844479E-2</v>
      </c>
      <c r="L220" s="38">
        <f t="shared" si="59"/>
        <v>0.14188329273438444</v>
      </c>
      <c r="M220" s="38">
        <f t="shared" ca="1" si="60"/>
        <v>2.1728111493947579E-2</v>
      </c>
      <c r="N220" s="38">
        <f t="shared" ca="1" si="61"/>
        <v>4.3477845140005461E-5</v>
      </c>
      <c r="O220" s="105">
        <f t="shared" ca="1" si="62"/>
        <v>2028533014041.3101</v>
      </c>
      <c r="P220" s="38">
        <f t="shared" ca="1" si="63"/>
        <v>78440563950095.016</v>
      </c>
      <c r="Q220" s="38">
        <f t="shared" ca="1" si="64"/>
        <v>4367014785988.7095</v>
      </c>
      <c r="R220" s="24">
        <f t="shared" ca="1" si="65"/>
        <v>-6.5937732096278123E-3</v>
      </c>
    </row>
    <row r="221" spans="1:18" x14ac:dyDescent="0.2">
      <c r="A221" s="81">
        <v>31500</v>
      </c>
      <c r="B221" s="81">
        <v>2.4121520574604663E-2</v>
      </c>
      <c r="C221" s="81">
        <v>1</v>
      </c>
      <c r="D221" s="82">
        <f t="shared" si="51"/>
        <v>3.15</v>
      </c>
      <c r="E221" s="82">
        <f t="shared" si="52"/>
        <v>2.4121520574604663E-2</v>
      </c>
      <c r="F221" s="38">
        <f t="shared" si="53"/>
        <v>3.15</v>
      </c>
      <c r="G221" s="38">
        <f t="shared" si="54"/>
        <v>2.4121520574604663E-2</v>
      </c>
      <c r="H221" s="38">
        <f t="shared" si="55"/>
        <v>9.9224999999999994</v>
      </c>
      <c r="I221" s="38">
        <f t="shared" si="56"/>
        <v>31.255874999999996</v>
      </c>
      <c r="J221" s="38">
        <f t="shared" si="57"/>
        <v>98.456006249999987</v>
      </c>
      <c r="K221" s="38">
        <f t="shared" si="58"/>
        <v>7.5982789810004683E-2</v>
      </c>
      <c r="L221" s="38">
        <f t="shared" si="59"/>
        <v>0.23934578790151476</v>
      </c>
      <c r="M221" s="38">
        <f t="shared" ca="1" si="60"/>
        <v>2.5436285376912879E-2</v>
      </c>
      <c r="N221" s="38">
        <f t="shared" ca="1" si="61"/>
        <v>1.7286064853885622E-6</v>
      </c>
      <c r="O221" s="105">
        <f t="shared" ca="1" si="62"/>
        <v>24520671281622.09</v>
      </c>
      <c r="P221" s="38">
        <f t="shared" ca="1" si="63"/>
        <v>90868202974733.547</v>
      </c>
      <c r="Q221" s="38">
        <f t="shared" ca="1" si="64"/>
        <v>6005597700762.0957</v>
      </c>
      <c r="R221" s="24">
        <f t="shared" ca="1" si="65"/>
        <v>-1.3147648023082159E-3</v>
      </c>
    </row>
    <row r="222" spans="1:18" x14ac:dyDescent="0.2">
      <c r="A222" s="81">
        <v>31544</v>
      </c>
      <c r="B222" s="81">
        <v>2.5929331916187036E-2</v>
      </c>
      <c r="C222" s="81">
        <v>1</v>
      </c>
      <c r="D222" s="82">
        <f t="shared" si="51"/>
        <v>3.1543999999999999</v>
      </c>
      <c r="E222" s="82">
        <f t="shared" si="52"/>
        <v>2.5929331916187036E-2</v>
      </c>
      <c r="F222" s="38">
        <f t="shared" si="53"/>
        <v>3.1543999999999999</v>
      </c>
      <c r="G222" s="38">
        <f t="shared" si="54"/>
        <v>2.5929331916187036E-2</v>
      </c>
      <c r="H222" s="38">
        <f t="shared" si="55"/>
        <v>9.9502393599999994</v>
      </c>
      <c r="I222" s="38">
        <f t="shared" si="56"/>
        <v>31.387035037183995</v>
      </c>
      <c r="J222" s="38">
        <f t="shared" si="57"/>
        <v>99.007263321293195</v>
      </c>
      <c r="K222" s="38">
        <f t="shared" si="58"/>
        <v>8.1791484596420383E-2</v>
      </c>
      <c r="L222" s="38">
        <f t="shared" si="59"/>
        <v>0.25800305901094844</v>
      </c>
      <c r="M222" s="38">
        <f t="shared" ca="1" si="60"/>
        <v>2.5623838391749872E-2</v>
      </c>
      <c r="N222" s="38">
        <f t="shared" ca="1" si="61"/>
        <v>9.3326293473040282E-8</v>
      </c>
      <c r="O222" s="105">
        <f t="shared" ca="1" si="62"/>
        <v>26317488802097.668</v>
      </c>
      <c r="P222" s="38">
        <f t="shared" ca="1" si="63"/>
        <v>91518362649209.891</v>
      </c>
      <c r="Q222" s="38">
        <f t="shared" ca="1" si="64"/>
        <v>6095293057760.0771</v>
      </c>
      <c r="R222" s="24">
        <f t="shared" ca="1" si="65"/>
        <v>3.0549352443716427E-4</v>
      </c>
    </row>
    <row r="223" spans="1:18" x14ac:dyDescent="0.2">
      <c r="A223" s="81">
        <v>32231.5</v>
      </c>
      <c r="B223" s="81">
        <v>2.6487046438916161E-2</v>
      </c>
      <c r="C223" s="81">
        <v>1</v>
      </c>
      <c r="D223" s="82">
        <f t="shared" si="51"/>
        <v>3.22315</v>
      </c>
      <c r="E223" s="82">
        <f t="shared" si="52"/>
        <v>2.6487046438916161E-2</v>
      </c>
      <c r="F223" s="38">
        <f t="shared" si="53"/>
        <v>3.22315</v>
      </c>
      <c r="G223" s="38">
        <f t="shared" si="54"/>
        <v>2.6487046438916161E-2</v>
      </c>
      <c r="H223" s="38">
        <f t="shared" si="55"/>
        <v>10.3886959225</v>
      </c>
      <c r="I223" s="38">
        <f t="shared" si="56"/>
        <v>33.484325262605878</v>
      </c>
      <c r="J223" s="38">
        <f t="shared" si="57"/>
        <v>107.92500297016814</v>
      </c>
      <c r="K223" s="38">
        <f t="shared" si="58"/>
        <v>8.5371723729592619E-2</v>
      </c>
      <c r="L223" s="38">
        <f t="shared" si="59"/>
        <v>0.27516587133903647</v>
      </c>
      <c r="M223" s="38">
        <f t="shared" ca="1" si="60"/>
        <v>2.8584732399924387E-2</v>
      </c>
      <c r="N223" s="38">
        <f t="shared" ca="1" si="61"/>
        <v>4.4002863910110058E-6</v>
      </c>
      <c r="O223" s="105">
        <f t="shared" ca="1" si="62"/>
        <v>63063558117100.656</v>
      </c>
      <c r="P223" s="38">
        <f t="shared" ca="1" si="63"/>
        <v>102055059046145.48</v>
      </c>
      <c r="Q223" s="38">
        <f t="shared" ca="1" si="64"/>
        <v>7598022192273.542</v>
      </c>
      <c r="R223" s="24">
        <f t="shared" ca="1" si="65"/>
        <v>-2.0976859610082263E-3</v>
      </c>
    </row>
    <row r="224" spans="1:18" x14ac:dyDescent="0.2">
      <c r="A224" s="81">
        <v>32238.5</v>
      </c>
      <c r="B224" s="81">
        <v>2.7917307536130309E-2</v>
      </c>
      <c r="C224" s="81">
        <v>1</v>
      </c>
      <c r="D224" s="82">
        <f t="shared" si="51"/>
        <v>3.2238500000000001</v>
      </c>
      <c r="E224" s="82">
        <f t="shared" si="52"/>
        <v>2.7917307536130309E-2</v>
      </c>
      <c r="F224" s="38">
        <f t="shared" si="53"/>
        <v>3.2238500000000001</v>
      </c>
      <c r="G224" s="38">
        <f t="shared" si="54"/>
        <v>2.7917307536130309E-2</v>
      </c>
      <c r="H224" s="38">
        <f t="shared" si="55"/>
        <v>10.3932088225</v>
      </c>
      <c r="I224" s="38">
        <f t="shared" si="56"/>
        <v>33.506146262416628</v>
      </c>
      <c r="J224" s="38">
        <f t="shared" si="57"/>
        <v>108.01878962809185</v>
      </c>
      <c r="K224" s="38">
        <f t="shared" si="58"/>
        <v>9.0001211900353706E-2</v>
      </c>
      <c r="L224" s="38">
        <f t="shared" si="59"/>
        <v>0.29015040698495531</v>
      </c>
      <c r="M224" s="38">
        <f t="shared" ca="1" si="60"/>
        <v>2.8615173344238812E-2</v>
      </c>
      <c r="N224" s="38">
        <f t="shared" ca="1" si="61"/>
        <v>4.8701668612693342E-7</v>
      </c>
      <c r="O224" s="105">
        <f t="shared" ca="1" si="62"/>
        <v>63523064271610.484</v>
      </c>
      <c r="P224" s="38">
        <f t="shared" ca="1" si="63"/>
        <v>102166037719297.67</v>
      </c>
      <c r="Q224" s="38">
        <f t="shared" ca="1" si="64"/>
        <v>7614317497987.6855</v>
      </c>
      <c r="R224" s="24">
        <f t="shared" ca="1" si="65"/>
        <v>-6.9786580810850263E-4</v>
      </c>
    </row>
    <row r="225" spans="1:18" x14ac:dyDescent="0.2">
      <c r="A225" s="81">
        <v>32248</v>
      </c>
      <c r="B225" s="81">
        <v>2.7565503261162277E-2</v>
      </c>
      <c r="C225" s="81">
        <v>1</v>
      </c>
      <c r="D225" s="82">
        <f t="shared" si="51"/>
        <v>3.2248000000000001</v>
      </c>
      <c r="E225" s="82">
        <f t="shared" si="52"/>
        <v>2.7565503261162277E-2</v>
      </c>
      <c r="F225" s="38">
        <f t="shared" si="53"/>
        <v>3.2248000000000001</v>
      </c>
      <c r="G225" s="38">
        <f t="shared" si="54"/>
        <v>2.7565503261162277E-2</v>
      </c>
      <c r="H225" s="38">
        <f t="shared" si="55"/>
        <v>10.39933504</v>
      </c>
      <c r="I225" s="38">
        <f t="shared" si="56"/>
        <v>33.535775636992</v>
      </c>
      <c r="J225" s="38">
        <f t="shared" si="57"/>
        <v>108.14616927417181</v>
      </c>
      <c r="K225" s="38">
        <f t="shared" si="58"/>
        <v>8.889323491659612E-2</v>
      </c>
      <c r="L225" s="38">
        <f t="shared" si="59"/>
        <v>0.28666290395903915</v>
      </c>
      <c r="M225" s="38">
        <f t="shared" ca="1" si="60"/>
        <v>2.8656495522894537E-2</v>
      </c>
      <c r="N225" s="38">
        <f t="shared" ca="1" si="61"/>
        <v>1.1902641151596717E-6</v>
      </c>
      <c r="O225" s="105">
        <f t="shared" ca="1" si="62"/>
        <v>64149479911357.07</v>
      </c>
      <c r="P225" s="38">
        <f t="shared" ca="1" si="63"/>
        <v>102316772108511.55</v>
      </c>
      <c r="Q225" s="38">
        <f t="shared" ca="1" si="64"/>
        <v>7636465129110.9756</v>
      </c>
      <c r="R225" s="24">
        <f t="shared" ca="1" si="65"/>
        <v>-1.0909922617322598E-3</v>
      </c>
    </row>
    <row r="226" spans="1:18" x14ac:dyDescent="0.2">
      <c r="A226" s="81">
        <v>32285.5</v>
      </c>
      <c r="B226" s="81">
        <v>2.8434519323438885E-2</v>
      </c>
      <c r="C226" s="81">
        <v>1</v>
      </c>
      <c r="D226" s="82">
        <f t="shared" si="51"/>
        <v>3.2285499999999998</v>
      </c>
      <c r="E226" s="82">
        <f t="shared" si="52"/>
        <v>2.8434519323438885E-2</v>
      </c>
      <c r="F226" s="38">
        <f t="shared" si="53"/>
        <v>3.2285499999999998</v>
      </c>
      <c r="G226" s="38">
        <f t="shared" si="54"/>
        <v>2.8434519323438885E-2</v>
      </c>
      <c r="H226" s="38">
        <f t="shared" si="55"/>
        <v>10.423535102499999</v>
      </c>
      <c r="I226" s="38">
        <f t="shared" si="56"/>
        <v>33.652904255176367</v>
      </c>
      <c r="J226" s="38">
        <f t="shared" si="57"/>
        <v>108.65008403304965</v>
      </c>
      <c r="K226" s="38">
        <f t="shared" si="58"/>
        <v>9.1802267361688603E-2</v>
      </c>
      <c r="L226" s="38">
        <f t="shared" si="59"/>
        <v>0.29638821029057971</v>
      </c>
      <c r="M226" s="38">
        <f t="shared" ca="1" si="60"/>
        <v>2.8819715850169757E-2</v>
      </c>
      <c r="N226" s="38">
        <f t="shared" ca="1" si="61"/>
        <v>1.4837636420552707E-7</v>
      </c>
      <c r="O226" s="105">
        <f t="shared" ca="1" si="62"/>
        <v>66653699463742.203</v>
      </c>
      <c r="P226" s="38">
        <f t="shared" ca="1" si="63"/>
        <v>102913132038060.92</v>
      </c>
      <c r="Q226" s="38">
        <f t="shared" ca="1" si="64"/>
        <v>7724256676095.9941</v>
      </c>
      <c r="R226" s="24">
        <f t="shared" ca="1" si="65"/>
        <v>-3.8519652673087157E-4</v>
      </c>
    </row>
    <row r="227" spans="1:18" x14ac:dyDescent="0.2">
      <c r="A227" s="81">
        <v>32287.5</v>
      </c>
      <c r="B227" s="81">
        <v>2.5228858876775048E-2</v>
      </c>
      <c r="C227" s="81">
        <v>1</v>
      </c>
      <c r="D227" s="82">
        <f t="shared" si="51"/>
        <v>3.2287499999999998</v>
      </c>
      <c r="E227" s="82">
        <f t="shared" si="52"/>
        <v>2.5228858876775048E-2</v>
      </c>
      <c r="F227" s="38">
        <f t="shared" si="53"/>
        <v>3.2287499999999998</v>
      </c>
      <c r="G227" s="38">
        <f t="shared" si="54"/>
        <v>2.5228858876775048E-2</v>
      </c>
      <c r="H227" s="38">
        <f t="shared" si="55"/>
        <v>10.424826562499998</v>
      </c>
      <c r="I227" s="38">
        <f t="shared" si="56"/>
        <v>33.659158763671869</v>
      </c>
      <c r="J227" s="38">
        <f t="shared" si="57"/>
        <v>108.67700885820554</v>
      </c>
      <c r="K227" s="38">
        <f t="shared" si="58"/>
        <v>8.1457678098387429E-2</v>
      </c>
      <c r="L227" s="38">
        <f t="shared" si="59"/>
        <v>0.26300647816016837</v>
      </c>
      <c r="M227" s="38">
        <f t="shared" ca="1" si="60"/>
        <v>2.8828425706301702E-2</v>
      </c>
      <c r="N227" s="38">
        <f t="shared" ca="1" si="61"/>
        <v>1.295688136022857E-5</v>
      </c>
      <c r="O227" s="105">
        <f t="shared" ca="1" si="62"/>
        <v>66788672613658.117</v>
      </c>
      <c r="P227" s="38">
        <f t="shared" ca="1" si="63"/>
        <v>102944998715875.3</v>
      </c>
      <c r="Q227" s="38">
        <f t="shared" ca="1" si="64"/>
        <v>7728955345412.6377</v>
      </c>
      <c r="R227" s="24">
        <f t="shared" ca="1" si="65"/>
        <v>-3.5995668295266542E-3</v>
      </c>
    </row>
    <row r="228" spans="1:18" x14ac:dyDescent="0.2">
      <c r="A228" s="81">
        <v>32290</v>
      </c>
      <c r="B228" s="81">
        <v>2.9746782181524156E-2</v>
      </c>
      <c r="C228" s="81">
        <v>1</v>
      </c>
      <c r="D228" s="82">
        <f t="shared" si="51"/>
        <v>3.2290000000000001</v>
      </c>
      <c r="E228" s="82">
        <f t="shared" si="52"/>
        <v>2.9746782181524156E-2</v>
      </c>
      <c r="F228" s="38">
        <f t="shared" si="53"/>
        <v>3.2290000000000001</v>
      </c>
      <c r="G228" s="38">
        <f t="shared" si="54"/>
        <v>2.9746782181524156E-2</v>
      </c>
      <c r="H228" s="38">
        <f t="shared" si="55"/>
        <v>10.426441000000001</v>
      </c>
      <c r="I228" s="38">
        <f t="shared" si="56"/>
        <v>33.666977989000003</v>
      </c>
      <c r="J228" s="38">
        <f t="shared" si="57"/>
        <v>108.71067192648101</v>
      </c>
      <c r="K228" s="38">
        <f t="shared" si="58"/>
        <v>9.6052359664141509E-2</v>
      </c>
      <c r="L228" s="38">
        <f t="shared" si="59"/>
        <v>0.31015306935551296</v>
      </c>
      <c r="M228" s="38">
        <f t="shared" ca="1" si="60"/>
        <v>2.8839313706025119E-2</v>
      </c>
      <c r="N228" s="38">
        <f t="shared" ca="1" si="61"/>
        <v>8.2349903402454725E-7</v>
      </c>
      <c r="O228" s="105">
        <f t="shared" ca="1" si="62"/>
        <v>66957590727483.602</v>
      </c>
      <c r="P228" s="38">
        <f t="shared" ca="1" si="63"/>
        <v>102984840729112</v>
      </c>
      <c r="Q228" s="38">
        <f t="shared" ca="1" si="64"/>
        <v>7734831027261.665</v>
      </c>
      <c r="R228" s="24">
        <f t="shared" ca="1" si="65"/>
        <v>9.0746847549903753E-4</v>
      </c>
    </row>
    <row r="229" spans="1:18" x14ac:dyDescent="0.2">
      <c r="A229" s="81">
        <v>32292</v>
      </c>
      <c r="B229" s="81">
        <v>2.7141119923448982E-2</v>
      </c>
      <c r="C229" s="81">
        <v>1</v>
      </c>
      <c r="D229" s="82">
        <f t="shared" si="51"/>
        <v>3.2292000000000001</v>
      </c>
      <c r="E229" s="82">
        <f t="shared" si="52"/>
        <v>2.7141119923448982E-2</v>
      </c>
      <c r="F229" s="38">
        <f t="shared" si="53"/>
        <v>3.2292000000000001</v>
      </c>
      <c r="G229" s="38">
        <f t="shared" si="54"/>
        <v>2.7141119923448982E-2</v>
      </c>
      <c r="H229" s="38">
        <f t="shared" si="55"/>
        <v>10.42773264</v>
      </c>
      <c r="I229" s="38">
        <f t="shared" si="56"/>
        <v>33.673234241088004</v>
      </c>
      <c r="J229" s="38">
        <f t="shared" si="57"/>
        <v>108.73760801132138</v>
      </c>
      <c r="K229" s="38">
        <f t="shared" si="58"/>
        <v>8.7644104456801458E-2</v>
      </c>
      <c r="L229" s="38">
        <f t="shared" si="59"/>
        <v>0.2830203421119033</v>
      </c>
      <c r="M229" s="38">
        <f t="shared" ca="1" si="60"/>
        <v>2.8848024649450618E-2</v>
      </c>
      <c r="N229" s="38">
        <f t="shared" ca="1" si="61"/>
        <v>2.9135237436467198E-6</v>
      </c>
      <c r="O229" s="105">
        <f t="shared" ca="1" si="62"/>
        <v>67092886585135.414</v>
      </c>
      <c r="P229" s="38">
        <f t="shared" ca="1" si="63"/>
        <v>103016721273171.89</v>
      </c>
      <c r="Q229" s="38">
        <f t="shared" ca="1" si="64"/>
        <v>7739533449169.0469</v>
      </c>
      <c r="R229" s="24">
        <f t="shared" ca="1" si="65"/>
        <v>-1.706904726001636E-3</v>
      </c>
    </row>
    <row r="230" spans="1:18" x14ac:dyDescent="0.2">
      <c r="A230" s="81">
        <v>32292.5</v>
      </c>
      <c r="B230" s="81">
        <v>2.6564704228932923E-2</v>
      </c>
      <c r="C230" s="81">
        <v>1</v>
      </c>
      <c r="D230" s="82">
        <f t="shared" si="51"/>
        <v>3.22925</v>
      </c>
      <c r="E230" s="82">
        <f t="shared" si="52"/>
        <v>2.6564704228932923E-2</v>
      </c>
      <c r="F230" s="38">
        <f t="shared" si="53"/>
        <v>3.22925</v>
      </c>
      <c r="G230" s="38">
        <f t="shared" si="54"/>
        <v>2.6564704228932923E-2</v>
      </c>
      <c r="H230" s="38">
        <f t="shared" si="55"/>
        <v>10.428055562499999</v>
      </c>
      <c r="I230" s="38">
        <f t="shared" si="56"/>
        <v>33.674798425203122</v>
      </c>
      <c r="J230" s="38">
        <f t="shared" si="57"/>
        <v>108.74434281458718</v>
      </c>
      <c r="K230" s="38">
        <f t="shared" si="58"/>
        <v>8.5784071131281642E-2</v>
      </c>
      <c r="L230" s="38">
        <f t="shared" si="59"/>
        <v>0.27701821170069124</v>
      </c>
      <c r="M230" s="38">
        <f t="shared" ca="1" si="60"/>
        <v>2.8850202460813483E-2</v>
      </c>
      <c r="N230" s="38">
        <f t="shared" ca="1" si="61"/>
        <v>5.2235021679291672E-6</v>
      </c>
      <c r="O230" s="105">
        <f t="shared" ca="1" si="62"/>
        <v>67126732964293.711</v>
      </c>
      <c r="P230" s="38">
        <f t="shared" ca="1" si="63"/>
        <v>103024692372243.22</v>
      </c>
      <c r="Q230" s="38">
        <f t="shared" ca="1" si="64"/>
        <v>7740709315289.2969</v>
      </c>
      <c r="R230" s="24">
        <f t="shared" ca="1" si="65"/>
        <v>-2.2854982318805603E-3</v>
      </c>
    </row>
    <row r="231" spans="1:18" x14ac:dyDescent="0.2">
      <c r="A231" s="81">
        <v>32294.5</v>
      </c>
      <c r="B231" s="81">
        <v>3.0259040954171625E-2</v>
      </c>
      <c r="C231" s="81">
        <v>1</v>
      </c>
      <c r="D231" s="82">
        <f t="shared" si="51"/>
        <v>3.2294499999999999</v>
      </c>
      <c r="E231" s="82">
        <f t="shared" si="52"/>
        <v>3.0259040954171625E-2</v>
      </c>
      <c r="F231" s="38">
        <f t="shared" si="53"/>
        <v>3.2294499999999999</v>
      </c>
      <c r="G231" s="38">
        <f t="shared" si="54"/>
        <v>3.0259040954171625E-2</v>
      </c>
      <c r="H231" s="38">
        <f t="shared" si="55"/>
        <v>10.4293473025</v>
      </c>
      <c r="I231" s="38">
        <f t="shared" si="56"/>
        <v>33.681055646058624</v>
      </c>
      <c r="J231" s="38">
        <f t="shared" si="57"/>
        <v>108.77128515616403</v>
      </c>
      <c r="K231" s="38">
        <f t="shared" si="58"/>
        <v>9.7720059809449547E-2</v>
      </c>
      <c r="L231" s="38">
        <f t="shared" si="59"/>
        <v>0.31558204715162685</v>
      </c>
      <c r="M231" s="38">
        <f t="shared" ca="1" si="60"/>
        <v>2.8858914008290965E-2</v>
      </c>
      <c r="N231" s="38">
        <f t="shared" ca="1" si="61"/>
        <v>1.960355464581105E-6</v>
      </c>
      <c r="O231" s="105">
        <f t="shared" ca="1" si="62"/>
        <v>67262208149697.883</v>
      </c>
      <c r="P231" s="38">
        <f t="shared" ca="1" si="63"/>
        <v>103056580621021.7</v>
      </c>
      <c r="Q231" s="38">
        <f t="shared" ca="1" si="64"/>
        <v>7745413822446.0713</v>
      </c>
      <c r="R231" s="24">
        <f t="shared" ca="1" si="65"/>
        <v>1.4001269458806601E-3</v>
      </c>
    </row>
    <row r="232" spans="1:18" x14ac:dyDescent="0.2">
      <c r="A232" s="81">
        <v>32299</v>
      </c>
      <c r="B232" s="81">
        <v>2.9771295630401824E-2</v>
      </c>
      <c r="C232" s="81">
        <v>1</v>
      </c>
      <c r="D232" s="82">
        <f t="shared" si="51"/>
        <v>3.2299000000000002</v>
      </c>
      <c r="E232" s="82">
        <f t="shared" si="52"/>
        <v>2.9771295630401824E-2</v>
      </c>
      <c r="F232" s="38">
        <f t="shared" si="53"/>
        <v>3.2299000000000002</v>
      </c>
      <c r="G232" s="38">
        <f t="shared" si="54"/>
        <v>2.9771295630401824E-2</v>
      </c>
      <c r="H232" s="38">
        <f t="shared" si="55"/>
        <v>10.432254010000001</v>
      </c>
      <c r="I232" s="38">
        <f t="shared" si="56"/>
        <v>33.695137226899007</v>
      </c>
      <c r="J232" s="38">
        <f t="shared" si="57"/>
        <v>108.8319237291611</v>
      </c>
      <c r="K232" s="38">
        <f t="shared" si="58"/>
        <v>9.6158307756634864E-2</v>
      </c>
      <c r="L232" s="38">
        <f t="shared" si="59"/>
        <v>0.31058171822315495</v>
      </c>
      <c r="M232" s="38">
        <f t="shared" ca="1" si="60"/>
        <v>2.8878516756967315E-2</v>
      </c>
      <c r="N232" s="38">
        <f t="shared" ca="1" si="61"/>
        <v>7.9705411685099119E-7</v>
      </c>
      <c r="O232" s="105">
        <f t="shared" ca="1" si="62"/>
        <v>67567551968242.086</v>
      </c>
      <c r="P232" s="38">
        <f t="shared" ca="1" si="63"/>
        <v>103128351720293.14</v>
      </c>
      <c r="Q232" s="38">
        <f t="shared" ca="1" si="64"/>
        <v>7756005064131.8818</v>
      </c>
      <c r="R232" s="24">
        <f t="shared" ca="1" si="65"/>
        <v>8.9277887343450907E-4</v>
      </c>
    </row>
    <row r="233" spans="1:18" x14ac:dyDescent="0.2">
      <c r="A233" s="81">
        <v>32304</v>
      </c>
      <c r="B233" s="81">
        <v>3.0907129358275477E-2</v>
      </c>
      <c r="C233" s="81">
        <v>1</v>
      </c>
      <c r="D233" s="82">
        <f t="shared" si="51"/>
        <v>3.2303999999999999</v>
      </c>
      <c r="E233" s="82">
        <f t="shared" si="52"/>
        <v>3.0907129358275477E-2</v>
      </c>
      <c r="F233" s="38">
        <f t="shared" si="53"/>
        <v>3.2303999999999999</v>
      </c>
      <c r="G233" s="38">
        <f t="shared" si="54"/>
        <v>3.0907129358275477E-2</v>
      </c>
      <c r="H233" s="38">
        <f t="shared" si="55"/>
        <v>10.43548416</v>
      </c>
      <c r="I233" s="38">
        <f t="shared" si="56"/>
        <v>33.710788030463995</v>
      </c>
      <c r="J233" s="38">
        <f t="shared" si="57"/>
        <v>108.89932965361089</v>
      </c>
      <c r="K233" s="38">
        <f t="shared" si="58"/>
        <v>9.9842390678973103E-2</v>
      </c>
      <c r="L233" s="38">
        <f t="shared" si="59"/>
        <v>0.32253085884935473</v>
      </c>
      <c r="M233" s="38">
        <f t="shared" ca="1" si="60"/>
        <v>2.8900300458076796E-2</v>
      </c>
      <c r="N233" s="38">
        <f t="shared" ca="1" si="61"/>
        <v>4.0273622346726498E-6</v>
      </c>
      <c r="O233" s="105">
        <f t="shared" ca="1" si="62"/>
        <v>67907675113381.82</v>
      </c>
      <c r="P233" s="38">
        <f t="shared" ca="1" si="63"/>
        <v>103208133995286.81</v>
      </c>
      <c r="Q233" s="38">
        <f t="shared" ca="1" si="64"/>
        <v>7767783019859.9141</v>
      </c>
      <c r="R233" s="24">
        <f t="shared" ca="1" si="65"/>
        <v>2.0068289001986817E-3</v>
      </c>
    </row>
    <row r="234" spans="1:18" x14ac:dyDescent="0.2">
      <c r="A234" s="81">
        <v>32306</v>
      </c>
      <c r="B234" s="81">
        <v>2.8701461436910158E-2</v>
      </c>
      <c r="C234" s="81">
        <v>1</v>
      </c>
      <c r="D234" s="82">
        <f t="shared" si="51"/>
        <v>3.2305999999999999</v>
      </c>
      <c r="E234" s="82">
        <f t="shared" si="52"/>
        <v>2.8701461436910158E-2</v>
      </c>
      <c r="F234" s="38">
        <f t="shared" si="53"/>
        <v>3.2305999999999999</v>
      </c>
      <c r="G234" s="38">
        <f t="shared" si="54"/>
        <v>2.8701461436910158E-2</v>
      </c>
      <c r="H234" s="38">
        <f t="shared" si="55"/>
        <v>10.43677636</v>
      </c>
      <c r="I234" s="38">
        <f t="shared" si="56"/>
        <v>33.717049708615995</v>
      </c>
      <c r="J234" s="38">
        <f t="shared" si="57"/>
        <v>108.92630078865483</v>
      </c>
      <c r="K234" s="38">
        <f t="shared" si="58"/>
        <v>9.2722941318081953E-2</v>
      </c>
      <c r="L234" s="38">
        <f t="shared" si="59"/>
        <v>0.29955073422219552</v>
      </c>
      <c r="M234" s="38">
        <f t="shared" ca="1" si="60"/>
        <v>2.890901478419336E-2</v>
      </c>
      <c r="N234" s="38">
        <f t="shared" ca="1" si="61"/>
        <v>4.3078391968461208E-8</v>
      </c>
      <c r="O234" s="105">
        <f t="shared" ca="1" si="62"/>
        <v>68043975626737.602</v>
      </c>
      <c r="P234" s="38">
        <f t="shared" ca="1" si="63"/>
        <v>103240057697260.81</v>
      </c>
      <c r="Q234" s="38">
        <f t="shared" ca="1" si="64"/>
        <v>7772497123550.6973</v>
      </c>
      <c r="R234" s="24">
        <f t="shared" ca="1" si="65"/>
        <v>-2.0755334728320141E-4</v>
      </c>
    </row>
    <row r="235" spans="1:18" x14ac:dyDescent="0.2">
      <c r="A235" s="81">
        <v>32317.5</v>
      </c>
      <c r="B235" s="81">
        <v>2.8443855163164722E-2</v>
      </c>
      <c r="C235" s="81">
        <v>1</v>
      </c>
      <c r="D235" s="82">
        <f t="shared" si="51"/>
        <v>3.2317499999999999</v>
      </c>
      <c r="E235" s="82">
        <f t="shared" si="52"/>
        <v>2.8443855163164722E-2</v>
      </c>
      <c r="F235" s="38">
        <f t="shared" si="53"/>
        <v>3.2317499999999999</v>
      </c>
      <c r="G235" s="38">
        <f t="shared" si="54"/>
        <v>2.8443855163164722E-2</v>
      </c>
      <c r="H235" s="38">
        <f t="shared" si="55"/>
        <v>10.4442080625</v>
      </c>
      <c r="I235" s="38">
        <f t="shared" si="56"/>
        <v>33.75306940598437</v>
      </c>
      <c r="J235" s="38">
        <f t="shared" si="57"/>
        <v>109.08148205278998</v>
      </c>
      <c r="K235" s="38">
        <f t="shared" si="58"/>
        <v>9.1923428923557593E-2</v>
      </c>
      <c r="L235" s="38">
        <f t="shared" si="59"/>
        <v>0.29707354142370723</v>
      </c>
      <c r="M235" s="38">
        <f t="shared" ca="1" si="60"/>
        <v>2.8959131537270491E-2</v>
      </c>
      <c r="N235" s="38">
        <f t="shared" ca="1" si="61"/>
        <v>2.6550974171158863E-7</v>
      </c>
      <c r="O235" s="105">
        <f t="shared" ca="1" si="62"/>
        <v>68830491070277.883</v>
      </c>
      <c r="P235" s="38">
        <f t="shared" ca="1" si="63"/>
        <v>103423738693092.63</v>
      </c>
      <c r="Q235" s="38">
        <f t="shared" ca="1" si="64"/>
        <v>7799635629053.5488</v>
      </c>
      <c r="R235" s="24">
        <f t="shared" ca="1" si="65"/>
        <v>-5.1527637410576921E-4</v>
      </c>
    </row>
    <row r="236" spans="1:18" x14ac:dyDescent="0.2">
      <c r="A236" s="81">
        <v>32318</v>
      </c>
      <c r="B236" s="81">
        <v>2.6167436888958284E-2</v>
      </c>
      <c r="C236" s="81">
        <v>1</v>
      </c>
      <c r="D236" s="82">
        <f t="shared" si="51"/>
        <v>3.2317999999999998</v>
      </c>
      <c r="E236" s="82">
        <f t="shared" si="52"/>
        <v>2.6167436888958284E-2</v>
      </c>
      <c r="F236" s="38">
        <f t="shared" si="53"/>
        <v>3.2317999999999998</v>
      </c>
      <c r="G236" s="38">
        <f t="shared" si="54"/>
        <v>2.6167436888958284E-2</v>
      </c>
      <c r="H236" s="38">
        <f t="shared" si="55"/>
        <v>10.444531239999998</v>
      </c>
      <c r="I236" s="38">
        <f t="shared" si="56"/>
        <v>33.754636061431995</v>
      </c>
      <c r="J236" s="38">
        <f t="shared" si="57"/>
        <v>109.08823282333591</v>
      </c>
      <c r="K236" s="38">
        <f t="shared" si="58"/>
        <v>8.4567922537735374E-2</v>
      </c>
      <c r="L236" s="38">
        <f t="shared" si="59"/>
        <v>0.27330661205745316</v>
      </c>
      <c r="M236" s="38">
        <f t="shared" ca="1" si="60"/>
        <v>2.8961310888965898E-2</v>
      </c>
      <c r="N236" s="38">
        <f t="shared" ca="1" si="61"/>
        <v>7.8057319279185428E-6</v>
      </c>
      <c r="O236" s="105">
        <f t="shared" ca="1" si="62"/>
        <v>68864795159620.492</v>
      </c>
      <c r="P236" s="38">
        <f t="shared" ca="1" si="63"/>
        <v>103431729450798.98</v>
      </c>
      <c r="Q236" s="38">
        <f t="shared" ca="1" si="64"/>
        <v>7800816816989.6045</v>
      </c>
      <c r="R236" s="24">
        <f t="shared" ca="1" si="65"/>
        <v>-2.7938740000076137E-3</v>
      </c>
    </row>
    <row r="237" spans="1:18" x14ac:dyDescent="0.2">
      <c r="A237" s="81">
        <v>32320</v>
      </c>
      <c r="B237" s="81">
        <v>3.016176329693869E-2</v>
      </c>
      <c r="C237" s="81">
        <v>1</v>
      </c>
      <c r="D237" s="82">
        <f t="shared" si="51"/>
        <v>3.2320000000000002</v>
      </c>
      <c r="E237" s="82">
        <f t="shared" si="52"/>
        <v>3.016176329693869E-2</v>
      </c>
      <c r="F237" s="38">
        <f t="shared" si="53"/>
        <v>3.2320000000000002</v>
      </c>
      <c r="G237" s="38">
        <f t="shared" si="54"/>
        <v>3.016176329693869E-2</v>
      </c>
      <c r="H237" s="38">
        <f t="shared" si="55"/>
        <v>10.445824000000002</v>
      </c>
      <c r="I237" s="38">
        <f t="shared" si="56"/>
        <v>33.760903168000006</v>
      </c>
      <c r="J237" s="38">
        <f t="shared" si="57"/>
        <v>109.11523903897603</v>
      </c>
      <c r="K237" s="38">
        <f t="shared" si="58"/>
        <v>9.7482818975705848E-2</v>
      </c>
      <c r="L237" s="38">
        <f t="shared" si="59"/>
        <v>0.31506447092948131</v>
      </c>
      <c r="M237" s="38">
        <f t="shared" ca="1" si="60"/>
        <v>2.8970028597773534E-2</v>
      </c>
      <c r="N237" s="38">
        <f t="shared" ca="1" si="61"/>
        <v>1.4202315931942652E-6</v>
      </c>
      <c r="O237" s="105">
        <f t="shared" ca="1" si="62"/>
        <v>69002101352221.297</v>
      </c>
      <c r="P237" s="38">
        <f t="shared" ca="1" si="63"/>
        <v>103463696338668.17</v>
      </c>
      <c r="Q237" s="38">
        <f t="shared" ca="1" si="64"/>
        <v>7805542613147.0781</v>
      </c>
      <c r="R237" s="24">
        <f t="shared" ca="1" si="65"/>
        <v>1.1917346991651562E-3</v>
      </c>
    </row>
    <row r="238" spans="1:18" x14ac:dyDescent="0.2">
      <c r="A238" s="81">
        <v>32322.5</v>
      </c>
      <c r="B238" s="81">
        <v>2.9179670167709483E-2</v>
      </c>
      <c r="C238" s="81">
        <v>1</v>
      </c>
      <c r="D238" s="82">
        <f t="shared" si="51"/>
        <v>3.2322500000000001</v>
      </c>
      <c r="E238" s="82">
        <f t="shared" si="52"/>
        <v>2.9179670167709483E-2</v>
      </c>
      <c r="F238" s="38">
        <f t="shared" si="53"/>
        <v>3.2322500000000001</v>
      </c>
      <c r="G238" s="38">
        <f t="shared" si="54"/>
        <v>2.9179670167709483E-2</v>
      </c>
      <c r="H238" s="38">
        <f t="shared" si="55"/>
        <v>10.4474400625</v>
      </c>
      <c r="I238" s="38">
        <f t="shared" si="56"/>
        <v>33.768738142015629</v>
      </c>
      <c r="J238" s="38">
        <f t="shared" si="57"/>
        <v>109.14900385953001</v>
      </c>
      <c r="K238" s="38">
        <f t="shared" si="58"/>
        <v>9.4315988899578984E-2</v>
      </c>
      <c r="L238" s="38">
        <f t="shared" si="59"/>
        <v>0.30485285512066418</v>
      </c>
      <c r="M238" s="38">
        <f t="shared" ca="1" si="60"/>
        <v>2.8980926413341511E-2</v>
      </c>
      <c r="N238" s="38">
        <f t="shared" ca="1" si="61"/>
        <v>3.9499079900276827E-8</v>
      </c>
      <c r="O238" s="105">
        <f t="shared" ca="1" si="62"/>
        <v>69173936246725.484</v>
      </c>
      <c r="P238" s="38">
        <f t="shared" ca="1" si="63"/>
        <v>103503663627521.98</v>
      </c>
      <c r="Q238" s="38">
        <f t="shared" ca="1" si="64"/>
        <v>7811452208529.2051</v>
      </c>
      <c r="R238" s="24">
        <f t="shared" ca="1" si="65"/>
        <v>1.9874375436797209E-4</v>
      </c>
    </row>
    <row r="239" spans="1:18" x14ac:dyDescent="0.2">
      <c r="A239" s="81">
        <v>32324.5</v>
      </c>
      <c r="B239" s="81">
        <v>2.927399475679493E-2</v>
      </c>
      <c r="C239" s="81">
        <v>1</v>
      </c>
      <c r="D239" s="82">
        <f t="shared" si="51"/>
        <v>3.23245</v>
      </c>
      <c r="E239" s="82">
        <f t="shared" si="52"/>
        <v>2.927399475679493E-2</v>
      </c>
      <c r="F239" s="38">
        <f t="shared" si="53"/>
        <v>3.23245</v>
      </c>
      <c r="G239" s="38">
        <f t="shared" si="54"/>
        <v>2.927399475679493E-2</v>
      </c>
      <c r="H239" s="38">
        <f t="shared" si="55"/>
        <v>10.448733002500001</v>
      </c>
      <c r="I239" s="38">
        <f t="shared" si="56"/>
        <v>33.775006993931129</v>
      </c>
      <c r="J239" s="38">
        <f t="shared" si="57"/>
        <v>109.17602135753268</v>
      </c>
      <c r="K239" s="38">
        <f t="shared" si="58"/>
        <v>9.4626724351601771E-2</v>
      </c>
      <c r="L239" s="38">
        <f t="shared" si="59"/>
        <v>0.30587615513033517</v>
      </c>
      <c r="M239" s="38">
        <f t="shared" ca="1" si="60"/>
        <v>2.8989645209442694E-2</v>
      </c>
      <c r="N239" s="38">
        <f t="shared" ca="1" si="61"/>
        <v>8.0854665079421602E-8</v>
      </c>
      <c r="O239" s="105">
        <f t="shared" ca="1" si="62"/>
        <v>69311565910800.547</v>
      </c>
      <c r="P239" s="38">
        <f t="shared" ca="1" si="63"/>
        <v>103535644402515.3</v>
      </c>
      <c r="Q239" s="38">
        <f t="shared" ca="1" si="64"/>
        <v>7816181765248.9873</v>
      </c>
      <c r="R239" s="24">
        <f t="shared" ca="1" si="65"/>
        <v>2.8434954735223616E-4</v>
      </c>
    </row>
    <row r="240" spans="1:18" x14ac:dyDescent="0.2">
      <c r="A240" s="81">
        <v>32327</v>
      </c>
      <c r="B240" s="81">
        <v>2.8691899345788974E-2</v>
      </c>
      <c r="C240" s="81">
        <v>1</v>
      </c>
      <c r="D240" s="82">
        <f t="shared" si="51"/>
        <v>3.2326999999999999</v>
      </c>
      <c r="E240" s="82">
        <f t="shared" si="52"/>
        <v>2.8691899345788974E-2</v>
      </c>
      <c r="F240" s="38">
        <f t="shared" si="53"/>
        <v>3.2326999999999999</v>
      </c>
      <c r="G240" s="38">
        <f t="shared" si="54"/>
        <v>2.8691899345788974E-2</v>
      </c>
      <c r="H240" s="38">
        <f t="shared" si="55"/>
        <v>10.45034929</v>
      </c>
      <c r="I240" s="38">
        <f t="shared" si="56"/>
        <v>33.782844149783003</v>
      </c>
      <c r="J240" s="38">
        <f t="shared" si="57"/>
        <v>109.2098002830035</v>
      </c>
      <c r="K240" s="38">
        <f t="shared" si="58"/>
        <v>9.2752303015132015E-2</v>
      </c>
      <c r="L240" s="38">
        <f t="shared" si="59"/>
        <v>0.29984036995701724</v>
      </c>
      <c r="M240" s="38">
        <f t="shared" ca="1" si="60"/>
        <v>2.9000544384127636E-2</v>
      </c>
      <c r="N240" s="38">
        <f t="shared" ca="1" si="61"/>
        <v>9.5261759691074047E-8</v>
      </c>
      <c r="O240" s="105">
        <f t="shared" ca="1" si="62"/>
        <v>69483805210770.313</v>
      </c>
      <c r="P240" s="38">
        <f t="shared" ca="1" si="63"/>
        <v>103575629052081.84</v>
      </c>
      <c r="Q240" s="38">
        <f t="shared" ca="1" si="64"/>
        <v>7822096062024.166</v>
      </c>
      <c r="R240" s="24">
        <f t="shared" ca="1" si="65"/>
        <v>-3.0864503833866186E-4</v>
      </c>
    </row>
    <row r="241" spans="1:18" x14ac:dyDescent="0.2">
      <c r="A241" s="81">
        <v>32329.5</v>
      </c>
      <c r="B241" s="81">
        <v>2.7009802674306582E-2</v>
      </c>
      <c r="C241" s="81">
        <v>1</v>
      </c>
      <c r="D241" s="82">
        <f t="shared" si="51"/>
        <v>3.2329500000000002</v>
      </c>
      <c r="E241" s="82">
        <f t="shared" si="52"/>
        <v>2.7009802674306582E-2</v>
      </c>
      <c r="F241" s="38">
        <f t="shared" si="53"/>
        <v>3.2329500000000002</v>
      </c>
      <c r="G241" s="38">
        <f t="shared" si="54"/>
        <v>2.7009802674306582E-2</v>
      </c>
      <c r="H241" s="38">
        <f t="shared" si="55"/>
        <v>10.451965702500001</v>
      </c>
      <c r="I241" s="38">
        <f t="shared" si="56"/>
        <v>33.79068251789738</v>
      </c>
      <c r="J241" s="38">
        <f t="shared" si="57"/>
        <v>109.24358704623634</v>
      </c>
      <c r="K241" s="38">
        <f t="shared" si="58"/>
        <v>8.7321341555899476E-2</v>
      </c>
      <c r="L241" s="38">
        <f t="shared" si="59"/>
        <v>0.28230553118314522</v>
      </c>
      <c r="M241" s="38">
        <f t="shared" ca="1" si="60"/>
        <v>2.9011444313877546E-2</v>
      </c>
      <c r="N241" s="38">
        <f t="shared" ca="1" si="61"/>
        <v>4.006569253264337E-6</v>
      </c>
      <c r="O241" s="105">
        <f t="shared" ca="1" si="62"/>
        <v>69656269237589.773</v>
      </c>
      <c r="P241" s="38">
        <f t="shared" ca="1" si="63"/>
        <v>103615623348050.77</v>
      </c>
      <c r="Q241" s="38">
        <f t="shared" ca="1" si="64"/>
        <v>7828012971280.8545</v>
      </c>
      <c r="R241" s="24">
        <f t="shared" ca="1" si="65"/>
        <v>-2.0016416395709641E-3</v>
      </c>
    </row>
    <row r="242" spans="1:18" x14ac:dyDescent="0.2">
      <c r="A242" s="81">
        <v>32338</v>
      </c>
      <c r="B242" s="81">
        <v>2.6110664499373409E-2</v>
      </c>
      <c r="C242" s="81">
        <v>1</v>
      </c>
      <c r="D242" s="82">
        <f t="shared" si="51"/>
        <v>3.2338</v>
      </c>
      <c r="E242" s="82">
        <f t="shared" si="52"/>
        <v>2.6110664499373409E-2</v>
      </c>
      <c r="F242" s="38">
        <f t="shared" si="53"/>
        <v>3.2338</v>
      </c>
      <c r="G242" s="38">
        <f t="shared" si="54"/>
        <v>2.6110664499373409E-2</v>
      </c>
      <c r="H242" s="38">
        <f t="shared" si="55"/>
        <v>10.45746244</v>
      </c>
      <c r="I242" s="38">
        <f t="shared" si="56"/>
        <v>33.817342038471999</v>
      </c>
      <c r="J242" s="38">
        <f t="shared" si="57"/>
        <v>109.35852068401076</v>
      </c>
      <c r="K242" s="38">
        <f t="shared" si="58"/>
        <v>8.4436666858073731E-2</v>
      </c>
      <c r="L242" s="38">
        <f t="shared" si="59"/>
        <v>0.27305129328563882</v>
      </c>
      <c r="M242" s="38">
        <f t="shared" ca="1" si="60"/>
        <v>2.9048509722913188E-2</v>
      </c>
      <c r="N242" s="38">
        <f t="shared" ca="1" si="61"/>
        <v>8.6309345574754901E-6</v>
      </c>
      <c r="O242" s="105">
        <f t="shared" ca="1" si="62"/>
        <v>70244328435261.461</v>
      </c>
      <c r="P242" s="38">
        <f t="shared" ca="1" si="63"/>
        <v>103751676124458.7</v>
      </c>
      <c r="Q242" s="38">
        <f t="shared" ca="1" si="64"/>
        <v>7848150009852.1992</v>
      </c>
      <c r="R242" s="24">
        <f t="shared" ca="1" si="65"/>
        <v>-2.9378452235397784E-3</v>
      </c>
    </row>
    <row r="243" spans="1:18" x14ac:dyDescent="0.2">
      <c r="A243" s="81">
        <v>32350</v>
      </c>
      <c r="B243" s="81">
        <v>2.8076562145338942E-2</v>
      </c>
      <c r="C243" s="81">
        <v>1</v>
      </c>
      <c r="D243" s="82">
        <f t="shared" si="51"/>
        <v>3.2349999999999999</v>
      </c>
      <c r="E243" s="82">
        <f t="shared" si="52"/>
        <v>2.8076562145338942E-2</v>
      </c>
      <c r="F243" s="38">
        <f t="shared" si="53"/>
        <v>3.2349999999999999</v>
      </c>
      <c r="G243" s="38">
        <f t="shared" si="54"/>
        <v>2.8076562145338942E-2</v>
      </c>
      <c r="H243" s="38">
        <f t="shared" si="55"/>
        <v>10.465224999999998</v>
      </c>
      <c r="I243" s="38">
        <f t="shared" si="56"/>
        <v>33.855002874999997</v>
      </c>
      <c r="J243" s="38">
        <f t="shared" si="57"/>
        <v>109.52093430062499</v>
      </c>
      <c r="K243" s="38">
        <f t="shared" si="58"/>
        <v>9.0827678540171472E-2</v>
      </c>
      <c r="L243" s="38">
        <f t="shared" si="59"/>
        <v>0.29382754007745471</v>
      </c>
      <c r="M243" s="38">
        <f t="shared" ca="1" si="60"/>
        <v>2.9100852218877385E-2</v>
      </c>
      <c r="N243" s="38">
        <f t="shared" ca="1" si="61"/>
        <v>1.0491701547493895E-6</v>
      </c>
      <c r="O243" s="105">
        <f t="shared" ca="1" si="62"/>
        <v>71078956190238.203</v>
      </c>
      <c r="P243" s="38">
        <f t="shared" ca="1" si="63"/>
        <v>103943940580407.22</v>
      </c>
      <c r="Q243" s="38">
        <f t="shared" ca="1" si="64"/>
        <v>7876630224638.4375</v>
      </c>
      <c r="R243" s="24">
        <f t="shared" ca="1" si="65"/>
        <v>-1.0242900735384433E-3</v>
      </c>
    </row>
    <row r="244" spans="1:18" x14ac:dyDescent="0.2">
      <c r="A244" s="81">
        <v>32352.5</v>
      </c>
      <c r="B244" s="81">
        <v>3.0494453801766623E-2</v>
      </c>
      <c r="C244" s="81">
        <v>1</v>
      </c>
      <c r="D244" s="82">
        <f t="shared" si="51"/>
        <v>3.2352500000000002</v>
      </c>
      <c r="E244" s="82">
        <f t="shared" si="52"/>
        <v>3.0494453801766623E-2</v>
      </c>
      <c r="F244" s="38">
        <f t="shared" si="53"/>
        <v>3.2352500000000002</v>
      </c>
      <c r="G244" s="38">
        <f t="shared" si="54"/>
        <v>3.0494453801766623E-2</v>
      </c>
      <c r="H244" s="38">
        <f t="shared" si="55"/>
        <v>10.466842562500002</v>
      </c>
      <c r="I244" s="38">
        <f t="shared" si="56"/>
        <v>33.86285240032813</v>
      </c>
      <c r="J244" s="38">
        <f t="shared" si="57"/>
        <v>109.55479322816159</v>
      </c>
      <c r="K244" s="38">
        <f t="shared" si="58"/>
        <v>9.8657181662165472E-2</v>
      </c>
      <c r="L244" s="38">
        <f t="shared" si="59"/>
        <v>0.31918064697252085</v>
      </c>
      <c r="M244" s="38">
        <f t="shared" ca="1" si="60"/>
        <v>2.9111759095225037E-2</v>
      </c>
      <c r="N244" s="38">
        <f t="shared" ca="1" si="61"/>
        <v>1.9118446514981226E-6</v>
      </c>
      <c r="O244" s="105">
        <f t="shared" ca="1" si="62"/>
        <v>71253489619784.313</v>
      </c>
      <c r="P244" s="38">
        <f t="shared" ca="1" si="63"/>
        <v>103984023675639.08</v>
      </c>
      <c r="Q244" s="38">
        <f t="shared" ca="1" si="64"/>
        <v>7882571188720.2441</v>
      </c>
      <c r="R244" s="24">
        <f t="shared" ca="1" si="65"/>
        <v>1.3826947065415859E-3</v>
      </c>
    </row>
    <row r="245" spans="1:18" x14ac:dyDescent="0.2">
      <c r="A245" s="81">
        <v>32359</v>
      </c>
      <c r="B245" s="81">
        <v>2.910096619259081E-2</v>
      </c>
      <c r="C245" s="81">
        <v>1</v>
      </c>
      <c r="D245" s="82">
        <f t="shared" si="51"/>
        <v>3.2359</v>
      </c>
      <c r="E245" s="82">
        <f t="shared" si="52"/>
        <v>2.910096619259081E-2</v>
      </c>
      <c r="F245" s="38">
        <f t="shared" si="53"/>
        <v>3.2359</v>
      </c>
      <c r="G245" s="38">
        <f t="shared" si="54"/>
        <v>2.910096619259081E-2</v>
      </c>
      <c r="H245" s="38">
        <f t="shared" si="55"/>
        <v>10.471048809999999</v>
      </c>
      <c r="I245" s="38">
        <f t="shared" si="56"/>
        <v>33.883266844278999</v>
      </c>
      <c r="J245" s="38">
        <f t="shared" si="57"/>
        <v>109.64286318140242</v>
      </c>
      <c r="K245" s="38">
        <f t="shared" si="58"/>
        <v>9.4167816502604598E-2</v>
      </c>
      <c r="L245" s="38">
        <f t="shared" si="59"/>
        <v>0.30471763742077823</v>
      </c>
      <c r="M245" s="38">
        <f t="shared" ca="1" si="60"/>
        <v>2.9140120507432879E-2</v>
      </c>
      <c r="N245" s="38">
        <f t="shared" ca="1" si="61"/>
        <v>1.5330603707518382E-9</v>
      </c>
      <c r="O245" s="105">
        <f t="shared" ca="1" si="62"/>
        <v>71708330309476.813</v>
      </c>
      <c r="P245" s="38">
        <f t="shared" ca="1" si="63"/>
        <v>104088284924467.44</v>
      </c>
      <c r="Q245" s="38">
        <f t="shared" ca="1" si="64"/>
        <v>7898029943156.0088</v>
      </c>
      <c r="R245" s="24">
        <f t="shared" ca="1" si="65"/>
        <v>-3.915431484206866E-5</v>
      </c>
    </row>
    <row r="246" spans="1:18" x14ac:dyDescent="0.2">
      <c r="A246" s="81">
        <v>32359.5</v>
      </c>
      <c r="B246" s="81">
        <v>2.9624543711972401E-2</v>
      </c>
      <c r="C246" s="81">
        <v>1</v>
      </c>
      <c r="D246" s="82">
        <f t="shared" si="51"/>
        <v>3.2359499999999999</v>
      </c>
      <c r="E246" s="82">
        <f t="shared" si="52"/>
        <v>2.9624543711972401E-2</v>
      </c>
      <c r="F246" s="38">
        <f t="shared" si="53"/>
        <v>3.2359499999999999</v>
      </c>
      <c r="G246" s="38">
        <f t="shared" si="54"/>
        <v>2.9624543711972401E-2</v>
      </c>
      <c r="H246" s="38">
        <f t="shared" si="55"/>
        <v>10.4713724025</v>
      </c>
      <c r="I246" s="38">
        <f t="shared" si="56"/>
        <v>33.884837525869877</v>
      </c>
      <c r="J246" s="38">
        <f t="shared" si="57"/>
        <v>109.64963999183863</v>
      </c>
      <c r="K246" s="38">
        <f t="shared" si="58"/>
        <v>9.5863542224757084E-2</v>
      </c>
      <c r="L246" s="38">
        <f t="shared" si="59"/>
        <v>0.31020962946220265</v>
      </c>
      <c r="M246" s="38">
        <f t="shared" ca="1" si="60"/>
        <v>2.9142302365943992E-2</v>
      </c>
      <c r="N246" s="38">
        <f t="shared" ca="1" si="61"/>
        <v>2.3255671581929136E-7</v>
      </c>
      <c r="O246" s="105">
        <f t="shared" ca="1" si="62"/>
        <v>71743381115566.406</v>
      </c>
      <c r="P246" s="38">
        <f t="shared" ca="1" si="63"/>
        <v>104096307725273.95</v>
      </c>
      <c r="Q246" s="38">
        <f t="shared" ca="1" si="64"/>
        <v>7899219811039.5693</v>
      </c>
      <c r="R246" s="24">
        <f t="shared" ca="1" si="65"/>
        <v>4.8224134602840862E-4</v>
      </c>
    </row>
    <row r="247" spans="1:18" x14ac:dyDescent="0.2">
      <c r="A247" s="81">
        <v>32366</v>
      </c>
      <c r="B247" s="81">
        <v>2.8631046849255291E-2</v>
      </c>
      <c r="C247" s="81">
        <v>1</v>
      </c>
      <c r="D247" s="82">
        <f t="shared" si="51"/>
        <v>3.2366000000000001</v>
      </c>
      <c r="E247" s="82">
        <f t="shared" si="52"/>
        <v>2.8631046849255291E-2</v>
      </c>
      <c r="F247" s="38">
        <f t="shared" si="53"/>
        <v>3.2366000000000001</v>
      </c>
      <c r="G247" s="38">
        <f t="shared" si="54"/>
        <v>2.8631046849255291E-2</v>
      </c>
      <c r="H247" s="38">
        <f t="shared" si="55"/>
        <v>10.475579560000002</v>
      </c>
      <c r="I247" s="38">
        <f t="shared" si="56"/>
        <v>33.905260803896006</v>
      </c>
      <c r="J247" s="38">
        <f t="shared" si="57"/>
        <v>109.73776711788982</v>
      </c>
      <c r="K247" s="38">
        <f t="shared" si="58"/>
        <v>9.2667246232299674E-2</v>
      </c>
      <c r="L247" s="38">
        <f t="shared" si="59"/>
        <v>0.29992680915546116</v>
      </c>
      <c r="M247" s="38">
        <f t="shared" ca="1" si="60"/>
        <v>2.9170669275024819E-2</v>
      </c>
      <c r="N247" s="38">
        <f t="shared" ca="1" si="61"/>
        <v>2.9119236239338899E-7</v>
      </c>
      <c r="O247" s="105">
        <f t="shared" ca="1" si="62"/>
        <v>72199861651879.422</v>
      </c>
      <c r="P247" s="38">
        <f t="shared" ca="1" si="63"/>
        <v>104200639304730.23</v>
      </c>
      <c r="Q247" s="38">
        <f t="shared" ca="1" si="64"/>
        <v>7914697624370.2686</v>
      </c>
      <c r="R247" s="24">
        <f t="shared" ca="1" si="65"/>
        <v>-5.3962242576952729E-4</v>
      </c>
    </row>
    <row r="248" spans="1:18" x14ac:dyDescent="0.2">
      <c r="A248" s="81">
        <v>32392</v>
      </c>
      <c r="B248" s="81">
        <v>2.8756973495991177E-2</v>
      </c>
      <c r="C248" s="81">
        <v>1</v>
      </c>
      <c r="D248" s="82">
        <f t="shared" si="51"/>
        <v>3.2391999999999999</v>
      </c>
      <c r="E248" s="82">
        <f t="shared" si="52"/>
        <v>2.8756973495991177E-2</v>
      </c>
      <c r="F248" s="38">
        <f t="shared" si="53"/>
        <v>3.2391999999999999</v>
      </c>
      <c r="G248" s="38">
        <f t="shared" si="54"/>
        <v>2.8756973495991177E-2</v>
      </c>
      <c r="H248" s="38">
        <f t="shared" si="55"/>
        <v>10.492416639999998</v>
      </c>
      <c r="I248" s="38">
        <f t="shared" si="56"/>
        <v>33.987035980287992</v>
      </c>
      <c r="J248" s="38">
        <f t="shared" si="57"/>
        <v>110.09080694734885</v>
      </c>
      <c r="K248" s="38">
        <f t="shared" si="58"/>
        <v>9.3149588548214618E-2</v>
      </c>
      <c r="L248" s="38">
        <f t="shared" si="59"/>
        <v>0.30173014722537678</v>
      </c>
      <c r="M248" s="38">
        <f t="shared" ca="1" si="60"/>
        <v>2.9284187953740007E-2</v>
      </c>
      <c r="N248" s="38">
        <f t="shared" ca="1" si="61"/>
        <v>2.7795508445939281E-7</v>
      </c>
      <c r="O248" s="105">
        <f t="shared" ca="1" si="62"/>
        <v>74041025584688.563</v>
      </c>
      <c r="P248" s="38">
        <f t="shared" ca="1" si="63"/>
        <v>104618619092745.59</v>
      </c>
      <c r="Q248" s="38">
        <f t="shared" ca="1" si="64"/>
        <v>7976786005955.1377</v>
      </c>
      <c r="R248" s="24">
        <f t="shared" ca="1" si="65"/>
        <v>-5.2721445774882997E-4</v>
      </c>
    </row>
    <row r="249" spans="1:18" x14ac:dyDescent="0.2">
      <c r="A249" s="81">
        <v>32410</v>
      </c>
      <c r="B249" s="81">
        <v>2.8705611300529607E-2</v>
      </c>
      <c r="C249" s="81">
        <v>1</v>
      </c>
      <c r="D249" s="82">
        <f t="shared" si="51"/>
        <v>3.2410000000000001</v>
      </c>
      <c r="E249" s="82">
        <f t="shared" si="52"/>
        <v>2.8705611300529607E-2</v>
      </c>
      <c r="F249" s="38">
        <f t="shared" si="53"/>
        <v>3.2410000000000001</v>
      </c>
      <c r="G249" s="38">
        <f t="shared" si="54"/>
        <v>2.8705611300529607E-2</v>
      </c>
      <c r="H249" s="38">
        <f t="shared" si="55"/>
        <v>10.504081000000001</v>
      </c>
      <c r="I249" s="38">
        <f t="shared" si="56"/>
        <v>34.043726521000004</v>
      </c>
      <c r="J249" s="38">
        <f t="shared" si="57"/>
        <v>110.33571765456101</v>
      </c>
      <c r="K249" s="38">
        <f t="shared" si="58"/>
        <v>9.3034886225016461E-2</v>
      </c>
      <c r="L249" s="38">
        <f t="shared" si="59"/>
        <v>0.30152606625527834</v>
      </c>
      <c r="M249" s="38">
        <f t="shared" ca="1" si="60"/>
        <v>2.9362825649151561E-2</v>
      </c>
      <c r="N249" s="38">
        <f t="shared" ca="1" si="61"/>
        <v>4.319307000345792E-7</v>
      </c>
      <c r="O249" s="105">
        <f t="shared" ca="1" si="62"/>
        <v>75329980771459.25</v>
      </c>
      <c r="P249" s="38">
        <f t="shared" ca="1" si="63"/>
        <v>104908602675044.88</v>
      </c>
      <c r="Q249" s="38">
        <f t="shared" ca="1" si="64"/>
        <v>8019936470596.5781</v>
      </c>
      <c r="R249" s="24">
        <f t="shared" ca="1" si="65"/>
        <v>-6.5721434862195394E-4</v>
      </c>
    </row>
    <row r="250" spans="1:18" x14ac:dyDescent="0.2">
      <c r="A250" s="81">
        <v>32422</v>
      </c>
      <c r="B250" s="81">
        <v>2.9471333119455739E-2</v>
      </c>
      <c r="C250" s="81">
        <v>1</v>
      </c>
      <c r="D250" s="82">
        <f t="shared" si="51"/>
        <v>3.2422</v>
      </c>
      <c r="E250" s="82">
        <f t="shared" si="52"/>
        <v>2.9471333119455739E-2</v>
      </c>
      <c r="F250" s="38">
        <f t="shared" si="53"/>
        <v>3.2422</v>
      </c>
      <c r="G250" s="38">
        <f t="shared" si="54"/>
        <v>2.9471333119455739E-2</v>
      </c>
      <c r="H250" s="38">
        <f t="shared" si="55"/>
        <v>10.511860840000001</v>
      </c>
      <c r="I250" s="38">
        <f t="shared" si="56"/>
        <v>34.081555215447999</v>
      </c>
      <c r="J250" s="38">
        <f t="shared" si="57"/>
        <v>110.4992183195255</v>
      </c>
      <c r="K250" s="38">
        <f t="shared" si="58"/>
        <v>9.5551956239899399E-2</v>
      </c>
      <c r="L250" s="38">
        <f t="shared" si="59"/>
        <v>0.3097985525210018</v>
      </c>
      <c r="M250" s="38">
        <f t="shared" ca="1" si="60"/>
        <v>2.941527252529702E-2</v>
      </c>
      <c r="N250" s="38">
        <f t="shared" ca="1" si="61"/>
        <v>3.1427902174285864E-9</v>
      </c>
      <c r="O250" s="105">
        <f t="shared" ca="1" si="62"/>
        <v>76195794492863.703</v>
      </c>
      <c r="P250" s="38">
        <f t="shared" ca="1" si="63"/>
        <v>105102203921611.86</v>
      </c>
      <c r="Q250" s="38">
        <f t="shared" ca="1" si="64"/>
        <v>8048779084477.3604</v>
      </c>
      <c r="R250" s="24">
        <f t="shared" ca="1" si="65"/>
        <v>5.6060594158718891E-5</v>
      </c>
    </row>
    <row r="251" spans="1:18" x14ac:dyDescent="0.2">
      <c r="A251" s="81">
        <v>32873</v>
      </c>
      <c r="B251" s="81">
        <v>3.2391483400689688E-2</v>
      </c>
      <c r="C251" s="81">
        <v>1</v>
      </c>
      <c r="D251" s="82">
        <f t="shared" si="51"/>
        <v>3.2873000000000001</v>
      </c>
      <c r="E251" s="82">
        <f t="shared" si="52"/>
        <v>3.2391483400689688E-2</v>
      </c>
      <c r="F251" s="38">
        <f t="shared" si="53"/>
        <v>3.2873000000000001</v>
      </c>
      <c r="G251" s="38">
        <f t="shared" si="54"/>
        <v>3.2391483400689688E-2</v>
      </c>
      <c r="H251" s="38">
        <f t="shared" si="55"/>
        <v>10.806341290000001</v>
      </c>
      <c r="I251" s="38">
        <f t="shared" si="56"/>
        <v>35.523685722617003</v>
      </c>
      <c r="J251" s="38">
        <f t="shared" si="57"/>
        <v>116.77701207595888</v>
      </c>
      <c r="K251" s="38">
        <f t="shared" si="58"/>
        <v>0.10648052338308722</v>
      </c>
      <c r="L251" s="38">
        <f t="shared" si="59"/>
        <v>0.35003342451722264</v>
      </c>
      <c r="M251" s="38">
        <f t="shared" ca="1" si="60"/>
        <v>3.1399014344265716E-2</v>
      </c>
      <c r="N251" s="38">
        <f t="shared" ca="1" si="61"/>
        <v>9.8499482795909019E-7</v>
      </c>
      <c r="O251" s="105">
        <f t="shared" ca="1" si="62"/>
        <v>112556101252936.17</v>
      </c>
      <c r="P251" s="38">
        <f t="shared" ca="1" si="63"/>
        <v>112541331968472.81</v>
      </c>
      <c r="Q251" s="38">
        <f t="shared" ca="1" si="64"/>
        <v>9177111867447.9297</v>
      </c>
      <c r="R251" s="24">
        <f t="shared" ca="1" si="65"/>
        <v>9.9246905642397243E-4</v>
      </c>
    </row>
    <row r="252" spans="1:18" x14ac:dyDescent="0.2">
      <c r="A252" s="81">
        <v>33069.5</v>
      </c>
      <c r="B252" s="81">
        <v>3.145242317570314E-2</v>
      </c>
      <c r="C252" s="81">
        <v>1</v>
      </c>
      <c r="D252" s="82">
        <f t="shared" si="51"/>
        <v>3.3069500000000001</v>
      </c>
      <c r="E252" s="82">
        <f t="shared" si="52"/>
        <v>3.145242317570314E-2</v>
      </c>
      <c r="F252" s="38">
        <f t="shared" si="53"/>
        <v>3.3069500000000001</v>
      </c>
      <c r="G252" s="38">
        <f t="shared" si="54"/>
        <v>3.145242317570314E-2</v>
      </c>
      <c r="H252" s="38">
        <f t="shared" si="55"/>
        <v>10.935918302500001</v>
      </c>
      <c r="I252" s="38">
        <f t="shared" si="56"/>
        <v>36.164535030452377</v>
      </c>
      <c r="J252" s="38">
        <f t="shared" si="57"/>
        <v>119.59430911895448</v>
      </c>
      <c r="K252" s="38">
        <f t="shared" si="58"/>
        <v>0.10401159082089149</v>
      </c>
      <c r="L252" s="38">
        <f t="shared" si="59"/>
        <v>0.34396113026514713</v>
      </c>
      <c r="M252" s="38">
        <f t="shared" ca="1" si="60"/>
        <v>3.2271013155607153E-2</v>
      </c>
      <c r="N252" s="38">
        <f t="shared" ca="1" si="61"/>
        <v>6.7008955519925345E-7</v>
      </c>
      <c r="O252" s="105">
        <f t="shared" ca="1" si="62"/>
        <v>130762793096279.45</v>
      </c>
      <c r="P252" s="38">
        <f t="shared" ca="1" si="63"/>
        <v>115882841494444.17</v>
      </c>
      <c r="Q252" s="38">
        <f t="shared" ca="1" si="64"/>
        <v>9696121467399.627</v>
      </c>
      <c r="R252" s="24">
        <f t="shared" ca="1" si="65"/>
        <v>-8.1858997990401361E-4</v>
      </c>
    </row>
    <row r="253" spans="1:18" x14ac:dyDescent="0.2">
      <c r="A253" s="81">
        <v>33072</v>
      </c>
      <c r="B253" s="81">
        <v>3.2069939285388725E-2</v>
      </c>
      <c r="C253" s="81">
        <v>1</v>
      </c>
      <c r="D253" s="82">
        <f t="shared" si="51"/>
        <v>3.3071999999999999</v>
      </c>
      <c r="E253" s="82">
        <f t="shared" si="52"/>
        <v>3.2069939285388725E-2</v>
      </c>
      <c r="F253" s="38">
        <f t="shared" si="53"/>
        <v>3.3071999999999999</v>
      </c>
      <c r="G253" s="38">
        <f t="shared" si="54"/>
        <v>3.2069939285388725E-2</v>
      </c>
      <c r="H253" s="38">
        <f t="shared" si="55"/>
        <v>10.937571839999999</v>
      </c>
      <c r="I253" s="38">
        <f t="shared" si="56"/>
        <v>36.172737589247994</v>
      </c>
      <c r="J253" s="38">
        <f t="shared" si="57"/>
        <v>119.63047775516097</v>
      </c>
      <c r="K253" s="38">
        <f t="shared" si="58"/>
        <v>0.10606170320463759</v>
      </c>
      <c r="L253" s="38">
        <f t="shared" si="59"/>
        <v>0.35076726483837745</v>
      </c>
      <c r="M253" s="38">
        <f t="shared" ca="1" si="60"/>
        <v>3.228213733965269E-2</v>
      </c>
      <c r="N253" s="38">
        <f t="shared" ca="1" si="61"/>
        <v>4.5028014233412676E-8</v>
      </c>
      <c r="O253" s="105">
        <f t="shared" ca="1" si="62"/>
        <v>131003818847653.5</v>
      </c>
      <c r="P253" s="38">
        <f t="shared" ca="1" si="63"/>
        <v>115925750384671</v>
      </c>
      <c r="Q253" s="38">
        <f t="shared" ca="1" si="64"/>
        <v>9702833257267.2793</v>
      </c>
      <c r="R253" s="24">
        <f t="shared" ca="1" si="65"/>
        <v>-2.121980542639651E-4</v>
      </c>
    </row>
    <row r="254" spans="1:18" x14ac:dyDescent="0.2">
      <c r="A254" s="81">
        <v>34011</v>
      </c>
      <c r="B254" s="81">
        <v>3.8112046997413634E-2</v>
      </c>
      <c r="C254" s="81">
        <v>1</v>
      </c>
      <c r="D254" s="82">
        <f t="shared" si="51"/>
        <v>3.4011</v>
      </c>
      <c r="E254" s="82">
        <f t="shared" si="52"/>
        <v>3.8112046997413634E-2</v>
      </c>
      <c r="F254" s="38">
        <f t="shared" si="53"/>
        <v>3.4011</v>
      </c>
      <c r="G254" s="38">
        <f t="shared" si="54"/>
        <v>3.8112046997413634E-2</v>
      </c>
      <c r="H254" s="38">
        <f t="shared" si="55"/>
        <v>11.56748121</v>
      </c>
      <c r="I254" s="38">
        <f t="shared" si="56"/>
        <v>39.342160343331003</v>
      </c>
      <c r="J254" s="38">
        <f t="shared" si="57"/>
        <v>133.80662154370307</v>
      </c>
      <c r="K254" s="38">
        <f t="shared" si="58"/>
        <v>0.12962288304290351</v>
      </c>
      <c r="L254" s="38">
        <f t="shared" si="59"/>
        <v>0.44086038751721912</v>
      </c>
      <c r="M254" s="38">
        <f t="shared" ca="1" si="60"/>
        <v>3.6513783199496462E-2</v>
      </c>
      <c r="N254" s="38">
        <f t="shared" ca="1" si="61"/>
        <v>2.5544471677326239E-6</v>
      </c>
      <c r="O254" s="105">
        <f t="shared" ca="1" si="62"/>
        <v>238665007675214</v>
      </c>
      <c r="P254" s="38">
        <f t="shared" ca="1" si="63"/>
        <v>132758301146196.08</v>
      </c>
      <c r="Q254" s="38">
        <f t="shared" ca="1" si="64"/>
        <v>12421471794011.256</v>
      </c>
      <c r="R254" s="24">
        <f t="shared" ca="1" si="65"/>
        <v>1.5982637979171724E-3</v>
      </c>
    </row>
    <row r="255" spans="1:18" x14ac:dyDescent="0.2">
      <c r="A255" s="81">
        <v>34062</v>
      </c>
      <c r="B255" s="81">
        <v>3.7628446489750493E-2</v>
      </c>
      <c r="C255" s="81">
        <v>1</v>
      </c>
      <c r="D255" s="82">
        <f t="shared" si="51"/>
        <v>3.4062000000000001</v>
      </c>
      <c r="E255" s="82">
        <f t="shared" si="52"/>
        <v>3.7628446489750493E-2</v>
      </c>
      <c r="F255" s="38">
        <f t="shared" si="53"/>
        <v>3.4062000000000001</v>
      </c>
      <c r="G255" s="38">
        <f t="shared" si="54"/>
        <v>3.7628446489750493E-2</v>
      </c>
      <c r="H255" s="38">
        <f t="shared" si="55"/>
        <v>11.60219844</v>
      </c>
      <c r="I255" s="38">
        <f t="shared" si="56"/>
        <v>39.519408326328005</v>
      </c>
      <c r="J255" s="38">
        <f t="shared" si="57"/>
        <v>134.61100864113845</v>
      </c>
      <c r="K255" s="38">
        <f t="shared" si="58"/>
        <v>0.12817001443338813</v>
      </c>
      <c r="L255" s="38">
        <f t="shared" si="59"/>
        <v>0.43657270316300667</v>
      </c>
      <c r="M255" s="38">
        <f t="shared" ca="1" si="60"/>
        <v>3.6746666858611755E-2</v>
      </c>
      <c r="N255" s="38">
        <f t="shared" ca="1" si="61"/>
        <v>7.7753531789116831E-7</v>
      </c>
      <c r="O255" s="105">
        <f t="shared" ca="1" si="62"/>
        <v>245513341786549.81</v>
      </c>
      <c r="P255" s="38">
        <f t="shared" ca="1" si="63"/>
        <v>133714029476021.67</v>
      </c>
      <c r="Q255" s="38">
        <f t="shared" ca="1" si="64"/>
        <v>12580654596764.43</v>
      </c>
      <c r="R255" s="24">
        <f t="shared" ca="1" si="65"/>
        <v>8.817796311387377E-4</v>
      </c>
    </row>
    <row r="256" spans="1:18" x14ac:dyDescent="0.2">
      <c r="A256" s="81">
        <v>34099.5</v>
      </c>
      <c r="B256" s="81">
        <v>3.8652771164134007E-2</v>
      </c>
      <c r="C256" s="81">
        <v>1</v>
      </c>
      <c r="D256" s="82">
        <f t="shared" si="51"/>
        <v>3.4099499999999998</v>
      </c>
      <c r="E256" s="82">
        <f t="shared" si="52"/>
        <v>3.8652771164134007E-2</v>
      </c>
      <c r="F256" s="38">
        <f t="shared" si="53"/>
        <v>3.4099499999999998</v>
      </c>
      <c r="G256" s="38">
        <f t="shared" si="54"/>
        <v>3.8652771164134007E-2</v>
      </c>
      <c r="H256" s="38">
        <f t="shared" si="55"/>
        <v>11.627759002499999</v>
      </c>
      <c r="I256" s="38">
        <f t="shared" si="56"/>
        <v>39.650076810574873</v>
      </c>
      <c r="J256" s="38">
        <f t="shared" si="57"/>
        <v>135.20477942021978</v>
      </c>
      <c r="K256" s="38">
        <f t="shared" si="58"/>
        <v>0.13180401703113875</v>
      </c>
      <c r="L256" s="38">
        <f t="shared" si="59"/>
        <v>0.4494451078753316</v>
      </c>
      <c r="M256" s="38">
        <f t="shared" ca="1" si="60"/>
        <v>3.6918105313004476E-2</v>
      </c>
      <c r="N256" s="38">
        <f t="shared" ca="1" si="61"/>
        <v>3.0090656150749413E-6</v>
      </c>
      <c r="O256" s="105">
        <f t="shared" ca="1" si="62"/>
        <v>250616213878718.69</v>
      </c>
      <c r="P256" s="38">
        <f t="shared" ca="1" si="63"/>
        <v>134419540492473.97</v>
      </c>
      <c r="Q256" s="38">
        <f t="shared" ca="1" si="64"/>
        <v>12698474412766.943</v>
      </c>
      <c r="R256" s="24">
        <f t="shared" ca="1" si="65"/>
        <v>1.7346658511295313E-3</v>
      </c>
    </row>
    <row r="257" spans="1:18" x14ac:dyDescent="0.2">
      <c r="A257" s="81">
        <v>34118.5</v>
      </c>
      <c r="B257" s="81">
        <v>3.7341505533258733E-2</v>
      </c>
      <c r="C257" s="81">
        <v>1</v>
      </c>
      <c r="D257" s="82">
        <f t="shared" si="51"/>
        <v>3.4118499999999998</v>
      </c>
      <c r="E257" s="82">
        <f t="shared" si="52"/>
        <v>3.7341505533258733E-2</v>
      </c>
      <c r="F257" s="38">
        <f t="shared" si="53"/>
        <v>3.4118499999999998</v>
      </c>
      <c r="G257" s="38">
        <f t="shared" si="54"/>
        <v>3.7341505533258733E-2</v>
      </c>
      <c r="H257" s="38">
        <f t="shared" si="55"/>
        <v>11.640720422499999</v>
      </c>
      <c r="I257" s="38">
        <f t="shared" si="56"/>
        <v>39.716391973506624</v>
      </c>
      <c r="J257" s="38">
        <f t="shared" si="57"/>
        <v>135.50637195480857</v>
      </c>
      <c r="K257" s="38">
        <f t="shared" si="58"/>
        <v>0.1274036156536488</v>
      </c>
      <c r="L257" s="38">
        <f t="shared" si="59"/>
        <v>0.43468202606790163</v>
      </c>
      <c r="M257" s="38">
        <f t="shared" ca="1" si="60"/>
        <v>3.7005032308209632E-2</v>
      </c>
      <c r="N257" s="38">
        <f t="shared" ca="1" si="61"/>
        <v>1.1321423117494312E-7</v>
      </c>
      <c r="O257" s="105">
        <f t="shared" ca="1" si="62"/>
        <v>253223501208661.78</v>
      </c>
      <c r="P257" s="38">
        <f t="shared" ca="1" si="63"/>
        <v>134777896695443.08</v>
      </c>
      <c r="Q257" s="38">
        <f t="shared" ca="1" si="64"/>
        <v>12758420578711.236</v>
      </c>
      <c r="R257" s="24">
        <f t="shared" ca="1" si="65"/>
        <v>3.3647322504910121E-4</v>
      </c>
    </row>
    <row r="258" spans="1:18" x14ac:dyDescent="0.2">
      <c r="A258" s="81">
        <v>34773.5</v>
      </c>
      <c r="B258" s="81">
        <v>4.0327911641273598E-2</v>
      </c>
      <c r="C258" s="81">
        <v>1</v>
      </c>
      <c r="D258" s="82">
        <f t="shared" si="51"/>
        <v>3.4773499999999999</v>
      </c>
      <c r="E258" s="82">
        <f t="shared" si="52"/>
        <v>4.0327911641273598E-2</v>
      </c>
      <c r="F258" s="38">
        <f t="shared" si="53"/>
        <v>3.4773499999999999</v>
      </c>
      <c r="G258" s="38">
        <f t="shared" si="54"/>
        <v>4.0327911641273598E-2</v>
      </c>
      <c r="H258" s="38">
        <f t="shared" si="55"/>
        <v>12.0919630225</v>
      </c>
      <c r="I258" s="38">
        <f t="shared" si="56"/>
        <v>42.047987616290371</v>
      </c>
      <c r="J258" s="38">
        <f t="shared" si="57"/>
        <v>146.21556973750731</v>
      </c>
      <c r="K258" s="38">
        <f t="shared" si="58"/>
        <v>0.14023426354578275</v>
      </c>
      <c r="L258" s="38">
        <f t="shared" si="59"/>
        <v>0.48764361634092762</v>
      </c>
      <c r="M258" s="38">
        <f t="shared" ca="1" si="60"/>
        <v>4.0028393172814564E-2</v>
      </c>
      <c r="N258" s="38">
        <f t="shared" ca="1" si="61"/>
        <v>8.9711312948045393E-8</v>
      </c>
      <c r="O258" s="105">
        <f t="shared" ca="1" si="62"/>
        <v>352228139921402.63</v>
      </c>
      <c r="P258" s="38">
        <f t="shared" ca="1" si="63"/>
        <v>147504637103100</v>
      </c>
      <c r="Q258" s="38">
        <f t="shared" ca="1" si="64"/>
        <v>14929620318955.072</v>
      </c>
      <c r="R258" s="24">
        <f t="shared" ca="1" si="65"/>
        <v>2.9951846845903407E-4</v>
      </c>
    </row>
    <row r="259" spans="1:18" x14ac:dyDescent="0.2">
      <c r="A259" s="81">
        <v>35615.5</v>
      </c>
      <c r="B259" s="81">
        <v>4.8694908587521055E-2</v>
      </c>
      <c r="C259" s="81">
        <v>1</v>
      </c>
      <c r="D259" s="82">
        <f t="shared" si="51"/>
        <v>3.56155</v>
      </c>
      <c r="E259" s="82">
        <f t="shared" si="52"/>
        <v>4.8694908587521055E-2</v>
      </c>
      <c r="F259" s="38">
        <f t="shared" si="53"/>
        <v>3.56155</v>
      </c>
      <c r="G259" s="38">
        <f t="shared" si="54"/>
        <v>4.8694908587521055E-2</v>
      </c>
      <c r="H259" s="38">
        <f t="shared" si="55"/>
        <v>12.684638402499999</v>
      </c>
      <c r="I259" s="38">
        <f t="shared" si="56"/>
        <v>45.176973902423875</v>
      </c>
      <c r="J259" s="38">
        <f t="shared" si="57"/>
        <v>160.90005140217775</v>
      </c>
      <c r="K259" s="38">
        <f t="shared" si="58"/>
        <v>0.1734293516798856</v>
      </c>
      <c r="L259" s="38">
        <f t="shared" si="59"/>
        <v>0.61767730747549654</v>
      </c>
      <c r="M259" s="38">
        <f t="shared" ca="1" si="60"/>
        <v>4.3991051205610567E-2</v>
      </c>
      <c r="N259" s="38">
        <f t="shared" ca="1" si="61"/>
        <v>2.2126274269353791E-5</v>
      </c>
      <c r="O259" s="105">
        <f t="shared" ca="1" si="62"/>
        <v>506423960775294.19</v>
      </c>
      <c r="P259" s="38">
        <f t="shared" ca="1" si="63"/>
        <v>164953217739031.06</v>
      </c>
      <c r="Q259" s="38">
        <f t="shared" ca="1" si="64"/>
        <v>18028636415017.191</v>
      </c>
      <c r="R259" s="24">
        <f t="shared" ca="1" si="65"/>
        <v>4.7038573819104881E-3</v>
      </c>
    </row>
    <row r="260" spans="1:18" x14ac:dyDescent="0.2">
      <c r="A260" s="81">
        <v>35807</v>
      </c>
      <c r="B260" s="81">
        <v>4.8028246546449549E-2</v>
      </c>
      <c r="C260" s="81">
        <v>1</v>
      </c>
      <c r="D260" s="82">
        <f t="shared" si="51"/>
        <v>3.5807000000000002</v>
      </c>
      <c r="E260" s="82">
        <f t="shared" si="52"/>
        <v>4.8028246546449549E-2</v>
      </c>
      <c r="F260" s="38">
        <f t="shared" si="53"/>
        <v>3.5807000000000002</v>
      </c>
      <c r="G260" s="38">
        <f t="shared" si="54"/>
        <v>4.8028246546449549E-2</v>
      </c>
      <c r="H260" s="38">
        <f t="shared" si="55"/>
        <v>12.821412490000002</v>
      </c>
      <c r="I260" s="38">
        <f t="shared" si="56"/>
        <v>45.90963170294301</v>
      </c>
      <c r="J260" s="38">
        <f t="shared" si="57"/>
        <v>164.38861823872804</v>
      </c>
      <c r="K260" s="38">
        <f t="shared" si="58"/>
        <v>0.17197474240887192</v>
      </c>
      <c r="L260" s="38">
        <f t="shared" si="59"/>
        <v>0.61578996014344778</v>
      </c>
      <c r="M260" s="38">
        <f t="shared" ca="1" si="60"/>
        <v>4.4904252174374541E-2</v>
      </c>
      <c r="N260" s="38">
        <f t="shared" ca="1" si="61"/>
        <v>9.759340836756321E-6</v>
      </c>
      <c r="O260" s="105">
        <f t="shared" ca="1" si="62"/>
        <v>545876927844496.38</v>
      </c>
      <c r="P260" s="38">
        <f t="shared" ca="1" si="63"/>
        <v>169096715782595.44</v>
      </c>
      <c r="Q260" s="38">
        <f t="shared" ca="1" si="64"/>
        <v>18783437832197.816</v>
      </c>
      <c r="R260" s="24">
        <f t="shared" ca="1" si="65"/>
        <v>3.1239943720750077E-3</v>
      </c>
    </row>
    <row r="261" spans="1:18" x14ac:dyDescent="0.2">
      <c r="A261" s="81">
        <v>35807</v>
      </c>
      <c r="B261" s="81">
        <v>4.8108246544428579E-2</v>
      </c>
      <c r="C261" s="81">
        <v>1</v>
      </c>
      <c r="D261" s="82">
        <f t="shared" si="51"/>
        <v>3.5807000000000002</v>
      </c>
      <c r="E261" s="82">
        <f t="shared" si="52"/>
        <v>4.8108246544428579E-2</v>
      </c>
      <c r="F261" s="38">
        <f t="shared" si="53"/>
        <v>3.5807000000000002</v>
      </c>
      <c r="G261" s="38">
        <f t="shared" si="54"/>
        <v>4.8108246544428579E-2</v>
      </c>
      <c r="H261" s="38">
        <f t="shared" si="55"/>
        <v>12.821412490000002</v>
      </c>
      <c r="I261" s="38">
        <f t="shared" si="56"/>
        <v>45.90963170294301</v>
      </c>
      <c r="J261" s="38">
        <f t="shared" si="57"/>
        <v>164.38861823872804</v>
      </c>
      <c r="K261" s="38">
        <f t="shared" si="58"/>
        <v>0.17226119840163542</v>
      </c>
      <c r="L261" s="38">
        <f t="shared" si="59"/>
        <v>0.61681567311673602</v>
      </c>
      <c r="M261" s="38">
        <f t="shared" ca="1" si="60"/>
        <v>4.4904252174374541E-2</v>
      </c>
      <c r="N261" s="38">
        <f t="shared" ca="1" si="61"/>
        <v>1.0265579923337969E-5</v>
      </c>
      <c r="O261" s="105">
        <f t="shared" ca="1" si="62"/>
        <v>545876927844496.38</v>
      </c>
      <c r="P261" s="38">
        <f t="shared" ca="1" si="63"/>
        <v>169096715782595.44</v>
      </c>
      <c r="Q261" s="38">
        <f t="shared" ca="1" si="64"/>
        <v>18783437832197.816</v>
      </c>
      <c r="R261" s="24">
        <f t="shared" ca="1" si="65"/>
        <v>3.2039943700540377E-3</v>
      </c>
    </row>
    <row r="262" spans="1:18" x14ac:dyDescent="0.2">
      <c r="A262" s="81">
        <v>35807</v>
      </c>
      <c r="B262" s="81">
        <v>4.8528246541094444E-2</v>
      </c>
      <c r="C262" s="81">
        <v>1</v>
      </c>
      <c r="D262" s="82">
        <f t="shared" si="51"/>
        <v>3.5807000000000002</v>
      </c>
      <c r="E262" s="82">
        <f t="shared" si="52"/>
        <v>4.8528246541094444E-2</v>
      </c>
      <c r="F262" s="38">
        <f t="shared" si="53"/>
        <v>3.5807000000000002</v>
      </c>
      <c r="G262" s="38">
        <f t="shared" si="54"/>
        <v>4.8528246541094444E-2</v>
      </c>
      <c r="H262" s="38">
        <f t="shared" si="55"/>
        <v>12.821412490000002</v>
      </c>
      <c r="I262" s="38">
        <f t="shared" si="56"/>
        <v>45.90963170294301</v>
      </c>
      <c r="J262" s="38">
        <f t="shared" si="57"/>
        <v>164.38861823872804</v>
      </c>
      <c r="K262" s="38">
        <f t="shared" si="58"/>
        <v>0.1737650923896969</v>
      </c>
      <c r="L262" s="38">
        <f t="shared" si="59"/>
        <v>0.62220066631978777</v>
      </c>
      <c r="M262" s="38">
        <f t="shared" ca="1" si="60"/>
        <v>4.4904252174374541E-2</v>
      </c>
      <c r="N262" s="38">
        <f t="shared" ca="1" si="61"/>
        <v>1.3133335170017591E-5</v>
      </c>
      <c r="O262" s="105">
        <f t="shared" ca="1" si="62"/>
        <v>545876927844496.38</v>
      </c>
      <c r="P262" s="38">
        <f t="shared" ca="1" si="63"/>
        <v>169096715782595.44</v>
      </c>
      <c r="Q262" s="38">
        <f t="shared" ca="1" si="64"/>
        <v>18783437832197.816</v>
      </c>
      <c r="R262" s="24">
        <f t="shared" ca="1" si="65"/>
        <v>3.6239943667199029E-3</v>
      </c>
    </row>
    <row r="263" spans="1:18" x14ac:dyDescent="0.2">
      <c r="A263" s="81">
        <v>36498</v>
      </c>
      <c r="B263" s="81">
        <v>5.4954362593123349E-2</v>
      </c>
      <c r="C263" s="81">
        <v>1</v>
      </c>
      <c r="D263" s="82">
        <f t="shared" si="51"/>
        <v>3.6497999999999999</v>
      </c>
      <c r="E263" s="82">
        <f t="shared" si="52"/>
        <v>5.4954362593123349E-2</v>
      </c>
      <c r="F263" s="38">
        <f t="shared" si="53"/>
        <v>3.6497999999999999</v>
      </c>
      <c r="G263" s="38">
        <f t="shared" si="54"/>
        <v>5.4954362593123349E-2</v>
      </c>
      <c r="H263" s="38">
        <f t="shared" si="55"/>
        <v>13.32104004</v>
      </c>
      <c r="I263" s="38">
        <f t="shared" si="56"/>
        <v>48.619131937992002</v>
      </c>
      <c r="J263" s="38">
        <f t="shared" si="57"/>
        <v>177.4501077472832</v>
      </c>
      <c r="K263" s="38">
        <f t="shared" si="58"/>
        <v>0.20057243259238158</v>
      </c>
      <c r="L263" s="38">
        <f t="shared" si="59"/>
        <v>0.73204926447567431</v>
      </c>
      <c r="M263" s="38">
        <f t="shared" ca="1" si="60"/>
        <v>4.8236241081934431E-2</v>
      </c>
      <c r="N263" s="38">
        <f t="shared" ca="1" si="61"/>
        <v>4.5133156639099271E-5</v>
      </c>
      <c r="O263" s="105">
        <f t="shared" ca="1" si="62"/>
        <v>702240367220129</v>
      </c>
      <c r="P263" s="38">
        <f t="shared" ca="1" si="63"/>
        <v>184600717347809.06</v>
      </c>
      <c r="Q263" s="38">
        <f t="shared" ca="1" si="64"/>
        <v>21666203858851.156</v>
      </c>
      <c r="R263" s="24">
        <f t="shared" ca="1" si="65"/>
        <v>6.7181215111889181E-3</v>
      </c>
    </row>
    <row r="264" spans="1:18" x14ac:dyDescent="0.2">
      <c r="A264" s="81">
        <v>36606.5</v>
      </c>
      <c r="B264" s="81">
        <v>5.254391653234787E-2</v>
      </c>
      <c r="C264" s="81">
        <v>1</v>
      </c>
      <c r="D264" s="82">
        <f t="shared" si="51"/>
        <v>3.66065</v>
      </c>
      <c r="E264" s="82">
        <f t="shared" si="52"/>
        <v>5.254391653234787E-2</v>
      </c>
      <c r="F264" s="38">
        <f t="shared" si="53"/>
        <v>3.66065</v>
      </c>
      <c r="G264" s="38">
        <f t="shared" si="54"/>
        <v>5.254391653234787E-2</v>
      </c>
      <c r="H264" s="38">
        <f t="shared" si="55"/>
        <v>13.4003584225</v>
      </c>
      <c r="I264" s="38">
        <f t="shared" si="56"/>
        <v>49.054022059324623</v>
      </c>
      <c r="J264" s="38">
        <f t="shared" si="57"/>
        <v>179.56960585146669</v>
      </c>
      <c r="K264" s="38">
        <f t="shared" si="58"/>
        <v>0.19234488805413924</v>
      </c>
      <c r="L264" s="38">
        <f t="shared" si="59"/>
        <v>0.70410731445538477</v>
      </c>
      <c r="M264" s="38">
        <f t="shared" ca="1" si="60"/>
        <v>4.876466592033455E-2</v>
      </c>
      <c r="N264" s="38">
        <f t="shared" ca="1" si="61"/>
        <v>1.4282735188403052E-5</v>
      </c>
      <c r="O264" s="105">
        <f t="shared" ca="1" si="62"/>
        <v>728825385389074.38</v>
      </c>
      <c r="P264" s="38">
        <f t="shared" ca="1" si="63"/>
        <v>187114870277568.91</v>
      </c>
      <c r="Q264" s="38">
        <f t="shared" ca="1" si="64"/>
        <v>22141923536927.379</v>
      </c>
      <c r="R264" s="24">
        <f t="shared" ca="1" si="65"/>
        <v>3.7792506120133199E-3</v>
      </c>
    </row>
    <row r="265" spans="1:18" x14ac:dyDescent="0.2">
      <c r="A265" s="81">
        <v>36669.5</v>
      </c>
      <c r="B265" s="81">
        <v>5.3071262948381215E-2</v>
      </c>
      <c r="C265" s="81">
        <v>1</v>
      </c>
      <c r="D265" s="82">
        <f t="shared" si="51"/>
        <v>3.6669499999999999</v>
      </c>
      <c r="E265" s="82">
        <f t="shared" si="52"/>
        <v>5.3071262948381215E-2</v>
      </c>
      <c r="F265" s="38">
        <f t="shared" si="53"/>
        <v>3.6669499999999999</v>
      </c>
      <c r="G265" s="38">
        <f t="shared" si="54"/>
        <v>5.3071262948381215E-2</v>
      </c>
      <c r="H265" s="38">
        <f t="shared" si="55"/>
        <v>13.4465223025</v>
      </c>
      <c r="I265" s="38">
        <f t="shared" si="56"/>
        <v>49.307724957152374</v>
      </c>
      <c r="J265" s="38">
        <f t="shared" si="57"/>
        <v>180.8089620316299</v>
      </c>
      <c r="K265" s="38">
        <f t="shared" si="58"/>
        <v>0.19460966766856649</v>
      </c>
      <c r="L265" s="38">
        <f t="shared" si="59"/>
        <v>0.7136239208572499</v>
      </c>
      <c r="M265" s="38">
        <f t="shared" ca="1" si="60"/>
        <v>4.9072145893813396E-2</v>
      </c>
      <c r="N265" s="38">
        <f t="shared" ca="1" si="61"/>
        <v>1.5992937216135187E-5</v>
      </c>
      <c r="O265" s="105">
        <f t="shared" ca="1" si="62"/>
        <v>744519545158669.63</v>
      </c>
      <c r="P265" s="38">
        <f t="shared" ca="1" si="63"/>
        <v>188584751653779.47</v>
      </c>
      <c r="Q265" s="38">
        <f t="shared" ca="1" si="64"/>
        <v>22421068193338.918</v>
      </c>
      <c r="R265" s="24">
        <f t="shared" ca="1" si="65"/>
        <v>3.999117054567819E-3</v>
      </c>
    </row>
    <row r="266" spans="1:18" x14ac:dyDescent="0.2">
      <c r="A266" s="81">
        <v>38164.5</v>
      </c>
      <c r="B266" s="81">
        <v>6.7247654874634313E-2</v>
      </c>
      <c r="C266" s="81">
        <v>1</v>
      </c>
      <c r="D266" s="82">
        <f t="shared" si="51"/>
        <v>3.8164500000000001</v>
      </c>
      <c r="E266" s="82">
        <f t="shared" si="52"/>
        <v>6.7247654874634313E-2</v>
      </c>
      <c r="F266" s="38">
        <f t="shared" si="53"/>
        <v>3.8164500000000001</v>
      </c>
      <c r="G266" s="38">
        <f t="shared" si="54"/>
        <v>6.7247654874634313E-2</v>
      </c>
      <c r="H266" s="38">
        <f t="shared" si="55"/>
        <v>14.565290602500001</v>
      </c>
      <c r="I266" s="38">
        <f t="shared" si="56"/>
        <v>55.587703319911128</v>
      </c>
      <c r="J266" s="38">
        <f t="shared" si="57"/>
        <v>212.14769033527483</v>
      </c>
      <c r="K266" s="38">
        <f t="shared" si="58"/>
        <v>0.25664731244629813</v>
      </c>
      <c r="L266" s="38">
        <f t="shared" si="59"/>
        <v>0.97948163558567447</v>
      </c>
      <c r="M266" s="38">
        <f t="shared" ca="1" si="60"/>
        <v>5.6509390860839837E-2</v>
      </c>
      <c r="N266" s="38">
        <f t="shared" ca="1" si="61"/>
        <v>1.1531031402995347E-4</v>
      </c>
      <c r="O266" s="105">
        <f t="shared" ca="1" si="62"/>
        <v>1174388916533751</v>
      </c>
      <c r="P266" s="38">
        <f t="shared" ca="1" si="63"/>
        <v>225682309886464.34</v>
      </c>
      <c r="Q266" s="38">
        <f t="shared" ca="1" si="64"/>
        <v>29694500570978.289</v>
      </c>
      <c r="R266" s="24">
        <f t="shared" ca="1" si="65"/>
        <v>1.0738264013794477E-2</v>
      </c>
    </row>
    <row r="267" spans="1:18" x14ac:dyDescent="0.2">
      <c r="A267" s="81">
        <v>38336</v>
      </c>
      <c r="B267" s="81">
        <v>6.6086260270042718E-2</v>
      </c>
      <c r="C267" s="81">
        <v>1</v>
      </c>
      <c r="D267" s="82">
        <f t="shared" si="51"/>
        <v>3.8336000000000001</v>
      </c>
      <c r="E267" s="82">
        <f t="shared" si="52"/>
        <v>6.6086260270042718E-2</v>
      </c>
      <c r="F267" s="38">
        <f t="shared" si="53"/>
        <v>3.8336000000000001</v>
      </c>
      <c r="G267" s="38">
        <f t="shared" si="54"/>
        <v>6.6086260270042718E-2</v>
      </c>
      <c r="H267" s="38">
        <f t="shared" si="55"/>
        <v>14.696488960000002</v>
      </c>
      <c r="I267" s="38">
        <f t="shared" si="56"/>
        <v>56.340460077056008</v>
      </c>
      <c r="J267" s="38">
        <f t="shared" si="57"/>
        <v>215.98678775140192</v>
      </c>
      <c r="K267" s="38">
        <f t="shared" si="58"/>
        <v>0.25334828737123577</v>
      </c>
      <c r="L267" s="38">
        <f t="shared" si="59"/>
        <v>0.97123599446636943</v>
      </c>
      <c r="M267" s="38">
        <f t="shared" ca="1" si="60"/>
        <v>5.7379823857449219E-2</v>
      </c>
      <c r="N267" s="38">
        <f t="shared" ca="1" si="61"/>
        <v>7.5802035006533957E-5</v>
      </c>
      <c r="O267" s="105">
        <f t="shared" ca="1" si="62"/>
        <v>1230993663010085</v>
      </c>
      <c r="P267" s="38">
        <f t="shared" ca="1" si="63"/>
        <v>230216487070691.56</v>
      </c>
      <c r="Q267" s="38">
        <f t="shared" ca="1" si="64"/>
        <v>30611086301499.645</v>
      </c>
      <c r="R267" s="24">
        <f t="shared" ca="1" si="65"/>
        <v>8.706436412593499E-3</v>
      </c>
    </row>
    <row r="268" spans="1:18" x14ac:dyDescent="0.2">
      <c r="A268" s="81">
        <v>39084.5</v>
      </c>
      <c r="B268" s="81">
        <v>7.5698733630937098E-2</v>
      </c>
      <c r="C268" s="81">
        <v>1</v>
      </c>
      <c r="D268" s="82">
        <f t="shared" si="51"/>
        <v>3.9084500000000002</v>
      </c>
      <c r="E268" s="82">
        <f t="shared" si="52"/>
        <v>7.5698733630937098E-2</v>
      </c>
      <c r="F268" s="38">
        <f t="shared" si="53"/>
        <v>3.9084500000000002</v>
      </c>
      <c r="G268" s="38">
        <f t="shared" si="54"/>
        <v>7.5698733630937098E-2</v>
      </c>
      <c r="H268" s="38">
        <f t="shared" si="55"/>
        <v>15.275981402500001</v>
      </c>
      <c r="I268" s="38">
        <f t="shared" si="56"/>
        <v>59.705409512601129</v>
      </c>
      <c r="J268" s="38">
        <f t="shared" si="57"/>
        <v>233.35560780952591</v>
      </c>
      <c r="K268" s="38">
        <f t="shared" si="58"/>
        <v>0.29586471545983611</v>
      </c>
      <c r="L268" s="38">
        <f t="shared" si="59"/>
        <v>1.1563724471389965</v>
      </c>
      <c r="M268" s="38">
        <f t="shared" ca="1" si="60"/>
        <v>6.1220365262161347E-2</v>
      </c>
      <c r="N268" s="38">
        <f t="shared" ca="1" si="61"/>
        <v>2.0962315062196622E-4</v>
      </c>
      <c r="O268" s="105">
        <f t="shared" ca="1" si="62"/>
        <v>1496440418247046.5</v>
      </c>
      <c r="P268" s="38">
        <f t="shared" ca="1" si="63"/>
        <v>250698603441562.97</v>
      </c>
      <c r="Q268" s="38">
        <f t="shared" ca="1" si="64"/>
        <v>34818195292118.305</v>
      </c>
      <c r="R268" s="24">
        <f t="shared" ca="1" si="65"/>
        <v>1.4478368368775751E-2</v>
      </c>
    </row>
    <row r="269" spans="1:18" x14ac:dyDescent="0.2">
      <c r="A269" s="81">
        <v>39870</v>
      </c>
      <c r="B269" s="81">
        <v>1.8307999998796731E-3</v>
      </c>
      <c r="C269" s="81">
        <v>1</v>
      </c>
      <c r="D269" s="82">
        <f t="shared" si="51"/>
        <v>3.9870000000000001</v>
      </c>
      <c r="E269" s="82">
        <f t="shared" si="52"/>
        <v>1.8307999998796731E-3</v>
      </c>
      <c r="F269" s="38">
        <f t="shared" si="53"/>
        <v>3.9870000000000001</v>
      </c>
      <c r="G269" s="38">
        <f t="shared" si="54"/>
        <v>1.8307999998796731E-3</v>
      </c>
      <c r="H269" s="38">
        <f t="shared" si="55"/>
        <v>15.896169</v>
      </c>
      <c r="I269" s="38">
        <f t="shared" si="56"/>
        <v>63.378025803</v>
      </c>
      <c r="J269" s="38">
        <f t="shared" si="57"/>
        <v>252.68818887656101</v>
      </c>
      <c r="K269" s="38">
        <f t="shared" si="58"/>
        <v>7.299399599520257E-3</v>
      </c>
      <c r="L269" s="38">
        <f t="shared" si="59"/>
        <v>2.9102706203287265E-2</v>
      </c>
      <c r="M269" s="38">
        <f t="shared" ca="1" si="60"/>
        <v>6.5323538734519807E-2</v>
      </c>
      <c r="N269" s="38">
        <f t="shared" ca="1" si="61"/>
        <v>4.0313278720252718E-3</v>
      </c>
      <c r="O269" s="105">
        <f t="shared" ca="1" si="62"/>
        <v>1808247754072564.3</v>
      </c>
      <c r="P269" s="38">
        <f t="shared" ca="1" si="63"/>
        <v>273433375532461.78</v>
      </c>
      <c r="Q269" s="38">
        <f t="shared" ca="1" si="64"/>
        <v>39605906095679.688</v>
      </c>
      <c r="R269" s="24">
        <f t="shared" ca="1" si="65"/>
        <v>-6.3492738734640133E-2</v>
      </c>
    </row>
    <row r="270" spans="1:18" x14ac:dyDescent="0.2">
      <c r="A270" s="81"/>
      <c r="B270" s="81"/>
      <c r="C270" s="81"/>
      <c r="D270" s="82">
        <f t="shared" si="51"/>
        <v>0</v>
      </c>
      <c r="E270" s="82">
        <f t="shared" si="52"/>
        <v>0</v>
      </c>
      <c r="F270" s="38">
        <f t="shared" si="53"/>
        <v>0</v>
      </c>
      <c r="G270" s="38">
        <f t="shared" si="54"/>
        <v>0</v>
      </c>
      <c r="H270" s="38">
        <f t="shared" si="55"/>
        <v>0</v>
      </c>
      <c r="I270" s="38">
        <f t="shared" si="56"/>
        <v>0</v>
      </c>
      <c r="J270" s="38">
        <f t="shared" si="57"/>
        <v>0</v>
      </c>
      <c r="K270" s="38">
        <f t="shared" si="58"/>
        <v>0</v>
      </c>
      <c r="L270" s="38">
        <f t="shared" si="59"/>
        <v>0</v>
      </c>
      <c r="M270" s="38">
        <f t="shared" ca="1" si="60"/>
        <v>-4.8813844166508177E-2</v>
      </c>
      <c r="N270" s="38">
        <f t="shared" ca="1" si="61"/>
        <v>0</v>
      </c>
      <c r="O270" s="105">
        <f t="shared" ca="1" si="62"/>
        <v>0</v>
      </c>
      <c r="P270" s="38">
        <f t="shared" ca="1" si="63"/>
        <v>0</v>
      </c>
      <c r="Q270" s="38">
        <f t="shared" ca="1" si="64"/>
        <v>0</v>
      </c>
      <c r="R270" s="24">
        <f t="shared" ca="1" si="65"/>
        <v>4.8813844166508177E-2</v>
      </c>
    </row>
    <row r="271" spans="1:18" x14ac:dyDescent="0.2">
      <c r="A271" s="81"/>
      <c r="B271" s="81"/>
      <c r="C271" s="81"/>
      <c r="D271" s="82">
        <f t="shared" si="51"/>
        <v>0</v>
      </c>
      <c r="E271" s="82">
        <f t="shared" si="52"/>
        <v>0</v>
      </c>
      <c r="F271" s="38">
        <f t="shared" si="53"/>
        <v>0</v>
      </c>
      <c r="G271" s="38">
        <f t="shared" si="54"/>
        <v>0</v>
      </c>
      <c r="H271" s="38">
        <f t="shared" si="55"/>
        <v>0</v>
      </c>
      <c r="I271" s="38">
        <f t="shared" si="56"/>
        <v>0</v>
      </c>
      <c r="J271" s="38">
        <f t="shared" si="57"/>
        <v>0</v>
      </c>
      <c r="K271" s="38">
        <f t="shared" si="58"/>
        <v>0</v>
      </c>
      <c r="L271" s="38">
        <f t="shared" si="59"/>
        <v>0</v>
      </c>
      <c r="M271" s="38">
        <f t="shared" ca="1" si="60"/>
        <v>-4.8813844166508177E-2</v>
      </c>
      <c r="N271" s="38">
        <f t="shared" ca="1" si="61"/>
        <v>0</v>
      </c>
      <c r="O271" s="105">
        <f t="shared" ca="1" si="62"/>
        <v>0</v>
      </c>
      <c r="P271" s="38">
        <f t="shared" ca="1" si="63"/>
        <v>0</v>
      </c>
      <c r="Q271" s="38">
        <f t="shared" ca="1" si="64"/>
        <v>0</v>
      </c>
      <c r="R271" s="24">
        <f t="shared" ca="1" si="65"/>
        <v>4.8813844166508177E-2</v>
      </c>
    </row>
    <row r="272" spans="1:18" x14ac:dyDescent="0.2">
      <c r="A272" s="81"/>
      <c r="B272" s="81"/>
      <c r="C272" s="81"/>
      <c r="D272" s="82">
        <f t="shared" si="51"/>
        <v>0</v>
      </c>
      <c r="E272" s="82">
        <f t="shared" si="52"/>
        <v>0</v>
      </c>
      <c r="F272" s="38">
        <f t="shared" si="53"/>
        <v>0</v>
      </c>
      <c r="G272" s="38">
        <f t="shared" si="54"/>
        <v>0</v>
      </c>
      <c r="H272" s="38">
        <f t="shared" si="55"/>
        <v>0</v>
      </c>
      <c r="I272" s="38">
        <f t="shared" si="56"/>
        <v>0</v>
      </c>
      <c r="J272" s="38">
        <f t="shared" si="57"/>
        <v>0</v>
      </c>
      <c r="K272" s="38">
        <f t="shared" si="58"/>
        <v>0</v>
      </c>
      <c r="L272" s="38">
        <f t="shared" si="59"/>
        <v>0</v>
      </c>
      <c r="M272" s="38">
        <f t="shared" ca="1" si="60"/>
        <v>-4.8813844166508177E-2</v>
      </c>
      <c r="N272" s="38">
        <f t="shared" ca="1" si="61"/>
        <v>0</v>
      </c>
      <c r="O272" s="105">
        <f t="shared" ca="1" si="62"/>
        <v>0</v>
      </c>
      <c r="P272" s="38">
        <f t="shared" ca="1" si="63"/>
        <v>0</v>
      </c>
      <c r="Q272" s="38">
        <f t="shared" ca="1" si="64"/>
        <v>0</v>
      </c>
      <c r="R272" s="24">
        <f t="shared" ca="1" si="65"/>
        <v>4.8813844166508177E-2</v>
      </c>
    </row>
    <row r="273" spans="1:18" x14ac:dyDescent="0.2">
      <c r="A273" s="81"/>
      <c r="B273" s="81"/>
      <c r="C273" s="81"/>
      <c r="D273" s="82">
        <f t="shared" si="51"/>
        <v>0</v>
      </c>
      <c r="E273" s="82">
        <f t="shared" si="52"/>
        <v>0</v>
      </c>
      <c r="F273" s="38">
        <f t="shared" si="53"/>
        <v>0</v>
      </c>
      <c r="G273" s="38">
        <f t="shared" si="54"/>
        <v>0</v>
      </c>
      <c r="H273" s="38">
        <f t="shared" si="55"/>
        <v>0</v>
      </c>
      <c r="I273" s="38">
        <f t="shared" si="56"/>
        <v>0</v>
      </c>
      <c r="J273" s="38">
        <f t="shared" si="57"/>
        <v>0</v>
      </c>
      <c r="K273" s="38">
        <f t="shared" si="58"/>
        <v>0</v>
      </c>
      <c r="L273" s="38">
        <f t="shared" si="59"/>
        <v>0</v>
      </c>
      <c r="M273" s="38">
        <f t="shared" ca="1" si="60"/>
        <v>-4.8813844166508177E-2</v>
      </c>
      <c r="N273" s="38">
        <f t="shared" ca="1" si="61"/>
        <v>0</v>
      </c>
      <c r="O273" s="105">
        <f t="shared" ca="1" si="62"/>
        <v>0</v>
      </c>
      <c r="P273" s="38">
        <f t="shared" ca="1" si="63"/>
        <v>0</v>
      </c>
      <c r="Q273" s="38">
        <f t="shared" ca="1" si="64"/>
        <v>0</v>
      </c>
      <c r="R273" s="24">
        <f t="shared" ca="1" si="65"/>
        <v>4.8813844166508177E-2</v>
      </c>
    </row>
    <row r="274" spans="1:18" x14ac:dyDescent="0.2">
      <c r="A274" s="81"/>
      <c r="B274" s="81"/>
      <c r="C274" s="81"/>
      <c r="D274" s="82">
        <f t="shared" si="51"/>
        <v>0</v>
      </c>
      <c r="E274" s="82">
        <f t="shared" si="52"/>
        <v>0</v>
      </c>
      <c r="F274" s="38">
        <f t="shared" si="53"/>
        <v>0</v>
      </c>
      <c r="G274" s="38">
        <f t="shared" si="54"/>
        <v>0</v>
      </c>
      <c r="H274" s="38">
        <f t="shared" si="55"/>
        <v>0</v>
      </c>
      <c r="I274" s="38">
        <f t="shared" si="56"/>
        <v>0</v>
      </c>
      <c r="J274" s="38">
        <f t="shared" si="57"/>
        <v>0</v>
      </c>
      <c r="K274" s="38">
        <f t="shared" si="58"/>
        <v>0</v>
      </c>
      <c r="L274" s="38">
        <f t="shared" si="59"/>
        <v>0</v>
      </c>
      <c r="M274" s="38">
        <f t="shared" ca="1" si="60"/>
        <v>-4.8813844166508177E-2</v>
      </c>
      <c r="N274" s="38">
        <f t="shared" ca="1" si="61"/>
        <v>0</v>
      </c>
      <c r="O274" s="105">
        <f t="shared" ca="1" si="62"/>
        <v>0</v>
      </c>
      <c r="P274" s="38">
        <f t="shared" ca="1" si="63"/>
        <v>0</v>
      </c>
      <c r="Q274" s="38">
        <f t="shared" ca="1" si="64"/>
        <v>0</v>
      </c>
      <c r="R274" s="24">
        <f t="shared" ca="1" si="65"/>
        <v>4.8813844166508177E-2</v>
      </c>
    </row>
    <row r="275" spans="1:18" x14ac:dyDescent="0.2">
      <c r="A275" s="81"/>
      <c r="B275" s="81"/>
      <c r="C275" s="81"/>
      <c r="D275" s="82">
        <f t="shared" si="51"/>
        <v>0</v>
      </c>
      <c r="E275" s="82">
        <f t="shared" si="52"/>
        <v>0</v>
      </c>
      <c r="F275" s="38">
        <f t="shared" si="53"/>
        <v>0</v>
      </c>
      <c r="G275" s="38">
        <f t="shared" si="54"/>
        <v>0</v>
      </c>
      <c r="H275" s="38">
        <f t="shared" si="55"/>
        <v>0</v>
      </c>
      <c r="I275" s="38">
        <f t="shared" si="56"/>
        <v>0</v>
      </c>
      <c r="J275" s="38">
        <f t="shared" si="57"/>
        <v>0</v>
      </c>
      <c r="K275" s="38">
        <f t="shared" si="58"/>
        <v>0</v>
      </c>
      <c r="L275" s="38">
        <f t="shared" si="59"/>
        <v>0</v>
      </c>
      <c r="M275" s="38">
        <f t="shared" ca="1" si="60"/>
        <v>-4.8813844166508177E-2</v>
      </c>
      <c r="N275" s="38">
        <f t="shared" ca="1" si="61"/>
        <v>0</v>
      </c>
      <c r="O275" s="105">
        <f t="shared" ca="1" si="62"/>
        <v>0</v>
      </c>
      <c r="P275" s="38">
        <f t="shared" ca="1" si="63"/>
        <v>0</v>
      </c>
      <c r="Q275" s="38">
        <f t="shared" ca="1" si="64"/>
        <v>0</v>
      </c>
      <c r="R275" s="24">
        <f t="shared" ca="1" si="65"/>
        <v>4.8813844166508177E-2</v>
      </c>
    </row>
    <row r="276" spans="1:18" x14ac:dyDescent="0.2">
      <c r="A276" s="81"/>
      <c r="B276" s="81"/>
      <c r="C276" s="81"/>
      <c r="D276" s="82">
        <f t="shared" si="51"/>
        <v>0</v>
      </c>
      <c r="E276" s="82">
        <f t="shared" si="52"/>
        <v>0</v>
      </c>
      <c r="F276" s="38">
        <f t="shared" si="53"/>
        <v>0</v>
      </c>
      <c r="G276" s="38">
        <f t="shared" si="54"/>
        <v>0</v>
      </c>
      <c r="H276" s="38">
        <f t="shared" si="55"/>
        <v>0</v>
      </c>
      <c r="I276" s="38">
        <f t="shared" si="56"/>
        <v>0</v>
      </c>
      <c r="J276" s="38">
        <f t="shared" si="57"/>
        <v>0</v>
      </c>
      <c r="K276" s="38">
        <f t="shared" si="58"/>
        <v>0</v>
      </c>
      <c r="L276" s="38">
        <f t="shared" si="59"/>
        <v>0</v>
      </c>
      <c r="M276" s="38">
        <f t="shared" ca="1" si="60"/>
        <v>-4.8813844166508177E-2</v>
      </c>
      <c r="N276" s="38">
        <f t="shared" ca="1" si="61"/>
        <v>0</v>
      </c>
      <c r="O276" s="105">
        <f t="shared" ca="1" si="62"/>
        <v>0</v>
      </c>
      <c r="P276" s="38">
        <f t="shared" ca="1" si="63"/>
        <v>0</v>
      </c>
      <c r="Q276" s="38">
        <f t="shared" ca="1" si="64"/>
        <v>0</v>
      </c>
      <c r="R276" s="24">
        <f t="shared" ca="1" si="65"/>
        <v>4.8813844166508177E-2</v>
      </c>
    </row>
    <row r="277" spans="1:18" x14ac:dyDescent="0.2">
      <c r="A277" s="81"/>
      <c r="B277" s="81"/>
      <c r="C277" s="81"/>
      <c r="D277" s="82">
        <f t="shared" ref="D277:D321" si="66">A277/A$18</f>
        <v>0</v>
      </c>
      <c r="E277" s="82">
        <f t="shared" ref="E277:E321" si="67">B277/B$18</f>
        <v>0</v>
      </c>
      <c r="F277" s="38">
        <f t="shared" ref="F277:F321" si="68">$C277*D277</f>
        <v>0</v>
      </c>
      <c r="G277" s="38">
        <f t="shared" ref="G277:G321" si="69">$C277*E277</f>
        <v>0</v>
      </c>
      <c r="H277" s="38">
        <f t="shared" ref="H277:H321" si="70">C277*D277*D277</f>
        <v>0</v>
      </c>
      <c r="I277" s="38">
        <f t="shared" ref="I277:I321" si="71">C277*D277*D277*D277</f>
        <v>0</v>
      </c>
      <c r="J277" s="38">
        <f t="shared" ref="J277:J321" si="72">C277*D277*D277*D277*D277</f>
        <v>0</v>
      </c>
      <c r="K277" s="38">
        <f t="shared" ref="K277:K321" si="73">C277*E277*D277</f>
        <v>0</v>
      </c>
      <c r="L277" s="38">
        <f t="shared" ref="L277:L321" si="74">C277*E277*D277*D277</f>
        <v>0</v>
      </c>
      <c r="M277" s="38">
        <f t="shared" ref="M277:M321" ca="1" si="75">+E$4+E$5*D277+E$6*D277^2</f>
        <v>-4.8813844166508177E-2</v>
      </c>
      <c r="N277" s="38">
        <f t="shared" ref="N277:N321" ca="1" si="76">C277*(M277-E277)^2</f>
        <v>0</v>
      </c>
      <c r="O277" s="105">
        <f t="shared" ref="O277:O321" ca="1" si="77">(C277*O$1-O$2*F277+O$3*H277)^2</f>
        <v>0</v>
      </c>
      <c r="P277" s="38">
        <f t="shared" ref="P277:P321" ca="1" si="78">(-C277*O$2+O$4*F277-O$5*H277)^2</f>
        <v>0</v>
      </c>
      <c r="Q277" s="38">
        <f t="shared" ref="Q277:Q321" ca="1" si="79">+(C277*O$3-F277*O$5+H277*O$6)^2</f>
        <v>0</v>
      </c>
      <c r="R277" s="24">
        <f t="shared" ref="R277:R321" ca="1" si="80">+E277-M277</f>
        <v>4.8813844166508177E-2</v>
      </c>
    </row>
    <row r="278" spans="1:18" x14ac:dyDescent="0.2">
      <c r="A278" s="81"/>
      <c r="B278" s="81"/>
      <c r="C278" s="81"/>
      <c r="D278" s="82">
        <f t="shared" si="66"/>
        <v>0</v>
      </c>
      <c r="E278" s="82">
        <f t="shared" si="67"/>
        <v>0</v>
      </c>
      <c r="F278" s="38">
        <f t="shared" si="68"/>
        <v>0</v>
      </c>
      <c r="G278" s="38">
        <f t="shared" si="69"/>
        <v>0</v>
      </c>
      <c r="H278" s="38">
        <f t="shared" si="70"/>
        <v>0</v>
      </c>
      <c r="I278" s="38">
        <f t="shared" si="71"/>
        <v>0</v>
      </c>
      <c r="J278" s="38">
        <f t="shared" si="72"/>
        <v>0</v>
      </c>
      <c r="K278" s="38">
        <f t="shared" si="73"/>
        <v>0</v>
      </c>
      <c r="L278" s="38">
        <f t="shared" si="74"/>
        <v>0</v>
      </c>
      <c r="M278" s="38">
        <f t="shared" ca="1" si="75"/>
        <v>-4.8813844166508177E-2</v>
      </c>
      <c r="N278" s="38">
        <f t="shared" ca="1" si="76"/>
        <v>0</v>
      </c>
      <c r="O278" s="105">
        <f t="shared" ca="1" si="77"/>
        <v>0</v>
      </c>
      <c r="P278" s="38">
        <f t="shared" ca="1" si="78"/>
        <v>0</v>
      </c>
      <c r="Q278" s="38">
        <f t="shared" ca="1" si="79"/>
        <v>0</v>
      </c>
      <c r="R278" s="24">
        <f t="shared" ca="1" si="80"/>
        <v>4.8813844166508177E-2</v>
      </c>
    </row>
    <row r="279" spans="1:18" x14ac:dyDescent="0.2">
      <c r="A279" s="81"/>
      <c r="B279" s="81"/>
      <c r="C279" s="81"/>
      <c r="D279" s="82">
        <f t="shared" si="66"/>
        <v>0</v>
      </c>
      <c r="E279" s="82">
        <f t="shared" si="67"/>
        <v>0</v>
      </c>
      <c r="F279" s="38">
        <f t="shared" si="68"/>
        <v>0</v>
      </c>
      <c r="G279" s="38">
        <f t="shared" si="69"/>
        <v>0</v>
      </c>
      <c r="H279" s="38">
        <f t="shared" si="70"/>
        <v>0</v>
      </c>
      <c r="I279" s="38">
        <f t="shared" si="71"/>
        <v>0</v>
      </c>
      <c r="J279" s="38">
        <f t="shared" si="72"/>
        <v>0</v>
      </c>
      <c r="K279" s="38">
        <f t="shared" si="73"/>
        <v>0</v>
      </c>
      <c r="L279" s="38">
        <f t="shared" si="74"/>
        <v>0</v>
      </c>
      <c r="M279" s="38">
        <f t="shared" ca="1" si="75"/>
        <v>-4.8813844166508177E-2</v>
      </c>
      <c r="N279" s="38">
        <f t="shared" ca="1" si="76"/>
        <v>0</v>
      </c>
      <c r="O279" s="105">
        <f t="shared" ca="1" si="77"/>
        <v>0</v>
      </c>
      <c r="P279" s="38">
        <f t="shared" ca="1" si="78"/>
        <v>0</v>
      </c>
      <c r="Q279" s="38">
        <f t="shared" ca="1" si="79"/>
        <v>0</v>
      </c>
      <c r="R279" s="24">
        <f t="shared" ca="1" si="80"/>
        <v>4.8813844166508177E-2</v>
      </c>
    </row>
    <row r="280" spans="1:18" x14ac:dyDescent="0.2">
      <c r="A280" s="81"/>
      <c r="B280" s="81"/>
      <c r="C280" s="81"/>
      <c r="D280" s="82">
        <f t="shared" si="66"/>
        <v>0</v>
      </c>
      <c r="E280" s="82">
        <f t="shared" si="67"/>
        <v>0</v>
      </c>
      <c r="F280" s="38">
        <f t="shared" si="68"/>
        <v>0</v>
      </c>
      <c r="G280" s="38">
        <f t="shared" si="69"/>
        <v>0</v>
      </c>
      <c r="H280" s="38">
        <f t="shared" si="70"/>
        <v>0</v>
      </c>
      <c r="I280" s="38">
        <f t="shared" si="71"/>
        <v>0</v>
      </c>
      <c r="J280" s="38">
        <f t="shared" si="72"/>
        <v>0</v>
      </c>
      <c r="K280" s="38">
        <f t="shared" si="73"/>
        <v>0</v>
      </c>
      <c r="L280" s="38">
        <f t="shared" si="74"/>
        <v>0</v>
      </c>
      <c r="M280" s="38">
        <f t="shared" ca="1" si="75"/>
        <v>-4.8813844166508177E-2</v>
      </c>
      <c r="N280" s="38">
        <f t="shared" ca="1" si="76"/>
        <v>0</v>
      </c>
      <c r="O280" s="105">
        <f t="shared" ca="1" si="77"/>
        <v>0</v>
      </c>
      <c r="P280" s="38">
        <f t="shared" ca="1" si="78"/>
        <v>0</v>
      </c>
      <c r="Q280" s="38">
        <f t="shared" ca="1" si="79"/>
        <v>0</v>
      </c>
      <c r="R280" s="24">
        <f t="shared" ca="1" si="80"/>
        <v>4.8813844166508177E-2</v>
      </c>
    </row>
    <row r="281" spans="1:18" x14ac:dyDescent="0.2">
      <c r="A281" s="81"/>
      <c r="B281" s="81"/>
      <c r="C281" s="81"/>
      <c r="D281" s="82">
        <f t="shared" si="66"/>
        <v>0</v>
      </c>
      <c r="E281" s="82">
        <f t="shared" si="67"/>
        <v>0</v>
      </c>
      <c r="F281" s="38">
        <f t="shared" si="68"/>
        <v>0</v>
      </c>
      <c r="G281" s="38">
        <f t="shared" si="69"/>
        <v>0</v>
      </c>
      <c r="H281" s="38">
        <f t="shared" si="70"/>
        <v>0</v>
      </c>
      <c r="I281" s="38">
        <f t="shared" si="71"/>
        <v>0</v>
      </c>
      <c r="J281" s="38">
        <f t="shared" si="72"/>
        <v>0</v>
      </c>
      <c r="K281" s="38">
        <f t="shared" si="73"/>
        <v>0</v>
      </c>
      <c r="L281" s="38">
        <f t="shared" si="74"/>
        <v>0</v>
      </c>
      <c r="M281" s="38">
        <f t="shared" ca="1" si="75"/>
        <v>-4.8813844166508177E-2</v>
      </c>
      <c r="N281" s="38">
        <f t="shared" ca="1" si="76"/>
        <v>0</v>
      </c>
      <c r="O281" s="105">
        <f t="shared" ca="1" si="77"/>
        <v>0</v>
      </c>
      <c r="P281" s="38">
        <f t="shared" ca="1" si="78"/>
        <v>0</v>
      </c>
      <c r="Q281" s="38">
        <f t="shared" ca="1" si="79"/>
        <v>0</v>
      </c>
      <c r="R281" s="24">
        <f t="shared" ca="1" si="80"/>
        <v>4.8813844166508177E-2</v>
      </c>
    </row>
    <row r="282" spans="1:18" x14ac:dyDescent="0.2">
      <c r="A282" s="81"/>
      <c r="B282" s="81"/>
      <c r="C282" s="81"/>
      <c r="D282" s="82">
        <f t="shared" si="66"/>
        <v>0</v>
      </c>
      <c r="E282" s="82">
        <f t="shared" si="67"/>
        <v>0</v>
      </c>
      <c r="F282" s="38">
        <f t="shared" si="68"/>
        <v>0</v>
      </c>
      <c r="G282" s="38">
        <f t="shared" si="69"/>
        <v>0</v>
      </c>
      <c r="H282" s="38">
        <f t="shared" si="70"/>
        <v>0</v>
      </c>
      <c r="I282" s="38">
        <f t="shared" si="71"/>
        <v>0</v>
      </c>
      <c r="J282" s="38">
        <f t="shared" si="72"/>
        <v>0</v>
      </c>
      <c r="K282" s="38">
        <f t="shared" si="73"/>
        <v>0</v>
      </c>
      <c r="L282" s="38">
        <f t="shared" si="74"/>
        <v>0</v>
      </c>
      <c r="M282" s="38">
        <f t="shared" ca="1" si="75"/>
        <v>-4.8813844166508177E-2</v>
      </c>
      <c r="N282" s="38">
        <f t="shared" ca="1" si="76"/>
        <v>0</v>
      </c>
      <c r="O282" s="105">
        <f t="shared" ca="1" si="77"/>
        <v>0</v>
      </c>
      <c r="P282" s="38">
        <f t="shared" ca="1" si="78"/>
        <v>0</v>
      </c>
      <c r="Q282" s="38">
        <f t="shared" ca="1" si="79"/>
        <v>0</v>
      </c>
      <c r="R282" s="24">
        <f t="shared" ca="1" si="80"/>
        <v>4.8813844166508177E-2</v>
      </c>
    </row>
    <row r="283" spans="1:18" x14ac:dyDescent="0.2">
      <c r="A283" s="81"/>
      <c r="B283" s="81"/>
      <c r="C283" s="81"/>
      <c r="D283" s="82">
        <f t="shared" si="66"/>
        <v>0</v>
      </c>
      <c r="E283" s="82">
        <f t="shared" si="67"/>
        <v>0</v>
      </c>
      <c r="F283" s="38">
        <f t="shared" si="68"/>
        <v>0</v>
      </c>
      <c r="G283" s="38">
        <f t="shared" si="69"/>
        <v>0</v>
      </c>
      <c r="H283" s="38">
        <f t="shared" si="70"/>
        <v>0</v>
      </c>
      <c r="I283" s="38">
        <f t="shared" si="71"/>
        <v>0</v>
      </c>
      <c r="J283" s="38">
        <f t="shared" si="72"/>
        <v>0</v>
      </c>
      <c r="K283" s="38">
        <f t="shared" si="73"/>
        <v>0</v>
      </c>
      <c r="L283" s="38">
        <f t="shared" si="74"/>
        <v>0</v>
      </c>
      <c r="M283" s="38">
        <f t="shared" ca="1" si="75"/>
        <v>-4.8813844166508177E-2</v>
      </c>
      <c r="N283" s="38">
        <f t="shared" ca="1" si="76"/>
        <v>0</v>
      </c>
      <c r="O283" s="105">
        <f t="shared" ca="1" si="77"/>
        <v>0</v>
      </c>
      <c r="P283" s="38">
        <f t="shared" ca="1" si="78"/>
        <v>0</v>
      </c>
      <c r="Q283" s="38">
        <f t="shared" ca="1" si="79"/>
        <v>0</v>
      </c>
      <c r="R283" s="24">
        <f t="shared" ca="1" si="80"/>
        <v>4.8813844166508177E-2</v>
      </c>
    </row>
    <row r="284" spans="1:18" x14ac:dyDescent="0.2">
      <c r="A284" s="81"/>
      <c r="B284" s="81"/>
      <c r="C284" s="81"/>
      <c r="D284" s="82">
        <f t="shared" si="66"/>
        <v>0</v>
      </c>
      <c r="E284" s="82">
        <f t="shared" si="67"/>
        <v>0</v>
      </c>
      <c r="F284" s="38">
        <f t="shared" si="68"/>
        <v>0</v>
      </c>
      <c r="G284" s="38">
        <f t="shared" si="69"/>
        <v>0</v>
      </c>
      <c r="H284" s="38">
        <f t="shared" si="70"/>
        <v>0</v>
      </c>
      <c r="I284" s="38">
        <f t="shared" si="71"/>
        <v>0</v>
      </c>
      <c r="J284" s="38">
        <f t="shared" si="72"/>
        <v>0</v>
      </c>
      <c r="K284" s="38">
        <f t="shared" si="73"/>
        <v>0</v>
      </c>
      <c r="L284" s="38">
        <f t="shared" si="74"/>
        <v>0</v>
      </c>
      <c r="M284" s="38">
        <f t="shared" ca="1" si="75"/>
        <v>-4.8813844166508177E-2</v>
      </c>
      <c r="N284" s="38">
        <f t="shared" ca="1" si="76"/>
        <v>0</v>
      </c>
      <c r="O284" s="105">
        <f t="shared" ca="1" si="77"/>
        <v>0</v>
      </c>
      <c r="P284" s="38">
        <f t="shared" ca="1" si="78"/>
        <v>0</v>
      </c>
      <c r="Q284" s="38">
        <f t="shared" ca="1" si="79"/>
        <v>0</v>
      </c>
      <c r="R284" s="24">
        <f t="shared" ca="1" si="80"/>
        <v>4.8813844166508177E-2</v>
      </c>
    </row>
    <row r="285" spans="1:18" x14ac:dyDescent="0.2">
      <c r="A285" s="81"/>
      <c r="B285" s="81"/>
      <c r="C285" s="81"/>
      <c r="D285" s="82">
        <f t="shared" si="66"/>
        <v>0</v>
      </c>
      <c r="E285" s="82">
        <f t="shared" si="67"/>
        <v>0</v>
      </c>
      <c r="F285" s="38">
        <f t="shared" si="68"/>
        <v>0</v>
      </c>
      <c r="G285" s="38">
        <f t="shared" si="69"/>
        <v>0</v>
      </c>
      <c r="H285" s="38">
        <f t="shared" si="70"/>
        <v>0</v>
      </c>
      <c r="I285" s="38">
        <f t="shared" si="71"/>
        <v>0</v>
      </c>
      <c r="J285" s="38">
        <f t="shared" si="72"/>
        <v>0</v>
      </c>
      <c r="K285" s="38">
        <f t="shared" si="73"/>
        <v>0</v>
      </c>
      <c r="L285" s="38">
        <f t="shared" si="74"/>
        <v>0</v>
      </c>
      <c r="M285" s="38">
        <f t="shared" ca="1" si="75"/>
        <v>-4.8813844166508177E-2</v>
      </c>
      <c r="N285" s="38">
        <f t="shared" ca="1" si="76"/>
        <v>0</v>
      </c>
      <c r="O285" s="105">
        <f t="shared" ca="1" si="77"/>
        <v>0</v>
      </c>
      <c r="P285" s="38">
        <f t="shared" ca="1" si="78"/>
        <v>0</v>
      </c>
      <c r="Q285" s="38">
        <f t="shared" ca="1" si="79"/>
        <v>0</v>
      </c>
      <c r="R285" s="24">
        <f t="shared" ca="1" si="80"/>
        <v>4.8813844166508177E-2</v>
      </c>
    </row>
    <row r="286" spans="1:18" x14ac:dyDescent="0.2">
      <c r="A286" s="81"/>
      <c r="B286" s="81"/>
      <c r="C286" s="81"/>
      <c r="D286" s="82">
        <f t="shared" si="66"/>
        <v>0</v>
      </c>
      <c r="E286" s="82">
        <f t="shared" si="67"/>
        <v>0</v>
      </c>
      <c r="F286" s="38">
        <f t="shared" si="68"/>
        <v>0</v>
      </c>
      <c r="G286" s="38">
        <f t="shared" si="69"/>
        <v>0</v>
      </c>
      <c r="H286" s="38">
        <f t="shared" si="70"/>
        <v>0</v>
      </c>
      <c r="I286" s="38">
        <f t="shared" si="71"/>
        <v>0</v>
      </c>
      <c r="J286" s="38">
        <f t="shared" si="72"/>
        <v>0</v>
      </c>
      <c r="K286" s="38">
        <f t="shared" si="73"/>
        <v>0</v>
      </c>
      <c r="L286" s="38">
        <f t="shared" si="74"/>
        <v>0</v>
      </c>
      <c r="M286" s="38">
        <f t="shared" ca="1" si="75"/>
        <v>-4.8813844166508177E-2</v>
      </c>
      <c r="N286" s="38">
        <f t="shared" ca="1" si="76"/>
        <v>0</v>
      </c>
      <c r="O286" s="105">
        <f t="shared" ca="1" si="77"/>
        <v>0</v>
      </c>
      <c r="P286" s="38">
        <f t="shared" ca="1" si="78"/>
        <v>0</v>
      </c>
      <c r="Q286" s="38">
        <f t="shared" ca="1" si="79"/>
        <v>0</v>
      </c>
      <c r="R286" s="24">
        <f t="shared" ca="1" si="80"/>
        <v>4.8813844166508177E-2</v>
      </c>
    </row>
    <row r="287" spans="1:18" x14ac:dyDescent="0.2">
      <c r="A287" s="81"/>
      <c r="B287" s="81"/>
      <c r="C287" s="81"/>
      <c r="D287" s="82">
        <f t="shared" si="66"/>
        <v>0</v>
      </c>
      <c r="E287" s="82">
        <f t="shared" si="67"/>
        <v>0</v>
      </c>
      <c r="F287" s="38">
        <f t="shared" si="68"/>
        <v>0</v>
      </c>
      <c r="G287" s="38">
        <f t="shared" si="69"/>
        <v>0</v>
      </c>
      <c r="H287" s="38">
        <f t="shared" si="70"/>
        <v>0</v>
      </c>
      <c r="I287" s="38">
        <f t="shared" si="71"/>
        <v>0</v>
      </c>
      <c r="J287" s="38">
        <f t="shared" si="72"/>
        <v>0</v>
      </c>
      <c r="K287" s="38">
        <f t="shared" si="73"/>
        <v>0</v>
      </c>
      <c r="L287" s="38">
        <f t="shared" si="74"/>
        <v>0</v>
      </c>
      <c r="M287" s="38">
        <f t="shared" ca="1" si="75"/>
        <v>-4.8813844166508177E-2</v>
      </c>
      <c r="N287" s="38">
        <f t="shared" ca="1" si="76"/>
        <v>0</v>
      </c>
      <c r="O287" s="105">
        <f t="shared" ca="1" si="77"/>
        <v>0</v>
      </c>
      <c r="P287" s="38">
        <f t="shared" ca="1" si="78"/>
        <v>0</v>
      </c>
      <c r="Q287" s="38">
        <f t="shared" ca="1" si="79"/>
        <v>0</v>
      </c>
      <c r="R287" s="24">
        <f t="shared" ca="1" si="80"/>
        <v>4.8813844166508177E-2</v>
      </c>
    </row>
    <row r="288" spans="1:18" x14ac:dyDescent="0.2">
      <c r="A288" s="81"/>
      <c r="B288" s="81"/>
      <c r="C288" s="81"/>
      <c r="D288" s="82">
        <f t="shared" si="66"/>
        <v>0</v>
      </c>
      <c r="E288" s="82">
        <f t="shared" si="67"/>
        <v>0</v>
      </c>
      <c r="F288" s="38">
        <f t="shared" si="68"/>
        <v>0</v>
      </c>
      <c r="G288" s="38">
        <f t="shared" si="69"/>
        <v>0</v>
      </c>
      <c r="H288" s="38">
        <f t="shared" si="70"/>
        <v>0</v>
      </c>
      <c r="I288" s="38">
        <f t="shared" si="71"/>
        <v>0</v>
      </c>
      <c r="J288" s="38">
        <f t="shared" si="72"/>
        <v>0</v>
      </c>
      <c r="K288" s="38">
        <f t="shared" si="73"/>
        <v>0</v>
      </c>
      <c r="L288" s="38">
        <f t="shared" si="74"/>
        <v>0</v>
      </c>
      <c r="M288" s="38">
        <f t="shared" ca="1" si="75"/>
        <v>-4.8813844166508177E-2</v>
      </c>
      <c r="N288" s="38">
        <f t="shared" ca="1" si="76"/>
        <v>0</v>
      </c>
      <c r="O288" s="105">
        <f t="shared" ca="1" si="77"/>
        <v>0</v>
      </c>
      <c r="P288" s="38">
        <f t="shared" ca="1" si="78"/>
        <v>0</v>
      </c>
      <c r="Q288" s="38">
        <f t="shared" ca="1" si="79"/>
        <v>0</v>
      </c>
      <c r="R288" s="24">
        <f t="shared" ca="1" si="80"/>
        <v>4.8813844166508177E-2</v>
      </c>
    </row>
    <row r="289" spans="1:18" x14ac:dyDescent="0.2">
      <c r="A289" s="81"/>
      <c r="B289" s="81"/>
      <c r="C289" s="81"/>
      <c r="D289" s="82">
        <f t="shared" si="66"/>
        <v>0</v>
      </c>
      <c r="E289" s="82">
        <f t="shared" si="67"/>
        <v>0</v>
      </c>
      <c r="F289" s="38">
        <f t="shared" si="68"/>
        <v>0</v>
      </c>
      <c r="G289" s="38">
        <f t="shared" si="69"/>
        <v>0</v>
      </c>
      <c r="H289" s="38">
        <f t="shared" si="70"/>
        <v>0</v>
      </c>
      <c r="I289" s="38">
        <f t="shared" si="71"/>
        <v>0</v>
      </c>
      <c r="J289" s="38">
        <f t="shared" si="72"/>
        <v>0</v>
      </c>
      <c r="K289" s="38">
        <f t="shared" si="73"/>
        <v>0</v>
      </c>
      <c r="L289" s="38">
        <f t="shared" si="74"/>
        <v>0</v>
      </c>
      <c r="M289" s="38">
        <f t="shared" ca="1" si="75"/>
        <v>-4.8813844166508177E-2</v>
      </c>
      <c r="N289" s="38">
        <f t="shared" ca="1" si="76"/>
        <v>0</v>
      </c>
      <c r="O289" s="105">
        <f t="shared" ca="1" si="77"/>
        <v>0</v>
      </c>
      <c r="P289" s="38">
        <f t="shared" ca="1" si="78"/>
        <v>0</v>
      </c>
      <c r="Q289" s="38">
        <f t="shared" ca="1" si="79"/>
        <v>0</v>
      </c>
      <c r="R289" s="24">
        <f t="shared" ca="1" si="80"/>
        <v>4.8813844166508177E-2</v>
      </c>
    </row>
    <row r="290" spans="1:18" x14ac:dyDescent="0.2">
      <c r="A290" s="81"/>
      <c r="B290" s="81"/>
      <c r="C290" s="81"/>
      <c r="D290" s="82">
        <f t="shared" si="66"/>
        <v>0</v>
      </c>
      <c r="E290" s="82">
        <f t="shared" si="67"/>
        <v>0</v>
      </c>
      <c r="F290" s="38">
        <f t="shared" si="68"/>
        <v>0</v>
      </c>
      <c r="G290" s="38">
        <f t="shared" si="69"/>
        <v>0</v>
      </c>
      <c r="H290" s="38">
        <f t="shared" si="70"/>
        <v>0</v>
      </c>
      <c r="I290" s="38">
        <f t="shared" si="71"/>
        <v>0</v>
      </c>
      <c r="J290" s="38">
        <f t="shared" si="72"/>
        <v>0</v>
      </c>
      <c r="K290" s="38">
        <f t="shared" si="73"/>
        <v>0</v>
      </c>
      <c r="L290" s="38">
        <f t="shared" si="74"/>
        <v>0</v>
      </c>
      <c r="M290" s="38">
        <f t="shared" ca="1" si="75"/>
        <v>-4.8813844166508177E-2</v>
      </c>
      <c r="N290" s="38">
        <f t="shared" ca="1" si="76"/>
        <v>0</v>
      </c>
      <c r="O290" s="105">
        <f t="shared" ca="1" si="77"/>
        <v>0</v>
      </c>
      <c r="P290" s="38">
        <f t="shared" ca="1" si="78"/>
        <v>0</v>
      </c>
      <c r="Q290" s="38">
        <f t="shared" ca="1" si="79"/>
        <v>0</v>
      </c>
      <c r="R290" s="24">
        <f t="shared" ca="1" si="80"/>
        <v>4.8813844166508177E-2</v>
      </c>
    </row>
    <row r="291" spans="1:18" x14ac:dyDescent="0.2">
      <c r="A291" s="81"/>
      <c r="B291" s="81"/>
      <c r="C291" s="81"/>
      <c r="D291" s="82">
        <f t="shared" si="66"/>
        <v>0</v>
      </c>
      <c r="E291" s="82">
        <f t="shared" si="67"/>
        <v>0</v>
      </c>
      <c r="F291" s="38">
        <f t="shared" si="68"/>
        <v>0</v>
      </c>
      <c r="G291" s="38">
        <f t="shared" si="69"/>
        <v>0</v>
      </c>
      <c r="H291" s="38">
        <f t="shared" si="70"/>
        <v>0</v>
      </c>
      <c r="I291" s="38">
        <f t="shared" si="71"/>
        <v>0</v>
      </c>
      <c r="J291" s="38">
        <f t="shared" si="72"/>
        <v>0</v>
      </c>
      <c r="K291" s="38">
        <f t="shared" si="73"/>
        <v>0</v>
      </c>
      <c r="L291" s="38">
        <f t="shared" si="74"/>
        <v>0</v>
      </c>
      <c r="M291" s="38">
        <f t="shared" ca="1" si="75"/>
        <v>-4.8813844166508177E-2</v>
      </c>
      <c r="N291" s="38">
        <f t="shared" ca="1" si="76"/>
        <v>0</v>
      </c>
      <c r="O291" s="105">
        <f t="shared" ca="1" si="77"/>
        <v>0</v>
      </c>
      <c r="P291" s="38">
        <f t="shared" ca="1" si="78"/>
        <v>0</v>
      </c>
      <c r="Q291" s="38">
        <f t="shared" ca="1" si="79"/>
        <v>0</v>
      </c>
      <c r="R291" s="24">
        <f t="shared" ca="1" si="80"/>
        <v>4.8813844166508177E-2</v>
      </c>
    </row>
    <row r="292" spans="1:18" x14ac:dyDescent="0.2">
      <c r="A292" s="81"/>
      <c r="B292" s="81"/>
      <c r="C292" s="81"/>
      <c r="D292" s="82">
        <f t="shared" si="66"/>
        <v>0</v>
      </c>
      <c r="E292" s="82">
        <f t="shared" si="67"/>
        <v>0</v>
      </c>
      <c r="F292" s="38">
        <f t="shared" si="68"/>
        <v>0</v>
      </c>
      <c r="G292" s="38">
        <f t="shared" si="69"/>
        <v>0</v>
      </c>
      <c r="H292" s="38">
        <f t="shared" si="70"/>
        <v>0</v>
      </c>
      <c r="I292" s="38">
        <f t="shared" si="71"/>
        <v>0</v>
      </c>
      <c r="J292" s="38">
        <f t="shared" si="72"/>
        <v>0</v>
      </c>
      <c r="K292" s="38">
        <f t="shared" si="73"/>
        <v>0</v>
      </c>
      <c r="L292" s="38">
        <f t="shared" si="74"/>
        <v>0</v>
      </c>
      <c r="M292" s="38">
        <f t="shared" ca="1" si="75"/>
        <v>-4.8813844166508177E-2</v>
      </c>
      <c r="N292" s="38">
        <f t="shared" ca="1" si="76"/>
        <v>0</v>
      </c>
      <c r="O292" s="105">
        <f t="shared" ca="1" si="77"/>
        <v>0</v>
      </c>
      <c r="P292" s="38">
        <f t="shared" ca="1" si="78"/>
        <v>0</v>
      </c>
      <c r="Q292" s="38">
        <f t="shared" ca="1" si="79"/>
        <v>0</v>
      </c>
      <c r="R292" s="24">
        <f t="shared" ca="1" si="80"/>
        <v>4.8813844166508177E-2</v>
      </c>
    </row>
    <row r="293" spans="1:18" x14ac:dyDescent="0.2">
      <c r="A293" s="81"/>
      <c r="B293" s="81"/>
      <c r="C293" s="81"/>
      <c r="D293" s="82">
        <f t="shared" si="66"/>
        <v>0</v>
      </c>
      <c r="E293" s="82">
        <f t="shared" si="67"/>
        <v>0</v>
      </c>
      <c r="F293" s="38">
        <f t="shared" si="68"/>
        <v>0</v>
      </c>
      <c r="G293" s="38">
        <f t="shared" si="69"/>
        <v>0</v>
      </c>
      <c r="H293" s="38">
        <f t="shared" si="70"/>
        <v>0</v>
      </c>
      <c r="I293" s="38">
        <f t="shared" si="71"/>
        <v>0</v>
      </c>
      <c r="J293" s="38">
        <f t="shared" si="72"/>
        <v>0</v>
      </c>
      <c r="K293" s="38">
        <f t="shared" si="73"/>
        <v>0</v>
      </c>
      <c r="L293" s="38">
        <f t="shared" si="74"/>
        <v>0</v>
      </c>
      <c r="M293" s="38">
        <f t="shared" ca="1" si="75"/>
        <v>-4.8813844166508177E-2</v>
      </c>
      <c r="N293" s="38">
        <f t="shared" ca="1" si="76"/>
        <v>0</v>
      </c>
      <c r="O293" s="105">
        <f t="shared" ca="1" si="77"/>
        <v>0</v>
      </c>
      <c r="P293" s="38">
        <f t="shared" ca="1" si="78"/>
        <v>0</v>
      </c>
      <c r="Q293" s="38">
        <f t="shared" ca="1" si="79"/>
        <v>0</v>
      </c>
      <c r="R293" s="24">
        <f t="shared" ca="1" si="80"/>
        <v>4.8813844166508177E-2</v>
      </c>
    </row>
    <row r="294" spans="1:18" x14ac:dyDescent="0.2">
      <c r="A294" s="81"/>
      <c r="B294" s="81"/>
      <c r="C294" s="81"/>
      <c r="D294" s="82">
        <f t="shared" si="66"/>
        <v>0</v>
      </c>
      <c r="E294" s="82">
        <f t="shared" si="67"/>
        <v>0</v>
      </c>
      <c r="F294" s="38">
        <f t="shared" si="68"/>
        <v>0</v>
      </c>
      <c r="G294" s="38">
        <f t="shared" si="69"/>
        <v>0</v>
      </c>
      <c r="H294" s="38">
        <f t="shared" si="70"/>
        <v>0</v>
      </c>
      <c r="I294" s="38">
        <f t="shared" si="71"/>
        <v>0</v>
      </c>
      <c r="J294" s="38">
        <f t="shared" si="72"/>
        <v>0</v>
      </c>
      <c r="K294" s="38">
        <f t="shared" si="73"/>
        <v>0</v>
      </c>
      <c r="L294" s="38">
        <f t="shared" si="74"/>
        <v>0</v>
      </c>
      <c r="M294" s="38">
        <f t="shared" ca="1" si="75"/>
        <v>-4.8813844166508177E-2</v>
      </c>
      <c r="N294" s="38">
        <f t="shared" ca="1" si="76"/>
        <v>0</v>
      </c>
      <c r="O294" s="105">
        <f t="shared" ca="1" si="77"/>
        <v>0</v>
      </c>
      <c r="P294" s="38">
        <f t="shared" ca="1" si="78"/>
        <v>0</v>
      </c>
      <c r="Q294" s="38">
        <f t="shared" ca="1" si="79"/>
        <v>0</v>
      </c>
      <c r="R294" s="24">
        <f t="shared" ca="1" si="80"/>
        <v>4.8813844166508177E-2</v>
      </c>
    </row>
    <row r="295" spans="1:18" x14ac:dyDescent="0.2">
      <c r="A295" s="81"/>
      <c r="B295" s="81"/>
      <c r="C295" s="81"/>
      <c r="D295" s="82">
        <f t="shared" si="66"/>
        <v>0</v>
      </c>
      <c r="E295" s="82">
        <f t="shared" si="67"/>
        <v>0</v>
      </c>
      <c r="F295" s="38">
        <f t="shared" si="68"/>
        <v>0</v>
      </c>
      <c r="G295" s="38">
        <f t="shared" si="69"/>
        <v>0</v>
      </c>
      <c r="H295" s="38">
        <f t="shared" si="70"/>
        <v>0</v>
      </c>
      <c r="I295" s="38">
        <f t="shared" si="71"/>
        <v>0</v>
      </c>
      <c r="J295" s="38">
        <f t="shared" si="72"/>
        <v>0</v>
      </c>
      <c r="K295" s="38">
        <f t="shared" si="73"/>
        <v>0</v>
      </c>
      <c r="L295" s="38">
        <f t="shared" si="74"/>
        <v>0</v>
      </c>
      <c r="M295" s="38">
        <f t="shared" ca="1" si="75"/>
        <v>-4.8813844166508177E-2</v>
      </c>
      <c r="N295" s="38">
        <f t="shared" ca="1" si="76"/>
        <v>0</v>
      </c>
      <c r="O295" s="105">
        <f t="shared" ca="1" si="77"/>
        <v>0</v>
      </c>
      <c r="P295" s="38">
        <f t="shared" ca="1" si="78"/>
        <v>0</v>
      </c>
      <c r="Q295" s="38">
        <f t="shared" ca="1" si="79"/>
        <v>0</v>
      </c>
      <c r="R295" s="24">
        <f t="shared" ca="1" si="80"/>
        <v>4.8813844166508177E-2</v>
      </c>
    </row>
    <row r="296" spans="1:18" x14ac:dyDescent="0.2">
      <c r="A296" s="81"/>
      <c r="B296" s="81"/>
      <c r="C296" s="81"/>
      <c r="D296" s="82">
        <f t="shared" si="66"/>
        <v>0</v>
      </c>
      <c r="E296" s="82">
        <f t="shared" si="67"/>
        <v>0</v>
      </c>
      <c r="F296" s="38">
        <f t="shared" si="68"/>
        <v>0</v>
      </c>
      <c r="G296" s="38">
        <f t="shared" si="69"/>
        <v>0</v>
      </c>
      <c r="H296" s="38">
        <f t="shared" si="70"/>
        <v>0</v>
      </c>
      <c r="I296" s="38">
        <f t="shared" si="71"/>
        <v>0</v>
      </c>
      <c r="J296" s="38">
        <f t="shared" si="72"/>
        <v>0</v>
      </c>
      <c r="K296" s="38">
        <f t="shared" si="73"/>
        <v>0</v>
      </c>
      <c r="L296" s="38">
        <f t="shared" si="74"/>
        <v>0</v>
      </c>
      <c r="M296" s="38">
        <f t="shared" ca="1" si="75"/>
        <v>-4.8813844166508177E-2</v>
      </c>
      <c r="N296" s="38">
        <f t="shared" ca="1" si="76"/>
        <v>0</v>
      </c>
      <c r="O296" s="105">
        <f t="shared" ca="1" si="77"/>
        <v>0</v>
      </c>
      <c r="P296" s="38">
        <f t="shared" ca="1" si="78"/>
        <v>0</v>
      </c>
      <c r="Q296" s="38">
        <f t="shared" ca="1" si="79"/>
        <v>0</v>
      </c>
      <c r="R296" s="24">
        <f t="shared" ca="1" si="80"/>
        <v>4.8813844166508177E-2</v>
      </c>
    </row>
    <row r="297" spans="1:18" x14ac:dyDescent="0.2">
      <c r="A297" s="81"/>
      <c r="B297" s="81"/>
      <c r="C297" s="81"/>
      <c r="D297" s="82">
        <f t="shared" si="66"/>
        <v>0</v>
      </c>
      <c r="E297" s="82">
        <f t="shared" si="67"/>
        <v>0</v>
      </c>
      <c r="F297" s="38">
        <f t="shared" si="68"/>
        <v>0</v>
      </c>
      <c r="G297" s="38">
        <f t="shared" si="69"/>
        <v>0</v>
      </c>
      <c r="H297" s="38">
        <f t="shared" si="70"/>
        <v>0</v>
      </c>
      <c r="I297" s="38">
        <f t="shared" si="71"/>
        <v>0</v>
      </c>
      <c r="J297" s="38">
        <f t="shared" si="72"/>
        <v>0</v>
      </c>
      <c r="K297" s="38">
        <f t="shared" si="73"/>
        <v>0</v>
      </c>
      <c r="L297" s="38">
        <f t="shared" si="74"/>
        <v>0</v>
      </c>
      <c r="M297" s="38">
        <f t="shared" ca="1" si="75"/>
        <v>-4.8813844166508177E-2</v>
      </c>
      <c r="N297" s="38">
        <f t="shared" ca="1" si="76"/>
        <v>0</v>
      </c>
      <c r="O297" s="105">
        <f t="shared" ca="1" si="77"/>
        <v>0</v>
      </c>
      <c r="P297" s="38">
        <f t="shared" ca="1" si="78"/>
        <v>0</v>
      </c>
      <c r="Q297" s="38">
        <f t="shared" ca="1" si="79"/>
        <v>0</v>
      </c>
      <c r="R297" s="24">
        <f t="shared" ca="1" si="80"/>
        <v>4.8813844166508177E-2</v>
      </c>
    </row>
    <row r="298" spans="1:18" x14ac:dyDescent="0.2">
      <c r="A298" s="81"/>
      <c r="B298" s="81"/>
      <c r="C298" s="81"/>
      <c r="D298" s="82">
        <f t="shared" si="66"/>
        <v>0</v>
      </c>
      <c r="E298" s="82">
        <f t="shared" si="67"/>
        <v>0</v>
      </c>
      <c r="F298" s="38">
        <f t="shared" si="68"/>
        <v>0</v>
      </c>
      <c r="G298" s="38">
        <f t="shared" si="69"/>
        <v>0</v>
      </c>
      <c r="H298" s="38">
        <f t="shared" si="70"/>
        <v>0</v>
      </c>
      <c r="I298" s="38">
        <f t="shared" si="71"/>
        <v>0</v>
      </c>
      <c r="J298" s="38">
        <f t="shared" si="72"/>
        <v>0</v>
      </c>
      <c r="K298" s="38">
        <f t="shared" si="73"/>
        <v>0</v>
      </c>
      <c r="L298" s="38">
        <f t="shared" si="74"/>
        <v>0</v>
      </c>
      <c r="M298" s="38">
        <f t="shared" ca="1" si="75"/>
        <v>-4.8813844166508177E-2</v>
      </c>
      <c r="N298" s="38">
        <f t="shared" ca="1" si="76"/>
        <v>0</v>
      </c>
      <c r="O298" s="105">
        <f t="shared" ca="1" si="77"/>
        <v>0</v>
      </c>
      <c r="P298" s="38">
        <f t="shared" ca="1" si="78"/>
        <v>0</v>
      </c>
      <c r="Q298" s="38">
        <f t="shared" ca="1" si="79"/>
        <v>0</v>
      </c>
      <c r="R298" s="24">
        <f t="shared" ca="1" si="80"/>
        <v>4.8813844166508177E-2</v>
      </c>
    </row>
    <row r="299" spans="1:18" x14ac:dyDescent="0.2">
      <c r="A299" s="81"/>
      <c r="B299" s="81"/>
      <c r="C299" s="81"/>
      <c r="D299" s="82">
        <f t="shared" si="66"/>
        <v>0</v>
      </c>
      <c r="E299" s="82">
        <f t="shared" si="67"/>
        <v>0</v>
      </c>
      <c r="F299" s="38">
        <f t="shared" si="68"/>
        <v>0</v>
      </c>
      <c r="G299" s="38">
        <f t="shared" si="69"/>
        <v>0</v>
      </c>
      <c r="H299" s="38">
        <f t="shared" si="70"/>
        <v>0</v>
      </c>
      <c r="I299" s="38">
        <f t="shared" si="71"/>
        <v>0</v>
      </c>
      <c r="J299" s="38">
        <f t="shared" si="72"/>
        <v>0</v>
      </c>
      <c r="K299" s="38">
        <f t="shared" si="73"/>
        <v>0</v>
      </c>
      <c r="L299" s="38">
        <f t="shared" si="74"/>
        <v>0</v>
      </c>
      <c r="M299" s="38">
        <f t="shared" ca="1" si="75"/>
        <v>-4.8813844166508177E-2</v>
      </c>
      <c r="N299" s="38">
        <f t="shared" ca="1" si="76"/>
        <v>0</v>
      </c>
      <c r="O299" s="105">
        <f t="shared" ca="1" si="77"/>
        <v>0</v>
      </c>
      <c r="P299" s="38">
        <f t="shared" ca="1" si="78"/>
        <v>0</v>
      </c>
      <c r="Q299" s="38">
        <f t="shared" ca="1" si="79"/>
        <v>0</v>
      </c>
      <c r="R299" s="24">
        <f t="shared" ca="1" si="80"/>
        <v>4.8813844166508177E-2</v>
      </c>
    </row>
    <row r="300" spans="1:18" x14ac:dyDescent="0.2">
      <c r="A300" s="81"/>
      <c r="B300" s="81"/>
      <c r="C300" s="81"/>
      <c r="D300" s="82">
        <f t="shared" si="66"/>
        <v>0</v>
      </c>
      <c r="E300" s="82">
        <f t="shared" si="67"/>
        <v>0</v>
      </c>
      <c r="F300" s="38">
        <f t="shared" si="68"/>
        <v>0</v>
      </c>
      <c r="G300" s="38">
        <f t="shared" si="69"/>
        <v>0</v>
      </c>
      <c r="H300" s="38">
        <f t="shared" si="70"/>
        <v>0</v>
      </c>
      <c r="I300" s="38">
        <f t="shared" si="71"/>
        <v>0</v>
      </c>
      <c r="J300" s="38">
        <f t="shared" si="72"/>
        <v>0</v>
      </c>
      <c r="K300" s="38">
        <f t="shared" si="73"/>
        <v>0</v>
      </c>
      <c r="L300" s="38">
        <f t="shared" si="74"/>
        <v>0</v>
      </c>
      <c r="M300" s="38">
        <f t="shared" ca="1" si="75"/>
        <v>-4.8813844166508177E-2</v>
      </c>
      <c r="N300" s="38">
        <f t="shared" ca="1" si="76"/>
        <v>0</v>
      </c>
      <c r="O300" s="105">
        <f t="shared" ca="1" si="77"/>
        <v>0</v>
      </c>
      <c r="P300" s="38">
        <f t="shared" ca="1" si="78"/>
        <v>0</v>
      </c>
      <c r="Q300" s="38">
        <f t="shared" ca="1" si="79"/>
        <v>0</v>
      </c>
      <c r="R300" s="24">
        <f t="shared" ca="1" si="80"/>
        <v>4.8813844166508177E-2</v>
      </c>
    </row>
    <row r="301" spans="1:18" x14ac:dyDescent="0.2">
      <c r="A301" s="81"/>
      <c r="B301" s="81"/>
      <c r="C301" s="81"/>
      <c r="D301" s="82">
        <f t="shared" si="66"/>
        <v>0</v>
      </c>
      <c r="E301" s="82">
        <f t="shared" si="67"/>
        <v>0</v>
      </c>
      <c r="F301" s="38">
        <f t="shared" si="68"/>
        <v>0</v>
      </c>
      <c r="G301" s="38">
        <f t="shared" si="69"/>
        <v>0</v>
      </c>
      <c r="H301" s="38">
        <f t="shared" si="70"/>
        <v>0</v>
      </c>
      <c r="I301" s="38">
        <f t="shared" si="71"/>
        <v>0</v>
      </c>
      <c r="J301" s="38">
        <f t="shared" si="72"/>
        <v>0</v>
      </c>
      <c r="K301" s="38">
        <f t="shared" si="73"/>
        <v>0</v>
      </c>
      <c r="L301" s="38">
        <f t="shared" si="74"/>
        <v>0</v>
      </c>
      <c r="M301" s="38">
        <f t="shared" ca="1" si="75"/>
        <v>-4.8813844166508177E-2</v>
      </c>
      <c r="N301" s="38">
        <f t="shared" ca="1" si="76"/>
        <v>0</v>
      </c>
      <c r="O301" s="105">
        <f t="shared" ca="1" si="77"/>
        <v>0</v>
      </c>
      <c r="P301" s="38">
        <f t="shared" ca="1" si="78"/>
        <v>0</v>
      </c>
      <c r="Q301" s="38">
        <f t="shared" ca="1" si="79"/>
        <v>0</v>
      </c>
      <c r="R301" s="24">
        <f t="shared" ca="1" si="80"/>
        <v>4.8813844166508177E-2</v>
      </c>
    </row>
    <row r="302" spans="1:18" x14ac:dyDescent="0.2">
      <c r="A302" s="81"/>
      <c r="B302" s="81"/>
      <c r="C302" s="81"/>
      <c r="D302" s="82">
        <f t="shared" si="66"/>
        <v>0</v>
      </c>
      <c r="E302" s="82">
        <f t="shared" si="67"/>
        <v>0</v>
      </c>
      <c r="F302" s="38">
        <f t="shared" si="68"/>
        <v>0</v>
      </c>
      <c r="G302" s="38">
        <f t="shared" si="69"/>
        <v>0</v>
      </c>
      <c r="H302" s="38">
        <f t="shared" si="70"/>
        <v>0</v>
      </c>
      <c r="I302" s="38">
        <f t="shared" si="71"/>
        <v>0</v>
      </c>
      <c r="J302" s="38">
        <f t="shared" si="72"/>
        <v>0</v>
      </c>
      <c r="K302" s="38">
        <f t="shared" si="73"/>
        <v>0</v>
      </c>
      <c r="L302" s="38">
        <f t="shared" si="74"/>
        <v>0</v>
      </c>
      <c r="M302" s="38">
        <f t="shared" ca="1" si="75"/>
        <v>-4.8813844166508177E-2</v>
      </c>
      <c r="N302" s="38">
        <f t="shared" ca="1" si="76"/>
        <v>0</v>
      </c>
      <c r="O302" s="105">
        <f t="shared" ca="1" si="77"/>
        <v>0</v>
      </c>
      <c r="P302" s="38">
        <f t="shared" ca="1" si="78"/>
        <v>0</v>
      </c>
      <c r="Q302" s="38">
        <f t="shared" ca="1" si="79"/>
        <v>0</v>
      </c>
      <c r="R302" s="24">
        <f t="shared" ca="1" si="80"/>
        <v>4.8813844166508177E-2</v>
      </c>
    </row>
    <row r="303" spans="1:18" x14ac:dyDescent="0.2">
      <c r="A303" s="81"/>
      <c r="B303" s="81"/>
      <c r="C303" s="81"/>
      <c r="D303" s="82">
        <f t="shared" si="66"/>
        <v>0</v>
      </c>
      <c r="E303" s="82">
        <f t="shared" si="67"/>
        <v>0</v>
      </c>
      <c r="F303" s="38">
        <f t="shared" si="68"/>
        <v>0</v>
      </c>
      <c r="G303" s="38">
        <f t="shared" si="69"/>
        <v>0</v>
      </c>
      <c r="H303" s="38">
        <f t="shared" si="70"/>
        <v>0</v>
      </c>
      <c r="I303" s="38">
        <f t="shared" si="71"/>
        <v>0</v>
      </c>
      <c r="J303" s="38">
        <f t="shared" si="72"/>
        <v>0</v>
      </c>
      <c r="K303" s="38">
        <f t="shared" si="73"/>
        <v>0</v>
      </c>
      <c r="L303" s="38">
        <f t="shared" si="74"/>
        <v>0</v>
      </c>
      <c r="M303" s="38">
        <f t="shared" ca="1" si="75"/>
        <v>-4.8813844166508177E-2</v>
      </c>
      <c r="N303" s="38">
        <f t="shared" ca="1" si="76"/>
        <v>0</v>
      </c>
      <c r="O303" s="105">
        <f t="shared" ca="1" si="77"/>
        <v>0</v>
      </c>
      <c r="P303" s="38">
        <f t="shared" ca="1" si="78"/>
        <v>0</v>
      </c>
      <c r="Q303" s="38">
        <f t="shared" ca="1" si="79"/>
        <v>0</v>
      </c>
      <c r="R303" s="24">
        <f t="shared" ca="1" si="80"/>
        <v>4.8813844166508177E-2</v>
      </c>
    </row>
    <row r="304" spans="1:18" x14ac:dyDescent="0.2">
      <c r="A304" s="81"/>
      <c r="B304" s="81"/>
      <c r="C304" s="81"/>
      <c r="D304" s="82">
        <f t="shared" si="66"/>
        <v>0</v>
      </c>
      <c r="E304" s="82">
        <f t="shared" si="67"/>
        <v>0</v>
      </c>
      <c r="F304" s="38">
        <f t="shared" si="68"/>
        <v>0</v>
      </c>
      <c r="G304" s="38">
        <f t="shared" si="69"/>
        <v>0</v>
      </c>
      <c r="H304" s="38">
        <f t="shared" si="70"/>
        <v>0</v>
      </c>
      <c r="I304" s="38">
        <f t="shared" si="71"/>
        <v>0</v>
      </c>
      <c r="J304" s="38">
        <f t="shared" si="72"/>
        <v>0</v>
      </c>
      <c r="K304" s="38">
        <f t="shared" si="73"/>
        <v>0</v>
      </c>
      <c r="L304" s="38">
        <f t="shared" si="74"/>
        <v>0</v>
      </c>
      <c r="M304" s="38">
        <f t="shared" ca="1" si="75"/>
        <v>-4.8813844166508177E-2</v>
      </c>
      <c r="N304" s="38">
        <f t="shared" ca="1" si="76"/>
        <v>0</v>
      </c>
      <c r="O304" s="105">
        <f t="shared" ca="1" si="77"/>
        <v>0</v>
      </c>
      <c r="P304" s="38">
        <f t="shared" ca="1" si="78"/>
        <v>0</v>
      </c>
      <c r="Q304" s="38">
        <f t="shared" ca="1" si="79"/>
        <v>0</v>
      </c>
      <c r="R304" s="24">
        <f t="shared" ca="1" si="80"/>
        <v>4.8813844166508177E-2</v>
      </c>
    </row>
    <row r="305" spans="1:18" x14ac:dyDescent="0.2">
      <c r="A305" s="81"/>
      <c r="B305" s="81"/>
      <c r="C305" s="81"/>
      <c r="D305" s="82">
        <f t="shared" si="66"/>
        <v>0</v>
      </c>
      <c r="E305" s="82">
        <f t="shared" si="67"/>
        <v>0</v>
      </c>
      <c r="F305" s="38">
        <f t="shared" si="68"/>
        <v>0</v>
      </c>
      <c r="G305" s="38">
        <f t="shared" si="69"/>
        <v>0</v>
      </c>
      <c r="H305" s="38">
        <f t="shared" si="70"/>
        <v>0</v>
      </c>
      <c r="I305" s="38">
        <f t="shared" si="71"/>
        <v>0</v>
      </c>
      <c r="J305" s="38">
        <f t="shared" si="72"/>
        <v>0</v>
      </c>
      <c r="K305" s="38">
        <f t="shared" si="73"/>
        <v>0</v>
      </c>
      <c r="L305" s="38">
        <f t="shared" si="74"/>
        <v>0</v>
      </c>
      <c r="M305" s="38">
        <f t="shared" ca="1" si="75"/>
        <v>-4.8813844166508177E-2</v>
      </c>
      <c r="N305" s="38">
        <f t="shared" ca="1" si="76"/>
        <v>0</v>
      </c>
      <c r="O305" s="105">
        <f t="shared" ca="1" si="77"/>
        <v>0</v>
      </c>
      <c r="P305" s="38">
        <f t="shared" ca="1" si="78"/>
        <v>0</v>
      </c>
      <c r="Q305" s="38">
        <f t="shared" ca="1" si="79"/>
        <v>0</v>
      </c>
      <c r="R305" s="24">
        <f t="shared" ca="1" si="80"/>
        <v>4.8813844166508177E-2</v>
      </c>
    </row>
    <row r="306" spans="1:18" x14ac:dyDescent="0.2">
      <c r="A306" s="81"/>
      <c r="B306" s="81"/>
      <c r="C306" s="81"/>
      <c r="D306" s="82">
        <f t="shared" si="66"/>
        <v>0</v>
      </c>
      <c r="E306" s="82">
        <f t="shared" si="67"/>
        <v>0</v>
      </c>
      <c r="F306" s="38">
        <f t="shared" si="68"/>
        <v>0</v>
      </c>
      <c r="G306" s="38">
        <f t="shared" si="69"/>
        <v>0</v>
      </c>
      <c r="H306" s="38">
        <f t="shared" si="70"/>
        <v>0</v>
      </c>
      <c r="I306" s="38">
        <f t="shared" si="71"/>
        <v>0</v>
      </c>
      <c r="J306" s="38">
        <f t="shared" si="72"/>
        <v>0</v>
      </c>
      <c r="K306" s="38">
        <f t="shared" si="73"/>
        <v>0</v>
      </c>
      <c r="L306" s="38">
        <f t="shared" si="74"/>
        <v>0</v>
      </c>
      <c r="M306" s="38">
        <f t="shared" ca="1" si="75"/>
        <v>-4.8813844166508177E-2</v>
      </c>
      <c r="N306" s="38">
        <f t="shared" ca="1" si="76"/>
        <v>0</v>
      </c>
      <c r="O306" s="105">
        <f t="shared" ca="1" si="77"/>
        <v>0</v>
      </c>
      <c r="P306" s="38">
        <f t="shared" ca="1" si="78"/>
        <v>0</v>
      </c>
      <c r="Q306" s="38">
        <f t="shared" ca="1" si="79"/>
        <v>0</v>
      </c>
      <c r="R306" s="24">
        <f t="shared" ca="1" si="80"/>
        <v>4.8813844166508177E-2</v>
      </c>
    </row>
    <row r="307" spans="1:18" x14ac:dyDescent="0.2">
      <c r="A307" s="81"/>
      <c r="B307" s="81"/>
      <c r="C307" s="81"/>
      <c r="D307" s="82">
        <f t="shared" si="66"/>
        <v>0</v>
      </c>
      <c r="E307" s="82">
        <f t="shared" si="67"/>
        <v>0</v>
      </c>
      <c r="F307" s="38">
        <f t="shared" si="68"/>
        <v>0</v>
      </c>
      <c r="G307" s="38">
        <f t="shared" si="69"/>
        <v>0</v>
      </c>
      <c r="H307" s="38">
        <f t="shared" si="70"/>
        <v>0</v>
      </c>
      <c r="I307" s="38">
        <f t="shared" si="71"/>
        <v>0</v>
      </c>
      <c r="J307" s="38">
        <f t="shared" si="72"/>
        <v>0</v>
      </c>
      <c r="K307" s="38">
        <f t="shared" si="73"/>
        <v>0</v>
      </c>
      <c r="L307" s="38">
        <f t="shared" si="74"/>
        <v>0</v>
      </c>
      <c r="M307" s="38">
        <f t="shared" ca="1" si="75"/>
        <v>-4.8813844166508177E-2</v>
      </c>
      <c r="N307" s="38">
        <f t="shared" ca="1" si="76"/>
        <v>0</v>
      </c>
      <c r="O307" s="105">
        <f t="shared" ca="1" si="77"/>
        <v>0</v>
      </c>
      <c r="P307" s="38">
        <f t="shared" ca="1" si="78"/>
        <v>0</v>
      </c>
      <c r="Q307" s="38">
        <f t="shared" ca="1" si="79"/>
        <v>0</v>
      </c>
      <c r="R307" s="24">
        <f t="shared" ca="1" si="80"/>
        <v>4.8813844166508177E-2</v>
      </c>
    </row>
    <row r="308" spans="1:18" x14ac:dyDescent="0.2">
      <c r="A308" s="81"/>
      <c r="B308" s="81"/>
      <c r="C308" s="81"/>
      <c r="D308" s="82">
        <f t="shared" si="66"/>
        <v>0</v>
      </c>
      <c r="E308" s="82">
        <f t="shared" si="67"/>
        <v>0</v>
      </c>
      <c r="F308" s="38">
        <f t="shared" si="68"/>
        <v>0</v>
      </c>
      <c r="G308" s="38">
        <f t="shared" si="69"/>
        <v>0</v>
      </c>
      <c r="H308" s="38">
        <f t="shared" si="70"/>
        <v>0</v>
      </c>
      <c r="I308" s="38">
        <f t="shared" si="71"/>
        <v>0</v>
      </c>
      <c r="J308" s="38">
        <f t="shared" si="72"/>
        <v>0</v>
      </c>
      <c r="K308" s="38">
        <f t="shared" si="73"/>
        <v>0</v>
      </c>
      <c r="L308" s="38">
        <f t="shared" si="74"/>
        <v>0</v>
      </c>
      <c r="M308" s="38">
        <f t="shared" ca="1" si="75"/>
        <v>-4.8813844166508177E-2</v>
      </c>
      <c r="N308" s="38">
        <f t="shared" ca="1" si="76"/>
        <v>0</v>
      </c>
      <c r="O308" s="105">
        <f t="shared" ca="1" si="77"/>
        <v>0</v>
      </c>
      <c r="P308" s="38">
        <f t="shared" ca="1" si="78"/>
        <v>0</v>
      </c>
      <c r="Q308" s="38">
        <f t="shared" ca="1" si="79"/>
        <v>0</v>
      </c>
      <c r="R308" s="24">
        <f t="shared" ca="1" si="80"/>
        <v>4.8813844166508177E-2</v>
      </c>
    </row>
    <row r="309" spans="1:18" x14ac:dyDescent="0.2">
      <c r="A309" s="81"/>
      <c r="B309" s="81"/>
      <c r="C309" s="81"/>
      <c r="D309" s="82">
        <f t="shared" si="66"/>
        <v>0</v>
      </c>
      <c r="E309" s="82">
        <f t="shared" si="67"/>
        <v>0</v>
      </c>
      <c r="F309" s="38">
        <f t="shared" si="68"/>
        <v>0</v>
      </c>
      <c r="G309" s="38">
        <f t="shared" si="69"/>
        <v>0</v>
      </c>
      <c r="H309" s="38">
        <f t="shared" si="70"/>
        <v>0</v>
      </c>
      <c r="I309" s="38">
        <f t="shared" si="71"/>
        <v>0</v>
      </c>
      <c r="J309" s="38">
        <f t="shared" si="72"/>
        <v>0</v>
      </c>
      <c r="K309" s="38">
        <f t="shared" si="73"/>
        <v>0</v>
      </c>
      <c r="L309" s="38">
        <f t="shared" si="74"/>
        <v>0</v>
      </c>
      <c r="M309" s="38">
        <f t="shared" ca="1" si="75"/>
        <v>-4.8813844166508177E-2</v>
      </c>
      <c r="N309" s="38">
        <f t="shared" ca="1" si="76"/>
        <v>0</v>
      </c>
      <c r="O309" s="105">
        <f t="shared" ca="1" si="77"/>
        <v>0</v>
      </c>
      <c r="P309" s="38">
        <f t="shared" ca="1" si="78"/>
        <v>0</v>
      </c>
      <c r="Q309" s="38">
        <f t="shared" ca="1" si="79"/>
        <v>0</v>
      </c>
      <c r="R309" s="24">
        <f t="shared" ca="1" si="80"/>
        <v>4.8813844166508177E-2</v>
      </c>
    </row>
    <row r="310" spans="1:18" x14ac:dyDescent="0.2">
      <c r="A310" s="81"/>
      <c r="B310" s="81"/>
      <c r="C310" s="81"/>
      <c r="D310" s="82">
        <f t="shared" si="66"/>
        <v>0</v>
      </c>
      <c r="E310" s="82">
        <f t="shared" si="67"/>
        <v>0</v>
      </c>
      <c r="F310" s="38">
        <f t="shared" si="68"/>
        <v>0</v>
      </c>
      <c r="G310" s="38">
        <f t="shared" si="69"/>
        <v>0</v>
      </c>
      <c r="H310" s="38">
        <f t="shared" si="70"/>
        <v>0</v>
      </c>
      <c r="I310" s="38">
        <f t="shared" si="71"/>
        <v>0</v>
      </c>
      <c r="J310" s="38">
        <f t="shared" si="72"/>
        <v>0</v>
      </c>
      <c r="K310" s="38">
        <f t="shared" si="73"/>
        <v>0</v>
      </c>
      <c r="L310" s="38">
        <f t="shared" si="74"/>
        <v>0</v>
      </c>
      <c r="M310" s="38">
        <f t="shared" ca="1" si="75"/>
        <v>-4.8813844166508177E-2</v>
      </c>
      <c r="N310" s="38">
        <f t="shared" ca="1" si="76"/>
        <v>0</v>
      </c>
      <c r="O310" s="105">
        <f t="shared" ca="1" si="77"/>
        <v>0</v>
      </c>
      <c r="P310" s="38">
        <f t="shared" ca="1" si="78"/>
        <v>0</v>
      </c>
      <c r="Q310" s="38">
        <f t="shared" ca="1" si="79"/>
        <v>0</v>
      </c>
      <c r="R310" s="24">
        <f t="shared" ca="1" si="80"/>
        <v>4.8813844166508177E-2</v>
      </c>
    </row>
    <row r="311" spans="1:18" x14ac:dyDescent="0.2">
      <c r="A311" s="81"/>
      <c r="B311" s="81"/>
      <c r="C311" s="81"/>
      <c r="D311" s="82">
        <f t="shared" si="66"/>
        <v>0</v>
      </c>
      <c r="E311" s="82">
        <f t="shared" si="67"/>
        <v>0</v>
      </c>
      <c r="F311" s="38">
        <f t="shared" si="68"/>
        <v>0</v>
      </c>
      <c r="G311" s="38">
        <f t="shared" si="69"/>
        <v>0</v>
      </c>
      <c r="H311" s="38">
        <f t="shared" si="70"/>
        <v>0</v>
      </c>
      <c r="I311" s="38">
        <f t="shared" si="71"/>
        <v>0</v>
      </c>
      <c r="J311" s="38">
        <f t="shared" si="72"/>
        <v>0</v>
      </c>
      <c r="K311" s="38">
        <f t="shared" si="73"/>
        <v>0</v>
      </c>
      <c r="L311" s="38">
        <f t="shared" si="74"/>
        <v>0</v>
      </c>
      <c r="M311" s="38">
        <f t="shared" ca="1" si="75"/>
        <v>-4.8813844166508177E-2</v>
      </c>
      <c r="N311" s="38">
        <f t="shared" ca="1" si="76"/>
        <v>0</v>
      </c>
      <c r="O311" s="105">
        <f t="shared" ca="1" si="77"/>
        <v>0</v>
      </c>
      <c r="P311" s="38">
        <f t="shared" ca="1" si="78"/>
        <v>0</v>
      </c>
      <c r="Q311" s="38">
        <f t="shared" ca="1" si="79"/>
        <v>0</v>
      </c>
      <c r="R311" s="24">
        <f t="shared" ca="1" si="80"/>
        <v>4.8813844166508177E-2</v>
      </c>
    </row>
    <row r="312" spans="1:18" x14ac:dyDescent="0.2">
      <c r="A312" s="81"/>
      <c r="B312" s="81"/>
      <c r="C312" s="81"/>
      <c r="D312" s="82">
        <f t="shared" si="66"/>
        <v>0</v>
      </c>
      <c r="E312" s="82">
        <f t="shared" si="67"/>
        <v>0</v>
      </c>
      <c r="F312" s="38">
        <f t="shared" si="68"/>
        <v>0</v>
      </c>
      <c r="G312" s="38">
        <f t="shared" si="69"/>
        <v>0</v>
      </c>
      <c r="H312" s="38">
        <f t="shared" si="70"/>
        <v>0</v>
      </c>
      <c r="I312" s="38">
        <f t="shared" si="71"/>
        <v>0</v>
      </c>
      <c r="J312" s="38">
        <f t="shared" si="72"/>
        <v>0</v>
      </c>
      <c r="K312" s="38">
        <f t="shared" si="73"/>
        <v>0</v>
      </c>
      <c r="L312" s="38">
        <f t="shared" si="74"/>
        <v>0</v>
      </c>
      <c r="M312" s="38">
        <f t="shared" ca="1" si="75"/>
        <v>-4.8813844166508177E-2</v>
      </c>
      <c r="N312" s="38">
        <f t="shared" ca="1" si="76"/>
        <v>0</v>
      </c>
      <c r="O312" s="105">
        <f t="shared" ca="1" si="77"/>
        <v>0</v>
      </c>
      <c r="P312" s="38">
        <f t="shared" ca="1" si="78"/>
        <v>0</v>
      </c>
      <c r="Q312" s="38">
        <f t="shared" ca="1" si="79"/>
        <v>0</v>
      </c>
      <c r="R312" s="24">
        <f t="shared" ca="1" si="80"/>
        <v>4.8813844166508177E-2</v>
      </c>
    </row>
    <row r="313" spans="1:18" x14ac:dyDescent="0.2">
      <c r="A313" s="81"/>
      <c r="B313" s="81"/>
      <c r="C313" s="81"/>
      <c r="D313" s="82">
        <f t="shared" si="66"/>
        <v>0</v>
      </c>
      <c r="E313" s="82">
        <f t="shared" si="67"/>
        <v>0</v>
      </c>
      <c r="F313" s="38">
        <f t="shared" si="68"/>
        <v>0</v>
      </c>
      <c r="G313" s="38">
        <f t="shared" si="69"/>
        <v>0</v>
      </c>
      <c r="H313" s="38">
        <f t="shared" si="70"/>
        <v>0</v>
      </c>
      <c r="I313" s="38">
        <f t="shared" si="71"/>
        <v>0</v>
      </c>
      <c r="J313" s="38">
        <f t="shared" si="72"/>
        <v>0</v>
      </c>
      <c r="K313" s="38">
        <f t="shared" si="73"/>
        <v>0</v>
      </c>
      <c r="L313" s="38">
        <f t="shared" si="74"/>
        <v>0</v>
      </c>
      <c r="M313" s="38">
        <f t="shared" ca="1" si="75"/>
        <v>-4.8813844166508177E-2</v>
      </c>
      <c r="N313" s="38">
        <f t="shared" ca="1" si="76"/>
        <v>0</v>
      </c>
      <c r="O313" s="105">
        <f t="shared" ca="1" si="77"/>
        <v>0</v>
      </c>
      <c r="P313" s="38">
        <f t="shared" ca="1" si="78"/>
        <v>0</v>
      </c>
      <c r="Q313" s="38">
        <f t="shared" ca="1" si="79"/>
        <v>0</v>
      </c>
      <c r="R313" s="24">
        <f t="shared" ca="1" si="80"/>
        <v>4.8813844166508177E-2</v>
      </c>
    </row>
    <row r="314" spans="1:18" x14ac:dyDescent="0.2">
      <c r="A314" s="81"/>
      <c r="B314" s="81"/>
      <c r="C314" s="81"/>
      <c r="D314" s="82">
        <f t="shared" si="66"/>
        <v>0</v>
      </c>
      <c r="E314" s="82">
        <f t="shared" si="67"/>
        <v>0</v>
      </c>
      <c r="F314" s="38">
        <f t="shared" si="68"/>
        <v>0</v>
      </c>
      <c r="G314" s="38">
        <f t="shared" si="69"/>
        <v>0</v>
      </c>
      <c r="H314" s="38">
        <f t="shared" si="70"/>
        <v>0</v>
      </c>
      <c r="I314" s="38">
        <f t="shared" si="71"/>
        <v>0</v>
      </c>
      <c r="J314" s="38">
        <f t="shared" si="72"/>
        <v>0</v>
      </c>
      <c r="K314" s="38">
        <f t="shared" si="73"/>
        <v>0</v>
      </c>
      <c r="L314" s="38">
        <f t="shared" si="74"/>
        <v>0</v>
      </c>
      <c r="M314" s="38">
        <f t="shared" ca="1" si="75"/>
        <v>-4.8813844166508177E-2</v>
      </c>
      <c r="N314" s="38">
        <f t="shared" ca="1" si="76"/>
        <v>0</v>
      </c>
      <c r="O314" s="105">
        <f t="shared" ca="1" si="77"/>
        <v>0</v>
      </c>
      <c r="P314" s="38">
        <f t="shared" ca="1" si="78"/>
        <v>0</v>
      </c>
      <c r="Q314" s="38">
        <f t="shared" ca="1" si="79"/>
        <v>0</v>
      </c>
      <c r="R314" s="24">
        <f t="shared" ca="1" si="80"/>
        <v>4.8813844166508177E-2</v>
      </c>
    </row>
    <row r="315" spans="1:18" x14ac:dyDescent="0.2">
      <c r="A315" s="81"/>
      <c r="B315" s="81"/>
      <c r="C315" s="81"/>
      <c r="D315" s="82">
        <f t="shared" si="66"/>
        <v>0</v>
      </c>
      <c r="E315" s="82">
        <f t="shared" si="67"/>
        <v>0</v>
      </c>
      <c r="F315" s="38">
        <f t="shared" si="68"/>
        <v>0</v>
      </c>
      <c r="G315" s="38">
        <f t="shared" si="69"/>
        <v>0</v>
      </c>
      <c r="H315" s="38">
        <f t="shared" si="70"/>
        <v>0</v>
      </c>
      <c r="I315" s="38">
        <f t="shared" si="71"/>
        <v>0</v>
      </c>
      <c r="J315" s="38">
        <f t="shared" si="72"/>
        <v>0</v>
      </c>
      <c r="K315" s="38">
        <f t="shared" si="73"/>
        <v>0</v>
      </c>
      <c r="L315" s="38">
        <f t="shared" si="74"/>
        <v>0</v>
      </c>
      <c r="M315" s="38">
        <f t="shared" ca="1" si="75"/>
        <v>-4.8813844166508177E-2</v>
      </c>
      <c r="N315" s="38">
        <f t="shared" ca="1" si="76"/>
        <v>0</v>
      </c>
      <c r="O315" s="105">
        <f t="shared" ca="1" si="77"/>
        <v>0</v>
      </c>
      <c r="P315" s="38">
        <f t="shared" ca="1" si="78"/>
        <v>0</v>
      </c>
      <c r="Q315" s="38">
        <f t="shared" ca="1" si="79"/>
        <v>0</v>
      </c>
      <c r="R315" s="24">
        <f t="shared" ca="1" si="80"/>
        <v>4.8813844166508177E-2</v>
      </c>
    </row>
    <row r="316" spans="1:18" x14ac:dyDescent="0.2">
      <c r="A316" s="81"/>
      <c r="B316" s="81"/>
      <c r="C316" s="81"/>
      <c r="D316" s="82">
        <f t="shared" si="66"/>
        <v>0</v>
      </c>
      <c r="E316" s="82">
        <f t="shared" si="67"/>
        <v>0</v>
      </c>
      <c r="F316" s="38">
        <f t="shared" si="68"/>
        <v>0</v>
      </c>
      <c r="G316" s="38">
        <f t="shared" si="69"/>
        <v>0</v>
      </c>
      <c r="H316" s="38">
        <f t="shared" si="70"/>
        <v>0</v>
      </c>
      <c r="I316" s="38">
        <f t="shared" si="71"/>
        <v>0</v>
      </c>
      <c r="J316" s="38">
        <f t="shared" si="72"/>
        <v>0</v>
      </c>
      <c r="K316" s="38">
        <f t="shared" si="73"/>
        <v>0</v>
      </c>
      <c r="L316" s="38">
        <f t="shared" si="74"/>
        <v>0</v>
      </c>
      <c r="M316" s="38">
        <f t="shared" ca="1" si="75"/>
        <v>-4.8813844166508177E-2</v>
      </c>
      <c r="N316" s="38">
        <f t="shared" ca="1" si="76"/>
        <v>0</v>
      </c>
      <c r="O316" s="105">
        <f t="shared" ca="1" si="77"/>
        <v>0</v>
      </c>
      <c r="P316" s="38">
        <f t="shared" ca="1" si="78"/>
        <v>0</v>
      </c>
      <c r="Q316" s="38">
        <f t="shared" ca="1" si="79"/>
        <v>0</v>
      </c>
      <c r="R316" s="24">
        <f t="shared" ca="1" si="80"/>
        <v>4.8813844166508177E-2</v>
      </c>
    </row>
    <row r="317" spans="1:18" x14ac:dyDescent="0.2">
      <c r="A317" s="81"/>
      <c r="B317" s="81"/>
      <c r="C317" s="81"/>
      <c r="D317" s="82">
        <f t="shared" si="66"/>
        <v>0</v>
      </c>
      <c r="E317" s="82">
        <f t="shared" si="67"/>
        <v>0</v>
      </c>
      <c r="F317" s="38">
        <f t="shared" si="68"/>
        <v>0</v>
      </c>
      <c r="G317" s="38">
        <f t="shared" si="69"/>
        <v>0</v>
      </c>
      <c r="H317" s="38">
        <f t="shared" si="70"/>
        <v>0</v>
      </c>
      <c r="I317" s="38">
        <f t="shared" si="71"/>
        <v>0</v>
      </c>
      <c r="J317" s="38">
        <f t="shared" si="72"/>
        <v>0</v>
      </c>
      <c r="K317" s="38">
        <f t="shared" si="73"/>
        <v>0</v>
      </c>
      <c r="L317" s="38">
        <f t="shared" si="74"/>
        <v>0</v>
      </c>
      <c r="M317" s="38">
        <f t="shared" ca="1" si="75"/>
        <v>-4.8813844166508177E-2</v>
      </c>
      <c r="N317" s="38">
        <f t="shared" ca="1" si="76"/>
        <v>0</v>
      </c>
      <c r="O317" s="105">
        <f t="shared" ca="1" si="77"/>
        <v>0</v>
      </c>
      <c r="P317" s="38">
        <f t="shared" ca="1" si="78"/>
        <v>0</v>
      </c>
      <c r="Q317" s="38">
        <f t="shared" ca="1" si="79"/>
        <v>0</v>
      </c>
      <c r="R317" s="24">
        <f t="shared" ca="1" si="80"/>
        <v>4.8813844166508177E-2</v>
      </c>
    </row>
    <row r="318" spans="1:18" x14ac:dyDescent="0.2">
      <c r="A318" s="81"/>
      <c r="B318" s="81"/>
      <c r="C318" s="81"/>
      <c r="D318" s="82">
        <f t="shared" si="66"/>
        <v>0</v>
      </c>
      <c r="E318" s="82">
        <f t="shared" si="67"/>
        <v>0</v>
      </c>
      <c r="F318" s="38">
        <f t="shared" si="68"/>
        <v>0</v>
      </c>
      <c r="G318" s="38">
        <f t="shared" si="69"/>
        <v>0</v>
      </c>
      <c r="H318" s="38">
        <f t="shared" si="70"/>
        <v>0</v>
      </c>
      <c r="I318" s="38">
        <f t="shared" si="71"/>
        <v>0</v>
      </c>
      <c r="J318" s="38">
        <f t="shared" si="72"/>
        <v>0</v>
      </c>
      <c r="K318" s="38">
        <f t="shared" si="73"/>
        <v>0</v>
      </c>
      <c r="L318" s="38">
        <f t="shared" si="74"/>
        <v>0</v>
      </c>
      <c r="M318" s="38">
        <f t="shared" ca="1" si="75"/>
        <v>-4.8813844166508177E-2</v>
      </c>
      <c r="N318" s="38">
        <f t="shared" ca="1" si="76"/>
        <v>0</v>
      </c>
      <c r="O318" s="105">
        <f t="shared" ca="1" si="77"/>
        <v>0</v>
      </c>
      <c r="P318" s="38">
        <f t="shared" ca="1" si="78"/>
        <v>0</v>
      </c>
      <c r="Q318" s="38">
        <f t="shared" ca="1" si="79"/>
        <v>0</v>
      </c>
      <c r="R318" s="24">
        <f t="shared" ca="1" si="80"/>
        <v>4.8813844166508177E-2</v>
      </c>
    </row>
    <row r="319" spans="1:18" x14ac:dyDescent="0.2">
      <c r="A319" s="81"/>
      <c r="B319" s="81"/>
      <c r="C319" s="81"/>
      <c r="D319" s="82">
        <f t="shared" si="66"/>
        <v>0</v>
      </c>
      <c r="E319" s="82">
        <f t="shared" si="67"/>
        <v>0</v>
      </c>
      <c r="F319" s="38">
        <f t="shared" si="68"/>
        <v>0</v>
      </c>
      <c r="G319" s="38">
        <f t="shared" si="69"/>
        <v>0</v>
      </c>
      <c r="H319" s="38">
        <f t="shared" si="70"/>
        <v>0</v>
      </c>
      <c r="I319" s="38">
        <f t="shared" si="71"/>
        <v>0</v>
      </c>
      <c r="J319" s="38">
        <f t="shared" si="72"/>
        <v>0</v>
      </c>
      <c r="K319" s="38">
        <f t="shared" si="73"/>
        <v>0</v>
      </c>
      <c r="L319" s="38">
        <f t="shared" si="74"/>
        <v>0</v>
      </c>
      <c r="M319" s="38">
        <f t="shared" ca="1" si="75"/>
        <v>-4.8813844166508177E-2</v>
      </c>
      <c r="N319" s="38">
        <f t="shared" ca="1" si="76"/>
        <v>0</v>
      </c>
      <c r="O319" s="105">
        <f t="shared" ca="1" si="77"/>
        <v>0</v>
      </c>
      <c r="P319" s="38">
        <f t="shared" ca="1" si="78"/>
        <v>0</v>
      </c>
      <c r="Q319" s="38">
        <f t="shared" ca="1" si="79"/>
        <v>0</v>
      </c>
      <c r="R319" s="24">
        <f t="shared" ca="1" si="80"/>
        <v>4.8813844166508177E-2</v>
      </c>
    </row>
    <row r="320" spans="1:18" x14ac:dyDescent="0.2">
      <c r="A320" s="81"/>
      <c r="B320" s="81"/>
      <c r="C320" s="81"/>
      <c r="D320" s="82">
        <f t="shared" si="66"/>
        <v>0</v>
      </c>
      <c r="E320" s="82">
        <f t="shared" si="67"/>
        <v>0</v>
      </c>
      <c r="F320" s="38">
        <f t="shared" si="68"/>
        <v>0</v>
      </c>
      <c r="G320" s="38">
        <f t="shared" si="69"/>
        <v>0</v>
      </c>
      <c r="H320" s="38">
        <f t="shared" si="70"/>
        <v>0</v>
      </c>
      <c r="I320" s="38">
        <f t="shared" si="71"/>
        <v>0</v>
      </c>
      <c r="J320" s="38">
        <f t="shared" si="72"/>
        <v>0</v>
      </c>
      <c r="K320" s="38">
        <f t="shared" si="73"/>
        <v>0</v>
      </c>
      <c r="L320" s="38">
        <f t="shared" si="74"/>
        <v>0</v>
      </c>
      <c r="M320" s="38">
        <f t="shared" ca="1" si="75"/>
        <v>-4.8813844166508177E-2</v>
      </c>
      <c r="N320" s="38">
        <f t="shared" ca="1" si="76"/>
        <v>0</v>
      </c>
      <c r="O320" s="105">
        <f t="shared" ca="1" si="77"/>
        <v>0</v>
      </c>
      <c r="P320" s="38">
        <f t="shared" ca="1" si="78"/>
        <v>0</v>
      </c>
      <c r="Q320" s="38">
        <f t="shared" ca="1" si="79"/>
        <v>0</v>
      </c>
      <c r="R320" s="24">
        <f t="shared" ca="1" si="80"/>
        <v>4.8813844166508177E-2</v>
      </c>
    </row>
    <row r="321" spans="1:18" x14ac:dyDescent="0.2">
      <c r="A321" s="81"/>
      <c r="B321" s="81"/>
      <c r="C321" s="81"/>
      <c r="D321" s="82">
        <f t="shared" si="66"/>
        <v>0</v>
      </c>
      <c r="E321" s="82">
        <f t="shared" si="67"/>
        <v>0</v>
      </c>
      <c r="F321" s="38">
        <f t="shared" si="68"/>
        <v>0</v>
      </c>
      <c r="G321" s="38">
        <f t="shared" si="69"/>
        <v>0</v>
      </c>
      <c r="H321" s="38">
        <f t="shared" si="70"/>
        <v>0</v>
      </c>
      <c r="I321" s="38">
        <f t="shared" si="71"/>
        <v>0</v>
      </c>
      <c r="J321" s="38">
        <f t="shared" si="72"/>
        <v>0</v>
      </c>
      <c r="K321" s="38">
        <f t="shared" si="73"/>
        <v>0</v>
      </c>
      <c r="L321" s="38">
        <f t="shared" si="74"/>
        <v>0</v>
      </c>
      <c r="M321" s="38">
        <f t="shared" ca="1" si="75"/>
        <v>-4.8813844166508177E-2</v>
      </c>
      <c r="N321" s="38">
        <f t="shared" ca="1" si="76"/>
        <v>0</v>
      </c>
      <c r="O321" s="105">
        <f t="shared" ca="1" si="77"/>
        <v>0</v>
      </c>
      <c r="P321" s="38">
        <f t="shared" ca="1" si="78"/>
        <v>0</v>
      </c>
      <c r="Q321" s="38">
        <f t="shared" ca="1" si="79"/>
        <v>0</v>
      </c>
      <c r="R321" s="24">
        <f t="shared" ca="1" si="80"/>
        <v>4.8813844166508177E-2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2"/>
  </sheetPr>
  <dimension ref="A1:AB319"/>
  <sheetViews>
    <sheetView workbookViewId="0">
      <selection activeCell="F9" sqref="F9:G9"/>
    </sheetView>
  </sheetViews>
  <sheetFormatPr defaultRowHeight="12.75" x14ac:dyDescent="0.2"/>
  <cols>
    <col min="1" max="1" width="9.140625" style="24"/>
    <col min="2" max="2" width="10.7109375" style="24" customWidth="1"/>
    <col min="3" max="4" width="9.140625" style="24"/>
    <col min="5" max="5" width="11" style="24" customWidth="1"/>
    <col min="6" max="6" width="12.42578125" style="24" bestFit="1" customWidth="1"/>
    <col min="7" max="7" width="10.7109375" style="24" customWidth="1"/>
    <col min="8" max="13" width="9.140625" style="24"/>
    <col min="14" max="14" width="12.140625" style="24" customWidth="1"/>
    <col min="15" max="15" width="11" style="24" customWidth="1"/>
    <col min="16" max="16384" width="9.140625" style="24"/>
  </cols>
  <sheetData>
    <row r="1" spans="1:28" ht="18.75" thickBot="1" x14ac:dyDescent="0.25">
      <c r="A1" s="52" t="s">
        <v>101</v>
      </c>
      <c r="D1" s="30" t="s">
        <v>102</v>
      </c>
      <c r="M1" s="53" t="s">
        <v>103</v>
      </c>
      <c r="N1" s="24" t="s">
        <v>104</v>
      </c>
      <c r="O1" s="24">
        <f ca="1">H18*J18-I18*I18</f>
        <v>9862947.5722113214</v>
      </c>
      <c r="P1" s="24" t="s">
        <v>194</v>
      </c>
      <c r="U1" s="8" t="s">
        <v>159</v>
      </c>
      <c r="V1" s="80" t="s">
        <v>161</v>
      </c>
      <c r="AA1" s="24">
        <v>1</v>
      </c>
      <c r="AB1" s="24" t="s">
        <v>105</v>
      </c>
    </row>
    <row r="2" spans="1:28" x14ac:dyDescent="0.2">
      <c r="M2" s="53" t="s">
        <v>106</v>
      </c>
      <c r="N2" s="24" t="s">
        <v>107</v>
      </c>
      <c r="O2" s="24">
        <f ca="1">+F18*J18-H18*I18</f>
        <v>1296055.1067384263</v>
      </c>
      <c r="P2" s="24" t="s">
        <v>195</v>
      </c>
      <c r="U2" s="24">
        <v>-6</v>
      </c>
      <c r="V2" s="24">
        <f t="shared" ref="V2:V33" ca="1" si="0">+E$4+E$5*U2+E$6*U2^2</f>
        <v>9.6053233844765246E-2</v>
      </c>
      <c r="AA2" s="24">
        <v>2</v>
      </c>
      <c r="AB2" s="24" t="s">
        <v>37</v>
      </c>
    </row>
    <row r="3" spans="1:28" ht="13.5" thickBot="1" x14ac:dyDescent="0.25">
      <c r="A3" s="24" t="s">
        <v>108</v>
      </c>
      <c r="B3" s="24" t="s">
        <v>109</v>
      </c>
      <c r="E3" s="54" t="s">
        <v>110</v>
      </c>
      <c r="F3" s="54" t="s">
        <v>111</v>
      </c>
      <c r="G3" s="54" t="s">
        <v>112</v>
      </c>
      <c r="H3" s="54" t="s">
        <v>113</v>
      </c>
      <c r="M3" s="53" t="s">
        <v>114</v>
      </c>
      <c r="N3" s="24" t="s">
        <v>115</v>
      </c>
      <c r="O3" s="24">
        <f ca="1">+F18*I18-H18*H18</f>
        <v>-629636.79934137745</v>
      </c>
      <c r="P3" s="24" t="s">
        <v>196</v>
      </c>
      <c r="U3" s="24">
        <v>-5.8</v>
      </c>
      <c r="V3" s="24">
        <f t="shared" ca="1" si="0"/>
        <v>8.6202872607256009E-2</v>
      </c>
      <c r="AA3" s="24">
        <v>3</v>
      </c>
      <c r="AB3" s="24" t="s">
        <v>116</v>
      </c>
    </row>
    <row r="4" spans="1:28" x14ac:dyDescent="0.2">
      <c r="A4" s="24" t="s">
        <v>117</v>
      </c>
      <c r="B4" s="24" t="s">
        <v>118</v>
      </c>
      <c r="D4" s="55" t="s">
        <v>119</v>
      </c>
      <c r="E4" s="56">
        <f ca="1">(G18*O1-K18*O2+L18*O3)/O7</f>
        <v>-3.749880582102251E-2</v>
      </c>
      <c r="F4" s="57">
        <f ca="1">+E7/O7*O18</f>
        <v>1.2013449306876765E-3</v>
      </c>
      <c r="G4" s="58">
        <f>+B18</f>
        <v>1</v>
      </c>
      <c r="H4" s="59">
        <f ca="1">ABS(F4/E4)</f>
        <v>3.2036885025660759E-2</v>
      </c>
      <c r="M4" s="53" t="s">
        <v>120</v>
      </c>
      <c r="N4" s="24" t="s">
        <v>121</v>
      </c>
      <c r="O4" s="24">
        <f ca="1">+C18*J18-H18*H18</f>
        <v>483494.56555918907</v>
      </c>
      <c r="P4" s="24" t="s">
        <v>197</v>
      </c>
      <c r="U4" s="24">
        <v>-5.6</v>
      </c>
      <c r="V4" s="24">
        <f t="shared" ca="1" si="0"/>
        <v>7.6724830444366232E-2</v>
      </c>
      <c r="AA4" s="24">
        <v>4</v>
      </c>
      <c r="AB4" s="24" t="s">
        <v>122</v>
      </c>
    </row>
    <row r="5" spans="1:28" x14ac:dyDescent="0.2">
      <c r="A5" s="24" t="s">
        <v>123</v>
      </c>
      <c r="B5" s="60">
        <v>40323</v>
      </c>
      <c r="D5" s="61" t="s">
        <v>124</v>
      </c>
      <c r="E5" s="62">
        <f ca="1">+(-G18*O2+K18*O4-L18*O5)/O7</f>
        <v>5.6652573188325193E-3</v>
      </c>
      <c r="F5" s="63">
        <f ca="1">P18*E7/O7</f>
        <v>1.9312157276852251E-4</v>
      </c>
      <c r="G5" s="64">
        <f>+B18/A18</f>
        <v>1E-4</v>
      </c>
      <c r="H5" s="59">
        <f ca="1">ABS(F5/E5)</f>
        <v>3.4088755708685171E-2</v>
      </c>
      <c r="M5" s="53" t="s">
        <v>125</v>
      </c>
      <c r="N5" s="24" t="s">
        <v>126</v>
      </c>
      <c r="O5" s="24">
        <f ca="1">+C18*I18-F18*H18</f>
        <v>-34491.824675468466</v>
      </c>
      <c r="P5" s="24" t="s">
        <v>198</v>
      </c>
      <c r="U5" s="24">
        <v>-5.4</v>
      </c>
      <c r="V5" s="24">
        <f t="shared" ca="1" si="0"/>
        <v>6.7619107356096025E-2</v>
      </c>
      <c r="AA5" s="24">
        <v>5</v>
      </c>
      <c r="AB5" s="24" t="s">
        <v>127</v>
      </c>
    </row>
    <row r="6" spans="1:28" ht="13.5" thickBot="1" x14ac:dyDescent="0.25">
      <c r="D6" s="65" t="s">
        <v>128</v>
      </c>
      <c r="E6" s="66">
        <f ca="1">+(G18*O3-K18*O5+L18*O6)/O7</f>
        <v>4.6539884327439687E-3</v>
      </c>
      <c r="F6" s="67">
        <f ca="1">Q18*E7/O7</f>
        <v>9.3312361790144478E-5</v>
      </c>
      <c r="G6" s="68">
        <f>+B18/A18^2</f>
        <v>1E-8</v>
      </c>
      <c r="H6" s="59">
        <f ca="1">ABS(F6/E6)</f>
        <v>2.0049977162304198E-2</v>
      </c>
      <c r="M6" s="69" t="s">
        <v>129</v>
      </c>
      <c r="N6" s="70" t="s">
        <v>130</v>
      </c>
      <c r="O6" s="70">
        <f ca="1">+C18*H18-F18*F18</f>
        <v>66528.302977079366</v>
      </c>
      <c r="P6" s="24" t="s">
        <v>199</v>
      </c>
      <c r="U6" s="24">
        <v>-5.2</v>
      </c>
      <c r="V6" s="24">
        <f t="shared" ca="1" si="0"/>
        <v>5.8885703342445334E-2</v>
      </c>
      <c r="AA6" s="24">
        <v>6</v>
      </c>
      <c r="AB6" s="24" t="s">
        <v>131</v>
      </c>
    </row>
    <row r="7" spans="1:28" x14ac:dyDescent="0.2">
      <c r="D7" s="30" t="s">
        <v>132</v>
      </c>
      <c r="E7" s="71">
        <f ca="1">SQRT(N18/(B15-3))</f>
        <v>6.6530641855005908E-3</v>
      </c>
      <c r="G7" s="72" t="e">
        <f>+#REF!</f>
        <v>#REF!</v>
      </c>
      <c r="M7" s="53" t="s">
        <v>133</v>
      </c>
      <c r="N7" s="24" t="s">
        <v>134</v>
      </c>
      <c r="O7" s="24">
        <f ca="1">+C18*O1-F18*O2+H18*O3</f>
        <v>241625483.43096602</v>
      </c>
      <c r="U7" s="24">
        <v>-5</v>
      </c>
      <c r="V7" s="24">
        <f t="shared" ca="1" si="0"/>
        <v>5.0524618403414101E-2</v>
      </c>
      <c r="AA7" s="24">
        <v>7</v>
      </c>
      <c r="AB7" s="24" t="s">
        <v>135</v>
      </c>
    </row>
    <row r="8" spans="1:28" x14ac:dyDescent="0.2">
      <c r="A8" s="38">
        <v>21</v>
      </c>
      <c r="B8" s="24" t="s">
        <v>139</v>
      </c>
      <c r="C8" s="102">
        <v>21</v>
      </c>
      <c r="D8" s="30" t="s">
        <v>136</v>
      </c>
      <c r="F8" s="103">
        <f ca="1">CORREL(INDIRECT(E12):INDIRECT(E13),INDIRECT(M12):INDIRECT(M13))</f>
        <v>0.82534584714734283</v>
      </c>
      <c r="G8" s="71"/>
      <c r="K8" s="72"/>
      <c r="U8" s="24">
        <v>-4.8</v>
      </c>
      <c r="V8" s="24">
        <f t="shared" ca="1" si="0"/>
        <v>4.2535852539002425E-2</v>
      </c>
      <c r="AA8" s="24">
        <v>8</v>
      </c>
      <c r="AB8" s="24" t="s">
        <v>137</v>
      </c>
    </row>
    <row r="9" spans="1:28" x14ac:dyDescent="0.2">
      <c r="A9" s="38">
        <f>20+COUNT(A21:A1426)</f>
        <v>272</v>
      </c>
      <c r="B9" s="24" t="s">
        <v>141</v>
      </c>
      <c r="C9" s="106">
        <f>A9</f>
        <v>272</v>
      </c>
      <c r="E9" s="73">
        <f ca="1">E6*G6</f>
        <v>4.653988432743969E-11</v>
      </c>
      <c r="F9" s="74">
        <f ca="1">H6</f>
        <v>2.0049977162304198E-2</v>
      </c>
      <c r="G9" s="75">
        <f ca="1">F8</f>
        <v>0.82534584714734283</v>
      </c>
      <c r="K9" s="72"/>
      <c r="U9" s="24">
        <v>-4.5999999999999996</v>
      </c>
      <c r="V9" s="24">
        <f t="shared" ca="1" si="0"/>
        <v>3.4919405749210264E-2</v>
      </c>
      <c r="AA9" s="24">
        <v>9</v>
      </c>
      <c r="AB9" s="24" t="s">
        <v>32</v>
      </c>
    </row>
    <row r="10" spans="1:28" x14ac:dyDescent="0.2">
      <c r="A10" s="126" t="s">
        <v>5</v>
      </c>
      <c r="B10" s="127">
        <f>+'Active 1'!C8</f>
        <v>0.43035716000000002</v>
      </c>
      <c r="C10" s="77"/>
      <c r="D10" s="24" t="s">
        <v>188</v>
      </c>
      <c r="E10" s="24">
        <f ca="1">2*E9*365.2422/B10</f>
        <v>7.8996384024374516E-8</v>
      </c>
      <c r="F10" s="24">
        <f ca="1">+F9*E10</f>
        <v>1.5838756955933212E-9</v>
      </c>
      <c r="G10" s="24" t="s">
        <v>189</v>
      </c>
      <c r="U10" s="24">
        <v>-4.4000000000000004</v>
      </c>
      <c r="V10" s="24">
        <f t="shared" ca="1" si="0"/>
        <v>2.7675278034037645E-2</v>
      </c>
      <c r="AA10" s="24">
        <v>10</v>
      </c>
      <c r="AB10" s="24" t="s">
        <v>138</v>
      </c>
    </row>
    <row r="11" spans="1:28" x14ac:dyDescent="0.2">
      <c r="U11" s="24">
        <v>-4.2</v>
      </c>
      <c r="V11" s="24">
        <f t="shared" ca="1" si="0"/>
        <v>2.0803469393484514E-2</v>
      </c>
      <c r="AA11" s="24">
        <v>11</v>
      </c>
      <c r="AB11" s="24" t="s">
        <v>42</v>
      </c>
    </row>
    <row r="12" spans="1:28" x14ac:dyDescent="0.2"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U12" s="24">
        <v>-4</v>
      </c>
      <c r="V12" s="24">
        <f t="shared" ca="1" si="0"/>
        <v>1.4303979827550911E-2</v>
      </c>
      <c r="AA12" s="24">
        <v>12</v>
      </c>
      <c r="AB12" s="24" t="s">
        <v>140</v>
      </c>
    </row>
    <row r="13" spans="1:28" x14ac:dyDescent="0.2">
      <c r="C13" s="5" t="str">
        <f t="shared" si="1"/>
        <v>C272</v>
      </c>
      <c r="D13" s="5" t="str">
        <f t="shared" si="1"/>
        <v>D272</v>
      </c>
      <c r="E13" s="5" t="str">
        <f t="shared" si="1"/>
        <v>E272</v>
      </c>
      <c r="F13" s="5" t="str">
        <f t="shared" si="1"/>
        <v>F272</v>
      </c>
      <c r="G13" s="5" t="str">
        <f t="shared" ref="G13:Q13" si="3">G$15&amp;$C9</f>
        <v>G272</v>
      </c>
      <c r="H13" s="5" t="str">
        <f t="shared" si="3"/>
        <v>H272</v>
      </c>
      <c r="I13" s="5" t="str">
        <f t="shared" si="3"/>
        <v>I272</v>
      </c>
      <c r="J13" s="5" t="str">
        <f t="shared" si="3"/>
        <v>J272</v>
      </c>
      <c r="K13" s="5" t="str">
        <f t="shared" si="3"/>
        <v>K272</v>
      </c>
      <c r="L13" s="5" t="str">
        <f t="shared" si="3"/>
        <v>L272</v>
      </c>
      <c r="M13" s="5" t="str">
        <f t="shared" si="3"/>
        <v>M272</v>
      </c>
      <c r="N13" s="5" t="str">
        <f t="shared" si="3"/>
        <v>N272</v>
      </c>
      <c r="O13" s="5" t="str">
        <f t="shared" si="3"/>
        <v>O272</v>
      </c>
      <c r="P13" s="5" t="str">
        <f t="shared" si="3"/>
        <v>P272</v>
      </c>
      <c r="Q13" s="5" t="str">
        <f t="shared" si="3"/>
        <v>Q272</v>
      </c>
      <c r="U13" s="24">
        <v>-3.8</v>
      </c>
      <c r="V13" s="24">
        <f t="shared" ca="1" si="0"/>
        <v>8.1768093362368233E-3</v>
      </c>
      <c r="AA13" s="24">
        <v>13</v>
      </c>
      <c r="AB13" s="24" t="s">
        <v>142</v>
      </c>
    </row>
    <row r="14" spans="1:28" x14ac:dyDescent="0.2">
      <c r="U14" s="24">
        <v>-3.6</v>
      </c>
      <c r="V14" s="24">
        <f t="shared" ca="1" si="0"/>
        <v>2.4219579195422572E-3</v>
      </c>
      <c r="AA14" s="24">
        <v>14</v>
      </c>
      <c r="AB14" s="24" t="s">
        <v>143</v>
      </c>
    </row>
    <row r="15" spans="1:28" x14ac:dyDescent="0.2">
      <c r="A15" s="30" t="s">
        <v>147</v>
      </c>
      <c r="B15" s="30">
        <f>C9-C8+1</f>
        <v>252</v>
      </c>
      <c r="C15" s="5" t="str">
        <f t="shared" ref="C15:Q15" si="4">VLOOKUP(C16,$AA1:$AB23,2,FALSE)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U15" s="24">
        <v>-3.4</v>
      </c>
      <c r="V15" s="24">
        <f t="shared" ca="1" si="0"/>
        <v>-2.9605744225328079E-3</v>
      </c>
      <c r="AA15" s="24">
        <v>15</v>
      </c>
      <c r="AB15" s="24" t="s">
        <v>144</v>
      </c>
    </row>
    <row r="16" spans="1:28" x14ac:dyDescent="0.2">
      <c r="A16" s="5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U16" s="24">
        <v>-3.2</v>
      </c>
      <c r="V16" s="24">
        <f t="shared" ca="1" si="0"/>
        <v>-7.9707876899883234E-3</v>
      </c>
      <c r="AA16" s="24">
        <v>16</v>
      </c>
      <c r="AB16" s="24" t="s">
        <v>145</v>
      </c>
    </row>
    <row r="17" spans="1:28" x14ac:dyDescent="0.2">
      <c r="A17" s="30" t="s">
        <v>146</v>
      </c>
      <c r="U17" s="24">
        <v>-3</v>
      </c>
      <c r="V17" s="24">
        <f t="shared" ca="1" si="0"/>
        <v>-1.2608681882824345E-2</v>
      </c>
      <c r="AA17" s="24">
        <v>17</v>
      </c>
      <c r="AB17" s="24" t="s">
        <v>148</v>
      </c>
    </row>
    <row r="18" spans="1:28" x14ac:dyDescent="0.2">
      <c r="A18" s="76">
        <v>10000</v>
      </c>
      <c r="B18" s="76">
        <v>1</v>
      </c>
      <c r="C18" s="24">
        <f ca="1">SUM(INDIRECT(C12):INDIRECT(C13))</f>
        <v>128.19999999999999</v>
      </c>
      <c r="D18" s="104">
        <f ca="1">SUM(INDIRECT(D12):INDIRECT(D13))</f>
        <v>-66.516999999999683</v>
      </c>
      <c r="E18" s="104">
        <f ca="1">SUM(INDIRECT(E12):INDIRECT(E13))</f>
        <v>3.0754431395097521</v>
      </c>
      <c r="F18" s="30">
        <f ca="1">SUM(INDIRECT(F12):INDIRECT(F13))</f>
        <v>266.97111500000011</v>
      </c>
      <c r="G18" s="30">
        <f ca="1">SUM(INDIRECT(G12):INDIRECT(G13))</f>
        <v>1.707674404239121</v>
      </c>
      <c r="H18" s="30">
        <f ca="1">SUM(INDIRECT(H12):INDIRECT(H13))</f>
        <v>1074.8976538332502</v>
      </c>
      <c r="I18" s="30">
        <f ca="1">SUM(INDIRECT(I12):INDIRECT(I13))</f>
        <v>1969.3822190271333</v>
      </c>
      <c r="J18" s="30">
        <f ca="1">SUM(INDIRECT(J12):INDIRECT(J13))</f>
        <v>12783.927704956433</v>
      </c>
      <c r="K18" s="30">
        <f ca="1">SUM(INDIRECT(K12):INDIRECT(K13))</f>
        <v>5.2439558661717793</v>
      </c>
      <c r="L18" s="30">
        <f ca="1">SUM(INDIRECT(L12):INDIRECT(L13))</f>
        <v>30.345930295258778</v>
      </c>
      <c r="N18" s="24">
        <f ca="1">SUM(INDIRECT(N12):INDIRECT(N13))</f>
        <v>1.1021552501041268E-2</v>
      </c>
      <c r="O18" s="24">
        <f ca="1">SQRT(SUM(INDIRECT(O12):INDIRECT(O13)))</f>
        <v>43630354.608236693</v>
      </c>
      <c r="P18" s="24">
        <f ca="1">SQRT(SUM(INDIRECT(P12):INDIRECT(P13)))</f>
        <v>7013774.7179470062</v>
      </c>
      <c r="Q18" s="24">
        <f ca="1">SQRT(SUM(INDIRECT(Q12):INDIRECT(Q13)))</f>
        <v>3388911.3195038871</v>
      </c>
      <c r="U18" s="24">
        <v>-2.8</v>
      </c>
      <c r="V18" s="24">
        <f t="shared" ca="1" si="0"/>
        <v>-1.6874257001040852E-2</v>
      </c>
      <c r="AA18" s="24">
        <v>18</v>
      </c>
      <c r="AB18" s="24" t="s">
        <v>149</v>
      </c>
    </row>
    <row r="19" spans="1:28" x14ac:dyDescent="0.2">
      <c r="A19" s="77" t="s">
        <v>150</v>
      </c>
      <c r="F19" s="78" t="s">
        <v>151</v>
      </c>
      <c r="G19" s="78" t="s">
        <v>152</v>
      </c>
      <c r="H19" s="78" t="s">
        <v>153</v>
      </c>
      <c r="I19" s="78" t="s">
        <v>154</v>
      </c>
      <c r="J19" s="78" t="s">
        <v>155</v>
      </c>
      <c r="K19" s="78" t="s">
        <v>156</v>
      </c>
      <c r="L19" s="78" t="s">
        <v>157</v>
      </c>
      <c r="M19" s="79"/>
      <c r="N19" s="79"/>
      <c r="O19" s="79"/>
      <c r="P19" s="79"/>
      <c r="Q19" s="79"/>
      <c r="U19" s="24">
        <v>-2.6</v>
      </c>
      <c r="V19" s="24">
        <f t="shared" ca="1" si="0"/>
        <v>-2.0767513044637829E-2</v>
      </c>
      <c r="AA19" s="24">
        <v>19</v>
      </c>
      <c r="AB19" s="24" t="s">
        <v>158</v>
      </c>
    </row>
    <row r="20" spans="1:28" ht="15" thickBot="1" x14ac:dyDescent="0.25">
      <c r="A20" s="8" t="s">
        <v>159</v>
      </c>
      <c r="B20" s="8" t="s">
        <v>160</v>
      </c>
      <c r="C20" s="8" t="s">
        <v>190</v>
      </c>
      <c r="D20" s="8" t="s">
        <v>159</v>
      </c>
      <c r="E20" s="8" t="s">
        <v>160</v>
      </c>
      <c r="F20" s="8" t="s">
        <v>191</v>
      </c>
      <c r="G20" s="8" t="s">
        <v>192</v>
      </c>
      <c r="H20" s="8" t="s">
        <v>200</v>
      </c>
      <c r="I20" s="8" t="s">
        <v>201</v>
      </c>
      <c r="J20" s="8" t="s">
        <v>202</v>
      </c>
      <c r="K20" s="8" t="s">
        <v>193</v>
      </c>
      <c r="L20" s="8" t="s">
        <v>203</v>
      </c>
      <c r="M20" s="80" t="s">
        <v>161</v>
      </c>
      <c r="N20" s="8" t="s">
        <v>162</v>
      </c>
      <c r="O20" s="8" t="s">
        <v>163</v>
      </c>
      <c r="P20" s="8" t="s">
        <v>164</v>
      </c>
      <c r="Q20" s="8" t="s">
        <v>165</v>
      </c>
      <c r="R20" s="54" t="s">
        <v>166</v>
      </c>
      <c r="U20" s="24">
        <v>-2.4</v>
      </c>
      <c r="V20" s="24">
        <f t="shared" ca="1" si="0"/>
        <v>-2.4288450013615299E-2</v>
      </c>
      <c r="AA20" s="24">
        <v>20</v>
      </c>
      <c r="AB20" s="24" t="s">
        <v>167</v>
      </c>
    </row>
    <row r="21" spans="1:28" x14ac:dyDescent="0.2">
      <c r="A21" s="81">
        <v>-57626.5</v>
      </c>
      <c r="B21" s="81">
        <v>8.7915018593462346E-2</v>
      </c>
      <c r="C21" s="81">
        <v>0.1</v>
      </c>
      <c r="D21" s="82">
        <f t="shared" ref="D21:D84" si="5">A21/A$18</f>
        <v>-5.7626499999999998</v>
      </c>
      <c r="E21" s="82">
        <f t="shared" ref="E21:E84" si="6">B21/B$18</f>
        <v>8.7915018593462346E-2</v>
      </c>
      <c r="F21" s="38">
        <f t="shared" ref="F21:F84" si="7">$C21*D21</f>
        <v>-0.57626500000000003</v>
      </c>
      <c r="G21" s="38">
        <f t="shared" ref="G21:G84" si="8">$C21*E21</f>
        <v>8.791501859346235E-3</v>
      </c>
      <c r="H21" s="38">
        <f t="shared" ref="H21:H84" si="9">C21*D21*D21</f>
        <v>3.32081350225</v>
      </c>
      <c r="I21" s="38">
        <f t="shared" ref="I21:I84" si="10">C21*D21*D21*D21</f>
        <v>-19.136685928740963</v>
      </c>
      <c r="J21" s="38">
        <f t="shared" ref="J21:J84" si="11">C21*D21*D21*D21*D21</f>
        <v>110.27802316725911</v>
      </c>
      <c r="K21" s="38">
        <f t="shared" ref="K21:K84" si="12">C21*E21*D21</f>
        <v>-5.0662348189761577E-2</v>
      </c>
      <c r="L21" s="38">
        <f t="shared" ref="L21:L84" si="13">C21*E21*D21*D21</f>
        <v>0.29194938079572952</v>
      </c>
      <c r="M21" s="38">
        <f t="shared" ref="M21:M84" ca="1" si="14">+E$4+E$5*D21+E$6*D21^2</f>
        <v>8.4404575358322104E-2</v>
      </c>
      <c r="N21" s="38">
        <f t="shared" ref="N21:N84" ca="1" si="15">C21*(M21-E21)^2</f>
        <v>1.2323211707141894E-6</v>
      </c>
      <c r="O21" s="105">
        <f t="shared" ref="O21:O84" ca="1" si="16">(C21*O$1-O$2*F21+O$3*H21)^2</f>
        <v>127978216301.59384</v>
      </c>
      <c r="P21" s="38">
        <f t="shared" ref="P21:P84" ca="1" si="17">(-C21*O$2+O$4*F21-O$5*H21)^2</f>
        <v>86251225419.036438</v>
      </c>
      <c r="Q21" s="38">
        <f t="shared" ref="Q21:Q84" ca="1" si="18">+(C21*O$3-F21*O$5+H21*O$6)^2</f>
        <v>19068288985.233021</v>
      </c>
      <c r="R21" s="24">
        <f t="shared" ref="R21:R84" ca="1" si="19">+E21-M21</f>
        <v>3.5104432351402426E-3</v>
      </c>
      <c r="U21" s="24">
        <v>-2.2000000000000002</v>
      </c>
      <c r="V21" s="24">
        <f t="shared" ca="1" si="0"/>
        <v>-2.7437067907973244E-2</v>
      </c>
      <c r="AA21" s="24">
        <v>23</v>
      </c>
      <c r="AB21" s="24" t="s">
        <v>168</v>
      </c>
    </row>
    <row r="22" spans="1:28" x14ac:dyDescent="0.2">
      <c r="A22" s="81">
        <v>-57045</v>
      </c>
      <c r="B22" s="81">
        <v>6.7177843878454588E-2</v>
      </c>
      <c r="C22" s="81">
        <v>0.1</v>
      </c>
      <c r="D22" s="82">
        <f t="shared" si="5"/>
        <v>-5.7045000000000003</v>
      </c>
      <c r="E22" s="82">
        <f t="shared" si="6"/>
        <v>6.7177843878454588E-2</v>
      </c>
      <c r="F22" s="38">
        <f t="shared" si="7"/>
        <v>-0.57045000000000001</v>
      </c>
      <c r="G22" s="38">
        <f t="shared" si="8"/>
        <v>6.717784387845459E-3</v>
      </c>
      <c r="H22" s="38">
        <f t="shared" si="9"/>
        <v>3.2541320250000001</v>
      </c>
      <c r="I22" s="38">
        <f t="shared" si="10"/>
        <v>-18.5631961366125</v>
      </c>
      <c r="J22" s="38">
        <f t="shared" si="11"/>
        <v>105.89375236130601</v>
      </c>
      <c r="K22" s="38">
        <f t="shared" si="12"/>
        <v>-3.832160104046442E-2</v>
      </c>
      <c r="L22" s="38">
        <f t="shared" si="13"/>
        <v>0.2186055731353293</v>
      </c>
      <c r="M22" s="38">
        <f t="shared" ca="1" si="14"/>
        <v>8.163066183341447E-2</v>
      </c>
      <c r="N22" s="38">
        <f t="shared" ca="1" si="15"/>
        <v>2.0888394683921075E-5</v>
      </c>
      <c r="O22" s="105">
        <f t="shared" ca="1" si="16"/>
        <v>104517639670.83582</v>
      </c>
      <c r="P22" s="38">
        <f t="shared" ca="1" si="17"/>
        <v>85951014399.43811</v>
      </c>
      <c r="Q22" s="38">
        <f t="shared" ca="1" si="18"/>
        <v>17916448914.469505</v>
      </c>
      <c r="R22" s="24">
        <f t="shared" ca="1" si="19"/>
        <v>-1.4452817954959882E-2</v>
      </c>
      <c r="U22" s="24">
        <v>-2</v>
      </c>
      <c r="V22" s="24">
        <f t="shared" ca="1" si="0"/>
        <v>-3.0213366727711674E-2</v>
      </c>
      <c r="AA22" s="24">
        <v>25</v>
      </c>
      <c r="AB22" s="24" t="s">
        <v>160</v>
      </c>
    </row>
    <row r="23" spans="1:28" x14ac:dyDescent="0.2">
      <c r="A23" s="81">
        <v>-56789.5</v>
      </c>
      <c r="B23" s="81">
        <v>9.4210335116594032E-2</v>
      </c>
      <c r="C23" s="81">
        <v>0.1</v>
      </c>
      <c r="D23" s="82">
        <f t="shared" si="5"/>
        <v>-5.6789500000000004</v>
      </c>
      <c r="E23" s="82">
        <f t="shared" si="6"/>
        <v>9.4210335116594032E-2</v>
      </c>
      <c r="F23" s="38">
        <f t="shared" si="7"/>
        <v>-0.56789500000000004</v>
      </c>
      <c r="G23" s="38">
        <f t="shared" si="8"/>
        <v>9.4210335116594046E-3</v>
      </c>
      <c r="H23" s="38">
        <f t="shared" si="9"/>
        <v>3.2250473102500004</v>
      </c>
      <c r="I23" s="38">
        <f t="shared" si="10"/>
        <v>-18.31488242254424</v>
      </c>
      <c r="J23" s="38">
        <f t="shared" si="11"/>
        <v>104.00930153350762</v>
      </c>
      <c r="K23" s="38">
        <f t="shared" si="12"/>
        <v>-5.3501578261038178E-2</v>
      </c>
      <c r="L23" s="38">
        <f t="shared" si="13"/>
        <v>0.30383278786552276</v>
      </c>
      <c r="M23" s="38">
        <f t="shared" ca="1" si="14"/>
        <v>8.0421809897749053E-2</v>
      </c>
      <c r="N23" s="38">
        <f t="shared" ca="1" si="15"/>
        <v>1.90123427710724E-5</v>
      </c>
      <c r="O23" s="105">
        <f t="shared" ca="1" si="16"/>
        <v>95043028745.009476</v>
      </c>
      <c r="P23" s="38">
        <f t="shared" ca="1" si="17"/>
        <v>85814951260.594589</v>
      </c>
      <c r="Q23" s="38">
        <f t="shared" ca="1" si="18"/>
        <v>17425454634.32629</v>
      </c>
      <c r="R23" s="24">
        <f t="shared" ca="1" si="19"/>
        <v>1.378852521884498E-2</v>
      </c>
      <c r="U23" s="24">
        <v>-1.8</v>
      </c>
      <c r="V23" s="24">
        <f t="shared" ca="1" si="0"/>
        <v>-3.2617346472830586E-2</v>
      </c>
      <c r="AA23" s="24">
        <v>26</v>
      </c>
      <c r="AB23" s="24" t="s">
        <v>169</v>
      </c>
    </row>
    <row r="24" spans="1:28" x14ac:dyDescent="0.2">
      <c r="A24" s="81">
        <v>-55816.5</v>
      </c>
      <c r="B24" s="81">
        <v>6.8512166790812928E-2</v>
      </c>
      <c r="C24" s="81">
        <v>0.1</v>
      </c>
      <c r="D24" s="82">
        <f t="shared" si="5"/>
        <v>-5.5816499999999998</v>
      </c>
      <c r="E24" s="82">
        <f t="shared" si="6"/>
        <v>6.8512166790812928E-2</v>
      </c>
      <c r="F24" s="38">
        <f t="shared" si="7"/>
        <v>-0.55816500000000002</v>
      </c>
      <c r="G24" s="38">
        <f t="shared" si="8"/>
        <v>6.8512166790812932E-3</v>
      </c>
      <c r="H24" s="38">
        <f t="shared" si="9"/>
        <v>3.1154816722500001</v>
      </c>
      <c r="I24" s="38">
        <f t="shared" si="10"/>
        <v>-17.389528275914213</v>
      </c>
      <c r="J24" s="38">
        <f t="shared" si="11"/>
        <v>97.06226050125656</v>
      </c>
      <c r="K24" s="38">
        <f t="shared" si="12"/>
        <v>-3.8241093576794095E-2</v>
      </c>
      <c r="L24" s="38">
        <f t="shared" si="13"/>
        <v>0.21344839996291276</v>
      </c>
      <c r="M24" s="38">
        <f t="shared" ca="1" si="14"/>
        <v>7.5873867316089333E-2</v>
      </c>
      <c r="N24" s="38">
        <f t="shared" ca="1" si="15"/>
        <v>5.4194634623854891E-6</v>
      </c>
      <c r="O24" s="105">
        <f t="shared" ca="1" si="16"/>
        <v>63460941836.056847</v>
      </c>
      <c r="P24" s="38">
        <f t="shared" ca="1" si="17"/>
        <v>85273698904.138611</v>
      </c>
      <c r="Q24" s="38">
        <f t="shared" ca="1" si="18"/>
        <v>15637977532.75956</v>
      </c>
      <c r="R24" s="24">
        <f t="shared" ca="1" si="19"/>
        <v>-7.3617005252764045E-3</v>
      </c>
      <c r="U24" s="24">
        <v>-1.6</v>
      </c>
      <c r="V24" s="24">
        <f t="shared" ca="1" si="0"/>
        <v>-3.4649007143329982E-2</v>
      </c>
    </row>
    <row r="25" spans="1:28" x14ac:dyDescent="0.2">
      <c r="A25" s="81">
        <v>-54980</v>
      </c>
      <c r="B25" s="81">
        <v>8.0742258982504561E-2</v>
      </c>
      <c r="C25" s="81">
        <v>0.1</v>
      </c>
      <c r="D25" s="82">
        <f t="shared" si="5"/>
        <v>-5.4980000000000002</v>
      </c>
      <c r="E25" s="82">
        <f t="shared" si="6"/>
        <v>8.0742258982504561E-2</v>
      </c>
      <c r="F25" s="38">
        <f t="shared" si="7"/>
        <v>-0.54980000000000007</v>
      </c>
      <c r="G25" s="38">
        <f t="shared" si="8"/>
        <v>8.0742258982504558E-3</v>
      </c>
      <c r="H25" s="38">
        <f t="shared" si="9"/>
        <v>3.0228004000000004</v>
      </c>
      <c r="I25" s="38">
        <f t="shared" si="10"/>
        <v>-16.619356599200003</v>
      </c>
      <c r="J25" s="38">
        <f t="shared" si="11"/>
        <v>91.373222582401624</v>
      </c>
      <c r="K25" s="38">
        <f t="shared" si="12"/>
        <v>-4.4392093988581009E-2</v>
      </c>
      <c r="L25" s="38">
        <f t="shared" si="13"/>
        <v>0.24406773274921839</v>
      </c>
      <c r="M25" s="38">
        <f t="shared" ca="1" si="14"/>
        <v>7.2034390400974715E-2</v>
      </c>
      <c r="N25" s="38">
        <f t="shared" ca="1" si="15"/>
        <v>7.5826975233194609E-6</v>
      </c>
      <c r="O25" s="105">
        <f t="shared" ca="1" si="16"/>
        <v>41779570122.612495</v>
      </c>
      <c r="P25" s="38">
        <f t="shared" ca="1" si="17"/>
        <v>84779340784.900284</v>
      </c>
      <c r="Q25" s="38">
        <f t="shared" ca="1" si="18"/>
        <v>14202560427.667595</v>
      </c>
      <c r="R25" s="24">
        <f t="shared" ca="1" si="19"/>
        <v>8.7078685815298457E-3</v>
      </c>
      <c r="U25" s="24">
        <v>-1.4</v>
      </c>
      <c r="V25" s="24">
        <f t="shared" ca="1" si="0"/>
        <v>-3.6308348739209857E-2</v>
      </c>
    </row>
    <row r="26" spans="1:28" x14ac:dyDescent="0.2">
      <c r="A26" s="81">
        <v>-54486.5</v>
      </c>
      <c r="B26" s="81">
        <v>2.9752290006811823E-2</v>
      </c>
      <c r="C26" s="81">
        <v>0.1</v>
      </c>
      <c r="D26" s="82">
        <f t="shared" si="5"/>
        <v>-5.4486499999999998</v>
      </c>
      <c r="E26" s="82">
        <f t="shared" si="6"/>
        <v>2.9752290006811823E-2</v>
      </c>
      <c r="F26" s="38">
        <f t="shared" si="7"/>
        <v>-0.54486500000000004</v>
      </c>
      <c r="G26" s="38">
        <f t="shared" si="8"/>
        <v>2.9752290006811823E-3</v>
      </c>
      <c r="H26" s="38">
        <f t="shared" si="9"/>
        <v>2.96877868225</v>
      </c>
      <c r="I26" s="38">
        <f t="shared" si="10"/>
        <v>-16.175835967041461</v>
      </c>
      <c r="J26" s="38">
        <f t="shared" si="11"/>
        <v>88.136468641820457</v>
      </c>
      <c r="K26" s="38">
        <f t="shared" si="12"/>
        <v>-1.6210981494561523E-2</v>
      </c>
      <c r="L26" s="38">
        <f t="shared" si="13"/>
        <v>8.8327964320342636E-2</v>
      </c>
      <c r="M26" s="38">
        <f t="shared" ca="1" si="14"/>
        <v>6.9799806354404498E-2</v>
      </c>
      <c r="N26" s="38">
        <f t="shared" ca="1" si="15"/>
        <v>1.6038035656107028E-4</v>
      </c>
      <c r="O26" s="105">
        <f t="shared" ca="1" si="16"/>
        <v>31252046822.682465</v>
      </c>
      <c r="P26" s="38">
        <f t="shared" ca="1" si="17"/>
        <v>84475203883.607056</v>
      </c>
      <c r="Q26" s="38">
        <f t="shared" ca="1" si="18"/>
        <v>13398233731.532799</v>
      </c>
      <c r="R26" s="24">
        <f t="shared" ca="1" si="19"/>
        <v>-4.0047516347592675E-2</v>
      </c>
      <c r="U26" s="24">
        <v>-1.2</v>
      </c>
      <c r="V26" s="24">
        <f t="shared" ca="1" si="0"/>
        <v>-3.7595371260470217E-2</v>
      </c>
    </row>
    <row r="27" spans="1:28" x14ac:dyDescent="0.2">
      <c r="A27" s="81">
        <v>-54475</v>
      </c>
      <c r="B27" s="81">
        <v>7.4696898789759006E-2</v>
      </c>
      <c r="C27" s="81">
        <v>0.1</v>
      </c>
      <c r="D27" s="82">
        <f t="shared" si="5"/>
        <v>-5.4474999999999998</v>
      </c>
      <c r="E27" s="82">
        <f t="shared" si="6"/>
        <v>7.4696898789759006E-2</v>
      </c>
      <c r="F27" s="38">
        <f t="shared" si="7"/>
        <v>-0.54474999999999996</v>
      </c>
      <c r="G27" s="38">
        <f t="shared" si="8"/>
        <v>7.4696898789759006E-3</v>
      </c>
      <c r="H27" s="38">
        <f t="shared" si="9"/>
        <v>2.9675256249999995</v>
      </c>
      <c r="I27" s="38">
        <f t="shared" si="10"/>
        <v>-16.165595842187496</v>
      </c>
      <c r="J27" s="38">
        <f t="shared" si="11"/>
        <v>88.062083350316385</v>
      </c>
      <c r="K27" s="38">
        <f t="shared" si="12"/>
        <v>-4.0691135615721213E-2</v>
      </c>
      <c r="L27" s="38">
        <f t="shared" si="13"/>
        <v>0.22166496126664131</v>
      </c>
      <c r="M27" s="38">
        <f t="shared" ca="1" si="14"/>
        <v>6.9748004260850496E-2</v>
      </c>
      <c r="N27" s="38">
        <f t="shared" ca="1" si="15"/>
        <v>2.4491557058260582E-6</v>
      </c>
      <c r="O27" s="105">
        <f t="shared" ca="1" si="16"/>
        <v>31026201398.130939</v>
      </c>
      <c r="P27" s="38">
        <f t="shared" ca="1" si="17"/>
        <v>84468006681.73111</v>
      </c>
      <c r="Q27" s="38">
        <f t="shared" ca="1" si="18"/>
        <v>13379859463.293943</v>
      </c>
      <c r="R27" s="24">
        <f t="shared" ca="1" si="19"/>
        <v>4.9488945289085096E-3</v>
      </c>
      <c r="U27" s="24">
        <v>-0.999999999999999</v>
      </c>
      <c r="V27" s="24">
        <f t="shared" ca="1" si="0"/>
        <v>-3.8510074707111069E-2</v>
      </c>
    </row>
    <row r="28" spans="1:28" x14ac:dyDescent="0.2">
      <c r="A28" s="81">
        <v>-54296.5</v>
      </c>
      <c r="B28" s="81">
        <v>6.6744415751853303E-2</v>
      </c>
      <c r="C28" s="81">
        <v>0.1</v>
      </c>
      <c r="D28" s="82">
        <f t="shared" si="5"/>
        <v>-5.4296499999999996</v>
      </c>
      <c r="E28" s="82">
        <f t="shared" si="6"/>
        <v>6.6744415751853303E-2</v>
      </c>
      <c r="F28" s="38">
        <f t="shared" si="7"/>
        <v>-0.54296500000000003</v>
      </c>
      <c r="G28" s="38">
        <f t="shared" si="8"/>
        <v>6.6744415751853305E-3</v>
      </c>
      <c r="H28" s="38">
        <f t="shared" si="9"/>
        <v>2.9481099122500001</v>
      </c>
      <c r="I28" s="38">
        <f t="shared" si="10"/>
        <v>-16.007204985048212</v>
      </c>
      <c r="J28" s="38">
        <f t="shared" si="11"/>
        <v>86.913520547067023</v>
      </c>
      <c r="K28" s="38">
        <f t="shared" si="12"/>
        <v>-3.6239881698705026E-2</v>
      </c>
      <c r="L28" s="38">
        <f t="shared" si="13"/>
        <v>0.19676987366537374</v>
      </c>
      <c r="M28" s="38">
        <f t="shared" ca="1" si="14"/>
        <v>6.8945524078471848E-2</v>
      </c>
      <c r="N28" s="38">
        <f t="shared" ca="1" si="15"/>
        <v>4.8448778655094912E-7</v>
      </c>
      <c r="O28" s="105">
        <f t="shared" ca="1" si="16"/>
        <v>27632802213.46656</v>
      </c>
      <c r="P28" s="38">
        <f t="shared" ca="1" si="17"/>
        <v>84355653396.078934</v>
      </c>
      <c r="Q28" s="38">
        <f t="shared" ca="1" si="18"/>
        <v>13096791904.188141</v>
      </c>
      <c r="R28" s="24">
        <f t="shared" ca="1" si="19"/>
        <v>-2.2011083266185449E-3</v>
      </c>
      <c r="U28" s="24">
        <v>-0.79999999999999905</v>
      </c>
      <c r="V28" s="24">
        <f t="shared" ca="1" si="0"/>
        <v>-3.9052459079132386E-2</v>
      </c>
    </row>
    <row r="29" spans="1:28" x14ac:dyDescent="0.2">
      <c r="A29" s="81">
        <v>-54129.5</v>
      </c>
      <c r="B29" s="81">
        <v>7.1837512575180562E-2</v>
      </c>
      <c r="C29" s="81">
        <v>0.1</v>
      </c>
      <c r="D29" s="82">
        <f t="shared" si="5"/>
        <v>-5.4129500000000004</v>
      </c>
      <c r="E29" s="82">
        <f t="shared" si="6"/>
        <v>7.1837512575180562E-2</v>
      </c>
      <c r="F29" s="38">
        <f t="shared" si="7"/>
        <v>-0.54129500000000008</v>
      </c>
      <c r="G29" s="38">
        <f t="shared" si="8"/>
        <v>7.1837512575180567E-3</v>
      </c>
      <c r="H29" s="38">
        <f t="shared" si="9"/>
        <v>2.9300027702500007</v>
      </c>
      <c r="I29" s="38">
        <f t="shared" si="10"/>
        <v>-15.859958495224742</v>
      </c>
      <c r="J29" s="38">
        <f t="shared" si="11"/>
        <v>85.849162336726778</v>
      </c>
      <c r="K29" s="38">
        <f t="shared" si="12"/>
        <v>-3.888528636938237E-2</v>
      </c>
      <c r="L29" s="38">
        <f t="shared" si="13"/>
        <v>0.2104841108531483</v>
      </c>
      <c r="M29" s="38">
        <f t="shared" ca="1" si="14"/>
        <v>6.8197429581515867E-2</v>
      </c>
      <c r="N29" s="38">
        <f t="shared" ca="1" si="15"/>
        <v>1.3250204200766929E-6</v>
      </c>
      <c r="O29" s="105">
        <f t="shared" ca="1" si="16"/>
        <v>24647323299.434437</v>
      </c>
      <c r="P29" s="38">
        <f t="shared" ca="1" si="17"/>
        <v>84249450956.093231</v>
      </c>
      <c r="Q29" s="38">
        <f t="shared" ca="1" si="18"/>
        <v>12835571188.117182</v>
      </c>
      <c r="R29" s="24">
        <f t="shared" ca="1" si="19"/>
        <v>3.640082993664695E-3</v>
      </c>
      <c r="U29" s="24">
        <v>-0.6</v>
      </c>
      <c r="V29" s="24">
        <f t="shared" ca="1" si="0"/>
        <v>-3.9222524376534187E-2</v>
      </c>
    </row>
    <row r="30" spans="1:28" x14ac:dyDescent="0.2">
      <c r="A30" s="81">
        <v>-53381</v>
      </c>
      <c r="B30" s="81">
        <v>7.7679247293248682E-2</v>
      </c>
      <c r="C30" s="81">
        <v>0.1</v>
      </c>
      <c r="D30" s="82">
        <f t="shared" si="5"/>
        <v>-5.3380999999999998</v>
      </c>
      <c r="E30" s="82">
        <f t="shared" si="6"/>
        <v>7.7679247293248682E-2</v>
      </c>
      <c r="F30" s="38">
        <f t="shared" si="7"/>
        <v>-0.53381000000000001</v>
      </c>
      <c r="G30" s="38">
        <f t="shared" si="8"/>
        <v>7.7679247293248686E-3</v>
      </c>
      <c r="H30" s="38">
        <f t="shared" si="9"/>
        <v>2.8495311609999998</v>
      </c>
      <c r="I30" s="38">
        <f t="shared" si="10"/>
        <v>-15.211082290534099</v>
      </c>
      <c r="J30" s="38">
        <f t="shared" si="11"/>
        <v>81.198278375100074</v>
      </c>
      <c r="K30" s="38">
        <f t="shared" si="12"/>
        <v>-4.1465958997609083E-2</v>
      </c>
      <c r="L30" s="38">
        <f t="shared" si="13"/>
        <v>0.22134943572513704</v>
      </c>
      <c r="M30" s="38">
        <f t="shared" ca="1" si="14"/>
        <v>6.4876334705692512E-2</v>
      </c>
      <c r="N30" s="38">
        <f t="shared" ca="1" si="15"/>
        <v>1.6391457072460422E-5</v>
      </c>
      <c r="O30" s="105">
        <f t="shared" ca="1" si="16"/>
        <v>13462437861.887247</v>
      </c>
      <c r="P30" s="38">
        <f t="shared" ca="1" si="17"/>
        <v>83760588134.925934</v>
      </c>
      <c r="Q30" s="38">
        <f t="shared" ca="1" si="18"/>
        <v>11706961182.700302</v>
      </c>
      <c r="R30" s="24">
        <f t="shared" ca="1" si="19"/>
        <v>1.280291258755617E-2</v>
      </c>
      <c r="U30" s="24">
        <v>-0.4</v>
      </c>
      <c r="V30" s="24">
        <f t="shared" ca="1" si="0"/>
        <v>-3.9020270599316481E-2</v>
      </c>
    </row>
    <row r="31" spans="1:28" x14ac:dyDescent="0.2">
      <c r="A31" s="81">
        <v>-53293</v>
      </c>
      <c r="B31" s="81">
        <v>0.12660654909611008</v>
      </c>
      <c r="C31" s="81">
        <v>0.1</v>
      </c>
      <c r="D31" s="82">
        <f t="shared" si="5"/>
        <v>-5.3292999999999999</v>
      </c>
      <c r="E31" s="82">
        <f t="shared" si="6"/>
        <v>0.12660654909611008</v>
      </c>
      <c r="F31" s="38">
        <f t="shared" si="7"/>
        <v>-0.53293000000000001</v>
      </c>
      <c r="G31" s="38">
        <f t="shared" si="8"/>
        <v>1.2660654909611008E-2</v>
      </c>
      <c r="H31" s="38">
        <f t="shared" si="9"/>
        <v>2.8401438489999999</v>
      </c>
      <c r="I31" s="38">
        <f t="shared" si="10"/>
        <v>-15.1359786144757</v>
      </c>
      <c r="J31" s="38">
        <f t="shared" si="11"/>
        <v>80.664170830125343</v>
      </c>
      <c r="K31" s="38">
        <f t="shared" si="12"/>
        <v>-6.747242820978995E-2</v>
      </c>
      <c r="L31" s="38">
        <f t="shared" si="13"/>
        <v>0.35958081165843359</v>
      </c>
      <c r="M31" s="38">
        <f t="shared" ca="1" si="14"/>
        <v>6.4489304555472665E-2</v>
      </c>
      <c r="N31" s="38">
        <f t="shared" ca="1" si="15"/>
        <v>3.8585520693213489E-4</v>
      </c>
      <c r="O31" s="105">
        <f t="shared" ca="1" si="16"/>
        <v>12378270802.297619</v>
      </c>
      <c r="P31" s="38">
        <f t="shared" ca="1" si="17"/>
        <v>83701737587.369705</v>
      </c>
      <c r="Q31" s="38">
        <f t="shared" ca="1" si="18"/>
        <v>11578737550.778814</v>
      </c>
      <c r="R31" s="24">
        <f t="shared" ca="1" si="19"/>
        <v>6.2117244540637412E-2</v>
      </c>
      <c r="U31" s="24">
        <v>-0.2</v>
      </c>
      <c r="V31" s="24">
        <f t="shared" ca="1" si="0"/>
        <v>-3.844569774747926E-2</v>
      </c>
    </row>
    <row r="32" spans="1:28" x14ac:dyDescent="0.2">
      <c r="A32" s="81">
        <v>-53286</v>
      </c>
      <c r="B32" s="81">
        <v>8.4134701114769214E-2</v>
      </c>
      <c r="C32" s="81">
        <v>0.1</v>
      </c>
      <c r="D32" s="82">
        <f t="shared" si="5"/>
        <v>-5.3285999999999998</v>
      </c>
      <c r="E32" s="82">
        <f t="shared" si="6"/>
        <v>8.4134701114769214E-2</v>
      </c>
      <c r="F32" s="38">
        <f t="shared" si="7"/>
        <v>-0.53286</v>
      </c>
      <c r="G32" s="38">
        <f t="shared" si="8"/>
        <v>8.4134701114769225E-3</v>
      </c>
      <c r="H32" s="38">
        <f t="shared" si="9"/>
        <v>2.8393977960000001</v>
      </c>
      <c r="I32" s="38">
        <f t="shared" si="10"/>
        <v>-15.1300150957656</v>
      </c>
      <c r="J32" s="38">
        <f t="shared" si="11"/>
        <v>80.621798439296569</v>
      </c>
      <c r="K32" s="38">
        <f t="shared" si="12"/>
        <v>-4.4832016836015925E-2</v>
      </c>
      <c r="L32" s="38">
        <f t="shared" si="13"/>
        <v>0.23889188491239446</v>
      </c>
      <c r="M32" s="38">
        <f t="shared" ca="1" si="14"/>
        <v>6.4458549015273703E-2</v>
      </c>
      <c r="N32" s="38">
        <f t="shared" ca="1" si="15"/>
        <v>3.8715096144248166E-5</v>
      </c>
      <c r="O32" s="105">
        <f t="shared" ca="1" si="16"/>
        <v>12294077006.698793</v>
      </c>
      <c r="P32" s="38">
        <f t="shared" ca="1" si="17"/>
        <v>83697043910.220596</v>
      </c>
      <c r="Q32" s="38">
        <f t="shared" ca="1" si="18"/>
        <v>11568577776.967644</v>
      </c>
      <c r="R32" s="24">
        <f t="shared" ca="1" si="19"/>
        <v>1.9676152099495511E-2</v>
      </c>
      <c r="U32" s="24">
        <v>0</v>
      </c>
      <c r="V32" s="24">
        <f t="shared" ca="1" si="0"/>
        <v>-3.749880582102251E-2</v>
      </c>
    </row>
    <row r="33" spans="1:22" x14ac:dyDescent="0.2">
      <c r="A33" s="81">
        <v>-52792.5</v>
      </c>
      <c r="B33" s="81">
        <v>4.0808430935337231E-2</v>
      </c>
      <c r="C33" s="81">
        <v>0.1</v>
      </c>
      <c r="D33" s="82">
        <f t="shared" si="5"/>
        <v>-5.2792500000000002</v>
      </c>
      <c r="E33" s="82">
        <f t="shared" si="6"/>
        <v>4.0808430935337231E-2</v>
      </c>
      <c r="F33" s="38">
        <f t="shared" si="7"/>
        <v>-0.52792500000000009</v>
      </c>
      <c r="G33" s="38">
        <f t="shared" si="8"/>
        <v>4.0808430935337231E-3</v>
      </c>
      <c r="H33" s="38">
        <f t="shared" si="9"/>
        <v>2.7870480562500006</v>
      </c>
      <c r="I33" s="38">
        <f t="shared" si="10"/>
        <v>-14.713523450957817</v>
      </c>
      <c r="J33" s="38">
        <f t="shared" si="11"/>
        <v>77.676368678469061</v>
      </c>
      <c r="K33" s="38">
        <f t="shared" si="12"/>
        <v>-2.1543790901537907E-2</v>
      </c>
      <c r="L33" s="38">
        <f t="shared" si="13"/>
        <v>0.113735058116944</v>
      </c>
      <c r="M33" s="38">
        <f t="shared" ca="1" si="14"/>
        <v>6.2301778631421542E-2</v>
      </c>
      <c r="N33" s="38">
        <f t="shared" ca="1" si="15"/>
        <v>4.6196399518477277E-5</v>
      </c>
      <c r="O33" s="105">
        <f t="shared" ca="1" si="16"/>
        <v>7108744074.4019985</v>
      </c>
      <c r="P33" s="38">
        <f t="shared" ca="1" si="17"/>
        <v>83361551801.448059</v>
      </c>
      <c r="Q33" s="38">
        <f t="shared" ca="1" si="18"/>
        <v>10866978540.105059</v>
      </c>
      <c r="R33" s="24">
        <f t="shared" ca="1" si="19"/>
        <v>-2.1493347696084311E-2</v>
      </c>
      <c r="U33" s="24">
        <v>0.2</v>
      </c>
      <c r="V33" s="24">
        <f t="shared" ca="1" si="0"/>
        <v>-3.6179594819946245E-2</v>
      </c>
    </row>
    <row r="34" spans="1:22" x14ac:dyDescent="0.2">
      <c r="A34" s="81">
        <v>-52665</v>
      </c>
      <c r="B34" s="81">
        <v>6.1749137650200563E-2</v>
      </c>
      <c r="C34" s="81">
        <v>0.1</v>
      </c>
      <c r="D34" s="82">
        <f t="shared" si="5"/>
        <v>-5.2664999999999997</v>
      </c>
      <c r="E34" s="82">
        <f t="shared" si="6"/>
        <v>6.1749137650200563E-2</v>
      </c>
      <c r="F34" s="38">
        <f t="shared" si="7"/>
        <v>-0.52664999999999995</v>
      </c>
      <c r="G34" s="38">
        <f t="shared" si="8"/>
        <v>6.1749137650200566E-3</v>
      </c>
      <c r="H34" s="38">
        <f t="shared" si="9"/>
        <v>2.7736022249999994</v>
      </c>
      <c r="I34" s="38">
        <f t="shared" si="10"/>
        <v>-14.607176117962496</v>
      </c>
      <c r="J34" s="38">
        <f t="shared" si="11"/>
        <v>76.928693025249473</v>
      </c>
      <c r="K34" s="38">
        <f t="shared" si="12"/>
        <v>-3.2520183343478129E-2</v>
      </c>
      <c r="L34" s="38">
        <f t="shared" si="13"/>
        <v>0.17126754557842755</v>
      </c>
      <c r="M34" s="38">
        <f t="shared" ca="1" si="14"/>
        <v>6.1748243231175365E-2</v>
      </c>
      <c r="N34" s="38">
        <f t="shared" ca="1" si="15"/>
        <v>7.9998539263572556E-14</v>
      </c>
      <c r="O34" s="105">
        <f t="shared" ca="1" si="16"/>
        <v>6006226503.6037054</v>
      </c>
      <c r="P34" s="38">
        <f t="shared" ca="1" si="17"/>
        <v>83273407858.550171</v>
      </c>
      <c r="Q34" s="38">
        <f t="shared" ca="1" si="18"/>
        <v>10690370884.100815</v>
      </c>
      <c r="R34" s="24">
        <f t="shared" ca="1" si="19"/>
        <v>8.9441902519776795E-7</v>
      </c>
      <c r="U34" s="24">
        <v>0.4</v>
      </c>
      <c r="V34" s="24">
        <f t="shared" ref="V34:V56" ca="1" si="20">+E$4+E$5*U34+E$6*U34^2</f>
        <v>-3.4488064744250466E-2</v>
      </c>
    </row>
    <row r="35" spans="1:22" x14ac:dyDescent="0.2">
      <c r="A35" s="81">
        <v>-52658</v>
      </c>
      <c r="B35" s="81">
        <v>3.6275036796116752E-2</v>
      </c>
      <c r="C35" s="81">
        <v>0.1</v>
      </c>
      <c r="D35" s="82">
        <f t="shared" si="5"/>
        <v>-5.2657999999999996</v>
      </c>
      <c r="E35" s="82">
        <f t="shared" si="6"/>
        <v>3.6275036796116752E-2</v>
      </c>
      <c r="F35" s="38">
        <f t="shared" si="7"/>
        <v>-0.52657999999999994</v>
      </c>
      <c r="G35" s="38">
        <f t="shared" si="8"/>
        <v>3.6275036796116753E-3</v>
      </c>
      <c r="H35" s="38">
        <f t="shared" si="9"/>
        <v>2.7728649639999996</v>
      </c>
      <c r="I35" s="38">
        <f t="shared" si="10"/>
        <v>-14.601352327431197</v>
      </c>
      <c r="J35" s="38">
        <f t="shared" si="11"/>
        <v>76.887801085787189</v>
      </c>
      <c r="K35" s="38">
        <f t="shared" si="12"/>
        <v>-1.9101708876099157E-2</v>
      </c>
      <c r="L35" s="38">
        <f t="shared" si="13"/>
        <v>0.10058577859976293</v>
      </c>
      <c r="M35" s="38">
        <f t="shared" ca="1" si="14"/>
        <v>6.1717896869639424E-2</v>
      </c>
      <c r="N35" s="38">
        <f t="shared" ca="1" si="15"/>
        <v>6.473391287208541E-5</v>
      </c>
      <c r="O35" s="105">
        <f t="shared" ca="1" si="16"/>
        <v>5948476272.4157648</v>
      </c>
      <c r="P35" s="38">
        <f t="shared" ca="1" si="17"/>
        <v>83268551191.809631</v>
      </c>
      <c r="Q35" s="38">
        <f t="shared" ca="1" si="18"/>
        <v>10680729622.874943</v>
      </c>
      <c r="R35" s="24">
        <f t="shared" ca="1" si="19"/>
        <v>-2.5442860073522672E-2</v>
      </c>
      <c r="U35" s="24">
        <v>0.6</v>
      </c>
      <c r="V35" s="24">
        <f t="shared" ca="1" si="20"/>
        <v>-3.2424215593935171E-2</v>
      </c>
    </row>
    <row r="36" spans="1:22" x14ac:dyDescent="0.2">
      <c r="A36" s="81">
        <v>-52628</v>
      </c>
      <c r="B36" s="81">
        <v>6.8671440247404958E-2</v>
      </c>
      <c r="C36" s="81">
        <v>0.1</v>
      </c>
      <c r="D36" s="82">
        <f t="shared" si="5"/>
        <v>-5.2628000000000004</v>
      </c>
      <c r="E36" s="82">
        <f t="shared" si="6"/>
        <v>6.8671440247404958E-2</v>
      </c>
      <c r="F36" s="38">
        <f t="shared" si="7"/>
        <v>-0.52628000000000008</v>
      </c>
      <c r="G36" s="38">
        <f t="shared" si="8"/>
        <v>6.8671440247404965E-3</v>
      </c>
      <c r="H36" s="38">
        <f t="shared" si="9"/>
        <v>2.7697063840000005</v>
      </c>
      <c r="I36" s="38">
        <f t="shared" si="10"/>
        <v>-14.576410757715204</v>
      </c>
      <c r="J36" s="38">
        <f t="shared" si="11"/>
        <v>76.712734535703575</v>
      </c>
      <c r="K36" s="38">
        <f t="shared" si="12"/>
        <v>-3.614040557340429E-2</v>
      </c>
      <c r="L36" s="38">
        <f t="shared" si="13"/>
        <v>0.1901997264517121</v>
      </c>
      <c r="M36" s="38">
        <f t="shared" ca="1" si="14"/>
        <v>6.1587892693756988E-2</v>
      </c>
      <c r="N36" s="38">
        <f t="shared" ca="1" si="15"/>
        <v>5.0176645944792143E-6</v>
      </c>
      <c r="O36" s="105">
        <f t="shared" ca="1" si="16"/>
        <v>5704240713.4227695</v>
      </c>
      <c r="P36" s="38">
        <f t="shared" ca="1" si="17"/>
        <v>83247716416.914108</v>
      </c>
      <c r="Q36" s="38">
        <f t="shared" ca="1" si="18"/>
        <v>10639474431.011454</v>
      </c>
      <c r="R36" s="24">
        <f t="shared" ca="1" si="19"/>
        <v>7.0835475536479703E-3</v>
      </c>
      <c r="U36" s="24">
        <v>0.8</v>
      </c>
      <c r="V36" s="24">
        <f t="shared" ca="1" si="20"/>
        <v>-2.9988047369000355E-2</v>
      </c>
    </row>
    <row r="37" spans="1:22" x14ac:dyDescent="0.2">
      <c r="A37" s="81">
        <v>-52556</v>
      </c>
      <c r="B37" s="81">
        <v>4.3220759091539801E-2</v>
      </c>
      <c r="C37" s="81">
        <v>0.1</v>
      </c>
      <c r="D37" s="82">
        <f t="shared" si="5"/>
        <v>-5.2556000000000003</v>
      </c>
      <c r="E37" s="82">
        <f t="shared" si="6"/>
        <v>4.3220759091539801E-2</v>
      </c>
      <c r="F37" s="38">
        <f t="shared" si="7"/>
        <v>-0.52556000000000003</v>
      </c>
      <c r="G37" s="38">
        <f t="shared" si="8"/>
        <v>4.3220759091539803E-3</v>
      </c>
      <c r="H37" s="38">
        <f t="shared" si="9"/>
        <v>2.7621331360000001</v>
      </c>
      <c r="I37" s="38">
        <f t="shared" si="10"/>
        <v>-14.516666909561602</v>
      </c>
      <c r="J37" s="38">
        <f t="shared" si="11"/>
        <v>76.293794609891961</v>
      </c>
      <c r="K37" s="38">
        <f t="shared" si="12"/>
        <v>-2.271510214814966E-2</v>
      </c>
      <c r="L37" s="38">
        <f t="shared" si="13"/>
        <v>0.11938149084981536</v>
      </c>
      <c r="M37" s="38">
        <f t="shared" ca="1" si="14"/>
        <v>6.1276224460549547E-2</v>
      </c>
      <c r="N37" s="38">
        <f t="shared" ca="1" si="15"/>
        <v>3.2599982969151026E-5</v>
      </c>
      <c r="O37" s="105">
        <f t="shared" ca="1" si="16"/>
        <v>5139626435.0192184</v>
      </c>
      <c r="P37" s="38">
        <f t="shared" ca="1" si="17"/>
        <v>83197577464.922028</v>
      </c>
      <c r="Q37" s="38">
        <f t="shared" ca="1" si="18"/>
        <v>10540888001.470181</v>
      </c>
      <c r="R37" s="24">
        <f t="shared" ca="1" si="19"/>
        <v>-1.8055465369009746E-2</v>
      </c>
      <c r="U37" s="24">
        <v>1</v>
      </c>
      <c r="V37" s="24">
        <f t="shared" ca="1" si="20"/>
        <v>-2.7179560069446017E-2</v>
      </c>
    </row>
    <row r="38" spans="1:22" x14ac:dyDescent="0.2">
      <c r="A38" s="81">
        <v>-52547</v>
      </c>
      <c r="B38" s="81">
        <v>8.3039218797693659E-2</v>
      </c>
      <c r="C38" s="81">
        <v>0.1</v>
      </c>
      <c r="D38" s="82">
        <f t="shared" si="5"/>
        <v>-5.2546999999999997</v>
      </c>
      <c r="E38" s="82">
        <f t="shared" si="6"/>
        <v>8.3039218797693659E-2</v>
      </c>
      <c r="F38" s="38">
        <f t="shared" si="7"/>
        <v>-0.52546999999999999</v>
      </c>
      <c r="G38" s="38">
        <f t="shared" si="8"/>
        <v>8.3039218797693656E-3</v>
      </c>
      <c r="H38" s="38">
        <f t="shared" si="9"/>
        <v>2.7611872089999996</v>
      </c>
      <c r="I38" s="38">
        <f t="shared" si="10"/>
        <v>-14.509210427132297</v>
      </c>
      <c r="J38" s="38">
        <f t="shared" si="11"/>
        <v>76.241548031452083</v>
      </c>
      <c r="K38" s="38">
        <f t="shared" si="12"/>
        <v>-4.363461830162408E-2</v>
      </c>
      <c r="L38" s="38">
        <f t="shared" si="13"/>
        <v>0.22928682878954404</v>
      </c>
      <c r="M38" s="38">
        <f t="shared" ca="1" si="14"/>
        <v>6.1237299858974276E-2</v>
      </c>
      <c r="N38" s="38">
        <f t="shared" ca="1" si="15"/>
        <v>4.7532366941049098E-5</v>
      </c>
      <c r="O38" s="105">
        <f t="shared" ca="1" si="16"/>
        <v>5071183481.6136103</v>
      </c>
      <c r="P38" s="38">
        <f t="shared" ca="1" si="17"/>
        <v>83191296653.060745</v>
      </c>
      <c r="Q38" s="38">
        <f t="shared" ca="1" si="18"/>
        <v>10528606915.975708</v>
      </c>
      <c r="R38" s="24">
        <f t="shared" ca="1" si="19"/>
        <v>2.1801918938719383E-2</v>
      </c>
      <c r="U38" s="24">
        <v>1.2</v>
      </c>
      <c r="V38" s="24">
        <f t="shared" ca="1" si="20"/>
        <v>-2.3998753695272171E-2</v>
      </c>
    </row>
    <row r="39" spans="1:22" x14ac:dyDescent="0.2">
      <c r="A39" s="81">
        <v>-52428.5</v>
      </c>
      <c r="B39" s="81">
        <v>5.9144622781968068E-2</v>
      </c>
      <c r="C39" s="81">
        <v>0.1</v>
      </c>
      <c r="D39" s="82">
        <f t="shared" si="5"/>
        <v>-5.2428499999999998</v>
      </c>
      <c r="E39" s="82">
        <f t="shared" si="6"/>
        <v>5.9144622781968068E-2</v>
      </c>
      <c r="F39" s="38">
        <f t="shared" si="7"/>
        <v>-0.524285</v>
      </c>
      <c r="G39" s="38">
        <f t="shared" si="8"/>
        <v>5.9144622781968073E-3</v>
      </c>
      <c r="H39" s="38">
        <f t="shared" si="9"/>
        <v>2.7487476122499999</v>
      </c>
      <c r="I39" s="38">
        <f t="shared" si="10"/>
        <v>-14.411271418884912</v>
      </c>
      <c r="J39" s="38">
        <f t="shared" si="11"/>
        <v>75.556134358500756</v>
      </c>
      <c r="K39" s="38">
        <f t="shared" si="12"/>
        <v>-3.100863855524413E-2</v>
      </c>
      <c r="L39" s="38">
        <f t="shared" si="13"/>
        <v>0.16257364064936167</v>
      </c>
      <c r="M39" s="38">
        <f t="shared" ca="1" si="14"/>
        <v>6.0725495764377441E-2</v>
      </c>
      <c r="N39" s="38">
        <f t="shared" ca="1" si="15"/>
        <v>2.499159386511906E-7</v>
      </c>
      <c r="O39" s="105">
        <f t="shared" ca="1" si="16"/>
        <v>4214040305.8148575</v>
      </c>
      <c r="P39" s="38">
        <f t="shared" ca="1" si="17"/>
        <v>83108320941.127487</v>
      </c>
      <c r="Q39" s="38">
        <f t="shared" ca="1" si="18"/>
        <v>10367778276.773897</v>
      </c>
      <c r="R39" s="24">
        <f t="shared" ca="1" si="19"/>
        <v>-1.5808729824093731E-3</v>
      </c>
      <c r="U39" s="24">
        <v>1.4</v>
      </c>
      <c r="V39" s="24">
        <f t="shared" ca="1" si="20"/>
        <v>-2.0445628246478803E-2</v>
      </c>
    </row>
    <row r="40" spans="1:22" x14ac:dyDescent="0.2">
      <c r="A40" s="81">
        <v>-51912</v>
      </c>
      <c r="B40" s="81">
        <v>6.9442612837089204E-2</v>
      </c>
      <c r="C40" s="81">
        <v>0.1</v>
      </c>
      <c r="D40" s="82">
        <f t="shared" si="5"/>
        <v>-5.1912000000000003</v>
      </c>
      <c r="E40" s="82">
        <f t="shared" si="6"/>
        <v>6.9442612837089204E-2</v>
      </c>
      <c r="F40" s="38">
        <f t="shared" si="7"/>
        <v>-0.51912000000000003</v>
      </c>
      <c r="G40" s="38">
        <f t="shared" si="8"/>
        <v>6.9442612837089211E-3</v>
      </c>
      <c r="H40" s="38">
        <f t="shared" si="9"/>
        <v>2.6948557440000003</v>
      </c>
      <c r="I40" s="38">
        <f t="shared" si="10"/>
        <v>-13.989535138252801</v>
      </c>
      <c r="J40" s="38">
        <f t="shared" si="11"/>
        <v>72.622474809697948</v>
      </c>
      <c r="K40" s="38">
        <f t="shared" si="12"/>
        <v>-3.604904917598975E-2</v>
      </c>
      <c r="L40" s="38">
        <f t="shared" si="13"/>
        <v>0.18713782408239801</v>
      </c>
      <c r="M40" s="38">
        <f t="shared" ca="1" si="14"/>
        <v>5.8509984990350553E-2</v>
      </c>
      <c r="N40" s="38">
        <f t="shared" ca="1" si="15"/>
        <v>1.1952235163528541E-5</v>
      </c>
      <c r="O40" s="105">
        <f t="shared" ca="1" si="16"/>
        <v>1419591075.5224316</v>
      </c>
      <c r="P40" s="38">
        <f t="shared" ca="1" si="17"/>
        <v>82740634203.124252</v>
      </c>
      <c r="Q40" s="38">
        <f t="shared" ca="1" si="18"/>
        <v>9685532588.3905468</v>
      </c>
      <c r="R40" s="24">
        <f t="shared" ca="1" si="19"/>
        <v>1.0932627846738652E-2</v>
      </c>
      <c r="U40" s="24">
        <v>1.6</v>
      </c>
      <c r="V40" s="24">
        <f t="shared" ca="1" si="20"/>
        <v>-1.6520183723065917E-2</v>
      </c>
    </row>
    <row r="41" spans="1:22" x14ac:dyDescent="0.2">
      <c r="A41" s="81">
        <v>-51819</v>
      </c>
      <c r="B41" s="81">
        <v>4.6527811633566563E-2</v>
      </c>
      <c r="C41" s="81">
        <v>0.1</v>
      </c>
      <c r="D41" s="82">
        <f t="shared" si="5"/>
        <v>-5.1818999999999997</v>
      </c>
      <c r="E41" s="82">
        <f t="shared" si="6"/>
        <v>4.6527811633566563E-2</v>
      </c>
      <c r="F41" s="38">
        <f t="shared" si="7"/>
        <v>-0.51819000000000004</v>
      </c>
      <c r="G41" s="38">
        <f t="shared" si="8"/>
        <v>4.6527811633566563E-3</v>
      </c>
      <c r="H41" s="38">
        <f t="shared" si="9"/>
        <v>2.6852087610000002</v>
      </c>
      <c r="I41" s="38">
        <f t="shared" si="10"/>
        <v>-13.9144832786259</v>
      </c>
      <c r="J41" s="38">
        <f t="shared" si="11"/>
        <v>72.103460901511554</v>
      </c>
      <c r="K41" s="38">
        <f t="shared" si="12"/>
        <v>-2.4110246710397857E-2</v>
      </c>
      <c r="L41" s="38">
        <f t="shared" si="13"/>
        <v>0.12493688742861064</v>
      </c>
      <c r="M41" s="38">
        <f t="shared" ca="1" si="14"/>
        <v>5.8113702410486898E-2</v>
      </c>
      <c r="N41" s="38">
        <f t="shared" ca="1" si="15"/>
        <v>1.3423286509472768E-5</v>
      </c>
      <c r="O41" s="105">
        <f t="shared" ca="1" si="16"/>
        <v>1076410589.4905162</v>
      </c>
      <c r="P41" s="38">
        <f t="shared" ca="1" si="17"/>
        <v>82673391523.345245</v>
      </c>
      <c r="Q41" s="38">
        <f t="shared" ca="1" si="18"/>
        <v>9565893030.9794121</v>
      </c>
      <c r="R41" s="24">
        <f t="shared" ca="1" si="19"/>
        <v>-1.1585890776920335E-2</v>
      </c>
      <c r="U41" s="24">
        <v>1.8</v>
      </c>
      <c r="V41" s="24">
        <f t="shared" ca="1" si="20"/>
        <v>-1.2222420125033516E-2</v>
      </c>
    </row>
    <row r="42" spans="1:22" x14ac:dyDescent="0.2">
      <c r="A42" s="81">
        <v>-51817</v>
      </c>
      <c r="B42" s="81">
        <v>6.581990426729617E-2</v>
      </c>
      <c r="C42" s="81">
        <v>0.1</v>
      </c>
      <c r="D42" s="82">
        <f t="shared" si="5"/>
        <v>-5.1817000000000002</v>
      </c>
      <c r="E42" s="82">
        <f t="shared" si="6"/>
        <v>6.581990426729617E-2</v>
      </c>
      <c r="F42" s="38">
        <f t="shared" si="7"/>
        <v>-0.51817000000000002</v>
      </c>
      <c r="G42" s="38">
        <f t="shared" si="8"/>
        <v>6.5819904267296172E-3</v>
      </c>
      <c r="H42" s="38">
        <f t="shared" si="9"/>
        <v>2.6850014890000002</v>
      </c>
      <c r="I42" s="38">
        <f t="shared" si="10"/>
        <v>-13.912872215551301</v>
      </c>
      <c r="J42" s="38">
        <f t="shared" si="11"/>
        <v>72.092329959322186</v>
      </c>
      <c r="K42" s="38">
        <f t="shared" si="12"/>
        <v>-3.4105899794184859E-2</v>
      </c>
      <c r="L42" s="38">
        <f t="shared" si="13"/>
        <v>0.17672654096352769</v>
      </c>
      <c r="M42" s="38">
        <f t="shared" ca="1" si="14"/>
        <v>5.8105189047046354E-2</v>
      </c>
      <c r="N42" s="38">
        <f t="shared" ca="1" si="15"/>
        <v>5.9516830929554161E-6</v>
      </c>
      <c r="O42" s="105">
        <f t="shared" ca="1" si="16"/>
        <v>1069558933.9256347</v>
      </c>
      <c r="P42" s="38">
        <f t="shared" ca="1" si="17"/>
        <v>82671941975.865341</v>
      </c>
      <c r="Q42" s="38">
        <f t="shared" ca="1" si="18"/>
        <v>9563330776.2718582</v>
      </c>
      <c r="R42" s="24">
        <f t="shared" ca="1" si="19"/>
        <v>7.7147152202498154E-3</v>
      </c>
      <c r="U42" s="24">
        <v>2</v>
      </c>
      <c r="V42" s="24">
        <f t="shared" ca="1" si="20"/>
        <v>-7.5523374523815967E-3</v>
      </c>
    </row>
    <row r="43" spans="1:22" x14ac:dyDescent="0.2">
      <c r="A43" s="81">
        <v>-51603.5</v>
      </c>
      <c r="B43" s="81">
        <v>2.7235444623435079E-2</v>
      </c>
      <c r="C43" s="81">
        <v>0.1</v>
      </c>
      <c r="D43" s="82">
        <f t="shared" si="5"/>
        <v>-5.1603500000000002</v>
      </c>
      <c r="E43" s="82">
        <f t="shared" si="6"/>
        <v>2.7235444623435079E-2</v>
      </c>
      <c r="F43" s="38">
        <f t="shared" si="7"/>
        <v>-0.51603500000000002</v>
      </c>
      <c r="G43" s="38">
        <f t="shared" si="8"/>
        <v>2.7235444623435081E-3</v>
      </c>
      <c r="H43" s="38">
        <f t="shared" si="9"/>
        <v>2.6629212122500001</v>
      </c>
      <c r="I43" s="38">
        <f t="shared" si="10"/>
        <v>-13.741605477634289</v>
      </c>
      <c r="J43" s="38">
        <f t="shared" si="11"/>
        <v>70.91149382651011</v>
      </c>
      <c r="K43" s="38">
        <f t="shared" si="12"/>
        <v>-1.4054442666254323E-2</v>
      </c>
      <c r="L43" s="38">
        <f t="shared" si="13"/>
        <v>7.2525843212805502E-2</v>
      </c>
      <c r="M43" s="38">
        <f t="shared" ca="1" si="14"/>
        <v>5.7198528764940582E-2</v>
      </c>
      <c r="N43" s="38">
        <f t="shared" ca="1" si="15"/>
        <v>8.9778641127093858E-5</v>
      </c>
      <c r="O43" s="105">
        <f t="shared" ca="1" si="16"/>
        <v>465206005.08480674</v>
      </c>
      <c r="P43" s="38">
        <f t="shared" ca="1" si="17"/>
        <v>82516364145.103287</v>
      </c>
      <c r="Q43" s="38">
        <f t="shared" ca="1" si="18"/>
        <v>9292373999.8303947</v>
      </c>
      <c r="R43" s="24">
        <f t="shared" ca="1" si="19"/>
        <v>-2.9963084141505503E-2</v>
      </c>
      <c r="U43" s="24">
        <v>2.2000000000000002</v>
      </c>
      <c r="V43" s="24">
        <f t="shared" ca="1" si="20"/>
        <v>-2.5099357051101522E-3</v>
      </c>
    </row>
    <row r="44" spans="1:22" x14ac:dyDescent="0.2">
      <c r="A44" s="81">
        <v>-51133.5</v>
      </c>
      <c r="B44" s="81">
        <v>3.4731814432403182E-2</v>
      </c>
      <c r="C44" s="81">
        <v>0.1</v>
      </c>
      <c r="D44" s="82">
        <f t="shared" si="5"/>
        <v>-5.1133499999999996</v>
      </c>
      <c r="E44" s="82">
        <f t="shared" si="6"/>
        <v>3.4731814432403182E-2</v>
      </c>
      <c r="F44" s="38">
        <f t="shared" si="7"/>
        <v>-0.51133499999999998</v>
      </c>
      <c r="G44" s="38">
        <f t="shared" si="8"/>
        <v>3.4731814432403182E-3</v>
      </c>
      <c r="H44" s="38">
        <f t="shared" si="9"/>
        <v>2.6146348222499998</v>
      </c>
      <c r="I44" s="38">
        <f t="shared" si="10"/>
        <v>-13.369542968352036</v>
      </c>
      <c r="J44" s="38">
        <f t="shared" si="11"/>
        <v>68.363152537222874</v>
      </c>
      <c r="K44" s="38">
        <f t="shared" si="12"/>
        <v>-1.7759592332792881E-2</v>
      </c>
      <c r="L44" s="38">
        <f t="shared" si="13"/>
        <v>9.0811011454886473E-2</v>
      </c>
      <c r="M44" s="38">
        <f t="shared" ca="1" si="14"/>
        <v>5.5217552853736029E-2</v>
      </c>
      <c r="N44" s="38">
        <f t="shared" ca="1" si="15"/>
        <v>4.1966547866727284E-5</v>
      </c>
      <c r="O44" s="105">
        <f t="shared" ca="1" si="16"/>
        <v>7522920.5568840066</v>
      </c>
      <c r="P44" s="38">
        <f t="shared" ca="1" si="17"/>
        <v>82168038169.608154</v>
      </c>
      <c r="Q44" s="38">
        <f t="shared" ca="1" si="18"/>
        <v>8713599031.0765495</v>
      </c>
      <c r="R44" s="24">
        <f t="shared" ca="1" si="19"/>
        <v>-2.0485738421332847E-2</v>
      </c>
      <c r="U44" s="24">
        <v>2.4</v>
      </c>
      <c r="V44" s="24">
        <f t="shared" ca="1" si="20"/>
        <v>2.9047851167807934E-3</v>
      </c>
    </row>
    <row r="45" spans="1:22" x14ac:dyDescent="0.2">
      <c r="A45" s="81">
        <v>-50927</v>
      </c>
      <c r="B45" s="81">
        <v>5.2525517720608546E-2</v>
      </c>
      <c r="C45" s="81">
        <v>0.1</v>
      </c>
      <c r="D45" s="82">
        <f t="shared" si="5"/>
        <v>-5.0926999999999998</v>
      </c>
      <c r="E45" s="82">
        <f t="shared" si="6"/>
        <v>5.2525517720608546E-2</v>
      </c>
      <c r="F45" s="38">
        <f t="shared" si="7"/>
        <v>-0.50927</v>
      </c>
      <c r="G45" s="38">
        <f t="shared" si="8"/>
        <v>5.2525517720608548E-3</v>
      </c>
      <c r="H45" s="38">
        <f t="shared" si="9"/>
        <v>2.5935593290000001</v>
      </c>
      <c r="I45" s="38">
        <f t="shared" si="10"/>
        <v>-13.208219594798299</v>
      </c>
      <c r="J45" s="38">
        <f t="shared" si="11"/>
        <v>67.2654999304293</v>
      </c>
      <c r="K45" s="38">
        <f t="shared" si="12"/>
        <v>-2.6749670409574315E-2</v>
      </c>
      <c r="L45" s="38">
        <f t="shared" si="13"/>
        <v>0.13622804649483911</v>
      </c>
      <c r="M45" s="38">
        <f t="shared" ca="1" si="14"/>
        <v>5.4353689399371186E-2</v>
      </c>
      <c r="N45" s="38">
        <f t="shared" ca="1" si="15"/>
        <v>3.342211687029809E-7</v>
      </c>
      <c r="O45" s="105">
        <f t="shared" ca="1" si="16"/>
        <v>177858141.06955767</v>
      </c>
      <c r="P45" s="38">
        <f t="shared" ca="1" si="17"/>
        <v>82012470236.325211</v>
      </c>
      <c r="Q45" s="38">
        <f t="shared" ca="1" si="18"/>
        <v>8466901807.6239033</v>
      </c>
      <c r="R45" s="24">
        <f t="shared" ca="1" si="19"/>
        <v>-1.8281716787626398E-3</v>
      </c>
      <c r="U45" s="24">
        <v>2.6</v>
      </c>
      <c r="V45" s="24">
        <f t="shared" ca="1" si="20"/>
        <v>8.6918250132912746E-3</v>
      </c>
    </row>
    <row r="46" spans="1:22" x14ac:dyDescent="0.2">
      <c r="A46" s="81">
        <v>-50683.5</v>
      </c>
      <c r="B46" s="81">
        <v>3.4160473035606348E-2</v>
      </c>
      <c r="C46" s="81">
        <v>0.1</v>
      </c>
      <c r="D46" s="82">
        <f t="shared" si="5"/>
        <v>-5.0683499999999997</v>
      </c>
      <c r="E46" s="82">
        <f t="shared" si="6"/>
        <v>3.4160473035606348E-2</v>
      </c>
      <c r="F46" s="38">
        <f t="shared" si="7"/>
        <v>-0.50683500000000004</v>
      </c>
      <c r="G46" s="38">
        <f t="shared" si="8"/>
        <v>3.4160473035606351E-3</v>
      </c>
      <c r="H46" s="38">
        <f t="shared" si="9"/>
        <v>2.5688171722500002</v>
      </c>
      <c r="I46" s="38">
        <f t="shared" si="10"/>
        <v>-13.019664514973288</v>
      </c>
      <c r="J46" s="38">
        <f t="shared" si="11"/>
        <v>65.988216644464856</v>
      </c>
      <c r="K46" s="38">
        <f t="shared" si="12"/>
        <v>-1.7313723351001543E-2</v>
      </c>
      <c r="L46" s="38">
        <f t="shared" si="13"/>
        <v>8.7752009746048673E-2</v>
      </c>
      <c r="M46" s="38">
        <f t="shared" ca="1" si="14"/>
        <v>5.3340141301928407E-2</v>
      </c>
      <c r="N46" s="38">
        <f t="shared" ca="1" si="15"/>
        <v>3.6785967480616143E-5</v>
      </c>
      <c r="O46" s="105">
        <f t="shared" ca="1" si="16"/>
        <v>663527359.48390555</v>
      </c>
      <c r="P46" s="38">
        <f t="shared" ca="1" si="17"/>
        <v>81827055271.528809</v>
      </c>
      <c r="Q46" s="38">
        <f t="shared" ca="1" si="18"/>
        <v>8181872428.8609486</v>
      </c>
      <c r="R46" s="24">
        <f t="shared" ca="1" si="19"/>
        <v>-1.9179668266322059E-2</v>
      </c>
      <c r="U46" s="24">
        <v>2.8</v>
      </c>
      <c r="V46" s="24">
        <f t="shared" ca="1" si="20"/>
        <v>1.4851183984421257E-2</v>
      </c>
    </row>
    <row r="47" spans="1:22" x14ac:dyDescent="0.2">
      <c r="A47" s="81">
        <v>-50102</v>
      </c>
      <c r="B47" s="81">
        <v>6.1720996825231932E-2</v>
      </c>
      <c r="C47" s="81">
        <v>0.1</v>
      </c>
      <c r="D47" s="82">
        <f t="shared" si="5"/>
        <v>-5.0102000000000002</v>
      </c>
      <c r="E47" s="82">
        <f t="shared" si="6"/>
        <v>6.1720996825231932E-2</v>
      </c>
      <c r="F47" s="38">
        <f t="shared" si="7"/>
        <v>-0.50102000000000002</v>
      </c>
      <c r="G47" s="38">
        <f t="shared" si="8"/>
        <v>6.1720996825231937E-3</v>
      </c>
      <c r="H47" s="38">
        <f t="shared" si="9"/>
        <v>2.5102104040000004</v>
      </c>
      <c r="I47" s="38">
        <f t="shared" si="10"/>
        <v>-12.576656166120802</v>
      </c>
      <c r="J47" s="38">
        <f t="shared" si="11"/>
        <v>63.011562723498443</v>
      </c>
      <c r="K47" s="38">
        <f t="shared" si="12"/>
        <v>-3.0923453829377705E-2</v>
      </c>
      <c r="L47" s="38">
        <f t="shared" si="13"/>
        <v>0.15493268837594817</v>
      </c>
      <c r="M47" s="38">
        <f t="shared" ca="1" si="14"/>
        <v>5.0942023799858446E-2</v>
      </c>
      <c r="N47" s="38">
        <f t="shared" ca="1" si="15"/>
        <v>1.1618625948172922E-5</v>
      </c>
      <c r="O47" s="105">
        <f t="shared" ca="1" si="16"/>
        <v>3038593896.6496286</v>
      </c>
      <c r="P47" s="38">
        <f t="shared" ca="1" si="17"/>
        <v>81375675644.099976</v>
      </c>
      <c r="Q47" s="38">
        <f t="shared" ca="1" si="18"/>
        <v>7526475894.2581367</v>
      </c>
      <c r="R47" s="24">
        <f t="shared" ca="1" si="19"/>
        <v>1.0778973025373485E-2</v>
      </c>
      <c r="U47" s="24">
        <v>3</v>
      </c>
      <c r="V47" s="24">
        <f t="shared" ca="1" si="20"/>
        <v>2.1382862030170768E-2</v>
      </c>
    </row>
    <row r="48" spans="1:22" x14ac:dyDescent="0.2">
      <c r="A48" s="81">
        <v>-49981.5</v>
      </c>
      <c r="B48" s="81">
        <v>9.3906926540876928E-2</v>
      </c>
      <c r="C48" s="81">
        <v>0.1</v>
      </c>
      <c r="D48" s="82">
        <f t="shared" si="5"/>
        <v>-4.9981499999999999</v>
      </c>
      <c r="E48" s="82">
        <f t="shared" si="6"/>
        <v>9.3906926540876928E-2</v>
      </c>
      <c r="F48" s="38">
        <f t="shared" si="7"/>
        <v>-0.49981500000000001</v>
      </c>
      <c r="G48" s="38">
        <f t="shared" si="8"/>
        <v>9.3906926540876928E-3</v>
      </c>
      <c r="H48" s="38">
        <f t="shared" si="9"/>
        <v>2.4981503422499998</v>
      </c>
      <c r="I48" s="38">
        <f t="shared" si="10"/>
        <v>-12.486130133116836</v>
      </c>
      <c r="J48" s="38">
        <f t="shared" si="11"/>
        <v>62.407551324837911</v>
      </c>
      <c r="K48" s="38">
        <f t="shared" si="12"/>
        <v>-4.6936090489028401E-2</v>
      </c>
      <c r="L48" s="38">
        <f t="shared" si="13"/>
        <v>0.23459362067773729</v>
      </c>
      <c r="M48" s="38">
        <f t="shared" ca="1" si="14"/>
        <v>5.0449016271723587E-2</v>
      </c>
      <c r="N48" s="38">
        <f t="shared" ca="1" si="15"/>
        <v>1.8885899649617835E-4</v>
      </c>
      <c r="O48" s="105">
        <f t="shared" ca="1" si="16"/>
        <v>3739952937.5430636</v>
      </c>
      <c r="P48" s="38">
        <f t="shared" ca="1" si="17"/>
        <v>81280632026.855743</v>
      </c>
      <c r="Q48" s="38">
        <f t="shared" ca="1" si="18"/>
        <v>7395052579.9004517</v>
      </c>
      <c r="R48" s="24">
        <f t="shared" ca="1" si="19"/>
        <v>4.3457910269153341E-2</v>
      </c>
      <c r="U48" s="24">
        <v>3.2</v>
      </c>
      <c r="V48" s="24">
        <f t="shared" ca="1" si="20"/>
        <v>2.82868591505398E-2</v>
      </c>
    </row>
    <row r="49" spans="1:22" x14ac:dyDescent="0.2">
      <c r="A49" s="81">
        <v>-49879.5</v>
      </c>
      <c r="B49" s="81">
        <v>8.4656280699023159E-2</v>
      </c>
      <c r="C49" s="81">
        <v>0.1</v>
      </c>
      <c r="D49" s="82">
        <f t="shared" si="5"/>
        <v>-4.9879499999999997</v>
      </c>
      <c r="E49" s="82">
        <f t="shared" si="6"/>
        <v>8.4656280699023159E-2</v>
      </c>
      <c r="F49" s="38">
        <f t="shared" si="7"/>
        <v>-0.49879499999999999</v>
      </c>
      <c r="G49" s="38">
        <f t="shared" si="8"/>
        <v>8.4656280699023159E-3</v>
      </c>
      <c r="H49" s="38">
        <f t="shared" si="9"/>
        <v>2.4879645202499998</v>
      </c>
      <c r="I49" s="38">
        <f t="shared" si="10"/>
        <v>-12.409842628780986</v>
      </c>
      <c r="J49" s="38">
        <f t="shared" si="11"/>
        <v>61.899674540228112</v>
      </c>
      <c r="K49" s="38">
        <f t="shared" si="12"/>
        <v>-4.2226129531269252E-2</v>
      </c>
      <c r="L49" s="38">
        <f t="shared" si="13"/>
        <v>0.21062182279549446</v>
      </c>
      <c r="M49" s="38">
        <f t="shared" ca="1" si="14"/>
        <v>5.0032754918715783E-2</v>
      </c>
      <c r="N49" s="38">
        <f t="shared" ca="1" si="15"/>
        <v>1.1987885374596095E-4</v>
      </c>
      <c r="O49" s="105">
        <f t="shared" ca="1" si="16"/>
        <v>4388604960.4880419</v>
      </c>
      <c r="P49" s="38">
        <f t="shared" ca="1" si="17"/>
        <v>81199777446.667755</v>
      </c>
      <c r="Q49" s="38">
        <f t="shared" ca="1" si="18"/>
        <v>7284968645.5225067</v>
      </c>
      <c r="R49" s="24">
        <f t="shared" ca="1" si="19"/>
        <v>3.4623525780307376E-2</v>
      </c>
      <c r="U49" s="24">
        <v>3.4</v>
      </c>
      <c r="V49" s="24">
        <f t="shared" ca="1" si="20"/>
        <v>3.5563175345528331E-2</v>
      </c>
    </row>
    <row r="50" spans="1:22" x14ac:dyDescent="0.2">
      <c r="A50" s="81">
        <v>-49742.5</v>
      </c>
      <c r="B50" s="81">
        <v>6.2952551839649595E-2</v>
      </c>
      <c r="C50" s="81">
        <v>0.1</v>
      </c>
      <c r="D50" s="82">
        <f t="shared" si="5"/>
        <v>-4.9742499999999996</v>
      </c>
      <c r="E50" s="82">
        <f t="shared" si="6"/>
        <v>6.2952551839649595E-2</v>
      </c>
      <c r="F50" s="38">
        <f t="shared" si="7"/>
        <v>-0.49742500000000001</v>
      </c>
      <c r="G50" s="38">
        <f t="shared" si="8"/>
        <v>6.2952551839649601E-3</v>
      </c>
      <c r="H50" s="38">
        <f t="shared" si="9"/>
        <v>2.47431630625</v>
      </c>
      <c r="I50" s="38">
        <f t="shared" si="10"/>
        <v>-12.307867886364061</v>
      </c>
      <c r="J50" s="38">
        <f t="shared" si="11"/>
        <v>61.222411833746428</v>
      </c>
      <c r="K50" s="38">
        <f t="shared" si="12"/>
        <v>-3.1314173098837703E-2</v>
      </c>
      <c r="L50" s="38">
        <f t="shared" si="13"/>
        <v>0.15576452553689343</v>
      </c>
      <c r="M50" s="38">
        <f t="shared" ca="1" si="14"/>
        <v>4.9475182643147639E-2</v>
      </c>
      <c r="N50" s="38">
        <f t="shared" ca="1" si="15"/>
        <v>1.8163948045881981E-5</v>
      </c>
      <c r="O50" s="105">
        <f t="shared" ca="1" si="16"/>
        <v>5338402026.8759499</v>
      </c>
      <c r="P50" s="38">
        <f t="shared" ca="1" si="17"/>
        <v>81090598754.320129</v>
      </c>
      <c r="Q50" s="38">
        <f t="shared" ca="1" si="18"/>
        <v>7138777927.0196733</v>
      </c>
      <c r="R50" s="24">
        <f t="shared" ca="1" si="19"/>
        <v>1.3477369196501957E-2</v>
      </c>
      <c r="U50" s="24">
        <v>3.6</v>
      </c>
      <c r="V50" s="24">
        <f t="shared" ca="1" si="20"/>
        <v>4.3211810615136396E-2</v>
      </c>
    </row>
    <row r="51" spans="1:22" x14ac:dyDescent="0.2">
      <c r="A51" s="81">
        <v>-49684.5</v>
      </c>
      <c r="B51" s="81">
        <v>9.8328529956515753E-2</v>
      </c>
      <c r="C51" s="81">
        <v>0.1</v>
      </c>
      <c r="D51" s="82">
        <f t="shared" si="5"/>
        <v>-4.9684499999999998</v>
      </c>
      <c r="E51" s="82">
        <f t="shared" si="6"/>
        <v>9.8328529956515753E-2</v>
      </c>
      <c r="F51" s="38">
        <f t="shared" si="7"/>
        <v>-0.49684499999999998</v>
      </c>
      <c r="G51" s="38">
        <f t="shared" si="8"/>
        <v>9.8328529956515764E-3</v>
      </c>
      <c r="H51" s="38">
        <f t="shared" si="9"/>
        <v>2.4685495402499997</v>
      </c>
      <c r="I51" s="38">
        <f t="shared" si="10"/>
        <v>-12.264864963255111</v>
      </c>
      <c r="J51" s="38">
        <f t="shared" si="11"/>
        <v>60.937368326684854</v>
      </c>
      <c r="K51" s="38">
        <f t="shared" si="12"/>
        <v>-4.8854038466245073E-2</v>
      </c>
      <c r="L51" s="38">
        <f t="shared" si="13"/>
        <v>0.24272884741761533</v>
      </c>
      <c r="M51" s="38">
        <f t="shared" ca="1" si="14"/>
        <v>4.9239656513013486E-2</v>
      </c>
      <c r="N51" s="38">
        <f t="shared" ca="1" si="15"/>
        <v>2.4097174959521823E-4</v>
      </c>
      <c r="O51" s="105">
        <f t="shared" ca="1" si="16"/>
        <v>5767434206.991147</v>
      </c>
      <c r="P51" s="38">
        <f t="shared" ca="1" si="17"/>
        <v>81044177136.839676</v>
      </c>
      <c r="Q51" s="38">
        <f t="shared" ca="1" si="18"/>
        <v>7077460007.5934668</v>
      </c>
      <c r="R51" s="24">
        <f t="shared" ca="1" si="19"/>
        <v>4.9088873443502268E-2</v>
      </c>
      <c r="U51" s="24">
        <v>3.8</v>
      </c>
      <c r="V51" s="24">
        <f t="shared" ca="1" si="20"/>
        <v>5.1232764959363963E-2</v>
      </c>
    </row>
    <row r="52" spans="1:22" x14ac:dyDescent="0.2">
      <c r="A52" s="81">
        <v>-49047.5</v>
      </c>
      <c r="B52" s="81">
        <v>4.4623044147249921E-2</v>
      </c>
      <c r="C52" s="81">
        <v>0.1</v>
      </c>
      <c r="D52" s="82">
        <f t="shared" si="5"/>
        <v>-4.9047499999999999</v>
      </c>
      <c r="E52" s="82">
        <f t="shared" si="6"/>
        <v>4.4623044147249921E-2</v>
      </c>
      <c r="F52" s="38">
        <f t="shared" si="7"/>
        <v>-0.49047499999999999</v>
      </c>
      <c r="G52" s="38">
        <f t="shared" si="8"/>
        <v>4.4623044147249925E-3</v>
      </c>
      <c r="H52" s="38">
        <f t="shared" si="9"/>
        <v>2.40565725625</v>
      </c>
      <c r="I52" s="38">
        <f t="shared" si="10"/>
        <v>-11.799147427592187</v>
      </c>
      <c r="J52" s="38">
        <f t="shared" si="11"/>
        <v>57.871868345482781</v>
      </c>
      <c r="K52" s="38">
        <f t="shared" si="12"/>
        <v>-2.1886487578122407E-2</v>
      </c>
      <c r="L52" s="38">
        <f t="shared" si="13"/>
        <v>0.10734774994879588</v>
      </c>
      <c r="M52" s="38">
        <f t="shared" ca="1" si="14"/>
        <v>4.667353378177462E-2</v>
      </c>
      <c r="N52" s="38">
        <f t="shared" ca="1" si="15"/>
        <v>4.2045077412932349E-7</v>
      </c>
      <c r="O52" s="105">
        <f t="shared" ca="1" si="16"/>
        <v>11510511218.089689</v>
      </c>
      <c r="P52" s="38">
        <f t="shared" ca="1" si="17"/>
        <v>80526547646.108353</v>
      </c>
      <c r="Q52" s="38">
        <f t="shared" ca="1" si="18"/>
        <v>6426144592.126132</v>
      </c>
      <c r="R52" s="24">
        <f t="shared" ca="1" si="19"/>
        <v>-2.0504896345246992E-3</v>
      </c>
      <c r="U52" s="24">
        <v>4</v>
      </c>
      <c r="V52" s="24">
        <f t="shared" ca="1" si="20"/>
        <v>5.9626038378211066E-2</v>
      </c>
    </row>
    <row r="53" spans="1:22" x14ac:dyDescent="0.2">
      <c r="A53" s="81">
        <v>-48982.5</v>
      </c>
      <c r="B53" s="81">
        <v>-7.5307819669541073E-3</v>
      </c>
      <c r="C53" s="81">
        <v>0.1</v>
      </c>
      <c r="D53" s="82">
        <f t="shared" si="5"/>
        <v>-4.89825</v>
      </c>
      <c r="E53" s="82">
        <f t="shared" si="6"/>
        <v>-7.5307819669541073E-3</v>
      </c>
      <c r="F53" s="38">
        <f t="shared" si="7"/>
        <v>-0.48982500000000001</v>
      </c>
      <c r="G53" s="38">
        <f t="shared" si="8"/>
        <v>-7.5307819669541073E-4</v>
      </c>
      <c r="H53" s="38">
        <f t="shared" si="9"/>
        <v>2.3992853062499999</v>
      </c>
      <c r="I53" s="38">
        <f t="shared" si="10"/>
        <v>-11.752299251339062</v>
      </c>
      <c r="J53" s="38">
        <f t="shared" si="11"/>
        <v>57.56569980787156</v>
      </c>
      <c r="K53" s="38">
        <f t="shared" si="12"/>
        <v>3.6887652769632957E-3</v>
      </c>
      <c r="L53" s="38">
        <f t="shared" si="13"/>
        <v>-1.8068494517885465E-2</v>
      </c>
      <c r="M53" s="38">
        <f t="shared" ca="1" si="14"/>
        <v>4.6413808138406801E-2</v>
      </c>
      <c r="N53" s="38">
        <f t="shared" ca="1" si="15"/>
        <v>2.9100188016354024E-4</v>
      </c>
      <c r="O53" s="105">
        <f t="shared" ca="1" si="16"/>
        <v>12200666877.945362</v>
      </c>
      <c r="P53" s="38">
        <f t="shared" ca="1" si="17"/>
        <v>80472928612.758347</v>
      </c>
      <c r="Q53" s="38">
        <f t="shared" ca="1" si="18"/>
        <v>6361935459.2539577</v>
      </c>
      <c r="R53" s="24">
        <f t="shared" ca="1" si="19"/>
        <v>-5.3944590105360908E-2</v>
      </c>
      <c r="U53" s="24">
        <v>4.2000000000000099</v>
      </c>
      <c r="V53" s="24">
        <f t="shared" ca="1" si="20"/>
        <v>6.8391630871678114E-2</v>
      </c>
    </row>
    <row r="54" spans="1:22" x14ac:dyDescent="0.2">
      <c r="A54" s="81">
        <v>-48496</v>
      </c>
      <c r="B54" s="81">
        <v>1.2048275538846277E-2</v>
      </c>
      <c r="C54" s="81">
        <v>0.1</v>
      </c>
      <c r="D54" s="82">
        <f t="shared" si="5"/>
        <v>-4.8495999999999997</v>
      </c>
      <c r="E54" s="82">
        <f t="shared" si="6"/>
        <v>1.2048275538846277E-2</v>
      </c>
      <c r="F54" s="38">
        <f t="shared" si="7"/>
        <v>-0.48496</v>
      </c>
      <c r="G54" s="38">
        <f t="shared" si="8"/>
        <v>1.2048275538846277E-3</v>
      </c>
      <c r="H54" s="38">
        <f t="shared" si="9"/>
        <v>2.3518620159999997</v>
      </c>
      <c r="I54" s="38">
        <f t="shared" si="10"/>
        <v>-11.405590032793597</v>
      </c>
      <c r="J54" s="38">
        <f t="shared" si="11"/>
        <v>55.312549423035826</v>
      </c>
      <c r="K54" s="38">
        <f t="shared" si="12"/>
        <v>-5.8429317053188901E-3</v>
      </c>
      <c r="L54" s="38">
        <f t="shared" si="13"/>
        <v>2.8335881598114489E-2</v>
      </c>
      <c r="M54" s="38">
        <f t="shared" ca="1" si="14"/>
        <v>4.4482348464306404E-2</v>
      </c>
      <c r="N54" s="38">
        <f t="shared" ca="1" si="15"/>
        <v>1.0519690865340656E-4</v>
      </c>
      <c r="O54" s="105">
        <f t="shared" ca="1" si="16"/>
        <v>17958886352.220615</v>
      </c>
      <c r="P54" s="38">
        <f t="shared" ca="1" si="17"/>
        <v>80066940464.010834</v>
      </c>
      <c r="Q54" s="38">
        <f t="shared" ca="1" si="18"/>
        <v>5894332070.0348215</v>
      </c>
      <c r="R54" s="24">
        <f t="shared" ca="1" si="19"/>
        <v>-3.2434072925460126E-2</v>
      </c>
      <c r="U54" s="24">
        <v>4.4000000000000101</v>
      </c>
      <c r="V54" s="24">
        <f t="shared" ca="1" si="20"/>
        <v>7.7529542439764287E-2</v>
      </c>
    </row>
    <row r="55" spans="1:22" x14ac:dyDescent="0.2">
      <c r="A55" s="81">
        <v>-46524</v>
      </c>
      <c r="B55" s="81">
        <v>1.4856269005696345E-2</v>
      </c>
      <c r="C55" s="81">
        <v>0.1</v>
      </c>
      <c r="D55" s="82">
        <f t="shared" si="5"/>
        <v>-4.6524000000000001</v>
      </c>
      <c r="E55" s="82">
        <f t="shared" si="6"/>
        <v>1.4856269005696345E-2</v>
      </c>
      <c r="F55" s="38">
        <f t="shared" si="7"/>
        <v>-0.46524000000000004</v>
      </c>
      <c r="G55" s="38">
        <f t="shared" si="8"/>
        <v>1.4856269005696346E-3</v>
      </c>
      <c r="H55" s="38">
        <f t="shared" si="9"/>
        <v>2.1644825760000002</v>
      </c>
      <c r="I55" s="38">
        <f t="shared" si="10"/>
        <v>-10.070038736582401</v>
      </c>
      <c r="J55" s="38">
        <f t="shared" si="11"/>
        <v>46.849848218075962</v>
      </c>
      <c r="K55" s="38">
        <f t="shared" si="12"/>
        <v>-6.9117305922101677E-3</v>
      </c>
      <c r="L55" s="38">
        <f t="shared" si="13"/>
        <v>3.2156135407198583E-2</v>
      </c>
      <c r="M55" s="38">
        <f t="shared" ca="1" si="14"/>
        <v>3.6878919744639749E-2</v>
      </c>
      <c r="N55" s="38">
        <f t="shared" ca="1" si="15"/>
        <v>4.8499714556948446E-5</v>
      </c>
      <c r="O55" s="105">
        <f t="shared" ca="1" si="16"/>
        <v>51272154239.986946</v>
      </c>
      <c r="P55" s="38">
        <f t="shared" ca="1" si="17"/>
        <v>78338170739.90007</v>
      </c>
      <c r="Q55" s="38">
        <f t="shared" ca="1" si="18"/>
        <v>4223530628.3928175</v>
      </c>
      <c r="R55" s="24">
        <f t="shared" ca="1" si="19"/>
        <v>-2.2022650738943404E-2</v>
      </c>
      <c r="U55" s="24">
        <v>4.6000000000000103</v>
      </c>
      <c r="V55" s="24">
        <f t="shared" ca="1" si="20"/>
        <v>8.7039773082469962E-2</v>
      </c>
    </row>
    <row r="56" spans="1:22" x14ac:dyDescent="0.2">
      <c r="A56" s="81">
        <v>-46426.5</v>
      </c>
      <c r="B56" s="81">
        <v>3.3899095895706749E-2</v>
      </c>
      <c r="C56" s="81">
        <v>0.1</v>
      </c>
      <c r="D56" s="82">
        <f t="shared" si="5"/>
        <v>-4.6426499999999997</v>
      </c>
      <c r="E56" s="82">
        <f t="shared" si="6"/>
        <v>3.3899095895706749E-2</v>
      </c>
      <c r="F56" s="38">
        <f t="shared" si="7"/>
        <v>-0.46426499999999998</v>
      </c>
      <c r="G56" s="38">
        <f t="shared" si="8"/>
        <v>3.3899095895706752E-3</v>
      </c>
      <c r="H56" s="38">
        <f t="shared" si="9"/>
        <v>2.1554199022499998</v>
      </c>
      <c r="I56" s="38">
        <f t="shared" si="10"/>
        <v>-10.00686020918096</v>
      </c>
      <c r="J56" s="38">
        <f t="shared" si="11"/>
        <v>46.458349550153983</v>
      </c>
      <c r="K56" s="38">
        <f t="shared" si="12"/>
        <v>-1.5738163756020294E-2</v>
      </c>
      <c r="L56" s="38">
        <f t="shared" si="13"/>
        <v>7.306678596188762E-2</v>
      </c>
      <c r="M56" s="38">
        <f t="shared" ca="1" si="14"/>
        <v>3.6512380215476037E-2</v>
      </c>
      <c r="N56" s="38">
        <f t="shared" ca="1" si="15"/>
        <v>6.8292549359520306E-7</v>
      </c>
      <c r="O56" s="105">
        <f t="shared" ca="1" si="16"/>
        <v>53303770255.062653</v>
      </c>
      <c r="P56" s="38">
        <f t="shared" ca="1" si="17"/>
        <v>78249292374.023483</v>
      </c>
      <c r="Q56" s="38">
        <f t="shared" ca="1" si="18"/>
        <v>4149859274.4951892</v>
      </c>
      <c r="R56" s="24">
        <f t="shared" ca="1" si="19"/>
        <v>-2.6132843197692879E-3</v>
      </c>
      <c r="U56" s="24">
        <v>4.8000000000000096</v>
      </c>
      <c r="V56" s="24">
        <f t="shared" ca="1" si="20"/>
        <v>9.6922322799795096E-2</v>
      </c>
    </row>
    <row r="57" spans="1:22" x14ac:dyDescent="0.2">
      <c r="A57" s="81">
        <v>-45833.5</v>
      </c>
      <c r="B57" s="81">
        <v>2.911438305136179E-2</v>
      </c>
      <c r="C57" s="81">
        <v>0.1</v>
      </c>
      <c r="D57" s="82">
        <f t="shared" si="5"/>
        <v>-4.5833500000000003</v>
      </c>
      <c r="E57" s="82">
        <f t="shared" si="6"/>
        <v>2.911438305136179E-2</v>
      </c>
      <c r="F57" s="38">
        <f t="shared" si="7"/>
        <v>-0.45833500000000005</v>
      </c>
      <c r="G57" s="38">
        <f t="shared" si="8"/>
        <v>2.911438305136179E-3</v>
      </c>
      <c r="H57" s="38">
        <f t="shared" si="9"/>
        <v>2.1007097222500004</v>
      </c>
      <c r="I57" s="38">
        <f t="shared" si="10"/>
        <v>-9.6282879054745401</v>
      </c>
      <c r="J57" s="38">
        <f t="shared" si="11"/>
        <v>44.129813371556736</v>
      </c>
      <c r="K57" s="38">
        <f t="shared" si="12"/>
        <v>-1.3344140755845908E-2</v>
      </c>
      <c r="L57" s="38">
        <f t="shared" si="13"/>
        <v>6.1160867533306344E-2</v>
      </c>
      <c r="M57" s="38">
        <f t="shared" ca="1" si="14"/>
        <v>3.4302124525749433E-2</v>
      </c>
      <c r="N57" s="38">
        <f t="shared" ca="1" si="15"/>
        <v>2.6912661605081677E-6</v>
      </c>
      <c r="O57" s="105">
        <f t="shared" ca="1" si="16"/>
        <v>66377353835.144981</v>
      </c>
      <c r="P57" s="38">
        <f t="shared" ca="1" si="17"/>
        <v>77701942127.587997</v>
      </c>
      <c r="Q57" s="38">
        <f t="shared" ca="1" si="18"/>
        <v>3719068072.4083285</v>
      </c>
      <c r="R57" s="24">
        <f t="shared" ca="1" si="19"/>
        <v>-5.1877414743876429E-3</v>
      </c>
    </row>
    <row r="58" spans="1:22" x14ac:dyDescent="0.2">
      <c r="A58" s="81">
        <v>-45782.5</v>
      </c>
      <c r="B58" s="81">
        <v>1.3800624762952414E-2</v>
      </c>
      <c r="C58" s="81">
        <v>0.1</v>
      </c>
      <c r="D58" s="82">
        <f t="shared" si="5"/>
        <v>-4.5782499999999997</v>
      </c>
      <c r="E58" s="82">
        <f t="shared" si="6"/>
        <v>1.3800624762952414E-2</v>
      </c>
      <c r="F58" s="38">
        <f t="shared" si="7"/>
        <v>-0.45782499999999998</v>
      </c>
      <c r="G58" s="38">
        <f t="shared" si="8"/>
        <v>1.3800624762952416E-3</v>
      </c>
      <c r="H58" s="38">
        <f t="shared" si="9"/>
        <v>2.09603730625</v>
      </c>
      <c r="I58" s="38">
        <f t="shared" si="10"/>
        <v>-9.5961827973390612</v>
      </c>
      <c r="J58" s="38">
        <f t="shared" si="11"/>
        <v>43.933723891917552</v>
      </c>
      <c r="K58" s="38">
        <f t="shared" si="12"/>
        <v>-6.3182710320986895E-3</v>
      </c>
      <c r="L58" s="38">
        <f t="shared" si="13"/>
        <v>2.8926624352705824E-2</v>
      </c>
      <c r="M58" s="38">
        <f t="shared" ca="1" si="14"/>
        <v>3.4113563637905769E-2</v>
      </c>
      <c r="N58" s="38">
        <f t="shared" ca="1" si="15"/>
        <v>4.1261548573759128E-5</v>
      </c>
      <c r="O58" s="105">
        <f t="shared" ca="1" si="16"/>
        <v>67557868707.830246</v>
      </c>
      <c r="P58" s="38">
        <f t="shared" ca="1" si="17"/>
        <v>77654326501.397446</v>
      </c>
      <c r="Q58" s="38">
        <f t="shared" ca="1" si="18"/>
        <v>3683385997.6984844</v>
      </c>
      <c r="R58" s="24">
        <f t="shared" ca="1" si="19"/>
        <v>-2.0312938874953355E-2</v>
      </c>
    </row>
    <row r="59" spans="1:22" x14ac:dyDescent="0.2">
      <c r="A59" s="81">
        <v>-44950.5</v>
      </c>
      <c r="B59" s="81">
        <v>1.374952109215348E-2</v>
      </c>
      <c r="C59" s="81">
        <v>0.1</v>
      </c>
      <c r="D59" s="82">
        <f t="shared" si="5"/>
        <v>-4.49505</v>
      </c>
      <c r="E59" s="82">
        <f t="shared" si="6"/>
        <v>1.374952109215348E-2</v>
      </c>
      <c r="F59" s="38">
        <f t="shared" si="7"/>
        <v>-0.44950500000000004</v>
      </c>
      <c r="G59" s="38">
        <f t="shared" si="8"/>
        <v>1.3749521092153482E-3</v>
      </c>
      <c r="H59" s="38">
        <f t="shared" si="9"/>
        <v>2.02054745025</v>
      </c>
      <c r="I59" s="38">
        <f t="shared" si="10"/>
        <v>-9.082461816246262</v>
      </c>
      <c r="J59" s="38">
        <f t="shared" si="11"/>
        <v>40.826119987117757</v>
      </c>
      <c r="K59" s="38">
        <f t="shared" si="12"/>
        <v>-6.1804784785284509E-3</v>
      </c>
      <c r="L59" s="38">
        <f t="shared" si="13"/>
        <v>2.7781559784909312E-2</v>
      </c>
      <c r="M59" s="38">
        <f t="shared" ca="1" si="14"/>
        <v>3.1071623880697563E-2</v>
      </c>
      <c r="N59" s="38">
        <f t="shared" ca="1" si="15"/>
        <v>3.0005524501688672E-5</v>
      </c>
      <c r="O59" s="105">
        <f t="shared" ca="1" si="16"/>
        <v>88011296122.11264</v>
      </c>
      <c r="P59" s="38">
        <f t="shared" ca="1" si="17"/>
        <v>76865547994.203583</v>
      </c>
      <c r="Q59" s="38">
        <f t="shared" ca="1" si="18"/>
        <v>3131036486.4301229</v>
      </c>
      <c r="R59" s="24">
        <f t="shared" ca="1" si="19"/>
        <v>-1.7322102788544083E-2</v>
      </c>
    </row>
    <row r="60" spans="1:22" x14ac:dyDescent="0.2">
      <c r="A60" s="81">
        <v>-44260</v>
      </c>
      <c r="B60" s="81">
        <v>9.1804303084104463E-3</v>
      </c>
      <c r="C60" s="81">
        <v>0.1</v>
      </c>
      <c r="D60" s="82">
        <f t="shared" si="5"/>
        <v>-4.4260000000000002</v>
      </c>
      <c r="E60" s="82">
        <f t="shared" si="6"/>
        <v>9.1804303084104463E-3</v>
      </c>
      <c r="F60" s="38">
        <f t="shared" si="7"/>
        <v>-0.44260000000000005</v>
      </c>
      <c r="G60" s="38">
        <f t="shared" si="8"/>
        <v>9.1804303084104468E-4</v>
      </c>
      <c r="H60" s="38">
        <f t="shared" si="9"/>
        <v>1.9589476000000003</v>
      </c>
      <c r="I60" s="38">
        <f t="shared" si="10"/>
        <v>-8.6703020776000024</v>
      </c>
      <c r="J60" s="38">
        <f t="shared" si="11"/>
        <v>38.374756995457609</v>
      </c>
      <c r="K60" s="38">
        <f t="shared" si="12"/>
        <v>-4.0632584545024636E-3</v>
      </c>
      <c r="L60" s="38">
        <f t="shared" si="13"/>
        <v>1.7983981919627905E-2</v>
      </c>
      <c r="M60" s="38">
        <f t="shared" ca="1" si="14"/>
        <v>2.8595959993340359E-2</v>
      </c>
      <c r="N60" s="38">
        <f t="shared" ca="1" si="15"/>
        <v>3.7696279294639465E-5</v>
      </c>
      <c r="O60" s="105">
        <f t="shared" ca="1" si="16"/>
        <v>106604372601.48846</v>
      </c>
      <c r="P60" s="38">
        <f t="shared" ca="1" si="17"/>
        <v>76193956637.021194</v>
      </c>
      <c r="Q60" s="38">
        <f t="shared" ca="1" si="18"/>
        <v>2713961741.096983</v>
      </c>
      <c r="R60" s="24">
        <f t="shared" ca="1" si="19"/>
        <v>-1.9415529684929912E-2</v>
      </c>
    </row>
    <row r="61" spans="1:22" x14ac:dyDescent="0.2">
      <c r="A61" s="81">
        <v>-43991</v>
      </c>
      <c r="B61" s="81">
        <v>2.3260793898988365E-2</v>
      </c>
      <c r="C61" s="81">
        <v>0.1</v>
      </c>
      <c r="D61" s="82">
        <f t="shared" si="5"/>
        <v>-4.3990999999999998</v>
      </c>
      <c r="E61" s="82">
        <f t="shared" si="6"/>
        <v>2.3260793898988365E-2</v>
      </c>
      <c r="F61" s="38">
        <f t="shared" si="7"/>
        <v>-0.43991000000000002</v>
      </c>
      <c r="G61" s="38">
        <f t="shared" si="8"/>
        <v>2.3260793898988367E-3</v>
      </c>
      <c r="H61" s="38">
        <f t="shared" si="9"/>
        <v>1.9352080810000001</v>
      </c>
      <c r="I61" s="38">
        <f t="shared" si="10"/>
        <v>-8.5131738691270993</v>
      </c>
      <c r="J61" s="38">
        <f t="shared" si="11"/>
        <v>37.450303167677021</v>
      </c>
      <c r="K61" s="38">
        <f t="shared" si="12"/>
        <v>-1.0232655844103973E-2</v>
      </c>
      <c r="L61" s="38">
        <f t="shared" si="13"/>
        <v>4.5014476323797785E-2</v>
      </c>
      <c r="M61" s="38">
        <f t="shared" ca="1" si="14"/>
        <v>2.764352094696787E-2</v>
      </c>
      <c r="N61" s="38">
        <f t="shared" ca="1" si="15"/>
        <v>1.9208296377091149E-6</v>
      </c>
      <c r="O61" s="105">
        <f t="shared" ca="1" si="16"/>
        <v>114219757929.26382</v>
      </c>
      <c r="P61" s="38">
        <f t="shared" ca="1" si="17"/>
        <v>75928214265.164764</v>
      </c>
      <c r="Q61" s="38">
        <f t="shared" ca="1" si="18"/>
        <v>2561284141.5202637</v>
      </c>
      <c r="R61" s="24">
        <f t="shared" ca="1" si="19"/>
        <v>-4.3827270479795052E-3</v>
      </c>
    </row>
    <row r="62" spans="1:22" x14ac:dyDescent="0.2">
      <c r="A62" s="81">
        <v>-43470</v>
      </c>
      <c r="B62" s="81">
        <v>3.6425081658481032E-2</v>
      </c>
      <c r="C62" s="81">
        <v>0.1</v>
      </c>
      <c r="D62" s="82">
        <f t="shared" si="5"/>
        <v>-4.3470000000000004</v>
      </c>
      <c r="E62" s="82">
        <f t="shared" si="6"/>
        <v>3.6425081658481032E-2</v>
      </c>
      <c r="F62" s="38">
        <f t="shared" si="7"/>
        <v>-0.43470000000000009</v>
      </c>
      <c r="G62" s="38">
        <f t="shared" si="8"/>
        <v>3.6425081658481035E-3</v>
      </c>
      <c r="H62" s="38">
        <f t="shared" si="9"/>
        <v>1.8896409000000005</v>
      </c>
      <c r="I62" s="38">
        <f t="shared" si="10"/>
        <v>-8.2142689923000027</v>
      </c>
      <c r="J62" s="38">
        <f t="shared" si="11"/>
        <v>35.707427309528114</v>
      </c>
      <c r="K62" s="38">
        <f t="shared" si="12"/>
        <v>-1.5833982996941706E-2</v>
      </c>
      <c r="L62" s="38">
        <f t="shared" si="13"/>
        <v>6.8830324087705605E-2</v>
      </c>
      <c r="M62" s="38">
        <f t="shared" ca="1" si="14"/>
        <v>2.5817989520411554E-2</v>
      </c>
      <c r="N62" s="38">
        <f t="shared" ca="1" si="15"/>
        <v>1.1251040362549533E-5</v>
      </c>
      <c r="O62" s="105">
        <f t="shared" ca="1" si="16"/>
        <v>129529783549.91452</v>
      </c>
      <c r="P62" s="38">
        <f t="shared" ca="1" si="17"/>
        <v>75407046898.259232</v>
      </c>
      <c r="Q62" s="38">
        <f t="shared" ca="1" si="18"/>
        <v>2280762205.0584764</v>
      </c>
      <c r="R62" s="24">
        <f t="shared" ca="1" si="19"/>
        <v>1.0607092138069478E-2</v>
      </c>
    </row>
    <row r="63" spans="1:22" x14ac:dyDescent="0.2">
      <c r="A63" s="81">
        <v>-42536</v>
      </c>
      <c r="B63" s="81">
        <v>5.4337060423308887E-2</v>
      </c>
      <c r="C63" s="81">
        <v>0.1</v>
      </c>
      <c r="D63" s="82">
        <f t="shared" si="5"/>
        <v>-4.2535999999999996</v>
      </c>
      <c r="E63" s="82">
        <f t="shared" si="6"/>
        <v>5.4337060423308887E-2</v>
      </c>
      <c r="F63" s="38">
        <f t="shared" si="7"/>
        <v>-0.42535999999999996</v>
      </c>
      <c r="G63" s="38">
        <f t="shared" si="8"/>
        <v>5.4337060423308887E-3</v>
      </c>
      <c r="H63" s="38">
        <f t="shared" si="9"/>
        <v>1.8093112959999997</v>
      </c>
      <c r="I63" s="38">
        <f t="shared" si="10"/>
        <v>-7.6960865286655977</v>
      </c>
      <c r="J63" s="38">
        <f t="shared" si="11"/>
        <v>32.736073658331982</v>
      </c>
      <c r="K63" s="38">
        <f t="shared" si="12"/>
        <v>-2.3112812021658668E-2</v>
      </c>
      <c r="L63" s="38">
        <f t="shared" si="13"/>
        <v>9.8312657215327295E-2</v>
      </c>
      <c r="M63" s="38">
        <f t="shared" ca="1" si="14"/>
        <v>2.2608594075761462E-2</v>
      </c>
      <c r="N63" s="38">
        <f t="shared" ca="1" si="15"/>
        <v>1.0066955767674496E-4</v>
      </c>
      <c r="O63" s="105">
        <f t="shared" ca="1" si="16"/>
        <v>158703265275.8219</v>
      </c>
      <c r="P63" s="38">
        <f t="shared" ca="1" si="17"/>
        <v>74451657922.768417</v>
      </c>
      <c r="Q63" s="38">
        <f t="shared" ca="1" si="18"/>
        <v>1826304806.4295089</v>
      </c>
      <c r="R63" s="24">
        <f t="shared" ca="1" si="19"/>
        <v>3.1728466347547425E-2</v>
      </c>
    </row>
    <row r="64" spans="1:22" x14ac:dyDescent="0.2">
      <c r="A64" s="81">
        <v>-42496.5</v>
      </c>
      <c r="B64" s="81">
        <v>3.4072327926222327E-2</v>
      </c>
      <c r="C64" s="81">
        <v>0.1</v>
      </c>
      <c r="D64" s="82">
        <f t="shared" si="5"/>
        <v>-4.2496499999999999</v>
      </c>
      <c r="E64" s="82">
        <f t="shared" si="6"/>
        <v>3.4072327926222327E-2</v>
      </c>
      <c r="F64" s="38">
        <f t="shared" si="7"/>
        <v>-0.42496500000000004</v>
      </c>
      <c r="G64" s="38">
        <f t="shared" si="8"/>
        <v>3.4072327926222331E-3</v>
      </c>
      <c r="H64" s="38">
        <f t="shared" si="9"/>
        <v>1.8059525122500002</v>
      </c>
      <c r="I64" s="38">
        <f t="shared" si="10"/>
        <v>-7.6746660936832134</v>
      </c>
      <c r="J64" s="38">
        <f t="shared" si="11"/>
        <v>32.61464476502087</v>
      </c>
      <c r="K64" s="38">
        <f t="shared" si="12"/>
        <v>-1.4479546837167073E-2</v>
      </c>
      <c r="L64" s="38">
        <f t="shared" si="13"/>
        <v>6.153300621656705E-2</v>
      </c>
      <c r="M64" s="38">
        <f t="shared" ca="1" si="14"/>
        <v>2.2474654434964977E-2</v>
      </c>
      <c r="N64" s="38">
        <f t="shared" ca="1" si="15"/>
        <v>1.3450603040981346E-5</v>
      </c>
      <c r="O64" s="105">
        <f t="shared" ca="1" si="16"/>
        <v>159982925320.05695</v>
      </c>
      <c r="P64" s="38">
        <f t="shared" ca="1" si="17"/>
        <v>74410664001.215042</v>
      </c>
      <c r="Q64" s="38">
        <f t="shared" ca="1" si="18"/>
        <v>1808414551.730154</v>
      </c>
      <c r="R64" s="24">
        <f t="shared" ca="1" si="19"/>
        <v>1.159767349125735E-2</v>
      </c>
    </row>
    <row r="65" spans="1:18" x14ac:dyDescent="0.2">
      <c r="A65" s="81">
        <v>-42332</v>
      </c>
      <c r="B65" s="81">
        <v>2.0659035039816129E-2</v>
      </c>
      <c r="C65" s="81">
        <v>0.1</v>
      </c>
      <c r="D65" s="82">
        <f t="shared" si="5"/>
        <v>-4.2332000000000001</v>
      </c>
      <c r="E65" s="82">
        <f t="shared" si="6"/>
        <v>2.0659035039816129E-2</v>
      </c>
      <c r="F65" s="38">
        <f t="shared" si="7"/>
        <v>-0.42332000000000003</v>
      </c>
      <c r="G65" s="38">
        <f t="shared" si="8"/>
        <v>2.065903503981613E-3</v>
      </c>
      <c r="H65" s="38">
        <f t="shared" si="9"/>
        <v>1.7919982240000001</v>
      </c>
      <c r="I65" s="38">
        <f t="shared" si="10"/>
        <v>-7.5858868818368004</v>
      </c>
      <c r="J65" s="38">
        <f t="shared" si="11"/>
        <v>32.112576348191546</v>
      </c>
      <c r="K65" s="38">
        <f t="shared" si="12"/>
        <v>-8.7453827130549635E-3</v>
      </c>
      <c r="L65" s="38">
        <f t="shared" si="13"/>
        <v>3.7020954100904273E-2</v>
      </c>
      <c r="M65" s="38">
        <f t="shared" ca="1" si="14"/>
        <v>2.1918416956833019E-2</v>
      </c>
      <c r="N65" s="38">
        <f t="shared" ca="1" si="15"/>
        <v>1.5860428129091367E-7</v>
      </c>
      <c r="O65" s="105">
        <f t="shared" ca="1" si="16"/>
        <v>165350216811.56628</v>
      </c>
      <c r="P65" s="38">
        <f t="shared" ca="1" si="17"/>
        <v>74239433127.183365</v>
      </c>
      <c r="Q65" s="38">
        <f t="shared" ca="1" si="18"/>
        <v>1735042522.1125088</v>
      </c>
      <c r="R65" s="24">
        <f t="shared" ca="1" si="19"/>
        <v>-1.2593819170168899E-3</v>
      </c>
    </row>
    <row r="66" spans="1:18" x14ac:dyDescent="0.2">
      <c r="A66" s="81">
        <v>-42234.5</v>
      </c>
      <c r="B66" s="81">
        <v>1.7439284200358819E-2</v>
      </c>
      <c r="C66" s="81">
        <v>0.1</v>
      </c>
      <c r="D66" s="82">
        <f t="shared" si="5"/>
        <v>-4.2234499999999997</v>
      </c>
      <c r="E66" s="82">
        <f t="shared" si="6"/>
        <v>1.7439284200358819E-2</v>
      </c>
      <c r="F66" s="38">
        <f t="shared" si="7"/>
        <v>-0.42234499999999997</v>
      </c>
      <c r="G66" s="38">
        <f t="shared" si="8"/>
        <v>1.743928420035882E-3</v>
      </c>
      <c r="H66" s="38">
        <f t="shared" si="9"/>
        <v>1.7837529902499998</v>
      </c>
      <c r="I66" s="38">
        <f t="shared" si="10"/>
        <v>-7.5335915666713609</v>
      </c>
      <c r="J66" s="38">
        <f t="shared" si="11"/>
        <v>31.817747302258155</v>
      </c>
      <c r="K66" s="38">
        <f t="shared" si="12"/>
        <v>-7.365394485600545E-3</v>
      </c>
      <c r="L66" s="38">
        <f t="shared" si="13"/>
        <v>3.1107375340209621E-2</v>
      </c>
      <c r="M66" s="38">
        <f t="shared" ca="1" si="14"/>
        <v>2.158992099071394E-2</v>
      </c>
      <c r="N66" s="38">
        <f t="shared" ca="1" si="15"/>
        <v>1.7227785765449459E-6</v>
      </c>
      <c r="O66" s="105">
        <f t="shared" ca="1" si="16"/>
        <v>168560029000.95575</v>
      </c>
      <c r="P66" s="38">
        <f t="shared" ca="1" si="17"/>
        <v>74137556989.086258</v>
      </c>
      <c r="Q66" s="38">
        <f t="shared" ca="1" si="18"/>
        <v>1692411540.5578594</v>
      </c>
      <c r="R66" s="24">
        <f t="shared" ca="1" si="19"/>
        <v>-4.1506367903551208E-3</v>
      </c>
    </row>
    <row r="67" spans="1:18" x14ac:dyDescent="0.2">
      <c r="A67" s="81">
        <v>-41646</v>
      </c>
      <c r="B67" s="81">
        <v>1.8780839042043924E-2</v>
      </c>
      <c r="C67" s="81">
        <v>0.1</v>
      </c>
      <c r="D67" s="82">
        <f t="shared" si="5"/>
        <v>-4.1646000000000001</v>
      </c>
      <c r="E67" s="82">
        <f t="shared" si="6"/>
        <v>1.8780839042043924E-2</v>
      </c>
      <c r="F67" s="38">
        <f t="shared" si="7"/>
        <v>-0.41646000000000005</v>
      </c>
      <c r="G67" s="38">
        <f t="shared" si="8"/>
        <v>1.8780839042043926E-3</v>
      </c>
      <c r="H67" s="38">
        <f t="shared" si="9"/>
        <v>1.7343893160000003</v>
      </c>
      <c r="I67" s="38">
        <f t="shared" si="10"/>
        <v>-7.2230377454136017</v>
      </c>
      <c r="J67" s="38">
        <f t="shared" si="11"/>
        <v>30.081062994549487</v>
      </c>
      <c r="K67" s="38">
        <f t="shared" si="12"/>
        <v>-7.8214682274496128E-3</v>
      </c>
      <c r="L67" s="38">
        <f t="shared" si="13"/>
        <v>3.2573286580036658E-2</v>
      </c>
      <c r="M67" s="38">
        <f t="shared" ca="1" si="14"/>
        <v>1.9625941694354818E-2</v>
      </c>
      <c r="N67" s="38">
        <f t="shared" ca="1" si="15"/>
        <v>7.1419849294290647E-8</v>
      </c>
      <c r="O67" s="105">
        <f t="shared" ca="1" si="16"/>
        <v>188368611587.33575</v>
      </c>
      <c r="P67" s="38">
        <f t="shared" ca="1" si="17"/>
        <v>73516577073.979462</v>
      </c>
      <c r="Q67" s="38">
        <f t="shared" ca="1" si="18"/>
        <v>1448398626.5157993</v>
      </c>
      <c r="R67" s="24">
        <f t="shared" ca="1" si="19"/>
        <v>-8.4510265231089315E-4</v>
      </c>
    </row>
    <row r="68" spans="1:18" x14ac:dyDescent="0.2">
      <c r="A68" s="81">
        <v>-41463</v>
      </c>
      <c r="B68" s="81">
        <v>3.6628287056502312E-2</v>
      </c>
      <c r="C68" s="81">
        <v>0.1</v>
      </c>
      <c r="D68" s="82">
        <f t="shared" si="5"/>
        <v>-4.1463000000000001</v>
      </c>
      <c r="E68" s="82">
        <f t="shared" si="6"/>
        <v>3.6628287056502312E-2</v>
      </c>
      <c r="F68" s="38">
        <f t="shared" si="7"/>
        <v>-0.41463000000000005</v>
      </c>
      <c r="G68" s="38">
        <f t="shared" si="8"/>
        <v>3.6628287056502313E-3</v>
      </c>
      <c r="H68" s="38">
        <f t="shared" si="9"/>
        <v>1.7191803690000003</v>
      </c>
      <c r="I68" s="38">
        <f t="shared" si="10"/>
        <v>-7.1282375639847011</v>
      </c>
      <c r="J68" s="38">
        <f t="shared" si="11"/>
        <v>29.555811411549765</v>
      </c>
      <c r="K68" s="38">
        <f t="shared" si="12"/>
        <v>-1.5187186662237555E-2</v>
      </c>
      <c r="L68" s="38">
        <f t="shared" si="13"/>
        <v>6.2970632057635575E-2</v>
      </c>
      <c r="M68" s="38">
        <f t="shared" ca="1" si="14"/>
        <v>1.9021793269167295E-2</v>
      </c>
      <c r="N68" s="38">
        <f t="shared" ca="1" si="15"/>
        <v>3.0998862348346658E-5</v>
      </c>
      <c r="O68" s="105">
        <f t="shared" ca="1" si="16"/>
        <v>194674083390.7319</v>
      </c>
      <c r="P68" s="38">
        <f t="shared" ca="1" si="17"/>
        <v>73321372184.13858</v>
      </c>
      <c r="Q68" s="38">
        <f t="shared" ca="1" si="18"/>
        <v>1377087326.128897</v>
      </c>
      <c r="R68" s="24">
        <f t="shared" ca="1" si="19"/>
        <v>1.7606493787335017E-2</v>
      </c>
    </row>
    <row r="69" spans="1:18" x14ac:dyDescent="0.2">
      <c r="A69" s="81">
        <v>-40742.5</v>
      </c>
      <c r="B69" s="81">
        <v>5.9079738077578575E-2</v>
      </c>
      <c r="C69" s="81">
        <v>0.1</v>
      </c>
      <c r="D69" s="82">
        <f t="shared" si="5"/>
        <v>-4.0742500000000001</v>
      </c>
      <c r="E69" s="82">
        <f t="shared" si="6"/>
        <v>5.9079738077578575E-2</v>
      </c>
      <c r="F69" s="38">
        <f t="shared" si="7"/>
        <v>-0.40742500000000004</v>
      </c>
      <c r="G69" s="38">
        <f t="shared" si="8"/>
        <v>5.9079738077578575E-3</v>
      </c>
      <c r="H69" s="38">
        <f t="shared" si="9"/>
        <v>1.6599513062500002</v>
      </c>
      <c r="I69" s="38">
        <f t="shared" si="10"/>
        <v>-6.7630566094890634</v>
      </c>
      <c r="J69" s="38">
        <f t="shared" si="11"/>
        <v>27.554383391210816</v>
      </c>
      <c r="K69" s="38">
        <f t="shared" si="12"/>
        <v>-2.4070562286257452E-2</v>
      </c>
      <c r="L69" s="38">
        <f t="shared" si="13"/>
        <v>9.8069488394784424E-2</v>
      </c>
      <c r="M69" s="38">
        <f t="shared" ca="1" si="14"/>
        <v>1.6673461329781508E-2</v>
      </c>
      <c r="N69" s="38">
        <f t="shared" ca="1" si="15"/>
        <v>1.7982923076107543E-4</v>
      </c>
      <c r="O69" s="105">
        <f t="shared" ca="1" si="16"/>
        <v>220123849628.43951</v>
      </c>
      <c r="P69" s="38">
        <f t="shared" ca="1" si="17"/>
        <v>72543246232.221451</v>
      </c>
      <c r="Q69" s="38">
        <f t="shared" ca="1" si="18"/>
        <v>1116711382.9699838</v>
      </c>
      <c r="R69" s="24">
        <f t="shared" ca="1" si="19"/>
        <v>4.2406276747797067E-2</v>
      </c>
    </row>
    <row r="70" spans="1:18" x14ac:dyDescent="0.2">
      <c r="A70" s="81">
        <v>-40649.5</v>
      </c>
      <c r="B70" s="81">
        <v>-1.1560986426026251E-2</v>
      </c>
      <c r="C70" s="81">
        <v>0.1</v>
      </c>
      <c r="D70" s="82">
        <f t="shared" si="5"/>
        <v>-4.0649499999999996</v>
      </c>
      <c r="E70" s="82">
        <f t="shared" si="6"/>
        <v>-1.1560986426026251E-2</v>
      </c>
      <c r="F70" s="38">
        <f t="shared" si="7"/>
        <v>-0.406495</v>
      </c>
      <c r="G70" s="38">
        <f t="shared" si="8"/>
        <v>-1.1560986426026251E-3</v>
      </c>
      <c r="H70" s="38">
        <f t="shared" si="9"/>
        <v>1.6523818502499998</v>
      </c>
      <c r="I70" s="38">
        <f t="shared" si="10"/>
        <v>-6.7168496021737365</v>
      </c>
      <c r="J70" s="38">
        <f t="shared" si="11"/>
        <v>27.303657790356127</v>
      </c>
      <c r="K70" s="38">
        <f t="shared" si="12"/>
        <v>4.6994831772475404E-3</v>
      </c>
      <c r="L70" s="38">
        <f t="shared" si="13"/>
        <v>-1.9103164141352387E-2</v>
      </c>
      <c r="M70" s="38">
        <f t="shared" ca="1" si="14"/>
        <v>1.6373866616184993E-2</v>
      </c>
      <c r="N70" s="38">
        <f t="shared" ca="1" si="15"/>
        <v>7.8035601448993888E-5</v>
      </c>
      <c r="O70" s="105">
        <f t="shared" ca="1" si="16"/>
        <v>223477679021.10516</v>
      </c>
      <c r="P70" s="38">
        <f t="shared" ca="1" si="17"/>
        <v>72441705826.199387</v>
      </c>
      <c r="Q70" s="38">
        <f t="shared" ca="1" si="18"/>
        <v>1085420872.3195274</v>
      </c>
      <c r="R70" s="24">
        <f t="shared" ca="1" si="19"/>
        <v>-2.7934853042211244E-2</v>
      </c>
    </row>
    <row r="71" spans="1:18" x14ac:dyDescent="0.2">
      <c r="A71" s="81">
        <v>-40533.5</v>
      </c>
      <c r="B71" s="81">
        <v>-1.8524285377983736E-2</v>
      </c>
      <c r="C71" s="81">
        <v>0.1</v>
      </c>
      <c r="D71" s="82">
        <f t="shared" si="5"/>
        <v>-4.05335</v>
      </c>
      <c r="E71" s="82">
        <f t="shared" si="6"/>
        <v>-1.8524285377983736E-2</v>
      </c>
      <c r="F71" s="38">
        <f t="shared" si="7"/>
        <v>-0.405335</v>
      </c>
      <c r="G71" s="38">
        <f t="shared" si="8"/>
        <v>-1.8524285377983737E-3</v>
      </c>
      <c r="H71" s="38">
        <f t="shared" si="9"/>
        <v>1.6429646222500001</v>
      </c>
      <c r="I71" s="38">
        <f t="shared" si="10"/>
        <v>-6.6595106515970377</v>
      </c>
      <c r="J71" s="38">
        <f t="shared" si="11"/>
        <v>26.993327499650853</v>
      </c>
      <c r="K71" s="38">
        <f t="shared" si="12"/>
        <v>7.5085412136850381E-3</v>
      </c>
      <c r="L71" s="38">
        <f t="shared" si="13"/>
        <v>-3.0434745528490251E-2</v>
      </c>
      <c r="M71" s="38">
        <f t="shared" ca="1" si="14"/>
        <v>1.6001306899278346E-2</v>
      </c>
      <c r="N71" s="38">
        <f t="shared" ca="1" si="15"/>
        <v>1.1920165220957393E-4</v>
      </c>
      <c r="O71" s="105">
        <f t="shared" ca="1" si="16"/>
        <v>227681921096.67911</v>
      </c>
      <c r="P71" s="38">
        <f t="shared" ca="1" si="17"/>
        <v>72314703203.478256</v>
      </c>
      <c r="Q71" s="38">
        <f t="shared" ca="1" si="18"/>
        <v>1047119408.9924629</v>
      </c>
      <c r="R71" s="24">
        <f t="shared" ca="1" si="19"/>
        <v>-3.4525592277262082E-2</v>
      </c>
    </row>
    <row r="72" spans="1:18" x14ac:dyDescent="0.2">
      <c r="A72" s="81">
        <v>-39922</v>
      </c>
      <c r="B72" s="81">
        <v>4.2217402316067916E-2</v>
      </c>
      <c r="C72" s="81">
        <v>0.1</v>
      </c>
      <c r="D72" s="82">
        <f t="shared" si="5"/>
        <v>-3.9922</v>
      </c>
      <c r="E72" s="82">
        <f t="shared" si="6"/>
        <v>4.2217402316067916E-2</v>
      </c>
      <c r="F72" s="38">
        <f t="shared" si="7"/>
        <v>-0.39922000000000002</v>
      </c>
      <c r="G72" s="38">
        <f t="shared" si="8"/>
        <v>4.2217402316067918E-3</v>
      </c>
      <c r="H72" s="38">
        <f t="shared" si="9"/>
        <v>1.5937660840000001</v>
      </c>
      <c r="I72" s="38">
        <f t="shared" si="10"/>
        <v>-6.3626329605448007</v>
      </c>
      <c r="J72" s="38">
        <f t="shared" si="11"/>
        <v>25.400903305086953</v>
      </c>
      <c r="K72" s="38">
        <f t="shared" si="12"/>
        <v>-1.6854031352620633E-2</v>
      </c>
      <c r="L72" s="38">
        <f t="shared" si="13"/>
        <v>6.7284663965932093E-2</v>
      </c>
      <c r="M72" s="38">
        <f t="shared" ca="1" si="14"/>
        <v>1.4058043105090824E-2</v>
      </c>
      <c r="N72" s="38">
        <f t="shared" ca="1" si="15"/>
        <v>7.9294951117284043E-5</v>
      </c>
      <c r="O72" s="105">
        <f t="shared" ca="1" si="16"/>
        <v>250212145891.43961</v>
      </c>
      <c r="P72" s="38">
        <f t="shared" ca="1" si="17"/>
        <v>71638830086.261124</v>
      </c>
      <c r="Q72" s="38">
        <f t="shared" ca="1" si="18"/>
        <v>858316947.09201479</v>
      </c>
      <c r="R72" s="24">
        <f t="shared" ca="1" si="19"/>
        <v>2.8159359210977092E-2</v>
      </c>
    </row>
    <row r="73" spans="1:18" x14ac:dyDescent="0.2">
      <c r="A73" s="81">
        <v>-39896.5</v>
      </c>
      <c r="B73" s="81">
        <v>-1.9010765049268498E-2</v>
      </c>
      <c r="C73" s="81">
        <v>0.1</v>
      </c>
      <c r="D73" s="82">
        <f t="shared" si="5"/>
        <v>-3.9896500000000001</v>
      </c>
      <c r="E73" s="82">
        <f t="shared" si="6"/>
        <v>-1.9010765049268498E-2</v>
      </c>
      <c r="F73" s="38">
        <f t="shared" si="7"/>
        <v>-0.39896500000000001</v>
      </c>
      <c r="G73" s="38">
        <f t="shared" si="8"/>
        <v>-1.9010765049268499E-3</v>
      </c>
      <c r="H73" s="38">
        <f t="shared" si="9"/>
        <v>1.5917307122500002</v>
      </c>
      <c r="I73" s="38">
        <f t="shared" si="10"/>
        <v>-6.3504484361282136</v>
      </c>
      <c r="J73" s="38">
        <f t="shared" si="11"/>
        <v>25.33606660319893</v>
      </c>
      <c r="K73" s="38">
        <f t="shared" si="12"/>
        <v>7.5846298778814072E-3</v>
      </c>
      <c r="L73" s="38">
        <f t="shared" si="13"/>
        <v>-3.0260018592289557E-2</v>
      </c>
      <c r="M73" s="38">
        <f t="shared" ca="1" si="14"/>
        <v>1.3977763545445519E-2</v>
      </c>
      <c r="N73" s="38">
        <f t="shared" ca="1" si="15"/>
        <v>1.0882430188442643E-4</v>
      </c>
      <c r="O73" s="105">
        <f t="shared" ca="1" si="16"/>
        <v>251164504728.69232</v>
      </c>
      <c r="P73" s="38">
        <f t="shared" ca="1" si="17"/>
        <v>71610414746.272781</v>
      </c>
      <c r="Q73" s="38">
        <f t="shared" ca="1" si="18"/>
        <v>850914121.54342771</v>
      </c>
      <c r="R73" s="24">
        <f t="shared" ca="1" si="19"/>
        <v>-3.2988528594714017E-2</v>
      </c>
    </row>
    <row r="74" spans="1:18" x14ac:dyDescent="0.2">
      <c r="A74" s="81">
        <v>-39838.5</v>
      </c>
      <c r="B74" s="81">
        <v>4.9992656179162556E-3</v>
      </c>
      <c r="C74" s="81">
        <v>0.1</v>
      </c>
      <c r="D74" s="82">
        <f t="shared" si="5"/>
        <v>-3.9838499999999999</v>
      </c>
      <c r="E74" s="82">
        <f t="shared" si="6"/>
        <v>4.9992656179162556E-3</v>
      </c>
      <c r="F74" s="38">
        <f t="shared" si="7"/>
        <v>-0.39838499999999999</v>
      </c>
      <c r="G74" s="38">
        <f t="shared" si="8"/>
        <v>4.9992656179162563E-4</v>
      </c>
      <c r="H74" s="38">
        <f t="shared" si="9"/>
        <v>1.5871060822499998</v>
      </c>
      <c r="I74" s="38">
        <f t="shared" si="10"/>
        <v>-6.3227925657716613</v>
      </c>
      <c r="J74" s="38">
        <f t="shared" si="11"/>
        <v>25.189057163149432</v>
      </c>
      <c r="K74" s="38">
        <f t="shared" si="12"/>
        <v>-1.9916324331935675E-3</v>
      </c>
      <c r="L74" s="38">
        <f t="shared" si="13"/>
        <v>7.9343648689781943E-3</v>
      </c>
      <c r="M74" s="38">
        <f t="shared" ca="1" si="14"/>
        <v>1.3795392292637536E-2</v>
      </c>
      <c r="N74" s="38">
        <f t="shared" ca="1" si="15"/>
        <v>7.7371844477743239E-6</v>
      </c>
      <c r="O74" s="105">
        <f t="shared" ca="1" si="16"/>
        <v>253334321246.52106</v>
      </c>
      <c r="P74" s="38">
        <f t="shared" ca="1" si="17"/>
        <v>71545715405.192261</v>
      </c>
      <c r="Q74" s="38">
        <f t="shared" ca="1" si="18"/>
        <v>834214332.93149328</v>
      </c>
      <c r="R74" s="24">
        <f t="shared" ca="1" si="19"/>
        <v>-8.7961266747212802E-3</v>
      </c>
    </row>
    <row r="75" spans="1:18" x14ac:dyDescent="0.2">
      <c r="A75" s="81">
        <v>-39806</v>
      </c>
      <c r="B75" s="81">
        <v>-9.7626010605508934E-3</v>
      </c>
      <c r="C75" s="81">
        <v>0.1</v>
      </c>
      <c r="D75" s="82">
        <f t="shared" si="5"/>
        <v>-3.9805999999999999</v>
      </c>
      <c r="E75" s="82">
        <f t="shared" si="6"/>
        <v>-9.7626010605508934E-3</v>
      </c>
      <c r="F75" s="38">
        <f t="shared" si="7"/>
        <v>-0.39806000000000002</v>
      </c>
      <c r="G75" s="38">
        <f t="shared" si="8"/>
        <v>-9.7626010605508936E-4</v>
      </c>
      <c r="H75" s="38">
        <f t="shared" si="9"/>
        <v>1.5845176360000002</v>
      </c>
      <c r="I75" s="38">
        <f t="shared" si="10"/>
        <v>-6.3073309018616008</v>
      </c>
      <c r="J75" s="38">
        <f t="shared" si="11"/>
        <v>25.106961387950289</v>
      </c>
      <c r="K75" s="38">
        <f t="shared" si="12"/>
        <v>3.8861009781628888E-3</v>
      </c>
      <c r="L75" s="38">
        <f t="shared" si="13"/>
        <v>-1.5469013553675194E-2</v>
      </c>
      <c r="M75" s="38">
        <f t="shared" ca="1" si="14"/>
        <v>1.3693338389860948E-2</v>
      </c>
      <c r="N75" s="38">
        <f t="shared" ca="1" si="15"/>
        <v>5.5018109550138662E-5</v>
      </c>
      <c r="O75" s="105">
        <f t="shared" ca="1" si="16"/>
        <v>254552377753.82703</v>
      </c>
      <c r="P75" s="38">
        <f t="shared" ca="1" si="17"/>
        <v>71509419989.652008</v>
      </c>
      <c r="Q75" s="38">
        <f t="shared" ca="1" si="18"/>
        <v>824940284.23727703</v>
      </c>
      <c r="R75" s="24">
        <f t="shared" ca="1" si="19"/>
        <v>-2.3455939450411842E-2</v>
      </c>
    </row>
    <row r="76" spans="1:18" x14ac:dyDescent="0.2">
      <c r="A76" s="81">
        <v>-39183</v>
      </c>
      <c r="B76" s="81">
        <v>3.9740943997722017E-2</v>
      </c>
      <c r="C76" s="81">
        <v>0.1</v>
      </c>
      <c r="D76" s="82">
        <f t="shared" si="5"/>
        <v>-3.9182999999999999</v>
      </c>
      <c r="E76" s="82">
        <f t="shared" si="6"/>
        <v>3.9740943997722017E-2</v>
      </c>
      <c r="F76" s="38">
        <f t="shared" si="7"/>
        <v>-0.39183000000000001</v>
      </c>
      <c r="G76" s="38">
        <f t="shared" si="8"/>
        <v>3.9740943997722015E-3</v>
      </c>
      <c r="H76" s="38">
        <f t="shared" si="9"/>
        <v>1.535307489</v>
      </c>
      <c r="I76" s="38">
        <f t="shared" si="10"/>
        <v>-6.0157953341486996</v>
      </c>
      <c r="J76" s="38">
        <f t="shared" si="11"/>
        <v>23.571690857794849</v>
      </c>
      <c r="K76" s="38">
        <f t="shared" si="12"/>
        <v>-1.5571694086627418E-2</v>
      </c>
      <c r="L76" s="38">
        <f t="shared" si="13"/>
        <v>6.1014568939632211E-2</v>
      </c>
      <c r="M76" s="38">
        <f t="shared" ca="1" si="14"/>
        <v>1.1756049371707905E-2</v>
      </c>
      <c r="N76" s="38">
        <f t="shared" ca="1" si="15"/>
        <v>7.8315432722911348E-5</v>
      </c>
      <c r="O76" s="105">
        <f t="shared" ca="1" si="16"/>
        <v>278194996184.39435</v>
      </c>
      <c r="P76" s="38">
        <f t="shared" ca="1" si="17"/>
        <v>70807948459.248703</v>
      </c>
      <c r="Q76" s="38">
        <f t="shared" ca="1" si="18"/>
        <v>658578800.56407177</v>
      </c>
      <c r="R76" s="24">
        <f t="shared" ca="1" si="19"/>
        <v>2.7984894626014112E-2</v>
      </c>
    </row>
    <row r="77" spans="1:18" x14ac:dyDescent="0.2">
      <c r="A77" s="81">
        <v>-39129.5</v>
      </c>
      <c r="B77" s="81">
        <v>-1.4625915444469041E-2</v>
      </c>
      <c r="C77" s="81">
        <v>0.1</v>
      </c>
      <c r="D77" s="82">
        <f t="shared" si="5"/>
        <v>-3.9129499999999999</v>
      </c>
      <c r="E77" s="82">
        <f t="shared" si="6"/>
        <v>-1.4625915444469041E-2</v>
      </c>
      <c r="F77" s="38">
        <f t="shared" si="7"/>
        <v>-0.391295</v>
      </c>
      <c r="G77" s="38">
        <f t="shared" si="8"/>
        <v>-1.4625915444469043E-3</v>
      </c>
      <c r="H77" s="38">
        <f t="shared" si="9"/>
        <v>1.5311177702500001</v>
      </c>
      <c r="I77" s="38">
        <f t="shared" si="10"/>
        <v>-5.991187279099738</v>
      </c>
      <c r="J77" s="38">
        <f t="shared" si="11"/>
        <v>23.443216263753321</v>
      </c>
      <c r="K77" s="38">
        <f t="shared" si="12"/>
        <v>5.7230475838435137E-3</v>
      </c>
      <c r="L77" s="38">
        <f t="shared" si="13"/>
        <v>-2.2393999043200476E-2</v>
      </c>
      <c r="M77" s="38">
        <f t="shared" ca="1" si="14"/>
        <v>1.1591369472374151E-2</v>
      </c>
      <c r="N77" s="38">
        <f t="shared" ca="1" si="15"/>
        <v>6.8734602841093366E-5</v>
      </c>
      <c r="O77" s="105">
        <f t="shared" ca="1" si="16"/>
        <v>280250117137.10687</v>
      </c>
      <c r="P77" s="38">
        <f t="shared" ca="1" si="17"/>
        <v>70747206853.38327</v>
      </c>
      <c r="Q77" s="38">
        <f t="shared" ca="1" si="18"/>
        <v>645287435.15893853</v>
      </c>
      <c r="R77" s="24">
        <f t="shared" ca="1" si="19"/>
        <v>-2.6217284916843192E-2</v>
      </c>
    </row>
    <row r="78" spans="1:18" x14ac:dyDescent="0.2">
      <c r="A78" s="81">
        <v>-39108.5</v>
      </c>
      <c r="B78" s="81">
        <v>-8.2279512235154117E-3</v>
      </c>
      <c r="C78" s="81">
        <v>0.1</v>
      </c>
      <c r="D78" s="82">
        <f t="shared" si="5"/>
        <v>-3.9108499999999999</v>
      </c>
      <c r="E78" s="82">
        <f t="shared" si="6"/>
        <v>-8.2279512235154117E-3</v>
      </c>
      <c r="F78" s="38">
        <f t="shared" si="7"/>
        <v>-0.39108500000000002</v>
      </c>
      <c r="G78" s="38">
        <f t="shared" si="8"/>
        <v>-8.227951223515412E-4</v>
      </c>
      <c r="H78" s="38">
        <f t="shared" si="9"/>
        <v>1.5294747722499999</v>
      </c>
      <c r="I78" s="38">
        <f t="shared" si="10"/>
        <v>-5.9815464130539118</v>
      </c>
      <c r="J78" s="38">
        <f t="shared" si="11"/>
        <v>23.392930789491892</v>
      </c>
      <c r="K78" s="38">
        <f t="shared" si="12"/>
        <v>3.2178283042485246E-3</v>
      </c>
      <c r="L78" s="38">
        <f t="shared" si="13"/>
        <v>-1.2584443823670343E-2</v>
      </c>
      <c r="M78" s="38">
        <f t="shared" ca="1" si="14"/>
        <v>1.1526801575873491E-2</v>
      </c>
      <c r="N78" s="38">
        <f t="shared" ca="1" si="15"/>
        <v>3.9025025816496368E-5</v>
      </c>
      <c r="O78" s="105">
        <f t="shared" ca="1" si="16"/>
        <v>281057822630.87146</v>
      </c>
      <c r="P78" s="38">
        <f t="shared" ca="1" si="17"/>
        <v>70723342775.838745</v>
      </c>
      <c r="Q78" s="38">
        <f t="shared" ca="1" si="18"/>
        <v>640112560.54801714</v>
      </c>
      <c r="R78" s="24">
        <f t="shared" ca="1" si="19"/>
        <v>-1.9754752799388903E-2</v>
      </c>
    </row>
    <row r="79" spans="1:18" x14ac:dyDescent="0.2">
      <c r="A79" s="81">
        <v>-39032</v>
      </c>
      <c r="B79" s="81">
        <v>-1.9215026077197689E-3</v>
      </c>
      <c r="C79" s="81">
        <v>0.1</v>
      </c>
      <c r="D79" s="82">
        <f t="shared" si="5"/>
        <v>-3.9032</v>
      </c>
      <c r="E79" s="82">
        <f t="shared" si="6"/>
        <v>-1.9215026077197689E-3</v>
      </c>
      <c r="F79" s="38">
        <f t="shared" si="7"/>
        <v>-0.39032</v>
      </c>
      <c r="G79" s="38">
        <f t="shared" si="8"/>
        <v>-1.9215026077197691E-4</v>
      </c>
      <c r="H79" s="38">
        <f t="shared" si="9"/>
        <v>1.5234970240000001</v>
      </c>
      <c r="I79" s="38">
        <f t="shared" si="10"/>
        <v>-5.9465135840768006</v>
      </c>
      <c r="J79" s="38">
        <f t="shared" si="11"/>
        <v>23.210431821368569</v>
      </c>
      <c r="K79" s="38">
        <f t="shared" si="12"/>
        <v>7.5000089784518027E-4</v>
      </c>
      <c r="L79" s="38">
        <f t="shared" si="13"/>
        <v>-2.9274035044693078E-3</v>
      </c>
      <c r="M79" s="38">
        <f t="shared" ca="1" si="14"/>
        <v>1.1291937082269013E-2</v>
      </c>
      <c r="N79" s="38">
        <f t="shared" ca="1" si="15"/>
        <v>1.7459498844097086E-5</v>
      </c>
      <c r="O79" s="105">
        <f t="shared" ca="1" si="16"/>
        <v>284005001663.85773</v>
      </c>
      <c r="P79" s="38">
        <f t="shared" ca="1" si="17"/>
        <v>70636306643.230606</v>
      </c>
      <c r="Q79" s="38">
        <f t="shared" ca="1" si="18"/>
        <v>621462153.55742264</v>
      </c>
      <c r="R79" s="24">
        <f t="shared" ca="1" si="19"/>
        <v>-1.3213439689988782E-2</v>
      </c>
    </row>
    <row r="80" spans="1:18" x14ac:dyDescent="0.2">
      <c r="A80" s="81">
        <v>-38965</v>
      </c>
      <c r="B80" s="81">
        <v>4.1823489193440401E-2</v>
      </c>
      <c r="C80" s="81">
        <v>0.1</v>
      </c>
      <c r="D80" s="82">
        <f t="shared" si="5"/>
        <v>-3.8965000000000001</v>
      </c>
      <c r="E80" s="82">
        <f t="shared" si="6"/>
        <v>4.1823489193440401E-2</v>
      </c>
      <c r="F80" s="38">
        <f t="shared" si="7"/>
        <v>-0.38965000000000005</v>
      </c>
      <c r="G80" s="38">
        <f t="shared" si="8"/>
        <v>4.1823489193440399E-3</v>
      </c>
      <c r="H80" s="38">
        <f t="shared" si="9"/>
        <v>1.5182712250000003</v>
      </c>
      <c r="I80" s="38">
        <f t="shared" si="10"/>
        <v>-5.9159438282125016</v>
      </c>
      <c r="J80" s="38">
        <f t="shared" si="11"/>
        <v>23.051475126630013</v>
      </c>
      <c r="K80" s="38">
        <f t="shared" si="12"/>
        <v>-1.629652256422405E-2</v>
      </c>
      <c r="L80" s="38">
        <f t="shared" si="13"/>
        <v>6.3499400171499007E-2</v>
      </c>
      <c r="M80" s="38">
        <f t="shared" ca="1" si="14"/>
        <v>1.1086686225326728E-2</v>
      </c>
      <c r="N80" s="38">
        <f t="shared" ca="1" si="15"/>
        <v>9.4475105670064163E-5</v>
      </c>
      <c r="O80" s="105">
        <f t="shared" ca="1" si="16"/>
        <v>286592336347.84631</v>
      </c>
      <c r="P80" s="38">
        <f t="shared" ca="1" si="17"/>
        <v>70559946760.760696</v>
      </c>
      <c r="Q80" s="38">
        <f t="shared" ca="1" si="18"/>
        <v>605385782.10658324</v>
      </c>
      <c r="R80" s="24">
        <f t="shared" ca="1" si="19"/>
        <v>3.0736802968113673E-2</v>
      </c>
    </row>
    <row r="81" spans="1:18" x14ac:dyDescent="0.2">
      <c r="A81" s="81">
        <v>-38802.5</v>
      </c>
      <c r="B81" s="81">
        <v>6.9941302858992221E-3</v>
      </c>
      <c r="C81" s="81">
        <v>0.1</v>
      </c>
      <c r="D81" s="82">
        <f t="shared" si="5"/>
        <v>-3.8802500000000002</v>
      </c>
      <c r="E81" s="82">
        <f t="shared" si="6"/>
        <v>6.9941302858992221E-3</v>
      </c>
      <c r="F81" s="38">
        <f t="shared" si="7"/>
        <v>-0.38802500000000006</v>
      </c>
      <c r="G81" s="38">
        <f t="shared" si="8"/>
        <v>6.9941302858992228E-4</v>
      </c>
      <c r="H81" s="38">
        <f t="shared" si="9"/>
        <v>1.5056340062500004</v>
      </c>
      <c r="I81" s="38">
        <f t="shared" si="10"/>
        <v>-5.8422363527515646</v>
      </c>
      <c r="J81" s="38">
        <f t="shared" si="11"/>
        <v>22.669337607764259</v>
      </c>
      <c r="K81" s="38">
        <f t="shared" si="12"/>
        <v>-2.713897404186046E-3</v>
      </c>
      <c r="L81" s="38">
        <f t="shared" si="13"/>
        <v>1.0530600402592906E-2</v>
      </c>
      <c r="M81" s="38">
        <f t="shared" ca="1" si="14"/>
        <v>1.0590611957912222E-2</v>
      </c>
      <c r="N81" s="38">
        <f t="shared" ca="1" si="15"/>
        <v>1.2934680417125421E-6</v>
      </c>
      <c r="O81" s="105">
        <f t="shared" ca="1" si="16"/>
        <v>292890905954.05988</v>
      </c>
      <c r="P81" s="38">
        <f t="shared" ca="1" si="17"/>
        <v>70374234612.355682</v>
      </c>
      <c r="Q81" s="38">
        <f t="shared" ca="1" si="18"/>
        <v>567387880.71459556</v>
      </c>
      <c r="R81" s="24">
        <f t="shared" ca="1" si="19"/>
        <v>-3.5964816720129994E-3</v>
      </c>
    </row>
    <row r="82" spans="1:18" x14ac:dyDescent="0.2">
      <c r="A82" s="81">
        <v>-37507.5</v>
      </c>
      <c r="B82" s="81">
        <v>-8.9862002063017393E-4</v>
      </c>
      <c r="C82" s="81">
        <v>0.1</v>
      </c>
      <c r="D82" s="82">
        <f t="shared" si="5"/>
        <v>-3.75075</v>
      </c>
      <c r="E82" s="82">
        <f t="shared" si="6"/>
        <v>-8.9862002063017393E-4</v>
      </c>
      <c r="F82" s="38">
        <f t="shared" si="7"/>
        <v>-0.37507500000000005</v>
      </c>
      <c r="G82" s="38">
        <f t="shared" si="8"/>
        <v>-8.9862002063017401E-5</v>
      </c>
      <c r="H82" s="38">
        <f t="shared" si="9"/>
        <v>1.4068125562500002</v>
      </c>
      <c r="I82" s="38">
        <f t="shared" si="10"/>
        <v>-5.2766021953546884</v>
      </c>
      <c r="J82" s="38">
        <f t="shared" si="11"/>
        <v>19.791215684226596</v>
      </c>
      <c r="K82" s="38">
        <f t="shared" si="12"/>
        <v>3.370499042378625E-4</v>
      </c>
      <c r="L82" s="38">
        <f t="shared" si="13"/>
        <v>-1.2641899283201627E-3</v>
      </c>
      <c r="M82" s="38">
        <f t="shared" ca="1" si="14"/>
        <v>6.7251239286311576E-3</v>
      </c>
      <c r="N82" s="38">
        <f t="shared" ca="1" si="15"/>
        <v>5.8121471803898768E-6</v>
      </c>
      <c r="O82" s="105">
        <f t="shared" ca="1" si="16"/>
        <v>344136717643.80103</v>
      </c>
      <c r="P82" s="38">
        <f t="shared" ca="1" si="17"/>
        <v>68868824058.294128</v>
      </c>
      <c r="Q82" s="38">
        <f t="shared" ca="1" si="18"/>
        <v>313012203.46378636</v>
      </c>
      <c r="R82" s="24">
        <f t="shared" ca="1" si="19"/>
        <v>-7.6237439492613315E-3</v>
      </c>
    </row>
    <row r="83" spans="1:18" x14ac:dyDescent="0.2">
      <c r="A83" s="81">
        <v>-37197</v>
      </c>
      <c r="B83" s="81">
        <v>2.3665816925971347E-2</v>
      </c>
      <c r="C83" s="81">
        <v>0.1</v>
      </c>
      <c r="D83" s="82">
        <f t="shared" si="5"/>
        <v>-3.7197</v>
      </c>
      <c r="E83" s="82">
        <f t="shared" si="6"/>
        <v>2.3665816925971347E-2</v>
      </c>
      <c r="F83" s="38">
        <f t="shared" si="7"/>
        <v>-0.37197000000000002</v>
      </c>
      <c r="G83" s="38">
        <f t="shared" si="8"/>
        <v>2.366581692597135E-3</v>
      </c>
      <c r="H83" s="38">
        <f t="shared" si="9"/>
        <v>1.3836168090000001</v>
      </c>
      <c r="I83" s="38">
        <f t="shared" si="10"/>
        <v>-5.1466394444372998</v>
      </c>
      <c r="J83" s="38">
        <f t="shared" si="11"/>
        <v>19.143954741473426</v>
      </c>
      <c r="K83" s="38">
        <f t="shared" si="12"/>
        <v>-8.8029739219535625E-3</v>
      </c>
      <c r="L83" s="38">
        <f t="shared" si="13"/>
        <v>3.2744422097490664E-2</v>
      </c>
      <c r="M83" s="38">
        <f t="shared" ca="1" si="14"/>
        <v>5.8215027744773773E-3</v>
      </c>
      <c r="N83" s="38">
        <f t="shared" ca="1" si="15"/>
        <v>3.1841954753720801E-5</v>
      </c>
      <c r="O83" s="105">
        <f t="shared" ca="1" si="16"/>
        <v>356662550550.41974</v>
      </c>
      <c r="P83" s="38">
        <f t="shared" ca="1" si="17"/>
        <v>68501292542.980019</v>
      </c>
      <c r="Q83" s="38">
        <f t="shared" ca="1" si="18"/>
        <v>264259952.12374857</v>
      </c>
      <c r="R83" s="24">
        <f t="shared" ca="1" si="19"/>
        <v>1.784431415149397E-2</v>
      </c>
    </row>
    <row r="84" spans="1:18" x14ac:dyDescent="0.2">
      <c r="A84" s="81">
        <v>-36592</v>
      </c>
      <c r="B84" s="81">
        <v>-6.0412715561986713E-2</v>
      </c>
      <c r="C84" s="81">
        <v>0.1</v>
      </c>
      <c r="D84" s="82">
        <f t="shared" si="5"/>
        <v>-3.6591999999999998</v>
      </c>
      <c r="E84" s="82">
        <f t="shared" si="6"/>
        <v>-6.0412715561986713E-2</v>
      </c>
      <c r="F84" s="38">
        <f t="shared" si="7"/>
        <v>-0.36592000000000002</v>
      </c>
      <c r="G84" s="38">
        <f t="shared" si="8"/>
        <v>-6.0412715561986713E-3</v>
      </c>
      <c r="H84" s="38">
        <f t="shared" si="9"/>
        <v>1.3389744640000001</v>
      </c>
      <c r="I84" s="38">
        <f t="shared" si="10"/>
        <v>-4.8995753586688</v>
      </c>
      <c r="J84" s="38">
        <f t="shared" si="11"/>
        <v>17.92852615244087</v>
      </c>
      <c r="K84" s="38">
        <f t="shared" si="12"/>
        <v>2.2106220878442176E-2</v>
      </c>
      <c r="L84" s="38">
        <f t="shared" si="13"/>
        <v>-8.08910834383956E-2</v>
      </c>
      <c r="M84" s="38">
        <f t="shared" ca="1" si="14"/>
        <v>4.0866012698610801E-3</v>
      </c>
      <c r="N84" s="38">
        <f t="shared" ca="1" si="15"/>
        <v>4.1601618717750837E-4</v>
      </c>
      <c r="O84" s="105">
        <f t="shared" ca="1" si="16"/>
        <v>381281113182.37164</v>
      </c>
      <c r="P84" s="38">
        <f t="shared" ca="1" si="17"/>
        <v>67778045296.009415</v>
      </c>
      <c r="Q84" s="38">
        <f t="shared" ca="1" si="18"/>
        <v>182108828.15355507</v>
      </c>
      <c r="R84" s="24">
        <f t="shared" ca="1" si="19"/>
        <v>-6.4499316831847786E-2</v>
      </c>
    </row>
    <row r="85" spans="1:18" x14ac:dyDescent="0.2">
      <c r="A85" s="81">
        <v>-35551.5</v>
      </c>
      <c r="B85" s="81">
        <v>-4.917272226133497E-2</v>
      </c>
      <c r="C85" s="81">
        <v>0.1</v>
      </c>
      <c r="D85" s="82">
        <f t="shared" ref="D85:D146" si="21">A85/A$18</f>
        <v>-3.5551499999999998</v>
      </c>
      <c r="E85" s="82">
        <f t="shared" ref="E85:E146" si="22">B85/B$18</f>
        <v>-4.917272226133497E-2</v>
      </c>
      <c r="F85" s="38">
        <f t="shared" ref="F85:F146" si="23">$C85*D85</f>
        <v>-0.35551500000000003</v>
      </c>
      <c r="G85" s="38">
        <f t="shared" ref="G85:G146" si="24">$C85*E85</f>
        <v>-4.9172722261334977E-3</v>
      </c>
      <c r="H85" s="38">
        <f t="shared" ref="H85:H146" si="25">C85*D85*D85</f>
        <v>1.2639091522500001</v>
      </c>
      <c r="I85" s="38">
        <f t="shared" ref="I85:I146" si="26">C85*D85*D85*D85</f>
        <v>-4.4933866226215873</v>
      </c>
      <c r="J85" s="38">
        <f t="shared" ref="J85:J146" si="27">C85*D85*D85*D85*D85</f>
        <v>15.974663451413136</v>
      </c>
      <c r="K85" s="38">
        <f t="shared" ref="K85:K146" si="28">C85*E85*D85</f>
        <v>1.7481640354738502E-2</v>
      </c>
      <c r="L85" s="38">
        <f t="shared" ref="L85:L146" si="29">C85*E85*D85*D85</f>
        <v>-6.2149853707148581E-2</v>
      </c>
      <c r="M85" s="38">
        <f t="shared" ref="M85:M146" ca="1" si="30">+E$4+E$5*D85+E$6*D85^2</f>
        <v>1.1825403680374158E-3</v>
      </c>
      <c r="N85" s="38">
        <f t="shared" ref="N85:N146" ca="1" si="31">C85*(M85-E85)^2</f>
        <v>2.5356524744730671E-4</v>
      </c>
      <c r="O85" s="105">
        <f t="shared" ref="O85:O146" ca="1" si="32">(C85*O$1-O$2*F85+O$3*H85)^2</f>
        <v>424137080529.20367</v>
      </c>
      <c r="P85" s="38">
        <f t="shared" ref="P85:P146" ca="1" si="33">(-C85*O$2+O$4*F85-O$5*H85)^2</f>
        <v>66512692794.609123</v>
      </c>
      <c r="Q85" s="38">
        <f t="shared" ref="Q85:Q146" ca="1" si="34">+(C85*O$3-F85*O$5+H85*O$6)^2</f>
        <v>78494107.476491511</v>
      </c>
      <c r="R85" s="24">
        <f t="shared" ref="R85:R146" ca="1" si="35">+E85-M85</f>
        <v>-5.0355262629372385E-2</v>
      </c>
    </row>
    <row r="86" spans="1:18" x14ac:dyDescent="0.2">
      <c r="A86" s="81">
        <v>-35540</v>
      </c>
      <c r="B86" s="81">
        <v>1.1663437533686417E-2</v>
      </c>
      <c r="C86" s="81">
        <v>0.1</v>
      </c>
      <c r="D86" s="82">
        <f t="shared" si="21"/>
        <v>-3.5539999999999998</v>
      </c>
      <c r="E86" s="82">
        <f t="shared" si="22"/>
        <v>1.1663437533686417E-2</v>
      </c>
      <c r="F86" s="38">
        <f t="shared" si="23"/>
        <v>-0.35539999999999999</v>
      </c>
      <c r="G86" s="38">
        <f t="shared" si="24"/>
        <v>1.1663437533686418E-3</v>
      </c>
      <c r="H86" s="38">
        <f t="shared" si="25"/>
        <v>1.2630915999999999</v>
      </c>
      <c r="I86" s="38">
        <f t="shared" si="26"/>
        <v>-4.4890275463999991</v>
      </c>
      <c r="J86" s="38">
        <f t="shared" si="27"/>
        <v>15.954003899905596</v>
      </c>
      <c r="K86" s="38">
        <f t="shared" si="28"/>
        <v>-4.145185699472153E-3</v>
      </c>
      <c r="L86" s="38">
        <f t="shared" si="29"/>
        <v>1.4731989975924032E-2</v>
      </c>
      <c r="M86" s="38">
        <f t="shared" ca="1" si="30"/>
        <v>1.1510066268074354E-3</v>
      </c>
      <c r="N86" s="38">
        <f t="shared" ca="1" si="31"/>
        <v>1.1051120357190444E-5</v>
      </c>
      <c r="O86" s="105">
        <f t="shared" ca="1" si="32"/>
        <v>424613563507.58618</v>
      </c>
      <c r="P86" s="38">
        <f t="shared" ca="1" si="33"/>
        <v>66498559044.90361</v>
      </c>
      <c r="Q86" s="38">
        <f t="shared" ca="1" si="34"/>
        <v>77603171.489958972</v>
      </c>
      <c r="R86" s="24">
        <f t="shared" ca="1" si="35"/>
        <v>1.0512430906878981E-2</v>
      </c>
    </row>
    <row r="87" spans="1:18" x14ac:dyDescent="0.2">
      <c r="A87" s="81">
        <v>-34977</v>
      </c>
      <c r="B87" s="81">
        <v>5.8258707390735319E-3</v>
      </c>
      <c r="C87" s="81">
        <v>0.1</v>
      </c>
      <c r="D87" s="82">
        <f t="shared" si="21"/>
        <v>-3.4977</v>
      </c>
      <c r="E87" s="82">
        <f t="shared" si="22"/>
        <v>5.8258707390735319E-3</v>
      </c>
      <c r="F87" s="38">
        <f t="shared" si="23"/>
        <v>-0.34977000000000003</v>
      </c>
      <c r="G87" s="38">
        <f t="shared" si="24"/>
        <v>5.8258707390735319E-4</v>
      </c>
      <c r="H87" s="38">
        <f t="shared" si="25"/>
        <v>1.223390529</v>
      </c>
      <c r="I87" s="38">
        <f t="shared" si="26"/>
        <v>-4.2790530532832998</v>
      </c>
      <c r="J87" s="38">
        <f t="shared" si="27"/>
        <v>14.966843864468999</v>
      </c>
      <c r="K87" s="38">
        <f t="shared" si="28"/>
        <v>-2.0377148084057494E-3</v>
      </c>
      <c r="L87" s="38">
        <f t="shared" si="29"/>
        <v>7.12731508536079E-3</v>
      </c>
      <c r="M87" s="38">
        <f t="shared" ca="1" si="30"/>
        <v>-3.7772263815775975E-4</v>
      </c>
      <c r="N87" s="38">
        <f t="shared" ca="1" si="31"/>
        <v>3.8484570790027939E-6</v>
      </c>
      <c r="O87" s="105">
        <f t="shared" ca="1" si="32"/>
        <v>447994958171.89478</v>
      </c>
      <c r="P87" s="38">
        <f t="shared" ca="1" si="33"/>
        <v>65802732666.345398</v>
      </c>
      <c r="Q87" s="38">
        <f t="shared" ca="1" si="34"/>
        <v>40477720.177864827</v>
      </c>
      <c r="R87" s="24">
        <f t="shared" ca="1" si="35"/>
        <v>6.2035933772312916E-3</v>
      </c>
    </row>
    <row r="88" spans="1:18" x14ac:dyDescent="0.2">
      <c r="A88" s="81">
        <v>-34907.5</v>
      </c>
      <c r="B88" s="81">
        <v>1.6664410539061231E-2</v>
      </c>
      <c r="C88" s="81">
        <v>0.1</v>
      </c>
      <c r="D88" s="82">
        <f t="shared" si="21"/>
        <v>-3.4907499999999998</v>
      </c>
      <c r="E88" s="82">
        <f t="shared" si="22"/>
        <v>1.6664410539061231E-2</v>
      </c>
      <c r="F88" s="38">
        <f t="shared" si="23"/>
        <v>-0.34907500000000002</v>
      </c>
      <c r="G88" s="38">
        <f t="shared" si="24"/>
        <v>1.6664410539061231E-3</v>
      </c>
      <c r="H88" s="38">
        <f t="shared" si="25"/>
        <v>1.2185335562499999</v>
      </c>
      <c r="I88" s="38">
        <f t="shared" si="26"/>
        <v>-4.2535960114796874</v>
      </c>
      <c r="J88" s="38">
        <f t="shared" si="27"/>
        <v>14.848240277072717</v>
      </c>
      <c r="K88" s="38">
        <f t="shared" si="28"/>
        <v>-5.8171291089227986E-3</v>
      </c>
      <c r="L88" s="38">
        <f t="shared" si="29"/>
        <v>2.0306143436972259E-2</v>
      </c>
      <c r="M88" s="38">
        <f t="shared" ca="1" si="30"/>
        <v>-5.6439204975840263E-4</v>
      </c>
      <c r="N88" s="38">
        <f t="shared" ca="1" si="31"/>
        <v>2.968316386445181E-5</v>
      </c>
      <c r="O88" s="105">
        <f t="shared" ca="1" si="32"/>
        <v>450887573194.13599</v>
      </c>
      <c r="P88" s="38">
        <f t="shared" ca="1" si="33"/>
        <v>65716312200.870461</v>
      </c>
      <c r="Q88" s="38">
        <f t="shared" ca="1" si="34"/>
        <v>36760647.879803836</v>
      </c>
      <c r="R88" s="24">
        <f t="shared" ca="1" si="35"/>
        <v>1.7228802588819633E-2</v>
      </c>
    </row>
    <row r="89" spans="1:18" x14ac:dyDescent="0.2">
      <c r="A89" s="81">
        <v>-34849.5</v>
      </c>
      <c r="B89" s="81">
        <v>-1.533337727960286E-2</v>
      </c>
      <c r="C89" s="81">
        <v>0.1</v>
      </c>
      <c r="D89" s="82">
        <f t="shared" si="21"/>
        <v>-3.48495</v>
      </c>
      <c r="E89" s="82">
        <f t="shared" si="22"/>
        <v>-1.533337727960286E-2</v>
      </c>
      <c r="F89" s="38">
        <f t="shared" si="23"/>
        <v>-0.348495</v>
      </c>
      <c r="G89" s="38">
        <f t="shared" si="24"/>
        <v>-1.5333377279602861E-3</v>
      </c>
      <c r="H89" s="38">
        <f t="shared" si="25"/>
        <v>1.2144876502499999</v>
      </c>
      <c r="I89" s="38">
        <f t="shared" si="26"/>
        <v>-4.2324287367387372</v>
      </c>
      <c r="J89" s="38">
        <f t="shared" si="27"/>
        <v>14.749802526097662</v>
      </c>
      <c r="K89" s="38">
        <f t="shared" si="28"/>
        <v>5.3436053150551993E-3</v>
      </c>
      <c r="L89" s="38">
        <f t="shared" si="29"/>
        <v>-1.8622197342701617E-2</v>
      </c>
      <c r="M89" s="38">
        <f t="shared" ca="1" si="30"/>
        <v>-7.1982955454887032E-4</v>
      </c>
      <c r="N89" s="38">
        <f t="shared" ca="1" si="31"/>
        <v>2.1355577711243066E-5</v>
      </c>
      <c r="O89" s="105">
        <f t="shared" ca="1" si="32"/>
        <v>453302409818.58862</v>
      </c>
      <c r="P89" s="38">
        <f t="shared" ca="1" si="33"/>
        <v>65644104291.942566</v>
      </c>
      <c r="Q89" s="38">
        <f t="shared" ca="1" si="34"/>
        <v>33801363.249494635</v>
      </c>
      <c r="R89" s="24">
        <f t="shared" ca="1" si="35"/>
        <v>-1.461354772505399E-2</v>
      </c>
    </row>
    <row r="90" spans="1:18" x14ac:dyDescent="0.2">
      <c r="A90" s="81">
        <v>-34812.5</v>
      </c>
      <c r="B90" s="81">
        <v>-8.7283891168289923E-3</v>
      </c>
      <c r="C90" s="81">
        <v>0.1</v>
      </c>
      <c r="D90" s="82">
        <f t="shared" si="21"/>
        <v>-3.4812500000000002</v>
      </c>
      <c r="E90" s="82">
        <f t="shared" si="22"/>
        <v>-8.7283891168289923E-3</v>
      </c>
      <c r="F90" s="38">
        <f t="shared" si="23"/>
        <v>-0.34812500000000002</v>
      </c>
      <c r="G90" s="38">
        <f t="shared" si="24"/>
        <v>-8.7283891168289923E-4</v>
      </c>
      <c r="H90" s="38">
        <f t="shared" si="25"/>
        <v>1.2119101562500001</v>
      </c>
      <c r="I90" s="38">
        <f t="shared" si="26"/>
        <v>-4.218962231445313</v>
      </c>
      <c r="J90" s="38">
        <f t="shared" si="27"/>
        <v>14.687262268218996</v>
      </c>
      <c r="K90" s="38">
        <f t="shared" si="28"/>
        <v>3.0385704612960929E-3</v>
      </c>
      <c r="L90" s="38">
        <f t="shared" si="29"/>
        <v>-1.0578023418387024E-2</v>
      </c>
      <c r="M90" s="38">
        <f t="shared" ca="1" si="30"/>
        <v>-8.1882437508385558E-4</v>
      </c>
      <c r="N90" s="38">
        <f t="shared" ca="1" si="31"/>
        <v>6.256121440385782E-6</v>
      </c>
      <c r="O90" s="105">
        <f t="shared" ca="1" si="32"/>
        <v>454843293245.86676</v>
      </c>
      <c r="P90" s="38">
        <f t="shared" ca="1" si="33"/>
        <v>65597999259.212433</v>
      </c>
      <c r="Q90" s="38">
        <f t="shared" ca="1" si="34"/>
        <v>31981056.949716289</v>
      </c>
      <c r="R90" s="24">
        <f t="shared" ca="1" si="35"/>
        <v>-7.9095647417451367E-3</v>
      </c>
    </row>
    <row r="91" spans="1:18" x14ac:dyDescent="0.2">
      <c r="A91" s="81">
        <v>-34669</v>
      </c>
      <c r="B91" s="81">
        <v>6.4321661640277319E-2</v>
      </c>
      <c r="C91" s="81">
        <v>0.1</v>
      </c>
      <c r="D91" s="82">
        <f t="shared" si="21"/>
        <v>-3.4668999999999999</v>
      </c>
      <c r="E91" s="82">
        <f t="shared" si="22"/>
        <v>6.4321661640277319E-2</v>
      </c>
      <c r="F91" s="38">
        <f t="shared" si="23"/>
        <v>-0.34669</v>
      </c>
      <c r="G91" s="38">
        <f t="shared" si="24"/>
        <v>6.4321661640277319E-3</v>
      </c>
      <c r="H91" s="38">
        <f t="shared" si="25"/>
        <v>1.2019395609999999</v>
      </c>
      <c r="I91" s="38">
        <f t="shared" si="26"/>
        <v>-4.1670042640308997</v>
      </c>
      <c r="J91" s="38">
        <f t="shared" si="27"/>
        <v>14.446587082968726</v>
      </c>
      <c r="K91" s="38">
        <f t="shared" si="28"/>
        <v>-2.2299676874067743E-2</v>
      </c>
      <c r="L91" s="38">
        <f t="shared" si="29"/>
        <v>7.7310749754705449E-2</v>
      </c>
      <c r="M91" s="38">
        <f t="shared" ca="1" si="30"/>
        <v>-1.2015582821693419E-3</v>
      </c>
      <c r="N91" s="38">
        <f t="shared" ca="1" si="31"/>
        <v>4.2932923490053126E-4</v>
      </c>
      <c r="O91" s="105">
        <f t="shared" ca="1" si="32"/>
        <v>460822013183.56116</v>
      </c>
      <c r="P91" s="38">
        <f t="shared" ca="1" si="33"/>
        <v>65418882706.456451</v>
      </c>
      <c r="Q91" s="38">
        <f t="shared" ca="1" si="34"/>
        <v>25415196.145015221</v>
      </c>
      <c r="R91" s="24">
        <f t="shared" ca="1" si="35"/>
        <v>6.5523219922446668E-2</v>
      </c>
    </row>
    <row r="92" spans="1:18" x14ac:dyDescent="0.2">
      <c r="A92" s="81">
        <v>-34669</v>
      </c>
      <c r="B92" s="81">
        <v>0.10432166163751246</v>
      </c>
      <c r="C92" s="81">
        <v>0.1</v>
      </c>
      <c r="D92" s="82">
        <f t="shared" si="21"/>
        <v>-3.4668999999999999</v>
      </c>
      <c r="E92" s="82">
        <f t="shared" si="22"/>
        <v>0.10432166163751246</v>
      </c>
      <c r="F92" s="38">
        <f t="shared" si="23"/>
        <v>-0.34669</v>
      </c>
      <c r="G92" s="38">
        <f t="shared" si="24"/>
        <v>1.0432166163751247E-2</v>
      </c>
      <c r="H92" s="38">
        <f t="shared" si="25"/>
        <v>1.2019395609999999</v>
      </c>
      <c r="I92" s="38">
        <f t="shared" si="26"/>
        <v>-4.1670042640308997</v>
      </c>
      <c r="J92" s="38">
        <f t="shared" si="27"/>
        <v>14.446587082968726</v>
      </c>
      <c r="K92" s="38">
        <f t="shared" si="28"/>
        <v>-3.6167276873109194E-2</v>
      </c>
      <c r="L92" s="38">
        <f t="shared" si="29"/>
        <v>0.12538833219138226</v>
      </c>
      <c r="M92" s="38">
        <f t="shared" ca="1" si="30"/>
        <v>-1.2015582821693419E-3</v>
      </c>
      <c r="N92" s="38">
        <f t="shared" ca="1" si="31"/>
        <v>1.113514994221753E-3</v>
      </c>
      <c r="O92" s="105">
        <f t="shared" ca="1" si="32"/>
        <v>460822013183.56116</v>
      </c>
      <c r="P92" s="38">
        <f t="shared" ca="1" si="33"/>
        <v>65418882706.456451</v>
      </c>
      <c r="Q92" s="38">
        <f t="shared" ca="1" si="34"/>
        <v>25415196.145015221</v>
      </c>
      <c r="R92" s="24">
        <f t="shared" ca="1" si="35"/>
        <v>0.1055232199196818</v>
      </c>
    </row>
    <row r="93" spans="1:18" x14ac:dyDescent="0.2">
      <c r="A93" s="81">
        <v>-34664</v>
      </c>
      <c r="B93" s="81">
        <v>1.5115874207471611E-3</v>
      </c>
      <c r="C93" s="81">
        <v>0.1</v>
      </c>
      <c r="D93" s="82">
        <f t="shared" si="21"/>
        <v>-3.4664000000000001</v>
      </c>
      <c r="E93" s="82">
        <f t="shared" si="22"/>
        <v>1.5115874207471611E-3</v>
      </c>
      <c r="F93" s="38">
        <f t="shared" si="23"/>
        <v>-0.34664000000000006</v>
      </c>
      <c r="G93" s="38">
        <f t="shared" si="24"/>
        <v>1.5115874207471611E-4</v>
      </c>
      <c r="H93" s="38">
        <f t="shared" si="25"/>
        <v>1.2015928960000002</v>
      </c>
      <c r="I93" s="38">
        <f t="shared" si="26"/>
        <v>-4.1652016146944009</v>
      </c>
      <c r="J93" s="38">
        <f t="shared" si="27"/>
        <v>14.438254877176671</v>
      </c>
      <c r="K93" s="38">
        <f t="shared" si="28"/>
        <v>-5.2397666352779597E-4</v>
      </c>
      <c r="L93" s="38">
        <f t="shared" si="29"/>
        <v>1.816312706452752E-3</v>
      </c>
      <c r="M93" s="38">
        <f t="shared" ca="1" si="30"/>
        <v>-1.2148594025102807E-3</v>
      </c>
      <c r="N93" s="38">
        <f t="shared" ca="1" si="31"/>
        <v>7.433512280050597E-7</v>
      </c>
      <c r="O93" s="105">
        <f t="shared" ca="1" si="32"/>
        <v>461030399882.52734</v>
      </c>
      <c r="P93" s="38">
        <f t="shared" ca="1" si="33"/>
        <v>65412633026.281082</v>
      </c>
      <c r="Q93" s="38">
        <f t="shared" ca="1" si="34"/>
        <v>25200502.41364703</v>
      </c>
      <c r="R93" s="24">
        <f t="shared" ca="1" si="35"/>
        <v>2.7264468232574418E-3</v>
      </c>
    </row>
    <row r="94" spans="1:18" x14ac:dyDescent="0.2">
      <c r="A94" s="81">
        <v>-34064</v>
      </c>
      <c r="B94" s="81">
        <v>4.3317750752304332E-2</v>
      </c>
      <c r="C94" s="81">
        <v>0.1</v>
      </c>
      <c r="D94" s="82">
        <f t="shared" si="21"/>
        <v>-3.4064000000000001</v>
      </c>
      <c r="E94" s="82">
        <f t="shared" si="22"/>
        <v>4.3317750752304332E-2</v>
      </c>
      <c r="F94" s="38">
        <f t="shared" si="23"/>
        <v>-0.34064000000000005</v>
      </c>
      <c r="G94" s="38">
        <f t="shared" si="24"/>
        <v>4.3317750752304334E-3</v>
      </c>
      <c r="H94" s="38">
        <f t="shared" si="25"/>
        <v>1.1603560960000001</v>
      </c>
      <c r="I94" s="38">
        <f t="shared" si="26"/>
        <v>-3.9526370054144007</v>
      </c>
      <c r="J94" s="38">
        <f t="shared" si="27"/>
        <v>13.464262695243615</v>
      </c>
      <c r="K94" s="38">
        <f t="shared" si="28"/>
        <v>-1.4755758616264948E-2</v>
      </c>
      <c r="L94" s="38">
        <f t="shared" si="29"/>
        <v>5.0264016150444922E-2</v>
      </c>
      <c r="M94" s="38">
        <f t="shared" ca="1" si="30"/>
        <v>-2.7940998654140958E-3</v>
      </c>
      <c r="N94" s="38">
        <f t="shared" ca="1" si="31"/>
        <v>2.1263027673907794E-4</v>
      </c>
      <c r="O94" s="105">
        <f t="shared" ca="1" si="32"/>
        <v>486060050561.29449</v>
      </c>
      <c r="P94" s="38">
        <f t="shared" ca="1" si="33"/>
        <v>64658471202.832298</v>
      </c>
      <c r="Q94" s="38">
        <f t="shared" ca="1" si="34"/>
        <v>6168004.8289856995</v>
      </c>
      <c r="R94" s="24">
        <f t="shared" ca="1" si="35"/>
        <v>4.6111850617718428E-2</v>
      </c>
    </row>
    <row r="95" spans="1:18" x14ac:dyDescent="0.2">
      <c r="A95" s="81">
        <v>-33897</v>
      </c>
      <c r="B95" s="81">
        <v>-2.3128831305075381E-2</v>
      </c>
      <c r="C95" s="81">
        <v>0.1</v>
      </c>
      <c r="D95" s="82">
        <f t="shared" si="21"/>
        <v>-3.3896999999999999</v>
      </c>
      <c r="E95" s="82">
        <f t="shared" si="22"/>
        <v>-2.3128831305075381E-2</v>
      </c>
      <c r="F95" s="38">
        <f t="shared" si="23"/>
        <v>-0.33896999999999999</v>
      </c>
      <c r="G95" s="38">
        <f t="shared" si="24"/>
        <v>-2.3128831305075383E-3</v>
      </c>
      <c r="H95" s="38">
        <f t="shared" si="25"/>
        <v>1.149006609</v>
      </c>
      <c r="I95" s="38">
        <f t="shared" si="26"/>
        <v>-3.8947877025272999</v>
      </c>
      <c r="J95" s="38">
        <f t="shared" si="27"/>
        <v>13.202161875256788</v>
      </c>
      <c r="K95" s="38">
        <f t="shared" si="28"/>
        <v>7.8399799474814028E-3</v>
      </c>
      <c r="L95" s="38">
        <f t="shared" si="29"/>
        <v>-2.6575180027977711E-2</v>
      </c>
      <c r="M95" s="38">
        <f t="shared" ca="1" si="30"/>
        <v>-3.2276938803453836E-3</v>
      </c>
      <c r="N95" s="38">
        <f t="shared" ca="1" si="31"/>
        <v>3.9605527079798892E-5</v>
      </c>
      <c r="O95" s="105">
        <f t="shared" ca="1" si="32"/>
        <v>493031071258.43457</v>
      </c>
      <c r="P95" s="38">
        <f t="shared" ca="1" si="33"/>
        <v>64447097565.45797</v>
      </c>
      <c r="Q95" s="38">
        <f t="shared" ca="1" si="34"/>
        <v>3190103.4202893614</v>
      </c>
      <c r="R95" s="24">
        <f t="shared" ca="1" si="35"/>
        <v>-1.9901137424729997E-2</v>
      </c>
    </row>
    <row r="96" spans="1:18" x14ac:dyDescent="0.2">
      <c r="A96" s="81">
        <v>-33776.5</v>
      </c>
      <c r="B96" s="81">
        <v>1.0257177106555465E-2</v>
      </c>
      <c r="C96" s="81">
        <v>0.1</v>
      </c>
      <c r="D96" s="82">
        <f t="shared" si="21"/>
        <v>-3.37765</v>
      </c>
      <c r="E96" s="82">
        <f t="shared" si="22"/>
        <v>1.0257177106555465E-2</v>
      </c>
      <c r="F96" s="38">
        <f t="shared" si="23"/>
        <v>-0.33776500000000004</v>
      </c>
      <c r="G96" s="38">
        <f t="shared" si="24"/>
        <v>1.0257177106555466E-3</v>
      </c>
      <c r="H96" s="38">
        <f t="shared" si="25"/>
        <v>1.1408519522500002</v>
      </c>
      <c r="I96" s="38">
        <f t="shared" si="26"/>
        <v>-3.8533985965172133</v>
      </c>
      <c r="J96" s="38">
        <f t="shared" si="27"/>
        <v>13.015431769526366</v>
      </c>
      <c r="K96" s="38">
        <f t="shared" si="28"/>
        <v>-3.464515425395707E-3</v>
      </c>
      <c r="L96" s="38">
        <f t="shared" si="29"/>
        <v>1.1701920526587809E-2</v>
      </c>
      <c r="M96" s="38">
        <f t="shared" ca="1" si="30"/>
        <v>-3.5389443115284164E-3</v>
      </c>
      <c r="N96" s="38">
        <f t="shared" ca="1" si="31"/>
        <v>1.9033296618251281E-5</v>
      </c>
      <c r="O96" s="105">
        <f t="shared" ca="1" si="32"/>
        <v>498061097842.40845</v>
      </c>
      <c r="P96" s="38">
        <f t="shared" ca="1" si="33"/>
        <v>64294188423.154297</v>
      </c>
      <c r="Q96" s="38">
        <f t="shared" ca="1" si="34"/>
        <v>1651567.4333289049</v>
      </c>
      <c r="R96" s="24">
        <f t="shared" ca="1" si="35"/>
        <v>1.3796121418083881E-2</v>
      </c>
    </row>
    <row r="97" spans="1:18" x14ac:dyDescent="0.2">
      <c r="A97" s="81">
        <v>-33170</v>
      </c>
      <c r="B97" s="81">
        <v>-4.1238138065800289E-2</v>
      </c>
      <c r="C97" s="81">
        <v>0.1</v>
      </c>
      <c r="D97" s="82">
        <f t="shared" si="21"/>
        <v>-3.3170000000000002</v>
      </c>
      <c r="E97" s="82">
        <f t="shared" si="22"/>
        <v>-4.1238138065800289E-2</v>
      </c>
      <c r="F97" s="38">
        <f t="shared" si="23"/>
        <v>-0.33170000000000005</v>
      </c>
      <c r="G97" s="38">
        <f t="shared" si="24"/>
        <v>-4.1238138065800289E-3</v>
      </c>
      <c r="H97" s="38">
        <f t="shared" si="25"/>
        <v>1.1002489000000002</v>
      </c>
      <c r="I97" s="38">
        <f t="shared" si="26"/>
        <v>-3.649525601300001</v>
      </c>
      <c r="J97" s="38">
        <f t="shared" si="27"/>
        <v>12.105476419512105</v>
      </c>
      <c r="K97" s="38">
        <f t="shared" si="28"/>
        <v>1.3678690396425957E-2</v>
      </c>
      <c r="L97" s="38">
        <f t="shared" si="29"/>
        <v>-4.5372216044944902E-2</v>
      </c>
      <c r="M97" s="38">
        <f t="shared" ca="1" si="30"/>
        <v>-5.0850078101972174E-3</v>
      </c>
      <c r="N97" s="38">
        <f t="shared" ca="1" si="31"/>
        <v>1.3070488272786022E-4</v>
      </c>
      <c r="O97" s="105">
        <f t="shared" ca="1" si="32"/>
        <v>523364044959.8623</v>
      </c>
      <c r="P97" s="38">
        <f t="shared" ca="1" si="33"/>
        <v>63519658184.561768</v>
      </c>
      <c r="Q97" s="38">
        <f t="shared" ca="1" si="34"/>
        <v>1456670.3926304497</v>
      </c>
      <c r="R97" s="24">
        <f t="shared" ca="1" si="35"/>
        <v>-3.6153130255603072E-2</v>
      </c>
    </row>
    <row r="98" spans="1:18" x14ac:dyDescent="0.2">
      <c r="A98" s="81">
        <v>-32175.5</v>
      </c>
      <c r="B98" s="81">
        <v>6.6936686482951646E-2</v>
      </c>
      <c r="C98" s="81">
        <v>0.1</v>
      </c>
      <c r="D98" s="82">
        <f t="shared" si="21"/>
        <v>-3.2175500000000001</v>
      </c>
      <c r="E98" s="82">
        <f t="shared" si="22"/>
        <v>6.6936686482951646E-2</v>
      </c>
      <c r="F98" s="38">
        <f t="shared" si="23"/>
        <v>-0.32175500000000001</v>
      </c>
      <c r="G98" s="38">
        <f t="shared" si="24"/>
        <v>6.6936686482951648E-3</v>
      </c>
      <c r="H98" s="38">
        <f t="shared" si="25"/>
        <v>1.0352628002500002</v>
      </c>
      <c r="I98" s="38">
        <f t="shared" si="26"/>
        <v>-3.3310098229443881</v>
      </c>
      <c r="J98" s="38">
        <f t="shared" si="27"/>
        <v>10.717690655814716</v>
      </c>
      <c r="K98" s="38">
        <f t="shared" si="28"/>
        <v>-2.1537213559322109E-2</v>
      </c>
      <c r="L98" s="38">
        <f t="shared" si="29"/>
        <v>6.9297061487796852E-2</v>
      </c>
      <c r="M98" s="38">
        <f t="shared" ca="1" si="30"/>
        <v>-7.5460435350957825E-3</v>
      </c>
      <c r="N98" s="38">
        <f t="shared" ca="1" si="31"/>
        <v>5.5476770709413429E-4</v>
      </c>
      <c r="O98" s="105">
        <f t="shared" ca="1" si="32"/>
        <v>564703271392.89185</v>
      </c>
      <c r="P98" s="38">
        <f t="shared" ca="1" si="33"/>
        <v>62232387887.949188</v>
      </c>
      <c r="Q98" s="38">
        <f t="shared" ca="1" si="34"/>
        <v>26908286.154104427</v>
      </c>
      <c r="R98" s="24">
        <f t="shared" ca="1" si="35"/>
        <v>7.4482730018047422E-2</v>
      </c>
    </row>
    <row r="99" spans="1:18" x14ac:dyDescent="0.2">
      <c r="A99" s="81">
        <v>-30491</v>
      </c>
      <c r="B99" s="81">
        <v>-4.2511092093498026E-3</v>
      </c>
      <c r="C99" s="81">
        <v>0.1</v>
      </c>
      <c r="D99" s="82">
        <f t="shared" si="21"/>
        <v>-3.0491000000000001</v>
      </c>
      <c r="E99" s="82">
        <f t="shared" si="22"/>
        <v>-4.2511092093498026E-3</v>
      </c>
      <c r="F99" s="38">
        <f t="shared" si="23"/>
        <v>-0.30491000000000001</v>
      </c>
      <c r="G99" s="38">
        <f t="shared" si="24"/>
        <v>-4.2511092093498027E-4</v>
      </c>
      <c r="H99" s="38">
        <f t="shared" si="25"/>
        <v>0.92970108100000004</v>
      </c>
      <c r="I99" s="38">
        <f t="shared" si="26"/>
        <v>-2.8347515660771001</v>
      </c>
      <c r="J99" s="38">
        <f t="shared" si="27"/>
        <v>8.6434410001256872</v>
      </c>
      <c r="K99" s="38">
        <f t="shared" si="28"/>
        <v>1.2962057090228484E-3</v>
      </c>
      <c r="L99" s="38">
        <f t="shared" si="29"/>
        <v>-3.9522608273815669E-3</v>
      </c>
      <c r="M99" s="38">
        <f t="shared" ca="1" si="30"/>
        <v>-1.1504561143039098E-2</v>
      </c>
      <c r="N99" s="38">
        <f t="shared" ca="1" si="31"/>
        <v>5.2612564954340978E-6</v>
      </c>
      <c r="O99" s="105">
        <f t="shared" ca="1" si="32"/>
        <v>633776653858.23438</v>
      </c>
      <c r="P99" s="38">
        <f t="shared" ca="1" si="33"/>
        <v>60005770006.711937</v>
      </c>
      <c r="Q99" s="38">
        <f t="shared" ca="1" si="34"/>
        <v>135237059.97199833</v>
      </c>
      <c r="R99" s="24">
        <f t="shared" ca="1" si="35"/>
        <v>7.2534519336892953E-3</v>
      </c>
    </row>
    <row r="100" spans="1:18" x14ac:dyDescent="0.2">
      <c r="A100" s="81">
        <v>-30472</v>
      </c>
      <c r="B100" s="81">
        <v>-1.0120071303745159E-2</v>
      </c>
      <c r="C100" s="81">
        <v>0.1</v>
      </c>
      <c r="D100" s="82">
        <f t="shared" si="21"/>
        <v>-3.0472000000000001</v>
      </c>
      <c r="E100" s="82">
        <f t="shared" si="22"/>
        <v>-1.0120071303745159E-2</v>
      </c>
      <c r="F100" s="38">
        <f t="shared" si="23"/>
        <v>-0.30472000000000005</v>
      </c>
      <c r="G100" s="38">
        <f t="shared" si="24"/>
        <v>-1.012007130374516E-3</v>
      </c>
      <c r="H100" s="38">
        <f t="shared" si="25"/>
        <v>0.92854278400000023</v>
      </c>
      <c r="I100" s="38">
        <f t="shared" si="26"/>
        <v>-2.8294555714048006</v>
      </c>
      <c r="J100" s="38">
        <f t="shared" si="27"/>
        <v>8.6219170171847086</v>
      </c>
      <c r="K100" s="38">
        <f t="shared" si="28"/>
        <v>3.0837881276772252E-3</v>
      </c>
      <c r="L100" s="38">
        <f t="shared" si="29"/>
        <v>-9.3969191826580416E-3</v>
      </c>
      <c r="M100" s="38">
        <f t="shared" ca="1" si="30"/>
        <v>-1.1547704162530155E-2</v>
      </c>
      <c r="N100" s="38">
        <f t="shared" ca="1" si="31"/>
        <v>2.0381355794826208E-7</v>
      </c>
      <c r="O100" s="105">
        <f t="shared" ca="1" si="32"/>
        <v>634546009753.78516</v>
      </c>
      <c r="P100" s="38">
        <f t="shared" ca="1" si="33"/>
        <v>59980339803.18869</v>
      </c>
      <c r="Q100" s="38">
        <f t="shared" ca="1" si="34"/>
        <v>136881882.38220897</v>
      </c>
      <c r="R100" s="24">
        <f t="shared" ca="1" si="35"/>
        <v>1.4276328587849961E-3</v>
      </c>
    </row>
    <row r="101" spans="1:18" x14ac:dyDescent="0.2">
      <c r="A101" s="81">
        <v>-30430.5</v>
      </c>
      <c r="B101" s="81">
        <v>-1.2123148020719848E-2</v>
      </c>
      <c r="C101" s="81">
        <v>0.1</v>
      </c>
      <c r="D101" s="82">
        <f t="shared" si="21"/>
        <v>-3.04305</v>
      </c>
      <c r="E101" s="82">
        <f t="shared" si="22"/>
        <v>-1.2123148020719848E-2</v>
      </c>
      <c r="F101" s="38">
        <f t="shared" si="23"/>
        <v>-0.30430500000000005</v>
      </c>
      <c r="G101" s="38">
        <f t="shared" si="24"/>
        <v>-1.2123148020719849E-3</v>
      </c>
      <c r="H101" s="38">
        <f t="shared" si="25"/>
        <v>0.92601533025000016</v>
      </c>
      <c r="I101" s="38">
        <f t="shared" si="26"/>
        <v>-2.8179109507172631</v>
      </c>
      <c r="J101" s="38">
        <f t="shared" si="27"/>
        <v>8.5750439185801675</v>
      </c>
      <c r="K101" s="38">
        <f t="shared" si="28"/>
        <v>3.6891345584451536E-3</v>
      </c>
      <c r="L101" s="38">
        <f t="shared" si="29"/>
        <v>-1.1226220918076525E-2</v>
      </c>
      <c r="M101" s="38">
        <f t="shared" ca="1" si="30"/>
        <v>-1.1641820749824942E-2</v>
      </c>
      <c r="N101" s="38">
        <f t="shared" ca="1" si="31"/>
        <v>2.3167594170713785E-8</v>
      </c>
      <c r="O101" s="105">
        <f t="shared" ca="1" si="32"/>
        <v>636225545987.17383</v>
      </c>
      <c r="P101" s="38">
        <f t="shared" ca="1" si="33"/>
        <v>59924771229.053078</v>
      </c>
      <c r="Q101" s="38">
        <f t="shared" ca="1" si="34"/>
        <v>140505134.84973949</v>
      </c>
      <c r="R101" s="24">
        <f t="shared" ca="1" si="35"/>
        <v>-4.8132727089490561E-4</v>
      </c>
    </row>
    <row r="102" spans="1:18" x14ac:dyDescent="0.2">
      <c r="A102" s="81">
        <v>-30370</v>
      </c>
      <c r="B102" s="81">
        <v>-2.0994653339118808E-2</v>
      </c>
      <c r="C102" s="81">
        <v>0.1</v>
      </c>
      <c r="D102" s="82">
        <f t="shared" si="21"/>
        <v>-3.0369999999999999</v>
      </c>
      <c r="E102" s="82">
        <f t="shared" si="22"/>
        <v>-2.0994653339118808E-2</v>
      </c>
      <c r="F102" s="38">
        <f t="shared" si="23"/>
        <v>-0.30370000000000003</v>
      </c>
      <c r="G102" s="38">
        <f t="shared" si="24"/>
        <v>-2.0994653339118808E-3</v>
      </c>
      <c r="H102" s="38">
        <f t="shared" si="25"/>
        <v>0.92233690000000002</v>
      </c>
      <c r="I102" s="38">
        <f t="shared" si="26"/>
        <v>-2.8011371653000001</v>
      </c>
      <c r="J102" s="38">
        <f t="shared" si="27"/>
        <v>8.5070535710160993</v>
      </c>
      <c r="K102" s="38">
        <f t="shared" si="28"/>
        <v>6.3760762190903817E-3</v>
      </c>
      <c r="L102" s="38">
        <f t="shared" si="29"/>
        <v>-1.9364143477377489E-2</v>
      </c>
      <c r="M102" s="38">
        <f t="shared" ca="1" si="30"/>
        <v>-1.1778739661387566E-2</v>
      </c>
      <c r="N102" s="38">
        <f t="shared" ca="1" si="31"/>
        <v>8.4933064915393791E-6</v>
      </c>
      <c r="O102" s="105">
        <f t="shared" ca="1" si="32"/>
        <v>638671793042.16272</v>
      </c>
      <c r="P102" s="38">
        <f t="shared" ca="1" si="33"/>
        <v>59843703619.609444</v>
      </c>
      <c r="Q102" s="38">
        <f t="shared" ca="1" si="34"/>
        <v>145862101.81210548</v>
      </c>
      <c r="R102" s="24">
        <f t="shared" ca="1" si="35"/>
        <v>-9.2159136777312418E-3</v>
      </c>
    </row>
    <row r="103" spans="1:18" x14ac:dyDescent="0.2">
      <c r="A103" s="81">
        <v>-29591.5</v>
      </c>
      <c r="B103" s="81">
        <v>-9.238366990831072E-2</v>
      </c>
      <c r="C103" s="81">
        <v>0.1</v>
      </c>
      <c r="D103" s="82">
        <f t="shared" si="21"/>
        <v>-2.9591500000000002</v>
      </c>
      <c r="E103" s="82">
        <f t="shared" si="22"/>
        <v>-9.238366990831072E-2</v>
      </c>
      <c r="F103" s="38">
        <f t="shared" si="23"/>
        <v>-0.29591500000000004</v>
      </c>
      <c r="G103" s="38">
        <f t="shared" si="24"/>
        <v>-9.238366990831073E-3</v>
      </c>
      <c r="H103" s="38">
        <f t="shared" si="25"/>
        <v>0.87565687225000022</v>
      </c>
      <c r="I103" s="38">
        <f t="shared" si="26"/>
        <v>-2.5912000335185881</v>
      </c>
      <c r="J103" s="38">
        <f t="shared" si="27"/>
        <v>7.6677495791865304</v>
      </c>
      <c r="K103" s="38">
        <f t="shared" si="28"/>
        <v>2.733771368091777E-2</v>
      </c>
      <c r="L103" s="38">
        <f t="shared" si="29"/>
        <v>-8.0896395438887825E-2</v>
      </c>
      <c r="M103" s="38">
        <f t="shared" ca="1" si="30"/>
        <v>-1.3510182471003121E-2</v>
      </c>
      <c r="N103" s="38">
        <f t="shared" ca="1" si="31"/>
        <v>6.2210270205231193E-4</v>
      </c>
      <c r="O103" s="105">
        <f t="shared" ca="1" si="32"/>
        <v>669894964070.7677</v>
      </c>
      <c r="P103" s="38">
        <f t="shared" ca="1" si="33"/>
        <v>58794514423.526779</v>
      </c>
      <c r="Q103" s="38">
        <f t="shared" ca="1" si="34"/>
        <v>222438209.73500976</v>
      </c>
      <c r="R103" s="24">
        <f t="shared" ca="1" si="35"/>
        <v>-7.8873487437307599E-2</v>
      </c>
    </row>
    <row r="104" spans="1:18" x14ac:dyDescent="0.2">
      <c r="A104" s="81">
        <v>-28838.5</v>
      </c>
      <c r="B104" s="81">
        <v>-1.1467750710408309E-2</v>
      </c>
      <c r="C104" s="81">
        <v>0.1</v>
      </c>
      <c r="D104" s="82">
        <f t="shared" si="21"/>
        <v>-2.8838499999999998</v>
      </c>
      <c r="E104" s="82">
        <f t="shared" si="22"/>
        <v>-1.1467750710408309E-2</v>
      </c>
      <c r="F104" s="38">
        <f t="shared" si="23"/>
        <v>-0.288385</v>
      </c>
      <c r="G104" s="38">
        <f t="shared" si="24"/>
        <v>-1.146775071040831E-3</v>
      </c>
      <c r="H104" s="38">
        <f t="shared" si="25"/>
        <v>0.83165908224999996</v>
      </c>
      <c r="I104" s="38">
        <f t="shared" si="26"/>
        <v>-2.3983800443466623</v>
      </c>
      <c r="J104" s="38">
        <f t="shared" si="27"/>
        <v>6.9165682908891215</v>
      </c>
      <c r="K104" s="38">
        <f t="shared" si="28"/>
        <v>3.3071272886211005E-3</v>
      </c>
      <c r="L104" s="38">
        <f t="shared" si="29"/>
        <v>-9.5372590312899595E-3</v>
      </c>
      <c r="M104" s="38">
        <f t="shared" ca="1" si="30"/>
        <v>-1.5131240652158026E-2</v>
      </c>
      <c r="N104" s="38">
        <f t="shared" ca="1" si="31"/>
        <v>1.3421158553301345E-6</v>
      </c>
      <c r="O104" s="105">
        <f t="shared" ca="1" si="32"/>
        <v>699589126291.84668</v>
      </c>
      <c r="P104" s="38">
        <f t="shared" ca="1" si="33"/>
        <v>57769397183.019737</v>
      </c>
      <c r="Q104" s="38">
        <f t="shared" ca="1" si="34"/>
        <v>309117489.84801376</v>
      </c>
      <c r="R104" s="24">
        <f t="shared" ca="1" si="35"/>
        <v>3.6634899417497171E-3</v>
      </c>
    </row>
    <row r="105" spans="1:18" x14ac:dyDescent="0.2">
      <c r="A105" s="81">
        <v>-28787.5</v>
      </c>
      <c r="B105" s="81">
        <v>-1.3892552163157938E-2</v>
      </c>
      <c r="C105" s="81">
        <v>0.1</v>
      </c>
      <c r="D105" s="82">
        <f t="shared" si="21"/>
        <v>-2.8787500000000001</v>
      </c>
      <c r="E105" s="82">
        <f t="shared" si="22"/>
        <v>-1.3892552163157938E-2</v>
      </c>
      <c r="F105" s="38">
        <f t="shared" si="23"/>
        <v>-0.28787500000000005</v>
      </c>
      <c r="G105" s="38">
        <f t="shared" si="24"/>
        <v>-1.3892552163157939E-3</v>
      </c>
      <c r="H105" s="38">
        <f t="shared" si="25"/>
        <v>0.82872015625000017</v>
      </c>
      <c r="I105" s="38">
        <f t="shared" si="26"/>
        <v>-2.3856781498046882</v>
      </c>
      <c r="J105" s="38">
        <f t="shared" si="27"/>
        <v>6.8677709737502468</v>
      </c>
      <c r="K105" s="38">
        <f t="shared" si="28"/>
        <v>3.9993184539690915E-3</v>
      </c>
      <c r="L105" s="38">
        <f t="shared" si="29"/>
        <v>-1.1513037999363523E-2</v>
      </c>
      <c r="M105" s="38">
        <f t="shared" ca="1" si="30"/>
        <v>-1.5239125115918878E-2</v>
      </c>
      <c r="N105" s="38">
        <f t="shared" ca="1" si="31"/>
        <v>1.8132587171073179E-7</v>
      </c>
      <c r="O105" s="105">
        <f t="shared" ca="1" si="32"/>
        <v>701580317321.91223</v>
      </c>
      <c r="P105" s="38">
        <f t="shared" ca="1" si="33"/>
        <v>57699613462.590042</v>
      </c>
      <c r="Q105" s="38">
        <f t="shared" ca="1" si="34"/>
        <v>315405818.99183226</v>
      </c>
      <c r="R105" s="24">
        <f t="shared" ca="1" si="35"/>
        <v>1.3465729527609403E-3</v>
      </c>
    </row>
    <row r="106" spans="1:18" x14ac:dyDescent="0.2">
      <c r="A106" s="81">
        <v>-26421.5</v>
      </c>
      <c r="B106" s="81">
        <v>1.0804745214883216E-2</v>
      </c>
      <c r="C106" s="81">
        <v>0.1</v>
      </c>
      <c r="D106" s="82">
        <f t="shared" si="21"/>
        <v>-2.64215</v>
      </c>
      <c r="E106" s="82">
        <f t="shared" si="22"/>
        <v>1.0804745214883216E-2</v>
      </c>
      <c r="F106" s="38">
        <f t="shared" si="23"/>
        <v>-0.26421500000000003</v>
      </c>
      <c r="G106" s="38">
        <f t="shared" si="24"/>
        <v>1.0804745214883216E-3</v>
      </c>
      <c r="H106" s="38">
        <f t="shared" si="25"/>
        <v>0.69809566225000008</v>
      </c>
      <c r="I106" s="38">
        <f t="shared" si="26"/>
        <v>-1.8444734540138377</v>
      </c>
      <c r="J106" s="38">
        <f t="shared" si="27"/>
        <v>4.8733755365226612</v>
      </c>
      <c r="K106" s="38">
        <f t="shared" si="28"/>
        <v>-2.8547757569503691E-3</v>
      </c>
      <c r="L106" s="38">
        <f t="shared" si="29"/>
        <v>7.5427457662264174E-3</v>
      </c>
      <c r="M106" s="38">
        <f t="shared" ca="1" si="30"/>
        <v>-1.9977974075373446E-2</v>
      </c>
      <c r="N106" s="38">
        <f t="shared" ca="1" si="31"/>
        <v>9.475758069027397E-5</v>
      </c>
      <c r="O106" s="105">
        <f t="shared" ca="1" si="32"/>
        <v>790650388961.76489</v>
      </c>
      <c r="P106" s="38">
        <f t="shared" ca="1" si="33"/>
        <v>54416495068.018974</v>
      </c>
      <c r="Q106" s="38">
        <f t="shared" ca="1" si="34"/>
        <v>657092608.11393273</v>
      </c>
      <c r="R106" s="24">
        <f t="shared" ca="1" si="35"/>
        <v>3.0782719290256663E-2</v>
      </c>
    </row>
    <row r="107" spans="1:18" x14ac:dyDescent="0.2">
      <c r="A107" s="81">
        <v>-26278</v>
      </c>
      <c r="B107" s="81">
        <v>2.5020404918152214E-2</v>
      </c>
      <c r="C107" s="81">
        <v>0.1</v>
      </c>
      <c r="D107" s="82">
        <f t="shared" si="21"/>
        <v>-2.6278000000000001</v>
      </c>
      <c r="E107" s="82">
        <f t="shared" si="22"/>
        <v>2.5020404918152214E-2</v>
      </c>
      <c r="F107" s="38">
        <f t="shared" si="23"/>
        <v>-0.26278000000000001</v>
      </c>
      <c r="G107" s="38">
        <f t="shared" si="24"/>
        <v>2.5020404918152214E-3</v>
      </c>
      <c r="H107" s="38">
        <f t="shared" si="25"/>
        <v>0.69053328400000002</v>
      </c>
      <c r="I107" s="38">
        <f t="shared" si="26"/>
        <v>-1.8145833636952002</v>
      </c>
      <c r="J107" s="38">
        <f t="shared" si="27"/>
        <v>4.7683621631182476</v>
      </c>
      <c r="K107" s="38">
        <f t="shared" si="28"/>
        <v>-6.5748620043920396E-3</v>
      </c>
      <c r="L107" s="38">
        <f t="shared" si="29"/>
        <v>1.7277422375141401E-2</v>
      </c>
      <c r="M107" s="38">
        <f t="shared" ca="1" si="30"/>
        <v>-2.0248629841843543E-2</v>
      </c>
      <c r="N107" s="38">
        <f t="shared" ca="1" si="31"/>
        <v>2.0492855081017045E-4</v>
      </c>
      <c r="O107" s="105">
        <f t="shared" ca="1" si="32"/>
        <v>795819128846.38013</v>
      </c>
      <c r="P107" s="38">
        <f t="shared" ca="1" si="33"/>
        <v>54214679648.71138</v>
      </c>
      <c r="Q107" s="38">
        <f t="shared" ca="1" si="34"/>
        <v>680554217.32954109</v>
      </c>
      <c r="R107" s="24">
        <f t="shared" ca="1" si="35"/>
        <v>4.526903475999576E-2</v>
      </c>
    </row>
    <row r="108" spans="1:18" x14ac:dyDescent="0.2">
      <c r="A108" s="81">
        <v>-26227</v>
      </c>
      <c r="B108" s="81">
        <v>-0.12138294696804276</v>
      </c>
      <c r="C108" s="81">
        <v>0.1</v>
      </c>
      <c r="D108" s="82">
        <f t="shared" si="21"/>
        <v>-2.6227</v>
      </c>
      <c r="E108" s="82">
        <f t="shared" si="22"/>
        <v>-0.12138294696804276</v>
      </c>
      <c r="F108" s="38">
        <f t="shared" si="23"/>
        <v>-0.26227</v>
      </c>
      <c r="G108" s="38">
        <f t="shared" si="24"/>
        <v>-1.2138294696804277E-2</v>
      </c>
      <c r="H108" s="38">
        <f t="shared" si="25"/>
        <v>0.68785552900000002</v>
      </c>
      <c r="I108" s="38">
        <f t="shared" si="26"/>
        <v>-1.8040386959083001</v>
      </c>
      <c r="J108" s="38">
        <f t="shared" si="27"/>
        <v>4.7314522877586986</v>
      </c>
      <c r="K108" s="38">
        <f t="shared" si="28"/>
        <v>3.1835105501308573E-2</v>
      </c>
      <c r="L108" s="38">
        <f t="shared" si="29"/>
        <v>-8.3493931198281995E-2</v>
      </c>
      <c r="M108" s="38">
        <f t="shared" ca="1" si="30"/>
        <v>-2.0344359437474729E-2</v>
      </c>
      <c r="N108" s="38">
        <f t="shared" ca="1" si="31"/>
        <v>1.0208796170172259E-3</v>
      </c>
      <c r="O108" s="105">
        <f t="shared" ca="1" si="32"/>
        <v>797649002347.29712</v>
      </c>
      <c r="P108" s="38">
        <f t="shared" ca="1" si="33"/>
        <v>54142885389.370636</v>
      </c>
      <c r="Q108" s="38">
        <f t="shared" ca="1" si="34"/>
        <v>688956966.12617576</v>
      </c>
      <c r="R108" s="24">
        <f t="shared" ca="1" si="35"/>
        <v>-0.10103858753056803</v>
      </c>
    </row>
    <row r="109" spans="1:18" x14ac:dyDescent="0.2">
      <c r="A109" s="81">
        <v>-26028</v>
      </c>
      <c r="B109" s="81">
        <v>-1.2187887780784633E-2</v>
      </c>
      <c r="C109" s="81">
        <v>0.1</v>
      </c>
      <c r="D109" s="82">
        <f t="shared" si="21"/>
        <v>-2.6027999999999998</v>
      </c>
      <c r="E109" s="82">
        <f t="shared" si="22"/>
        <v>-1.2187887780784633E-2</v>
      </c>
      <c r="F109" s="38">
        <f t="shared" si="23"/>
        <v>-0.26028000000000001</v>
      </c>
      <c r="G109" s="38">
        <f t="shared" si="24"/>
        <v>-1.2187887780784634E-3</v>
      </c>
      <c r="H109" s="38">
        <f t="shared" si="25"/>
        <v>0.67745678399999998</v>
      </c>
      <c r="I109" s="38">
        <f t="shared" si="26"/>
        <v>-1.7632845173951999</v>
      </c>
      <c r="J109" s="38">
        <f t="shared" si="27"/>
        <v>4.5894769418762262</v>
      </c>
      <c r="K109" s="38">
        <f t="shared" si="28"/>
        <v>3.1722634315826241E-3</v>
      </c>
      <c r="L109" s="38">
        <f t="shared" si="29"/>
        <v>-8.2567672597232532E-3</v>
      </c>
      <c r="M109" s="38">
        <f t="shared" ca="1" si="30"/>
        <v>-2.0715577206280505E-2</v>
      </c>
      <c r="N109" s="38">
        <f t="shared" ca="1" si="31"/>
        <v>7.2721486937714138E-6</v>
      </c>
      <c r="O109" s="105">
        <f t="shared" ca="1" si="32"/>
        <v>804752991505.81006</v>
      </c>
      <c r="P109" s="38">
        <f t="shared" ca="1" si="33"/>
        <v>53862405436.981094</v>
      </c>
      <c r="Q109" s="38">
        <f t="shared" ca="1" si="34"/>
        <v>722059340.82624781</v>
      </c>
      <c r="R109" s="24">
        <f t="shared" ca="1" si="35"/>
        <v>8.5276894254958727E-3</v>
      </c>
    </row>
    <row r="110" spans="1:18" x14ac:dyDescent="0.2">
      <c r="A110" s="81">
        <v>-25603.5</v>
      </c>
      <c r="B110" s="81">
        <v>-1.4337215690463749E-2</v>
      </c>
      <c r="C110" s="81">
        <v>0.1</v>
      </c>
      <c r="D110" s="82">
        <f t="shared" si="21"/>
        <v>-2.5603500000000001</v>
      </c>
      <c r="E110" s="82">
        <f t="shared" si="22"/>
        <v>-1.4337215690463749E-2</v>
      </c>
      <c r="F110" s="38">
        <f t="shared" si="23"/>
        <v>-0.25603500000000001</v>
      </c>
      <c r="G110" s="38">
        <f t="shared" si="24"/>
        <v>-1.4337215690463749E-3</v>
      </c>
      <c r="H110" s="38">
        <f t="shared" si="25"/>
        <v>0.65553921225000011</v>
      </c>
      <c r="I110" s="38">
        <f t="shared" si="26"/>
        <v>-1.6784098220842878</v>
      </c>
      <c r="J110" s="38">
        <f t="shared" si="27"/>
        <v>4.2973165879735067</v>
      </c>
      <c r="K110" s="38">
        <f t="shared" si="28"/>
        <v>3.670829019307886E-3</v>
      </c>
      <c r="L110" s="38">
        <f t="shared" si="29"/>
        <v>-9.3986070795849461E-3</v>
      </c>
      <c r="M110" s="38">
        <f t="shared" ca="1" si="30"/>
        <v>-2.1495128287079418E-2</v>
      </c>
      <c r="N110" s="38">
        <f t="shared" ca="1" si="31"/>
        <v>5.1235712740789267E-6</v>
      </c>
      <c r="O110" s="105">
        <f t="shared" ca="1" si="32"/>
        <v>819710436555.53723</v>
      </c>
      <c r="P110" s="38">
        <f t="shared" ca="1" si="33"/>
        <v>53262315432.228783</v>
      </c>
      <c r="Q110" s="38">
        <f t="shared" ca="1" si="34"/>
        <v>794274890.75322938</v>
      </c>
      <c r="R110" s="24">
        <f t="shared" ca="1" si="35"/>
        <v>7.157912596615669E-3</v>
      </c>
    </row>
    <row r="111" spans="1:18" x14ac:dyDescent="0.2">
      <c r="A111" s="81">
        <v>-25453</v>
      </c>
      <c r="B111" s="81">
        <v>2.8373418896655341E-2</v>
      </c>
      <c r="C111" s="81">
        <v>0.1</v>
      </c>
      <c r="D111" s="82">
        <f t="shared" si="21"/>
        <v>-2.5453000000000001</v>
      </c>
      <c r="E111" s="82">
        <f t="shared" si="22"/>
        <v>2.8373418896655341E-2</v>
      </c>
      <c r="F111" s="38">
        <f t="shared" si="23"/>
        <v>-0.25453000000000003</v>
      </c>
      <c r="G111" s="38">
        <f t="shared" si="24"/>
        <v>2.8373418896655341E-3</v>
      </c>
      <c r="H111" s="38">
        <f t="shared" si="25"/>
        <v>0.64785520900000015</v>
      </c>
      <c r="I111" s="38">
        <f t="shared" si="26"/>
        <v>-1.6489858634677004</v>
      </c>
      <c r="J111" s="38">
        <f t="shared" si="27"/>
        <v>4.1971637182843375</v>
      </c>
      <c r="K111" s="38">
        <f t="shared" si="28"/>
        <v>-7.2218863117656847E-3</v>
      </c>
      <c r="L111" s="38">
        <f t="shared" si="29"/>
        <v>1.8381867229337198E-2</v>
      </c>
      <c r="M111" s="38">
        <f t="shared" ca="1" si="30"/>
        <v>-2.1767478786857652E-2</v>
      </c>
      <c r="N111" s="38">
        <f t="shared" ca="1" si="31"/>
        <v>2.5141096205085189E-4</v>
      </c>
      <c r="O111" s="105">
        <f t="shared" ca="1" si="32"/>
        <v>824947459740.63574</v>
      </c>
      <c r="P111" s="38">
        <f t="shared" ca="1" si="33"/>
        <v>53048994879.347748</v>
      </c>
      <c r="Q111" s="38">
        <f t="shared" ca="1" si="34"/>
        <v>820374271.17160881</v>
      </c>
      <c r="R111" s="24">
        <f t="shared" ca="1" si="35"/>
        <v>5.0140897683512993E-2</v>
      </c>
    </row>
    <row r="112" spans="1:18" x14ac:dyDescent="0.2">
      <c r="A112" s="81">
        <v>-23770.5</v>
      </c>
      <c r="B112" s="81">
        <v>-2.4283114692556756E-2</v>
      </c>
      <c r="C112" s="81">
        <v>0.1</v>
      </c>
      <c r="D112" s="82">
        <f t="shared" si="21"/>
        <v>-2.3770500000000001</v>
      </c>
      <c r="E112" s="82">
        <f t="shared" si="22"/>
        <v>-2.4283114692556756E-2</v>
      </c>
      <c r="F112" s="38">
        <f t="shared" si="23"/>
        <v>-0.23770500000000003</v>
      </c>
      <c r="G112" s="38">
        <f t="shared" si="24"/>
        <v>-2.4283114692556758E-3</v>
      </c>
      <c r="H112" s="38">
        <f t="shared" si="25"/>
        <v>0.56503667025000004</v>
      </c>
      <c r="I112" s="38">
        <f t="shared" si="26"/>
        <v>-1.3431204170177626</v>
      </c>
      <c r="J112" s="38">
        <f t="shared" si="27"/>
        <v>3.1926643872720728</v>
      </c>
      <c r="K112" s="38">
        <f t="shared" si="28"/>
        <v>5.7722177779942043E-3</v>
      </c>
      <c r="L112" s="38">
        <f t="shared" si="29"/>
        <v>-1.3720850269181123E-2</v>
      </c>
      <c r="M112" s="38">
        <f t="shared" ca="1" si="30"/>
        <v>-2.4668664456556667E-2</v>
      </c>
      <c r="N112" s="38">
        <f t="shared" ca="1" si="31"/>
        <v>1.4864862052038697E-8</v>
      </c>
      <c r="O112" s="105">
        <f t="shared" ca="1" si="32"/>
        <v>880980577102.88403</v>
      </c>
      <c r="P112" s="38">
        <f t="shared" ca="1" si="33"/>
        <v>50645450341.42675</v>
      </c>
      <c r="Q112" s="38">
        <f t="shared" ca="1" si="34"/>
        <v>1127054228.5307868</v>
      </c>
      <c r="R112" s="24">
        <f t="shared" ca="1" si="35"/>
        <v>3.8554976399991087E-4</v>
      </c>
    </row>
    <row r="113" spans="1:18" x14ac:dyDescent="0.2">
      <c r="A113" s="81">
        <v>-23610.5</v>
      </c>
      <c r="B113" s="81">
        <v>-1.1948454746450447E-2</v>
      </c>
      <c r="C113" s="81">
        <v>0.1</v>
      </c>
      <c r="D113" s="82">
        <f t="shared" si="21"/>
        <v>-2.3610500000000001</v>
      </c>
      <c r="E113" s="82">
        <f t="shared" si="22"/>
        <v>-1.1948454746450447E-2</v>
      </c>
      <c r="F113" s="38">
        <f t="shared" si="23"/>
        <v>-0.23610500000000001</v>
      </c>
      <c r="G113" s="38">
        <f t="shared" si="24"/>
        <v>-1.1948454746450448E-3</v>
      </c>
      <c r="H113" s="38">
        <f t="shared" si="25"/>
        <v>0.55745571025000007</v>
      </c>
      <c r="I113" s="38">
        <f t="shared" si="26"/>
        <v>-1.3161808046857628</v>
      </c>
      <c r="J113" s="38">
        <f t="shared" si="27"/>
        <v>3.1075686889033203</v>
      </c>
      <c r="K113" s="38">
        <f t="shared" si="28"/>
        <v>2.821089907910683E-3</v>
      </c>
      <c r="L113" s="38">
        <f t="shared" si="29"/>
        <v>-6.6607343270725181E-3</v>
      </c>
      <c r="M113" s="38">
        <f t="shared" ca="1" si="30"/>
        <v>-2.4930837340946296E-2</v>
      </c>
      <c r="N113" s="38">
        <f t="shared" ca="1" si="31"/>
        <v>1.6854225782986879E-5</v>
      </c>
      <c r="O113" s="105">
        <f t="shared" ca="1" si="32"/>
        <v>886055515356.59436</v>
      </c>
      <c r="P113" s="38">
        <f t="shared" ca="1" si="33"/>
        <v>50415216484.277138</v>
      </c>
      <c r="Q113" s="38">
        <f t="shared" ca="1" si="34"/>
        <v>1157414139.3863049</v>
      </c>
      <c r="R113" s="24">
        <f t="shared" ca="1" si="35"/>
        <v>1.2982382594495849E-2</v>
      </c>
    </row>
    <row r="114" spans="1:18" x14ac:dyDescent="0.2">
      <c r="A114" s="81">
        <v>-22563.5</v>
      </c>
      <c r="B114" s="81">
        <v>-7.185271047119815E-3</v>
      </c>
      <c r="C114" s="81">
        <v>0.1</v>
      </c>
      <c r="D114" s="82">
        <f t="shared" si="21"/>
        <v>-2.2563499999999999</v>
      </c>
      <c r="E114" s="82">
        <f t="shared" si="22"/>
        <v>-7.185271047119815E-3</v>
      </c>
      <c r="F114" s="38">
        <f t="shared" si="23"/>
        <v>-0.225635</v>
      </c>
      <c r="G114" s="38">
        <f t="shared" si="24"/>
        <v>-7.1852710471198154E-4</v>
      </c>
      <c r="H114" s="38">
        <f t="shared" si="25"/>
        <v>0.50911153224999994</v>
      </c>
      <c r="I114" s="38">
        <f t="shared" si="26"/>
        <v>-1.1487338057922873</v>
      </c>
      <c r="J114" s="38">
        <f t="shared" si="27"/>
        <v>2.5919455226994272</v>
      </c>
      <c r="K114" s="38">
        <f t="shared" si="28"/>
        <v>1.6212486327168794E-3</v>
      </c>
      <c r="L114" s="38">
        <f t="shared" si="29"/>
        <v>-3.6581043524307306E-3</v>
      </c>
      <c r="M114" s="38">
        <f t="shared" ca="1" si="30"/>
        <v>-2.6587617351689685E-2</v>
      </c>
      <c r="N114" s="38">
        <f t="shared" ca="1" si="31"/>
        <v>3.7645104212245614E-5</v>
      </c>
      <c r="O114" s="105">
        <f t="shared" ca="1" si="32"/>
        <v>918098938839.51538</v>
      </c>
      <c r="P114" s="38">
        <f t="shared" ca="1" si="33"/>
        <v>48902289814.173157</v>
      </c>
      <c r="Q114" s="38">
        <f t="shared" ca="1" si="34"/>
        <v>1359833219.7899039</v>
      </c>
      <c r="R114" s="24">
        <f t="shared" ca="1" si="35"/>
        <v>1.940234630456987E-2</v>
      </c>
    </row>
    <row r="115" spans="1:18" x14ac:dyDescent="0.2">
      <c r="A115" s="81">
        <v>-21993</v>
      </c>
      <c r="B115" s="81">
        <v>-5.9656721146082295E-2</v>
      </c>
      <c r="C115" s="81">
        <v>0.1</v>
      </c>
      <c r="D115" s="82">
        <f t="shared" si="21"/>
        <v>-2.1993</v>
      </c>
      <c r="E115" s="82">
        <f t="shared" si="22"/>
        <v>-5.9656721146082295E-2</v>
      </c>
      <c r="F115" s="38">
        <f t="shared" si="23"/>
        <v>-0.21993000000000001</v>
      </c>
      <c r="G115" s="38">
        <f t="shared" si="24"/>
        <v>-5.96567211460823E-3</v>
      </c>
      <c r="H115" s="38">
        <f t="shared" si="25"/>
        <v>0.48369204900000001</v>
      </c>
      <c r="I115" s="38">
        <f t="shared" si="26"/>
        <v>-1.0637839233657</v>
      </c>
      <c r="J115" s="38">
        <f t="shared" si="27"/>
        <v>2.3395799826581842</v>
      </c>
      <c r="K115" s="38">
        <f t="shared" si="28"/>
        <v>1.312030268165788E-2</v>
      </c>
      <c r="L115" s="38">
        <f t="shared" si="29"/>
        <v>-2.8855481687770176E-2</v>
      </c>
      <c r="M115" s="38">
        <f t="shared" ca="1" si="30"/>
        <v>-2.744743423176858E-2</v>
      </c>
      <c r="N115" s="38">
        <f t="shared" ca="1" si="31"/>
        <v>1.0374381635285806E-4</v>
      </c>
      <c r="O115" s="105">
        <f t="shared" ca="1" si="32"/>
        <v>934674866702.58374</v>
      </c>
      <c r="P115" s="38">
        <f t="shared" ca="1" si="33"/>
        <v>48073653591.550362</v>
      </c>
      <c r="Q115" s="38">
        <f t="shared" ca="1" si="34"/>
        <v>1472276526.4383738</v>
      </c>
      <c r="R115" s="24">
        <f t="shared" ca="1" si="35"/>
        <v>-3.2209286914313712E-2</v>
      </c>
    </row>
    <row r="116" spans="1:18" x14ac:dyDescent="0.2">
      <c r="A116" s="81">
        <v>-21912.5</v>
      </c>
      <c r="B116" s="81">
        <v>-2.2645000652905346E-2</v>
      </c>
      <c r="C116" s="81">
        <v>0.1</v>
      </c>
      <c r="D116" s="82">
        <f t="shared" si="21"/>
        <v>-2.1912500000000001</v>
      </c>
      <c r="E116" s="82">
        <f t="shared" si="22"/>
        <v>-2.2645000652905346E-2</v>
      </c>
      <c r="F116" s="38">
        <f t="shared" si="23"/>
        <v>-0.21912500000000001</v>
      </c>
      <c r="G116" s="38">
        <f t="shared" si="24"/>
        <v>-2.2645000652905347E-3</v>
      </c>
      <c r="H116" s="38">
        <f t="shared" si="25"/>
        <v>0.48015765625000006</v>
      </c>
      <c r="I116" s="38">
        <f t="shared" si="26"/>
        <v>-1.0521454642578127</v>
      </c>
      <c r="J116" s="38">
        <f t="shared" si="27"/>
        <v>2.3055137485549322</v>
      </c>
      <c r="K116" s="38">
        <f t="shared" si="28"/>
        <v>4.9620857680678842E-3</v>
      </c>
      <c r="L116" s="38">
        <f t="shared" si="29"/>
        <v>-1.0873170439278752E-2</v>
      </c>
      <c r="M116" s="38">
        <f t="shared" ca="1" si="30"/>
        <v>-2.7566319140104722E-2</v>
      </c>
      <c r="N116" s="38">
        <f t="shared" ca="1" si="31"/>
        <v>2.421937565245035E-6</v>
      </c>
      <c r="O116" s="105">
        <f t="shared" ca="1" si="32"/>
        <v>936961860511.62683</v>
      </c>
      <c r="P116" s="38">
        <f t="shared" ca="1" si="33"/>
        <v>47956507826.538582</v>
      </c>
      <c r="Q116" s="38">
        <f t="shared" ca="1" si="34"/>
        <v>1488233303.7463841</v>
      </c>
      <c r="R116" s="24">
        <f t="shared" ca="1" si="35"/>
        <v>4.9213184871993755E-3</v>
      </c>
    </row>
    <row r="117" spans="1:18" x14ac:dyDescent="0.2">
      <c r="A117" s="81">
        <v>-21284</v>
      </c>
      <c r="B117" s="81">
        <v>-1.4930246314276883E-2</v>
      </c>
      <c r="C117" s="81">
        <v>0.1</v>
      </c>
      <c r="D117" s="82">
        <f t="shared" si="21"/>
        <v>-2.1284000000000001</v>
      </c>
      <c r="E117" s="82">
        <f t="shared" si="22"/>
        <v>-1.4930246314276883E-2</v>
      </c>
      <c r="F117" s="38">
        <f t="shared" si="23"/>
        <v>-0.21284000000000003</v>
      </c>
      <c r="G117" s="38">
        <f t="shared" si="24"/>
        <v>-1.4930246314276885E-3</v>
      </c>
      <c r="H117" s="38">
        <f t="shared" si="25"/>
        <v>0.45300865600000007</v>
      </c>
      <c r="I117" s="38">
        <f t="shared" si="26"/>
        <v>-0.96418362343040021</v>
      </c>
      <c r="J117" s="38">
        <f t="shared" si="27"/>
        <v>2.0521684241092637</v>
      </c>
      <c r="K117" s="38">
        <f t="shared" si="28"/>
        <v>3.1777536255306921E-3</v>
      </c>
      <c r="L117" s="38">
        <f t="shared" si="29"/>
        <v>-6.7635308165795256E-3</v>
      </c>
      <c r="M117" s="38">
        <f t="shared" ca="1" si="30"/>
        <v>-2.8473769048856727E-2</v>
      </c>
      <c r="N117" s="38">
        <f t="shared" ca="1" si="31"/>
        <v>1.834270080620811E-5</v>
      </c>
      <c r="O117" s="105">
        <f t="shared" ca="1" si="32"/>
        <v>954365273353.09851</v>
      </c>
      <c r="P117" s="38">
        <f t="shared" ca="1" si="33"/>
        <v>47040143787.830521</v>
      </c>
      <c r="Q117" s="38">
        <f t="shared" ca="1" si="34"/>
        <v>1613389719.0457458</v>
      </c>
      <c r="R117" s="24">
        <f t="shared" ca="1" si="35"/>
        <v>1.3543522734579844E-2</v>
      </c>
    </row>
    <row r="118" spans="1:18" x14ac:dyDescent="0.2">
      <c r="A118" s="81">
        <v>-19310</v>
      </c>
      <c r="B118" s="81">
        <v>-4.3194013455814292E-2</v>
      </c>
      <c r="C118" s="81">
        <v>0.1</v>
      </c>
      <c r="D118" s="82">
        <f t="shared" si="21"/>
        <v>-1.931</v>
      </c>
      <c r="E118" s="82">
        <f t="shared" si="22"/>
        <v>-4.3194013455814292E-2</v>
      </c>
      <c r="F118" s="38">
        <f t="shared" si="23"/>
        <v>-0.19310000000000002</v>
      </c>
      <c r="G118" s="38">
        <f t="shared" si="24"/>
        <v>-4.3194013455814294E-3</v>
      </c>
      <c r="H118" s="38">
        <f t="shared" si="25"/>
        <v>0.37287610000000004</v>
      </c>
      <c r="I118" s="38">
        <f t="shared" si="26"/>
        <v>-0.72002374910000011</v>
      </c>
      <c r="J118" s="38">
        <f t="shared" si="27"/>
        <v>1.3903658595121002</v>
      </c>
      <c r="K118" s="38">
        <f t="shared" si="28"/>
        <v>8.3407639983177403E-3</v>
      </c>
      <c r="L118" s="38">
        <f t="shared" si="29"/>
        <v>-1.6106015280751555E-2</v>
      </c>
      <c r="M118" s="38">
        <f t="shared" ca="1" si="30"/>
        <v>-3.1084807141221273E-2</v>
      </c>
      <c r="N118" s="38">
        <f t="shared" ca="1" si="31"/>
        <v>1.4663287756937946E-5</v>
      </c>
      <c r="O118" s="105">
        <f t="shared" ca="1" si="32"/>
        <v>1003576159880.5699</v>
      </c>
      <c r="P118" s="38">
        <f t="shared" ca="1" si="33"/>
        <v>44145007848.64917</v>
      </c>
      <c r="Q118" s="38">
        <f t="shared" ca="1" si="34"/>
        <v>2008584743.5416906</v>
      </c>
      <c r="R118" s="24">
        <f t="shared" ca="1" si="35"/>
        <v>-1.2109206314593019E-2</v>
      </c>
    </row>
    <row r="119" spans="1:18" x14ac:dyDescent="0.2">
      <c r="A119" s="81">
        <v>-19282</v>
      </c>
      <c r="B119" s="81">
        <v>-0.10126369549377215</v>
      </c>
      <c r="C119" s="81">
        <v>0.1</v>
      </c>
      <c r="D119" s="82">
        <f t="shared" si="21"/>
        <v>-1.9281999999999999</v>
      </c>
      <c r="E119" s="82">
        <f t="shared" si="22"/>
        <v>-0.10126369549377215</v>
      </c>
      <c r="F119" s="38">
        <f t="shared" si="23"/>
        <v>-0.19281999999999999</v>
      </c>
      <c r="G119" s="38">
        <f t="shared" si="24"/>
        <v>-1.0126369549377215E-2</v>
      </c>
      <c r="H119" s="38">
        <f t="shared" si="25"/>
        <v>0.37179552399999999</v>
      </c>
      <c r="I119" s="38">
        <f t="shared" si="26"/>
        <v>-0.71689612937679992</v>
      </c>
      <c r="J119" s="38">
        <f t="shared" si="27"/>
        <v>1.3823191166643456</v>
      </c>
      <c r="K119" s="38">
        <f t="shared" si="28"/>
        <v>1.9525665765109147E-2</v>
      </c>
      <c r="L119" s="38">
        <f t="shared" si="29"/>
        <v>-3.7649388728283453E-2</v>
      </c>
      <c r="M119" s="38">
        <f t="shared" ca="1" si="30"/>
        <v>-3.1119234302775547E-2</v>
      </c>
      <c r="N119" s="38">
        <f t="shared" ca="1" si="31"/>
        <v>4.9202454357752281E-4</v>
      </c>
      <c r="O119" s="105">
        <f t="shared" ca="1" si="32"/>
        <v>1004212344967.4043</v>
      </c>
      <c r="P119" s="38">
        <f t="shared" ca="1" si="33"/>
        <v>44103791327.416771</v>
      </c>
      <c r="Q119" s="38">
        <f t="shared" ca="1" si="34"/>
        <v>2014166675.0583386</v>
      </c>
      <c r="R119" s="24">
        <f t="shared" ca="1" si="35"/>
        <v>-7.0144461190996599E-2</v>
      </c>
    </row>
    <row r="120" spans="1:18" x14ac:dyDescent="0.2">
      <c r="A120" s="81">
        <v>-18786</v>
      </c>
      <c r="B120" s="81">
        <v>-6.6617790431199114E-2</v>
      </c>
      <c r="C120" s="81">
        <v>0.1</v>
      </c>
      <c r="D120" s="82">
        <f t="shared" si="21"/>
        <v>-1.8786</v>
      </c>
      <c r="E120" s="82">
        <f t="shared" si="22"/>
        <v>-6.6617790431199114E-2</v>
      </c>
      <c r="F120" s="38">
        <f t="shared" si="23"/>
        <v>-0.18786000000000003</v>
      </c>
      <c r="G120" s="38">
        <f t="shared" si="24"/>
        <v>-6.6617790431199118E-3</v>
      </c>
      <c r="H120" s="38">
        <f t="shared" si="25"/>
        <v>0.35291379600000006</v>
      </c>
      <c r="I120" s="38">
        <f t="shared" si="26"/>
        <v>-0.66298385716560015</v>
      </c>
      <c r="J120" s="38">
        <f t="shared" si="27"/>
        <v>1.2454814740712965</v>
      </c>
      <c r="K120" s="38">
        <f t="shared" si="28"/>
        <v>1.2514818110405066E-2</v>
      </c>
      <c r="L120" s="38">
        <f t="shared" si="29"/>
        <v>-2.3510337302206957E-2</v>
      </c>
      <c r="M120" s="38">
        <f t="shared" ca="1" si="30"/>
        <v>-3.1716990976783627E-2</v>
      </c>
      <c r="N120" s="38">
        <f t="shared" ca="1" si="31"/>
        <v>1.2180658025573286E-4</v>
      </c>
      <c r="O120" s="105">
        <f t="shared" ca="1" si="32"/>
        <v>1015185529697.6281</v>
      </c>
      <c r="P120" s="38">
        <f t="shared" ca="1" si="33"/>
        <v>43373126864.096191</v>
      </c>
      <c r="Q120" s="38">
        <f t="shared" ca="1" si="34"/>
        <v>2112740608.0015998</v>
      </c>
      <c r="R120" s="24">
        <f t="shared" ca="1" si="35"/>
        <v>-3.4900799454415488E-2</v>
      </c>
    </row>
    <row r="121" spans="1:18" x14ac:dyDescent="0.2">
      <c r="A121" s="81">
        <v>-17718.5</v>
      </c>
      <c r="B121" s="81">
        <v>-5.4326018584792635E-2</v>
      </c>
      <c r="C121" s="81">
        <v>0.1</v>
      </c>
      <c r="D121" s="82">
        <f t="shared" si="21"/>
        <v>-1.7718499999999999</v>
      </c>
      <c r="E121" s="82">
        <f t="shared" si="22"/>
        <v>-5.4326018584792635E-2</v>
      </c>
      <c r="F121" s="38">
        <f t="shared" si="23"/>
        <v>-0.17718500000000001</v>
      </c>
      <c r="G121" s="38">
        <f t="shared" si="24"/>
        <v>-5.4326018584792638E-3</v>
      </c>
      <c r="H121" s="38">
        <f t="shared" si="25"/>
        <v>0.31394524224999998</v>
      </c>
      <c r="I121" s="38">
        <f t="shared" si="26"/>
        <v>-0.55626387748066242</v>
      </c>
      <c r="J121" s="38">
        <f t="shared" si="27"/>
        <v>0.98561615131411162</v>
      </c>
      <c r="K121" s="38">
        <f t="shared" si="28"/>
        <v>9.6257556029464824E-3</v>
      </c>
      <c r="L121" s="38">
        <f t="shared" si="29"/>
        <v>-1.7055395065080723E-2</v>
      </c>
      <c r="M121" s="38">
        <f t="shared" ca="1" si="30"/>
        <v>-3.2925816741930874E-2</v>
      </c>
      <c r="N121" s="38">
        <f t="shared" ca="1" si="31"/>
        <v>4.5796863891522391E-5</v>
      </c>
      <c r="O121" s="105">
        <f t="shared" ca="1" si="32"/>
        <v>1036863210677.8855</v>
      </c>
      <c r="P121" s="38">
        <f t="shared" ca="1" si="33"/>
        <v>41797737997.187096</v>
      </c>
      <c r="Q121" s="38">
        <f t="shared" ca="1" si="34"/>
        <v>2322167162.4469976</v>
      </c>
      <c r="R121" s="24">
        <f t="shared" ca="1" si="35"/>
        <v>-2.140020184286176E-2</v>
      </c>
    </row>
    <row r="122" spans="1:18" x14ac:dyDescent="0.2">
      <c r="A122" s="81">
        <v>-17701.5</v>
      </c>
      <c r="B122" s="81">
        <v>-1.7434952163229586E-2</v>
      </c>
      <c r="C122" s="81">
        <v>0.1</v>
      </c>
      <c r="D122" s="82">
        <f t="shared" si="21"/>
        <v>-1.7701499999999999</v>
      </c>
      <c r="E122" s="82">
        <f t="shared" si="22"/>
        <v>-1.7434952163229586E-2</v>
      </c>
      <c r="F122" s="38">
        <f t="shared" si="23"/>
        <v>-0.17701500000000001</v>
      </c>
      <c r="G122" s="38">
        <f t="shared" si="24"/>
        <v>-1.7434952163229587E-3</v>
      </c>
      <c r="H122" s="38">
        <f t="shared" si="25"/>
        <v>0.31334310225000001</v>
      </c>
      <c r="I122" s="38">
        <f t="shared" si="26"/>
        <v>-0.55466429244783744</v>
      </c>
      <c r="J122" s="38">
        <f t="shared" si="27"/>
        <v>0.98183899727653934</v>
      </c>
      <c r="K122" s="38">
        <f t="shared" si="28"/>
        <v>3.0862480571740851E-3</v>
      </c>
      <c r="L122" s="38">
        <f t="shared" si="29"/>
        <v>-5.4631219984067067E-3</v>
      </c>
      <c r="M122" s="38">
        <f t="shared" ca="1" si="30"/>
        <v>-3.294420933043779E-2</v>
      </c>
      <c r="N122" s="38">
        <f t="shared" ca="1" si="31"/>
        <v>2.4053705787859907E-5</v>
      </c>
      <c r="O122" s="105">
        <f t="shared" ca="1" si="32"/>
        <v>1037186637070.3806</v>
      </c>
      <c r="P122" s="38">
        <f t="shared" ca="1" si="33"/>
        <v>41772625638.97084</v>
      </c>
      <c r="Q122" s="38">
        <f t="shared" ca="1" si="34"/>
        <v>2325464040.1218796</v>
      </c>
      <c r="R122" s="24">
        <f t="shared" ca="1" si="35"/>
        <v>1.5509257167208204E-2</v>
      </c>
    </row>
    <row r="123" spans="1:18" x14ac:dyDescent="0.2">
      <c r="A123" s="81">
        <v>-17644</v>
      </c>
      <c r="B123" s="81">
        <v>-1.9097139903197884E-2</v>
      </c>
      <c r="C123" s="81">
        <v>0.1</v>
      </c>
      <c r="D123" s="82">
        <f t="shared" si="21"/>
        <v>-1.7644</v>
      </c>
      <c r="E123" s="82">
        <f t="shared" si="22"/>
        <v>-1.9097139903197884E-2</v>
      </c>
      <c r="F123" s="38">
        <f t="shared" si="23"/>
        <v>-0.17644000000000001</v>
      </c>
      <c r="G123" s="38">
        <f t="shared" si="24"/>
        <v>-1.9097139903197884E-3</v>
      </c>
      <c r="H123" s="38">
        <f t="shared" si="25"/>
        <v>0.31131073600000003</v>
      </c>
      <c r="I123" s="38">
        <f t="shared" si="26"/>
        <v>-0.54927666259840002</v>
      </c>
      <c r="J123" s="38">
        <f t="shared" si="27"/>
        <v>0.96914374348861698</v>
      </c>
      <c r="K123" s="38">
        <f t="shared" si="28"/>
        <v>3.3694993645202345E-3</v>
      </c>
      <c r="L123" s="38">
        <f t="shared" si="29"/>
        <v>-5.945144678759502E-3</v>
      </c>
      <c r="M123" s="38">
        <f t="shared" ca="1" si="30"/>
        <v>-3.3006220191040492E-2</v>
      </c>
      <c r="N123" s="38">
        <f t="shared" ca="1" si="31"/>
        <v>1.9346251445365181E-5</v>
      </c>
      <c r="O123" s="105">
        <f t="shared" ca="1" si="32"/>
        <v>1038275456382.597</v>
      </c>
      <c r="P123" s="38">
        <f t="shared" ca="1" si="33"/>
        <v>41687682371.277847</v>
      </c>
      <c r="Q123" s="38">
        <f t="shared" ca="1" si="34"/>
        <v>2336605024.8003063</v>
      </c>
      <c r="R123" s="24">
        <f t="shared" ca="1" si="35"/>
        <v>1.3909080287842608E-2</v>
      </c>
    </row>
    <row r="124" spans="1:18" x14ac:dyDescent="0.2">
      <c r="A124" s="81">
        <v>-15127</v>
      </c>
      <c r="B124" s="81">
        <v>8.0155945452456134E-3</v>
      </c>
      <c r="C124" s="81">
        <v>0.1</v>
      </c>
      <c r="D124" s="82">
        <f t="shared" si="21"/>
        <v>-1.5126999999999999</v>
      </c>
      <c r="E124" s="82">
        <f t="shared" si="22"/>
        <v>8.0155945452456134E-3</v>
      </c>
      <c r="F124" s="38">
        <f t="shared" si="23"/>
        <v>-0.15127000000000002</v>
      </c>
      <c r="G124" s="38">
        <f t="shared" si="24"/>
        <v>8.0155945452456141E-4</v>
      </c>
      <c r="H124" s="38">
        <f t="shared" si="25"/>
        <v>0.22882612900000002</v>
      </c>
      <c r="I124" s="38">
        <f t="shared" si="26"/>
        <v>-0.34614528533830002</v>
      </c>
      <c r="J124" s="38">
        <f t="shared" si="27"/>
        <v>0.52361397313124647</v>
      </c>
      <c r="K124" s="38">
        <f t="shared" si="28"/>
        <v>-1.212518986859304E-3</v>
      </c>
      <c r="L124" s="38">
        <f t="shared" si="29"/>
        <v>1.8341774714220691E-3</v>
      </c>
      <c r="M124" s="38">
        <f t="shared" ca="1" si="30"/>
        <v>-3.5419098992464669E-2</v>
      </c>
      <c r="N124" s="38">
        <f t="shared" ca="1" si="31"/>
        <v>1.8865726027148116E-4</v>
      </c>
      <c r="O124" s="105">
        <f t="shared" ca="1" si="32"/>
        <v>1078008043589.4033</v>
      </c>
      <c r="P124" s="38">
        <f t="shared" ca="1" si="33"/>
        <v>37966952294.856682</v>
      </c>
      <c r="Q124" s="38">
        <f t="shared" ca="1" si="34"/>
        <v>2804533263.7531562</v>
      </c>
      <c r="R124" s="24">
        <f t="shared" ca="1" si="35"/>
        <v>4.3434693537710282E-2</v>
      </c>
    </row>
    <row r="125" spans="1:18" x14ac:dyDescent="0.2">
      <c r="A125" s="81">
        <v>-15099.5</v>
      </c>
      <c r="B125" s="81">
        <v>-6.9853774506568572E-2</v>
      </c>
      <c r="C125" s="81">
        <v>0.1</v>
      </c>
      <c r="D125" s="82">
        <f t="shared" si="21"/>
        <v>-1.5099499999999999</v>
      </c>
      <c r="E125" s="82">
        <f t="shared" si="22"/>
        <v>-6.9853774506568572E-2</v>
      </c>
      <c r="F125" s="38">
        <f t="shared" si="23"/>
        <v>-0.15099499999999999</v>
      </c>
      <c r="G125" s="38">
        <f t="shared" si="24"/>
        <v>-6.9853774506568574E-3</v>
      </c>
      <c r="H125" s="38">
        <f t="shared" si="25"/>
        <v>0.22799490024999997</v>
      </c>
      <c r="I125" s="38">
        <f t="shared" si="26"/>
        <v>-0.3442608996324874</v>
      </c>
      <c r="J125" s="38">
        <f t="shared" si="27"/>
        <v>0.51981674540007428</v>
      </c>
      <c r="K125" s="38">
        <f t="shared" si="28"/>
        <v>1.0547570681619321E-2</v>
      </c>
      <c r="L125" s="38">
        <f t="shared" si="29"/>
        <v>-1.5926304350711091E-2</v>
      </c>
      <c r="M125" s="38">
        <f t="shared" ca="1" si="30"/>
        <v>-3.5442204824712525E-2</v>
      </c>
      <c r="N125" s="38">
        <f t="shared" ca="1" si="31"/>
        <v>1.1841561279692342E-4</v>
      </c>
      <c r="O125" s="105">
        <f t="shared" ca="1" si="32"/>
        <v>1078354765022.5918</v>
      </c>
      <c r="P125" s="38">
        <f t="shared" ca="1" si="33"/>
        <v>37926320968.833351</v>
      </c>
      <c r="Q125" s="38">
        <f t="shared" ca="1" si="34"/>
        <v>2809387888.5843511</v>
      </c>
      <c r="R125" s="24">
        <f t="shared" ca="1" si="35"/>
        <v>-3.4411569681856047E-2</v>
      </c>
    </row>
    <row r="126" spans="1:18" x14ac:dyDescent="0.2">
      <c r="A126" s="81">
        <v>-14299.5</v>
      </c>
      <c r="B126" s="81">
        <v>-5.5903700941428977E-2</v>
      </c>
      <c r="C126" s="81">
        <v>0.1</v>
      </c>
      <c r="D126" s="82">
        <f t="shared" si="21"/>
        <v>-1.4299500000000001</v>
      </c>
      <c r="E126" s="82">
        <f t="shared" si="22"/>
        <v>-5.5903700941428977E-2</v>
      </c>
      <c r="F126" s="38">
        <f t="shared" si="23"/>
        <v>-0.14299500000000001</v>
      </c>
      <c r="G126" s="38">
        <f t="shared" si="24"/>
        <v>-5.5903700941428982E-3</v>
      </c>
      <c r="H126" s="38">
        <f t="shared" si="25"/>
        <v>0.20447570025000003</v>
      </c>
      <c r="I126" s="38">
        <f t="shared" si="26"/>
        <v>-0.29239002757248755</v>
      </c>
      <c r="J126" s="38">
        <f t="shared" si="27"/>
        <v>0.41810311992727861</v>
      </c>
      <c r="K126" s="38">
        <f t="shared" si="28"/>
        <v>7.9939497161196377E-3</v>
      </c>
      <c r="L126" s="38">
        <f t="shared" si="29"/>
        <v>-1.1430948396565277E-2</v>
      </c>
      <c r="M126" s="38">
        <f t="shared" ca="1" si="30"/>
        <v>-3.6083565086679835E-2</v>
      </c>
      <c r="N126" s="38">
        <f t="shared" ca="1" si="31"/>
        <v>3.9283778530071258E-5</v>
      </c>
      <c r="O126" s="105">
        <f t="shared" ca="1" si="32"/>
        <v>1087596049158.7986</v>
      </c>
      <c r="P126" s="38">
        <f t="shared" ca="1" si="33"/>
        <v>36745085264.704689</v>
      </c>
      <c r="Q126" s="38">
        <f t="shared" ca="1" si="34"/>
        <v>2947666550.8602252</v>
      </c>
      <c r="R126" s="24">
        <f t="shared" ca="1" si="35"/>
        <v>-1.9820135854749142E-2</v>
      </c>
    </row>
    <row r="127" spans="1:18" x14ac:dyDescent="0.2">
      <c r="A127" s="81">
        <v>-14242.5</v>
      </c>
      <c r="B127" s="81">
        <v>-1.7351655693530338E-2</v>
      </c>
      <c r="C127" s="81">
        <v>0.1</v>
      </c>
      <c r="D127" s="82">
        <f t="shared" si="21"/>
        <v>-1.42425</v>
      </c>
      <c r="E127" s="82">
        <f t="shared" si="22"/>
        <v>-1.7351655693530338E-2</v>
      </c>
      <c r="F127" s="38">
        <f t="shared" si="23"/>
        <v>-0.142425</v>
      </c>
      <c r="G127" s="38">
        <f t="shared" si="24"/>
        <v>-1.7351655693530338E-3</v>
      </c>
      <c r="H127" s="38">
        <f t="shared" si="25"/>
        <v>0.20284880624999999</v>
      </c>
      <c r="I127" s="38">
        <f t="shared" si="26"/>
        <v>-0.28890741230156247</v>
      </c>
      <c r="J127" s="38">
        <f t="shared" si="27"/>
        <v>0.41147638197050035</v>
      </c>
      <c r="K127" s="38">
        <f t="shared" si="28"/>
        <v>2.4713095621510584E-3</v>
      </c>
      <c r="L127" s="38">
        <f t="shared" si="29"/>
        <v>-3.5197626438936451E-3</v>
      </c>
      <c r="M127" s="38">
        <f t="shared" ca="1" si="30"/>
        <v>-3.6126988578535503E-2</v>
      </c>
      <c r="N127" s="38">
        <f t="shared" ca="1" si="31"/>
        <v>3.5251312494275639E-5</v>
      </c>
      <c r="O127" s="105">
        <f t="shared" ca="1" si="32"/>
        <v>1088191824977.5527</v>
      </c>
      <c r="P127" s="38">
        <f t="shared" ca="1" si="33"/>
        <v>36660990171.440788</v>
      </c>
      <c r="Q127" s="38">
        <f t="shared" ca="1" si="34"/>
        <v>2957292206.3745198</v>
      </c>
      <c r="R127" s="24">
        <f t="shared" ca="1" si="35"/>
        <v>1.8775332885005165E-2</v>
      </c>
    </row>
    <row r="128" spans="1:18" x14ac:dyDescent="0.2">
      <c r="A128" s="81">
        <v>-13400.5</v>
      </c>
      <c r="B128" s="81">
        <v>-1.4339978138352735E-2</v>
      </c>
      <c r="C128" s="81">
        <v>0.1</v>
      </c>
      <c r="D128" s="82">
        <f t="shared" si="21"/>
        <v>-1.34005</v>
      </c>
      <c r="E128" s="82">
        <f t="shared" si="22"/>
        <v>-1.4339978138352735E-2</v>
      </c>
      <c r="F128" s="38">
        <f t="shared" si="23"/>
        <v>-0.13400500000000001</v>
      </c>
      <c r="G128" s="38">
        <f t="shared" si="24"/>
        <v>-1.4339978138352737E-3</v>
      </c>
      <c r="H128" s="38">
        <f t="shared" si="25"/>
        <v>0.17957340025000001</v>
      </c>
      <c r="I128" s="38">
        <f t="shared" si="26"/>
        <v>-0.24063733500501253</v>
      </c>
      <c r="J128" s="38">
        <f t="shared" si="27"/>
        <v>0.32246606077346701</v>
      </c>
      <c r="K128" s="38">
        <f t="shared" si="28"/>
        <v>1.9216287704299584E-3</v>
      </c>
      <c r="L128" s="38">
        <f t="shared" si="29"/>
        <v>-2.5750786338146659E-3</v>
      </c>
      <c r="M128" s="38">
        <f t="shared" ca="1" si="30"/>
        <v>-3.6733208615203995E-2</v>
      </c>
      <c r="N128" s="38">
        <f t="shared" ca="1" si="31"/>
        <v>5.0145677118938016E-5</v>
      </c>
      <c r="O128" s="105">
        <f t="shared" ca="1" si="32"/>
        <v>1096013430839.1403</v>
      </c>
      <c r="P128" s="38">
        <f t="shared" ca="1" si="33"/>
        <v>35420137980.838249</v>
      </c>
      <c r="Q128" s="38">
        <f t="shared" ca="1" si="34"/>
        <v>3095703141.711452</v>
      </c>
      <c r="R128" s="24">
        <f t="shared" ca="1" si="35"/>
        <v>2.239323047685126E-2</v>
      </c>
    </row>
    <row r="129" spans="1:18" x14ac:dyDescent="0.2">
      <c r="A129" s="81">
        <v>0</v>
      </c>
      <c r="B129" s="81">
        <v>-6.0500140939624573E-2</v>
      </c>
      <c r="C129" s="81">
        <v>0.5</v>
      </c>
      <c r="D129" s="82">
        <f t="shared" si="21"/>
        <v>0</v>
      </c>
      <c r="E129" s="82">
        <f t="shared" si="22"/>
        <v>-6.0500140939624573E-2</v>
      </c>
      <c r="F129" s="38">
        <f t="shared" si="23"/>
        <v>0</v>
      </c>
      <c r="G129" s="38">
        <f t="shared" si="24"/>
        <v>-3.0250070469812287E-2</v>
      </c>
      <c r="H129" s="38">
        <f t="shared" si="25"/>
        <v>0</v>
      </c>
      <c r="I129" s="38">
        <f t="shared" si="26"/>
        <v>0</v>
      </c>
      <c r="J129" s="38">
        <f t="shared" si="27"/>
        <v>0</v>
      </c>
      <c r="K129" s="38">
        <f t="shared" si="28"/>
        <v>0</v>
      </c>
      <c r="L129" s="38">
        <f t="shared" si="29"/>
        <v>0</v>
      </c>
      <c r="M129" s="38">
        <f t="shared" ca="1" si="30"/>
        <v>-3.749880582102251E-2</v>
      </c>
      <c r="N129" s="38">
        <f t="shared" ca="1" si="31"/>
        <v>2.6453070861911832E-4</v>
      </c>
      <c r="O129" s="105">
        <f t="shared" ca="1" si="32"/>
        <v>24319433703047.301</v>
      </c>
      <c r="P129" s="38">
        <f t="shared" ca="1" si="33"/>
        <v>419939709925.68835</v>
      </c>
      <c r="Q129" s="38">
        <f t="shared" ca="1" si="34"/>
        <v>99110624771.213501</v>
      </c>
      <c r="R129" s="24">
        <f t="shared" ca="1" si="35"/>
        <v>-2.3001335118602063E-2</v>
      </c>
    </row>
    <row r="130" spans="1:18" x14ac:dyDescent="0.2">
      <c r="A130" s="81">
        <v>5151</v>
      </c>
      <c r="B130" s="81">
        <v>-4.6783453353084314E-2</v>
      </c>
      <c r="C130" s="81">
        <v>0.1</v>
      </c>
      <c r="D130" s="82">
        <f t="shared" si="21"/>
        <v>0.5151</v>
      </c>
      <c r="E130" s="82">
        <f t="shared" si="22"/>
        <v>-4.6783453353084314E-2</v>
      </c>
      <c r="F130" s="38">
        <f t="shared" si="23"/>
        <v>5.151E-2</v>
      </c>
      <c r="G130" s="38">
        <f t="shared" si="24"/>
        <v>-4.6783453353084316E-3</v>
      </c>
      <c r="H130" s="38">
        <f t="shared" si="25"/>
        <v>2.6532801000000002E-2</v>
      </c>
      <c r="I130" s="38">
        <f t="shared" si="26"/>
        <v>1.3667045795100001E-2</v>
      </c>
      <c r="J130" s="38">
        <f t="shared" si="27"/>
        <v>7.03989528905601E-3</v>
      </c>
      <c r="K130" s="38">
        <f t="shared" si="28"/>
        <v>-2.4098156822173729E-3</v>
      </c>
      <c r="L130" s="38">
        <f t="shared" si="29"/>
        <v>-1.2412960579101689E-3</v>
      </c>
      <c r="M130" s="38">
        <f t="shared" ca="1" si="30"/>
        <v>-3.33457982866689E-2</v>
      </c>
      <c r="N130" s="38">
        <f t="shared" ca="1" si="31"/>
        <v>1.8057057368395987E-5</v>
      </c>
      <c r="O130" s="105">
        <f t="shared" ca="1" si="32"/>
        <v>815100078242.22461</v>
      </c>
      <c r="P130" s="38">
        <f t="shared" ca="1" si="33"/>
        <v>10771438496.096167</v>
      </c>
      <c r="Q130" s="38">
        <f t="shared" ca="1" si="34"/>
        <v>3530953146.2550611</v>
      </c>
      <c r="R130" s="24">
        <f t="shared" ca="1" si="35"/>
        <v>-1.3437655066415415E-2</v>
      </c>
    </row>
    <row r="131" spans="1:18" x14ac:dyDescent="0.2">
      <c r="A131" s="81">
        <v>7749</v>
      </c>
      <c r="B131" s="81">
        <v>-1.906930870782212E-2</v>
      </c>
      <c r="C131" s="81">
        <v>0.1</v>
      </c>
      <c r="D131" s="82">
        <f t="shared" si="21"/>
        <v>0.77490000000000003</v>
      </c>
      <c r="E131" s="82">
        <f t="shared" si="22"/>
        <v>-1.906930870782212E-2</v>
      </c>
      <c r="F131" s="38">
        <f t="shared" si="23"/>
        <v>7.7490000000000003E-2</v>
      </c>
      <c r="G131" s="38">
        <f t="shared" si="24"/>
        <v>-1.9069308707822122E-3</v>
      </c>
      <c r="H131" s="38">
        <f t="shared" si="25"/>
        <v>6.0047001000000003E-2</v>
      </c>
      <c r="I131" s="38">
        <f t="shared" si="26"/>
        <v>4.6530421074900005E-2</v>
      </c>
      <c r="J131" s="38">
        <f t="shared" si="27"/>
        <v>3.6056423290940012E-2</v>
      </c>
      <c r="K131" s="38">
        <f t="shared" si="28"/>
        <v>-1.4776807317691363E-3</v>
      </c>
      <c r="L131" s="38">
        <f t="shared" si="29"/>
        <v>-1.1450547990479037E-3</v>
      </c>
      <c r="M131" s="38">
        <f t="shared" ca="1" si="30"/>
        <v>-3.0314217443909539E-2</v>
      </c>
      <c r="N131" s="38">
        <f t="shared" ca="1" si="31"/>
        <v>1.2644797248293514E-5</v>
      </c>
      <c r="O131" s="105">
        <f t="shared" ca="1" si="32"/>
        <v>719198377830.97961</v>
      </c>
      <c r="P131" s="38">
        <f t="shared" ca="1" si="33"/>
        <v>8112314185.0852413</v>
      </c>
      <c r="Q131" s="38">
        <f t="shared" ca="1" si="34"/>
        <v>3169249002.198801</v>
      </c>
      <c r="R131" s="24">
        <f t="shared" ca="1" si="35"/>
        <v>1.1244908736087418E-2</v>
      </c>
    </row>
    <row r="132" spans="1:18" x14ac:dyDescent="0.2">
      <c r="A132" s="81">
        <v>10423.5</v>
      </c>
      <c r="B132" s="81">
        <v>-8.1944617044909657E-3</v>
      </c>
      <c r="C132" s="81">
        <v>0.1</v>
      </c>
      <c r="D132" s="82">
        <f t="shared" si="21"/>
        <v>1.0423500000000001</v>
      </c>
      <c r="E132" s="82">
        <f t="shared" si="22"/>
        <v>-8.1944617044909657E-3</v>
      </c>
      <c r="F132" s="38">
        <f t="shared" si="23"/>
        <v>0.10423500000000002</v>
      </c>
      <c r="G132" s="38">
        <f t="shared" si="24"/>
        <v>-8.1944617044909661E-4</v>
      </c>
      <c r="H132" s="38">
        <f t="shared" si="25"/>
        <v>0.10864935225000004</v>
      </c>
      <c r="I132" s="38">
        <f t="shared" si="26"/>
        <v>0.11325065231778755</v>
      </c>
      <c r="J132" s="38">
        <f t="shared" si="27"/>
        <v>0.11804681744344588</v>
      </c>
      <c r="K132" s="38">
        <f t="shared" si="28"/>
        <v>-8.5414971576761598E-4</v>
      </c>
      <c r="L132" s="38">
        <f t="shared" si="29"/>
        <v>-8.9032295623037465E-4</v>
      </c>
      <c r="M132" s="38">
        <f t="shared" ca="1" si="30"/>
        <v>-2.6537096568771186E-2</v>
      </c>
      <c r="N132" s="38">
        <f t="shared" ca="1" si="31"/>
        <v>3.364522537643083E-5</v>
      </c>
      <c r="O132" s="105">
        <f t="shared" ca="1" si="32"/>
        <v>612761472211.44373</v>
      </c>
      <c r="P132" s="38">
        <f t="shared" ca="1" si="33"/>
        <v>5694353499.4705315</v>
      </c>
      <c r="Q132" s="38">
        <f t="shared" ca="1" si="34"/>
        <v>2718597073.6373348</v>
      </c>
      <c r="R132" s="24">
        <f t="shared" ca="1" si="35"/>
        <v>1.834263486428022E-2</v>
      </c>
    </row>
    <row r="133" spans="1:18" x14ac:dyDescent="0.2">
      <c r="A133" s="81">
        <v>11910.5</v>
      </c>
      <c r="B133" s="81">
        <v>-2.0763391193002065E-2</v>
      </c>
      <c r="C133" s="81">
        <v>0.1</v>
      </c>
      <c r="D133" s="82">
        <f t="shared" si="21"/>
        <v>1.1910499999999999</v>
      </c>
      <c r="E133" s="82">
        <f t="shared" si="22"/>
        <v>-2.0763391193002065E-2</v>
      </c>
      <c r="F133" s="38">
        <f t="shared" si="23"/>
        <v>0.119105</v>
      </c>
      <c r="G133" s="38">
        <f t="shared" si="24"/>
        <v>-2.0763391193002064E-3</v>
      </c>
      <c r="H133" s="38">
        <f t="shared" si="25"/>
        <v>0.14186001025</v>
      </c>
      <c r="I133" s="38">
        <f t="shared" si="26"/>
        <v>0.16896236520826249</v>
      </c>
      <c r="J133" s="38">
        <f t="shared" si="27"/>
        <v>0.20124262508130103</v>
      </c>
      <c r="K133" s="38">
        <f t="shared" si="28"/>
        <v>-2.4730237080425109E-3</v>
      </c>
      <c r="L133" s="38">
        <f t="shared" si="29"/>
        <v>-2.9454948874640323E-3</v>
      </c>
      <c r="M133" s="38">
        <f t="shared" ca="1" si="30"/>
        <v>-2.4149052623702628E-2</v>
      </c>
      <c r="N133" s="38">
        <f t="shared" ca="1" si="31"/>
        <v>1.1462703323333387E-6</v>
      </c>
      <c r="O133" s="105">
        <f t="shared" ca="1" si="32"/>
        <v>551466390550.698</v>
      </c>
      <c r="P133" s="38">
        <f t="shared" ca="1" si="33"/>
        <v>4505883744.4165878</v>
      </c>
      <c r="Q133" s="38">
        <f t="shared" ca="1" si="34"/>
        <v>2442121468.640924</v>
      </c>
      <c r="R133" s="24">
        <f t="shared" ca="1" si="35"/>
        <v>3.3856614307005636E-3</v>
      </c>
    </row>
    <row r="134" spans="1:18" x14ac:dyDescent="0.2">
      <c r="A134" s="81">
        <v>11911</v>
      </c>
      <c r="B134" s="81">
        <v>-2.6940378856422795E-2</v>
      </c>
      <c r="C134" s="81">
        <v>0.1</v>
      </c>
      <c r="D134" s="82">
        <f t="shared" si="21"/>
        <v>1.1911</v>
      </c>
      <c r="E134" s="82">
        <f t="shared" si="22"/>
        <v>-2.6940378856422795E-2</v>
      </c>
      <c r="F134" s="38">
        <f t="shared" si="23"/>
        <v>0.11911000000000001</v>
      </c>
      <c r="G134" s="38">
        <f t="shared" si="24"/>
        <v>-2.6940378856422798E-3</v>
      </c>
      <c r="H134" s="38">
        <f t="shared" si="25"/>
        <v>0.14187192100000001</v>
      </c>
      <c r="I134" s="38">
        <f t="shared" si="26"/>
        <v>0.16898364510310002</v>
      </c>
      <c r="J134" s="38">
        <f t="shared" si="27"/>
        <v>0.20127641968230245</v>
      </c>
      <c r="K134" s="38">
        <f t="shared" si="28"/>
        <v>-3.2088685255885195E-3</v>
      </c>
      <c r="L134" s="38">
        <f t="shared" si="29"/>
        <v>-3.8220833008284858E-3</v>
      </c>
      <c r="M134" s="38">
        <f t="shared" ca="1" si="30"/>
        <v>-2.4148215035909436E-2</v>
      </c>
      <c r="N134" s="38">
        <f t="shared" ca="1" si="31"/>
        <v>7.7961788005837579E-7</v>
      </c>
      <c r="O134" s="105">
        <f t="shared" ca="1" si="32"/>
        <v>551445627844.00635</v>
      </c>
      <c r="P134" s="38">
        <f t="shared" ca="1" si="33"/>
        <v>4505504048.6568394</v>
      </c>
      <c r="Q134" s="38">
        <f t="shared" ca="1" si="34"/>
        <v>2442026106.8963065</v>
      </c>
      <c r="R134" s="24">
        <f t="shared" ca="1" si="35"/>
        <v>-2.7921638205133589E-3</v>
      </c>
    </row>
    <row r="135" spans="1:18" x14ac:dyDescent="0.2">
      <c r="A135" s="81">
        <v>12798</v>
      </c>
      <c r="B135" s="81">
        <v>7.1572612503263341E-3</v>
      </c>
      <c r="C135" s="81">
        <v>0.1</v>
      </c>
      <c r="D135" s="82">
        <f t="shared" si="21"/>
        <v>1.2798</v>
      </c>
      <c r="E135" s="82">
        <f t="shared" si="22"/>
        <v>7.1572612503263341E-3</v>
      </c>
      <c r="F135" s="38">
        <f t="shared" si="23"/>
        <v>0.12798000000000001</v>
      </c>
      <c r="G135" s="38">
        <f t="shared" si="24"/>
        <v>7.1572612503263341E-4</v>
      </c>
      <c r="H135" s="38">
        <f t="shared" si="25"/>
        <v>0.16378880400000001</v>
      </c>
      <c r="I135" s="38">
        <f t="shared" si="26"/>
        <v>0.20961691135920002</v>
      </c>
      <c r="J135" s="38">
        <f t="shared" si="27"/>
        <v>0.26826772315750419</v>
      </c>
      <c r="K135" s="38">
        <f t="shared" si="28"/>
        <v>9.1598629481676424E-4</v>
      </c>
      <c r="L135" s="38">
        <f t="shared" si="29"/>
        <v>1.172279260106495E-3</v>
      </c>
      <c r="M135" s="38">
        <f t="shared" ca="1" si="30"/>
        <v>-2.262569751209096E-2</v>
      </c>
      <c r="N135" s="38">
        <f t="shared" ca="1" si="31"/>
        <v>8.8702463264384921E-5</v>
      </c>
      <c r="O135" s="105">
        <f t="shared" ca="1" si="32"/>
        <v>514516659437.9342</v>
      </c>
      <c r="P135" s="38">
        <f t="shared" ca="1" si="33"/>
        <v>3853740343.7929802</v>
      </c>
      <c r="Q135" s="38">
        <f t="shared" ca="1" si="34"/>
        <v>2270791733.855</v>
      </c>
      <c r="R135" s="24">
        <f t="shared" ca="1" si="35"/>
        <v>2.9782958762417294E-2</v>
      </c>
    </row>
    <row r="136" spans="1:18" x14ac:dyDescent="0.2">
      <c r="A136" s="81">
        <v>12838</v>
      </c>
      <c r="B136" s="81">
        <v>-2.3994955591598734E-2</v>
      </c>
      <c r="C136" s="81">
        <v>0.1</v>
      </c>
      <c r="D136" s="82">
        <f t="shared" si="21"/>
        <v>1.2838000000000001</v>
      </c>
      <c r="E136" s="82">
        <f t="shared" si="22"/>
        <v>-2.3994955591598734E-2</v>
      </c>
      <c r="F136" s="38">
        <f t="shared" si="23"/>
        <v>0.12838000000000002</v>
      </c>
      <c r="G136" s="38">
        <f t="shared" si="24"/>
        <v>-2.3994955591598735E-3</v>
      </c>
      <c r="H136" s="38">
        <f t="shared" si="25"/>
        <v>0.16481424400000003</v>
      </c>
      <c r="I136" s="38">
        <f t="shared" si="26"/>
        <v>0.21158852644720005</v>
      </c>
      <c r="J136" s="38">
        <f t="shared" si="27"/>
        <v>0.27163735025291547</v>
      </c>
      <c r="K136" s="38">
        <f t="shared" si="28"/>
        <v>-3.080472398849446E-3</v>
      </c>
      <c r="L136" s="38">
        <f t="shared" si="29"/>
        <v>-3.9547104656429185E-3</v>
      </c>
      <c r="M136" s="38">
        <f t="shared" ca="1" si="30"/>
        <v>-2.2555312623830898E-2</v>
      </c>
      <c r="N136" s="38">
        <f t="shared" ca="1" si="31"/>
        <v>2.0725718746433828E-7</v>
      </c>
      <c r="O136" s="105">
        <f t="shared" ca="1" si="32"/>
        <v>512848034201.31921</v>
      </c>
      <c r="P136" s="38">
        <f t="shared" ca="1" si="33"/>
        <v>3825389637.84026</v>
      </c>
      <c r="Q136" s="38">
        <f t="shared" ca="1" si="34"/>
        <v>2262981728.345674</v>
      </c>
      <c r="R136" s="24">
        <f t="shared" ca="1" si="35"/>
        <v>-1.439642967767836E-3</v>
      </c>
    </row>
    <row r="137" spans="1:18" x14ac:dyDescent="0.2">
      <c r="A137" s="81">
        <v>12868</v>
      </c>
      <c r="B137" s="81">
        <v>-2.0608921977035038E-2</v>
      </c>
      <c r="C137" s="81">
        <v>0.1</v>
      </c>
      <c r="D137" s="82">
        <f t="shared" si="21"/>
        <v>1.2867999999999999</v>
      </c>
      <c r="E137" s="82">
        <f t="shared" si="22"/>
        <v>-2.0608921977035038E-2</v>
      </c>
      <c r="F137" s="38">
        <f t="shared" si="23"/>
        <v>0.12867999999999999</v>
      </c>
      <c r="G137" s="38">
        <f t="shared" si="24"/>
        <v>-2.0608921977035041E-3</v>
      </c>
      <c r="H137" s="38">
        <f t="shared" si="25"/>
        <v>0.16558542399999998</v>
      </c>
      <c r="I137" s="38">
        <f t="shared" si="26"/>
        <v>0.21307532360319997</v>
      </c>
      <c r="J137" s="38">
        <f t="shared" si="27"/>
        <v>0.27418532641259774</v>
      </c>
      <c r="K137" s="38">
        <f t="shared" si="28"/>
        <v>-2.6519560800048691E-3</v>
      </c>
      <c r="L137" s="38">
        <f t="shared" si="29"/>
        <v>-3.4125370837502652E-3</v>
      </c>
      <c r="M137" s="38">
        <f t="shared" ca="1" si="30"/>
        <v>-2.2502426223878769E-2</v>
      </c>
      <c r="N137" s="38">
        <f t="shared" ca="1" si="31"/>
        <v>3.5853583328152422E-7</v>
      </c>
      <c r="O137" s="105">
        <f t="shared" ca="1" si="32"/>
        <v>511596452321.68274</v>
      </c>
      <c r="P137" s="38">
        <f t="shared" ca="1" si="33"/>
        <v>3804186362.2289753</v>
      </c>
      <c r="Q137" s="38">
        <f t="shared" ca="1" si="34"/>
        <v>2257119778.259778</v>
      </c>
      <c r="R137" s="24">
        <f t="shared" ca="1" si="35"/>
        <v>1.8935042468437302E-3</v>
      </c>
    </row>
    <row r="138" spans="1:18" x14ac:dyDescent="0.2">
      <c r="A138" s="81">
        <v>12875</v>
      </c>
      <c r="B138" s="81">
        <v>-1.7085489926239698E-2</v>
      </c>
      <c r="C138" s="81">
        <v>0.1</v>
      </c>
      <c r="D138" s="82">
        <f t="shared" si="21"/>
        <v>1.2875000000000001</v>
      </c>
      <c r="E138" s="82">
        <f t="shared" si="22"/>
        <v>-1.7085489926239698E-2</v>
      </c>
      <c r="F138" s="38">
        <f t="shared" si="23"/>
        <v>0.12875</v>
      </c>
      <c r="G138" s="38">
        <f t="shared" si="24"/>
        <v>-1.7085489926239698E-3</v>
      </c>
      <c r="H138" s="38">
        <f t="shared" si="25"/>
        <v>0.16576562500000003</v>
      </c>
      <c r="I138" s="38">
        <f t="shared" si="26"/>
        <v>0.21342324218750006</v>
      </c>
      <c r="J138" s="38">
        <f t="shared" si="27"/>
        <v>0.27478242431640632</v>
      </c>
      <c r="K138" s="38">
        <f t="shared" si="28"/>
        <v>-2.1997568280033614E-3</v>
      </c>
      <c r="L138" s="38">
        <f t="shared" si="29"/>
        <v>-2.8321869160543279E-3</v>
      </c>
      <c r="M138" s="38">
        <f t="shared" ca="1" si="30"/>
        <v>-2.2490074010059896E-2</v>
      </c>
      <c r="N138" s="38">
        <f t="shared" ca="1" si="31"/>
        <v>2.9209529119082608E-6</v>
      </c>
      <c r="O138" s="105">
        <f t="shared" ca="1" si="32"/>
        <v>511304403350.70178</v>
      </c>
      <c r="P138" s="38">
        <f t="shared" ca="1" si="33"/>
        <v>3799246308.7655549</v>
      </c>
      <c r="Q138" s="38">
        <f t="shared" ca="1" si="34"/>
        <v>2255751447.0224657</v>
      </c>
      <c r="R138" s="24">
        <f t="shared" ca="1" si="35"/>
        <v>5.4045840838201978E-3</v>
      </c>
    </row>
    <row r="139" spans="1:18" x14ac:dyDescent="0.2">
      <c r="A139" s="81">
        <v>13720</v>
      </c>
      <c r="B139" s="81">
        <v>-1.867546188624461E-2</v>
      </c>
      <c r="C139" s="81">
        <v>1</v>
      </c>
      <c r="D139" s="82">
        <f t="shared" si="21"/>
        <v>1.3720000000000001</v>
      </c>
      <c r="E139" s="82">
        <f t="shared" si="22"/>
        <v>-1.867546188624461E-2</v>
      </c>
      <c r="F139" s="38">
        <f t="shared" si="23"/>
        <v>1.3720000000000001</v>
      </c>
      <c r="G139" s="38">
        <f t="shared" si="24"/>
        <v>-1.867546188624461E-2</v>
      </c>
      <c r="H139" s="38">
        <f t="shared" si="25"/>
        <v>1.8823840000000003</v>
      </c>
      <c r="I139" s="38">
        <f t="shared" si="26"/>
        <v>2.5826308480000004</v>
      </c>
      <c r="J139" s="38">
        <f t="shared" si="27"/>
        <v>3.543369523456001</v>
      </c>
      <c r="K139" s="38">
        <f t="shared" si="28"/>
        <v>-2.5622733707927607E-2</v>
      </c>
      <c r="L139" s="38">
        <f t="shared" si="29"/>
        <v>-3.5154390647276677E-2</v>
      </c>
      <c r="M139" s="38">
        <f t="shared" ca="1" si="30"/>
        <v>-2.0965479417601969E-2</v>
      </c>
      <c r="N139" s="38">
        <f t="shared" ca="1" si="31"/>
        <v>5.2441802939240538E-6</v>
      </c>
      <c r="O139" s="105">
        <f t="shared" ca="1" si="32"/>
        <v>47603676068484.406</v>
      </c>
      <c r="P139" s="38">
        <f t="shared" ca="1" si="33"/>
        <v>322366978830.45886</v>
      </c>
      <c r="Q139" s="38">
        <f t="shared" ca="1" si="34"/>
        <v>208924140130.60419</v>
      </c>
      <c r="R139" s="24">
        <f t="shared" ca="1" si="35"/>
        <v>2.2900175313573592E-3</v>
      </c>
    </row>
    <row r="140" spans="1:18" x14ac:dyDescent="0.2">
      <c r="A140" s="81">
        <v>13720</v>
      </c>
      <c r="B140" s="81">
        <v>-1.7575461884929117E-2</v>
      </c>
      <c r="C140" s="81">
        <v>1</v>
      </c>
      <c r="D140" s="82">
        <f t="shared" si="21"/>
        <v>1.3720000000000001</v>
      </c>
      <c r="E140" s="82">
        <f t="shared" si="22"/>
        <v>-1.7575461884929117E-2</v>
      </c>
      <c r="F140" s="38">
        <f t="shared" si="23"/>
        <v>1.3720000000000001</v>
      </c>
      <c r="G140" s="38">
        <f t="shared" si="24"/>
        <v>-1.7575461884929117E-2</v>
      </c>
      <c r="H140" s="38">
        <f t="shared" si="25"/>
        <v>1.8823840000000003</v>
      </c>
      <c r="I140" s="38">
        <f t="shared" si="26"/>
        <v>2.5826308480000004</v>
      </c>
      <c r="J140" s="38">
        <f t="shared" si="27"/>
        <v>3.543369523456001</v>
      </c>
      <c r="K140" s="38">
        <f t="shared" si="28"/>
        <v>-2.411353370612275E-2</v>
      </c>
      <c r="L140" s="38">
        <f t="shared" si="29"/>
        <v>-3.3083768244800416E-2</v>
      </c>
      <c r="M140" s="38">
        <f t="shared" ca="1" si="30"/>
        <v>-2.0965479417601969E-2</v>
      </c>
      <c r="N140" s="38">
        <f t="shared" ca="1" si="31"/>
        <v>1.1492218871829334E-5</v>
      </c>
      <c r="O140" s="105">
        <f t="shared" ca="1" si="32"/>
        <v>47603676068484.406</v>
      </c>
      <c r="P140" s="38">
        <f t="shared" ca="1" si="33"/>
        <v>322366978830.45886</v>
      </c>
      <c r="Q140" s="38">
        <f t="shared" ca="1" si="34"/>
        <v>208924140130.60419</v>
      </c>
      <c r="R140" s="24">
        <f t="shared" ca="1" si="35"/>
        <v>3.3900175326728524E-3</v>
      </c>
    </row>
    <row r="141" spans="1:18" x14ac:dyDescent="0.2">
      <c r="A141" s="81">
        <v>13727</v>
      </c>
      <c r="B141" s="81">
        <v>-1.7650918178042166E-2</v>
      </c>
      <c r="C141" s="81">
        <v>1</v>
      </c>
      <c r="D141" s="82">
        <f t="shared" si="21"/>
        <v>1.3727</v>
      </c>
      <c r="E141" s="82">
        <f t="shared" si="22"/>
        <v>-1.7650918178042166E-2</v>
      </c>
      <c r="F141" s="38">
        <f t="shared" si="23"/>
        <v>1.3727</v>
      </c>
      <c r="G141" s="38">
        <f t="shared" si="24"/>
        <v>-1.7650918178042166E-2</v>
      </c>
      <c r="H141" s="38">
        <f t="shared" si="25"/>
        <v>1.8843052900000001</v>
      </c>
      <c r="I141" s="38">
        <f t="shared" si="26"/>
        <v>2.5865858715830004</v>
      </c>
      <c r="J141" s="38">
        <f t="shared" si="27"/>
        <v>3.5506064259219845</v>
      </c>
      <c r="K141" s="38">
        <f t="shared" si="28"/>
        <v>-2.4229415382998481E-2</v>
      </c>
      <c r="L141" s="38">
        <f t="shared" si="29"/>
        <v>-3.3259718496242013E-2</v>
      </c>
      <c r="M141" s="38">
        <f t="shared" ca="1" si="30"/>
        <v>-2.0952572076042841E-2</v>
      </c>
      <c r="N141" s="38">
        <f t="shared" ca="1" si="31"/>
        <v>1.0900918462183055E-5</v>
      </c>
      <c r="O141" s="105">
        <f t="shared" ca="1" si="32"/>
        <v>47574468532492.906</v>
      </c>
      <c r="P141" s="38">
        <f t="shared" ca="1" si="33"/>
        <v>321907569562.67316</v>
      </c>
      <c r="Q141" s="38">
        <f t="shared" ca="1" si="34"/>
        <v>208785242741.3689</v>
      </c>
      <c r="R141" s="24">
        <f t="shared" ca="1" si="35"/>
        <v>3.3016538980006754E-3</v>
      </c>
    </row>
    <row r="142" spans="1:18" x14ac:dyDescent="0.2">
      <c r="A142" s="81">
        <v>13787.5</v>
      </c>
      <c r="B142" s="81">
        <v>-2.1745553900489056E-2</v>
      </c>
      <c r="C142" s="81">
        <v>1</v>
      </c>
      <c r="D142" s="82">
        <f t="shared" si="21"/>
        <v>1.3787499999999999</v>
      </c>
      <c r="E142" s="82">
        <f t="shared" si="22"/>
        <v>-2.1745553900489056E-2</v>
      </c>
      <c r="F142" s="38">
        <f t="shared" si="23"/>
        <v>1.3787499999999999</v>
      </c>
      <c r="G142" s="38">
        <f t="shared" si="24"/>
        <v>-2.1745553900489056E-2</v>
      </c>
      <c r="H142" s="38">
        <f t="shared" si="25"/>
        <v>1.9009515624999997</v>
      </c>
      <c r="I142" s="38">
        <f t="shared" si="26"/>
        <v>2.6209369667968745</v>
      </c>
      <c r="J142" s="38">
        <f t="shared" si="27"/>
        <v>3.6136168429711906</v>
      </c>
      <c r="K142" s="38">
        <f t="shared" si="28"/>
        <v>-2.9981682440299282E-2</v>
      </c>
      <c r="L142" s="38">
        <f t="shared" si="29"/>
        <v>-4.1337244664562636E-2</v>
      </c>
      <c r="M142" s="38">
        <f t="shared" ca="1" si="30"/>
        <v>-2.0840825709600601E-2</v>
      </c>
      <c r="N142" s="38">
        <f t="shared" ca="1" si="31"/>
        <v>8.185330993882964E-7</v>
      </c>
      <c r="O142" s="105">
        <f t="shared" ca="1" si="32"/>
        <v>47322051704657.039</v>
      </c>
      <c r="P142" s="38">
        <f t="shared" ca="1" si="33"/>
        <v>317949023312.31781</v>
      </c>
      <c r="Q142" s="38">
        <f t="shared" ca="1" si="34"/>
        <v>207584221400.2554</v>
      </c>
      <c r="R142" s="24">
        <f t="shared" ca="1" si="35"/>
        <v>-9.0472819088845483E-4</v>
      </c>
    </row>
    <row r="143" spans="1:18" x14ac:dyDescent="0.2">
      <c r="A143" s="81">
        <v>13787.5</v>
      </c>
      <c r="B143" s="81">
        <v>-2.0245553902002455E-2</v>
      </c>
      <c r="C143" s="81">
        <v>1</v>
      </c>
      <c r="D143" s="82">
        <f t="shared" si="21"/>
        <v>1.3787499999999999</v>
      </c>
      <c r="E143" s="82">
        <f t="shared" si="22"/>
        <v>-2.0245553902002455E-2</v>
      </c>
      <c r="F143" s="38">
        <f t="shared" si="23"/>
        <v>1.3787499999999999</v>
      </c>
      <c r="G143" s="38">
        <f t="shared" si="24"/>
        <v>-2.0245553902002455E-2</v>
      </c>
      <c r="H143" s="38">
        <f t="shared" si="25"/>
        <v>1.9009515624999997</v>
      </c>
      <c r="I143" s="38">
        <f t="shared" si="26"/>
        <v>2.6209369667968745</v>
      </c>
      <c r="J143" s="38">
        <f t="shared" si="27"/>
        <v>3.6136168429711906</v>
      </c>
      <c r="K143" s="38">
        <f t="shared" si="28"/>
        <v>-2.7913557442385883E-2</v>
      </c>
      <c r="L143" s="38">
        <f t="shared" si="29"/>
        <v>-3.8485817323689532E-2</v>
      </c>
      <c r="M143" s="38">
        <f t="shared" ca="1" si="30"/>
        <v>-2.0840825709600601E-2</v>
      </c>
      <c r="N143" s="38">
        <f t="shared" ca="1" si="31"/>
        <v>3.5434852492116415E-7</v>
      </c>
      <c r="O143" s="105">
        <f t="shared" ca="1" si="32"/>
        <v>47322051704657.039</v>
      </c>
      <c r="P143" s="38">
        <f t="shared" ca="1" si="33"/>
        <v>317949023312.31781</v>
      </c>
      <c r="Q143" s="38">
        <f t="shared" ca="1" si="34"/>
        <v>207584221400.2554</v>
      </c>
      <c r="R143" s="24">
        <f t="shared" ca="1" si="35"/>
        <v>5.9527180759814599E-4</v>
      </c>
    </row>
    <row r="144" spans="1:18" x14ac:dyDescent="0.2">
      <c r="A144" s="81">
        <v>14452.5</v>
      </c>
      <c r="B144" s="81">
        <v>-1.7165007878046271E-2</v>
      </c>
      <c r="C144" s="81">
        <v>1</v>
      </c>
      <c r="D144" s="82">
        <f t="shared" si="21"/>
        <v>1.4452499999999999</v>
      </c>
      <c r="E144" s="82">
        <f t="shared" si="22"/>
        <v>-1.7165007878046271E-2</v>
      </c>
      <c r="F144" s="38">
        <f t="shared" si="23"/>
        <v>1.4452499999999999</v>
      </c>
      <c r="G144" s="38">
        <f t="shared" si="24"/>
        <v>-1.7165007878046271E-2</v>
      </c>
      <c r="H144" s="38">
        <f t="shared" si="25"/>
        <v>2.0887475624999996</v>
      </c>
      <c r="I144" s="38">
        <f t="shared" si="26"/>
        <v>3.0187624147031245</v>
      </c>
      <c r="J144" s="38">
        <f t="shared" si="27"/>
        <v>4.3628663798496907</v>
      </c>
      <c r="K144" s="38">
        <f t="shared" si="28"/>
        <v>-2.480772763574637E-2</v>
      </c>
      <c r="L144" s="38">
        <f t="shared" si="29"/>
        <v>-3.5853368365562438E-2</v>
      </c>
      <c r="M144" s="38">
        <f t="shared" ca="1" si="30"/>
        <v>-1.9590085686182653E-2</v>
      </c>
      <c r="N144" s="38">
        <f t="shared" ca="1" si="31"/>
        <v>5.8810023755155584E-6</v>
      </c>
      <c r="O144" s="105">
        <f t="shared" ca="1" si="32"/>
        <v>44551240958675.664</v>
      </c>
      <c r="P144" s="38">
        <f t="shared" ca="1" si="33"/>
        <v>275876922242.46063</v>
      </c>
      <c r="Q144" s="38">
        <f t="shared" ca="1" si="34"/>
        <v>194328143327.88065</v>
      </c>
      <c r="R144" s="24">
        <f t="shared" ca="1" si="35"/>
        <v>2.4250778081363819E-3</v>
      </c>
    </row>
    <row r="145" spans="1:18" x14ac:dyDescent="0.2">
      <c r="A145" s="81">
        <v>14452.5</v>
      </c>
      <c r="B145" s="81">
        <v>-1.6165007881480523E-2</v>
      </c>
      <c r="C145" s="81">
        <v>1</v>
      </c>
      <c r="D145" s="82">
        <f t="shared" si="21"/>
        <v>1.4452499999999999</v>
      </c>
      <c r="E145" s="82">
        <f t="shared" si="22"/>
        <v>-1.6165007881480523E-2</v>
      </c>
      <c r="F145" s="38">
        <f t="shared" si="23"/>
        <v>1.4452499999999999</v>
      </c>
      <c r="G145" s="38">
        <f t="shared" si="24"/>
        <v>-1.6165007881480523E-2</v>
      </c>
      <c r="H145" s="38">
        <f t="shared" si="25"/>
        <v>2.0887475624999996</v>
      </c>
      <c r="I145" s="38">
        <f t="shared" si="26"/>
        <v>3.0187624147031245</v>
      </c>
      <c r="J145" s="38">
        <f t="shared" si="27"/>
        <v>4.3628663798496907</v>
      </c>
      <c r="K145" s="38">
        <f t="shared" si="28"/>
        <v>-2.3362477640709724E-2</v>
      </c>
      <c r="L145" s="38">
        <f t="shared" si="29"/>
        <v>-3.3764620810235728E-2</v>
      </c>
      <c r="M145" s="38">
        <f t="shared" ca="1" si="30"/>
        <v>-1.9590085686182653E-2</v>
      </c>
      <c r="N145" s="38">
        <f t="shared" ca="1" si="31"/>
        <v>1.1731157968263162E-5</v>
      </c>
      <c r="O145" s="105">
        <f t="shared" ca="1" si="32"/>
        <v>44551240958675.664</v>
      </c>
      <c r="P145" s="38">
        <f t="shared" ca="1" si="33"/>
        <v>275876922242.46063</v>
      </c>
      <c r="Q145" s="38">
        <f t="shared" ca="1" si="34"/>
        <v>194328143327.88065</v>
      </c>
      <c r="R145" s="24">
        <f t="shared" ca="1" si="35"/>
        <v>3.4250778047021299E-3</v>
      </c>
    </row>
    <row r="146" spans="1:18" x14ac:dyDescent="0.2">
      <c r="A146" s="81">
        <v>14524</v>
      </c>
      <c r="B146" s="81">
        <v>-1.6739899809512179E-2</v>
      </c>
      <c r="C146" s="81">
        <v>1</v>
      </c>
      <c r="D146" s="82">
        <f t="shared" si="21"/>
        <v>1.4523999999999999</v>
      </c>
      <c r="E146" s="82">
        <f t="shared" si="22"/>
        <v>-1.6739899809512179E-2</v>
      </c>
      <c r="F146" s="38">
        <f t="shared" si="23"/>
        <v>1.4523999999999999</v>
      </c>
      <c r="G146" s="38">
        <f t="shared" si="24"/>
        <v>-1.6739899809512179E-2</v>
      </c>
      <c r="H146" s="38">
        <f t="shared" si="25"/>
        <v>2.10946576</v>
      </c>
      <c r="I146" s="38">
        <f t="shared" si="26"/>
        <v>3.0637880698239996</v>
      </c>
      <c r="J146" s="38">
        <f t="shared" si="27"/>
        <v>4.4498457926123764</v>
      </c>
      <c r="K146" s="38">
        <f t="shared" si="28"/>
        <v>-2.4313030483335486E-2</v>
      </c>
      <c r="L146" s="38">
        <f t="shared" si="29"/>
        <v>-3.5312245473996459E-2</v>
      </c>
      <c r="M146" s="38">
        <f t="shared" ca="1" si="30"/>
        <v>-1.9453156844840693E-2</v>
      </c>
      <c r="N146" s="38">
        <f t="shared" ca="1" si="31"/>
        <v>7.3617637397596804E-6</v>
      </c>
      <c r="O146" s="105">
        <f t="shared" ca="1" si="32"/>
        <v>44253891783279.109</v>
      </c>
      <c r="P146" s="38">
        <f t="shared" ca="1" si="33"/>
        <v>271512148844.95828</v>
      </c>
      <c r="Q146" s="38">
        <f t="shared" ca="1" si="34"/>
        <v>192898129753.17706</v>
      </c>
      <c r="R146" s="24">
        <f t="shared" ca="1" si="35"/>
        <v>2.7132570353285146E-3</v>
      </c>
    </row>
    <row r="147" spans="1:18" x14ac:dyDescent="0.2">
      <c r="A147" s="81">
        <v>14524</v>
      </c>
      <c r="B147" s="81">
        <v>-1.6339899812341071E-2</v>
      </c>
      <c r="C147" s="81">
        <v>1</v>
      </c>
      <c r="D147" s="82">
        <f t="shared" ref="D147:D210" si="36">A147/A$18</f>
        <v>1.4523999999999999</v>
      </c>
      <c r="E147" s="82">
        <f t="shared" ref="E147:E210" si="37">B147/B$18</f>
        <v>-1.6339899812341071E-2</v>
      </c>
      <c r="F147" s="38">
        <f t="shared" ref="F147:F210" si="38">$C147*D147</f>
        <v>1.4523999999999999</v>
      </c>
      <c r="G147" s="38">
        <f t="shared" ref="G147:G210" si="39">$C147*E147</f>
        <v>-1.6339899812341071E-2</v>
      </c>
      <c r="H147" s="38">
        <f t="shared" ref="H147:H210" si="40">C147*D147*D147</f>
        <v>2.10946576</v>
      </c>
      <c r="I147" s="38">
        <f t="shared" ref="I147:I210" si="41">C147*D147*D147*D147</f>
        <v>3.0637880698239996</v>
      </c>
      <c r="J147" s="38">
        <f t="shared" ref="J147:J210" si="42">C147*D147*D147*D147*D147</f>
        <v>4.4498457926123764</v>
      </c>
      <c r="K147" s="38">
        <f t="shared" ref="K147:K210" si="43">C147*E147*D147</f>
        <v>-2.3732070487444169E-2</v>
      </c>
      <c r="L147" s="38">
        <f t="shared" ref="L147:L210" si="44">C147*E147*D147*D147</f>
        <v>-3.446845917596391E-2</v>
      </c>
      <c r="M147" s="38">
        <f t="shared" ref="M147:M210" ca="1" si="45">+E$4+E$5*D147+E$6*D147^2</f>
        <v>-1.9453156844840693E-2</v>
      </c>
      <c r="N147" s="38">
        <f t="shared" ref="N147:N210" ca="1" si="46">C147*(M147-E147)^2</f>
        <v>9.6923693504083543E-6</v>
      </c>
      <c r="O147" s="105">
        <f t="shared" ref="O147:O210" ca="1" si="47">(C147*O$1-O$2*F147+O$3*H147)^2</f>
        <v>44253891783279.109</v>
      </c>
      <c r="P147" s="38">
        <f t="shared" ref="P147:P210" ca="1" si="48">(-C147*O$2+O$4*F147-O$5*H147)^2</f>
        <v>271512148844.95828</v>
      </c>
      <c r="Q147" s="38">
        <f t="shared" ref="Q147:Q210" ca="1" si="49">+(C147*O$3-F147*O$5+H147*O$6)^2</f>
        <v>192898129753.17706</v>
      </c>
      <c r="R147" s="24">
        <f t="shared" ref="R147:R210" ca="1" si="50">+E147-M147</f>
        <v>3.1132570324996223E-3</v>
      </c>
    </row>
    <row r="148" spans="1:18" x14ac:dyDescent="0.2">
      <c r="A148" s="81">
        <v>14524.5</v>
      </c>
      <c r="B148" s="81">
        <v>-1.8016643992031577E-2</v>
      </c>
      <c r="C148" s="81">
        <v>1</v>
      </c>
      <c r="D148" s="82">
        <f t="shared" si="36"/>
        <v>1.45245</v>
      </c>
      <c r="E148" s="82">
        <f t="shared" si="37"/>
        <v>-1.8016643992031577E-2</v>
      </c>
      <c r="F148" s="38">
        <f t="shared" si="38"/>
        <v>1.45245</v>
      </c>
      <c r="G148" s="38">
        <f t="shared" si="39"/>
        <v>-1.8016643992031577E-2</v>
      </c>
      <c r="H148" s="38">
        <f t="shared" si="40"/>
        <v>2.1096110024999999</v>
      </c>
      <c r="I148" s="38">
        <f t="shared" si="41"/>
        <v>3.0641045005811249</v>
      </c>
      <c r="J148" s="38">
        <f t="shared" si="42"/>
        <v>4.4504585818690554</v>
      </c>
      <c r="K148" s="38">
        <f t="shared" si="43"/>
        <v>-2.6168274566226266E-2</v>
      </c>
      <c r="L148" s="38">
        <f t="shared" si="44"/>
        <v>-3.8008110393715343E-2</v>
      </c>
      <c r="M148" s="38">
        <f t="shared" ca="1" si="45"/>
        <v>-1.945219762505981E-2</v>
      </c>
      <c r="N148" s="38">
        <f t="shared" ca="1" si="46"/>
        <v>2.0608142333005592E-6</v>
      </c>
      <c r="O148" s="105">
        <f t="shared" ca="1" si="47"/>
        <v>44251812908273.289</v>
      </c>
      <c r="P148" s="38">
        <f t="shared" ca="1" si="48"/>
        <v>271481735559.24295</v>
      </c>
      <c r="Q148" s="38">
        <f t="shared" ca="1" si="49"/>
        <v>192888127215.06271</v>
      </c>
      <c r="R148" s="24">
        <f t="shared" ca="1" si="50"/>
        <v>1.4355536330282331E-3</v>
      </c>
    </row>
    <row r="149" spans="1:18" x14ac:dyDescent="0.2">
      <c r="A149" s="81">
        <v>14524.5</v>
      </c>
      <c r="B149" s="81">
        <v>-1.7916643987281832E-2</v>
      </c>
      <c r="C149" s="81">
        <v>1</v>
      </c>
      <c r="D149" s="82">
        <f t="shared" si="36"/>
        <v>1.45245</v>
      </c>
      <c r="E149" s="82">
        <f t="shared" si="37"/>
        <v>-1.7916643987281832E-2</v>
      </c>
      <c r="F149" s="38">
        <f t="shared" si="38"/>
        <v>1.45245</v>
      </c>
      <c r="G149" s="38">
        <f t="shared" si="39"/>
        <v>-1.7916643987281832E-2</v>
      </c>
      <c r="H149" s="38">
        <f t="shared" si="40"/>
        <v>2.1096110024999999</v>
      </c>
      <c r="I149" s="38">
        <f t="shared" si="41"/>
        <v>3.0641045005811249</v>
      </c>
      <c r="J149" s="38">
        <f t="shared" si="42"/>
        <v>4.4504585818690554</v>
      </c>
      <c r="K149" s="38">
        <f t="shared" si="43"/>
        <v>-2.6023029559327497E-2</v>
      </c>
      <c r="L149" s="38">
        <f t="shared" si="44"/>
        <v>-3.7797149283445221E-2</v>
      </c>
      <c r="M149" s="38">
        <f t="shared" ca="1" si="45"/>
        <v>-1.945219762505981E-2</v>
      </c>
      <c r="N149" s="38">
        <f t="shared" ca="1" si="46"/>
        <v>2.3579249744931825E-6</v>
      </c>
      <c r="O149" s="105">
        <f t="shared" ca="1" si="47"/>
        <v>44251812908273.289</v>
      </c>
      <c r="P149" s="38">
        <f t="shared" ca="1" si="48"/>
        <v>271481735559.24295</v>
      </c>
      <c r="Q149" s="38">
        <f t="shared" ca="1" si="49"/>
        <v>192888127215.06271</v>
      </c>
      <c r="R149" s="24">
        <f t="shared" ca="1" si="50"/>
        <v>1.5355536377779783E-3</v>
      </c>
    </row>
    <row r="150" spans="1:18" x14ac:dyDescent="0.2">
      <c r="A150" s="81">
        <v>14541</v>
      </c>
      <c r="B150" s="81">
        <v>-1.024917594767832E-2</v>
      </c>
      <c r="C150" s="81">
        <v>0.1</v>
      </c>
      <c r="D150" s="82">
        <f t="shared" si="36"/>
        <v>1.4540999999999999</v>
      </c>
      <c r="E150" s="82">
        <f t="shared" si="37"/>
        <v>-1.024917594767832E-2</v>
      </c>
      <c r="F150" s="38">
        <f t="shared" si="38"/>
        <v>0.14541000000000001</v>
      </c>
      <c r="G150" s="38">
        <f t="shared" si="39"/>
        <v>-1.0249175947678322E-3</v>
      </c>
      <c r="H150" s="38">
        <f t="shared" si="40"/>
        <v>0.21144068100000002</v>
      </c>
      <c r="I150" s="38">
        <f t="shared" si="41"/>
        <v>0.30745589424210001</v>
      </c>
      <c r="J150" s="38">
        <f t="shared" si="42"/>
        <v>0.4470716158174376</v>
      </c>
      <c r="K150" s="38">
        <f t="shared" si="43"/>
        <v>-1.4903326745519048E-3</v>
      </c>
      <c r="L150" s="38">
        <f t="shared" si="44"/>
        <v>-2.1670927420659246E-3</v>
      </c>
      <c r="M150" s="38">
        <f t="shared" ca="1" si="45"/>
        <v>-1.9420530317853069E-2</v>
      </c>
      <c r="N150" s="38">
        <f t="shared" ca="1" si="46"/>
        <v>8.4113740983323456E-6</v>
      </c>
      <c r="O150" s="105">
        <f t="shared" ca="1" si="47"/>
        <v>441832139475.21045</v>
      </c>
      <c r="P150" s="38">
        <f t="shared" ca="1" si="48"/>
        <v>2704789521.3702407</v>
      </c>
      <c r="Q150" s="38">
        <f t="shared" ca="1" si="49"/>
        <v>1925580251.7244468</v>
      </c>
      <c r="R150" s="24">
        <f t="shared" ca="1" si="50"/>
        <v>9.1713543701747481E-3</v>
      </c>
    </row>
    <row r="151" spans="1:18" x14ac:dyDescent="0.2">
      <c r="A151" s="81">
        <v>14595</v>
      </c>
      <c r="B151" s="81">
        <v>-1.2337111487918256E-2</v>
      </c>
      <c r="C151" s="81">
        <v>0.1</v>
      </c>
      <c r="D151" s="82">
        <f t="shared" si="36"/>
        <v>1.4595</v>
      </c>
      <c r="E151" s="82">
        <f t="shared" si="37"/>
        <v>-1.2337111487918256E-2</v>
      </c>
      <c r="F151" s="38">
        <f t="shared" si="38"/>
        <v>0.14595</v>
      </c>
      <c r="G151" s="38">
        <f t="shared" si="39"/>
        <v>-1.2337111487918256E-3</v>
      </c>
      <c r="H151" s="38">
        <f t="shared" si="40"/>
        <v>0.213014025</v>
      </c>
      <c r="I151" s="38">
        <f t="shared" si="41"/>
        <v>0.31089396948749998</v>
      </c>
      <c r="J151" s="38">
        <f t="shared" si="42"/>
        <v>0.45374974846700622</v>
      </c>
      <c r="K151" s="38">
        <f t="shared" si="43"/>
        <v>-1.8006014216616695E-3</v>
      </c>
      <c r="L151" s="38">
        <f t="shared" si="44"/>
        <v>-2.6279777749152067E-3</v>
      </c>
      <c r="M151" s="38">
        <f t="shared" ca="1" si="45"/>
        <v>-1.93167146805641E-2</v>
      </c>
      <c r="N151" s="38">
        <f t="shared" ca="1" si="46"/>
        <v>4.8714860726792071E-6</v>
      </c>
      <c r="O151" s="105">
        <f t="shared" ca="1" si="47"/>
        <v>439587624499.55817</v>
      </c>
      <c r="P151" s="38">
        <f t="shared" ca="1" si="48"/>
        <v>2672087306.8003769</v>
      </c>
      <c r="Q151" s="38">
        <f t="shared" ca="1" si="49"/>
        <v>1914774512.5068796</v>
      </c>
      <c r="R151" s="24">
        <f t="shared" ca="1" si="50"/>
        <v>6.9796031926458446E-3</v>
      </c>
    </row>
    <row r="152" spans="1:18" x14ac:dyDescent="0.2">
      <c r="A152" s="81">
        <v>15233</v>
      </c>
      <c r="B152" s="81">
        <v>-1.8216967383230483E-2</v>
      </c>
      <c r="C152" s="81">
        <v>1</v>
      </c>
      <c r="D152" s="82">
        <f t="shared" si="36"/>
        <v>1.5233000000000001</v>
      </c>
      <c r="E152" s="82">
        <f t="shared" si="37"/>
        <v>-1.8216967383230483E-2</v>
      </c>
      <c r="F152" s="38">
        <f t="shared" si="38"/>
        <v>1.5233000000000001</v>
      </c>
      <c r="G152" s="38">
        <f t="shared" si="39"/>
        <v>-1.8216967383230483E-2</v>
      </c>
      <c r="H152" s="38">
        <f t="shared" si="40"/>
        <v>2.3204428900000003</v>
      </c>
      <c r="I152" s="38">
        <f t="shared" si="41"/>
        <v>3.5347306543370007</v>
      </c>
      <c r="J152" s="38">
        <f t="shared" si="42"/>
        <v>5.3844552057515536</v>
      </c>
      <c r="K152" s="38">
        <f t="shared" si="43"/>
        <v>-2.7749906414874997E-2</v>
      </c>
      <c r="L152" s="38">
        <f t="shared" si="44"/>
        <v>-4.2271432441779083E-2</v>
      </c>
      <c r="M152" s="38">
        <f t="shared" ca="1" si="45"/>
        <v>-1.8069604978341945E-2</v>
      </c>
      <c r="N152" s="38">
        <f t="shared" ca="1" si="46"/>
        <v>2.171567837453325E-8</v>
      </c>
      <c r="O152" s="105">
        <f t="shared" ca="1" si="47"/>
        <v>41314435050387.43</v>
      </c>
      <c r="P152" s="38">
        <f t="shared" ca="1" si="48"/>
        <v>229931303270.31506</v>
      </c>
      <c r="Q152" s="38">
        <f t="shared" ca="1" si="49"/>
        <v>178692431053.58685</v>
      </c>
      <c r="R152" s="24">
        <f t="shared" ca="1" si="50"/>
        <v>-1.4736240488853747E-4</v>
      </c>
    </row>
    <row r="153" spans="1:18" x14ac:dyDescent="0.2">
      <c r="A153" s="81">
        <v>15233</v>
      </c>
      <c r="B153" s="81">
        <v>-1.6716967384743882E-2</v>
      </c>
      <c r="C153" s="81">
        <v>1</v>
      </c>
      <c r="D153" s="82">
        <f t="shared" si="36"/>
        <v>1.5233000000000001</v>
      </c>
      <c r="E153" s="82">
        <f t="shared" si="37"/>
        <v>-1.6716967384743882E-2</v>
      </c>
      <c r="F153" s="38">
        <f t="shared" si="38"/>
        <v>1.5233000000000001</v>
      </c>
      <c r="G153" s="38">
        <f t="shared" si="39"/>
        <v>-1.6716967384743882E-2</v>
      </c>
      <c r="H153" s="38">
        <f t="shared" si="40"/>
        <v>2.3204428900000003</v>
      </c>
      <c r="I153" s="38">
        <f t="shared" si="41"/>
        <v>3.5347306543370007</v>
      </c>
      <c r="J153" s="38">
        <f t="shared" si="42"/>
        <v>5.3844552057515536</v>
      </c>
      <c r="K153" s="38">
        <f t="shared" si="43"/>
        <v>-2.5464956417180357E-2</v>
      </c>
      <c r="L153" s="38">
        <f t="shared" si="44"/>
        <v>-3.8790768110290842E-2</v>
      </c>
      <c r="M153" s="38">
        <f t="shared" ca="1" si="45"/>
        <v>-1.8069604978341945E-2</v>
      </c>
      <c r="N153" s="38">
        <f t="shared" ca="1" si="46"/>
        <v>1.8296284596147596E-6</v>
      </c>
      <c r="O153" s="105">
        <f t="shared" ca="1" si="47"/>
        <v>41314435050387.43</v>
      </c>
      <c r="P153" s="38">
        <f t="shared" ca="1" si="48"/>
        <v>229931303270.31506</v>
      </c>
      <c r="Q153" s="38">
        <f t="shared" ca="1" si="49"/>
        <v>178692431053.58685</v>
      </c>
      <c r="R153" s="24">
        <f t="shared" ca="1" si="50"/>
        <v>1.3526375935980633E-3</v>
      </c>
    </row>
    <row r="154" spans="1:18" x14ac:dyDescent="0.2">
      <c r="A154" s="81">
        <v>15241</v>
      </c>
      <c r="B154" s="81">
        <v>-1.9643827620089802E-2</v>
      </c>
      <c r="C154" s="81">
        <v>0.1</v>
      </c>
      <c r="D154" s="82">
        <f t="shared" si="36"/>
        <v>1.5241</v>
      </c>
      <c r="E154" s="82">
        <f t="shared" si="37"/>
        <v>-1.9643827620089802E-2</v>
      </c>
      <c r="F154" s="38">
        <f t="shared" si="38"/>
        <v>0.15241000000000002</v>
      </c>
      <c r="G154" s="38">
        <f t="shared" si="39"/>
        <v>-1.9643827620089804E-3</v>
      </c>
      <c r="H154" s="38">
        <f t="shared" si="40"/>
        <v>0.23228808100000004</v>
      </c>
      <c r="I154" s="38">
        <f t="shared" si="41"/>
        <v>0.35403026425210005</v>
      </c>
      <c r="J154" s="38">
        <f t="shared" si="42"/>
        <v>0.53957752574662565</v>
      </c>
      <c r="K154" s="38">
        <f t="shared" si="43"/>
        <v>-2.9939157675778869E-3</v>
      </c>
      <c r="L154" s="38">
        <f t="shared" si="44"/>
        <v>-4.563027021365457E-3</v>
      </c>
      <c r="M154" s="38">
        <f t="shared" ca="1" si="45"/>
        <v>-1.8053726721006927E-2</v>
      </c>
      <c r="N154" s="38">
        <f t="shared" ca="1" si="46"/>
        <v>2.5284208692641664E-7</v>
      </c>
      <c r="O154" s="105">
        <f t="shared" ca="1" si="47"/>
        <v>412813798840.43268</v>
      </c>
      <c r="P154" s="38">
        <f t="shared" ca="1" si="48"/>
        <v>2294799364.2826233</v>
      </c>
      <c r="Q154" s="38">
        <f t="shared" ca="1" si="49"/>
        <v>1785320158.6371956</v>
      </c>
      <c r="R154" s="24">
        <f t="shared" ca="1" si="50"/>
        <v>-1.5901008990828747E-3</v>
      </c>
    </row>
    <row r="155" spans="1:18" x14ac:dyDescent="0.2">
      <c r="A155" s="81">
        <v>15342</v>
      </c>
      <c r="B155" s="81">
        <v>-1.6331933512817299E-2</v>
      </c>
      <c r="C155" s="81">
        <v>1</v>
      </c>
      <c r="D155" s="82">
        <f t="shared" si="36"/>
        <v>1.5342</v>
      </c>
      <c r="E155" s="82">
        <f t="shared" si="37"/>
        <v>-1.6331933512817299E-2</v>
      </c>
      <c r="F155" s="38">
        <f t="shared" si="38"/>
        <v>1.5342</v>
      </c>
      <c r="G155" s="38">
        <f t="shared" si="39"/>
        <v>-1.6331933512817299E-2</v>
      </c>
      <c r="H155" s="38">
        <f t="shared" si="40"/>
        <v>2.3537696399999999</v>
      </c>
      <c r="I155" s="38">
        <f t="shared" si="41"/>
        <v>3.6111533816879997</v>
      </c>
      <c r="J155" s="38">
        <f t="shared" si="42"/>
        <v>5.5402315181857293</v>
      </c>
      <c r="K155" s="38">
        <f t="shared" si="43"/>
        <v>-2.50564523953643E-2</v>
      </c>
      <c r="L155" s="38">
        <f t="shared" si="44"/>
        <v>-3.844160926496791E-2</v>
      </c>
      <c r="M155" s="38">
        <f t="shared" ca="1" si="45"/>
        <v>-1.7852751364565725E-2</v>
      </c>
      <c r="N155" s="38">
        <f t="shared" ca="1" si="46"/>
        <v>2.3128869381966973E-6</v>
      </c>
      <c r="O155" s="105">
        <f t="shared" ca="1" si="47"/>
        <v>40864309967909.797</v>
      </c>
      <c r="P155" s="38">
        <f t="shared" ca="1" si="48"/>
        <v>223815978496.70905</v>
      </c>
      <c r="Q155" s="38">
        <f t="shared" ca="1" si="49"/>
        <v>176506815593.05923</v>
      </c>
      <c r="R155" s="24">
        <f t="shared" ca="1" si="50"/>
        <v>1.520817851748426E-3</v>
      </c>
    </row>
    <row r="156" spans="1:18" x14ac:dyDescent="0.2">
      <c r="A156" s="81">
        <v>15342</v>
      </c>
      <c r="B156" s="81">
        <v>-1.5231933511501806E-2</v>
      </c>
      <c r="C156" s="81">
        <v>1</v>
      </c>
      <c r="D156" s="82">
        <f t="shared" si="36"/>
        <v>1.5342</v>
      </c>
      <c r="E156" s="82">
        <f t="shared" si="37"/>
        <v>-1.5231933511501806E-2</v>
      </c>
      <c r="F156" s="38">
        <f t="shared" si="38"/>
        <v>1.5342</v>
      </c>
      <c r="G156" s="38">
        <f t="shared" si="39"/>
        <v>-1.5231933511501806E-2</v>
      </c>
      <c r="H156" s="38">
        <f t="shared" si="40"/>
        <v>2.3537696399999999</v>
      </c>
      <c r="I156" s="38">
        <f t="shared" si="41"/>
        <v>3.6111533816879997</v>
      </c>
      <c r="J156" s="38">
        <f t="shared" si="42"/>
        <v>5.5402315181857293</v>
      </c>
      <c r="K156" s="38">
        <f t="shared" si="43"/>
        <v>-2.336883239334607E-2</v>
      </c>
      <c r="L156" s="38">
        <f t="shared" si="44"/>
        <v>-3.5852462657871544E-2</v>
      </c>
      <c r="M156" s="38">
        <f t="shared" ca="1" si="45"/>
        <v>-1.7852751364565725E-2</v>
      </c>
      <c r="N156" s="38">
        <f t="shared" ca="1" si="46"/>
        <v>6.8686862189385699E-6</v>
      </c>
      <c r="O156" s="105">
        <f t="shared" ca="1" si="47"/>
        <v>40864309967909.797</v>
      </c>
      <c r="P156" s="38">
        <f t="shared" ca="1" si="48"/>
        <v>223815978496.70905</v>
      </c>
      <c r="Q156" s="38">
        <f t="shared" ca="1" si="49"/>
        <v>176506815593.05923</v>
      </c>
      <c r="R156" s="24">
        <f t="shared" ca="1" si="50"/>
        <v>2.6208178530639191E-3</v>
      </c>
    </row>
    <row r="157" spans="1:18" x14ac:dyDescent="0.2">
      <c r="A157" s="81">
        <v>15342.5</v>
      </c>
      <c r="B157" s="81">
        <v>-1.7108602679867094E-2</v>
      </c>
      <c r="C157" s="81">
        <v>1</v>
      </c>
      <c r="D157" s="82">
        <f t="shared" si="36"/>
        <v>1.5342499999999999</v>
      </c>
      <c r="E157" s="82">
        <f t="shared" si="37"/>
        <v>-1.7108602679867094E-2</v>
      </c>
      <c r="F157" s="38">
        <f t="shared" si="38"/>
        <v>1.5342499999999999</v>
      </c>
      <c r="G157" s="38">
        <f t="shared" si="39"/>
        <v>-1.7108602679867094E-2</v>
      </c>
      <c r="H157" s="38">
        <f t="shared" si="40"/>
        <v>2.3539230624999998</v>
      </c>
      <c r="I157" s="38">
        <f t="shared" si="41"/>
        <v>3.6115064586406245</v>
      </c>
      <c r="J157" s="38">
        <f t="shared" si="42"/>
        <v>5.5409537841693774</v>
      </c>
      <c r="K157" s="38">
        <f t="shared" si="43"/>
        <v>-2.6248873661586087E-2</v>
      </c>
      <c r="L157" s="38">
        <f t="shared" si="44"/>
        <v>-4.0272334415288449E-2</v>
      </c>
      <c r="M157" s="38">
        <f t="shared" ca="1" si="45"/>
        <v>-1.7851754075159463E-2</v>
      </c>
      <c r="N157" s="38">
        <f t="shared" ca="1" si="46"/>
        <v>5.5227399632499521E-7</v>
      </c>
      <c r="O157" s="105">
        <f t="shared" ca="1" si="47"/>
        <v>40862246447550.891</v>
      </c>
      <c r="P157" s="38">
        <f t="shared" ca="1" si="48"/>
        <v>223788098590.46521</v>
      </c>
      <c r="Q157" s="38">
        <f t="shared" ca="1" si="49"/>
        <v>176496790216.38962</v>
      </c>
      <c r="R157" s="24">
        <f t="shared" ca="1" si="50"/>
        <v>7.431513952923692E-4</v>
      </c>
    </row>
    <row r="158" spans="1:18" x14ac:dyDescent="0.2">
      <c r="A158" s="81">
        <v>15342.5</v>
      </c>
      <c r="B158" s="81">
        <v>-1.6508602680472453E-2</v>
      </c>
      <c r="C158" s="81">
        <v>1</v>
      </c>
      <c r="D158" s="82">
        <f t="shared" si="36"/>
        <v>1.5342499999999999</v>
      </c>
      <c r="E158" s="82">
        <f t="shared" si="37"/>
        <v>-1.6508602680472453E-2</v>
      </c>
      <c r="F158" s="38">
        <f t="shared" si="38"/>
        <v>1.5342499999999999</v>
      </c>
      <c r="G158" s="38">
        <f t="shared" si="39"/>
        <v>-1.6508602680472453E-2</v>
      </c>
      <c r="H158" s="38">
        <f t="shared" si="40"/>
        <v>2.3539230624999998</v>
      </c>
      <c r="I158" s="38">
        <f t="shared" si="41"/>
        <v>3.6115064586406245</v>
      </c>
      <c r="J158" s="38">
        <f t="shared" si="42"/>
        <v>5.5409537841693774</v>
      </c>
      <c r="K158" s="38">
        <f t="shared" si="43"/>
        <v>-2.5328323662514859E-2</v>
      </c>
      <c r="L158" s="38">
        <f t="shared" si="44"/>
        <v>-3.8859980579213423E-2</v>
      </c>
      <c r="M158" s="38">
        <f t="shared" ca="1" si="45"/>
        <v>-1.7851754075159463E-2</v>
      </c>
      <c r="N158" s="38">
        <f t="shared" ca="1" si="46"/>
        <v>1.8040556690496588E-6</v>
      </c>
      <c r="O158" s="105">
        <f t="shared" ca="1" si="47"/>
        <v>40862246447550.891</v>
      </c>
      <c r="P158" s="38">
        <f t="shared" ca="1" si="48"/>
        <v>223788098590.46521</v>
      </c>
      <c r="Q158" s="38">
        <f t="shared" ca="1" si="49"/>
        <v>176496790216.38962</v>
      </c>
      <c r="R158" s="24">
        <f t="shared" ca="1" si="50"/>
        <v>1.3431513946870095E-3</v>
      </c>
    </row>
    <row r="159" spans="1:18" x14ac:dyDescent="0.2">
      <c r="A159" s="81">
        <v>15351.5</v>
      </c>
      <c r="B159" s="81">
        <v>-1.7088639810040072E-2</v>
      </c>
      <c r="C159" s="81">
        <v>1</v>
      </c>
      <c r="D159" s="82">
        <f t="shared" si="36"/>
        <v>1.53515</v>
      </c>
      <c r="E159" s="82">
        <f t="shared" si="37"/>
        <v>-1.7088639810040072E-2</v>
      </c>
      <c r="F159" s="38">
        <f t="shared" si="38"/>
        <v>1.53515</v>
      </c>
      <c r="G159" s="38">
        <f t="shared" si="39"/>
        <v>-1.7088639810040072E-2</v>
      </c>
      <c r="H159" s="38">
        <f t="shared" si="40"/>
        <v>2.3566855224999999</v>
      </c>
      <c r="I159" s="38">
        <f t="shared" si="41"/>
        <v>3.6178657798658747</v>
      </c>
      <c r="J159" s="38">
        <f t="shared" si="42"/>
        <v>5.5539666519610975</v>
      </c>
      <c r="K159" s="38">
        <f t="shared" si="43"/>
        <v>-2.6233625404383017E-2</v>
      </c>
      <c r="L159" s="38">
        <f t="shared" si="44"/>
        <v>-4.0272550039538592E-2</v>
      </c>
      <c r="M159" s="38">
        <f t="shared" ca="1" si="45"/>
        <v>-1.783379888668659E-2</v>
      </c>
      <c r="N159" s="38">
        <f t="shared" ca="1" si="46"/>
        <v>5.552620495086908E-7</v>
      </c>
      <c r="O159" s="105">
        <f t="shared" ca="1" si="47"/>
        <v>40825105111141.344</v>
      </c>
      <c r="P159" s="38">
        <f t="shared" ca="1" si="48"/>
        <v>223286529358.58771</v>
      </c>
      <c r="Q159" s="38">
        <f t="shared" ca="1" si="49"/>
        <v>176316334354.63812</v>
      </c>
      <c r="R159" s="24">
        <f t="shared" ca="1" si="50"/>
        <v>7.451590766465177E-4</v>
      </c>
    </row>
    <row r="160" spans="1:18" x14ac:dyDescent="0.2">
      <c r="A160" s="81">
        <v>15351.5</v>
      </c>
      <c r="B160" s="81">
        <v>-1.5888639811250792E-2</v>
      </c>
      <c r="C160" s="81">
        <v>1</v>
      </c>
      <c r="D160" s="82">
        <f t="shared" si="36"/>
        <v>1.53515</v>
      </c>
      <c r="E160" s="82">
        <f t="shared" si="37"/>
        <v>-1.5888639811250792E-2</v>
      </c>
      <c r="F160" s="38">
        <f t="shared" si="38"/>
        <v>1.53515</v>
      </c>
      <c r="G160" s="38">
        <f t="shared" si="39"/>
        <v>-1.5888639811250792E-2</v>
      </c>
      <c r="H160" s="38">
        <f t="shared" si="40"/>
        <v>2.3566855224999999</v>
      </c>
      <c r="I160" s="38">
        <f t="shared" si="41"/>
        <v>3.6178657798658747</v>
      </c>
      <c r="J160" s="38">
        <f t="shared" si="42"/>
        <v>5.5539666519610975</v>
      </c>
      <c r="K160" s="38">
        <f t="shared" si="43"/>
        <v>-2.4391445406241653E-2</v>
      </c>
      <c r="L160" s="38">
        <f t="shared" si="44"/>
        <v>-3.7444527415391872E-2</v>
      </c>
      <c r="M160" s="38">
        <f t="shared" ca="1" si="45"/>
        <v>-1.783379888668659E-2</v>
      </c>
      <c r="N160" s="38">
        <f t="shared" ca="1" si="46"/>
        <v>3.7836438287502499E-6</v>
      </c>
      <c r="O160" s="105">
        <f t="shared" ca="1" si="47"/>
        <v>40825105111141.344</v>
      </c>
      <c r="P160" s="38">
        <f t="shared" ca="1" si="48"/>
        <v>223286529358.58771</v>
      </c>
      <c r="Q160" s="38">
        <f t="shared" ca="1" si="49"/>
        <v>176316334354.63812</v>
      </c>
      <c r="R160" s="24">
        <f t="shared" ca="1" si="50"/>
        <v>1.9451590754357984E-3</v>
      </c>
    </row>
    <row r="161" spans="1:18" x14ac:dyDescent="0.2">
      <c r="A161" s="81">
        <v>15358.5</v>
      </c>
      <c r="B161" s="81">
        <v>-1.786199181330797E-2</v>
      </c>
      <c r="C161" s="81">
        <v>1</v>
      </c>
      <c r="D161" s="82">
        <f t="shared" si="36"/>
        <v>1.5358499999999999</v>
      </c>
      <c r="E161" s="82">
        <f t="shared" si="37"/>
        <v>-1.786199181330797E-2</v>
      </c>
      <c r="F161" s="38">
        <f t="shared" si="38"/>
        <v>1.5358499999999999</v>
      </c>
      <c r="G161" s="38">
        <f t="shared" si="39"/>
        <v>-1.786199181330797E-2</v>
      </c>
      <c r="H161" s="38">
        <f t="shared" si="40"/>
        <v>2.3588352224999998</v>
      </c>
      <c r="I161" s="38">
        <f t="shared" si="41"/>
        <v>3.6228170764766245</v>
      </c>
      <c r="J161" s="38">
        <f t="shared" si="42"/>
        <v>5.5641036069066239</v>
      </c>
      <c r="K161" s="38">
        <f t="shared" si="43"/>
        <v>-2.7433340126469044E-2</v>
      </c>
      <c r="L161" s="38">
        <f t="shared" si="44"/>
        <v>-4.2133495433237481E-2</v>
      </c>
      <c r="M161" s="38">
        <f t="shared" ca="1" si="45"/>
        <v>-1.781982852762954E-2</v>
      </c>
      <c r="N161" s="38">
        <f t="shared" ca="1" si="46"/>
        <v>1.7777426592009123E-9</v>
      </c>
      <c r="O161" s="105">
        <f t="shared" ca="1" si="47"/>
        <v>40796220071807.25</v>
      </c>
      <c r="P161" s="38">
        <f t="shared" ca="1" si="48"/>
        <v>222896772510.88437</v>
      </c>
      <c r="Q161" s="38">
        <f t="shared" ca="1" si="49"/>
        <v>176175981057.11722</v>
      </c>
      <c r="R161" s="24">
        <f t="shared" ca="1" si="50"/>
        <v>-4.216328567843014E-5</v>
      </c>
    </row>
    <row r="162" spans="1:18" x14ac:dyDescent="0.2">
      <c r="A162" s="81">
        <v>15375</v>
      </c>
      <c r="B162" s="81">
        <v>-1.7892000491450007E-2</v>
      </c>
      <c r="C162" s="81">
        <v>1</v>
      </c>
      <c r="D162" s="82">
        <f t="shared" si="36"/>
        <v>1.5375000000000001</v>
      </c>
      <c r="E162" s="82">
        <f t="shared" si="37"/>
        <v>-1.7892000491450007E-2</v>
      </c>
      <c r="F162" s="38">
        <f t="shared" si="38"/>
        <v>1.5375000000000001</v>
      </c>
      <c r="G162" s="38">
        <f t="shared" si="39"/>
        <v>-1.7892000491450007E-2</v>
      </c>
      <c r="H162" s="38">
        <f t="shared" si="40"/>
        <v>2.3639062500000003</v>
      </c>
      <c r="I162" s="38">
        <f t="shared" si="41"/>
        <v>3.6345058593750008</v>
      </c>
      <c r="J162" s="38">
        <f t="shared" si="42"/>
        <v>5.5880527587890638</v>
      </c>
      <c r="K162" s="38">
        <f t="shared" si="43"/>
        <v>-2.7508950755604389E-2</v>
      </c>
      <c r="L162" s="38">
        <f t="shared" si="44"/>
        <v>-4.2295011786741749E-2</v>
      </c>
      <c r="M162" s="38">
        <f t="shared" ca="1" si="45"/>
        <v>-1.7786880349726336E-2</v>
      </c>
      <c r="N162" s="38">
        <f t="shared" ca="1" si="46"/>
        <v>1.1050244196004721E-8</v>
      </c>
      <c r="O162" s="105">
        <f t="shared" ca="1" si="47"/>
        <v>40728143191392.313</v>
      </c>
      <c r="P162" s="38">
        <f t="shared" ca="1" si="48"/>
        <v>221979281017.54532</v>
      </c>
      <c r="Q162" s="38">
        <f t="shared" ca="1" si="49"/>
        <v>175845153052.63586</v>
      </c>
      <c r="R162" s="24">
        <f t="shared" ca="1" si="50"/>
        <v>-1.0512014172367121E-4</v>
      </c>
    </row>
    <row r="163" spans="1:18" x14ac:dyDescent="0.2">
      <c r="A163" s="81">
        <v>15375</v>
      </c>
      <c r="B163" s="81">
        <v>-1.74920004942789E-2</v>
      </c>
      <c r="C163" s="81">
        <v>1</v>
      </c>
      <c r="D163" s="82">
        <f t="shared" si="36"/>
        <v>1.5375000000000001</v>
      </c>
      <c r="E163" s="82">
        <f t="shared" si="37"/>
        <v>-1.74920004942789E-2</v>
      </c>
      <c r="F163" s="38">
        <f t="shared" si="38"/>
        <v>1.5375000000000001</v>
      </c>
      <c r="G163" s="38">
        <f t="shared" si="39"/>
        <v>-1.74920004942789E-2</v>
      </c>
      <c r="H163" s="38">
        <f t="shared" si="40"/>
        <v>2.3639062500000003</v>
      </c>
      <c r="I163" s="38">
        <f t="shared" si="41"/>
        <v>3.6345058593750008</v>
      </c>
      <c r="J163" s="38">
        <f t="shared" si="42"/>
        <v>5.5880527587890638</v>
      </c>
      <c r="K163" s="38">
        <f t="shared" si="43"/>
        <v>-2.6893950759953811E-2</v>
      </c>
      <c r="L163" s="38">
        <f t="shared" si="44"/>
        <v>-4.1349449293428986E-2</v>
      </c>
      <c r="M163" s="38">
        <f t="shared" ca="1" si="45"/>
        <v>-1.7786880349726336E-2</v>
      </c>
      <c r="N163" s="38">
        <f t="shared" ca="1" si="46"/>
        <v>8.6954129148701032E-8</v>
      </c>
      <c r="O163" s="105">
        <f t="shared" ca="1" si="47"/>
        <v>40728143191392.313</v>
      </c>
      <c r="P163" s="38">
        <f t="shared" ca="1" si="48"/>
        <v>221979281017.54532</v>
      </c>
      <c r="Q163" s="38">
        <f t="shared" ca="1" si="49"/>
        <v>175845153052.63586</v>
      </c>
      <c r="R163" s="24">
        <f t="shared" ca="1" si="50"/>
        <v>2.9487985544743647E-4</v>
      </c>
    </row>
    <row r="164" spans="1:18" x14ac:dyDescent="0.2">
      <c r="A164" s="81">
        <v>15438</v>
      </c>
      <c r="B164" s="81">
        <v>-1.6651577413389823E-2</v>
      </c>
      <c r="C164" s="81">
        <v>1</v>
      </c>
      <c r="D164" s="82">
        <f t="shared" si="36"/>
        <v>1.5438000000000001</v>
      </c>
      <c r="E164" s="82">
        <f t="shared" si="37"/>
        <v>-1.6651577413389823E-2</v>
      </c>
      <c r="F164" s="38">
        <f t="shared" si="38"/>
        <v>1.5438000000000001</v>
      </c>
      <c r="G164" s="38">
        <f t="shared" si="39"/>
        <v>-1.6651577413389823E-2</v>
      </c>
      <c r="H164" s="38">
        <f t="shared" si="40"/>
        <v>2.38331844</v>
      </c>
      <c r="I164" s="38">
        <f t="shared" si="41"/>
        <v>3.6793670076720004</v>
      </c>
      <c r="J164" s="38">
        <f t="shared" si="42"/>
        <v>5.6802067864440344</v>
      </c>
      <c r="K164" s="38">
        <f t="shared" si="43"/>
        <v>-2.5706705210791211E-2</v>
      </c>
      <c r="L164" s="38">
        <f t="shared" si="44"/>
        <v>-3.9686011504419472E-2</v>
      </c>
      <c r="M164" s="38">
        <f t="shared" ca="1" si="45"/>
        <v>-1.7660845120903469E-2</v>
      </c>
      <c r="N164" s="38">
        <f t="shared" ca="1" si="46"/>
        <v>1.0186213054298508E-6</v>
      </c>
      <c r="O164" s="105">
        <f t="shared" ca="1" si="47"/>
        <v>40468334964445.156</v>
      </c>
      <c r="P164" s="38">
        <f t="shared" ca="1" si="48"/>
        <v>218491921731.79453</v>
      </c>
      <c r="Q164" s="38">
        <f t="shared" ca="1" si="49"/>
        <v>174582066956.94287</v>
      </c>
      <c r="R164" s="24">
        <f t="shared" ca="1" si="50"/>
        <v>1.0092677075136461E-3</v>
      </c>
    </row>
    <row r="165" spans="1:18" x14ac:dyDescent="0.2">
      <c r="A165" s="81">
        <v>17092.5</v>
      </c>
      <c r="B165" s="81">
        <v>-8.5744945552962519E-3</v>
      </c>
      <c r="C165" s="81">
        <v>0.1</v>
      </c>
      <c r="D165" s="82">
        <f t="shared" si="36"/>
        <v>1.7092499999999999</v>
      </c>
      <c r="E165" s="82">
        <f t="shared" si="37"/>
        <v>-8.5744945552962519E-3</v>
      </c>
      <c r="F165" s="38">
        <f t="shared" si="38"/>
        <v>0.17092499999999999</v>
      </c>
      <c r="G165" s="38">
        <f t="shared" si="39"/>
        <v>-8.5744945552962523E-4</v>
      </c>
      <c r="H165" s="38">
        <f t="shared" si="40"/>
        <v>0.29215355625</v>
      </c>
      <c r="I165" s="38">
        <f t="shared" si="41"/>
        <v>0.49936346602031251</v>
      </c>
      <c r="J165" s="38">
        <f t="shared" si="42"/>
        <v>0.85353700429521917</v>
      </c>
      <c r="K165" s="38">
        <f t="shared" si="43"/>
        <v>-1.4655954818640119E-3</v>
      </c>
      <c r="L165" s="38">
        <f t="shared" si="44"/>
        <v>-2.5050690773760621E-3</v>
      </c>
      <c r="M165" s="38">
        <f t="shared" ca="1" si="45"/>
        <v>-1.4218672035082884E-2</v>
      </c>
      <c r="N165" s="38">
        <f t="shared" ca="1" si="46"/>
        <v>3.1856739423330584E-6</v>
      </c>
      <c r="O165" s="105">
        <f t="shared" ca="1" si="47"/>
        <v>337347119018.87286</v>
      </c>
      <c r="P165" s="38">
        <f t="shared" ca="1" si="48"/>
        <v>1360672371.230515</v>
      </c>
      <c r="Q165" s="38">
        <f t="shared" ca="1" si="49"/>
        <v>1416143677.9652505</v>
      </c>
      <c r="R165" s="24">
        <f t="shared" ca="1" si="50"/>
        <v>5.6441774797866325E-3</v>
      </c>
    </row>
    <row r="166" spans="1:18" x14ac:dyDescent="0.2">
      <c r="A166" s="81">
        <v>17118</v>
      </c>
      <c r="B166" s="81">
        <v>-1.0576569625068692E-2</v>
      </c>
      <c r="C166" s="81">
        <v>0.1</v>
      </c>
      <c r="D166" s="82">
        <f t="shared" si="36"/>
        <v>1.7118</v>
      </c>
      <c r="E166" s="82">
        <f t="shared" si="37"/>
        <v>-1.0576569625068692E-2</v>
      </c>
      <c r="F166" s="38">
        <f t="shared" si="38"/>
        <v>0.17118</v>
      </c>
      <c r="G166" s="38">
        <f t="shared" si="39"/>
        <v>-1.0576569625068693E-3</v>
      </c>
      <c r="H166" s="38">
        <f t="shared" si="40"/>
        <v>0.29302592399999999</v>
      </c>
      <c r="I166" s="38">
        <f t="shared" si="41"/>
        <v>0.50160177670319994</v>
      </c>
      <c r="J166" s="38">
        <f t="shared" si="42"/>
        <v>0.85864192136053763</v>
      </c>
      <c r="K166" s="38">
        <f t="shared" si="43"/>
        <v>-1.8104971884192588E-3</v>
      </c>
      <c r="L166" s="38">
        <f t="shared" si="44"/>
        <v>-3.0992090871360873E-3</v>
      </c>
      <c r="M166" s="38">
        <f t="shared" ca="1" si="45"/>
        <v>-1.4163625734743871E-2</v>
      </c>
      <c r="N166" s="38">
        <f t="shared" ca="1" si="46"/>
        <v>1.2866971533958027E-6</v>
      </c>
      <c r="O166" s="105">
        <f t="shared" ca="1" si="47"/>
        <v>336325925478.56647</v>
      </c>
      <c r="P166" s="38">
        <f t="shared" ca="1" si="48"/>
        <v>1349380301.5093086</v>
      </c>
      <c r="Q166" s="38">
        <f t="shared" ca="1" si="49"/>
        <v>1411118100.836899</v>
      </c>
      <c r="R166" s="24">
        <f t="shared" ca="1" si="50"/>
        <v>3.5870561096751786E-3</v>
      </c>
    </row>
    <row r="167" spans="1:18" x14ac:dyDescent="0.2">
      <c r="A167" s="81">
        <v>17143.5</v>
      </c>
      <c r="B167" s="81">
        <v>-9.5785308057347029E-3</v>
      </c>
      <c r="C167" s="81">
        <v>0.1</v>
      </c>
      <c r="D167" s="82">
        <f t="shared" si="36"/>
        <v>1.71435</v>
      </c>
      <c r="E167" s="82">
        <f t="shared" si="37"/>
        <v>-9.5785308057347029E-3</v>
      </c>
      <c r="F167" s="38">
        <f t="shared" si="38"/>
        <v>0.171435</v>
      </c>
      <c r="G167" s="38">
        <f t="shared" si="39"/>
        <v>-9.5785308057347036E-4</v>
      </c>
      <c r="H167" s="38">
        <f t="shared" si="40"/>
        <v>0.29389959225000001</v>
      </c>
      <c r="I167" s="38">
        <f t="shared" si="41"/>
        <v>0.50384676597378752</v>
      </c>
      <c r="J167" s="38">
        <f t="shared" si="42"/>
        <v>0.86376970324716262</v>
      </c>
      <c r="K167" s="38">
        <f t="shared" si="43"/>
        <v>-1.6420954286811289E-3</v>
      </c>
      <c r="L167" s="38">
        <f t="shared" si="44"/>
        <v>-2.8151262981594934E-3</v>
      </c>
      <c r="M167" s="38">
        <f t="shared" ca="1" si="45"/>
        <v>-1.4108518909285288E-2</v>
      </c>
      <c r="N167" s="38">
        <f t="shared" ca="1" si="46"/>
        <v>2.0520792218309826E-6</v>
      </c>
      <c r="O167" s="105">
        <f t="shared" ca="1" si="47"/>
        <v>335305331613.41663</v>
      </c>
      <c r="P167" s="38">
        <f t="shared" ca="1" si="48"/>
        <v>1338132001.2919376</v>
      </c>
      <c r="Q167" s="38">
        <f t="shared" ca="1" si="49"/>
        <v>1406094968.2369018</v>
      </c>
      <c r="R167" s="24">
        <f t="shared" ca="1" si="50"/>
        <v>4.5299881035505852E-3</v>
      </c>
    </row>
    <row r="168" spans="1:18" x14ac:dyDescent="0.2">
      <c r="A168" s="81">
        <v>17891</v>
      </c>
      <c r="B168" s="81">
        <v>-1.1809385367720013E-2</v>
      </c>
      <c r="C168" s="81">
        <v>1</v>
      </c>
      <c r="D168" s="82">
        <f t="shared" si="36"/>
        <v>1.7890999999999999</v>
      </c>
      <c r="E168" s="82">
        <f t="shared" si="37"/>
        <v>-1.1809385367720013E-2</v>
      </c>
      <c r="F168" s="38">
        <f t="shared" si="38"/>
        <v>1.7890999999999999</v>
      </c>
      <c r="G168" s="38">
        <f t="shared" si="39"/>
        <v>-1.1809385367720013E-2</v>
      </c>
      <c r="H168" s="38">
        <f t="shared" si="40"/>
        <v>3.2008788099999999</v>
      </c>
      <c r="I168" s="38">
        <f t="shared" si="41"/>
        <v>5.7266922789709991</v>
      </c>
      <c r="J168" s="38">
        <f t="shared" si="42"/>
        <v>10.245625156307014</v>
      </c>
      <c r="K168" s="38">
        <f t="shared" si="43"/>
        <v>-2.1128171361387872E-2</v>
      </c>
      <c r="L168" s="38">
        <f t="shared" si="44"/>
        <v>-3.7800411382659042E-2</v>
      </c>
      <c r="M168" s="38">
        <f t="shared" ca="1" si="45"/>
        <v>-1.2466240995543974E-2</v>
      </c>
      <c r="N168" s="38">
        <f t="shared" ca="1" si="46"/>
        <v>4.3145931580400974E-7</v>
      </c>
      <c r="O168" s="105">
        <f t="shared" ca="1" si="47"/>
        <v>30567455744564.059</v>
      </c>
      <c r="P168" s="38">
        <f t="shared" ca="1" si="48"/>
        <v>102804128360.64775</v>
      </c>
      <c r="Q168" s="38">
        <f t="shared" ca="1" si="49"/>
        <v>126009693255.24146</v>
      </c>
      <c r="R168" s="24">
        <f t="shared" ca="1" si="50"/>
        <v>6.5685562782396081E-4</v>
      </c>
    </row>
    <row r="169" spans="1:18" x14ac:dyDescent="0.2">
      <c r="A169" s="81">
        <v>17891</v>
      </c>
      <c r="B169" s="81">
        <v>-1.1209385368325372E-2</v>
      </c>
      <c r="C169" s="81">
        <v>1</v>
      </c>
      <c r="D169" s="82">
        <f t="shared" si="36"/>
        <v>1.7890999999999999</v>
      </c>
      <c r="E169" s="82">
        <f t="shared" si="37"/>
        <v>-1.1209385368325372E-2</v>
      </c>
      <c r="F169" s="38">
        <f t="shared" si="38"/>
        <v>1.7890999999999999</v>
      </c>
      <c r="G169" s="38">
        <f t="shared" si="39"/>
        <v>-1.1209385368325372E-2</v>
      </c>
      <c r="H169" s="38">
        <f t="shared" si="40"/>
        <v>3.2008788099999999</v>
      </c>
      <c r="I169" s="38">
        <f t="shared" si="41"/>
        <v>5.7266922789709991</v>
      </c>
      <c r="J169" s="38">
        <f t="shared" si="42"/>
        <v>10.245625156307014</v>
      </c>
      <c r="K169" s="38">
        <f t="shared" si="43"/>
        <v>-2.0054711362470924E-2</v>
      </c>
      <c r="L169" s="38">
        <f t="shared" si="44"/>
        <v>-3.5879884098596729E-2</v>
      </c>
      <c r="M169" s="38">
        <f t="shared" ca="1" si="45"/>
        <v>-1.2466240995543974E-2</v>
      </c>
      <c r="N169" s="38">
        <f t="shared" ca="1" si="46"/>
        <v>1.5796860676710632E-6</v>
      </c>
      <c r="O169" s="105">
        <f t="shared" ca="1" si="47"/>
        <v>30567455744564.059</v>
      </c>
      <c r="P169" s="38">
        <f t="shared" ca="1" si="48"/>
        <v>102804128360.64775</v>
      </c>
      <c r="Q169" s="38">
        <f t="shared" ca="1" si="49"/>
        <v>126009693255.24146</v>
      </c>
      <c r="R169" s="24">
        <f t="shared" ca="1" si="50"/>
        <v>1.2568556272186011E-3</v>
      </c>
    </row>
    <row r="170" spans="1:18" x14ac:dyDescent="0.2">
      <c r="A170" s="81">
        <v>17891.5</v>
      </c>
      <c r="B170" s="81">
        <v>-1.4585828681014957E-2</v>
      </c>
      <c r="C170" s="81">
        <v>1</v>
      </c>
      <c r="D170" s="82">
        <f t="shared" si="36"/>
        <v>1.78915</v>
      </c>
      <c r="E170" s="82">
        <f t="shared" si="37"/>
        <v>-1.4585828681014957E-2</v>
      </c>
      <c r="F170" s="38">
        <f t="shared" si="38"/>
        <v>1.78915</v>
      </c>
      <c r="G170" s="38">
        <f t="shared" si="39"/>
        <v>-1.4585828681014957E-2</v>
      </c>
      <c r="H170" s="38">
        <f t="shared" si="40"/>
        <v>3.2010577224999999</v>
      </c>
      <c r="I170" s="38">
        <f t="shared" si="41"/>
        <v>5.7271724242108748</v>
      </c>
      <c r="J170" s="38">
        <f t="shared" si="42"/>
        <v>10.246770542776886</v>
      </c>
      <c r="K170" s="38">
        <f t="shared" si="43"/>
        <v>-2.6096235384637911E-2</v>
      </c>
      <c r="L170" s="38">
        <f t="shared" si="44"/>
        <v>-4.6690079538424918E-2</v>
      </c>
      <c r="M170" s="38">
        <f t="shared" ca="1" si="45"/>
        <v>-1.2465125075972555E-2</v>
      </c>
      <c r="N170" s="38">
        <f t="shared" ca="1" si="46"/>
        <v>4.4973837804398375E-6</v>
      </c>
      <c r="O170" s="105">
        <f t="shared" ca="1" si="47"/>
        <v>30565493581214.656</v>
      </c>
      <c r="P170" s="38">
        <f t="shared" ca="1" si="48"/>
        <v>102784669717.58096</v>
      </c>
      <c r="Q170" s="38">
        <f t="shared" ca="1" si="49"/>
        <v>126000018619.81099</v>
      </c>
      <c r="R170" s="24">
        <f t="shared" ca="1" si="50"/>
        <v>-2.1207036050424014E-3</v>
      </c>
    </row>
    <row r="171" spans="1:18" x14ac:dyDescent="0.2">
      <c r="A171" s="81">
        <v>17891.5</v>
      </c>
      <c r="B171" s="81">
        <v>-1.3985828681620316E-2</v>
      </c>
      <c r="C171" s="81">
        <v>1</v>
      </c>
      <c r="D171" s="82">
        <f t="shared" si="36"/>
        <v>1.78915</v>
      </c>
      <c r="E171" s="82">
        <f t="shared" si="37"/>
        <v>-1.3985828681620316E-2</v>
      </c>
      <c r="F171" s="38">
        <f t="shared" si="38"/>
        <v>1.78915</v>
      </c>
      <c r="G171" s="38">
        <f t="shared" si="39"/>
        <v>-1.3985828681620316E-2</v>
      </c>
      <c r="H171" s="38">
        <f t="shared" si="40"/>
        <v>3.2010577224999999</v>
      </c>
      <c r="I171" s="38">
        <f t="shared" si="41"/>
        <v>5.7271724242108748</v>
      </c>
      <c r="J171" s="38">
        <f t="shared" si="42"/>
        <v>10.246770542776886</v>
      </c>
      <c r="K171" s="38">
        <f t="shared" si="43"/>
        <v>-2.5022745385720989E-2</v>
      </c>
      <c r="L171" s="38">
        <f t="shared" si="44"/>
        <v>-4.4769444906862708E-2</v>
      </c>
      <c r="M171" s="38">
        <f t="shared" ca="1" si="45"/>
        <v>-1.2465125075972555E-2</v>
      </c>
      <c r="N171" s="38">
        <f t="shared" ca="1" si="46"/>
        <v>2.3125394562301014E-6</v>
      </c>
      <c r="O171" s="105">
        <f t="shared" ca="1" si="47"/>
        <v>30565493581214.656</v>
      </c>
      <c r="P171" s="38">
        <f t="shared" ca="1" si="48"/>
        <v>102784669717.58096</v>
      </c>
      <c r="Q171" s="38">
        <f t="shared" ca="1" si="49"/>
        <v>126000018619.81099</v>
      </c>
      <c r="R171" s="24">
        <f t="shared" ca="1" si="50"/>
        <v>-1.5207036056477611E-3</v>
      </c>
    </row>
    <row r="172" spans="1:18" x14ac:dyDescent="0.2">
      <c r="A172" s="81">
        <v>17952</v>
      </c>
      <c r="B172" s="81">
        <v>-4.9351546485869695E-3</v>
      </c>
      <c r="C172" s="81">
        <v>0.1</v>
      </c>
      <c r="D172" s="82">
        <f t="shared" si="36"/>
        <v>1.7951999999999999</v>
      </c>
      <c r="E172" s="82">
        <f t="shared" si="37"/>
        <v>-4.9351546485869695E-3</v>
      </c>
      <c r="F172" s="38">
        <f t="shared" si="38"/>
        <v>0.17952000000000001</v>
      </c>
      <c r="G172" s="38">
        <f t="shared" si="39"/>
        <v>-4.9351546485869693E-4</v>
      </c>
      <c r="H172" s="38">
        <f t="shared" si="40"/>
        <v>0.32227430400000001</v>
      </c>
      <c r="I172" s="38">
        <f t="shared" si="41"/>
        <v>0.57854683054080003</v>
      </c>
      <c r="J172" s="38">
        <f t="shared" si="42"/>
        <v>1.0386072701868441</v>
      </c>
      <c r="K172" s="38">
        <f t="shared" si="43"/>
        <v>-8.8595896251433273E-4</v>
      </c>
      <c r="L172" s="38">
        <f t="shared" si="44"/>
        <v>-1.5904735295057301E-3</v>
      </c>
      <c r="M172" s="38">
        <f t="shared" ca="1" si="45"/>
        <v>-1.2329927052388241E-2</v>
      </c>
      <c r="N172" s="38">
        <f t="shared" ca="1" si="46"/>
        <v>5.4682658904020827E-6</v>
      </c>
      <c r="O172" s="105">
        <f t="shared" ca="1" si="47"/>
        <v>303282807278.32581</v>
      </c>
      <c r="P172" s="38">
        <f t="shared" ca="1" si="48"/>
        <v>1004429608.5756241</v>
      </c>
      <c r="Q172" s="38">
        <f t="shared" ca="1" si="49"/>
        <v>1248303941.6400895</v>
      </c>
      <c r="R172" s="24">
        <f t="shared" ca="1" si="50"/>
        <v>7.394772403801271E-3</v>
      </c>
    </row>
    <row r="173" spans="1:18" x14ac:dyDescent="0.2">
      <c r="A173" s="81">
        <v>17954.5</v>
      </c>
      <c r="B173" s="81">
        <v>-2.2817344800049454E-2</v>
      </c>
      <c r="C173" s="81">
        <v>0.1</v>
      </c>
      <c r="D173" s="82">
        <f t="shared" si="36"/>
        <v>1.79545</v>
      </c>
      <c r="E173" s="82">
        <f t="shared" si="37"/>
        <v>-2.2817344800049454E-2</v>
      </c>
      <c r="F173" s="38">
        <f t="shared" si="38"/>
        <v>0.17954500000000001</v>
      </c>
      <c r="G173" s="38">
        <f t="shared" si="39"/>
        <v>-2.2817344800049456E-3</v>
      </c>
      <c r="H173" s="38">
        <f t="shared" si="40"/>
        <v>0.32236407025000002</v>
      </c>
      <c r="I173" s="38">
        <f t="shared" si="41"/>
        <v>0.57878856993036254</v>
      </c>
      <c r="J173" s="38">
        <f t="shared" si="42"/>
        <v>1.0391859378814694</v>
      </c>
      <c r="K173" s="38">
        <f t="shared" si="43"/>
        <v>-4.0967401721248792E-3</v>
      </c>
      <c r="L173" s="38">
        <f t="shared" si="44"/>
        <v>-7.3554921420416145E-3</v>
      </c>
      <c r="M173" s="38">
        <f t="shared" ca="1" si="45"/>
        <v>-1.2324333027167022E-2</v>
      </c>
      <c r="N173" s="38">
        <f t="shared" ca="1" si="46"/>
        <v>1.1010329606584932E-5</v>
      </c>
      <c r="O173" s="105">
        <f t="shared" ca="1" si="47"/>
        <v>303184875043.18567</v>
      </c>
      <c r="P173" s="38">
        <f t="shared" ca="1" si="48"/>
        <v>1003467421.5806006</v>
      </c>
      <c r="Q173" s="38">
        <f t="shared" ca="1" si="49"/>
        <v>1247821058.897747</v>
      </c>
      <c r="R173" s="24">
        <f t="shared" ca="1" si="50"/>
        <v>-1.0493011772882432E-2</v>
      </c>
    </row>
    <row r="174" spans="1:18" x14ac:dyDescent="0.2">
      <c r="A174" s="81">
        <v>17961</v>
      </c>
      <c r="B174" s="81">
        <v>-1.401103420811982E-2</v>
      </c>
      <c r="C174" s="81">
        <v>1</v>
      </c>
      <c r="D174" s="82">
        <f t="shared" si="36"/>
        <v>1.7961</v>
      </c>
      <c r="E174" s="82">
        <f t="shared" si="37"/>
        <v>-1.401103420811982E-2</v>
      </c>
      <c r="F174" s="38">
        <f t="shared" si="38"/>
        <v>1.7961</v>
      </c>
      <c r="G174" s="38">
        <f t="shared" si="39"/>
        <v>-1.401103420811982E-2</v>
      </c>
      <c r="H174" s="38">
        <f t="shared" si="40"/>
        <v>3.2259752100000001</v>
      </c>
      <c r="I174" s="38">
        <f t="shared" si="41"/>
        <v>5.794174074681</v>
      </c>
      <c r="J174" s="38">
        <f t="shared" si="42"/>
        <v>10.406916055534545</v>
      </c>
      <c r="K174" s="38">
        <f t="shared" si="43"/>
        <v>-2.5165218541204008E-2</v>
      </c>
      <c r="L174" s="38">
        <f t="shared" si="44"/>
        <v>-4.519924902185652E-2</v>
      </c>
      <c r="M174" s="38">
        <f t="shared" ca="1" si="45"/>
        <v>-1.2309785839008627E-2</v>
      </c>
      <c r="N174" s="38">
        <f t="shared" ca="1" si="46"/>
        <v>2.8942460134034961E-6</v>
      </c>
      <c r="O174" s="105">
        <f t="shared" ca="1" si="47"/>
        <v>30293028469573.691</v>
      </c>
      <c r="P174" s="38">
        <f t="shared" ca="1" si="48"/>
        <v>100096776557.74112</v>
      </c>
      <c r="Q174" s="38">
        <f t="shared" ca="1" si="49"/>
        <v>124656572612.92822</v>
      </c>
      <c r="R174" s="24">
        <f t="shared" ca="1" si="50"/>
        <v>-1.7012483691111937E-3</v>
      </c>
    </row>
    <row r="175" spans="1:18" x14ac:dyDescent="0.2">
      <c r="A175" s="81">
        <v>17961</v>
      </c>
      <c r="B175" s="81">
        <v>-1.3211034206501647E-2</v>
      </c>
      <c r="C175" s="81">
        <v>1</v>
      </c>
      <c r="D175" s="82">
        <f t="shared" si="36"/>
        <v>1.7961</v>
      </c>
      <c r="E175" s="82">
        <f t="shared" si="37"/>
        <v>-1.3211034206501647E-2</v>
      </c>
      <c r="F175" s="38">
        <f t="shared" si="38"/>
        <v>1.7961</v>
      </c>
      <c r="G175" s="38">
        <f t="shared" si="39"/>
        <v>-1.3211034206501647E-2</v>
      </c>
      <c r="H175" s="38">
        <f t="shared" si="40"/>
        <v>3.2259752100000001</v>
      </c>
      <c r="I175" s="38">
        <f t="shared" si="41"/>
        <v>5.794174074681</v>
      </c>
      <c r="J175" s="38">
        <f t="shared" si="42"/>
        <v>10.406916055534545</v>
      </c>
      <c r="K175" s="38">
        <f t="shared" si="43"/>
        <v>-2.3728338538297609E-2</v>
      </c>
      <c r="L175" s="38">
        <f t="shared" si="44"/>
        <v>-4.2618468848636334E-2</v>
      </c>
      <c r="M175" s="38">
        <f t="shared" ca="1" si="45"/>
        <v>-1.2309785839008627E-2</v>
      </c>
      <c r="N175" s="38">
        <f t="shared" ca="1" si="46"/>
        <v>8.1224861990883491E-7</v>
      </c>
      <c r="O175" s="105">
        <f t="shared" ca="1" si="47"/>
        <v>30293028469573.691</v>
      </c>
      <c r="P175" s="38">
        <f t="shared" ca="1" si="48"/>
        <v>100096776557.74112</v>
      </c>
      <c r="Q175" s="38">
        <f t="shared" ca="1" si="49"/>
        <v>124656572612.92822</v>
      </c>
      <c r="R175" s="24">
        <f t="shared" ca="1" si="50"/>
        <v>-9.0124836749302072E-4</v>
      </c>
    </row>
    <row r="176" spans="1:18" x14ac:dyDescent="0.2">
      <c r="A176" s="81">
        <v>17961.5</v>
      </c>
      <c r="B176" s="81">
        <v>-1.5287471556671258E-2</v>
      </c>
      <c r="C176" s="81">
        <v>0.1</v>
      </c>
      <c r="D176" s="82">
        <f t="shared" si="36"/>
        <v>1.7961499999999999</v>
      </c>
      <c r="E176" s="82">
        <f t="shared" si="37"/>
        <v>-1.5287471556671258E-2</v>
      </c>
      <c r="F176" s="38">
        <f t="shared" si="38"/>
        <v>0.179615</v>
      </c>
      <c r="G176" s="38">
        <f t="shared" si="39"/>
        <v>-1.5287471556671259E-3</v>
      </c>
      <c r="H176" s="38">
        <f t="shared" si="40"/>
        <v>0.32261548224999997</v>
      </c>
      <c r="I176" s="38">
        <f t="shared" si="41"/>
        <v>0.57946579844333745</v>
      </c>
      <c r="J176" s="38">
        <f t="shared" si="42"/>
        <v>1.0408074938740006</v>
      </c>
      <c r="K176" s="38">
        <f t="shared" si="43"/>
        <v>-2.7458592036515082E-3</v>
      </c>
      <c r="L176" s="38">
        <f t="shared" si="44"/>
        <v>-4.9319750086386565E-3</v>
      </c>
      <c r="M176" s="38">
        <f t="shared" ca="1" si="45"/>
        <v>-1.2308666661645311E-2</v>
      </c>
      <c r="N176" s="38">
        <f t="shared" ca="1" si="46"/>
        <v>8.8732786026305456E-7</v>
      </c>
      <c r="O176" s="105">
        <f t="shared" ca="1" si="47"/>
        <v>302910702826.46033</v>
      </c>
      <c r="P176" s="38">
        <f t="shared" ca="1" si="48"/>
        <v>1000775605.8243206</v>
      </c>
      <c r="Q176" s="38">
        <f t="shared" ca="1" si="49"/>
        <v>1246469171.7962093</v>
      </c>
      <c r="R176" s="24">
        <f t="shared" ca="1" si="50"/>
        <v>-2.9788048950259473E-3</v>
      </c>
    </row>
    <row r="177" spans="1:18" x14ac:dyDescent="0.2">
      <c r="A177" s="81">
        <v>17963</v>
      </c>
      <c r="B177" s="81">
        <v>-1.3016783355885284E-2</v>
      </c>
      <c r="C177" s="81">
        <v>1</v>
      </c>
      <c r="D177" s="82">
        <f t="shared" si="36"/>
        <v>1.7963</v>
      </c>
      <c r="E177" s="82">
        <f t="shared" si="37"/>
        <v>-1.3016783355885284E-2</v>
      </c>
      <c r="F177" s="38">
        <f t="shared" si="38"/>
        <v>1.7963</v>
      </c>
      <c r="G177" s="38">
        <f t="shared" si="39"/>
        <v>-1.3016783355885284E-2</v>
      </c>
      <c r="H177" s="38">
        <f t="shared" si="40"/>
        <v>3.2266936899999998</v>
      </c>
      <c r="I177" s="38">
        <f t="shared" si="41"/>
        <v>5.7961098753469997</v>
      </c>
      <c r="J177" s="38">
        <f t="shared" si="42"/>
        <v>10.411552169085816</v>
      </c>
      <c r="K177" s="38">
        <f t="shared" si="43"/>
        <v>-2.3382047942176735E-2</v>
      </c>
      <c r="L177" s="38">
        <f t="shared" si="44"/>
        <v>-4.200117271853207E-2</v>
      </c>
      <c r="M177" s="38">
        <f t="shared" ca="1" si="45"/>
        <v>-1.2305308989935706E-2</v>
      </c>
      <c r="N177" s="38">
        <f t="shared" ca="1" si="46"/>
        <v>5.0619577340335416E-7</v>
      </c>
      <c r="O177" s="105">
        <f t="shared" ca="1" si="47"/>
        <v>30285195893714.758</v>
      </c>
      <c r="P177" s="38">
        <f t="shared" ca="1" si="48"/>
        <v>100019923069.96671</v>
      </c>
      <c r="Q177" s="38">
        <f t="shared" ca="1" si="49"/>
        <v>124617951714.28743</v>
      </c>
      <c r="R177" s="24">
        <f t="shared" ca="1" si="50"/>
        <v>-7.1147436594957807E-4</v>
      </c>
    </row>
    <row r="178" spans="1:18" x14ac:dyDescent="0.2">
      <c r="A178" s="81">
        <v>17963</v>
      </c>
      <c r="B178" s="81">
        <v>-1.2916783358411496E-2</v>
      </c>
      <c r="C178" s="81">
        <v>1</v>
      </c>
      <c r="D178" s="82">
        <f t="shared" si="36"/>
        <v>1.7963</v>
      </c>
      <c r="E178" s="82">
        <f t="shared" si="37"/>
        <v>-1.2916783358411496E-2</v>
      </c>
      <c r="F178" s="38">
        <f t="shared" si="38"/>
        <v>1.7963</v>
      </c>
      <c r="G178" s="38">
        <f t="shared" si="39"/>
        <v>-1.2916783358411496E-2</v>
      </c>
      <c r="H178" s="38">
        <f t="shared" si="40"/>
        <v>3.2266936899999998</v>
      </c>
      <c r="I178" s="38">
        <f t="shared" si="41"/>
        <v>5.7961098753469997</v>
      </c>
      <c r="J178" s="38">
        <f t="shared" si="42"/>
        <v>10.411552169085816</v>
      </c>
      <c r="K178" s="38">
        <f t="shared" si="43"/>
        <v>-2.3202417946714571E-2</v>
      </c>
      <c r="L178" s="38">
        <f t="shared" si="44"/>
        <v>-4.1678503357683382E-2</v>
      </c>
      <c r="M178" s="38">
        <f t="shared" ca="1" si="45"/>
        <v>-1.2305308989935706E-2</v>
      </c>
      <c r="N178" s="38">
        <f t="shared" ca="1" si="46"/>
        <v>3.7390090330286687E-7</v>
      </c>
      <c r="O178" s="105">
        <f t="shared" ca="1" si="47"/>
        <v>30285195893714.758</v>
      </c>
      <c r="P178" s="38">
        <f t="shared" ca="1" si="48"/>
        <v>100019923069.96671</v>
      </c>
      <c r="Q178" s="38">
        <f t="shared" ca="1" si="49"/>
        <v>124617951714.28743</v>
      </c>
      <c r="R178" s="24">
        <f t="shared" ca="1" si="50"/>
        <v>-6.1147436847579055E-4</v>
      </c>
    </row>
    <row r="179" spans="1:18" x14ac:dyDescent="0.2">
      <c r="A179" s="81">
        <v>18777</v>
      </c>
      <c r="B179" s="81">
        <v>1.9991190850342632E-3</v>
      </c>
      <c r="C179" s="81">
        <v>0.1</v>
      </c>
      <c r="D179" s="82">
        <f t="shared" si="36"/>
        <v>1.8776999999999999</v>
      </c>
      <c r="E179" s="82">
        <f t="shared" si="37"/>
        <v>1.9991190850342632E-3</v>
      </c>
      <c r="F179" s="38">
        <f t="shared" si="38"/>
        <v>0.18776999999999999</v>
      </c>
      <c r="G179" s="38">
        <f t="shared" si="39"/>
        <v>1.9991190850342634E-4</v>
      </c>
      <c r="H179" s="38">
        <f t="shared" si="40"/>
        <v>0.35257572899999995</v>
      </c>
      <c r="I179" s="38">
        <f t="shared" si="41"/>
        <v>0.66203144634329991</v>
      </c>
      <c r="J179" s="38">
        <f t="shared" si="42"/>
        <v>1.2430964467988141</v>
      </c>
      <c r="K179" s="38">
        <f t="shared" si="43"/>
        <v>3.7537459059688361E-4</v>
      </c>
      <c r="L179" s="38">
        <f t="shared" si="44"/>
        <v>7.0484086876376837E-4</v>
      </c>
      <c r="M179" s="38">
        <f t="shared" ca="1" si="45"/>
        <v>-1.0452318509127968E-2</v>
      </c>
      <c r="N179" s="38">
        <f t="shared" ca="1" si="46"/>
        <v>1.5503829816131652E-5</v>
      </c>
      <c r="O179" s="105">
        <f t="shared" ca="1" si="47"/>
        <v>271378313039.94177</v>
      </c>
      <c r="P179" s="38">
        <f t="shared" ca="1" si="48"/>
        <v>710689264.49894881</v>
      </c>
      <c r="Q179" s="38">
        <f t="shared" ca="1" si="49"/>
        <v>1091039370.0631983</v>
      </c>
      <c r="R179" s="24">
        <f t="shared" ca="1" si="50"/>
        <v>1.2451437594162231E-2</v>
      </c>
    </row>
    <row r="180" spans="1:18" x14ac:dyDescent="0.2">
      <c r="A180" s="81">
        <v>18777</v>
      </c>
      <c r="B180" s="81">
        <v>6.9991190824149185E-3</v>
      </c>
      <c r="C180" s="81">
        <v>0.1</v>
      </c>
      <c r="D180" s="82">
        <f t="shared" si="36"/>
        <v>1.8776999999999999</v>
      </c>
      <c r="E180" s="82">
        <f t="shared" si="37"/>
        <v>6.9991190824149185E-3</v>
      </c>
      <c r="F180" s="38">
        <f t="shared" si="38"/>
        <v>0.18776999999999999</v>
      </c>
      <c r="G180" s="38">
        <f t="shared" si="39"/>
        <v>6.9991190824149189E-4</v>
      </c>
      <c r="H180" s="38">
        <f t="shared" si="40"/>
        <v>0.35257572899999995</v>
      </c>
      <c r="I180" s="38">
        <f t="shared" si="41"/>
        <v>0.66203144634329991</v>
      </c>
      <c r="J180" s="38">
        <f t="shared" si="42"/>
        <v>1.2430964467988141</v>
      </c>
      <c r="K180" s="38">
        <f t="shared" si="43"/>
        <v>1.3142245901050494E-3</v>
      </c>
      <c r="L180" s="38">
        <f t="shared" si="44"/>
        <v>2.4677195128402509E-3</v>
      </c>
      <c r="M180" s="38">
        <f t="shared" ca="1" si="45"/>
        <v>-1.0452318509127968E-2</v>
      </c>
      <c r="N180" s="38">
        <f t="shared" ca="1" si="46"/>
        <v>3.0455267401151615E-5</v>
      </c>
      <c r="O180" s="105">
        <f t="shared" ca="1" si="47"/>
        <v>271378313039.94177</v>
      </c>
      <c r="P180" s="38">
        <f t="shared" ca="1" si="48"/>
        <v>710689264.49894881</v>
      </c>
      <c r="Q180" s="38">
        <f t="shared" ca="1" si="49"/>
        <v>1091039370.0631983</v>
      </c>
      <c r="R180" s="24">
        <f t="shared" ca="1" si="50"/>
        <v>1.7451437591542884E-2</v>
      </c>
    </row>
    <row r="181" spans="1:18" x14ac:dyDescent="0.2">
      <c r="A181" s="81">
        <v>18830.5</v>
      </c>
      <c r="B181" s="81">
        <v>-1.3872156044828766E-2</v>
      </c>
      <c r="C181" s="81">
        <v>0.1</v>
      </c>
      <c r="D181" s="82">
        <f t="shared" si="36"/>
        <v>1.8830499999999999</v>
      </c>
      <c r="E181" s="82">
        <f t="shared" si="37"/>
        <v>-1.3872156044828766E-2</v>
      </c>
      <c r="F181" s="38">
        <f t="shared" si="38"/>
        <v>0.188305</v>
      </c>
      <c r="G181" s="38">
        <f t="shared" si="39"/>
        <v>-1.3872156044828768E-3</v>
      </c>
      <c r="H181" s="38">
        <f t="shared" si="40"/>
        <v>0.35458773024999996</v>
      </c>
      <c r="I181" s="38">
        <f t="shared" si="41"/>
        <v>0.66770642544726233</v>
      </c>
      <c r="J181" s="38">
        <f t="shared" si="42"/>
        <v>1.2573245844384673</v>
      </c>
      <c r="K181" s="38">
        <f t="shared" si="43"/>
        <v>-2.6121963440214808E-3</v>
      </c>
      <c r="L181" s="38">
        <f t="shared" si="44"/>
        <v>-4.9188963256096493E-3</v>
      </c>
      <c r="M181" s="38">
        <f t="shared" ca="1" si="45"/>
        <v>-1.0328371077030548E-2</v>
      </c>
      <c r="N181" s="38">
        <f t="shared" ca="1" si="46"/>
        <v>1.2558411897992617E-6</v>
      </c>
      <c r="O181" s="105">
        <f t="shared" ca="1" si="47"/>
        <v>269339842639.77838</v>
      </c>
      <c r="P181" s="38">
        <f t="shared" ca="1" si="48"/>
        <v>693305166.48758364</v>
      </c>
      <c r="Q181" s="38">
        <f t="shared" ca="1" si="49"/>
        <v>1081000821.5072274</v>
      </c>
      <c r="R181" s="24">
        <f t="shared" ca="1" si="50"/>
        <v>-3.5437849677982178E-3</v>
      </c>
    </row>
    <row r="182" spans="1:18" x14ac:dyDescent="0.2">
      <c r="A182" s="81">
        <v>18851.5</v>
      </c>
      <c r="B182" s="81">
        <v>-9.2794446956508403E-3</v>
      </c>
      <c r="C182" s="81">
        <v>0.1</v>
      </c>
      <c r="D182" s="82">
        <f t="shared" si="36"/>
        <v>1.8851500000000001</v>
      </c>
      <c r="E182" s="82">
        <f t="shared" si="37"/>
        <v>-9.2794446956508403E-3</v>
      </c>
      <c r="F182" s="38">
        <f t="shared" si="38"/>
        <v>0.18851500000000002</v>
      </c>
      <c r="G182" s="38">
        <f t="shared" si="39"/>
        <v>-9.2794446956508407E-4</v>
      </c>
      <c r="H182" s="38">
        <f t="shared" si="40"/>
        <v>0.35537905225000005</v>
      </c>
      <c r="I182" s="38">
        <f t="shared" si="41"/>
        <v>0.66994282034908759</v>
      </c>
      <c r="J182" s="38">
        <f t="shared" si="42"/>
        <v>1.2629427077810826</v>
      </c>
      <c r="K182" s="38">
        <f t="shared" si="43"/>
        <v>-1.7493145168006184E-3</v>
      </c>
      <c r="L182" s="38">
        <f t="shared" si="44"/>
        <v>-3.2977202613466861E-3</v>
      </c>
      <c r="M182" s="38">
        <f t="shared" ca="1" si="45"/>
        <v>-1.0279646002315238E-2</v>
      </c>
      <c r="N182" s="38">
        <f t="shared" ca="1" si="46"/>
        <v>1.0004026538531691E-7</v>
      </c>
      <c r="O182" s="105">
        <f t="shared" ca="1" si="47"/>
        <v>268540774718.67258</v>
      </c>
      <c r="P182" s="38">
        <f t="shared" ca="1" si="48"/>
        <v>686537503.29907763</v>
      </c>
      <c r="Q182" s="38">
        <f t="shared" ca="1" si="49"/>
        <v>1077066304.728673</v>
      </c>
      <c r="R182" s="24">
        <f t="shared" ca="1" si="50"/>
        <v>1.0002013066643979E-3</v>
      </c>
    </row>
    <row r="183" spans="1:18" x14ac:dyDescent="0.2">
      <c r="A183" s="81">
        <v>18863</v>
      </c>
      <c r="B183" s="81">
        <v>-5.3357865797448271E-3</v>
      </c>
      <c r="C183" s="81">
        <v>0.1</v>
      </c>
      <c r="D183" s="82">
        <f t="shared" si="36"/>
        <v>1.8863000000000001</v>
      </c>
      <c r="E183" s="82">
        <f t="shared" si="37"/>
        <v>-5.3357865797448271E-3</v>
      </c>
      <c r="F183" s="38">
        <f t="shared" si="38"/>
        <v>0.18863000000000002</v>
      </c>
      <c r="G183" s="38">
        <f t="shared" si="39"/>
        <v>-5.3357865797448278E-4</v>
      </c>
      <c r="H183" s="38">
        <f t="shared" si="40"/>
        <v>0.35581276900000003</v>
      </c>
      <c r="I183" s="38">
        <f t="shared" si="41"/>
        <v>0.67116962616470011</v>
      </c>
      <c r="J183" s="38">
        <f t="shared" si="42"/>
        <v>1.2660272658344738</v>
      </c>
      <c r="K183" s="38">
        <f t="shared" si="43"/>
        <v>-1.0064894225372668E-3</v>
      </c>
      <c r="L183" s="38">
        <f t="shared" si="44"/>
        <v>-1.8985409977320465E-3</v>
      </c>
      <c r="M183" s="38">
        <f t="shared" ca="1" si="45"/>
        <v>-1.0252945829022708E-2</v>
      </c>
      <c r="N183" s="38">
        <f t="shared" ca="1" si="46"/>
        <v>2.4178455082759009E-6</v>
      </c>
      <c r="O183" s="105">
        <f t="shared" ca="1" si="47"/>
        <v>268103449236.91867</v>
      </c>
      <c r="P183" s="38">
        <f t="shared" ca="1" si="48"/>
        <v>682844794.05282593</v>
      </c>
      <c r="Q183" s="38">
        <f t="shared" ca="1" si="49"/>
        <v>1074913097.6595786</v>
      </c>
      <c r="R183" s="24">
        <f t="shared" ca="1" si="50"/>
        <v>4.9171592492778804E-3</v>
      </c>
    </row>
    <row r="184" spans="1:18" x14ac:dyDescent="0.2">
      <c r="A184" s="81">
        <v>19492.5</v>
      </c>
      <c r="B184" s="81">
        <v>-1.3743931210328592E-2</v>
      </c>
      <c r="C184" s="81">
        <v>1</v>
      </c>
      <c r="D184" s="82">
        <f t="shared" si="36"/>
        <v>1.9492499999999999</v>
      </c>
      <c r="E184" s="82">
        <f t="shared" si="37"/>
        <v>-1.3743931210328592E-2</v>
      </c>
      <c r="F184" s="38">
        <f t="shared" si="38"/>
        <v>1.9492499999999999</v>
      </c>
      <c r="G184" s="38">
        <f t="shared" si="39"/>
        <v>-1.3743931210328592E-2</v>
      </c>
      <c r="H184" s="38">
        <f t="shared" si="40"/>
        <v>3.7995755624999998</v>
      </c>
      <c r="I184" s="38">
        <f t="shared" si="41"/>
        <v>7.406322665203124</v>
      </c>
      <c r="J184" s="38">
        <f t="shared" si="42"/>
        <v>14.436774455147189</v>
      </c>
      <c r="K184" s="38">
        <f t="shared" si="43"/>
        <v>-2.6790357911733006E-2</v>
      </c>
      <c r="L184" s="38">
        <f t="shared" si="44"/>
        <v>-5.2221105159445558E-2</v>
      </c>
      <c r="M184" s="38">
        <f t="shared" ca="1" si="45"/>
        <v>-8.7726222750765664E-3</v>
      </c>
      <c r="N184" s="38">
        <f t="shared" ca="1" si="46"/>
        <v>2.4713912529716631E-5</v>
      </c>
      <c r="O184" s="105">
        <f t="shared" ca="1" si="47"/>
        <v>24445702590453.563</v>
      </c>
      <c r="P184" s="38">
        <f t="shared" ca="1" si="48"/>
        <v>49528071056.265953</v>
      </c>
      <c r="Q184" s="38">
        <f t="shared" ca="1" si="49"/>
        <v>95867204603.157578</v>
      </c>
      <c r="R184" s="24">
        <f t="shared" ca="1" si="50"/>
        <v>-4.9713089352520258E-3</v>
      </c>
    </row>
    <row r="185" spans="1:18" x14ac:dyDescent="0.2">
      <c r="A185" s="81">
        <v>19492.5</v>
      </c>
      <c r="B185" s="81">
        <v>-1.3043931213460164E-2</v>
      </c>
      <c r="C185" s="81">
        <v>1</v>
      </c>
      <c r="D185" s="82">
        <f t="shared" si="36"/>
        <v>1.9492499999999999</v>
      </c>
      <c r="E185" s="82">
        <f t="shared" si="37"/>
        <v>-1.3043931213460164E-2</v>
      </c>
      <c r="F185" s="38">
        <f t="shared" si="38"/>
        <v>1.9492499999999999</v>
      </c>
      <c r="G185" s="38">
        <f t="shared" si="39"/>
        <v>-1.3043931213460164E-2</v>
      </c>
      <c r="H185" s="38">
        <f t="shared" si="40"/>
        <v>3.7995755624999998</v>
      </c>
      <c r="I185" s="38">
        <f t="shared" si="41"/>
        <v>7.406322665203124</v>
      </c>
      <c r="J185" s="38">
        <f t="shared" si="42"/>
        <v>14.436774455147189</v>
      </c>
      <c r="K185" s="38">
        <f t="shared" si="43"/>
        <v>-2.5425882917837223E-2</v>
      </c>
      <c r="L185" s="38">
        <f t="shared" si="44"/>
        <v>-4.9561402277594209E-2</v>
      </c>
      <c r="M185" s="38">
        <f t="shared" ca="1" si="45"/>
        <v>-8.7726222750765664E-3</v>
      </c>
      <c r="N185" s="38">
        <f t="shared" ca="1" si="46"/>
        <v>1.8244080047115617E-5</v>
      </c>
      <c r="O185" s="105">
        <f t="shared" ca="1" si="47"/>
        <v>24445702590453.563</v>
      </c>
      <c r="P185" s="38">
        <f t="shared" ca="1" si="48"/>
        <v>49528071056.265953</v>
      </c>
      <c r="Q185" s="38">
        <f t="shared" ca="1" si="49"/>
        <v>95867204603.157578</v>
      </c>
      <c r="R185" s="24">
        <f t="shared" ca="1" si="50"/>
        <v>-4.271308938383598E-3</v>
      </c>
    </row>
    <row r="186" spans="1:18" x14ac:dyDescent="0.2">
      <c r="A186" s="81">
        <v>19499.5</v>
      </c>
      <c r="B186" s="81">
        <v>-1.221229369715892E-2</v>
      </c>
      <c r="C186" s="81">
        <v>1</v>
      </c>
      <c r="D186" s="82">
        <f t="shared" si="36"/>
        <v>1.9499500000000001</v>
      </c>
      <c r="E186" s="82">
        <f t="shared" si="37"/>
        <v>-1.221229369715892E-2</v>
      </c>
      <c r="F186" s="38">
        <f t="shared" si="38"/>
        <v>1.9499500000000001</v>
      </c>
      <c r="G186" s="38">
        <f t="shared" si="39"/>
        <v>-1.221229369715892E-2</v>
      </c>
      <c r="H186" s="38">
        <f t="shared" si="40"/>
        <v>3.8023050025000003</v>
      </c>
      <c r="I186" s="38">
        <f t="shared" si="41"/>
        <v>7.4143046396248762</v>
      </c>
      <c r="J186" s="38">
        <f t="shared" si="42"/>
        <v>14.457523332036528</v>
      </c>
      <c r="K186" s="38">
        <f t="shared" si="43"/>
        <v>-2.3813362094775036E-2</v>
      </c>
      <c r="L186" s="38">
        <f t="shared" si="44"/>
        <v>-4.6434865416706585E-2</v>
      </c>
      <c r="M186" s="38">
        <f t="shared" ca="1" si="45"/>
        <v>-8.7559538127655115E-3</v>
      </c>
      <c r="N186" s="38">
        <f t="shared" ca="1" si="46"/>
        <v>1.194628539644864E-5</v>
      </c>
      <c r="O186" s="105">
        <f t="shared" ca="1" si="47"/>
        <v>24419744266725.09</v>
      </c>
      <c r="P186" s="38">
        <f t="shared" ca="1" si="48"/>
        <v>49335713414.658875</v>
      </c>
      <c r="Q186" s="38">
        <f t="shared" ca="1" si="49"/>
        <v>95739849355.476318</v>
      </c>
      <c r="R186" s="24">
        <f t="shared" ca="1" si="50"/>
        <v>-3.4563398843934084E-3</v>
      </c>
    </row>
    <row r="187" spans="1:18" x14ac:dyDescent="0.2">
      <c r="A187" s="81">
        <v>19499.5</v>
      </c>
      <c r="B187" s="81">
        <v>-1.1112293703119384E-2</v>
      </c>
      <c r="C187" s="81">
        <v>1</v>
      </c>
      <c r="D187" s="82">
        <f t="shared" si="36"/>
        <v>1.9499500000000001</v>
      </c>
      <c r="E187" s="82">
        <f t="shared" si="37"/>
        <v>-1.1112293703119384E-2</v>
      </c>
      <c r="F187" s="38">
        <f t="shared" si="38"/>
        <v>1.9499500000000001</v>
      </c>
      <c r="G187" s="38">
        <f t="shared" si="39"/>
        <v>-1.1112293703119384E-2</v>
      </c>
      <c r="H187" s="38">
        <f t="shared" si="40"/>
        <v>3.8023050025000003</v>
      </c>
      <c r="I187" s="38">
        <f t="shared" si="41"/>
        <v>7.4143046396248762</v>
      </c>
      <c r="J187" s="38">
        <f t="shared" si="42"/>
        <v>14.457523332036528</v>
      </c>
      <c r="K187" s="38">
        <f t="shared" si="43"/>
        <v>-2.1668417106397643E-2</v>
      </c>
      <c r="L187" s="38">
        <f t="shared" si="44"/>
        <v>-4.2252329936620085E-2</v>
      </c>
      <c r="M187" s="38">
        <f t="shared" ca="1" si="45"/>
        <v>-8.7559538127655115E-3</v>
      </c>
      <c r="N187" s="38">
        <f t="shared" ca="1" si="46"/>
        <v>5.552337678872902E-6</v>
      </c>
      <c r="O187" s="105">
        <f t="shared" ca="1" si="47"/>
        <v>24419744266725.09</v>
      </c>
      <c r="P187" s="38">
        <f t="shared" ca="1" si="48"/>
        <v>49335713414.658875</v>
      </c>
      <c r="Q187" s="38">
        <f t="shared" ca="1" si="49"/>
        <v>95739849355.476318</v>
      </c>
      <c r="R187" s="24">
        <f t="shared" ca="1" si="50"/>
        <v>-2.3563398903538729E-3</v>
      </c>
    </row>
    <row r="188" spans="1:18" x14ac:dyDescent="0.2">
      <c r="A188" s="81">
        <v>19535</v>
      </c>
      <c r="B188" s="81">
        <v>-3.3302995817386331E-3</v>
      </c>
      <c r="C188" s="81">
        <v>0.1</v>
      </c>
      <c r="D188" s="82">
        <f t="shared" si="36"/>
        <v>1.9535</v>
      </c>
      <c r="E188" s="82">
        <f t="shared" si="37"/>
        <v>-3.3302995817386331E-3</v>
      </c>
      <c r="F188" s="38">
        <f t="shared" si="38"/>
        <v>0.19535000000000002</v>
      </c>
      <c r="G188" s="38">
        <f t="shared" si="39"/>
        <v>-3.3302995817386332E-4</v>
      </c>
      <c r="H188" s="38">
        <f t="shared" si="40"/>
        <v>0.38161622500000003</v>
      </c>
      <c r="I188" s="38">
        <f t="shared" si="41"/>
        <v>0.74548729553750004</v>
      </c>
      <c r="J188" s="38">
        <f t="shared" si="42"/>
        <v>1.4563094318325063</v>
      </c>
      <c r="K188" s="38">
        <f t="shared" si="43"/>
        <v>-6.5057402329264202E-4</v>
      </c>
      <c r="L188" s="38">
        <f t="shared" si="44"/>
        <v>-1.2708963545021762E-3</v>
      </c>
      <c r="M188" s="38">
        <f t="shared" ca="1" si="45"/>
        <v>-8.6713506797089848E-3</v>
      </c>
      <c r="N188" s="38">
        <f t="shared" ca="1" si="46"/>
        <v>2.8526826831130304E-6</v>
      </c>
      <c r="O188" s="105">
        <f t="shared" ca="1" si="47"/>
        <v>242882171440.72791</v>
      </c>
      <c r="P188" s="38">
        <f t="shared" ca="1" si="48"/>
        <v>483657184.82214671</v>
      </c>
      <c r="Q188" s="38">
        <f t="shared" ca="1" si="49"/>
        <v>950946604.61157882</v>
      </c>
      <c r="R188" s="24">
        <f t="shared" ca="1" si="50"/>
        <v>5.3410510979703518E-3</v>
      </c>
    </row>
    <row r="189" spans="1:18" x14ac:dyDescent="0.2">
      <c r="A189" s="81">
        <v>19695</v>
      </c>
      <c r="B189" s="81">
        <v>-1.274704318183013E-2</v>
      </c>
      <c r="C189" s="81">
        <v>0.1</v>
      </c>
      <c r="D189" s="82">
        <f t="shared" si="36"/>
        <v>1.9695</v>
      </c>
      <c r="E189" s="82">
        <f t="shared" si="37"/>
        <v>-1.274704318183013E-2</v>
      </c>
      <c r="F189" s="38">
        <f t="shared" si="38"/>
        <v>0.19695000000000001</v>
      </c>
      <c r="G189" s="38">
        <f t="shared" si="39"/>
        <v>-1.2747043181830131E-3</v>
      </c>
      <c r="H189" s="38">
        <f t="shared" si="40"/>
        <v>0.38789302500000006</v>
      </c>
      <c r="I189" s="38">
        <f t="shared" si="41"/>
        <v>0.76395531273750017</v>
      </c>
      <c r="J189" s="38">
        <f t="shared" si="42"/>
        <v>1.5046099884365065</v>
      </c>
      <c r="K189" s="38">
        <f t="shared" si="43"/>
        <v>-2.5105301546614442E-3</v>
      </c>
      <c r="L189" s="38">
        <f t="shared" si="44"/>
        <v>-4.9444891396057148E-3</v>
      </c>
      <c r="M189" s="38">
        <f t="shared" ca="1" si="45"/>
        <v>-8.2885850166611909E-3</v>
      </c>
      <c r="N189" s="38">
        <f t="shared" ca="1" si="46"/>
        <v>1.9877849210561588E-6</v>
      </c>
      <c r="O189" s="105">
        <f t="shared" ca="1" si="47"/>
        <v>236979089722.25601</v>
      </c>
      <c r="P189" s="38">
        <f t="shared" ca="1" si="48"/>
        <v>441088951.06954962</v>
      </c>
      <c r="Q189" s="38">
        <f t="shared" ca="1" si="49"/>
        <v>922011992.36006081</v>
      </c>
      <c r="R189" s="24">
        <f t="shared" ca="1" si="50"/>
        <v>-4.4584581651689395E-3</v>
      </c>
    </row>
    <row r="190" spans="1:18" x14ac:dyDescent="0.2">
      <c r="A190" s="81">
        <v>20387</v>
      </c>
      <c r="B190" s="81">
        <v>-7.9045146078361248E-3</v>
      </c>
      <c r="C190" s="81">
        <v>1</v>
      </c>
      <c r="D190" s="82">
        <f t="shared" si="36"/>
        <v>2.0387</v>
      </c>
      <c r="E190" s="82">
        <f t="shared" si="37"/>
        <v>-7.9045146078361248E-3</v>
      </c>
      <c r="F190" s="38">
        <f t="shared" si="38"/>
        <v>2.0387</v>
      </c>
      <c r="G190" s="38">
        <f t="shared" si="39"/>
        <v>-7.9045146078361248E-3</v>
      </c>
      <c r="H190" s="38">
        <f t="shared" si="40"/>
        <v>4.1562976899999997</v>
      </c>
      <c r="I190" s="38">
        <f t="shared" si="41"/>
        <v>8.4734441006029986</v>
      </c>
      <c r="J190" s="38">
        <f t="shared" si="42"/>
        <v>17.274810487899334</v>
      </c>
      <c r="K190" s="38">
        <f t="shared" si="43"/>
        <v>-1.6114933930995508E-2</v>
      </c>
      <c r="L190" s="38">
        <f t="shared" si="44"/>
        <v>-3.2853515805120539E-2</v>
      </c>
      <c r="M190" s="38">
        <f t="shared" ca="1" si="45"/>
        <v>-6.605684352818178E-3</v>
      </c>
      <c r="N190" s="38">
        <f t="shared" ca="1" si="46"/>
        <v>1.6869600313499848E-6</v>
      </c>
      <c r="O190" s="105">
        <f t="shared" ca="1" si="47"/>
        <v>21194256727118.695</v>
      </c>
      <c r="P190" s="38">
        <f t="shared" ca="1" si="48"/>
        <v>27887812545.904659</v>
      </c>
      <c r="Q190" s="38">
        <f t="shared" ca="1" si="49"/>
        <v>79979733859.648544</v>
      </c>
      <c r="R190" s="24">
        <f t="shared" ca="1" si="50"/>
        <v>-1.2988302550179468E-3</v>
      </c>
    </row>
    <row r="191" spans="1:18" x14ac:dyDescent="0.2">
      <c r="A191" s="81">
        <v>20387</v>
      </c>
      <c r="B191" s="81">
        <v>-7.3045146084414845E-3</v>
      </c>
      <c r="C191" s="81">
        <v>1</v>
      </c>
      <c r="D191" s="82">
        <f t="shared" si="36"/>
        <v>2.0387</v>
      </c>
      <c r="E191" s="82">
        <f t="shared" si="37"/>
        <v>-7.3045146084414845E-3</v>
      </c>
      <c r="F191" s="38">
        <f t="shared" si="38"/>
        <v>2.0387</v>
      </c>
      <c r="G191" s="38">
        <f t="shared" si="39"/>
        <v>-7.3045146084414845E-3</v>
      </c>
      <c r="H191" s="38">
        <f t="shared" si="40"/>
        <v>4.1562976899999997</v>
      </c>
      <c r="I191" s="38">
        <f t="shared" si="41"/>
        <v>8.4734441006029986</v>
      </c>
      <c r="J191" s="38">
        <f t="shared" si="42"/>
        <v>17.274810487899334</v>
      </c>
      <c r="K191" s="38">
        <f t="shared" si="43"/>
        <v>-1.4891713932229654E-2</v>
      </c>
      <c r="L191" s="38">
        <f t="shared" si="44"/>
        <v>-3.0359737193636594E-2</v>
      </c>
      <c r="M191" s="38">
        <f t="shared" ca="1" si="45"/>
        <v>-6.605684352818178E-3</v>
      </c>
      <c r="N191" s="38">
        <f t="shared" ca="1" si="46"/>
        <v>4.8836372617453588E-7</v>
      </c>
      <c r="O191" s="105">
        <f t="shared" ca="1" si="47"/>
        <v>21194256727118.695</v>
      </c>
      <c r="P191" s="38">
        <f t="shared" ca="1" si="48"/>
        <v>27887812545.904659</v>
      </c>
      <c r="Q191" s="38">
        <f t="shared" ca="1" si="49"/>
        <v>79979733859.648544</v>
      </c>
      <c r="R191" s="24">
        <f t="shared" ca="1" si="50"/>
        <v>-6.9883025562330649E-4</v>
      </c>
    </row>
    <row r="192" spans="1:18" x14ac:dyDescent="0.2">
      <c r="A192" s="81">
        <v>20389.5</v>
      </c>
      <c r="B192" s="81">
        <v>-8.4857345302878258E-3</v>
      </c>
      <c r="C192" s="81">
        <v>1</v>
      </c>
      <c r="D192" s="82">
        <f t="shared" si="36"/>
        <v>2.0389499999999998</v>
      </c>
      <c r="E192" s="82">
        <f t="shared" si="37"/>
        <v>-8.4857345302878258E-3</v>
      </c>
      <c r="F192" s="38">
        <f t="shared" si="38"/>
        <v>2.0389499999999998</v>
      </c>
      <c r="G192" s="38">
        <f t="shared" si="39"/>
        <v>-8.4857345302878258E-3</v>
      </c>
      <c r="H192" s="38">
        <f t="shared" si="40"/>
        <v>4.1573171024999995</v>
      </c>
      <c r="I192" s="38">
        <f t="shared" si="41"/>
        <v>8.4765617061423733</v>
      </c>
      <c r="J192" s="38">
        <f t="shared" si="42"/>
        <v>17.28328549073899</v>
      </c>
      <c r="K192" s="38">
        <f t="shared" si="43"/>
        <v>-1.7301988420530361E-2</v>
      </c>
      <c r="L192" s="38">
        <f t="shared" si="44"/>
        <v>-3.527788929004038E-2</v>
      </c>
      <c r="M192" s="38">
        <f t="shared" ca="1" si="45"/>
        <v>-6.5995237045052731E-3</v>
      </c>
      <c r="N192" s="38">
        <f t="shared" ca="1" si="46"/>
        <v>3.5577912792992994E-6</v>
      </c>
      <c r="O192" s="105">
        <f t="shared" ca="1" si="47"/>
        <v>21185364434685.504</v>
      </c>
      <c r="P192" s="38">
        <f t="shared" ca="1" si="48"/>
        <v>27835722299.44112</v>
      </c>
      <c r="Q192" s="38">
        <f t="shared" ca="1" si="49"/>
        <v>79936502636.970947</v>
      </c>
      <c r="R192" s="24">
        <f t="shared" ca="1" si="50"/>
        <v>-1.8862108257825527E-3</v>
      </c>
    </row>
    <row r="193" spans="1:18" x14ac:dyDescent="0.2">
      <c r="A193" s="81">
        <v>20389.5</v>
      </c>
      <c r="B193" s="81">
        <v>-8.2857345280642931E-3</v>
      </c>
      <c r="C193" s="81">
        <v>1</v>
      </c>
      <c r="D193" s="82">
        <f t="shared" si="36"/>
        <v>2.0389499999999998</v>
      </c>
      <c r="E193" s="82">
        <f t="shared" si="37"/>
        <v>-8.2857345280642931E-3</v>
      </c>
      <c r="F193" s="38">
        <f t="shared" si="38"/>
        <v>2.0389499999999998</v>
      </c>
      <c r="G193" s="38">
        <f t="shared" si="39"/>
        <v>-8.2857345280642931E-3</v>
      </c>
      <c r="H193" s="38">
        <f t="shared" si="40"/>
        <v>4.1573171024999995</v>
      </c>
      <c r="I193" s="38">
        <f t="shared" si="41"/>
        <v>8.4765617061423733</v>
      </c>
      <c r="J193" s="38">
        <f t="shared" si="42"/>
        <v>17.28328549073899</v>
      </c>
      <c r="K193" s="38">
        <f t="shared" si="43"/>
        <v>-1.6894198415996688E-2</v>
      </c>
      <c r="L193" s="38">
        <f t="shared" si="44"/>
        <v>-3.4446425860296441E-2</v>
      </c>
      <c r="M193" s="38">
        <f t="shared" ca="1" si="45"/>
        <v>-6.5995237045052731E-3</v>
      </c>
      <c r="N193" s="38">
        <f t="shared" ca="1" si="46"/>
        <v>2.8433069414875886E-6</v>
      </c>
      <c r="O193" s="105">
        <f t="shared" ca="1" si="47"/>
        <v>21185364434685.504</v>
      </c>
      <c r="P193" s="38">
        <f t="shared" ca="1" si="48"/>
        <v>27835722299.44112</v>
      </c>
      <c r="Q193" s="38">
        <f t="shared" ca="1" si="49"/>
        <v>79936502636.970947</v>
      </c>
      <c r="R193" s="24">
        <f t="shared" ca="1" si="50"/>
        <v>-1.6862108235590201E-3</v>
      </c>
    </row>
    <row r="194" spans="1:18" x14ac:dyDescent="0.2">
      <c r="A194" s="81">
        <v>21110.5</v>
      </c>
      <c r="B194" s="81">
        <v>-5.9923809679144763E-3</v>
      </c>
      <c r="C194" s="81">
        <v>1</v>
      </c>
      <c r="D194" s="82">
        <f t="shared" si="36"/>
        <v>2.1110500000000001</v>
      </c>
      <c r="E194" s="82">
        <f t="shared" si="37"/>
        <v>-5.9923809679144763E-3</v>
      </c>
      <c r="F194" s="38">
        <f t="shared" si="38"/>
        <v>2.1110500000000001</v>
      </c>
      <c r="G194" s="38">
        <f t="shared" si="39"/>
        <v>-5.9923809679144763E-3</v>
      </c>
      <c r="H194" s="38">
        <f t="shared" si="40"/>
        <v>4.4565321025000006</v>
      </c>
      <c r="I194" s="38">
        <f t="shared" si="41"/>
        <v>9.4079620949826275</v>
      </c>
      <c r="J194" s="38">
        <f t="shared" si="42"/>
        <v>19.860678380613077</v>
      </c>
      <c r="K194" s="38">
        <f t="shared" si="43"/>
        <v>-1.2650215842315855E-2</v>
      </c>
      <c r="L194" s="38">
        <f t="shared" si="44"/>
        <v>-2.6705238153920889E-2</v>
      </c>
      <c r="M194" s="38">
        <f t="shared" ca="1" si="45"/>
        <v>-4.7985155029139602E-3</v>
      </c>
      <c r="N194" s="38">
        <f t="shared" ca="1" si="46"/>
        <v>1.4253147485208984E-6</v>
      </c>
      <c r="O194" s="105">
        <f t="shared" ca="1" si="47"/>
        <v>18670296325861.531</v>
      </c>
      <c r="P194" s="38">
        <f t="shared" ca="1" si="48"/>
        <v>14801150776.101889</v>
      </c>
      <c r="Q194" s="38">
        <f t="shared" ca="1" si="49"/>
        <v>67775517538.729126</v>
      </c>
      <c r="R194" s="24">
        <f t="shared" ca="1" si="50"/>
        <v>-1.1938654650005161E-3</v>
      </c>
    </row>
    <row r="195" spans="1:18" x14ac:dyDescent="0.2">
      <c r="A195" s="81">
        <v>22076</v>
      </c>
      <c r="B195" s="81">
        <v>-2.8610038149355513E-3</v>
      </c>
      <c r="C195" s="81">
        <v>1</v>
      </c>
      <c r="D195" s="82">
        <f t="shared" si="36"/>
        <v>2.2075999999999998</v>
      </c>
      <c r="E195" s="82">
        <f t="shared" si="37"/>
        <v>-2.8610038149355513E-3</v>
      </c>
      <c r="F195" s="38">
        <f t="shared" si="38"/>
        <v>2.2075999999999998</v>
      </c>
      <c r="G195" s="38">
        <f t="shared" si="39"/>
        <v>-2.8610038149355513E-3</v>
      </c>
      <c r="H195" s="38">
        <f t="shared" si="40"/>
        <v>4.8734977599999993</v>
      </c>
      <c r="I195" s="38">
        <f t="shared" si="41"/>
        <v>10.758733654975998</v>
      </c>
      <c r="J195" s="38">
        <f t="shared" si="42"/>
        <v>23.75098041672501</v>
      </c>
      <c r="K195" s="38">
        <f t="shared" si="43"/>
        <v>-6.3159520218517224E-3</v>
      </c>
      <c r="L195" s="38">
        <f t="shared" si="44"/>
        <v>-1.3943095683439861E-2</v>
      </c>
      <c r="M195" s="38">
        <f t="shared" ca="1" si="45"/>
        <v>-2.3109815619242018E-3</v>
      </c>
      <c r="N195" s="38">
        <f t="shared" ca="1" si="46"/>
        <v>3.0252447880768104E-7</v>
      </c>
      <c r="O195" s="105">
        <f t="shared" ca="1" si="47"/>
        <v>15470398824412.289</v>
      </c>
      <c r="P195" s="38">
        <f t="shared" ca="1" si="48"/>
        <v>3671956841.1746736</v>
      </c>
      <c r="Q195" s="38">
        <f t="shared" ca="1" si="49"/>
        <v>52563408485.441254</v>
      </c>
      <c r="R195" s="24">
        <f t="shared" ca="1" si="50"/>
        <v>-5.5002225301134956E-4</v>
      </c>
    </row>
    <row r="196" spans="1:18" x14ac:dyDescent="0.2">
      <c r="A196" s="81">
        <v>22076</v>
      </c>
      <c r="B196" s="81">
        <v>-2.0610038133173783E-3</v>
      </c>
      <c r="C196" s="81">
        <v>1</v>
      </c>
      <c r="D196" s="82">
        <f t="shared" si="36"/>
        <v>2.2075999999999998</v>
      </c>
      <c r="E196" s="82">
        <f t="shared" si="37"/>
        <v>-2.0610038133173783E-3</v>
      </c>
      <c r="F196" s="38">
        <f t="shared" si="38"/>
        <v>2.2075999999999998</v>
      </c>
      <c r="G196" s="38">
        <f t="shared" si="39"/>
        <v>-2.0610038133173783E-3</v>
      </c>
      <c r="H196" s="38">
        <f t="shared" si="40"/>
        <v>4.8734977599999993</v>
      </c>
      <c r="I196" s="38">
        <f t="shared" si="41"/>
        <v>10.758733654975998</v>
      </c>
      <c r="J196" s="38">
        <f t="shared" si="42"/>
        <v>23.75098041672501</v>
      </c>
      <c r="K196" s="38">
        <f t="shared" si="43"/>
        <v>-4.5498720182794439E-3</v>
      </c>
      <c r="L196" s="38">
        <f t="shared" si="44"/>
        <v>-1.00442974675537E-2</v>
      </c>
      <c r="M196" s="38">
        <f t="shared" ca="1" si="45"/>
        <v>-2.3109815619242018E-3</v>
      </c>
      <c r="N196" s="38">
        <f t="shared" ca="1" si="46"/>
        <v>6.2488874798536212E-8</v>
      </c>
      <c r="O196" s="105">
        <f t="shared" ca="1" si="47"/>
        <v>15470398824412.289</v>
      </c>
      <c r="P196" s="38">
        <f t="shared" ca="1" si="48"/>
        <v>3671956841.1746736</v>
      </c>
      <c r="Q196" s="38">
        <f t="shared" ca="1" si="49"/>
        <v>52563408485.441254</v>
      </c>
      <c r="R196" s="24">
        <f t="shared" ca="1" si="50"/>
        <v>2.4997774860682342E-4</v>
      </c>
    </row>
    <row r="197" spans="1:18" x14ac:dyDescent="0.2">
      <c r="A197" s="81">
        <v>22076.5</v>
      </c>
      <c r="B197" s="81">
        <v>-5.3371358770152588E-3</v>
      </c>
      <c r="C197" s="81">
        <v>1</v>
      </c>
      <c r="D197" s="82">
        <f t="shared" si="36"/>
        <v>2.2076500000000001</v>
      </c>
      <c r="E197" s="82">
        <f t="shared" si="37"/>
        <v>-5.3371358770152588E-3</v>
      </c>
      <c r="F197" s="38">
        <f t="shared" si="38"/>
        <v>2.2076500000000001</v>
      </c>
      <c r="G197" s="38">
        <f t="shared" si="39"/>
        <v>-5.3371358770152588E-3</v>
      </c>
      <c r="H197" s="38">
        <f t="shared" si="40"/>
        <v>4.8737185225000008</v>
      </c>
      <c r="I197" s="38">
        <f t="shared" si="41"/>
        <v>10.759464696197128</v>
      </c>
      <c r="J197" s="38">
        <f t="shared" si="42"/>
        <v>23.75313223655959</v>
      </c>
      <c r="K197" s="38">
        <f t="shared" si="43"/>
        <v>-1.1782528018892737E-2</v>
      </c>
      <c r="L197" s="38">
        <f t="shared" si="44"/>
        <v>-2.6011697980908553E-2</v>
      </c>
      <c r="M197" s="38">
        <f t="shared" ca="1" si="45"/>
        <v>-2.3096708729368719E-3</v>
      </c>
      <c r="N197" s="38">
        <f t="shared" ca="1" si="46"/>
        <v>9.1655443509193474E-6</v>
      </c>
      <c r="O197" s="105">
        <f t="shared" ca="1" si="47"/>
        <v>15468795652987.543</v>
      </c>
      <c r="P197" s="38">
        <f t="shared" ca="1" si="48"/>
        <v>3668105208.580111</v>
      </c>
      <c r="Q197" s="38">
        <f t="shared" ca="1" si="49"/>
        <v>52555883499.41021</v>
      </c>
      <c r="R197" s="24">
        <f t="shared" ca="1" si="50"/>
        <v>-3.027465004078387E-3</v>
      </c>
    </row>
    <row r="198" spans="1:18" x14ac:dyDescent="0.2">
      <c r="A198" s="81">
        <v>22076.5</v>
      </c>
      <c r="B198" s="81">
        <v>-4.3371358804495108E-3</v>
      </c>
      <c r="C198" s="81">
        <v>1</v>
      </c>
      <c r="D198" s="82">
        <f t="shared" si="36"/>
        <v>2.2076500000000001</v>
      </c>
      <c r="E198" s="82">
        <f t="shared" si="37"/>
        <v>-4.3371358804495108E-3</v>
      </c>
      <c r="F198" s="38">
        <f t="shared" si="38"/>
        <v>2.2076500000000001</v>
      </c>
      <c r="G198" s="38">
        <f t="shared" si="39"/>
        <v>-4.3371358804495108E-3</v>
      </c>
      <c r="H198" s="38">
        <f t="shared" si="40"/>
        <v>4.8737185225000008</v>
      </c>
      <c r="I198" s="38">
        <f t="shared" si="41"/>
        <v>10.759464696197128</v>
      </c>
      <c r="J198" s="38">
        <f t="shared" si="42"/>
        <v>23.75313223655959</v>
      </c>
      <c r="K198" s="38">
        <f t="shared" si="43"/>
        <v>-9.5748780264743628E-3</v>
      </c>
      <c r="L198" s="38">
        <f t="shared" si="44"/>
        <v>-2.1137979475146128E-2</v>
      </c>
      <c r="M198" s="38">
        <f t="shared" ca="1" si="45"/>
        <v>-2.3096708729368719E-3</v>
      </c>
      <c r="N198" s="38">
        <f t="shared" ca="1" si="46"/>
        <v>4.1106143566882253E-6</v>
      </c>
      <c r="O198" s="105">
        <f t="shared" ca="1" si="47"/>
        <v>15468795652987.543</v>
      </c>
      <c r="P198" s="38">
        <f t="shared" ca="1" si="48"/>
        <v>3668105208.580111</v>
      </c>
      <c r="Q198" s="38">
        <f t="shared" ca="1" si="49"/>
        <v>52555883499.41021</v>
      </c>
      <c r="R198" s="24">
        <f t="shared" ca="1" si="50"/>
        <v>-2.0274650075126389E-3</v>
      </c>
    </row>
    <row r="199" spans="1:18" x14ac:dyDescent="0.2">
      <c r="A199" s="81">
        <v>22986</v>
      </c>
      <c r="B199" s="81">
        <v>-6.2757256832080971E-3</v>
      </c>
      <c r="C199" s="81">
        <v>1</v>
      </c>
      <c r="D199" s="82">
        <f t="shared" si="36"/>
        <v>2.2986</v>
      </c>
      <c r="E199" s="82">
        <f t="shared" si="37"/>
        <v>-6.2757256832080971E-3</v>
      </c>
      <c r="F199" s="38">
        <f t="shared" si="38"/>
        <v>2.2986</v>
      </c>
      <c r="G199" s="38">
        <f t="shared" si="39"/>
        <v>-6.2757256832080971E-3</v>
      </c>
      <c r="H199" s="38">
        <f t="shared" si="40"/>
        <v>5.2835619600000001</v>
      </c>
      <c r="I199" s="38">
        <f t="shared" si="41"/>
        <v>12.144795521256</v>
      </c>
      <c r="J199" s="38">
        <f t="shared" si="42"/>
        <v>27.916026985159043</v>
      </c>
      <c r="K199" s="38">
        <f t="shared" si="43"/>
        <v>-1.4425383055422132E-2</v>
      </c>
      <c r="L199" s="38">
        <f t="shared" si="44"/>
        <v>-3.3158185491193315E-2</v>
      </c>
      <c r="M199" s="38">
        <f t="shared" ca="1" si="45"/>
        <v>1.1299089757197192E-4</v>
      </c>
      <c r="N199" s="38">
        <f t="shared" ca="1" si="46"/>
        <v>4.0815699549534173E-5</v>
      </c>
      <c r="O199" s="105">
        <f t="shared" ca="1" si="47"/>
        <v>12653033417776.656</v>
      </c>
      <c r="P199" s="38">
        <f t="shared" ca="1" si="48"/>
        <v>6026070.3265061332</v>
      </c>
      <c r="Q199" s="38">
        <f t="shared" ca="1" si="49"/>
        <v>39540320409.447403</v>
      </c>
      <c r="R199" s="24">
        <f t="shared" ca="1" si="50"/>
        <v>-6.388716580780069E-3</v>
      </c>
    </row>
    <row r="200" spans="1:18" x14ac:dyDescent="0.2">
      <c r="A200" s="81">
        <v>23924</v>
      </c>
      <c r="B200" s="81">
        <v>2.5296990537353251E-3</v>
      </c>
      <c r="C200" s="81">
        <v>1</v>
      </c>
      <c r="D200" s="82">
        <f t="shared" si="36"/>
        <v>2.3923999999999999</v>
      </c>
      <c r="E200" s="82">
        <f t="shared" si="37"/>
        <v>2.5296990537353251E-3</v>
      </c>
      <c r="F200" s="38">
        <f t="shared" si="38"/>
        <v>2.3923999999999999</v>
      </c>
      <c r="G200" s="38">
        <f t="shared" si="39"/>
        <v>2.5296990537353251E-3</v>
      </c>
      <c r="H200" s="38">
        <f t="shared" si="40"/>
        <v>5.7235777599999995</v>
      </c>
      <c r="I200" s="38">
        <f t="shared" si="41"/>
        <v>13.693087433023997</v>
      </c>
      <c r="J200" s="38">
        <f t="shared" si="42"/>
        <v>32.759342374766611</v>
      </c>
      <c r="K200" s="38">
        <f t="shared" si="43"/>
        <v>6.0520520161563909E-3</v>
      </c>
      <c r="L200" s="38">
        <f t="shared" si="44"/>
        <v>1.447892924345255E-2</v>
      </c>
      <c r="M200" s="38">
        <f t="shared" ca="1" si="45"/>
        <v>2.6922204775030392E-3</v>
      </c>
      <c r="N200" s="38">
        <f t="shared" ca="1" si="46"/>
        <v>2.6413213183484927E-8</v>
      </c>
      <c r="O200" s="105">
        <f t="shared" ca="1" si="47"/>
        <v>9976060048255.6719</v>
      </c>
      <c r="P200" s="38">
        <f t="shared" ca="1" si="48"/>
        <v>3372581638.3036022</v>
      </c>
      <c r="Q200" s="38">
        <f t="shared" ca="1" si="49"/>
        <v>27668544041.183899</v>
      </c>
      <c r="R200" s="24">
        <f t="shared" ca="1" si="50"/>
        <v>-1.6252142376771417E-4</v>
      </c>
    </row>
    <row r="201" spans="1:18" x14ac:dyDescent="0.2">
      <c r="A201" s="81">
        <v>24728</v>
      </c>
      <c r="B201" s="81">
        <v>3.3679757688814399E-3</v>
      </c>
      <c r="C201" s="81">
        <v>1</v>
      </c>
      <c r="D201" s="82">
        <f t="shared" si="36"/>
        <v>2.4727999999999999</v>
      </c>
      <c r="E201" s="82">
        <f t="shared" si="37"/>
        <v>3.3679757688814399E-3</v>
      </c>
      <c r="F201" s="38">
        <f t="shared" si="38"/>
        <v>2.4727999999999999</v>
      </c>
      <c r="G201" s="38">
        <f t="shared" si="39"/>
        <v>3.3679757688814399E-3</v>
      </c>
      <c r="H201" s="38">
        <f t="shared" si="40"/>
        <v>6.1147398399999995</v>
      </c>
      <c r="I201" s="38">
        <f t="shared" si="41"/>
        <v>15.120528676351999</v>
      </c>
      <c r="J201" s="38">
        <f t="shared" si="42"/>
        <v>37.390043310883222</v>
      </c>
      <c r="K201" s="38">
        <f t="shared" si="43"/>
        <v>8.3283304812900236E-3</v>
      </c>
      <c r="L201" s="38">
        <f t="shared" si="44"/>
        <v>2.0594295614133968E-2</v>
      </c>
      <c r="M201" s="38">
        <f t="shared" ca="1" si="45"/>
        <v>4.9681709615852429E-3</v>
      </c>
      <c r="N201" s="38">
        <f t="shared" ca="1" si="46"/>
        <v>2.5606246547523613E-6</v>
      </c>
      <c r="O201" s="105">
        <f t="shared" ca="1" si="47"/>
        <v>7884848739121.1904</v>
      </c>
      <c r="P201" s="38">
        <f t="shared" ca="1" si="48"/>
        <v>12196726220.420309</v>
      </c>
      <c r="Q201" s="38">
        <f t="shared" ca="1" si="49"/>
        <v>18917843186.815434</v>
      </c>
      <c r="R201" s="24">
        <f t="shared" ca="1" si="50"/>
        <v>-1.600195192703803E-3</v>
      </c>
    </row>
    <row r="202" spans="1:18" x14ac:dyDescent="0.2">
      <c r="A202" s="81">
        <v>25504</v>
      </c>
      <c r="B202" s="81">
        <v>2.0871972278965999E-3</v>
      </c>
      <c r="C202" s="81">
        <v>0.1</v>
      </c>
      <c r="D202" s="82">
        <f t="shared" si="36"/>
        <v>2.5503999999999998</v>
      </c>
      <c r="E202" s="82">
        <f t="shared" si="37"/>
        <v>2.0871972278965999E-3</v>
      </c>
      <c r="F202" s="38">
        <f t="shared" si="38"/>
        <v>0.25503999999999999</v>
      </c>
      <c r="G202" s="38">
        <f t="shared" si="39"/>
        <v>2.0871972278966E-4</v>
      </c>
      <c r="H202" s="38">
        <f t="shared" si="40"/>
        <v>0.65045401599999997</v>
      </c>
      <c r="I202" s="38">
        <f t="shared" si="41"/>
        <v>1.6589179224063997</v>
      </c>
      <c r="J202" s="38">
        <f t="shared" si="42"/>
        <v>4.230904269305281</v>
      </c>
      <c r="K202" s="38">
        <f t="shared" si="43"/>
        <v>5.3231878100274885E-4</v>
      </c>
      <c r="L202" s="38">
        <f t="shared" si="44"/>
        <v>1.3576258190694105E-3</v>
      </c>
      <c r="M202" s="38">
        <f t="shared" ca="1" si="45"/>
        <v>7.22192110988654E-3</v>
      </c>
      <c r="N202" s="38">
        <f t="shared" ca="1" si="46"/>
        <v>2.6365389344277843E-6</v>
      </c>
      <c r="O202" s="105">
        <f t="shared" ca="1" si="47"/>
        <v>60613986030.492996</v>
      </c>
      <c r="P202" s="38">
        <f t="shared" ca="1" si="48"/>
        <v>260508935.64361349</v>
      </c>
      <c r="Q202" s="38">
        <f t="shared" ca="1" si="49"/>
        <v>118663617.12812498</v>
      </c>
      <c r="R202" s="24">
        <f t="shared" ca="1" si="50"/>
        <v>-5.1347238819899402E-3</v>
      </c>
    </row>
    <row r="203" spans="1:18" x14ac:dyDescent="0.2">
      <c r="A203" s="81">
        <v>25511</v>
      </c>
      <c r="B203" s="81">
        <v>-3.7702082358874803E-4</v>
      </c>
      <c r="C203" s="81">
        <v>0.1</v>
      </c>
      <c r="D203" s="82">
        <f t="shared" si="36"/>
        <v>2.5510999999999999</v>
      </c>
      <c r="E203" s="82">
        <f t="shared" si="37"/>
        <v>-3.7702082358874803E-4</v>
      </c>
      <c r="F203" s="38">
        <f t="shared" si="38"/>
        <v>0.25511</v>
      </c>
      <c r="G203" s="38">
        <f t="shared" si="39"/>
        <v>-3.7702082358874805E-5</v>
      </c>
      <c r="H203" s="38">
        <f t="shared" si="40"/>
        <v>0.65081112099999994</v>
      </c>
      <c r="I203" s="38">
        <f t="shared" si="41"/>
        <v>1.6602842507830997</v>
      </c>
      <c r="J203" s="38">
        <f t="shared" si="42"/>
        <v>4.2355511521727651</v>
      </c>
      <c r="K203" s="38">
        <f t="shared" si="43"/>
        <v>-9.6181782305725509E-5</v>
      </c>
      <c r="L203" s="38">
        <f t="shared" si="44"/>
        <v>-2.4536934484013632E-4</v>
      </c>
      <c r="M203" s="38">
        <f t="shared" ca="1" si="45"/>
        <v>7.2425064154024825E-3</v>
      </c>
      <c r="N203" s="38">
        <f t="shared" ca="1" si="46"/>
        <v>5.8057195345729323E-6</v>
      </c>
      <c r="O203" s="105">
        <f t="shared" ca="1" si="47"/>
        <v>60458699377.975029</v>
      </c>
      <c r="P203" s="38">
        <f t="shared" ca="1" si="48"/>
        <v>262001196.89282295</v>
      </c>
      <c r="Q203" s="38">
        <f t="shared" ca="1" si="49"/>
        <v>118094103.71273853</v>
      </c>
      <c r="R203" s="24">
        <f t="shared" ca="1" si="50"/>
        <v>-7.6195272389912305E-3</v>
      </c>
    </row>
    <row r="204" spans="1:18" x14ac:dyDescent="0.2">
      <c r="A204" s="81">
        <v>25522.5</v>
      </c>
      <c r="B204" s="81">
        <v>5.7462124420377611E-4</v>
      </c>
      <c r="C204" s="81">
        <v>0.1</v>
      </c>
      <c r="D204" s="82">
        <f t="shared" si="36"/>
        <v>2.5522499999999999</v>
      </c>
      <c r="E204" s="82">
        <f t="shared" si="37"/>
        <v>5.7462124420377611E-4</v>
      </c>
      <c r="F204" s="38">
        <f t="shared" si="38"/>
        <v>0.25522499999999998</v>
      </c>
      <c r="G204" s="38">
        <f t="shared" si="39"/>
        <v>5.7462124420377612E-5</v>
      </c>
      <c r="H204" s="38">
        <f t="shared" si="40"/>
        <v>0.65139800624999988</v>
      </c>
      <c r="I204" s="38">
        <f t="shared" si="41"/>
        <v>1.6625305614515622</v>
      </c>
      <c r="J204" s="38">
        <f t="shared" si="42"/>
        <v>4.2431936254647491</v>
      </c>
      <c r="K204" s="38">
        <f t="shared" si="43"/>
        <v>1.4665770705190876E-4</v>
      </c>
      <c r="L204" s="38">
        <f t="shared" si="44"/>
        <v>3.7430713282323412E-4</v>
      </c>
      <c r="M204" s="38">
        <f t="shared" ca="1" si="45"/>
        <v>7.2763350329676235E-3</v>
      </c>
      <c r="N204" s="38">
        <f t="shared" ca="1" si="46"/>
        <v>4.4912967706507488E-6</v>
      </c>
      <c r="O204" s="105">
        <f t="shared" ca="1" si="47"/>
        <v>60203952235.999649</v>
      </c>
      <c r="P204" s="38">
        <f t="shared" ca="1" si="48"/>
        <v>264462259.69502202</v>
      </c>
      <c r="Q204" s="38">
        <f t="shared" ca="1" si="49"/>
        <v>117161142.17114958</v>
      </c>
      <c r="R204" s="24">
        <f t="shared" ca="1" si="50"/>
        <v>-6.7017137887638474E-3</v>
      </c>
    </row>
    <row r="205" spans="1:18" x14ac:dyDescent="0.2">
      <c r="A205" s="81">
        <v>25583</v>
      </c>
      <c r="B205" s="81">
        <v>6.8767415750338873E-3</v>
      </c>
      <c r="C205" s="81">
        <v>1</v>
      </c>
      <c r="D205" s="82">
        <f t="shared" si="36"/>
        <v>2.5583</v>
      </c>
      <c r="E205" s="82">
        <f t="shared" si="37"/>
        <v>6.8767415750338873E-3</v>
      </c>
      <c r="F205" s="38">
        <f t="shared" si="38"/>
        <v>2.5583</v>
      </c>
      <c r="G205" s="38">
        <f t="shared" si="39"/>
        <v>6.8767415750338873E-3</v>
      </c>
      <c r="H205" s="38">
        <f t="shared" si="40"/>
        <v>6.5448988899999998</v>
      </c>
      <c r="I205" s="38">
        <f t="shared" si="41"/>
        <v>16.743814830287</v>
      </c>
      <c r="J205" s="38">
        <f t="shared" si="42"/>
        <v>42.83570148032323</v>
      </c>
      <c r="K205" s="38">
        <f t="shared" si="43"/>
        <v>1.7592767971409195E-2</v>
      </c>
      <c r="L205" s="38">
        <f t="shared" si="44"/>
        <v>4.5007578301256145E-2</v>
      </c>
      <c r="M205" s="38">
        <f t="shared" ca="1" si="45"/>
        <v>7.4545057052855627E-3</v>
      </c>
      <c r="N205" s="38">
        <f t="shared" ca="1" si="46"/>
        <v>3.3381139020547501E-7</v>
      </c>
      <c r="O205" s="105">
        <f t="shared" ca="1" si="47"/>
        <v>5887128724337.7012</v>
      </c>
      <c r="P205" s="38">
        <f t="shared" ca="1" si="48"/>
        <v>27760406726.917458</v>
      </c>
      <c r="Q205" s="38">
        <f t="shared" ca="1" si="49"/>
        <v>11230774376.484278</v>
      </c>
      <c r="R205" s="24">
        <f t="shared" ca="1" si="50"/>
        <v>-5.7776413025167547E-4</v>
      </c>
    </row>
    <row r="206" spans="1:18" x14ac:dyDescent="0.2">
      <c r="A206" s="81">
        <v>25590</v>
      </c>
      <c r="B206" s="81">
        <v>-3.187475843010816E-3</v>
      </c>
      <c r="C206" s="81">
        <v>0.1</v>
      </c>
      <c r="D206" s="82">
        <f t="shared" si="36"/>
        <v>2.5590000000000002</v>
      </c>
      <c r="E206" s="82">
        <f t="shared" si="37"/>
        <v>-3.187475843010816E-3</v>
      </c>
      <c r="F206" s="38">
        <f t="shared" si="38"/>
        <v>0.25590000000000002</v>
      </c>
      <c r="G206" s="38">
        <f t="shared" si="39"/>
        <v>-3.1874758430108162E-4</v>
      </c>
      <c r="H206" s="38">
        <f t="shared" si="40"/>
        <v>0.65484810000000004</v>
      </c>
      <c r="I206" s="38">
        <f t="shared" si="41"/>
        <v>1.6757562879000003</v>
      </c>
      <c r="J206" s="38">
        <f t="shared" si="42"/>
        <v>4.2882603407361009</v>
      </c>
      <c r="K206" s="38">
        <f t="shared" si="43"/>
        <v>-8.1567506822646796E-4</v>
      </c>
      <c r="L206" s="38">
        <f t="shared" si="44"/>
        <v>-2.0873124995915318E-3</v>
      </c>
      <c r="M206" s="38">
        <f t="shared" ca="1" si="45"/>
        <v>7.4751424839135661E-3</v>
      </c>
      <c r="N206" s="38">
        <f t="shared" ca="1" si="46"/>
        <v>1.1369142958566371E-5</v>
      </c>
      <c r="O206" s="105">
        <f t="shared" ca="1" si="47"/>
        <v>58717913128.120918</v>
      </c>
      <c r="P206" s="38">
        <f t="shared" ca="1" si="48"/>
        <v>279145719.12586272</v>
      </c>
      <c r="Q206" s="38">
        <f t="shared" ca="1" si="49"/>
        <v>111752155.32721527</v>
      </c>
      <c r="R206" s="24">
        <f t="shared" ca="1" si="50"/>
        <v>-1.0662618326924382E-2</v>
      </c>
    </row>
    <row r="207" spans="1:18" x14ac:dyDescent="0.2">
      <c r="A207" s="81">
        <v>26466</v>
      </c>
      <c r="B207" s="81">
        <v>9.5271006478392893E-3</v>
      </c>
      <c r="C207" s="81">
        <v>1</v>
      </c>
      <c r="D207" s="82">
        <f t="shared" si="36"/>
        <v>2.6465999999999998</v>
      </c>
      <c r="E207" s="82">
        <f t="shared" si="37"/>
        <v>9.5271006478392893E-3</v>
      </c>
      <c r="F207" s="38">
        <f t="shared" si="38"/>
        <v>2.6465999999999998</v>
      </c>
      <c r="G207" s="38">
        <f t="shared" si="39"/>
        <v>9.5271006478392893E-3</v>
      </c>
      <c r="H207" s="38">
        <f t="shared" si="40"/>
        <v>7.0044915599999991</v>
      </c>
      <c r="I207" s="38">
        <f t="shared" si="41"/>
        <v>18.538087362695997</v>
      </c>
      <c r="J207" s="38">
        <f t="shared" si="42"/>
        <v>49.062902014111224</v>
      </c>
      <c r="K207" s="38">
        <f t="shared" si="43"/>
        <v>2.5214424574571462E-2</v>
      </c>
      <c r="L207" s="38">
        <f t="shared" si="44"/>
        <v>6.673249607906083E-2</v>
      </c>
      <c r="M207" s="38">
        <f t="shared" ca="1" si="45"/>
        <v>1.0093686896492385E-2</v>
      </c>
      <c r="N207" s="38">
        <f t="shared" ca="1" si="46"/>
        <v>3.2101997716278737E-7</v>
      </c>
      <c r="O207" s="105">
        <f t="shared" ca="1" si="47"/>
        <v>4090597181560.5298</v>
      </c>
      <c r="P207" s="38">
        <f t="shared" ca="1" si="48"/>
        <v>50696712762.657112</v>
      </c>
      <c r="Q207" s="38">
        <f t="shared" ca="1" si="49"/>
        <v>5235072295.0255308</v>
      </c>
      <c r="R207" s="24">
        <f t="shared" ca="1" si="50"/>
        <v>-5.6658624865309551E-4</v>
      </c>
    </row>
    <row r="208" spans="1:18" x14ac:dyDescent="0.2">
      <c r="A208" s="81">
        <v>28969</v>
      </c>
      <c r="B208" s="81">
        <v>1.7106714841180162E-2</v>
      </c>
      <c r="C208" s="81">
        <v>1</v>
      </c>
      <c r="D208" s="82">
        <f t="shared" si="36"/>
        <v>2.8969</v>
      </c>
      <c r="E208" s="82">
        <f t="shared" si="37"/>
        <v>1.7106714841180162E-2</v>
      </c>
      <c r="F208" s="38">
        <f t="shared" si="38"/>
        <v>2.8969</v>
      </c>
      <c r="G208" s="38">
        <f t="shared" si="39"/>
        <v>1.7106714841180162E-2</v>
      </c>
      <c r="H208" s="38">
        <f t="shared" si="40"/>
        <v>8.3920296099999998</v>
      </c>
      <c r="I208" s="38">
        <f t="shared" si="41"/>
        <v>24.310870577208998</v>
      </c>
      <c r="J208" s="38">
        <f t="shared" si="42"/>
        <v>70.426160975116744</v>
      </c>
      <c r="K208" s="38">
        <f t="shared" si="43"/>
        <v>4.9556442223414814E-2</v>
      </c>
      <c r="L208" s="38">
        <f t="shared" si="44"/>
        <v>0.14356005747701037</v>
      </c>
      <c r="M208" s="38">
        <f t="shared" ca="1" si="45"/>
        <v>1.7969286838088291E-2</v>
      </c>
      <c r="N208" s="38">
        <f t="shared" ca="1" si="46"/>
        <v>7.4403044985007635E-7</v>
      </c>
      <c r="O208" s="105">
        <f t="shared" ca="1" si="47"/>
        <v>679758811067.44556</v>
      </c>
      <c r="P208" s="38">
        <f t="shared" ca="1" si="48"/>
        <v>155264932144.97864</v>
      </c>
      <c r="Q208" s="38">
        <f t="shared" ca="1" si="49"/>
        <v>817391304.80996144</v>
      </c>
      <c r="R208" s="24">
        <f t="shared" ca="1" si="50"/>
        <v>-8.6257199690812844E-4</v>
      </c>
    </row>
    <row r="209" spans="1:18" x14ac:dyDescent="0.2">
      <c r="A209" s="81">
        <v>29708</v>
      </c>
      <c r="B209" s="81">
        <v>2.1909026572377276E-2</v>
      </c>
      <c r="C209" s="81">
        <v>1</v>
      </c>
      <c r="D209" s="82">
        <f t="shared" si="36"/>
        <v>2.9708000000000001</v>
      </c>
      <c r="E209" s="82">
        <f t="shared" si="37"/>
        <v>2.1909026572377276E-2</v>
      </c>
      <c r="F209" s="38">
        <f t="shared" si="38"/>
        <v>2.9708000000000001</v>
      </c>
      <c r="G209" s="38">
        <f t="shared" si="39"/>
        <v>2.1909026572377276E-2</v>
      </c>
      <c r="H209" s="38">
        <f t="shared" si="40"/>
        <v>8.8256526400000013</v>
      </c>
      <c r="I209" s="38">
        <f t="shared" si="41"/>
        <v>26.219248862912004</v>
      </c>
      <c r="J209" s="38">
        <f t="shared" si="42"/>
        <v>77.892144521938988</v>
      </c>
      <c r="K209" s="38">
        <f t="shared" si="43"/>
        <v>6.5087336141218408E-2</v>
      </c>
      <c r="L209" s="38">
        <f t="shared" si="44"/>
        <v>0.19336145820833164</v>
      </c>
      <c r="M209" s="38">
        <f t="shared" ca="1" si="45"/>
        <v>2.0406025919741416E-2</v>
      </c>
      <c r="N209" s="38">
        <f t="shared" ca="1" si="46"/>
        <v>2.2590109618238193E-6</v>
      </c>
      <c r="O209" s="105">
        <f t="shared" ca="1" si="47"/>
        <v>207636407247.75827</v>
      </c>
      <c r="P209" s="38">
        <f t="shared" ca="1" si="48"/>
        <v>197778913296.79715</v>
      </c>
      <c r="Q209" s="38">
        <f t="shared" ca="1" si="49"/>
        <v>3598464908.7472572</v>
      </c>
      <c r="R209" s="24">
        <f t="shared" ca="1" si="50"/>
        <v>1.5030006526358594E-3</v>
      </c>
    </row>
    <row r="210" spans="1:18" x14ac:dyDescent="0.2">
      <c r="A210" s="81">
        <v>29761</v>
      </c>
      <c r="B210" s="81">
        <v>2.2320273718460452E-2</v>
      </c>
      <c r="C210" s="81">
        <v>1</v>
      </c>
      <c r="D210" s="82">
        <f t="shared" si="36"/>
        <v>2.9761000000000002</v>
      </c>
      <c r="E210" s="82">
        <f t="shared" si="37"/>
        <v>2.2320273718460452E-2</v>
      </c>
      <c r="F210" s="38">
        <f t="shared" si="38"/>
        <v>2.9761000000000002</v>
      </c>
      <c r="G210" s="38">
        <f t="shared" si="39"/>
        <v>2.2320273718460452E-2</v>
      </c>
      <c r="H210" s="38">
        <f t="shared" si="40"/>
        <v>8.8571712100000006</v>
      </c>
      <c r="I210" s="38">
        <f t="shared" si="41"/>
        <v>26.359827238081003</v>
      </c>
      <c r="J210" s="38">
        <f t="shared" si="42"/>
        <v>78.449481843252883</v>
      </c>
      <c r="K210" s="38">
        <f t="shared" si="43"/>
        <v>6.6427366613510161E-2</v>
      </c>
      <c r="L210" s="38">
        <f t="shared" si="44"/>
        <v>0.1976944857784676</v>
      </c>
      <c r="M210" s="38">
        <f t="shared" ca="1" si="45"/>
        <v>2.0582738843727855E-2</v>
      </c>
      <c r="N210" s="38">
        <f t="shared" ca="1" si="46"/>
        <v>3.0190274409120243E-6</v>
      </c>
      <c r="O210" s="105">
        <f t="shared" ca="1" si="47"/>
        <v>184004139732.59866</v>
      </c>
      <c r="P210" s="38">
        <f t="shared" ca="1" si="48"/>
        <v>201038406599.58801</v>
      </c>
      <c r="Q210" s="38">
        <f t="shared" ca="1" si="49"/>
        <v>3877165572.0937719</v>
      </c>
      <c r="R210" s="24">
        <f t="shared" ca="1" si="50"/>
        <v>1.7375348747325978E-3</v>
      </c>
    </row>
    <row r="211" spans="1:18" x14ac:dyDescent="0.2">
      <c r="A211" s="81">
        <v>29761.5</v>
      </c>
      <c r="B211" s="81">
        <v>2.074396038475735E-2</v>
      </c>
      <c r="C211" s="81">
        <v>1</v>
      </c>
      <c r="D211" s="82">
        <f t="shared" ref="D211:D272" si="51">A211/A$18</f>
        <v>2.9761500000000001</v>
      </c>
      <c r="E211" s="82">
        <f t="shared" ref="E211:E272" si="52">B211/B$18</f>
        <v>2.074396038475735E-2</v>
      </c>
      <c r="F211" s="38">
        <f t="shared" ref="F211:F272" si="53">$C211*D211</f>
        <v>2.9761500000000001</v>
      </c>
      <c r="G211" s="38">
        <f t="shared" ref="G211:G272" si="54">$C211*E211</f>
        <v>2.074396038475735E-2</v>
      </c>
      <c r="H211" s="38">
        <f t="shared" ref="H211:H272" si="55">C211*D211*D211</f>
        <v>8.8574688224999996</v>
      </c>
      <c r="I211" s="38">
        <f t="shared" ref="I211:I272" si="56">C211*D211*D211*D211</f>
        <v>26.361155836083373</v>
      </c>
      <c r="J211" s="38">
        <f t="shared" ref="J211:J272" si="57">C211*D211*D211*D211*D211</f>
        <v>78.454753941559531</v>
      </c>
      <c r="K211" s="38">
        <f t="shared" ref="K211:K272" si="58">C211*E211*D211</f>
        <v>6.1737137699095591E-2</v>
      </c>
      <c r="L211" s="38">
        <f t="shared" ref="L211:L272" si="59">C211*E211*D211*D211</f>
        <v>0.18373898236316336</v>
      </c>
      <c r="M211" s="38">
        <f t="shared" ref="M211:M272" ca="1" si="60">+E$4+E$5*D211+E$6*D211^2</f>
        <v>2.0584407191726231E-2</v>
      </c>
      <c r="N211" s="38">
        <f t="shared" ref="N211:N272" ca="1" si="61">C211*(M211-E211)^2</f>
        <v>2.5457221406425409E-8</v>
      </c>
      <c r="O211" s="105">
        <f t="shared" ref="O211:O272" ca="1" si="62">(C211*O$1-O$2*F211+O$3*H211)^2</f>
        <v>183787845521.32129</v>
      </c>
      <c r="P211" s="38">
        <f t="shared" ref="P211:P272" ca="1" si="63">(-C211*O$2+O$4*F211-O$5*H211)^2</f>
        <v>201069291656.548</v>
      </c>
      <c r="Q211" s="38">
        <f t="shared" ref="Q211:Q272" ca="1" si="64">+(C211*O$3-F211*O$5+H211*O$6)^2</f>
        <v>3879846531.0722017</v>
      </c>
      <c r="R211" s="24">
        <f t="shared" ref="R211:R272" ca="1" si="65">+E211-M211</f>
        <v>1.5955319303111865E-4</v>
      </c>
    </row>
    <row r="212" spans="1:18" x14ac:dyDescent="0.2">
      <c r="A212" s="81">
        <v>29763.5</v>
      </c>
      <c r="B212" s="81">
        <v>2.083870618595593E-2</v>
      </c>
      <c r="C212" s="81">
        <v>1</v>
      </c>
      <c r="D212" s="82">
        <f t="shared" si="51"/>
        <v>2.9763500000000001</v>
      </c>
      <c r="E212" s="82">
        <f t="shared" si="52"/>
        <v>2.083870618595593E-2</v>
      </c>
      <c r="F212" s="38">
        <f t="shared" si="53"/>
        <v>2.9763500000000001</v>
      </c>
      <c r="G212" s="38">
        <f t="shared" si="54"/>
        <v>2.083870618595593E-2</v>
      </c>
      <c r="H212" s="38">
        <f t="shared" si="55"/>
        <v>8.8586593224999994</v>
      </c>
      <c r="I212" s="38">
        <f t="shared" si="56"/>
        <v>26.366470674522873</v>
      </c>
      <c r="J212" s="38">
        <f t="shared" si="57"/>
        <v>78.475844992116151</v>
      </c>
      <c r="K212" s="38">
        <f t="shared" si="58"/>
        <v>6.2023283156569929E-2</v>
      </c>
      <c r="L212" s="38">
        <f t="shared" si="59"/>
        <v>0.18460299882305692</v>
      </c>
      <c r="M212" s="38">
        <f t="shared" ca="1" si="60"/>
        <v>2.059108081641918E-2</v>
      </c>
      <c r="N212" s="38">
        <f t="shared" ca="1" si="61"/>
        <v>6.1318323638211864E-8</v>
      </c>
      <c r="O212" s="105">
        <f t="shared" ca="1" si="62"/>
        <v>182923913748.23001</v>
      </c>
      <c r="P212" s="38">
        <f t="shared" ca="1" si="63"/>
        <v>201192857153.67358</v>
      </c>
      <c r="Q212" s="38">
        <f t="shared" ca="1" si="64"/>
        <v>3890580047.8161378</v>
      </c>
      <c r="R212" s="24">
        <f t="shared" ca="1" si="65"/>
        <v>2.4762536953674974E-4</v>
      </c>
    </row>
    <row r="213" spans="1:18" x14ac:dyDescent="0.2">
      <c r="A213" s="81">
        <v>29768</v>
      </c>
      <c r="B213" s="81">
        <v>2.3551879476787323E-2</v>
      </c>
      <c r="C213" s="81">
        <v>1</v>
      </c>
      <c r="D213" s="82">
        <f t="shared" si="51"/>
        <v>2.9767999999999999</v>
      </c>
      <c r="E213" s="82">
        <f t="shared" si="52"/>
        <v>2.3551879476787323E-2</v>
      </c>
      <c r="F213" s="38">
        <f t="shared" si="53"/>
        <v>2.9767999999999999</v>
      </c>
      <c r="G213" s="38">
        <f t="shared" si="54"/>
        <v>2.3551879476787323E-2</v>
      </c>
      <c r="H213" s="38">
        <f t="shared" si="55"/>
        <v>8.8613382399999985</v>
      </c>
      <c r="I213" s="38">
        <f t="shared" si="56"/>
        <v>26.378431672831994</v>
      </c>
      <c r="J213" s="38">
        <f t="shared" si="57"/>
        <v>78.523315403686283</v>
      </c>
      <c r="K213" s="38">
        <f t="shared" si="58"/>
        <v>7.0109234826500499E-2</v>
      </c>
      <c r="L213" s="38">
        <f t="shared" si="59"/>
        <v>0.20870117023152668</v>
      </c>
      <c r="M213" s="38">
        <f t="shared" ca="1" si="60"/>
        <v>2.0606097833269919E-2</v>
      </c>
      <c r="N213" s="38">
        <f t="shared" ca="1" si="61"/>
        <v>8.6776294912840975E-6</v>
      </c>
      <c r="O213" s="105">
        <f t="shared" ca="1" si="62"/>
        <v>180987352230.66498</v>
      </c>
      <c r="P213" s="38">
        <f t="shared" ca="1" si="63"/>
        <v>201471027357.25333</v>
      </c>
      <c r="Q213" s="38">
        <f t="shared" ca="1" si="64"/>
        <v>3914787105.0753274</v>
      </c>
      <c r="R213" s="24">
        <f t="shared" ca="1" si="65"/>
        <v>2.945781643517404E-3</v>
      </c>
    </row>
    <row r="214" spans="1:18" x14ac:dyDescent="0.2">
      <c r="A214" s="81">
        <v>29768.5</v>
      </c>
      <c r="B214" s="81">
        <v>1.9275564983982196E-2</v>
      </c>
      <c r="C214" s="81">
        <v>1</v>
      </c>
      <c r="D214" s="82">
        <f t="shared" si="51"/>
        <v>2.9768500000000002</v>
      </c>
      <c r="E214" s="82">
        <f t="shared" si="52"/>
        <v>1.9275564983982196E-2</v>
      </c>
      <c r="F214" s="38">
        <f t="shared" si="53"/>
        <v>2.9768500000000002</v>
      </c>
      <c r="G214" s="38">
        <f t="shared" si="54"/>
        <v>1.9275564983982196E-2</v>
      </c>
      <c r="H214" s="38">
        <f t="shared" si="55"/>
        <v>8.8616359225000014</v>
      </c>
      <c r="I214" s="38">
        <f t="shared" si="56"/>
        <v>26.37976089589413</v>
      </c>
      <c r="J214" s="38">
        <f t="shared" si="57"/>
        <v>78.528591222942453</v>
      </c>
      <c r="K214" s="38">
        <f t="shared" si="58"/>
        <v>5.7380465622567406E-2</v>
      </c>
      <c r="L214" s="38">
        <f t="shared" si="59"/>
        <v>0.17081303908853979</v>
      </c>
      <c r="M214" s="38">
        <f t="shared" ca="1" si="60"/>
        <v>2.0607766507047508E-2</v>
      </c>
      <c r="N214" s="38">
        <f t="shared" ca="1" si="61"/>
        <v>1.7747608980575355E-6</v>
      </c>
      <c r="O214" s="105">
        <f t="shared" ca="1" si="62"/>
        <v>180772801487.0441</v>
      </c>
      <c r="P214" s="38">
        <f t="shared" ca="1" si="63"/>
        <v>201501947793.95718</v>
      </c>
      <c r="Q214" s="38">
        <f t="shared" ca="1" si="64"/>
        <v>3917481620.5242038</v>
      </c>
      <c r="R214" s="24">
        <f t="shared" ca="1" si="65"/>
        <v>-1.3322015230653114E-3</v>
      </c>
    </row>
    <row r="215" spans="1:18" x14ac:dyDescent="0.2">
      <c r="A215" s="81">
        <v>29777.5</v>
      </c>
      <c r="B215" s="81">
        <v>2.1401890130289473E-2</v>
      </c>
      <c r="C215" s="81">
        <v>1</v>
      </c>
      <c r="D215" s="82">
        <f t="shared" si="51"/>
        <v>2.9777499999999999</v>
      </c>
      <c r="E215" s="82">
        <f t="shared" si="52"/>
        <v>2.1401890130289473E-2</v>
      </c>
      <c r="F215" s="38">
        <f t="shared" si="53"/>
        <v>2.9777499999999999</v>
      </c>
      <c r="G215" s="38">
        <f t="shared" si="54"/>
        <v>2.1401890130289473E-2</v>
      </c>
      <c r="H215" s="38">
        <f t="shared" si="55"/>
        <v>8.8669950624999991</v>
      </c>
      <c r="I215" s="38">
        <f t="shared" si="56"/>
        <v>26.403694547359372</v>
      </c>
      <c r="J215" s="38">
        <f t="shared" si="57"/>
        <v>78.623601438399362</v>
      </c>
      <c r="K215" s="38">
        <f t="shared" si="58"/>
        <v>6.3729478335469478E-2</v>
      </c>
      <c r="L215" s="38">
        <f t="shared" si="59"/>
        <v>0.18977045411344423</v>
      </c>
      <c r="M215" s="38">
        <f t="shared" ca="1" si="60"/>
        <v>2.0637806614203901E-2</v>
      </c>
      <c r="N215" s="38">
        <f t="shared" ca="1" si="61"/>
        <v>5.8382361955369109E-7</v>
      </c>
      <c r="O215" s="105">
        <f t="shared" ca="1" si="62"/>
        <v>176932194041.24219</v>
      </c>
      <c r="P215" s="38">
        <f t="shared" ca="1" si="63"/>
        <v>202058947873.15424</v>
      </c>
      <c r="Q215" s="38">
        <f t="shared" ca="1" si="64"/>
        <v>3966148577.949512</v>
      </c>
      <c r="R215" s="24">
        <f t="shared" ca="1" si="65"/>
        <v>7.6408351608557232E-4</v>
      </c>
    </row>
    <row r="216" spans="1:18" x14ac:dyDescent="0.2">
      <c r="A216" s="81">
        <v>29807.5</v>
      </c>
      <c r="B216" s="81">
        <v>2.1922780917756311E-2</v>
      </c>
      <c r="C216" s="81">
        <v>1</v>
      </c>
      <c r="D216" s="82">
        <f t="shared" si="51"/>
        <v>2.98075</v>
      </c>
      <c r="E216" s="82">
        <f t="shared" si="52"/>
        <v>2.1922780917756311E-2</v>
      </c>
      <c r="F216" s="38">
        <f t="shared" si="53"/>
        <v>2.98075</v>
      </c>
      <c r="G216" s="38">
        <f t="shared" si="54"/>
        <v>2.1922780917756311E-2</v>
      </c>
      <c r="H216" s="38">
        <f t="shared" si="55"/>
        <v>8.8848705624999997</v>
      </c>
      <c r="I216" s="38">
        <f t="shared" si="56"/>
        <v>26.483577929171876</v>
      </c>
      <c r="J216" s="38">
        <f t="shared" si="57"/>
        <v>78.940924912379074</v>
      </c>
      <c r="K216" s="38">
        <f t="shared" si="58"/>
        <v>6.5346329220602128E-2</v>
      </c>
      <c r="L216" s="38">
        <f t="shared" si="59"/>
        <v>0.19478107082430979</v>
      </c>
      <c r="M216" s="38">
        <f t="shared" ca="1" si="60"/>
        <v>2.0737994756389922E-2</v>
      </c>
      <c r="N216" s="38">
        <f t="shared" ca="1" si="61"/>
        <v>1.4037182481653035E-6</v>
      </c>
      <c r="O216" s="105">
        <f t="shared" ca="1" si="62"/>
        <v>164422017857.62827</v>
      </c>
      <c r="P216" s="38">
        <f t="shared" ca="1" si="63"/>
        <v>203921531569.6087</v>
      </c>
      <c r="Q216" s="38">
        <f t="shared" ca="1" si="64"/>
        <v>4130641609.1241565</v>
      </c>
      <c r="R216" s="24">
        <f t="shared" ca="1" si="65"/>
        <v>1.1847861613663892E-3</v>
      </c>
    </row>
    <row r="217" spans="1:18" x14ac:dyDescent="0.2">
      <c r="A217" s="81">
        <v>30600</v>
      </c>
      <c r="B217" s="81">
        <v>2.4540239571426564E-2</v>
      </c>
      <c r="C217" s="81">
        <v>1</v>
      </c>
      <c r="D217" s="82">
        <f t="shared" si="51"/>
        <v>3.06</v>
      </c>
      <c r="E217" s="82">
        <f t="shared" si="52"/>
        <v>2.4540239571426564E-2</v>
      </c>
      <c r="F217" s="38">
        <f t="shared" si="53"/>
        <v>3.06</v>
      </c>
      <c r="G217" s="38">
        <f t="shared" si="54"/>
        <v>2.4540239571426564E-2</v>
      </c>
      <c r="H217" s="38">
        <f t="shared" si="55"/>
        <v>9.3635999999999999</v>
      </c>
      <c r="I217" s="38">
        <f t="shared" si="56"/>
        <v>28.652616000000002</v>
      </c>
      <c r="J217" s="38">
        <f t="shared" si="57"/>
        <v>87.677004960000005</v>
      </c>
      <c r="K217" s="38">
        <f t="shared" si="58"/>
        <v>7.5093133088565286E-2</v>
      </c>
      <c r="L217" s="38">
        <f t="shared" si="59"/>
        <v>0.22978498725100979</v>
      </c>
      <c r="M217" s="38">
        <f t="shared" ca="1" si="60"/>
        <v>2.3414967663446421E-2</v>
      </c>
      <c r="N217" s="38">
        <f t="shared" ca="1" si="61"/>
        <v>1.2662368668892715E-6</v>
      </c>
      <c r="O217" s="105">
        <f t="shared" ca="1" si="62"/>
        <v>1827393.7335299584</v>
      </c>
      <c r="P217" s="38">
        <f t="shared" ca="1" si="63"/>
        <v>256446949130.44727</v>
      </c>
      <c r="Q217" s="38">
        <f t="shared" ca="1" si="64"/>
        <v>9771836906.6972904</v>
      </c>
      <c r="R217" s="24">
        <f t="shared" ca="1" si="65"/>
        <v>1.1252719079801431E-3</v>
      </c>
    </row>
    <row r="218" spans="1:18" x14ac:dyDescent="0.2">
      <c r="A218" s="81">
        <v>30618.5</v>
      </c>
      <c r="B218" s="81">
        <v>1.7610753782001054E-2</v>
      </c>
      <c r="C218" s="81">
        <v>1</v>
      </c>
      <c r="D218" s="82">
        <f t="shared" si="51"/>
        <v>3.0618500000000002</v>
      </c>
      <c r="E218" s="82">
        <f t="shared" si="52"/>
        <v>1.7610753782001054E-2</v>
      </c>
      <c r="F218" s="38">
        <f t="shared" si="53"/>
        <v>3.0618500000000002</v>
      </c>
      <c r="G218" s="38">
        <f t="shared" si="54"/>
        <v>1.7610753782001054E-2</v>
      </c>
      <c r="H218" s="38">
        <f t="shared" si="55"/>
        <v>9.3749254225000005</v>
      </c>
      <c r="I218" s="38">
        <f t="shared" si="56"/>
        <v>28.704615404881629</v>
      </c>
      <c r="J218" s="38">
        <f t="shared" si="57"/>
        <v>87.889226677436824</v>
      </c>
      <c r="K218" s="38">
        <f t="shared" si="58"/>
        <v>5.3921486467419934E-2</v>
      </c>
      <c r="L218" s="38">
        <f t="shared" si="59"/>
        <v>0.16509950334026974</v>
      </c>
      <c r="M218" s="38">
        <f t="shared" ca="1" si="60"/>
        <v>2.3478156774797206E-2</v>
      </c>
      <c r="N218" s="38">
        <f t="shared" ca="1" si="61"/>
        <v>3.4426417879873234E-5</v>
      </c>
      <c r="O218" s="105">
        <f t="shared" ca="1" si="62"/>
        <v>66859951.005237579</v>
      </c>
      <c r="P218" s="38">
        <f t="shared" ca="1" si="63"/>
        <v>257750164515.9046</v>
      </c>
      <c r="Q218" s="38">
        <f t="shared" ca="1" si="64"/>
        <v>9934083571.2397499</v>
      </c>
      <c r="R218" s="24">
        <f t="shared" ca="1" si="65"/>
        <v>-5.8674029927961516E-3</v>
      </c>
    </row>
    <row r="219" spans="1:18" x14ac:dyDescent="0.2">
      <c r="A219" s="81">
        <v>31500</v>
      </c>
      <c r="B219" s="81">
        <v>2.6106468116058823E-2</v>
      </c>
      <c r="C219" s="81">
        <v>1</v>
      </c>
      <c r="D219" s="82">
        <f t="shared" si="51"/>
        <v>3.15</v>
      </c>
      <c r="E219" s="82">
        <f t="shared" si="52"/>
        <v>2.6106468116058823E-2</v>
      </c>
      <c r="F219" s="38">
        <f t="shared" si="53"/>
        <v>3.15</v>
      </c>
      <c r="G219" s="38">
        <f t="shared" si="54"/>
        <v>2.6106468116058823E-2</v>
      </c>
      <c r="H219" s="38">
        <f t="shared" si="55"/>
        <v>9.9224999999999994</v>
      </c>
      <c r="I219" s="38">
        <f t="shared" si="56"/>
        <v>31.255874999999996</v>
      </c>
      <c r="J219" s="38">
        <f t="shared" si="57"/>
        <v>98.456006249999987</v>
      </c>
      <c r="K219" s="38">
        <f t="shared" si="58"/>
        <v>8.2235374565585287E-2</v>
      </c>
      <c r="L219" s="38">
        <f t="shared" si="59"/>
        <v>0.25904142988159362</v>
      </c>
      <c r="M219" s="38">
        <f t="shared" ca="1" si="60"/>
        <v>2.6525954957201951E-2</v>
      </c>
      <c r="N219" s="38">
        <f t="shared" ca="1" si="61"/>
        <v>1.7596920989223952E-7</v>
      </c>
      <c r="O219" s="105">
        <f t="shared" ca="1" si="62"/>
        <v>218273182088.17184</v>
      </c>
      <c r="P219" s="38">
        <f t="shared" ca="1" si="63"/>
        <v>323986255187.70898</v>
      </c>
      <c r="Q219" s="38">
        <f t="shared" ca="1" si="64"/>
        <v>19359810109.970177</v>
      </c>
      <c r="R219" s="24">
        <f t="shared" ca="1" si="65"/>
        <v>-4.1948684114312754E-4</v>
      </c>
    </row>
    <row r="220" spans="1:18" x14ac:dyDescent="0.2">
      <c r="A220" s="81">
        <v>31544</v>
      </c>
      <c r="B220" s="81">
        <v>2.7883304084262525E-2</v>
      </c>
      <c r="C220" s="81">
        <v>1</v>
      </c>
      <c r="D220" s="82">
        <f t="shared" si="51"/>
        <v>3.1543999999999999</v>
      </c>
      <c r="E220" s="82">
        <f t="shared" si="52"/>
        <v>2.7883304084262525E-2</v>
      </c>
      <c r="F220" s="38">
        <f t="shared" si="53"/>
        <v>3.1543999999999999</v>
      </c>
      <c r="G220" s="38">
        <f t="shared" si="54"/>
        <v>2.7883304084262525E-2</v>
      </c>
      <c r="H220" s="38">
        <f t="shared" si="55"/>
        <v>9.9502393599999994</v>
      </c>
      <c r="I220" s="38">
        <f t="shared" si="56"/>
        <v>31.387035037183995</v>
      </c>
      <c r="J220" s="38">
        <f t="shared" si="57"/>
        <v>99.007263321293195</v>
      </c>
      <c r="K220" s="38">
        <f t="shared" si="58"/>
        <v>8.7955094403397702E-2</v>
      </c>
      <c r="L220" s="38">
        <f t="shared" si="59"/>
        <v>0.27744554978607772</v>
      </c>
      <c r="M220" s="38">
        <f t="shared" ca="1" si="60"/>
        <v>2.6679980749976538E-2</v>
      </c>
      <c r="N220" s="38">
        <f t="shared" ca="1" si="61"/>
        <v>1.4479870468371451E-6</v>
      </c>
      <c r="O220" s="105">
        <f t="shared" ca="1" si="62"/>
        <v>240458343004.17914</v>
      </c>
      <c r="P220" s="38">
        <f t="shared" ca="1" si="63"/>
        <v>327506758882.47028</v>
      </c>
      <c r="Q220" s="38">
        <f t="shared" ca="1" si="64"/>
        <v>19919582553.816628</v>
      </c>
      <c r="R220" s="24">
        <f t="shared" ca="1" si="65"/>
        <v>1.203323334285987E-3</v>
      </c>
    </row>
    <row r="221" spans="1:18" x14ac:dyDescent="0.2">
      <c r="A221" s="81">
        <v>32231.5</v>
      </c>
      <c r="B221" s="81">
        <v>2.7862674231503029E-2</v>
      </c>
      <c r="C221" s="81">
        <v>1</v>
      </c>
      <c r="D221" s="82">
        <f t="shared" si="51"/>
        <v>3.22315</v>
      </c>
      <c r="E221" s="82">
        <f t="shared" si="52"/>
        <v>2.7862674231503029E-2</v>
      </c>
      <c r="F221" s="38">
        <f t="shared" si="53"/>
        <v>3.22315</v>
      </c>
      <c r="G221" s="38">
        <f t="shared" si="54"/>
        <v>2.7862674231503029E-2</v>
      </c>
      <c r="H221" s="38">
        <f t="shared" si="55"/>
        <v>10.3886959225</v>
      </c>
      <c r="I221" s="38">
        <f t="shared" si="56"/>
        <v>33.484325262605878</v>
      </c>
      <c r="J221" s="38">
        <f t="shared" si="57"/>
        <v>107.92500297016814</v>
      </c>
      <c r="K221" s="38">
        <f t="shared" si="58"/>
        <v>8.980557844926898E-2</v>
      </c>
      <c r="L221" s="38">
        <f t="shared" si="59"/>
        <v>0.28945685017876133</v>
      </c>
      <c r="M221" s="38">
        <f t="shared" ca="1" si="60"/>
        <v>2.9110038960781955E-2</v>
      </c>
      <c r="N221" s="38">
        <f t="shared" ca="1" si="61"/>
        <v>1.5559187678490889E-6</v>
      </c>
      <c r="O221" s="105">
        <f t="shared" ca="1" si="62"/>
        <v>731944747645.23157</v>
      </c>
      <c r="P221" s="38">
        <f t="shared" ca="1" si="63"/>
        <v>385200812600.74677</v>
      </c>
      <c r="Q221" s="38">
        <f t="shared" ca="1" si="64"/>
        <v>29817634779.783848</v>
      </c>
      <c r="R221" s="24">
        <f t="shared" ca="1" si="65"/>
        <v>-1.2473647292789262E-3</v>
      </c>
    </row>
    <row r="222" spans="1:18" x14ac:dyDescent="0.2">
      <c r="A222" s="81">
        <v>32238.5</v>
      </c>
      <c r="B222" s="81">
        <v>2.9286068740651185E-2</v>
      </c>
      <c r="C222" s="81">
        <v>1</v>
      </c>
      <c r="D222" s="82">
        <f t="shared" si="51"/>
        <v>3.2238500000000001</v>
      </c>
      <c r="E222" s="82">
        <f t="shared" si="52"/>
        <v>2.9286068740651185E-2</v>
      </c>
      <c r="F222" s="38">
        <f t="shared" si="53"/>
        <v>3.2238500000000001</v>
      </c>
      <c r="G222" s="38">
        <f t="shared" si="54"/>
        <v>2.9286068740651185E-2</v>
      </c>
      <c r="H222" s="38">
        <f t="shared" si="55"/>
        <v>10.3932088225</v>
      </c>
      <c r="I222" s="38">
        <f t="shared" si="56"/>
        <v>33.506146262416628</v>
      </c>
      <c r="J222" s="38">
        <f t="shared" si="57"/>
        <v>108.01878962809185</v>
      </c>
      <c r="K222" s="38">
        <f t="shared" si="58"/>
        <v>9.4413892709548322E-2</v>
      </c>
      <c r="L222" s="38">
        <f t="shared" si="59"/>
        <v>0.30437622801167735</v>
      </c>
      <c r="M222" s="38">
        <f t="shared" ca="1" si="60"/>
        <v>2.9135007625303272E-2</v>
      </c>
      <c r="N222" s="38">
        <f t="shared" ca="1" si="61"/>
        <v>2.2819460570155392E-8</v>
      </c>
      <c r="O222" s="105">
        <f t="shared" ca="1" si="62"/>
        <v>738373154230.68079</v>
      </c>
      <c r="P222" s="38">
        <f t="shared" ca="1" si="63"/>
        <v>385814384005.23456</v>
      </c>
      <c r="Q222" s="38">
        <f t="shared" ca="1" si="64"/>
        <v>29929766424.650799</v>
      </c>
      <c r="R222" s="24">
        <f t="shared" ca="1" si="65"/>
        <v>1.5106111534791272E-4</v>
      </c>
    </row>
    <row r="223" spans="1:18" x14ac:dyDescent="0.2">
      <c r="A223" s="81">
        <v>32248</v>
      </c>
      <c r="B223" s="81">
        <v>2.8924911971796786E-2</v>
      </c>
      <c r="C223" s="81">
        <v>1</v>
      </c>
      <c r="D223" s="82">
        <f t="shared" si="51"/>
        <v>3.2248000000000001</v>
      </c>
      <c r="E223" s="82">
        <f t="shared" si="52"/>
        <v>2.8924911971796786E-2</v>
      </c>
      <c r="F223" s="38">
        <f t="shared" si="53"/>
        <v>3.2248000000000001</v>
      </c>
      <c r="G223" s="38">
        <f t="shared" si="54"/>
        <v>2.8924911971796786E-2</v>
      </c>
      <c r="H223" s="38">
        <f t="shared" si="55"/>
        <v>10.39933504</v>
      </c>
      <c r="I223" s="38">
        <f t="shared" si="56"/>
        <v>33.535775636992</v>
      </c>
      <c r="J223" s="38">
        <f t="shared" si="57"/>
        <v>108.14616927417181</v>
      </c>
      <c r="K223" s="38">
        <f t="shared" si="58"/>
        <v>9.3277056126650285E-2</v>
      </c>
      <c r="L223" s="38">
        <f t="shared" si="59"/>
        <v>0.30079985059722186</v>
      </c>
      <c r="M223" s="38">
        <f t="shared" ca="1" si="60"/>
        <v>2.9168900965137638E-2</v>
      </c>
      <c r="N223" s="38">
        <f t="shared" ca="1" si="61"/>
        <v>5.9530628871481878E-8</v>
      </c>
      <c r="O223" s="105">
        <f t="shared" ca="1" si="62"/>
        <v>747144081610.64734</v>
      </c>
      <c r="P223" s="38">
        <f t="shared" ca="1" si="63"/>
        <v>386647936287.71112</v>
      </c>
      <c r="Q223" s="38">
        <f t="shared" ca="1" si="64"/>
        <v>30082317863.750309</v>
      </c>
      <c r="R223" s="24">
        <f t="shared" ca="1" si="65"/>
        <v>-2.4398899334085108E-4</v>
      </c>
    </row>
    <row r="224" spans="1:18" x14ac:dyDescent="0.2">
      <c r="A224" s="81">
        <v>32285.5</v>
      </c>
      <c r="B224" s="81">
        <v>2.9756631294090376E-2</v>
      </c>
      <c r="C224" s="81">
        <v>1</v>
      </c>
      <c r="D224" s="82">
        <f t="shared" si="51"/>
        <v>3.2285499999999998</v>
      </c>
      <c r="E224" s="82">
        <f t="shared" si="52"/>
        <v>2.9756631294090376E-2</v>
      </c>
      <c r="F224" s="38">
        <f t="shared" si="53"/>
        <v>3.2285499999999998</v>
      </c>
      <c r="G224" s="38">
        <f t="shared" si="54"/>
        <v>2.9756631294090376E-2</v>
      </c>
      <c r="H224" s="38">
        <f t="shared" si="55"/>
        <v>10.423535102499999</v>
      </c>
      <c r="I224" s="38">
        <f t="shared" si="56"/>
        <v>33.652904255176367</v>
      </c>
      <c r="J224" s="38">
        <f t="shared" si="57"/>
        <v>108.65008403304965</v>
      </c>
      <c r="K224" s="38">
        <f t="shared" si="58"/>
        <v>9.6070771964535479E-2</v>
      </c>
      <c r="L224" s="38">
        <f t="shared" si="59"/>
        <v>0.31016929082610101</v>
      </c>
      <c r="M224" s="38">
        <f t="shared" ca="1" si="60"/>
        <v>2.9302772491029933E-2</v>
      </c>
      <c r="N224" s="38">
        <f t="shared" ca="1" si="61"/>
        <v>2.0598781311545751E-7</v>
      </c>
      <c r="O224" s="105">
        <f t="shared" ca="1" si="62"/>
        <v>782291466003.14319</v>
      </c>
      <c r="P224" s="38">
        <f t="shared" ca="1" si="63"/>
        <v>389947816433.96722</v>
      </c>
      <c r="Q224" s="38">
        <f t="shared" ca="1" si="64"/>
        <v>30688691993.364235</v>
      </c>
      <c r="R224" s="24">
        <f t="shared" ca="1" si="65"/>
        <v>4.5385880306044249E-4</v>
      </c>
    </row>
    <row r="225" spans="1:18" x14ac:dyDescent="0.2">
      <c r="A225" s="81">
        <v>32287.5</v>
      </c>
      <c r="B225" s="81">
        <v>2.6548964629760016E-2</v>
      </c>
      <c r="C225" s="81">
        <v>1</v>
      </c>
      <c r="D225" s="82">
        <f t="shared" si="51"/>
        <v>3.2287499999999998</v>
      </c>
      <c r="E225" s="82">
        <f t="shared" si="52"/>
        <v>2.6548964629760016E-2</v>
      </c>
      <c r="F225" s="38">
        <f t="shared" si="53"/>
        <v>3.2287499999999998</v>
      </c>
      <c r="G225" s="38">
        <f t="shared" si="54"/>
        <v>2.6548964629760016E-2</v>
      </c>
      <c r="H225" s="38">
        <f t="shared" si="55"/>
        <v>10.424826562499998</v>
      </c>
      <c r="I225" s="38">
        <f t="shared" si="56"/>
        <v>33.659158763671869</v>
      </c>
      <c r="J225" s="38">
        <f t="shared" si="57"/>
        <v>108.67700885820554</v>
      </c>
      <c r="K225" s="38">
        <f t="shared" si="58"/>
        <v>8.5719969548337646E-2</v>
      </c>
      <c r="L225" s="38">
        <f t="shared" si="59"/>
        <v>0.27676835167919517</v>
      </c>
      <c r="M225" s="38">
        <f t="shared" ca="1" si="60"/>
        <v>2.9309915982395046E-2</v>
      </c>
      <c r="N225" s="38">
        <f t="shared" ca="1" si="61"/>
        <v>7.6228523716172012E-6</v>
      </c>
      <c r="O225" s="105">
        <f t="shared" ca="1" si="62"/>
        <v>784189564773.95923</v>
      </c>
      <c r="P225" s="38">
        <f t="shared" ca="1" si="63"/>
        <v>390124237936.9458</v>
      </c>
      <c r="Q225" s="38">
        <f t="shared" ca="1" si="64"/>
        <v>30721220324.443512</v>
      </c>
      <c r="R225" s="24">
        <f t="shared" ca="1" si="65"/>
        <v>-2.7609513526350299E-3</v>
      </c>
    </row>
    <row r="226" spans="1:18" x14ac:dyDescent="0.2">
      <c r="A226" s="81">
        <v>32290</v>
      </c>
      <c r="B226" s="81">
        <v>3.1064377724669842E-2</v>
      </c>
      <c r="C226" s="81">
        <v>1</v>
      </c>
      <c r="D226" s="82">
        <f t="shared" si="51"/>
        <v>3.2290000000000001</v>
      </c>
      <c r="E226" s="82">
        <f t="shared" si="52"/>
        <v>3.1064377724669842E-2</v>
      </c>
      <c r="F226" s="38">
        <f t="shared" si="53"/>
        <v>3.2290000000000001</v>
      </c>
      <c r="G226" s="38">
        <f t="shared" si="54"/>
        <v>3.1064377724669842E-2</v>
      </c>
      <c r="H226" s="38">
        <f t="shared" si="55"/>
        <v>10.426441000000001</v>
      </c>
      <c r="I226" s="38">
        <f t="shared" si="56"/>
        <v>33.666977989000003</v>
      </c>
      <c r="J226" s="38">
        <f t="shared" si="57"/>
        <v>108.71067192648101</v>
      </c>
      <c r="K226" s="38">
        <f t="shared" si="58"/>
        <v>0.10030687567295893</v>
      </c>
      <c r="L226" s="38">
        <f t="shared" si="59"/>
        <v>0.32389090154798439</v>
      </c>
      <c r="M226" s="38">
        <f t="shared" ca="1" si="60"/>
        <v>2.9318845870175154E-2</v>
      </c>
      <c r="N226" s="38">
        <f t="shared" ca="1" si="61"/>
        <v>3.0468814550556659E-6</v>
      </c>
      <c r="O226" s="105">
        <f t="shared" ca="1" si="62"/>
        <v>786565548142.7926</v>
      </c>
      <c r="P226" s="38">
        <f t="shared" ca="1" si="63"/>
        <v>390344825773.12646</v>
      </c>
      <c r="Q226" s="38">
        <f t="shared" ca="1" si="64"/>
        <v>30761907593.371868</v>
      </c>
      <c r="R226" s="24">
        <f t="shared" ca="1" si="65"/>
        <v>1.7455318544946884E-3</v>
      </c>
    </row>
    <row r="227" spans="1:18" x14ac:dyDescent="0.2">
      <c r="A227" s="81">
        <v>32292</v>
      </c>
      <c r="B227" s="81">
        <v>2.8456705347456375E-2</v>
      </c>
      <c r="C227" s="81">
        <v>1</v>
      </c>
      <c r="D227" s="82">
        <f t="shared" si="51"/>
        <v>3.2292000000000001</v>
      </c>
      <c r="E227" s="82">
        <f t="shared" si="52"/>
        <v>2.8456705347456375E-2</v>
      </c>
      <c r="F227" s="38">
        <f t="shared" si="53"/>
        <v>3.2292000000000001</v>
      </c>
      <c r="G227" s="38">
        <f t="shared" si="54"/>
        <v>2.8456705347456375E-2</v>
      </c>
      <c r="H227" s="38">
        <f t="shared" si="55"/>
        <v>10.42773264</v>
      </c>
      <c r="I227" s="38">
        <f t="shared" si="56"/>
        <v>33.673234241088004</v>
      </c>
      <c r="J227" s="38">
        <f t="shared" si="57"/>
        <v>108.73760801132138</v>
      </c>
      <c r="K227" s="38">
        <f t="shared" si="58"/>
        <v>9.1892392908006132E-2</v>
      </c>
      <c r="L227" s="38">
        <f t="shared" si="59"/>
        <v>0.2967389151785334</v>
      </c>
      <c r="M227" s="38">
        <f t="shared" ca="1" si="60"/>
        <v>2.9325990199258186E-2</v>
      </c>
      <c r="N227" s="38">
        <f t="shared" ca="1" si="61"/>
        <v>7.5565615357209664E-7</v>
      </c>
      <c r="O227" s="105">
        <f t="shared" ca="1" si="62"/>
        <v>788469023157.10925</v>
      </c>
      <c r="P227" s="38">
        <f t="shared" ca="1" si="63"/>
        <v>390521344810.88605</v>
      </c>
      <c r="Q227" s="38">
        <f t="shared" ca="1" si="64"/>
        <v>30794478896.190403</v>
      </c>
      <c r="R227" s="24">
        <f t="shared" ca="1" si="65"/>
        <v>-8.6928485180181106E-4</v>
      </c>
    </row>
    <row r="228" spans="1:18" x14ac:dyDescent="0.2">
      <c r="A228" s="81">
        <v>32292.5</v>
      </c>
      <c r="B228" s="81">
        <v>2.7879786852033024E-2</v>
      </c>
      <c r="C228" s="81">
        <v>1</v>
      </c>
      <c r="D228" s="82">
        <f t="shared" si="51"/>
        <v>3.22925</v>
      </c>
      <c r="E228" s="82">
        <f t="shared" si="52"/>
        <v>2.7879786852033024E-2</v>
      </c>
      <c r="F228" s="38">
        <f t="shared" si="53"/>
        <v>3.22925</v>
      </c>
      <c r="G228" s="38">
        <f t="shared" si="54"/>
        <v>2.7879786852033024E-2</v>
      </c>
      <c r="H228" s="38">
        <f t="shared" si="55"/>
        <v>10.428055562499999</v>
      </c>
      <c r="I228" s="38">
        <f t="shared" si="56"/>
        <v>33.674798425203122</v>
      </c>
      <c r="J228" s="38">
        <f t="shared" si="57"/>
        <v>108.74434281458718</v>
      </c>
      <c r="K228" s="38">
        <f t="shared" si="58"/>
        <v>9.0030801691927648E-2</v>
      </c>
      <c r="L228" s="38">
        <f t="shared" si="59"/>
        <v>0.29073196636365733</v>
      </c>
      <c r="M228" s="38">
        <f t="shared" ca="1" si="60"/>
        <v>2.9327776339703796E-2</v>
      </c>
      <c r="N228" s="38">
        <f t="shared" ca="1" si="61"/>
        <v>2.0966735564050651E-6</v>
      </c>
      <c r="O228" s="105">
        <f t="shared" ca="1" si="62"/>
        <v>788945265330.56665</v>
      </c>
      <c r="P228" s="38">
        <f t="shared" ca="1" si="63"/>
        <v>390565481344.07709</v>
      </c>
      <c r="Q228" s="38">
        <f t="shared" ca="1" si="64"/>
        <v>30802624706.680458</v>
      </c>
      <c r="R228" s="24">
        <f t="shared" ca="1" si="65"/>
        <v>-1.447989487670772E-3</v>
      </c>
    </row>
    <row r="229" spans="1:18" x14ac:dyDescent="0.2">
      <c r="A229" s="81">
        <v>32294.5</v>
      </c>
      <c r="B229" s="81">
        <v>3.1572111288743356E-2</v>
      </c>
      <c r="C229" s="81">
        <v>1</v>
      </c>
      <c r="D229" s="82">
        <f t="shared" si="51"/>
        <v>3.2294499999999999</v>
      </c>
      <c r="E229" s="82">
        <f t="shared" si="52"/>
        <v>3.1572111288743356E-2</v>
      </c>
      <c r="F229" s="38">
        <f t="shared" si="53"/>
        <v>3.2294499999999999</v>
      </c>
      <c r="G229" s="38">
        <f t="shared" si="54"/>
        <v>3.1572111288743356E-2</v>
      </c>
      <c r="H229" s="38">
        <f t="shared" si="55"/>
        <v>10.4293473025</v>
      </c>
      <c r="I229" s="38">
        <f t="shared" si="56"/>
        <v>33.681055646058624</v>
      </c>
      <c r="J229" s="38">
        <f t="shared" si="57"/>
        <v>108.77128515616403</v>
      </c>
      <c r="K229" s="38">
        <f t="shared" si="58"/>
        <v>0.10196055480143222</v>
      </c>
      <c r="L229" s="38">
        <f t="shared" si="59"/>
        <v>0.32927651370348526</v>
      </c>
      <c r="M229" s="38">
        <f t="shared" ca="1" si="60"/>
        <v>2.9334921134185683E-2</v>
      </c>
      <c r="N229" s="38">
        <f t="shared" ca="1" si="61"/>
        <v>5.0050197876497812E-6</v>
      </c>
      <c r="O229" s="105">
        <f t="shared" ca="1" si="62"/>
        <v>790851727855.85254</v>
      </c>
      <c r="P229" s="38">
        <f t="shared" ca="1" si="63"/>
        <v>390742054572.94214</v>
      </c>
      <c r="Q229" s="38">
        <f t="shared" ca="1" si="64"/>
        <v>30835219889.17189</v>
      </c>
      <c r="R229" s="24">
        <f t="shared" ca="1" si="65"/>
        <v>2.2371901545576722E-3</v>
      </c>
    </row>
    <row r="230" spans="1:18" x14ac:dyDescent="0.2">
      <c r="A230" s="81">
        <v>32299</v>
      </c>
      <c r="B230" s="81">
        <v>3.1079831965408547E-2</v>
      </c>
      <c r="C230" s="81">
        <v>1</v>
      </c>
      <c r="D230" s="82">
        <f t="shared" si="51"/>
        <v>3.2299000000000002</v>
      </c>
      <c r="E230" s="82">
        <f t="shared" si="52"/>
        <v>3.1079831965408547E-2</v>
      </c>
      <c r="F230" s="38">
        <f t="shared" si="53"/>
        <v>3.2299000000000002</v>
      </c>
      <c r="G230" s="38">
        <f t="shared" si="54"/>
        <v>3.1079831965408547E-2</v>
      </c>
      <c r="H230" s="38">
        <f t="shared" si="55"/>
        <v>10.432254010000001</v>
      </c>
      <c r="I230" s="38">
        <f t="shared" si="56"/>
        <v>33.695137226899007</v>
      </c>
      <c r="J230" s="38">
        <f t="shared" si="57"/>
        <v>108.8319237291611</v>
      </c>
      <c r="K230" s="38">
        <f t="shared" si="58"/>
        <v>0.10038474926507307</v>
      </c>
      <c r="L230" s="38">
        <f t="shared" si="59"/>
        <v>0.3242327016512595</v>
      </c>
      <c r="M230" s="38">
        <f t="shared" ca="1" si="60"/>
        <v>2.9350998283061536E-2</v>
      </c>
      <c r="N230" s="38">
        <f t="shared" ca="1" si="61"/>
        <v>2.9888659012175267E-6</v>
      </c>
      <c r="O230" s="105">
        <f t="shared" ca="1" si="62"/>
        <v>795150008834.47888</v>
      </c>
      <c r="P230" s="38">
        <f t="shared" ca="1" si="63"/>
        <v>391139502860.05328</v>
      </c>
      <c r="Q230" s="38">
        <f t="shared" ca="1" si="64"/>
        <v>30908628914.531494</v>
      </c>
      <c r="R230" s="24">
        <f t="shared" ca="1" si="65"/>
        <v>1.7288336823470113E-3</v>
      </c>
    </row>
    <row r="231" spans="1:18" x14ac:dyDescent="0.2">
      <c r="A231" s="81">
        <v>32304</v>
      </c>
      <c r="B231" s="81">
        <v>3.2210617593500315E-2</v>
      </c>
      <c r="C231" s="81">
        <v>1</v>
      </c>
      <c r="D231" s="82">
        <f t="shared" si="51"/>
        <v>3.2303999999999999</v>
      </c>
      <c r="E231" s="82">
        <f t="shared" si="52"/>
        <v>3.2210617593500315E-2</v>
      </c>
      <c r="F231" s="38">
        <f t="shared" si="53"/>
        <v>3.2303999999999999</v>
      </c>
      <c r="G231" s="38">
        <f t="shared" si="54"/>
        <v>3.2210617593500315E-2</v>
      </c>
      <c r="H231" s="38">
        <f t="shared" si="55"/>
        <v>10.43548416</v>
      </c>
      <c r="I231" s="38">
        <f t="shared" si="56"/>
        <v>33.710788030463995</v>
      </c>
      <c r="J231" s="38">
        <f t="shared" si="57"/>
        <v>108.89932965361089</v>
      </c>
      <c r="K231" s="38">
        <f t="shared" si="58"/>
        <v>0.10405317907404342</v>
      </c>
      <c r="L231" s="38">
        <f t="shared" si="59"/>
        <v>0.33613338968078987</v>
      </c>
      <c r="M231" s="38">
        <f t="shared" ca="1" si="60"/>
        <v>2.9368863992456969E-2</v>
      </c>
      <c r="N231" s="38">
        <f t="shared" ca="1" si="61"/>
        <v>8.0755635290428247E-6</v>
      </c>
      <c r="O231" s="105">
        <f t="shared" ca="1" si="62"/>
        <v>799940073921.98926</v>
      </c>
      <c r="P231" s="38">
        <f t="shared" ca="1" si="63"/>
        <v>391581369523.72473</v>
      </c>
      <c r="Q231" s="38">
        <f t="shared" ca="1" si="64"/>
        <v>30990307987.588848</v>
      </c>
      <c r="R231" s="24">
        <f t="shared" ca="1" si="65"/>
        <v>2.841753601043346E-3</v>
      </c>
    </row>
    <row r="232" spans="1:18" x14ac:dyDescent="0.2">
      <c r="A232" s="81">
        <v>32306</v>
      </c>
      <c r="B232" s="81">
        <v>3.0002927386884364E-2</v>
      </c>
      <c r="C232" s="81">
        <v>1</v>
      </c>
      <c r="D232" s="82">
        <f t="shared" si="51"/>
        <v>3.2305999999999999</v>
      </c>
      <c r="E232" s="82">
        <f t="shared" si="52"/>
        <v>3.0002927386884364E-2</v>
      </c>
      <c r="F232" s="38">
        <f t="shared" si="53"/>
        <v>3.2305999999999999</v>
      </c>
      <c r="G232" s="38">
        <f t="shared" si="54"/>
        <v>3.0002927386884364E-2</v>
      </c>
      <c r="H232" s="38">
        <f t="shared" si="55"/>
        <v>10.43677636</v>
      </c>
      <c r="I232" s="38">
        <f t="shared" si="56"/>
        <v>33.717049708615995</v>
      </c>
      <c r="J232" s="38">
        <f t="shared" si="57"/>
        <v>108.92630078865483</v>
      </c>
      <c r="K232" s="38">
        <f t="shared" si="58"/>
        <v>9.6927457216068616E-2</v>
      </c>
      <c r="L232" s="38">
        <f t="shared" si="59"/>
        <v>0.31313384328223126</v>
      </c>
      <c r="M232" s="38">
        <f t="shared" ca="1" si="60"/>
        <v>2.9376010927773526E-2</v>
      </c>
      <c r="N232" s="38">
        <f t="shared" ca="1" si="61"/>
        <v>3.9302424670407078E-7</v>
      </c>
      <c r="O232" s="105">
        <f t="shared" ca="1" si="62"/>
        <v>801860285521.67065</v>
      </c>
      <c r="P232" s="38">
        <f t="shared" ca="1" si="63"/>
        <v>391758192078.73889</v>
      </c>
      <c r="Q232" s="38">
        <f t="shared" ca="1" si="64"/>
        <v>31023013076.242691</v>
      </c>
      <c r="R232" s="24">
        <f t="shared" ca="1" si="65"/>
        <v>6.2691645911083782E-4</v>
      </c>
    </row>
    <row r="233" spans="1:18" x14ac:dyDescent="0.2">
      <c r="A233" s="81">
        <v>32317.5</v>
      </c>
      <c r="B233" s="81">
        <v>2.9733659150242425E-2</v>
      </c>
      <c r="C233" s="81">
        <v>1</v>
      </c>
      <c r="D233" s="82">
        <f t="shared" si="51"/>
        <v>3.2317499999999999</v>
      </c>
      <c r="E233" s="82">
        <f t="shared" si="52"/>
        <v>2.9733659150242425E-2</v>
      </c>
      <c r="F233" s="38">
        <f t="shared" si="53"/>
        <v>3.2317499999999999</v>
      </c>
      <c r="G233" s="38">
        <f t="shared" si="54"/>
        <v>2.9733659150242425E-2</v>
      </c>
      <c r="H233" s="38">
        <f t="shared" si="55"/>
        <v>10.4442080625</v>
      </c>
      <c r="I233" s="38">
        <f t="shared" si="56"/>
        <v>33.75306940598437</v>
      </c>
      <c r="J233" s="38">
        <f t="shared" si="57"/>
        <v>109.08148205278998</v>
      </c>
      <c r="K233" s="38">
        <f t="shared" si="58"/>
        <v>9.6091752958795948E-2</v>
      </c>
      <c r="L233" s="38">
        <f t="shared" si="59"/>
        <v>0.31054452262458881</v>
      </c>
      <c r="M233" s="38">
        <f t="shared" ca="1" si="60"/>
        <v>2.9417113031160777E-2</v>
      </c>
      <c r="N233" s="38">
        <f t="shared" ca="1" si="61"/>
        <v>1.0020144550565301E-7</v>
      </c>
      <c r="O233" s="105">
        <f t="shared" ca="1" si="62"/>
        <v>812947936544.10522</v>
      </c>
      <c r="P233" s="38">
        <f t="shared" ca="1" si="63"/>
        <v>392775763470.87457</v>
      </c>
      <c r="Q233" s="38">
        <f t="shared" ca="1" si="64"/>
        <v>31211438554.646416</v>
      </c>
      <c r="R233" s="24">
        <f t="shared" ca="1" si="65"/>
        <v>3.165461190816482E-4</v>
      </c>
    </row>
    <row r="234" spans="1:18" x14ac:dyDescent="0.2">
      <c r="A234" s="81">
        <v>32318</v>
      </c>
      <c r="B234" s="81">
        <v>2.745673252549042E-2</v>
      </c>
      <c r="C234" s="81">
        <v>1</v>
      </c>
      <c r="D234" s="82">
        <f t="shared" si="51"/>
        <v>3.2317999999999998</v>
      </c>
      <c r="E234" s="82">
        <f t="shared" si="52"/>
        <v>2.745673252549042E-2</v>
      </c>
      <c r="F234" s="38">
        <f t="shared" si="53"/>
        <v>3.2317999999999998</v>
      </c>
      <c r="G234" s="38">
        <f t="shared" si="54"/>
        <v>2.745673252549042E-2</v>
      </c>
      <c r="H234" s="38">
        <f t="shared" si="55"/>
        <v>10.444531239999998</v>
      </c>
      <c r="I234" s="38">
        <f t="shared" si="56"/>
        <v>33.754636061431995</v>
      </c>
      <c r="J234" s="38">
        <f t="shared" si="57"/>
        <v>109.08823282333591</v>
      </c>
      <c r="K234" s="38">
        <f t="shared" si="58"/>
        <v>8.8734668175879938E-2</v>
      </c>
      <c r="L234" s="38">
        <f t="shared" si="59"/>
        <v>0.28677270061080878</v>
      </c>
      <c r="M234" s="38">
        <f t="shared" ca="1" si="60"/>
        <v>2.941890035837344E-2</v>
      </c>
      <c r="N234" s="38">
        <f t="shared" ca="1" si="61"/>
        <v>3.8501026044008485E-6</v>
      </c>
      <c r="O234" s="105">
        <f t="shared" ca="1" si="62"/>
        <v>813431803458.44324</v>
      </c>
      <c r="P234" s="38">
        <f t="shared" ca="1" si="63"/>
        <v>392820038238.90826</v>
      </c>
      <c r="Q234" s="38">
        <f t="shared" ca="1" si="64"/>
        <v>31219645318.555855</v>
      </c>
      <c r="R234" s="24">
        <f t="shared" ca="1" si="65"/>
        <v>-1.9621678328830203E-3</v>
      </c>
    </row>
    <row r="235" spans="1:18" x14ac:dyDescent="0.2">
      <c r="A235" s="81">
        <v>32320</v>
      </c>
      <c r="B235" s="81">
        <v>3.1449024439452536E-2</v>
      </c>
      <c r="C235" s="81">
        <v>1</v>
      </c>
      <c r="D235" s="82">
        <f t="shared" si="51"/>
        <v>3.2320000000000002</v>
      </c>
      <c r="E235" s="82">
        <f t="shared" si="52"/>
        <v>3.1449024439452536E-2</v>
      </c>
      <c r="F235" s="38">
        <f t="shared" si="53"/>
        <v>3.2320000000000002</v>
      </c>
      <c r="G235" s="38">
        <f t="shared" si="54"/>
        <v>3.1449024439452536E-2</v>
      </c>
      <c r="H235" s="38">
        <f t="shared" si="55"/>
        <v>10.445824000000002</v>
      </c>
      <c r="I235" s="38">
        <f t="shared" si="56"/>
        <v>33.760903168000006</v>
      </c>
      <c r="J235" s="38">
        <f t="shared" si="57"/>
        <v>109.11523903897603</v>
      </c>
      <c r="K235" s="38">
        <f t="shared" si="58"/>
        <v>0.10164324698831061</v>
      </c>
      <c r="L235" s="38">
        <f t="shared" si="59"/>
        <v>0.32851097426621989</v>
      </c>
      <c r="M235" s="38">
        <f t="shared" ca="1" si="60"/>
        <v>2.9426049899923538E-2</v>
      </c>
      <c r="N235" s="38">
        <f t="shared" ca="1" si="61"/>
        <v>4.0924259875825625E-6</v>
      </c>
      <c r="O235" s="105">
        <f t="shared" ca="1" si="62"/>
        <v>815368767531.05981</v>
      </c>
      <c r="P235" s="38">
        <f t="shared" ca="1" si="63"/>
        <v>392997164425.78168</v>
      </c>
      <c r="Q235" s="38">
        <f t="shared" ca="1" si="64"/>
        <v>31252484338.357151</v>
      </c>
      <c r="R235" s="24">
        <f t="shared" ca="1" si="65"/>
        <v>2.0229745395289982E-3</v>
      </c>
    </row>
    <row r="236" spans="1:18" x14ac:dyDescent="0.2">
      <c r="A236" s="81">
        <v>32322.5</v>
      </c>
      <c r="B236" s="81">
        <v>3.0464385735050448E-2</v>
      </c>
      <c r="C236" s="81">
        <v>1</v>
      </c>
      <c r="D236" s="82">
        <f t="shared" si="51"/>
        <v>3.2322500000000001</v>
      </c>
      <c r="E236" s="82">
        <f t="shared" si="52"/>
        <v>3.0464385735050448E-2</v>
      </c>
      <c r="F236" s="38">
        <f t="shared" si="53"/>
        <v>3.2322500000000001</v>
      </c>
      <c r="G236" s="38">
        <f t="shared" si="54"/>
        <v>3.0464385735050448E-2</v>
      </c>
      <c r="H236" s="38">
        <f t="shared" si="55"/>
        <v>10.4474400625</v>
      </c>
      <c r="I236" s="38">
        <f t="shared" si="56"/>
        <v>33.768738142015629</v>
      </c>
      <c r="J236" s="38">
        <f t="shared" si="57"/>
        <v>109.14900385953001</v>
      </c>
      <c r="K236" s="38">
        <f t="shared" si="58"/>
        <v>9.8468510792116812E-2</v>
      </c>
      <c r="L236" s="38">
        <f t="shared" si="59"/>
        <v>0.31827484400781958</v>
      </c>
      <c r="M236" s="38">
        <f t="shared" ca="1" si="60"/>
        <v>2.943498735043483E-2</v>
      </c>
      <c r="N236" s="38">
        <f t="shared" ca="1" si="61"/>
        <v>1.0596610342492438E-6</v>
      </c>
      <c r="O236" s="105">
        <f t="shared" ca="1" si="62"/>
        <v>817793339936.23779</v>
      </c>
      <c r="P236" s="38">
        <f t="shared" ca="1" si="63"/>
        <v>393218633170.276</v>
      </c>
      <c r="Q236" s="38">
        <f t="shared" ca="1" si="64"/>
        <v>31293560035.953205</v>
      </c>
      <c r="R236" s="24">
        <f t="shared" ca="1" si="65"/>
        <v>1.0293983846156179E-3</v>
      </c>
    </row>
    <row r="237" spans="1:18" x14ac:dyDescent="0.2">
      <c r="A237" s="81">
        <v>32324.5</v>
      </c>
      <c r="B237" s="81">
        <v>3.0556671896817621E-2</v>
      </c>
      <c r="C237" s="81">
        <v>1</v>
      </c>
      <c r="D237" s="82">
        <f t="shared" si="51"/>
        <v>3.23245</v>
      </c>
      <c r="E237" s="82">
        <f t="shared" si="52"/>
        <v>3.0556671896817621E-2</v>
      </c>
      <c r="F237" s="38">
        <f t="shared" si="53"/>
        <v>3.23245</v>
      </c>
      <c r="G237" s="38">
        <f t="shared" si="54"/>
        <v>3.0556671896817621E-2</v>
      </c>
      <c r="H237" s="38">
        <f t="shared" si="55"/>
        <v>10.448733002500001</v>
      </c>
      <c r="I237" s="38">
        <f t="shared" si="56"/>
        <v>33.775006993931129</v>
      </c>
      <c r="J237" s="38">
        <f t="shared" si="57"/>
        <v>109.17602135753268</v>
      </c>
      <c r="K237" s="38">
        <f t="shared" si="58"/>
        <v>9.8772914072868118E-2</v>
      </c>
      <c r="L237" s="38">
        <f t="shared" si="59"/>
        <v>0.31927850609484254</v>
      </c>
      <c r="M237" s="38">
        <f t="shared" ca="1" si="60"/>
        <v>2.9442137729702826E-2</v>
      </c>
      <c r="N237" s="38">
        <f t="shared" ca="1" si="61"/>
        <v>1.2421864096662688E-6</v>
      </c>
      <c r="O237" s="105">
        <f t="shared" ca="1" si="62"/>
        <v>819735692107.23096</v>
      </c>
      <c r="P237" s="38">
        <f t="shared" ca="1" si="63"/>
        <v>393395856977.44489</v>
      </c>
      <c r="Q237" s="38">
        <f t="shared" ca="1" si="64"/>
        <v>31326442135.92165</v>
      </c>
      <c r="R237" s="24">
        <f t="shared" ca="1" si="65"/>
        <v>1.1145341671147946E-3</v>
      </c>
    </row>
    <row r="238" spans="1:18" x14ac:dyDescent="0.2">
      <c r="A238" s="81">
        <v>32327</v>
      </c>
      <c r="B238" s="81">
        <v>2.9972025991262252E-2</v>
      </c>
      <c r="C238" s="81">
        <v>1</v>
      </c>
      <c r="D238" s="82">
        <f t="shared" si="51"/>
        <v>3.2326999999999999</v>
      </c>
      <c r="E238" s="82">
        <f t="shared" si="52"/>
        <v>2.9972025991262252E-2</v>
      </c>
      <c r="F238" s="38">
        <f t="shared" si="53"/>
        <v>3.2326999999999999</v>
      </c>
      <c r="G238" s="38">
        <f t="shared" si="54"/>
        <v>2.9972025991262252E-2</v>
      </c>
      <c r="H238" s="38">
        <f t="shared" si="55"/>
        <v>10.45034929</v>
      </c>
      <c r="I238" s="38">
        <f t="shared" si="56"/>
        <v>33.782844149783003</v>
      </c>
      <c r="J238" s="38">
        <f t="shared" si="57"/>
        <v>109.2098002830035</v>
      </c>
      <c r="K238" s="38">
        <f t="shared" si="58"/>
        <v>9.6890568421953482E-2</v>
      </c>
      <c r="L238" s="38">
        <f t="shared" si="59"/>
        <v>0.31321814053764901</v>
      </c>
      <c r="M238" s="38">
        <f t="shared" ca="1" si="60"/>
        <v>2.9451076227361522E-2</v>
      </c>
      <c r="N238" s="38">
        <f t="shared" ca="1" si="61"/>
        <v>2.7138865650822696E-7</v>
      </c>
      <c r="O238" s="105">
        <f t="shared" ca="1" si="62"/>
        <v>822167000661.70764</v>
      </c>
      <c r="P238" s="38">
        <f t="shared" ca="1" si="63"/>
        <v>393617447754.71082</v>
      </c>
      <c r="Q238" s="38">
        <f t="shared" ca="1" si="64"/>
        <v>31367571693.114609</v>
      </c>
      <c r="R238" s="24">
        <f t="shared" ca="1" si="65"/>
        <v>5.2094976390073058E-4</v>
      </c>
    </row>
    <row r="239" spans="1:18" x14ac:dyDescent="0.2">
      <c r="A239" s="81">
        <v>32329.5</v>
      </c>
      <c r="B239" s="81">
        <v>2.8287376089866006E-2</v>
      </c>
      <c r="C239" s="81">
        <v>1</v>
      </c>
      <c r="D239" s="82">
        <f t="shared" si="51"/>
        <v>3.2329500000000002</v>
      </c>
      <c r="E239" s="82">
        <f t="shared" si="52"/>
        <v>2.8287376089866006E-2</v>
      </c>
      <c r="F239" s="38">
        <f t="shared" si="53"/>
        <v>3.2329500000000002</v>
      </c>
      <c r="G239" s="38">
        <f t="shared" si="54"/>
        <v>2.8287376089866006E-2</v>
      </c>
      <c r="H239" s="38">
        <f t="shared" si="55"/>
        <v>10.451965702500001</v>
      </c>
      <c r="I239" s="38">
        <f t="shared" si="56"/>
        <v>33.79068251789738</v>
      </c>
      <c r="J239" s="38">
        <f t="shared" si="57"/>
        <v>109.24358704623634</v>
      </c>
      <c r="K239" s="38">
        <f t="shared" si="58"/>
        <v>9.1451672529732311E-2</v>
      </c>
      <c r="L239" s="38">
        <f t="shared" si="59"/>
        <v>0.29565868470499812</v>
      </c>
      <c r="M239" s="38">
        <f t="shared" ca="1" si="60"/>
        <v>2.9460015306768776E-2</v>
      </c>
      <c r="N239" s="38">
        <f t="shared" ca="1" si="61"/>
        <v>1.3750827330183409E-6</v>
      </c>
      <c r="O239" s="105">
        <f t="shared" ca="1" si="62"/>
        <v>824602052408.35718</v>
      </c>
      <c r="P239" s="38">
        <f t="shared" ca="1" si="63"/>
        <v>393839106334.35803</v>
      </c>
      <c r="Q239" s="38">
        <f t="shared" ca="1" si="64"/>
        <v>31408731180.419487</v>
      </c>
      <c r="R239" s="24">
        <f t="shared" ca="1" si="65"/>
        <v>-1.1726392169027697E-3</v>
      </c>
    </row>
    <row r="240" spans="1:18" x14ac:dyDescent="0.2">
      <c r="A240" s="81">
        <v>32338</v>
      </c>
      <c r="B240" s="81">
        <v>2.7379536449840251E-2</v>
      </c>
      <c r="C240" s="81">
        <v>1</v>
      </c>
      <c r="D240" s="82">
        <f t="shared" si="51"/>
        <v>3.2338</v>
      </c>
      <c r="E240" s="82">
        <f t="shared" si="52"/>
        <v>2.7379536449840251E-2</v>
      </c>
      <c r="F240" s="38">
        <f t="shared" si="53"/>
        <v>3.2338</v>
      </c>
      <c r="G240" s="38">
        <f t="shared" si="54"/>
        <v>2.7379536449840251E-2</v>
      </c>
      <c r="H240" s="38">
        <f t="shared" si="55"/>
        <v>10.45746244</v>
      </c>
      <c r="I240" s="38">
        <f t="shared" si="56"/>
        <v>33.817342038471999</v>
      </c>
      <c r="J240" s="38">
        <f t="shared" si="57"/>
        <v>109.35852068401076</v>
      </c>
      <c r="K240" s="38">
        <f t="shared" si="58"/>
        <v>8.8539944971493409E-2</v>
      </c>
      <c r="L240" s="38">
        <f t="shared" si="59"/>
        <v>0.28632047404881539</v>
      </c>
      <c r="M240" s="38">
        <f t="shared" ca="1" si="60"/>
        <v>2.9490412528232614E-2</v>
      </c>
      <c r="N240" s="38">
        <f t="shared" ca="1" si="61"/>
        <v>4.4557978183291224E-6</v>
      </c>
      <c r="O240" s="105">
        <f t="shared" ca="1" si="62"/>
        <v>832909235955.71692</v>
      </c>
      <c r="P240" s="38">
        <f t="shared" ca="1" si="63"/>
        <v>394593252728.48474</v>
      </c>
      <c r="Q240" s="38">
        <f t="shared" ca="1" si="64"/>
        <v>31548897392.532909</v>
      </c>
      <c r="R240" s="24">
        <f t="shared" ca="1" si="65"/>
        <v>-2.1108760783923632E-3</v>
      </c>
    </row>
    <row r="241" spans="1:18" x14ac:dyDescent="0.2">
      <c r="A241" s="81">
        <v>32350</v>
      </c>
      <c r="B241" s="81">
        <v>2.9333095679958752E-2</v>
      </c>
      <c r="C241" s="81">
        <v>1</v>
      </c>
      <c r="D241" s="82">
        <f t="shared" si="51"/>
        <v>3.2349999999999999</v>
      </c>
      <c r="E241" s="82">
        <f t="shared" si="52"/>
        <v>2.9333095679958752E-2</v>
      </c>
      <c r="F241" s="38">
        <f t="shared" si="53"/>
        <v>3.2349999999999999</v>
      </c>
      <c r="G241" s="38">
        <f t="shared" si="54"/>
        <v>2.9333095679958752E-2</v>
      </c>
      <c r="H241" s="38">
        <f t="shared" si="55"/>
        <v>10.465224999999998</v>
      </c>
      <c r="I241" s="38">
        <f t="shared" si="56"/>
        <v>33.855002874999997</v>
      </c>
      <c r="J241" s="38">
        <f t="shared" si="57"/>
        <v>109.52093430062499</v>
      </c>
      <c r="K241" s="38">
        <f t="shared" si="58"/>
        <v>9.4892564524666559E-2</v>
      </c>
      <c r="L241" s="38">
        <f t="shared" si="59"/>
        <v>0.30697744623729628</v>
      </c>
      <c r="M241" s="38">
        <f t="shared" ca="1" si="60"/>
        <v>2.9533337701463682E-2</v>
      </c>
      <c r="N241" s="38">
        <f t="shared" ca="1" si="61"/>
        <v>4.0096867176380674E-8</v>
      </c>
      <c r="O241" s="105">
        <f t="shared" ca="1" si="62"/>
        <v>844710751208.38171</v>
      </c>
      <c r="P241" s="38">
        <f t="shared" ca="1" si="63"/>
        <v>395659264779.27228</v>
      </c>
      <c r="Q241" s="38">
        <f t="shared" ca="1" si="64"/>
        <v>31747368683.55439</v>
      </c>
      <c r="R241" s="24">
        <f t="shared" ca="1" si="65"/>
        <v>-2.0024202150492956E-4</v>
      </c>
    </row>
    <row r="242" spans="1:18" x14ac:dyDescent="0.2">
      <c r="A242" s="81">
        <v>32352.5</v>
      </c>
      <c r="B242" s="81">
        <v>3.1748408861485347E-2</v>
      </c>
      <c r="C242" s="81">
        <v>1</v>
      </c>
      <c r="D242" s="82">
        <f t="shared" si="51"/>
        <v>3.2352500000000002</v>
      </c>
      <c r="E242" s="82">
        <f t="shared" si="52"/>
        <v>3.1748408861485347E-2</v>
      </c>
      <c r="F242" s="38">
        <f t="shared" si="53"/>
        <v>3.2352500000000002</v>
      </c>
      <c r="G242" s="38">
        <f t="shared" si="54"/>
        <v>3.1748408861485347E-2</v>
      </c>
      <c r="H242" s="38">
        <f t="shared" si="55"/>
        <v>10.466842562500002</v>
      </c>
      <c r="I242" s="38">
        <f t="shared" si="56"/>
        <v>33.86285240032813</v>
      </c>
      <c r="J242" s="38">
        <f t="shared" si="57"/>
        <v>109.55479322816159</v>
      </c>
      <c r="K242" s="38">
        <f t="shared" si="58"/>
        <v>0.10271403976912047</v>
      </c>
      <c r="L242" s="38">
        <f t="shared" si="59"/>
        <v>0.33230559716304703</v>
      </c>
      <c r="M242" s="38">
        <f t="shared" ca="1" si="60"/>
        <v>2.9542282132957648E-2</v>
      </c>
      <c r="N242" s="38">
        <f t="shared" ca="1" si="61"/>
        <v>4.8669951423243286E-6</v>
      </c>
      <c r="O242" s="105">
        <f t="shared" ca="1" si="62"/>
        <v>847180270057.15039</v>
      </c>
      <c r="P242" s="38">
        <f t="shared" ca="1" si="63"/>
        <v>395881547355.22076</v>
      </c>
      <c r="Q242" s="38">
        <f t="shared" ca="1" si="64"/>
        <v>31788803799.887939</v>
      </c>
      <c r="R242" s="24">
        <f t="shared" ca="1" si="65"/>
        <v>2.2061267285276992E-3</v>
      </c>
    </row>
    <row r="243" spans="1:18" x14ac:dyDescent="0.2">
      <c r="A243" s="81">
        <v>32359</v>
      </c>
      <c r="B243" s="81">
        <v>3.0348204330833982E-2</v>
      </c>
      <c r="C243" s="81">
        <v>1</v>
      </c>
      <c r="D243" s="82">
        <f t="shared" si="51"/>
        <v>3.2359</v>
      </c>
      <c r="E243" s="82">
        <f t="shared" si="52"/>
        <v>3.0348204330833982E-2</v>
      </c>
      <c r="F243" s="38">
        <f t="shared" si="53"/>
        <v>3.2359</v>
      </c>
      <c r="G243" s="38">
        <f t="shared" si="54"/>
        <v>3.0348204330833982E-2</v>
      </c>
      <c r="H243" s="38">
        <f t="shared" si="55"/>
        <v>10.471048809999999</v>
      </c>
      <c r="I243" s="38">
        <f t="shared" si="56"/>
        <v>33.883266844278999</v>
      </c>
      <c r="J243" s="38">
        <f t="shared" si="57"/>
        <v>109.64286318140242</v>
      </c>
      <c r="K243" s="38">
        <f t="shared" si="58"/>
        <v>9.8203754394145679E-2</v>
      </c>
      <c r="L243" s="38">
        <f t="shared" si="59"/>
        <v>0.317777528844016</v>
      </c>
      <c r="M243" s="38">
        <f t="shared" ca="1" si="60"/>
        <v>2.9565540377425134E-2</v>
      </c>
      <c r="N243" s="38">
        <f t="shared" ca="1" si="61"/>
        <v>6.1256286396556709E-7</v>
      </c>
      <c r="O243" s="105">
        <f t="shared" ca="1" si="62"/>
        <v>853618569040.35925</v>
      </c>
      <c r="P243" s="38">
        <f t="shared" ca="1" si="63"/>
        <v>396459799597.37122</v>
      </c>
      <c r="Q243" s="38">
        <f t="shared" ca="1" si="64"/>
        <v>31896675466.522522</v>
      </c>
      <c r="R243" s="24">
        <f t="shared" ca="1" si="65"/>
        <v>7.8266395340884781E-4</v>
      </c>
    </row>
    <row r="244" spans="1:18" x14ac:dyDescent="0.2">
      <c r="A244" s="81">
        <v>32359.5</v>
      </c>
      <c r="B244" s="81">
        <v>3.0871264392345915E-2</v>
      </c>
      <c r="C244" s="81">
        <v>1</v>
      </c>
      <c r="D244" s="82">
        <f t="shared" si="51"/>
        <v>3.2359499999999999</v>
      </c>
      <c r="E244" s="82">
        <f t="shared" si="52"/>
        <v>3.0871264392345915E-2</v>
      </c>
      <c r="F244" s="38">
        <f t="shared" si="53"/>
        <v>3.2359499999999999</v>
      </c>
      <c r="G244" s="38">
        <f t="shared" si="54"/>
        <v>3.0871264392345915E-2</v>
      </c>
      <c r="H244" s="38">
        <f t="shared" si="55"/>
        <v>10.4713724025</v>
      </c>
      <c r="I244" s="38">
        <f t="shared" si="56"/>
        <v>33.884837525869877</v>
      </c>
      <c r="J244" s="38">
        <f t="shared" si="57"/>
        <v>109.64963999183863</v>
      </c>
      <c r="K244" s="38">
        <f t="shared" si="58"/>
        <v>9.9897868010411756E-2</v>
      </c>
      <c r="L244" s="38">
        <f t="shared" si="59"/>
        <v>0.32326450598829193</v>
      </c>
      <c r="M244" s="38">
        <f t="shared" ca="1" si="60"/>
        <v>2.9567329636042999E-2</v>
      </c>
      <c r="N244" s="38">
        <f t="shared" ca="1" si="61"/>
        <v>1.7002458486947444E-6</v>
      </c>
      <c r="O244" s="105">
        <f t="shared" ca="1" si="62"/>
        <v>854114873031.75562</v>
      </c>
      <c r="P244" s="38">
        <f t="shared" ca="1" si="63"/>
        <v>396504299539.09619</v>
      </c>
      <c r="Q244" s="38">
        <f t="shared" ca="1" si="64"/>
        <v>31904981686.946312</v>
      </c>
      <c r="R244" s="24">
        <f t="shared" ca="1" si="65"/>
        <v>1.3039347563029158E-3</v>
      </c>
    </row>
    <row r="245" spans="1:18" x14ac:dyDescent="0.2">
      <c r="A245" s="81">
        <v>32366</v>
      </c>
      <c r="B245" s="81">
        <v>2.9871030535390038E-2</v>
      </c>
      <c r="C245" s="81">
        <v>1</v>
      </c>
      <c r="D245" s="82">
        <f t="shared" si="51"/>
        <v>3.2366000000000001</v>
      </c>
      <c r="E245" s="82">
        <f t="shared" si="52"/>
        <v>2.9871030535390038E-2</v>
      </c>
      <c r="F245" s="38">
        <f t="shared" si="53"/>
        <v>3.2366000000000001</v>
      </c>
      <c r="G245" s="38">
        <f t="shared" si="54"/>
        <v>2.9871030535390038E-2</v>
      </c>
      <c r="H245" s="38">
        <f t="shared" si="55"/>
        <v>10.475579560000002</v>
      </c>
      <c r="I245" s="38">
        <f t="shared" si="56"/>
        <v>33.905260803896006</v>
      </c>
      <c r="J245" s="38">
        <f t="shared" si="57"/>
        <v>109.73776711788982</v>
      </c>
      <c r="K245" s="38">
        <f t="shared" si="58"/>
        <v>9.6680577430843406E-2</v>
      </c>
      <c r="L245" s="38">
        <f t="shared" si="59"/>
        <v>0.31291635691266778</v>
      </c>
      <c r="M245" s="38">
        <f t="shared" ca="1" si="60"/>
        <v>2.9590592115639983E-2</v>
      </c>
      <c r="N245" s="38">
        <f t="shared" ca="1" si="61"/>
        <v>7.8645707271908082E-8</v>
      </c>
      <c r="O245" s="105">
        <f t="shared" ca="1" si="62"/>
        <v>860580481979.30261</v>
      </c>
      <c r="P245" s="38">
        <f t="shared" ca="1" si="63"/>
        <v>397083045811.73859</v>
      </c>
      <c r="Q245" s="38">
        <f t="shared" ca="1" si="64"/>
        <v>32013071789.338398</v>
      </c>
      <c r="R245" s="24">
        <f t="shared" ca="1" si="65"/>
        <v>2.8043841975005507E-4</v>
      </c>
    </row>
    <row r="246" spans="1:18" x14ac:dyDescent="0.2">
      <c r="A246" s="81">
        <v>32392</v>
      </c>
      <c r="B246" s="81">
        <v>2.9969822208379904E-2</v>
      </c>
      <c r="C246" s="81">
        <v>1</v>
      </c>
      <c r="D246" s="82">
        <f t="shared" si="51"/>
        <v>3.2391999999999999</v>
      </c>
      <c r="E246" s="82">
        <f t="shared" si="52"/>
        <v>2.9969822208379904E-2</v>
      </c>
      <c r="F246" s="38">
        <f t="shared" si="53"/>
        <v>3.2391999999999999</v>
      </c>
      <c r="G246" s="38">
        <f t="shared" si="54"/>
        <v>2.9969822208379904E-2</v>
      </c>
      <c r="H246" s="38">
        <f t="shared" si="55"/>
        <v>10.492416639999998</v>
      </c>
      <c r="I246" s="38">
        <f t="shared" si="56"/>
        <v>33.987035980287992</v>
      </c>
      <c r="J246" s="38">
        <f t="shared" si="57"/>
        <v>110.09080694734885</v>
      </c>
      <c r="K246" s="38">
        <f t="shared" si="58"/>
        <v>9.7078248097384176E-2</v>
      </c>
      <c r="L246" s="38">
        <f t="shared" si="59"/>
        <v>0.31445586123704683</v>
      </c>
      <c r="M246" s="38">
        <f t="shared" ca="1" si="60"/>
        <v>2.9683681360230113E-2</v>
      </c>
      <c r="N246" s="38">
        <f t="shared" ca="1" si="61"/>
        <v>8.1876584979881567E-8</v>
      </c>
      <c r="O246" s="105">
        <f t="shared" ca="1" si="62"/>
        <v>886696737517.3158</v>
      </c>
      <c r="P246" s="38">
        <f t="shared" ca="1" si="63"/>
        <v>399402619965.95062</v>
      </c>
      <c r="Q246" s="38">
        <f t="shared" ca="1" si="64"/>
        <v>32447462609.844437</v>
      </c>
      <c r="R246" s="24">
        <f t="shared" ca="1" si="65"/>
        <v>2.8614084814979068E-4</v>
      </c>
    </row>
    <row r="247" spans="1:18" x14ac:dyDescent="0.2">
      <c r="A247" s="81">
        <v>32410</v>
      </c>
      <c r="B247" s="81">
        <v>2.9899498271948377E-2</v>
      </c>
      <c r="C247" s="81">
        <v>1</v>
      </c>
      <c r="D247" s="82">
        <f t="shared" si="51"/>
        <v>3.2410000000000001</v>
      </c>
      <c r="E247" s="82">
        <f t="shared" si="52"/>
        <v>2.9899498271948377E-2</v>
      </c>
      <c r="F247" s="38">
        <f t="shared" si="53"/>
        <v>3.2410000000000001</v>
      </c>
      <c r="G247" s="38">
        <f t="shared" si="54"/>
        <v>2.9899498271948377E-2</v>
      </c>
      <c r="H247" s="38">
        <f t="shared" si="55"/>
        <v>10.504081000000001</v>
      </c>
      <c r="I247" s="38">
        <f t="shared" si="56"/>
        <v>34.043726521000004</v>
      </c>
      <c r="J247" s="38">
        <f t="shared" si="57"/>
        <v>110.33571765456101</v>
      </c>
      <c r="K247" s="38">
        <f t="shared" si="58"/>
        <v>9.6904273899384691E-2</v>
      </c>
      <c r="L247" s="38">
        <f t="shared" si="59"/>
        <v>0.31406675170790577</v>
      </c>
      <c r="M247" s="38">
        <f t="shared" ca="1" si="60"/>
        <v>2.9748164619919391E-2</v>
      </c>
      <c r="N247" s="38">
        <f t="shared" ca="1" si="61"/>
        <v>2.2901874236430333E-8</v>
      </c>
      <c r="O247" s="105">
        <f t="shared" ca="1" si="62"/>
        <v>905015392470.47681</v>
      </c>
      <c r="P247" s="38">
        <f t="shared" ca="1" si="63"/>
        <v>401012782174.99561</v>
      </c>
      <c r="Q247" s="38">
        <f t="shared" ca="1" si="64"/>
        <v>32750100252.55761</v>
      </c>
      <c r="R247" s="24">
        <f t="shared" ca="1" si="65"/>
        <v>1.5133365202898638E-4</v>
      </c>
    </row>
    <row r="248" spans="1:18" x14ac:dyDescent="0.2">
      <c r="A248" s="81">
        <v>32422</v>
      </c>
      <c r="B248" s="81">
        <v>3.0652498571315093E-2</v>
      </c>
      <c r="C248" s="81">
        <v>1</v>
      </c>
      <c r="D248" s="82">
        <f t="shared" si="51"/>
        <v>3.2422</v>
      </c>
      <c r="E248" s="82">
        <f t="shared" si="52"/>
        <v>3.0652498571315093E-2</v>
      </c>
      <c r="F248" s="38">
        <f t="shared" si="53"/>
        <v>3.2422</v>
      </c>
      <c r="G248" s="38">
        <f t="shared" si="54"/>
        <v>3.0652498571315093E-2</v>
      </c>
      <c r="H248" s="38">
        <f t="shared" si="55"/>
        <v>10.511860840000001</v>
      </c>
      <c r="I248" s="38">
        <f t="shared" si="56"/>
        <v>34.081555215447999</v>
      </c>
      <c r="J248" s="38">
        <f t="shared" si="57"/>
        <v>110.4992183195255</v>
      </c>
      <c r="K248" s="38">
        <f t="shared" si="58"/>
        <v>9.9381530867917789E-2</v>
      </c>
      <c r="L248" s="38">
        <f t="shared" si="59"/>
        <v>0.32221479937996306</v>
      </c>
      <c r="M248" s="38">
        <f t="shared" ca="1" si="60"/>
        <v>2.9791170214070583E-2</v>
      </c>
      <c r="N248" s="38">
        <f t="shared" ca="1" si="61"/>
        <v>7.4188653899352584E-7</v>
      </c>
      <c r="O248" s="105">
        <f t="shared" ca="1" si="62"/>
        <v>917336224830.73572</v>
      </c>
      <c r="P248" s="38">
        <f t="shared" ca="1" si="63"/>
        <v>402088180621.4505</v>
      </c>
      <c r="Q248" s="38">
        <f t="shared" ca="1" si="64"/>
        <v>32952726082.688557</v>
      </c>
      <c r="R248" s="24">
        <f t="shared" ca="1" si="65"/>
        <v>8.6132835724450976E-4</v>
      </c>
    </row>
    <row r="249" spans="1:18" x14ac:dyDescent="0.2">
      <c r="A249" s="81">
        <v>32873</v>
      </c>
      <c r="B249" s="81">
        <v>3.3046128360361179E-2</v>
      </c>
      <c r="C249" s="81">
        <v>1</v>
      </c>
      <c r="D249" s="82">
        <f t="shared" si="51"/>
        <v>3.2873000000000001</v>
      </c>
      <c r="E249" s="82">
        <f t="shared" si="52"/>
        <v>3.3046128360361179E-2</v>
      </c>
      <c r="F249" s="38">
        <f t="shared" si="53"/>
        <v>3.2873000000000001</v>
      </c>
      <c r="G249" s="38">
        <f t="shared" si="54"/>
        <v>3.3046128360361179E-2</v>
      </c>
      <c r="H249" s="38">
        <f t="shared" si="55"/>
        <v>10.806341290000001</v>
      </c>
      <c r="I249" s="38">
        <f t="shared" si="56"/>
        <v>35.523685722617003</v>
      </c>
      <c r="J249" s="38">
        <f t="shared" si="57"/>
        <v>116.77701207595888</v>
      </c>
      <c r="K249" s="38">
        <f t="shared" si="58"/>
        <v>0.10863253775901531</v>
      </c>
      <c r="L249" s="38">
        <f t="shared" si="59"/>
        <v>0.35710774137521106</v>
      </c>
      <c r="M249" s="38">
        <f t="shared" ca="1" si="60"/>
        <v>3.1417181927119175E-2</v>
      </c>
      <c r="N249" s="38">
        <f t="shared" ca="1" si="61"/>
        <v>2.6534664823718465E-6</v>
      </c>
      <c r="O249" s="105">
        <f t="shared" ca="1" si="62"/>
        <v>1443949558685.1606</v>
      </c>
      <c r="P249" s="38">
        <f t="shared" ca="1" si="63"/>
        <v>443645258856.00232</v>
      </c>
      <c r="Q249" s="38">
        <f t="shared" ca="1" si="64"/>
        <v>41077448826.987175</v>
      </c>
      <c r="R249" s="24">
        <f t="shared" ca="1" si="65"/>
        <v>1.6289464332420039E-3</v>
      </c>
    </row>
    <row r="250" spans="1:18" x14ac:dyDescent="0.2">
      <c r="A250" s="81">
        <v>33069.5</v>
      </c>
      <c r="B250" s="81">
        <v>3.1846699140205451E-2</v>
      </c>
      <c r="C250" s="81">
        <v>1</v>
      </c>
      <c r="D250" s="82">
        <f t="shared" si="51"/>
        <v>3.3069500000000001</v>
      </c>
      <c r="E250" s="82">
        <f t="shared" si="52"/>
        <v>3.1846699140205451E-2</v>
      </c>
      <c r="F250" s="38">
        <f t="shared" si="53"/>
        <v>3.3069500000000001</v>
      </c>
      <c r="G250" s="38">
        <f t="shared" si="54"/>
        <v>3.1846699140205451E-2</v>
      </c>
      <c r="H250" s="38">
        <f t="shared" si="55"/>
        <v>10.935918302500001</v>
      </c>
      <c r="I250" s="38">
        <f t="shared" si="56"/>
        <v>36.164535030452377</v>
      </c>
      <c r="J250" s="38">
        <f t="shared" si="57"/>
        <v>119.59430911895448</v>
      </c>
      <c r="K250" s="38">
        <f t="shared" si="58"/>
        <v>0.10531544172170242</v>
      </c>
      <c r="L250" s="38">
        <f t="shared" si="59"/>
        <v>0.34827290000158379</v>
      </c>
      <c r="M250" s="38">
        <f t="shared" ca="1" si="60"/>
        <v>3.2131554150758759E-2</v>
      </c>
      <c r="N250" s="38">
        <f t="shared" ca="1" si="61"/>
        <v>8.1142377037325636E-8</v>
      </c>
      <c r="O250" s="105">
        <f t="shared" ca="1" si="62"/>
        <v>1712691661463.1101</v>
      </c>
      <c r="P250" s="38">
        <f t="shared" ca="1" si="63"/>
        <v>462450353456.69714</v>
      </c>
      <c r="Q250" s="38">
        <f t="shared" ca="1" si="64"/>
        <v>44932987881.145813</v>
      </c>
      <c r="R250" s="24">
        <f t="shared" ca="1" si="65"/>
        <v>-2.8485501055330875E-4</v>
      </c>
    </row>
    <row r="251" spans="1:18" x14ac:dyDescent="0.2">
      <c r="A251" s="81">
        <v>33072</v>
      </c>
      <c r="B251" s="81">
        <v>3.2460776033447512E-2</v>
      </c>
      <c r="C251" s="81">
        <v>1</v>
      </c>
      <c r="D251" s="82">
        <f t="shared" si="51"/>
        <v>3.3071999999999999</v>
      </c>
      <c r="E251" s="82">
        <f t="shared" si="52"/>
        <v>3.2460776033447512E-2</v>
      </c>
      <c r="F251" s="38">
        <f t="shared" si="53"/>
        <v>3.3071999999999999</v>
      </c>
      <c r="G251" s="38">
        <f t="shared" si="54"/>
        <v>3.2460776033447512E-2</v>
      </c>
      <c r="H251" s="38">
        <f t="shared" si="55"/>
        <v>10.937571839999999</v>
      </c>
      <c r="I251" s="38">
        <f t="shared" si="56"/>
        <v>36.172737589247994</v>
      </c>
      <c r="J251" s="38">
        <f t="shared" si="57"/>
        <v>119.63047775516097</v>
      </c>
      <c r="K251" s="38">
        <f t="shared" si="58"/>
        <v>0.1073542784978176</v>
      </c>
      <c r="L251" s="38">
        <f t="shared" si="59"/>
        <v>0.35504206984798237</v>
      </c>
      <c r="M251" s="38">
        <f t="shared" ca="1" si="60"/>
        <v>3.2140666009486549E-2</v>
      </c>
      <c r="N251" s="38">
        <f t="shared" ca="1" si="61"/>
        <v>1.024704274402887E-7</v>
      </c>
      <c r="O251" s="105">
        <f t="shared" ca="1" si="62"/>
        <v>1716266643114.0149</v>
      </c>
      <c r="P251" s="38">
        <f t="shared" ca="1" si="63"/>
        <v>462692352028.21252</v>
      </c>
      <c r="Q251" s="38">
        <f t="shared" ca="1" si="64"/>
        <v>44983294911.713509</v>
      </c>
      <c r="R251" s="24">
        <f t="shared" ca="1" si="65"/>
        <v>3.2011002396096361E-4</v>
      </c>
    </row>
    <row r="252" spans="1:18" x14ac:dyDescent="0.2">
      <c r="A252" s="81">
        <v>34011</v>
      </c>
      <c r="B252" s="81">
        <v>3.6969968938699589E-2</v>
      </c>
      <c r="C252" s="81">
        <v>1</v>
      </c>
      <c r="D252" s="82">
        <f t="shared" si="51"/>
        <v>3.4011</v>
      </c>
      <c r="E252" s="82">
        <f t="shared" si="52"/>
        <v>3.6969968938699589E-2</v>
      </c>
      <c r="F252" s="38">
        <f t="shared" si="53"/>
        <v>3.4011</v>
      </c>
      <c r="G252" s="38">
        <f t="shared" si="54"/>
        <v>3.6969968938699589E-2</v>
      </c>
      <c r="H252" s="38">
        <f t="shared" si="55"/>
        <v>11.56748121</v>
      </c>
      <c r="I252" s="38">
        <f t="shared" si="56"/>
        <v>39.342160343331003</v>
      </c>
      <c r="J252" s="38">
        <f t="shared" si="57"/>
        <v>133.80662154370307</v>
      </c>
      <c r="K252" s="38">
        <f t="shared" si="58"/>
        <v>0.12573856135741118</v>
      </c>
      <c r="L252" s="38">
        <f t="shared" si="59"/>
        <v>0.42764942103269116</v>
      </c>
      <c r="M252" s="38">
        <f t="shared" ca="1" si="60"/>
        <v>3.5604224593381986E-2</v>
      </c>
      <c r="N252" s="38">
        <f t="shared" ca="1" si="61"/>
        <v>1.865257616767008E-6</v>
      </c>
      <c r="O252" s="105">
        <f t="shared" ca="1" si="62"/>
        <v>3342963539536.5532</v>
      </c>
      <c r="P252" s="38">
        <f t="shared" ca="1" si="63"/>
        <v>558519757084.58936</v>
      </c>
      <c r="Q252" s="38">
        <f t="shared" ca="1" si="64"/>
        <v>66171512212.401001</v>
      </c>
      <c r="R252" s="24">
        <f t="shared" ca="1" si="65"/>
        <v>1.365744345317603E-3</v>
      </c>
    </row>
    <row r="253" spans="1:18" x14ac:dyDescent="0.2">
      <c r="A253" s="81">
        <v>34062</v>
      </c>
      <c r="B253" s="81">
        <v>3.6388592694505117E-2</v>
      </c>
      <c r="C253" s="81">
        <v>1</v>
      </c>
      <c r="D253" s="82">
        <f t="shared" si="51"/>
        <v>3.4062000000000001</v>
      </c>
      <c r="E253" s="82">
        <f t="shared" si="52"/>
        <v>3.6388592694505117E-2</v>
      </c>
      <c r="F253" s="38">
        <f t="shared" si="53"/>
        <v>3.4062000000000001</v>
      </c>
      <c r="G253" s="38">
        <f t="shared" si="54"/>
        <v>3.6388592694505117E-2</v>
      </c>
      <c r="H253" s="38">
        <f t="shared" si="55"/>
        <v>11.60219844</v>
      </c>
      <c r="I253" s="38">
        <f t="shared" si="56"/>
        <v>39.519408326328005</v>
      </c>
      <c r="J253" s="38">
        <f t="shared" si="57"/>
        <v>134.61100864113845</v>
      </c>
      <c r="K253" s="38">
        <f t="shared" si="58"/>
        <v>0.12394682443602334</v>
      </c>
      <c r="L253" s="38">
        <f t="shared" si="59"/>
        <v>0.42218767339398272</v>
      </c>
      <c r="M253" s="38">
        <f t="shared" ca="1" si="60"/>
        <v>3.5794690992544939E-2</v>
      </c>
      <c r="N253" s="38">
        <f t="shared" ca="1" si="61"/>
        <v>3.5271923159119651E-7</v>
      </c>
      <c r="O253" s="105">
        <f t="shared" ca="1" si="62"/>
        <v>3447878640265.0513</v>
      </c>
      <c r="P253" s="38">
        <f t="shared" ca="1" si="63"/>
        <v>564008625547.23462</v>
      </c>
      <c r="Q253" s="38">
        <f t="shared" ca="1" si="64"/>
        <v>67456466251.644432</v>
      </c>
      <c r="R253" s="24">
        <f t="shared" ca="1" si="65"/>
        <v>5.9390170196017833E-4</v>
      </c>
    </row>
    <row r="254" spans="1:18" x14ac:dyDescent="0.2">
      <c r="A254" s="81">
        <v>34099.5</v>
      </c>
      <c r="B254" s="81">
        <v>3.7340022213316219E-2</v>
      </c>
      <c r="C254" s="81">
        <v>1</v>
      </c>
      <c r="D254" s="82">
        <f t="shared" si="51"/>
        <v>3.4099499999999998</v>
      </c>
      <c r="E254" s="82">
        <f t="shared" si="52"/>
        <v>3.7340022213316219E-2</v>
      </c>
      <c r="F254" s="38">
        <f t="shared" si="53"/>
        <v>3.4099499999999998</v>
      </c>
      <c r="G254" s="38">
        <f t="shared" si="54"/>
        <v>3.7340022213316219E-2</v>
      </c>
      <c r="H254" s="38">
        <f t="shared" si="55"/>
        <v>11.627759002499999</v>
      </c>
      <c r="I254" s="38">
        <f t="shared" si="56"/>
        <v>39.650076810574873</v>
      </c>
      <c r="J254" s="38">
        <f t="shared" si="57"/>
        <v>135.20477942021978</v>
      </c>
      <c r="K254" s="38">
        <f t="shared" si="58"/>
        <v>0.12732760874629764</v>
      </c>
      <c r="L254" s="38">
        <f t="shared" si="59"/>
        <v>0.43418077944443761</v>
      </c>
      <c r="M254" s="38">
        <f t="shared" ca="1" si="60"/>
        <v>3.5934894269699987E-2</v>
      </c>
      <c r="N254" s="38">
        <f t="shared" ca="1" si="61"/>
        <v>1.9743845379311834E-6</v>
      </c>
      <c r="O254" s="105">
        <f t="shared" ca="1" si="62"/>
        <v>3526134721023.918</v>
      </c>
      <c r="P254" s="38">
        <f t="shared" ca="1" si="63"/>
        <v>568063406568.07617</v>
      </c>
      <c r="Q254" s="38">
        <f t="shared" ca="1" si="64"/>
        <v>68410323375.141563</v>
      </c>
      <c r="R254" s="24">
        <f t="shared" ca="1" si="65"/>
        <v>1.4051279436162328E-3</v>
      </c>
    </row>
    <row r="255" spans="1:18" x14ac:dyDescent="0.2">
      <c r="A255" s="81">
        <v>34118.5</v>
      </c>
      <c r="B255" s="81">
        <v>3.5991497733861989E-2</v>
      </c>
      <c r="C255" s="81">
        <v>1</v>
      </c>
      <c r="D255" s="82">
        <f t="shared" si="51"/>
        <v>3.4118499999999998</v>
      </c>
      <c r="E255" s="82">
        <f t="shared" si="52"/>
        <v>3.5991497733861989E-2</v>
      </c>
      <c r="F255" s="38">
        <f t="shared" si="53"/>
        <v>3.4118499999999998</v>
      </c>
      <c r="G255" s="38">
        <f t="shared" si="54"/>
        <v>3.5991497733861989E-2</v>
      </c>
      <c r="H255" s="38">
        <f t="shared" si="55"/>
        <v>11.640720422499999</v>
      </c>
      <c r="I255" s="38">
        <f t="shared" si="56"/>
        <v>39.716391973506624</v>
      </c>
      <c r="J255" s="38">
        <f t="shared" si="57"/>
        <v>135.50637195480857</v>
      </c>
      <c r="K255" s="38">
        <f t="shared" si="58"/>
        <v>0.12279759154327702</v>
      </c>
      <c r="L255" s="38">
        <f t="shared" si="59"/>
        <v>0.41896696270692968</v>
      </c>
      <c r="M255" s="38">
        <f t="shared" ca="1" si="60"/>
        <v>3.6005980557357702E-2</v>
      </c>
      <c r="N255" s="38">
        <f t="shared" ca="1" si="61"/>
        <v>2.0975217640795575E-10</v>
      </c>
      <c r="O255" s="105">
        <f t="shared" ca="1" si="62"/>
        <v>3566145175694.6973</v>
      </c>
      <c r="P255" s="38">
        <f t="shared" ca="1" si="63"/>
        <v>570123931449.47156</v>
      </c>
      <c r="Q255" s="38">
        <f t="shared" ca="1" si="64"/>
        <v>68896541945.977676</v>
      </c>
      <c r="R255" s="24">
        <f t="shared" ca="1" si="65"/>
        <v>-1.4482823495712283E-5</v>
      </c>
    </row>
    <row r="256" spans="1:18" x14ac:dyDescent="0.2">
      <c r="A256" s="81">
        <v>34773.5</v>
      </c>
      <c r="B256" s="81">
        <v>3.7556099717515806E-2</v>
      </c>
      <c r="C256" s="81">
        <v>1</v>
      </c>
      <c r="D256" s="82">
        <f t="shared" si="51"/>
        <v>3.4773499999999999</v>
      </c>
      <c r="E256" s="82">
        <f t="shared" si="52"/>
        <v>3.7556099717515806E-2</v>
      </c>
      <c r="F256" s="38">
        <f t="shared" si="53"/>
        <v>3.4773499999999999</v>
      </c>
      <c r="G256" s="38">
        <f t="shared" si="54"/>
        <v>3.7556099717515806E-2</v>
      </c>
      <c r="H256" s="38">
        <f t="shared" si="55"/>
        <v>12.0919630225</v>
      </c>
      <c r="I256" s="38">
        <f t="shared" si="56"/>
        <v>42.047987616290371</v>
      </c>
      <c r="J256" s="38">
        <f t="shared" si="57"/>
        <v>146.21556973750731</v>
      </c>
      <c r="K256" s="38">
        <f t="shared" si="58"/>
        <v>0.1305957033527036</v>
      </c>
      <c r="L256" s="38">
        <f t="shared" si="59"/>
        <v>0.45412696905352384</v>
      </c>
      <c r="M256" s="38">
        <f t="shared" ca="1" si="60"/>
        <v>3.8477132752502544E-2</v>
      </c>
      <c r="N256" s="38">
        <f t="shared" ca="1" si="61"/>
        <v>8.4830185153688065E-7</v>
      </c>
      <c r="O256" s="105">
        <f t="shared" ca="1" si="62"/>
        <v>5096010740520.9072</v>
      </c>
      <c r="P256" s="38">
        <f t="shared" ca="1" si="63"/>
        <v>643683026494.08044</v>
      </c>
      <c r="Q256" s="38">
        <f t="shared" ca="1" si="64"/>
        <v>86884121838.43927</v>
      </c>
      <c r="R256" s="24">
        <f t="shared" ca="1" si="65"/>
        <v>-9.2103303498673739E-4</v>
      </c>
    </row>
    <row r="257" spans="1:18" x14ac:dyDescent="0.2">
      <c r="A257" s="81">
        <v>35615.5</v>
      </c>
      <c r="B257" s="81">
        <v>4.3686187758374635E-2</v>
      </c>
      <c r="C257" s="81">
        <v>1</v>
      </c>
      <c r="D257" s="82">
        <f t="shared" si="51"/>
        <v>3.56155</v>
      </c>
      <c r="E257" s="82">
        <f t="shared" si="52"/>
        <v>4.3686187758374635E-2</v>
      </c>
      <c r="F257" s="38">
        <f t="shared" si="53"/>
        <v>3.56155</v>
      </c>
      <c r="G257" s="38">
        <f t="shared" si="54"/>
        <v>4.3686187758374635E-2</v>
      </c>
      <c r="H257" s="38">
        <f t="shared" si="55"/>
        <v>12.684638402499999</v>
      </c>
      <c r="I257" s="38">
        <f t="shared" si="56"/>
        <v>45.176973902423875</v>
      </c>
      <c r="J257" s="38">
        <f t="shared" si="57"/>
        <v>160.90005140217775</v>
      </c>
      <c r="K257" s="38">
        <f t="shared" si="58"/>
        <v>0.15559054201083919</v>
      </c>
      <c r="L257" s="38">
        <f t="shared" si="59"/>
        <v>0.55414349489870429</v>
      </c>
      <c r="M257" s="38">
        <f t="shared" ca="1" si="60"/>
        <v>4.1712451781640382E-2</v>
      </c>
      <c r="N257" s="38">
        <f t="shared" ca="1" si="61"/>
        <v>3.8956337058551164E-6</v>
      </c>
      <c r="O257" s="105">
        <f t="shared" ca="1" si="62"/>
        <v>7506134816739.9424</v>
      </c>
      <c r="P257" s="38">
        <f t="shared" ca="1" si="63"/>
        <v>745548125159.50049</v>
      </c>
      <c r="Q257" s="38">
        <f t="shared" ca="1" si="64"/>
        <v>113633056302.9756</v>
      </c>
      <c r="R257" s="24">
        <f t="shared" ca="1" si="65"/>
        <v>1.9737359767342533E-3</v>
      </c>
    </row>
    <row r="258" spans="1:18" x14ac:dyDescent="0.2">
      <c r="A258" s="81">
        <v>35807</v>
      </c>
      <c r="B258" s="81">
        <v>4.2444549036663129E-2</v>
      </c>
      <c r="C258" s="81">
        <v>1</v>
      </c>
      <c r="D258" s="82">
        <f t="shared" si="51"/>
        <v>3.5807000000000002</v>
      </c>
      <c r="E258" s="82">
        <f t="shared" si="52"/>
        <v>4.2444549036663129E-2</v>
      </c>
      <c r="F258" s="38">
        <f t="shared" si="53"/>
        <v>3.5807000000000002</v>
      </c>
      <c r="G258" s="38">
        <f t="shared" si="54"/>
        <v>4.2444549036663129E-2</v>
      </c>
      <c r="H258" s="38">
        <f t="shared" si="55"/>
        <v>12.821412490000002</v>
      </c>
      <c r="I258" s="38">
        <f t="shared" si="56"/>
        <v>45.90963170294301</v>
      </c>
      <c r="J258" s="38">
        <f t="shared" si="57"/>
        <v>164.38861823872804</v>
      </c>
      <c r="K258" s="38">
        <f t="shared" si="58"/>
        <v>0.15198119673557967</v>
      </c>
      <c r="L258" s="38">
        <f t="shared" si="59"/>
        <v>0.54419907115109012</v>
      </c>
      <c r="M258" s="38">
        <f t="shared" ca="1" si="60"/>
        <v>4.2457486480420144E-2</v>
      </c>
      <c r="N258" s="38">
        <f t="shared" ca="1" si="61"/>
        <v>1.6737745096592207E-10</v>
      </c>
      <c r="O258" s="105">
        <f t="shared" ca="1" si="62"/>
        <v>8126319857835.0186</v>
      </c>
      <c r="P258" s="38">
        <f t="shared" ca="1" si="63"/>
        <v>769879536941.25146</v>
      </c>
      <c r="Q258" s="38">
        <f t="shared" ca="1" si="64"/>
        <v>120308316106.34492</v>
      </c>
      <c r="R258" s="24">
        <f t="shared" ca="1" si="65"/>
        <v>-1.2937443757014833E-5</v>
      </c>
    </row>
    <row r="259" spans="1:18" x14ac:dyDescent="0.2">
      <c r="A259" s="81">
        <v>35807</v>
      </c>
      <c r="B259" s="81">
        <v>4.2524549034642159E-2</v>
      </c>
      <c r="C259" s="81">
        <v>1</v>
      </c>
      <c r="D259" s="82">
        <f t="shared" si="51"/>
        <v>3.5807000000000002</v>
      </c>
      <c r="E259" s="82">
        <f t="shared" si="52"/>
        <v>4.2524549034642159E-2</v>
      </c>
      <c r="F259" s="38">
        <f t="shared" si="53"/>
        <v>3.5807000000000002</v>
      </c>
      <c r="G259" s="38">
        <f t="shared" si="54"/>
        <v>4.2524549034642159E-2</v>
      </c>
      <c r="H259" s="38">
        <f t="shared" si="55"/>
        <v>12.821412490000002</v>
      </c>
      <c r="I259" s="38">
        <f t="shared" si="56"/>
        <v>45.90963170294301</v>
      </c>
      <c r="J259" s="38">
        <f t="shared" si="57"/>
        <v>164.38861823872804</v>
      </c>
      <c r="K259" s="38">
        <f t="shared" si="58"/>
        <v>0.15226765272834319</v>
      </c>
      <c r="L259" s="38">
        <f t="shared" si="59"/>
        <v>0.54522478412437847</v>
      </c>
      <c r="M259" s="38">
        <f t="shared" ca="1" si="60"/>
        <v>4.2457486480420144E-2</v>
      </c>
      <c r="N259" s="38">
        <f t="shared" ca="1" si="61"/>
        <v>4.4973861787807257E-9</v>
      </c>
      <c r="O259" s="105">
        <f t="shared" ca="1" si="62"/>
        <v>8126319857835.0186</v>
      </c>
      <c r="P259" s="38">
        <f t="shared" ca="1" si="63"/>
        <v>769879536941.25146</v>
      </c>
      <c r="Q259" s="38">
        <f t="shared" ca="1" si="64"/>
        <v>120308316106.34492</v>
      </c>
      <c r="R259" s="24">
        <f t="shared" ca="1" si="65"/>
        <v>6.706255422201518E-5</v>
      </c>
    </row>
    <row r="260" spans="1:18" x14ac:dyDescent="0.2">
      <c r="A260" s="81">
        <v>35807</v>
      </c>
      <c r="B260" s="81">
        <v>4.2944549031308024E-2</v>
      </c>
      <c r="C260" s="81">
        <v>1</v>
      </c>
      <c r="D260" s="82">
        <f t="shared" si="51"/>
        <v>3.5807000000000002</v>
      </c>
      <c r="E260" s="82">
        <f t="shared" si="52"/>
        <v>4.2944549031308024E-2</v>
      </c>
      <c r="F260" s="38">
        <f t="shared" si="53"/>
        <v>3.5807000000000002</v>
      </c>
      <c r="G260" s="38">
        <f t="shared" si="54"/>
        <v>4.2944549031308024E-2</v>
      </c>
      <c r="H260" s="38">
        <f t="shared" si="55"/>
        <v>12.821412490000002</v>
      </c>
      <c r="I260" s="38">
        <f t="shared" si="56"/>
        <v>45.90963170294301</v>
      </c>
      <c r="J260" s="38">
        <f t="shared" si="57"/>
        <v>164.38861823872804</v>
      </c>
      <c r="K260" s="38">
        <f t="shared" si="58"/>
        <v>0.15377154671640464</v>
      </c>
      <c r="L260" s="38">
        <f t="shared" si="59"/>
        <v>0.55060977732743011</v>
      </c>
      <c r="M260" s="38">
        <f t="shared" ca="1" si="60"/>
        <v>4.2457486480420144E-2</v>
      </c>
      <c r="N260" s="38">
        <f t="shared" ca="1" si="61"/>
        <v>2.3722992847740904E-7</v>
      </c>
      <c r="O260" s="105">
        <f t="shared" ca="1" si="62"/>
        <v>8126319857835.0186</v>
      </c>
      <c r="P260" s="38">
        <f t="shared" ca="1" si="63"/>
        <v>769879536941.25146</v>
      </c>
      <c r="Q260" s="38">
        <f t="shared" ca="1" si="64"/>
        <v>120308316106.34492</v>
      </c>
      <c r="R260" s="24">
        <f t="shared" ca="1" si="65"/>
        <v>4.8706255088788036E-4</v>
      </c>
    </row>
    <row r="261" spans="1:18" x14ac:dyDescent="0.2">
      <c r="A261" s="81">
        <v>36498</v>
      </c>
      <c r="B261" s="81">
        <v>4.709043105475344E-2</v>
      </c>
      <c r="C261" s="81">
        <v>1</v>
      </c>
      <c r="D261" s="82">
        <f t="shared" si="51"/>
        <v>3.6497999999999999</v>
      </c>
      <c r="E261" s="82">
        <f t="shared" si="52"/>
        <v>4.709043105475344E-2</v>
      </c>
      <c r="F261" s="38">
        <f t="shared" si="53"/>
        <v>3.6497999999999999</v>
      </c>
      <c r="G261" s="38">
        <f t="shared" si="54"/>
        <v>4.709043105475344E-2</v>
      </c>
      <c r="H261" s="38">
        <f t="shared" si="55"/>
        <v>13.32104004</v>
      </c>
      <c r="I261" s="38">
        <f t="shared" si="56"/>
        <v>48.619131937992002</v>
      </c>
      <c r="J261" s="38">
        <f t="shared" si="57"/>
        <v>177.4501077472832</v>
      </c>
      <c r="K261" s="38">
        <f t="shared" si="58"/>
        <v>0.17187065526363909</v>
      </c>
      <c r="L261" s="38">
        <f t="shared" si="59"/>
        <v>0.62729351758122998</v>
      </c>
      <c r="M261" s="38">
        <f t="shared" ca="1" si="60"/>
        <v>4.5174216599531671E-2</v>
      </c>
      <c r="N261" s="38">
        <f t="shared" ca="1" si="61"/>
        <v>3.6718778384008624E-6</v>
      </c>
      <c r="O261" s="105">
        <f t="shared" ca="1" si="62"/>
        <v>10593797061093.738</v>
      </c>
      <c r="P261" s="38">
        <f t="shared" ca="1" si="63"/>
        <v>861314548923.38782</v>
      </c>
      <c r="Q261" s="38">
        <f t="shared" ca="1" si="64"/>
        <v>146289152833.72327</v>
      </c>
      <c r="R261" s="24">
        <f t="shared" ca="1" si="65"/>
        <v>1.9162144552217694E-3</v>
      </c>
    </row>
    <row r="262" spans="1:18" x14ac:dyDescent="0.2">
      <c r="A262" s="81">
        <v>36606.5</v>
      </c>
      <c r="B262" s="81">
        <v>4.4292904895764831E-2</v>
      </c>
      <c r="C262" s="81">
        <v>1</v>
      </c>
      <c r="D262" s="82">
        <f t="shared" si="51"/>
        <v>3.66065</v>
      </c>
      <c r="E262" s="82">
        <f t="shared" si="52"/>
        <v>4.4292904895764831E-2</v>
      </c>
      <c r="F262" s="38">
        <f t="shared" si="53"/>
        <v>3.66065</v>
      </c>
      <c r="G262" s="38">
        <f t="shared" si="54"/>
        <v>4.4292904895764831E-2</v>
      </c>
      <c r="H262" s="38">
        <f t="shared" si="55"/>
        <v>13.4003584225</v>
      </c>
      <c r="I262" s="38">
        <f t="shared" si="56"/>
        <v>49.054022059324623</v>
      </c>
      <c r="J262" s="38">
        <f t="shared" si="57"/>
        <v>179.56960585146669</v>
      </c>
      <c r="K262" s="38">
        <f t="shared" si="58"/>
        <v>0.16214082230668153</v>
      </c>
      <c r="L262" s="38">
        <f t="shared" si="59"/>
        <v>0.59354080117695374</v>
      </c>
      <c r="M262" s="38">
        <f t="shared" ca="1" si="60"/>
        <v>4.5604831476099963E-2</v>
      </c>
      <c r="N262" s="38">
        <f t="shared" ca="1" si="61"/>
        <v>1.7211513521898339E-6</v>
      </c>
      <c r="O262" s="105">
        <f t="shared" ca="1" si="62"/>
        <v>11014535270583.27</v>
      </c>
      <c r="P262" s="38">
        <f t="shared" ca="1" si="63"/>
        <v>876193511398.84924</v>
      </c>
      <c r="Q262" s="38">
        <f t="shared" ca="1" si="64"/>
        <v>150643968331.77728</v>
      </c>
      <c r="R262" s="24">
        <f t="shared" ca="1" si="65"/>
        <v>-1.3119265803351321E-3</v>
      </c>
    </row>
    <row r="263" spans="1:18" x14ac:dyDescent="0.2">
      <c r="A263" s="81">
        <v>36669.5</v>
      </c>
      <c r="B263" s="81">
        <v>4.4591918694791809E-2</v>
      </c>
      <c r="C263" s="81">
        <v>1</v>
      </c>
      <c r="D263" s="82">
        <f t="shared" si="51"/>
        <v>3.6669499999999999</v>
      </c>
      <c r="E263" s="82">
        <f t="shared" si="52"/>
        <v>4.4591918694791809E-2</v>
      </c>
      <c r="F263" s="38">
        <f t="shared" si="53"/>
        <v>3.6669499999999999</v>
      </c>
      <c r="G263" s="38">
        <f t="shared" si="54"/>
        <v>4.4591918694791809E-2</v>
      </c>
      <c r="H263" s="38">
        <f t="shared" si="55"/>
        <v>13.4465223025</v>
      </c>
      <c r="I263" s="38">
        <f t="shared" si="56"/>
        <v>49.307724957152374</v>
      </c>
      <c r="J263" s="38">
        <f t="shared" si="57"/>
        <v>180.8089620316299</v>
      </c>
      <c r="K263" s="38">
        <f t="shared" si="58"/>
        <v>0.16351633625786682</v>
      </c>
      <c r="L263" s="38">
        <f t="shared" si="59"/>
        <v>0.59960622924078477</v>
      </c>
      <c r="M263" s="38">
        <f t="shared" ca="1" si="60"/>
        <v>4.5855368760739187E-2</v>
      </c>
      <c r="N263" s="38">
        <f t="shared" ca="1" si="61"/>
        <v>1.5963060691424357E-6</v>
      </c>
      <c r="O263" s="105">
        <f t="shared" ca="1" si="62"/>
        <v>11263051239754.359</v>
      </c>
      <c r="P263" s="38">
        <f t="shared" ca="1" si="63"/>
        <v>884898391384.73218</v>
      </c>
      <c r="Q263" s="38">
        <f t="shared" ca="1" si="64"/>
        <v>153207508126.05826</v>
      </c>
      <c r="R263" s="24">
        <f t="shared" ca="1" si="65"/>
        <v>-1.2634500659473788E-3</v>
      </c>
    </row>
    <row r="264" spans="1:18" x14ac:dyDescent="0.2">
      <c r="A264" s="81">
        <v>37450</v>
      </c>
      <c r="B264" s="81">
        <v>4.7880515468345243E-2</v>
      </c>
      <c r="C264" s="81">
        <v>1</v>
      </c>
      <c r="D264" s="82">
        <f t="shared" si="51"/>
        <v>3.7450000000000001</v>
      </c>
      <c r="E264" s="82">
        <f t="shared" si="52"/>
        <v>4.7880515468345243E-2</v>
      </c>
      <c r="F264" s="38">
        <f t="shared" si="53"/>
        <v>3.7450000000000001</v>
      </c>
      <c r="G264" s="38">
        <f t="shared" si="54"/>
        <v>4.7880515468345243E-2</v>
      </c>
      <c r="H264" s="38">
        <f t="shared" si="55"/>
        <v>14.025025000000001</v>
      </c>
      <c r="I264" s="38">
        <f t="shared" si="56"/>
        <v>52.523718625000008</v>
      </c>
      <c r="J264" s="38">
        <f t="shared" si="57"/>
        <v>196.70132625062504</v>
      </c>
      <c r="K264" s="38">
        <f t="shared" si="58"/>
        <v>0.17931253042895293</v>
      </c>
      <c r="L264" s="38">
        <f t="shared" si="59"/>
        <v>0.67152542645642876</v>
      </c>
      <c r="M264" s="38">
        <f t="shared" ca="1" si="60"/>
        <v>4.8989886956950258E-2</v>
      </c>
      <c r="N264" s="38">
        <f t="shared" ca="1" si="61"/>
        <v>1.230705099729708E-6</v>
      </c>
      <c r="O264" s="105">
        <f t="shared" ca="1" si="62"/>
        <v>14603485102538.25</v>
      </c>
      <c r="P264" s="38">
        <f t="shared" ca="1" si="63"/>
        <v>996764111287.4873</v>
      </c>
      <c r="Q264" s="38">
        <f t="shared" ca="1" si="64"/>
        <v>187139469251.67255</v>
      </c>
      <c r="R264" s="24">
        <f t="shared" ca="1" si="65"/>
        <v>-1.1093714886050154E-3</v>
      </c>
    </row>
    <row r="265" spans="1:18" x14ac:dyDescent="0.2">
      <c r="A265" s="81">
        <v>37464</v>
      </c>
      <c r="B265" s="81">
        <v>4.7865423238772242E-2</v>
      </c>
      <c r="C265" s="81">
        <v>1</v>
      </c>
      <c r="D265" s="82">
        <f t="shared" si="51"/>
        <v>3.7464</v>
      </c>
      <c r="E265" s="82">
        <f t="shared" si="52"/>
        <v>4.7865423238772242E-2</v>
      </c>
      <c r="F265" s="38">
        <f t="shared" si="53"/>
        <v>3.7464</v>
      </c>
      <c r="G265" s="38">
        <f t="shared" si="54"/>
        <v>4.7865423238772242E-2</v>
      </c>
      <c r="H265" s="38">
        <f t="shared" si="55"/>
        <v>14.03551296</v>
      </c>
      <c r="I265" s="38">
        <f t="shared" si="56"/>
        <v>52.582645753343996</v>
      </c>
      <c r="J265" s="38">
        <f t="shared" si="57"/>
        <v>196.99562405032793</v>
      </c>
      <c r="K265" s="38">
        <f t="shared" si="58"/>
        <v>0.17932302162173633</v>
      </c>
      <c r="L265" s="38">
        <f t="shared" si="59"/>
        <v>0.67181576820367295</v>
      </c>
      <c r="M265" s="38">
        <f t="shared" ca="1" si="60"/>
        <v>4.9046629161719695E-2</v>
      </c>
      <c r="N265" s="38">
        <f t="shared" ca="1" si="61"/>
        <v>1.3952474324061425E-6</v>
      </c>
      <c r="O265" s="105">
        <f t="shared" ca="1" si="62"/>
        <v>14667894542055.139</v>
      </c>
      <c r="P265" s="38">
        <f t="shared" ca="1" si="63"/>
        <v>998839108950.92102</v>
      </c>
      <c r="Q265" s="38">
        <f t="shared" ca="1" si="64"/>
        <v>187785489397.21021</v>
      </c>
      <c r="R265" s="24">
        <f t="shared" ca="1" si="65"/>
        <v>-1.1812059229474522E-3</v>
      </c>
    </row>
    <row r="266" spans="1:18" x14ac:dyDescent="0.2">
      <c r="A266" s="81">
        <v>38164.5</v>
      </c>
      <c r="B266" s="81">
        <v>5.2613284401240579E-2</v>
      </c>
      <c r="C266" s="81">
        <v>1</v>
      </c>
      <c r="D266" s="82">
        <f t="shared" si="51"/>
        <v>3.8164500000000001</v>
      </c>
      <c r="E266" s="82">
        <f t="shared" si="52"/>
        <v>5.2613284401240579E-2</v>
      </c>
      <c r="F266" s="38">
        <f t="shared" si="53"/>
        <v>3.8164500000000001</v>
      </c>
      <c r="G266" s="38">
        <f t="shared" si="54"/>
        <v>5.2613284401240579E-2</v>
      </c>
      <c r="H266" s="38">
        <f t="shared" si="55"/>
        <v>14.565290602500001</v>
      </c>
      <c r="I266" s="38">
        <f t="shared" si="56"/>
        <v>55.587703319911128</v>
      </c>
      <c r="J266" s="38">
        <f t="shared" si="57"/>
        <v>212.14769033527483</v>
      </c>
      <c r="K266" s="38">
        <f t="shared" si="58"/>
        <v>0.2007959692531146</v>
      </c>
      <c r="L266" s="38">
        <f t="shared" si="59"/>
        <v>0.76632777685604925</v>
      </c>
      <c r="M266" s="38">
        <f t="shared" ca="1" si="60"/>
        <v>5.19090594570253E-2</v>
      </c>
      <c r="N266" s="38">
        <f t="shared" ca="1" si="61"/>
        <v>4.9593277205501243E-7</v>
      </c>
      <c r="O266" s="105">
        <f t="shared" ca="1" si="62"/>
        <v>18098429468602.406</v>
      </c>
      <c r="P266" s="38">
        <f t="shared" ca="1" si="63"/>
        <v>1105780910653.2197</v>
      </c>
      <c r="Q266" s="38">
        <f t="shared" ca="1" si="64"/>
        <v>221844382823.10583</v>
      </c>
      <c r="R266" s="24">
        <f t="shared" ca="1" si="65"/>
        <v>7.042249442152787E-4</v>
      </c>
    </row>
    <row r="267" spans="1:18" x14ac:dyDescent="0.2">
      <c r="A267" s="81">
        <v>38228.5</v>
      </c>
      <c r="B267" s="81">
        <v>5.0746323451974211E-2</v>
      </c>
      <c r="C267" s="81">
        <v>1</v>
      </c>
      <c r="D267" s="82">
        <f t="shared" si="51"/>
        <v>3.8228499999999999</v>
      </c>
      <c r="E267" s="82">
        <f t="shared" si="52"/>
        <v>5.0746323451974211E-2</v>
      </c>
      <c r="F267" s="38">
        <f t="shared" si="53"/>
        <v>3.8228499999999999</v>
      </c>
      <c r="G267" s="38">
        <f t="shared" si="54"/>
        <v>5.0746323451974211E-2</v>
      </c>
      <c r="H267" s="38">
        <f t="shared" si="55"/>
        <v>14.614182122499999</v>
      </c>
      <c r="I267" s="38">
        <f t="shared" si="56"/>
        <v>55.86782612699912</v>
      </c>
      <c r="J267" s="38">
        <f t="shared" si="57"/>
        <v>213.57431910959858</v>
      </c>
      <c r="K267" s="38">
        <f t="shared" si="58"/>
        <v>0.1939955826083796</v>
      </c>
      <c r="L267" s="38">
        <f t="shared" si="59"/>
        <v>0.74161601297444391</v>
      </c>
      <c r="M267" s="38">
        <f t="shared" ca="1" si="60"/>
        <v>5.2172857672405079E-2</v>
      </c>
      <c r="N267" s="38">
        <f t="shared" ca="1" si="61"/>
        <v>2.0349998820603047E-6</v>
      </c>
      <c r="O267" s="105">
        <f t="shared" ca="1" si="62"/>
        <v>18432455365457.813</v>
      </c>
      <c r="P267" s="38">
        <f t="shared" ca="1" si="63"/>
        <v>1115858211288.9014</v>
      </c>
      <c r="Q267" s="38">
        <f t="shared" ca="1" si="64"/>
        <v>225128431715.7533</v>
      </c>
      <c r="R267" s="24">
        <f t="shared" ca="1" si="65"/>
        <v>-1.4265342204308681E-3</v>
      </c>
    </row>
    <row r="268" spans="1:18" x14ac:dyDescent="0.2">
      <c r="A268" s="81">
        <v>38279.5</v>
      </c>
      <c r="B268" s="81">
        <v>5.2142091106969081E-2</v>
      </c>
      <c r="C268" s="81">
        <v>1</v>
      </c>
      <c r="D268" s="82">
        <f t="shared" si="51"/>
        <v>3.82795</v>
      </c>
      <c r="E268" s="82">
        <f t="shared" si="52"/>
        <v>5.2142091106969081E-2</v>
      </c>
      <c r="F268" s="38">
        <f t="shared" si="53"/>
        <v>3.82795</v>
      </c>
      <c r="G268" s="38">
        <f t="shared" si="54"/>
        <v>5.2142091106969081E-2</v>
      </c>
      <c r="H268" s="38">
        <f t="shared" si="55"/>
        <v>14.6532012025</v>
      </c>
      <c r="I268" s="38">
        <f t="shared" si="56"/>
        <v>56.091721543109877</v>
      </c>
      <c r="J268" s="38">
        <f t="shared" si="57"/>
        <v>214.71630548094745</v>
      </c>
      <c r="K268" s="38">
        <f t="shared" si="58"/>
        <v>0.1995973176529223</v>
      </c>
      <c r="L268" s="38">
        <f t="shared" si="59"/>
        <v>0.76404855210950384</v>
      </c>
      <c r="M268" s="38">
        <f t="shared" ca="1" si="60"/>
        <v>5.2383344831707444E-2</v>
      </c>
      <c r="N268" s="38">
        <f t="shared" ca="1" si="61"/>
        <v>5.8203359700134002E-8</v>
      </c>
      <c r="O268" s="105">
        <f t="shared" ca="1" si="62"/>
        <v>18701138331343.48</v>
      </c>
      <c r="P268" s="38">
        <f t="shared" ca="1" si="63"/>
        <v>1123925575667.696</v>
      </c>
      <c r="Q268" s="38">
        <f t="shared" ca="1" si="64"/>
        <v>227766407660.60529</v>
      </c>
      <c r="R268" s="24">
        <f t="shared" ca="1" si="65"/>
        <v>-2.4125372473836337E-4</v>
      </c>
    </row>
    <row r="269" spans="1:18" x14ac:dyDescent="0.2">
      <c r="A269" s="81">
        <v>38282</v>
      </c>
      <c r="B269" s="81">
        <v>5.114476951270306E-2</v>
      </c>
      <c r="C269" s="81">
        <v>1</v>
      </c>
      <c r="D269" s="82">
        <f t="shared" si="51"/>
        <v>3.8281999999999998</v>
      </c>
      <c r="E269" s="82">
        <f t="shared" si="52"/>
        <v>5.114476951270306E-2</v>
      </c>
      <c r="F269" s="38">
        <f t="shared" si="53"/>
        <v>3.8281999999999998</v>
      </c>
      <c r="G269" s="38">
        <f t="shared" si="54"/>
        <v>5.114476951270306E-2</v>
      </c>
      <c r="H269" s="38">
        <f t="shared" si="55"/>
        <v>14.655115239999999</v>
      </c>
      <c r="I269" s="38">
        <f t="shared" si="56"/>
        <v>56.102712161767997</v>
      </c>
      <c r="J269" s="38">
        <f t="shared" si="57"/>
        <v>214.77240269768023</v>
      </c>
      <c r="K269" s="38">
        <f t="shared" si="58"/>
        <v>0.19579240664852984</v>
      </c>
      <c r="L269" s="38">
        <f t="shared" si="59"/>
        <v>0.7495324911319019</v>
      </c>
      <c r="M269" s="38">
        <f t="shared" ca="1" si="60"/>
        <v>5.2393669054421985E-2</v>
      </c>
      <c r="N269" s="38">
        <f t="shared" ca="1" si="61"/>
        <v>1.5597500653057394E-6</v>
      </c>
      <c r="O269" s="105">
        <f t="shared" ca="1" si="62"/>
        <v>18714366336483.398</v>
      </c>
      <c r="P269" s="38">
        <f t="shared" ca="1" si="63"/>
        <v>1124321879644.6389</v>
      </c>
      <c r="Q269" s="38">
        <f t="shared" ca="1" si="64"/>
        <v>227896200231.43854</v>
      </c>
      <c r="R269" s="24">
        <f t="shared" ca="1" si="65"/>
        <v>-1.2488995417189244E-3</v>
      </c>
    </row>
    <row r="270" spans="1:18" x14ac:dyDescent="0.2">
      <c r="A270" s="81">
        <v>38336</v>
      </c>
      <c r="B270" s="81">
        <v>5.0661366570138359E-2</v>
      </c>
      <c r="C270" s="81">
        <v>1</v>
      </c>
      <c r="D270" s="82">
        <f t="shared" si="51"/>
        <v>3.8336000000000001</v>
      </c>
      <c r="E270" s="82">
        <f t="shared" si="52"/>
        <v>5.0661366570138359E-2</v>
      </c>
      <c r="F270" s="38">
        <f t="shared" si="53"/>
        <v>3.8336000000000001</v>
      </c>
      <c r="G270" s="38">
        <f t="shared" si="54"/>
        <v>5.0661366570138359E-2</v>
      </c>
      <c r="H270" s="38">
        <f t="shared" si="55"/>
        <v>14.696488960000002</v>
      </c>
      <c r="I270" s="38">
        <f t="shared" si="56"/>
        <v>56.340460077056008</v>
      </c>
      <c r="J270" s="38">
        <f t="shared" si="57"/>
        <v>215.98678775140192</v>
      </c>
      <c r="K270" s="38">
        <f t="shared" si="58"/>
        <v>0.19421541488328242</v>
      </c>
      <c r="L270" s="38">
        <f t="shared" si="59"/>
        <v>0.7445442144965515</v>
      </c>
      <c r="M270" s="38">
        <f t="shared" ca="1" si="60"/>
        <v>5.2616814258243272E-2</v>
      </c>
      <c r="N270" s="38">
        <f t="shared" ca="1" si="61"/>
        <v>3.8237756609148463E-6</v>
      </c>
      <c r="O270" s="105">
        <f t="shared" ca="1" si="62"/>
        <v>19001400206751.609</v>
      </c>
      <c r="P270" s="38">
        <f t="shared" ca="1" si="63"/>
        <v>1132901336540.6492</v>
      </c>
      <c r="Q270" s="38">
        <f t="shared" ca="1" si="64"/>
        <v>230710693437.73148</v>
      </c>
      <c r="R270" s="24">
        <f t="shared" ca="1" si="65"/>
        <v>-1.9554476881049124E-3</v>
      </c>
    </row>
    <row r="271" spans="1:18" x14ac:dyDescent="0.2">
      <c r="A271" s="81">
        <v>39084.5</v>
      </c>
      <c r="B271" s="81">
        <v>5.6646309339264275E-2</v>
      </c>
      <c r="C271" s="81">
        <v>1</v>
      </c>
      <c r="D271" s="82">
        <f t="shared" si="51"/>
        <v>3.9084500000000002</v>
      </c>
      <c r="E271" s="82">
        <f t="shared" si="52"/>
        <v>5.6646309339264275E-2</v>
      </c>
      <c r="F271" s="38">
        <f t="shared" si="53"/>
        <v>3.9084500000000002</v>
      </c>
      <c r="G271" s="38">
        <f t="shared" si="54"/>
        <v>5.6646309339264275E-2</v>
      </c>
      <c r="H271" s="38">
        <f t="shared" si="55"/>
        <v>15.275981402500001</v>
      </c>
      <c r="I271" s="38">
        <f t="shared" si="56"/>
        <v>59.705409512601129</v>
      </c>
      <c r="J271" s="38">
        <f t="shared" si="57"/>
        <v>233.35560780952591</v>
      </c>
      <c r="K271" s="38">
        <f t="shared" si="58"/>
        <v>0.22139926773704746</v>
      </c>
      <c r="L271" s="38">
        <f t="shared" si="59"/>
        <v>0.86532796798686318</v>
      </c>
      <c r="M271" s="38">
        <f t="shared" ca="1" si="60"/>
        <v>5.5737809892815446E-2</v>
      </c>
      <c r="N271" s="38">
        <f t="shared" ca="1" si="61"/>
        <v>8.2537124419782947E-7</v>
      </c>
      <c r="O271" s="105">
        <f t="shared" ca="1" si="62"/>
        <v>23241453292854.715</v>
      </c>
      <c r="P271" s="38">
        <f t="shared" ca="1" si="63"/>
        <v>1255645077479.6045</v>
      </c>
      <c r="Q271" s="38">
        <f t="shared" ca="1" si="64"/>
        <v>271918332950.96103</v>
      </c>
      <c r="R271" s="24">
        <f t="shared" ca="1" si="65"/>
        <v>9.0849944644882941E-4</v>
      </c>
    </row>
    <row r="272" spans="1:18" x14ac:dyDescent="0.2">
      <c r="A272" s="81">
        <v>39870</v>
      </c>
      <c r="B272" s="81">
        <v>5.8491477916191442E-2</v>
      </c>
      <c r="C272" s="81">
        <v>1</v>
      </c>
      <c r="D272" s="82">
        <f t="shared" si="51"/>
        <v>3.9870000000000001</v>
      </c>
      <c r="E272" s="82">
        <f t="shared" si="52"/>
        <v>5.8491477916191442E-2</v>
      </c>
      <c r="F272" s="38">
        <f t="shared" si="53"/>
        <v>3.9870000000000001</v>
      </c>
      <c r="G272" s="38">
        <f t="shared" si="54"/>
        <v>5.8491477916191442E-2</v>
      </c>
      <c r="H272" s="38">
        <f t="shared" si="55"/>
        <v>15.896169</v>
      </c>
      <c r="I272" s="38">
        <f t="shared" si="56"/>
        <v>63.378025803</v>
      </c>
      <c r="J272" s="38">
        <f t="shared" si="57"/>
        <v>252.68818887656101</v>
      </c>
      <c r="K272" s="38">
        <f t="shared" si="58"/>
        <v>0.23320552245185527</v>
      </c>
      <c r="L272" s="38">
        <f t="shared" si="59"/>
        <v>0.92979041801554696</v>
      </c>
      <c r="M272" s="38">
        <f t="shared" ca="1" si="60"/>
        <v>5.9069161760106001E-2</v>
      </c>
      <c r="N272" s="38">
        <f t="shared" ca="1" si="61"/>
        <v>3.3371862351990028E-7</v>
      </c>
      <c r="O272" s="105">
        <f t="shared" ca="1" si="62"/>
        <v>28230488579689.477</v>
      </c>
      <c r="P272" s="38">
        <f t="shared" ca="1" si="63"/>
        <v>1392224422256.7131</v>
      </c>
      <c r="Q272" s="38">
        <f t="shared" ca="1" si="64"/>
        <v>319707978487.7923</v>
      </c>
      <c r="R272" s="24">
        <f t="shared" ca="1" si="65"/>
        <v>-5.7768384391455874E-4</v>
      </c>
    </row>
    <row r="273" spans="1:17" x14ac:dyDescent="0.2">
      <c r="A273" s="81"/>
      <c r="B273" s="81"/>
      <c r="C273" s="81"/>
      <c r="D273" s="82"/>
      <c r="E273" s="82"/>
      <c r="F273" s="38"/>
      <c r="G273" s="38"/>
      <c r="H273" s="38"/>
      <c r="I273" s="38"/>
      <c r="J273" s="38"/>
      <c r="K273" s="38"/>
      <c r="L273" s="38"/>
      <c r="M273" s="38"/>
      <c r="N273" s="38"/>
      <c r="O273" s="105"/>
      <c r="P273" s="38"/>
      <c r="Q273" s="38"/>
    </row>
    <row r="274" spans="1:17" x14ac:dyDescent="0.2">
      <c r="A274" s="81"/>
      <c r="B274" s="81"/>
      <c r="C274" s="81"/>
      <c r="D274" s="82"/>
      <c r="E274" s="82"/>
      <c r="F274" s="38"/>
      <c r="G274" s="38"/>
      <c r="H274" s="38"/>
      <c r="I274" s="38"/>
      <c r="J274" s="38"/>
      <c r="K274" s="38"/>
      <c r="L274" s="38"/>
      <c r="M274" s="38"/>
      <c r="N274" s="38"/>
      <c r="O274" s="105"/>
      <c r="P274" s="38"/>
      <c r="Q274" s="38"/>
    </row>
    <row r="275" spans="1:17" x14ac:dyDescent="0.2">
      <c r="A275" s="81"/>
      <c r="B275" s="81"/>
      <c r="C275" s="81"/>
      <c r="D275" s="82"/>
      <c r="E275" s="82"/>
      <c r="F275" s="38"/>
      <c r="G275" s="38"/>
      <c r="H275" s="38"/>
      <c r="I275" s="38"/>
      <c r="J275" s="38"/>
      <c r="K275" s="38"/>
      <c r="L275" s="38"/>
      <c r="M275" s="38"/>
      <c r="N275" s="38"/>
      <c r="O275" s="105"/>
      <c r="P275" s="38"/>
      <c r="Q275" s="38"/>
    </row>
    <row r="276" spans="1:17" x14ac:dyDescent="0.2">
      <c r="A276" s="81"/>
      <c r="B276" s="81"/>
      <c r="C276" s="81"/>
      <c r="D276" s="82"/>
      <c r="E276" s="82"/>
      <c r="F276" s="38"/>
      <c r="G276" s="38"/>
      <c r="H276" s="38"/>
      <c r="I276" s="38"/>
      <c r="J276" s="38"/>
      <c r="K276" s="38"/>
      <c r="L276" s="38"/>
      <c r="M276" s="38"/>
      <c r="N276" s="38"/>
      <c r="O276" s="105"/>
      <c r="P276" s="38"/>
      <c r="Q276" s="38"/>
    </row>
    <row r="277" spans="1:17" x14ac:dyDescent="0.2">
      <c r="A277" s="81"/>
      <c r="B277" s="81"/>
      <c r="C277" s="81"/>
      <c r="D277" s="82"/>
      <c r="E277" s="82"/>
      <c r="F277" s="38"/>
      <c r="G277" s="38"/>
      <c r="H277" s="38"/>
      <c r="I277" s="38"/>
      <c r="J277" s="38"/>
      <c r="K277" s="38"/>
      <c r="L277" s="38"/>
      <c r="M277" s="38"/>
      <c r="N277" s="38"/>
      <c r="O277" s="105"/>
      <c r="P277" s="38"/>
      <c r="Q277" s="38"/>
    </row>
    <row r="278" spans="1:17" x14ac:dyDescent="0.2">
      <c r="A278" s="81"/>
      <c r="B278" s="81"/>
      <c r="C278" s="81"/>
      <c r="D278" s="82"/>
      <c r="E278" s="82"/>
      <c r="F278" s="38"/>
      <c r="G278" s="38"/>
      <c r="H278" s="38"/>
      <c r="I278" s="38"/>
      <c r="J278" s="38"/>
      <c r="K278" s="38"/>
      <c r="L278" s="38"/>
      <c r="M278" s="38"/>
      <c r="N278" s="38"/>
      <c r="O278" s="105"/>
      <c r="P278" s="38"/>
      <c r="Q278" s="38"/>
    </row>
    <row r="279" spans="1:17" x14ac:dyDescent="0.2">
      <c r="A279" s="81"/>
      <c r="B279" s="81"/>
      <c r="C279" s="81"/>
      <c r="D279" s="82"/>
      <c r="E279" s="82"/>
      <c r="F279" s="38"/>
      <c r="G279" s="38"/>
      <c r="H279" s="38"/>
      <c r="I279" s="38"/>
      <c r="J279" s="38"/>
      <c r="K279" s="38"/>
      <c r="L279" s="38"/>
      <c r="M279" s="38"/>
      <c r="N279" s="38"/>
      <c r="O279" s="105"/>
      <c r="P279" s="38"/>
      <c r="Q279" s="38"/>
    </row>
    <row r="280" spans="1:17" x14ac:dyDescent="0.2">
      <c r="A280" s="81"/>
      <c r="B280" s="81"/>
      <c r="C280" s="81"/>
      <c r="D280" s="82"/>
      <c r="E280" s="82"/>
      <c r="F280" s="38"/>
      <c r="G280" s="38"/>
      <c r="H280" s="38"/>
      <c r="I280" s="38"/>
      <c r="J280" s="38"/>
      <c r="K280" s="38"/>
      <c r="L280" s="38"/>
      <c r="M280" s="38"/>
      <c r="N280" s="38"/>
      <c r="O280" s="105"/>
      <c r="P280" s="38"/>
      <c r="Q280" s="38"/>
    </row>
    <row r="281" spans="1:17" x14ac:dyDescent="0.2">
      <c r="A281" s="81"/>
      <c r="B281" s="81"/>
      <c r="C281" s="81"/>
      <c r="D281" s="82"/>
      <c r="E281" s="82"/>
      <c r="F281" s="38"/>
      <c r="G281" s="38"/>
      <c r="H281" s="38"/>
      <c r="I281" s="38"/>
      <c r="J281" s="38"/>
      <c r="K281" s="38"/>
      <c r="L281" s="38"/>
      <c r="M281" s="38"/>
      <c r="N281" s="38"/>
      <c r="O281" s="105"/>
      <c r="P281" s="38"/>
      <c r="Q281" s="38"/>
    </row>
    <row r="282" spans="1:17" x14ac:dyDescent="0.2">
      <c r="A282" s="81"/>
      <c r="B282" s="81"/>
      <c r="C282" s="81"/>
      <c r="D282" s="82"/>
      <c r="E282" s="82"/>
      <c r="F282" s="38"/>
      <c r="G282" s="38"/>
      <c r="H282" s="38"/>
      <c r="I282" s="38"/>
      <c r="J282" s="38"/>
      <c r="K282" s="38"/>
      <c r="L282" s="38"/>
      <c r="M282" s="38"/>
      <c r="N282" s="38"/>
      <c r="O282" s="105"/>
      <c r="P282" s="38"/>
      <c r="Q282" s="38"/>
    </row>
    <row r="283" spans="1:17" x14ac:dyDescent="0.2">
      <c r="A283" s="81"/>
      <c r="B283" s="81"/>
      <c r="C283" s="81"/>
      <c r="D283" s="82"/>
      <c r="E283" s="82"/>
      <c r="F283" s="38"/>
      <c r="G283" s="38"/>
      <c r="H283" s="38"/>
      <c r="I283" s="38"/>
      <c r="J283" s="38"/>
      <c r="K283" s="38"/>
      <c r="L283" s="38"/>
      <c r="M283" s="38"/>
      <c r="N283" s="38"/>
      <c r="O283" s="105"/>
      <c r="P283" s="38"/>
      <c r="Q283" s="38"/>
    </row>
    <row r="284" spans="1:17" x14ac:dyDescent="0.2">
      <c r="A284" s="81"/>
      <c r="B284" s="81"/>
      <c r="C284" s="81"/>
      <c r="D284" s="82"/>
      <c r="E284" s="82"/>
      <c r="F284" s="38"/>
      <c r="G284" s="38"/>
      <c r="H284" s="38"/>
      <c r="I284" s="38"/>
      <c r="J284" s="38"/>
      <c r="K284" s="38"/>
      <c r="L284" s="38"/>
      <c r="M284" s="38"/>
      <c r="N284" s="38"/>
      <c r="O284" s="105"/>
      <c r="P284" s="38"/>
      <c r="Q284" s="38"/>
    </row>
    <row r="285" spans="1:17" x14ac:dyDescent="0.2">
      <c r="A285" s="81"/>
      <c r="B285" s="81"/>
      <c r="C285" s="81"/>
      <c r="D285" s="82"/>
      <c r="E285" s="82"/>
      <c r="F285" s="38"/>
      <c r="G285" s="38"/>
      <c r="H285" s="38"/>
      <c r="I285" s="38"/>
      <c r="J285" s="38"/>
      <c r="K285" s="38"/>
      <c r="L285" s="38"/>
      <c r="M285" s="38"/>
      <c r="N285" s="38"/>
      <c r="O285" s="105"/>
      <c r="P285" s="38"/>
      <c r="Q285" s="38"/>
    </row>
    <row r="286" spans="1:17" x14ac:dyDescent="0.2">
      <c r="A286" s="81"/>
      <c r="B286" s="81"/>
      <c r="C286" s="81"/>
      <c r="D286" s="82"/>
      <c r="E286" s="82"/>
      <c r="F286" s="38"/>
      <c r="G286" s="38"/>
      <c r="H286" s="38"/>
      <c r="I286" s="38"/>
      <c r="J286" s="38"/>
      <c r="K286" s="38"/>
      <c r="L286" s="38"/>
      <c r="M286" s="38"/>
      <c r="N286" s="38"/>
      <c r="O286" s="105"/>
      <c r="P286" s="38"/>
      <c r="Q286" s="38"/>
    </row>
    <row r="287" spans="1:17" x14ac:dyDescent="0.2">
      <c r="A287" s="81"/>
      <c r="B287" s="81"/>
      <c r="C287" s="81"/>
      <c r="D287" s="82"/>
      <c r="E287" s="82"/>
      <c r="F287" s="38"/>
      <c r="G287" s="38"/>
      <c r="H287" s="38"/>
      <c r="I287" s="38"/>
      <c r="J287" s="38"/>
      <c r="K287" s="38"/>
      <c r="L287" s="38"/>
      <c r="M287" s="38"/>
      <c r="N287" s="38"/>
      <c r="O287" s="105"/>
      <c r="P287" s="38"/>
      <c r="Q287" s="38"/>
    </row>
    <row r="288" spans="1:17" x14ac:dyDescent="0.2">
      <c r="A288" s="81"/>
      <c r="B288" s="81"/>
      <c r="C288" s="81"/>
      <c r="D288" s="82"/>
      <c r="E288" s="82"/>
      <c r="F288" s="38"/>
      <c r="G288" s="38"/>
      <c r="H288" s="38"/>
      <c r="I288" s="38"/>
      <c r="J288" s="38"/>
      <c r="K288" s="38"/>
      <c r="L288" s="38"/>
      <c r="M288" s="38"/>
      <c r="N288" s="38"/>
      <c r="O288" s="105"/>
      <c r="P288" s="38"/>
      <c r="Q288" s="38"/>
    </row>
    <row r="289" spans="1:17" x14ac:dyDescent="0.2">
      <c r="A289" s="81"/>
      <c r="B289" s="81"/>
      <c r="C289" s="81"/>
      <c r="D289" s="82"/>
      <c r="E289" s="82"/>
      <c r="F289" s="38"/>
      <c r="G289" s="38"/>
      <c r="H289" s="38"/>
      <c r="I289" s="38"/>
      <c r="J289" s="38"/>
      <c r="K289" s="38"/>
      <c r="L289" s="38"/>
      <c r="M289" s="38"/>
      <c r="N289" s="38"/>
      <c r="O289" s="105"/>
      <c r="P289" s="38"/>
      <c r="Q289" s="38"/>
    </row>
    <row r="290" spans="1:17" x14ac:dyDescent="0.2">
      <c r="A290" s="81"/>
      <c r="B290" s="81"/>
      <c r="C290" s="81"/>
      <c r="D290" s="82"/>
      <c r="E290" s="82"/>
      <c r="F290" s="38"/>
      <c r="G290" s="38"/>
      <c r="H290" s="38"/>
      <c r="I290" s="38"/>
      <c r="J290" s="38"/>
      <c r="K290" s="38"/>
      <c r="L290" s="38"/>
      <c r="M290" s="38"/>
      <c r="N290" s="38"/>
      <c r="O290" s="105"/>
      <c r="P290" s="38"/>
      <c r="Q290" s="38"/>
    </row>
    <row r="291" spans="1:17" x14ac:dyDescent="0.2">
      <c r="A291" s="81"/>
      <c r="B291" s="81"/>
      <c r="C291" s="81"/>
      <c r="D291" s="82"/>
      <c r="E291" s="82"/>
      <c r="F291" s="38"/>
      <c r="G291" s="38"/>
      <c r="H291" s="38"/>
      <c r="I291" s="38"/>
      <c r="J291" s="38"/>
      <c r="K291" s="38"/>
      <c r="L291" s="38"/>
      <c r="M291" s="38"/>
      <c r="N291" s="38"/>
      <c r="O291" s="105"/>
      <c r="P291" s="38"/>
      <c r="Q291" s="38"/>
    </row>
    <row r="292" spans="1:17" x14ac:dyDescent="0.2">
      <c r="A292" s="81"/>
      <c r="B292" s="81"/>
      <c r="C292" s="81"/>
      <c r="D292" s="82"/>
      <c r="E292" s="82"/>
      <c r="F292" s="38"/>
      <c r="G292" s="38"/>
      <c r="H292" s="38"/>
      <c r="I292" s="38"/>
      <c r="J292" s="38"/>
      <c r="K292" s="38"/>
      <c r="L292" s="38"/>
      <c r="M292" s="38"/>
      <c r="N292" s="38"/>
      <c r="O292" s="105"/>
      <c r="P292" s="38"/>
      <c r="Q292" s="38"/>
    </row>
    <row r="293" spans="1:17" x14ac:dyDescent="0.2">
      <c r="A293" s="81"/>
      <c r="B293" s="81"/>
      <c r="C293" s="81"/>
      <c r="D293" s="82"/>
      <c r="E293" s="82"/>
      <c r="F293" s="38"/>
      <c r="G293" s="38"/>
      <c r="H293" s="38"/>
      <c r="I293" s="38"/>
      <c r="J293" s="38"/>
      <c r="K293" s="38"/>
      <c r="L293" s="38"/>
      <c r="M293" s="38"/>
      <c r="N293" s="38"/>
      <c r="O293" s="105"/>
      <c r="P293" s="38"/>
      <c r="Q293" s="38"/>
    </row>
    <row r="294" spans="1:17" x14ac:dyDescent="0.2">
      <c r="A294" s="81"/>
      <c r="B294" s="81"/>
      <c r="C294" s="81"/>
      <c r="D294" s="82"/>
      <c r="E294" s="82"/>
      <c r="F294" s="38"/>
      <c r="G294" s="38"/>
      <c r="H294" s="38"/>
      <c r="I294" s="38"/>
      <c r="J294" s="38"/>
      <c r="K294" s="38"/>
      <c r="L294" s="38"/>
      <c r="M294" s="38"/>
      <c r="N294" s="38"/>
      <c r="O294" s="105"/>
      <c r="P294" s="38"/>
      <c r="Q294" s="38"/>
    </row>
    <row r="295" spans="1:17" x14ac:dyDescent="0.2">
      <c r="A295" s="81"/>
      <c r="B295" s="81"/>
      <c r="C295" s="81"/>
      <c r="D295" s="82"/>
      <c r="E295" s="82"/>
      <c r="F295" s="38"/>
      <c r="G295" s="38"/>
      <c r="H295" s="38"/>
      <c r="I295" s="38"/>
      <c r="J295" s="38"/>
      <c r="K295" s="38"/>
      <c r="L295" s="38"/>
      <c r="M295" s="38"/>
      <c r="N295" s="38"/>
      <c r="O295" s="105"/>
      <c r="P295" s="38"/>
      <c r="Q295" s="38"/>
    </row>
    <row r="296" spans="1:17" x14ac:dyDescent="0.2">
      <c r="A296" s="81"/>
      <c r="B296" s="81"/>
      <c r="C296" s="81"/>
      <c r="D296" s="82"/>
      <c r="E296" s="82"/>
      <c r="F296" s="38"/>
      <c r="G296" s="38"/>
      <c r="H296" s="38"/>
      <c r="I296" s="38"/>
      <c r="J296" s="38"/>
      <c r="K296" s="38"/>
      <c r="L296" s="38"/>
      <c r="M296" s="38"/>
      <c r="N296" s="38"/>
      <c r="O296" s="105"/>
      <c r="P296" s="38"/>
      <c r="Q296" s="38"/>
    </row>
    <row r="297" spans="1:17" x14ac:dyDescent="0.2">
      <c r="A297" s="81"/>
      <c r="B297" s="81"/>
      <c r="C297" s="81"/>
      <c r="D297" s="82"/>
      <c r="E297" s="82"/>
      <c r="F297" s="38"/>
      <c r="G297" s="38"/>
      <c r="H297" s="38"/>
      <c r="I297" s="38"/>
      <c r="J297" s="38"/>
      <c r="K297" s="38"/>
      <c r="L297" s="38"/>
      <c r="M297" s="38"/>
      <c r="N297" s="38"/>
      <c r="O297" s="105"/>
      <c r="P297" s="38"/>
      <c r="Q297" s="38"/>
    </row>
    <row r="298" spans="1:17" x14ac:dyDescent="0.2">
      <c r="A298" s="81"/>
      <c r="B298" s="81"/>
      <c r="C298" s="81"/>
      <c r="D298" s="82"/>
      <c r="E298" s="82"/>
      <c r="F298" s="38"/>
      <c r="G298" s="38"/>
      <c r="H298" s="38"/>
      <c r="I298" s="38"/>
      <c r="J298" s="38"/>
      <c r="K298" s="38"/>
      <c r="L298" s="38"/>
      <c r="M298" s="38"/>
      <c r="N298" s="38"/>
      <c r="O298" s="105"/>
      <c r="P298" s="38"/>
      <c r="Q298" s="38"/>
    </row>
    <row r="299" spans="1:17" x14ac:dyDescent="0.2">
      <c r="A299" s="81"/>
      <c r="B299" s="81"/>
      <c r="C299" s="81"/>
      <c r="D299" s="82"/>
      <c r="E299" s="82"/>
      <c r="F299" s="38"/>
      <c r="G299" s="38"/>
      <c r="H299" s="38"/>
      <c r="I299" s="38"/>
      <c r="J299" s="38"/>
      <c r="K299" s="38"/>
      <c r="L299" s="38"/>
      <c r="M299" s="38"/>
      <c r="N299" s="38"/>
      <c r="O299" s="105"/>
      <c r="P299" s="38"/>
      <c r="Q299" s="38"/>
    </row>
    <row r="300" spans="1:17" x14ac:dyDescent="0.2">
      <c r="A300" s="81"/>
      <c r="B300" s="81"/>
      <c r="C300" s="81"/>
      <c r="D300" s="82"/>
      <c r="E300" s="82"/>
      <c r="F300" s="38"/>
      <c r="G300" s="38"/>
      <c r="H300" s="38"/>
      <c r="I300" s="38"/>
      <c r="J300" s="38"/>
      <c r="K300" s="38"/>
      <c r="L300" s="38"/>
      <c r="M300" s="38"/>
      <c r="N300" s="38"/>
      <c r="O300" s="105"/>
      <c r="P300" s="38"/>
      <c r="Q300" s="38"/>
    </row>
    <row r="301" spans="1:17" x14ac:dyDescent="0.2">
      <c r="A301" s="81"/>
      <c r="B301" s="81"/>
      <c r="C301" s="81"/>
      <c r="D301" s="82"/>
      <c r="E301" s="82"/>
      <c r="F301" s="38"/>
      <c r="G301" s="38"/>
      <c r="H301" s="38"/>
      <c r="I301" s="38"/>
      <c r="J301" s="38"/>
      <c r="K301" s="38"/>
      <c r="L301" s="38"/>
      <c r="M301" s="38"/>
      <c r="N301" s="38"/>
      <c r="O301" s="105"/>
      <c r="P301" s="38"/>
      <c r="Q301" s="38"/>
    </row>
    <row r="302" spans="1:17" x14ac:dyDescent="0.2">
      <c r="A302" s="81"/>
      <c r="B302" s="81"/>
      <c r="C302" s="81"/>
      <c r="D302" s="82"/>
      <c r="E302" s="82"/>
      <c r="F302" s="38"/>
      <c r="G302" s="38"/>
      <c r="H302" s="38"/>
      <c r="I302" s="38"/>
      <c r="J302" s="38"/>
      <c r="K302" s="38"/>
      <c r="L302" s="38"/>
      <c r="M302" s="38"/>
      <c r="N302" s="38"/>
      <c r="O302" s="105"/>
      <c r="P302" s="38"/>
      <c r="Q302" s="38"/>
    </row>
    <row r="303" spans="1:17" x14ac:dyDescent="0.2">
      <c r="A303" s="81"/>
      <c r="B303" s="81"/>
      <c r="C303" s="81"/>
      <c r="D303" s="82"/>
      <c r="E303" s="82"/>
      <c r="F303" s="38"/>
      <c r="G303" s="38"/>
      <c r="H303" s="38"/>
      <c r="I303" s="38"/>
      <c r="J303" s="38"/>
      <c r="K303" s="38"/>
      <c r="L303" s="38"/>
      <c r="M303" s="38"/>
      <c r="N303" s="38"/>
      <c r="O303" s="105"/>
      <c r="P303" s="38"/>
      <c r="Q303" s="38"/>
    </row>
    <row r="304" spans="1:17" x14ac:dyDescent="0.2">
      <c r="A304" s="81"/>
      <c r="B304" s="81"/>
      <c r="C304" s="81"/>
      <c r="D304" s="82"/>
      <c r="E304" s="82"/>
      <c r="F304" s="38"/>
      <c r="G304" s="38"/>
      <c r="H304" s="38"/>
      <c r="I304" s="38"/>
      <c r="J304" s="38"/>
      <c r="K304" s="38"/>
      <c r="L304" s="38"/>
      <c r="M304" s="38"/>
      <c r="N304" s="38"/>
      <c r="O304" s="105"/>
      <c r="P304" s="38"/>
      <c r="Q304" s="38"/>
    </row>
    <row r="305" spans="1:17" x14ac:dyDescent="0.2">
      <c r="A305" s="81"/>
      <c r="B305" s="81"/>
      <c r="C305" s="81"/>
      <c r="D305" s="82"/>
      <c r="E305" s="82"/>
      <c r="F305" s="38"/>
      <c r="G305" s="38"/>
      <c r="H305" s="38"/>
      <c r="I305" s="38"/>
      <c r="J305" s="38"/>
      <c r="K305" s="38"/>
      <c r="L305" s="38"/>
      <c r="M305" s="38"/>
      <c r="N305" s="38"/>
      <c r="O305" s="105"/>
      <c r="P305" s="38"/>
      <c r="Q305" s="38"/>
    </row>
    <row r="306" spans="1:17" x14ac:dyDescent="0.2">
      <c r="A306" s="81"/>
      <c r="B306" s="81"/>
      <c r="C306" s="81"/>
      <c r="D306" s="82"/>
      <c r="E306" s="82"/>
      <c r="F306" s="38"/>
      <c r="G306" s="38"/>
      <c r="H306" s="38"/>
      <c r="I306" s="38"/>
      <c r="J306" s="38"/>
      <c r="K306" s="38"/>
      <c r="L306" s="38"/>
      <c r="M306" s="38"/>
      <c r="N306" s="38"/>
      <c r="O306" s="105"/>
      <c r="P306" s="38"/>
      <c r="Q306" s="38"/>
    </row>
    <row r="307" spans="1:17" x14ac:dyDescent="0.2">
      <c r="A307" s="81"/>
      <c r="B307" s="81"/>
      <c r="C307" s="81"/>
      <c r="D307" s="82"/>
      <c r="E307" s="82"/>
      <c r="F307" s="38"/>
      <c r="G307" s="38"/>
      <c r="H307" s="38"/>
      <c r="I307" s="38"/>
      <c r="J307" s="38"/>
      <c r="K307" s="38"/>
      <c r="L307" s="38"/>
      <c r="M307" s="38"/>
      <c r="N307" s="38"/>
      <c r="O307" s="105"/>
      <c r="P307" s="38"/>
      <c r="Q307" s="38"/>
    </row>
    <row r="308" spans="1:17" x14ac:dyDescent="0.2">
      <c r="A308" s="81"/>
      <c r="B308" s="81"/>
      <c r="C308" s="81"/>
      <c r="D308" s="82"/>
      <c r="E308" s="82"/>
      <c r="F308" s="38"/>
      <c r="G308" s="38"/>
      <c r="H308" s="38"/>
      <c r="I308" s="38"/>
      <c r="J308" s="38"/>
      <c r="K308" s="38"/>
      <c r="L308" s="38"/>
      <c r="M308" s="38"/>
      <c r="N308" s="38"/>
      <c r="O308" s="105"/>
      <c r="P308" s="38"/>
      <c r="Q308" s="38"/>
    </row>
    <row r="309" spans="1:17" x14ac:dyDescent="0.2">
      <c r="A309" s="81"/>
      <c r="B309" s="81"/>
      <c r="C309" s="81"/>
      <c r="D309" s="82"/>
      <c r="E309" s="82"/>
      <c r="F309" s="38"/>
      <c r="G309" s="38"/>
      <c r="H309" s="38"/>
      <c r="I309" s="38"/>
      <c r="J309" s="38"/>
      <c r="K309" s="38"/>
      <c r="L309" s="38"/>
      <c r="M309" s="38"/>
      <c r="N309" s="38"/>
      <c r="O309" s="105"/>
      <c r="P309" s="38"/>
      <c r="Q309" s="38"/>
    </row>
    <row r="310" spans="1:17" x14ac:dyDescent="0.2">
      <c r="A310" s="81"/>
      <c r="B310" s="81"/>
      <c r="C310" s="81"/>
      <c r="D310" s="82"/>
      <c r="E310" s="82"/>
      <c r="F310" s="38"/>
      <c r="G310" s="38"/>
      <c r="H310" s="38"/>
      <c r="I310" s="38"/>
      <c r="J310" s="38"/>
      <c r="K310" s="38"/>
      <c r="L310" s="38"/>
      <c r="M310" s="38"/>
      <c r="N310" s="38"/>
      <c r="O310" s="105"/>
      <c r="P310" s="38"/>
      <c r="Q310" s="38"/>
    </row>
    <row r="311" spans="1:17" x14ac:dyDescent="0.2">
      <c r="A311" s="81"/>
      <c r="B311" s="81"/>
      <c r="C311" s="81"/>
      <c r="D311" s="82"/>
      <c r="E311" s="82"/>
      <c r="F311" s="38"/>
      <c r="G311" s="38"/>
      <c r="H311" s="38"/>
      <c r="I311" s="38"/>
      <c r="J311" s="38"/>
      <c r="K311" s="38"/>
      <c r="L311" s="38"/>
      <c r="M311" s="38"/>
      <c r="N311" s="38"/>
      <c r="O311" s="105"/>
      <c r="P311" s="38"/>
      <c r="Q311" s="38"/>
    </row>
    <row r="312" spans="1:17" x14ac:dyDescent="0.2">
      <c r="A312" s="81"/>
      <c r="B312" s="81"/>
      <c r="C312" s="81"/>
      <c r="D312" s="82"/>
      <c r="E312" s="82"/>
      <c r="F312" s="38"/>
      <c r="G312" s="38"/>
      <c r="H312" s="38"/>
      <c r="I312" s="38"/>
      <c r="J312" s="38"/>
      <c r="K312" s="38"/>
      <c r="L312" s="38"/>
      <c r="M312" s="38"/>
      <c r="N312" s="38"/>
      <c r="O312" s="105"/>
      <c r="P312" s="38"/>
      <c r="Q312" s="38"/>
    </row>
    <row r="313" spans="1:17" x14ac:dyDescent="0.2">
      <c r="A313" s="81"/>
      <c r="B313" s="81"/>
      <c r="C313" s="81"/>
      <c r="D313" s="82"/>
      <c r="E313" s="82"/>
      <c r="F313" s="38"/>
      <c r="G313" s="38"/>
      <c r="H313" s="38"/>
      <c r="I313" s="38"/>
      <c r="J313" s="38"/>
      <c r="K313" s="38"/>
      <c r="L313" s="38"/>
      <c r="M313" s="38"/>
      <c r="N313" s="38"/>
      <c r="O313" s="105"/>
      <c r="P313" s="38"/>
      <c r="Q313" s="38"/>
    </row>
    <row r="314" spans="1:17" x14ac:dyDescent="0.2">
      <c r="A314" s="81"/>
      <c r="B314" s="81"/>
      <c r="C314" s="81"/>
      <c r="D314" s="82"/>
      <c r="E314" s="82"/>
      <c r="F314" s="38"/>
      <c r="G314" s="38"/>
      <c r="H314" s="38"/>
      <c r="I314" s="38"/>
      <c r="J314" s="38"/>
      <c r="K314" s="38"/>
      <c r="L314" s="38"/>
      <c r="M314" s="38"/>
      <c r="N314" s="38"/>
      <c r="O314" s="105"/>
      <c r="P314" s="38"/>
      <c r="Q314" s="38"/>
    </row>
    <row r="315" spans="1:17" x14ac:dyDescent="0.2">
      <c r="A315" s="81"/>
      <c r="B315" s="81"/>
      <c r="C315" s="81"/>
      <c r="D315" s="82"/>
      <c r="E315" s="82"/>
      <c r="F315" s="38"/>
      <c r="G315" s="38"/>
      <c r="H315" s="38"/>
      <c r="I315" s="38"/>
      <c r="J315" s="38"/>
      <c r="K315" s="38"/>
      <c r="L315" s="38"/>
      <c r="M315" s="38"/>
      <c r="N315" s="38"/>
      <c r="O315" s="105"/>
      <c r="P315" s="38"/>
      <c r="Q315" s="38"/>
    </row>
    <row r="316" spans="1:17" x14ac:dyDescent="0.2">
      <c r="A316" s="81"/>
      <c r="B316" s="81"/>
      <c r="C316" s="81"/>
      <c r="D316" s="82"/>
      <c r="E316" s="82"/>
      <c r="F316" s="38"/>
      <c r="G316" s="38"/>
      <c r="H316" s="38"/>
      <c r="I316" s="38"/>
      <c r="J316" s="38"/>
      <c r="K316" s="38"/>
      <c r="L316" s="38"/>
      <c r="M316" s="38"/>
      <c r="N316" s="38"/>
      <c r="O316" s="105"/>
      <c r="P316" s="38"/>
      <c r="Q316" s="38"/>
    </row>
    <row r="317" spans="1:17" x14ac:dyDescent="0.2">
      <c r="A317" s="81"/>
      <c r="B317" s="81"/>
      <c r="C317" s="81"/>
      <c r="D317" s="82"/>
      <c r="E317" s="82"/>
      <c r="F317" s="38"/>
      <c r="G317" s="38"/>
      <c r="H317" s="38"/>
      <c r="I317" s="38"/>
      <c r="J317" s="38"/>
      <c r="K317" s="38"/>
      <c r="L317" s="38"/>
      <c r="M317" s="38"/>
      <c r="N317" s="38"/>
      <c r="O317" s="105"/>
      <c r="P317" s="38"/>
      <c r="Q317" s="38"/>
    </row>
    <row r="318" spans="1:17" x14ac:dyDescent="0.2">
      <c r="A318" s="81"/>
      <c r="B318" s="81"/>
      <c r="C318" s="81"/>
      <c r="D318" s="82"/>
      <c r="E318" s="82"/>
      <c r="F318" s="38"/>
      <c r="G318" s="38"/>
      <c r="H318" s="38"/>
      <c r="I318" s="38"/>
      <c r="J318" s="38"/>
      <c r="K318" s="38"/>
      <c r="L318" s="38"/>
      <c r="M318" s="38"/>
      <c r="N318" s="38"/>
      <c r="O318" s="105"/>
      <c r="P318" s="38"/>
      <c r="Q318" s="38"/>
    </row>
    <row r="319" spans="1:17" x14ac:dyDescent="0.2">
      <c r="A319" s="81"/>
      <c r="B319" s="81"/>
      <c r="C319" s="81"/>
      <c r="D319" s="82"/>
      <c r="E319" s="82"/>
      <c r="F319" s="38"/>
      <c r="G319" s="38"/>
      <c r="H319" s="38"/>
      <c r="I319" s="38"/>
      <c r="J319" s="38"/>
      <c r="K319" s="38"/>
      <c r="L319" s="38"/>
      <c r="M319" s="38"/>
      <c r="N319" s="38"/>
      <c r="O319" s="105"/>
      <c r="P319" s="38"/>
      <c r="Q319" s="38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2"/>
  </sheetPr>
  <dimension ref="A1:BL3734"/>
  <sheetViews>
    <sheetView workbookViewId="0">
      <pane ySplit="20" topLeftCell="A110" activePane="bottomLeft" state="frozen"/>
      <selection pane="bottomLeft" activeCell="Y16" sqref="Y16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3.5703125" customWidth="1"/>
    <col min="4" max="4" width="9.42578125" customWidth="1"/>
    <col min="5" max="5" width="13.28515625" customWidth="1"/>
    <col min="6" max="6" width="17.140625" customWidth="1"/>
    <col min="7" max="7" width="8.140625" customWidth="1"/>
    <col min="8" max="8" width="9.85546875" customWidth="1"/>
    <col min="9" max="14" width="8.5703125" customWidth="1"/>
    <col min="15" max="15" width="8" customWidth="1"/>
    <col min="16" max="17" width="7.7109375" customWidth="1"/>
    <col min="18" max="18" width="11.5703125" customWidth="1"/>
    <col min="19" max="19" width="10.28515625" style="89" customWidth="1"/>
    <col min="20" max="20" width="10.28515625" customWidth="1"/>
    <col min="21" max="21" width="9.140625" customWidth="1"/>
    <col min="22" max="26" width="10.28515625" customWidth="1"/>
    <col min="27" max="27" width="12.140625" customWidth="1"/>
    <col min="28" max="28" width="9.42578125" customWidth="1"/>
    <col min="29" max="31" width="10.42578125" customWidth="1"/>
    <col min="32" max="32" width="11.7109375" customWidth="1"/>
    <col min="33" max="35" width="10.28515625" customWidth="1"/>
    <col min="36" max="36" width="16.85546875" customWidth="1"/>
    <col min="37" max="37" width="13.285156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78</v>
      </c>
      <c r="P1" s="221">
        <v>-3.1239011801792577E-2</v>
      </c>
      <c r="Q1" s="221">
        <v>4.6579932635838355E-7</v>
      </c>
      <c r="R1" s="221">
        <v>3.9110650094375215E-11</v>
      </c>
      <c r="S1" s="221">
        <v>5.5037979684585112E-2</v>
      </c>
      <c r="T1" s="221">
        <v>0.39314507093106493</v>
      </c>
      <c r="U1" s="221">
        <v>97.612545908321508</v>
      </c>
      <c r="V1" s="221">
        <v>265.15812970495</v>
      </c>
      <c r="W1" s="221">
        <v>9546.507069780655</v>
      </c>
      <c r="X1" s="221">
        <v>9.5359922020350663</v>
      </c>
      <c r="Y1" s="221">
        <v>6.6385668315450379E-8</v>
      </c>
      <c r="AA1" s="222" t="s">
        <v>259</v>
      </c>
      <c r="AB1" s="140"/>
      <c r="AC1" s="140" t="s">
        <v>260</v>
      </c>
      <c r="AD1" s="140" t="s">
        <v>261</v>
      </c>
      <c r="AE1" s="111"/>
      <c r="AV1" s="6" t="s">
        <v>242</v>
      </c>
      <c r="AW1" s="223" t="s">
        <v>12</v>
      </c>
      <c r="AX1" s="224" t="s">
        <v>262</v>
      </c>
      <c r="AY1" s="9" t="s">
        <v>242</v>
      </c>
      <c r="AZ1" s="143" t="s">
        <v>263</v>
      </c>
      <c r="BA1" s="86" t="s">
        <v>264</v>
      </c>
      <c r="BB1" s="143" t="s">
        <v>265</v>
      </c>
      <c r="BC1" s="86" t="s">
        <v>266</v>
      </c>
      <c r="BD1" s="143" t="s">
        <v>267</v>
      </c>
      <c r="BE1" s="144" t="s">
        <v>268</v>
      </c>
      <c r="BF1" s="86" t="s">
        <v>269</v>
      </c>
      <c r="BG1" s="143" t="s">
        <v>270</v>
      </c>
      <c r="BH1" s="144" t="s">
        <v>271</v>
      </c>
      <c r="BI1" s="86" t="s">
        <v>272</v>
      </c>
      <c r="BJ1" s="143" t="s">
        <v>273</v>
      </c>
      <c r="BK1" s="144" t="s">
        <v>274</v>
      </c>
      <c r="BL1" s="86" t="s">
        <v>142</v>
      </c>
    </row>
    <row r="2" spans="1:64" ht="16.5" thickBot="1" x14ac:dyDescent="0.35">
      <c r="A2" t="s">
        <v>26</v>
      </c>
      <c r="B2" s="10" t="s">
        <v>74</v>
      </c>
      <c r="P2" s="184" t="s">
        <v>275</v>
      </c>
      <c r="Q2" s="185" t="s">
        <v>276</v>
      </c>
      <c r="R2" s="186" t="s">
        <v>216</v>
      </c>
      <c r="S2" s="186" t="s">
        <v>305</v>
      </c>
      <c r="T2" s="185" t="s">
        <v>285</v>
      </c>
      <c r="U2" s="185" t="s">
        <v>306</v>
      </c>
      <c r="V2" s="225" t="s">
        <v>307</v>
      </c>
      <c r="W2" s="185" t="s">
        <v>308</v>
      </c>
      <c r="X2" s="185" t="s">
        <v>1421</v>
      </c>
      <c r="Y2" s="185" t="s">
        <v>188</v>
      </c>
      <c r="AA2" s="145" t="s">
        <v>291</v>
      </c>
      <c r="AB2" s="226">
        <f>C7</f>
        <v>39536.5429</v>
      </c>
      <c r="AC2" s="147" t="s">
        <v>292</v>
      </c>
      <c r="AD2" s="226">
        <f>C8</f>
        <v>0.43035716000000002</v>
      </c>
      <c r="AE2" s="148" t="s">
        <v>227</v>
      </c>
      <c r="AV2">
        <f t="shared" ref="AV2:AV33" si="0">AB$3+AB$4*AW2+AB$5*AW2^2</f>
        <v>8.1611368956455183E-2</v>
      </c>
      <c r="AW2">
        <v>-60000</v>
      </c>
      <c r="AX2">
        <f t="shared" ref="AX2:AX33" si="1">AB$3+AB$4*AW2+AB$5*AW2^2+AZ2</f>
        <v>7.1024821330666565E-2</v>
      </c>
      <c r="AY2">
        <f t="shared" ref="AY2:AY33" si="2">AB$3+AB$4*AW2+AB$5*AW2^2</f>
        <v>8.1611368956455183E-2</v>
      </c>
      <c r="AZ2" s="227">
        <f t="shared" ref="AZ2:AZ33" si="3">$AB$6*($AB$11/BA2*BB2+$AB$12)</f>
        <v>-1.0586547625788622E-2</v>
      </c>
      <c r="BA2">
        <f t="shared" ref="BA2:BA33" si="4">1+$AB$7*COS(BC2)</f>
        <v>0.9450366784933163</v>
      </c>
      <c r="BB2">
        <f t="shared" ref="BB2:BB33" si="5">SIN(BC2+RADIANS($AB$9))</f>
        <v>0.22288236930436897</v>
      </c>
      <c r="BC2">
        <f t="shared" ref="BC2:BC33" si="6">2*ATAN(BD2)</f>
        <v>-1.7110599694744852</v>
      </c>
      <c r="BD2">
        <f t="shared" ref="BD2:BD33" si="7">SQRT((1+$AB$7)/(1-$AB$7))*TAN(BE2/2)</f>
        <v>-1.1511090163279734</v>
      </c>
      <c r="BE2">
        <f t="shared" ref="BE2:BK11" si="8">$BL2+$AB$7*SIN(BF2)</f>
        <v>4.9837835281359899</v>
      </c>
      <c r="BF2">
        <f t="shared" si="8"/>
        <v>4.9837843970362758</v>
      </c>
      <c r="BG2">
        <f t="shared" si="8"/>
        <v>4.983792641315155</v>
      </c>
      <c r="BH2">
        <f t="shared" si="8"/>
        <v>4.9838708523348281</v>
      </c>
      <c r="BI2">
        <f t="shared" si="8"/>
        <v>4.984611726862016</v>
      </c>
      <c r="BJ2">
        <f t="shared" si="8"/>
        <v>4.9915347522521865</v>
      </c>
      <c r="BK2">
        <f t="shared" si="8"/>
        <v>5.0495977897689626</v>
      </c>
      <c r="BL2">
        <f t="shared" ref="BL2:BL33" si="9">RADIANS($AB$9)+$AB$18*(AW2-AB$15)</f>
        <v>5.3625386075196735</v>
      </c>
    </row>
    <row r="3" spans="1:64" ht="13.5" thickBot="1" x14ac:dyDescent="0.25">
      <c r="A3" s="136" t="s">
        <v>298</v>
      </c>
      <c r="P3">
        <f>AB3</f>
        <v>-3.1239011801792577E-2</v>
      </c>
      <c r="Q3">
        <f>AB4</f>
        <v>4.6579932635838355E-7</v>
      </c>
      <c r="R3">
        <f>AB5</f>
        <v>3.9110650094375215E-11</v>
      </c>
      <c r="S3">
        <f>AB6</f>
        <v>5.5037979684585112E-2</v>
      </c>
      <c r="T3">
        <f>AB7</f>
        <v>0.39314507093106493</v>
      </c>
      <c r="U3">
        <f>AB8</f>
        <v>97.612545908321508</v>
      </c>
      <c r="V3">
        <f>AB9</f>
        <v>265.15812970495</v>
      </c>
      <c r="W3">
        <f>AB10</f>
        <v>9546.507069780655</v>
      </c>
      <c r="X3">
        <f>AB13</f>
        <v>9.5359922020350663</v>
      </c>
      <c r="Y3">
        <f>AB14</f>
        <v>6.6385668315450379E-8</v>
      </c>
      <c r="Z3" s="229">
        <v>-3.1239011801792578</v>
      </c>
      <c r="AA3" s="150" t="s">
        <v>275</v>
      </c>
      <c r="AB3" s="228">
        <f t="shared" ref="AB3:AB10" si="10">AC3*AD3</f>
        <v>-3.1239011801792577E-2</v>
      </c>
      <c r="AC3" s="229">
        <v>-3.1239011801792578</v>
      </c>
      <c r="AD3">
        <v>0.01</v>
      </c>
      <c r="AE3" s="153"/>
      <c r="AF3" s="229">
        <v>-3.1239011801792578</v>
      </c>
      <c r="AG3" s="229">
        <v>0.8</v>
      </c>
      <c r="AH3" s="229">
        <v>0.49144376103059384</v>
      </c>
      <c r="AI3" s="229">
        <v>-3.809154646485239</v>
      </c>
      <c r="AV3">
        <f t="shared" si="0"/>
        <v>7.7423000921582927E-2</v>
      </c>
      <c r="AW3">
        <v>-59000</v>
      </c>
      <c r="AX3">
        <f t="shared" si="1"/>
        <v>6.2220872290137008E-2</v>
      </c>
      <c r="AY3">
        <f t="shared" si="2"/>
        <v>7.7423000921582927E-2</v>
      </c>
      <c r="AZ3" s="227">
        <f t="shared" si="3"/>
        <v>-1.5202128631445922E-2</v>
      </c>
      <c r="BA3">
        <f t="shared" si="4"/>
        <v>0.98040153413531317</v>
      </c>
      <c r="BB3">
        <f t="shared" si="5"/>
        <v>0.13397366386012627</v>
      </c>
      <c r="BC3">
        <f t="shared" si="6"/>
        <v>-1.6206674651162665</v>
      </c>
      <c r="BD3">
        <f t="shared" si="7"/>
        <v>-1.0511573800728871</v>
      </c>
      <c r="BE3">
        <f t="shared" si="8"/>
        <v>5.0701278454939773</v>
      </c>
      <c r="BF3">
        <f t="shared" si="8"/>
        <v>5.0701313828552577</v>
      </c>
      <c r="BG3">
        <f t="shared" si="8"/>
        <v>5.070157077614617</v>
      </c>
      <c r="BH3">
        <f t="shared" si="8"/>
        <v>5.0703436667733133</v>
      </c>
      <c r="BI3">
        <f t="shared" si="8"/>
        <v>5.0716958508759422</v>
      </c>
      <c r="BJ3">
        <f t="shared" si="8"/>
        <v>5.0813532873072988</v>
      </c>
      <c r="BK3">
        <f t="shared" si="8"/>
        <v>5.1443731795461645</v>
      </c>
      <c r="BL3">
        <f t="shared" si="9"/>
        <v>5.4383827963964908</v>
      </c>
    </row>
    <row r="4" spans="1:64" ht="14.25" thickTop="1" thickBot="1" x14ac:dyDescent="0.25">
      <c r="A4" s="230" t="s">
        <v>2</v>
      </c>
      <c r="C4" s="3">
        <v>39536.542000000001</v>
      </c>
      <c r="D4" s="4">
        <v>0.43035760000000001</v>
      </c>
      <c r="S4"/>
      <c r="Z4" s="159">
        <v>4.6579932635838359</v>
      </c>
      <c r="AA4" s="154" t="s">
        <v>276</v>
      </c>
      <c r="AB4" s="231">
        <f t="shared" si="10"/>
        <v>4.6579932635838355E-7</v>
      </c>
      <c r="AC4" s="159">
        <v>4.6579932635838359</v>
      </c>
      <c r="AD4">
        <v>9.9999999999999995E-8</v>
      </c>
      <c r="AE4" s="153"/>
      <c r="AF4" s="159">
        <v>4.6579932635838359</v>
      </c>
      <c r="AG4" s="159">
        <v>-0.88576397346017499</v>
      </c>
      <c r="AH4" s="159">
        <v>1.6801958078673933</v>
      </c>
      <c r="AI4" s="159">
        <v>5.6652377014695006</v>
      </c>
      <c r="AV4">
        <f t="shared" si="0"/>
        <v>7.3312854186899395E-2</v>
      </c>
      <c r="AW4">
        <v>-58000</v>
      </c>
      <c r="AX4">
        <f t="shared" si="1"/>
        <v>5.343879201479533E-2</v>
      </c>
      <c r="AY4">
        <f t="shared" si="2"/>
        <v>7.3312854186899395E-2</v>
      </c>
      <c r="AZ4" s="227">
        <f t="shared" si="3"/>
        <v>-1.9874062172104065E-2</v>
      </c>
      <c r="BA4">
        <f t="shared" si="4"/>
        <v>1.0186960815615453</v>
      </c>
      <c r="BB4">
        <f t="shared" si="5"/>
        <v>3.6925067677790649E-2</v>
      </c>
      <c r="BC4">
        <f t="shared" si="6"/>
        <v>-1.5232232120013809</v>
      </c>
      <c r="BD4">
        <f t="shared" si="7"/>
        <v>-0.95352363221786673</v>
      </c>
      <c r="BE4">
        <f t="shared" si="8"/>
        <v>5.1597769881893081</v>
      </c>
      <c r="BF4">
        <f t="shared" si="8"/>
        <v>5.1597875554559831</v>
      </c>
      <c r="BG4">
        <f t="shared" si="8"/>
        <v>5.1598496814715169</v>
      </c>
      <c r="BH4">
        <f t="shared" si="8"/>
        <v>5.1602147640255041</v>
      </c>
      <c r="BI4">
        <f t="shared" si="8"/>
        <v>5.1623545863707507</v>
      </c>
      <c r="BJ4">
        <f t="shared" si="8"/>
        <v>5.1747109909744466</v>
      </c>
      <c r="BK4">
        <f t="shared" si="8"/>
        <v>5.2408390023307234</v>
      </c>
      <c r="BL4">
        <f t="shared" si="9"/>
        <v>5.5142269852733072</v>
      </c>
    </row>
    <row r="5" spans="1:64" ht="13.5" thickTop="1" x14ac:dyDescent="0.2">
      <c r="A5" s="23" t="s">
        <v>83</v>
      </c>
      <c r="B5" s="24"/>
      <c r="C5" s="25">
        <v>8</v>
      </c>
      <c r="D5" s="24" t="s">
        <v>84</v>
      </c>
      <c r="N5" s="230" t="s">
        <v>1747</v>
      </c>
      <c r="P5" s="252">
        <f t="shared" ref="P5:Y5" si="11">(P$3-P$1)^2</f>
        <v>0</v>
      </c>
      <c r="Q5" s="252">
        <f t="shared" si="11"/>
        <v>0</v>
      </c>
      <c r="R5" s="252">
        <f t="shared" si="11"/>
        <v>0</v>
      </c>
      <c r="S5" s="252">
        <f t="shared" si="11"/>
        <v>0</v>
      </c>
      <c r="T5" s="252">
        <f t="shared" si="11"/>
        <v>0</v>
      </c>
      <c r="U5" s="252">
        <f t="shared" si="11"/>
        <v>0</v>
      </c>
      <c r="V5" s="252">
        <f t="shared" si="11"/>
        <v>0</v>
      </c>
      <c r="W5" s="252">
        <f t="shared" si="11"/>
        <v>0</v>
      </c>
      <c r="X5" s="252">
        <f t="shared" si="11"/>
        <v>0</v>
      </c>
      <c r="Y5" s="252">
        <f t="shared" si="11"/>
        <v>0</v>
      </c>
      <c r="Z5" s="159">
        <v>3.9110650094375217</v>
      </c>
      <c r="AA5" s="154" t="s">
        <v>216</v>
      </c>
      <c r="AB5" s="231">
        <f t="shared" si="10"/>
        <v>3.9110650094375215E-11</v>
      </c>
      <c r="AC5" s="159">
        <v>3.9110650094375217</v>
      </c>
      <c r="AD5">
        <v>9.9999999999999994E-12</v>
      </c>
      <c r="AE5" s="153"/>
      <c r="AF5" s="159">
        <v>3.9110650094375217</v>
      </c>
      <c r="AG5" s="159">
        <v>1</v>
      </c>
      <c r="AH5" s="159">
        <v>0.88021099797325153</v>
      </c>
      <c r="AI5" s="159">
        <v>4.6539024768100967</v>
      </c>
      <c r="AV5">
        <f t="shared" si="0"/>
        <v>6.928092875240463E-2</v>
      </c>
      <c r="AW5">
        <v>-57000</v>
      </c>
      <c r="AX5">
        <f t="shared" si="1"/>
        <v>4.471874489293285E-2</v>
      </c>
      <c r="AY5">
        <f t="shared" si="2"/>
        <v>6.928092875240463E-2</v>
      </c>
      <c r="AZ5" s="227">
        <f t="shared" si="3"/>
        <v>-2.456218385947178E-2</v>
      </c>
      <c r="BA5">
        <f t="shared" si="4"/>
        <v>1.0598888303500862</v>
      </c>
      <c r="BB5">
        <f t="shared" si="5"/>
        <v>-6.8368088733151519E-2</v>
      </c>
      <c r="BC5">
        <f t="shared" si="6"/>
        <v>-1.4178682861480087</v>
      </c>
      <c r="BD5">
        <f t="shared" si="7"/>
        <v>-0.85767705997587251</v>
      </c>
      <c r="BE5">
        <f t="shared" si="8"/>
        <v>5.2529948988096624</v>
      </c>
      <c r="BF5">
        <f t="shared" si="8"/>
        <v>5.2530202465702978</v>
      </c>
      <c r="BG5">
        <f t="shared" si="8"/>
        <v>5.2531455048417914</v>
      </c>
      <c r="BH5">
        <f t="shared" si="8"/>
        <v>5.2537640968576609</v>
      </c>
      <c r="BI5">
        <f t="shared" si="8"/>
        <v>5.2568097533137363</v>
      </c>
      <c r="BJ5">
        <f t="shared" si="8"/>
        <v>5.2715875892698856</v>
      </c>
      <c r="BK5">
        <f t="shared" si="8"/>
        <v>5.338876692304976</v>
      </c>
      <c r="BL5">
        <f t="shared" si="9"/>
        <v>5.5900711741501237</v>
      </c>
    </row>
    <row r="6" spans="1:64" x14ac:dyDescent="0.2">
      <c r="A6" s="230" t="s">
        <v>3</v>
      </c>
      <c r="Z6" s="159">
        <v>5.5037979684585112</v>
      </c>
      <c r="AA6" s="154" t="s">
        <v>277</v>
      </c>
      <c r="AB6" s="231">
        <f t="shared" si="10"/>
        <v>5.5037979684585112E-2</v>
      </c>
      <c r="AC6" s="159">
        <v>5.5037979684585112</v>
      </c>
      <c r="AD6">
        <v>0.01</v>
      </c>
      <c r="AE6" s="153" t="s">
        <v>227</v>
      </c>
      <c r="AF6" s="159">
        <v>5.5037979684585112</v>
      </c>
      <c r="AG6" s="159">
        <v>5</v>
      </c>
      <c r="AH6" s="159">
        <v>5</v>
      </c>
      <c r="AI6" s="159">
        <v>6.1680726204827385</v>
      </c>
      <c r="AV6">
        <f t="shared" si="0"/>
        <v>6.5327224618098617E-2</v>
      </c>
      <c r="AW6">
        <v>-56000</v>
      </c>
      <c r="AX6">
        <f t="shared" si="1"/>
        <v>3.6111807925586034E-2</v>
      </c>
      <c r="AY6">
        <f t="shared" si="2"/>
        <v>6.5327224618098617E-2</v>
      </c>
      <c r="AZ6">
        <f t="shared" si="3"/>
        <v>-2.9215416692512583E-2</v>
      </c>
      <c r="BA6">
        <f t="shared" si="4"/>
        <v>1.1037637120232553</v>
      </c>
      <c r="BB6">
        <f t="shared" si="5"/>
        <v>-0.18157742194542631</v>
      </c>
      <c r="BC6">
        <f t="shared" si="6"/>
        <v>-1.3036994464986582</v>
      </c>
      <c r="BD6">
        <f t="shared" si="7"/>
        <v>-0.76312721059013588</v>
      </c>
      <c r="BE6">
        <f t="shared" si="8"/>
        <v>5.3500357309144526</v>
      </c>
      <c r="BF6">
        <f t="shared" si="8"/>
        <v>5.3500869774043389</v>
      </c>
      <c r="BG6">
        <f t="shared" si="8"/>
        <v>5.3503058929768974</v>
      </c>
      <c r="BH6">
        <f t="shared" si="8"/>
        <v>5.3512403331151788</v>
      </c>
      <c r="BI6">
        <f t="shared" si="8"/>
        <v>5.3552158483768029</v>
      </c>
      <c r="BJ6">
        <f t="shared" si="8"/>
        <v>5.3718994430086688</v>
      </c>
      <c r="BK6">
        <f t="shared" si="8"/>
        <v>5.438358646068715</v>
      </c>
      <c r="BL6">
        <f t="shared" si="9"/>
        <v>5.665915363026941</v>
      </c>
    </row>
    <row r="7" spans="1:64" x14ac:dyDescent="0.2">
      <c r="A7" t="s">
        <v>4</v>
      </c>
      <c r="C7">
        <v>39536.5429</v>
      </c>
      <c r="D7" s="221" t="s">
        <v>179</v>
      </c>
      <c r="Z7" s="159">
        <v>0.39314507093106493</v>
      </c>
      <c r="AA7" s="157" t="s">
        <v>285</v>
      </c>
      <c r="AB7" s="232">
        <f t="shared" si="10"/>
        <v>0.39314507093106493</v>
      </c>
      <c r="AC7" s="159">
        <v>0.39314507093106493</v>
      </c>
      <c r="AD7">
        <v>1</v>
      </c>
      <c r="AE7" s="153"/>
      <c r="AF7" s="159">
        <v>0.39314507093106493</v>
      </c>
      <c r="AG7" s="159">
        <v>0.5</v>
      </c>
      <c r="AH7" s="159">
        <v>0.5</v>
      </c>
      <c r="AI7" s="159">
        <v>0.3961175569875246</v>
      </c>
      <c r="AV7">
        <f t="shared" si="0"/>
        <v>6.1451741783981356E-2</v>
      </c>
      <c r="AW7">
        <v>-55000</v>
      </c>
      <c r="AX7">
        <f t="shared" si="1"/>
        <v>2.768203640567235E-2</v>
      </c>
      <c r="AY7">
        <f t="shared" si="2"/>
        <v>6.1451741783981356E-2</v>
      </c>
      <c r="AZ7">
        <f t="shared" si="3"/>
        <v>-3.3769705378309006E-2</v>
      </c>
      <c r="BA7">
        <f t="shared" si="4"/>
        <v>1.1498242709690079</v>
      </c>
      <c r="BB7">
        <f t="shared" si="5"/>
        <v>-0.30169509445625525</v>
      </c>
      <c r="BC7">
        <f t="shared" si="6"/>
        <v>-1.1798196546497157</v>
      </c>
      <c r="BD7">
        <f t="shared" si="7"/>
        <v>-0.66942505604450864</v>
      </c>
      <c r="BE7">
        <f t="shared" si="8"/>
        <v>5.4511225383175503</v>
      </c>
      <c r="BF7">
        <f t="shared" si="8"/>
        <v>5.4512122582690781</v>
      </c>
      <c r="BG7">
        <f t="shared" si="8"/>
        <v>5.4515510793455082</v>
      </c>
      <c r="BH7">
        <f t="shared" si="8"/>
        <v>5.4528294793571028</v>
      </c>
      <c r="BI7">
        <f t="shared" si="8"/>
        <v>5.4576369873339621</v>
      </c>
      <c r="BJ7">
        <f t="shared" si="8"/>
        <v>5.4754968910291204</v>
      </c>
      <c r="BK7">
        <f t="shared" si="8"/>
        <v>5.5391489563056631</v>
      </c>
      <c r="BL7">
        <f t="shared" si="9"/>
        <v>5.7417595519037574</v>
      </c>
    </row>
    <row r="8" spans="1:64" ht="15.75" x14ac:dyDescent="0.3">
      <c r="A8" t="s">
        <v>5</v>
      </c>
      <c r="C8">
        <v>0.43035716000000002</v>
      </c>
      <c r="D8" s="221" t="s">
        <v>175</v>
      </c>
      <c r="Z8" s="159">
        <v>9.7612545908321504</v>
      </c>
      <c r="AA8" s="154" t="s">
        <v>226</v>
      </c>
      <c r="AB8" s="232">
        <f t="shared" si="10"/>
        <v>97.612545908321508</v>
      </c>
      <c r="AC8" s="159">
        <v>9.7612545908321504</v>
      </c>
      <c r="AD8">
        <v>10</v>
      </c>
      <c r="AE8" s="153" t="s">
        <v>229</v>
      </c>
      <c r="AF8" s="159">
        <v>9.7612545908321504</v>
      </c>
      <c r="AG8" s="159">
        <v>8</v>
      </c>
      <c r="AH8" s="159">
        <v>8.0923457198961408</v>
      </c>
      <c r="AI8" s="159">
        <v>9.9306410891027266</v>
      </c>
      <c r="AV8">
        <f t="shared" si="0"/>
        <v>5.7654480250052841E-2</v>
      </c>
      <c r="AW8">
        <v>-54000</v>
      </c>
      <c r="AX8">
        <f t="shared" si="1"/>
        <v>1.9508236312274739E-2</v>
      </c>
      <c r="AY8">
        <f t="shared" si="2"/>
        <v>5.7654480250052841E-2</v>
      </c>
      <c r="AZ8">
        <f t="shared" si="3"/>
        <v>-3.8146243937778102E-2</v>
      </c>
      <c r="BA8">
        <f t="shared" si="4"/>
        <v>1.1971754543939168</v>
      </c>
      <c r="BB8">
        <f t="shared" si="5"/>
        <v>-0.42672094657703624</v>
      </c>
      <c r="BC8">
        <f t="shared" si="6"/>
        <v>-1.0454258198955249</v>
      </c>
      <c r="BD8">
        <f t="shared" si="7"/>
        <v>-0.5761697184783896</v>
      </c>
      <c r="BE8">
        <f t="shared" si="8"/>
        <v>5.5564154346370209</v>
      </c>
      <c r="BF8">
        <f t="shared" si="8"/>
        <v>5.5565533884283891</v>
      </c>
      <c r="BG8">
        <f t="shared" si="8"/>
        <v>5.55702277180092</v>
      </c>
      <c r="BH8">
        <f t="shared" si="8"/>
        <v>5.5586183710812085</v>
      </c>
      <c r="BI8">
        <f t="shared" si="8"/>
        <v>5.5640256276242814</v>
      </c>
      <c r="BJ8">
        <f t="shared" si="8"/>
        <v>5.5821635470589053</v>
      </c>
      <c r="BK8">
        <f t="shared" si="8"/>
        <v>5.6411041931940211</v>
      </c>
      <c r="BL8">
        <f t="shared" si="9"/>
        <v>5.8176037407805747</v>
      </c>
    </row>
    <row r="9" spans="1:64" ht="16.5" thickBot="1" x14ac:dyDescent="0.35">
      <c r="A9" s="28" t="s">
        <v>94</v>
      </c>
      <c r="C9" s="42">
        <v>264</v>
      </c>
      <c r="D9" s="233" t="str">
        <f>"F"&amp;C9</f>
        <v>F264</v>
      </c>
      <c r="E9" s="221" t="str">
        <f>"G"&amp;C9</f>
        <v>G264</v>
      </c>
      <c r="Z9" s="159">
        <v>2.6515812970494999</v>
      </c>
      <c r="AA9" s="234" t="s">
        <v>1422</v>
      </c>
      <c r="AB9" s="232">
        <f t="shared" si="10"/>
        <v>265.15812970495</v>
      </c>
      <c r="AC9" s="159">
        <v>2.6515812970494999</v>
      </c>
      <c r="AD9">
        <v>100</v>
      </c>
      <c r="AE9" s="153" t="s">
        <v>290</v>
      </c>
      <c r="AF9" s="159">
        <v>2.6515812970494999</v>
      </c>
      <c r="AG9" s="159">
        <v>3.4335339228422499</v>
      </c>
      <c r="AH9" s="159">
        <v>3.4319326565076631</v>
      </c>
      <c r="AI9" s="159">
        <v>2.6701755334671144</v>
      </c>
      <c r="AV9">
        <f t="shared" si="0"/>
        <v>5.3935440016313077E-2</v>
      </c>
      <c r="AW9">
        <v>-53000</v>
      </c>
      <c r="AX9">
        <f t="shared" si="1"/>
        <v>1.1684748979537078E-2</v>
      </c>
      <c r="AY9">
        <f t="shared" si="2"/>
        <v>5.3935440016313077E-2</v>
      </c>
      <c r="AZ9">
        <f t="shared" si="3"/>
        <v>-4.2250691036775999E-2</v>
      </c>
      <c r="BA9">
        <f t="shared" si="4"/>
        <v>1.2443999876738763</v>
      </c>
      <c r="BB9">
        <f t="shared" si="5"/>
        <v>-0.55332043509937179</v>
      </c>
      <c r="BC9">
        <f t="shared" si="6"/>
        <v>-0.89994449629403916</v>
      </c>
      <c r="BD9">
        <f t="shared" si="7"/>
        <v>-0.483020838544097</v>
      </c>
      <c r="BE9">
        <f t="shared" si="8"/>
        <v>5.6659681381953684</v>
      </c>
      <c r="BF9">
        <f t="shared" si="8"/>
        <v>5.6661552888203</v>
      </c>
      <c r="BG9">
        <f t="shared" si="8"/>
        <v>5.6667388294324033</v>
      </c>
      <c r="BH9">
        <f t="shared" si="8"/>
        <v>5.6685567784102906</v>
      </c>
      <c r="BI9">
        <f t="shared" si="8"/>
        <v>5.6742055071859268</v>
      </c>
      <c r="BJ9">
        <f t="shared" si="8"/>
        <v>5.6916177265345524</v>
      </c>
      <c r="BK9">
        <f t="shared" si="8"/>
        <v>5.7440742290682767</v>
      </c>
      <c r="BL9">
        <f t="shared" si="9"/>
        <v>5.8934479296573912</v>
      </c>
    </row>
    <row r="10" spans="1:64" ht="13.5" thickBot="1" x14ac:dyDescent="0.25">
      <c r="A10" s="24"/>
      <c r="B10" s="24"/>
      <c r="C10" s="6" t="s">
        <v>22</v>
      </c>
      <c r="D10" s="6" t="s">
        <v>23</v>
      </c>
      <c r="E10" s="24"/>
      <c r="G10" s="175" t="s">
        <v>299</v>
      </c>
      <c r="H10" s="176" t="e">
        <f ca="1">SQRT(H18/(H19-1))</f>
        <v>#NUM!</v>
      </c>
      <c r="I10" s="176">
        <f ca="1">SQRT(I18/(I19-1))</f>
        <v>3.0857564087899473E-2</v>
      </c>
      <c r="J10" s="176">
        <f ca="1">SQRT(J18/(J19-1))</f>
        <v>9.8555707436148079E-3</v>
      </c>
      <c r="K10" s="177">
        <f ca="1">SQRT(K18/(K19-1))</f>
        <v>1.7362920838462203E-3</v>
      </c>
      <c r="Z10" s="236">
        <v>0.95465070697806542</v>
      </c>
      <c r="AA10" s="161" t="s">
        <v>287</v>
      </c>
      <c r="AB10" s="235">
        <f t="shared" si="10"/>
        <v>9546.507069780655</v>
      </c>
      <c r="AC10" s="236">
        <v>0.95465070697806542</v>
      </c>
      <c r="AD10">
        <v>10000</v>
      </c>
      <c r="AE10" s="153" t="s">
        <v>286</v>
      </c>
      <c r="AF10" s="236">
        <v>0.95465070697806542</v>
      </c>
      <c r="AG10" s="236">
        <v>2.6794487967454321</v>
      </c>
      <c r="AH10" s="236">
        <v>2.6794487967454321</v>
      </c>
      <c r="AI10" s="236">
        <v>0.93499821299767594</v>
      </c>
      <c r="AV10">
        <f t="shared" si="0"/>
        <v>5.0294621082762059E-2</v>
      </c>
      <c r="AW10">
        <v>-52000</v>
      </c>
      <c r="AX10">
        <f t="shared" si="1"/>
        <v>4.3201896548734978E-3</v>
      </c>
      <c r="AY10">
        <f t="shared" si="2"/>
        <v>5.0294621082762059E-2</v>
      </c>
      <c r="AZ10">
        <f t="shared" si="3"/>
        <v>-4.5974431427888561E-2</v>
      </c>
      <c r="BA10">
        <f t="shared" si="4"/>
        <v>1.2894707960639158</v>
      </c>
      <c r="BB10">
        <f t="shared" si="5"/>
        <v>-0.67655337406011229</v>
      </c>
      <c r="BC10">
        <f t="shared" si="6"/>
        <v>-0.74321765004486462</v>
      </c>
      <c r="BD10">
        <f t="shared" si="7"/>
        <v>-0.38971517208670298</v>
      </c>
      <c r="BE10">
        <f t="shared" si="8"/>
        <v>5.7796752591524729</v>
      </c>
      <c r="BF10">
        <f t="shared" si="8"/>
        <v>5.7798982475458116</v>
      </c>
      <c r="BG10">
        <f t="shared" si="8"/>
        <v>5.780545609250197</v>
      </c>
      <c r="BH10">
        <f t="shared" si="8"/>
        <v>5.7824236739843924</v>
      </c>
      <c r="BI10">
        <f t="shared" si="8"/>
        <v>5.7878612707988433</v>
      </c>
      <c r="BJ10">
        <f t="shared" si="8"/>
        <v>5.8035160878181351</v>
      </c>
      <c r="BK10">
        <f t="shared" si="8"/>
        <v>5.8479031015908438</v>
      </c>
      <c r="BL10">
        <f t="shared" si="9"/>
        <v>5.9692921185342076</v>
      </c>
    </row>
    <row r="11" spans="1:64" ht="14.25" x14ac:dyDescent="0.2">
      <c r="A11" s="24" t="s">
        <v>18</v>
      </c>
      <c r="B11" s="24"/>
      <c r="C11" s="29"/>
      <c r="D11" s="237">
        <f>AB3</f>
        <v>-3.1239011801792577E-2</v>
      </c>
      <c r="E11" s="24"/>
      <c r="AA11" s="164" t="s">
        <v>279</v>
      </c>
      <c r="AB11" s="221">
        <f>1-AB7^2</f>
        <v>0.84543695320260792</v>
      </c>
      <c r="AC11" s="221">
        <f>SUM(AE21:AE1268)</f>
        <v>1.1032324143803259E-2</v>
      </c>
      <c r="AD11" s="164" t="s">
        <v>294</v>
      </c>
      <c r="AE11" s="153"/>
      <c r="AF11" s="221">
        <v>1.0995307370181378E-2</v>
      </c>
      <c r="AG11" s="221">
        <v>1.9095572969744803E-2</v>
      </c>
      <c r="AH11" s="221">
        <v>1.5122779224420379E-2</v>
      </c>
      <c r="AI11" s="221">
        <v>1.0964269735130898E-2</v>
      </c>
      <c r="AV11">
        <f t="shared" si="0"/>
        <v>4.6732023449399807E-2</v>
      </c>
      <c r="AW11">
        <v>-51000</v>
      </c>
      <c r="AX11">
        <f t="shared" si="1"/>
        <v>-2.4671079015055816E-3</v>
      </c>
      <c r="AY11">
        <f t="shared" si="2"/>
        <v>4.6732023449399807E-2</v>
      </c>
      <c r="AZ11">
        <f t="shared" si="3"/>
        <v>-4.9199131350905388E-2</v>
      </c>
      <c r="BA11">
        <f t="shared" si="4"/>
        <v>1.3297702619957803</v>
      </c>
      <c r="BB11">
        <f t="shared" si="5"/>
        <v>-0.78985320763585865</v>
      </c>
      <c r="BC11">
        <f t="shared" si="6"/>
        <v>-0.57572013765714691</v>
      </c>
      <c r="BD11">
        <f t="shared" si="7"/>
        <v>-0.29608377782795736</v>
      </c>
      <c r="BE11">
        <f t="shared" si="8"/>
        <v>5.897218363726072</v>
      </c>
      <c r="BF11">
        <f t="shared" si="8"/>
        <v>5.8974476965191815</v>
      </c>
      <c r="BG11">
        <f t="shared" si="8"/>
        <v>5.8980772063311253</v>
      </c>
      <c r="BH11">
        <f t="shared" si="8"/>
        <v>5.8998043625592862</v>
      </c>
      <c r="BI11">
        <f t="shared" si="8"/>
        <v>5.9045369271624146</v>
      </c>
      <c r="BJ11">
        <f t="shared" si="8"/>
        <v>5.9174594682810042</v>
      </c>
      <c r="BK11">
        <f t="shared" si="8"/>
        <v>5.9524299104706317</v>
      </c>
      <c r="BL11">
        <f t="shared" si="9"/>
        <v>6.0451363074110249</v>
      </c>
    </row>
    <row r="12" spans="1:64" x14ac:dyDescent="0.2">
      <c r="A12" s="24" t="s">
        <v>19</v>
      </c>
      <c r="B12" s="24"/>
      <c r="C12" s="29"/>
      <c r="D12" s="237">
        <f>AB4</f>
        <v>4.6579932635838355E-7</v>
      </c>
      <c r="E12" s="24"/>
      <c r="G12" t="s">
        <v>300</v>
      </c>
      <c r="H12">
        <v>21</v>
      </c>
      <c r="I12">
        <f>H14+1</f>
        <v>21</v>
      </c>
      <c r="J12">
        <f>I14+1</f>
        <v>129</v>
      </c>
      <c r="K12">
        <f>J14+1</f>
        <v>158</v>
      </c>
      <c r="AA12" s="165" t="s">
        <v>280</v>
      </c>
      <c r="AB12" s="221">
        <f>AB7*SIN(RADIANS(AB9))</f>
        <v>-0.39174211054886526</v>
      </c>
      <c r="AE12" s="153"/>
      <c r="AV12">
        <f t="shared" si="0"/>
        <v>4.3247647116226286E-2</v>
      </c>
      <c r="AW12">
        <v>-50000</v>
      </c>
      <c r="AX12">
        <f t="shared" si="1"/>
        <v>-8.5578507796270423E-3</v>
      </c>
      <c r="AY12">
        <f t="shared" si="2"/>
        <v>4.3247647116226286E-2</v>
      </c>
      <c r="AZ12">
        <f t="shared" si="3"/>
        <v>-5.1805497895853328E-2</v>
      </c>
      <c r="BA12">
        <f t="shared" si="4"/>
        <v>1.3623003625743375</v>
      </c>
      <c r="BB12">
        <f t="shared" si="5"/>
        <v>-0.885482393771864</v>
      </c>
      <c r="BC12">
        <f t="shared" si="6"/>
        <v>-0.39875862562551095</v>
      </c>
      <c r="BD12">
        <f t="shared" si="7"/>
        <v>-0.20206392465209008</v>
      </c>
      <c r="BE12">
        <f t="shared" ref="BE12:BK21" si="12">$BL12+$AB$7*SIN(BF12)</f>
        <v>6.0180253348913801</v>
      </c>
      <c r="BF12">
        <f t="shared" si="12"/>
        <v>6.0182200346541013</v>
      </c>
      <c r="BG12">
        <f t="shared" si="12"/>
        <v>6.0187331433090696</v>
      </c>
      <c r="BH12">
        <f t="shared" si="12"/>
        <v>6.0200850406416855</v>
      </c>
      <c r="BI12">
        <f t="shared" si="12"/>
        <v>6.0236445624137298</v>
      </c>
      <c r="BJ12">
        <f t="shared" si="12"/>
        <v>6.0330007859134041</v>
      </c>
      <c r="BK12">
        <f t="shared" si="12"/>
        <v>6.0574897425727876</v>
      </c>
      <c r="BL12">
        <f t="shared" si="9"/>
        <v>6.1209804962878414</v>
      </c>
    </row>
    <row r="13" spans="1:64" x14ac:dyDescent="0.2">
      <c r="A13" s="24" t="s">
        <v>21</v>
      </c>
      <c r="B13" s="24"/>
      <c r="C13" s="5" t="s">
        <v>16</v>
      </c>
      <c r="D13" s="237">
        <f>AB5</f>
        <v>3.9110650094375215E-11</v>
      </c>
      <c r="E13" s="24"/>
      <c r="G13" t="s">
        <v>301</v>
      </c>
      <c r="H13" t="str">
        <f>"AD"&amp;H12</f>
        <v>AD21</v>
      </c>
      <c r="I13" t="str">
        <f>"AD"&amp;I12</f>
        <v>AD21</v>
      </c>
      <c r="J13" t="str">
        <f>"AD"&amp;J12</f>
        <v>AD129</v>
      </c>
      <c r="K13" t="str">
        <f>"AD"&amp;K12</f>
        <v>AD158</v>
      </c>
      <c r="N13" t="s">
        <v>1748</v>
      </c>
      <c r="O13" s="43">
        <f>COUNT(S21:S557)</f>
        <v>30</v>
      </c>
      <c r="S13"/>
      <c r="AA13" s="166" t="s">
        <v>281</v>
      </c>
      <c r="AB13" s="221">
        <f>AB6*86400*300000/149600000</f>
        <v>9.5359922020350663</v>
      </c>
      <c r="AC13" t="s">
        <v>309</v>
      </c>
      <c r="AE13" s="153"/>
      <c r="AV13">
        <f t="shared" si="0"/>
        <v>3.9841492083241517E-2</v>
      </c>
      <c r="AW13">
        <v>-49000</v>
      </c>
      <c r="AX13">
        <f t="shared" si="1"/>
        <v>-1.3844497254354785E-2</v>
      </c>
      <c r="AY13">
        <f t="shared" si="2"/>
        <v>3.9841492083241517E-2</v>
      </c>
      <c r="AZ13">
        <f t="shared" si="3"/>
        <v>-5.3685989337596302E-2</v>
      </c>
      <c r="BA13">
        <f t="shared" si="4"/>
        <v>1.3841294201756698</v>
      </c>
      <c r="BB13">
        <f t="shared" si="5"/>
        <v>-0.95560874266807017</v>
      </c>
      <c r="BC13">
        <f t="shared" si="6"/>
        <v>-0.21457077651055026</v>
      </c>
      <c r="BD13">
        <f t="shared" si="7"/>
        <v>-0.10769891606660716</v>
      </c>
      <c r="BE13">
        <f t="shared" si="12"/>
        <v>6.141261333428643</v>
      </c>
      <c r="BF13">
        <f t="shared" si="12"/>
        <v>6.1413801275276425</v>
      </c>
      <c r="BG13">
        <f t="shared" si="12"/>
        <v>6.1416853481275471</v>
      </c>
      <c r="BH13">
        <f t="shared" si="12"/>
        <v>6.1424694981442602</v>
      </c>
      <c r="BI13">
        <f t="shared" si="12"/>
        <v>6.1444836798567239</v>
      </c>
      <c r="BJ13">
        <f t="shared" si="12"/>
        <v>6.1496547686732876</v>
      </c>
      <c r="BK13">
        <f t="shared" si="12"/>
        <v>6.1629146201006408</v>
      </c>
      <c r="BL13">
        <f t="shared" si="9"/>
        <v>6.1968246851646587</v>
      </c>
    </row>
    <row r="14" spans="1:64" x14ac:dyDescent="0.2">
      <c r="A14" s="24" t="s">
        <v>176</v>
      </c>
      <c r="B14" s="24"/>
      <c r="C14" s="24"/>
      <c r="D14" s="24">
        <f t="array" ref="D14">E13*F13</f>
        <v>0</v>
      </c>
      <c r="E14" s="24"/>
      <c r="G14" t="s">
        <v>302</v>
      </c>
      <c r="H14">
        <f>H12+H19-1</f>
        <v>20</v>
      </c>
      <c r="I14">
        <f>H14+I19</f>
        <v>128</v>
      </c>
      <c r="J14">
        <f>I14+J19</f>
        <v>157</v>
      </c>
      <c r="K14">
        <f>J14+K19</f>
        <v>285</v>
      </c>
      <c r="S14"/>
      <c r="AA14" s="166" t="s">
        <v>225</v>
      </c>
      <c r="AB14" s="221">
        <f>2*AB5*365.24/C8</f>
        <v>6.6385668315450379E-8</v>
      </c>
      <c r="AC14" t="s">
        <v>189</v>
      </c>
      <c r="AE14" s="153"/>
      <c r="AV14">
        <f t="shared" si="0"/>
        <v>3.6513558350445507E-2</v>
      </c>
      <c r="AW14">
        <v>-48000</v>
      </c>
      <c r="AX14">
        <f t="shared" si="1"/>
        <v>-1.8245817046270187E-2</v>
      </c>
      <c r="AY14">
        <f t="shared" si="2"/>
        <v>3.6513558350445507E-2</v>
      </c>
      <c r="AZ14">
        <f t="shared" si="3"/>
        <v>-5.4759375396715694E-2</v>
      </c>
      <c r="BA14">
        <f t="shared" si="4"/>
        <v>1.3930097313301366</v>
      </c>
      <c r="BB14">
        <f t="shared" si="5"/>
        <v>-0.99387386513261133</v>
      </c>
      <c r="BC14">
        <f t="shared" si="6"/>
        <v>-2.6239979151231458E-2</v>
      </c>
      <c r="BD14">
        <f t="shared" si="7"/>
        <v>-1.3120742426767262E-2</v>
      </c>
      <c r="BE14">
        <f t="shared" si="12"/>
        <v>6.2658663467268987</v>
      </c>
      <c r="BF14">
        <f t="shared" si="12"/>
        <v>6.2658816010002738</v>
      </c>
      <c r="BG14">
        <f t="shared" si="12"/>
        <v>6.2659204074190056</v>
      </c>
      <c r="BH14">
        <f t="shared" si="12"/>
        <v>6.2660191296794352</v>
      </c>
      <c r="BI14">
        <f t="shared" si="12"/>
        <v>6.2662702751301067</v>
      </c>
      <c r="BJ14">
        <f t="shared" si="12"/>
        <v>6.2669091742589291</v>
      </c>
      <c r="BK14">
        <f t="shared" si="12"/>
        <v>6.2685344663981546</v>
      </c>
      <c r="BL14">
        <f t="shared" si="9"/>
        <v>6.2726688740414751</v>
      </c>
    </row>
    <row r="15" spans="1:64" ht="16.5" thickBot="1" x14ac:dyDescent="0.35">
      <c r="A15" s="26" t="s">
        <v>20</v>
      </c>
      <c r="B15" s="24"/>
      <c r="C15" s="31"/>
      <c r="E15" s="24"/>
      <c r="G15" t="s">
        <v>301</v>
      </c>
      <c r="H15" t="str">
        <f>"AD"&amp;H14</f>
        <v>AD20</v>
      </c>
      <c r="I15" t="str">
        <f>"AD"&amp;I14</f>
        <v>AD128</v>
      </c>
      <c r="J15" t="str">
        <f>"AD"&amp;J14</f>
        <v>AD157</v>
      </c>
      <c r="K15" t="str">
        <f>"AD"&amp;K14</f>
        <v>AD285</v>
      </c>
      <c r="P15" s="184" t="s">
        <v>275</v>
      </c>
      <c r="Q15" s="185" t="s">
        <v>276</v>
      </c>
      <c r="R15" s="186" t="s">
        <v>216</v>
      </c>
      <c r="S15" s="186" t="s">
        <v>305</v>
      </c>
      <c r="T15" s="185" t="s">
        <v>285</v>
      </c>
      <c r="U15" s="185" t="s">
        <v>306</v>
      </c>
      <c r="V15" s="225" t="s">
        <v>307</v>
      </c>
      <c r="W15" s="185" t="s">
        <v>308</v>
      </c>
      <c r="X15" s="185" t="s">
        <v>1421</v>
      </c>
      <c r="Y15" s="185" t="s">
        <v>188</v>
      </c>
      <c r="AA15" s="165" t="s">
        <v>295</v>
      </c>
      <c r="AB15" s="221">
        <f>(AB10-AB2)/AD2</f>
        <v>-69686.387534993832</v>
      </c>
      <c r="AC15" t="s">
        <v>288</v>
      </c>
      <c r="AE15" s="153"/>
      <c r="AV15">
        <f t="shared" si="0"/>
        <v>3.3263845917838243E-2</v>
      </c>
      <c r="AW15">
        <v>-47000</v>
      </c>
      <c r="AX15">
        <f t="shared" si="1"/>
        <v>-2.1719520554412453E-2</v>
      </c>
      <c r="AY15">
        <f t="shared" si="2"/>
        <v>3.3263845917838243E-2</v>
      </c>
      <c r="AZ15">
        <f t="shared" si="3"/>
        <v>-5.4983366472250696E-2</v>
      </c>
      <c r="BA15">
        <f t="shared" si="4"/>
        <v>1.3879587114691456</v>
      </c>
      <c r="BB15">
        <f t="shared" si="5"/>
        <v>-0.99695144202851793</v>
      </c>
      <c r="BC15">
        <f t="shared" si="6"/>
        <v>0.16261046048983432</v>
      </c>
      <c r="BD15">
        <f t="shared" si="7"/>
        <v>8.1484862417693912E-2</v>
      </c>
      <c r="BE15">
        <f t="shared" si="12"/>
        <v>6.3906418896470365</v>
      </c>
      <c r="BF15">
        <f t="shared" si="12"/>
        <v>6.3905499327871231</v>
      </c>
      <c r="BG15">
        <f t="shared" si="12"/>
        <v>6.3903146805774522</v>
      </c>
      <c r="BH15">
        <f t="shared" si="12"/>
        <v>6.3897128645288852</v>
      </c>
      <c r="BI15">
        <f t="shared" si="12"/>
        <v>6.3881734901771123</v>
      </c>
      <c r="BJ15">
        <f t="shared" si="12"/>
        <v>6.3842370796139107</v>
      </c>
      <c r="BK15">
        <f t="shared" si="12"/>
        <v>6.374178083819964</v>
      </c>
      <c r="BL15">
        <f t="shared" si="9"/>
        <v>6.3485130629182915</v>
      </c>
    </row>
    <row r="16" spans="1:64" ht="13.5" thickBot="1" x14ac:dyDescent="0.25">
      <c r="A16" s="26" t="s">
        <v>6</v>
      </c>
      <c r="B16" s="24"/>
      <c r="C16" s="31"/>
      <c r="E16" s="24"/>
      <c r="N16" s="238" t="s">
        <v>310</v>
      </c>
      <c r="P16">
        <f>SQRT(SUM(P21:P527)*$C17/$O13)</f>
        <v>1.1092771582559315E-2</v>
      </c>
      <c r="Q16">
        <f t="shared" ref="Q16:Y16" si="13">SQRT(SUM(Q21:Q527)*$C17/$O13)</f>
        <v>1.3831216593039175E-7</v>
      </c>
      <c r="R16">
        <f t="shared" si="13"/>
        <v>1.3677437914635648E-11</v>
      </c>
      <c r="S16">
        <f t="shared" si="13"/>
        <v>1.2018958105336696E-2</v>
      </c>
      <c r="T16">
        <f t="shared" si="13"/>
        <v>5.5495373867925329E-2</v>
      </c>
      <c r="U16">
        <f t="shared" si="13"/>
        <v>3.7058620405030012</v>
      </c>
      <c r="V16">
        <f t="shared" si="13"/>
        <v>7.698900409659359</v>
      </c>
      <c r="W16">
        <f t="shared" si="13"/>
        <v>1923.5751885638747</v>
      </c>
      <c r="X16">
        <f t="shared" si="13"/>
        <v>2.0824291048818648</v>
      </c>
      <c r="Y16">
        <f t="shared" si="13"/>
        <v>2.3215821128392616E-8</v>
      </c>
      <c r="AA16" s="164" t="s">
        <v>258</v>
      </c>
      <c r="AB16">
        <f>AB8/365.24</f>
        <v>0.26725590271690258</v>
      </c>
      <c r="AC16" t="s">
        <v>229</v>
      </c>
      <c r="AD16" s="221"/>
      <c r="AE16" s="153"/>
      <c r="AV16">
        <f t="shared" si="0"/>
        <v>3.0092354785419731E-2</v>
      </c>
      <c r="AW16">
        <v>-46000</v>
      </c>
      <c r="AX16">
        <f t="shared" si="1"/>
        <v>-2.4268903265132001E-2</v>
      </c>
      <c r="AY16">
        <f t="shared" si="2"/>
        <v>3.0092354785419731E-2</v>
      </c>
      <c r="AZ16">
        <f t="shared" si="3"/>
        <v>-5.4361258050551732E-2</v>
      </c>
      <c r="BA16">
        <f t="shared" si="4"/>
        <v>1.3695401882008102</v>
      </c>
      <c r="BB16">
        <f t="shared" si="5"/>
        <v>-0.96541130157378718</v>
      </c>
      <c r="BC16">
        <f t="shared" si="6"/>
        <v>0.34828661815977802</v>
      </c>
      <c r="BD16">
        <f t="shared" si="7"/>
        <v>0.17592527853116427</v>
      </c>
      <c r="BE16">
        <f t="shared" si="12"/>
        <v>6.5143716337558937</v>
      </c>
      <c r="BF16">
        <f t="shared" si="12"/>
        <v>6.5141941784018602</v>
      </c>
      <c r="BG16">
        <f t="shared" si="12"/>
        <v>6.5137305124049591</v>
      </c>
      <c r="BH16">
        <f t="shared" si="12"/>
        <v>6.5125192559208429</v>
      </c>
      <c r="BI16">
        <f t="shared" si="12"/>
        <v>6.509356643961735</v>
      </c>
      <c r="BJ16">
        <f t="shared" si="12"/>
        <v>6.5011097585009727</v>
      </c>
      <c r="BK16">
        <f t="shared" si="12"/>
        <v>6.4796741380466258</v>
      </c>
      <c r="BL16">
        <f t="shared" si="9"/>
        <v>6.4243572517951089</v>
      </c>
    </row>
    <row r="17" spans="1:64" ht="13.5" thickBot="1" x14ac:dyDescent="0.25">
      <c r="A17" s="28" t="s">
        <v>82</v>
      </c>
      <c r="B17" s="24"/>
      <c r="C17" s="24">
        <f>COUNT(C21:C2141)</f>
        <v>265</v>
      </c>
      <c r="E17" s="24"/>
      <c r="G17" s="175" t="s">
        <v>299</v>
      </c>
      <c r="H17" s="176">
        <v>1.3467155530835649E-3</v>
      </c>
      <c r="I17" s="176">
        <v>3.078255102844598E-2</v>
      </c>
      <c r="J17" s="176">
        <v>9.9060531140818947E-3</v>
      </c>
      <c r="K17" s="177">
        <v>1.8506468464592417E-3</v>
      </c>
      <c r="N17" t="s">
        <v>311</v>
      </c>
      <c r="P17" s="189">
        <f>ABS(P16/P1)</f>
        <v>0.35509354946761734</v>
      </c>
      <c r="Q17" s="189">
        <f>ABS(Q16/Q1)</f>
        <v>0.29693509222461845</v>
      </c>
      <c r="R17" s="189">
        <f>ABS(R16/R1)</f>
        <v>0.34971134158168082</v>
      </c>
      <c r="S17" s="189">
        <f t="shared" ref="S17:Y17" si="14">ABS(S16/S1)</f>
        <v>0.21837571390184826</v>
      </c>
      <c r="T17" s="189">
        <f t="shared" si="14"/>
        <v>0.1411574962303318</v>
      </c>
      <c r="U17" s="189">
        <f t="shared" si="14"/>
        <v>3.7965017775313192E-2</v>
      </c>
      <c r="V17" s="189">
        <f t="shared" si="14"/>
        <v>2.9035128654083409E-2</v>
      </c>
      <c r="W17" s="189">
        <f t="shared" si="14"/>
        <v>0.20149518295051885</v>
      </c>
      <c r="X17" s="189">
        <f t="shared" si="14"/>
        <v>0.21837571390184818</v>
      </c>
      <c r="Y17" s="189">
        <f t="shared" si="14"/>
        <v>0.34971134158168055</v>
      </c>
      <c r="AA17" s="164" t="s">
        <v>176</v>
      </c>
      <c r="AB17" s="221">
        <f>2*AB5*365.24/AD2</f>
        <v>6.6385668315450379E-8</v>
      </c>
      <c r="AE17" s="153"/>
      <c r="AV17">
        <f t="shared" si="0"/>
        <v>2.6999084953189978E-2</v>
      </c>
      <c r="AW17">
        <v>-45000</v>
      </c>
      <c r="AX17">
        <f t="shared" si="1"/>
        <v>-2.5941219327215881E-2</v>
      </c>
      <c r="AY17">
        <f t="shared" si="2"/>
        <v>2.6999084953189978E-2</v>
      </c>
      <c r="AZ17">
        <f t="shared" si="3"/>
        <v>-5.2940304280405859E-2</v>
      </c>
      <c r="BA17">
        <f t="shared" si="4"/>
        <v>1.3397010209374633</v>
      </c>
      <c r="BB17">
        <f t="shared" si="5"/>
        <v>-0.90346580423390788</v>
      </c>
      <c r="BC17">
        <f t="shared" si="6"/>
        <v>0.52751584274104146</v>
      </c>
      <c r="BD17">
        <f t="shared" si="7"/>
        <v>0.27004944725919661</v>
      </c>
      <c r="BE17">
        <f t="shared" si="12"/>
        <v>6.63594659959114</v>
      </c>
      <c r="BF17">
        <f t="shared" si="12"/>
        <v>6.635722502558818</v>
      </c>
      <c r="BG17">
        <f t="shared" si="12"/>
        <v>6.6351152062400054</v>
      </c>
      <c r="BH17">
        <f t="shared" si="12"/>
        <v>6.6334701309703163</v>
      </c>
      <c r="BI17">
        <f t="shared" si="12"/>
        <v>6.6290188131581642</v>
      </c>
      <c r="BJ17">
        <f t="shared" si="12"/>
        <v>6.6170096315821842</v>
      </c>
      <c r="BK17">
        <f t="shared" si="12"/>
        <v>6.5848521431856897</v>
      </c>
      <c r="BL17">
        <f t="shared" si="9"/>
        <v>6.5002014406719253</v>
      </c>
    </row>
    <row r="18" spans="1:64" ht="16.5" thickBot="1" x14ac:dyDescent="0.35">
      <c r="A18" s="26" t="s">
        <v>7</v>
      </c>
      <c r="B18" s="24"/>
      <c r="C18" s="24"/>
      <c r="D18" s="24"/>
      <c r="E18" s="24"/>
      <c r="G18" s="239" t="s">
        <v>303</v>
      </c>
      <c r="H18" s="179">
        <f ca="1">SUM(INDIRECT(H13):INDIRECT(H15))</f>
        <v>9.9950796556526108E-3</v>
      </c>
      <c r="I18" s="179">
        <f ca="1">SUM(INDIRECT(I13):INDIRECT(I15))</f>
        <v>0.10188425097395409</v>
      </c>
      <c r="J18" s="179">
        <f ca="1">SUM(INDIRECT(J13):INDIRECT(J15))</f>
        <v>2.7197036911070921E-3</v>
      </c>
      <c r="K18" s="180">
        <f ca="1">SUM(INDIRECT(K13):INDIRECT(K15))</f>
        <v>3.8286819545423539E-4</v>
      </c>
      <c r="N18" t="s">
        <v>1749</v>
      </c>
      <c r="O18" s="5">
        <f>SUM(O21:O597)</f>
        <v>0</v>
      </c>
      <c r="AA18" s="240" t="s">
        <v>296</v>
      </c>
      <c r="AB18" s="168">
        <f>2*PI()/(AB8*365.2422)*AD2</f>
        <v>7.5844188876816776E-5</v>
      </c>
      <c r="AC18" s="112" t="s">
        <v>278</v>
      </c>
      <c r="AD18" s="112"/>
      <c r="AE18" s="169"/>
      <c r="AV18">
        <f t="shared" si="0"/>
        <v>2.3984036421148963E-2</v>
      </c>
      <c r="AW18">
        <v>-44000</v>
      </c>
      <c r="AX18">
        <f t="shared" si="1"/>
        <v>-2.6818536862864513E-2</v>
      </c>
      <c r="AY18">
        <f t="shared" si="2"/>
        <v>2.3984036421148963E-2</v>
      </c>
      <c r="AZ18">
        <f t="shared" si="3"/>
        <v>-5.0802573284013476E-2</v>
      </c>
      <c r="BA18">
        <f t="shared" si="4"/>
        <v>1.3012483895734417</v>
      </c>
      <c r="BB18">
        <f t="shared" si="5"/>
        <v>-0.8177522921325624</v>
      </c>
      <c r="BC18">
        <f t="shared" si="6"/>
        <v>0.69780797469174305</v>
      </c>
      <c r="BD18">
        <f t="shared" si="7"/>
        <v>0.36378693931039507</v>
      </c>
      <c r="BE18">
        <f t="shared" si="12"/>
        <v>6.7544635494291754</v>
      </c>
      <c r="BF18">
        <f t="shared" si="12"/>
        <v>6.7542352096918448</v>
      </c>
      <c r="BG18">
        <f t="shared" si="12"/>
        <v>6.7535835303811984</v>
      </c>
      <c r="BH18">
        <f t="shared" si="12"/>
        <v>6.7517248297143597</v>
      </c>
      <c r="BI18">
        <f t="shared" si="12"/>
        <v>6.7464330565229291</v>
      </c>
      <c r="BJ18">
        <f t="shared" si="12"/>
        <v>6.7314427692450511</v>
      </c>
      <c r="BK18">
        <f t="shared" si="12"/>
        <v>6.689543441994676</v>
      </c>
      <c r="BL18">
        <f t="shared" si="9"/>
        <v>6.5760456295487426</v>
      </c>
    </row>
    <row r="19" spans="1:64" ht="13.5" thickBot="1" x14ac:dyDescent="0.25">
      <c r="E19" s="24"/>
      <c r="G19" s="181" t="s">
        <v>304</v>
      </c>
      <c r="H19" s="182">
        <f>COUNT(H21:H2986)</f>
        <v>0</v>
      </c>
      <c r="I19" s="182">
        <f>COUNT(I21:I2986)</f>
        <v>108</v>
      </c>
      <c r="J19" s="182">
        <f>COUNT(J21:J2986)</f>
        <v>29</v>
      </c>
      <c r="K19" s="183">
        <f>COUNT(K21:K2986)</f>
        <v>128</v>
      </c>
      <c r="M19" s="190" t="s">
        <v>312</v>
      </c>
      <c r="N19" s="191"/>
      <c r="O19" s="192">
        <f ca="1">20+C17*RAND()</f>
        <v>139.39642591547977</v>
      </c>
      <c r="AA19" s="241"/>
      <c r="AC19" s="241"/>
      <c r="AV19">
        <f t="shared" si="0"/>
        <v>2.1047209189296701E-2</v>
      </c>
      <c r="AW19">
        <v>-43000</v>
      </c>
      <c r="AX19">
        <f t="shared" si="1"/>
        <v>-2.7004381010884509E-2</v>
      </c>
      <c r="AY19">
        <f t="shared" si="2"/>
        <v>2.1047209189296701E-2</v>
      </c>
      <c r="AZ19">
        <f t="shared" si="3"/>
        <v>-4.805159020018121E-2</v>
      </c>
      <c r="BA19">
        <f t="shared" si="4"/>
        <v>1.2572164175692142</v>
      </c>
      <c r="BB19">
        <f t="shared" si="5"/>
        <v>-0.7157526741552106</v>
      </c>
      <c r="BC19">
        <f t="shared" si="6"/>
        <v>0.85760160995189316</v>
      </c>
      <c r="BD19">
        <f t="shared" si="7"/>
        <v>0.4571703949984402</v>
      </c>
      <c r="BE19">
        <f t="shared" si="12"/>
        <v>6.8692766320441061</v>
      </c>
      <c r="BF19">
        <f t="shared" si="12"/>
        <v>6.8690775026489748</v>
      </c>
      <c r="BG19">
        <f t="shared" si="12"/>
        <v>6.8684697375106163</v>
      </c>
      <c r="BH19">
        <f t="shared" si="12"/>
        <v>6.8666162814831848</v>
      </c>
      <c r="BI19">
        <f t="shared" si="12"/>
        <v>6.8609778584234125</v>
      </c>
      <c r="BJ19">
        <f t="shared" si="12"/>
        <v>6.8439504532447826</v>
      </c>
      <c r="BK19">
        <f t="shared" si="12"/>
        <v>6.7935821755900569</v>
      </c>
      <c r="BL19">
        <f t="shared" si="9"/>
        <v>6.651889818425559</v>
      </c>
    </row>
    <row r="20" spans="1:64" ht="15" thickBot="1" x14ac:dyDescent="0.25">
      <c r="A20" s="6" t="s">
        <v>8</v>
      </c>
      <c r="B20" s="6" t="s">
        <v>9</v>
      </c>
      <c r="C20" s="6" t="s">
        <v>10</v>
      </c>
      <c r="D20" s="6" t="s">
        <v>15</v>
      </c>
      <c r="E20" s="6" t="s">
        <v>11</v>
      </c>
      <c r="F20" s="6" t="s">
        <v>12</v>
      </c>
      <c r="G20" s="6" t="s">
        <v>13</v>
      </c>
      <c r="H20" s="9" t="s">
        <v>14</v>
      </c>
      <c r="I20" s="9" t="s">
        <v>61</v>
      </c>
      <c r="J20" s="9" t="s">
        <v>230</v>
      </c>
      <c r="K20" s="9" t="s">
        <v>232</v>
      </c>
      <c r="L20" s="9" t="s">
        <v>224</v>
      </c>
      <c r="O20" s="195" t="s">
        <v>313</v>
      </c>
      <c r="Z20" s="6" t="s">
        <v>12</v>
      </c>
      <c r="AA20" s="9" t="s">
        <v>289</v>
      </c>
      <c r="AB20" s="9" t="s">
        <v>282</v>
      </c>
      <c r="AC20" s="9" t="s">
        <v>283</v>
      </c>
      <c r="AD20" s="9" t="s">
        <v>222</v>
      </c>
      <c r="AE20" s="9" t="s">
        <v>223</v>
      </c>
      <c r="AF20" s="6" t="s">
        <v>17</v>
      </c>
      <c r="AG20" s="86" t="s">
        <v>171</v>
      </c>
      <c r="AH20" s="9" t="s">
        <v>263</v>
      </c>
      <c r="AI20" s="9" t="s">
        <v>264</v>
      </c>
      <c r="AJ20" s="9" t="s">
        <v>265</v>
      </c>
      <c r="AK20" s="9" t="s">
        <v>284</v>
      </c>
      <c r="AL20" s="9" t="s">
        <v>266</v>
      </c>
      <c r="AM20" s="9" t="s">
        <v>267</v>
      </c>
      <c r="AN20" s="6" t="s">
        <v>268</v>
      </c>
      <c r="AO20" s="6" t="s">
        <v>269</v>
      </c>
      <c r="AP20" s="6" t="s">
        <v>270</v>
      </c>
      <c r="AQ20" s="6" t="s">
        <v>271</v>
      </c>
      <c r="AR20" s="6" t="s">
        <v>272</v>
      </c>
      <c r="AS20" s="6" t="s">
        <v>273</v>
      </c>
      <c r="AT20" s="6" t="s">
        <v>274</v>
      </c>
      <c r="AU20" s="6" t="s">
        <v>142</v>
      </c>
      <c r="AV20">
        <f t="shared" si="0"/>
        <v>1.818860325763319E-2</v>
      </c>
      <c r="AW20">
        <v>-42000</v>
      </c>
      <c r="AX20">
        <f t="shared" si="1"/>
        <v>-2.6610196581681837E-2</v>
      </c>
      <c r="AY20">
        <f t="shared" si="2"/>
        <v>1.818860325763319E-2</v>
      </c>
      <c r="AZ20">
        <f t="shared" si="3"/>
        <v>-4.4798799839315027E-2</v>
      </c>
      <c r="BA20">
        <f t="shared" si="4"/>
        <v>1.2103591853235731</v>
      </c>
      <c r="BB20">
        <f t="shared" si="5"/>
        <v>-0.60446516765242697</v>
      </c>
      <c r="BC20">
        <f t="shared" si="6"/>
        <v>1.0062085763644388</v>
      </c>
      <c r="BD20">
        <f t="shared" si="7"/>
        <v>0.55034010196761773</v>
      </c>
      <c r="BE20">
        <f t="shared" si="12"/>
        <v>6.9800001298277623</v>
      </c>
      <c r="BF20">
        <f t="shared" si="12"/>
        <v>6.9798481020323777</v>
      </c>
      <c r="BG20">
        <f t="shared" si="12"/>
        <v>6.9793440328381804</v>
      </c>
      <c r="BH20">
        <f t="shared" si="12"/>
        <v>6.9776742381169754</v>
      </c>
      <c r="BI20">
        <f t="shared" si="12"/>
        <v>6.9721593134142283</v>
      </c>
      <c r="BJ20">
        <f t="shared" si="12"/>
        <v>6.9541193570849442</v>
      </c>
      <c r="BK20">
        <f t="shared" si="12"/>
        <v>6.896806237066861</v>
      </c>
      <c r="BL20">
        <f t="shared" si="9"/>
        <v>6.7277340073023755</v>
      </c>
    </row>
    <row r="21" spans="1:64" x14ac:dyDescent="0.2">
      <c r="A21" s="89" t="s">
        <v>178</v>
      </c>
      <c r="C21" s="242">
        <v>28249.468000000001</v>
      </c>
      <c r="D21" s="243"/>
      <c r="E21">
        <f t="shared" ref="E21:E84" si="15">+(C21-C$7)/C$8</f>
        <v>-26227.226938666478</v>
      </c>
      <c r="F21">
        <f t="shared" ref="F21:F84" si="16">ROUND(2*E21,0)/2</f>
        <v>-26227</v>
      </c>
      <c r="G21">
        <f t="shared" ref="G21:G52" si="17">+C21-(C$7+F21*C$8)+O21*I$17</f>
        <v>-9.7664679997251369E-2</v>
      </c>
      <c r="I21">
        <f t="shared" ref="I21:I52" si="18">+G21</f>
        <v>-9.7664679997251369E-2</v>
      </c>
      <c r="L21">
        <v>0.1</v>
      </c>
      <c r="O21" s="253"/>
      <c r="S21" s="13"/>
      <c r="Z21">
        <f t="shared" ref="Z21:Z84" si="19">F21</f>
        <v>-26227</v>
      </c>
      <c r="AA21" s="227">
        <f t="shared" ref="AA21:AA84" si="20">AB$3+AB$4*Z21+AB$5*Z21^2+AH21</f>
        <v>2.3107152540433953E-3</v>
      </c>
      <c r="AB21" s="227">
        <f t="shared" ref="AB21:AB84" si="21">+G21-AH21</f>
        <v>-0.11652844907528831</v>
      </c>
      <c r="AC21" s="227">
        <f t="shared" ref="AC21:AC84" si="22">+G21-AA21</f>
        <v>-9.9975395251294757E-2</v>
      </c>
      <c r="AD21" s="227">
        <f t="shared" ref="AD21:AD84" si="23">+(G21-AA21)^2</f>
        <v>9.9950796556526108E-3</v>
      </c>
      <c r="AE21" s="227">
        <f t="shared" ref="AE21:AE52" si="24">+(G21-AA21)^2*L21</f>
        <v>9.9950796556526117E-4</v>
      </c>
      <c r="AF21" s="244">
        <f t="shared" ref="AF21:AF84" si="25">+C21-15018.5</f>
        <v>13230.968000000001</v>
      </c>
      <c r="AG21" s="245"/>
      <c r="AH21" s="173">
        <f t="shared" ref="AH21:AH84" si="26">$AB$6*($AB$11/AI21*AJ21+$AB$12)</f>
        <v>1.8863769078036937E-2</v>
      </c>
      <c r="AI21">
        <f t="shared" ref="AI21:AI84" si="27">1+$AB$7*COS(AL21)</f>
        <v>0.72688780165681066</v>
      </c>
      <c r="AJ21">
        <f t="shared" ref="AJ21:AJ84" si="28">SIN(AL21+RADIANS($AB$9))</f>
        <v>0.63149211823745988</v>
      </c>
      <c r="AK21">
        <f t="shared" ref="AK21:AK84" si="29">$AB$7*SIN(AL21)</f>
        <v>0.2827945790031034</v>
      </c>
      <c r="AL21">
        <f t="shared" ref="AL21:AL84" si="30">2*ATAN(AM21)</f>
        <v>2.3387789771141589</v>
      </c>
      <c r="AM21">
        <f t="shared" ref="AM21:AM84" si="31">SQRT((1+$AB$7)/(1-$AB$7))*TAN(AN21/2)</f>
        <v>2.3559760997644248</v>
      </c>
      <c r="AN21" s="227">
        <f t="shared" ref="AN21:AT30" si="32">$AU21+$AB$7*SIN(AO21)</f>
        <v>8.2817460749207594</v>
      </c>
      <c r="AO21" s="227">
        <f t="shared" si="32"/>
        <v>8.2817413028456883</v>
      </c>
      <c r="AP21" s="227">
        <f t="shared" si="32"/>
        <v>8.2817705623394406</v>
      </c>
      <c r="AQ21" s="227">
        <f t="shared" si="32"/>
        <v>8.281591131173661</v>
      </c>
      <c r="AR21" s="227">
        <f t="shared" si="32"/>
        <v>8.2826903675003951</v>
      </c>
      <c r="AS21" s="227">
        <f t="shared" si="32"/>
        <v>8.2759140090045147</v>
      </c>
      <c r="AT21" s="227">
        <f t="shared" si="32"/>
        <v>8.3162054809254435</v>
      </c>
      <c r="AU21" s="227">
        <f t="shared" ref="AU21:AU84" si="33">RADIANS($AB$9)+$AB$18*(F21-AB$15)</f>
        <v>7.9240243984564067</v>
      </c>
      <c r="AV21">
        <f t="shared" si="0"/>
        <v>1.5408218626158432E-2</v>
      </c>
      <c r="AW21">
        <v>-41000</v>
      </c>
      <c r="AX21">
        <f t="shared" si="1"/>
        <v>-2.5744590413859784E-2</v>
      </c>
      <c r="AY21">
        <f t="shared" si="2"/>
        <v>1.5408218626158432E-2</v>
      </c>
      <c r="AZ21">
        <f t="shared" si="3"/>
        <v>-4.1152809040018216E-2</v>
      </c>
      <c r="BA21">
        <f t="shared" si="4"/>
        <v>1.1628761205242626</v>
      </c>
      <c r="BB21">
        <f t="shared" si="5"/>
        <v>-0.48963342501217716</v>
      </c>
      <c r="BC21">
        <f t="shared" si="6"/>
        <v>1.1436336208037527</v>
      </c>
      <c r="BD21">
        <f t="shared" si="7"/>
        <v>0.64353477297698758</v>
      </c>
      <c r="BE21">
        <f t="shared" si="12"/>
        <v>7.0864747264311738</v>
      </c>
      <c r="BF21">
        <f t="shared" si="12"/>
        <v>7.086372350216708</v>
      </c>
      <c r="BG21">
        <f t="shared" si="12"/>
        <v>7.0859974276454665</v>
      </c>
      <c r="BH21">
        <f t="shared" si="12"/>
        <v>7.0846256251391937</v>
      </c>
      <c r="BI21">
        <f t="shared" si="12"/>
        <v>7.0796228010227207</v>
      </c>
      <c r="BJ21">
        <f t="shared" si="12"/>
        <v>7.0615899827906867</v>
      </c>
      <c r="BK21">
        <f t="shared" si="12"/>
        <v>6.9990582035459461</v>
      </c>
      <c r="BL21">
        <f t="shared" si="9"/>
        <v>6.8035781961791919</v>
      </c>
    </row>
    <row r="22" spans="1:64" x14ac:dyDescent="0.2">
      <c r="A22" s="89" t="s">
        <v>178</v>
      </c>
      <c r="C22" s="242">
        <v>23788.830999999998</v>
      </c>
      <c r="D22" s="243"/>
      <c r="E22">
        <f t="shared" si="15"/>
        <v>-36592.192168941729</v>
      </c>
      <c r="F22">
        <f t="shared" si="16"/>
        <v>-36592</v>
      </c>
      <c r="G22">
        <f t="shared" si="17"/>
        <v>-8.2701280000037514E-2</v>
      </c>
      <c r="I22">
        <f t="shared" si="18"/>
        <v>-8.2701280000037514E-2</v>
      </c>
      <c r="L22">
        <v>0.1</v>
      </c>
      <c r="O22" s="254"/>
      <c r="P22">
        <v>3.6650108861064273E-9</v>
      </c>
      <c r="Q22">
        <v>3.8318179326429702E-18</v>
      </c>
      <c r="R22">
        <v>9.3287937536022469E-27</v>
      </c>
      <c r="S22" s="13">
        <v>2.0096680865488796E-10</v>
      </c>
      <c r="T22">
        <v>3.6555159424604607E-6</v>
      </c>
      <c r="U22">
        <v>1.6789755818042481E-2</v>
      </c>
      <c r="V22">
        <v>9.8513525204090447E-4</v>
      </c>
      <c r="W22">
        <v>2657.3372659517354</v>
      </c>
      <c r="X22">
        <v>6.032969688976506E-6</v>
      </c>
      <c r="Y22">
        <v>2.6877203857950939E-20</v>
      </c>
      <c r="Z22">
        <f t="shared" si="19"/>
        <v>-36592</v>
      </c>
      <c r="AA22" s="227">
        <f t="shared" si="20"/>
        <v>-1.8546229791367549E-2</v>
      </c>
      <c r="AB22" s="227">
        <f t="shared" si="21"/>
        <v>-6.0070429213760906E-2</v>
      </c>
      <c r="AC22" s="227">
        <f t="shared" si="22"/>
        <v>-6.4155050208669961E-2</v>
      </c>
      <c r="AD22" s="227">
        <f t="shared" si="23"/>
        <v>4.1158704672769634E-3</v>
      </c>
      <c r="AE22" s="227">
        <f t="shared" si="24"/>
        <v>4.1158704672769635E-4</v>
      </c>
      <c r="AF22" s="244">
        <f t="shared" si="25"/>
        <v>8770.3309999999983</v>
      </c>
      <c r="AG22" s="245"/>
      <c r="AH22" s="173">
        <f t="shared" si="26"/>
        <v>-2.2630850786276611E-2</v>
      </c>
      <c r="AI22">
        <f t="shared" si="27"/>
        <v>0.97561440020660539</v>
      </c>
      <c r="AJ22">
        <f t="shared" si="28"/>
        <v>-2.2437877417482453E-2</v>
      </c>
      <c r="AK22">
        <f t="shared" si="29"/>
        <v>0.39238805960440293</v>
      </c>
      <c r="AL22">
        <f t="shared" si="30"/>
        <v>1.6328631447977708</v>
      </c>
      <c r="AM22">
        <f t="shared" si="31"/>
        <v>1.0640758822921492</v>
      </c>
      <c r="AN22" s="227">
        <f t="shared" si="32"/>
        <v>7.5077085914590391</v>
      </c>
      <c r="AO22" s="227">
        <f t="shared" si="32"/>
        <v>7.5077055868269875</v>
      </c>
      <c r="AP22" s="227">
        <f t="shared" si="32"/>
        <v>7.5076830695132077</v>
      </c>
      <c r="AQ22" s="227">
        <f t="shared" si="32"/>
        <v>7.5075143649602483</v>
      </c>
      <c r="AR22" s="227">
        <f t="shared" si="32"/>
        <v>7.5062528930388392</v>
      </c>
      <c r="AS22" s="227">
        <f t="shared" si="32"/>
        <v>7.496955875375094</v>
      </c>
      <c r="AT22" s="227">
        <f t="shared" si="32"/>
        <v>7.4344814390742142</v>
      </c>
      <c r="AU22" s="227">
        <f t="shared" si="33"/>
        <v>7.137899380748201</v>
      </c>
      <c r="AV22">
        <f t="shared" si="0"/>
        <v>1.2706055294872433E-2</v>
      </c>
      <c r="AW22">
        <v>-40000</v>
      </c>
      <c r="AX22">
        <f t="shared" si="1"/>
        <v>-2.4506504166785827E-2</v>
      </c>
      <c r="AY22">
        <f t="shared" si="2"/>
        <v>1.2706055294872433E-2</v>
      </c>
      <c r="AZ22">
        <f t="shared" si="3"/>
        <v>-3.7212559461658259E-2</v>
      </c>
      <c r="BA22">
        <f t="shared" si="4"/>
        <v>1.1163478595625107</v>
      </c>
      <c r="BB22">
        <f t="shared" si="5"/>
        <v>-0.37551036682698236</v>
      </c>
      <c r="BC22">
        <f t="shared" si="6"/>
        <v>1.270355526765155</v>
      </c>
      <c r="BD22">
        <f t="shared" si="7"/>
        <v>0.73707515776967536</v>
      </c>
      <c r="BE22">
        <f t="shared" ref="BE22:BK31" si="34">$BL22+$AB$7*SIN(BF22)</f>
        <v>7.1887155545399608</v>
      </c>
      <c r="BF22">
        <f t="shared" si="34"/>
        <v>7.1886548765638585</v>
      </c>
      <c r="BG22">
        <f t="shared" si="34"/>
        <v>7.1884048987945812</v>
      </c>
      <c r="BH22">
        <f t="shared" si="34"/>
        <v>7.1873758923562017</v>
      </c>
      <c r="BI22">
        <f t="shared" si="34"/>
        <v>7.1831541838951161</v>
      </c>
      <c r="BJ22">
        <f t="shared" si="34"/>
        <v>7.1660630874731908</v>
      </c>
      <c r="BK22">
        <f t="shared" si="34"/>
        <v>7.1001862412900767</v>
      </c>
      <c r="BL22">
        <f t="shared" si="9"/>
        <v>6.8794223850560092</v>
      </c>
    </row>
    <row r="23" spans="1:64" x14ac:dyDescent="0.2">
      <c r="A23" s="89" t="s">
        <v>178</v>
      </c>
      <c r="C23" s="242">
        <v>26801.546999999999</v>
      </c>
      <c r="D23" s="243"/>
      <c r="E23">
        <f t="shared" si="15"/>
        <v>-29591.69053908619</v>
      </c>
      <c r="F23">
        <f t="shared" si="16"/>
        <v>-29591.5</v>
      </c>
      <c r="G23">
        <f t="shared" si="17"/>
        <v>-8.199986000181525E-2</v>
      </c>
      <c r="I23">
        <f t="shared" si="18"/>
        <v>-8.199986000181525E-2</v>
      </c>
      <c r="L23">
        <v>0.1</v>
      </c>
      <c r="O23" s="254"/>
      <c r="S23" s="13"/>
      <c r="Z23">
        <f t="shared" si="19"/>
        <v>-29591.5</v>
      </c>
      <c r="AA23" s="227">
        <f t="shared" si="20"/>
        <v>-4.0574041647114013E-3</v>
      </c>
      <c r="AB23" s="227">
        <f t="shared" si="21"/>
        <v>-8.8717658871525759E-2</v>
      </c>
      <c r="AC23" s="227">
        <f t="shared" si="22"/>
        <v>-7.7942455837103852E-2</v>
      </c>
      <c r="AD23" s="227">
        <f t="shared" si="23"/>
        <v>6.0750264219188842E-3</v>
      </c>
      <c r="AE23" s="227">
        <f t="shared" si="24"/>
        <v>6.0750264219188842E-4</v>
      </c>
      <c r="AF23" s="244">
        <f t="shared" si="25"/>
        <v>11783.046999999999</v>
      </c>
      <c r="AG23" s="245"/>
      <c r="AH23" s="173">
        <f t="shared" si="26"/>
        <v>6.7177988697105125E-3</v>
      </c>
      <c r="AI23">
        <f t="shared" si="27"/>
        <v>0.7841422660795192</v>
      </c>
      <c r="AJ23">
        <f t="shared" si="28"/>
        <v>0.47654884124201596</v>
      </c>
      <c r="AK23">
        <f t="shared" si="29"/>
        <v>0.32858558322620751</v>
      </c>
      <c r="AL23">
        <f t="shared" si="30"/>
        <v>2.1520278501823613</v>
      </c>
      <c r="AM23">
        <f t="shared" si="31"/>
        <v>1.8534069537441975</v>
      </c>
      <c r="AN23" s="227">
        <f t="shared" si="32"/>
        <v>8.0541424072090688</v>
      </c>
      <c r="AO23" s="227">
        <f t="shared" si="32"/>
        <v>8.054142403641217</v>
      </c>
      <c r="AP23" s="227">
        <f t="shared" si="32"/>
        <v>8.054142449284706</v>
      </c>
      <c r="AQ23" s="227">
        <f t="shared" si="32"/>
        <v>8.0541418653673222</v>
      </c>
      <c r="AR23" s="227">
        <f t="shared" si="32"/>
        <v>8.0541493352985132</v>
      </c>
      <c r="AS23" s="227">
        <f t="shared" si="32"/>
        <v>8.0540537532980476</v>
      </c>
      <c r="AT23" s="227">
        <f t="shared" si="32"/>
        <v>8.0552733998969668</v>
      </c>
      <c r="AU23" s="227">
        <f t="shared" si="33"/>
        <v>7.6688466249803566</v>
      </c>
      <c r="AV23">
        <f t="shared" si="0"/>
        <v>1.0082113263775165E-2</v>
      </c>
      <c r="AW23">
        <v>-39000</v>
      </c>
      <c r="AX23">
        <f t="shared" si="1"/>
        <v>-2.2981991075781333E-2</v>
      </c>
      <c r="AY23">
        <f t="shared" si="2"/>
        <v>1.0082113263775165E-2</v>
      </c>
      <c r="AZ23">
        <f t="shared" si="3"/>
        <v>-3.3064104339556498E-2</v>
      </c>
      <c r="BA23">
        <f t="shared" si="4"/>
        <v>1.0718024158254049</v>
      </c>
      <c r="BB23">
        <f t="shared" si="5"/>
        <v>-0.26497055854537116</v>
      </c>
      <c r="BC23">
        <f t="shared" si="6"/>
        <v>1.3871295160101649</v>
      </c>
      <c r="BD23">
        <f t="shared" si="7"/>
        <v>0.8313468137219302</v>
      </c>
      <c r="BE23">
        <f t="shared" si="34"/>
        <v>7.2868580552048297</v>
      </c>
      <c r="BF23">
        <f t="shared" si="34"/>
        <v>7.2868267560604369</v>
      </c>
      <c r="BG23">
        <f t="shared" si="34"/>
        <v>7.2866785843884525</v>
      </c>
      <c r="BH23">
        <f t="shared" si="34"/>
        <v>7.2859775995866194</v>
      </c>
      <c r="BI23">
        <f t="shared" si="34"/>
        <v>7.2826716918489209</v>
      </c>
      <c r="BJ23">
        <f t="shared" si="34"/>
        <v>7.2673039398123356</v>
      </c>
      <c r="BK23">
        <f t="shared" si="34"/>
        <v>7.2000449786847573</v>
      </c>
      <c r="BL23">
        <f t="shared" si="9"/>
        <v>6.9552665739328265</v>
      </c>
    </row>
    <row r="24" spans="1:64" x14ac:dyDescent="0.2">
      <c r="A24" s="89" t="s">
        <v>178</v>
      </c>
      <c r="C24" s="242">
        <v>18456.504000000001</v>
      </c>
      <c r="D24" s="243"/>
      <c r="E24">
        <f t="shared" si="15"/>
        <v>-48982.661052972835</v>
      </c>
      <c r="F24">
        <f t="shared" si="16"/>
        <v>-48982.5</v>
      </c>
      <c r="G24">
        <f t="shared" si="17"/>
        <v>-6.9310299997596303E-2</v>
      </c>
      <c r="I24">
        <f t="shared" si="18"/>
        <v>-6.9310299997596303E-2</v>
      </c>
      <c r="L24">
        <v>0.1</v>
      </c>
      <c r="O24" s="254"/>
      <c r="S24" s="13"/>
      <c r="Z24">
        <f t="shared" si="19"/>
        <v>-48982.5</v>
      </c>
      <c r="AA24" s="227">
        <f t="shared" si="20"/>
        <v>-1.3929317035211837E-2</v>
      </c>
      <c r="AB24" s="227">
        <f t="shared" si="21"/>
        <v>-1.559840217820694E-2</v>
      </c>
      <c r="AC24" s="227">
        <f t="shared" si="22"/>
        <v>-5.5380982962384466E-2</v>
      </c>
      <c r="AD24" s="227">
        <f t="shared" si="23"/>
        <v>3.0670532738799185E-3</v>
      </c>
      <c r="AE24" s="227">
        <f t="shared" si="24"/>
        <v>3.0670532738799188E-4</v>
      </c>
      <c r="AF24" s="244">
        <f t="shared" si="25"/>
        <v>3438.0040000000008</v>
      </c>
      <c r="AG24" s="245"/>
      <c r="AH24" s="173">
        <f t="shared" si="26"/>
        <v>-5.3711897819389363E-2</v>
      </c>
      <c r="AI24">
        <f t="shared" si="27"/>
        <v>1.3844011192002843</v>
      </c>
      <c r="AJ24">
        <f t="shared" si="28"/>
        <v>-0.95656715762920075</v>
      </c>
      <c r="AK24">
        <f t="shared" si="29"/>
        <v>-8.2454995936941083E-2</v>
      </c>
      <c r="AL24">
        <f t="shared" si="30"/>
        <v>-0.21130057953798298</v>
      </c>
      <c r="AM24">
        <f t="shared" si="31"/>
        <v>-0.10604514173365334</v>
      </c>
      <c r="AN24" s="227">
        <f t="shared" si="32"/>
        <v>6.1434335098564601</v>
      </c>
      <c r="AO24" s="227">
        <f t="shared" si="32"/>
        <v>6.1435506705672607</v>
      </c>
      <c r="AP24" s="227">
        <f t="shared" si="32"/>
        <v>6.1438516021130765</v>
      </c>
      <c r="AQ24" s="227">
        <f t="shared" si="32"/>
        <v>6.1446244975973183</v>
      </c>
      <c r="AR24" s="227">
        <f t="shared" si="32"/>
        <v>6.1466091779198209</v>
      </c>
      <c r="AS24" s="227">
        <f t="shared" si="32"/>
        <v>6.1517030815854046</v>
      </c>
      <c r="AT24" s="227">
        <f t="shared" si="32"/>
        <v>6.1647617894150777</v>
      </c>
      <c r="AU24" s="227">
        <f t="shared" si="33"/>
        <v>6.1981519584700022</v>
      </c>
      <c r="AV24">
        <f t="shared" si="0"/>
        <v>7.5363925328666634E-3</v>
      </c>
      <c r="AW24">
        <v>-38000</v>
      </c>
      <c r="AX24">
        <f t="shared" si="1"/>
        <v>-2.1243568547466361E-2</v>
      </c>
      <c r="AY24">
        <f t="shared" si="2"/>
        <v>7.5363925328666634E-3</v>
      </c>
      <c r="AZ24">
        <f t="shared" si="3"/>
        <v>-2.8779961080333025E-2</v>
      </c>
      <c r="BA24">
        <f t="shared" si="4"/>
        <v>1.0298342279526675</v>
      </c>
      <c r="BB24">
        <f t="shared" si="5"/>
        <v>-0.15977789738411136</v>
      </c>
      <c r="BC24">
        <f t="shared" si="6"/>
        <v>1.4948372496497291</v>
      </c>
      <c r="BD24">
        <f t="shared" si="7"/>
        <v>0.92678633832167978</v>
      </c>
      <c r="BE24">
        <f t="shared" si="34"/>
        <v>7.3811115138203878</v>
      </c>
      <c r="BF24">
        <f t="shared" si="34"/>
        <v>7.3810977809974059</v>
      </c>
      <c r="BG24">
        <f t="shared" si="34"/>
        <v>7.3810210928159208</v>
      </c>
      <c r="BH24">
        <f t="shared" si="34"/>
        <v>7.3805930542338656</v>
      </c>
      <c r="BI24">
        <f t="shared" si="34"/>
        <v>7.378210474473522</v>
      </c>
      <c r="BJ24">
        <f t="shared" si="34"/>
        <v>7.3651443567654233</v>
      </c>
      <c r="BK24">
        <f t="shared" si="34"/>
        <v>7.2984963420645519</v>
      </c>
      <c r="BL24">
        <f t="shared" si="9"/>
        <v>7.031110762809643</v>
      </c>
    </row>
    <row r="25" spans="1:64" x14ac:dyDescent="0.2">
      <c r="A25" s="89" t="s">
        <v>178</v>
      </c>
      <c r="C25" s="242">
        <v>24236.633999999998</v>
      </c>
      <c r="D25" s="243"/>
      <c r="E25">
        <f t="shared" si="15"/>
        <v>-35551.654119104242</v>
      </c>
      <c r="F25">
        <f t="shared" si="16"/>
        <v>-35551.5</v>
      </c>
      <c r="G25">
        <f t="shared" si="17"/>
        <v>-6.6326259999186732E-2</v>
      </c>
      <c r="I25">
        <f t="shared" si="18"/>
        <v>-6.6326259999186732E-2</v>
      </c>
      <c r="L25">
        <v>0.1</v>
      </c>
      <c r="O25" s="254"/>
      <c r="S25" s="13"/>
      <c r="Z25">
        <f t="shared" si="19"/>
        <v>-35551.5</v>
      </c>
      <c r="AA25" s="227">
        <f t="shared" si="20"/>
        <v>-1.6433546369364609E-2</v>
      </c>
      <c r="AB25" s="227">
        <f t="shared" si="21"/>
        <v>-4.8259281577916618E-2</v>
      </c>
      <c r="AC25" s="227">
        <f t="shared" si="22"/>
        <v>-4.9892713629822123E-2</v>
      </c>
      <c r="AD25" s="227">
        <f t="shared" si="23"/>
        <v>2.4892828733474384E-3</v>
      </c>
      <c r="AE25" s="227">
        <f t="shared" si="24"/>
        <v>2.4892828733474387E-4</v>
      </c>
      <c r="AF25" s="244">
        <f t="shared" si="25"/>
        <v>9218.1339999999982</v>
      </c>
      <c r="AG25" s="245"/>
      <c r="AH25">
        <f t="shared" si="26"/>
        <v>-1.8066978421270113E-2</v>
      </c>
      <c r="AI25">
        <f t="shared" si="27"/>
        <v>0.93927170387268633</v>
      </c>
      <c r="AJ25">
        <f t="shared" si="28"/>
        <v>7.0523704256819753E-2</v>
      </c>
      <c r="AK25">
        <f t="shared" si="29"/>
        <v>0.3884264677475846</v>
      </c>
      <c r="AL25">
        <f t="shared" si="30"/>
        <v>1.7258852002477458</v>
      </c>
      <c r="AM25">
        <f t="shared" si="31"/>
        <v>1.1684923782107559</v>
      </c>
      <c r="AN25" s="227">
        <f t="shared" si="32"/>
        <v>7.5970555337877634</v>
      </c>
      <c r="AO25" s="227">
        <f t="shared" si="32"/>
        <v>7.5970548786830649</v>
      </c>
      <c r="AP25" s="227">
        <f t="shared" si="32"/>
        <v>7.5970483212820099</v>
      </c>
      <c r="AQ25" s="227">
        <f t="shared" si="32"/>
        <v>7.5969826926846249</v>
      </c>
      <c r="AR25" s="227">
        <f t="shared" si="32"/>
        <v>7.5963267609013672</v>
      </c>
      <c r="AS25" s="227">
        <f t="shared" si="32"/>
        <v>7.5898584839690573</v>
      </c>
      <c r="AT25" s="227">
        <f t="shared" si="32"/>
        <v>7.5328192771524245</v>
      </c>
      <c r="AU25" s="227">
        <f t="shared" si="33"/>
        <v>7.2168152592745285</v>
      </c>
      <c r="AV25">
        <f t="shared" si="0"/>
        <v>5.0688931021469E-3</v>
      </c>
      <c r="AW25">
        <v>-37000</v>
      </c>
      <c r="AX25">
        <f t="shared" si="1"/>
        <v>-1.9351065963306619E-2</v>
      </c>
      <c r="AY25">
        <f t="shared" si="2"/>
        <v>5.0688931021469E-3</v>
      </c>
      <c r="AZ25">
        <f t="shared" si="3"/>
        <v>-2.4419959065453519E-2</v>
      </c>
      <c r="BA25">
        <f t="shared" si="4"/>
        <v>0.99072643202537991</v>
      </c>
      <c r="BB25">
        <f t="shared" si="5"/>
        <v>-6.0878565291654647E-2</v>
      </c>
      <c r="BC25">
        <f t="shared" si="6"/>
        <v>1.5943866725640925</v>
      </c>
      <c r="BD25">
        <f t="shared" si="7"/>
        <v>1.0238730395289783</v>
      </c>
      <c r="BE25">
        <f t="shared" si="34"/>
        <v>7.4717240041792339</v>
      </c>
      <c r="BF25">
        <f t="shared" si="34"/>
        <v>7.4717190859601921</v>
      </c>
      <c r="BG25">
        <f t="shared" si="34"/>
        <v>7.4716855505189024</v>
      </c>
      <c r="BH25">
        <f t="shared" si="34"/>
        <v>7.4714569597753258</v>
      </c>
      <c r="BI25">
        <f t="shared" si="34"/>
        <v>7.469902241318195</v>
      </c>
      <c r="BJ25">
        <f t="shared" si="34"/>
        <v>7.4594825770798554</v>
      </c>
      <c r="BK25">
        <f t="shared" si="34"/>
        <v>7.3954103495792358</v>
      </c>
      <c r="BL25">
        <f t="shared" si="9"/>
        <v>7.1069549516864594</v>
      </c>
    </row>
    <row r="26" spans="1:64" x14ac:dyDescent="0.2">
      <c r="A26" s="89" t="s">
        <v>178</v>
      </c>
      <c r="C26" s="242">
        <v>22092.600999999999</v>
      </c>
      <c r="D26" s="243"/>
      <c r="E26">
        <f t="shared" si="15"/>
        <v>-40533.639314842585</v>
      </c>
      <c r="F26">
        <f t="shared" si="16"/>
        <v>-40533.5</v>
      </c>
      <c r="G26">
        <f t="shared" si="17"/>
        <v>-5.9955140000965912E-2</v>
      </c>
      <c r="I26">
        <f t="shared" si="18"/>
        <v>-5.9955140000965912E-2</v>
      </c>
      <c r="L26">
        <v>0.1</v>
      </c>
      <c r="O26" s="254"/>
      <c r="S26" s="13"/>
      <c r="Z26">
        <f t="shared" si="19"/>
        <v>-40533.5</v>
      </c>
      <c r="AA26" s="227">
        <f t="shared" si="20"/>
        <v>-2.5207821839369766E-2</v>
      </c>
      <c r="AB26" s="227">
        <f t="shared" si="21"/>
        <v>-2.060939250007917E-2</v>
      </c>
      <c r="AC26" s="227">
        <f t="shared" si="22"/>
        <v>-3.4747318161596145E-2</v>
      </c>
      <c r="AD26" s="227">
        <f t="shared" si="23"/>
        <v>1.2073761194231892E-3</v>
      </c>
      <c r="AE26" s="227">
        <f t="shared" si="24"/>
        <v>1.2073761194231893E-4</v>
      </c>
      <c r="AF26" s="244">
        <f t="shared" si="25"/>
        <v>7074.1009999999987</v>
      </c>
      <c r="AG26" s="245"/>
      <c r="AH26">
        <f t="shared" si="26"/>
        <v>-3.9345747500886742E-2</v>
      </c>
      <c r="AI26">
        <f t="shared" si="27"/>
        <v>1.1409777156910694</v>
      </c>
      <c r="AJ26">
        <f t="shared" si="28"/>
        <v>-0.43610254424356742</v>
      </c>
      <c r="AK26">
        <f t="shared" si="29"/>
        <v>0.36699908784071938</v>
      </c>
      <c r="AL26">
        <f t="shared" si="30"/>
        <v>1.2040398024238637</v>
      </c>
      <c r="AM26">
        <f t="shared" si="31"/>
        <v>0.68710621795724502</v>
      </c>
      <c r="AN26" s="227">
        <f t="shared" si="32"/>
        <v>7.1346908984879125</v>
      </c>
      <c r="AO26" s="227">
        <f t="shared" si="32"/>
        <v>7.1346093673645319</v>
      </c>
      <c r="AP26" s="227">
        <f t="shared" si="32"/>
        <v>7.1342946905247517</v>
      </c>
      <c r="AQ26" s="227">
        <f t="shared" si="32"/>
        <v>7.1330812241442727</v>
      </c>
      <c r="AR26" s="227">
        <f t="shared" si="32"/>
        <v>7.1284174111210845</v>
      </c>
      <c r="AS26" s="227">
        <f t="shared" si="32"/>
        <v>7.1107155115824501</v>
      </c>
      <c r="AT26" s="227">
        <f t="shared" si="32"/>
        <v>7.046383297025967</v>
      </c>
      <c r="AU26" s="227">
        <f t="shared" si="33"/>
        <v>6.838959510290227</v>
      </c>
      <c r="AV26">
        <f t="shared" si="0"/>
        <v>2.6796149716158887E-3</v>
      </c>
      <c r="AW26">
        <v>-36000</v>
      </c>
      <c r="AX26">
        <f t="shared" si="1"/>
        <v>-1.7353151771871966E-2</v>
      </c>
      <c r="AY26">
        <f t="shared" si="2"/>
        <v>2.6796149716158887E-3</v>
      </c>
      <c r="AZ26">
        <f t="shared" si="3"/>
        <v>-2.0032766743487855E-2</v>
      </c>
      <c r="BA26">
        <f t="shared" si="4"/>
        <v>0.95455358462450512</v>
      </c>
      <c r="BB26">
        <f t="shared" si="5"/>
        <v>3.1344357541173942E-2</v>
      </c>
      <c r="BC26">
        <f t="shared" si="6"/>
        <v>1.6866523976849479</v>
      </c>
      <c r="BD26">
        <f t="shared" si="7"/>
        <v>1.1231262889502769</v>
      </c>
      <c r="BE26">
        <f t="shared" si="34"/>
        <v>7.5589583756398779</v>
      </c>
      <c r="BF26">
        <f t="shared" si="34"/>
        <v>7.5589570421357308</v>
      </c>
      <c r="BG26">
        <f t="shared" si="34"/>
        <v>7.5589453769007369</v>
      </c>
      <c r="BH26">
        <f t="shared" si="34"/>
        <v>7.5588433507773338</v>
      </c>
      <c r="BI26">
        <f t="shared" si="34"/>
        <v>7.5579524679235615</v>
      </c>
      <c r="BJ26">
        <f t="shared" si="34"/>
        <v>7.5502811239679097</v>
      </c>
      <c r="BK26">
        <f t="shared" si="34"/>
        <v>7.4906658585353609</v>
      </c>
      <c r="BL26">
        <f t="shared" si="9"/>
        <v>7.1827991405632758</v>
      </c>
    </row>
    <row r="27" spans="1:64" x14ac:dyDescent="0.2">
      <c r="A27" s="89" t="s">
        <v>178</v>
      </c>
      <c r="C27" s="242">
        <v>22366.741000000002</v>
      </c>
      <c r="D27" s="243"/>
      <c r="E27">
        <f t="shared" si="15"/>
        <v>-39896.633531088453</v>
      </c>
      <c r="F27">
        <f t="shared" si="16"/>
        <v>-39896.5</v>
      </c>
      <c r="G27">
        <f t="shared" si="17"/>
        <v>-5.7466059999569552E-2</v>
      </c>
      <c r="I27">
        <f t="shared" si="18"/>
        <v>-5.7466059999569552E-2</v>
      </c>
      <c r="L27">
        <v>0.1</v>
      </c>
      <c r="O27" s="254"/>
      <c r="S27" s="13"/>
      <c r="Z27">
        <f t="shared" si="19"/>
        <v>-39896.5</v>
      </c>
      <c r="AA27" s="227">
        <f t="shared" si="20"/>
        <v>-2.4360659610332673E-2</v>
      </c>
      <c r="AB27" s="227">
        <f t="shared" si="21"/>
        <v>-2.0674552083806315E-2</v>
      </c>
      <c r="AC27" s="227">
        <f t="shared" si="22"/>
        <v>-3.3105400389236879E-2</v>
      </c>
      <c r="AD27" s="227">
        <f t="shared" si="23"/>
        <v>1.0959675349316853E-3</v>
      </c>
      <c r="AE27" s="227">
        <f t="shared" si="24"/>
        <v>1.0959675349316853E-4</v>
      </c>
      <c r="AF27" s="244">
        <f t="shared" si="25"/>
        <v>7348.2410000000018</v>
      </c>
      <c r="AG27" s="245"/>
      <c r="AH27">
        <f t="shared" si="26"/>
        <v>-3.6791507915763237E-2</v>
      </c>
      <c r="AI27">
        <f t="shared" si="27"/>
        <v>1.1116321988974454</v>
      </c>
      <c r="AJ27">
        <f t="shared" si="28"/>
        <v>-0.36386519073662332</v>
      </c>
      <c r="AK27">
        <f t="shared" si="29"/>
        <v>0.37696325943878578</v>
      </c>
      <c r="AL27">
        <f t="shared" si="30"/>
        <v>1.2828887160345668</v>
      </c>
      <c r="AM27">
        <f t="shared" si="31"/>
        <v>0.74679127205322238</v>
      </c>
      <c r="AN27" s="227">
        <f t="shared" si="32"/>
        <v>7.1990603277627461</v>
      </c>
      <c r="AO27" s="227">
        <f t="shared" si="32"/>
        <v>7.199003285526139</v>
      </c>
      <c r="AP27" s="227">
        <f t="shared" si="32"/>
        <v>7.1987651315730385</v>
      </c>
      <c r="AQ27" s="227">
        <f t="shared" si="32"/>
        <v>7.1977716240405218</v>
      </c>
      <c r="AR27" s="227">
        <f t="shared" si="32"/>
        <v>7.1936407482752012</v>
      </c>
      <c r="AS27" s="227">
        <f t="shared" si="32"/>
        <v>7.1766948839709954</v>
      </c>
      <c r="AT27" s="227">
        <f t="shared" si="32"/>
        <v>7.1105829264514204</v>
      </c>
      <c r="AU27" s="227">
        <f t="shared" si="33"/>
        <v>6.8872722586047601</v>
      </c>
      <c r="AV27">
        <f t="shared" si="0"/>
        <v>3.6855814127363662E-4</v>
      </c>
      <c r="AW27">
        <v>-35000</v>
      </c>
      <c r="AX27">
        <f t="shared" si="1"/>
        <v>-1.528904005989358E-2</v>
      </c>
      <c r="AY27">
        <f t="shared" si="2"/>
        <v>3.6855814127363662E-4</v>
      </c>
      <c r="AZ27">
        <f t="shared" si="3"/>
        <v>-1.5657598201167217E-2</v>
      </c>
      <c r="BA27">
        <f t="shared" si="4"/>
        <v>0.92125912956171296</v>
      </c>
      <c r="BB27">
        <f t="shared" si="5"/>
        <v>0.11687401119307912</v>
      </c>
      <c r="BC27">
        <f t="shared" si="6"/>
        <v>1.7724446396133167</v>
      </c>
      <c r="BD27">
        <f t="shared" si="7"/>
        <v>1.2251079259905517</v>
      </c>
      <c r="BE27">
        <f t="shared" si="34"/>
        <v>7.6430770510181629</v>
      </c>
      <c r="BF27">
        <f t="shared" si="34"/>
        <v>7.6430768155670288</v>
      </c>
      <c r="BG27">
        <f t="shared" si="34"/>
        <v>7.6430739547968729</v>
      </c>
      <c r="BH27">
        <f t="shared" si="34"/>
        <v>7.6430391990205182</v>
      </c>
      <c r="BI27">
        <f t="shared" si="34"/>
        <v>7.6426173973958997</v>
      </c>
      <c r="BJ27">
        <f t="shared" si="34"/>
        <v>7.6375628892917531</v>
      </c>
      <c r="BK27">
        <f t="shared" si="34"/>
        <v>7.5841512619163618</v>
      </c>
      <c r="BL27">
        <f t="shared" si="9"/>
        <v>7.2586433294400932</v>
      </c>
    </row>
    <row r="28" spans="1:64" x14ac:dyDescent="0.2">
      <c r="A28" s="89" t="s">
        <v>178</v>
      </c>
      <c r="C28" s="242">
        <v>31238.34</v>
      </c>
      <c r="D28" s="243"/>
      <c r="E28">
        <f t="shared" si="15"/>
        <v>-19282.130451832149</v>
      </c>
      <c r="F28">
        <f t="shared" si="16"/>
        <v>-19282</v>
      </c>
      <c r="G28">
        <f t="shared" si="17"/>
        <v>-5.614088000220363E-2</v>
      </c>
      <c r="I28">
        <f t="shared" si="18"/>
        <v>-5.614088000220363E-2</v>
      </c>
      <c r="L28">
        <v>0.1</v>
      </c>
      <c r="O28" s="254"/>
      <c r="S28" s="13"/>
      <c r="Z28">
        <f t="shared" si="19"/>
        <v>-19282</v>
      </c>
      <c r="AA28" s="227">
        <f t="shared" si="20"/>
        <v>1.289432104470244E-2</v>
      </c>
      <c r="AB28" s="227">
        <f t="shared" si="21"/>
        <v>-9.4714590813722119E-2</v>
      </c>
      <c r="AC28" s="227">
        <f t="shared" si="22"/>
        <v>-6.9035201046906067E-2</v>
      </c>
      <c r="AD28" s="227">
        <f t="shared" si="23"/>
        <v>4.7658589835867403E-3</v>
      </c>
      <c r="AE28" s="227">
        <f t="shared" si="24"/>
        <v>4.7658589835867404E-4</v>
      </c>
      <c r="AF28" s="244">
        <f t="shared" si="25"/>
        <v>16219.84</v>
      </c>
      <c r="AG28" s="245"/>
      <c r="AH28">
        <f t="shared" si="26"/>
        <v>3.8573710811518488E-2</v>
      </c>
      <c r="AI28">
        <f t="shared" si="27"/>
        <v>0.65203036153625038</v>
      </c>
      <c r="AJ28">
        <f t="shared" si="28"/>
        <v>0.84264981165046982</v>
      </c>
      <c r="AK28">
        <f t="shared" si="29"/>
        <v>0.18297589323405278</v>
      </c>
      <c r="AL28">
        <f t="shared" si="30"/>
        <v>2.6574884178364901</v>
      </c>
      <c r="AM28">
        <f t="shared" si="31"/>
        <v>4.0503407104389497</v>
      </c>
      <c r="AN28" s="227">
        <f t="shared" si="32"/>
        <v>8.7088507379324813</v>
      </c>
      <c r="AO28" s="227">
        <f t="shared" si="32"/>
        <v>8.7086466004506669</v>
      </c>
      <c r="AP28" s="227">
        <f t="shared" si="32"/>
        <v>8.7093347240540577</v>
      </c>
      <c r="AQ28" s="227">
        <f t="shared" si="32"/>
        <v>8.7070134901937024</v>
      </c>
      <c r="AR28" s="227">
        <f t="shared" si="32"/>
        <v>8.7148250312007818</v>
      </c>
      <c r="AS28" s="227">
        <f t="shared" si="32"/>
        <v>8.6883207675501239</v>
      </c>
      <c r="AT28" s="227">
        <f t="shared" si="32"/>
        <v>8.7759518869227851</v>
      </c>
      <c r="AU28" s="227">
        <f t="shared" si="33"/>
        <v>8.4507622902058994</v>
      </c>
      <c r="AV28">
        <f t="shared" si="0"/>
        <v>-1.8642773888798633E-3</v>
      </c>
      <c r="AW28">
        <v>-34000</v>
      </c>
      <c r="AX28">
        <f t="shared" si="1"/>
        <v>-1.3190119987097675E-2</v>
      </c>
      <c r="AY28">
        <f t="shared" si="2"/>
        <v>-1.8642773888798633E-3</v>
      </c>
      <c r="AZ28">
        <f t="shared" si="3"/>
        <v>-1.1325842598217811E-2</v>
      </c>
      <c r="BA28">
        <f t="shared" si="4"/>
        <v>0.89070997720195555</v>
      </c>
      <c r="BB28">
        <f t="shared" si="5"/>
        <v>0.1959179203888318</v>
      </c>
      <c r="BC28">
        <f t="shared" si="6"/>
        <v>1.8524963291574672</v>
      </c>
      <c r="BD28">
        <f t="shared" si="7"/>
        <v>1.3304289053300962</v>
      </c>
      <c r="BE28">
        <f t="shared" si="34"/>
        <v>7.7243330755543926</v>
      </c>
      <c r="BF28">
        <f t="shared" si="34"/>
        <v>7.7243330567896296</v>
      </c>
      <c r="BG28">
        <f t="shared" si="34"/>
        <v>7.7243326876087357</v>
      </c>
      <c r="BH28">
        <f t="shared" si="34"/>
        <v>7.7243254244984172</v>
      </c>
      <c r="BI28">
        <f t="shared" si="34"/>
        <v>7.7241826152934658</v>
      </c>
      <c r="BJ28">
        <f t="shared" si="34"/>
        <v>7.7214057321190968</v>
      </c>
      <c r="BK28">
        <f t="shared" si="34"/>
        <v>7.675765130076476</v>
      </c>
      <c r="BL28">
        <f t="shared" si="9"/>
        <v>7.3344875183169105</v>
      </c>
    </row>
    <row r="29" spans="1:64" x14ac:dyDescent="0.2">
      <c r="A29" s="89" t="s">
        <v>178</v>
      </c>
      <c r="C29" s="242">
        <v>22042.686000000002</v>
      </c>
      <c r="D29" s="243"/>
      <c r="E29">
        <f t="shared" si="15"/>
        <v>-40649.624372463091</v>
      </c>
      <c r="F29">
        <f t="shared" si="16"/>
        <v>-40649.5</v>
      </c>
      <c r="G29">
        <f t="shared" si="17"/>
        <v>-5.3524579998338595E-2</v>
      </c>
      <c r="I29">
        <f t="shared" si="18"/>
        <v>-5.3524579998338595E-2</v>
      </c>
      <c r="L29">
        <v>0.1</v>
      </c>
      <c r="O29" s="254"/>
      <c r="S29" s="13"/>
      <c r="Z29">
        <f t="shared" si="19"/>
        <v>-40649.5</v>
      </c>
      <c r="AA29" s="227">
        <f t="shared" si="20"/>
        <v>-2.5348341674935174E-2</v>
      </c>
      <c r="AB29" s="227">
        <f t="shared" si="21"/>
        <v>-1.3724031474577056E-2</v>
      </c>
      <c r="AC29" s="227">
        <f t="shared" si="22"/>
        <v>-2.8176238323403421E-2</v>
      </c>
      <c r="AD29" s="227">
        <f t="shared" si="23"/>
        <v>7.9390040605722761E-4</v>
      </c>
      <c r="AE29" s="227">
        <f t="shared" si="24"/>
        <v>7.9390040605722761E-5</v>
      </c>
      <c r="AF29" s="244">
        <f t="shared" si="25"/>
        <v>7024.1860000000015</v>
      </c>
      <c r="AG29" s="245"/>
      <c r="AH29">
        <f t="shared" si="26"/>
        <v>-3.9800548523761539E-2</v>
      </c>
      <c r="AI29">
        <f t="shared" si="27"/>
        <v>1.1463960166358409</v>
      </c>
      <c r="AJ29">
        <f t="shared" si="28"/>
        <v>-0.44937853161033225</v>
      </c>
      <c r="AK29">
        <f t="shared" si="29"/>
        <v>0.36487155700403762</v>
      </c>
      <c r="AL29">
        <f t="shared" si="30"/>
        <v>1.1892333554257828</v>
      </c>
      <c r="AM29">
        <f t="shared" si="31"/>
        <v>0.67626278222748282</v>
      </c>
      <c r="AN29" s="227">
        <f t="shared" si="32"/>
        <v>7.1227871387872632</v>
      </c>
      <c r="AO29" s="227">
        <f t="shared" si="32"/>
        <v>7.1227006321749942</v>
      </c>
      <c r="AP29" s="227">
        <f t="shared" si="32"/>
        <v>7.1223712083861477</v>
      </c>
      <c r="AQ29" s="227">
        <f t="shared" si="32"/>
        <v>7.1211178421200145</v>
      </c>
      <c r="AR29" s="227">
        <f t="shared" si="32"/>
        <v>7.1163649827773936</v>
      </c>
      <c r="AS29" s="227">
        <f t="shared" si="32"/>
        <v>7.0985624191965311</v>
      </c>
      <c r="AT29" s="227">
        <f t="shared" si="32"/>
        <v>7.0346391057099709</v>
      </c>
      <c r="AU29" s="227">
        <f t="shared" si="33"/>
        <v>6.8301615843805168</v>
      </c>
      <c r="AV29">
        <f t="shared" si="0"/>
        <v>-4.018891618844625E-3</v>
      </c>
      <c r="AW29">
        <v>-33000</v>
      </c>
      <c r="AX29">
        <f t="shared" si="1"/>
        <v>-1.1081400463219579E-2</v>
      </c>
      <c r="AY29">
        <f t="shared" si="2"/>
        <v>-4.018891618844625E-3</v>
      </c>
      <c r="AZ29">
        <f t="shared" si="3"/>
        <v>-7.062508844374954E-3</v>
      </c>
      <c r="BA29">
        <f t="shared" si="4"/>
        <v>0.86273313990147082</v>
      </c>
      <c r="BB29">
        <f t="shared" si="5"/>
        <v>0.26881061975568843</v>
      </c>
      <c r="BC29">
        <f t="shared" si="6"/>
        <v>1.9274608931116857</v>
      </c>
      <c r="BD29">
        <f t="shared" si="7"/>
        <v>1.4397596217839086</v>
      </c>
      <c r="BE29">
        <f t="shared" si="34"/>
        <v>7.8029652758713404</v>
      </c>
      <c r="BF29">
        <f t="shared" si="34"/>
        <v>7.8029652757067094</v>
      </c>
      <c r="BG29">
        <f t="shared" si="34"/>
        <v>7.8029652674949466</v>
      </c>
      <c r="BH29">
        <f t="shared" si="34"/>
        <v>7.8029648578942377</v>
      </c>
      <c r="BI29">
        <f t="shared" si="34"/>
        <v>7.8029444312793146</v>
      </c>
      <c r="BJ29">
        <f t="shared" si="34"/>
        <v>7.801935923621234</v>
      </c>
      <c r="BK29">
        <f t="shared" si="34"/>
        <v>7.7654167939190195</v>
      </c>
      <c r="BL29">
        <f t="shared" si="9"/>
        <v>7.4103317071937269</v>
      </c>
    </row>
    <row r="30" spans="1:64" x14ac:dyDescent="0.2">
      <c r="A30" s="89" t="s">
        <v>178</v>
      </c>
      <c r="C30" s="242">
        <v>18665.892</v>
      </c>
      <c r="D30" s="243"/>
      <c r="E30">
        <f t="shared" si="15"/>
        <v>-48496.116342063418</v>
      </c>
      <c r="F30">
        <f t="shared" si="16"/>
        <v>-48496</v>
      </c>
      <c r="G30">
        <f t="shared" si="17"/>
        <v>-5.0068640000972664E-2</v>
      </c>
      <c r="I30">
        <f t="shared" si="18"/>
        <v>-5.0068640000972664E-2</v>
      </c>
      <c r="L30">
        <v>0.1</v>
      </c>
      <c r="O30" s="254"/>
      <c r="S30" s="13"/>
      <c r="Z30">
        <f t="shared" si="19"/>
        <v>-48496</v>
      </c>
      <c r="AA30" s="227">
        <f t="shared" si="20"/>
        <v>-1.61770994945706E-2</v>
      </c>
      <c r="AB30" s="227">
        <f t="shared" si="21"/>
        <v>4.2628959387570817E-3</v>
      </c>
      <c r="AC30" s="227">
        <f t="shared" si="22"/>
        <v>-3.3891540506402064E-2</v>
      </c>
      <c r="AD30" s="227">
        <f t="shared" si="23"/>
        <v>1.1486365178970919E-3</v>
      </c>
      <c r="AE30" s="227">
        <f t="shared" si="24"/>
        <v>1.148636517897092E-4</v>
      </c>
      <c r="AF30" s="244">
        <f t="shared" si="25"/>
        <v>3647.3919999999998</v>
      </c>
      <c r="AG30" s="245"/>
      <c r="AH30">
        <f t="shared" si="26"/>
        <v>-5.4331535939729746E-2</v>
      </c>
      <c r="AI30">
        <f t="shared" si="27"/>
        <v>1.3903201504757119</v>
      </c>
      <c r="AJ30">
        <f t="shared" si="28"/>
        <v>-0.97917135992955162</v>
      </c>
      <c r="AK30">
        <f t="shared" si="29"/>
        <v>-4.7044945849791069E-2</v>
      </c>
      <c r="AL30">
        <f t="shared" si="30"/>
        <v>-0.1199505061838817</v>
      </c>
      <c r="AM30">
        <f t="shared" si="31"/>
        <v>-6.0047267657035198E-2</v>
      </c>
      <c r="AN30" s="227">
        <f t="shared" si="32"/>
        <v>6.2039643111119869</v>
      </c>
      <c r="AO30" s="227">
        <f t="shared" si="32"/>
        <v>6.204033028483912</v>
      </c>
      <c r="AP30" s="227">
        <f t="shared" si="32"/>
        <v>6.2042083650744679</v>
      </c>
      <c r="AQ30" s="227">
        <f t="shared" si="32"/>
        <v>6.2046557361317518</v>
      </c>
      <c r="AR30" s="227">
        <f t="shared" si="32"/>
        <v>6.2057971315961513</v>
      </c>
      <c r="AS30" s="227">
        <f t="shared" si="32"/>
        <v>6.2087087648890211</v>
      </c>
      <c r="AT30" s="227">
        <f t="shared" si="32"/>
        <v>6.2161333660608893</v>
      </c>
      <c r="AU30" s="227">
        <f t="shared" si="33"/>
        <v>6.2350501563585734</v>
      </c>
      <c r="AV30">
        <f t="shared" si="0"/>
        <v>-6.0952845486206345E-3</v>
      </c>
      <c r="AW30">
        <v>-32000</v>
      </c>
      <c r="AX30">
        <f t="shared" si="1"/>
        <v>-8.9827401755477928E-3</v>
      </c>
      <c r="AY30">
        <f t="shared" si="2"/>
        <v>-6.0952845486206345E-3</v>
      </c>
      <c r="AZ30">
        <f t="shared" si="3"/>
        <v>-2.8874556269271588E-3</v>
      </c>
      <c r="BA30">
        <f t="shared" si="4"/>
        <v>0.83713935075870638</v>
      </c>
      <c r="BB30">
        <f t="shared" si="5"/>
        <v>0.33594926525698021</v>
      </c>
      <c r="BC30">
        <f t="shared" si="6"/>
        <v>1.9979157954733968</v>
      </c>
      <c r="BD30">
        <f t="shared" si="7"/>
        <v>1.5538437666744276</v>
      </c>
      <c r="BE30">
        <f t="shared" si="34"/>
        <v>7.8791959998328878</v>
      </c>
      <c r="BF30">
        <f t="shared" si="34"/>
        <v>7.8791959998341063</v>
      </c>
      <c r="BG30">
        <f t="shared" si="34"/>
        <v>7.8791959997110848</v>
      </c>
      <c r="BH30">
        <f t="shared" si="34"/>
        <v>7.8791960121227023</v>
      </c>
      <c r="BI30">
        <f t="shared" si="34"/>
        <v>7.8791947598927194</v>
      </c>
      <c r="BJ30">
        <f t="shared" si="34"/>
        <v>7.8793207878097364</v>
      </c>
      <c r="BK30">
        <f t="shared" si="34"/>
        <v>7.8530268662059823</v>
      </c>
      <c r="BL30">
        <f t="shared" si="9"/>
        <v>7.4861758960705433</v>
      </c>
    </row>
    <row r="31" spans="1:64" x14ac:dyDescent="0.2">
      <c r="A31" s="89" t="s">
        <v>178</v>
      </c>
      <c r="C31" s="242">
        <v>22696.832999999999</v>
      </c>
      <c r="D31" s="243"/>
      <c r="E31">
        <f t="shared" si="15"/>
        <v>-39129.614806455182</v>
      </c>
      <c r="F31">
        <f t="shared" si="16"/>
        <v>-39129.5</v>
      </c>
      <c r="G31">
        <f t="shared" si="17"/>
        <v>-4.940777999945567E-2</v>
      </c>
      <c r="I31">
        <f t="shared" si="18"/>
        <v>-4.940777999945567E-2</v>
      </c>
      <c r="L31">
        <v>0.1</v>
      </c>
      <c r="O31" s="254"/>
      <c r="S31" s="13"/>
      <c r="Z31">
        <f t="shared" si="19"/>
        <v>-39129.5</v>
      </c>
      <c r="AA31" s="227">
        <f t="shared" si="20"/>
        <v>-2.3192879959345131E-2</v>
      </c>
      <c r="AB31" s="227">
        <f t="shared" si="21"/>
        <v>-1.5797395217115748E-2</v>
      </c>
      <c r="AC31" s="227">
        <f t="shared" si="22"/>
        <v>-2.6214900040110539E-2</v>
      </c>
      <c r="AD31" s="227">
        <f t="shared" si="23"/>
        <v>6.872209841129876E-4</v>
      </c>
      <c r="AE31" s="227">
        <f t="shared" si="24"/>
        <v>6.872209841129876E-5</v>
      </c>
      <c r="AF31" s="244">
        <f t="shared" si="25"/>
        <v>7678.3329999999987</v>
      </c>
      <c r="AG31" s="245"/>
      <c r="AH31">
        <f t="shared" si="26"/>
        <v>-3.3610384782339922E-2</v>
      </c>
      <c r="AI31">
        <f t="shared" si="27"/>
        <v>1.0774348213932488</v>
      </c>
      <c r="AJ31">
        <f t="shared" si="28"/>
        <v>-0.27901219637944175</v>
      </c>
      <c r="AK31">
        <f t="shared" si="29"/>
        <v>0.38544376403463548</v>
      </c>
      <c r="AL31">
        <f t="shared" si="30"/>
        <v>1.3725376041192794</v>
      </c>
      <c r="AM31">
        <f t="shared" si="31"/>
        <v>0.81908251993265335</v>
      </c>
      <c r="AN31" s="227">
        <f t="shared" ref="AN31:AT40" si="35">$AU31+$AB$7*SIN(AO31)</f>
        <v>7.2743727572728787</v>
      </c>
      <c r="AO31" s="227">
        <f t="shared" si="35"/>
        <v>7.2743383657248701</v>
      </c>
      <c r="AP31" s="227">
        <f t="shared" si="35"/>
        <v>7.2741786737993079</v>
      </c>
      <c r="AQ31" s="227">
        <f t="shared" si="35"/>
        <v>7.2734376781719297</v>
      </c>
      <c r="AR31" s="227">
        <f t="shared" si="35"/>
        <v>7.2700102322305504</v>
      </c>
      <c r="AS31" s="227">
        <f t="shared" si="35"/>
        <v>7.2543820093975864</v>
      </c>
      <c r="AT31" s="227">
        <f t="shared" si="35"/>
        <v>7.187189745574587</v>
      </c>
      <c r="AU31" s="227">
        <f t="shared" si="33"/>
        <v>6.9454447514732784</v>
      </c>
      <c r="AV31">
        <f t="shared" si="0"/>
        <v>-8.0934561782078848E-3</v>
      </c>
      <c r="AW31">
        <v>-31000</v>
      </c>
      <c r="AX31">
        <f t="shared" si="1"/>
        <v>-6.9098688124449512E-3</v>
      </c>
      <c r="AY31">
        <f t="shared" si="2"/>
        <v>-8.0934561782078848E-3</v>
      </c>
      <c r="AZ31">
        <f t="shared" si="3"/>
        <v>1.1835873657629341E-3</v>
      </c>
      <c r="BA31">
        <f t="shared" si="4"/>
        <v>0.81373767801629371</v>
      </c>
      <c r="BB31">
        <f t="shared" si="5"/>
        <v>0.39775252080478557</v>
      </c>
      <c r="BC31">
        <f t="shared" si="6"/>
        <v>2.0643688589768852</v>
      </c>
      <c r="BD31">
        <f t="shared" si="7"/>
        <v>1.673516031321963</v>
      </c>
      <c r="BE31">
        <f t="shared" si="34"/>
        <v>7.9532304412356751</v>
      </c>
      <c r="BF31">
        <f t="shared" si="34"/>
        <v>7.953230442508028</v>
      </c>
      <c r="BG31">
        <f t="shared" si="34"/>
        <v>7.9532304098460465</v>
      </c>
      <c r="BH31">
        <f t="shared" si="34"/>
        <v>7.9532312482936476</v>
      </c>
      <c r="BI31">
        <f t="shared" si="34"/>
        <v>7.9532097227344112</v>
      </c>
      <c r="BJ31">
        <f t="shared" si="34"/>
        <v>7.9537608849138124</v>
      </c>
      <c r="BK31">
        <f t="shared" si="34"/>
        <v>7.9385276980016242</v>
      </c>
      <c r="BL31">
        <f t="shared" si="9"/>
        <v>7.5620200849473598</v>
      </c>
    </row>
    <row r="32" spans="1:64" x14ac:dyDescent="0.2">
      <c r="A32" s="89" t="s">
        <v>178</v>
      </c>
      <c r="C32" s="242">
        <v>22405.698</v>
      </c>
      <c r="D32" s="243"/>
      <c r="E32">
        <f t="shared" si="15"/>
        <v>-39806.111045067773</v>
      </c>
      <c r="F32">
        <f t="shared" si="16"/>
        <v>-39806</v>
      </c>
      <c r="G32">
        <f t="shared" si="17"/>
        <v>-4.7789039999770466E-2</v>
      </c>
      <c r="I32">
        <f t="shared" si="18"/>
        <v>-4.7789039999770466E-2</v>
      </c>
      <c r="L32">
        <v>0.1</v>
      </c>
      <c r="O32" s="254"/>
      <c r="S32" s="13"/>
      <c r="Z32">
        <f t="shared" si="19"/>
        <v>-39806</v>
      </c>
      <c r="AA32" s="227">
        <f t="shared" si="20"/>
        <v>-2.4230697599013834E-2</v>
      </c>
      <c r="AB32" s="227">
        <f t="shared" si="21"/>
        <v>-1.1367447357608432E-2</v>
      </c>
      <c r="AC32" s="227">
        <f t="shared" si="22"/>
        <v>-2.3558342400756632E-2</v>
      </c>
      <c r="AD32" s="227">
        <f t="shared" si="23"/>
        <v>5.5499549667128772E-4</v>
      </c>
      <c r="AE32" s="227">
        <f t="shared" si="24"/>
        <v>5.5499549667128774E-5</v>
      </c>
      <c r="AF32" s="244">
        <f t="shared" si="25"/>
        <v>7387.1980000000003</v>
      </c>
      <c r="AG32" s="245"/>
      <c r="AH32">
        <f t="shared" si="26"/>
        <v>-3.6421592642162035E-2</v>
      </c>
      <c r="AI32">
        <f t="shared" si="27"/>
        <v>1.1075272234413502</v>
      </c>
      <c r="AJ32">
        <f t="shared" si="28"/>
        <v>-0.35371686140202868</v>
      </c>
      <c r="AK32">
        <f t="shared" si="29"/>
        <v>0.37815465489186562</v>
      </c>
      <c r="AL32">
        <f t="shared" si="30"/>
        <v>1.2937610180730312</v>
      </c>
      <c r="AM32">
        <f t="shared" si="31"/>
        <v>0.75529375030802648</v>
      </c>
      <c r="AN32" s="227">
        <f t="shared" si="35"/>
        <v>7.2080698899632383</v>
      </c>
      <c r="AO32" s="227">
        <f t="shared" si="35"/>
        <v>7.20801591403192</v>
      </c>
      <c r="AP32" s="227">
        <f t="shared" si="35"/>
        <v>7.2077878762112144</v>
      </c>
      <c r="AQ32" s="227">
        <f t="shared" si="35"/>
        <v>7.2068252205882049</v>
      </c>
      <c r="AR32" s="227">
        <f t="shared" si="35"/>
        <v>7.2027748274153103</v>
      </c>
      <c r="AS32" s="227">
        <f t="shared" si="35"/>
        <v>7.1859626902904186</v>
      </c>
      <c r="AT32" s="227">
        <f t="shared" si="35"/>
        <v>7.119662476695451</v>
      </c>
      <c r="AU32" s="227">
        <f t="shared" si="33"/>
        <v>6.8941361576981119</v>
      </c>
      <c r="AV32">
        <f t="shared" si="0"/>
        <v>-1.001340650760639E-2</v>
      </c>
      <c r="AW32">
        <v>-30000</v>
      </c>
      <c r="AX32">
        <f t="shared" si="1"/>
        <v>-4.8752201200033705E-3</v>
      </c>
      <c r="AY32">
        <f t="shared" si="2"/>
        <v>-1.001340650760639E-2</v>
      </c>
      <c r="AZ32">
        <f t="shared" si="3"/>
        <v>5.1381863876030194E-3</v>
      </c>
      <c r="BA32">
        <f t="shared" si="4"/>
        <v>0.79234411320251075</v>
      </c>
      <c r="BB32">
        <f t="shared" si="5"/>
        <v>0.45463532842751186</v>
      </c>
      <c r="BC32">
        <f t="shared" si="6"/>
        <v>2.1272656451370993</v>
      </c>
      <c r="BD32">
        <f t="shared" si="7"/>
        <v>1.7997244329446724</v>
      </c>
      <c r="BE32">
        <f t="shared" ref="BE32:BK41" si="36">$BL32+$AB$7*SIN(BF32)</f>
        <v>8.0252569276538441</v>
      </c>
      <c r="BF32">
        <f t="shared" si="36"/>
        <v>8.0252569324996443</v>
      </c>
      <c r="BG32">
        <f t="shared" si="36"/>
        <v>8.0252568601821359</v>
      </c>
      <c r="BH32">
        <f t="shared" si="36"/>
        <v>8.0252579394274051</v>
      </c>
      <c r="BI32">
        <f t="shared" si="36"/>
        <v>8.0252418323882964</v>
      </c>
      <c r="BJ32">
        <f t="shared" si="36"/>
        <v>8.0254820639082052</v>
      </c>
      <c r="BK32">
        <f t="shared" si="36"/>
        <v>8.021863767625721</v>
      </c>
      <c r="BL32">
        <f t="shared" si="9"/>
        <v>7.6378642738241771</v>
      </c>
    </row>
    <row r="33" spans="1:64" x14ac:dyDescent="0.2">
      <c r="A33" s="89" t="s">
        <v>178</v>
      </c>
      <c r="C33" s="242">
        <v>20488.887999999999</v>
      </c>
      <c r="D33" s="243"/>
      <c r="E33">
        <f t="shared" si="15"/>
        <v>-44260.109207896065</v>
      </c>
      <c r="F33">
        <f t="shared" si="16"/>
        <v>-44260</v>
      </c>
      <c r="G33">
        <f t="shared" si="17"/>
        <v>-4.699840000102995E-2</v>
      </c>
      <c r="I33">
        <f t="shared" si="18"/>
        <v>-4.699840000102995E-2</v>
      </c>
      <c r="L33">
        <v>0.1</v>
      </c>
      <c r="O33" s="254"/>
      <c r="P33">
        <v>6.7639318019949495E-9</v>
      </c>
      <c r="Q33">
        <v>1.4546473073305354E-17</v>
      </c>
      <c r="R33">
        <v>8.2199174919169684E-26</v>
      </c>
      <c r="S33" s="13">
        <v>1.6276424071916498E-9</v>
      </c>
      <c r="T33">
        <v>2.9878911096401219E-5</v>
      </c>
      <c r="U33">
        <v>3.763748857922837E-2</v>
      </c>
      <c r="V33">
        <v>1.3831171099674373</v>
      </c>
      <c r="W33">
        <v>74043.110842439259</v>
      </c>
      <c r="X33">
        <v>4.8861388469049814E-5</v>
      </c>
      <c r="Y33">
        <v>2.3682418537820163E-19</v>
      </c>
      <c r="Z33">
        <f t="shared" si="19"/>
        <v>-44260</v>
      </c>
      <c r="AA33" s="227">
        <f t="shared" si="20"/>
        <v>-2.6661377144918029E-2</v>
      </c>
      <c r="AB33" s="227">
        <f t="shared" si="21"/>
        <v>4.4234012942895515E-3</v>
      </c>
      <c r="AC33" s="227">
        <f t="shared" si="22"/>
        <v>-2.0337022856111921E-2</v>
      </c>
      <c r="AD33" s="227">
        <f t="shared" si="23"/>
        <v>4.1359449865001867E-4</v>
      </c>
      <c r="AE33" s="227">
        <f t="shared" si="24"/>
        <v>4.1359449865001867E-5</v>
      </c>
      <c r="AF33" s="244">
        <f t="shared" si="25"/>
        <v>5470.387999999999</v>
      </c>
      <c r="AG33" s="245"/>
      <c r="AH33">
        <f t="shared" si="26"/>
        <v>-5.1421801295319501E-2</v>
      </c>
      <c r="AI33">
        <f t="shared" si="27"/>
        <v>1.3119037169144183</v>
      </c>
      <c r="AJ33">
        <f t="shared" si="28"/>
        <v>-0.84190706842322105</v>
      </c>
      <c r="AK33">
        <f t="shared" si="29"/>
        <v>0.23933056255389218</v>
      </c>
      <c r="AL33">
        <f t="shared" si="30"/>
        <v>0.6544952869931584</v>
      </c>
      <c r="AM33">
        <f t="shared" si="31"/>
        <v>0.33945248425325042</v>
      </c>
      <c r="AN33" s="227">
        <f t="shared" si="35"/>
        <v>6.7239840713010635</v>
      </c>
      <c r="AO33" s="227">
        <f t="shared" si="35"/>
        <v>6.7237530817629043</v>
      </c>
      <c r="AP33" s="227">
        <f t="shared" si="35"/>
        <v>6.7231036107092006</v>
      </c>
      <c r="AQ33" s="227">
        <f t="shared" si="35"/>
        <v>6.7212785613227863</v>
      </c>
      <c r="AR33" s="227">
        <f t="shared" si="35"/>
        <v>6.7161583854516964</v>
      </c>
      <c r="AS33" s="227">
        <f t="shared" si="35"/>
        <v>6.70185757074481</v>
      </c>
      <c r="AT33" s="227">
        <f t="shared" si="35"/>
        <v>6.6623798381526633</v>
      </c>
      <c r="AU33" s="227">
        <f t="shared" si="33"/>
        <v>6.5563261404407696</v>
      </c>
      <c r="AV33">
        <f t="shared" si="0"/>
        <v>-1.185513553681615E-2</v>
      </c>
      <c r="AW33">
        <v>-29000</v>
      </c>
      <c r="AX33">
        <f t="shared" si="1"/>
        <v>-2.8886027787470622E-3</v>
      </c>
      <c r="AY33">
        <f t="shared" si="2"/>
        <v>-1.185513553681615E-2</v>
      </c>
      <c r="AZ33">
        <f t="shared" si="3"/>
        <v>8.9665327580690877E-3</v>
      </c>
      <c r="BA33">
        <f t="shared" si="4"/>
        <v>0.77278623514665323</v>
      </c>
      <c r="BB33">
        <f t="shared" si="5"/>
        <v>0.50699423964696599</v>
      </c>
      <c r="BC33">
        <f t="shared" si="6"/>
        <v>2.1869969394045143</v>
      </c>
      <c r="BD33">
        <f t="shared" si="7"/>
        <v>1.9335585182443487</v>
      </c>
      <c r="BE33">
        <f t="shared" si="36"/>
        <v>8.0954477812755599</v>
      </c>
      <c r="BF33">
        <f t="shared" si="36"/>
        <v>8.0954477198207844</v>
      </c>
      <c r="BG33">
        <f t="shared" si="36"/>
        <v>8.0954483735149925</v>
      </c>
      <c r="BH33">
        <f t="shared" si="36"/>
        <v>8.0954414200833327</v>
      </c>
      <c r="BI33">
        <f t="shared" si="36"/>
        <v>8.095515374594406</v>
      </c>
      <c r="BJ33">
        <f t="shared" si="36"/>
        <v>8.0947276763118836</v>
      </c>
      <c r="BK33">
        <f t="shared" si="36"/>
        <v>8.102991999880123</v>
      </c>
      <c r="BL33">
        <f t="shared" si="9"/>
        <v>7.7137084627009935</v>
      </c>
    </row>
    <row r="34" spans="1:64" x14ac:dyDescent="0.2">
      <c r="A34" s="89" t="s">
        <v>178</v>
      </c>
      <c r="C34" s="242">
        <v>25261.548999999999</v>
      </c>
      <c r="D34" s="243"/>
      <c r="E34">
        <f t="shared" si="15"/>
        <v>-33170.108985754996</v>
      </c>
      <c r="F34">
        <f t="shared" si="16"/>
        <v>-33170</v>
      </c>
      <c r="G34">
        <f t="shared" si="17"/>
        <v>-4.6902800000680145E-2</v>
      </c>
      <c r="I34">
        <f t="shared" si="18"/>
        <v>-4.6902800000680145E-2</v>
      </c>
      <c r="L34">
        <v>0.1</v>
      </c>
      <c r="O34" s="254"/>
      <c r="S34" s="13"/>
      <c r="Z34">
        <f t="shared" si="19"/>
        <v>-33170</v>
      </c>
      <c r="AA34" s="227">
        <f t="shared" si="20"/>
        <v>-1.1439662464039912E-2</v>
      </c>
      <c r="AB34" s="227">
        <f t="shared" si="21"/>
        <v>-3.9121263249119166E-2</v>
      </c>
      <c r="AC34" s="227">
        <f t="shared" si="22"/>
        <v>-3.5463137536640231E-2</v>
      </c>
      <c r="AD34" s="227">
        <f t="shared" si="23"/>
        <v>1.2576341239426614E-3</v>
      </c>
      <c r="AE34" s="227">
        <f t="shared" si="24"/>
        <v>1.2576341239426615E-4</v>
      </c>
      <c r="AF34" s="244">
        <f t="shared" si="25"/>
        <v>10243.048999999999</v>
      </c>
      <c r="AG34" s="245"/>
      <c r="AH34">
        <f t="shared" si="26"/>
        <v>-7.781536751560977E-3</v>
      </c>
      <c r="AI34">
        <f t="shared" si="27"/>
        <v>0.86731578827218592</v>
      </c>
      <c r="AJ34">
        <f t="shared" si="28"/>
        <v>0.2568361839726554</v>
      </c>
      <c r="AK34">
        <f t="shared" si="29"/>
        <v>0.37007829814184007</v>
      </c>
      <c r="AL34">
        <f t="shared" si="30"/>
        <v>1.9150500471222669</v>
      </c>
      <c r="AM34">
        <f t="shared" si="31"/>
        <v>1.420859545936801</v>
      </c>
      <c r="AN34" s="227">
        <f t="shared" si="35"/>
        <v>7.7897731284743195</v>
      </c>
      <c r="AO34" s="227">
        <f t="shared" si="35"/>
        <v>7.7897731279557076</v>
      </c>
      <c r="AP34" s="227">
        <f t="shared" si="35"/>
        <v>7.7897731073970089</v>
      </c>
      <c r="AQ34" s="227">
        <f t="shared" si="35"/>
        <v>7.7897722924192143</v>
      </c>
      <c r="AR34" s="227">
        <f t="shared" si="35"/>
        <v>7.7897399937877729</v>
      </c>
      <c r="AS34" s="227">
        <f t="shared" si="35"/>
        <v>7.7884727595234589</v>
      </c>
      <c r="AT34" s="227">
        <f t="shared" si="35"/>
        <v>7.7503180064877002</v>
      </c>
      <c r="AU34" s="227">
        <f t="shared" si="33"/>
        <v>7.3974381950846677</v>
      </c>
      <c r="AV34">
        <f t="shared" ref="AV34:AV65" si="37">AB$3+AB$4*AW34+AB$5*AW34^2</f>
        <v>-1.3618643265837147E-2</v>
      </c>
      <c r="AW34">
        <v>-28000</v>
      </c>
      <c r="AX34">
        <f t="shared" ref="AX34:AX65" si="38">AB$3+AB$4*AW34+AB$5*AW34^2+AZ34</f>
        <v>-9.5773611288317746E-4</v>
      </c>
      <c r="AY34">
        <f t="shared" ref="AY34:AY65" si="39">AB$3+AB$4*AW34+AB$5*AW34^2</f>
        <v>-1.3618643265837147E-2</v>
      </c>
      <c r="AZ34">
        <f t="shared" ref="AZ34:AZ65" si="40">$AB$6*($AB$11/BA34*BB34+$AB$12)</f>
        <v>1.266090715295397E-2</v>
      </c>
      <c r="BA34">
        <f t="shared" ref="BA34:BA65" si="41">1+$AB$7*COS(BC34)</f>
        <v>0.75490538852657085</v>
      </c>
      <c r="BB34">
        <f t="shared" ref="BB34:BB65" si="42">SIN(BC34+RADIANS($AB$9))</f>
        <v>0.55519960025835813</v>
      </c>
      <c r="BC34">
        <f t="shared" ref="BC34:BC65" si="43">2*ATAN(BD34)</f>
        <v>2.2439058380628754</v>
      </c>
      <c r="BD34">
        <f t="shared" ref="BD34:BD65" si="44">SQRT((1+$AB$7)/(1-$AB$7))*TAN(BE34/2)</f>
        <v>2.0762852640738063</v>
      </c>
      <c r="BE34">
        <f t="shared" si="36"/>
        <v>8.1639604966120665</v>
      </c>
      <c r="BF34">
        <f t="shared" si="36"/>
        <v>8.1639599864346248</v>
      </c>
      <c r="BG34">
        <f t="shared" si="36"/>
        <v>8.1639642405724739</v>
      </c>
      <c r="BH34">
        <f t="shared" si="36"/>
        <v>8.1639287655212183</v>
      </c>
      <c r="BI34">
        <f t="shared" si="36"/>
        <v>8.16422447014609</v>
      </c>
      <c r="BJ34">
        <f t="shared" si="36"/>
        <v>8.1617511988721425</v>
      </c>
      <c r="BK34">
        <f t="shared" si="36"/>
        <v>8.1818820137132455</v>
      </c>
      <c r="BL34">
        <f t="shared" ref="BL34:BL65" si="45">RADIANS($AB$9)+$AB$18*(AW34-AB$15)</f>
        <v>7.7895526515778108</v>
      </c>
    </row>
    <row r="35" spans="1:64" x14ac:dyDescent="0.2">
      <c r="A35" s="89" t="s">
        <v>178</v>
      </c>
      <c r="C35" s="242">
        <v>19514.560000000001</v>
      </c>
      <c r="D35" s="243"/>
      <c r="E35">
        <f t="shared" si="15"/>
        <v>-46524.107789911053</v>
      </c>
      <c r="F35">
        <f t="shared" si="16"/>
        <v>-46524</v>
      </c>
      <c r="G35">
        <f t="shared" si="17"/>
        <v>-4.6388159997150069E-2</v>
      </c>
      <c r="I35">
        <f t="shared" si="18"/>
        <v>-4.6388159997150069E-2</v>
      </c>
      <c r="L35">
        <v>0.1</v>
      </c>
      <c r="O35" s="254"/>
      <c r="S35" s="13"/>
      <c r="Z35">
        <f t="shared" si="19"/>
        <v>-46524</v>
      </c>
      <c r="AA35" s="227">
        <f t="shared" si="20"/>
        <v>-2.3046353511829189E-2</v>
      </c>
      <c r="AB35" s="227">
        <f t="shared" si="21"/>
        <v>8.4026545186970183E-3</v>
      </c>
      <c r="AC35" s="227">
        <f t="shared" si="22"/>
        <v>-2.334180648532088E-2</v>
      </c>
      <c r="AD35" s="227">
        <f t="shared" si="23"/>
        <v>5.4483992999816786E-4</v>
      </c>
      <c r="AE35" s="227">
        <f t="shared" si="24"/>
        <v>5.4483992999816786E-5</v>
      </c>
      <c r="AF35" s="244">
        <f t="shared" si="25"/>
        <v>4496.0600000000013</v>
      </c>
      <c r="AG35" s="245"/>
      <c r="AH35">
        <f t="shared" si="26"/>
        <v>-5.4790814515847087E-2</v>
      </c>
      <c r="AI35">
        <f t="shared" si="27"/>
        <v>1.3807666422924267</v>
      </c>
      <c r="AJ35">
        <f t="shared" si="28"/>
        <v>-0.98607168562658543</v>
      </c>
      <c r="AK35">
        <f t="shared" si="29"/>
        <v>9.7876508492810266E-2</v>
      </c>
      <c r="AL35">
        <f t="shared" si="30"/>
        <v>0.25160396335644558</v>
      </c>
      <c r="AM35">
        <f t="shared" si="31"/>
        <v>0.12646986319038345</v>
      </c>
      <c r="AN35" s="227">
        <f t="shared" si="35"/>
        <v>6.4497395619289968</v>
      </c>
      <c r="AO35" s="227">
        <f t="shared" si="35"/>
        <v>6.4496028627116946</v>
      </c>
      <c r="AP35" s="227">
        <f t="shared" si="35"/>
        <v>6.4492502953077171</v>
      </c>
      <c r="AQ35" s="227">
        <f t="shared" si="35"/>
        <v>6.4483410681153588</v>
      </c>
      <c r="AR35" s="227">
        <f t="shared" si="35"/>
        <v>6.4459969188093709</v>
      </c>
      <c r="AS35" s="227">
        <f t="shared" si="35"/>
        <v>6.4399574134997204</v>
      </c>
      <c r="AT35" s="227">
        <f t="shared" si="35"/>
        <v>6.4244231004774051</v>
      </c>
      <c r="AU35" s="227">
        <f t="shared" si="33"/>
        <v>6.3846148968236562</v>
      </c>
      <c r="AV35">
        <f t="shared" si="37"/>
        <v>-1.5303929694669403E-2</v>
      </c>
      <c r="AW35">
        <v>-27000</v>
      </c>
      <c r="AX35">
        <f t="shared" si="38"/>
        <v>9.1132368434033648E-4</v>
      </c>
      <c r="AY35">
        <f t="shared" si="39"/>
        <v>-1.5303929694669403E-2</v>
      </c>
      <c r="AZ35">
        <f t="shared" si="40"/>
        <v>1.6215253379009739E-2</v>
      </c>
      <c r="BA35">
        <f t="shared" si="41"/>
        <v>0.73855733930352008</v>
      </c>
      <c r="BB35">
        <f t="shared" si="42"/>
        <v>0.59959206483001837</v>
      </c>
      <c r="BC35">
        <f t="shared" si="43"/>
        <v>2.2982941926759906</v>
      </c>
      <c r="BD35">
        <f t="shared" si="44"/>
        <v>2.229395238711104</v>
      </c>
      <c r="BE35">
        <f t="shared" si="36"/>
        <v>8.2309390578650703</v>
      </c>
      <c r="BF35">
        <f t="shared" si="36"/>
        <v>8.2309369942351225</v>
      </c>
      <c r="BG35">
        <f t="shared" si="36"/>
        <v>8.2309512541064276</v>
      </c>
      <c r="BH35">
        <f t="shared" si="36"/>
        <v>8.2308527066033719</v>
      </c>
      <c r="BI35">
        <f t="shared" si="36"/>
        <v>8.2315332510970816</v>
      </c>
      <c r="BJ35">
        <f t="shared" si="36"/>
        <v>8.2268094622099408</v>
      </c>
      <c r="BK35">
        <f t="shared" si="36"/>
        <v>8.2585162968984545</v>
      </c>
      <c r="BL35">
        <f t="shared" si="45"/>
        <v>7.8653968404546273</v>
      </c>
    </row>
    <row r="36" spans="1:64" x14ac:dyDescent="0.2">
      <c r="A36" s="89" t="s">
        <v>178</v>
      </c>
      <c r="C36" s="242">
        <v>19833.669999999998</v>
      </c>
      <c r="D36" s="243"/>
      <c r="E36">
        <f t="shared" si="15"/>
        <v>-45782.60740451025</v>
      </c>
      <c r="F36">
        <f t="shared" si="16"/>
        <v>-45782.5</v>
      </c>
      <c r="G36">
        <f t="shared" si="17"/>
        <v>-4.6222300003137207E-2</v>
      </c>
      <c r="I36">
        <f t="shared" si="18"/>
        <v>-4.6222300003137207E-2</v>
      </c>
      <c r="L36">
        <v>0.1</v>
      </c>
      <c r="O36" s="254"/>
      <c r="S36" s="13"/>
      <c r="Z36">
        <f t="shared" si="19"/>
        <v>-45782.5</v>
      </c>
      <c r="AA36" s="227">
        <f t="shared" si="20"/>
        <v>-2.4704885289753717E-2</v>
      </c>
      <c r="AB36" s="227">
        <f t="shared" si="21"/>
        <v>7.895497495321778E-3</v>
      </c>
      <c r="AC36" s="227">
        <f t="shared" si="22"/>
        <v>-2.151741471338349E-2</v>
      </c>
      <c r="AD36" s="227">
        <f t="shared" si="23"/>
        <v>4.6299913594773231E-4</v>
      </c>
      <c r="AE36" s="227">
        <f t="shared" si="24"/>
        <v>4.6299913594773236E-5</v>
      </c>
      <c r="AF36" s="244">
        <f t="shared" si="25"/>
        <v>4815.1699999999983</v>
      </c>
      <c r="AG36" s="245"/>
      <c r="AH36">
        <f t="shared" si="26"/>
        <v>-5.4117797498458985E-2</v>
      </c>
      <c r="AI36">
        <f t="shared" si="27"/>
        <v>1.3639339408556814</v>
      </c>
      <c r="AJ36">
        <f t="shared" si="28"/>
        <v>-0.95432298173007934</v>
      </c>
      <c r="AK36">
        <f t="shared" si="29"/>
        <v>0.14871157819969971</v>
      </c>
      <c r="AL36">
        <f t="shared" si="30"/>
        <v>0.38791735200741972</v>
      </c>
      <c r="AM36">
        <f t="shared" si="31"/>
        <v>0.19642808198939835</v>
      </c>
      <c r="AN36" s="227">
        <f t="shared" si="35"/>
        <v>6.5410324296389115</v>
      </c>
      <c r="AO36" s="227">
        <f t="shared" si="35"/>
        <v>6.5408411786282965</v>
      </c>
      <c r="AP36" s="227">
        <f t="shared" si="35"/>
        <v>6.5403381413420787</v>
      </c>
      <c r="AQ36" s="227">
        <f t="shared" si="35"/>
        <v>6.5390153465802445</v>
      </c>
      <c r="AR36" s="227">
        <f t="shared" si="35"/>
        <v>6.5355390808410929</v>
      </c>
      <c r="AS36" s="227">
        <f t="shared" si="35"/>
        <v>6.5264182681025131</v>
      </c>
      <c r="AT36" s="227">
        <f t="shared" si="35"/>
        <v>6.5025832785531881</v>
      </c>
      <c r="AU36" s="227">
        <f t="shared" si="33"/>
        <v>6.4408533628758162</v>
      </c>
      <c r="AV36">
        <f t="shared" si="37"/>
        <v>-1.6910994823312903E-2</v>
      </c>
      <c r="AW36">
        <v>-26000</v>
      </c>
      <c r="AX36">
        <f t="shared" si="38"/>
        <v>2.7138439708113797E-3</v>
      </c>
      <c r="AY36">
        <f t="shared" si="39"/>
        <v>-1.6910994823312903E-2</v>
      </c>
      <c r="AZ36">
        <f t="shared" si="40"/>
        <v>1.9624838794124282E-2</v>
      </c>
      <c r="BA36">
        <f t="shared" si="41"/>
        <v>0.72361203728098966</v>
      </c>
      <c r="BB36">
        <f t="shared" si="42"/>
        <v>0.6404817577343197</v>
      </c>
      <c r="BC36">
        <f t="shared" si="43"/>
        <v>2.3504283175134253</v>
      </c>
      <c r="BD36">
        <f t="shared" si="44"/>
        <v>2.3946626451725699</v>
      </c>
      <c r="BE36">
        <f t="shared" si="36"/>
        <v>8.2965152710814323</v>
      </c>
      <c r="BF36">
        <f t="shared" si="36"/>
        <v>8.2965093378462136</v>
      </c>
      <c r="BG36">
        <f t="shared" si="36"/>
        <v>8.2965445790323642</v>
      </c>
      <c r="BH36">
        <f t="shared" si="36"/>
        <v>8.2963352211762267</v>
      </c>
      <c r="BI36">
        <f t="shared" si="36"/>
        <v>8.2975776024378085</v>
      </c>
      <c r="BJ36">
        <f t="shared" si="36"/>
        <v>8.2901566297861162</v>
      </c>
      <c r="BK36">
        <f t="shared" si="36"/>
        <v>8.3328903067221116</v>
      </c>
      <c r="BL36">
        <f t="shared" si="45"/>
        <v>7.9412410293314437</v>
      </c>
    </row>
    <row r="37" spans="1:64" x14ac:dyDescent="0.2">
      <c r="A37" s="89" t="s">
        <v>178</v>
      </c>
      <c r="C37" s="242">
        <v>20191.728999999999</v>
      </c>
      <c r="D37" s="243"/>
      <c r="E37">
        <f t="shared" si="15"/>
        <v>-44950.603122299624</v>
      </c>
      <c r="F37">
        <f t="shared" si="16"/>
        <v>-44950.5</v>
      </c>
      <c r="G37">
        <f t="shared" si="17"/>
        <v>-4.4379420000041137E-2</v>
      </c>
      <c r="I37">
        <f t="shared" si="18"/>
        <v>-4.4379420000041137E-2</v>
      </c>
      <c r="L37">
        <v>0.1</v>
      </c>
      <c r="O37" s="254"/>
      <c r="P37">
        <v>4.597090898855966E-9</v>
      </c>
      <c r="Q37">
        <v>1.4801606022969066E-17</v>
      </c>
      <c r="R37">
        <v>8.3685691528800598E-26</v>
      </c>
      <c r="S37" s="13">
        <v>2.8833097126675311E-9</v>
      </c>
      <c r="T37">
        <v>3.4339231671973073E-5</v>
      </c>
      <c r="U37">
        <v>3.1753126077751458E-2</v>
      </c>
      <c r="V37">
        <v>1.2775582172895708</v>
      </c>
      <c r="W37">
        <v>66173.693654371426</v>
      </c>
      <c r="X37">
        <v>8.6556184162264637E-5</v>
      </c>
      <c r="Y37">
        <v>2.4110699095955789E-19</v>
      </c>
      <c r="Z37">
        <f t="shared" si="19"/>
        <v>-44950.5</v>
      </c>
      <c r="AA37" s="227">
        <f t="shared" si="20"/>
        <v>-2.6002559444430126E-2</v>
      </c>
      <c r="AB37" s="227">
        <f t="shared" si="21"/>
        <v>8.4711393489336553E-3</v>
      </c>
      <c r="AC37" s="227">
        <f t="shared" si="22"/>
        <v>-1.837686055561101E-2</v>
      </c>
      <c r="AD37" s="227">
        <f t="shared" si="23"/>
        <v>3.3770900388037183E-4</v>
      </c>
      <c r="AE37" s="227">
        <f t="shared" si="24"/>
        <v>3.3770900388037183E-5</v>
      </c>
      <c r="AF37" s="244">
        <f t="shared" si="25"/>
        <v>5173.2289999999994</v>
      </c>
      <c r="AG37" s="245"/>
      <c r="AH37">
        <f t="shared" si="26"/>
        <v>-5.2850559348974792E-2</v>
      </c>
      <c r="AI37">
        <f t="shared" si="27"/>
        <v>1.3379751862971283</v>
      </c>
      <c r="AJ37">
        <f t="shared" si="28"/>
        <v>-0.89972137626005244</v>
      </c>
      <c r="AK37">
        <f t="shared" si="29"/>
        <v>0.20083779585728748</v>
      </c>
      <c r="AL37">
        <f t="shared" si="30"/>
        <v>0.53617217588488775</v>
      </c>
      <c r="AM37">
        <f t="shared" si="31"/>
        <v>0.27469871593860529</v>
      </c>
      <c r="AN37" s="227">
        <f t="shared" si="35"/>
        <v>6.6418915178180136</v>
      </c>
      <c r="AO37" s="227">
        <f t="shared" si="35"/>
        <v>6.6416662438591327</v>
      </c>
      <c r="AP37" s="227">
        <f t="shared" si="35"/>
        <v>6.6410544111569827</v>
      </c>
      <c r="AQ37" s="227">
        <f t="shared" si="35"/>
        <v>6.6393934097451641</v>
      </c>
      <c r="AR37" s="227">
        <f t="shared" si="35"/>
        <v>6.6348892830471824</v>
      </c>
      <c r="AS37" s="227">
        <f t="shared" si="35"/>
        <v>6.6227125111279417</v>
      </c>
      <c r="AT37" s="227">
        <f t="shared" si="35"/>
        <v>6.5900471899789093</v>
      </c>
      <c r="AU37" s="227">
        <f t="shared" si="33"/>
        <v>6.503955728021328</v>
      </c>
      <c r="AV37">
        <f t="shared" si="37"/>
        <v>-1.8439838651767657E-2</v>
      </c>
      <c r="AW37">
        <v>-25000</v>
      </c>
      <c r="AX37">
        <f t="shared" si="38"/>
        <v>4.4461436417641657E-3</v>
      </c>
      <c r="AY37">
        <f t="shared" si="39"/>
        <v>-1.8439838651767657E-2</v>
      </c>
      <c r="AZ37">
        <f t="shared" si="40"/>
        <v>2.2885982293531823E-2</v>
      </c>
      <c r="BA37">
        <f t="shared" si="41"/>
        <v>0.70995288892862285</v>
      </c>
      <c r="BB37">
        <f t="shared" si="42"/>
        <v>0.67814898170389437</v>
      </c>
      <c r="BC37">
        <f t="shared" si="43"/>
        <v>2.400543952687324</v>
      </c>
      <c r="BD37">
        <f t="shared" si="44"/>
        <v>2.5742244342762652</v>
      </c>
      <c r="BE37">
        <f t="shared" si="36"/>
        <v>8.3608100270906309</v>
      </c>
      <c r="BF37">
        <f t="shared" si="36"/>
        <v>8.3607962702663396</v>
      </c>
      <c r="BG37">
        <f t="shared" si="36"/>
        <v>8.3608683547966614</v>
      </c>
      <c r="BH37">
        <f t="shared" si="36"/>
        <v>8.3604905342681199</v>
      </c>
      <c r="BI37">
        <f t="shared" si="36"/>
        <v>8.3624679767499064</v>
      </c>
      <c r="BJ37">
        <f t="shared" si="36"/>
        <v>8.3520390200296912</v>
      </c>
      <c r="BK37">
        <f t="shared" si="36"/>
        <v>8.4050124961022679</v>
      </c>
      <c r="BL37">
        <f t="shared" si="45"/>
        <v>8.0170852182082619</v>
      </c>
    </row>
    <row r="38" spans="1:64" x14ac:dyDescent="0.2">
      <c r="A38" s="89" t="s">
        <v>178</v>
      </c>
      <c r="C38" s="242">
        <v>22705.877</v>
      </c>
      <c r="D38" s="243"/>
      <c r="E38">
        <f t="shared" si="15"/>
        <v>-39108.599703557855</v>
      </c>
      <c r="F38">
        <f t="shared" si="16"/>
        <v>-39108.5</v>
      </c>
      <c r="G38">
        <f t="shared" si="17"/>
        <v>-4.290813999978127E-2</v>
      </c>
      <c r="I38">
        <f t="shared" si="18"/>
        <v>-4.290813999978127E-2</v>
      </c>
      <c r="L38">
        <v>0.1</v>
      </c>
      <c r="O38" s="254"/>
      <c r="S38" s="13"/>
      <c r="Z38">
        <f t="shared" si="19"/>
        <v>-39108.5</v>
      </c>
      <c r="AA38" s="227">
        <f t="shared" si="20"/>
        <v>-2.3158930248293901E-2</v>
      </c>
      <c r="AB38" s="227">
        <f t="shared" si="21"/>
        <v>-9.3861818625228174E-3</v>
      </c>
      <c r="AC38" s="227">
        <f t="shared" si="22"/>
        <v>-1.9749209751487369E-2</v>
      </c>
      <c r="AD38" s="227">
        <f t="shared" si="23"/>
        <v>3.9003128580824376E-4</v>
      </c>
      <c r="AE38" s="227">
        <f t="shared" si="24"/>
        <v>3.9003128580824379E-5</v>
      </c>
      <c r="AF38" s="244">
        <f t="shared" si="25"/>
        <v>7687.3770000000004</v>
      </c>
      <c r="AG38" s="245"/>
      <c r="AH38">
        <f t="shared" si="26"/>
        <v>-3.3521958137258452E-2</v>
      </c>
      <c r="AI38">
        <f t="shared" si="27"/>
        <v>1.076518531229157</v>
      </c>
      <c r="AJ38">
        <f t="shared" si="28"/>
        <v>-0.27672912464084282</v>
      </c>
      <c r="AK38">
        <f t="shared" si="29"/>
        <v>0.38562671221781902</v>
      </c>
      <c r="AL38">
        <f t="shared" si="30"/>
        <v>1.3749142733369499</v>
      </c>
      <c r="AM38">
        <f t="shared" si="31"/>
        <v>0.8210700391602106</v>
      </c>
      <c r="AN38" s="227">
        <f t="shared" si="35"/>
        <v>7.2764018554843775</v>
      </c>
      <c r="AO38" s="227">
        <f t="shared" si="35"/>
        <v>7.2763679793085503</v>
      </c>
      <c r="AP38" s="227">
        <f t="shared" si="35"/>
        <v>7.2762101907805086</v>
      </c>
      <c r="AQ38" s="227">
        <f t="shared" si="35"/>
        <v>7.2754757455546679</v>
      </c>
      <c r="AR38" s="227">
        <f t="shared" si="35"/>
        <v>7.2720679915043744</v>
      </c>
      <c r="AS38" s="227">
        <f t="shared" si="35"/>
        <v>7.2564813254081599</v>
      </c>
      <c r="AT38" s="227">
        <f t="shared" si="35"/>
        <v>7.1892759699268991</v>
      </c>
      <c r="AU38" s="227">
        <f t="shared" si="33"/>
        <v>6.9470374794396914</v>
      </c>
      <c r="AV38">
        <f t="shared" si="37"/>
        <v>-1.9890461180033656E-2</v>
      </c>
      <c r="AW38">
        <v>-24000</v>
      </c>
      <c r="AX38">
        <f t="shared" si="38"/>
        <v>6.1053736765865931E-3</v>
      </c>
      <c r="AY38">
        <f t="shared" si="39"/>
        <v>-1.9890461180033656E-2</v>
      </c>
      <c r="AZ38">
        <f t="shared" si="40"/>
        <v>2.5995834856620249E-2</v>
      </c>
      <c r="BA38">
        <f t="shared" si="41"/>
        <v>0.6974757911172641</v>
      </c>
      <c r="BB38">
        <f t="shared" si="42"/>
        <v>0.71284577359025836</v>
      </c>
      <c r="BC38">
        <f t="shared" si="43"/>
        <v>2.4488505265397302</v>
      </c>
      <c r="BD38">
        <f t="shared" si="44"/>
        <v>2.7706860509960958</v>
      </c>
      <c r="BE38">
        <f t="shared" si="36"/>
        <v>8.4239344463169665</v>
      </c>
      <c r="BF38">
        <f t="shared" si="36"/>
        <v>8.4239070580576048</v>
      </c>
      <c r="BG38">
        <f t="shared" si="36"/>
        <v>8.4240361563971522</v>
      </c>
      <c r="BH38">
        <f t="shared" si="36"/>
        <v>8.4234274057577121</v>
      </c>
      <c r="BI38">
        <f t="shared" si="36"/>
        <v>8.4262928657353893</v>
      </c>
      <c r="BJ38">
        <f t="shared" si="36"/>
        <v>8.4126908168749885</v>
      </c>
      <c r="BK38">
        <f t="shared" si="36"/>
        <v>8.4749042649879112</v>
      </c>
      <c r="BL38">
        <f t="shared" si="45"/>
        <v>8.0929294070850766</v>
      </c>
    </row>
    <row r="39" spans="1:64" x14ac:dyDescent="0.2">
      <c r="A39" s="89" t="s">
        <v>178</v>
      </c>
      <c r="C39" s="242">
        <v>22738.806</v>
      </c>
      <c r="D39" s="243"/>
      <c r="E39">
        <f t="shared" si="15"/>
        <v>-39032.084187933571</v>
      </c>
      <c r="F39">
        <f t="shared" si="16"/>
        <v>-39032</v>
      </c>
      <c r="G39">
        <f t="shared" si="17"/>
        <v>-3.6230879999493482E-2</v>
      </c>
      <c r="I39">
        <f t="shared" si="18"/>
        <v>-3.6230879999493482E-2</v>
      </c>
      <c r="L39">
        <v>0.1</v>
      </c>
      <c r="O39" s="254"/>
      <c r="S39" s="13"/>
      <c r="Z39">
        <f t="shared" si="19"/>
        <v>-39032</v>
      </c>
      <c r="AA39" s="227">
        <f t="shared" si="20"/>
        <v>-2.303444021873953E-2</v>
      </c>
      <c r="AB39" s="227">
        <f t="shared" si="21"/>
        <v>-3.0315718634809988E-3</v>
      </c>
      <c r="AC39" s="227">
        <f t="shared" si="22"/>
        <v>-1.3196439780753952E-2</v>
      </c>
      <c r="AD39" s="227">
        <f t="shared" si="23"/>
        <v>1.7414602288706542E-4</v>
      </c>
      <c r="AE39" s="227">
        <f t="shared" si="24"/>
        <v>1.7414602288706541E-5</v>
      </c>
      <c r="AF39" s="244">
        <f t="shared" si="25"/>
        <v>7720.3060000000005</v>
      </c>
      <c r="AG39" s="245"/>
      <c r="AH39">
        <f t="shared" si="26"/>
        <v>-3.3199308136012483E-2</v>
      </c>
      <c r="AI39">
        <f t="shared" si="27"/>
        <v>1.0731901818751337</v>
      </c>
      <c r="AJ39">
        <f t="shared" si="28"/>
        <v>-0.26843197002951952</v>
      </c>
      <c r="AK39">
        <f t="shared" si="29"/>
        <v>0.38627224088002615</v>
      </c>
      <c r="AL39">
        <f t="shared" si="30"/>
        <v>1.3835380153785548</v>
      </c>
      <c r="AM39">
        <f t="shared" si="31"/>
        <v>0.82831447666804348</v>
      </c>
      <c r="AN39" s="227">
        <f t="shared" si="35"/>
        <v>7.2837789765199341</v>
      </c>
      <c r="AO39" s="227">
        <f t="shared" si="35"/>
        <v>7.2837469321766379</v>
      </c>
      <c r="AP39" s="227">
        <f t="shared" si="35"/>
        <v>7.2835959621581461</v>
      </c>
      <c r="AQ39" s="227">
        <f t="shared" si="35"/>
        <v>7.282885176851349</v>
      </c>
      <c r="AR39" s="227">
        <f t="shared" si="35"/>
        <v>7.2795492180014953</v>
      </c>
      <c r="AS39" s="227">
        <f t="shared" si="35"/>
        <v>7.2641161777744623</v>
      </c>
      <c r="AT39" s="227">
        <f t="shared" si="35"/>
        <v>7.1968705812470297</v>
      </c>
      <c r="AU39" s="227">
        <f t="shared" si="33"/>
        <v>6.9528395598887673</v>
      </c>
      <c r="AV39">
        <f t="shared" si="37"/>
        <v>-2.126286240811091E-2</v>
      </c>
      <c r="AW39">
        <v>-23000</v>
      </c>
      <c r="AX39">
        <f t="shared" si="38"/>
        <v>7.6893390798535161E-3</v>
      </c>
      <c r="AY39">
        <f t="shared" si="39"/>
        <v>-2.126286240811091E-2</v>
      </c>
      <c r="AZ39">
        <f t="shared" si="40"/>
        <v>2.8952201487964426E-2</v>
      </c>
      <c r="BA39">
        <f t="shared" si="41"/>
        <v>0.68608807617859824</v>
      </c>
      <c r="BB39">
        <f t="shared" si="42"/>
        <v>0.74479787357210436</v>
      </c>
      <c r="BC39">
        <f t="shared" si="43"/>
        <v>2.4955347889072756</v>
      </c>
      <c r="BD39">
        <f t="shared" si="44"/>
        <v>2.9872650538393635</v>
      </c>
      <c r="BE39">
        <f t="shared" si="36"/>
        <v>8.485990886541563</v>
      </c>
      <c r="BF39">
        <f t="shared" si="36"/>
        <v>8.4859423128164817</v>
      </c>
      <c r="BG39">
        <f t="shared" si="36"/>
        <v>8.4861514345014033</v>
      </c>
      <c r="BH39">
        <f t="shared" si="36"/>
        <v>8.485250689403907</v>
      </c>
      <c r="BI39">
        <f t="shared" si="36"/>
        <v>8.4891225943063571</v>
      </c>
      <c r="BJ39">
        <f t="shared" si="36"/>
        <v>8.4723306722775771</v>
      </c>
      <c r="BK39">
        <f t="shared" si="36"/>
        <v>8.5425998373181606</v>
      </c>
      <c r="BL39">
        <f t="shared" si="45"/>
        <v>8.1687735959618948</v>
      </c>
    </row>
    <row r="40" spans="1:64" x14ac:dyDescent="0.2">
      <c r="A40" s="89" t="s">
        <v>178</v>
      </c>
      <c r="C40" s="242">
        <v>22391.725999999999</v>
      </c>
      <c r="D40" s="243"/>
      <c r="E40">
        <f t="shared" si="15"/>
        <v>-39838.577101865812</v>
      </c>
      <c r="F40">
        <f t="shared" si="16"/>
        <v>-39838.5</v>
      </c>
      <c r="G40">
        <f t="shared" si="17"/>
        <v>-3.3181340000737691E-2</v>
      </c>
      <c r="I40">
        <f t="shared" si="18"/>
        <v>-3.3181340000737691E-2</v>
      </c>
      <c r="L40">
        <v>0.1</v>
      </c>
      <c r="O40" s="254"/>
      <c r="S40" s="13"/>
      <c r="Z40">
        <f t="shared" si="19"/>
        <v>-39838.5</v>
      </c>
      <c r="AA40" s="227">
        <f t="shared" si="20"/>
        <v>-2.4277626651285196E-2</v>
      </c>
      <c r="AB40" s="227">
        <f t="shared" si="21"/>
        <v>3.373279031160907E-3</v>
      </c>
      <c r="AC40" s="227">
        <f t="shared" si="22"/>
        <v>-8.9037133494524953E-3</v>
      </c>
      <c r="AD40" s="227">
        <f t="shared" si="23"/>
        <v>7.9276111409218579E-5</v>
      </c>
      <c r="AE40" s="227">
        <f t="shared" si="24"/>
        <v>7.9276111409218576E-6</v>
      </c>
      <c r="AF40" s="244">
        <f t="shared" si="25"/>
        <v>7373.2259999999987</v>
      </c>
      <c r="AG40" s="245"/>
      <c r="AH40">
        <f t="shared" si="26"/>
        <v>-3.6554619031898598E-2</v>
      </c>
      <c r="AI40">
        <f t="shared" si="27"/>
        <v>1.1089993754832617</v>
      </c>
      <c r="AJ40">
        <f t="shared" si="28"/>
        <v>-0.35735751319336789</v>
      </c>
      <c r="AK40">
        <f t="shared" si="29"/>
        <v>0.37773295188750877</v>
      </c>
      <c r="AL40">
        <f t="shared" si="30"/>
        <v>1.2898658617895125</v>
      </c>
      <c r="AM40">
        <f t="shared" si="31"/>
        <v>0.75223962862637306</v>
      </c>
      <c r="AN40" s="227">
        <f t="shared" si="35"/>
        <v>7.2048382530577477</v>
      </c>
      <c r="AO40" s="227">
        <f t="shared" si="35"/>
        <v>7.2047831881167781</v>
      </c>
      <c r="AP40" s="227">
        <f t="shared" si="35"/>
        <v>7.2045515419021058</v>
      </c>
      <c r="AQ40" s="227">
        <f t="shared" si="35"/>
        <v>7.2035778295565454</v>
      </c>
      <c r="AR40" s="227">
        <f t="shared" si="35"/>
        <v>7.1994984269482059</v>
      </c>
      <c r="AS40" s="227">
        <f t="shared" si="35"/>
        <v>7.1826375525333495</v>
      </c>
      <c r="AT40" s="227">
        <f t="shared" si="35"/>
        <v>7.1164030820024804</v>
      </c>
      <c r="AU40" s="227">
        <f t="shared" si="33"/>
        <v>6.8916712215596156</v>
      </c>
      <c r="AV40">
        <f t="shared" si="37"/>
        <v>-2.2557042335999415E-2</v>
      </c>
      <c r="AW40">
        <v>-22000</v>
      </c>
      <c r="AX40">
        <f t="shared" si="38"/>
        <v>9.196354247797342E-3</v>
      </c>
      <c r="AY40">
        <f t="shared" si="39"/>
        <v>-2.2557042335999415E-2</v>
      </c>
      <c r="AZ40">
        <f t="shared" si="40"/>
        <v>3.1753396583796757E-2</v>
      </c>
      <c r="BA40">
        <f t="shared" si="41"/>
        <v>0.6757074546122438</v>
      </c>
      <c r="BB40">
        <f t="shared" si="42"/>
        <v>0.77420684781818649</v>
      </c>
      <c r="BC40">
        <f t="shared" si="43"/>
        <v>2.5407638998284807</v>
      </c>
      <c r="BD40">
        <f t="shared" si="44"/>
        <v>3.2279896555989529</v>
      </c>
      <c r="BE40">
        <f t="shared" si="36"/>
        <v>8.5470738183616835</v>
      </c>
      <c r="BF40">
        <f t="shared" si="36"/>
        <v>8.5469952429448242</v>
      </c>
      <c r="BG40">
        <f t="shared" si="36"/>
        <v>8.5473080290050021</v>
      </c>
      <c r="BH40">
        <f t="shared" si="36"/>
        <v>8.5460622180967896</v>
      </c>
      <c r="BI40">
        <f t="shared" si="36"/>
        <v>8.5510131804988152</v>
      </c>
      <c r="BJ40">
        <f t="shared" si="36"/>
        <v>8.5311591697736784</v>
      </c>
      <c r="BK40">
        <f t="shared" si="36"/>
        <v>8.6081460642488423</v>
      </c>
      <c r="BL40">
        <f t="shared" si="45"/>
        <v>8.2446177848387112</v>
      </c>
    </row>
    <row r="41" spans="1:64" x14ac:dyDescent="0.2">
      <c r="A41" s="89" t="s">
        <v>178</v>
      </c>
      <c r="C41" s="242">
        <v>24948.694</v>
      </c>
      <c r="D41" s="243"/>
      <c r="E41">
        <f t="shared" si="15"/>
        <v>-33897.074931900752</v>
      </c>
      <c r="F41">
        <f t="shared" si="16"/>
        <v>-33897</v>
      </c>
      <c r="G41">
        <f t="shared" si="17"/>
        <v>-3.2247480001387885E-2</v>
      </c>
      <c r="I41">
        <f t="shared" si="18"/>
        <v>-3.2247480001387885E-2</v>
      </c>
      <c r="L41">
        <v>0.1</v>
      </c>
      <c r="O41" s="254"/>
      <c r="S41" s="13"/>
      <c r="Z41">
        <f t="shared" si="19"/>
        <v>-33897</v>
      </c>
      <c r="AA41" s="227">
        <f t="shared" si="20"/>
        <v>-1.2972999580766123E-2</v>
      </c>
      <c r="AB41" s="227">
        <f t="shared" si="21"/>
        <v>-2.1364296547260873E-2</v>
      </c>
      <c r="AC41" s="227">
        <f t="shared" si="22"/>
        <v>-1.9274480420621763E-2</v>
      </c>
      <c r="AD41" s="227">
        <f t="shared" si="23"/>
        <v>3.7150559548493171E-4</v>
      </c>
      <c r="AE41" s="227">
        <f t="shared" si="24"/>
        <v>3.7150559548493174E-5</v>
      </c>
      <c r="AF41" s="244">
        <f t="shared" si="25"/>
        <v>9930.1939999999995</v>
      </c>
      <c r="AG41" s="245"/>
      <c r="AH41">
        <f t="shared" si="26"/>
        <v>-1.0883183454127013E-2</v>
      </c>
      <c r="AI41">
        <f t="shared" si="27"/>
        <v>0.8877126787958427</v>
      </c>
      <c r="AJ41">
        <f t="shared" si="28"/>
        <v>0.20370361434332543</v>
      </c>
      <c r="AK41">
        <f t="shared" si="29"/>
        <v>0.37676863496605772</v>
      </c>
      <c r="AL41">
        <f t="shared" si="30"/>
        <v>1.8604422801850198</v>
      </c>
      <c r="AM41">
        <f t="shared" si="31"/>
        <v>1.3414927497368658</v>
      </c>
      <c r="AN41" s="227">
        <f t="shared" ref="AN41:AT50" si="46">$AU41+$AB$7*SIN(AO41)</f>
        <v>7.7325494875227578</v>
      </c>
      <c r="AO41" s="227">
        <f t="shared" si="46"/>
        <v>7.7325494741491543</v>
      </c>
      <c r="AP41" s="227">
        <f t="shared" si="46"/>
        <v>7.7325491933283681</v>
      </c>
      <c r="AQ41" s="227">
        <f t="shared" si="46"/>
        <v>7.732543296763728</v>
      </c>
      <c r="AR41" s="227">
        <f t="shared" si="46"/>
        <v>7.7324195487452876</v>
      </c>
      <c r="AS41" s="227">
        <f t="shared" si="46"/>
        <v>7.7298508342029075</v>
      </c>
      <c r="AT41" s="227">
        <f t="shared" si="46"/>
        <v>7.6850913373469725</v>
      </c>
      <c r="AU41" s="227">
        <f t="shared" si="33"/>
        <v>7.3422994697712216</v>
      </c>
      <c r="AV41">
        <f t="shared" si="37"/>
        <v>-2.3773000963699161E-2</v>
      </c>
      <c r="AW41">
        <v>-21000</v>
      </c>
      <c r="AX41">
        <f t="shared" si="38"/>
        <v>1.06251261389699E-2</v>
      </c>
      <c r="AY41">
        <f t="shared" si="39"/>
        <v>-2.3773000963699161E-2</v>
      </c>
      <c r="AZ41">
        <f t="shared" si="40"/>
        <v>3.4398127102669061E-2</v>
      </c>
      <c r="BA41">
        <f t="shared" si="41"/>
        <v>0.66626100222074558</v>
      </c>
      <c r="BB41">
        <f t="shared" si="42"/>
        <v>0.8012522143061348</v>
      </c>
      <c r="BC41">
        <f t="shared" si="43"/>
        <v>2.5846880606553784</v>
      </c>
      <c r="BD41">
        <f t="shared" si="44"/>
        <v>3.4979786334884175</v>
      </c>
      <c r="BE41">
        <f t="shared" si="36"/>
        <v>8.6072705892826065</v>
      </c>
      <c r="BF41">
        <f t="shared" si="36"/>
        <v>8.6071527754109294</v>
      </c>
      <c r="BG41">
        <f t="shared" si="36"/>
        <v>8.6075908158861498</v>
      </c>
      <c r="BH41">
        <f t="shared" si="36"/>
        <v>8.605961114072354</v>
      </c>
      <c r="BI41">
        <f t="shared" si="36"/>
        <v>8.612010072473451</v>
      </c>
      <c r="BJ41">
        <f t="shared" si="36"/>
        <v>8.5893570913820678</v>
      </c>
      <c r="BK41">
        <f t="shared" si="36"/>
        <v>8.6716021547778439</v>
      </c>
      <c r="BL41">
        <f t="shared" si="45"/>
        <v>8.3204619737155276</v>
      </c>
    </row>
    <row r="42" spans="1:64" x14ac:dyDescent="0.2">
      <c r="A42" s="89" t="s">
        <v>178</v>
      </c>
      <c r="C42" s="242">
        <v>20604.669000000002</v>
      </c>
      <c r="D42" s="243"/>
      <c r="E42">
        <f t="shared" si="15"/>
        <v>-43991.074529816113</v>
      </c>
      <c r="F42">
        <f t="shared" si="16"/>
        <v>-43991</v>
      </c>
      <c r="G42">
        <f t="shared" si="17"/>
        <v>-3.2074439997813897E-2</v>
      </c>
      <c r="I42">
        <f t="shared" si="18"/>
        <v>-3.2074439997813897E-2</v>
      </c>
      <c r="L42">
        <v>0.1</v>
      </c>
      <c r="O42" s="254"/>
      <c r="S42" s="13"/>
      <c r="Z42">
        <f t="shared" si="19"/>
        <v>-43991</v>
      </c>
      <c r="AA42" s="227">
        <f t="shared" si="20"/>
        <v>-2.6823128068727553E-2</v>
      </c>
      <c r="AB42" s="227">
        <f t="shared" si="21"/>
        <v>1.8705944219087757E-2</v>
      </c>
      <c r="AC42" s="227">
        <f t="shared" si="22"/>
        <v>-5.2513119290863441E-3</v>
      </c>
      <c r="AD42" s="227">
        <f t="shared" si="23"/>
        <v>2.7576276976564542E-5</v>
      </c>
      <c r="AE42" s="227">
        <f t="shared" si="24"/>
        <v>2.7576276976564544E-6</v>
      </c>
      <c r="AF42" s="244">
        <f t="shared" si="25"/>
        <v>5586.1690000000017</v>
      </c>
      <c r="AG42" s="245"/>
      <c r="AH42">
        <f t="shared" si="26"/>
        <v>-5.0780384216901654E-2</v>
      </c>
      <c r="AI42">
        <f t="shared" si="27"/>
        <v>1.3008725240434593</v>
      </c>
      <c r="AJ42">
        <f t="shared" si="28"/>
        <v>-0.81689574401264109</v>
      </c>
      <c r="AK42">
        <f t="shared" si="29"/>
        <v>0.25305882927317525</v>
      </c>
      <c r="AL42">
        <f t="shared" si="30"/>
        <v>0.69929457815141627</v>
      </c>
      <c r="AM42">
        <f t="shared" si="31"/>
        <v>0.36462883809518465</v>
      </c>
      <c r="AN42" s="227">
        <f t="shared" si="46"/>
        <v>6.7555141515166746</v>
      </c>
      <c r="AO42" s="227">
        <f t="shared" si="46"/>
        <v>6.7552859460552748</v>
      </c>
      <c r="AP42" s="227">
        <f t="shared" si="46"/>
        <v>6.7546343011696859</v>
      </c>
      <c r="AQ42" s="227">
        <f t="shared" si="46"/>
        <v>6.7527747068208477</v>
      </c>
      <c r="AR42" s="227">
        <f t="shared" si="46"/>
        <v>6.7474775971935168</v>
      </c>
      <c r="AS42" s="227">
        <f t="shared" si="46"/>
        <v>6.7324645816009756</v>
      </c>
      <c r="AT42" s="227">
        <f t="shared" si="46"/>
        <v>6.6904829469365197</v>
      </c>
      <c r="AU42" s="227">
        <f t="shared" si="33"/>
        <v>6.5767282272486334</v>
      </c>
      <c r="AV42">
        <f t="shared" si="37"/>
        <v>-2.4910738291210162E-2</v>
      </c>
      <c r="AW42">
        <v>-20000</v>
      </c>
      <c r="AX42">
        <f t="shared" si="38"/>
        <v>1.1974661111017734E-2</v>
      </c>
      <c r="AY42">
        <f t="shared" si="39"/>
        <v>-2.4910738291210162E-2</v>
      </c>
      <c r="AZ42">
        <f t="shared" si="40"/>
        <v>3.6885399402227896E-2</v>
      </c>
      <c r="BA42">
        <f t="shared" si="41"/>
        <v>0.65768421514588038</v>
      </c>
      <c r="BB42">
        <f t="shared" si="42"/>
        <v>0.82609348808086169</v>
      </c>
      <c r="BC42">
        <f t="shared" si="43"/>
        <v>2.6274427696325522</v>
      </c>
      <c r="BD42">
        <f t="shared" si="44"/>
        <v>3.8038446896117937</v>
      </c>
      <c r="BE42">
        <f t="shared" ref="BE42:BK51" si="47">$BL42+$AB$7*SIN(BF42)</f>
        <v>8.6666621057558402</v>
      </c>
      <c r="BF42">
        <f t="shared" si="47"/>
        <v>8.6664965097505711</v>
      </c>
      <c r="BG42">
        <f t="shared" si="47"/>
        <v>8.6670765122295688</v>
      </c>
      <c r="BH42">
        <f t="shared" si="47"/>
        <v>8.6650436461025979</v>
      </c>
      <c r="BI42">
        <f t="shared" si="47"/>
        <v>8.6721516301144508</v>
      </c>
      <c r="BJ42">
        <f t="shared" si="47"/>
        <v>8.6470844111008951</v>
      </c>
      <c r="BK42">
        <f t="shared" si="47"/>
        <v>8.7330393353179936</v>
      </c>
      <c r="BL42">
        <f t="shared" si="45"/>
        <v>8.3963061625923441</v>
      </c>
    </row>
    <row r="43" spans="1:64" x14ac:dyDescent="0.2">
      <c r="A43" s="89" t="s">
        <v>178</v>
      </c>
      <c r="C43" s="242">
        <v>21360.592000000001</v>
      </c>
      <c r="D43" s="243"/>
      <c r="E43">
        <f t="shared" si="15"/>
        <v>-42234.573023021156</v>
      </c>
      <c r="F43">
        <f t="shared" si="16"/>
        <v>-42234.5</v>
      </c>
      <c r="G43">
        <f t="shared" si="17"/>
        <v>-3.1425979999767151E-2</v>
      </c>
      <c r="I43">
        <f t="shared" si="18"/>
        <v>-3.1425979999767151E-2</v>
      </c>
      <c r="L43">
        <v>0.1</v>
      </c>
      <c r="O43" s="254"/>
      <c r="S43" s="13"/>
      <c r="Z43">
        <f t="shared" si="19"/>
        <v>-42234.5</v>
      </c>
      <c r="AA43" s="227">
        <f t="shared" si="20"/>
        <v>-2.6748835308832292E-2</v>
      </c>
      <c r="AB43" s="227">
        <f t="shared" si="21"/>
        <v>1.4174780914652657E-2</v>
      </c>
      <c r="AC43" s="227">
        <f t="shared" si="22"/>
        <v>-4.6771446909348591E-3</v>
      </c>
      <c r="AD43" s="227">
        <f t="shared" si="23"/>
        <v>2.1875682459940139E-5</v>
      </c>
      <c r="AE43" s="227">
        <f t="shared" si="24"/>
        <v>2.1875682459940138E-6</v>
      </c>
      <c r="AF43" s="244">
        <f t="shared" si="25"/>
        <v>6342.0920000000006</v>
      </c>
      <c r="AG43" s="245"/>
      <c r="AH43">
        <f t="shared" si="26"/>
        <v>-4.5600760914419808E-2</v>
      </c>
      <c r="AI43">
        <f t="shared" si="27"/>
        <v>1.2214744164975788</v>
      </c>
      <c r="AJ43">
        <f t="shared" si="28"/>
        <v>-0.63106825113137721</v>
      </c>
      <c r="AK43">
        <f t="shared" si="29"/>
        <v>0.32482630686945452</v>
      </c>
      <c r="AL43">
        <f t="shared" si="30"/>
        <v>0.97237336771590366</v>
      </c>
      <c r="AM43">
        <f t="shared" si="31"/>
        <v>0.52849984992896315</v>
      </c>
      <c r="AN43" s="227">
        <f t="shared" si="46"/>
        <v>6.9544141955991892</v>
      </c>
      <c r="AO43" s="227">
        <f t="shared" si="46"/>
        <v>6.9542503833197946</v>
      </c>
      <c r="AP43" s="227">
        <f t="shared" si="46"/>
        <v>6.9537184569292387</v>
      </c>
      <c r="AQ43" s="227">
        <f t="shared" si="46"/>
        <v>6.9519927458447883</v>
      </c>
      <c r="AR43" s="227">
        <f t="shared" si="46"/>
        <v>6.9464101855204108</v>
      </c>
      <c r="AS43" s="227">
        <f t="shared" si="46"/>
        <v>6.9285145975723674</v>
      </c>
      <c r="AT43" s="227">
        <f t="shared" si="46"/>
        <v>6.8726817152573316</v>
      </c>
      <c r="AU43" s="227">
        <f t="shared" si="33"/>
        <v>6.7099485450107625</v>
      </c>
      <c r="AV43">
        <f t="shared" si="37"/>
        <v>-2.5970254318532414E-2</v>
      </c>
      <c r="AW43">
        <v>-19000</v>
      </c>
      <c r="AX43">
        <f t="shared" si="38"/>
        <v>1.3244192039127398E-2</v>
      </c>
      <c r="AY43">
        <f t="shared" si="39"/>
        <v>-2.5970254318532414E-2</v>
      </c>
      <c r="AZ43">
        <f t="shared" si="40"/>
        <v>3.9214446357659812E-2</v>
      </c>
      <c r="BA43">
        <f t="shared" si="41"/>
        <v>0.64992014330512249</v>
      </c>
      <c r="BB43">
        <f t="shared" si="42"/>
        <v>0.84887210081845477</v>
      </c>
      <c r="BC43">
        <f t="shared" si="43"/>
        <v>2.6691507743933385</v>
      </c>
      <c r="BD43">
        <f t="shared" si="44"/>
        <v>4.15429016708101</v>
      </c>
      <c r="BE43">
        <f t="shared" si="47"/>
        <v>8.7253234637266317</v>
      </c>
      <c r="BF43">
        <f t="shared" si="47"/>
        <v>8.7251034833613961</v>
      </c>
      <c r="BG43">
        <f t="shared" si="47"/>
        <v>8.7258346336090504</v>
      </c>
      <c r="BH43">
        <f t="shared" si="47"/>
        <v>8.7234027637151925</v>
      </c>
      <c r="BI43">
        <f t="shared" si="47"/>
        <v>8.7314722632122681</v>
      </c>
      <c r="BJ43">
        <f t="shared" si="47"/>
        <v>8.7044799264392783</v>
      </c>
      <c r="BK43">
        <f t="shared" si="47"/>
        <v>8.7925404401748182</v>
      </c>
      <c r="BL43">
        <f t="shared" si="45"/>
        <v>8.4721503514691605</v>
      </c>
    </row>
    <row r="44" spans="1:64" x14ac:dyDescent="0.2">
      <c r="A44" s="89" t="s">
        <v>178</v>
      </c>
      <c r="C44" s="242">
        <v>19811.737000000001</v>
      </c>
      <c r="D44" s="243"/>
      <c r="E44">
        <f t="shared" si="15"/>
        <v>-45833.572049783019</v>
      </c>
      <c r="F44">
        <f t="shared" si="16"/>
        <v>-45833.5</v>
      </c>
      <c r="G44">
        <f t="shared" si="17"/>
        <v>-3.1007139998109778E-2</v>
      </c>
      <c r="I44">
        <f t="shared" si="18"/>
        <v>-3.1007139998109778E-2</v>
      </c>
      <c r="L44">
        <v>0.1</v>
      </c>
      <c r="O44" s="254"/>
      <c r="S44" s="13"/>
      <c r="Z44">
        <f t="shared" si="19"/>
        <v>-45833.5</v>
      </c>
      <c r="AA44" s="227">
        <f t="shared" si="20"/>
        <v>-2.4606353175480135E-2</v>
      </c>
      <c r="AB44" s="227">
        <f t="shared" si="21"/>
        <v>2.3171110847702701E-2</v>
      </c>
      <c r="AC44" s="227">
        <f t="shared" si="22"/>
        <v>-6.4007868226296435E-3</v>
      </c>
      <c r="AD44" s="227">
        <f t="shared" si="23"/>
        <v>4.0970071948749288E-5</v>
      </c>
      <c r="AE44" s="227">
        <f t="shared" si="24"/>
        <v>4.0970071948749287E-6</v>
      </c>
      <c r="AF44" s="244">
        <f t="shared" si="25"/>
        <v>4793.237000000001</v>
      </c>
      <c r="AG44" s="245"/>
      <c r="AH44">
        <f t="shared" si="26"/>
        <v>-5.417825084581248E-2</v>
      </c>
      <c r="AI44">
        <f t="shared" si="27"/>
        <v>1.3652958952583265</v>
      </c>
      <c r="AJ44">
        <f t="shared" si="28"/>
        <v>-0.95704971466520483</v>
      </c>
      <c r="AK44">
        <f t="shared" si="29"/>
        <v>0.14533394546632869</v>
      </c>
      <c r="AL44">
        <f t="shared" si="30"/>
        <v>0.37865385670726426</v>
      </c>
      <c r="AM44">
        <f t="shared" si="31"/>
        <v>0.19162196129321044</v>
      </c>
      <c r="AN44" s="227">
        <f t="shared" si="46"/>
        <v>6.5347907052163068</v>
      </c>
      <c r="AO44" s="227">
        <f t="shared" si="46"/>
        <v>6.5346025135955825</v>
      </c>
      <c r="AP44" s="227">
        <f t="shared" si="46"/>
        <v>6.5341083246770175</v>
      </c>
      <c r="AQ44" s="227">
        <f t="shared" si="46"/>
        <v>6.5328108881818041</v>
      </c>
      <c r="AR44" s="227">
        <f t="shared" si="46"/>
        <v>6.5294066520003549</v>
      </c>
      <c r="AS44" s="227">
        <f t="shared" si="46"/>
        <v>6.5204882732004137</v>
      </c>
      <c r="AT44" s="227">
        <f t="shared" si="46"/>
        <v>6.4972129233072833</v>
      </c>
      <c r="AU44" s="227">
        <f t="shared" si="33"/>
        <v>6.4369853092430986</v>
      </c>
      <c r="AV44">
        <f t="shared" si="37"/>
        <v>-2.6951549045665914E-2</v>
      </c>
      <c r="AW44">
        <v>-18000</v>
      </c>
      <c r="AX44">
        <f t="shared" si="38"/>
        <v>1.4433122576361208E-2</v>
      </c>
      <c r="AY44">
        <f t="shared" si="39"/>
        <v>-2.6951549045665914E-2</v>
      </c>
      <c r="AZ44">
        <f t="shared" si="40"/>
        <v>4.1384671622027122E-2</v>
      </c>
      <c r="BA44">
        <f t="shared" si="41"/>
        <v>0.64291860597730011</v>
      </c>
      <c r="BB44">
        <f t="shared" si="42"/>
        <v>0.86971317083935173</v>
      </c>
      <c r="BC44">
        <f t="shared" si="43"/>
        <v>2.7099237816466788</v>
      </c>
      <c r="BD44">
        <f t="shared" si="44"/>
        <v>4.5610117213010835</v>
      </c>
      <c r="BE44">
        <f t="shared" si="47"/>
        <v>8.7833245538478053</v>
      </c>
      <c r="BF44">
        <f t="shared" si="47"/>
        <v>8.7830467453562644</v>
      </c>
      <c r="BG44">
        <f t="shared" si="47"/>
        <v>8.7839285741159401</v>
      </c>
      <c r="BH44">
        <f t="shared" si="47"/>
        <v>8.7811274356152822</v>
      </c>
      <c r="BI44">
        <f t="shared" si="47"/>
        <v>8.7900051721523944</v>
      </c>
      <c r="BJ44">
        <f t="shared" si="47"/>
        <v>8.7616614340264789</v>
      </c>
      <c r="BK44">
        <f t="shared" si="47"/>
        <v>8.8501994352837361</v>
      </c>
      <c r="BL44">
        <f t="shared" si="45"/>
        <v>8.5479945403459787</v>
      </c>
    </row>
    <row r="45" spans="1:64" x14ac:dyDescent="0.2">
      <c r="A45" s="89" t="s">
        <v>178</v>
      </c>
      <c r="C45" s="242">
        <v>17328.578000000001</v>
      </c>
      <c r="D45" s="243"/>
      <c r="E45">
        <f t="shared" si="15"/>
        <v>-51603.567836538372</v>
      </c>
      <c r="F45">
        <f t="shared" si="16"/>
        <v>-51603.5</v>
      </c>
      <c r="G45">
        <f t="shared" si="17"/>
        <v>-2.9193939997639973E-2</v>
      </c>
      <c r="I45">
        <f t="shared" si="18"/>
        <v>-2.9193939997639973E-2</v>
      </c>
      <c r="L45">
        <v>0.1</v>
      </c>
      <c r="O45" s="254"/>
      <c r="S45" s="13"/>
      <c r="Z45">
        <f t="shared" si="19"/>
        <v>-51603.5</v>
      </c>
      <c r="AA45" s="227">
        <f t="shared" si="20"/>
        <v>1.5532174941806781E-3</v>
      </c>
      <c r="AB45" s="227">
        <f t="shared" si="21"/>
        <v>1.8125534929851146E-2</v>
      </c>
      <c r="AC45" s="227">
        <f t="shared" si="22"/>
        <v>-3.0747157491820651E-2</v>
      </c>
      <c r="AD45" s="227">
        <f t="shared" si="23"/>
        <v>9.4538769382682282E-4</v>
      </c>
      <c r="AE45" s="227">
        <f t="shared" si="24"/>
        <v>9.4538769382682288E-5</v>
      </c>
      <c r="AF45" s="244">
        <f t="shared" si="25"/>
        <v>2310.0780000000013</v>
      </c>
      <c r="AG45" s="245"/>
      <c r="AH45">
        <f t="shared" si="26"/>
        <v>-4.7319474927491119E-2</v>
      </c>
      <c r="AI45">
        <f t="shared" si="27"/>
        <v>1.3061825577449722</v>
      </c>
      <c r="AJ45">
        <f t="shared" si="28"/>
        <v>-0.72307853610309025</v>
      </c>
      <c r="AK45">
        <f t="shared" si="29"/>
        <v>-0.24660755894769112</v>
      </c>
      <c r="AL45">
        <f t="shared" si="30"/>
        <v>-0.67804106203996017</v>
      </c>
      <c r="AM45">
        <f t="shared" si="31"/>
        <v>-0.35263522966276495</v>
      </c>
      <c r="AN45" s="227">
        <f t="shared" si="46"/>
        <v>5.8258480627804312</v>
      </c>
      <c r="AO45" s="227">
        <f t="shared" si="46"/>
        <v>5.8260779169691794</v>
      </c>
      <c r="AP45" s="227">
        <f t="shared" si="46"/>
        <v>5.826729360008887</v>
      </c>
      <c r="AQ45" s="227">
        <f t="shared" si="46"/>
        <v>5.8285745220825778</v>
      </c>
      <c r="AR45" s="227">
        <f t="shared" si="46"/>
        <v>5.8337918132118647</v>
      </c>
      <c r="AS45" s="227">
        <f t="shared" si="46"/>
        <v>5.8484738904626274</v>
      </c>
      <c r="AT45" s="227">
        <f t="shared" si="46"/>
        <v>5.889273582669575</v>
      </c>
      <c r="AU45" s="227">
        <f t="shared" si="33"/>
        <v>5.9993643394238658</v>
      </c>
      <c r="AV45">
        <f t="shared" si="37"/>
        <v>-2.7854622472610654E-2</v>
      </c>
      <c r="AW45">
        <v>-17000</v>
      </c>
      <c r="AX45">
        <f t="shared" si="38"/>
        <v>1.5540985395998803E-2</v>
      </c>
      <c r="AY45">
        <f t="shared" si="39"/>
        <v>-2.7854622472610654E-2</v>
      </c>
      <c r="AZ45">
        <f t="shared" si="40"/>
        <v>4.3395607868609458E-2</v>
      </c>
      <c r="BA45">
        <f t="shared" si="41"/>
        <v>0.63663548999632669</v>
      </c>
      <c r="BB45">
        <f t="shared" si="42"/>
        <v>0.88872711102506663</v>
      </c>
      <c r="BC45">
        <f t="shared" si="43"/>
        <v>2.7498639713634394</v>
      </c>
      <c r="BD45">
        <f t="shared" si="44"/>
        <v>5.0401188723541752</v>
      </c>
      <c r="BE45">
        <f t="shared" si="47"/>
        <v>8.8407306593820394</v>
      </c>
      <c r="BF45">
        <f t="shared" si="47"/>
        <v>8.840395753380955</v>
      </c>
      <c r="BG45">
        <f t="shared" si="47"/>
        <v>8.8414167630597831</v>
      </c>
      <c r="BH45">
        <f t="shared" si="47"/>
        <v>8.8383019090480062</v>
      </c>
      <c r="BI45">
        <f t="shared" si="47"/>
        <v>8.8477846622485981</v>
      </c>
      <c r="BJ45">
        <f t="shared" si="47"/>
        <v>8.8187263553365582</v>
      </c>
      <c r="BK45">
        <f t="shared" si="47"/>
        <v>8.9061208779450123</v>
      </c>
      <c r="BL45">
        <f t="shared" si="45"/>
        <v>8.6238387292227952</v>
      </c>
    </row>
    <row r="46" spans="1:64" x14ac:dyDescent="0.2">
      <c r="A46" s="89" t="s">
        <v>178</v>
      </c>
      <c r="C46" s="242">
        <v>24538.781999999999</v>
      </c>
      <c r="D46" s="243"/>
      <c r="E46">
        <f t="shared" si="15"/>
        <v>-34849.567508067019</v>
      </c>
      <c r="F46">
        <f t="shared" si="16"/>
        <v>-34849.5</v>
      </c>
      <c r="G46">
        <f t="shared" si="17"/>
        <v>-2.90525800010073E-2</v>
      </c>
      <c r="I46">
        <f t="shared" si="18"/>
        <v>-2.90525800010073E-2</v>
      </c>
      <c r="L46">
        <v>0.1</v>
      </c>
      <c r="O46" s="254"/>
      <c r="S46" s="13"/>
      <c r="Z46">
        <f t="shared" si="19"/>
        <v>-34849.5</v>
      </c>
      <c r="AA46" s="227">
        <f t="shared" si="20"/>
        <v>-1.4974698788305749E-2</v>
      </c>
      <c r="AB46" s="227">
        <f t="shared" si="21"/>
        <v>-1.4050365105552916E-2</v>
      </c>
      <c r="AC46" s="227">
        <f t="shared" si="22"/>
        <v>-1.4077881212701551E-2</v>
      </c>
      <c r="AD46" s="227">
        <f t="shared" si="23"/>
        <v>1.9818673943893531E-4</v>
      </c>
      <c r="AE46" s="227">
        <f t="shared" si="24"/>
        <v>1.9818673943893533E-5</v>
      </c>
      <c r="AF46" s="244">
        <f t="shared" si="25"/>
        <v>9520.2819999999992</v>
      </c>
      <c r="AG46" s="245"/>
      <c r="AH46">
        <f t="shared" si="26"/>
        <v>-1.5002214895454384E-2</v>
      </c>
      <c r="AI46">
        <f t="shared" si="27"/>
        <v>0.91648991813877756</v>
      </c>
      <c r="AJ46">
        <f t="shared" si="28"/>
        <v>0.12917757942565469</v>
      </c>
      <c r="AK46">
        <f t="shared" si="29"/>
        <v>0.38417328515257804</v>
      </c>
      <c r="AL46">
        <f t="shared" si="30"/>
        <v>1.7848424707324355</v>
      </c>
      <c r="AM46">
        <f t="shared" si="31"/>
        <v>1.2407295645322638</v>
      </c>
      <c r="AN46" s="227">
        <f t="shared" si="46"/>
        <v>7.6554830455329563</v>
      </c>
      <c r="AO46" s="227">
        <f t="shared" si="46"/>
        <v>7.655482873763761</v>
      </c>
      <c r="AP46" s="227">
        <f t="shared" si="46"/>
        <v>7.6554806581808608</v>
      </c>
      <c r="AQ46" s="227">
        <f t="shared" si="46"/>
        <v>7.6554520824405978</v>
      </c>
      <c r="AR46" s="227">
        <f t="shared" si="46"/>
        <v>7.6550838865798685</v>
      </c>
      <c r="AS46" s="227">
        <f t="shared" si="46"/>
        <v>7.6503984886440133</v>
      </c>
      <c r="AT46" s="227">
        <f t="shared" si="46"/>
        <v>7.5980611341607771</v>
      </c>
      <c r="AU46" s="227">
        <f t="shared" si="33"/>
        <v>7.2700578798660533</v>
      </c>
      <c r="AV46">
        <f t="shared" si="37"/>
        <v>-2.8679474599366657E-2</v>
      </c>
      <c r="AW46">
        <v>-16000</v>
      </c>
      <c r="AX46">
        <f t="shared" si="38"/>
        <v>1.6567411189508191E-2</v>
      </c>
      <c r="AY46">
        <f t="shared" si="39"/>
        <v>-2.8679474599366657E-2</v>
      </c>
      <c r="AZ46">
        <f t="shared" si="40"/>
        <v>4.5246885788874848E-2</v>
      </c>
      <c r="BA46">
        <f t="shared" si="41"/>
        <v>0.63103212941326214</v>
      </c>
      <c r="BB46">
        <f t="shared" si="42"/>
        <v>0.90601106823701805</v>
      </c>
      <c r="BC46">
        <f t="shared" si="43"/>
        <v>2.7890653504051586</v>
      </c>
      <c r="BD46">
        <f t="shared" si="44"/>
        <v>5.6144428259135157</v>
      </c>
      <c r="BE46">
        <f t="shared" si="47"/>
        <v>8.89760305497839</v>
      </c>
      <c r="BF46">
        <f t="shared" si="47"/>
        <v>8.8972166219965558</v>
      </c>
      <c r="BG46">
        <f t="shared" si="47"/>
        <v>8.8983538435494367</v>
      </c>
      <c r="BH46">
        <f t="shared" si="47"/>
        <v>8.8950049914881184</v>
      </c>
      <c r="BI46">
        <f t="shared" si="47"/>
        <v>8.9048480212965657</v>
      </c>
      <c r="BJ46">
        <f t="shared" si="47"/>
        <v>8.8757527228391933</v>
      </c>
      <c r="BK46">
        <f t="shared" si="47"/>
        <v>8.9604193156627776</v>
      </c>
      <c r="BL46">
        <f t="shared" si="45"/>
        <v>8.6996829180996116</v>
      </c>
    </row>
    <row r="47" spans="1:64" x14ac:dyDescent="0.2">
      <c r="A47" s="89" t="s">
        <v>178</v>
      </c>
      <c r="C47" s="242">
        <v>21318.634999999998</v>
      </c>
      <c r="D47" s="243"/>
      <c r="E47">
        <f t="shared" si="15"/>
        <v>-42332.066463121009</v>
      </c>
      <c r="F47">
        <f t="shared" si="16"/>
        <v>-42332</v>
      </c>
      <c r="G47">
        <f t="shared" si="17"/>
        <v>-2.8602880000107689E-2</v>
      </c>
      <c r="I47">
        <f t="shared" si="18"/>
        <v>-2.8602880000107689E-2</v>
      </c>
      <c r="L47">
        <v>0.1</v>
      </c>
      <c r="O47" s="254"/>
      <c r="S47" s="13"/>
      <c r="Z47">
        <f t="shared" si="19"/>
        <v>-42332</v>
      </c>
      <c r="AA47" s="227">
        <f t="shared" si="20"/>
        <v>-2.6798537924728895E-2</v>
      </c>
      <c r="AB47" s="227">
        <f t="shared" si="21"/>
        <v>1.732464454803135E-2</v>
      </c>
      <c r="AC47" s="227">
        <f t="shared" si="22"/>
        <v>-1.8043420753787939E-3</v>
      </c>
      <c r="AD47" s="227">
        <f t="shared" si="23"/>
        <v>3.2556503249822531E-6</v>
      </c>
      <c r="AE47" s="227">
        <f t="shared" si="24"/>
        <v>3.2556503249822531E-7</v>
      </c>
      <c r="AF47" s="244">
        <f t="shared" si="25"/>
        <v>6300.1349999999984</v>
      </c>
      <c r="AG47" s="245"/>
      <c r="AH47">
        <f t="shared" si="26"/>
        <v>-4.5927524548139038E-2</v>
      </c>
      <c r="AI47">
        <f t="shared" si="27"/>
        <v>1.226080646209351</v>
      </c>
      <c r="AJ47">
        <f t="shared" si="28"/>
        <v>-0.64205815199805238</v>
      </c>
      <c r="AK47">
        <f t="shared" si="29"/>
        <v>0.32163735511745889</v>
      </c>
      <c r="AL47">
        <f t="shared" si="30"/>
        <v>0.95812306400050185</v>
      </c>
      <c r="AM47">
        <f t="shared" si="31"/>
        <v>0.51941860005876395</v>
      </c>
      <c r="AN47" s="227">
        <f t="shared" si="46"/>
        <v>6.943707352774557</v>
      </c>
      <c r="AO47" s="227">
        <f t="shared" si="46"/>
        <v>6.9435387183075044</v>
      </c>
      <c r="AP47" s="227">
        <f t="shared" si="46"/>
        <v>6.9429957202129966</v>
      </c>
      <c r="AQ47" s="227">
        <f t="shared" si="46"/>
        <v>6.9412488332846518</v>
      </c>
      <c r="AR47" s="227">
        <f t="shared" si="46"/>
        <v>6.9356448045257117</v>
      </c>
      <c r="AS47" s="227">
        <f t="shared" si="46"/>
        <v>6.9178259726140405</v>
      </c>
      <c r="AT47" s="227">
        <f t="shared" si="46"/>
        <v>6.8626359979342535</v>
      </c>
      <c r="AU47" s="227">
        <f t="shared" si="33"/>
        <v>6.7025537365952719</v>
      </c>
      <c r="AV47">
        <f t="shared" si="37"/>
        <v>-2.9426105425933907E-2</v>
      </c>
      <c r="AW47">
        <v>-15000</v>
      </c>
      <c r="AX47">
        <f t="shared" si="38"/>
        <v>1.7512105241906661E-2</v>
      </c>
      <c r="AY47">
        <f t="shared" si="39"/>
        <v>-2.9426105425933907E-2</v>
      </c>
      <c r="AZ47">
        <f t="shared" si="40"/>
        <v>4.6938210667840569E-2</v>
      </c>
      <c r="BA47">
        <f t="shared" si="41"/>
        <v>0.62607476453613109</v>
      </c>
      <c r="BB47">
        <f t="shared" si="42"/>
        <v>0.92165019173957741</v>
      </c>
      <c r="BC47">
        <f t="shared" si="43"/>
        <v>2.827614969765996</v>
      </c>
      <c r="BD47">
        <f t="shared" si="44"/>
        <v>6.3174636673392097</v>
      </c>
      <c r="BE47">
        <f t="shared" si="47"/>
        <v>8.9539996048187511</v>
      </c>
      <c r="BF47">
        <f t="shared" si="47"/>
        <v>8.9535722612844939</v>
      </c>
      <c r="BG47">
        <f t="shared" si="47"/>
        <v>8.9547918159667734</v>
      </c>
      <c r="BH47">
        <f t="shared" si="47"/>
        <v>8.9513094378375744</v>
      </c>
      <c r="BI47">
        <f t="shared" si="47"/>
        <v>8.9612369633660371</v>
      </c>
      <c r="BJ47">
        <f t="shared" si="47"/>
        <v>8.932800444324311</v>
      </c>
      <c r="BK47">
        <f t="shared" si="47"/>
        <v>9.0132186275445179</v>
      </c>
      <c r="BL47">
        <f t="shared" si="45"/>
        <v>8.7755271069764298</v>
      </c>
    </row>
    <row r="48" spans="1:64" x14ac:dyDescent="0.2">
      <c r="A48" s="89" t="s">
        <v>178</v>
      </c>
      <c r="C48" s="242">
        <v>23394.894</v>
      </c>
      <c r="D48" s="243"/>
      <c r="E48">
        <f t="shared" si="15"/>
        <v>-37507.564414636436</v>
      </c>
      <c r="F48">
        <f t="shared" si="16"/>
        <v>-37507.5</v>
      </c>
      <c r="G48">
        <f t="shared" si="17"/>
        <v>-2.7721300000848714E-2</v>
      </c>
      <c r="I48">
        <f t="shared" si="18"/>
        <v>-2.7721300000848714E-2</v>
      </c>
      <c r="L48">
        <v>0.1</v>
      </c>
      <c r="O48" s="254"/>
      <c r="S48" s="13"/>
      <c r="Z48">
        <f t="shared" si="19"/>
        <v>-37507.5</v>
      </c>
      <c r="AA48" s="227">
        <f t="shared" si="20"/>
        <v>-2.0327499180309308E-2</v>
      </c>
      <c r="AB48" s="227">
        <f t="shared" si="21"/>
        <v>-1.0824272198517587E-3</v>
      </c>
      <c r="AC48" s="227">
        <f t="shared" si="22"/>
        <v>-7.3938008205394062E-3</v>
      </c>
      <c r="AD48" s="227">
        <f t="shared" si="23"/>
        <v>5.4668290573809194E-5</v>
      </c>
      <c r="AE48" s="227">
        <f t="shared" si="24"/>
        <v>5.4668290573809198E-6</v>
      </c>
      <c r="AF48" s="244">
        <f t="shared" si="25"/>
        <v>8376.3940000000002</v>
      </c>
      <c r="AG48" s="245"/>
      <c r="AH48">
        <f t="shared" si="26"/>
        <v>-2.6638872780996956E-2</v>
      </c>
      <c r="AI48">
        <f t="shared" si="27"/>
        <v>1.01020767433545</v>
      </c>
      <c r="AJ48">
        <f t="shared" si="28"/>
        <v>-0.11024906431329659</v>
      </c>
      <c r="AK48">
        <f t="shared" si="29"/>
        <v>0.39301253183843066</v>
      </c>
      <c r="AL48">
        <f t="shared" si="30"/>
        <v>1.5448292669665535</v>
      </c>
      <c r="AM48">
        <f t="shared" si="31"/>
        <v>0.97436434101557423</v>
      </c>
      <c r="AN48" s="227">
        <f t="shared" si="46"/>
        <v>7.4261769737723045</v>
      </c>
      <c r="AO48" s="227">
        <f t="shared" si="46"/>
        <v>7.4261684484711985</v>
      </c>
      <c r="AP48" s="227">
        <f t="shared" si="46"/>
        <v>7.4261161839063217</v>
      </c>
      <c r="AQ48" s="227">
        <f t="shared" si="46"/>
        <v>7.4257959055469156</v>
      </c>
      <c r="AR48" s="227">
        <f t="shared" si="46"/>
        <v>7.4238381192163079</v>
      </c>
      <c r="AS48" s="227">
        <f t="shared" si="46"/>
        <v>7.4120474049872849</v>
      </c>
      <c r="AT48" s="227">
        <f t="shared" si="46"/>
        <v>7.3464263643866712</v>
      </c>
      <c r="AU48" s="227">
        <f t="shared" si="33"/>
        <v>7.0684640258314744</v>
      </c>
      <c r="AV48">
        <f t="shared" si="37"/>
        <v>-3.0094514952312402E-2</v>
      </c>
      <c r="AW48">
        <v>-14000</v>
      </c>
      <c r="AX48">
        <f t="shared" si="38"/>
        <v>1.8374828658768192E-2</v>
      </c>
      <c r="AY48">
        <f t="shared" si="39"/>
        <v>-3.0094514952312402E-2</v>
      </c>
      <c r="AZ48">
        <f t="shared" si="40"/>
        <v>4.8469343611080594E-2</v>
      </c>
      <c r="BA48">
        <f t="shared" si="41"/>
        <v>0.62173407741897257</v>
      </c>
      <c r="BB48">
        <f t="shared" si="42"/>
        <v>0.93571873137444794</v>
      </c>
      <c r="BC48">
        <f t="shared" si="43"/>
        <v>2.8655940210367108</v>
      </c>
      <c r="BD48">
        <f t="shared" si="44"/>
        <v>7.2003544351276778</v>
      </c>
      <c r="BE48">
        <f t="shared" si="47"/>
        <v>9.0099753505597207</v>
      </c>
      <c r="BF48">
        <f t="shared" si="47"/>
        <v>9.0095224497072515</v>
      </c>
      <c r="BG48">
        <f t="shared" si="47"/>
        <v>9.0107810926363818</v>
      </c>
      <c r="BH48">
        <f t="shared" si="47"/>
        <v>9.0072815068757723</v>
      </c>
      <c r="BI48">
        <f t="shared" si="47"/>
        <v>9.0169986517828118</v>
      </c>
      <c r="BJ48">
        <f t="shared" si="47"/>
        <v>8.9899127727093688</v>
      </c>
      <c r="BK48">
        <f t="shared" si="47"/>
        <v>9.0646513120477294</v>
      </c>
      <c r="BL48">
        <f t="shared" si="45"/>
        <v>8.8513712958532444</v>
      </c>
    </row>
    <row r="49" spans="1:64" x14ac:dyDescent="0.2">
      <c r="A49" s="89" t="s">
        <v>178</v>
      </c>
      <c r="C49" s="242">
        <v>21613.861000000001</v>
      </c>
      <c r="D49" s="243"/>
      <c r="E49">
        <f t="shared" si="15"/>
        <v>-41646.064166795783</v>
      </c>
      <c r="F49">
        <f t="shared" si="16"/>
        <v>-41646</v>
      </c>
      <c r="G49">
        <f t="shared" si="17"/>
        <v>-2.761463999922853E-2</v>
      </c>
      <c r="I49">
        <f t="shared" si="18"/>
        <v>-2.761463999922853E-2</v>
      </c>
      <c r="L49">
        <v>0.1</v>
      </c>
      <c r="O49" s="254"/>
      <c r="S49" s="13"/>
      <c r="Z49">
        <f t="shared" si="19"/>
        <v>-41646</v>
      </c>
      <c r="AA49" s="227">
        <f t="shared" si="20"/>
        <v>-2.6352317785006622E-2</v>
      </c>
      <c r="AB49" s="227">
        <f t="shared" si="21"/>
        <v>1.5933080903963039E-2</v>
      </c>
      <c r="AC49" s="227">
        <f t="shared" si="22"/>
        <v>-1.2623222142219073E-3</v>
      </c>
      <c r="AD49" s="227">
        <f t="shared" si="23"/>
        <v>1.593457372518099E-6</v>
      </c>
      <c r="AE49" s="227">
        <f t="shared" si="24"/>
        <v>1.593457372518099E-7</v>
      </c>
      <c r="AF49" s="244">
        <f t="shared" si="25"/>
        <v>6595.3610000000008</v>
      </c>
      <c r="AG49" s="245"/>
      <c r="AH49">
        <f t="shared" si="26"/>
        <v>-4.3547720903191568E-2</v>
      </c>
      <c r="AI49">
        <f t="shared" si="27"/>
        <v>1.1935273003849038</v>
      </c>
      <c r="AJ49">
        <f t="shared" si="28"/>
        <v>-0.56396889121602078</v>
      </c>
      <c r="AK49">
        <f t="shared" si="29"/>
        <v>0.34221372094514746</v>
      </c>
      <c r="AL49">
        <f t="shared" si="30"/>
        <v>1.0561188090143148</v>
      </c>
      <c r="AM49">
        <f t="shared" si="31"/>
        <v>0.58331317047967579</v>
      </c>
      <c r="AN49" s="227">
        <f t="shared" si="46"/>
        <v>7.0181803294535969</v>
      </c>
      <c r="AO49" s="227">
        <f t="shared" si="46"/>
        <v>7.0180462588886785</v>
      </c>
      <c r="AP49" s="227">
        <f t="shared" si="46"/>
        <v>7.0175867107263397</v>
      </c>
      <c r="AQ49" s="227">
        <f t="shared" si="46"/>
        <v>7.0160129806166225</v>
      </c>
      <c r="AR49" s="227">
        <f t="shared" si="46"/>
        <v>7.0106404983577519</v>
      </c>
      <c r="AS49" s="227">
        <f t="shared" si="46"/>
        <v>6.9924892598510162</v>
      </c>
      <c r="AT49" s="227">
        <f t="shared" si="46"/>
        <v>6.9331225476441585</v>
      </c>
      <c r="AU49" s="227">
        <f t="shared" si="33"/>
        <v>6.7545828501647689</v>
      </c>
      <c r="AV49">
        <f t="shared" si="37"/>
        <v>-3.0684703178502151E-2</v>
      </c>
      <c r="AW49">
        <v>-13000</v>
      </c>
      <c r="AX49">
        <f t="shared" si="38"/>
        <v>1.9155381795499415E-2</v>
      </c>
      <c r="AY49">
        <f t="shared" si="39"/>
        <v>-3.0684703178502151E-2</v>
      </c>
      <c r="AZ49">
        <f t="shared" si="40"/>
        <v>4.9840084974001567E-2</v>
      </c>
      <c r="BA49">
        <f t="shared" si="41"/>
        <v>0.61798479995009425</v>
      </c>
      <c r="BB49">
        <f t="shared" si="42"/>
        <v>0.948280969485924</v>
      </c>
      <c r="BC49">
        <f t="shared" si="43"/>
        <v>2.9030788216248706</v>
      </c>
      <c r="BD49">
        <f t="shared" si="44"/>
        <v>8.3454678787324887</v>
      </c>
      <c r="BE49">
        <f t="shared" si="47"/>
        <v>9.0655830740438734</v>
      </c>
      <c r="BF49">
        <f t="shared" si="47"/>
        <v>9.0651238859621976</v>
      </c>
      <c r="BG49">
        <f t="shared" si="47"/>
        <v>9.066371417533361</v>
      </c>
      <c r="BH49">
        <f t="shared" si="47"/>
        <v>9.0629807313026962</v>
      </c>
      <c r="BI49">
        <f t="shared" si="47"/>
        <v>9.0721863218211602</v>
      </c>
      <c r="BJ49">
        <f t="shared" si="47"/>
        <v>9.0471179194013995</v>
      </c>
      <c r="BK49">
        <f t="shared" si="47"/>
        <v>9.114857725168914</v>
      </c>
      <c r="BL49">
        <f t="shared" si="45"/>
        <v>8.9272154847300627</v>
      </c>
    </row>
    <row r="50" spans="1:64" x14ac:dyDescent="0.2">
      <c r="A50" s="89" t="s">
        <v>178</v>
      </c>
      <c r="C50" s="242">
        <v>19556.539000000001</v>
      </c>
      <c r="D50" s="243"/>
      <c r="E50">
        <f t="shared" si="15"/>
        <v>-46426.563229481297</v>
      </c>
      <c r="F50">
        <f t="shared" si="16"/>
        <v>-46426.5</v>
      </c>
      <c r="G50">
        <f t="shared" si="17"/>
        <v>-2.7211259999603499E-2</v>
      </c>
      <c r="I50">
        <f t="shared" si="18"/>
        <v>-2.7211259999603499E-2</v>
      </c>
      <c r="L50">
        <v>0.1</v>
      </c>
      <c r="O50" s="254"/>
      <c r="S50" s="13"/>
      <c r="Z50">
        <f t="shared" si="19"/>
        <v>-46426.5</v>
      </c>
      <c r="AA50" s="227">
        <f t="shared" si="20"/>
        <v>-2.3292531328232391E-2</v>
      </c>
      <c r="AB50" s="227">
        <f t="shared" si="21"/>
        <v>2.7516700705011006E-2</v>
      </c>
      <c r="AC50" s="227">
        <f t="shared" si="22"/>
        <v>-3.9187286713711078E-3</v>
      </c>
      <c r="AD50" s="227">
        <f t="shared" si="23"/>
        <v>1.5356434399825969E-5</v>
      </c>
      <c r="AE50" s="227">
        <f t="shared" si="24"/>
        <v>1.5356434399825971E-6</v>
      </c>
      <c r="AF50" s="244">
        <f t="shared" si="25"/>
        <v>4538.0390000000007</v>
      </c>
      <c r="AG50" s="245"/>
      <c r="AH50">
        <f t="shared" si="26"/>
        <v>-5.4727960704614505E-2</v>
      </c>
      <c r="AI50">
        <f t="shared" si="27"/>
        <v>1.3789323086657528</v>
      </c>
      <c r="AJ50">
        <f t="shared" si="28"/>
        <v>-0.98289905172945147</v>
      </c>
      <c r="AK50">
        <f t="shared" si="29"/>
        <v>0.10475376960584588</v>
      </c>
      <c r="AL50">
        <f t="shared" si="30"/>
        <v>0.26970869615928716</v>
      </c>
      <c r="AM50">
        <f t="shared" si="31"/>
        <v>0.13567781206146559</v>
      </c>
      <c r="AN50" s="227">
        <f t="shared" si="46"/>
        <v>6.4618037422073726</v>
      </c>
      <c r="AO50" s="227">
        <f t="shared" si="46"/>
        <v>6.4616587150907598</v>
      </c>
      <c r="AP50" s="227">
        <f t="shared" si="46"/>
        <v>6.4612838841111468</v>
      </c>
      <c r="AQ50" s="227">
        <f t="shared" si="46"/>
        <v>6.4603152287452117</v>
      </c>
      <c r="AR50" s="227">
        <f t="shared" si="46"/>
        <v>6.4578127605358659</v>
      </c>
      <c r="AS50" s="227">
        <f t="shared" si="46"/>
        <v>6.4513528407412082</v>
      </c>
      <c r="AT50" s="227">
        <f t="shared" si="46"/>
        <v>6.4347090846658244</v>
      </c>
      <c r="AU50" s="227">
        <f t="shared" si="33"/>
        <v>6.392009705239146</v>
      </c>
      <c r="AV50">
        <f t="shared" si="37"/>
        <v>-3.1196670104503152E-2</v>
      </c>
      <c r="AW50">
        <v>-12000</v>
      </c>
      <c r="AX50">
        <f t="shared" si="38"/>
        <v>1.9853588100817193E-2</v>
      </c>
      <c r="AY50">
        <f t="shared" si="39"/>
        <v>-3.1196670104503152E-2</v>
      </c>
      <c r="AZ50">
        <f t="shared" si="40"/>
        <v>5.1050258205320345E-2</v>
      </c>
      <c r="BA50">
        <f t="shared" si="41"/>
        <v>0.61480538969495591</v>
      </c>
      <c r="BB50">
        <f t="shared" si="42"/>
        <v>0.95939199394288488</v>
      </c>
      <c r="BC50">
        <f t="shared" si="43"/>
        <v>2.940141694670551</v>
      </c>
      <c r="BD50">
        <f t="shared" si="44"/>
        <v>9.8943766924616963</v>
      </c>
      <c r="BE50">
        <f t="shared" si="47"/>
        <v>9.1208738174207671</v>
      </c>
      <c r="BF50">
        <f t="shared" si="47"/>
        <v>9.1204302610516734</v>
      </c>
      <c r="BG50">
        <f t="shared" si="47"/>
        <v>9.1216126154375559</v>
      </c>
      <c r="BH50">
        <f t="shared" si="47"/>
        <v>9.1184599272965574</v>
      </c>
      <c r="BI50">
        <f t="shared" si="47"/>
        <v>9.1268595296503765</v>
      </c>
      <c r="BJ50">
        <f t="shared" si="47"/>
        <v>9.1044307604760846</v>
      </c>
      <c r="BK50">
        <f t="shared" si="47"/>
        <v>9.1639852734549585</v>
      </c>
      <c r="BL50">
        <f t="shared" si="45"/>
        <v>9.0030596736068791</v>
      </c>
    </row>
    <row r="51" spans="1:64" x14ac:dyDescent="0.2">
      <c r="A51" s="89" t="s">
        <v>178</v>
      </c>
      <c r="C51" s="242">
        <v>22837.582999999999</v>
      </c>
      <c r="D51" s="243"/>
      <c r="E51">
        <f t="shared" si="15"/>
        <v>-38802.560877574339</v>
      </c>
      <c r="F51">
        <f t="shared" si="16"/>
        <v>-38802.5</v>
      </c>
      <c r="G51">
        <f t="shared" si="17"/>
        <v>-2.6199100000667386E-2</v>
      </c>
      <c r="I51">
        <f t="shared" si="18"/>
        <v>-2.6199100000667386E-2</v>
      </c>
      <c r="L51">
        <v>0.1</v>
      </c>
      <c r="O51" s="254"/>
      <c r="S51" s="13"/>
      <c r="Z51">
        <f t="shared" si="19"/>
        <v>-38802.5</v>
      </c>
      <c r="AA51" s="227">
        <f t="shared" si="20"/>
        <v>-2.2653539289246391E-2</v>
      </c>
      <c r="AB51" s="227">
        <f t="shared" si="21"/>
        <v>6.0275739144013477E-3</v>
      </c>
      <c r="AC51" s="227">
        <f t="shared" si="22"/>
        <v>-3.5455607114209947E-3</v>
      </c>
      <c r="AD51" s="227">
        <f t="shared" si="23"/>
        <v>1.2571000758372151E-5</v>
      </c>
      <c r="AE51" s="227">
        <f t="shared" si="24"/>
        <v>1.2571000758372152E-6</v>
      </c>
      <c r="AF51" s="244">
        <f t="shared" si="25"/>
        <v>7819.0829999999987</v>
      </c>
      <c r="AG51" s="245"/>
      <c r="AH51">
        <f t="shared" si="26"/>
        <v>-3.2226673915068733E-2</v>
      </c>
      <c r="AI51">
        <f t="shared" si="27"/>
        <v>1.0632967815168504</v>
      </c>
      <c r="AJ51">
        <f t="shared" si="28"/>
        <v>-0.24373143062769789</v>
      </c>
      <c r="AK51">
        <f t="shared" si="29"/>
        <v>0.38801619070214094</v>
      </c>
      <c r="AL51">
        <f t="shared" si="30"/>
        <v>1.4090914437946866</v>
      </c>
      <c r="AM51">
        <f t="shared" si="31"/>
        <v>0.85008898421824164</v>
      </c>
      <c r="AN51" s="227">
        <f t="shared" ref="AN51:AT60" si="48">$AU51+$AB$7*SIN(AO51)</f>
        <v>7.3057738329990976</v>
      </c>
      <c r="AO51" s="227">
        <f t="shared" si="48"/>
        <v>7.3057468638285981</v>
      </c>
      <c r="AP51" s="227">
        <f t="shared" si="48"/>
        <v>7.3056152568382577</v>
      </c>
      <c r="AQ51" s="227">
        <f t="shared" si="48"/>
        <v>7.3049734335449115</v>
      </c>
      <c r="AR51" s="227">
        <f t="shared" si="48"/>
        <v>7.3018529741564384</v>
      </c>
      <c r="AS51" s="227">
        <f t="shared" si="48"/>
        <v>7.2869010540606052</v>
      </c>
      <c r="AT51" s="227">
        <f t="shared" si="48"/>
        <v>7.2196048847919414</v>
      </c>
      <c r="AU51" s="227">
        <f t="shared" si="33"/>
        <v>6.9702458012359969</v>
      </c>
      <c r="AV51">
        <f t="shared" si="37"/>
        <v>-3.1630415730315393E-2</v>
      </c>
      <c r="AW51">
        <v>-11000</v>
      </c>
      <c r="AX51">
        <f t="shared" si="38"/>
        <v>2.0469277353426976E-2</v>
      </c>
      <c r="AY51">
        <f t="shared" si="39"/>
        <v>-3.1630415730315393E-2</v>
      </c>
      <c r="AZ51">
        <f t="shared" si="40"/>
        <v>5.209969308374237E-2</v>
      </c>
      <c r="BA51">
        <f t="shared" si="41"/>
        <v>0.61217776770015986</v>
      </c>
      <c r="BB51">
        <f t="shared" si="42"/>
        <v>0.96909832280760577</v>
      </c>
      <c r="BC51">
        <f t="shared" si="43"/>
        <v>2.9768517482526802</v>
      </c>
      <c r="BD51">
        <f t="shared" si="44"/>
        <v>12.112806395125512</v>
      </c>
      <c r="BE51">
        <f t="shared" si="47"/>
        <v>9.1758973441361871</v>
      </c>
      <c r="BF51">
        <f t="shared" si="47"/>
        <v>9.1754923848291963</v>
      </c>
      <c r="BG51">
        <f t="shared" si="47"/>
        <v>9.1765551474065621</v>
      </c>
      <c r="BH51">
        <f t="shared" si="47"/>
        <v>9.1737654527520007</v>
      </c>
      <c r="BI51">
        <f t="shared" si="47"/>
        <v>9.1810840590963885</v>
      </c>
      <c r="BJ51">
        <f t="shared" si="47"/>
        <v>9.1618545959314179</v>
      </c>
      <c r="BK51">
        <f t="shared" si="47"/>
        <v>9.2121875664768176</v>
      </c>
      <c r="BL51">
        <f t="shared" si="45"/>
        <v>9.0789038624836955</v>
      </c>
    </row>
    <row r="52" spans="1:64" x14ac:dyDescent="0.2">
      <c r="A52" s="89" t="s">
        <v>178</v>
      </c>
      <c r="C52" s="242">
        <v>17724.510999999999</v>
      </c>
      <c r="D52" s="243"/>
      <c r="E52">
        <f t="shared" si="15"/>
        <v>-50683.557582729656</v>
      </c>
      <c r="F52">
        <f t="shared" si="16"/>
        <v>-50683.5</v>
      </c>
      <c r="G52">
        <f t="shared" si="17"/>
        <v>-2.478114000041387E-2</v>
      </c>
      <c r="I52">
        <f t="shared" si="18"/>
        <v>-2.478114000041387E-2</v>
      </c>
      <c r="L52">
        <v>0.1</v>
      </c>
      <c r="O52" s="254"/>
      <c r="S52" s="13"/>
      <c r="Z52">
        <f t="shared" si="19"/>
        <v>-50683.5</v>
      </c>
      <c r="AA52" s="227">
        <f t="shared" si="20"/>
        <v>-4.4756427618641154E-3</v>
      </c>
      <c r="AB52" s="227">
        <f t="shared" si="21"/>
        <v>2.531526038246467E-2</v>
      </c>
      <c r="AC52" s="227">
        <f t="shared" si="22"/>
        <v>-2.0305497238549755E-2</v>
      </c>
      <c r="AD52" s="227">
        <f t="shared" si="23"/>
        <v>4.1231321810475174E-4</v>
      </c>
      <c r="AE52" s="227">
        <f t="shared" si="24"/>
        <v>4.1231321810475178E-5</v>
      </c>
      <c r="AF52" s="244">
        <f t="shared" si="25"/>
        <v>2706.0109999999986</v>
      </c>
      <c r="AG52" s="245"/>
      <c r="AH52">
        <f t="shared" si="26"/>
        <v>-5.0096400382878541E-2</v>
      </c>
      <c r="AI52">
        <f t="shared" si="27"/>
        <v>1.3410521805143469</v>
      </c>
      <c r="AJ52">
        <f t="shared" si="28"/>
        <v>-0.8224141791911872</v>
      </c>
      <c r="AK52">
        <f t="shared" si="29"/>
        <v>-0.19556701399725196</v>
      </c>
      <c r="AL52">
        <f t="shared" si="30"/>
        <v>-0.52064798271653567</v>
      </c>
      <c r="AM52">
        <f t="shared" si="31"/>
        <v>-0.26636849104547827</v>
      </c>
      <c r="AN52" s="227">
        <f t="shared" si="48"/>
        <v>5.9351352502700836</v>
      </c>
      <c r="AO52" s="227">
        <f t="shared" si="48"/>
        <v>5.9353583401243037</v>
      </c>
      <c r="AP52" s="227">
        <f t="shared" si="48"/>
        <v>5.9359618692418072</v>
      </c>
      <c r="AQ52" s="227">
        <f t="shared" si="48"/>
        <v>5.9375939480999813</v>
      </c>
      <c r="AR52" s="227">
        <f t="shared" si="48"/>
        <v>5.9420026740231755</v>
      </c>
      <c r="AS52" s="227">
        <f t="shared" si="48"/>
        <v>5.953877825618501</v>
      </c>
      <c r="AT52" s="227">
        <f t="shared" si="48"/>
        <v>5.9856316143467767</v>
      </c>
      <c r="AU52" s="227">
        <f t="shared" si="33"/>
        <v>6.0691409931905369</v>
      </c>
      <c r="AV52">
        <f t="shared" si="37"/>
        <v>-3.1985940055938897E-2</v>
      </c>
      <c r="AW52">
        <v>-10000</v>
      </c>
      <c r="AX52">
        <f t="shared" si="38"/>
        <v>2.1002268044816703E-2</v>
      </c>
      <c r="AY52">
        <f t="shared" si="39"/>
        <v>-3.1985940055938897E-2</v>
      </c>
      <c r="AZ52">
        <f t="shared" si="40"/>
        <v>5.29882081007556E-2</v>
      </c>
      <c r="BA52">
        <f t="shared" si="41"/>
        <v>0.61008711171745567</v>
      </c>
      <c r="BB52">
        <f t="shared" si="42"/>
        <v>0.97743839389459353</v>
      </c>
      <c r="BC52">
        <f t="shared" si="43"/>
        <v>3.0132755590029201</v>
      </c>
      <c r="BD52">
        <f t="shared" si="44"/>
        <v>15.564995765145021</v>
      </c>
      <c r="BE52">
        <f t="shared" ref="BE52:BK61" si="49">$BL52+$AB$7*SIN(BF52)</f>
        <v>9.2307025278614088</v>
      </c>
      <c r="BF52">
        <f t="shared" si="49"/>
        <v>9.2303583918339012</v>
      </c>
      <c r="BG52">
        <f t="shared" si="49"/>
        <v>9.2312504627903849</v>
      </c>
      <c r="BH52">
        <f t="shared" si="49"/>
        <v>9.228937708701034</v>
      </c>
      <c r="BI52">
        <f t="shared" si="49"/>
        <v>9.2349315221096351</v>
      </c>
      <c r="BJ52">
        <f t="shared" si="49"/>
        <v>9.2193829326010999</v>
      </c>
      <c r="BK52">
        <f t="shared" si="49"/>
        <v>9.2596235336383632</v>
      </c>
      <c r="BL52">
        <f t="shared" si="45"/>
        <v>9.1547480513605137</v>
      </c>
    </row>
    <row r="53" spans="1:64" x14ac:dyDescent="0.2">
      <c r="A53" s="89" t="s">
        <v>178</v>
      </c>
      <c r="C53" s="242">
        <v>17530.851999999999</v>
      </c>
      <c r="D53" s="243"/>
      <c r="E53">
        <f t="shared" si="15"/>
        <v>-51133.553581402019</v>
      </c>
      <c r="F53">
        <f t="shared" si="16"/>
        <v>-51133.5</v>
      </c>
      <c r="G53">
        <f t="shared" ref="G53:G84" si="50">+C53-(C$7+F53*C$8)+O53*I$17</f>
        <v>-2.3059139999531908E-2</v>
      </c>
      <c r="I53">
        <f t="shared" ref="I53:I84" si="51">+G53</f>
        <v>-2.3059139999531908E-2</v>
      </c>
      <c r="L53">
        <v>0.1</v>
      </c>
      <c r="O53" s="254"/>
      <c r="S53" s="13"/>
      <c r="Z53">
        <f t="shared" si="19"/>
        <v>-51133.5</v>
      </c>
      <c r="AA53" s="227">
        <f t="shared" si="20"/>
        <v>-1.5987424649708398E-3</v>
      </c>
      <c r="AB53" s="227">
        <f t="shared" si="21"/>
        <v>2.5742708466888642E-2</v>
      </c>
      <c r="AC53" s="227">
        <f t="shared" si="22"/>
        <v>-2.1460397534561068E-2</v>
      </c>
      <c r="AD53" s="227">
        <f t="shared" si="23"/>
        <v>4.6054866234139475E-4</v>
      </c>
      <c r="AE53" s="227">
        <f t="shared" ref="AE53:AE84" si="52">+(G53-AA53)^2*L53</f>
        <v>4.6054866234139475E-5</v>
      </c>
      <c r="AF53" s="244">
        <f t="shared" si="25"/>
        <v>2512.351999999999</v>
      </c>
      <c r="AG53" s="245"/>
      <c r="AH53">
        <f t="shared" si="26"/>
        <v>-4.880184846642055E-2</v>
      </c>
      <c r="AI53">
        <f t="shared" si="27"/>
        <v>1.3247723870361403</v>
      </c>
      <c r="AJ53">
        <f t="shared" si="28"/>
        <v>-0.77557367738858729</v>
      </c>
      <c r="AK53">
        <f t="shared" si="29"/>
        <v>-0.22155347755392932</v>
      </c>
      <c r="AL53">
        <f t="shared" si="30"/>
        <v>-0.59866637414956447</v>
      </c>
      <c r="AM53">
        <f t="shared" si="31"/>
        <v>-0.3086057806440054</v>
      </c>
      <c r="AN53" s="227">
        <f t="shared" si="48"/>
        <v>5.8813223517545801</v>
      </c>
      <c r="AO53" s="227">
        <f t="shared" si="48"/>
        <v>5.8815530465966219</v>
      </c>
      <c r="AP53" s="227">
        <f t="shared" si="48"/>
        <v>5.8821904851048652</v>
      </c>
      <c r="AQ53" s="227">
        <f t="shared" si="48"/>
        <v>5.8839509127245737</v>
      </c>
      <c r="AR53" s="227">
        <f t="shared" si="48"/>
        <v>5.8888059623082087</v>
      </c>
      <c r="AS53" s="227">
        <f t="shared" si="48"/>
        <v>5.9021453985884129</v>
      </c>
      <c r="AT53" s="227">
        <f t="shared" si="48"/>
        <v>5.938441112680902</v>
      </c>
      <c r="AU53" s="227">
        <f t="shared" si="33"/>
        <v>6.0350111081959694</v>
      </c>
      <c r="AV53">
        <f t="shared" si="37"/>
        <v>-3.2263243081373634E-2</v>
      </c>
      <c r="AW53">
        <v>-9000</v>
      </c>
      <c r="AX53">
        <f t="shared" si="38"/>
        <v>2.1452349342873822E-2</v>
      </c>
      <c r="AY53">
        <f t="shared" si="39"/>
        <v>-3.2263243081373634E-2</v>
      </c>
      <c r="AZ53">
        <f t="shared" si="40"/>
        <v>5.3715592424247456E-2</v>
      </c>
      <c r="BA53">
        <f t="shared" si="41"/>
        <v>0.60852169790525545</v>
      </c>
      <c r="BB53">
        <f t="shared" si="42"/>
        <v>0.98444293427402219</v>
      </c>
      <c r="BC53">
        <f t="shared" si="43"/>
        <v>3.0494777671513495</v>
      </c>
      <c r="BD53">
        <f t="shared" si="44"/>
        <v>21.696662561166413</v>
      </c>
      <c r="BE53">
        <f t="shared" si="49"/>
        <v>9.2853376621927382</v>
      </c>
      <c r="BF53">
        <f t="shared" si="49"/>
        <v>9.2850740403461689</v>
      </c>
      <c r="BG53">
        <f t="shared" si="49"/>
        <v>9.2857511513657762</v>
      </c>
      <c r="BH53">
        <f t="shared" si="49"/>
        <v>9.2840118660564386</v>
      </c>
      <c r="BI53">
        <f t="shared" si="49"/>
        <v>9.2884786926336957</v>
      </c>
      <c r="BJ53">
        <f t="shared" si="49"/>
        <v>9.277001270633864</v>
      </c>
      <c r="BK53">
        <f t="shared" si="49"/>
        <v>9.3064565103984229</v>
      </c>
      <c r="BL53">
        <f t="shared" si="45"/>
        <v>9.2305922402373284</v>
      </c>
    </row>
    <row r="54" spans="1:64" x14ac:dyDescent="0.2">
      <c r="A54" s="89" t="s">
        <v>178</v>
      </c>
      <c r="C54" s="242">
        <v>24554.712</v>
      </c>
      <c r="D54" s="243"/>
      <c r="E54">
        <f t="shared" si="15"/>
        <v>-34812.551741906653</v>
      </c>
      <c r="F54">
        <f t="shared" si="16"/>
        <v>-34812.5</v>
      </c>
      <c r="G54">
        <f t="shared" si="50"/>
        <v>-2.2267500000452856E-2</v>
      </c>
      <c r="I54">
        <f t="shared" si="51"/>
        <v>-2.2267500000452856E-2</v>
      </c>
      <c r="L54">
        <v>0.1</v>
      </c>
      <c r="O54" s="254"/>
      <c r="S54" s="13"/>
      <c r="Z54">
        <f t="shared" si="19"/>
        <v>-34812.5</v>
      </c>
      <c r="AA54" s="227">
        <f t="shared" si="20"/>
        <v>-1.4897310702190348E-2</v>
      </c>
      <c r="AB54" s="227">
        <f t="shared" si="21"/>
        <v>-7.4262460819929689E-3</v>
      </c>
      <c r="AC54" s="227">
        <f t="shared" si="22"/>
        <v>-7.3701892982625077E-3</v>
      </c>
      <c r="AD54" s="227">
        <f t="shared" si="23"/>
        <v>5.4319690292223196E-5</v>
      </c>
      <c r="AE54" s="227">
        <f t="shared" si="52"/>
        <v>5.4319690292223199E-6</v>
      </c>
      <c r="AF54" s="244">
        <f t="shared" si="25"/>
        <v>9536.2119999999995</v>
      </c>
      <c r="AG54" s="245"/>
      <c r="AH54">
        <f t="shared" si="26"/>
        <v>-1.4841253918459887E-2</v>
      </c>
      <c r="AI54">
        <f t="shared" si="27"/>
        <v>0.9153268912285295</v>
      </c>
      <c r="AJ54">
        <f t="shared" si="28"/>
        <v>0.13217996056329312</v>
      </c>
      <c r="AK54">
        <f t="shared" si="29"/>
        <v>0.38391862607636895</v>
      </c>
      <c r="AL54">
        <f t="shared" si="30"/>
        <v>1.7878708219086701</v>
      </c>
      <c r="AM54">
        <f t="shared" si="31"/>
        <v>1.2445819172302621</v>
      </c>
      <c r="AN54" s="227">
        <f t="shared" si="48"/>
        <v>7.6585231947033758</v>
      </c>
      <c r="AO54" s="227">
        <f t="shared" si="48"/>
        <v>7.6585230361916441</v>
      </c>
      <c r="AP54" s="227">
        <f t="shared" si="48"/>
        <v>7.6585209602250828</v>
      </c>
      <c r="AQ54" s="227">
        <f t="shared" si="48"/>
        <v>7.6584937741067582</v>
      </c>
      <c r="AR54" s="227">
        <f t="shared" si="48"/>
        <v>7.6581380982514924</v>
      </c>
      <c r="AS54" s="227">
        <f t="shared" si="48"/>
        <v>7.6535421834858068</v>
      </c>
      <c r="AT54" s="227">
        <f t="shared" si="48"/>
        <v>7.6014743046481765</v>
      </c>
      <c r="AU54" s="227">
        <f t="shared" si="33"/>
        <v>7.2728641148544959</v>
      </c>
      <c r="AV54">
        <f t="shared" si="37"/>
        <v>-3.2462324806619633E-2</v>
      </c>
      <c r="AW54">
        <v>-8000</v>
      </c>
      <c r="AX54">
        <f t="shared" si="38"/>
        <v>2.1819263578082115E-2</v>
      </c>
      <c r="AY54">
        <f t="shared" si="39"/>
        <v>-3.2462324806619633E-2</v>
      </c>
      <c r="AZ54">
        <f t="shared" si="40"/>
        <v>5.4281588384701748E-2</v>
      </c>
      <c r="BA54">
        <f t="shared" si="41"/>
        <v>0.60747278411432104</v>
      </c>
      <c r="BB54">
        <f t="shared" si="42"/>
        <v>0.9901352254157646</v>
      </c>
      <c r="BC54">
        <f t="shared" si="43"/>
        <v>3.0855215928000255</v>
      </c>
      <c r="BD54">
        <f t="shared" si="44"/>
        <v>35.659678101354928</v>
      </c>
      <c r="BE54">
        <f t="shared" si="49"/>
        <v>9.3398506910189045</v>
      </c>
      <c r="BF54">
        <f t="shared" si="49"/>
        <v>9.3396831073330517</v>
      </c>
      <c r="BG54">
        <f t="shared" si="49"/>
        <v>9.3401109117712853</v>
      </c>
      <c r="BH54">
        <f t="shared" si="49"/>
        <v>9.3390187897859303</v>
      </c>
      <c r="BI54">
        <f t="shared" si="49"/>
        <v>9.3418066168966511</v>
      </c>
      <c r="BJ54">
        <f t="shared" si="49"/>
        <v>9.3346888815330047</v>
      </c>
      <c r="BK54">
        <f t="shared" si="49"/>
        <v>9.352853299159829</v>
      </c>
      <c r="BL54">
        <f t="shared" si="45"/>
        <v>9.3064364291141466</v>
      </c>
    </row>
    <row r="55" spans="1:64" x14ac:dyDescent="0.2">
      <c r="A55" s="89" t="s">
        <v>178</v>
      </c>
      <c r="C55" s="242">
        <v>30071.675999999999</v>
      </c>
      <c r="D55" s="243"/>
      <c r="E55">
        <f t="shared" si="15"/>
        <v>-21993.05084177059</v>
      </c>
      <c r="F55">
        <f t="shared" si="16"/>
        <v>-21993</v>
      </c>
      <c r="G55">
        <f t="shared" si="50"/>
        <v>-2.1880120002606418E-2</v>
      </c>
      <c r="I55">
        <f t="shared" si="51"/>
        <v>-2.1880120002606418E-2</v>
      </c>
      <c r="L55">
        <v>0.1</v>
      </c>
      <c r="O55" s="254"/>
      <c r="S55" s="13"/>
      <c r="Z55">
        <f t="shared" si="19"/>
        <v>-21993</v>
      </c>
      <c r="AA55" s="227">
        <f t="shared" si="20"/>
        <v>9.2066288995599037E-3</v>
      </c>
      <c r="AB55" s="227">
        <f t="shared" si="21"/>
        <v>-5.365257480668844E-2</v>
      </c>
      <c r="AC55" s="227">
        <f t="shared" si="22"/>
        <v>-3.1086748902166322E-2</v>
      </c>
      <c r="AD55" s="227">
        <f t="shared" si="23"/>
        <v>9.6638595730633896E-4</v>
      </c>
      <c r="AE55" s="227">
        <f t="shared" si="52"/>
        <v>9.6638595730633896E-5</v>
      </c>
      <c r="AF55" s="244">
        <f t="shared" si="25"/>
        <v>15053.175999999999</v>
      </c>
      <c r="AG55" s="245"/>
      <c r="AH55">
        <f t="shared" si="26"/>
        <v>3.1772454804082022E-2</v>
      </c>
      <c r="AI55">
        <f t="shared" si="27"/>
        <v>0.67563816267416743</v>
      </c>
      <c r="AJ55">
        <f t="shared" si="28"/>
        <v>0.7744041828477104</v>
      </c>
      <c r="AK55">
        <f t="shared" si="29"/>
        <v>0.22215410255946702</v>
      </c>
      <c r="AL55">
        <f t="shared" si="30"/>
        <v>2.5410757381759024</v>
      </c>
      <c r="AM55">
        <f t="shared" si="31"/>
        <v>3.229771136298655</v>
      </c>
      <c r="AN55" s="227">
        <f t="shared" si="48"/>
        <v>8.5474981776317946</v>
      </c>
      <c r="AO55" s="227">
        <f t="shared" si="48"/>
        <v>8.5474193595363399</v>
      </c>
      <c r="AP55" s="227">
        <f t="shared" si="48"/>
        <v>8.5477329513968332</v>
      </c>
      <c r="AQ55" s="227">
        <f t="shared" si="48"/>
        <v>8.5464845681793342</v>
      </c>
      <c r="AR55" s="227">
        <f t="shared" si="48"/>
        <v>8.5514432166813403</v>
      </c>
      <c r="AS55" s="227">
        <f t="shared" si="48"/>
        <v>8.5315685479137109</v>
      </c>
      <c r="AT55" s="227">
        <f t="shared" si="48"/>
        <v>8.6085974449558638</v>
      </c>
      <c r="AU55" s="227">
        <f t="shared" si="33"/>
        <v>8.2451486941608483</v>
      </c>
      <c r="AV55">
        <f t="shared" si="37"/>
        <v>-3.2583185231676873E-2</v>
      </c>
      <c r="AW55">
        <v>-7000</v>
      </c>
      <c r="AX55">
        <f t="shared" si="38"/>
        <v>2.2102690471785896E-2</v>
      </c>
      <c r="AY55">
        <f t="shared" si="39"/>
        <v>-3.2583185231676873E-2</v>
      </c>
      <c r="AZ55">
        <f t="shared" si="40"/>
        <v>5.4685875703462769E-2</v>
      </c>
      <c r="BA55">
        <f t="shared" si="41"/>
        <v>0.6069345284131733</v>
      </c>
      <c r="BB55">
        <f t="shared" si="42"/>
        <v>0.9945312789821763</v>
      </c>
      <c r="BC55">
        <f t="shared" si="43"/>
        <v>3.1214692863403495</v>
      </c>
      <c r="BD55">
        <f t="shared" si="44"/>
        <v>99.383591379230353</v>
      </c>
      <c r="BE55">
        <f t="shared" si="49"/>
        <v>9.3942893669131671</v>
      </c>
      <c r="BF55">
        <f t="shared" si="49"/>
        <v>9.3942278712718323</v>
      </c>
      <c r="BG55">
        <f t="shared" si="49"/>
        <v>9.3943843636390802</v>
      </c>
      <c r="BH55">
        <f t="shared" si="49"/>
        <v>9.3939861248205112</v>
      </c>
      <c r="BI55">
        <f t="shared" si="49"/>
        <v>9.3949995459848434</v>
      </c>
      <c r="BJ55">
        <f t="shared" si="49"/>
        <v>9.3924205724672731</v>
      </c>
      <c r="BK55">
        <f t="shared" si="49"/>
        <v>9.3989832102249729</v>
      </c>
      <c r="BL55">
        <f t="shared" si="45"/>
        <v>9.382280617990963</v>
      </c>
    </row>
    <row r="56" spans="1:64" x14ac:dyDescent="0.2">
      <c r="A56" s="89" t="s">
        <v>178</v>
      </c>
      <c r="C56" s="242">
        <v>31451.832999999999</v>
      </c>
      <c r="D56" s="243"/>
      <c r="E56">
        <f t="shared" si="15"/>
        <v>-18786.047152091072</v>
      </c>
      <c r="F56">
        <f t="shared" si="16"/>
        <v>-18786</v>
      </c>
      <c r="G56">
        <f t="shared" si="50"/>
        <v>-2.0292240002163453E-2</v>
      </c>
      <c r="I56">
        <f t="shared" si="51"/>
        <v>-2.0292240002163453E-2</v>
      </c>
      <c r="L56">
        <v>0.1</v>
      </c>
      <c r="O56" s="254"/>
      <c r="S56" s="13"/>
      <c r="Z56">
        <f t="shared" si="19"/>
        <v>-18786</v>
      </c>
      <c r="AA56" s="227">
        <f t="shared" si="20"/>
        <v>1.3505419455840918E-2</v>
      </c>
      <c r="AB56" s="227">
        <f t="shared" si="21"/>
        <v>-5.9984489415931826E-2</v>
      </c>
      <c r="AC56" s="227">
        <f t="shared" si="22"/>
        <v>-3.3797659458004371E-2</v>
      </c>
      <c r="AD56" s="227">
        <f t="shared" si="23"/>
        <v>1.1422817848392324E-3</v>
      </c>
      <c r="AE56" s="227">
        <f t="shared" si="52"/>
        <v>1.1422817848392324E-4</v>
      </c>
      <c r="AF56" s="244">
        <f t="shared" si="25"/>
        <v>16433.332999999999</v>
      </c>
      <c r="AG56" s="245"/>
      <c r="AH56">
        <f t="shared" si="26"/>
        <v>3.9692249413768373E-2</v>
      </c>
      <c r="AI56">
        <f t="shared" si="27"/>
        <v>0.64835927273044192</v>
      </c>
      <c r="AJ56">
        <f t="shared" si="28"/>
        <v>0.85349107006442604</v>
      </c>
      <c r="AK56">
        <f t="shared" si="29"/>
        <v>0.17581764906495681</v>
      </c>
      <c r="AL56">
        <f t="shared" si="30"/>
        <v>2.6779512203883051</v>
      </c>
      <c r="AM56">
        <f t="shared" si="31"/>
        <v>4.236126476275758</v>
      </c>
      <c r="AN56" s="227">
        <f t="shared" si="48"/>
        <v>8.7377889390648846</v>
      </c>
      <c r="AO56" s="227">
        <f t="shared" si="48"/>
        <v>8.7375567445409583</v>
      </c>
      <c r="AP56" s="227">
        <f t="shared" si="48"/>
        <v>8.7383205397765131</v>
      </c>
      <c r="AQ56" s="227">
        <f t="shared" si="48"/>
        <v>8.735806257663377</v>
      </c>
      <c r="AR56" s="227">
        <f t="shared" si="48"/>
        <v>8.7440634181723738</v>
      </c>
      <c r="AS56" s="227">
        <f t="shared" si="48"/>
        <v>8.7167311479862573</v>
      </c>
      <c r="AT56" s="227">
        <f t="shared" si="48"/>
        <v>8.8050309889000502</v>
      </c>
      <c r="AU56" s="227">
        <f t="shared" si="33"/>
        <v>8.4883810078888011</v>
      </c>
      <c r="AV56">
        <f t="shared" si="37"/>
        <v>-3.2625824356545374E-2</v>
      </c>
      <c r="AW56">
        <v>-6000</v>
      </c>
      <c r="AX56">
        <f t="shared" si="38"/>
        <v>2.2302234354299504E-2</v>
      </c>
      <c r="AY56">
        <f t="shared" si="39"/>
        <v>-3.2625824356545374E-2</v>
      </c>
      <c r="AZ56">
        <f t="shared" si="40"/>
        <v>5.4928058710844878E-2</v>
      </c>
      <c r="BA56">
        <f t="shared" si="41"/>
        <v>0.60690393754728966</v>
      </c>
      <c r="BB56">
        <f t="shared" si="42"/>
        <v>0.99763993624746283</v>
      </c>
      <c r="BC56">
        <f t="shared" si="43"/>
        <v>-3.1258027782550304</v>
      </c>
      <c r="BD56">
        <f t="shared" si="44"/>
        <v>-126.66081296181761</v>
      </c>
      <c r="BE56">
        <f t="shared" si="49"/>
        <v>9.448701351859162</v>
      </c>
      <c r="BF56">
        <f t="shared" si="49"/>
        <v>9.4487496655821595</v>
      </c>
      <c r="BG56">
        <f t="shared" si="49"/>
        <v>9.4486267401269988</v>
      </c>
      <c r="BH56">
        <f t="shared" si="49"/>
        <v>9.4489395022370068</v>
      </c>
      <c r="BI56">
        <f t="shared" si="49"/>
        <v>9.448143738860173</v>
      </c>
      <c r="BJ56">
        <f t="shared" si="49"/>
        <v>9.450168436836961</v>
      </c>
      <c r="BK56">
        <f t="shared" si="49"/>
        <v>9.4450170883320013</v>
      </c>
      <c r="BL56">
        <f t="shared" si="45"/>
        <v>9.4581248068677795</v>
      </c>
    </row>
    <row r="57" spans="1:64" x14ac:dyDescent="0.2">
      <c r="A57" s="89" t="s">
        <v>178</v>
      </c>
      <c r="C57" s="242">
        <v>20828.900000000001</v>
      </c>
      <c r="D57" s="243"/>
      <c r="E57">
        <f t="shared" si="15"/>
        <v>-43470.039861774341</v>
      </c>
      <c r="F57">
        <f t="shared" si="16"/>
        <v>-43470</v>
      </c>
      <c r="G57">
        <f t="shared" si="50"/>
        <v>-1.7154799999843817E-2</v>
      </c>
      <c r="I57">
        <f t="shared" si="51"/>
        <v>-1.7154799999843817E-2</v>
      </c>
      <c r="L57">
        <v>0.1</v>
      </c>
      <c r="O57" s="254"/>
      <c r="S57" s="13"/>
      <c r="Z57">
        <f t="shared" si="19"/>
        <v>-43470</v>
      </c>
      <c r="AA57" s="227">
        <f t="shared" si="20"/>
        <v>-2.6996117769188581E-2</v>
      </c>
      <c r="AB57" s="227">
        <f t="shared" si="21"/>
        <v>3.2259093294673517E-2</v>
      </c>
      <c r="AC57" s="227">
        <f t="shared" si="22"/>
        <v>9.8413177693447637E-3</v>
      </c>
      <c r="AD57" s="227">
        <f t="shared" si="23"/>
        <v>9.6851535437220994E-5</v>
      </c>
      <c r="AE57" s="227">
        <f t="shared" si="52"/>
        <v>9.6851535437221004E-6</v>
      </c>
      <c r="AF57" s="244">
        <f t="shared" si="25"/>
        <v>5810.4000000000015</v>
      </c>
      <c r="AG57" s="245"/>
      <c r="AH57">
        <f t="shared" si="26"/>
        <v>-4.9413893294517335E-2</v>
      </c>
      <c r="AI57">
        <f t="shared" si="27"/>
        <v>1.2784204499849068</v>
      </c>
      <c r="AJ57">
        <f t="shared" si="28"/>
        <v>-0.76525307019058908</v>
      </c>
      <c r="AK57">
        <f t="shared" si="29"/>
        <v>0.27756999086283457</v>
      </c>
      <c r="AL57">
        <f t="shared" si="30"/>
        <v>0.78386853555441394</v>
      </c>
      <c r="AM57">
        <f t="shared" si="31"/>
        <v>0.41331781072418244</v>
      </c>
      <c r="AN57" s="227">
        <f t="shared" si="48"/>
        <v>6.8158061086117288</v>
      </c>
      <c r="AO57" s="227">
        <f t="shared" si="48"/>
        <v>6.8155900035908745</v>
      </c>
      <c r="AP57" s="227">
        <f t="shared" si="48"/>
        <v>6.8149521362768279</v>
      </c>
      <c r="AQ57" s="227">
        <f t="shared" si="48"/>
        <v>6.813070765897498</v>
      </c>
      <c r="AR57" s="227">
        <f t="shared" si="48"/>
        <v>6.8075337327441483</v>
      </c>
      <c r="AS57" s="227">
        <f t="shared" si="48"/>
        <v>6.791339080235991</v>
      </c>
      <c r="AT57" s="227">
        <f t="shared" si="48"/>
        <v>6.744775643622102</v>
      </c>
      <c r="AU57" s="227">
        <f t="shared" si="33"/>
        <v>6.6162430496534554</v>
      </c>
      <c r="AV57">
        <f t="shared" si="37"/>
        <v>-3.2590242181225117E-2</v>
      </c>
      <c r="AW57">
        <v>-5000</v>
      </c>
      <c r="AX57">
        <f t="shared" si="38"/>
        <v>2.2417415414967938E-2</v>
      </c>
      <c r="AY57">
        <f t="shared" si="39"/>
        <v>-3.2590242181225117E-2</v>
      </c>
      <c r="AZ57">
        <f t="shared" si="40"/>
        <v>5.5007657596193055E-2</v>
      </c>
      <c r="BA57">
        <f t="shared" si="41"/>
        <v>0.60738084148911342</v>
      </c>
      <c r="BB57">
        <f t="shared" si="42"/>
        <v>0.99946290087737266</v>
      </c>
      <c r="BC57">
        <f t="shared" si="43"/>
        <v>-3.0898625058100224</v>
      </c>
      <c r="BD57">
        <f t="shared" si="44"/>
        <v>-38.653552416953481</v>
      </c>
      <c r="BE57">
        <f t="shared" si="49"/>
        <v>9.5031342802677514</v>
      </c>
      <c r="BF57">
        <f t="shared" si="49"/>
        <v>9.5032894782364341</v>
      </c>
      <c r="BG57">
        <f t="shared" si="49"/>
        <v>9.5028935045471012</v>
      </c>
      <c r="BH57">
        <f t="shared" si="49"/>
        <v>9.5039038203176425</v>
      </c>
      <c r="BI57">
        <f t="shared" si="49"/>
        <v>9.5013261856901785</v>
      </c>
      <c r="BJ57">
        <f t="shared" si="49"/>
        <v>9.5079035948753798</v>
      </c>
      <c r="BK57">
        <f t="shared" si="49"/>
        <v>9.4911263303686244</v>
      </c>
      <c r="BL57">
        <f t="shared" si="45"/>
        <v>9.5339689957445977</v>
      </c>
    </row>
    <row r="58" spans="1:64" x14ac:dyDescent="0.2">
      <c r="A58" s="89" t="s">
        <v>178</v>
      </c>
      <c r="C58" s="242">
        <v>18428.582999999999</v>
      </c>
      <c r="D58" s="243"/>
      <c r="E58">
        <f t="shared" si="15"/>
        <v>-49047.53972258763</v>
      </c>
      <c r="F58">
        <f t="shared" si="16"/>
        <v>-49047.5</v>
      </c>
      <c r="G58">
        <f t="shared" si="50"/>
        <v>-1.7094900002120994E-2</v>
      </c>
      <c r="I58">
        <f t="shared" si="51"/>
        <v>-1.7094900002120994E-2</v>
      </c>
      <c r="L58">
        <v>0.1</v>
      </c>
      <c r="O58" s="254"/>
      <c r="S58" s="13"/>
      <c r="Z58">
        <f t="shared" si="19"/>
        <v>-49047.5</v>
      </c>
      <c r="AA58" s="227">
        <f t="shared" si="20"/>
        <v>-1.3612901297087525E-2</v>
      </c>
      <c r="AB58" s="227">
        <f t="shared" si="21"/>
        <v>3.6519516229799619E-2</v>
      </c>
      <c r="AC58" s="227">
        <f t="shared" si="22"/>
        <v>-3.4819987050334691E-3</v>
      </c>
      <c r="AD58" s="227">
        <f t="shared" si="23"/>
        <v>1.2124314981854756E-5</v>
      </c>
      <c r="AE58" s="227">
        <f t="shared" si="52"/>
        <v>1.2124314981854758E-6</v>
      </c>
      <c r="AF58" s="244">
        <f t="shared" si="25"/>
        <v>3410.0829999999987</v>
      </c>
      <c r="AG58" s="245"/>
      <c r="AH58">
        <f t="shared" si="26"/>
        <v>-5.3614416231920613E-2</v>
      </c>
      <c r="AI58">
        <f t="shared" si="27"/>
        <v>1.3833718206246861</v>
      </c>
      <c r="AJ58">
        <f t="shared" si="28"/>
        <v>-0.95295782283958486</v>
      </c>
      <c r="AK58">
        <f t="shared" si="29"/>
        <v>-8.7115405918273547E-2</v>
      </c>
      <c r="AL58">
        <f t="shared" si="30"/>
        <v>-0.22344050399408602</v>
      </c>
      <c r="AM58">
        <f t="shared" si="31"/>
        <v>-0.11218739330156476</v>
      </c>
      <c r="AN58" s="227">
        <f t="shared" si="48"/>
        <v>6.135367575660446</v>
      </c>
      <c r="AO58" s="227">
        <f t="shared" si="48"/>
        <v>6.1354907588364265</v>
      </c>
      <c r="AP58" s="227">
        <f t="shared" si="48"/>
        <v>6.1358075276645803</v>
      </c>
      <c r="AQ58" s="227">
        <f t="shared" si="48"/>
        <v>6.1366220388484054</v>
      </c>
      <c r="AR58" s="227">
        <f t="shared" si="48"/>
        <v>6.1387159522088206</v>
      </c>
      <c r="AS58" s="227">
        <f t="shared" si="48"/>
        <v>6.1440959990658337</v>
      </c>
      <c r="AT58" s="227">
        <f t="shared" si="48"/>
        <v>6.157901178583705</v>
      </c>
      <c r="AU58" s="227">
        <f t="shared" si="33"/>
        <v>6.1932220861930096</v>
      </c>
      <c r="AV58">
        <f t="shared" si="37"/>
        <v>-3.2476438705716107E-2</v>
      </c>
      <c r="AW58">
        <v>-4000</v>
      </c>
      <c r="AX58">
        <f t="shared" si="38"/>
        <v>2.2447665634240686E-2</v>
      </c>
      <c r="AY58">
        <f t="shared" si="39"/>
        <v>-3.2476438705716107E-2</v>
      </c>
      <c r="AZ58">
        <f t="shared" si="40"/>
        <v>5.4924104339956793E-2</v>
      </c>
      <c r="BA58">
        <f t="shared" si="41"/>
        <v>0.60836789201250019</v>
      </c>
      <c r="BB58">
        <f t="shared" si="42"/>
        <v>0.99999471059624001</v>
      </c>
      <c r="BC58">
        <f t="shared" si="43"/>
        <v>-3.0538335656714035</v>
      </c>
      <c r="BD58">
        <f t="shared" si="44"/>
        <v>-22.775034164868742</v>
      </c>
      <c r="BE58">
        <f t="shared" si="49"/>
        <v>9.5576358079617556</v>
      </c>
      <c r="BF58">
        <f t="shared" si="49"/>
        <v>9.5578885685468311</v>
      </c>
      <c r="BG58">
        <f t="shared" si="49"/>
        <v>9.5572399391720708</v>
      </c>
      <c r="BH58">
        <f t="shared" si="49"/>
        <v>9.5589045527846146</v>
      </c>
      <c r="BI58">
        <f t="shared" si="49"/>
        <v>9.5546333024250671</v>
      </c>
      <c r="BJ58">
        <f t="shared" si="49"/>
        <v>9.5655979303786811</v>
      </c>
      <c r="BK58">
        <f t="shared" si="49"/>
        <v>9.5374818999112989</v>
      </c>
      <c r="BL58">
        <f t="shared" si="45"/>
        <v>9.6098131846214123</v>
      </c>
    </row>
    <row r="59" spans="1:64" x14ac:dyDescent="0.2">
      <c r="A59" s="89" t="s">
        <v>178</v>
      </c>
      <c r="C59" s="242">
        <v>16874.778999999999</v>
      </c>
      <c r="D59" s="243"/>
      <c r="E59">
        <f t="shared" si="15"/>
        <v>-52658.038499928756</v>
      </c>
      <c r="F59">
        <f t="shared" si="16"/>
        <v>-52658</v>
      </c>
      <c r="G59">
        <f t="shared" si="50"/>
        <v>-1.6568720002396731E-2</v>
      </c>
      <c r="I59">
        <f t="shared" si="51"/>
        <v>-1.6568720002396731E-2</v>
      </c>
      <c r="L59">
        <v>0.1</v>
      </c>
      <c r="O59" s="254"/>
      <c r="S59" s="13"/>
      <c r="Z59">
        <f t="shared" si="19"/>
        <v>-52658</v>
      </c>
      <c r="AA59" s="227">
        <f t="shared" si="20"/>
        <v>9.108612275412542E-3</v>
      </c>
      <c r="AB59" s="227">
        <f t="shared" si="21"/>
        <v>2.7004146358974718E-2</v>
      </c>
      <c r="AC59" s="227">
        <f t="shared" si="22"/>
        <v>-2.5677332277809273E-2</v>
      </c>
      <c r="AD59" s="227">
        <f t="shared" si="23"/>
        <v>6.5932539290502589E-4</v>
      </c>
      <c r="AE59" s="227">
        <f t="shared" si="52"/>
        <v>6.5932539290502586E-5</v>
      </c>
      <c r="AF59" s="244">
        <f t="shared" si="25"/>
        <v>1856.2789999999986</v>
      </c>
      <c r="AG59" s="245"/>
      <c r="AH59">
        <f t="shared" si="26"/>
        <v>-4.3572866361371448E-2</v>
      </c>
      <c r="AI59">
        <f t="shared" si="27"/>
        <v>1.2601770326854638</v>
      </c>
      <c r="AJ59">
        <f t="shared" si="28"/>
        <v>-0.59614341143871064</v>
      </c>
      <c r="AK59">
        <f t="shared" si="29"/>
        <v>-0.29473879700572025</v>
      </c>
      <c r="AL59">
        <f t="shared" si="30"/>
        <v>-0.84760071017878413</v>
      </c>
      <c r="AM59">
        <f t="shared" si="31"/>
        <v>-0.45113856606743397</v>
      </c>
      <c r="AN59" s="227">
        <f t="shared" si="48"/>
        <v>5.7043996185211618</v>
      </c>
      <c r="AO59" s="227">
        <f t="shared" si="48"/>
        <v>5.7046013578372898</v>
      </c>
      <c r="AP59" s="227">
        <f t="shared" si="48"/>
        <v>5.7052141341750424</v>
      </c>
      <c r="AQ59" s="227">
        <f t="shared" si="48"/>
        <v>5.7070739224758764</v>
      </c>
      <c r="AR59" s="227">
        <f t="shared" si="48"/>
        <v>5.7127047350135367</v>
      </c>
      <c r="AS59" s="227">
        <f t="shared" si="48"/>
        <v>5.7296309467881743</v>
      </c>
      <c r="AT59" s="227">
        <f t="shared" si="48"/>
        <v>5.779495073399298</v>
      </c>
      <c r="AU59" s="227">
        <f t="shared" si="33"/>
        <v>5.9193866422532624</v>
      </c>
      <c r="AV59">
        <f t="shared" si="37"/>
        <v>-3.2284413930018352E-2</v>
      </c>
      <c r="AW59">
        <v>-3000</v>
      </c>
      <c r="AX59">
        <f t="shared" si="38"/>
        <v>2.2392329541869246E-2</v>
      </c>
      <c r="AY59">
        <f t="shared" si="39"/>
        <v>-3.2284413930018352E-2</v>
      </c>
      <c r="AZ59">
        <f t="shared" si="40"/>
        <v>5.4676743471887598E-2</v>
      </c>
      <c r="BA59">
        <f t="shared" si="41"/>
        <v>0.60987058517218729</v>
      </c>
      <c r="BB59">
        <f t="shared" si="42"/>
        <v>0.99922264844266784</v>
      </c>
      <c r="BC59">
        <f t="shared" si="43"/>
        <v>-3.017653796564324</v>
      </c>
      <c r="BD59">
        <f t="shared" si="44"/>
        <v>-16.116327455490573</v>
      </c>
      <c r="BE59">
        <f t="shared" si="49"/>
        <v>9.6122536721936047</v>
      </c>
      <c r="BF59">
        <f t="shared" si="49"/>
        <v>9.6125890704474486</v>
      </c>
      <c r="BG59">
        <f t="shared" si="49"/>
        <v>9.6117207558984656</v>
      </c>
      <c r="BH59">
        <f t="shared" si="49"/>
        <v>9.6139690356983181</v>
      </c>
      <c r="BI59">
        <f t="shared" si="49"/>
        <v>9.6081496479428434</v>
      </c>
      <c r="BJ59">
        <f t="shared" si="49"/>
        <v>9.6232258304868061</v>
      </c>
      <c r="BK59">
        <f t="shared" si="49"/>
        <v>9.5842533442557869</v>
      </c>
      <c r="BL59">
        <f t="shared" si="45"/>
        <v>9.6856573734982305</v>
      </c>
    </row>
    <row r="60" spans="1:64" x14ac:dyDescent="0.2">
      <c r="A60" s="89" t="s">
        <v>178</v>
      </c>
      <c r="C60" s="242">
        <v>33038.349000000002</v>
      </c>
      <c r="D60" s="243"/>
      <c r="E60">
        <f t="shared" si="15"/>
        <v>-15099.537091470718</v>
      </c>
      <c r="F60">
        <f t="shared" si="16"/>
        <v>-15099.5</v>
      </c>
      <c r="G60">
        <f t="shared" si="50"/>
        <v>-1.5962580000632443E-2</v>
      </c>
      <c r="I60">
        <f t="shared" si="51"/>
        <v>-1.5962580000632443E-2</v>
      </c>
      <c r="L60">
        <v>0.1</v>
      </c>
      <c r="O60" s="254"/>
      <c r="S60" s="13"/>
      <c r="Z60">
        <f t="shared" si="19"/>
        <v>-15099.5</v>
      </c>
      <c r="AA60" s="227">
        <f t="shared" si="20"/>
        <v>1.7421776894292258E-2</v>
      </c>
      <c r="AB60" s="227">
        <f t="shared" si="21"/>
        <v>-6.2739676858085958E-2</v>
      </c>
      <c r="AC60" s="227">
        <f t="shared" si="22"/>
        <v>-3.3384356894924701E-2</v>
      </c>
      <c r="AD60" s="227">
        <f t="shared" si="23"/>
        <v>1.1145152852877064E-3</v>
      </c>
      <c r="AE60" s="227">
        <f t="shared" si="52"/>
        <v>1.1145152852877065E-4</v>
      </c>
      <c r="AF60" s="244">
        <f t="shared" si="25"/>
        <v>18019.849000000002</v>
      </c>
      <c r="AG60" s="245"/>
      <c r="AH60">
        <f t="shared" si="26"/>
        <v>4.6777096857453515E-2</v>
      </c>
      <c r="AI60">
        <f t="shared" si="27"/>
        <v>0.62653994664509083</v>
      </c>
      <c r="AJ60">
        <f t="shared" si="28"/>
        <v>0.92016559947888432</v>
      </c>
      <c r="AK60">
        <f t="shared" si="29"/>
        <v>0.12284394712618311</v>
      </c>
      <c r="AL60">
        <f t="shared" si="30"/>
        <v>2.8238061360345621</v>
      </c>
      <c r="AM60">
        <f t="shared" si="31"/>
        <v>6.2404794230401173</v>
      </c>
      <c r="AN60" s="227">
        <f t="shared" si="48"/>
        <v>8.9484078844007833</v>
      </c>
      <c r="AO60" s="227">
        <f t="shared" si="48"/>
        <v>8.9479839966346244</v>
      </c>
      <c r="AP60" s="227">
        <f t="shared" si="48"/>
        <v>8.9491971589749717</v>
      </c>
      <c r="AQ60" s="227">
        <f t="shared" si="48"/>
        <v>8.9457230717158964</v>
      </c>
      <c r="AR60" s="227">
        <f t="shared" si="48"/>
        <v>8.9556551848379957</v>
      </c>
      <c r="AS60" s="227">
        <f t="shared" si="48"/>
        <v>8.9271218890271129</v>
      </c>
      <c r="AT60" s="227">
        <f t="shared" si="48"/>
        <v>9.0080285601286327</v>
      </c>
      <c r="AU60" s="227">
        <f t="shared" si="33"/>
        <v>8.7679806101831854</v>
      </c>
      <c r="AV60">
        <f t="shared" si="37"/>
        <v>-3.2014167854131845E-2</v>
      </c>
      <c r="AW60">
        <v>-2000</v>
      </c>
      <c r="AX60">
        <f t="shared" si="38"/>
        <v>2.2250669412896246E-2</v>
      </c>
      <c r="AY60">
        <f t="shared" si="39"/>
        <v>-3.2014167854131845E-2</v>
      </c>
      <c r="AZ60">
        <f t="shared" si="40"/>
        <v>5.426483726702809E-2</v>
      </c>
      <c r="BA60">
        <f t="shared" si="41"/>
        <v>0.61189730952571986</v>
      </c>
      <c r="BB60">
        <f t="shared" si="42"/>
        <v>0.99712658926993736</v>
      </c>
      <c r="BC60">
        <f t="shared" si="43"/>
        <v>-2.9812601181250771</v>
      </c>
      <c r="BD60">
        <f t="shared" si="44"/>
        <v>-12.447341003771387</v>
      </c>
      <c r="BE60">
        <f t="shared" si="49"/>
        <v>9.6670357866692438</v>
      </c>
      <c r="BF60">
        <f t="shared" si="49"/>
        <v>9.667434552909965</v>
      </c>
      <c r="BG60">
        <f t="shared" si="49"/>
        <v>9.666389777191057</v>
      </c>
      <c r="BH60">
        <f t="shared" si="49"/>
        <v>9.6691276851419854</v>
      </c>
      <c r="BI60">
        <f t="shared" si="49"/>
        <v>9.6619567147797891</v>
      </c>
      <c r="BJ60">
        <f t="shared" si="49"/>
        <v>9.6807659347871482</v>
      </c>
      <c r="BK60">
        <f t="shared" si="49"/>
        <v>9.6316078195907142</v>
      </c>
      <c r="BL60">
        <f t="shared" si="45"/>
        <v>9.761501562375047</v>
      </c>
    </row>
    <row r="61" spans="1:64" x14ac:dyDescent="0.2">
      <c r="A61" s="89" t="s">
        <v>178</v>
      </c>
      <c r="C61" s="242">
        <v>21247.853999999999</v>
      </c>
      <c r="D61" s="243"/>
      <c r="E61">
        <f t="shared" si="15"/>
        <v>-42496.536830013472</v>
      </c>
      <c r="F61">
        <f t="shared" si="16"/>
        <v>-42496.5</v>
      </c>
      <c r="G61">
        <f t="shared" si="50"/>
        <v>-1.5850060000957455E-2</v>
      </c>
      <c r="I61">
        <f t="shared" si="51"/>
        <v>-1.5850060000957455E-2</v>
      </c>
      <c r="L61">
        <v>0.1</v>
      </c>
      <c r="O61" s="254"/>
      <c r="S61" s="13"/>
      <c r="Z61">
        <f t="shared" si="19"/>
        <v>-42496.5</v>
      </c>
      <c r="AA61" s="227">
        <f t="shared" si="20"/>
        <v>-2.6871439536887802E-2</v>
      </c>
      <c r="AB61" s="227">
        <f t="shared" si="21"/>
        <v>3.0619503455216336E-2</v>
      </c>
      <c r="AC61" s="227">
        <f t="shared" si="22"/>
        <v>1.1021379535930347E-2</v>
      </c>
      <c r="AD61" s="227">
        <f t="shared" si="23"/>
        <v>1.2147080687502422E-4</v>
      </c>
      <c r="AE61" s="227">
        <f t="shared" si="52"/>
        <v>1.2147080687502423E-5</v>
      </c>
      <c r="AF61" s="244">
        <f t="shared" si="25"/>
        <v>6229.3539999999994</v>
      </c>
      <c r="AG61" s="245"/>
      <c r="AH61">
        <f t="shared" si="26"/>
        <v>-4.6469563456173792E-2</v>
      </c>
      <c r="AI61">
        <f t="shared" si="27"/>
        <v>1.2338245585437468</v>
      </c>
      <c r="AJ61">
        <f t="shared" si="28"/>
        <v>-0.66048614407765172</v>
      </c>
      <c r="AK61">
        <f t="shared" si="29"/>
        <v>0.31605240486225383</v>
      </c>
      <c r="AL61">
        <f t="shared" si="30"/>
        <v>0.93383686029886914</v>
      </c>
      <c r="AM61">
        <f t="shared" si="31"/>
        <v>0.50409523843602877</v>
      </c>
      <c r="AN61" s="227">
        <f t="shared" ref="AN61:AT70" si="53">$AU61+$AB$7*SIN(AO61)</f>
        <v>6.9255518067642194</v>
      </c>
      <c r="AO61" s="227">
        <f t="shared" si="53"/>
        <v>6.9253751930706677</v>
      </c>
      <c r="AP61" s="227">
        <f t="shared" si="53"/>
        <v>6.924814320787223</v>
      </c>
      <c r="AQ61" s="227">
        <f t="shared" si="53"/>
        <v>6.9230347134369516</v>
      </c>
      <c r="AR61" s="227">
        <f t="shared" si="53"/>
        <v>6.9174036609352312</v>
      </c>
      <c r="AS61" s="227">
        <f t="shared" si="53"/>
        <v>6.8997366967430915</v>
      </c>
      <c r="AT61" s="227">
        <f t="shared" si="53"/>
        <v>6.8456673015141707</v>
      </c>
      <c r="AU61" s="227">
        <f t="shared" si="33"/>
        <v>6.6900773675250367</v>
      </c>
      <c r="AV61">
        <f t="shared" si="37"/>
        <v>-3.1665700478056585E-2</v>
      </c>
      <c r="AW61">
        <v>-1000</v>
      </c>
      <c r="AX61">
        <f t="shared" si="38"/>
        <v>2.2021874045074365E-2</v>
      </c>
      <c r="AY61">
        <f t="shared" si="39"/>
        <v>-3.1665700478056585E-2</v>
      </c>
      <c r="AZ61">
        <f t="shared" si="40"/>
        <v>5.368757452313095E-2</v>
      </c>
      <c r="BA61">
        <f t="shared" si="41"/>
        <v>0.61445942374051221</v>
      </c>
      <c r="BB61">
        <f t="shared" si="42"/>
        <v>0.99367877229751989</v>
      </c>
      <c r="BC61">
        <f t="shared" si="43"/>
        <v>-2.9445880874088002</v>
      </c>
      <c r="BD61">
        <f t="shared" si="44"/>
        <v>-10.119193601210318</v>
      </c>
      <c r="BE61">
        <f t="shared" si="49"/>
        <v>9.722030392096972</v>
      </c>
      <c r="BF61">
        <f t="shared" si="49"/>
        <v>9.7224705123658417</v>
      </c>
      <c r="BG61">
        <f t="shared" si="49"/>
        <v>9.7212997316766803</v>
      </c>
      <c r="BH61">
        <f t="shared" si="49"/>
        <v>9.7244150999344789</v>
      </c>
      <c r="BI61">
        <f t="shared" si="49"/>
        <v>9.71613184347909</v>
      </c>
      <c r="BJ61">
        <f t="shared" si="49"/>
        <v>9.7382028978790149</v>
      </c>
      <c r="BK61">
        <f t="shared" si="49"/>
        <v>9.6797091299190132</v>
      </c>
      <c r="BL61">
        <f t="shared" si="45"/>
        <v>9.8373457512518634</v>
      </c>
    </row>
    <row r="62" spans="1:64" x14ac:dyDescent="0.2">
      <c r="A62" s="89" t="s">
        <v>178</v>
      </c>
      <c r="C62" s="242">
        <v>16087.871999999999</v>
      </c>
      <c r="D62" s="243"/>
      <c r="E62">
        <f t="shared" si="15"/>
        <v>-54486.536020453335</v>
      </c>
      <c r="F62">
        <f t="shared" si="16"/>
        <v>-54486.5</v>
      </c>
      <c r="G62">
        <f t="shared" si="50"/>
        <v>-1.5501660000154516E-2</v>
      </c>
      <c r="I62">
        <f t="shared" si="51"/>
        <v>-1.5501660000154516E-2</v>
      </c>
      <c r="L62">
        <v>0.1</v>
      </c>
      <c r="O62" s="254"/>
      <c r="S62" s="13"/>
      <c r="Z62">
        <f t="shared" si="19"/>
        <v>-54486.5</v>
      </c>
      <c r="AA62" s="227">
        <f t="shared" si="20"/>
        <v>2.3447233878925666E-2</v>
      </c>
      <c r="AB62" s="227">
        <f t="shared" si="21"/>
        <v>2.0543183572621269E-2</v>
      </c>
      <c r="AC62" s="227">
        <f t="shared" si="22"/>
        <v>-3.8948893879080182E-2</v>
      </c>
      <c r="AD62" s="227">
        <f t="shared" si="23"/>
        <v>1.5170163344038496E-3</v>
      </c>
      <c r="AE62" s="227">
        <f t="shared" si="52"/>
        <v>1.5170163344038496E-4</v>
      </c>
      <c r="AF62" s="244">
        <f t="shared" si="25"/>
        <v>1069.3719999999994</v>
      </c>
      <c r="AG62" s="245"/>
      <c r="AH62">
        <f t="shared" si="26"/>
        <v>-3.6044843572775785E-2</v>
      </c>
      <c r="AI62">
        <f t="shared" si="27"/>
        <v>1.1740536251077853</v>
      </c>
      <c r="AJ62">
        <f t="shared" si="28"/>
        <v>-0.36545778282205538</v>
      </c>
      <c r="AK62">
        <f t="shared" si="29"/>
        <v>-0.3525172086355936</v>
      </c>
      <c r="AL62">
        <f t="shared" si="30"/>
        <v>-1.1121651907924306</v>
      </c>
      <c r="AM62">
        <f t="shared" si="31"/>
        <v>-0.62150567534352708</v>
      </c>
      <c r="AN62" s="227">
        <f t="shared" si="53"/>
        <v>5.5046585979968006</v>
      </c>
      <c r="AO62" s="227">
        <f t="shared" si="53"/>
        <v>5.5047722722030761</v>
      </c>
      <c r="AP62" s="227">
        <f t="shared" si="53"/>
        <v>5.5051782709235253</v>
      </c>
      <c r="AQ62" s="227">
        <f t="shared" si="53"/>
        <v>5.5066270120850014</v>
      </c>
      <c r="AR62" s="227">
        <f t="shared" si="53"/>
        <v>5.5117799104390528</v>
      </c>
      <c r="AS62" s="227">
        <f t="shared" si="53"/>
        <v>5.5299031011695687</v>
      </c>
      <c r="AT62" s="227">
        <f t="shared" si="53"/>
        <v>5.5913667744266666</v>
      </c>
      <c r="AU62" s="227">
        <f t="shared" si="33"/>
        <v>5.7807055428920027</v>
      </c>
      <c r="AV62">
        <f t="shared" si="37"/>
        <v>-3.1239011801792577E-2</v>
      </c>
      <c r="AW62">
        <v>0</v>
      </c>
      <c r="AX62">
        <f t="shared" si="38"/>
        <v>2.1705069940280531E-2</v>
      </c>
      <c r="AY62">
        <f t="shared" si="39"/>
        <v>-3.1239011801792577E-2</v>
      </c>
      <c r="AZ62">
        <f t="shared" si="40"/>
        <v>5.2944081742073108E-2</v>
      </c>
      <c r="BA62">
        <f t="shared" si="41"/>
        <v>0.61757136873616414</v>
      </c>
      <c r="BB62">
        <f t="shared" si="42"/>
        <v>0.98884348625445195</v>
      </c>
      <c r="BC62">
        <f t="shared" si="43"/>
        <v>-2.907571391308776</v>
      </c>
      <c r="BD62">
        <f t="shared" si="44"/>
        <v>-8.5071928070466534</v>
      </c>
      <c r="BE62">
        <f t="shared" ref="BE62:BK71" si="54">$BL62+$AB$7*SIN(BF62)</f>
        <v>9.7772862773349534</v>
      </c>
      <c r="BF62">
        <f t="shared" si="54"/>
        <v>9.7777447788787981</v>
      </c>
      <c r="BG62">
        <f t="shared" si="54"/>
        <v>9.7765022020642132</v>
      </c>
      <c r="BH62">
        <f t="shared" si="54"/>
        <v>9.7798710073433703</v>
      </c>
      <c r="BI62">
        <f t="shared" si="54"/>
        <v>9.7707473089572865</v>
      </c>
      <c r="BJ62">
        <f t="shared" si="54"/>
        <v>9.795529165919227</v>
      </c>
      <c r="BK62">
        <f t="shared" si="54"/>
        <v>9.7287167852530434</v>
      </c>
      <c r="BL62">
        <f t="shared" si="45"/>
        <v>9.9131899401286798</v>
      </c>
    </row>
    <row r="63" spans="1:64" x14ac:dyDescent="0.2">
      <c r="A63" s="89" t="s">
        <v>178</v>
      </c>
      <c r="C63" s="242">
        <v>26466.581999999999</v>
      </c>
      <c r="D63" s="243"/>
      <c r="E63">
        <f t="shared" si="15"/>
        <v>-30370.032416795391</v>
      </c>
      <c r="F63">
        <f t="shared" si="16"/>
        <v>-30370</v>
      </c>
      <c r="G63">
        <f t="shared" si="50"/>
        <v>-1.3950800002930919E-2</v>
      </c>
      <c r="I63">
        <f t="shared" si="51"/>
        <v>-1.3950800002930919E-2</v>
      </c>
      <c r="L63">
        <v>0.1</v>
      </c>
      <c r="O63" s="254"/>
      <c r="S63" s="13"/>
      <c r="Z63">
        <f t="shared" si="19"/>
        <v>-30370</v>
      </c>
      <c r="AA63" s="227">
        <f t="shared" si="20"/>
        <v>-5.6229138678036278E-3</v>
      </c>
      <c r="AB63" s="227">
        <f t="shared" si="21"/>
        <v>-1.7640027713393236E-2</v>
      </c>
      <c r="AC63" s="227">
        <f t="shared" si="22"/>
        <v>-8.3278861351272909E-3</v>
      </c>
      <c r="AD63" s="227">
        <f t="shared" si="23"/>
        <v>6.9353687479645367E-5</v>
      </c>
      <c r="AE63" s="227">
        <f t="shared" si="52"/>
        <v>6.9353687479645367E-6</v>
      </c>
      <c r="AF63" s="244">
        <f t="shared" si="25"/>
        <v>11448.081999999999</v>
      </c>
      <c r="AG63" s="245"/>
      <c r="AH63">
        <f t="shared" si="26"/>
        <v>3.6892277104623172E-3</v>
      </c>
      <c r="AI63">
        <f t="shared" si="27"/>
        <v>0.80003689059705019</v>
      </c>
      <c r="AJ63">
        <f t="shared" si="28"/>
        <v>0.43413654394347467</v>
      </c>
      <c r="AK63">
        <f t="shared" si="29"/>
        <v>0.33849342929412379</v>
      </c>
      <c r="AL63">
        <f t="shared" si="30"/>
        <v>2.1043824670627091</v>
      </c>
      <c r="AM63">
        <f t="shared" si="31"/>
        <v>1.752199980870681</v>
      </c>
      <c r="AN63" s="227">
        <f t="shared" si="53"/>
        <v>7.9988299077848719</v>
      </c>
      <c r="AO63" s="227">
        <f t="shared" si="53"/>
        <v>7.9988299123618223</v>
      </c>
      <c r="AP63" s="227">
        <f t="shared" si="53"/>
        <v>7.9988298317070914</v>
      </c>
      <c r="AQ63" s="227">
        <f t="shared" si="53"/>
        <v>7.9988312529932308</v>
      </c>
      <c r="AR63" s="227">
        <f t="shared" si="53"/>
        <v>7.9988062052636728</v>
      </c>
      <c r="AS63" s="227">
        <f t="shared" si="53"/>
        <v>7.9992470003235683</v>
      </c>
      <c r="AT63" s="227">
        <f t="shared" si="53"/>
        <v>7.9912847257575823</v>
      </c>
      <c r="AU63" s="227">
        <f t="shared" si="33"/>
        <v>7.609801923939755</v>
      </c>
      <c r="AV63">
        <f t="shared" si="37"/>
        <v>-3.0734101825339817E-2</v>
      </c>
      <c r="AW63">
        <v>1000</v>
      </c>
      <c r="AX63">
        <f t="shared" si="38"/>
        <v>2.1299333601475748E-2</v>
      </c>
      <c r="AY63">
        <f t="shared" si="39"/>
        <v>-3.0734101825339817E-2</v>
      </c>
      <c r="AZ63">
        <f t="shared" si="40"/>
        <v>5.2033435426815565E-2</v>
      </c>
      <c r="BA63">
        <f t="shared" si="41"/>
        <v>0.62125082060636139</v>
      </c>
      <c r="BB63">
        <f t="shared" si="42"/>
        <v>0.98257665029505703</v>
      </c>
      <c r="BC63">
        <f t="shared" si="43"/>
        <v>-2.8701412615946897</v>
      </c>
      <c r="BD63">
        <f t="shared" si="44"/>
        <v>-7.3225040412353275</v>
      </c>
      <c r="BE63">
        <f t="shared" si="54"/>
        <v>9.8328530793770721</v>
      </c>
      <c r="BF63">
        <f t="shared" si="54"/>
        <v>9.8333078268484968</v>
      </c>
      <c r="BG63">
        <f t="shared" si="54"/>
        <v>9.832047754020099</v>
      </c>
      <c r="BH63">
        <f t="shared" si="54"/>
        <v>9.8355410153024199</v>
      </c>
      <c r="BI63">
        <f t="shared" si="54"/>
        <v>9.82586962505553</v>
      </c>
      <c r="BJ63">
        <f t="shared" si="54"/>
        <v>9.852746762573819</v>
      </c>
      <c r="BK63">
        <f t="shared" si="54"/>
        <v>9.7787850844983648</v>
      </c>
      <c r="BL63">
        <f t="shared" si="45"/>
        <v>9.9890341290054963</v>
      </c>
    </row>
    <row r="64" spans="1:64" x14ac:dyDescent="0.2">
      <c r="A64" s="89" t="s">
        <v>178</v>
      </c>
      <c r="C64" s="242">
        <v>16816.901000000002</v>
      </c>
      <c r="D64" s="243"/>
      <c r="E64">
        <f t="shared" si="15"/>
        <v>-52792.526793326731</v>
      </c>
      <c r="F64">
        <f t="shared" si="16"/>
        <v>-52792.5</v>
      </c>
      <c r="G64">
        <f t="shared" si="50"/>
        <v>-1.1530699997820193E-2</v>
      </c>
      <c r="I64">
        <f t="shared" si="51"/>
        <v>-1.1530699997820193E-2</v>
      </c>
      <c r="L64">
        <v>0.1</v>
      </c>
      <c r="O64" s="254"/>
      <c r="P64">
        <v>6.3259885233639707E-9</v>
      </c>
      <c r="Q64">
        <v>9.7229949809607842E-18</v>
      </c>
      <c r="R64">
        <v>3.3905735782490756E-26</v>
      </c>
      <c r="S64" s="13">
        <v>4.310971186113758E-9</v>
      </c>
      <c r="T64">
        <v>1.6702861436940235E-8</v>
      </c>
      <c r="U64">
        <v>8.8448955104285503E-3</v>
      </c>
      <c r="V64">
        <v>9.7256631612260849E-2</v>
      </c>
      <c r="W64">
        <v>10027.183422464132</v>
      </c>
      <c r="X64">
        <v>1.294141986426913E-4</v>
      </c>
      <c r="Y64">
        <v>9.7685874149377077E-20</v>
      </c>
      <c r="Z64">
        <f t="shared" si="19"/>
        <v>-52792.5</v>
      </c>
      <c r="AA64" s="227">
        <f t="shared" si="20"/>
        <v>1.0115053108251656E-2</v>
      </c>
      <c r="AB64" s="227">
        <f t="shared" si="21"/>
        <v>3.1527785479562934E-2</v>
      </c>
      <c r="AC64" s="227">
        <f t="shared" si="22"/>
        <v>-2.1645753106071849E-2</v>
      </c>
      <c r="AD64" s="227">
        <f t="shared" si="23"/>
        <v>4.685386275290191E-4</v>
      </c>
      <c r="AE64" s="227">
        <f t="shared" si="52"/>
        <v>4.685386275290191E-5</v>
      </c>
      <c r="AF64" s="244">
        <f t="shared" si="25"/>
        <v>1798.4010000000017</v>
      </c>
      <c r="AG64" s="245"/>
      <c r="AH64">
        <f t="shared" si="26"/>
        <v>-4.3058485477383127E-2</v>
      </c>
      <c r="AI64">
        <f t="shared" si="27"/>
        <v>1.2540078167845112</v>
      </c>
      <c r="AJ64">
        <f t="shared" si="28"/>
        <v>-0.57936248881446839</v>
      </c>
      <c r="AK64">
        <f t="shared" si="29"/>
        <v>-0.30007178442792365</v>
      </c>
      <c r="AL64">
        <f t="shared" si="30"/>
        <v>-0.86834343027981764</v>
      </c>
      <c r="AM64">
        <f t="shared" si="31"/>
        <v>-0.46367989716798624</v>
      </c>
      <c r="AN64" s="227">
        <f t="shared" si="53"/>
        <v>5.6892278293908776</v>
      </c>
      <c r="AO64" s="227">
        <f t="shared" si="53"/>
        <v>5.6894240580848816</v>
      </c>
      <c r="AP64" s="227">
        <f t="shared" si="53"/>
        <v>5.6900261317218295</v>
      </c>
      <c r="AQ64" s="227">
        <f t="shared" si="53"/>
        <v>5.691871906337723</v>
      </c>
      <c r="AR64" s="227">
        <f t="shared" si="53"/>
        <v>5.6975163139529652</v>
      </c>
      <c r="AS64" s="227">
        <f t="shared" si="53"/>
        <v>5.7146480991568236</v>
      </c>
      <c r="AT64" s="227">
        <f t="shared" si="53"/>
        <v>5.7655533625867443</v>
      </c>
      <c r="AU64" s="227">
        <f t="shared" si="33"/>
        <v>5.9091855988493309</v>
      </c>
      <c r="AV64">
        <f t="shared" si="37"/>
        <v>-3.0150970548698308E-2</v>
      </c>
      <c r="AW64">
        <v>2000</v>
      </c>
      <c r="AX64">
        <f t="shared" si="38"/>
        <v>2.080370379040667E-2</v>
      </c>
      <c r="AY64">
        <f t="shared" si="39"/>
        <v>-3.0150970548698308E-2</v>
      </c>
      <c r="AZ64">
        <f t="shared" si="40"/>
        <v>5.0954674339104979E-2</v>
      </c>
      <c r="BA64">
        <f t="shared" si="41"/>
        <v>0.62551889117432502</v>
      </c>
      <c r="BB64">
        <f t="shared" si="42"/>
        <v>0.97482527162923316</v>
      </c>
      <c r="BC64">
        <f t="shared" si="43"/>
        <v>-2.8322258024059623</v>
      </c>
      <c r="BD64">
        <f t="shared" si="44"/>
        <v>-6.4131731688841658</v>
      </c>
      <c r="BE64">
        <f t="shared" si="54"/>
        <v>9.888781662972141</v>
      </c>
      <c r="BF64">
        <f t="shared" si="54"/>
        <v>9.8892129915765832</v>
      </c>
      <c r="BG64">
        <f t="shared" si="54"/>
        <v>9.8879862636184548</v>
      </c>
      <c r="BH64">
        <f t="shared" si="54"/>
        <v>9.8914771421850567</v>
      </c>
      <c r="BI64">
        <f t="shared" si="54"/>
        <v>9.8815591106666645</v>
      </c>
      <c r="BJ64">
        <f t="shared" si="54"/>
        <v>9.9098690732551162</v>
      </c>
      <c r="BK64">
        <f t="shared" si="54"/>
        <v>9.8300622282992105</v>
      </c>
      <c r="BL64">
        <f t="shared" si="45"/>
        <v>10.064878317882314</v>
      </c>
    </row>
    <row r="65" spans="1:64" x14ac:dyDescent="0.2">
      <c r="A65" s="89" t="s">
        <v>178</v>
      </c>
      <c r="C65" s="242">
        <v>16918.682000000001</v>
      </c>
      <c r="D65" s="243"/>
      <c r="E65">
        <f t="shared" si="15"/>
        <v>-52556.023234282889</v>
      </c>
      <c r="F65">
        <f t="shared" si="16"/>
        <v>-52556</v>
      </c>
      <c r="G65">
        <f t="shared" si="50"/>
        <v>-9.9990399976377375E-3</v>
      </c>
      <c r="I65">
        <f t="shared" si="51"/>
        <v>-9.9990399976377375E-3</v>
      </c>
      <c r="L65">
        <v>0.1</v>
      </c>
      <c r="O65" s="254"/>
      <c r="S65" s="13"/>
      <c r="Z65">
        <f t="shared" si="19"/>
        <v>-52556</v>
      </c>
      <c r="AA65" s="227">
        <f t="shared" si="20"/>
        <v>8.3513547782535294E-3</v>
      </c>
      <c r="AB65" s="227">
        <f t="shared" si="21"/>
        <v>3.3958866622400267E-2</v>
      </c>
      <c r="AC65" s="227">
        <f t="shared" si="22"/>
        <v>-1.8350394775891267E-2</v>
      </c>
      <c r="AD65" s="227">
        <f t="shared" si="23"/>
        <v>3.3673698843105751E-4</v>
      </c>
      <c r="AE65" s="227">
        <f t="shared" si="52"/>
        <v>3.3673698843105754E-5</v>
      </c>
      <c r="AF65" s="244">
        <f t="shared" si="25"/>
        <v>1900.1820000000007</v>
      </c>
      <c r="AG65" s="245"/>
      <c r="AH65">
        <f t="shared" si="26"/>
        <v>-4.3957906620038005E-2</v>
      </c>
      <c r="AI65">
        <f t="shared" si="27"/>
        <v>1.2648204037548685</v>
      </c>
      <c r="AJ65">
        <f t="shared" si="28"/>
        <v>-0.60880627408857968</v>
      </c>
      <c r="AK65">
        <f t="shared" si="29"/>
        <v>-0.29057391581575331</v>
      </c>
      <c r="AL65">
        <f t="shared" si="30"/>
        <v>-0.83173475148186482</v>
      </c>
      <c r="AM65">
        <f t="shared" si="31"/>
        <v>-0.44162486786172617</v>
      </c>
      <c r="AN65" s="227">
        <f t="shared" si="53"/>
        <v>5.7159547417687584</v>
      </c>
      <c r="AO65" s="227">
        <f t="shared" si="53"/>
        <v>5.7161604338545375</v>
      </c>
      <c r="AP65" s="227">
        <f t="shared" si="53"/>
        <v>5.7167805778533927</v>
      </c>
      <c r="AQ65" s="227">
        <f t="shared" si="53"/>
        <v>5.7186487814184304</v>
      </c>
      <c r="AR65" s="227">
        <f t="shared" si="53"/>
        <v>5.7242635189033715</v>
      </c>
      <c r="AS65" s="227">
        <f t="shared" si="53"/>
        <v>5.7410214134018487</v>
      </c>
      <c r="AT65" s="227">
        <f t="shared" si="53"/>
        <v>5.7900776961452394</v>
      </c>
      <c r="AU65" s="227">
        <f t="shared" si="33"/>
        <v>5.9271227495186976</v>
      </c>
      <c r="AV65">
        <f t="shared" si="37"/>
        <v>-2.9489617971868047E-2</v>
      </c>
      <c r="AW65">
        <v>3000</v>
      </c>
      <c r="AX65">
        <f t="shared" si="38"/>
        <v>2.021719296972771E-2</v>
      </c>
      <c r="AY65">
        <f t="shared" si="39"/>
        <v>-2.9489617971868047E-2</v>
      </c>
      <c r="AZ65">
        <f t="shared" si="40"/>
        <v>4.9706810941595757E-2</v>
      </c>
      <c r="BA65">
        <f t="shared" si="41"/>
        <v>0.63040038314380742</v>
      </c>
      <c r="BB65">
        <f t="shared" si="42"/>
        <v>0.96552675977524915</v>
      </c>
      <c r="BC65">
        <f t="shared" si="43"/>
        <v>-2.7937492228768446</v>
      </c>
      <c r="BD65">
        <f t="shared" si="44"/>
        <v>-5.6916221481240479</v>
      </c>
      <c r="BE65">
        <f t="shared" si="54"/>
        <v>9.9451245735078366</v>
      </c>
      <c r="BF65">
        <f t="shared" si="54"/>
        <v>9.9455166042691356</v>
      </c>
      <c r="BG65">
        <f t="shared" si="54"/>
        <v>9.944367448517907</v>
      </c>
      <c r="BH65">
        <f t="shared" si="54"/>
        <v>9.9477381049406883</v>
      </c>
      <c r="BI65">
        <f t="shared" si="54"/>
        <v>9.9378697575591026</v>
      </c>
      <c r="BJ65">
        <f t="shared" si="54"/>
        <v>9.9669226085950822</v>
      </c>
      <c r="BK65">
        <f t="shared" si="54"/>
        <v>9.8826894669464131</v>
      </c>
      <c r="BL65">
        <f t="shared" si="45"/>
        <v>10.140722506759131</v>
      </c>
    </row>
    <row r="66" spans="1:64" x14ac:dyDescent="0.2">
      <c r="A66" s="89" t="s">
        <v>178</v>
      </c>
      <c r="C66" s="242">
        <v>17235.856</v>
      </c>
      <c r="D66" s="243"/>
      <c r="E66">
        <f t="shared" si="15"/>
        <v>-51819.021437914496</v>
      </c>
      <c r="F66">
        <f t="shared" si="16"/>
        <v>-51819</v>
      </c>
      <c r="G66">
        <f t="shared" si="50"/>
        <v>-9.2259599987301044E-3</v>
      </c>
      <c r="I66">
        <f t="shared" si="51"/>
        <v>-9.2259599987301044E-3</v>
      </c>
      <c r="L66">
        <v>0.1</v>
      </c>
      <c r="O66" s="254"/>
      <c r="S66" s="13"/>
      <c r="Z66">
        <f t="shared" si="19"/>
        <v>-51819</v>
      </c>
      <c r="AA66" s="227">
        <f t="shared" si="20"/>
        <v>3.0453701813837539E-3</v>
      </c>
      <c r="AB66" s="227">
        <f t="shared" si="21"/>
        <v>3.7372663007350294E-2</v>
      </c>
      <c r="AC66" s="227">
        <f t="shared" si="22"/>
        <v>-1.2271330180113858E-2</v>
      </c>
      <c r="AD66" s="227">
        <f t="shared" si="23"/>
        <v>1.5058554438937322E-4</v>
      </c>
      <c r="AE66" s="227">
        <f t="shared" si="52"/>
        <v>1.5058554438937323E-5</v>
      </c>
      <c r="AF66" s="244">
        <f t="shared" si="25"/>
        <v>2217.3559999999998</v>
      </c>
      <c r="AG66" s="245"/>
      <c r="AH66">
        <f t="shared" si="26"/>
        <v>-4.6598623006080399E-2</v>
      </c>
      <c r="AI66">
        <f t="shared" si="27"/>
        <v>1.2972030170283864</v>
      </c>
      <c r="AJ66">
        <f t="shared" si="28"/>
        <v>-0.69801159684385028</v>
      </c>
      <c r="AK66">
        <f t="shared" si="29"/>
        <v>-0.25735853097695582</v>
      </c>
      <c r="AL66">
        <f t="shared" si="30"/>
        <v>-0.71367278737117268</v>
      </c>
      <c r="AM66">
        <f t="shared" si="31"/>
        <v>-0.37279531219918749</v>
      </c>
      <c r="AN66" s="227">
        <f t="shared" si="53"/>
        <v>5.8006794060103433</v>
      </c>
      <c r="AO66" s="227">
        <f t="shared" si="53"/>
        <v>5.8009061678189262</v>
      </c>
      <c r="AP66" s="227">
        <f t="shared" si="53"/>
        <v>5.8015571044725425</v>
      </c>
      <c r="AQ66" s="227">
        <f t="shared" si="53"/>
        <v>5.8034244383988227</v>
      </c>
      <c r="AR66" s="227">
        <f t="shared" si="53"/>
        <v>5.8087712189351022</v>
      </c>
      <c r="AS66" s="227">
        <f t="shared" si="53"/>
        <v>5.824000724877874</v>
      </c>
      <c r="AT66" s="227">
        <f t="shared" si="53"/>
        <v>5.8667754873877946</v>
      </c>
      <c r="AU66" s="227">
        <f t="shared" si="33"/>
        <v>5.9830199167209113</v>
      </c>
      <c r="AV66">
        <f t="shared" ref="AV66:AV97" si="55">AB$3+AB$4*AW66+AB$5*AW66^2</f>
        <v>-2.8750044094849041E-2</v>
      </c>
      <c r="AW66">
        <v>4000</v>
      </c>
      <c r="AX66">
        <f t="shared" ref="AX66:AX97" si="56">AB$3+AB$4*AW66+AB$5*AW66^2+AZ66</f>
        <v>1.9538797740690519E-2</v>
      </c>
      <c r="AY66">
        <f t="shared" ref="AY66:AY97" si="57">AB$3+AB$4*AW66+AB$5*AW66^2</f>
        <v>-2.8750044094849041E-2</v>
      </c>
      <c r="AZ66">
        <f t="shared" ref="AZ66:AZ97" si="58">$AB$6*($AB$11/BA66*BB66+$AB$12)</f>
        <v>4.828884183553956E-2</v>
      </c>
      <c r="BA66">
        <f t="shared" ref="BA66:BA97" si="59">1+$AB$7*COS(BC66)</f>
        <v>0.63592410645605124</v>
      </c>
      <c r="BB66">
        <f t="shared" ref="BB66:BB97" si="60">SIN(BC66+RADIANS($AB$9))</f>
        <v>0.95460807744192522</v>
      </c>
      <c r="BC66">
        <f t="shared" ref="BC66:BC97" si="61">2*ATAN(BD66)</f>
        <v>-2.7546309696096576</v>
      </c>
      <c r="BD66">
        <f t="shared" ref="BD66:BD97" si="62">SQRT((1+$AB$7)/(1-$AB$7))*TAN(BE66/2)</f>
        <v>-5.103815231381077</v>
      </c>
      <c r="BE66">
        <f t="shared" si="54"/>
        <v>10.001936550827322</v>
      </c>
      <c r="BF66">
        <f t="shared" si="54"/>
        <v>10.00227806903006</v>
      </c>
      <c r="BG66">
        <f t="shared" si="54"/>
        <v>10.001241594715298</v>
      </c>
      <c r="BH66">
        <f t="shared" si="54"/>
        <v>10.004389358480349</v>
      </c>
      <c r="BI66">
        <f t="shared" si="54"/>
        <v>9.9948494362737641</v>
      </c>
      <c r="BJ66">
        <f t="shared" si="54"/>
        <v>10.023948718923549</v>
      </c>
      <c r="BK66">
        <f t="shared" si="54"/>
        <v>9.9368002882470048</v>
      </c>
      <c r="BL66">
        <f t="shared" ref="BL66:BL97" si="63">RADIANS($AB$9)+$AB$18*(AW66-AB$15)</f>
        <v>10.216566695635947</v>
      </c>
    </row>
    <row r="67" spans="1:64" x14ac:dyDescent="0.2">
      <c r="A67" s="89" t="s">
        <v>178</v>
      </c>
      <c r="C67" s="242">
        <v>21692.634999999998</v>
      </c>
      <c r="D67" s="243"/>
      <c r="E67">
        <f t="shared" si="15"/>
        <v>-41463.020854585062</v>
      </c>
      <c r="F67">
        <f t="shared" si="16"/>
        <v>-41463</v>
      </c>
      <c r="G67">
        <f t="shared" si="50"/>
        <v>-8.9749200014921371E-3</v>
      </c>
      <c r="I67">
        <f t="shared" si="51"/>
        <v>-8.9749200014921371E-3</v>
      </c>
      <c r="L67">
        <v>0.1</v>
      </c>
      <c r="O67" s="254"/>
      <c r="S67" s="13"/>
      <c r="Z67">
        <f t="shared" si="19"/>
        <v>-41463</v>
      </c>
      <c r="AA67" s="227">
        <f t="shared" si="20"/>
        <v>-2.6197390871704647E-2</v>
      </c>
      <c r="AB67" s="227">
        <f t="shared" si="21"/>
        <v>3.3908283460700149E-2</v>
      </c>
      <c r="AC67" s="227">
        <f t="shared" si="22"/>
        <v>1.722247087021251E-2</v>
      </c>
      <c r="AD67" s="227">
        <f t="shared" si="23"/>
        <v>2.9661350287531847E-4</v>
      </c>
      <c r="AE67" s="227">
        <f t="shared" si="52"/>
        <v>2.966135028753185E-5</v>
      </c>
      <c r="AF67" s="244">
        <f t="shared" si="25"/>
        <v>6674.1349999999984</v>
      </c>
      <c r="AG67" s="245"/>
      <c r="AH67">
        <f t="shared" si="26"/>
        <v>-4.2883203462192286E-2</v>
      </c>
      <c r="AI67">
        <f t="shared" si="27"/>
        <v>1.184823857634502</v>
      </c>
      <c r="AJ67">
        <f t="shared" si="28"/>
        <v>-0.54293568837604156</v>
      </c>
      <c r="AK67">
        <f t="shared" si="29"/>
        <v>0.34699162590254745</v>
      </c>
      <c r="AL67">
        <f t="shared" si="30"/>
        <v>1.0813739240020266</v>
      </c>
      <c r="AM67">
        <f t="shared" si="31"/>
        <v>0.60036380634462339</v>
      </c>
      <c r="AN67" s="227">
        <f t="shared" si="53"/>
        <v>7.0377076316750022</v>
      </c>
      <c r="AO67" s="227">
        <f t="shared" si="53"/>
        <v>7.0375827624968528</v>
      </c>
      <c r="AP67" s="227">
        <f t="shared" si="53"/>
        <v>7.0371469756935312</v>
      </c>
      <c r="AQ67" s="227">
        <f t="shared" si="53"/>
        <v>7.0356274975429303</v>
      </c>
      <c r="AR67" s="227">
        <f t="shared" si="53"/>
        <v>7.030346263476237</v>
      </c>
      <c r="AS67" s="227">
        <f t="shared" si="53"/>
        <v>7.0121870446749996</v>
      </c>
      <c r="AT67" s="227">
        <f t="shared" si="53"/>
        <v>6.9518462006663793</v>
      </c>
      <c r="AU67" s="227">
        <f t="shared" si="33"/>
        <v>6.7684623367292263</v>
      </c>
      <c r="AV67">
        <f t="shared" si="55"/>
        <v>-2.7932248917641279E-2</v>
      </c>
      <c r="AW67">
        <v>5000</v>
      </c>
      <c r="AX67">
        <f t="shared" si="56"/>
        <v>1.876750881562526E-2</v>
      </c>
      <c r="AY67">
        <f t="shared" si="57"/>
        <v>-2.7932248917641279E-2</v>
      </c>
      <c r="AZ67">
        <f t="shared" si="58"/>
        <v>4.6699757733266539E-2</v>
      </c>
      <c r="BA67">
        <f t="shared" si="59"/>
        <v>0.64212326175022383</v>
      </c>
      <c r="BB67">
        <f t="shared" si="60"/>
        <v>0.94198470905540632</v>
      </c>
      <c r="BC67">
        <f t="shared" si="61"/>
        <v>-2.7147847544281651</v>
      </c>
      <c r="BD67">
        <f t="shared" si="62"/>
        <v>-4.6145973253362547</v>
      </c>
      <c r="BE67">
        <f t="shared" si="54"/>
        <v>10.059275087735323</v>
      </c>
      <c r="BF67">
        <f t="shared" si="54"/>
        <v>10.059559915076635</v>
      </c>
      <c r="BG67">
        <f t="shared" si="54"/>
        <v>10.058660457330866</v>
      </c>
      <c r="BH67">
        <f t="shared" si="54"/>
        <v>10.061502893591541</v>
      </c>
      <c r="BI67">
        <f t="shared" si="54"/>
        <v>10.052540472209333</v>
      </c>
      <c r="BJ67">
        <f t="shared" si="54"/>
        <v>10.081005221298106</v>
      </c>
      <c r="BK67">
        <f t="shared" si="54"/>
        <v>9.9925196500248337</v>
      </c>
      <c r="BL67">
        <f t="shared" si="63"/>
        <v>10.292410884512764</v>
      </c>
    </row>
    <row r="68" spans="1:64" x14ac:dyDescent="0.2">
      <c r="A68" s="89" t="s">
        <v>178</v>
      </c>
      <c r="C68" s="242">
        <v>24483.932000000001</v>
      </c>
      <c r="D68" s="243"/>
      <c r="E68">
        <f t="shared" si="15"/>
        <v>-34977.019785147757</v>
      </c>
      <c r="F68">
        <f t="shared" si="16"/>
        <v>-34977</v>
      </c>
      <c r="G68">
        <f t="shared" si="50"/>
        <v>-8.5146799974609166E-3</v>
      </c>
      <c r="I68">
        <f t="shared" si="51"/>
        <v>-8.5146799974609166E-3</v>
      </c>
      <c r="L68">
        <v>0.1</v>
      </c>
      <c r="O68" s="254"/>
      <c r="S68" s="13"/>
      <c r="Z68">
        <f t="shared" si="19"/>
        <v>-34977</v>
      </c>
      <c r="AA68" s="227">
        <f t="shared" si="20"/>
        <v>-1.524104911389166E-2</v>
      </c>
      <c r="AB68" s="227">
        <f t="shared" si="21"/>
        <v>7.0426931850925759E-3</v>
      </c>
      <c r="AC68" s="227">
        <f t="shared" si="22"/>
        <v>6.7263691164307429E-3</v>
      </c>
      <c r="AD68" s="227">
        <f t="shared" si="23"/>
        <v>4.5244041490473291E-5</v>
      </c>
      <c r="AE68" s="227">
        <f t="shared" si="52"/>
        <v>4.5244041490473296E-6</v>
      </c>
      <c r="AF68" s="244">
        <f t="shared" si="25"/>
        <v>9465.4320000000007</v>
      </c>
      <c r="AG68" s="245"/>
      <c r="AH68">
        <f t="shared" si="26"/>
        <v>-1.5557373182553492E-2</v>
      </c>
      <c r="AI68">
        <f t="shared" si="27"/>
        <v>0.92052626372339175</v>
      </c>
      <c r="AJ68">
        <f t="shared" si="28"/>
        <v>0.11876379040165547</v>
      </c>
      <c r="AK68">
        <f t="shared" si="29"/>
        <v>0.38502853405900739</v>
      </c>
      <c r="AL68">
        <f t="shared" si="30"/>
        <v>1.7743476735633392</v>
      </c>
      <c r="AM68">
        <f t="shared" si="31"/>
        <v>1.2274903426644277</v>
      </c>
      <c r="AN68" s="227">
        <f t="shared" si="53"/>
        <v>7.6449771584423765</v>
      </c>
      <c r="AO68" s="227">
        <f t="shared" si="53"/>
        <v>7.6449769338144895</v>
      </c>
      <c r="AP68" s="227">
        <f t="shared" si="53"/>
        <v>7.6449741801028512</v>
      </c>
      <c r="AQ68" s="227">
        <f t="shared" si="53"/>
        <v>7.6449404252768778</v>
      </c>
      <c r="AR68" s="227">
        <f t="shared" si="53"/>
        <v>7.6445270962862635</v>
      </c>
      <c r="AS68" s="227">
        <f t="shared" si="53"/>
        <v>7.6395295151907918</v>
      </c>
      <c r="AT68" s="227">
        <f t="shared" si="53"/>
        <v>7.5862797766988948</v>
      </c>
      <c r="AU68" s="227">
        <f t="shared" si="33"/>
        <v>7.2603877457842598</v>
      </c>
      <c r="AV68">
        <f t="shared" si="55"/>
        <v>-2.7036232440244768E-2</v>
      </c>
      <c r="AW68">
        <v>6000</v>
      </c>
      <c r="AX68">
        <f t="shared" si="56"/>
        <v>1.7902321841330785E-2</v>
      </c>
      <c r="AY68">
        <f t="shared" si="57"/>
        <v>-2.7036232440244768E-2</v>
      </c>
      <c r="AZ68">
        <f t="shared" si="58"/>
        <v>4.4938554281575553E-2</v>
      </c>
      <c r="BA68">
        <f t="shared" si="59"/>
        <v>0.64903589589178157</v>
      </c>
      <c r="BB68">
        <f t="shared" si="60"/>
        <v>0.92755942951223802</v>
      </c>
      <c r="BC68">
        <f t="shared" si="61"/>
        <v>-2.6741174717469791</v>
      </c>
      <c r="BD68">
        <f t="shared" si="62"/>
        <v>-4.2001041990676571</v>
      </c>
      <c r="BE68">
        <f t="shared" si="54"/>
        <v>10.117201015769261</v>
      </c>
      <c r="BF68">
        <f t="shared" si="54"/>
        <v>10.117427864725526</v>
      </c>
      <c r="BG68">
        <f t="shared" si="54"/>
        <v>10.116678301257647</v>
      </c>
      <c r="BH68">
        <f t="shared" si="54"/>
        <v>10.11915681718339</v>
      </c>
      <c r="BI68">
        <f t="shared" si="54"/>
        <v>10.110980619090222</v>
      </c>
      <c r="BJ68">
        <f t="shared" si="54"/>
        <v>10.138167889695598</v>
      </c>
      <c r="BK68">
        <f t="shared" si="54"/>
        <v>10.049963261665052</v>
      </c>
      <c r="BL68">
        <f t="shared" si="63"/>
        <v>10.36825507338958</v>
      </c>
    </row>
    <row r="69" spans="1:64" x14ac:dyDescent="0.2">
      <c r="A69" s="89" t="s">
        <v>178</v>
      </c>
      <c r="C69" s="242">
        <v>17619.738000000001</v>
      </c>
      <c r="D69" s="243"/>
      <c r="E69">
        <f t="shared" si="15"/>
        <v>-50927.013506641779</v>
      </c>
      <c r="F69">
        <f t="shared" si="16"/>
        <v>-50927</v>
      </c>
      <c r="G69">
        <f t="shared" si="50"/>
        <v>-5.8126799995079637E-3</v>
      </c>
      <c r="I69">
        <f t="shared" si="51"/>
        <v>-5.8126799995079637E-3</v>
      </c>
      <c r="L69">
        <v>0.1</v>
      </c>
      <c r="O69" s="254"/>
      <c r="S69" s="13"/>
      <c r="Z69">
        <f t="shared" si="19"/>
        <v>-50927</v>
      </c>
      <c r="AA69" s="227">
        <f t="shared" si="20"/>
        <v>-2.9367050043848791E-3</v>
      </c>
      <c r="AB69" s="227">
        <f t="shared" si="21"/>
        <v>4.3599042325152514E-2</v>
      </c>
      <c r="AC69" s="227">
        <f t="shared" si="22"/>
        <v>-2.8759749951230845E-3</v>
      </c>
      <c r="AD69" s="227">
        <f t="shared" si="23"/>
        <v>8.2712321725732261E-6</v>
      </c>
      <c r="AE69" s="227">
        <f t="shared" si="52"/>
        <v>8.2712321725732261E-7</v>
      </c>
      <c r="AF69" s="244">
        <f t="shared" si="25"/>
        <v>2601.2380000000012</v>
      </c>
      <c r="AG69" s="245"/>
      <c r="AH69">
        <f t="shared" si="26"/>
        <v>-4.9411722324660477E-2</v>
      </c>
      <c r="AI69">
        <f t="shared" si="27"/>
        <v>1.3324450699154247</v>
      </c>
      <c r="AJ69">
        <f t="shared" si="28"/>
        <v>-0.79752964304880003</v>
      </c>
      <c r="AK69">
        <f t="shared" si="29"/>
        <v>-0.20986500967603083</v>
      </c>
      <c r="AL69">
        <f t="shared" si="30"/>
        <v>-0.56310056365501027</v>
      </c>
      <c r="AM69">
        <f t="shared" si="31"/>
        <v>-0.28923354640844157</v>
      </c>
      <c r="AN69" s="227">
        <f t="shared" si="53"/>
        <v>5.9059354397947237</v>
      </c>
      <c r="AO69" s="227">
        <f t="shared" si="53"/>
        <v>5.9061637127818347</v>
      </c>
      <c r="AP69" s="227">
        <f t="shared" si="53"/>
        <v>5.9067881297718774</v>
      </c>
      <c r="AQ69" s="227">
        <f t="shared" si="53"/>
        <v>5.908495371390595</v>
      </c>
      <c r="AR69" s="227">
        <f t="shared" si="53"/>
        <v>5.9131573778484476</v>
      </c>
      <c r="AS69" s="227">
        <f t="shared" si="53"/>
        <v>5.9258455930561791</v>
      </c>
      <c r="AT69" s="227">
        <f t="shared" si="53"/>
        <v>5.9600832603950744</v>
      </c>
      <c r="AU69" s="227">
        <f t="shared" si="33"/>
        <v>6.0506729331990323</v>
      </c>
      <c r="AV69">
        <f t="shared" si="55"/>
        <v>-2.6061994662659505E-2</v>
      </c>
      <c r="AW69">
        <v>7000</v>
      </c>
      <c r="AX69">
        <f t="shared" si="56"/>
        <v>1.694225111446453E-2</v>
      </c>
      <c r="AY69">
        <f t="shared" si="57"/>
        <v>-2.6061994662659505E-2</v>
      </c>
      <c r="AZ69">
        <f t="shared" si="58"/>
        <v>4.3004245777124035E-2</v>
      </c>
      <c r="BA69">
        <f t="shared" si="59"/>
        <v>0.65670543353658395</v>
      </c>
      <c r="BB69">
        <f t="shared" si="60"/>
        <v>0.91122085744661008</v>
      </c>
      <c r="BC69">
        <f t="shared" si="61"/>
        <v>-2.6325279965853086</v>
      </c>
      <c r="BD69">
        <f t="shared" si="62"/>
        <v>-3.8435611854130283</v>
      </c>
      <c r="BE69">
        <f t="shared" si="54"/>
        <v>10.175779102757753</v>
      </c>
      <c r="BF69">
        <f t="shared" si="54"/>
        <v>10.175950961673687</v>
      </c>
      <c r="BG69">
        <f t="shared" si="54"/>
        <v>10.175353036654718</v>
      </c>
      <c r="BH69">
        <f t="shared" si="54"/>
        <v>10.177434756912046</v>
      </c>
      <c r="BI69">
        <f t="shared" si="54"/>
        <v>10.170204451133344</v>
      </c>
      <c r="BJ69">
        <f t="shared" si="54"/>
        <v>10.19553174777853</v>
      </c>
      <c r="BK69">
        <f t="shared" si="54"/>
        <v>10.10923691883329</v>
      </c>
      <c r="BL69">
        <f t="shared" si="63"/>
        <v>10.444099262266398</v>
      </c>
    </row>
    <row r="70" spans="1:64" x14ac:dyDescent="0.2">
      <c r="A70" s="89" t="s">
        <v>178</v>
      </c>
      <c r="C70" s="242">
        <v>31911.254000000001</v>
      </c>
      <c r="D70" s="243"/>
      <c r="E70">
        <f t="shared" si="15"/>
        <v>-17718.51292075633</v>
      </c>
      <c r="F70">
        <f t="shared" si="16"/>
        <v>-17718.5</v>
      </c>
      <c r="G70">
        <f t="shared" si="50"/>
        <v>-5.5605399975320324E-3</v>
      </c>
      <c r="I70">
        <f t="shared" si="51"/>
        <v>-5.5605399975320324E-3</v>
      </c>
      <c r="L70">
        <v>0.1</v>
      </c>
      <c r="O70" s="254"/>
      <c r="S70" s="13"/>
      <c r="Z70">
        <f t="shared" si="19"/>
        <v>-17718.5</v>
      </c>
      <c r="AA70" s="227">
        <f t="shared" si="20"/>
        <v>1.4753201798152527E-2</v>
      </c>
      <c r="AB70" s="227">
        <f t="shared" si="21"/>
        <v>-4.7527416443124547E-2</v>
      </c>
      <c r="AC70" s="227">
        <f t="shared" si="22"/>
        <v>-2.031374179568456E-2</v>
      </c>
      <c r="AD70" s="227">
        <f t="shared" si="23"/>
        <v>4.1264810574174175E-4</v>
      </c>
      <c r="AE70" s="227">
        <f t="shared" si="52"/>
        <v>4.1264810574174178E-5</v>
      </c>
      <c r="AF70" s="244">
        <f t="shared" si="25"/>
        <v>16892.754000000001</v>
      </c>
      <c r="AG70" s="245"/>
      <c r="AH70">
        <f t="shared" si="26"/>
        <v>4.1966876445592514E-2</v>
      </c>
      <c r="AI70">
        <f t="shared" si="27"/>
        <v>0.64107902222737345</v>
      </c>
      <c r="AJ70">
        <f t="shared" si="28"/>
        <v>0.87524593914119186</v>
      </c>
      <c r="AK70">
        <f t="shared" si="29"/>
        <v>0.16043309668560837</v>
      </c>
      <c r="AL70">
        <f t="shared" si="30"/>
        <v>2.7212469650710003</v>
      </c>
      <c r="AM70">
        <f t="shared" si="31"/>
        <v>4.6877238190912234</v>
      </c>
      <c r="AN70" s="227">
        <f t="shared" si="53"/>
        <v>8.7995418263632494</v>
      </c>
      <c r="AO70" s="227">
        <f t="shared" si="53"/>
        <v>8.7992476707484109</v>
      </c>
      <c r="AP70" s="227">
        <f t="shared" si="53"/>
        <v>8.8001703374066853</v>
      </c>
      <c r="AQ70" s="227">
        <f t="shared" si="53"/>
        <v>8.7972741797596612</v>
      </c>
      <c r="AR70" s="227">
        <f t="shared" si="53"/>
        <v>8.8063447494513749</v>
      </c>
      <c r="AS70" s="227">
        <f t="shared" si="53"/>
        <v>8.777733278631036</v>
      </c>
      <c r="AT70" s="227">
        <f t="shared" si="53"/>
        <v>8.8661122698405883</v>
      </c>
      <c r="AU70" s="227">
        <f t="shared" si="33"/>
        <v>8.5693446795148027</v>
      </c>
      <c r="AV70">
        <f t="shared" si="55"/>
        <v>-2.5009535584885494E-2</v>
      </c>
      <c r="AW70">
        <v>8000</v>
      </c>
      <c r="AX70">
        <f t="shared" si="56"/>
        <v>1.5886348812264958E-2</v>
      </c>
      <c r="AY70">
        <f t="shared" si="57"/>
        <v>-2.5009535584885494E-2</v>
      </c>
      <c r="AZ70">
        <f t="shared" si="58"/>
        <v>4.0895884397150452E-2</v>
      </c>
      <c r="BA70">
        <f t="shared" si="59"/>
        <v>0.66518128776475405</v>
      </c>
      <c r="BB70">
        <f t="shared" si="60"/>
        <v>0.89284177876551152</v>
      </c>
      <c r="BC70">
        <f t="shared" si="61"/>
        <v>-2.5899058484833297</v>
      </c>
      <c r="BD70">
        <f t="shared" si="62"/>
        <v>-3.5328276802106489</v>
      </c>
      <c r="BE70">
        <f t="shared" si="54"/>
        <v>10.235078651780801</v>
      </c>
      <c r="BF70">
        <f t="shared" si="54"/>
        <v>10.235201803934578</v>
      </c>
      <c r="BG70">
        <f t="shared" si="54"/>
        <v>10.234747396296674</v>
      </c>
      <c r="BH70">
        <f t="shared" si="54"/>
        <v>10.23642515156655</v>
      </c>
      <c r="BI70">
        <f t="shared" si="54"/>
        <v>10.230245187884591</v>
      </c>
      <c r="BJ70">
        <f t="shared" si="54"/>
        <v>10.253212092796742</v>
      </c>
      <c r="BK70">
        <f t="shared" si="54"/>
        <v>10.170435895194567</v>
      </c>
      <c r="BL70">
        <f t="shared" si="63"/>
        <v>10.519943451143215</v>
      </c>
    </row>
    <row r="71" spans="1:64" x14ac:dyDescent="0.2">
      <c r="A71" s="89" t="s">
        <v>178</v>
      </c>
      <c r="C71" s="242">
        <v>24241.644</v>
      </c>
      <c r="D71" s="243"/>
      <c r="E71">
        <f t="shared" si="15"/>
        <v>-35540.012625792027</v>
      </c>
      <c r="F71">
        <f t="shared" si="16"/>
        <v>-35540</v>
      </c>
      <c r="G71">
        <f t="shared" si="50"/>
        <v>-5.4335999993782025E-3</v>
      </c>
      <c r="I71">
        <f t="shared" si="51"/>
        <v>-5.4335999993782025E-3</v>
      </c>
      <c r="L71">
        <v>0.1</v>
      </c>
      <c r="O71" s="254"/>
      <c r="S71" s="13"/>
      <c r="Z71">
        <f t="shared" si="19"/>
        <v>-35540</v>
      </c>
      <c r="AA71" s="227">
        <f t="shared" si="20"/>
        <v>-1.6409820298327851E-2</v>
      </c>
      <c r="AB71" s="227">
        <f t="shared" si="21"/>
        <v>1.2583034043124667E-2</v>
      </c>
      <c r="AC71" s="227">
        <f t="shared" si="22"/>
        <v>1.0976220298949648E-2</v>
      </c>
      <c r="AD71" s="227">
        <f t="shared" si="23"/>
        <v>1.204774120510743E-4</v>
      </c>
      <c r="AE71" s="227">
        <f t="shared" si="52"/>
        <v>1.2047741205107431E-5</v>
      </c>
      <c r="AF71" s="244">
        <f t="shared" si="25"/>
        <v>9223.1440000000002</v>
      </c>
      <c r="AG71" s="245"/>
      <c r="AH71">
        <f t="shared" si="26"/>
        <v>-1.8016634042502869E-2</v>
      </c>
      <c r="AI71">
        <f t="shared" si="27"/>
        <v>0.93888739628978068</v>
      </c>
      <c r="AJ71">
        <f t="shared" si="28"/>
        <v>7.151067855735567E-2</v>
      </c>
      <c r="AK71">
        <f t="shared" si="29"/>
        <v>0.38836618862247752</v>
      </c>
      <c r="AL71">
        <f t="shared" si="30"/>
        <v>1.7268746729169304</v>
      </c>
      <c r="AM71">
        <f t="shared" si="31"/>
        <v>1.1696632918857373</v>
      </c>
      <c r="AN71" s="227">
        <f t="shared" ref="AN71:AT80" si="64">$AU71+$AB$7*SIN(AO71)</f>
        <v>7.5980243514354688</v>
      </c>
      <c r="AO71" s="227">
        <f t="shared" si="64"/>
        <v>7.598023708987367</v>
      </c>
      <c r="AP71" s="227">
        <f t="shared" si="64"/>
        <v>7.5980172544700135</v>
      </c>
      <c r="AQ71" s="227">
        <f t="shared" si="64"/>
        <v>7.5979524163603918</v>
      </c>
      <c r="AR71" s="227">
        <f t="shared" si="64"/>
        <v>7.5973019812991165</v>
      </c>
      <c r="AS71" s="227">
        <f t="shared" si="64"/>
        <v>7.5908640230226521</v>
      </c>
      <c r="AT71" s="227">
        <f t="shared" si="64"/>
        <v>7.5338953658225485</v>
      </c>
      <c r="AU71" s="227">
        <f t="shared" si="33"/>
        <v>7.2176874674466118</v>
      </c>
      <c r="AV71">
        <f t="shared" si="55"/>
        <v>-2.3878855206922733E-2</v>
      </c>
      <c r="AW71">
        <v>9000</v>
      </c>
      <c r="AX71">
        <f t="shared" si="56"/>
        <v>1.4733732741835773E-2</v>
      </c>
      <c r="AY71">
        <f t="shared" si="57"/>
        <v>-2.3878855206922733E-2</v>
      </c>
      <c r="AZ71">
        <f t="shared" si="58"/>
        <v>3.8612587948758506E-2</v>
      </c>
      <c r="BA71">
        <f t="shared" si="59"/>
        <v>0.6745195519754883</v>
      </c>
      <c r="BB71">
        <f t="shared" si="60"/>
        <v>0.87227722725286272</v>
      </c>
      <c r="BC71">
        <f t="shared" si="61"/>
        <v>-2.5461296983090915</v>
      </c>
      <c r="BD71">
        <f t="shared" si="62"/>
        <v>-3.2588958763151403</v>
      </c>
      <c r="BE71">
        <f t="shared" si="54"/>
        <v>10.295174098943344</v>
      </c>
      <c r="BF71">
        <f t="shared" si="54"/>
        <v>10.295256920989083</v>
      </c>
      <c r="BG71">
        <f t="shared" si="54"/>
        <v>10.294930097921705</v>
      </c>
      <c r="BH71">
        <f t="shared" si="54"/>
        <v>10.296220508088266</v>
      </c>
      <c r="BI71">
        <f t="shared" si="54"/>
        <v>10.291136956101827</v>
      </c>
      <c r="BJ71">
        <f t="shared" si="54"/>
        <v>10.311345169432492</v>
      </c>
      <c r="BK71">
        <f t="shared" si="54"/>
        <v>10.23364439462936</v>
      </c>
      <c r="BL71">
        <f t="shared" si="63"/>
        <v>10.595787640020031</v>
      </c>
    </row>
    <row r="72" spans="1:64" x14ac:dyDescent="0.2">
      <c r="A72" s="89" t="s">
        <v>178</v>
      </c>
      <c r="C72" s="242">
        <v>26440.554</v>
      </c>
      <c r="D72" s="243"/>
      <c r="E72">
        <f t="shared" si="15"/>
        <v>-30430.512414386227</v>
      </c>
      <c r="F72">
        <f t="shared" si="16"/>
        <v>-30430.5</v>
      </c>
      <c r="G72">
        <f t="shared" si="50"/>
        <v>-5.3426199992827605E-3</v>
      </c>
      <c r="I72">
        <f t="shared" si="51"/>
        <v>-5.3426199992827605E-3</v>
      </c>
      <c r="L72">
        <v>0.1</v>
      </c>
      <c r="O72" s="254"/>
      <c r="S72" s="13"/>
      <c r="Z72">
        <f t="shared" si="19"/>
        <v>-30430.5</v>
      </c>
      <c r="AA72" s="227">
        <f t="shared" si="20"/>
        <v>-5.7457684952372107E-3</v>
      </c>
      <c r="AB72" s="227">
        <f t="shared" si="21"/>
        <v>-8.7933081431518581E-3</v>
      </c>
      <c r="AC72" s="227">
        <f t="shared" si="22"/>
        <v>4.0314849595445013E-4</v>
      </c>
      <c r="AD72" s="227">
        <f t="shared" si="23"/>
        <v>1.6252870979033528E-7</v>
      </c>
      <c r="AE72" s="227">
        <f t="shared" si="52"/>
        <v>1.6252870979033528E-8</v>
      </c>
      <c r="AF72" s="244">
        <f t="shared" si="25"/>
        <v>11422.054</v>
      </c>
      <c r="AG72" s="245"/>
      <c r="AH72">
        <f t="shared" si="26"/>
        <v>3.450688143869098E-3</v>
      </c>
      <c r="AI72">
        <f t="shared" si="27"/>
        <v>0.80131923751420886</v>
      </c>
      <c r="AJ72">
        <f t="shared" si="28"/>
        <v>0.43072448101930411</v>
      </c>
      <c r="AK72">
        <f t="shared" si="29"/>
        <v>0.33924769920436709</v>
      </c>
      <c r="AL72">
        <f t="shared" si="30"/>
        <v>2.1005982924480318</v>
      </c>
      <c r="AM72">
        <f t="shared" si="31"/>
        <v>1.7445242364350799</v>
      </c>
      <c r="AN72" s="227">
        <f t="shared" si="64"/>
        <v>7.9944842645141057</v>
      </c>
      <c r="AO72" s="227">
        <f t="shared" si="64"/>
        <v>7.9944842687841744</v>
      </c>
      <c r="AP72" s="227">
        <f t="shared" si="64"/>
        <v>7.9944841912260163</v>
      </c>
      <c r="AQ72" s="227">
        <f t="shared" si="64"/>
        <v>7.9944855999246647</v>
      </c>
      <c r="AR72" s="227">
        <f t="shared" si="64"/>
        <v>7.9944600113652458</v>
      </c>
      <c r="AS72" s="227">
        <f t="shared" si="64"/>
        <v>7.9949240998773474</v>
      </c>
      <c r="AT72" s="227">
        <f t="shared" si="64"/>
        <v>7.9862560079938874</v>
      </c>
      <c r="AU72" s="227">
        <f t="shared" si="33"/>
        <v>7.6052133505127077</v>
      </c>
      <c r="AV72">
        <f t="shared" si="55"/>
        <v>-2.2669953528771221E-2</v>
      </c>
      <c r="AW72">
        <v>10000</v>
      </c>
      <c r="AX72">
        <f t="shared" si="56"/>
        <v>1.3483625781119633E-2</v>
      </c>
      <c r="AY72">
        <f t="shared" si="57"/>
        <v>-2.2669953528771221E-2</v>
      </c>
      <c r="AZ72">
        <f t="shared" si="58"/>
        <v>3.6153579309890854E-2</v>
      </c>
      <c r="BA72">
        <f t="shared" si="59"/>
        <v>0.6847837743170615</v>
      </c>
      <c r="BB72">
        <f t="shared" si="60"/>
        <v>0.84936230992982731</v>
      </c>
      <c r="BC72">
        <f t="shared" si="61"/>
        <v>-2.501065684412799</v>
      </c>
      <c r="BD72">
        <f t="shared" si="62"/>
        <v>-3.0149373477286163</v>
      </c>
      <c r="BE72">
        <f t="shared" ref="BE72:BK81" si="65">$BL72+$AB$7*SIN(BF72)</f>
        <v>10.356145616937876</v>
      </c>
      <c r="BF72">
        <f t="shared" si="65"/>
        <v>10.35619732520089</v>
      </c>
      <c r="BG72">
        <f t="shared" si="65"/>
        <v>10.355976936190844</v>
      </c>
      <c r="BH72">
        <f t="shared" si="65"/>
        <v>10.356916724529269</v>
      </c>
      <c r="BI72">
        <f t="shared" si="65"/>
        <v>10.352917480114481</v>
      </c>
      <c r="BJ72">
        <f t="shared" si="65"/>
        <v>10.370088404650462</v>
      </c>
      <c r="BK72">
        <f t="shared" si="65"/>
        <v>10.298935067096311</v>
      </c>
      <c r="BL72">
        <f t="shared" si="63"/>
        <v>10.671631828896848</v>
      </c>
    </row>
    <row r="73" spans="1:64" x14ac:dyDescent="0.2">
      <c r="A73" s="89" t="s">
        <v>178</v>
      </c>
      <c r="C73" s="242">
        <v>26422.696</v>
      </c>
      <c r="D73" s="243"/>
      <c r="E73">
        <f t="shared" si="15"/>
        <v>-30472.008180368139</v>
      </c>
      <c r="F73">
        <f t="shared" si="16"/>
        <v>-30472</v>
      </c>
      <c r="G73">
        <f t="shared" si="50"/>
        <v>-3.5204800005885772E-3</v>
      </c>
      <c r="I73">
        <f t="shared" si="51"/>
        <v>-3.5204800005885772E-3</v>
      </c>
      <c r="L73">
        <v>0.1</v>
      </c>
      <c r="O73" s="254"/>
      <c r="S73" s="13"/>
      <c r="Z73">
        <f t="shared" si="19"/>
        <v>-30472</v>
      </c>
      <c r="AA73" s="227">
        <f t="shared" si="20"/>
        <v>-5.8301345323300748E-3</v>
      </c>
      <c r="AB73" s="227">
        <f t="shared" si="21"/>
        <v>-6.8072824201627167E-3</v>
      </c>
      <c r="AC73" s="227">
        <f t="shared" si="22"/>
        <v>2.3096545317414976E-3</v>
      </c>
      <c r="AD73" s="227">
        <f t="shared" si="23"/>
        <v>5.3345040559940367E-6</v>
      </c>
      <c r="AE73" s="227">
        <f t="shared" si="52"/>
        <v>5.3345040559940365E-7</v>
      </c>
      <c r="AF73" s="244">
        <f t="shared" si="25"/>
        <v>11404.196</v>
      </c>
      <c r="AG73" s="245"/>
      <c r="AH73">
        <f t="shared" si="26"/>
        <v>3.286802419574139E-3</v>
      </c>
      <c r="AI73">
        <f t="shared" si="27"/>
        <v>0.80220289820810353</v>
      </c>
      <c r="AJ73">
        <f t="shared" si="28"/>
        <v>0.42837405455093563</v>
      </c>
      <c r="AK73">
        <f t="shared" si="29"/>
        <v>0.33976367274933655</v>
      </c>
      <c r="AL73">
        <f t="shared" si="30"/>
        <v>2.0979955077774606</v>
      </c>
      <c r="AM73">
        <f t="shared" si="31"/>
        <v>1.7392741488255976</v>
      </c>
      <c r="AN73" s="227">
        <f t="shared" si="64"/>
        <v>7.9914993355908077</v>
      </c>
      <c r="AO73" s="227">
        <f t="shared" si="64"/>
        <v>7.991499339633771</v>
      </c>
      <c r="AP73" s="227">
        <f t="shared" si="64"/>
        <v>7.9914992646170333</v>
      </c>
      <c r="AQ73" s="227">
        <f t="shared" si="64"/>
        <v>7.9915006565376636</v>
      </c>
      <c r="AR73" s="227">
        <f t="shared" si="64"/>
        <v>7.9914748274472709</v>
      </c>
      <c r="AS73" s="227">
        <f t="shared" si="64"/>
        <v>7.9919533407197676</v>
      </c>
      <c r="AT73" s="227">
        <f t="shared" si="64"/>
        <v>7.9828019172767428</v>
      </c>
      <c r="AU73" s="227">
        <f t="shared" si="33"/>
        <v>7.6020658166743189</v>
      </c>
      <c r="AV73">
        <f t="shared" si="55"/>
        <v>-2.1382830550430956E-2</v>
      </c>
      <c r="AW73">
        <v>11000</v>
      </c>
      <c r="AX73">
        <f t="shared" si="56"/>
        <v>1.2135410205279001E-2</v>
      </c>
      <c r="AY73">
        <f t="shared" si="57"/>
        <v>-2.1382830550430956E-2</v>
      </c>
      <c r="AZ73">
        <f t="shared" si="58"/>
        <v>3.3518240755709958E-2</v>
      </c>
      <c r="BA73">
        <f t="shared" si="59"/>
        <v>0.69604581444925118</v>
      </c>
      <c r="BB73">
        <f t="shared" si="60"/>
        <v>0.82390976659565429</v>
      </c>
      <c r="BC73">
        <f t="shared" si="61"/>
        <v>-2.4545654923667404</v>
      </c>
      <c r="BD73">
        <f t="shared" si="62"/>
        <v>-2.7956775064740418</v>
      </c>
      <c r="BE73">
        <f t="shared" si="65"/>
        <v>10.418079741282506</v>
      </c>
      <c r="BF73">
        <f t="shared" si="65"/>
        <v>10.418109253800569</v>
      </c>
      <c r="BG73">
        <f t="shared" si="65"/>
        <v>10.417971756837897</v>
      </c>
      <c r="BH73">
        <f t="shared" si="65"/>
        <v>10.418612594051314</v>
      </c>
      <c r="BI73">
        <f t="shared" si="65"/>
        <v>10.415631174344735</v>
      </c>
      <c r="BJ73">
        <f t="shared" si="65"/>
        <v>10.429620109901617</v>
      </c>
      <c r="BK73">
        <f t="shared" si="65"/>
        <v>10.366368590925175</v>
      </c>
      <c r="BL73">
        <f t="shared" si="63"/>
        <v>10.747476017773664</v>
      </c>
    </row>
    <row r="74" spans="1:64" x14ac:dyDescent="0.2">
      <c r="A74" s="89" t="s">
        <v>178</v>
      </c>
      <c r="C74" s="242">
        <v>23528.545999999998</v>
      </c>
      <c r="D74" s="243"/>
      <c r="E74">
        <f t="shared" si="15"/>
        <v>-37197.003763106906</v>
      </c>
      <c r="F74">
        <f t="shared" si="16"/>
        <v>-37197</v>
      </c>
      <c r="G74">
        <f t="shared" si="50"/>
        <v>-1.6194800009543542E-3</v>
      </c>
      <c r="I74">
        <f t="shared" si="51"/>
        <v>-1.6194800009543542E-3</v>
      </c>
      <c r="L74">
        <v>0.1</v>
      </c>
      <c r="O74" s="254"/>
      <c r="S74" s="13"/>
      <c r="Z74">
        <f t="shared" si="19"/>
        <v>-37197</v>
      </c>
      <c r="AA74" s="227">
        <f t="shared" si="20"/>
        <v>-1.9733617334319397E-2</v>
      </c>
      <c r="AB74" s="227">
        <f t="shared" si="21"/>
        <v>2.3662940870514664E-2</v>
      </c>
      <c r="AC74" s="227">
        <f t="shared" si="22"/>
        <v>1.8114137333365043E-2</v>
      </c>
      <c r="AD74" s="227">
        <f t="shared" si="23"/>
        <v>3.2812197133200925E-4</v>
      </c>
      <c r="AE74" s="227">
        <f t="shared" si="52"/>
        <v>3.2812197133200928E-5</v>
      </c>
      <c r="AF74" s="244">
        <f t="shared" si="25"/>
        <v>8510.0459999999985</v>
      </c>
      <c r="AG74" s="245"/>
      <c r="AH74">
        <f t="shared" si="26"/>
        <v>-2.5282420871469018E-2</v>
      </c>
      <c r="AI74">
        <f t="shared" si="27"/>
        <v>0.99819860296747775</v>
      </c>
      <c r="AJ74">
        <f t="shared" si="28"/>
        <v>-7.9839481564877204E-2</v>
      </c>
      <c r="AK74">
        <f t="shared" si="29"/>
        <v>0.39314094389432813</v>
      </c>
      <c r="AL74">
        <f t="shared" si="30"/>
        <v>1.5753783588973607</v>
      </c>
      <c r="AM74">
        <f t="shared" si="31"/>
        <v>1.0045925617702753</v>
      </c>
      <c r="AN74" s="227">
        <f t="shared" si="64"/>
        <v>7.454148900303406</v>
      </c>
      <c r="AO74" s="227">
        <f t="shared" si="64"/>
        <v>7.4541427642520768</v>
      </c>
      <c r="AP74" s="227">
        <f t="shared" si="64"/>
        <v>7.4541026716082817</v>
      </c>
      <c r="AQ74" s="227">
        <f t="shared" si="64"/>
        <v>7.4538408018835778</v>
      </c>
      <c r="AR74" s="227">
        <f t="shared" si="64"/>
        <v>7.4521343406993292</v>
      </c>
      <c r="AS74" s="227">
        <f t="shared" si="64"/>
        <v>7.4411776251797574</v>
      </c>
      <c r="AT74" s="227">
        <f t="shared" si="64"/>
        <v>7.3764457781654951</v>
      </c>
      <c r="AU74" s="227">
        <f t="shared" si="33"/>
        <v>7.0920136464777261</v>
      </c>
      <c r="AV74">
        <f t="shared" si="55"/>
        <v>-2.0017486271901943E-2</v>
      </c>
      <c r="AW74">
        <v>12000</v>
      </c>
      <c r="AX74">
        <f t="shared" si="56"/>
        <v>1.0688700099987979E-2</v>
      </c>
      <c r="AY74">
        <f t="shared" si="57"/>
        <v>-2.0017486271901943E-2</v>
      </c>
      <c r="AZ74">
        <f t="shared" si="58"/>
        <v>3.0706186371889922E-2</v>
      </c>
      <c r="BA74">
        <f t="shared" si="59"/>
        <v>0.70838677942652306</v>
      </c>
      <c r="BB74">
        <f t="shared" si="60"/>
        <v>0.79570725775033824</v>
      </c>
      <c r="BC74">
        <f t="shared" si="61"/>
        <v>-2.4064641395708031</v>
      </c>
      <c r="BD74">
        <f t="shared" si="62"/>
        <v>-2.5969733881964583</v>
      </c>
      <c r="BE74">
        <f t="shared" si="65"/>
        <v>10.481070044567373</v>
      </c>
      <c r="BF74">
        <f t="shared" si="65"/>
        <v>10.481085100871997</v>
      </c>
      <c r="BG74">
        <f t="shared" si="65"/>
        <v>10.481007280926143</v>
      </c>
      <c r="BH74">
        <f t="shared" si="65"/>
        <v>10.481409616221441</v>
      </c>
      <c r="BI74">
        <f t="shared" si="65"/>
        <v>10.479332587378476</v>
      </c>
      <c r="BJ74">
        <f t="shared" si="65"/>
        <v>10.490138556458749</v>
      </c>
      <c r="BK74">
        <f t="shared" si="65"/>
        <v>10.43599332394167</v>
      </c>
      <c r="BL74">
        <f t="shared" si="63"/>
        <v>10.823320206650482</v>
      </c>
    </row>
    <row r="75" spans="1:64" x14ac:dyDescent="0.2">
      <c r="A75" s="89" t="s">
        <v>178</v>
      </c>
      <c r="C75" s="242">
        <v>33382.65</v>
      </c>
      <c r="D75" s="243"/>
      <c r="E75">
        <f t="shared" si="15"/>
        <v>-14299.501604667154</v>
      </c>
      <c r="F75">
        <f t="shared" si="16"/>
        <v>-14299.5</v>
      </c>
      <c r="G75">
        <f t="shared" si="50"/>
        <v>-6.9057999644428492E-4</v>
      </c>
      <c r="I75">
        <f t="shared" si="51"/>
        <v>-6.9057999644428492E-4</v>
      </c>
      <c r="L75">
        <v>0.1</v>
      </c>
      <c r="O75" s="254"/>
      <c r="S75" s="13"/>
      <c r="Z75">
        <f t="shared" si="19"/>
        <v>-14299.5</v>
      </c>
      <c r="AA75" s="227">
        <f t="shared" si="20"/>
        <v>1.8125054166685806E-2</v>
      </c>
      <c r="AB75" s="227">
        <f t="shared" si="21"/>
        <v>-4.8718165866904271E-2</v>
      </c>
      <c r="AC75" s="227">
        <f t="shared" si="22"/>
        <v>-1.8815634163130091E-2</v>
      </c>
      <c r="AD75" s="227">
        <f t="shared" si="23"/>
        <v>3.5402808896074816E-4</v>
      </c>
      <c r="AE75" s="227">
        <f t="shared" si="52"/>
        <v>3.5402808896074814E-5</v>
      </c>
      <c r="AF75" s="244">
        <f t="shared" si="25"/>
        <v>18364.150000000001</v>
      </c>
      <c r="AG75" s="245"/>
      <c r="AH75">
        <f t="shared" si="26"/>
        <v>4.8027585870459986E-2</v>
      </c>
      <c r="AI75">
        <f t="shared" si="27"/>
        <v>0.62297100084183232</v>
      </c>
      <c r="AJ75">
        <f t="shared" si="28"/>
        <v>0.931665951664707</v>
      </c>
      <c r="AK75">
        <f t="shared" si="29"/>
        <v>0.11140996630096615</v>
      </c>
      <c r="AL75">
        <f t="shared" si="30"/>
        <v>2.8542745252479098</v>
      </c>
      <c r="AM75">
        <f t="shared" si="31"/>
        <v>6.9129728305335041</v>
      </c>
      <c r="AN75" s="227">
        <f t="shared" si="64"/>
        <v>8.993251580540397</v>
      </c>
      <c r="AO75" s="227">
        <f t="shared" si="64"/>
        <v>8.9928044697713716</v>
      </c>
      <c r="AP75" s="227">
        <f t="shared" si="64"/>
        <v>8.9940564102355562</v>
      </c>
      <c r="AQ75" s="227">
        <f t="shared" si="64"/>
        <v>8.9905490678576498</v>
      </c>
      <c r="AR75" s="227">
        <f t="shared" si="64"/>
        <v>9.0003607808454227</v>
      </c>
      <c r="AS75" s="227">
        <f t="shared" si="64"/>
        <v>8.972798902592773</v>
      </c>
      <c r="AT75" s="227">
        <f t="shared" si="64"/>
        <v>9.049382379945996</v>
      </c>
      <c r="AU75" s="227">
        <f t="shared" si="33"/>
        <v>8.8286559612846389</v>
      </c>
      <c r="AV75">
        <f t="shared" si="55"/>
        <v>-1.8573920693184177E-2</v>
      </c>
      <c r="AW75">
        <v>13000</v>
      </c>
      <c r="AX75">
        <f t="shared" si="56"/>
        <v>9.1434352643422791E-3</v>
      </c>
      <c r="AY75">
        <f t="shared" si="57"/>
        <v>-1.8573920693184177E-2</v>
      </c>
      <c r="AZ75">
        <f t="shared" si="58"/>
        <v>2.7717355957526457E-2</v>
      </c>
      <c r="BA75">
        <f t="shared" si="59"/>
        <v>0.72189802928190305</v>
      </c>
      <c r="BB75">
        <f t="shared" si="60"/>
        <v>0.76451438682757744</v>
      </c>
      <c r="BC75">
        <f t="shared" si="61"/>
        <v>-2.3565773936456877</v>
      </c>
      <c r="BD75">
        <f t="shared" si="62"/>
        <v>-2.4155214810795882</v>
      </c>
      <c r="BE75">
        <f t="shared" si="65"/>
        <v>10.545217889005297</v>
      </c>
      <c r="BF75">
        <f t="shared" si="65"/>
        <v>10.54522452057099</v>
      </c>
      <c r="BG75">
        <f t="shared" si="65"/>
        <v>10.545185770128002</v>
      </c>
      <c r="BH75">
        <f t="shared" si="65"/>
        <v>10.545412245815434</v>
      </c>
      <c r="BI75">
        <f t="shared" si="65"/>
        <v>10.544090114192441</v>
      </c>
      <c r="BJ75">
        <f t="shared" si="65"/>
        <v>10.551860334350925</v>
      </c>
      <c r="BK75">
        <f t="shared" si="65"/>
        <v>10.507845025430086</v>
      </c>
      <c r="BL75">
        <f t="shared" si="63"/>
        <v>10.899164395527297</v>
      </c>
    </row>
    <row r="76" spans="1:64" x14ac:dyDescent="0.2">
      <c r="A76" s="89" t="s">
        <v>178</v>
      </c>
      <c r="C76" s="242">
        <v>27147.635999999999</v>
      </c>
      <c r="D76" s="243"/>
      <c r="E76">
        <f t="shared" si="15"/>
        <v>-28787.500363651441</v>
      </c>
      <c r="F76">
        <f t="shared" si="16"/>
        <v>-28787.5</v>
      </c>
      <c r="G76">
        <f t="shared" si="50"/>
        <v>-1.5650000204914249E-4</v>
      </c>
      <c r="I76">
        <f t="shared" si="51"/>
        <v>-1.5650000204914249E-4</v>
      </c>
      <c r="L76">
        <v>0.1</v>
      </c>
      <c r="O76" s="254"/>
      <c r="P76">
        <v>2.6448360540116037E-8</v>
      </c>
      <c r="Q76">
        <v>2.3627495177661082E-19</v>
      </c>
      <c r="R76">
        <v>3.7434913081842803E-28</v>
      </c>
      <c r="S76" s="13">
        <v>3.4483023228624703E-8</v>
      </c>
      <c r="T76">
        <v>5.5280869983313255E-6</v>
      </c>
      <c r="U76">
        <v>3.0572640758596859E-4</v>
      </c>
      <c r="V76">
        <v>1.3690107853893625</v>
      </c>
      <c r="W76">
        <v>32844.6404770792</v>
      </c>
      <c r="X76">
        <v>1.0351711076805449E-3</v>
      </c>
      <c r="Y76">
        <v>1.0785379298554152E-21</v>
      </c>
      <c r="Z76">
        <f t="shared" si="19"/>
        <v>-28787.5</v>
      </c>
      <c r="AA76" s="227">
        <f t="shared" si="20"/>
        <v>-2.4734014206958446E-3</v>
      </c>
      <c r="AB76" s="227">
        <f t="shared" si="21"/>
        <v>-9.9195244334381403E-3</v>
      </c>
      <c r="AC76" s="227">
        <f t="shared" si="22"/>
        <v>2.3169014186467021E-3</v>
      </c>
      <c r="AD76" s="227">
        <f t="shared" si="23"/>
        <v>5.3680321837271003E-6</v>
      </c>
      <c r="AE76" s="227">
        <f t="shared" si="52"/>
        <v>5.3680321837271008E-7</v>
      </c>
      <c r="AF76" s="244">
        <f t="shared" si="25"/>
        <v>12129.135999999999</v>
      </c>
      <c r="AG76" s="245"/>
      <c r="AH76">
        <f t="shared" si="26"/>
        <v>9.7630244313889978E-3</v>
      </c>
      <c r="AI76">
        <f t="shared" si="27"/>
        <v>0.76885133091499613</v>
      </c>
      <c r="AJ76">
        <f t="shared" si="28"/>
        <v>0.51757343346110107</v>
      </c>
      <c r="AK76">
        <f t="shared" si="29"/>
        <v>0.31801468453142767</v>
      </c>
      <c r="AL76">
        <f t="shared" si="30"/>
        <v>2.1993154448869885</v>
      </c>
      <c r="AM76">
        <f t="shared" si="31"/>
        <v>1.9630972102307851</v>
      </c>
      <c r="AN76" s="227">
        <f t="shared" si="64"/>
        <v>8.1101420819303129</v>
      </c>
      <c r="AO76" s="227">
        <f t="shared" si="64"/>
        <v>8.1101419744381094</v>
      </c>
      <c r="AP76" s="227">
        <f t="shared" si="64"/>
        <v>8.1101430535621724</v>
      </c>
      <c r="AQ76" s="227">
        <f t="shared" si="64"/>
        <v>8.1101322199353287</v>
      </c>
      <c r="AR76" s="227">
        <f t="shared" si="64"/>
        <v>8.1102409614059372</v>
      </c>
      <c r="AS76" s="227">
        <f t="shared" si="64"/>
        <v>8.1091474238636447</v>
      </c>
      <c r="AT76" s="227">
        <f t="shared" si="64"/>
        <v>8.1199441913491182</v>
      </c>
      <c r="AU76" s="227">
        <f t="shared" si="33"/>
        <v>7.7298253528373166</v>
      </c>
      <c r="AV76">
        <f t="shared" si="55"/>
        <v>-1.7052133814277667E-2</v>
      </c>
      <c r="AW76">
        <v>14000</v>
      </c>
      <c r="AX76">
        <f t="shared" si="56"/>
        <v>7.5000006530235065E-3</v>
      </c>
      <c r="AY76">
        <f t="shared" si="57"/>
        <v>-1.7052133814277667E-2</v>
      </c>
      <c r="AZ76">
        <f t="shared" si="58"/>
        <v>2.4552134467301173E-2</v>
      </c>
      <c r="BA76">
        <f t="shared" si="59"/>
        <v>0.73668223085553741</v>
      </c>
      <c r="BB76">
        <f t="shared" si="60"/>
        <v>0.73005948767465501</v>
      </c>
      <c r="BC76">
        <f t="shared" si="61"/>
        <v>-2.3046987435065738</v>
      </c>
      <c r="BD76">
        <f t="shared" si="62"/>
        <v>-2.2486510088315419</v>
      </c>
      <c r="BE76">
        <f t="shared" si="65"/>
        <v>10.61063328710641</v>
      </c>
      <c r="BF76">
        <f t="shared" si="65"/>
        <v>10.610635665685571</v>
      </c>
      <c r="BG76">
        <f t="shared" si="65"/>
        <v>10.610619553902911</v>
      </c>
      <c r="BH76">
        <f t="shared" si="65"/>
        <v>10.610728702823973</v>
      </c>
      <c r="BI76">
        <f t="shared" si="65"/>
        <v>10.609989850023281</v>
      </c>
      <c r="BJ76">
        <f t="shared" si="65"/>
        <v>10.615017916354029</v>
      </c>
      <c r="BK76">
        <f t="shared" si="65"/>
        <v>10.581946650532288</v>
      </c>
      <c r="BL76">
        <f t="shared" si="63"/>
        <v>10.975008584404115</v>
      </c>
    </row>
    <row r="77" spans="1:64" x14ac:dyDescent="0.2">
      <c r="A77" s="89" t="s">
        <v>178</v>
      </c>
      <c r="C77" s="242">
        <v>17974.79</v>
      </c>
      <c r="D77" s="243"/>
      <c r="E77">
        <f t="shared" si="15"/>
        <v>-50101.996444069846</v>
      </c>
      <c r="F77">
        <f t="shared" si="16"/>
        <v>-50102</v>
      </c>
      <c r="G77">
        <f t="shared" si="50"/>
        <v>1.5303200016205665E-3</v>
      </c>
      <c r="I77">
        <f t="shared" si="51"/>
        <v>1.5303200016205665E-3</v>
      </c>
      <c r="L77">
        <v>0.1</v>
      </c>
      <c r="O77" s="254"/>
      <c r="S77" s="13"/>
      <c r="Z77">
        <f t="shared" si="19"/>
        <v>-50102</v>
      </c>
      <c r="AA77" s="227">
        <f t="shared" si="20"/>
        <v>-7.9717729967703974E-3</v>
      </c>
      <c r="AB77" s="227">
        <f t="shared" si="21"/>
        <v>5.3101564121494894E-2</v>
      </c>
      <c r="AC77" s="227">
        <f t="shared" si="22"/>
        <v>9.5020929983909638E-3</v>
      </c>
      <c r="AD77" s="227">
        <f t="shared" si="23"/>
        <v>9.0289771350070584E-5</v>
      </c>
      <c r="AE77" s="227">
        <f t="shared" si="52"/>
        <v>9.0289771350070584E-6</v>
      </c>
      <c r="AF77" s="244">
        <f t="shared" si="25"/>
        <v>2956.2900000000009</v>
      </c>
      <c r="AG77" s="245"/>
      <c r="AH77">
        <f t="shared" si="26"/>
        <v>-5.1571244119874328E-2</v>
      </c>
      <c r="AI77">
        <f t="shared" si="27"/>
        <v>1.359426312058859</v>
      </c>
      <c r="AJ77">
        <f t="shared" si="28"/>
        <v>-0.87677046829772509</v>
      </c>
      <c r="AK77">
        <f t="shared" si="29"/>
        <v>-0.15929774950437878</v>
      </c>
      <c r="AL77">
        <f t="shared" si="30"/>
        <v>-0.41718469312855422</v>
      </c>
      <c r="AM77">
        <f t="shared" si="31"/>
        <v>-0.21167128209353081</v>
      </c>
      <c r="AN77" s="227">
        <f t="shared" si="64"/>
        <v>6.0055757273781598</v>
      </c>
      <c r="AO77" s="227">
        <f t="shared" si="64"/>
        <v>6.0057759564452988</v>
      </c>
      <c r="AP77" s="227">
        <f t="shared" si="64"/>
        <v>6.00630546280094</v>
      </c>
      <c r="AQ77" s="227">
        <f t="shared" si="64"/>
        <v>6.0077053604958373</v>
      </c>
      <c r="AR77" s="227">
        <f t="shared" si="64"/>
        <v>6.011403722217314</v>
      </c>
      <c r="AS77" s="227">
        <f t="shared" si="64"/>
        <v>6.0211561948760295</v>
      </c>
      <c r="AT77" s="227">
        <f t="shared" si="64"/>
        <v>6.0467540754163203</v>
      </c>
      <c r="AU77" s="227">
        <f t="shared" si="33"/>
        <v>6.1132443890224062</v>
      </c>
      <c r="AV77">
        <f t="shared" si="55"/>
        <v>-1.5452125635182399E-2</v>
      </c>
      <c r="AW77">
        <v>15000</v>
      </c>
      <c r="AX77">
        <f t="shared" si="56"/>
        <v>5.7593767557678702E-3</v>
      </c>
      <c r="AY77">
        <f t="shared" si="57"/>
        <v>-1.5452125635182399E-2</v>
      </c>
      <c r="AZ77">
        <f t="shared" si="58"/>
        <v>2.1211502390950269E-2</v>
      </c>
      <c r="BA77">
        <f t="shared" si="59"/>
        <v>0.75285441662406449</v>
      </c>
      <c r="BB77">
        <f t="shared" si="60"/>
        <v>0.6920362561576</v>
      </c>
      <c r="BC77">
        <f t="shared" si="61"/>
        <v>-2.2505958364155139</v>
      </c>
      <c r="BD77">
        <f t="shared" si="62"/>
        <v>-2.0941747347460922</v>
      </c>
      <c r="BE77">
        <f t="shared" si="65"/>
        <v>10.677435892832458</v>
      </c>
      <c r="BF77">
        <f t="shared" si="65"/>
        <v>10.677436512423883</v>
      </c>
      <c r="BG77">
        <f t="shared" si="65"/>
        <v>10.677431474114629</v>
      </c>
      <c r="BH77">
        <f t="shared" si="65"/>
        <v>10.677472446187616</v>
      </c>
      <c r="BI77">
        <f t="shared" si="65"/>
        <v>10.677139404567416</v>
      </c>
      <c r="BJ77">
        <f t="shared" si="65"/>
        <v>10.679856366634754</v>
      </c>
      <c r="BK77">
        <f t="shared" si="65"/>
        <v>10.65830821826518</v>
      </c>
      <c r="BL77">
        <f t="shared" si="63"/>
        <v>11.050852773280932</v>
      </c>
    </row>
    <row r="78" spans="1:64" x14ac:dyDescent="0.2">
      <c r="A78" s="89" t="s">
        <v>178</v>
      </c>
      <c r="C78" s="242">
        <v>25000.585999999999</v>
      </c>
      <c r="D78" s="243"/>
      <c r="E78">
        <f t="shared" si="15"/>
        <v>-33776.49601554207</v>
      </c>
      <c r="F78">
        <f t="shared" si="16"/>
        <v>-33776.5</v>
      </c>
      <c r="G78">
        <f t="shared" si="50"/>
        <v>1.714739999442827E-3</v>
      </c>
      <c r="I78">
        <f t="shared" si="51"/>
        <v>1.714739999442827E-3</v>
      </c>
      <c r="L78">
        <v>0.1</v>
      </c>
      <c r="O78" s="254"/>
      <c r="S78" s="13"/>
      <c r="Z78">
        <f t="shared" si="19"/>
        <v>-33776.5</v>
      </c>
      <c r="AA78" s="227">
        <f t="shared" si="20"/>
        <v>-1.2718895566339148E-2</v>
      </c>
      <c r="AB78" s="227">
        <f t="shared" si="21"/>
        <v>1.2081014331180062E-2</v>
      </c>
      <c r="AC78" s="227">
        <f t="shared" si="22"/>
        <v>1.4433635565781975E-2</v>
      </c>
      <c r="AD78" s="227">
        <f t="shared" si="23"/>
        <v>2.0832983564580637E-4</v>
      </c>
      <c r="AE78" s="227">
        <f t="shared" si="52"/>
        <v>2.0832983564580638E-5</v>
      </c>
      <c r="AF78" s="244">
        <f t="shared" si="25"/>
        <v>9982.0859999999993</v>
      </c>
      <c r="AG78" s="245"/>
      <c r="AH78">
        <f t="shared" si="26"/>
        <v>-1.0366274331737235E-2</v>
      </c>
      <c r="AI78">
        <f t="shared" si="27"/>
        <v>0.88424051261359837</v>
      </c>
      <c r="AJ78">
        <f t="shared" si="28"/>
        <v>0.21272978216271382</v>
      </c>
      <c r="AK78">
        <f t="shared" si="29"/>
        <v>0.37571636626241028</v>
      </c>
      <c r="AL78">
        <f t="shared" si="30"/>
        <v>1.8696707472890881</v>
      </c>
      <c r="AM78">
        <f t="shared" si="31"/>
        <v>1.3544913238142895</v>
      </c>
      <c r="AN78" s="227">
        <f t="shared" si="64"/>
        <v>7.7421269152781678</v>
      </c>
      <c r="AO78" s="227">
        <f t="shared" si="64"/>
        <v>7.7421269065259768</v>
      </c>
      <c r="AP78" s="227">
        <f t="shared" si="64"/>
        <v>7.7421267070846245</v>
      </c>
      <c r="AQ78" s="227">
        <f t="shared" si="64"/>
        <v>7.7421221623925529</v>
      </c>
      <c r="AR78" s="227">
        <f t="shared" si="64"/>
        <v>7.7420186517806586</v>
      </c>
      <c r="AS78" s="227">
        <f t="shared" si="64"/>
        <v>7.7396863516134751</v>
      </c>
      <c r="AT78" s="227">
        <f t="shared" si="64"/>
        <v>7.6959755351987713</v>
      </c>
      <c r="AU78" s="227">
        <f t="shared" si="33"/>
        <v>7.3514386945308789</v>
      </c>
      <c r="AV78">
        <f t="shared" si="55"/>
        <v>-1.3773896155898387E-2</v>
      </c>
      <c r="AW78">
        <v>16000</v>
      </c>
      <c r="AX78">
        <f t="shared" si="56"/>
        <v>3.9233285622078482E-3</v>
      </c>
      <c r="AY78">
        <f t="shared" si="57"/>
        <v>-1.3773896155898387E-2</v>
      </c>
      <c r="AZ78">
        <f t="shared" si="58"/>
        <v>1.7697224718106235E-2</v>
      </c>
      <c r="BA78">
        <f t="shared" si="59"/>
        <v>0.77054296808967193</v>
      </c>
      <c r="BB78">
        <f t="shared" si="60"/>
        <v>0.65010038980914597</v>
      </c>
      <c r="BC78">
        <f t="shared" si="61"/>
        <v>-2.1940062956718807</v>
      </c>
      <c r="BD78">
        <f t="shared" si="62"/>
        <v>-1.9502793332444135</v>
      </c>
      <c r="BE78">
        <f t="shared" si="65"/>
        <v>10.745756130344446</v>
      </c>
      <c r="BF78">
        <f t="shared" si="65"/>
        <v>10.745756215699975</v>
      </c>
      <c r="BG78">
        <f t="shared" si="65"/>
        <v>10.745755337525154</v>
      </c>
      <c r="BH78">
        <f t="shared" si="65"/>
        <v>10.74576437271419</v>
      </c>
      <c r="BI78">
        <f t="shared" si="65"/>
        <v>10.745671428555982</v>
      </c>
      <c r="BJ78">
        <f t="shared" si="65"/>
        <v>10.746629159468364</v>
      </c>
      <c r="BK78">
        <f t="shared" si="65"/>
        <v>10.736926753915537</v>
      </c>
      <c r="BL78">
        <f t="shared" si="63"/>
        <v>11.126696962157748</v>
      </c>
    </row>
    <row r="79" spans="1:64" x14ac:dyDescent="0.2">
      <c r="A79" s="89" t="s">
        <v>178</v>
      </c>
      <c r="C79" s="242">
        <v>31226.348000000002</v>
      </c>
      <c r="D79" s="243"/>
      <c r="E79">
        <f t="shared" si="15"/>
        <v>-19309.995678937928</v>
      </c>
      <c r="F79">
        <f t="shared" si="16"/>
        <v>-19310</v>
      </c>
      <c r="G79">
        <f t="shared" si="50"/>
        <v>1.8596000008983538E-3</v>
      </c>
      <c r="I79">
        <f t="shared" si="51"/>
        <v>1.8596000008983538E-3</v>
      </c>
      <c r="L79">
        <v>0.1</v>
      </c>
      <c r="O79" s="254"/>
      <c r="S79" s="13"/>
      <c r="Z79">
        <f t="shared" si="19"/>
        <v>-19310</v>
      </c>
      <c r="AA79" s="227">
        <f t="shared" si="20"/>
        <v>1.2859232689103092E-2</v>
      </c>
      <c r="AB79" s="227">
        <f t="shared" si="21"/>
        <v>-3.6649802806322435E-2</v>
      </c>
      <c r="AC79" s="227">
        <f t="shared" si="22"/>
        <v>-1.0999632688204738E-2</v>
      </c>
      <c r="AD79" s="227">
        <f t="shared" si="23"/>
        <v>1.209919192754222E-4</v>
      </c>
      <c r="AE79" s="227">
        <f t="shared" si="52"/>
        <v>1.2099191927542221E-5</v>
      </c>
      <c r="AF79" s="244">
        <f t="shared" si="25"/>
        <v>16207.848000000002</v>
      </c>
      <c r="AG79" s="245"/>
      <c r="AH79">
        <f t="shared" si="26"/>
        <v>3.8509402807220788E-2</v>
      </c>
      <c r="AI79">
        <f t="shared" si="27"/>
        <v>0.65224323477736479</v>
      </c>
      <c r="AJ79">
        <f t="shared" si="28"/>
        <v>0.84202349014061328</v>
      </c>
      <c r="AK79">
        <f t="shared" si="29"/>
        <v>0.18338014897823887</v>
      </c>
      <c r="AL79">
        <f t="shared" si="30"/>
        <v>2.6563263067061711</v>
      </c>
      <c r="AM79">
        <f t="shared" si="31"/>
        <v>4.040251031978495</v>
      </c>
      <c r="AN79" s="227">
        <f t="shared" si="64"/>
        <v>8.7072122260431364</v>
      </c>
      <c r="AO79" s="227">
        <f t="shared" si="64"/>
        <v>8.7070096431933663</v>
      </c>
      <c r="AP79" s="227">
        <f t="shared" si="64"/>
        <v>8.7076935020186248</v>
      </c>
      <c r="AQ79" s="227">
        <f t="shared" si="64"/>
        <v>8.7053833598761727</v>
      </c>
      <c r="AR79" s="227">
        <f t="shared" si="64"/>
        <v>8.7131686670416908</v>
      </c>
      <c r="AS79" s="227">
        <f t="shared" si="64"/>
        <v>8.6867152967177219</v>
      </c>
      <c r="AT79" s="227">
        <f t="shared" si="64"/>
        <v>8.7742967138193642</v>
      </c>
      <c r="AU79" s="227">
        <f t="shared" si="33"/>
        <v>8.4486386529173494</v>
      </c>
      <c r="AV79">
        <f t="shared" si="55"/>
        <v>-1.201744537642562E-2</v>
      </c>
      <c r="AW79">
        <v>17000</v>
      </c>
      <c r="AX79">
        <f t="shared" si="56"/>
        <v>1.9946439906556555E-3</v>
      </c>
      <c r="AY79">
        <f t="shared" si="57"/>
        <v>-1.201744537642562E-2</v>
      </c>
      <c r="AZ79">
        <f t="shared" si="58"/>
        <v>1.4012089367081275E-2</v>
      </c>
      <c r="BA79">
        <f t="shared" si="59"/>
        <v>0.78989038269886747</v>
      </c>
      <c r="BB79">
        <f t="shared" si="60"/>
        <v>0.60386654188293376</v>
      </c>
      <c r="BC79">
        <f t="shared" si="61"/>
        <v>-2.1346328450596563</v>
      </c>
      <c r="BD79">
        <f t="shared" si="62"/>
        <v>-1.8154435230287964</v>
      </c>
      <c r="BE79">
        <f t="shared" si="65"/>
        <v>10.815736444637787</v>
      </c>
      <c r="BF79">
        <f t="shared" si="65"/>
        <v>10.815736440884642</v>
      </c>
      <c r="BG79">
        <f t="shared" si="65"/>
        <v>10.815736494255603</v>
      </c>
      <c r="BH79">
        <f t="shared" si="65"/>
        <v>10.815735735304481</v>
      </c>
      <c r="BI79">
        <f t="shared" si="65"/>
        <v>10.815746528115675</v>
      </c>
      <c r="BJ79">
        <f t="shared" si="65"/>
        <v>10.815593107039383</v>
      </c>
      <c r="BK79">
        <f t="shared" si="65"/>
        <v>10.817786306143367</v>
      </c>
      <c r="BL79">
        <f t="shared" si="63"/>
        <v>11.202541151034566</v>
      </c>
    </row>
    <row r="80" spans="1:64" x14ac:dyDescent="0.2">
      <c r="A80" s="89" t="s">
        <v>178</v>
      </c>
      <c r="C80" s="242">
        <v>27125.69</v>
      </c>
      <c r="D80" s="243"/>
      <c r="E80">
        <f t="shared" si="15"/>
        <v>-28838.495216391893</v>
      </c>
      <c r="F80">
        <f t="shared" si="16"/>
        <v>-28838.5</v>
      </c>
      <c r="G80">
        <f t="shared" si="50"/>
        <v>2.0586599966918584E-3</v>
      </c>
      <c r="I80">
        <f t="shared" si="51"/>
        <v>2.0586599966918584E-3</v>
      </c>
      <c r="L80">
        <v>0.1</v>
      </c>
      <c r="O80" s="254"/>
      <c r="S80" s="13"/>
      <c r="Z80">
        <f t="shared" si="19"/>
        <v>-28838.5</v>
      </c>
      <c r="AA80" s="227">
        <f t="shared" si="20"/>
        <v>-2.5728161559084844E-3</v>
      </c>
      <c r="AB80" s="227">
        <f t="shared" si="21"/>
        <v>-7.5137621586895149E-3</v>
      </c>
      <c r="AC80" s="227">
        <f t="shared" si="22"/>
        <v>4.6314761526003428E-3</v>
      </c>
      <c r="AD80" s="227">
        <f t="shared" si="23"/>
        <v>2.1450571352105672E-5</v>
      </c>
      <c r="AE80" s="227">
        <f t="shared" si="52"/>
        <v>2.1450571352105674E-6</v>
      </c>
      <c r="AF80" s="244">
        <f t="shared" si="25"/>
        <v>12107.189999999999</v>
      </c>
      <c r="AG80" s="245"/>
      <c r="AH80">
        <f t="shared" si="26"/>
        <v>9.5724221553813733E-3</v>
      </c>
      <c r="AI80">
        <f t="shared" si="27"/>
        <v>0.76978888372165788</v>
      </c>
      <c r="AJ80">
        <f t="shared" si="28"/>
        <v>0.51505134033868838</v>
      </c>
      <c r="AK80">
        <f t="shared" si="29"/>
        <v>0.31869403624679221</v>
      </c>
      <c r="AL80">
        <f t="shared" si="30"/>
        <v>2.1963704494802991</v>
      </c>
      <c r="AM80">
        <f t="shared" si="31"/>
        <v>1.9559706687661034</v>
      </c>
      <c r="AN80" s="227">
        <f t="shared" si="64"/>
        <v>8.1066222793984473</v>
      </c>
      <c r="AO80" s="227">
        <f t="shared" si="64"/>
        <v>8.1066221846482023</v>
      </c>
      <c r="AP80" s="227">
        <f t="shared" si="64"/>
        <v>8.1066231488179081</v>
      </c>
      <c r="AQ80" s="227">
        <f t="shared" si="64"/>
        <v>8.1066133373484082</v>
      </c>
      <c r="AR80" s="227">
        <f t="shared" si="64"/>
        <v>8.106713162258071</v>
      </c>
      <c r="AS80" s="227">
        <f t="shared" si="64"/>
        <v>8.1056957047612439</v>
      </c>
      <c r="AT80" s="227">
        <f t="shared" si="64"/>
        <v>8.1158848992046071</v>
      </c>
      <c r="AU80" s="227">
        <f t="shared" si="33"/>
        <v>7.7259572992045999</v>
      </c>
      <c r="AV80">
        <f t="shared" si="55"/>
        <v>-1.0182773296764104E-2</v>
      </c>
      <c r="AW80">
        <v>18000</v>
      </c>
      <c r="AX80">
        <f t="shared" si="56"/>
        <v>-2.256322642237886E-5</v>
      </c>
      <c r="AY80">
        <f t="shared" si="57"/>
        <v>-1.0182773296764104E-2</v>
      </c>
      <c r="AZ80">
        <f t="shared" si="58"/>
        <v>1.0160210070341725E-2</v>
      </c>
      <c r="BA80">
        <f t="shared" si="59"/>
        <v>0.81105358814035822</v>
      </c>
      <c r="BB80">
        <f t="shared" si="60"/>
        <v>0.55290612481949886</v>
      </c>
      <c r="BC80">
        <f t="shared" si="61"/>
        <v>-2.0721376921091843</v>
      </c>
      <c r="BD80">
        <f t="shared" si="62"/>
        <v>-1.6883760362735754</v>
      </c>
      <c r="BE80">
        <f t="shared" si="65"/>
        <v>10.887532629061875</v>
      </c>
      <c r="BF80">
        <f t="shared" si="65"/>
        <v>10.887532627272597</v>
      </c>
      <c r="BG80">
        <f t="shared" si="65"/>
        <v>10.887532669479056</v>
      </c>
      <c r="BH80">
        <f t="shared" si="65"/>
        <v>10.88753167389425</v>
      </c>
      <c r="BI80">
        <f t="shared" si="65"/>
        <v>10.887555160628327</v>
      </c>
      <c r="BJ80">
        <f t="shared" si="65"/>
        <v>10.887002436198184</v>
      </c>
      <c r="BK80">
        <f t="shared" si="65"/>
        <v>10.900858038695471</v>
      </c>
      <c r="BL80">
        <f t="shared" si="63"/>
        <v>11.278385339911381</v>
      </c>
    </row>
    <row r="81" spans="1:64" x14ac:dyDescent="0.2">
      <c r="A81" s="89" t="s">
        <v>178</v>
      </c>
      <c r="C81" s="242">
        <v>18129.504000000001</v>
      </c>
      <c r="D81" s="243"/>
      <c r="E81">
        <f t="shared" si="15"/>
        <v>-49742.495047601857</v>
      </c>
      <c r="F81">
        <f t="shared" si="16"/>
        <v>-49742.5</v>
      </c>
      <c r="G81">
        <f t="shared" si="50"/>
        <v>2.1312999997462612E-3</v>
      </c>
      <c r="I81">
        <f t="shared" si="51"/>
        <v>2.1312999997462612E-3</v>
      </c>
      <c r="L81">
        <v>0.1</v>
      </c>
      <c r="O81" s="254"/>
      <c r="S81" s="13"/>
      <c r="Z81">
        <f t="shared" si="19"/>
        <v>-49742.5</v>
      </c>
      <c r="AA81" s="227">
        <f t="shared" si="20"/>
        <v>-9.9998594439385802E-3</v>
      </c>
      <c r="AB81" s="227">
        <f t="shared" si="21"/>
        <v>5.4494243927061072E-2</v>
      </c>
      <c r="AC81" s="227">
        <f t="shared" si="22"/>
        <v>1.2131159443684841E-2</v>
      </c>
      <c r="AD81" s="227">
        <f t="shared" si="23"/>
        <v>1.4716502944810391E-4</v>
      </c>
      <c r="AE81" s="227">
        <f t="shared" si="52"/>
        <v>1.4716502944810391E-5</v>
      </c>
      <c r="AF81" s="244">
        <f t="shared" si="25"/>
        <v>3111.0040000000008</v>
      </c>
      <c r="AG81" s="245"/>
      <c r="AH81">
        <f t="shared" si="26"/>
        <v>-5.236294392731481E-2</v>
      </c>
      <c r="AI81">
        <f t="shared" si="27"/>
        <v>1.3690515059775583</v>
      </c>
      <c r="AJ81">
        <f t="shared" si="28"/>
        <v>-0.90627189724070734</v>
      </c>
      <c r="AK81">
        <f t="shared" si="29"/>
        <v>-0.13551395770579655</v>
      </c>
      <c r="AL81">
        <f t="shared" si="30"/>
        <v>-0.35191064915602949</v>
      </c>
      <c r="AM81">
        <f t="shared" si="31"/>
        <v>-0.17779397311835843</v>
      </c>
      <c r="AN81" s="227">
        <f t="shared" ref="AN81:AT90" si="66">$AU81+$AB$7*SIN(AO81)</f>
        <v>6.0495654595816104</v>
      </c>
      <c r="AO81" s="227">
        <f t="shared" si="66"/>
        <v>6.0497442519262119</v>
      </c>
      <c r="AP81" s="227">
        <f t="shared" si="66"/>
        <v>6.0502116795885099</v>
      </c>
      <c r="AQ81" s="227">
        <f t="shared" si="66"/>
        <v>6.0514334594444623</v>
      </c>
      <c r="AR81" s="227">
        <f t="shared" si="66"/>
        <v>6.0546253352754054</v>
      </c>
      <c r="AS81" s="227">
        <f t="shared" si="66"/>
        <v>6.0629529682203813</v>
      </c>
      <c r="AT81" s="227">
        <f t="shared" si="66"/>
        <v>6.0846085375152406</v>
      </c>
      <c r="AU81" s="227">
        <f t="shared" si="33"/>
        <v>6.1405103749236218</v>
      </c>
      <c r="AV81">
        <f t="shared" si="55"/>
        <v>-8.2698799169138356E-3</v>
      </c>
      <c r="AW81">
        <v>19000</v>
      </c>
      <c r="AX81">
        <f t="shared" si="56"/>
        <v>-2.1224664997573986E-3</v>
      </c>
      <c r="AY81">
        <f t="shared" si="57"/>
        <v>-8.2698799169138356E-3</v>
      </c>
      <c r="AZ81">
        <f t="shared" si="58"/>
        <v>6.147413417156437E-3</v>
      </c>
      <c r="BA81">
        <f t="shared" si="59"/>
        <v>0.83420342272560077</v>
      </c>
      <c r="BB81">
        <f t="shared" si="60"/>
        <v>0.49674685365100829</v>
      </c>
      <c r="BC81">
        <f t="shared" si="61"/>
        <v>-2.0061361697314348</v>
      </c>
      <c r="BD81">
        <f t="shared" si="62"/>
        <v>-1.5679679999727449</v>
      </c>
      <c r="BE81">
        <f t="shared" si="65"/>
        <v>10.961315150215192</v>
      </c>
      <c r="BF81">
        <f t="shared" si="65"/>
        <v>10.961315150208071</v>
      </c>
      <c r="BG81">
        <f t="shared" si="65"/>
        <v>10.961315150736944</v>
      </c>
      <c r="BH81">
        <f t="shared" si="65"/>
        <v>10.961315111462749</v>
      </c>
      <c r="BI81">
        <f t="shared" si="65"/>
        <v>10.961318028090339</v>
      </c>
      <c r="BJ81">
        <f t="shared" si="65"/>
        <v>10.961102101017911</v>
      </c>
      <c r="BK81">
        <f t="shared" si="65"/>
        <v>10.98610039620193</v>
      </c>
      <c r="BL81">
        <f t="shared" si="63"/>
        <v>11.354229528788199</v>
      </c>
    </row>
    <row r="82" spans="1:64" x14ac:dyDescent="0.2">
      <c r="A82" s="89" t="s">
        <v>178</v>
      </c>
      <c r="C82" s="242">
        <v>26414.525000000001</v>
      </c>
      <c r="D82" s="243"/>
      <c r="E82">
        <f t="shared" si="15"/>
        <v>-30490.994735628421</v>
      </c>
      <c r="F82">
        <f t="shared" si="16"/>
        <v>-30491</v>
      </c>
      <c r="G82">
        <f t="shared" si="50"/>
        <v>2.2655600041616708E-3</v>
      </c>
      <c r="I82">
        <f t="shared" si="51"/>
        <v>2.2655600041616708E-3</v>
      </c>
      <c r="L82">
        <v>0.1</v>
      </c>
      <c r="O82" s="254"/>
      <c r="S82" s="13"/>
      <c r="Z82">
        <f t="shared" si="19"/>
        <v>-30491</v>
      </c>
      <c r="AA82" s="227">
        <f t="shared" si="20"/>
        <v>-5.8687852110876097E-3</v>
      </c>
      <c r="AB82" s="227">
        <f t="shared" si="21"/>
        <v>-9.4614017518337718E-4</v>
      </c>
      <c r="AC82" s="227">
        <f t="shared" si="22"/>
        <v>8.1343452152492814E-3</v>
      </c>
      <c r="AD82" s="227">
        <f t="shared" si="23"/>
        <v>6.6167572080848871E-5</v>
      </c>
      <c r="AE82" s="227">
        <f t="shared" si="52"/>
        <v>6.6167572080848876E-6</v>
      </c>
      <c r="AF82" s="244">
        <f t="shared" si="25"/>
        <v>11396.025000000001</v>
      </c>
      <c r="AG82" s="245"/>
      <c r="AH82">
        <f t="shared" si="26"/>
        <v>3.211700179345048E-3</v>
      </c>
      <c r="AI82">
        <f t="shared" si="27"/>
        <v>0.8026085652799928</v>
      </c>
      <c r="AJ82">
        <f t="shared" si="28"/>
        <v>0.42729525252649525</v>
      </c>
      <c r="AK82">
        <f t="shared" si="29"/>
        <v>0.33999951220048719</v>
      </c>
      <c r="AL82">
        <f t="shared" si="30"/>
        <v>2.096801953808336</v>
      </c>
      <c r="AM82">
        <f t="shared" si="31"/>
        <v>1.7368745673459998</v>
      </c>
      <c r="AN82" s="227">
        <f t="shared" si="66"/>
        <v>7.9901316424330222</v>
      </c>
      <c r="AO82" s="227">
        <f t="shared" si="66"/>
        <v>7.9901316463688401</v>
      </c>
      <c r="AP82" s="227">
        <f t="shared" si="66"/>
        <v>7.9901315726111708</v>
      </c>
      <c r="AQ82" s="227">
        <f t="shared" si="66"/>
        <v>7.9901329548315037</v>
      </c>
      <c r="AR82" s="227">
        <f t="shared" si="66"/>
        <v>7.9901070496737381</v>
      </c>
      <c r="AS82" s="227">
        <f t="shared" si="66"/>
        <v>7.9905917447014847</v>
      </c>
      <c r="AT82" s="227">
        <f t="shared" si="66"/>
        <v>7.9812192673887923</v>
      </c>
      <c r="AU82" s="227">
        <f t="shared" si="33"/>
        <v>7.6006247770856596</v>
      </c>
      <c r="AV82">
        <f t="shared" si="55"/>
        <v>-6.278765236874817E-3</v>
      </c>
      <c r="AW82">
        <v>20000</v>
      </c>
      <c r="AX82">
        <f t="shared" si="56"/>
        <v>-4.2970306229132534E-3</v>
      </c>
      <c r="AY82">
        <f t="shared" si="57"/>
        <v>-6.278765236874817E-3</v>
      </c>
      <c r="AZ82">
        <f t="shared" si="58"/>
        <v>1.9817346139615636E-3</v>
      </c>
      <c r="BA82">
        <f t="shared" si="59"/>
        <v>0.85952268389853037</v>
      </c>
      <c r="BB82">
        <f t="shared" si="60"/>
        <v>0.434875459699406</v>
      </c>
      <c r="BC82">
        <f t="shared" si="61"/>
        <v>-1.936189717622971</v>
      </c>
      <c r="BD82">
        <f t="shared" si="62"/>
        <v>-1.4532559507460714</v>
      </c>
      <c r="BE82">
        <f t="shared" ref="BE82:BK91" si="67">$BL82+$AB$7*SIN(BF82)</f>
        <v>11.037270350702265</v>
      </c>
      <c r="BF82">
        <f t="shared" si="67"/>
        <v>11.037270350763199</v>
      </c>
      <c r="BG82">
        <f t="shared" si="67"/>
        <v>11.037270354481516</v>
      </c>
      <c r="BH82">
        <f t="shared" si="67"/>
        <v>11.037270581375472</v>
      </c>
      <c r="BI82">
        <f t="shared" si="67"/>
        <v>11.037284424255171</v>
      </c>
      <c r="BJ82">
        <f t="shared" si="67"/>
        <v>11.038120469171535</v>
      </c>
      <c r="BK82">
        <f t="shared" si="67"/>
        <v>11.073459343102165</v>
      </c>
      <c r="BL82">
        <f t="shared" si="63"/>
        <v>11.430073717665016</v>
      </c>
    </row>
    <row r="83" spans="1:64" x14ac:dyDescent="0.2">
      <c r="A83" s="89" t="s">
        <v>178</v>
      </c>
      <c r="C83" s="242">
        <v>24513.852999999999</v>
      </c>
      <c r="D83" s="243"/>
      <c r="E83">
        <f t="shared" si="15"/>
        <v>-34907.493812813525</v>
      </c>
      <c r="F83">
        <f t="shared" si="16"/>
        <v>-34907.5</v>
      </c>
      <c r="G83">
        <f t="shared" si="50"/>
        <v>2.6627000006556045E-3</v>
      </c>
      <c r="I83">
        <f t="shared" si="51"/>
        <v>2.6627000006556045E-3</v>
      </c>
      <c r="L83">
        <v>0.1</v>
      </c>
      <c r="O83" s="254"/>
      <c r="S83" s="13"/>
      <c r="Z83">
        <f t="shared" si="19"/>
        <v>-34907.5</v>
      </c>
      <c r="AA83" s="227">
        <f t="shared" si="20"/>
        <v>-1.5095926237855396E-2</v>
      </c>
      <c r="AB83" s="227">
        <f t="shared" si="21"/>
        <v>1.7917363998611581E-2</v>
      </c>
      <c r="AC83" s="227">
        <f t="shared" si="22"/>
        <v>1.7758626238511002E-2</v>
      </c>
      <c r="AD83" s="227">
        <f t="shared" si="23"/>
        <v>3.1536880587913145E-4</v>
      </c>
      <c r="AE83" s="227">
        <f t="shared" si="52"/>
        <v>3.1536880587913146E-5</v>
      </c>
      <c r="AF83" s="244">
        <f t="shared" si="25"/>
        <v>9495.3529999999992</v>
      </c>
      <c r="AG83" s="245"/>
      <c r="AH83">
        <f t="shared" si="26"/>
        <v>-1.5254663997955975E-2</v>
      </c>
      <c r="AI83">
        <f t="shared" si="27"/>
        <v>0.91832054905298455</v>
      </c>
      <c r="AJ83">
        <f t="shared" si="28"/>
        <v>0.12445336603940291</v>
      </c>
      <c r="AK83">
        <f t="shared" si="29"/>
        <v>0.38456665753856789</v>
      </c>
      <c r="AL83">
        <f t="shared" si="30"/>
        <v>1.7800798004139331</v>
      </c>
      <c r="AM83">
        <f t="shared" si="31"/>
        <v>1.2347001815425473</v>
      </c>
      <c r="AN83" s="227">
        <f t="shared" si="66"/>
        <v>7.6507096201548519</v>
      </c>
      <c r="AO83" s="227">
        <f t="shared" si="66"/>
        <v>7.6507094257789348</v>
      </c>
      <c r="AP83" s="227">
        <f t="shared" si="66"/>
        <v>7.6507069766932645</v>
      </c>
      <c r="AQ83" s="227">
        <f t="shared" si="66"/>
        <v>7.6506761213477299</v>
      </c>
      <c r="AR83" s="227">
        <f t="shared" si="66"/>
        <v>7.6502877783305916</v>
      </c>
      <c r="AS83" s="227">
        <f t="shared" si="66"/>
        <v>7.6454610916358607</v>
      </c>
      <c r="AT83" s="227">
        <f t="shared" si="66"/>
        <v>7.5927055625352109</v>
      </c>
      <c r="AU83" s="227">
        <f t="shared" si="33"/>
        <v>7.2656589169111987</v>
      </c>
      <c r="AV83">
        <f t="shared" si="55"/>
        <v>-4.2094292566470549E-3</v>
      </c>
      <c r="AW83">
        <v>21000</v>
      </c>
      <c r="AX83">
        <f t="shared" si="56"/>
        <v>-6.5353782118900156E-3</v>
      </c>
      <c r="AY83">
        <f t="shared" si="57"/>
        <v>-4.2094292566470549E-3</v>
      </c>
      <c r="AZ83">
        <f t="shared" si="58"/>
        <v>-2.3259489552429607E-3</v>
      </c>
      <c r="BA83">
        <f t="shared" si="59"/>
        <v>0.88720182938813996</v>
      </c>
      <c r="BB83">
        <f t="shared" si="60"/>
        <v>0.36674580929864919</v>
      </c>
      <c r="BC83">
        <f t="shared" si="61"/>
        <v>-1.8617984249707114</v>
      </c>
      <c r="BD83">
        <f t="shared" si="62"/>
        <v>-1.3433928117479395</v>
      </c>
      <c r="BE83">
        <f t="shared" si="67"/>
        <v>11.115601359851206</v>
      </c>
      <c r="BF83">
        <f t="shared" si="67"/>
        <v>11.115601372444299</v>
      </c>
      <c r="BG83">
        <f t="shared" si="67"/>
        <v>11.115601639956193</v>
      </c>
      <c r="BH83">
        <f t="shared" si="67"/>
        <v>11.115607322503841</v>
      </c>
      <c r="BI83">
        <f t="shared" si="67"/>
        <v>11.115727969272097</v>
      </c>
      <c r="BJ83">
        <f t="shared" si="67"/>
        <v>11.118261572888166</v>
      </c>
      <c r="BK83">
        <f t="shared" si="67"/>
        <v>11.16286867432696</v>
      </c>
      <c r="BL83">
        <f t="shared" si="63"/>
        <v>11.505917906541832</v>
      </c>
    </row>
    <row r="84" spans="1:64" x14ac:dyDescent="0.2">
      <c r="A84" s="89" t="s">
        <v>178</v>
      </c>
      <c r="C84" s="242">
        <v>22355.828000000001</v>
      </c>
      <c r="D84" s="243"/>
      <c r="E84">
        <f t="shared" si="15"/>
        <v>-39921.9915383771</v>
      </c>
      <c r="F84">
        <f t="shared" si="16"/>
        <v>-39922</v>
      </c>
      <c r="G84">
        <f t="shared" si="50"/>
        <v>3.6415200011106208E-3</v>
      </c>
      <c r="I84">
        <f t="shared" si="51"/>
        <v>3.6415200011106208E-3</v>
      </c>
      <c r="L84">
        <v>0.1</v>
      </c>
      <c r="O84" s="254"/>
      <c r="S84" s="13"/>
      <c r="Z84">
        <f t="shared" si="19"/>
        <v>-39922</v>
      </c>
      <c r="AA84" s="227">
        <f t="shared" si="20"/>
        <v>-2.4396871303837393E-2</v>
      </c>
      <c r="AB84" s="227">
        <f t="shared" si="21"/>
        <v>4.0536966439882666E-2</v>
      </c>
      <c r="AC84" s="227">
        <f t="shared" si="22"/>
        <v>2.8038391304948014E-2</v>
      </c>
      <c r="AD84" s="227">
        <f t="shared" si="23"/>
        <v>7.8615138696938439E-4</v>
      </c>
      <c r="AE84" s="227">
        <f t="shared" si="52"/>
        <v>7.8615138696938448E-5</v>
      </c>
      <c r="AF84" s="244">
        <f t="shared" si="25"/>
        <v>7337.3280000000013</v>
      </c>
      <c r="AG84" s="245"/>
      <c r="AH84">
        <f t="shared" si="26"/>
        <v>-3.6895446438772045E-2</v>
      </c>
      <c r="AI84">
        <f t="shared" si="27"/>
        <v>1.1127919745188399</v>
      </c>
      <c r="AJ84">
        <f t="shared" si="28"/>
        <v>-0.36673050362671311</v>
      </c>
      <c r="AK84">
        <f t="shared" si="29"/>
        <v>0.37661786638651845</v>
      </c>
      <c r="AL84">
        <f t="shared" si="30"/>
        <v>1.2798106805955758</v>
      </c>
      <c r="AM84">
        <f t="shared" si="31"/>
        <v>0.74439669870707081</v>
      </c>
      <c r="AN84" s="227">
        <f t="shared" si="66"/>
        <v>7.19651568615902</v>
      </c>
      <c r="AO84" s="227">
        <f t="shared" si="66"/>
        <v>7.1964577609004365</v>
      </c>
      <c r="AP84" s="227">
        <f t="shared" si="66"/>
        <v>7.1962167186014483</v>
      </c>
      <c r="AQ84" s="227">
        <f t="shared" si="66"/>
        <v>7.1952144843805028</v>
      </c>
      <c r="AR84" s="227">
        <f t="shared" si="66"/>
        <v>7.1910611044039712</v>
      </c>
      <c r="AS84" s="227">
        <f t="shared" si="66"/>
        <v>7.174078687859728</v>
      </c>
      <c r="AT84" s="227">
        <f t="shared" si="66"/>
        <v>7.1080226957589359</v>
      </c>
      <c r="AU84" s="227">
        <f t="shared" si="33"/>
        <v>6.8853382317884009</v>
      </c>
      <c r="AV84">
        <f t="shared" si="55"/>
        <v>-2.0618719762305372E-3</v>
      </c>
      <c r="AW84">
        <v>22000</v>
      </c>
      <c r="AX84">
        <f t="shared" si="56"/>
        <v>-8.8229855256708074E-3</v>
      </c>
      <c r="AY84">
        <f t="shared" si="57"/>
        <v>-2.0618719762305372E-3</v>
      </c>
      <c r="AZ84">
        <f t="shared" si="58"/>
        <v>-6.7611135494402702E-3</v>
      </c>
      <c r="BA84">
        <f t="shared" si="59"/>
        <v>0.91743095891807935</v>
      </c>
      <c r="BB84">
        <f t="shared" si="60"/>
        <v>0.29179583905468121</v>
      </c>
      <c r="BC84">
        <f t="shared" si="61"/>
        <v>-1.7823935984340633</v>
      </c>
      <c r="BD84">
        <f t="shared" si="62"/>
        <v>-1.2376249342960015</v>
      </c>
      <c r="BE84">
        <f t="shared" si="67"/>
        <v>11.196528468010767</v>
      </c>
      <c r="BF84">
        <f t="shared" si="67"/>
        <v>11.1965286511283</v>
      </c>
      <c r="BG84">
        <f t="shared" si="67"/>
        <v>11.196530984608417</v>
      </c>
      <c r="BH84">
        <f t="shared" si="67"/>
        <v>11.196560717975913</v>
      </c>
      <c r="BI84">
        <f t="shared" si="67"/>
        <v>11.19693920343661</v>
      </c>
      <c r="BJ84">
        <f t="shared" si="67"/>
        <v>11.20169716624612</v>
      </c>
      <c r="BK84">
        <f t="shared" si="67"/>
        <v>11.254250395950061</v>
      </c>
      <c r="BL84">
        <f t="shared" si="63"/>
        <v>11.58176209541865</v>
      </c>
    </row>
    <row r="85" spans="1:64" x14ac:dyDescent="0.2">
      <c r="A85" s="89" t="s">
        <v>178</v>
      </c>
      <c r="C85" s="242">
        <v>21230.875</v>
      </c>
      <c r="D85" s="243"/>
      <c r="E85">
        <f t="shared" ref="E85:E148" si="68">+(C85-C$7)/C$8</f>
        <v>-42535.990106450183</v>
      </c>
      <c r="F85">
        <f t="shared" ref="F85:F148" si="69">ROUND(2*E85,0)/2</f>
        <v>-42536</v>
      </c>
      <c r="G85">
        <f t="shared" ref="G85:G116" si="70">+C85-(C$7+F85*C$8)+O85*I$17</f>
        <v>4.2577599997457583E-3</v>
      </c>
      <c r="I85">
        <f t="shared" ref="I85:I116" si="71">+G85</f>
        <v>4.2577599997457583E-3</v>
      </c>
      <c r="L85">
        <v>0.1</v>
      </c>
      <c r="O85" s="254"/>
      <c r="S85" s="13"/>
      <c r="Z85">
        <f t="shared" ref="Z85:Z148" si="72">F85</f>
        <v>-42536</v>
      </c>
      <c r="AA85" s="227">
        <f t="shared" ref="AA85:AA148" si="73">AB$3+AB$4*Z85+AB$5*Z85^2+AH85</f>
        <v>-2.6886852471134308E-2</v>
      </c>
      <c r="AB85" s="227">
        <f t="shared" ref="AB85:AB148" si="74">+G85-AH85</f>
        <v>5.0855701532763829E-2</v>
      </c>
      <c r="AC85" s="227">
        <f t="shared" ref="AC85:AC148" si="75">+G85-AA85</f>
        <v>3.1144612470880066E-2</v>
      </c>
      <c r="AD85" s="227">
        <f t="shared" ref="AD85:AD148" si="76">+(G85-AA85)^2</f>
        <v>9.6998688596129819E-4</v>
      </c>
      <c r="AE85" s="227">
        <f t="shared" ref="AE85:AE98" si="77">+(G85-AA85)^2*L85</f>
        <v>9.6998688596129819E-5</v>
      </c>
      <c r="AF85" s="244">
        <f t="shared" ref="AF85:AF148" si="78">+C85-15018.5</f>
        <v>6212.375</v>
      </c>
      <c r="AG85" s="245"/>
      <c r="AH85">
        <f t="shared" ref="AH85:AH148" si="79">$AB$6*($AB$11/AI85*AJ85+$AB$12)</f>
        <v>-4.6597941533018071E-2</v>
      </c>
      <c r="AI85">
        <f t="shared" ref="AI85:AI148" si="80">1+$AB$7*COS(AL85)</f>
        <v>1.235678007178022</v>
      </c>
      <c r="AJ85">
        <f t="shared" ref="AJ85:AJ148" si="81">SIN(AL85+RADIANS($AB$9))</f>
        <v>-0.66488752490507141</v>
      </c>
      <c r="AK85">
        <f t="shared" ref="AK85:AK148" si="82">$AB$7*SIN(AL85)</f>
        <v>0.3146727247951247</v>
      </c>
      <c r="AL85">
        <f t="shared" ref="AL85:AL148" si="83">2*ATAN(AM85)</f>
        <v>0.92795967795086454</v>
      </c>
      <c r="AM85">
        <f t="shared" ref="AM85:AM148" si="84">SQRT((1+$AB$7)/(1-$AB$7))*TAN(AN85/2)</f>
        <v>0.50041535648050106</v>
      </c>
      <c r="AN85" s="227">
        <f t="shared" si="66"/>
        <v>6.9211752744785677</v>
      </c>
      <c r="AO85" s="227">
        <f t="shared" si="66"/>
        <v>6.9209967803912091</v>
      </c>
      <c r="AP85" s="227">
        <f t="shared" si="66"/>
        <v>6.9204317811888059</v>
      </c>
      <c r="AQ85" s="227">
        <f t="shared" si="66"/>
        <v>6.91864490661614</v>
      </c>
      <c r="AR85" s="227">
        <f t="shared" si="66"/>
        <v>6.9130091207424602</v>
      </c>
      <c r="AS85" s="227">
        <f t="shared" si="66"/>
        <v>6.8953828107118609</v>
      </c>
      <c r="AT85" s="227">
        <f t="shared" si="66"/>
        <v>6.8415891189244595</v>
      </c>
      <c r="AU85" s="227">
        <f t="shared" ref="AU85:AU148" si="85">RADIANS($AB$9)+$AB$18*(F85-AB$15)</f>
        <v>6.6870815220644015</v>
      </c>
      <c r="AV85">
        <f t="shared" si="55"/>
        <v>1.6390660437473267E-4</v>
      </c>
      <c r="AW85">
        <v>23000</v>
      </c>
      <c r="AX85">
        <f t="shared" si="56"/>
        <v>-1.1140672413946574E-2</v>
      </c>
      <c r="AY85">
        <f t="shared" si="57"/>
        <v>1.6390660437473267E-4</v>
      </c>
      <c r="AZ85">
        <f t="shared" si="58"/>
        <v>-1.1304579018321307E-2</v>
      </c>
      <c r="BA85">
        <f t="shared" si="59"/>
        <v>0.95038606553973726</v>
      </c>
      <c r="BB85">
        <f t="shared" si="60"/>
        <v>0.20947839839290763</v>
      </c>
      <c r="BC85">
        <f t="shared" si="61"/>
        <v>-1.6973312406175287</v>
      </c>
      <c r="BD85">
        <f t="shared" si="62"/>
        <v>-1.1352738869544399</v>
      </c>
      <c r="BE85">
        <f t="shared" si="67"/>
        <v>11.280288594667653</v>
      </c>
      <c r="BF85">
        <f t="shared" si="67"/>
        <v>11.280289706097605</v>
      </c>
      <c r="BG85">
        <f t="shared" si="67"/>
        <v>11.280299770645486</v>
      </c>
      <c r="BH85">
        <f t="shared" si="67"/>
        <v>11.280390894351644</v>
      </c>
      <c r="BI85">
        <f t="shared" si="67"/>
        <v>11.28121463484052</v>
      </c>
      <c r="BJ85">
        <f t="shared" si="67"/>
        <v>11.288558876008668</v>
      </c>
      <c r="BK85">
        <f t="shared" si="67"/>
        <v>11.347515173620808</v>
      </c>
      <c r="BL85">
        <f t="shared" si="63"/>
        <v>11.657606284295465</v>
      </c>
    </row>
    <row r="86" spans="1:64" x14ac:dyDescent="0.2">
      <c r="A86" s="89" t="s">
        <v>178</v>
      </c>
      <c r="C86" s="242">
        <v>22673.863000000001</v>
      </c>
      <c r="D86" s="243"/>
      <c r="E86">
        <f t="shared" si="68"/>
        <v>-39182.98907818798</v>
      </c>
      <c r="F86">
        <f t="shared" si="69"/>
        <v>-39183</v>
      </c>
      <c r="G86">
        <f t="shared" si="70"/>
        <v>4.7002800019981805E-3</v>
      </c>
      <c r="I86">
        <f t="shared" si="71"/>
        <v>4.7002800019981805E-3</v>
      </c>
      <c r="L86">
        <v>0.1</v>
      </c>
      <c r="O86" s="254"/>
      <c r="S86" s="13"/>
      <c r="Z86">
        <f t="shared" si="72"/>
        <v>-39183</v>
      </c>
      <c r="AA86" s="227">
        <f t="shared" si="73"/>
        <v>-2.3278928047727042E-2</v>
      </c>
      <c r="AB86" s="227">
        <f t="shared" si="74"/>
        <v>3.8535655232784925E-2</v>
      </c>
      <c r="AC86" s="227">
        <f t="shared" si="75"/>
        <v>2.7979208049725222E-2</v>
      </c>
      <c r="AD86" s="227">
        <f t="shared" si="76"/>
        <v>7.8283608308980866E-4</v>
      </c>
      <c r="AE86" s="227">
        <f t="shared" si="77"/>
        <v>7.8283608308980874E-5</v>
      </c>
      <c r="AF86" s="244">
        <f t="shared" si="78"/>
        <v>7655.3630000000012</v>
      </c>
      <c r="AG86" s="245"/>
      <c r="AH86">
        <f t="shared" si="79"/>
        <v>-3.3835375230786745E-2</v>
      </c>
      <c r="AI86">
        <f t="shared" si="80"/>
        <v>1.079774246144857</v>
      </c>
      <c r="AJ86">
        <f t="shared" si="81"/>
        <v>-0.28483900881440705</v>
      </c>
      <c r="AK86">
        <f t="shared" si="82"/>
        <v>0.38496638353161677</v>
      </c>
      <c r="AL86">
        <f t="shared" si="83"/>
        <v>1.366464429801703</v>
      </c>
      <c r="AM86">
        <f t="shared" si="84"/>
        <v>0.81402127092604004</v>
      </c>
      <c r="AN86" s="227">
        <f t="shared" si="66"/>
        <v>7.2691955662247398</v>
      </c>
      <c r="AO86" s="227">
        <f t="shared" si="66"/>
        <v>7.2691598371302391</v>
      </c>
      <c r="AP86" s="227">
        <f t="shared" si="66"/>
        <v>7.2689952347359599</v>
      </c>
      <c r="AQ86" s="227">
        <f t="shared" si="66"/>
        <v>7.2682374462898451</v>
      </c>
      <c r="AR86" s="227">
        <f t="shared" si="66"/>
        <v>7.2647598773851429</v>
      </c>
      <c r="AS86" s="227">
        <f t="shared" si="66"/>
        <v>7.2490270032160806</v>
      </c>
      <c r="AT86" s="227">
        <f t="shared" si="66"/>
        <v>7.1818720723089262</v>
      </c>
      <c r="AU86" s="227">
        <f t="shared" si="85"/>
        <v>6.9413870873683683</v>
      </c>
      <c r="AV86">
        <f t="shared" si="55"/>
        <v>2.4679064851687513E-3</v>
      </c>
      <c r="AW86">
        <v>24000</v>
      </c>
      <c r="AX86">
        <f t="shared" si="56"/>
        <v>-1.3463351302730679E-2</v>
      </c>
      <c r="AY86">
        <f t="shared" si="57"/>
        <v>2.4679064851687513E-3</v>
      </c>
      <c r="AZ86">
        <f t="shared" si="58"/>
        <v>-1.593125778789943E-2</v>
      </c>
      <c r="BA86">
        <f t="shared" si="59"/>
        <v>0.98620669495385382</v>
      </c>
      <c r="BB86">
        <f t="shared" si="60"/>
        <v>0.11931338405659254</v>
      </c>
      <c r="BC86">
        <f t="shared" si="61"/>
        <v>-1.6058880458193416</v>
      </c>
      <c r="BD86">
        <f t="shared" si="62"/>
        <v>-1.0357221608907892</v>
      </c>
      <c r="BE86">
        <f t="shared" si="67"/>
        <v>11.367133263407617</v>
      </c>
      <c r="BF86">
        <f t="shared" si="67"/>
        <v>11.367137536225448</v>
      </c>
      <c r="BG86">
        <f t="shared" si="67"/>
        <v>11.367167469316538</v>
      </c>
      <c r="BH86">
        <f t="shared" si="67"/>
        <v>11.367377100210199</v>
      </c>
      <c r="BI86">
        <f t="shared" si="67"/>
        <v>11.368842065599267</v>
      </c>
      <c r="BJ86">
        <f t="shared" si="67"/>
        <v>11.378930769035181</v>
      </c>
      <c r="BK86">
        <f t="shared" si="67"/>
        <v>11.442562846199518</v>
      </c>
      <c r="BL86">
        <f t="shared" si="63"/>
        <v>11.733450473172283</v>
      </c>
    </row>
    <row r="87" spans="1:64" x14ac:dyDescent="0.2">
      <c r="A87" s="89" t="s">
        <v>178</v>
      </c>
      <c r="C87" s="242">
        <v>16973.567999999999</v>
      </c>
      <c r="D87" s="243"/>
      <c r="E87">
        <f t="shared" si="68"/>
        <v>-52428.487305753202</v>
      </c>
      <c r="F87">
        <f t="shared" si="69"/>
        <v>-52428.5</v>
      </c>
      <c r="G87">
        <f t="shared" si="70"/>
        <v>5.4630599988740869E-3</v>
      </c>
      <c r="I87">
        <f t="shared" si="71"/>
        <v>5.4630599988740869E-3</v>
      </c>
      <c r="L87">
        <v>0.1</v>
      </c>
      <c r="O87" s="254"/>
      <c r="S87" s="13"/>
      <c r="Z87">
        <f t="shared" si="72"/>
        <v>-52428.5</v>
      </c>
      <c r="AA87" s="227">
        <f t="shared" si="73"/>
        <v>7.4122609935569489E-3</v>
      </c>
      <c r="AB87" s="227">
        <f t="shared" si="74"/>
        <v>4.9895933282003153E-2</v>
      </c>
      <c r="AC87" s="227">
        <f t="shared" si="75"/>
        <v>-1.949200994682862E-3</v>
      </c>
      <c r="AD87" s="227">
        <f t="shared" si="76"/>
        <v>3.7993845176726586E-6</v>
      </c>
      <c r="AE87" s="227">
        <f t="shared" si="77"/>
        <v>3.7993845176726589E-7</v>
      </c>
      <c r="AF87" s="244">
        <f t="shared" si="78"/>
        <v>1955.0679999999993</v>
      </c>
      <c r="AG87" s="245"/>
      <c r="AH87">
        <f t="shared" si="79"/>
        <v>-4.4432873283129067E-2</v>
      </c>
      <c r="AI87">
        <f t="shared" si="80"/>
        <v>1.2705774081742813</v>
      </c>
      <c r="AJ87">
        <f t="shared" si="81"/>
        <v>-0.62454675955151562</v>
      </c>
      <c r="AK87">
        <f t="shared" si="82"/>
        <v>-0.28522081442819086</v>
      </c>
      <c r="AL87">
        <f t="shared" si="83"/>
        <v>-0.81173869284765154</v>
      </c>
      <c r="AM87">
        <f t="shared" si="84"/>
        <v>-0.42972902592157125</v>
      </c>
      <c r="AN87" s="227">
        <f t="shared" si="66"/>
        <v>5.7304580337324023</v>
      </c>
      <c r="AO87" s="227">
        <f t="shared" si="66"/>
        <v>5.7306683620491548</v>
      </c>
      <c r="AP87" s="227">
        <f t="shared" si="66"/>
        <v>5.7312967473425349</v>
      </c>
      <c r="AQ87" s="227">
        <f t="shared" si="66"/>
        <v>5.7331726907926139</v>
      </c>
      <c r="AR87" s="227">
        <f t="shared" si="66"/>
        <v>5.7387602529211481</v>
      </c>
      <c r="AS87" s="227">
        <f t="shared" si="66"/>
        <v>5.7552927723465057</v>
      </c>
      <c r="AT87" s="227">
        <f t="shared" si="66"/>
        <v>5.803317488268533</v>
      </c>
      <c r="AU87" s="227">
        <f t="shared" si="85"/>
        <v>5.936792883600492</v>
      </c>
      <c r="AV87">
        <f t="shared" si="55"/>
        <v>4.850127666151522E-3</v>
      </c>
      <c r="AW87">
        <v>25000</v>
      </c>
      <c r="AX87">
        <f t="shared" si="56"/>
        <v>-1.5758506825979769E-2</v>
      </c>
      <c r="AY87">
        <f t="shared" si="57"/>
        <v>4.850127666151522E-3</v>
      </c>
      <c r="AZ87">
        <f t="shared" si="58"/>
        <v>-2.0608634492131291E-2</v>
      </c>
      <c r="BA87">
        <f t="shared" si="59"/>
        <v>1.0249611277027899</v>
      </c>
      <c r="BB87">
        <f t="shared" si="60"/>
        <v>2.0971424253652806E-2</v>
      </c>
      <c r="BC87">
        <f t="shared" si="61"/>
        <v>-1.5072627099573443</v>
      </c>
      <c r="BD87">
        <f t="shared" si="62"/>
        <v>-0.93840242029110033</v>
      </c>
      <c r="BE87">
        <f t="shared" si="67"/>
        <v>11.457324141482275</v>
      </c>
      <c r="BF87">
        <f t="shared" si="67"/>
        <v>11.457336418821741</v>
      </c>
      <c r="BG87">
        <f t="shared" si="67"/>
        <v>11.457406507428074</v>
      </c>
      <c r="BH87">
        <f t="shared" si="67"/>
        <v>11.457806438891932</v>
      </c>
      <c r="BI87">
        <f t="shared" si="67"/>
        <v>11.460082369121233</v>
      </c>
      <c r="BJ87">
        <f t="shared" si="67"/>
        <v>11.472842681492128</v>
      </c>
      <c r="BK87">
        <f t="shared" si="67"/>
        <v>11.539283001642339</v>
      </c>
      <c r="BL87">
        <f t="shared" si="63"/>
        <v>11.8092946620491</v>
      </c>
    </row>
    <row r="88" spans="1:64" x14ac:dyDescent="0.2">
      <c r="A88" s="89" t="s">
        <v>178</v>
      </c>
      <c r="C88" s="242">
        <v>22767.684000000001</v>
      </c>
      <c r="D88" s="243"/>
      <c r="E88">
        <f t="shared" si="68"/>
        <v>-38964.981783967531</v>
      </c>
      <c r="F88">
        <f t="shared" si="69"/>
        <v>-38965</v>
      </c>
      <c r="G88">
        <f t="shared" si="70"/>
        <v>7.8394000011030585E-3</v>
      </c>
      <c r="I88">
        <f t="shared" si="71"/>
        <v>7.8394000011030585E-3</v>
      </c>
      <c r="L88">
        <v>0.1</v>
      </c>
      <c r="O88" s="254"/>
      <c r="S88" s="13"/>
      <c r="Z88">
        <f t="shared" si="72"/>
        <v>-38965</v>
      </c>
      <c r="AA88" s="227">
        <f t="shared" si="73"/>
        <v>-2.2924375340512115E-2</v>
      </c>
      <c r="AB88" s="227">
        <f t="shared" si="74"/>
        <v>4.075546741760161E-2</v>
      </c>
      <c r="AC88" s="227">
        <f t="shared" si="75"/>
        <v>3.0763775341615174E-2</v>
      </c>
      <c r="AD88" s="227">
        <f t="shared" si="76"/>
        <v>9.4640987326936985E-4</v>
      </c>
      <c r="AE88" s="227">
        <f t="shared" si="77"/>
        <v>9.4640987326936993E-5</v>
      </c>
      <c r="AF88" s="244">
        <f t="shared" si="78"/>
        <v>7749.1840000000011</v>
      </c>
      <c r="AG88" s="245"/>
      <c r="AH88">
        <f t="shared" si="79"/>
        <v>-3.2916067416498551E-2</v>
      </c>
      <c r="AI88">
        <f t="shared" si="80"/>
        <v>1.0702875991150766</v>
      </c>
      <c r="AJ88">
        <f t="shared" si="81"/>
        <v>-0.2611909899882825</v>
      </c>
      <c r="AK88">
        <f t="shared" si="82"/>
        <v>0.38681093599849314</v>
      </c>
      <c r="AL88">
        <f t="shared" si="83"/>
        <v>1.3910470886789659</v>
      </c>
      <c r="AM88">
        <f t="shared" si="84"/>
        <v>0.83466479814636385</v>
      </c>
      <c r="AN88" s="227">
        <f t="shared" si="66"/>
        <v>7.2902212342528738</v>
      </c>
      <c r="AO88" s="227">
        <f t="shared" si="66"/>
        <v>7.2901907360776619</v>
      </c>
      <c r="AP88" s="227">
        <f t="shared" si="66"/>
        <v>7.2900455886272448</v>
      </c>
      <c r="AQ88" s="227">
        <f t="shared" si="66"/>
        <v>7.2893552563096291</v>
      </c>
      <c r="AR88" s="227">
        <f t="shared" si="66"/>
        <v>7.2860822232132323</v>
      </c>
      <c r="AS88" s="227">
        <f t="shared" si="66"/>
        <v>7.2707865608638924</v>
      </c>
      <c r="AT88" s="227">
        <f t="shared" si="66"/>
        <v>7.2035153247885111</v>
      </c>
      <c r="AU88" s="227">
        <f t="shared" si="85"/>
        <v>6.9579211205435145</v>
      </c>
      <c r="AV88">
        <f t="shared" si="55"/>
        <v>7.3105701473230381E-3</v>
      </c>
      <c r="AW88">
        <v>26000</v>
      </c>
      <c r="AX88">
        <f t="shared" si="56"/>
        <v>-1.7984400904760122E-2</v>
      </c>
      <c r="AY88">
        <f t="shared" si="57"/>
        <v>7.3105701473230381E-3</v>
      </c>
      <c r="AZ88">
        <f t="shared" si="58"/>
        <v>-2.529497105208316E-2</v>
      </c>
      <c r="BA88">
        <f t="shared" si="59"/>
        <v>1.0665942418988685</v>
      </c>
      <c r="BB88">
        <f t="shared" si="60"/>
        <v>-8.5597685747634475E-2</v>
      </c>
      <c r="BC88">
        <f t="shared" si="61"/>
        <v>-1.4005871877647635</v>
      </c>
      <c r="BD88">
        <f t="shared" si="62"/>
        <v>-0.84279038859827116</v>
      </c>
      <c r="BE88">
        <f t="shared" si="67"/>
        <v>11.551124686337419</v>
      </c>
      <c r="BF88">
        <f t="shared" si="67"/>
        <v>11.551153285907235</v>
      </c>
      <c r="BG88">
        <f t="shared" si="67"/>
        <v>11.551291193836351</v>
      </c>
      <c r="BH88">
        <f t="shared" si="67"/>
        <v>11.551955760357021</v>
      </c>
      <c r="BI88">
        <f t="shared" si="67"/>
        <v>11.555148349275031</v>
      </c>
      <c r="BJ88">
        <f t="shared" si="67"/>
        <v>11.570264660066146</v>
      </c>
      <c r="BK88">
        <f t="shared" si="67"/>
        <v>11.637555611824611</v>
      </c>
      <c r="BL88">
        <f t="shared" si="63"/>
        <v>11.885138850925916</v>
      </c>
    </row>
    <row r="89" spans="1:64" x14ac:dyDescent="0.2">
      <c r="A89" s="89" t="s">
        <v>178</v>
      </c>
      <c r="C89" s="242">
        <v>29306.745999999999</v>
      </c>
      <c r="D89" s="243"/>
      <c r="E89">
        <f t="shared" si="68"/>
        <v>-23770.481476362565</v>
      </c>
      <c r="F89">
        <f t="shared" si="69"/>
        <v>-23770.5</v>
      </c>
      <c r="G89">
        <f t="shared" si="70"/>
        <v>7.9717799999343697E-3</v>
      </c>
      <c r="I89">
        <f t="shared" si="71"/>
        <v>7.9717799999343697E-3</v>
      </c>
      <c r="L89">
        <v>0.1</v>
      </c>
      <c r="O89" s="254"/>
      <c r="S89" s="13"/>
      <c r="Z89">
        <f t="shared" si="72"/>
        <v>-23770.5</v>
      </c>
      <c r="AA89" s="227">
        <f t="shared" si="73"/>
        <v>6.4756165778135748E-3</v>
      </c>
      <c r="AB89" s="227">
        <f t="shared" si="74"/>
        <v>-1.871617976623512E-2</v>
      </c>
      <c r="AC89" s="227">
        <f t="shared" si="75"/>
        <v>1.4961634221207949E-3</v>
      </c>
      <c r="AD89" s="227">
        <f t="shared" si="76"/>
        <v>2.238504985692208E-6</v>
      </c>
      <c r="AE89" s="227">
        <f t="shared" si="77"/>
        <v>2.2385049856922082E-7</v>
      </c>
      <c r="AF89" s="244">
        <f t="shared" si="78"/>
        <v>14288.245999999999</v>
      </c>
      <c r="AG89" s="245"/>
      <c r="AH89">
        <f t="shared" si="79"/>
        <v>2.668795976616949E-2</v>
      </c>
      <c r="AI89">
        <f t="shared" si="80"/>
        <v>0.69476913369174165</v>
      </c>
      <c r="AJ89">
        <f t="shared" si="81"/>
        <v>0.72041377594185108</v>
      </c>
      <c r="AK89">
        <f t="shared" si="82"/>
        <v>0.2477845133379046</v>
      </c>
      <c r="AL89">
        <f t="shared" si="83"/>
        <v>2.4597016501184816</v>
      </c>
      <c r="AM89">
        <f t="shared" si="84"/>
        <v>2.818480977004989</v>
      </c>
      <c r="AN89" s="227">
        <f t="shared" si="66"/>
        <v>8.4382672806931254</v>
      </c>
      <c r="AO89" s="227">
        <f t="shared" si="66"/>
        <v>8.4382357544858628</v>
      </c>
      <c r="AP89" s="227">
        <f t="shared" si="66"/>
        <v>8.4383811211124495</v>
      </c>
      <c r="AQ89" s="227">
        <f t="shared" si="66"/>
        <v>8.4377105726243933</v>
      </c>
      <c r="AR89" s="227">
        <f t="shared" si="66"/>
        <v>8.4407980434985905</v>
      </c>
      <c r="AS89" s="227">
        <f t="shared" si="66"/>
        <v>8.4264600614137031</v>
      </c>
      <c r="AT89" s="227">
        <f t="shared" si="66"/>
        <v>8.4906330784480613</v>
      </c>
      <c r="AU89" s="227">
        <f t="shared" si="85"/>
        <v>8.1103356484323079</v>
      </c>
      <c r="AV89">
        <f t="shared" si="55"/>
        <v>9.8492339286833132E-3</v>
      </c>
      <c r="AW89">
        <v>27000</v>
      </c>
      <c r="AX89">
        <f t="shared" si="56"/>
        <v>-2.008805798862837E-2</v>
      </c>
      <c r="AY89">
        <f t="shared" si="57"/>
        <v>9.8492339286833132E-3</v>
      </c>
      <c r="AZ89">
        <f t="shared" si="58"/>
        <v>-2.9937291917311683E-2</v>
      </c>
      <c r="BA89">
        <f t="shared" si="59"/>
        <v>1.1108530219110353</v>
      </c>
      <c r="BB89">
        <f t="shared" si="60"/>
        <v>-0.1999772277479368</v>
      </c>
      <c r="BC89">
        <f t="shared" si="61"/>
        <v>-1.2849550691787408</v>
      </c>
      <c r="BD89">
        <f t="shared" si="62"/>
        <v>-0.74840189158518078</v>
      </c>
      <c r="BE89">
        <f t="shared" si="67"/>
        <v>11.648785829357065</v>
      </c>
      <c r="BF89">
        <f t="shared" si="67"/>
        <v>11.648842282465402</v>
      </c>
      <c r="BG89">
        <f t="shared" si="67"/>
        <v>11.649078503301922</v>
      </c>
      <c r="BH89">
        <f t="shared" si="67"/>
        <v>11.650066150054467</v>
      </c>
      <c r="BI89">
        <f t="shared" si="67"/>
        <v>11.65418184782469</v>
      </c>
      <c r="BJ89">
        <f t="shared" si="67"/>
        <v>11.67110285039657</v>
      </c>
      <c r="BK89">
        <f t="shared" si="67"/>
        <v>11.737251722652642</v>
      </c>
      <c r="BL89">
        <f t="shared" si="63"/>
        <v>11.960983039802734</v>
      </c>
    </row>
    <row r="90" spans="1:64" x14ac:dyDescent="0.2">
      <c r="A90" s="89" t="s">
        <v>178</v>
      </c>
      <c r="C90" s="242">
        <v>16871.792000000001</v>
      </c>
      <c r="D90" s="243"/>
      <c r="E90">
        <f t="shared" si="68"/>
        <v>-52664.979246540242</v>
      </c>
      <c r="F90">
        <f t="shared" si="69"/>
        <v>-52665</v>
      </c>
      <c r="G90">
        <f t="shared" si="70"/>
        <v>8.9314000033482444E-3</v>
      </c>
      <c r="I90">
        <f t="shared" si="71"/>
        <v>8.9314000033482444E-3</v>
      </c>
      <c r="L90">
        <v>0.1</v>
      </c>
      <c r="O90" s="254"/>
      <c r="S90" s="13"/>
      <c r="Z90">
        <f t="shared" si="72"/>
        <v>-52665</v>
      </c>
      <c r="AA90" s="227">
        <f t="shared" si="73"/>
        <v>9.1607723460903623E-3</v>
      </c>
      <c r="AB90" s="227">
        <f t="shared" si="74"/>
        <v>5.2477680455756591E-2</v>
      </c>
      <c r="AC90" s="227">
        <f t="shared" si="75"/>
        <v>-2.2937234274211793E-4</v>
      </c>
      <c r="AD90" s="227">
        <f t="shared" si="76"/>
        <v>5.261167161500762E-8</v>
      </c>
      <c r="AE90" s="227">
        <f t="shared" si="77"/>
        <v>5.2611671615007622E-9</v>
      </c>
      <c r="AF90" s="244">
        <f t="shared" si="78"/>
        <v>1853.2920000000013</v>
      </c>
      <c r="AG90" s="245"/>
      <c r="AH90">
        <f t="shared" si="79"/>
        <v>-4.3546280452408347E-2</v>
      </c>
      <c r="AI90">
        <f t="shared" si="80"/>
        <v>1.259857217136934</v>
      </c>
      <c r="AJ90">
        <f t="shared" si="81"/>
        <v>-0.59527228980832458</v>
      </c>
      <c r="AK90">
        <f t="shared" si="82"/>
        <v>-0.29502080180766982</v>
      </c>
      <c r="AL90">
        <f t="shared" si="83"/>
        <v>-0.84868527249137382</v>
      </c>
      <c r="AM90">
        <f t="shared" si="84"/>
        <v>-0.45179137531130442</v>
      </c>
      <c r="AN90" s="227">
        <f t="shared" si="66"/>
        <v>5.7036081772962808</v>
      </c>
      <c r="AO90" s="227">
        <f t="shared" si="66"/>
        <v>5.703809637910231</v>
      </c>
      <c r="AP90" s="227">
        <f t="shared" si="66"/>
        <v>5.7044218843837617</v>
      </c>
      <c r="AQ90" s="227">
        <f t="shared" si="66"/>
        <v>5.706281024295409</v>
      </c>
      <c r="AR90" s="227">
        <f t="shared" si="66"/>
        <v>5.7119127568102703</v>
      </c>
      <c r="AS90" s="227">
        <f t="shared" si="66"/>
        <v>5.728850127689423</v>
      </c>
      <c r="AT90" s="227">
        <f t="shared" si="66"/>
        <v>5.7787691200321962</v>
      </c>
      <c r="AU90" s="227">
        <f t="shared" si="85"/>
        <v>5.9188557329311244</v>
      </c>
      <c r="AV90">
        <f t="shared" si="55"/>
        <v>1.246611901023233E-2</v>
      </c>
      <c r="AW90">
        <v>28000</v>
      </c>
      <c r="AX90">
        <f t="shared" si="56"/>
        <v>-2.2003213792167752E-2</v>
      </c>
      <c r="AY90">
        <f t="shared" si="57"/>
        <v>1.246611901023233E-2</v>
      </c>
      <c r="AZ90">
        <f t="shared" si="58"/>
        <v>-3.4469332802400082E-2</v>
      </c>
      <c r="BA90">
        <f t="shared" si="59"/>
        <v>1.1571868104452656</v>
      </c>
      <c r="BB90">
        <f t="shared" si="60"/>
        <v>-0.32102599667344006</v>
      </c>
      <c r="BC90">
        <f t="shared" si="61"/>
        <v>-1.1594771222193609</v>
      </c>
      <c r="BD90">
        <f t="shared" si="62"/>
        <v>-0.65479485233620283</v>
      </c>
      <c r="BE90">
        <f t="shared" si="67"/>
        <v>11.750523161875375</v>
      </c>
      <c r="BF90">
        <f t="shared" si="67"/>
        <v>11.750619943034033</v>
      </c>
      <c r="BG90">
        <f t="shared" si="67"/>
        <v>11.750979080330024</v>
      </c>
      <c r="BH90">
        <f t="shared" si="67"/>
        <v>11.752310578556498</v>
      </c>
      <c r="BI90">
        <f t="shared" si="67"/>
        <v>11.7572308150261</v>
      </c>
      <c r="BJ90">
        <f t="shared" si="67"/>
        <v>11.775197131461281</v>
      </c>
      <c r="BK90">
        <f t="shared" si="67"/>
        <v>11.83823419549611</v>
      </c>
      <c r="BL90">
        <f t="shared" si="63"/>
        <v>12.036827228679549</v>
      </c>
    </row>
    <row r="91" spans="1:64" x14ac:dyDescent="0.2">
      <c r="A91" s="89" t="s">
        <v>178</v>
      </c>
      <c r="C91" s="242">
        <v>17236.736000000001</v>
      </c>
      <c r="D91" s="243"/>
      <c r="E91">
        <f t="shared" si="68"/>
        <v>-51816.976624717943</v>
      </c>
      <c r="F91">
        <f t="shared" si="69"/>
        <v>-51817</v>
      </c>
      <c r="G91">
        <f t="shared" si="70"/>
        <v>1.0059719999844674E-2</v>
      </c>
      <c r="I91">
        <f t="shared" si="71"/>
        <v>1.0059719999844674E-2</v>
      </c>
      <c r="L91">
        <v>0.1</v>
      </c>
      <c r="O91" s="254"/>
      <c r="S91" s="13"/>
      <c r="Z91">
        <f t="shared" si="72"/>
        <v>-51817</v>
      </c>
      <c r="AA91" s="227">
        <f t="shared" si="73"/>
        <v>3.0313920947755493E-3</v>
      </c>
      <c r="AB91" s="227">
        <f t="shared" si="74"/>
        <v>5.6665146148519634E-2</v>
      </c>
      <c r="AC91" s="227">
        <f t="shared" si="75"/>
        <v>7.0283279050691247E-3</v>
      </c>
      <c r="AD91" s="227">
        <f t="shared" si="76"/>
        <v>4.9397393141173352E-5</v>
      </c>
      <c r="AE91" s="227">
        <f t="shared" si="77"/>
        <v>4.9397393141173357E-6</v>
      </c>
      <c r="AF91" s="244">
        <f t="shared" si="78"/>
        <v>2218.2360000000008</v>
      </c>
      <c r="AG91" s="245"/>
      <c r="AH91">
        <f t="shared" si="79"/>
        <v>-4.660542614867496E-2</v>
      </c>
      <c r="AI91">
        <f t="shared" si="80"/>
        <v>1.2972875243233779</v>
      </c>
      <c r="AJ91">
        <f t="shared" si="81"/>
        <v>-0.69824674086145244</v>
      </c>
      <c r="AK91">
        <f t="shared" si="82"/>
        <v>-0.25726090779414784</v>
      </c>
      <c r="AL91">
        <f t="shared" si="83"/>
        <v>-0.71334436101233278</v>
      </c>
      <c r="AM91">
        <f t="shared" si="84"/>
        <v>-0.37260828871982837</v>
      </c>
      <c r="AN91" s="227">
        <f t="shared" ref="AN91:AT100" si="86">$AU91+$AB$7*SIN(AO91)</f>
        <v>5.8009121918302693</v>
      </c>
      <c r="AO91" s="227">
        <f t="shared" si="86"/>
        <v>5.8011389895265086</v>
      </c>
      <c r="AP91" s="227">
        <f t="shared" si="86"/>
        <v>5.8017899499325969</v>
      </c>
      <c r="AQ91" s="227">
        <f t="shared" si="86"/>
        <v>5.8036571253985443</v>
      </c>
      <c r="AR91" s="227">
        <f t="shared" si="86"/>
        <v>5.8090028108908092</v>
      </c>
      <c r="AS91" s="227">
        <f t="shared" si="86"/>
        <v>5.8242274399149307</v>
      </c>
      <c r="AT91" s="227">
        <f t="shared" si="86"/>
        <v>5.8669841461926762</v>
      </c>
      <c r="AU91" s="227">
        <f t="shared" si="85"/>
        <v>5.983171605098665</v>
      </c>
      <c r="AV91">
        <f t="shared" si="55"/>
        <v>1.5161225391970099E-2</v>
      </c>
      <c r="AW91">
        <v>29000</v>
      </c>
      <c r="AX91">
        <f t="shared" si="56"/>
        <v>-2.3648642291558882E-2</v>
      </c>
      <c r="AY91">
        <f t="shared" si="57"/>
        <v>1.5161225391970099E-2</v>
      </c>
      <c r="AZ91">
        <f t="shared" si="58"/>
        <v>-3.8809867683528981E-2</v>
      </c>
      <c r="BA91">
        <f t="shared" si="59"/>
        <v>1.2046266241453556</v>
      </c>
      <c r="BB91">
        <f t="shared" si="60"/>
        <v>-0.44655713673612929</v>
      </c>
      <c r="BC91">
        <f t="shared" si="61"/>
        <v>-1.0233759478482076</v>
      </c>
      <c r="BD91">
        <f t="shared" si="62"/>
        <v>-0.56157692301827422</v>
      </c>
      <c r="BE91">
        <f t="shared" si="67"/>
        <v>11.85648328680597</v>
      </c>
      <c r="BF91">
        <f t="shared" si="67"/>
        <v>11.856629194941013</v>
      </c>
      <c r="BG91">
        <f t="shared" si="67"/>
        <v>11.857118367912296</v>
      </c>
      <c r="BH91">
        <f t="shared" si="67"/>
        <v>11.858756878129194</v>
      </c>
      <c r="BI91">
        <f t="shared" si="67"/>
        <v>11.8642285271064</v>
      </c>
      <c r="BJ91">
        <f t="shared" si="67"/>
        <v>11.882320736652693</v>
      </c>
      <c r="BK91">
        <f t="shared" si="67"/>
        <v>11.94035849567816</v>
      </c>
      <c r="BL91">
        <f t="shared" si="63"/>
        <v>12.112671417556367</v>
      </c>
    </row>
    <row r="92" spans="1:64" x14ac:dyDescent="0.2">
      <c r="A92" s="89" t="s">
        <v>178</v>
      </c>
      <c r="C92" s="242">
        <v>28517.904999999999</v>
      </c>
      <c r="D92" s="243"/>
      <c r="E92">
        <f t="shared" si="68"/>
        <v>-25603.472938616847</v>
      </c>
      <c r="F92">
        <f t="shared" si="69"/>
        <v>-25603.5</v>
      </c>
      <c r="G92">
        <f t="shared" si="70"/>
        <v>1.1646059996564873E-2</v>
      </c>
      <c r="I92">
        <f t="shared" si="71"/>
        <v>1.1646059996564873E-2</v>
      </c>
      <c r="L92">
        <v>0.1</v>
      </c>
      <c r="O92" s="254"/>
      <c r="S92" s="13"/>
      <c r="Z92">
        <f t="shared" si="72"/>
        <v>-25603.5</v>
      </c>
      <c r="AA92" s="227">
        <f t="shared" si="73"/>
        <v>3.4092774315178098E-3</v>
      </c>
      <c r="AB92" s="227">
        <f t="shared" si="74"/>
        <v>-9.2897575357102705E-3</v>
      </c>
      <c r="AC92" s="227">
        <f t="shared" si="75"/>
        <v>8.2367825650470627E-3</v>
      </c>
      <c r="AD92" s="227">
        <f t="shared" si="76"/>
        <v>6.7844587023863272E-5</v>
      </c>
      <c r="AE92" s="227">
        <f t="shared" si="77"/>
        <v>6.7844587023863278E-6</v>
      </c>
      <c r="AF92" s="244">
        <f t="shared" si="78"/>
        <v>13499.404999999999</v>
      </c>
      <c r="AG92" s="245"/>
      <c r="AH92">
        <f t="shared" si="79"/>
        <v>2.0935817532275143E-2</v>
      </c>
      <c r="AI92">
        <f t="shared" si="80"/>
        <v>0.71804837023691825</v>
      </c>
      <c r="AJ92">
        <f t="shared" si="81"/>
        <v>0.65578771251346102</v>
      </c>
      <c r="AK92">
        <f t="shared" si="82"/>
        <v>0.27398234481684064</v>
      </c>
      <c r="AL92">
        <f t="shared" si="83"/>
        <v>2.3705284570057703</v>
      </c>
      <c r="AM92">
        <f t="shared" si="84"/>
        <v>2.4640153406434062</v>
      </c>
      <c r="AN92" s="227">
        <f t="shared" si="86"/>
        <v>8.3221550648713212</v>
      </c>
      <c r="AO92" s="227">
        <f t="shared" si="86"/>
        <v>8.3221466041348222</v>
      </c>
      <c r="AP92" s="227">
        <f t="shared" si="86"/>
        <v>8.322194293127799</v>
      </c>
      <c r="AQ92" s="227">
        <f t="shared" si="86"/>
        <v>8.3219254350309892</v>
      </c>
      <c r="AR92" s="227">
        <f t="shared" si="86"/>
        <v>8.323439323107614</v>
      </c>
      <c r="AS92" s="227">
        <f t="shared" si="86"/>
        <v>8.314854895081492</v>
      </c>
      <c r="AT92" s="227">
        <f t="shared" si="86"/>
        <v>8.3617552675701603</v>
      </c>
      <c r="AU92" s="227">
        <f t="shared" si="85"/>
        <v>7.9713132502211019</v>
      </c>
      <c r="AV92">
        <f t="shared" si="55"/>
        <v>1.7934553073896624E-2</v>
      </c>
      <c r="AW92">
        <v>30000</v>
      </c>
      <c r="AX92">
        <f t="shared" si="56"/>
        <v>-2.4927613281796733E-2</v>
      </c>
      <c r="AY92">
        <f t="shared" si="57"/>
        <v>1.7934553073896624E-2</v>
      </c>
      <c r="AZ92">
        <f t="shared" si="58"/>
        <v>-4.2862166355693357E-2</v>
      </c>
      <c r="BA92">
        <f t="shared" si="59"/>
        <v>1.2516636866213369</v>
      </c>
      <c r="BB92">
        <f t="shared" si="60"/>
        <v>-0.57299859735398218</v>
      </c>
      <c r="BC92">
        <f t="shared" si="61"/>
        <v>-0.87612974708884028</v>
      </c>
      <c r="BD92">
        <f t="shared" si="62"/>
        <v>-0.46841865917579251</v>
      </c>
      <c r="BE92">
        <f t="shared" ref="BE92:BK101" si="87">$BL92+$AB$7*SIN(BF92)</f>
        <v>11.96669863667341</v>
      </c>
      <c r="BF92">
        <f t="shared" si="87"/>
        <v>11.966892702030222</v>
      </c>
      <c r="BG92">
        <f t="shared" si="87"/>
        <v>11.967490453830774</v>
      </c>
      <c r="BH92">
        <f t="shared" si="87"/>
        <v>11.969330093816836</v>
      </c>
      <c r="BI92">
        <f t="shared" si="87"/>
        <v>11.974977413359065</v>
      </c>
      <c r="BJ92">
        <f t="shared" si="87"/>
        <v>11.992182024479279</v>
      </c>
      <c r="BK92">
        <f t="shared" si="87"/>
        <v>12.043473523489656</v>
      </c>
      <c r="BL92">
        <f t="shared" si="63"/>
        <v>12.188515606433183</v>
      </c>
    </row>
    <row r="93" spans="1:64" x14ac:dyDescent="0.2">
      <c r="A93" s="89" t="s">
        <v>178</v>
      </c>
      <c r="C93" s="242">
        <v>28335.219000000001</v>
      </c>
      <c r="D93" s="243"/>
      <c r="E93">
        <f t="shared" si="68"/>
        <v>-26027.971510918975</v>
      </c>
      <c r="F93">
        <f t="shared" si="69"/>
        <v>-26028</v>
      </c>
      <c r="G93">
        <f t="shared" si="70"/>
        <v>1.2260480001714313E-2</v>
      </c>
      <c r="I93">
        <f t="shared" si="71"/>
        <v>1.2260480001714313E-2</v>
      </c>
      <c r="L93">
        <v>0.1</v>
      </c>
      <c r="O93" s="254"/>
      <c r="S93" s="13"/>
      <c r="Z93">
        <f t="shared" si="72"/>
        <v>-26028</v>
      </c>
      <c r="AA93" s="227">
        <f t="shared" si="73"/>
        <v>2.6643138963782093E-3</v>
      </c>
      <c r="AB93" s="227">
        <f t="shared" si="74"/>
        <v>-7.2708953298277479E-3</v>
      </c>
      <c r="AC93" s="227">
        <f t="shared" si="75"/>
        <v>9.5961661053361041E-3</v>
      </c>
      <c r="AD93" s="227">
        <f t="shared" si="76"/>
        <v>9.2086403921201498E-5</v>
      </c>
      <c r="AE93" s="227">
        <f t="shared" si="77"/>
        <v>9.2086403921201501E-6</v>
      </c>
      <c r="AF93" s="244">
        <f t="shared" si="78"/>
        <v>13316.719000000001</v>
      </c>
      <c r="AG93" s="245"/>
      <c r="AH93">
        <f t="shared" si="79"/>
        <v>1.9531375331542061E-2</v>
      </c>
      <c r="AI93">
        <f t="shared" si="80"/>
        <v>0.72401248975993449</v>
      </c>
      <c r="AJ93">
        <f t="shared" si="81"/>
        <v>0.63938193805716137</v>
      </c>
      <c r="AK93">
        <f t="shared" si="82"/>
        <v>0.27998918012823598</v>
      </c>
      <c r="AL93">
        <f t="shared" si="83"/>
        <v>2.3489970647285756</v>
      </c>
      <c r="AM93">
        <f t="shared" si="84"/>
        <v>2.3898515680665424</v>
      </c>
      <c r="AN93" s="227">
        <f t="shared" si="86"/>
        <v>8.2946971154298659</v>
      </c>
      <c r="AO93" s="227">
        <f t="shared" si="86"/>
        <v>8.2946913359568839</v>
      </c>
      <c r="AP93" s="227">
        <f t="shared" si="86"/>
        <v>8.2947257961382981</v>
      </c>
      <c r="AQ93" s="227">
        <f t="shared" si="86"/>
        <v>8.2945202896031756</v>
      </c>
      <c r="AR93" s="227">
        <f t="shared" si="86"/>
        <v>8.2957445250312443</v>
      </c>
      <c r="AS93" s="227">
        <f t="shared" si="86"/>
        <v>8.2884039660577518</v>
      </c>
      <c r="AT93" s="227">
        <f t="shared" si="86"/>
        <v>8.3308385464789136</v>
      </c>
      <c r="AU93" s="227">
        <f t="shared" si="85"/>
        <v>7.9391173920428937</v>
      </c>
      <c r="AV93">
        <f t="shared" si="55"/>
        <v>2.078610205601189E-2</v>
      </c>
      <c r="AW93">
        <v>31000</v>
      </c>
      <c r="AX93">
        <f t="shared" si="56"/>
        <v>-2.5729587874182565E-2</v>
      </c>
      <c r="AY93">
        <f t="shared" si="57"/>
        <v>2.078610205601189E-2</v>
      </c>
      <c r="AZ93">
        <f t="shared" si="58"/>
        <v>-4.6515689930194455E-2</v>
      </c>
      <c r="BA93">
        <f t="shared" si="59"/>
        <v>1.2961732280373248</v>
      </c>
      <c r="BB93">
        <f t="shared" si="60"/>
        <v>-0.69514729111897788</v>
      </c>
      <c r="BC93">
        <f t="shared" si="61"/>
        <v>-0.71766497435796073</v>
      </c>
      <c r="BD93">
        <f t="shared" si="62"/>
        <v>-0.37507051154579502</v>
      </c>
      <c r="BE93">
        <f t="shared" si="87"/>
        <v>12.081033869785017</v>
      </c>
      <c r="BF93">
        <f t="shared" si="87"/>
        <v>12.081260184570198</v>
      </c>
      <c r="BG93">
        <f t="shared" si="87"/>
        <v>12.081910804263208</v>
      </c>
      <c r="BH93">
        <f t="shared" si="87"/>
        <v>12.083779995680333</v>
      </c>
      <c r="BI93">
        <f t="shared" si="87"/>
        <v>12.089139938156807</v>
      </c>
      <c r="BJ93">
        <f t="shared" si="87"/>
        <v>12.104428467701466</v>
      </c>
      <c r="BK93">
        <f t="shared" si="87"/>
        <v>12.147422482949683</v>
      </c>
      <c r="BL93">
        <f t="shared" si="63"/>
        <v>12.26435979531</v>
      </c>
    </row>
    <row r="94" spans="1:64" x14ac:dyDescent="0.2">
      <c r="A94" s="89" t="s">
        <v>178</v>
      </c>
      <c r="C94" s="242">
        <v>17195.856</v>
      </c>
      <c r="D94" s="243"/>
      <c r="E94">
        <f t="shared" si="68"/>
        <v>-51911.967492303367</v>
      </c>
      <c r="F94">
        <f t="shared" si="69"/>
        <v>-51912</v>
      </c>
      <c r="G94">
        <f t="shared" si="70"/>
        <v>1.398992000031285E-2</v>
      </c>
      <c r="I94">
        <f t="shared" si="71"/>
        <v>1.398992000031285E-2</v>
      </c>
      <c r="L94">
        <v>0.1</v>
      </c>
      <c r="O94" s="254"/>
      <c r="S94" s="13"/>
      <c r="Z94">
        <f t="shared" si="72"/>
        <v>-51912</v>
      </c>
      <c r="AA94" s="227">
        <f t="shared" si="73"/>
        <v>3.6979816619692185E-3</v>
      </c>
      <c r="AB94" s="227">
        <f t="shared" si="74"/>
        <v>6.0269911965035838E-2</v>
      </c>
      <c r="AC94" s="227">
        <f t="shared" si="75"/>
        <v>1.0291938338343631E-2</v>
      </c>
      <c r="AD94" s="227">
        <f t="shared" si="76"/>
        <v>1.0592399476026747E-4</v>
      </c>
      <c r="AE94" s="227">
        <f t="shared" si="77"/>
        <v>1.0592399476026747E-5</v>
      </c>
      <c r="AF94" s="244">
        <f t="shared" si="78"/>
        <v>2177.3559999999998</v>
      </c>
      <c r="AG94" s="245"/>
      <c r="AH94">
        <f t="shared" si="79"/>
        <v>-4.6279991964722988E-2</v>
      </c>
      <c r="AI94">
        <f t="shared" si="80"/>
        <v>1.2932505590204182</v>
      </c>
      <c r="AJ94">
        <f t="shared" si="81"/>
        <v>-0.68702903519341829</v>
      </c>
      <c r="AK94">
        <f t="shared" si="82"/>
        <v>-0.2618533109044151</v>
      </c>
      <c r="AL94">
        <f t="shared" si="83"/>
        <v>-0.72889733097714793</v>
      </c>
      <c r="AM94">
        <f t="shared" si="84"/>
        <v>-0.3814903526162074</v>
      </c>
      <c r="AN94" s="227">
        <f t="shared" si="86"/>
        <v>5.7898716009530258</v>
      </c>
      <c r="AO94" s="227">
        <f t="shared" si="86"/>
        <v>5.7900965518415193</v>
      </c>
      <c r="AP94" s="227">
        <f t="shared" si="86"/>
        <v>5.7907460005335984</v>
      </c>
      <c r="AQ94" s="227">
        <f t="shared" si="86"/>
        <v>5.7926197360475493</v>
      </c>
      <c r="AR94" s="227">
        <f t="shared" si="86"/>
        <v>5.7980152259164255</v>
      </c>
      <c r="AS94" s="227">
        <f t="shared" si="86"/>
        <v>5.813467241715812</v>
      </c>
      <c r="AT94" s="227">
        <f t="shared" si="86"/>
        <v>5.8570758287879148</v>
      </c>
      <c r="AU94" s="227">
        <f t="shared" si="85"/>
        <v>5.9759664071553678</v>
      </c>
      <c r="AV94">
        <f t="shared" si="55"/>
        <v>2.3715872338315916E-2</v>
      </c>
      <c r="AW94">
        <v>32000</v>
      </c>
      <c r="AX94">
        <f t="shared" si="56"/>
        <v>-2.5935391531803152E-2</v>
      </c>
      <c r="AY94">
        <f t="shared" si="57"/>
        <v>2.3715872338315916E-2</v>
      </c>
      <c r="AZ94">
        <f t="shared" si="58"/>
        <v>-4.9651263870119068E-2</v>
      </c>
      <c r="BA94">
        <f t="shared" si="59"/>
        <v>1.3354582719995594</v>
      </c>
      <c r="BB94">
        <f t="shared" si="60"/>
        <v>-0.80620810005404364</v>
      </c>
      <c r="BC94">
        <f t="shared" si="61"/>
        <v>-0.548575133002423</v>
      </c>
      <c r="BD94">
        <f t="shared" si="62"/>
        <v>-0.28137962107545483</v>
      </c>
      <c r="BE94">
        <f t="shared" si="87"/>
        <v>12.199132907594073</v>
      </c>
      <c r="BF94">
        <f t="shared" si="87"/>
        <v>12.199359687544492</v>
      </c>
      <c r="BG94">
        <f t="shared" si="87"/>
        <v>12.199977605161537</v>
      </c>
      <c r="BH94">
        <f t="shared" si="87"/>
        <v>12.201660531010022</v>
      </c>
      <c r="BI94">
        <f t="shared" si="87"/>
        <v>12.206238594110669</v>
      </c>
      <c r="BJ94">
        <f t="shared" si="87"/>
        <v>12.218652824378273</v>
      </c>
      <c r="BK94">
        <f t="shared" si="87"/>
        <v>12.252043783317209</v>
      </c>
      <c r="BL94">
        <f t="shared" si="63"/>
        <v>12.340203984186818</v>
      </c>
    </row>
    <row r="95" spans="1:64" x14ac:dyDescent="0.2">
      <c r="A95" s="89" t="s">
        <v>178</v>
      </c>
      <c r="C95" s="242">
        <v>30106.357</v>
      </c>
      <c r="D95" s="243"/>
      <c r="E95">
        <f t="shared" si="68"/>
        <v>-21912.464288964078</v>
      </c>
      <c r="F95">
        <f t="shared" si="69"/>
        <v>-21912.5</v>
      </c>
      <c r="G95">
        <f t="shared" si="70"/>
        <v>1.536850000047707E-2</v>
      </c>
      <c r="I95">
        <f t="shared" si="71"/>
        <v>1.536850000047707E-2</v>
      </c>
      <c r="L95">
        <v>0.1</v>
      </c>
      <c r="O95" s="254"/>
      <c r="S95" s="13"/>
      <c r="Z95">
        <f t="shared" si="72"/>
        <v>-21912.5</v>
      </c>
      <c r="AA95" s="227">
        <f t="shared" si="73"/>
        <v>9.3245116208704217E-3</v>
      </c>
      <c r="AB95" s="227">
        <f t="shared" si="74"/>
        <v>-1.6622573077284965E-2</v>
      </c>
      <c r="AC95" s="227">
        <f t="shared" si="75"/>
        <v>6.0439883796066483E-3</v>
      </c>
      <c r="AD95" s="227">
        <f t="shared" si="76"/>
        <v>3.6529795532820197E-5</v>
      </c>
      <c r="AE95" s="227">
        <f t="shared" si="77"/>
        <v>3.6529795532820199E-6</v>
      </c>
      <c r="AF95" s="244">
        <f t="shared" si="78"/>
        <v>15087.857</v>
      </c>
      <c r="AG95" s="245"/>
      <c r="AH95">
        <f t="shared" si="79"/>
        <v>3.1991073077762035E-2</v>
      </c>
      <c r="AI95">
        <f t="shared" si="80"/>
        <v>0.67484458536775316</v>
      </c>
      <c r="AJ95">
        <f t="shared" si="81"/>
        <v>0.7766652359238907</v>
      </c>
      <c r="AK95">
        <f t="shared" si="82"/>
        <v>0.22099095712884664</v>
      </c>
      <c r="AL95">
        <f t="shared" si="83"/>
        <v>2.5446573033575786</v>
      </c>
      <c r="AM95">
        <f t="shared" si="84"/>
        <v>3.2503614396516403</v>
      </c>
      <c r="AN95" s="227">
        <f t="shared" si="86"/>
        <v>8.5523751994778259</v>
      </c>
      <c r="AO95" s="227">
        <f t="shared" si="86"/>
        <v>8.5522935577274577</v>
      </c>
      <c r="AP95" s="227">
        <f t="shared" si="86"/>
        <v>8.5526164927813166</v>
      </c>
      <c r="AQ95" s="227">
        <f t="shared" si="86"/>
        <v>8.5513383916157686</v>
      </c>
      <c r="AR95" s="227">
        <f t="shared" si="86"/>
        <v>8.5563854919072924</v>
      </c>
      <c r="AS95" s="227">
        <f t="shared" si="86"/>
        <v>8.5362742007155372</v>
      </c>
      <c r="AT95" s="227">
        <f t="shared" si="86"/>
        <v>8.6137809656327473</v>
      </c>
      <c r="AU95" s="227">
        <f t="shared" si="85"/>
        <v>8.2512541513654334</v>
      </c>
      <c r="AV95">
        <f t="shared" si="55"/>
        <v>2.6723863920808687E-2</v>
      </c>
      <c r="AW95">
        <v>33000</v>
      </c>
      <c r="AX95">
        <f t="shared" si="56"/>
        <v>-2.5426650704975698E-2</v>
      </c>
      <c r="AY95">
        <f t="shared" si="57"/>
        <v>2.6723863920808687E-2</v>
      </c>
      <c r="AZ95">
        <f t="shared" si="58"/>
        <v>-5.2150514625784385E-2</v>
      </c>
      <c r="BA95">
        <f t="shared" si="59"/>
        <v>1.3664958105353162</v>
      </c>
      <c r="BB95">
        <f t="shared" si="60"/>
        <v>-0.89834161861884165</v>
      </c>
      <c r="BC95">
        <f t="shared" si="61"/>
        <v>-0.37031000282372467</v>
      </c>
      <c r="BD95">
        <f t="shared" si="62"/>
        <v>-0.18730027529065116</v>
      </c>
      <c r="BE95">
        <f t="shared" si="87"/>
        <v>12.320382017744166</v>
      </c>
      <c r="BF95">
        <f t="shared" si="87"/>
        <v>12.320567366271014</v>
      </c>
      <c r="BG95">
        <f t="shared" si="87"/>
        <v>12.321053397302393</v>
      </c>
      <c r="BH95">
        <f t="shared" si="87"/>
        <v>12.322327613928344</v>
      </c>
      <c r="BI95">
        <f t="shared" si="87"/>
        <v>12.32566628653848</v>
      </c>
      <c r="BJ95">
        <f t="shared" si="87"/>
        <v>12.334401344211859</v>
      </c>
      <c r="BK95">
        <f t="shared" si="87"/>
        <v>12.357171968170624</v>
      </c>
      <c r="BL95">
        <f t="shared" si="63"/>
        <v>12.416048173063633</v>
      </c>
    </row>
    <row r="96" spans="1:64" x14ac:dyDescent="0.2">
      <c r="A96" s="89" t="s">
        <v>178</v>
      </c>
      <c r="C96" s="242">
        <v>16887.722000000002</v>
      </c>
      <c r="D96" s="243"/>
      <c r="E96">
        <f t="shared" si="68"/>
        <v>-52627.963480379876</v>
      </c>
      <c r="F96">
        <f t="shared" si="69"/>
        <v>-52628</v>
      </c>
      <c r="G96">
        <f t="shared" si="70"/>
        <v>1.571648000026471E-2</v>
      </c>
      <c r="I96">
        <f t="shared" si="71"/>
        <v>1.571648000026471E-2</v>
      </c>
      <c r="L96">
        <v>0.1</v>
      </c>
      <c r="O96" s="254"/>
      <c r="S96" s="13"/>
      <c r="Z96">
        <f t="shared" si="72"/>
        <v>-52628</v>
      </c>
      <c r="AA96" s="227">
        <f t="shared" si="73"/>
        <v>8.8853460098303264E-3</v>
      </c>
      <c r="AB96" s="227">
        <f t="shared" si="74"/>
        <v>5.9403052489834039E-2</v>
      </c>
      <c r="AC96" s="227">
        <f t="shared" si="75"/>
        <v>6.8311339904343835E-3</v>
      </c>
      <c r="AD96" s="227">
        <f t="shared" si="76"/>
        <v>4.6664391595267984E-5</v>
      </c>
      <c r="AE96" s="227">
        <f t="shared" si="77"/>
        <v>4.6664391595267988E-6</v>
      </c>
      <c r="AF96" s="244">
        <f t="shared" si="78"/>
        <v>1869.2220000000016</v>
      </c>
      <c r="AG96" s="245"/>
      <c r="AH96">
        <f t="shared" si="79"/>
        <v>-4.3686572489569329E-2</v>
      </c>
      <c r="AI96">
        <f t="shared" si="80"/>
        <v>1.2615460278814736</v>
      </c>
      <c r="AJ96">
        <f t="shared" si="81"/>
        <v>-0.59987381789833571</v>
      </c>
      <c r="AK96">
        <f t="shared" si="82"/>
        <v>-0.29352465330328809</v>
      </c>
      <c r="AL96">
        <f t="shared" si="83"/>
        <v>-0.84294635769806603</v>
      </c>
      <c r="AM96">
        <f t="shared" si="84"/>
        <v>-0.44834068133150934</v>
      </c>
      <c r="AN96" s="227">
        <f t="shared" si="86"/>
        <v>5.7077937789768214</v>
      </c>
      <c r="AO96" s="227">
        <f t="shared" si="86"/>
        <v>5.7079967021435358</v>
      </c>
      <c r="AP96" s="227">
        <f t="shared" si="86"/>
        <v>5.7086117145146318</v>
      </c>
      <c r="AQ96" s="227">
        <f t="shared" si="86"/>
        <v>5.7104741792494895</v>
      </c>
      <c r="AR96" s="227">
        <f t="shared" si="86"/>
        <v>5.7161007831722639</v>
      </c>
      <c r="AS96" s="227">
        <f t="shared" si="86"/>
        <v>5.732978599208761</v>
      </c>
      <c r="AT96" s="227">
        <f t="shared" si="86"/>
        <v>5.7826067480439542</v>
      </c>
      <c r="AU96" s="227">
        <f t="shared" si="85"/>
        <v>5.921661967919567</v>
      </c>
      <c r="AV96">
        <f t="shared" si="55"/>
        <v>2.9810076803490213E-2</v>
      </c>
      <c r="AW96">
        <v>34000</v>
      </c>
      <c r="AX96">
        <f t="shared" si="56"/>
        <v>-2.4098982722361609E-2</v>
      </c>
      <c r="AY96">
        <f t="shared" si="57"/>
        <v>2.9810076803490213E-2</v>
      </c>
      <c r="AZ96">
        <f t="shared" si="58"/>
        <v>-5.3909059525851823E-2</v>
      </c>
      <c r="BA96">
        <f t="shared" si="59"/>
        <v>1.3864183800329886</v>
      </c>
      <c r="BB96">
        <f t="shared" si="60"/>
        <v>-0.96383553669180821</v>
      </c>
      <c r="BC96">
        <f t="shared" si="61"/>
        <v>-0.18525097283808958</v>
      </c>
      <c r="BD96">
        <f t="shared" si="62"/>
        <v>-9.2891291502912379E-2</v>
      </c>
      <c r="BE96">
        <f t="shared" si="87"/>
        <v>12.443907296110622</v>
      </c>
      <c r="BF96">
        <f t="shared" si="87"/>
        <v>12.444011169285501</v>
      </c>
      <c r="BG96">
        <f t="shared" si="87"/>
        <v>12.444277366008734</v>
      </c>
      <c r="BH96">
        <f t="shared" si="87"/>
        <v>12.444959511110429</v>
      </c>
      <c r="BI96">
        <f t="shared" si="87"/>
        <v>12.446707290584881</v>
      </c>
      <c r="BJ96">
        <f t="shared" si="87"/>
        <v>12.451183756029856</v>
      </c>
      <c r="BK96">
        <f t="shared" si="87"/>
        <v>12.462638666713376</v>
      </c>
      <c r="BL96">
        <f t="shared" si="63"/>
        <v>12.491892361940451</v>
      </c>
    </row>
    <row r="97" spans="1:64" x14ac:dyDescent="0.2">
      <c r="A97" s="89" t="s">
        <v>178</v>
      </c>
      <c r="C97" s="242">
        <v>22002.733</v>
      </c>
      <c r="D97" s="243"/>
      <c r="E97">
        <f t="shared" si="68"/>
        <v>-40742.461215238058</v>
      </c>
      <c r="F97">
        <f t="shared" si="69"/>
        <v>-40742.5</v>
      </c>
      <c r="G97">
        <f t="shared" si="70"/>
        <v>1.6691299999365583E-2</v>
      </c>
      <c r="I97">
        <f t="shared" si="71"/>
        <v>1.6691299999365583E-2</v>
      </c>
      <c r="L97">
        <v>0.1</v>
      </c>
      <c r="O97" s="254"/>
      <c r="S97" s="13"/>
      <c r="Z97">
        <f t="shared" si="72"/>
        <v>-40742.5</v>
      </c>
      <c r="AA97" s="227">
        <f t="shared" si="73"/>
        <v>-2.5457705482039301E-2</v>
      </c>
      <c r="AB97" s="227">
        <f t="shared" si="74"/>
        <v>5.6853939337900693E-2</v>
      </c>
      <c r="AC97" s="227">
        <f t="shared" si="75"/>
        <v>4.2149005481404885E-2</v>
      </c>
      <c r="AD97" s="227">
        <f t="shared" si="76"/>
        <v>1.776538663071499E-3</v>
      </c>
      <c r="AE97" s="227">
        <f t="shared" si="77"/>
        <v>1.7765386630714991E-4</v>
      </c>
      <c r="AF97" s="244">
        <f t="shared" si="78"/>
        <v>6984.2330000000002</v>
      </c>
      <c r="AG97" s="245"/>
      <c r="AH97">
        <f t="shared" si="79"/>
        <v>-4.016263933853511E-2</v>
      </c>
      <c r="AI97">
        <f t="shared" si="80"/>
        <v>1.150753832364108</v>
      </c>
      <c r="AJ97">
        <f t="shared" si="81"/>
        <v>-0.46004156923431472</v>
      </c>
      <c r="AK97">
        <f t="shared" si="82"/>
        <v>0.36309272758474043</v>
      </c>
      <c r="AL97">
        <f t="shared" si="83"/>
        <v>1.1772608898356056</v>
      </c>
      <c r="AM97">
        <f t="shared" si="84"/>
        <v>0.66757392850945074</v>
      </c>
      <c r="AN97" s="227">
        <f t="shared" si="86"/>
        <v>7.113202743209829</v>
      </c>
      <c r="AO97" s="227">
        <f t="shared" si="86"/>
        <v>7.1131121435750124</v>
      </c>
      <c r="AP97" s="227">
        <f t="shared" si="86"/>
        <v>7.1127707667660491</v>
      </c>
      <c r="AQ97" s="227">
        <f t="shared" si="86"/>
        <v>7.111485610564567</v>
      </c>
      <c r="AR97" s="227">
        <f t="shared" si="86"/>
        <v>7.1066635170497214</v>
      </c>
      <c r="AS97" s="227">
        <f t="shared" si="86"/>
        <v>7.0887889169575704</v>
      </c>
      <c r="AT97" s="227">
        <f t="shared" si="86"/>
        <v>7.0252120620611676</v>
      </c>
      <c r="AU97" s="227">
        <f t="shared" si="85"/>
        <v>6.8231080748149733</v>
      </c>
      <c r="AV97">
        <f t="shared" si="55"/>
        <v>3.2974510986360485E-2</v>
      </c>
      <c r="AW97">
        <v>35000</v>
      </c>
      <c r="AX97">
        <f t="shared" si="56"/>
        <v>-2.1876532696858915E-2</v>
      </c>
      <c r="AY97">
        <f t="shared" si="57"/>
        <v>3.2974510986360485E-2</v>
      </c>
      <c r="AZ97">
        <f t="shared" si="58"/>
        <v>-5.48510436832194E-2</v>
      </c>
      <c r="BA97">
        <f t="shared" si="59"/>
        <v>1.3931427872875981</v>
      </c>
      <c r="BB97">
        <f t="shared" si="60"/>
        <v>-0.99671334615962615</v>
      </c>
      <c r="BC97">
        <f t="shared" si="61"/>
        <v>3.4084187121277386E-3</v>
      </c>
      <c r="BD97">
        <f t="shared" si="62"/>
        <v>1.7042110059276383E-3</v>
      </c>
      <c r="BE97">
        <f t="shared" si="87"/>
        <v>12.568620173673491</v>
      </c>
      <c r="BF97">
        <f t="shared" si="87"/>
        <v>12.568618190802351</v>
      </c>
      <c r="BG97">
        <f t="shared" si="87"/>
        <v>12.568613147177786</v>
      </c>
      <c r="BH97">
        <f t="shared" si="87"/>
        <v>12.568600318231049</v>
      </c>
      <c r="BI97">
        <f t="shared" si="87"/>
        <v>12.56856768656627</v>
      </c>
      <c r="BJ97">
        <f t="shared" si="87"/>
        <v>12.56848468478649</v>
      </c>
      <c r="BK97">
        <f t="shared" si="87"/>
        <v>12.568273561835982</v>
      </c>
      <c r="BL97">
        <f t="shared" si="63"/>
        <v>12.567736550817267</v>
      </c>
    </row>
    <row r="98" spans="1:64" x14ac:dyDescent="0.2">
      <c r="A98" s="89" t="s">
        <v>178</v>
      </c>
      <c r="C98" s="242">
        <v>16169.675999999999</v>
      </c>
      <c r="D98" s="243"/>
      <c r="E98">
        <f t="shared" si="68"/>
        <v>-54296.45204462266</v>
      </c>
      <c r="F98">
        <f t="shared" si="69"/>
        <v>-54296.5</v>
      </c>
      <c r="G98">
        <f t="shared" si="70"/>
        <v>2.0637940000597155E-2</v>
      </c>
      <c r="I98">
        <f t="shared" si="71"/>
        <v>2.0637940000597155E-2</v>
      </c>
      <c r="L98">
        <v>0.1</v>
      </c>
      <c r="O98" s="254"/>
      <c r="S98" s="13"/>
      <c r="Z98">
        <f t="shared" si="72"/>
        <v>-54296.5</v>
      </c>
      <c r="AA98" s="227">
        <f t="shared" si="73"/>
        <v>2.1899780608895233E-2</v>
      </c>
      <c r="AB98" s="227">
        <f t="shared" si="74"/>
        <v>5.7510369684060342E-2</v>
      </c>
      <c r="AC98" s="227">
        <f t="shared" si="75"/>
        <v>-1.2618406082980788E-3</v>
      </c>
      <c r="AD98" s="227">
        <f t="shared" si="76"/>
        <v>1.5922417207500654E-6</v>
      </c>
      <c r="AE98" s="227">
        <f t="shared" si="77"/>
        <v>1.5922417207500655E-7</v>
      </c>
      <c r="AF98" s="244">
        <f t="shared" si="78"/>
        <v>1151.1759999999995</v>
      </c>
      <c r="AG98" s="245"/>
      <c r="AH98">
        <f t="shared" si="79"/>
        <v>-3.6872429683463187E-2</v>
      </c>
      <c r="AI98">
        <f t="shared" si="80"/>
        <v>1.1830739565416677</v>
      </c>
      <c r="AJ98">
        <f t="shared" si="81"/>
        <v>-0.38930734586499349</v>
      </c>
      <c r="AK98">
        <f t="shared" si="82"/>
        <v>-0.34791805534288045</v>
      </c>
      <c r="AL98">
        <f t="shared" si="83"/>
        <v>-1.0864102544526191</v>
      </c>
      <c r="AM98">
        <f t="shared" si="84"/>
        <v>-0.60379480502202654</v>
      </c>
      <c r="AN98" s="227">
        <f t="shared" si="86"/>
        <v>5.5247516765723619</v>
      </c>
      <c r="AO98" s="227">
        <f t="shared" si="86"/>
        <v>5.5248747101851317</v>
      </c>
      <c r="AP98" s="227">
        <f t="shared" si="86"/>
        <v>5.5253056795403266</v>
      </c>
      <c r="AQ98" s="227">
        <f t="shared" si="86"/>
        <v>5.5268139204704232</v>
      </c>
      <c r="AR98" s="227">
        <f t="shared" si="86"/>
        <v>5.5320754382070039</v>
      </c>
      <c r="AS98" s="227">
        <f t="shared" si="86"/>
        <v>5.5502322412722567</v>
      </c>
      <c r="AT98" s="227">
        <f t="shared" si="86"/>
        <v>5.6107617417830706</v>
      </c>
      <c r="AU98" s="227">
        <f t="shared" si="85"/>
        <v>5.795115938778598</v>
      </c>
      <c r="AV98">
        <f t="shared" ref="AV98:AV106" si="88">AB$3+AB$4*AW98+AB$5*AW98^2</f>
        <v>3.6217166469419512E-2</v>
      </c>
      <c r="AW98">
        <v>36000</v>
      </c>
      <c r="AX98">
        <f t="shared" ref="AX98:AX106" si="89">AB$3+AB$4*AW98+AB$5*AW98^2+AZ98</f>
        <v>-1.8723911655544941E-2</v>
      </c>
      <c r="AY98">
        <f t="shared" ref="AY98:AY106" si="90">AB$3+AB$4*AW98+AB$5*AW98^2</f>
        <v>3.6217166469419512E-2</v>
      </c>
      <c r="AZ98">
        <f t="shared" ref="AZ98:AZ106" si="91">$AB$6*($AB$11/BA98*BB98+$AB$12)</f>
        <v>-5.4941078124964453E-2</v>
      </c>
      <c r="BA98">
        <f t="shared" ref="BA98:BA106" si="92">1+$AB$7*COS(BC98)</f>
        <v>1.3859208332630255</v>
      </c>
      <c r="BB98">
        <f t="shared" ref="BB98:BB106" si="93">SIN(BC98+RADIANS($AB$9))</f>
        <v>-0.99422811241265374</v>
      </c>
      <c r="BC98">
        <f t="shared" ref="BC98:BC106" si="94">2*ATAN(BD98)</f>
        <v>0.19200028629912178</v>
      </c>
      <c r="BD98">
        <f t="shared" ref="BD98:BD106" si="95">SQRT((1+$AB$7)/(1-$AB$7))*TAN(BE98/2)</f>
        <v>9.629614771120712E-2</v>
      </c>
      <c r="BE98">
        <f t="shared" si="87"/>
        <v>12.69331089437034</v>
      </c>
      <c r="BF98">
        <f t="shared" si="87"/>
        <v>12.693203532915168</v>
      </c>
      <c r="BG98">
        <f t="shared" si="87"/>
        <v>12.692928242873636</v>
      </c>
      <c r="BH98">
        <f t="shared" si="87"/>
        <v>12.692222404059804</v>
      </c>
      <c r="BI98">
        <f t="shared" si="87"/>
        <v>12.690412932880287</v>
      </c>
      <c r="BJ98">
        <f t="shared" si="87"/>
        <v>12.685776066218526</v>
      </c>
      <c r="BK98">
        <f t="shared" si="87"/>
        <v>12.673905369368592</v>
      </c>
      <c r="BL98">
        <f t="shared" ref="BL98:BL106" si="96">RADIANS($AB$9)+$AB$18*(AW98-AB$15)</f>
        <v>12.643580739694084</v>
      </c>
    </row>
    <row r="99" spans="1:64" x14ac:dyDescent="0.2">
      <c r="A99" s="89" t="s">
        <v>178</v>
      </c>
      <c r="C99" s="242">
        <v>29375.616000000002</v>
      </c>
      <c r="D99" s="243"/>
      <c r="E99">
        <f t="shared" si="68"/>
        <v>-23610.451607218522</v>
      </c>
      <c r="F99">
        <f t="shared" si="69"/>
        <v>-23610.5</v>
      </c>
      <c r="G99">
        <f t="shared" si="70"/>
        <v>2.0826179999858141E-2</v>
      </c>
      <c r="I99">
        <f t="shared" si="71"/>
        <v>2.0826179999858141E-2</v>
      </c>
      <c r="L99">
        <v>0.1</v>
      </c>
      <c r="O99" s="254"/>
      <c r="S99" s="13"/>
      <c r="Z99">
        <f t="shared" si="72"/>
        <v>-23610.5</v>
      </c>
      <c r="AA99" s="227">
        <f t="shared" si="73"/>
        <v>6.731379541561007E-3</v>
      </c>
      <c r="AB99" s="227">
        <f t="shared" si="74"/>
        <v>-6.3395111117808961E-3</v>
      </c>
      <c r="AC99" s="227">
        <f t="shared" si="75"/>
        <v>1.4094800458297134E-2</v>
      </c>
      <c r="AD99" s="227">
        <f t="shared" si="76"/>
        <v>1.9866339995921309E-4</v>
      </c>
      <c r="AE99" s="227">
        <f>+(S99-AA99)^2*L99</f>
        <v>4.5311470532546071E-6</v>
      </c>
      <c r="AF99" s="244">
        <f t="shared" si="78"/>
        <v>14357.116000000002</v>
      </c>
      <c r="AG99" s="245"/>
      <c r="AH99">
        <f t="shared" si="79"/>
        <v>2.7165691111639037E-2</v>
      </c>
      <c r="AI99">
        <f t="shared" si="80"/>
        <v>0.69291550473419139</v>
      </c>
      <c r="AJ99">
        <f t="shared" si="81"/>
        <v>0.72560583322567596</v>
      </c>
      <c r="AK99">
        <f t="shared" si="82"/>
        <v>0.24548352198209888</v>
      </c>
      <c r="AL99">
        <f t="shared" si="83"/>
        <v>2.4672173215165065</v>
      </c>
      <c r="AM99">
        <f t="shared" si="84"/>
        <v>2.8524503825879415</v>
      </c>
      <c r="AN99" s="227">
        <f t="shared" si="86"/>
        <v>8.4482270383697635</v>
      </c>
      <c r="AO99" s="227">
        <f t="shared" si="86"/>
        <v>8.4481923807809061</v>
      </c>
      <c r="AP99" s="227">
        <f t="shared" si="86"/>
        <v>8.4483498223413296</v>
      </c>
      <c r="AQ99" s="227">
        <f t="shared" si="86"/>
        <v>8.4476343055795535</v>
      </c>
      <c r="AR99" s="227">
        <f t="shared" si="86"/>
        <v>8.4508800029783213</v>
      </c>
      <c r="AS99" s="227">
        <f t="shared" si="86"/>
        <v>8.4360293869218133</v>
      </c>
      <c r="AT99" s="227">
        <f t="shared" si="86"/>
        <v>8.5015305043649789</v>
      </c>
      <c r="AU99" s="227">
        <f t="shared" si="85"/>
        <v>8.1224707186525968</v>
      </c>
      <c r="AV99">
        <f t="shared" si="88"/>
        <v>3.9538043252667285E-2</v>
      </c>
      <c r="AW99">
        <v>37000</v>
      </c>
      <c r="AX99">
        <f t="shared" si="89"/>
        <v>-1.4651625906457168E-2</v>
      </c>
      <c r="AY99">
        <f t="shared" si="90"/>
        <v>3.9538043252667285E-2</v>
      </c>
      <c r="AZ99">
        <f t="shared" si="91"/>
        <v>-5.4189669159124453E-2</v>
      </c>
      <c r="BA99">
        <f t="shared" si="92"/>
        <v>1.3655551582087972</v>
      </c>
      <c r="BB99">
        <f t="shared" si="93"/>
        <v>-0.95756654833023036</v>
      </c>
      <c r="BC99">
        <f t="shared" si="94"/>
        <v>0.37686592645028338</v>
      </c>
      <c r="BD99">
        <f t="shared" si="95"/>
        <v>0.19069532916891915</v>
      </c>
      <c r="BE99">
        <f t="shared" si="87"/>
        <v>12.816772021675144</v>
      </c>
      <c r="BF99">
        <f t="shared" si="87"/>
        <v>12.816584432343367</v>
      </c>
      <c r="BG99">
        <f t="shared" si="87"/>
        <v>12.81609197662117</v>
      </c>
      <c r="BH99">
        <f t="shared" si="87"/>
        <v>12.814799485721709</v>
      </c>
      <c r="BI99">
        <f t="shared" si="87"/>
        <v>12.81140924447541</v>
      </c>
      <c r="BJ99">
        <f t="shared" si="87"/>
        <v>12.802530070300323</v>
      </c>
      <c r="BK99">
        <f t="shared" si="87"/>
        <v>12.779362822893718</v>
      </c>
      <c r="BL99">
        <f t="shared" si="96"/>
        <v>12.719424928570902</v>
      </c>
    </row>
    <row r="100" spans="1:64" x14ac:dyDescent="0.2">
      <c r="A100" s="89" t="s">
        <v>178</v>
      </c>
      <c r="C100" s="242">
        <v>18070.566999999999</v>
      </c>
      <c r="D100" s="243"/>
      <c r="E100">
        <f t="shared" si="68"/>
        <v>-49879.44408778978</v>
      </c>
      <c r="F100">
        <f t="shared" si="69"/>
        <v>-49879.5</v>
      </c>
      <c r="G100">
        <f t="shared" si="70"/>
        <v>2.406221999990521E-2</v>
      </c>
      <c r="I100">
        <f t="shared" si="71"/>
        <v>2.406221999990521E-2</v>
      </c>
      <c r="L100">
        <v>0.1</v>
      </c>
      <c r="O100" s="254"/>
      <c r="S100" s="13"/>
      <c r="Z100">
        <f t="shared" si="72"/>
        <v>-49879.5</v>
      </c>
      <c r="AA100" s="227">
        <f t="shared" si="73"/>
        <v>-9.2394101704999024E-3</v>
      </c>
      <c r="AB100" s="227">
        <f t="shared" si="74"/>
        <v>7.6134690668237387E-2</v>
      </c>
      <c r="AC100" s="227">
        <f t="shared" si="75"/>
        <v>3.3301630170405112E-2</v>
      </c>
      <c r="AD100" s="227">
        <f t="shared" si="76"/>
        <v>1.1089985720064361E-3</v>
      </c>
      <c r="AE100" s="227">
        <f t="shared" ref="AE100:AE131" si="97">+(G100-AA100)^2*L100</f>
        <v>1.1089985720064361E-4</v>
      </c>
      <c r="AF100" s="244">
        <f t="shared" si="78"/>
        <v>3052.0669999999991</v>
      </c>
      <c r="AG100" s="245"/>
      <c r="AH100">
        <f t="shared" si="79"/>
        <v>-5.2072470668332184E-2</v>
      </c>
      <c r="AI100">
        <f t="shared" si="80"/>
        <v>1.3655512471245839</v>
      </c>
      <c r="AJ100">
        <f t="shared" si="81"/>
        <v>-0.89543029852161549</v>
      </c>
      <c r="AK100">
        <f t="shared" si="82"/>
        <v>-0.14469047143144401</v>
      </c>
      <c r="AL100">
        <f t="shared" si="83"/>
        <v>-0.37689295806978751</v>
      </c>
      <c r="AM100">
        <f t="shared" si="84"/>
        <v>-0.1907093365132573</v>
      </c>
      <c r="AN100" s="227">
        <f t="shared" si="86"/>
        <v>6.0327656984946367</v>
      </c>
      <c r="AO100" s="227">
        <f t="shared" si="86"/>
        <v>6.0329532969606436</v>
      </c>
      <c r="AP100" s="227">
        <f t="shared" si="86"/>
        <v>6.033445778947657</v>
      </c>
      <c r="AQ100" s="227">
        <f t="shared" si="86"/>
        <v>6.0347383447417</v>
      </c>
      <c r="AR100" s="227">
        <f t="shared" si="86"/>
        <v>6.0381287977976514</v>
      </c>
      <c r="AS100" s="227">
        <f t="shared" si="86"/>
        <v>6.0470085650226766</v>
      </c>
      <c r="AT100" s="227">
        <f t="shared" si="86"/>
        <v>6.0701774470326368</v>
      </c>
      <c r="AU100" s="227">
        <f t="shared" si="85"/>
        <v>6.1301197210474978</v>
      </c>
      <c r="AV100">
        <f t="shared" si="88"/>
        <v>4.293714133610381E-2</v>
      </c>
      <c r="AW100">
        <v>38000</v>
      </c>
      <c r="AX100">
        <f t="shared" si="89"/>
        <v>-9.7131428571090514E-3</v>
      </c>
      <c r="AY100">
        <f t="shared" si="90"/>
        <v>4.293714133610381E-2</v>
      </c>
      <c r="AZ100">
        <f t="shared" si="91"/>
        <v>-5.2650284193212861E-2</v>
      </c>
      <c r="BA100">
        <f t="shared" si="92"/>
        <v>1.3341680551402246</v>
      </c>
      <c r="BB100">
        <f t="shared" si="93"/>
        <v>-0.89141886487317235</v>
      </c>
      <c r="BC100">
        <f t="shared" si="94"/>
        <v>0.55483640715882732</v>
      </c>
      <c r="BD100">
        <f t="shared" si="95"/>
        <v>0.28476111454760089</v>
      </c>
      <c r="BE100">
        <f t="shared" si="87"/>
        <v>12.937921351636144</v>
      </c>
      <c r="BF100">
        <f t="shared" si="87"/>
        <v>12.937693892266562</v>
      </c>
      <c r="BG100">
        <f t="shared" si="87"/>
        <v>12.937073089772818</v>
      </c>
      <c r="BH100">
        <f t="shared" si="87"/>
        <v>12.935379501092312</v>
      </c>
      <c r="BI100">
        <f t="shared" si="87"/>
        <v>12.930764899853674</v>
      </c>
      <c r="BJ100">
        <f t="shared" si="87"/>
        <v>12.918232015279616</v>
      </c>
      <c r="BK100">
        <f t="shared" si="87"/>
        <v>12.884475658456882</v>
      </c>
      <c r="BL100">
        <f t="shared" si="96"/>
        <v>12.795269117447717</v>
      </c>
    </row>
    <row r="101" spans="1:64" x14ac:dyDescent="0.2">
      <c r="A101" s="89" t="s">
        <v>178</v>
      </c>
      <c r="C101" s="242">
        <v>30376.846000000001</v>
      </c>
      <c r="D101" s="243"/>
      <c r="E101">
        <f t="shared" si="68"/>
        <v>-21283.942156324294</v>
      </c>
      <c r="F101">
        <f t="shared" si="69"/>
        <v>-21284</v>
      </c>
      <c r="G101">
        <f t="shared" si="70"/>
        <v>2.4893440000596456E-2</v>
      </c>
      <c r="I101">
        <f t="shared" si="71"/>
        <v>2.4893440000596456E-2</v>
      </c>
      <c r="L101">
        <v>0.1</v>
      </c>
      <c r="O101" s="254"/>
      <c r="S101" s="13"/>
      <c r="Z101">
        <f t="shared" si="72"/>
        <v>-21284</v>
      </c>
      <c r="AA101" s="227">
        <f t="shared" si="73"/>
        <v>1.0227372637327831E-2</v>
      </c>
      <c r="AB101" s="227">
        <f t="shared" si="74"/>
        <v>-8.7695542661965983E-3</v>
      </c>
      <c r="AC101" s="227">
        <f t="shared" si="75"/>
        <v>1.4666067363268625E-2</v>
      </c>
      <c r="AD101" s="227">
        <f t="shared" si="76"/>
        <v>2.1509353190393311E-4</v>
      </c>
      <c r="AE101" s="227">
        <f t="shared" si="97"/>
        <v>2.1509353190393314E-5</v>
      </c>
      <c r="AF101" s="244">
        <f t="shared" si="78"/>
        <v>15358.346000000001</v>
      </c>
      <c r="AG101" s="245"/>
      <c r="AH101">
        <f t="shared" si="79"/>
        <v>3.3662994266793055E-2</v>
      </c>
      <c r="AI101">
        <f t="shared" si="80"/>
        <v>0.66885271525379686</v>
      </c>
      <c r="AJ101">
        <f t="shared" si="81"/>
        <v>0.79380201272655637</v>
      </c>
      <c r="AK101">
        <f t="shared" si="82"/>
        <v>0.2119068724761165</v>
      </c>
      <c r="AL101">
        <f t="shared" si="83"/>
        <v>2.572338142133014</v>
      </c>
      <c r="AM101">
        <f t="shared" si="84"/>
        <v>3.4179748264601542</v>
      </c>
      <c r="AN101" s="227">
        <f t="shared" ref="AN101:AT110" si="98">$AU101+$AB$7*SIN(AO101)</f>
        <v>8.5902599851560044</v>
      </c>
      <c r="AO101" s="227">
        <f t="shared" si="98"/>
        <v>8.5901542365839862</v>
      </c>
      <c r="AP101" s="227">
        <f t="shared" si="98"/>
        <v>8.5905547414447891</v>
      </c>
      <c r="AQ101" s="227">
        <f t="shared" si="98"/>
        <v>8.5890369611527593</v>
      </c>
      <c r="AR101" s="227">
        <f t="shared" si="98"/>
        <v>8.5947754889174011</v>
      </c>
      <c r="AS101" s="227">
        <f t="shared" si="98"/>
        <v>8.5728832955905769</v>
      </c>
      <c r="AT101" s="227">
        <f t="shared" si="98"/>
        <v>8.6537892115981574</v>
      </c>
      <c r="AU101" s="227">
        <f t="shared" si="85"/>
        <v>8.2989222240745129</v>
      </c>
      <c r="AV101">
        <f t="shared" si="88"/>
        <v>4.6414460719729086E-2</v>
      </c>
      <c r="AW101">
        <v>39000</v>
      </c>
      <c r="AX101">
        <f t="shared" si="89"/>
        <v>-3.9948246037967566E-3</v>
      </c>
      <c r="AY101">
        <f t="shared" si="90"/>
        <v>4.6414460719729086E-2</v>
      </c>
      <c r="AZ101">
        <f t="shared" si="91"/>
        <v>-5.0409285323525843E-2</v>
      </c>
      <c r="BA101">
        <f t="shared" si="92"/>
        <v>1.2946431504869282</v>
      </c>
      <c r="BB101">
        <f t="shared" si="93"/>
        <v>-0.80265880553198676</v>
      </c>
      <c r="BC101">
        <f t="shared" si="94"/>
        <v>0.7235631610222798</v>
      </c>
      <c r="BD101">
        <f t="shared" si="95"/>
        <v>0.37843821193827476</v>
      </c>
      <c r="BE101">
        <f t="shared" si="87"/>
        <v>13.055893870074181</v>
      </c>
      <c r="BF101">
        <f t="shared" si="87"/>
        <v>13.055668252047582</v>
      </c>
      <c r="BG101">
        <f t="shared" si="87"/>
        <v>13.055018195977739</v>
      </c>
      <c r="BH101">
        <f t="shared" si="87"/>
        <v>13.053146492787917</v>
      </c>
      <c r="BI101">
        <f t="shared" si="87"/>
        <v>13.047767609914386</v>
      </c>
      <c r="BJ101">
        <f t="shared" si="87"/>
        <v>13.032392754621</v>
      </c>
      <c r="BK101">
        <f t="shared" si="87"/>
        <v>12.989075593513565</v>
      </c>
      <c r="BL101">
        <f t="shared" si="96"/>
        <v>12.871113306324535</v>
      </c>
    </row>
    <row r="102" spans="1:64" x14ac:dyDescent="0.2">
      <c r="A102" s="89" t="s">
        <v>178</v>
      </c>
      <c r="C102" s="242">
        <v>16241.55</v>
      </c>
      <c r="D102" s="243"/>
      <c r="E102">
        <f t="shared" si="68"/>
        <v>-54129.441926794017</v>
      </c>
      <c r="F102">
        <f t="shared" si="69"/>
        <v>-54129.5</v>
      </c>
      <c r="G102">
        <f t="shared" si="70"/>
        <v>2.4992219998239307E-2</v>
      </c>
      <c r="I102">
        <f t="shared" si="71"/>
        <v>2.4992219998239307E-2</v>
      </c>
      <c r="L102">
        <v>0.1</v>
      </c>
      <c r="O102" s="254"/>
      <c r="S102" s="13"/>
      <c r="Z102">
        <f t="shared" si="72"/>
        <v>-54129.5</v>
      </c>
      <c r="AA102" s="227">
        <f t="shared" si="73"/>
        <v>2.0549152658571476E-2</v>
      </c>
      <c r="AB102" s="227">
        <f t="shared" si="74"/>
        <v>6.2584884024556933E-2</v>
      </c>
      <c r="AC102" s="227">
        <f t="shared" si="75"/>
        <v>4.4430673396678305E-3</v>
      </c>
      <c r="AD102" s="227">
        <f t="shared" si="76"/>
        <v>1.9740847384822973E-5</v>
      </c>
      <c r="AE102" s="227">
        <f t="shared" si="97"/>
        <v>1.9740847384822974E-6</v>
      </c>
      <c r="AF102" s="244">
        <f t="shared" si="78"/>
        <v>1223.0499999999993</v>
      </c>
      <c r="AG102" s="245"/>
      <c r="AH102">
        <f t="shared" si="79"/>
        <v>-3.7592664026317626E-2</v>
      </c>
      <c r="AI102">
        <f t="shared" si="80"/>
        <v>1.1910147170032011</v>
      </c>
      <c r="AJ102">
        <f t="shared" si="81"/>
        <v>-0.41035554038038774</v>
      </c>
      <c r="AK102">
        <f t="shared" si="82"/>
        <v>-0.34362250317110943</v>
      </c>
      <c r="AL102">
        <f t="shared" si="83"/>
        <v>-1.063445841482382</v>
      </c>
      <c r="AM102">
        <f t="shared" si="84"/>
        <v>-0.58823375088217544</v>
      </c>
      <c r="AN102" s="227">
        <f t="shared" si="98"/>
        <v>5.542539697555342</v>
      </c>
      <c r="AO102" s="227">
        <f t="shared" si="98"/>
        <v>5.542671101263017</v>
      </c>
      <c r="AP102" s="227">
        <f t="shared" si="98"/>
        <v>5.5431238288461815</v>
      </c>
      <c r="AQ102" s="227">
        <f t="shared" si="98"/>
        <v>5.5446821887146074</v>
      </c>
      <c r="AR102" s="227">
        <f t="shared" si="98"/>
        <v>5.5500295128332713</v>
      </c>
      <c r="AS102" s="227">
        <f t="shared" si="98"/>
        <v>5.5681864872028459</v>
      </c>
      <c r="AT102" s="227">
        <f t="shared" si="98"/>
        <v>5.6278405434616294</v>
      </c>
      <c r="AU102" s="227">
        <f t="shared" si="85"/>
        <v>5.8077819183210266</v>
      </c>
      <c r="AV102">
        <f t="shared" si="88"/>
        <v>4.9970001403543116E-2</v>
      </c>
      <c r="AW102">
        <v>40000</v>
      </c>
      <c r="AX102">
        <f t="shared" si="89"/>
        <v>2.3977134959878993E-3</v>
      </c>
      <c r="AY102">
        <f t="shared" si="90"/>
        <v>4.9970001403543116E-2</v>
      </c>
      <c r="AZ102">
        <f t="shared" si="91"/>
        <v>-4.7572287907555216E-2</v>
      </c>
      <c r="BA102">
        <f t="shared" si="92"/>
        <v>1.2499987370718821</v>
      </c>
      <c r="BB102">
        <f t="shared" si="93"/>
        <v>-0.69876770341328209</v>
      </c>
      <c r="BC102">
        <f t="shared" si="94"/>
        <v>0.88162951317578531</v>
      </c>
      <c r="BD102">
        <f t="shared" si="95"/>
        <v>0.47177624402443552</v>
      </c>
      <c r="BE102">
        <f t="shared" ref="BE102:BK106" si="99">$BL102+$AB$7*SIN(BF102)</f>
        <v>13.170085426580322</v>
      </c>
      <c r="BF102">
        <f t="shared" si="99"/>
        <v>13.16989291900968</v>
      </c>
      <c r="BG102">
        <f t="shared" si="99"/>
        <v>13.169298317617114</v>
      </c>
      <c r="BH102">
        <f t="shared" si="99"/>
        <v>13.167463296302767</v>
      </c>
      <c r="BI102">
        <f t="shared" si="99"/>
        <v>13.16181464554867</v>
      </c>
      <c r="BJ102">
        <f t="shared" si="99"/>
        <v>13.144560049595015</v>
      </c>
      <c r="BK102">
        <f t="shared" si="99"/>
        <v>13.092997294483807</v>
      </c>
      <c r="BL102">
        <f t="shared" si="96"/>
        <v>12.94695749520135</v>
      </c>
    </row>
    <row r="103" spans="1:64" x14ac:dyDescent="0.2">
      <c r="A103" s="89" t="s">
        <v>178</v>
      </c>
      <c r="C103" s="242">
        <v>16563.674999999999</v>
      </c>
      <c r="D103" s="243"/>
      <c r="E103">
        <f t="shared" si="68"/>
        <v>-53380.935732543636</v>
      </c>
      <c r="F103">
        <f t="shared" si="69"/>
        <v>-53381</v>
      </c>
      <c r="G103">
        <f t="shared" si="70"/>
        <v>2.7657959999487503E-2</v>
      </c>
      <c r="I103">
        <f t="shared" si="71"/>
        <v>2.7657959999487503E-2</v>
      </c>
      <c r="L103">
        <v>0.1</v>
      </c>
      <c r="O103" s="254"/>
      <c r="S103" s="13"/>
      <c r="Z103">
        <f t="shared" si="72"/>
        <v>-53381</v>
      </c>
      <c r="AA103" s="227">
        <f t="shared" si="73"/>
        <v>1.4617556070765272E-2</v>
      </c>
      <c r="AB103" s="227">
        <f t="shared" si="74"/>
        <v>6.8383574457482554E-2</v>
      </c>
      <c r="AC103" s="227">
        <f t="shared" si="75"/>
        <v>1.304040392872223E-2</v>
      </c>
      <c r="AD103" s="227">
        <f t="shared" si="76"/>
        <v>1.7005213462423417E-4</v>
      </c>
      <c r="AE103" s="227">
        <f t="shared" si="97"/>
        <v>1.7005213462423418E-5</v>
      </c>
      <c r="AF103" s="244">
        <f t="shared" si="78"/>
        <v>1545.1749999999993</v>
      </c>
      <c r="AG103" s="245"/>
      <c r="AH103">
        <f t="shared" si="79"/>
        <v>-4.0725614457995052E-2</v>
      </c>
      <c r="AI103">
        <f t="shared" si="80"/>
        <v>1.2265375055410315</v>
      </c>
      <c r="AJ103">
        <f t="shared" si="81"/>
        <v>-0.50517765952927918</v>
      </c>
      <c r="AK103">
        <f t="shared" si="82"/>
        <v>-0.32131574094749732</v>
      </c>
      <c r="AL103">
        <f t="shared" si="83"/>
        <v>-0.95670193621501609</v>
      </c>
      <c r="AM103">
        <f t="shared" si="84"/>
        <v>-0.51851666183156886</v>
      </c>
      <c r="AN103" s="227">
        <f t="shared" si="98"/>
        <v>5.623728811485539</v>
      </c>
      <c r="AO103" s="227">
        <f t="shared" si="98"/>
        <v>5.6238979215070728</v>
      </c>
      <c r="AP103" s="227">
        <f t="shared" si="98"/>
        <v>5.6244420007357254</v>
      </c>
      <c r="AQ103" s="227">
        <f t="shared" si="98"/>
        <v>5.626190920162788</v>
      </c>
      <c r="AR103" s="227">
        <f t="shared" si="98"/>
        <v>5.6317968620212113</v>
      </c>
      <c r="AS103" s="227">
        <f t="shared" si="98"/>
        <v>5.6496075327740813</v>
      </c>
      <c r="AT103" s="227">
        <f t="shared" si="98"/>
        <v>5.704732787807651</v>
      </c>
      <c r="AU103" s="227">
        <f t="shared" si="85"/>
        <v>5.8645512936953237</v>
      </c>
      <c r="AV103">
        <f t="shared" si="88"/>
        <v>5.3603763387545883E-2</v>
      </c>
      <c r="AW103">
        <v>41000</v>
      </c>
      <c r="AX103">
        <f t="shared" si="89"/>
        <v>9.3528563239923812E-3</v>
      </c>
      <c r="AY103">
        <f t="shared" si="90"/>
        <v>5.3603763387545883E-2</v>
      </c>
      <c r="AZ103">
        <f t="shared" si="91"/>
        <v>-4.4250907063553502E-2</v>
      </c>
      <c r="BA103">
        <f t="shared" si="92"/>
        <v>1.202914039471449</v>
      </c>
      <c r="BB103">
        <f t="shared" si="93"/>
        <v>-0.58658297169029749</v>
      </c>
      <c r="BC103">
        <f t="shared" si="94"/>
        <v>1.0284696743604242</v>
      </c>
      <c r="BD103">
        <f t="shared" si="95"/>
        <v>0.56493179266534288</v>
      </c>
      <c r="BE103">
        <f t="shared" si="99"/>
        <v>13.280148684650809</v>
      </c>
      <c r="BF103">
        <f t="shared" si="99"/>
        <v>13.280004605991474</v>
      </c>
      <c r="BG103">
        <f t="shared" si="99"/>
        <v>13.279519941999371</v>
      </c>
      <c r="BH103">
        <f t="shared" si="99"/>
        <v>13.277891076867469</v>
      </c>
      <c r="BI103">
        <f t="shared" si="99"/>
        <v>13.272433425104385</v>
      </c>
      <c r="BJ103">
        <f t="shared" si="99"/>
        <v>13.254328498167499</v>
      </c>
      <c r="BK103">
        <f t="shared" si="99"/>
        <v>13.196079327351564</v>
      </c>
      <c r="BL103">
        <f t="shared" si="96"/>
        <v>13.022801684078168</v>
      </c>
    </row>
    <row r="104" spans="1:64" x14ac:dyDescent="0.2">
      <c r="A104" s="89" t="s">
        <v>178</v>
      </c>
      <c r="C104" s="242">
        <v>29826.207999999999</v>
      </c>
      <c r="D104" s="243"/>
      <c r="E104">
        <f t="shared" si="68"/>
        <v>-22563.432893738776</v>
      </c>
      <c r="F104">
        <f t="shared" si="69"/>
        <v>-22563.5</v>
      </c>
      <c r="G104">
        <f t="shared" si="70"/>
        <v>2.8879659999802243E-2</v>
      </c>
      <c r="I104">
        <f t="shared" si="71"/>
        <v>2.8879659999802243E-2</v>
      </c>
      <c r="L104">
        <v>0.1</v>
      </c>
      <c r="O104" s="254"/>
      <c r="S104" s="13"/>
      <c r="Z104">
        <f t="shared" si="72"/>
        <v>-22563.5</v>
      </c>
      <c r="AA104" s="227">
        <f t="shared" si="73"/>
        <v>8.3566988705009206E-3</v>
      </c>
      <c r="AB104" s="227">
        <f t="shared" si="74"/>
        <v>-1.3144307759376667E-3</v>
      </c>
      <c r="AC104" s="227">
        <f t="shared" si="75"/>
        <v>2.0522961129301322E-2</v>
      </c>
      <c r="AD104" s="227">
        <f t="shared" si="76"/>
        <v>4.2119193351481299E-4</v>
      </c>
      <c r="AE104" s="227">
        <f t="shared" si="97"/>
        <v>4.2119193351481304E-5</v>
      </c>
      <c r="AF104" s="244">
        <f t="shared" si="78"/>
        <v>14807.707999999999</v>
      </c>
      <c r="AG104" s="245"/>
      <c r="AH104">
        <f t="shared" si="79"/>
        <v>3.019409077573991E-2</v>
      </c>
      <c r="AI104">
        <f t="shared" si="80"/>
        <v>0.6814375776492505</v>
      </c>
      <c r="AJ104">
        <f t="shared" si="81"/>
        <v>0.75793659864785279</v>
      </c>
      <c r="AK104">
        <f t="shared" si="82"/>
        <v>0.23039320706873015</v>
      </c>
      <c r="AL104">
        <f t="shared" si="83"/>
        <v>2.5154470473737791</v>
      </c>
      <c r="AM104">
        <f t="shared" si="84"/>
        <v>3.0890992939279673</v>
      </c>
      <c r="AN104" s="227">
        <f t="shared" si="98"/>
        <v>8.512768012338185</v>
      </c>
      <c r="AO104" s="227">
        <f t="shared" si="98"/>
        <v>8.5127074748700942</v>
      </c>
      <c r="AP104" s="227">
        <f t="shared" si="98"/>
        <v>8.5129589943072173</v>
      </c>
      <c r="AQ104" s="227">
        <f t="shared" si="98"/>
        <v>8.5119134519064836</v>
      </c>
      <c r="AR104" s="227">
        <f t="shared" si="98"/>
        <v>8.5162504553866061</v>
      </c>
      <c r="AS104" s="227">
        <f t="shared" si="98"/>
        <v>8.498097978975057</v>
      </c>
      <c r="AT104" s="227">
        <f t="shared" si="98"/>
        <v>8.5714718944262955</v>
      </c>
      <c r="AU104" s="227">
        <f t="shared" si="85"/>
        <v>8.2018795844066243</v>
      </c>
      <c r="AV104">
        <f t="shared" si="88"/>
        <v>5.731574667173741E-2</v>
      </c>
      <c r="AW104">
        <v>42000</v>
      </c>
      <c r="AX104">
        <f t="shared" si="89"/>
        <v>1.6763161369387117E-2</v>
      </c>
      <c r="AY104">
        <f t="shared" si="90"/>
        <v>5.731574667173741E-2</v>
      </c>
      <c r="AZ104">
        <f t="shared" si="91"/>
        <v>-4.0552585302350293E-2</v>
      </c>
      <c r="BA104">
        <f t="shared" si="92"/>
        <v>1.1554914228587152</v>
      </c>
      <c r="BB104">
        <f t="shared" si="93"/>
        <v>-0.47161892566664937</v>
      </c>
      <c r="BC104">
        <f t="shared" si="94"/>
        <v>1.1641770990307021</v>
      </c>
      <c r="BD104">
        <f t="shared" si="95"/>
        <v>0.65815759371570859</v>
      </c>
      <c r="BE104">
        <f t="shared" si="99"/>
        <v>13.385955307638776</v>
      </c>
      <c r="BF104">
        <f t="shared" si="99"/>
        <v>13.3858601710822</v>
      </c>
      <c r="BG104">
        <f t="shared" si="99"/>
        <v>13.385505725527851</v>
      </c>
      <c r="BH104">
        <f t="shared" si="99"/>
        <v>13.384186366468382</v>
      </c>
      <c r="BI104">
        <f t="shared" si="99"/>
        <v>13.379291514088125</v>
      </c>
      <c r="BJ104">
        <f t="shared" si="99"/>
        <v>13.361347671822038</v>
      </c>
      <c r="BK104">
        <f t="shared" si="99"/>
        <v>13.298165085843111</v>
      </c>
      <c r="BL104">
        <f t="shared" si="96"/>
        <v>13.098645872954986</v>
      </c>
    </row>
    <row r="105" spans="1:64" x14ac:dyDescent="0.2">
      <c r="A105" s="89" t="s">
        <v>178</v>
      </c>
      <c r="C105" s="242">
        <v>16092.866</v>
      </c>
      <c r="D105" s="243"/>
      <c r="E105">
        <f t="shared" si="68"/>
        <v>-54474.931705562878</v>
      </c>
      <c r="F105">
        <f t="shared" si="69"/>
        <v>-54475</v>
      </c>
      <c r="G105">
        <f t="shared" si="70"/>
        <v>2.9391000001851353E-2</v>
      </c>
      <c r="I105">
        <f t="shared" si="71"/>
        <v>2.9391000001851353E-2</v>
      </c>
      <c r="L105">
        <v>0.1</v>
      </c>
      <c r="O105" s="254"/>
      <c r="S105" s="13"/>
      <c r="Z105">
        <f t="shared" si="72"/>
        <v>-54475</v>
      </c>
      <c r="AA105" s="227">
        <f t="shared" si="73"/>
        <v>2.3353256517017799E-2</v>
      </c>
      <c r="AB105" s="227">
        <f t="shared" si="74"/>
        <v>6.5486169745135159E-2</v>
      </c>
      <c r="AC105" s="227">
        <f t="shared" si="75"/>
        <v>6.0377434848335534E-3</v>
      </c>
      <c r="AD105" s="227">
        <f t="shared" si="76"/>
        <v>3.6454346388650023E-5</v>
      </c>
      <c r="AE105" s="227">
        <f t="shared" si="97"/>
        <v>3.6454346388650023E-6</v>
      </c>
      <c r="AF105" s="244">
        <f t="shared" si="78"/>
        <v>1074.366</v>
      </c>
      <c r="AG105" s="245"/>
      <c r="AH105">
        <f t="shared" si="79"/>
        <v>-3.6095169743283799E-2</v>
      </c>
      <c r="AI105">
        <f t="shared" si="80"/>
        <v>1.1745989900212492</v>
      </c>
      <c r="AJ105">
        <f t="shared" si="81"/>
        <v>-0.36689794124460146</v>
      </c>
      <c r="AK105">
        <f t="shared" si="82"/>
        <v>-0.35224741231264106</v>
      </c>
      <c r="AL105">
        <f t="shared" si="83"/>
        <v>-1.1106175398792097</v>
      </c>
      <c r="AM105">
        <f t="shared" si="84"/>
        <v>-0.62043346031976698</v>
      </c>
      <c r="AN105" s="227">
        <f t="shared" si="98"/>
        <v>5.5058703809153231</v>
      </c>
      <c r="AO105" s="227">
        <f t="shared" si="98"/>
        <v>5.5059846155024639</v>
      </c>
      <c r="AP105" s="227">
        <f t="shared" si="98"/>
        <v>5.5063921286807505</v>
      </c>
      <c r="AQ105" s="227">
        <f t="shared" si="98"/>
        <v>5.5078445377628649</v>
      </c>
      <c r="AR105" s="227">
        <f t="shared" si="98"/>
        <v>5.5130043283482504</v>
      </c>
      <c r="AS105" s="227">
        <f t="shared" si="98"/>
        <v>5.5311305534809243</v>
      </c>
      <c r="AT105" s="227">
        <f t="shared" si="98"/>
        <v>5.5925395728616385</v>
      </c>
      <c r="AU105" s="227">
        <f t="shared" si="85"/>
        <v>5.781577751064086</v>
      </c>
      <c r="AV105">
        <f t="shared" si="88"/>
        <v>6.1105951256117688E-2</v>
      </c>
      <c r="AW105">
        <v>43000</v>
      </c>
      <c r="AX105">
        <f t="shared" si="89"/>
        <v>2.4531572402626073E-2</v>
      </c>
      <c r="AY105">
        <f t="shared" si="90"/>
        <v>6.1105951256117688E-2</v>
      </c>
      <c r="AZ105">
        <f t="shared" si="91"/>
        <v>-3.6574378853491615E-2</v>
      </c>
      <c r="BA105">
        <f t="shared" si="92"/>
        <v>1.1092184367488895</v>
      </c>
      <c r="BB105">
        <f t="shared" si="93"/>
        <v>-0.35789914070425249</v>
      </c>
      <c r="BC105">
        <f t="shared" si="94"/>
        <v>1.2892858763537982</v>
      </c>
      <c r="BD105">
        <f t="shared" si="95"/>
        <v>0.75178563835868106</v>
      </c>
      <c r="BE105">
        <f t="shared" si="99"/>
        <v>13.487542739147264</v>
      </c>
      <c r="BF105">
        <f t="shared" si="99"/>
        <v>13.487487511137415</v>
      </c>
      <c r="BG105">
        <f t="shared" si="99"/>
        <v>13.487255326096612</v>
      </c>
      <c r="BH105">
        <f t="shared" si="99"/>
        <v>13.486279967677815</v>
      </c>
      <c r="BI105">
        <f t="shared" si="99"/>
        <v>13.482196262189479</v>
      </c>
      <c r="BJ105">
        <f t="shared" si="99"/>
        <v>13.465328209898949</v>
      </c>
      <c r="BK105">
        <f t="shared" si="99"/>
        <v>13.399103691848007</v>
      </c>
      <c r="BL105">
        <f t="shared" si="96"/>
        <v>13.174490061831801</v>
      </c>
    </row>
    <row r="106" spans="1:64" x14ac:dyDescent="0.2">
      <c r="A106" s="89" t="s">
        <v>178</v>
      </c>
      <c r="C106" s="242">
        <v>15515.541999999999</v>
      </c>
      <c r="D106" s="243"/>
      <c r="E106">
        <f t="shared" si="68"/>
        <v>-55816.431403162896</v>
      </c>
      <c r="F106">
        <f t="shared" si="69"/>
        <v>-55816.5</v>
      </c>
      <c r="G106">
        <f t="shared" si="70"/>
        <v>2.952113999890571E-2</v>
      </c>
      <c r="I106">
        <f t="shared" si="71"/>
        <v>2.952113999890571E-2</v>
      </c>
      <c r="L106">
        <v>0.1</v>
      </c>
      <c r="O106" s="254"/>
      <c r="S106" s="13"/>
      <c r="Z106">
        <f t="shared" si="72"/>
        <v>-55816.5</v>
      </c>
      <c r="AA106" s="227">
        <f t="shared" si="73"/>
        <v>3.454955010826799E-2</v>
      </c>
      <c r="AB106" s="227">
        <f t="shared" si="74"/>
        <v>5.9581803547971143E-2</v>
      </c>
      <c r="AC106" s="227">
        <f t="shared" si="75"/>
        <v>-5.0284101093622802E-3</v>
      </c>
      <c r="AD106" s="227">
        <f t="shared" si="76"/>
        <v>2.5284908227936777E-5</v>
      </c>
      <c r="AE106" s="227">
        <f t="shared" si="97"/>
        <v>2.5284908227936779E-6</v>
      </c>
      <c r="AF106" s="244">
        <f t="shared" si="78"/>
        <v>497.04199999999946</v>
      </c>
      <c r="AG106" s="245"/>
      <c r="AH106">
        <f t="shared" si="79"/>
        <v>-3.006066354906543E-2</v>
      </c>
      <c r="AI106">
        <f t="shared" si="80"/>
        <v>1.1120724453050488</v>
      </c>
      <c r="AJ106">
        <f t="shared" si="81"/>
        <v>-0.20314527403691734</v>
      </c>
      <c r="AK106">
        <f t="shared" si="82"/>
        <v>-0.37683260713576644</v>
      </c>
      <c r="AL106">
        <f t="shared" si="83"/>
        <v>-1.2817206375744183</v>
      </c>
      <c r="AM106">
        <f t="shared" si="84"/>
        <v>-0.7458819122962741</v>
      </c>
      <c r="AN106" s="227">
        <f t="shared" si="98"/>
        <v>5.3682762607850005</v>
      </c>
      <c r="AO106" s="227">
        <f t="shared" si="98"/>
        <v>5.3683336373516468</v>
      </c>
      <c r="AP106" s="227">
        <f t="shared" si="98"/>
        <v>5.3685728861724584</v>
      </c>
      <c r="AQ106" s="227">
        <f t="shared" si="98"/>
        <v>5.3695697059111716</v>
      </c>
      <c r="AR106" s="227">
        <f t="shared" si="98"/>
        <v>5.3737091366053402</v>
      </c>
      <c r="AS106" s="227">
        <f t="shared" si="98"/>
        <v>5.3906689399185481</v>
      </c>
      <c r="AT106" s="227">
        <f t="shared" si="98"/>
        <v>5.456759796561137</v>
      </c>
      <c r="AU106" s="227">
        <f t="shared" si="85"/>
        <v>5.6798327716858363</v>
      </c>
      <c r="AV106">
        <f t="shared" si="88"/>
        <v>6.4974377140686712E-2</v>
      </c>
      <c r="AW106">
        <v>44000</v>
      </c>
      <c r="AX106">
        <f t="shared" si="89"/>
        <v>3.2574163881202788E-2</v>
      </c>
      <c r="AY106">
        <f t="shared" si="90"/>
        <v>6.4974377140686712E-2</v>
      </c>
      <c r="AZ106">
        <f t="shared" si="91"/>
        <v>-3.2400213259483925E-2</v>
      </c>
      <c r="BA106">
        <f t="shared" si="92"/>
        <v>1.0650467932219925</v>
      </c>
      <c r="BB106">
        <f t="shared" si="93"/>
        <v>-0.24810469771914898</v>
      </c>
      <c r="BC106">
        <f t="shared" si="94"/>
        <v>1.4045796168693065</v>
      </c>
      <c r="BD106">
        <f t="shared" si="95"/>
        <v>0.84621026374960084</v>
      </c>
      <c r="BE106">
        <f t="shared" si="99"/>
        <v>13.585060785428665</v>
      </c>
      <c r="BF106">
        <f t="shared" si="99"/>
        <v>13.58503295855199</v>
      </c>
      <c r="BG106">
        <f t="shared" si="99"/>
        <v>13.58489802679316</v>
      </c>
      <c r="BH106">
        <f t="shared" si="99"/>
        <v>13.584244164891825</v>
      </c>
      <c r="BI106">
        <f t="shared" si="99"/>
        <v>13.581085391983333</v>
      </c>
      <c r="BJ106">
        <f t="shared" si="99"/>
        <v>13.566045728804351</v>
      </c>
      <c r="BK106">
        <f t="shared" si="99"/>
        <v>13.498750862905473</v>
      </c>
      <c r="BL106">
        <f t="shared" si="96"/>
        <v>13.250334250708619</v>
      </c>
    </row>
    <row r="107" spans="1:64" x14ac:dyDescent="0.2">
      <c r="A107" s="89" t="s">
        <v>178</v>
      </c>
      <c r="C107" s="242">
        <v>16922.595000000001</v>
      </c>
      <c r="D107" s="243"/>
      <c r="E107">
        <f t="shared" si="68"/>
        <v>-52546.930786512297</v>
      </c>
      <c r="F107">
        <f t="shared" si="69"/>
        <v>-52547</v>
      </c>
      <c r="G107">
        <f t="shared" si="70"/>
        <v>2.978652000092552E-2</v>
      </c>
      <c r="I107">
        <f t="shared" si="71"/>
        <v>2.978652000092552E-2</v>
      </c>
      <c r="L107">
        <v>0.1</v>
      </c>
      <c r="O107" s="254"/>
      <c r="S107" s="13"/>
      <c r="Z107">
        <f t="shared" si="72"/>
        <v>-52547</v>
      </c>
      <c r="AA107" s="227">
        <f t="shared" si="73"/>
        <v>8.2847908976173973E-3</v>
      </c>
      <c r="AB107" s="227">
        <f t="shared" si="74"/>
        <v>7.377818687562504E-2</v>
      </c>
      <c r="AC107" s="227">
        <f t="shared" si="75"/>
        <v>2.1501729103308123E-2</v>
      </c>
      <c r="AD107" s="227">
        <f t="shared" si="76"/>
        <v>4.6232435443204753E-4</v>
      </c>
      <c r="AE107" s="227">
        <f t="shared" si="97"/>
        <v>4.6232435443204755E-5</v>
      </c>
      <c r="AF107" s="244">
        <f t="shared" si="78"/>
        <v>1904.0950000000012</v>
      </c>
      <c r="AG107" s="245"/>
      <c r="AH107">
        <f t="shared" si="79"/>
        <v>-4.3991666874699527E-2</v>
      </c>
      <c r="AI107">
        <f t="shared" si="80"/>
        <v>1.2652285528211702</v>
      </c>
      <c r="AJ107">
        <f t="shared" si="81"/>
        <v>-0.60992070707621449</v>
      </c>
      <c r="AK107">
        <f t="shared" si="82"/>
        <v>-0.29020141551305334</v>
      </c>
      <c r="AL107">
        <f t="shared" si="83"/>
        <v>-0.83032922002385479</v>
      </c>
      <c r="AM107">
        <f t="shared" si="84"/>
        <v>-0.44078530038783037</v>
      </c>
      <c r="AN107" s="227">
        <f t="shared" si="98"/>
        <v>5.7169763449651203</v>
      </c>
      <c r="AO107" s="227">
        <f t="shared" si="98"/>
        <v>5.7171823757568516</v>
      </c>
      <c r="AP107" s="227">
        <f t="shared" si="98"/>
        <v>5.7178031374425187</v>
      </c>
      <c r="AQ107" s="227">
        <f t="shared" si="98"/>
        <v>5.719671989679636</v>
      </c>
      <c r="AR107" s="227">
        <f t="shared" si="98"/>
        <v>5.7252850679184606</v>
      </c>
      <c r="AS107" s="227">
        <f t="shared" si="98"/>
        <v>5.7420275984749285</v>
      </c>
      <c r="AT107" s="227">
        <f t="shared" si="98"/>
        <v>5.7910118532340675</v>
      </c>
      <c r="AU107" s="227">
        <f t="shared" si="85"/>
        <v>5.9278053472185892</v>
      </c>
    </row>
    <row r="108" spans="1:64" x14ac:dyDescent="0.2">
      <c r="A108" s="89" t="s">
        <v>178</v>
      </c>
      <c r="C108" s="242">
        <v>31943.350999999999</v>
      </c>
      <c r="D108" s="243"/>
      <c r="E108">
        <f t="shared" si="68"/>
        <v>-17643.930683063347</v>
      </c>
      <c r="F108">
        <f t="shared" si="69"/>
        <v>-17644</v>
      </c>
      <c r="G108">
        <f t="shared" si="70"/>
        <v>2.9831039999407949E-2</v>
      </c>
      <c r="I108">
        <f t="shared" si="71"/>
        <v>2.9831039999407949E-2</v>
      </c>
      <c r="L108">
        <v>0.1</v>
      </c>
      <c r="O108" s="254"/>
      <c r="S108" s="13"/>
      <c r="Z108">
        <f t="shared" si="72"/>
        <v>-17644</v>
      </c>
      <c r="AA108" s="227">
        <f t="shared" si="73"/>
        <v>1.483683565531746E-2</v>
      </c>
      <c r="AB108" s="227">
        <f t="shared" si="74"/>
        <v>-1.2287805505650985E-2</v>
      </c>
      <c r="AC108" s="227">
        <f t="shared" si="75"/>
        <v>1.4994204344090489E-2</v>
      </c>
      <c r="AD108" s="227">
        <f t="shared" si="76"/>
        <v>2.2482616391234211E-4</v>
      </c>
      <c r="AE108" s="227">
        <f t="shared" si="97"/>
        <v>2.2482616391234213E-5</v>
      </c>
      <c r="AF108" s="244">
        <f t="shared" si="78"/>
        <v>16924.850999999999</v>
      </c>
      <c r="AG108" s="245"/>
      <c r="AH108">
        <f t="shared" si="79"/>
        <v>4.2118845505058934E-2</v>
      </c>
      <c r="AI108">
        <f t="shared" si="80"/>
        <v>0.64060157626365266</v>
      </c>
      <c r="AJ108">
        <f t="shared" si="81"/>
        <v>0.87668627853794323</v>
      </c>
      <c r="AK108">
        <f t="shared" si="82"/>
        <v>0.15936065955316892</v>
      </c>
      <c r="AL108">
        <f t="shared" si="83"/>
        <v>2.7242329246131476</v>
      </c>
      <c r="AM108">
        <f t="shared" si="84"/>
        <v>4.722266441275206</v>
      </c>
      <c r="AN108" s="227">
        <f t="shared" si="98"/>
        <v>8.803826077480382</v>
      </c>
      <c r="AO108" s="227">
        <f t="shared" si="98"/>
        <v>8.8035276176899693</v>
      </c>
      <c r="AP108" s="227">
        <f t="shared" si="98"/>
        <v>8.8044609077533025</v>
      </c>
      <c r="AQ108" s="227">
        <f t="shared" si="98"/>
        <v>8.8015404125920824</v>
      </c>
      <c r="AR108" s="227">
        <f t="shared" si="98"/>
        <v>8.8106591844178581</v>
      </c>
      <c r="AS108" s="227">
        <f t="shared" si="98"/>
        <v>8.7819854661066916</v>
      </c>
      <c r="AT108" s="227">
        <f t="shared" si="98"/>
        <v>8.8703009192405915</v>
      </c>
      <c r="AU108" s="227">
        <f t="shared" si="85"/>
        <v>8.574995071586125</v>
      </c>
    </row>
    <row r="109" spans="1:64" x14ac:dyDescent="0.2">
      <c r="A109" s="89" t="s">
        <v>178</v>
      </c>
      <c r="C109" s="242">
        <v>31918.607</v>
      </c>
      <c r="D109" s="243"/>
      <c r="E109">
        <f t="shared" si="68"/>
        <v>-17701.427112308298</v>
      </c>
      <c r="F109">
        <f t="shared" si="69"/>
        <v>-17701.5</v>
      </c>
      <c r="G109">
        <f t="shared" si="70"/>
        <v>3.1367740000860067E-2</v>
      </c>
      <c r="I109">
        <f t="shared" si="71"/>
        <v>3.1367740000860067E-2</v>
      </c>
      <c r="L109">
        <v>0.1</v>
      </c>
      <c r="O109" s="254"/>
      <c r="S109" s="13"/>
      <c r="Z109">
        <f t="shared" si="72"/>
        <v>-17701.5</v>
      </c>
      <c r="AA109" s="227">
        <f t="shared" si="73"/>
        <v>1.4772325720349311E-2</v>
      </c>
      <c r="AB109" s="227">
        <f t="shared" si="74"/>
        <v>-1.0633891865228964E-2</v>
      </c>
      <c r="AC109" s="227">
        <f t="shared" si="75"/>
        <v>1.6595414280510756E-2</v>
      </c>
      <c r="AD109" s="227">
        <f t="shared" si="76"/>
        <v>2.7540777514178033E-4</v>
      </c>
      <c r="AE109" s="227">
        <f t="shared" si="97"/>
        <v>2.7540777514178035E-5</v>
      </c>
      <c r="AF109" s="244">
        <f t="shared" si="78"/>
        <v>16900.107</v>
      </c>
      <c r="AG109" s="245"/>
      <c r="AH109">
        <f t="shared" si="79"/>
        <v>4.2001631866089031E-2</v>
      </c>
      <c r="AI109">
        <f t="shared" si="80"/>
        <v>0.64096973008045888</v>
      </c>
      <c r="AJ109">
        <f t="shared" si="81"/>
        <v>0.87557548420038733</v>
      </c>
      <c r="AK109">
        <f t="shared" si="82"/>
        <v>0.16018836436799516</v>
      </c>
      <c r="AL109">
        <f t="shared" si="83"/>
        <v>2.7219287169557442</v>
      </c>
      <c r="AM109">
        <f t="shared" si="84"/>
        <v>4.6955678948232444</v>
      </c>
      <c r="AN109" s="227">
        <f t="shared" si="98"/>
        <v>8.8005197218151441</v>
      </c>
      <c r="AO109" s="227">
        <f t="shared" si="98"/>
        <v>8.8002245829916497</v>
      </c>
      <c r="AP109" s="227">
        <f t="shared" si="98"/>
        <v>8.801149681145235</v>
      </c>
      <c r="AQ109" s="227">
        <f t="shared" si="98"/>
        <v>8.7982479389147272</v>
      </c>
      <c r="AR109" s="227">
        <f t="shared" si="98"/>
        <v>8.8073296142750355</v>
      </c>
      <c r="AS109" s="227">
        <f t="shared" si="98"/>
        <v>8.7787036197613322</v>
      </c>
      <c r="AT109" s="227">
        <f t="shared" si="98"/>
        <v>8.8670689017018933</v>
      </c>
      <c r="AU109" s="227">
        <f t="shared" si="85"/>
        <v>8.5706340307257083</v>
      </c>
    </row>
    <row r="110" spans="1:64" x14ac:dyDescent="0.2">
      <c r="A110" s="89" t="s">
        <v>178</v>
      </c>
      <c r="C110" s="242">
        <v>24876.89</v>
      </c>
      <c r="D110" s="243"/>
      <c r="E110">
        <f t="shared" si="68"/>
        <v>-34063.922394134213</v>
      </c>
      <c r="F110">
        <f t="shared" si="69"/>
        <v>-34064</v>
      </c>
      <c r="G110">
        <f t="shared" si="70"/>
        <v>3.3398239997040946E-2</v>
      </c>
      <c r="I110">
        <f t="shared" si="71"/>
        <v>3.3398239997040946E-2</v>
      </c>
      <c r="L110">
        <v>0.1</v>
      </c>
      <c r="O110" s="254"/>
      <c r="S110" s="13"/>
      <c r="Z110">
        <f t="shared" si="72"/>
        <v>-34064</v>
      </c>
      <c r="AA110" s="227">
        <f t="shared" si="73"/>
        <v>-1.3324981187530099E-2</v>
      </c>
      <c r="AB110" s="227">
        <f t="shared" si="74"/>
        <v>4.4999502385237755E-2</v>
      </c>
      <c r="AC110" s="227">
        <f t="shared" si="75"/>
        <v>4.6723221184571048E-2</v>
      </c>
      <c r="AD110" s="227">
        <f t="shared" si="76"/>
        <v>2.1830593978623488E-3</v>
      </c>
      <c r="AE110" s="227">
        <f t="shared" si="97"/>
        <v>2.1830593978623488E-4</v>
      </c>
      <c r="AF110" s="244">
        <f t="shared" si="78"/>
        <v>9858.39</v>
      </c>
      <c r="AG110" s="245"/>
      <c r="AH110">
        <f t="shared" si="79"/>
        <v>-1.1601262388196806E-2</v>
      </c>
      <c r="AI110">
        <f t="shared" si="80"/>
        <v>0.89258611643473162</v>
      </c>
      <c r="AJ110">
        <f t="shared" si="81"/>
        <v>0.19104733555400374</v>
      </c>
      <c r="AK110">
        <f t="shared" si="82"/>
        <v>0.37818686441337307</v>
      </c>
      <c r="AL110">
        <f t="shared" si="83"/>
        <v>1.8475319299675081</v>
      </c>
      <c r="AM110">
        <f t="shared" si="84"/>
        <v>1.3235757282918286</v>
      </c>
      <c r="AN110" s="227">
        <f t="shared" si="98"/>
        <v>7.7192137338891094</v>
      </c>
      <c r="AO110" s="227">
        <f t="shared" si="98"/>
        <v>7.7192137109550005</v>
      </c>
      <c r="AP110" s="227">
        <f t="shared" si="98"/>
        <v>7.7192132767875616</v>
      </c>
      <c r="AQ110" s="227">
        <f t="shared" si="98"/>
        <v>7.7192050577917275</v>
      </c>
      <c r="AR110" s="227">
        <f t="shared" si="98"/>
        <v>7.71904956216743</v>
      </c>
      <c r="AS110" s="227">
        <f t="shared" si="98"/>
        <v>7.7161405794094566</v>
      </c>
      <c r="AT110" s="227">
        <f t="shared" si="98"/>
        <v>7.6699597082478661</v>
      </c>
      <c r="AU110" s="227">
        <f t="shared" si="85"/>
        <v>7.3296334902287938</v>
      </c>
    </row>
    <row r="111" spans="1:64" x14ac:dyDescent="0.2">
      <c r="A111" s="89" t="s">
        <v>178</v>
      </c>
      <c r="C111" s="242">
        <v>18026.68</v>
      </c>
      <c r="D111" s="243"/>
      <c r="E111">
        <f t="shared" si="68"/>
        <v>-49981.42217501389</v>
      </c>
      <c r="F111">
        <f t="shared" si="69"/>
        <v>-49981.5</v>
      </c>
      <c r="G111">
        <f t="shared" si="70"/>
        <v>3.3492540002043825E-2</v>
      </c>
      <c r="I111">
        <f t="shared" si="71"/>
        <v>3.3492540002043825E-2</v>
      </c>
      <c r="L111">
        <v>0.1</v>
      </c>
      <c r="O111" s="254"/>
      <c r="S111" s="13"/>
      <c r="Z111">
        <f t="shared" si="72"/>
        <v>-49981.5</v>
      </c>
      <c r="AA111" s="227">
        <f t="shared" si="73"/>
        <v>-8.663253531281799E-3</v>
      </c>
      <c r="AB111" s="227">
        <f t="shared" si="74"/>
        <v>8.533971662003495E-2</v>
      </c>
      <c r="AC111" s="227">
        <f t="shared" si="75"/>
        <v>4.2155793533325624E-2</v>
      </c>
      <c r="AD111" s="227">
        <f t="shared" si="76"/>
        <v>1.7771109284243785E-3</v>
      </c>
      <c r="AE111" s="227">
        <f t="shared" si="97"/>
        <v>1.7771109284243786E-4</v>
      </c>
      <c r="AF111" s="244">
        <f t="shared" si="78"/>
        <v>3008.1800000000003</v>
      </c>
      <c r="AG111" s="245"/>
      <c r="AH111">
        <f t="shared" si="79"/>
        <v>-5.1847176617991118E-2</v>
      </c>
      <c r="AI111">
        <f t="shared" si="80"/>
        <v>1.3628097310005707</v>
      </c>
      <c r="AJ111">
        <f t="shared" si="81"/>
        <v>-0.88703416992058337</v>
      </c>
      <c r="AK111">
        <f t="shared" si="82"/>
        <v>-0.15143363526206971</v>
      </c>
      <c r="AL111">
        <f t="shared" si="83"/>
        <v>-0.39540842331217674</v>
      </c>
      <c r="AM111">
        <f t="shared" si="84"/>
        <v>-0.20032101770518884</v>
      </c>
      <c r="AN111" s="227">
        <f t="shared" ref="AN111:AT120" si="100">$AU111+$AB$7*SIN(AO111)</f>
        <v>6.0202861106498053</v>
      </c>
      <c r="AO111" s="227">
        <f t="shared" si="100"/>
        <v>6.0204797599679267</v>
      </c>
      <c r="AP111" s="227">
        <f t="shared" si="100"/>
        <v>6.0209897893962436</v>
      </c>
      <c r="AQ111" s="227">
        <f t="shared" si="100"/>
        <v>6.0223327603806416</v>
      </c>
      <c r="AR111" s="227">
        <f t="shared" si="100"/>
        <v>6.0258666758252133</v>
      </c>
      <c r="AS111" s="227">
        <f t="shared" si="100"/>
        <v>6.0351503278475933</v>
      </c>
      <c r="AT111" s="227">
        <f t="shared" si="100"/>
        <v>6.0594373102239008</v>
      </c>
      <c r="AU111" s="227">
        <f t="shared" si="85"/>
        <v>6.1223836137820626</v>
      </c>
    </row>
    <row r="112" spans="1:64" x14ac:dyDescent="0.2">
      <c r="A112" s="89" t="s">
        <v>178</v>
      </c>
      <c r="C112" s="242">
        <v>16604.564999999999</v>
      </c>
      <c r="D112" s="243"/>
      <c r="E112">
        <f t="shared" si="68"/>
        <v>-53285.921628444616</v>
      </c>
      <c r="F112">
        <f t="shared" si="69"/>
        <v>-53286</v>
      </c>
      <c r="G112">
        <f t="shared" si="70"/>
        <v>3.3727759997418616E-2</v>
      </c>
      <c r="I112">
        <f t="shared" si="71"/>
        <v>3.3727759997418616E-2</v>
      </c>
      <c r="L112">
        <v>0.1</v>
      </c>
      <c r="O112" s="254"/>
      <c r="S112" s="13"/>
      <c r="Z112">
        <f t="shared" si="72"/>
        <v>-53286</v>
      </c>
      <c r="AA112" s="227">
        <f t="shared" si="73"/>
        <v>1.3880399324247707E-2</v>
      </c>
      <c r="AB112" s="227">
        <f t="shared" si="74"/>
        <v>7.4838459645141686E-2</v>
      </c>
      <c r="AC112" s="227">
        <f t="shared" si="75"/>
        <v>1.9847360673170909E-2</v>
      </c>
      <c r="AD112" s="227">
        <f t="shared" si="76"/>
        <v>3.9391772569093121E-4</v>
      </c>
      <c r="AE112" s="227">
        <f t="shared" si="97"/>
        <v>3.9391772569093121E-5</v>
      </c>
      <c r="AF112" s="244">
        <f t="shared" si="78"/>
        <v>1586.0649999999987</v>
      </c>
      <c r="AG112" s="245"/>
      <c r="AH112">
        <f t="shared" si="79"/>
        <v>-4.1110699647723077E-2</v>
      </c>
      <c r="AI112">
        <f t="shared" si="80"/>
        <v>1.2310131183599797</v>
      </c>
      <c r="AJ112">
        <f t="shared" si="81"/>
        <v>-0.51720873506619902</v>
      </c>
      <c r="AK112">
        <f t="shared" si="82"/>
        <v>-0.31811316530912409</v>
      </c>
      <c r="AL112">
        <f t="shared" si="83"/>
        <v>-0.94270338316759683</v>
      </c>
      <c r="AM112">
        <f t="shared" si="84"/>
        <v>-0.50966753423592126</v>
      </c>
      <c r="AN112" s="227">
        <f t="shared" si="100"/>
        <v>5.6342037249352233</v>
      </c>
      <c r="AO112" s="227">
        <f t="shared" si="100"/>
        <v>5.6343774631840562</v>
      </c>
      <c r="AP112" s="227">
        <f t="shared" si="100"/>
        <v>5.6349319604847583</v>
      </c>
      <c r="AQ112" s="227">
        <f t="shared" si="100"/>
        <v>5.6367001210364291</v>
      </c>
      <c r="AR112" s="227">
        <f t="shared" si="100"/>
        <v>5.6423227022536375</v>
      </c>
      <c r="AS112" s="227">
        <f t="shared" si="100"/>
        <v>5.6600481427962972</v>
      </c>
      <c r="AT112" s="227">
        <f t="shared" si="100"/>
        <v>5.7145301833349222</v>
      </c>
      <c r="AU112" s="227">
        <f t="shared" si="85"/>
        <v>5.8717564916386218</v>
      </c>
    </row>
    <row r="113" spans="1:47" x14ac:dyDescent="0.2">
      <c r="A113" s="89" t="s">
        <v>178</v>
      </c>
      <c r="C113" s="242">
        <v>28165.895</v>
      </c>
      <c r="D113" s="243"/>
      <c r="E113">
        <f t="shared" si="68"/>
        <v>-26421.421453752504</v>
      </c>
      <c r="F113">
        <f t="shared" si="69"/>
        <v>-26421.5</v>
      </c>
      <c r="G113">
        <f t="shared" si="70"/>
        <v>3.3802940000896342E-2</v>
      </c>
      <c r="I113">
        <f t="shared" si="71"/>
        <v>3.3802940000896342E-2</v>
      </c>
      <c r="L113">
        <v>0.1</v>
      </c>
      <c r="O113" s="254"/>
      <c r="P113">
        <v>5.0283343778053063E-7</v>
      </c>
      <c r="Q113">
        <v>4.6824567980220098E-17</v>
      </c>
      <c r="R113">
        <v>4.1586021661757689E-25</v>
      </c>
      <c r="S113" s="13">
        <v>9.4122627444171635E-8</v>
      </c>
      <c r="T113">
        <v>1.9004679731366885E-5</v>
      </c>
      <c r="U113">
        <v>3.8873346173337028E-2</v>
      </c>
      <c r="V113">
        <v>2.242574870619551</v>
      </c>
      <c r="W113">
        <v>90663.288440027929</v>
      </c>
      <c r="X113">
        <v>2.8255360286479191E-3</v>
      </c>
      <c r="Y113">
        <v>1.1981355911237175E-18</v>
      </c>
      <c r="Z113">
        <f t="shared" si="72"/>
        <v>-26421.5</v>
      </c>
      <c r="AA113" s="227">
        <f t="shared" si="73"/>
        <v>1.9624514074333722E-3</v>
      </c>
      <c r="AB113" s="227">
        <f t="shared" si="74"/>
        <v>1.5597335068953253E-2</v>
      </c>
      <c r="AC113" s="227">
        <f t="shared" si="75"/>
        <v>3.1840488593462973E-2</v>
      </c>
      <c r="AD113" s="227">
        <f t="shared" si="76"/>
        <v>1.0138167138704457E-3</v>
      </c>
      <c r="AE113" s="227">
        <f t="shared" si="97"/>
        <v>1.0138167138704458E-4</v>
      </c>
      <c r="AF113" s="244">
        <f t="shared" si="78"/>
        <v>13147.395</v>
      </c>
      <c r="AG113" s="245"/>
      <c r="AH113">
        <f t="shared" si="79"/>
        <v>1.8205604931943089E-2</v>
      </c>
      <c r="AI113">
        <f t="shared" si="80"/>
        <v>0.7297482362587987</v>
      </c>
      <c r="AJ113">
        <f t="shared" si="81"/>
        <v>0.62365516052769221</v>
      </c>
      <c r="AK113">
        <f t="shared" si="82"/>
        <v>0.28552938726541272</v>
      </c>
      <c r="AL113">
        <f t="shared" si="83"/>
        <v>2.3287128506846151</v>
      </c>
      <c r="AM113">
        <f t="shared" si="84"/>
        <v>2.3233924921906839</v>
      </c>
      <c r="AN113" s="227">
        <f t="shared" si="100"/>
        <v>8.2690378800588551</v>
      </c>
      <c r="AO113" s="227">
        <f t="shared" si="100"/>
        <v>8.2690339574109988</v>
      </c>
      <c r="AP113" s="227">
        <f t="shared" si="100"/>
        <v>8.2690587004503087</v>
      </c>
      <c r="AQ113" s="227">
        <f t="shared" si="100"/>
        <v>8.2689026045486056</v>
      </c>
      <c r="AR113" s="227">
        <f t="shared" si="100"/>
        <v>8.2698864394933995</v>
      </c>
      <c r="AS113" s="227">
        <f t="shared" si="100"/>
        <v>8.2636483787452129</v>
      </c>
      <c r="AT113" s="227">
        <f t="shared" si="100"/>
        <v>8.3018169853618424</v>
      </c>
      <c r="AU113" s="227">
        <f t="shared" si="85"/>
        <v>7.909272703719866</v>
      </c>
    </row>
    <row r="114" spans="1:47" x14ac:dyDescent="0.2">
      <c r="A114" s="89" t="s">
        <v>178</v>
      </c>
      <c r="C114" s="242">
        <v>14986.852999999999</v>
      </c>
      <c r="D114" s="243"/>
      <c r="E114">
        <f t="shared" si="68"/>
        <v>-57044.920316882846</v>
      </c>
      <c r="F114">
        <f t="shared" si="69"/>
        <v>-57045</v>
      </c>
      <c r="G114">
        <f t="shared" si="70"/>
        <v>3.4292199998162687E-2</v>
      </c>
      <c r="I114">
        <f t="shared" si="71"/>
        <v>3.4292199998162687E-2</v>
      </c>
      <c r="L114">
        <v>0.1</v>
      </c>
      <c r="O114" s="254"/>
      <c r="S114" s="13"/>
      <c r="Z114">
        <f t="shared" si="72"/>
        <v>-57045</v>
      </c>
      <c r="AA114" s="227">
        <f t="shared" si="73"/>
        <v>4.5109143300504431E-2</v>
      </c>
      <c r="AB114" s="227">
        <f t="shared" si="74"/>
        <v>5.8643741314427358E-2</v>
      </c>
      <c r="AC114" s="227">
        <f t="shared" si="75"/>
        <v>-1.0816943302341744E-2</v>
      </c>
      <c r="AD114" s="227">
        <f t="shared" si="76"/>
        <v>1.1700626240607592E-4</v>
      </c>
      <c r="AE114" s="227">
        <f t="shared" si="97"/>
        <v>1.1700626240607593E-5</v>
      </c>
      <c r="AF114" s="244">
        <f t="shared" si="78"/>
        <v>-31.647000000000844</v>
      </c>
      <c r="AG114" s="245"/>
      <c r="AH114">
        <f t="shared" si="79"/>
        <v>-2.4351541316264675E-2</v>
      </c>
      <c r="AI114">
        <f t="shared" si="80"/>
        <v>1.0579750436616258</v>
      </c>
      <c r="AJ114">
        <f t="shared" si="81"/>
        <v>-6.3455276464725555E-2</v>
      </c>
      <c r="AK114">
        <f t="shared" si="82"/>
        <v>-0.3888469378943657</v>
      </c>
      <c r="AL114">
        <f t="shared" si="83"/>
        <v>-1.4227918098391292</v>
      </c>
      <c r="AM114">
        <f t="shared" si="84"/>
        <v>-0.86195876733505783</v>
      </c>
      <c r="AN114" s="227">
        <f t="shared" si="100"/>
        <v>5.2487197752820949</v>
      </c>
      <c r="AO114" s="227">
        <f t="shared" si="100"/>
        <v>5.2487442406544593</v>
      </c>
      <c r="AP114" s="227">
        <f t="shared" si="100"/>
        <v>5.2488660072409568</v>
      </c>
      <c r="AQ114" s="227">
        <f t="shared" si="100"/>
        <v>5.2494716811626017</v>
      </c>
      <c r="AR114" s="227">
        <f t="shared" si="100"/>
        <v>5.2524752349134021</v>
      </c>
      <c r="AS114" s="227">
        <f t="shared" si="100"/>
        <v>5.2671534623553864</v>
      </c>
      <c r="AT114" s="227">
        <f t="shared" si="100"/>
        <v>5.3344329760387366</v>
      </c>
      <c r="AU114" s="227">
        <f t="shared" si="85"/>
        <v>5.5866581856506672</v>
      </c>
    </row>
    <row r="115" spans="1:47" x14ac:dyDescent="0.2">
      <c r="A115" s="89" t="s">
        <v>178</v>
      </c>
      <c r="C115" s="242">
        <v>18154.5</v>
      </c>
      <c r="D115" s="243"/>
      <c r="E115">
        <f t="shared" si="68"/>
        <v>-49684.413058214253</v>
      </c>
      <c r="F115">
        <f t="shared" si="69"/>
        <v>-49684.5</v>
      </c>
      <c r="G115">
        <f t="shared" si="70"/>
        <v>3.7416020000819117E-2</v>
      </c>
      <c r="I115">
        <f t="shared" si="71"/>
        <v>3.7416020000819117E-2</v>
      </c>
      <c r="L115">
        <v>0.1</v>
      </c>
      <c r="O115" s="254"/>
      <c r="S115" s="13"/>
      <c r="Z115">
        <f t="shared" si="72"/>
        <v>-49684.5</v>
      </c>
      <c r="AA115" s="227">
        <f t="shared" si="73"/>
        <v>-1.0317117965727367E-2</v>
      </c>
      <c r="AB115" s="227">
        <f t="shared" si="74"/>
        <v>8.9897696843649344E-2</v>
      </c>
      <c r="AC115" s="227">
        <f t="shared" si="75"/>
        <v>4.7733137966546484E-2</v>
      </c>
      <c r="AD115" s="227">
        <f t="shared" si="76"/>
        <v>2.2784524601333614E-3</v>
      </c>
      <c r="AE115" s="227">
        <f t="shared" si="97"/>
        <v>2.2784524601333615E-4</v>
      </c>
      <c r="AF115" s="244">
        <f t="shared" si="78"/>
        <v>3136</v>
      </c>
      <c r="AG115" s="245"/>
      <c r="AH115">
        <f t="shared" si="79"/>
        <v>-5.2481676842830234E-2</v>
      </c>
      <c r="AI115">
        <f t="shared" si="80"/>
        <v>1.3704690431525917</v>
      </c>
      <c r="AJ115">
        <f t="shared" si="81"/>
        <v>-0.910707273437807</v>
      </c>
      <c r="AK115">
        <f t="shared" si="82"/>
        <v>-0.13158926575900956</v>
      </c>
      <c r="AL115">
        <f t="shared" si="83"/>
        <v>-0.34129659629263476</v>
      </c>
      <c r="AM115">
        <f t="shared" si="84"/>
        <v>-0.17232429748488576</v>
      </c>
      <c r="AN115" s="227">
        <f t="shared" si="100"/>
        <v>6.0566903178724436</v>
      </c>
      <c r="AO115" s="227">
        <f t="shared" si="100"/>
        <v>6.0568651528012358</v>
      </c>
      <c r="AP115" s="227">
        <f t="shared" si="100"/>
        <v>6.0573214746785871</v>
      </c>
      <c r="AQ115" s="227">
        <f t="shared" si="100"/>
        <v>6.0585122567451632</v>
      </c>
      <c r="AR115" s="227">
        <f t="shared" si="100"/>
        <v>6.0616181081875906</v>
      </c>
      <c r="AS115" s="227">
        <f t="shared" si="100"/>
        <v>6.0697087984607725</v>
      </c>
      <c r="AT115" s="227">
        <f t="shared" si="100"/>
        <v>6.0907198940026026</v>
      </c>
      <c r="AU115" s="227">
        <f t="shared" si="85"/>
        <v>6.1449093378784774</v>
      </c>
    </row>
    <row r="116" spans="1:47" x14ac:dyDescent="0.2">
      <c r="A116" s="89" t="s">
        <v>178</v>
      </c>
      <c r="C116" s="242">
        <v>15875.544</v>
      </c>
      <c r="D116" s="243"/>
      <c r="E116">
        <f t="shared" si="68"/>
        <v>-54979.912266360334</v>
      </c>
      <c r="F116">
        <f t="shared" si="69"/>
        <v>-54980</v>
      </c>
      <c r="G116">
        <f t="shared" si="70"/>
        <v>3.7756800002171076E-2</v>
      </c>
      <c r="I116">
        <f t="shared" si="71"/>
        <v>3.7756800002171076E-2</v>
      </c>
      <c r="L116">
        <v>0.1</v>
      </c>
      <c r="O116" s="254"/>
      <c r="S116" s="13"/>
      <c r="Z116">
        <f t="shared" si="72"/>
        <v>-54980</v>
      </c>
      <c r="AA116" s="227">
        <f t="shared" si="73"/>
        <v>2.7515763173361775E-2</v>
      </c>
      <c r="AB116" s="227">
        <f t="shared" si="74"/>
        <v>7.1616066813370238E-2</v>
      </c>
      <c r="AC116" s="227">
        <f t="shared" si="75"/>
        <v>1.0241036828809301E-2</v>
      </c>
      <c r="AD116" s="227">
        <f t="shared" si="76"/>
        <v>1.0487883532902846E-4</v>
      </c>
      <c r="AE116" s="227">
        <f t="shared" si="97"/>
        <v>1.0487883532902847E-5</v>
      </c>
      <c r="AF116" s="244">
        <f t="shared" si="78"/>
        <v>857.04399999999987</v>
      </c>
      <c r="AG116" s="245"/>
      <c r="AH116">
        <f t="shared" si="79"/>
        <v>-3.3859266811199155E-2</v>
      </c>
      <c r="AI116">
        <f t="shared" si="80"/>
        <v>1.1507624292053464</v>
      </c>
      <c r="AJ116">
        <f t="shared" si="81"/>
        <v>-0.30415619710258124</v>
      </c>
      <c r="AK116">
        <f t="shared" si="82"/>
        <v>-0.3630891581106423</v>
      </c>
      <c r="AL116">
        <f t="shared" si="83"/>
        <v>-1.1772372130091595</v>
      </c>
      <c r="AM116">
        <f t="shared" si="84"/>
        <v>-0.6675568143840267</v>
      </c>
      <c r="AN116" s="227">
        <f t="shared" si="100"/>
        <v>5.4531867893597727</v>
      </c>
      <c r="AO116" s="227">
        <f t="shared" si="100"/>
        <v>5.4532773971465618</v>
      </c>
      <c r="AP116" s="227">
        <f t="shared" si="100"/>
        <v>5.4536187976058468</v>
      </c>
      <c r="AQ116" s="227">
        <f t="shared" si="100"/>
        <v>5.4549040162244369</v>
      </c>
      <c r="AR116" s="227">
        <f t="shared" si="100"/>
        <v>5.4597262441624057</v>
      </c>
      <c r="AS116" s="227">
        <f t="shared" si="100"/>
        <v>5.4776009784736361</v>
      </c>
      <c r="AT116" s="227">
        <f t="shared" si="100"/>
        <v>5.5411771345037151</v>
      </c>
      <c r="AU116" s="227">
        <f t="shared" si="85"/>
        <v>5.7432764356812935</v>
      </c>
    </row>
    <row r="117" spans="1:47" x14ac:dyDescent="0.2">
      <c r="A117" s="89" t="s">
        <v>178</v>
      </c>
      <c r="C117" s="242">
        <v>33407.218999999997</v>
      </c>
      <c r="D117" s="243"/>
      <c r="E117">
        <f t="shared" si="68"/>
        <v>-14242.411814410158</v>
      </c>
      <c r="F117">
        <f t="shared" si="69"/>
        <v>-14242.5</v>
      </c>
      <c r="G117">
        <f t="shared" ref="G117:G128" si="101">+C117-(C$7+F117*C$8)+O117*I$17</f>
        <v>3.7951299993437715E-2</v>
      </c>
      <c r="I117">
        <f t="shared" ref="I117:I128" si="102">+G117</f>
        <v>3.7951299993437715E-2</v>
      </c>
      <c r="L117">
        <v>0.1</v>
      </c>
      <c r="O117" s="254"/>
      <c r="S117" s="13"/>
      <c r="Z117">
        <f t="shared" si="72"/>
        <v>-14242.5</v>
      </c>
      <c r="AA117" s="227">
        <f t="shared" si="73"/>
        <v>1.8173158227308198E-2</v>
      </c>
      <c r="AB117" s="227">
        <f t="shared" si="74"/>
        <v>-1.0161468258016879E-2</v>
      </c>
      <c r="AC117" s="227">
        <f t="shared" si="75"/>
        <v>1.9778141766129517E-2</v>
      </c>
      <c r="AD117" s="227">
        <f t="shared" si="76"/>
        <v>3.9117489172111681E-4</v>
      </c>
      <c r="AE117" s="227">
        <f t="shared" si="97"/>
        <v>3.9117489172111683E-5</v>
      </c>
      <c r="AF117" s="244">
        <f t="shared" si="78"/>
        <v>18388.718999999997</v>
      </c>
      <c r="AG117" s="245"/>
      <c r="AH117">
        <f t="shared" si="79"/>
        <v>4.8112768251454593E-2</v>
      </c>
      <c r="AI117">
        <f t="shared" si="80"/>
        <v>0.62273147819678143</v>
      </c>
      <c r="AJ117">
        <f t="shared" si="81"/>
        <v>0.93244774595658664</v>
      </c>
      <c r="AK117">
        <f t="shared" si="82"/>
        <v>0.11059615388342603</v>
      </c>
      <c r="AL117">
        <f t="shared" si="83"/>
        <v>2.8564323265906384</v>
      </c>
      <c r="AM117">
        <f t="shared" si="84"/>
        <v>6.9660070959279334</v>
      </c>
      <c r="AN117" s="227">
        <f t="shared" si="100"/>
        <v>8.996437008931883</v>
      </c>
      <c r="AO117" s="227">
        <f t="shared" si="100"/>
        <v>8.9959886666754691</v>
      </c>
      <c r="AP117" s="227">
        <f t="shared" si="100"/>
        <v>8.9972422241491188</v>
      </c>
      <c r="AQ117" s="227">
        <f t="shared" si="100"/>
        <v>8.9937354914936627</v>
      </c>
      <c r="AR117" s="227">
        <f t="shared" si="100"/>
        <v>9.0035312942138876</v>
      </c>
      <c r="AS117" s="227">
        <f t="shared" si="100"/>
        <v>8.9760553452521901</v>
      </c>
      <c r="AT117" s="227">
        <f t="shared" si="100"/>
        <v>9.0522969784180258</v>
      </c>
      <c r="AU117" s="227">
        <f t="shared" si="85"/>
        <v>8.8329790800506167</v>
      </c>
    </row>
    <row r="118" spans="1:47" x14ac:dyDescent="0.2">
      <c r="A118" s="89" t="s">
        <v>178</v>
      </c>
      <c r="C118" s="242">
        <v>33769.584000000003</v>
      </c>
      <c r="D118" s="243"/>
      <c r="E118">
        <f t="shared" si="68"/>
        <v>-13400.401889444567</v>
      </c>
      <c r="F118">
        <f t="shared" si="69"/>
        <v>-13400.5</v>
      </c>
      <c r="G118">
        <f t="shared" si="101"/>
        <v>4.2222579999361187E-2</v>
      </c>
      <c r="I118">
        <f t="shared" si="102"/>
        <v>4.2222579999361187E-2</v>
      </c>
      <c r="L118">
        <v>0.1</v>
      </c>
      <c r="O118" s="254"/>
      <c r="S118" s="13"/>
      <c r="Z118">
        <f t="shared" si="72"/>
        <v>-13400.5</v>
      </c>
      <c r="AA118" s="227">
        <f t="shared" si="73"/>
        <v>1.8852646422942456E-2</v>
      </c>
      <c r="AB118" s="227">
        <f t="shared" si="74"/>
        <v>-7.0877896748044247E-3</v>
      </c>
      <c r="AC118" s="227">
        <f t="shared" si="75"/>
        <v>2.3369933576418731E-2</v>
      </c>
      <c r="AD118" s="227">
        <f t="shared" si="76"/>
        <v>5.4615379536622358E-4</v>
      </c>
      <c r="AE118" s="227">
        <f t="shared" si="97"/>
        <v>5.4615379536622363E-5</v>
      </c>
      <c r="AF118" s="244">
        <f t="shared" si="78"/>
        <v>18751.084000000003</v>
      </c>
      <c r="AG118" s="245"/>
      <c r="AH118">
        <f t="shared" si="79"/>
        <v>4.9310369674165612E-2</v>
      </c>
      <c r="AI118">
        <f t="shared" si="80"/>
        <v>0.61941684594477797</v>
      </c>
      <c r="AJ118">
        <f t="shared" si="81"/>
        <v>0.94342690033436538</v>
      </c>
      <c r="AK118">
        <f t="shared" si="82"/>
        <v>9.8587573490634253E-2</v>
      </c>
      <c r="AL118">
        <f t="shared" si="83"/>
        <v>2.888120784588692</v>
      </c>
      <c r="AM118">
        <f t="shared" si="84"/>
        <v>7.8481313373616102</v>
      </c>
      <c r="AN118" s="227">
        <f t="shared" si="100"/>
        <v>9.0433530614759601</v>
      </c>
      <c r="AO118" s="227">
        <f t="shared" si="100"/>
        <v>9.0428938755651878</v>
      </c>
      <c r="AP118" s="227">
        <f t="shared" si="100"/>
        <v>9.0441522066310149</v>
      </c>
      <c r="AQ118" s="227">
        <f t="shared" si="100"/>
        <v>9.0407024176272888</v>
      </c>
      <c r="AR118" s="227">
        <f t="shared" si="100"/>
        <v>9.0501489008979963</v>
      </c>
      <c r="AS118" s="227">
        <f t="shared" si="100"/>
        <v>9.0241948846397477</v>
      </c>
      <c r="AT118" s="227">
        <f t="shared" si="100"/>
        <v>9.0948879837572321</v>
      </c>
      <c r="AU118" s="227">
        <f t="shared" si="85"/>
        <v>8.8968398870848979</v>
      </c>
    </row>
    <row r="119" spans="1:47" x14ac:dyDescent="0.2">
      <c r="A119" s="89" t="s">
        <v>178</v>
      </c>
      <c r="C119" s="242">
        <v>28227.666000000001</v>
      </c>
      <c r="D119" s="243"/>
      <c r="E119">
        <f t="shared" si="68"/>
        <v>-26277.887185611129</v>
      </c>
      <c r="F119">
        <f t="shared" si="69"/>
        <v>-26278</v>
      </c>
      <c r="G119">
        <f t="shared" si="101"/>
        <v>4.8550480001722462E-2</v>
      </c>
      <c r="I119">
        <f t="shared" si="102"/>
        <v>4.8550480001722462E-2</v>
      </c>
      <c r="L119">
        <v>0.1</v>
      </c>
      <c r="O119" s="254"/>
      <c r="S119" s="13"/>
      <c r="Z119">
        <f t="shared" si="72"/>
        <v>-26278</v>
      </c>
      <c r="AA119" s="227">
        <f t="shared" si="73"/>
        <v>2.219650135494404E-3</v>
      </c>
      <c r="AB119" s="227">
        <f t="shared" si="74"/>
        <v>2.985874901543371E-2</v>
      </c>
      <c r="AC119" s="227">
        <f t="shared" si="75"/>
        <v>4.6330829866228058E-2</v>
      </c>
      <c r="AD119" s="227">
        <f t="shared" si="76"/>
        <v>2.1465457960933697E-3</v>
      </c>
      <c r="AE119" s="227">
        <f t="shared" si="97"/>
        <v>2.1465457960933697E-4</v>
      </c>
      <c r="AF119" s="244">
        <f t="shared" si="78"/>
        <v>13209.166000000001</v>
      </c>
      <c r="AG119" s="245"/>
      <c r="AH119">
        <f t="shared" si="79"/>
        <v>1.8691730986288752E-2</v>
      </c>
      <c r="AI119">
        <f t="shared" si="80"/>
        <v>0.72763300929549479</v>
      </c>
      <c r="AJ119">
        <f t="shared" si="81"/>
        <v>0.62944927184024335</v>
      </c>
      <c r="AK119">
        <f t="shared" si="82"/>
        <v>0.2835123792217264</v>
      </c>
      <c r="AL119">
        <f t="shared" si="83"/>
        <v>2.3361471634035049</v>
      </c>
      <c r="AM119">
        <f t="shared" si="84"/>
        <v>2.3473827261528273</v>
      </c>
      <c r="AN119" s="227">
        <f t="shared" si="100"/>
        <v>8.2784186677624021</v>
      </c>
      <c r="AO119" s="227">
        <f t="shared" si="100"/>
        <v>8.2784141308095336</v>
      </c>
      <c r="AP119" s="227">
        <f t="shared" si="100"/>
        <v>8.2784421533642121</v>
      </c>
      <c r="AQ119" s="227">
        <f t="shared" si="100"/>
        <v>8.2782690438631157</v>
      </c>
      <c r="AR119" s="227">
        <f t="shared" si="100"/>
        <v>8.279337370662482</v>
      </c>
      <c r="AS119" s="227">
        <f t="shared" si="100"/>
        <v>8.272703459269259</v>
      </c>
      <c r="AT119" s="227">
        <f t="shared" si="100"/>
        <v>8.3124409205517331</v>
      </c>
      <c r="AU119" s="227">
        <f t="shared" si="85"/>
        <v>7.9201563448236891</v>
      </c>
    </row>
    <row r="120" spans="1:47" x14ac:dyDescent="0.2">
      <c r="A120" s="89" t="s">
        <v>178</v>
      </c>
      <c r="C120" s="242">
        <v>24616.542000000001</v>
      </c>
      <c r="D120" s="243"/>
      <c r="E120">
        <f t="shared" si="68"/>
        <v>-34668.880378335052</v>
      </c>
      <c r="F120">
        <f t="shared" si="69"/>
        <v>-34669</v>
      </c>
      <c r="G120">
        <f t="shared" si="101"/>
        <v>5.148004000147921E-2</v>
      </c>
      <c r="I120">
        <f t="shared" si="102"/>
        <v>5.148004000147921E-2</v>
      </c>
      <c r="L120">
        <v>0.1</v>
      </c>
      <c r="O120" s="254"/>
      <c r="S120" s="13"/>
      <c r="Z120">
        <f t="shared" si="72"/>
        <v>-34669</v>
      </c>
      <c r="AA120" s="227">
        <f t="shared" si="73"/>
        <v>-1.459680488106283E-2</v>
      </c>
      <c r="AB120" s="227">
        <f t="shared" si="74"/>
        <v>6.5697673840088622E-2</v>
      </c>
      <c r="AC120" s="227">
        <f t="shared" si="75"/>
        <v>6.6076844882542035E-2</v>
      </c>
      <c r="AD120" s="227">
        <f t="shared" si="76"/>
        <v>4.3661494296315219E-3</v>
      </c>
      <c r="AE120" s="227">
        <f t="shared" si="97"/>
        <v>4.3661494296315221E-4</v>
      </c>
      <c r="AF120" s="244">
        <f t="shared" si="78"/>
        <v>9598.0420000000013</v>
      </c>
      <c r="AG120" s="245"/>
      <c r="AH120">
        <f t="shared" si="79"/>
        <v>-1.421763383860941E-2</v>
      </c>
      <c r="AI120">
        <f t="shared" si="80"/>
        <v>0.91085135332064027</v>
      </c>
      <c r="AJ120">
        <f t="shared" si="81"/>
        <v>0.14374107989109192</v>
      </c>
      <c r="AK120">
        <f t="shared" si="82"/>
        <v>0.38290412062634005</v>
      </c>
      <c r="AL120">
        <f t="shared" si="83"/>
        <v>1.7995436292409051</v>
      </c>
      <c r="AM120">
        <f t="shared" si="84"/>
        <v>1.2595678438286506</v>
      </c>
      <c r="AN120" s="227">
        <f t="shared" si="100"/>
        <v>7.6702776930806023</v>
      </c>
      <c r="AO120" s="227">
        <f t="shared" si="100"/>
        <v>7.67027757830596</v>
      </c>
      <c r="AP120" s="227">
        <f t="shared" si="100"/>
        <v>7.6702759801544289</v>
      </c>
      <c r="AQ120" s="227">
        <f t="shared" si="100"/>
        <v>7.6702537285110282</v>
      </c>
      <c r="AR120" s="227">
        <f t="shared" si="100"/>
        <v>7.6699441871685394</v>
      </c>
      <c r="AS120" s="227">
        <f t="shared" si="100"/>
        <v>7.6656903479427934</v>
      </c>
      <c r="AT120" s="227">
        <f t="shared" si="100"/>
        <v>7.6146873474216799</v>
      </c>
      <c r="AU120" s="227">
        <f t="shared" si="85"/>
        <v>7.2837477559583199</v>
      </c>
    </row>
    <row r="121" spans="1:47" x14ac:dyDescent="0.2">
      <c r="A121" s="89" t="s">
        <v>178</v>
      </c>
      <c r="C121" s="242">
        <v>28582.717000000001</v>
      </c>
      <c r="D121" s="243"/>
      <c r="E121">
        <f t="shared" si="68"/>
        <v>-25452.872446690555</v>
      </c>
      <c r="F121">
        <f t="shared" si="69"/>
        <v>-25453</v>
      </c>
      <c r="G121">
        <f t="shared" si="101"/>
        <v>5.4893479999009287E-2</v>
      </c>
      <c r="I121">
        <f t="shared" si="102"/>
        <v>5.4893479999009287E-2</v>
      </c>
      <c r="L121">
        <v>0.1</v>
      </c>
      <c r="O121" s="254"/>
      <c r="S121" s="13"/>
      <c r="Z121">
        <f t="shared" si="72"/>
        <v>-25453</v>
      </c>
      <c r="AA121" s="227">
        <f t="shared" si="73"/>
        <v>3.6703109576131827E-3</v>
      </c>
      <c r="AB121" s="227">
        <f t="shared" si="74"/>
        <v>3.3466205376820921E-2</v>
      </c>
      <c r="AC121" s="227">
        <f t="shared" si="75"/>
        <v>5.1223169041396108E-2</v>
      </c>
      <c r="AD121" s="227">
        <f t="shared" si="76"/>
        <v>2.6238130466434409E-3</v>
      </c>
      <c r="AE121" s="227">
        <f t="shared" si="97"/>
        <v>2.6238130466434411E-4</v>
      </c>
      <c r="AF121" s="244">
        <f t="shared" si="78"/>
        <v>13564.217000000001</v>
      </c>
      <c r="AG121" s="245"/>
      <c r="AH121">
        <f t="shared" si="79"/>
        <v>2.1427274622188366E-2</v>
      </c>
      <c r="AI121">
        <f t="shared" si="80"/>
        <v>0.7159880630676847</v>
      </c>
      <c r="AJ121">
        <f t="shared" si="81"/>
        <v>0.66146824239753277</v>
      </c>
      <c r="AK121">
        <f t="shared" si="82"/>
        <v>0.2718460345073046</v>
      </c>
      <c r="AL121">
        <f t="shared" si="83"/>
        <v>2.3780777067784991</v>
      </c>
      <c r="AM121">
        <f t="shared" si="84"/>
        <v>2.4909578287233929</v>
      </c>
      <c r="AN121" s="227">
        <f t="shared" ref="AN121:AT130" si="103">$AU121+$AB$7*SIN(AO121)</f>
        <v>8.3318359558896447</v>
      </c>
      <c r="AO121" s="227">
        <f t="shared" si="103"/>
        <v>8.3318263498677965</v>
      </c>
      <c r="AP121" s="227">
        <f t="shared" si="103"/>
        <v>8.3318794794987827</v>
      </c>
      <c r="AQ121" s="227">
        <f t="shared" si="103"/>
        <v>8.3315855582366467</v>
      </c>
      <c r="AR121" s="227">
        <f t="shared" si="103"/>
        <v>8.3332094904623712</v>
      </c>
      <c r="AS121" s="227">
        <f t="shared" si="103"/>
        <v>8.3241724887984851</v>
      </c>
      <c r="AT121" s="227">
        <f t="shared" si="103"/>
        <v>8.3726190668896159</v>
      </c>
      <c r="AU121" s="227">
        <f t="shared" si="85"/>
        <v>7.982727800647063</v>
      </c>
    </row>
    <row r="122" spans="1:47" x14ac:dyDescent="0.2">
      <c r="A122" s="89" t="s">
        <v>178</v>
      </c>
      <c r="C122" s="242">
        <v>14736.624</v>
      </c>
      <c r="D122" s="243"/>
      <c r="E122">
        <f t="shared" si="68"/>
        <v>-57626.365272974661</v>
      </c>
      <c r="F122">
        <f t="shared" si="69"/>
        <v>-57626.5</v>
      </c>
      <c r="G122">
        <f t="shared" si="101"/>
        <v>5.7980739999038633E-2</v>
      </c>
      <c r="I122">
        <f t="shared" si="102"/>
        <v>5.7980739999038633E-2</v>
      </c>
      <c r="L122">
        <v>0.1</v>
      </c>
      <c r="O122" s="254"/>
      <c r="P122" s="255">
        <v>1.3093503239209112E-5</v>
      </c>
      <c r="Q122" s="255">
        <v>2.030445176637903E-15</v>
      </c>
      <c r="R122" s="255">
        <v>2.01869278156385E-23</v>
      </c>
      <c r="S122" s="255">
        <v>1.5936290464967692E-5</v>
      </c>
      <c r="T122" s="255">
        <v>2.283266978904118E-4</v>
      </c>
      <c r="U122" s="255">
        <v>1.3799437337244811</v>
      </c>
      <c r="V122" s="255">
        <v>4.5217436614093526E-2</v>
      </c>
      <c r="W122" s="255">
        <v>127032.11800926742</v>
      </c>
      <c r="X122" s="255">
        <v>0.47840316504631181</v>
      </c>
      <c r="Y122" s="255">
        <v>5.8160592730137409E-17</v>
      </c>
      <c r="Z122">
        <f t="shared" si="72"/>
        <v>-57626.5</v>
      </c>
      <c r="AA122" s="227">
        <f t="shared" si="73"/>
        <v>5.0172119855604394E-2</v>
      </c>
      <c r="AB122" s="227">
        <f t="shared" si="74"/>
        <v>7.9606398376426718E-2</v>
      </c>
      <c r="AC122" s="227">
        <f t="shared" si="75"/>
        <v>7.8086201434342389E-3</v>
      </c>
      <c r="AD122" s="227">
        <f t="shared" si="76"/>
        <v>6.0974548544446956E-5</v>
      </c>
      <c r="AE122" s="227">
        <f t="shared" si="97"/>
        <v>6.0974548544446961E-6</v>
      </c>
      <c r="AF122" s="244">
        <f t="shared" si="78"/>
        <v>-281.8760000000002</v>
      </c>
      <c r="AG122" s="245"/>
      <c r="AH122">
        <f t="shared" si="79"/>
        <v>-2.1625658377388082E-2</v>
      </c>
      <c r="AI122">
        <f t="shared" si="80"/>
        <v>1.0337491668125451</v>
      </c>
      <c r="AJ122">
        <f t="shared" si="81"/>
        <v>-1.4432600505503283E-3</v>
      </c>
      <c r="AK122">
        <f t="shared" si="82"/>
        <v>-0.391693809673897</v>
      </c>
      <c r="AL122">
        <f t="shared" si="83"/>
        <v>-1.4848464876401619</v>
      </c>
      <c r="AM122">
        <f t="shared" si="84"/>
        <v>-0.9175429767902975</v>
      </c>
      <c r="AN122" s="227">
        <f t="shared" si="103"/>
        <v>5.1941623308474538</v>
      </c>
      <c r="AO122" s="227">
        <f t="shared" si="103"/>
        <v>5.1941773152390605</v>
      </c>
      <c r="AP122" s="227">
        <f t="shared" si="103"/>
        <v>5.1942595639684912</v>
      </c>
      <c r="AQ122" s="227">
        <f t="shared" si="103"/>
        <v>5.1947107938297581</v>
      </c>
      <c r="AR122" s="227">
        <f t="shared" si="103"/>
        <v>5.1971794297958596</v>
      </c>
      <c r="AS122" s="227">
        <f t="shared" si="103"/>
        <v>5.2104857579782395</v>
      </c>
      <c r="AT122" s="227">
        <f t="shared" si="103"/>
        <v>5.2772788185545867</v>
      </c>
      <c r="AU122" s="227">
        <f t="shared" si="85"/>
        <v>5.5425547898187979</v>
      </c>
    </row>
    <row r="123" spans="1:47" x14ac:dyDescent="0.2">
      <c r="A123" s="89" t="s">
        <v>178</v>
      </c>
      <c r="C123" s="242">
        <v>15096.834999999999</v>
      </c>
      <c r="D123" s="243"/>
      <c r="E123">
        <f t="shared" si="68"/>
        <v>-56789.360493037922</v>
      </c>
      <c r="F123">
        <f t="shared" si="69"/>
        <v>-56789.5</v>
      </c>
      <c r="G123">
        <f t="shared" si="101"/>
        <v>6.0037819999706699E-2</v>
      </c>
      <c r="I123">
        <f t="shared" si="102"/>
        <v>6.0037819999706699E-2</v>
      </c>
      <c r="L123">
        <v>0.1</v>
      </c>
      <c r="O123" s="254"/>
      <c r="S123" s="13"/>
      <c r="Z123">
        <f t="shared" si="72"/>
        <v>-56789.5</v>
      </c>
      <c r="AA123" s="227">
        <f t="shared" si="73"/>
        <v>4.2895646156326239E-2</v>
      </c>
      <c r="AB123" s="227">
        <f t="shared" si="74"/>
        <v>8.5584348086352166E-2</v>
      </c>
      <c r="AC123" s="227">
        <f t="shared" si="75"/>
        <v>1.7142173843380459E-2</v>
      </c>
      <c r="AD123" s="227">
        <f t="shared" si="76"/>
        <v>2.9385412407667718E-4</v>
      </c>
      <c r="AE123" s="227">
        <f t="shared" si="97"/>
        <v>2.9385412407667719E-5</v>
      </c>
      <c r="AF123" s="244">
        <f t="shared" si="78"/>
        <v>78.334999999999127</v>
      </c>
      <c r="AG123" s="245"/>
      <c r="AH123">
        <f t="shared" si="79"/>
        <v>-2.5546528086645467E-2</v>
      </c>
      <c r="AI123">
        <f t="shared" si="80"/>
        <v>1.0689133350383559</v>
      </c>
      <c r="AJ123">
        <f t="shared" si="81"/>
        <v>-9.1562568474501657E-2</v>
      </c>
      <c r="AK123">
        <f t="shared" si="82"/>
        <v>-0.38705813394280114</v>
      </c>
      <c r="AL123">
        <f t="shared" si="83"/>
        <v>-1.3945987557127839</v>
      </c>
      <c r="AM123">
        <f t="shared" si="84"/>
        <v>-0.83768226904288101</v>
      </c>
      <c r="AN123" s="227">
        <f t="shared" si="103"/>
        <v>5.2730962078764234</v>
      </c>
      <c r="AO123" s="227">
        <f t="shared" si="103"/>
        <v>5.2731259906200521</v>
      </c>
      <c r="AP123" s="227">
        <f t="shared" si="103"/>
        <v>5.2732684220131718</v>
      </c>
      <c r="AQ123" s="227">
        <f t="shared" si="103"/>
        <v>5.2739491322646517</v>
      </c>
      <c r="AR123" s="227">
        <f t="shared" si="103"/>
        <v>5.2771922791197756</v>
      </c>
      <c r="AS123" s="227">
        <f t="shared" si="103"/>
        <v>5.2924217989996505</v>
      </c>
      <c r="AT123" s="227">
        <f t="shared" si="103"/>
        <v>5.3597020699426245</v>
      </c>
      <c r="AU123" s="227">
        <f t="shared" si="85"/>
        <v>5.606036375908694</v>
      </c>
    </row>
    <row r="124" spans="1:47" x14ac:dyDescent="0.2">
      <c r="A124" s="89" t="s">
        <v>178</v>
      </c>
      <c r="C124" s="242">
        <v>33026.591999999997</v>
      </c>
      <c r="D124" s="243"/>
      <c r="E124">
        <f t="shared" si="68"/>
        <v>-15126.856260506978</v>
      </c>
      <c r="F124">
        <f t="shared" si="69"/>
        <v>-15127</v>
      </c>
      <c r="G124">
        <f t="shared" si="101"/>
        <v>6.1859319997893181E-2</v>
      </c>
      <c r="I124">
        <f t="shared" si="102"/>
        <v>6.1859319997893181E-2</v>
      </c>
      <c r="L124">
        <v>0.1</v>
      </c>
      <c r="O124" s="254"/>
      <c r="S124" s="13"/>
      <c r="Z124">
        <f t="shared" si="72"/>
        <v>-15127</v>
      </c>
      <c r="AA124" s="227">
        <f t="shared" si="73"/>
        <v>1.7396668654767709E-2</v>
      </c>
      <c r="AB124" s="227">
        <f t="shared" si="74"/>
        <v>1.5127031795278995E-2</v>
      </c>
      <c r="AC124" s="227">
        <f t="shared" si="75"/>
        <v>4.4462651343125471E-2</v>
      </c>
      <c r="AD124" s="227">
        <f t="shared" si="76"/>
        <v>1.9769273644603372E-3</v>
      </c>
      <c r="AE124" s="227">
        <f t="shared" si="97"/>
        <v>1.9769273644603373E-4</v>
      </c>
      <c r="AF124" s="244">
        <f t="shared" si="78"/>
        <v>18008.091999999997</v>
      </c>
      <c r="AG124" s="245"/>
      <c r="AH124">
        <f t="shared" si="79"/>
        <v>4.6732288202614186E-2</v>
      </c>
      <c r="AI124">
        <f t="shared" si="80"/>
        <v>0.62666959445956238</v>
      </c>
      <c r="AJ124">
        <f t="shared" si="81"/>
        <v>0.91975253469005691</v>
      </c>
      <c r="AK124">
        <f t="shared" si="82"/>
        <v>0.12323739325547423</v>
      </c>
      <c r="AL124">
        <f t="shared" si="83"/>
        <v>2.8227524372675208</v>
      </c>
      <c r="AM124">
        <f t="shared" si="84"/>
        <v>6.2195041312061834</v>
      </c>
      <c r="AN124" s="227">
        <f t="shared" si="103"/>
        <v>8.9468616924302573</v>
      </c>
      <c r="AO124" s="227">
        <f t="shared" si="103"/>
        <v>8.9464387861157508</v>
      </c>
      <c r="AP124" s="227">
        <f t="shared" si="103"/>
        <v>8.9476501069728656</v>
      </c>
      <c r="AQ124" s="227">
        <f t="shared" si="103"/>
        <v>8.9441785134152507</v>
      </c>
      <c r="AR124" s="227">
        <f t="shared" si="103"/>
        <v>8.9541113794274008</v>
      </c>
      <c r="AS124" s="227">
        <f t="shared" si="103"/>
        <v>8.9255525493400718</v>
      </c>
      <c r="AT124" s="227">
        <f t="shared" si="103"/>
        <v>9.006591713799855</v>
      </c>
      <c r="AU124" s="227">
        <f t="shared" si="85"/>
        <v>8.7658948949890725</v>
      </c>
    </row>
    <row r="125" spans="1:47" x14ac:dyDescent="0.2">
      <c r="A125" s="89" t="s">
        <v>178</v>
      </c>
      <c r="C125" s="242">
        <v>25689.651999999998</v>
      </c>
      <c r="D125" s="243"/>
      <c r="E125">
        <f t="shared" si="68"/>
        <v>-32175.346867704029</v>
      </c>
      <c r="F125">
        <f t="shared" si="69"/>
        <v>-32175.5</v>
      </c>
      <c r="G125">
        <f t="shared" si="101"/>
        <v>6.5901580001082039E-2</v>
      </c>
      <c r="I125">
        <f t="shared" si="102"/>
        <v>6.5901580001082039E-2</v>
      </c>
      <c r="L125">
        <v>0.1</v>
      </c>
      <c r="O125" s="254"/>
      <c r="S125" s="13"/>
      <c r="Z125">
        <f t="shared" si="72"/>
        <v>-32175.5</v>
      </c>
      <c r="AA125" s="227">
        <f t="shared" si="73"/>
        <v>-9.3495883092432463E-3</v>
      </c>
      <c r="AB125" s="227">
        <f t="shared" si="74"/>
        <v>6.9514631419589343E-2</v>
      </c>
      <c r="AC125" s="227">
        <f t="shared" si="75"/>
        <v>7.5251168310325287E-2</v>
      </c>
      <c r="AD125" s="227">
        <f t="shared" si="76"/>
        <v>5.662738332068905E-3</v>
      </c>
      <c r="AE125" s="227">
        <f t="shared" si="97"/>
        <v>5.6627383320689048E-4</v>
      </c>
      <c r="AF125" s="244">
        <f t="shared" si="78"/>
        <v>10671.151999999998</v>
      </c>
      <c r="AG125" s="245"/>
      <c r="AH125">
        <f t="shared" si="79"/>
        <v>-3.6130514185073095E-3</v>
      </c>
      <c r="AI125">
        <f t="shared" si="80"/>
        <v>0.84146710235062327</v>
      </c>
      <c r="AJ125">
        <f t="shared" si="81"/>
        <v>0.32456437701630025</v>
      </c>
      <c r="AK125">
        <f t="shared" si="82"/>
        <v>0.35976432168891392</v>
      </c>
      <c r="AL125">
        <f t="shared" si="83"/>
        <v>1.9858540412594914</v>
      </c>
      <c r="AM125">
        <f t="shared" si="84"/>
        <v>1.5334426882315315</v>
      </c>
      <c r="AN125" s="227">
        <f t="shared" si="103"/>
        <v>7.865982004002614</v>
      </c>
      <c r="AO125" s="227">
        <f t="shared" si="103"/>
        <v>7.8659820040026025</v>
      </c>
      <c r="AP125" s="227">
        <f t="shared" si="103"/>
        <v>7.8659820040050423</v>
      </c>
      <c r="AQ125" s="227">
        <f t="shared" si="103"/>
        <v>7.865982003487872</v>
      </c>
      <c r="AR125" s="227">
        <f t="shared" si="103"/>
        <v>7.8659821131090633</v>
      </c>
      <c r="AS125" s="227">
        <f t="shared" si="103"/>
        <v>7.8659588549917876</v>
      </c>
      <c r="AT125" s="227">
        <f t="shared" si="103"/>
        <v>7.837802138827727</v>
      </c>
      <c r="AU125" s="227">
        <f t="shared" si="85"/>
        <v>7.4728652409226619</v>
      </c>
    </row>
    <row r="126" spans="1:47" x14ac:dyDescent="0.2">
      <c r="A126" s="89" t="s">
        <v>178</v>
      </c>
      <c r="C126" s="242">
        <v>16601.595000000001</v>
      </c>
      <c r="D126" s="243"/>
      <c r="E126">
        <f t="shared" si="68"/>
        <v>-53292.822872982986</v>
      </c>
      <c r="F126">
        <f t="shared" si="69"/>
        <v>-53293</v>
      </c>
      <c r="G126">
        <f t="shared" si="101"/>
        <v>7.6227880002988968E-2</v>
      </c>
      <c r="I126">
        <f t="shared" si="102"/>
        <v>7.6227880002988968E-2</v>
      </c>
      <c r="L126">
        <v>0.1</v>
      </c>
      <c r="O126" s="254"/>
      <c r="S126" s="13"/>
      <c r="Z126">
        <f t="shared" si="72"/>
        <v>-53293</v>
      </c>
      <c r="AA126" s="227">
        <f t="shared" si="73"/>
        <v>1.3934586220770741E-2</v>
      </c>
      <c r="AB126" s="227">
        <f t="shared" si="74"/>
        <v>0.11731031077673935</v>
      </c>
      <c r="AC126" s="227">
        <f t="shared" si="75"/>
        <v>6.2293293782218227E-2</v>
      </c>
      <c r="AD126" s="227">
        <f t="shared" si="76"/>
        <v>3.8804544502377479E-3</v>
      </c>
      <c r="AE126" s="227">
        <f t="shared" si="97"/>
        <v>3.8804544502377483E-4</v>
      </c>
      <c r="AF126" s="244">
        <f t="shared" si="78"/>
        <v>1583.0950000000012</v>
      </c>
      <c r="AG126" s="245"/>
      <c r="AH126">
        <f t="shared" si="79"/>
        <v>-4.1082430773750386E-2</v>
      </c>
      <c r="AI126">
        <f t="shared" si="80"/>
        <v>1.2306837626283331</v>
      </c>
      <c r="AJ126">
        <f t="shared" si="81"/>
        <v>-0.51632268437304729</v>
      </c>
      <c r="AK126">
        <f t="shared" si="82"/>
        <v>-0.31835208253917058</v>
      </c>
      <c r="AL126">
        <f t="shared" si="83"/>
        <v>-0.94373833583268396</v>
      </c>
      <c r="AM126">
        <f t="shared" si="84"/>
        <v>-0.5103196027710678</v>
      </c>
      <c r="AN126" s="227">
        <f t="shared" si="103"/>
        <v>5.6334305878315005</v>
      </c>
      <c r="AO126" s="227">
        <f t="shared" si="103"/>
        <v>5.6336039875211856</v>
      </c>
      <c r="AP126" s="227">
        <f t="shared" si="103"/>
        <v>5.6341577292198544</v>
      </c>
      <c r="AQ126" s="227">
        <f t="shared" si="103"/>
        <v>5.6359245160010341</v>
      </c>
      <c r="AR126" s="227">
        <f t="shared" si="103"/>
        <v>5.6415460039731782</v>
      </c>
      <c r="AS126" s="227">
        <f t="shared" si="103"/>
        <v>5.6592780445819342</v>
      </c>
      <c r="AT126" s="227">
        <f t="shared" si="103"/>
        <v>5.7138079897741418</v>
      </c>
      <c r="AU126" s="227">
        <f t="shared" si="85"/>
        <v>5.8712255823164838</v>
      </c>
    </row>
    <row r="127" spans="1:47" x14ac:dyDescent="0.2">
      <c r="A127" s="89" t="s">
        <v>178</v>
      </c>
      <c r="C127" s="242">
        <v>24616.581999999999</v>
      </c>
      <c r="D127" s="243"/>
      <c r="E127">
        <f t="shared" si="68"/>
        <v>-34668.787432280667</v>
      </c>
      <c r="F127">
        <f t="shared" si="69"/>
        <v>-34669</v>
      </c>
      <c r="G127">
        <f t="shared" si="101"/>
        <v>9.1480039998714346E-2</v>
      </c>
      <c r="I127">
        <f t="shared" si="102"/>
        <v>9.1480039998714346E-2</v>
      </c>
      <c r="L127">
        <v>0.1</v>
      </c>
      <c r="O127" s="254"/>
      <c r="S127" s="13"/>
      <c r="Z127">
        <f t="shared" si="72"/>
        <v>-34669</v>
      </c>
      <c r="AA127" s="227">
        <f t="shared" si="73"/>
        <v>-1.459680488106283E-2</v>
      </c>
      <c r="AB127" s="227">
        <f t="shared" si="74"/>
        <v>0.10569767383732376</v>
      </c>
      <c r="AC127" s="227">
        <f t="shared" si="75"/>
        <v>0.10607684487977717</v>
      </c>
      <c r="AD127" s="227">
        <f t="shared" si="76"/>
        <v>1.1252297019648309E-2</v>
      </c>
      <c r="AE127" s="227">
        <f t="shared" si="97"/>
        <v>1.1252297019648308E-3</v>
      </c>
      <c r="AF127" s="244">
        <f t="shared" si="78"/>
        <v>9598.0819999999985</v>
      </c>
      <c r="AG127" s="245"/>
      <c r="AH127">
        <f t="shared" si="79"/>
        <v>-1.421763383860941E-2</v>
      </c>
      <c r="AI127">
        <f t="shared" si="80"/>
        <v>0.91085135332064027</v>
      </c>
      <c r="AJ127">
        <f t="shared" si="81"/>
        <v>0.14374107989109192</v>
      </c>
      <c r="AK127">
        <f t="shared" si="82"/>
        <v>0.38290412062634005</v>
      </c>
      <c r="AL127">
        <f t="shared" si="83"/>
        <v>1.7995436292409051</v>
      </c>
      <c r="AM127">
        <f t="shared" si="84"/>
        <v>1.2595678438286506</v>
      </c>
      <c r="AN127" s="227">
        <f t="shared" si="103"/>
        <v>7.6702776930806023</v>
      </c>
      <c r="AO127" s="227">
        <f t="shared" si="103"/>
        <v>7.67027757830596</v>
      </c>
      <c r="AP127" s="227">
        <f t="shared" si="103"/>
        <v>7.6702759801544289</v>
      </c>
      <c r="AQ127" s="227">
        <f t="shared" si="103"/>
        <v>7.6702537285110282</v>
      </c>
      <c r="AR127" s="227">
        <f t="shared" si="103"/>
        <v>7.6699441871685394</v>
      </c>
      <c r="AS127" s="227">
        <f t="shared" si="103"/>
        <v>7.6656903479427934</v>
      </c>
      <c r="AT127" s="227">
        <f t="shared" si="103"/>
        <v>7.6146873474216799</v>
      </c>
      <c r="AU127" s="227">
        <f t="shared" si="85"/>
        <v>7.2837477559583199</v>
      </c>
    </row>
    <row r="128" spans="1:47" x14ac:dyDescent="0.2">
      <c r="A128" t="s">
        <v>14</v>
      </c>
      <c r="B128" s="5"/>
      <c r="C128" s="243">
        <v>39536.542000000001</v>
      </c>
      <c r="D128" s="243" t="s">
        <v>16</v>
      </c>
      <c r="E128">
        <f t="shared" si="68"/>
        <v>-2.0912862216396272E-3</v>
      </c>
      <c r="F128">
        <f t="shared" si="69"/>
        <v>0</v>
      </c>
      <c r="G128">
        <f t="shared" si="101"/>
        <v>-8.9999999909196049E-4</v>
      </c>
      <c r="I128" s="221">
        <f t="shared" si="102"/>
        <v>-8.9999999909196049E-4</v>
      </c>
      <c r="L128">
        <v>0.5</v>
      </c>
      <c r="O128" s="254"/>
      <c r="S128" s="13"/>
      <c r="Z128">
        <f t="shared" si="72"/>
        <v>0</v>
      </c>
      <c r="AA128" s="227">
        <f t="shared" si="73"/>
        <v>2.1705069940280531E-2</v>
      </c>
      <c r="AB128" s="227">
        <f t="shared" si="74"/>
        <v>-5.3844081741165069E-2</v>
      </c>
      <c r="AC128" s="227">
        <f t="shared" si="75"/>
        <v>-2.2605069939372491E-2</v>
      </c>
      <c r="AD128" s="227">
        <f t="shared" si="76"/>
        <v>5.1098918696392188E-4</v>
      </c>
      <c r="AE128" s="227">
        <f t="shared" si="97"/>
        <v>2.5549459348196094E-4</v>
      </c>
      <c r="AF128" s="244">
        <f t="shared" si="78"/>
        <v>24518.042000000001</v>
      </c>
      <c r="AG128" s="245"/>
      <c r="AH128">
        <f t="shared" si="79"/>
        <v>5.2944081742073108E-2</v>
      </c>
      <c r="AI128">
        <f t="shared" si="80"/>
        <v>0.61757136873616414</v>
      </c>
      <c r="AJ128">
        <f t="shared" si="81"/>
        <v>0.98884348625445195</v>
      </c>
      <c r="AK128">
        <f t="shared" si="82"/>
        <v>-9.116681845420023E-2</v>
      </c>
      <c r="AL128">
        <f t="shared" si="83"/>
        <v>-2.907571391308776</v>
      </c>
      <c r="AM128">
        <f t="shared" si="84"/>
        <v>-8.5071928070466534</v>
      </c>
      <c r="AN128" s="227">
        <f t="shared" si="103"/>
        <v>9.7772862773349534</v>
      </c>
      <c r="AO128" s="227">
        <f t="shared" si="103"/>
        <v>9.7777447788787981</v>
      </c>
      <c r="AP128" s="227">
        <f t="shared" si="103"/>
        <v>9.7765022020642132</v>
      </c>
      <c r="AQ128" s="227">
        <f t="shared" si="103"/>
        <v>9.7798710073433703</v>
      </c>
      <c r="AR128" s="227">
        <f t="shared" si="103"/>
        <v>9.7707473089572865</v>
      </c>
      <c r="AS128" s="227">
        <f t="shared" si="103"/>
        <v>9.795529165919227</v>
      </c>
      <c r="AT128" s="227">
        <f t="shared" si="103"/>
        <v>9.7287167852530434</v>
      </c>
      <c r="AU128" s="227">
        <f t="shared" si="85"/>
        <v>9.9131899401286798</v>
      </c>
    </row>
    <row r="129" spans="1:50" x14ac:dyDescent="0.2">
      <c r="A129" s="13" t="s">
        <v>67</v>
      </c>
      <c r="B129" s="5"/>
      <c r="C129" s="243">
        <v>50549.355000000003</v>
      </c>
      <c r="D129" s="243">
        <v>6.0000000000000001E-3</v>
      </c>
      <c r="E129">
        <f t="shared" si="68"/>
        <v>25589.935810525385</v>
      </c>
      <c r="F129">
        <f t="shared" si="69"/>
        <v>25590</v>
      </c>
      <c r="G129">
        <f t="shared" ref="G129:G157" si="104">+C129-(C$7+F129*C$8)+O129*J$17</f>
        <v>-2.7624399997876026E-2</v>
      </c>
      <c r="J129">
        <f t="shared" ref="J129:J153" si="105">+G129</f>
        <v>-2.7624399997876026E-2</v>
      </c>
      <c r="L129">
        <v>0.1</v>
      </c>
      <c r="O129" s="254"/>
      <c r="S129" s="13"/>
      <c r="Z129">
        <f t="shared" si="72"/>
        <v>25590</v>
      </c>
      <c r="AA129" s="227">
        <f t="shared" si="73"/>
        <v>-1.708327895619122E-2</v>
      </c>
      <c r="AB129" s="227">
        <f t="shared" si="74"/>
        <v>-4.2487931778999143E-3</v>
      </c>
      <c r="AC129" s="227">
        <f t="shared" si="75"/>
        <v>-1.0541121041684805E-2</v>
      </c>
      <c r="AD129" s="227">
        <f t="shared" si="76"/>
        <v>1.1111523281545016E-4</v>
      </c>
      <c r="AE129" s="227">
        <f t="shared" si="97"/>
        <v>1.1111523281545017E-5</v>
      </c>
      <c r="AF129" s="244">
        <f t="shared" si="78"/>
        <v>35530.855000000003</v>
      </c>
      <c r="AG129" s="245"/>
      <c r="AH129">
        <f t="shared" si="79"/>
        <v>-2.3375606819976111E-2</v>
      </c>
      <c r="AI129">
        <f t="shared" si="80"/>
        <v>1.0491871879457202</v>
      </c>
      <c r="AJ129">
        <f t="shared" si="81"/>
        <v>-4.0922764072075152E-2</v>
      </c>
      <c r="AK129">
        <f t="shared" si="82"/>
        <v>-0.39005597975083584</v>
      </c>
      <c r="AL129">
        <f t="shared" si="83"/>
        <v>-1.4453555534646709</v>
      </c>
      <c r="AM129">
        <f t="shared" si="84"/>
        <v>-0.88181671565466513</v>
      </c>
      <c r="AN129" s="227">
        <f t="shared" si="103"/>
        <v>11.512213284430855</v>
      </c>
      <c r="AO129" s="227">
        <f t="shared" si="103"/>
        <v>11.512233953993713</v>
      </c>
      <c r="AP129" s="227">
        <f t="shared" si="103"/>
        <v>11.512340375568035</v>
      </c>
      <c r="AQ129" s="227">
        <f t="shared" si="103"/>
        <v>11.51288799420111</v>
      </c>
      <c r="AR129" s="227">
        <f t="shared" si="103"/>
        <v>11.515697612704178</v>
      </c>
      <c r="AS129" s="227">
        <f t="shared" si="103"/>
        <v>11.529901642258851</v>
      </c>
      <c r="AT129" s="227">
        <f t="shared" si="103"/>
        <v>11.597084145409529</v>
      </c>
      <c r="AU129" s="227">
        <f t="shared" si="85"/>
        <v>11.854042733486422</v>
      </c>
    </row>
    <row r="130" spans="1:50" x14ac:dyDescent="0.2">
      <c r="A130" s="13" t="s">
        <v>67</v>
      </c>
      <c r="B130" s="5"/>
      <c r="C130" s="243">
        <v>50515.360000000001</v>
      </c>
      <c r="D130" s="243">
        <v>7.0000000000000001E-3</v>
      </c>
      <c r="E130">
        <f t="shared" si="68"/>
        <v>25510.943282551638</v>
      </c>
      <c r="F130">
        <f t="shared" si="69"/>
        <v>25511</v>
      </c>
      <c r="G130">
        <f t="shared" si="104"/>
        <v>-2.4408760000369512E-2</v>
      </c>
      <c r="J130">
        <f t="shared" si="105"/>
        <v>-2.4408760000369512E-2</v>
      </c>
      <c r="L130">
        <v>0.1</v>
      </c>
      <c r="O130" s="254"/>
      <c r="S130" s="13"/>
      <c r="Z130">
        <f t="shared" si="72"/>
        <v>25511</v>
      </c>
      <c r="AA130" s="227">
        <f t="shared" si="73"/>
        <v>-1.6907637933916385E-2</v>
      </c>
      <c r="AB130" s="227">
        <f t="shared" si="74"/>
        <v>-1.4034812225578903E-3</v>
      </c>
      <c r="AC130" s="227">
        <f t="shared" si="75"/>
        <v>-7.5011220664531267E-3</v>
      </c>
      <c r="AD130" s="227">
        <f t="shared" si="76"/>
        <v>5.6266832255830027E-5</v>
      </c>
      <c r="AE130" s="227">
        <f t="shared" si="97"/>
        <v>5.6266832255830029E-6</v>
      </c>
      <c r="AF130" s="244">
        <f t="shared" si="78"/>
        <v>35496.86</v>
      </c>
      <c r="AG130" s="245"/>
      <c r="AH130">
        <f t="shared" si="79"/>
        <v>-2.3005278777811621E-2</v>
      </c>
      <c r="AI130">
        <f t="shared" si="80"/>
        <v>1.045886224846222</v>
      </c>
      <c r="AJ130">
        <f t="shared" si="81"/>
        <v>-3.2470103305985418E-2</v>
      </c>
      <c r="AK130">
        <f t="shared" si="82"/>
        <v>-0.39045806582366055</v>
      </c>
      <c r="AL130">
        <f t="shared" si="83"/>
        <v>-1.4538139365976377</v>
      </c>
      <c r="AM130">
        <f t="shared" si="84"/>
        <v>-0.88936271646049891</v>
      </c>
      <c r="AN130" s="227">
        <f t="shared" si="103"/>
        <v>11.504788925522147</v>
      </c>
      <c r="AO130" s="227">
        <f t="shared" si="103"/>
        <v>11.504808276052712</v>
      </c>
      <c r="AP130" s="227">
        <f t="shared" si="103"/>
        <v>11.504909228889607</v>
      </c>
      <c r="AQ130" s="227">
        <f t="shared" si="103"/>
        <v>11.505435610038218</v>
      </c>
      <c r="AR130" s="227">
        <f t="shared" si="103"/>
        <v>11.508172244295332</v>
      </c>
      <c r="AS130" s="227">
        <f t="shared" si="103"/>
        <v>11.522191138804764</v>
      </c>
      <c r="AT130" s="227">
        <f t="shared" si="103"/>
        <v>11.58931425672389</v>
      </c>
      <c r="AU130" s="227">
        <f t="shared" si="85"/>
        <v>11.848051042565153</v>
      </c>
    </row>
    <row r="131" spans="1:50" x14ac:dyDescent="0.2">
      <c r="A131" s="13" t="s">
        <v>67</v>
      </c>
      <c r="B131" s="5" t="s">
        <v>30</v>
      </c>
      <c r="C131" s="243">
        <v>50520.31</v>
      </c>
      <c r="D131" s="243">
        <v>4.0000000000000001E-3</v>
      </c>
      <c r="E131">
        <f t="shared" si="68"/>
        <v>25522.445356782253</v>
      </c>
      <c r="F131">
        <f t="shared" si="69"/>
        <v>25522.5</v>
      </c>
      <c r="G131">
        <f t="shared" si="104"/>
        <v>-2.3516100001870655E-2</v>
      </c>
      <c r="J131">
        <f t="shared" si="105"/>
        <v>-2.3516100001870655E-2</v>
      </c>
      <c r="L131">
        <v>0.1</v>
      </c>
      <c r="O131" s="254"/>
      <c r="S131" s="13"/>
      <c r="Z131">
        <f t="shared" si="72"/>
        <v>25522.5</v>
      </c>
      <c r="AA131" s="227">
        <f t="shared" si="73"/>
        <v>-1.6933242947051844E-2</v>
      </c>
      <c r="AB131" s="227">
        <f t="shared" si="74"/>
        <v>-4.5690605501215106E-4</v>
      </c>
      <c r="AC131" s="227">
        <f t="shared" si="75"/>
        <v>-6.5828570548188102E-3</v>
      </c>
      <c r="AD131" s="227">
        <f t="shared" si="76"/>
        <v>4.3334007004177778E-5</v>
      </c>
      <c r="AE131" s="227">
        <f t="shared" si="97"/>
        <v>4.3334007004177781E-6</v>
      </c>
      <c r="AF131" s="244">
        <f t="shared" si="78"/>
        <v>35501.81</v>
      </c>
      <c r="AG131" s="245"/>
      <c r="AH131">
        <f t="shared" si="79"/>
        <v>-2.3059193946858503E-2</v>
      </c>
      <c r="AI131">
        <f t="shared" si="80"/>
        <v>1.0463656609505463</v>
      </c>
      <c r="AJ131">
        <f t="shared" si="81"/>
        <v>-3.3697401093279664E-2</v>
      </c>
      <c r="AK131">
        <f t="shared" si="82"/>
        <v>-0.39040142453891102</v>
      </c>
      <c r="AL131">
        <f t="shared" si="83"/>
        <v>-1.4525859665210845</v>
      </c>
      <c r="AM131">
        <f t="shared" si="84"/>
        <v>-0.88826369009817829</v>
      </c>
      <c r="AN131" s="227">
        <f t="shared" ref="AN131:AT140" si="106">$AU131+$AB$7*SIN(AO131)</f>
        <v>11.505868231121323</v>
      </c>
      <c r="AO131" s="227">
        <f t="shared" si="106"/>
        <v>11.505887769666886</v>
      </c>
      <c r="AP131" s="227">
        <f t="shared" si="106"/>
        <v>11.505989506706669</v>
      </c>
      <c r="AQ131" s="227">
        <f t="shared" si="106"/>
        <v>11.506518952176908</v>
      </c>
      <c r="AR131" s="227">
        <f t="shared" si="106"/>
        <v>11.509266187987565</v>
      </c>
      <c r="AS131" s="227">
        <f t="shared" si="106"/>
        <v>11.523312205958517</v>
      </c>
      <c r="AT131" s="227">
        <f t="shared" si="106"/>
        <v>11.590444740320498</v>
      </c>
      <c r="AU131" s="227">
        <f t="shared" si="85"/>
        <v>11.848923250737236</v>
      </c>
    </row>
    <row r="132" spans="1:50" x14ac:dyDescent="0.2">
      <c r="A132" s="13" t="s">
        <v>67</v>
      </c>
      <c r="B132" s="5"/>
      <c r="C132" s="243">
        <v>50512.35</v>
      </c>
      <c r="D132" s="243">
        <v>4.0000000000000001E-3</v>
      </c>
      <c r="E132">
        <f t="shared" si="68"/>
        <v>25503.949091958868</v>
      </c>
      <c r="F132">
        <f t="shared" si="69"/>
        <v>25504</v>
      </c>
      <c r="G132">
        <f t="shared" si="104"/>
        <v>-2.1908640002948232E-2</v>
      </c>
      <c r="J132">
        <f t="shared" si="105"/>
        <v>-2.1908640002948232E-2</v>
      </c>
      <c r="L132">
        <v>0.1</v>
      </c>
      <c r="O132" s="254"/>
      <c r="P132">
        <v>5.2976084405736305E-10</v>
      </c>
      <c r="Q132">
        <v>1.6774722223473368E-20</v>
      </c>
      <c r="R132">
        <v>8.8435070229241889E-29</v>
      </c>
      <c r="S132" s="13">
        <v>4.7738601779391395E-10</v>
      </c>
      <c r="T132">
        <v>6.0186467010516895E-7</v>
      </c>
      <c r="U132">
        <v>2.5067901363908804E-5</v>
      </c>
      <c r="V132">
        <v>2.7321638341026785E-2</v>
      </c>
      <c r="W132">
        <v>909.79414731759266</v>
      </c>
      <c r="X132">
        <v>1.4331000201292061E-5</v>
      </c>
      <c r="Y132">
        <v>2.5479043416808327E-22</v>
      </c>
      <c r="Z132">
        <f t="shared" si="72"/>
        <v>25504</v>
      </c>
      <c r="AA132" s="227">
        <f t="shared" si="73"/>
        <v>-1.6892046196987115E-2</v>
      </c>
      <c r="AB132" s="227">
        <f t="shared" si="74"/>
        <v>1.063819833947658E-3</v>
      </c>
      <c r="AC132" s="227">
        <f t="shared" si="75"/>
        <v>-5.016593805961117E-3</v>
      </c>
      <c r="AD132" s="227">
        <f t="shared" si="76"/>
        <v>2.5166213414007447E-5</v>
      </c>
      <c r="AE132" s="227">
        <f t="shared" ref="AE132:AE163" si="107">+(G132-AA132)^2*L132</f>
        <v>2.5166213414007448E-6</v>
      </c>
      <c r="AF132" s="244">
        <f t="shared" si="78"/>
        <v>35493.85</v>
      </c>
      <c r="AG132" s="245"/>
      <c r="AH132">
        <f t="shared" si="79"/>
        <v>-2.297245983689589E-2</v>
      </c>
      <c r="AI132">
        <f t="shared" si="80"/>
        <v>1.0455945754493732</v>
      </c>
      <c r="AJ132">
        <f t="shared" si="81"/>
        <v>-3.1723579206340585E-2</v>
      </c>
      <c r="AK132">
        <f t="shared" si="82"/>
        <v>-0.39049222973957304</v>
      </c>
      <c r="AL132">
        <f t="shared" si="83"/>
        <v>-1.4545608455493264</v>
      </c>
      <c r="AM132">
        <f t="shared" si="84"/>
        <v>-0.89003178299726993</v>
      </c>
      <c r="AN132" s="227">
        <f t="shared" si="106"/>
        <v>11.504132199245877</v>
      </c>
      <c r="AO132" s="227">
        <f t="shared" si="106"/>
        <v>11.504151435992792</v>
      </c>
      <c r="AP132" s="227">
        <f t="shared" si="106"/>
        <v>11.504251913464687</v>
      </c>
      <c r="AQ132" s="227">
        <f t="shared" si="106"/>
        <v>11.504776433943476</v>
      </c>
      <c r="AR132" s="227">
        <f t="shared" si="106"/>
        <v>11.507506619062253</v>
      </c>
      <c r="AS132" s="227">
        <f t="shared" si="106"/>
        <v>11.521508975148077</v>
      </c>
      <c r="AT132" s="227">
        <f t="shared" si="106"/>
        <v>11.588626232631393</v>
      </c>
      <c r="AU132" s="227">
        <f t="shared" si="85"/>
        <v>11.847520133243016</v>
      </c>
    </row>
    <row r="133" spans="1:50" x14ac:dyDescent="0.2">
      <c r="A133" s="13" t="s">
        <v>58</v>
      </c>
      <c r="B133" s="5" t="s">
        <v>30</v>
      </c>
      <c r="C133" s="243">
        <v>47263.38</v>
      </c>
      <c r="D133" s="243"/>
      <c r="E133">
        <f t="shared" si="68"/>
        <v>17954.475533763623</v>
      </c>
      <c r="F133">
        <f t="shared" si="69"/>
        <v>17954.5</v>
      </c>
      <c r="G133">
        <f t="shared" si="104"/>
        <v>-1.0529220002354123E-2</v>
      </c>
      <c r="J133">
        <f t="shared" si="105"/>
        <v>-1.0529220002354123E-2</v>
      </c>
      <c r="L133">
        <v>0.1</v>
      </c>
      <c r="O133" s="254"/>
      <c r="S133" s="13"/>
      <c r="Z133">
        <f t="shared" si="72"/>
        <v>17954.5</v>
      </c>
      <c r="AA133" s="227">
        <f t="shared" si="73"/>
        <v>7.1066854344796135E-5</v>
      </c>
      <c r="AB133" s="227">
        <f t="shared" si="74"/>
        <v>-2.0868236298843559E-2</v>
      </c>
      <c r="AC133" s="227">
        <f t="shared" si="75"/>
        <v>-1.0600286856698919E-2</v>
      </c>
      <c r="AD133" s="227">
        <f t="shared" si="76"/>
        <v>1.1236608144430384E-4</v>
      </c>
      <c r="AE133" s="227">
        <f t="shared" si="107"/>
        <v>1.1236608144430385E-5</v>
      </c>
      <c r="AF133" s="244">
        <f t="shared" si="78"/>
        <v>32244.879999999997</v>
      </c>
      <c r="AG133" s="245"/>
      <c r="AH133">
        <f t="shared" si="79"/>
        <v>1.0339016296489435E-2</v>
      </c>
      <c r="AI133">
        <f t="shared" si="80"/>
        <v>0.81004886429509981</v>
      </c>
      <c r="AJ133">
        <f t="shared" si="81"/>
        <v>0.55533398338647399</v>
      </c>
      <c r="AK133">
        <f t="shared" si="82"/>
        <v>-0.34421158150447334</v>
      </c>
      <c r="AL133">
        <f t="shared" si="83"/>
        <v>-2.0750542626850015</v>
      </c>
      <c r="AM133">
        <f t="shared" si="84"/>
        <v>-1.694005193222667</v>
      </c>
      <c r="AN133" s="227">
        <f t="shared" si="106"/>
        <v>10.884224116684408</v>
      </c>
      <c r="AO133" s="227">
        <f t="shared" si="106"/>
        <v>10.884224114674893</v>
      </c>
      <c r="AP133" s="227">
        <f t="shared" si="106"/>
        <v>10.88422416067359</v>
      </c>
      <c r="AQ133" s="227">
        <f t="shared" si="106"/>
        <v>10.884223107747779</v>
      </c>
      <c r="AR133" s="227">
        <f t="shared" si="106"/>
        <v>10.884247212061725</v>
      </c>
      <c r="AS133" s="227">
        <f t="shared" si="106"/>
        <v>10.883696695267743</v>
      </c>
      <c r="AT133" s="227">
        <f t="shared" si="106"/>
        <v>10.897030778975132</v>
      </c>
      <c r="AU133" s="227">
        <f t="shared" si="85"/>
        <v>11.274934429317486</v>
      </c>
    </row>
    <row r="134" spans="1:50" x14ac:dyDescent="0.2">
      <c r="A134" s="13" t="s">
        <v>62</v>
      </c>
      <c r="B134" s="5"/>
      <c r="C134" s="243">
        <v>48012.419000000002</v>
      </c>
      <c r="D134" s="243"/>
      <c r="E134">
        <f t="shared" si="68"/>
        <v>19694.98102459827</v>
      </c>
      <c r="F134">
        <f t="shared" si="69"/>
        <v>19695</v>
      </c>
      <c r="G134">
        <f t="shared" si="104"/>
        <v>-8.1662000011419877E-3</v>
      </c>
      <c r="J134">
        <f t="shared" si="105"/>
        <v>-8.1662000011419877E-3</v>
      </c>
      <c r="L134">
        <v>0.1</v>
      </c>
      <c r="O134" s="254"/>
      <c r="S134" s="13"/>
      <c r="Z134">
        <f t="shared" si="72"/>
        <v>19695</v>
      </c>
      <c r="AA134" s="227">
        <f t="shared" si="73"/>
        <v>-3.6264635870187556E-3</v>
      </c>
      <c r="AB134" s="227">
        <f t="shared" si="74"/>
        <v>-1.1434082108463708E-2</v>
      </c>
      <c r="AC134" s="227">
        <f t="shared" si="75"/>
        <v>-4.5397364141232322E-3</v>
      </c>
      <c r="AD134" s="227">
        <f t="shared" si="76"/>
        <v>2.0609206709716464E-5</v>
      </c>
      <c r="AE134" s="227">
        <f t="shared" si="107"/>
        <v>2.0609206709716466E-6</v>
      </c>
      <c r="AF134" s="244">
        <f t="shared" si="78"/>
        <v>32993.919000000002</v>
      </c>
      <c r="AG134" s="245"/>
      <c r="AH134">
        <f t="shared" si="79"/>
        <v>3.2678821073217198E-3</v>
      </c>
      <c r="AI134">
        <f t="shared" si="80"/>
        <v>0.85155905587653125</v>
      </c>
      <c r="AJ134">
        <f t="shared" si="81"/>
        <v>0.45438384402431597</v>
      </c>
      <c r="AK134">
        <f t="shared" si="82"/>
        <v>-0.36404441062200815</v>
      </c>
      <c r="AL134">
        <f t="shared" si="83"/>
        <v>-1.9579701565170347</v>
      </c>
      <c r="AM134">
        <f t="shared" si="84"/>
        <v>-1.4876921585725682</v>
      </c>
      <c r="AN134" s="227">
        <f t="shared" si="106"/>
        <v>11.013861908438589</v>
      </c>
      <c r="AO134" s="227">
        <f t="shared" si="106"/>
        <v>11.013861908439786</v>
      </c>
      <c r="AP134" s="227">
        <f t="shared" si="106"/>
        <v>11.01386190860628</v>
      </c>
      <c r="AQ134" s="227">
        <f t="shared" si="106"/>
        <v>11.013861931764891</v>
      </c>
      <c r="AR134" s="227">
        <f t="shared" si="106"/>
        <v>11.013865152743694</v>
      </c>
      <c r="AS134" s="227">
        <f t="shared" si="106"/>
        <v>11.014307743896181</v>
      </c>
      <c r="AT134" s="227">
        <f t="shared" si="106"/>
        <v>11.046594262809545</v>
      </c>
      <c r="AU134" s="227">
        <f t="shared" si="85"/>
        <v>11.406941240057588</v>
      </c>
    </row>
    <row r="135" spans="1:50" x14ac:dyDescent="0.2">
      <c r="A135" s="13" t="s">
        <v>59</v>
      </c>
      <c r="B135" s="5" t="s">
        <v>30</v>
      </c>
      <c r="C135" s="243">
        <v>47640.377999999997</v>
      </c>
      <c r="D135" s="243"/>
      <c r="E135">
        <f t="shared" si="68"/>
        <v>18830.487449076008</v>
      </c>
      <c r="F135">
        <f t="shared" si="69"/>
        <v>18830.5</v>
      </c>
      <c r="G135">
        <f t="shared" si="104"/>
        <v>-5.4013800036045723E-3</v>
      </c>
      <c r="J135">
        <f t="shared" si="105"/>
        <v>-5.4013800036045723E-3</v>
      </c>
      <c r="L135">
        <v>0.1</v>
      </c>
      <c r="O135" s="254"/>
      <c r="S135" s="13"/>
      <c r="Z135">
        <f t="shared" si="72"/>
        <v>18830.5</v>
      </c>
      <c r="AA135" s="227">
        <f t="shared" si="73"/>
        <v>-1.7610255899763736E-3</v>
      </c>
      <c r="AB135" s="227">
        <f t="shared" si="74"/>
        <v>-1.2239975354862778E-2</v>
      </c>
      <c r="AC135" s="227">
        <f t="shared" si="75"/>
        <v>-3.6403544136281987E-3</v>
      </c>
      <c r="AD135" s="227">
        <f t="shared" si="76"/>
        <v>1.3252180256822306E-5</v>
      </c>
      <c r="AE135" s="227">
        <f t="shared" si="107"/>
        <v>1.3252180256822307E-6</v>
      </c>
      <c r="AF135" s="244">
        <f t="shared" si="78"/>
        <v>32621.877999999997</v>
      </c>
      <c r="AG135" s="245"/>
      <c r="AH135">
        <f t="shared" si="79"/>
        <v>6.8385953512582068E-3</v>
      </c>
      <c r="AI135">
        <f t="shared" si="80"/>
        <v>0.83013197387509807</v>
      </c>
      <c r="AJ135">
        <f t="shared" si="81"/>
        <v>0.50665333910316823</v>
      </c>
      <c r="AK135">
        <f t="shared" si="82"/>
        <v>-0.35455309968722842</v>
      </c>
      <c r="AL135">
        <f t="shared" si="83"/>
        <v>-2.0175883287142931</v>
      </c>
      <c r="AM135">
        <f t="shared" si="84"/>
        <v>-1.5879514170166129</v>
      </c>
      <c r="AN135" s="227">
        <f t="shared" si="106"/>
        <v>10.948661408916131</v>
      </c>
      <c r="AO135" s="227">
        <f t="shared" si="106"/>
        <v>10.948661408878513</v>
      </c>
      <c r="AP135" s="227">
        <f t="shared" si="106"/>
        <v>10.948661410918945</v>
      </c>
      <c r="AQ135" s="227">
        <f t="shared" si="106"/>
        <v>10.948661300247345</v>
      </c>
      <c r="AR135" s="227">
        <f t="shared" si="106"/>
        <v>10.948667303371804</v>
      </c>
      <c r="AS135" s="227">
        <f t="shared" si="106"/>
        <v>10.948342778755993</v>
      </c>
      <c r="AT135" s="227">
        <f t="shared" si="106"/>
        <v>10.971501203395889</v>
      </c>
      <c r="AU135" s="227">
        <f t="shared" si="85"/>
        <v>11.341373938773579</v>
      </c>
    </row>
    <row r="136" spans="1:50" x14ac:dyDescent="0.2">
      <c r="A136" s="13" t="s">
        <v>58</v>
      </c>
      <c r="B136" s="5" t="s">
        <v>30</v>
      </c>
      <c r="C136" s="243">
        <v>47266.400000000001</v>
      </c>
      <c r="D136" s="243"/>
      <c r="E136">
        <f t="shared" si="68"/>
        <v>17961.492960869993</v>
      </c>
      <c r="F136">
        <f t="shared" si="69"/>
        <v>17961.5</v>
      </c>
      <c r="G136">
        <f t="shared" si="104"/>
        <v>-3.0293399977381341E-3</v>
      </c>
      <c r="J136">
        <f t="shared" si="105"/>
        <v>-3.0293399977381341E-3</v>
      </c>
      <c r="L136">
        <v>0.1</v>
      </c>
      <c r="O136" s="254"/>
      <c r="P136">
        <v>9.8690773768009151E-13</v>
      </c>
      <c r="Q136">
        <v>2.8960752893061878E-23</v>
      </c>
      <c r="R136">
        <v>3.0872423692487924E-30</v>
      </c>
      <c r="S136" s="13">
        <v>1.2280376625466529E-12</v>
      </c>
      <c r="T136">
        <v>1.5046066265738633E-8</v>
      </c>
      <c r="U136">
        <v>5.4981848828325212E-8</v>
      </c>
      <c r="V136">
        <v>2.9325147780160598E-3</v>
      </c>
      <c r="W136">
        <v>73.976991625260467</v>
      </c>
      <c r="X136">
        <v>3.6865361224028434E-8</v>
      </c>
      <c r="Y136">
        <v>8.8946593427317744E-24</v>
      </c>
      <c r="Z136">
        <f t="shared" si="72"/>
        <v>17961.5</v>
      </c>
      <c r="AA136" s="227">
        <f t="shared" si="73"/>
        <v>5.6673419918338089E-5</v>
      </c>
      <c r="AB136" s="227">
        <f t="shared" si="74"/>
        <v>-1.3340869377755074E-2</v>
      </c>
      <c r="AC136" s="227">
        <f t="shared" si="75"/>
        <v>-3.0860134176564722E-3</v>
      </c>
      <c r="AD136" s="227">
        <f t="shared" si="76"/>
        <v>9.5234788139557798E-6</v>
      </c>
      <c r="AE136" s="227">
        <f t="shared" si="107"/>
        <v>9.5234788139557806E-7</v>
      </c>
      <c r="AF136" s="244">
        <f t="shared" si="78"/>
        <v>32247.9</v>
      </c>
      <c r="AG136" s="245"/>
      <c r="AH136">
        <f t="shared" si="79"/>
        <v>1.031152938001694E-2</v>
      </c>
      <c r="AI136">
        <f t="shared" si="80"/>
        <v>0.81020317030289202</v>
      </c>
      <c r="AJ136">
        <f t="shared" si="81"/>
        <v>0.55496116490016489</v>
      </c>
      <c r="AK136">
        <f t="shared" si="82"/>
        <v>-0.3442966892584346</v>
      </c>
      <c r="AL136">
        <f t="shared" si="83"/>
        <v>-2.0746060298553863</v>
      </c>
      <c r="AM136">
        <f t="shared" si="84"/>
        <v>-1.6931382694493682</v>
      </c>
      <c r="AN136" s="227">
        <f t="shared" si="106"/>
        <v>10.884732851779585</v>
      </c>
      <c r="AO136" s="227">
        <f t="shared" si="106"/>
        <v>10.884732849804795</v>
      </c>
      <c r="AP136" s="227">
        <f t="shared" si="106"/>
        <v>10.884732895215258</v>
      </c>
      <c r="AQ136" s="227">
        <f t="shared" si="106"/>
        <v>10.884731851003117</v>
      </c>
      <c r="AR136" s="227">
        <f t="shared" si="106"/>
        <v>10.884755865105221</v>
      </c>
      <c r="AS136" s="227">
        <f t="shared" si="106"/>
        <v>10.884204908988236</v>
      </c>
      <c r="AT136" s="227">
        <f t="shared" si="106"/>
        <v>10.897619295351067</v>
      </c>
      <c r="AU136" s="227">
        <f t="shared" si="85"/>
        <v>11.275465338639624</v>
      </c>
    </row>
    <row r="137" spans="1:50" x14ac:dyDescent="0.2">
      <c r="A137" s="13" t="s">
        <v>59</v>
      </c>
      <c r="B137" s="5" t="s">
        <v>30</v>
      </c>
      <c r="C137" s="243">
        <v>47649.42</v>
      </c>
      <c r="D137" s="243"/>
      <c r="E137">
        <f t="shared" si="68"/>
        <v>18851.497904670618</v>
      </c>
      <c r="F137">
        <f t="shared" si="69"/>
        <v>18851.5</v>
      </c>
      <c r="G137">
        <f t="shared" si="104"/>
        <v>-9.0174000069964677E-4</v>
      </c>
      <c r="J137">
        <f t="shared" si="105"/>
        <v>-9.0174000069964677E-4</v>
      </c>
      <c r="L137">
        <v>0.1</v>
      </c>
      <c r="O137" s="254"/>
      <c r="S137" s="13"/>
      <c r="Z137">
        <f t="shared" si="72"/>
        <v>18851.5</v>
      </c>
      <c r="AA137" s="227">
        <f t="shared" si="73"/>
        <v>-1.8056875923033169E-3</v>
      </c>
      <c r="AB137" s="227">
        <f t="shared" si="74"/>
        <v>-7.6549424459234046E-3</v>
      </c>
      <c r="AC137" s="227">
        <f t="shared" si="75"/>
        <v>9.0394759160367013E-4</v>
      </c>
      <c r="AD137" s="227">
        <f t="shared" si="76"/>
        <v>8.1712124836607565E-7</v>
      </c>
      <c r="AE137" s="227">
        <f t="shared" si="107"/>
        <v>8.171212483660757E-8</v>
      </c>
      <c r="AF137" s="244">
        <f t="shared" si="78"/>
        <v>32630.92</v>
      </c>
      <c r="AG137" s="245"/>
      <c r="AH137">
        <f t="shared" si="79"/>
        <v>6.7532024452237579E-3</v>
      </c>
      <c r="AI137">
        <f t="shared" si="80"/>
        <v>0.83063305054662062</v>
      </c>
      <c r="AJ137">
        <f t="shared" si="81"/>
        <v>0.50543480144793307</v>
      </c>
      <c r="AK137">
        <f t="shared" si="82"/>
        <v>-0.35479273277541712</v>
      </c>
      <c r="AL137">
        <f t="shared" si="83"/>
        <v>-2.0161755436798372</v>
      </c>
      <c r="AM137">
        <f t="shared" si="84"/>
        <v>-1.5854665792732368</v>
      </c>
      <c r="AN137" s="227">
        <f t="shared" si="106"/>
        <v>10.950225775507516</v>
      </c>
      <c r="AO137" s="227">
        <f t="shared" si="106"/>
        <v>10.950225775475912</v>
      </c>
      <c r="AP137" s="227">
        <f t="shared" si="106"/>
        <v>10.950225777249063</v>
      </c>
      <c r="AQ137" s="227">
        <f t="shared" si="106"/>
        <v>10.950225677759381</v>
      </c>
      <c r="AR137" s="227">
        <f t="shared" si="106"/>
        <v>10.950231260363173</v>
      </c>
      <c r="AS137" s="227">
        <f t="shared" si="106"/>
        <v>10.949919061894326</v>
      </c>
      <c r="AT137" s="227">
        <f t="shared" si="106"/>
        <v>10.973306641241923</v>
      </c>
      <c r="AU137" s="227">
        <f t="shared" si="85"/>
        <v>11.342966666739992</v>
      </c>
      <c r="AX137" s="227"/>
    </row>
    <row r="138" spans="1:50" x14ac:dyDescent="0.2">
      <c r="A138" s="13" t="s">
        <v>62</v>
      </c>
      <c r="B138" s="5"/>
      <c r="C138" s="243">
        <v>47943.572</v>
      </c>
      <c r="D138" s="243"/>
      <c r="E138">
        <f t="shared" si="68"/>
        <v>19535.004599435499</v>
      </c>
      <c r="F138">
        <f t="shared" si="69"/>
        <v>19535</v>
      </c>
      <c r="G138">
        <f t="shared" si="104"/>
        <v>1.9793999963440001E-3</v>
      </c>
      <c r="J138">
        <f t="shared" si="105"/>
        <v>1.9793999963440001E-3</v>
      </c>
      <c r="L138">
        <v>0.1</v>
      </c>
      <c r="O138" s="254"/>
      <c r="S138" s="13"/>
      <c r="Z138">
        <f t="shared" si="72"/>
        <v>19535</v>
      </c>
      <c r="AA138" s="227">
        <f t="shared" si="73"/>
        <v>-3.2771888778249511E-3</v>
      </c>
      <c r="AB138" s="227">
        <f t="shared" si="74"/>
        <v>-1.9577744409012407E-3</v>
      </c>
      <c r="AC138" s="227">
        <f t="shared" si="75"/>
        <v>5.2565888741689512E-3</v>
      </c>
      <c r="AD138" s="227">
        <f t="shared" si="76"/>
        <v>2.7631726592036802E-5</v>
      </c>
      <c r="AE138" s="227">
        <f t="shared" si="107"/>
        <v>2.7631726592036802E-6</v>
      </c>
      <c r="AF138" s="244">
        <f t="shared" si="78"/>
        <v>32925.072</v>
      </c>
      <c r="AG138" s="245"/>
      <c r="AH138">
        <f t="shared" si="79"/>
        <v>3.9371744372452408E-3</v>
      </c>
      <c r="AI138">
        <f t="shared" si="80"/>
        <v>0.84746736223386399</v>
      </c>
      <c r="AJ138">
        <f t="shared" si="81"/>
        <v>0.46439031406802739</v>
      </c>
      <c r="AK138">
        <f t="shared" si="82"/>
        <v>-0.36234905990425426</v>
      </c>
      <c r="AL138">
        <f t="shared" si="83"/>
        <v>-1.9692358149619431</v>
      </c>
      <c r="AM138">
        <f t="shared" si="84"/>
        <v>-1.5059448721666031</v>
      </c>
      <c r="AN138" s="227">
        <f t="shared" si="106"/>
        <v>11.001668399233191</v>
      </c>
      <c r="AO138" s="227">
        <f t="shared" si="106"/>
        <v>11.0016683992332</v>
      </c>
      <c r="AP138" s="227">
        <f t="shared" si="106"/>
        <v>11.001668399236868</v>
      </c>
      <c r="AQ138" s="227">
        <f t="shared" si="106"/>
        <v>11.001668400768505</v>
      </c>
      <c r="AR138" s="227">
        <f t="shared" si="106"/>
        <v>11.001669040020879</v>
      </c>
      <c r="AS138" s="227">
        <f t="shared" si="106"/>
        <v>11.001930231304595</v>
      </c>
      <c r="AT138" s="227">
        <f t="shared" si="106"/>
        <v>11.032578089640911</v>
      </c>
      <c r="AU138" s="227">
        <f t="shared" si="85"/>
        <v>11.394806169837295</v>
      </c>
      <c r="AX138" s="227"/>
    </row>
    <row r="139" spans="1:50" x14ac:dyDescent="0.2">
      <c r="A139" s="13" t="s">
        <v>59</v>
      </c>
      <c r="B139" s="5"/>
      <c r="C139" s="243">
        <v>47654.373</v>
      </c>
      <c r="D139" s="243"/>
      <c r="E139">
        <f t="shared" si="68"/>
        <v>18863.006949855324</v>
      </c>
      <c r="F139">
        <f t="shared" si="69"/>
        <v>18863</v>
      </c>
      <c r="G139">
        <f t="shared" si="104"/>
        <v>2.9909200020483695E-3</v>
      </c>
      <c r="J139">
        <f t="shared" si="105"/>
        <v>2.9909200020483695E-3</v>
      </c>
      <c r="L139">
        <v>0.1</v>
      </c>
      <c r="O139" s="254"/>
      <c r="S139" s="13"/>
      <c r="Z139">
        <f t="shared" si="72"/>
        <v>18863</v>
      </c>
      <c r="AA139" s="227">
        <f t="shared" si="73"/>
        <v>-1.8301596086333629E-3</v>
      </c>
      <c r="AB139" s="227">
        <f t="shared" si="74"/>
        <v>-3.7154907905429012E-3</v>
      </c>
      <c r="AC139" s="227">
        <f t="shared" si="75"/>
        <v>4.8210796106817324E-3</v>
      </c>
      <c r="AD139" s="227">
        <f t="shared" si="76"/>
        <v>2.3242808612531126E-5</v>
      </c>
      <c r="AE139" s="227">
        <f t="shared" si="107"/>
        <v>2.3242808612531128E-6</v>
      </c>
      <c r="AF139" s="244">
        <f t="shared" si="78"/>
        <v>32635.873</v>
      </c>
      <c r="AG139" s="245"/>
      <c r="AH139">
        <f t="shared" si="79"/>
        <v>6.7064107925912707E-3</v>
      </c>
      <c r="AI139">
        <f t="shared" si="80"/>
        <v>0.83090784964899267</v>
      </c>
      <c r="AJ139">
        <f t="shared" si="81"/>
        <v>0.50476645511439511</v>
      </c>
      <c r="AK139">
        <f t="shared" si="82"/>
        <v>-0.3549237826450411</v>
      </c>
      <c r="AL139">
        <f t="shared" si="83"/>
        <v>-2.0154011525457194</v>
      </c>
      <c r="AM139">
        <f t="shared" si="84"/>
        <v>-1.584106923159796</v>
      </c>
      <c r="AN139" s="227">
        <f t="shared" si="106"/>
        <v>10.951082852729316</v>
      </c>
      <c r="AO139" s="227">
        <f t="shared" si="106"/>
        <v>10.951082852700681</v>
      </c>
      <c r="AP139" s="227">
        <f t="shared" si="106"/>
        <v>10.951082854338303</v>
      </c>
      <c r="AQ139" s="227">
        <f t="shared" si="106"/>
        <v>10.951082760684116</v>
      </c>
      <c r="AR139" s="227">
        <f t="shared" si="106"/>
        <v>10.951088117003525</v>
      </c>
      <c r="AS139" s="227">
        <f t="shared" si="106"/>
        <v>10.950782804141365</v>
      </c>
      <c r="AT139" s="227">
        <f t="shared" si="106"/>
        <v>10.974295730803162</v>
      </c>
      <c r="AU139" s="227">
        <f t="shared" si="85"/>
        <v>11.343838874912075</v>
      </c>
      <c r="AX139" s="227"/>
    </row>
    <row r="140" spans="1:50" x14ac:dyDescent="0.2">
      <c r="A140" s="13" t="s">
        <v>49</v>
      </c>
      <c r="B140" s="5"/>
      <c r="C140" s="243">
        <v>46095.62</v>
      </c>
      <c r="D140" s="243"/>
      <c r="E140">
        <f t="shared" si="68"/>
        <v>15241.008421934939</v>
      </c>
      <c r="F140">
        <f t="shared" si="69"/>
        <v>15241</v>
      </c>
      <c r="G140">
        <f t="shared" si="104"/>
        <v>3.6244400034775026E-3</v>
      </c>
      <c r="J140">
        <f t="shared" si="105"/>
        <v>3.6244400034775026E-3</v>
      </c>
      <c r="L140">
        <v>0.1</v>
      </c>
      <c r="O140" s="254"/>
      <c r="P140">
        <v>5.55576455338723E-10</v>
      </c>
      <c r="Q140">
        <v>1.5011486757335253E-22</v>
      </c>
      <c r="R140">
        <v>3.5347667045614216E-29</v>
      </c>
      <c r="S140" s="13">
        <v>3.1864837316147402E-10</v>
      </c>
      <c r="T140">
        <v>7.1555671568940782E-7</v>
      </c>
      <c r="U140">
        <v>8.9404098129847228E-6</v>
      </c>
      <c r="V140">
        <v>2.021784984367588E-5</v>
      </c>
      <c r="W140">
        <v>6.6002966306393187</v>
      </c>
      <c r="X140">
        <v>9.5657386888525051E-6</v>
      </c>
      <c r="Y140">
        <v>1.0184022481155273E-22</v>
      </c>
      <c r="Z140">
        <f t="shared" si="72"/>
        <v>15241</v>
      </c>
      <c r="AA140" s="227">
        <f t="shared" si="73"/>
        <v>5.3255301509512291E-3</v>
      </c>
      <c r="AB140" s="227">
        <f t="shared" si="74"/>
        <v>-1.6755916559153292E-2</v>
      </c>
      <c r="AC140" s="227">
        <f t="shared" si="75"/>
        <v>-1.7010901474737265E-3</v>
      </c>
      <c r="AD140" s="227">
        <f t="shared" si="76"/>
        <v>2.8937076898321846E-6</v>
      </c>
      <c r="AE140" s="227">
        <f t="shared" si="107"/>
        <v>2.8937076898321846E-7</v>
      </c>
      <c r="AF140" s="244">
        <f t="shared" si="78"/>
        <v>31077.120000000003</v>
      </c>
      <c r="AG140" s="245"/>
      <c r="AH140">
        <f t="shared" si="79"/>
        <v>2.0380356562630795E-2</v>
      </c>
      <c r="AI140">
        <f t="shared" si="80"/>
        <v>0.75697351949077041</v>
      </c>
      <c r="AJ140">
        <f t="shared" si="81"/>
        <v>0.68230143584759306</v>
      </c>
      <c r="AK140">
        <f t="shared" si="82"/>
        <v>-0.30903264644482004</v>
      </c>
      <c r="AL140">
        <f t="shared" si="83"/>
        <v>-2.237195810506571</v>
      </c>
      <c r="AM140">
        <f t="shared" si="84"/>
        <v>-2.0585901158306505</v>
      </c>
      <c r="AN140" s="227">
        <f t="shared" si="106"/>
        <v>10.693757088730333</v>
      </c>
      <c r="AO140" s="227">
        <f t="shared" si="106"/>
        <v>10.693757505179667</v>
      </c>
      <c r="AP140" s="227">
        <f t="shared" si="106"/>
        <v>10.693753941676405</v>
      </c>
      <c r="AQ140" s="227">
        <f t="shared" si="106"/>
        <v>10.693784435433361</v>
      </c>
      <c r="AR140" s="227">
        <f t="shared" si="106"/>
        <v>10.693523589501382</v>
      </c>
      <c r="AS140" s="227">
        <f t="shared" si="106"/>
        <v>10.695761993720231</v>
      </c>
      <c r="AT140" s="227">
        <f t="shared" si="106"/>
        <v>10.677049252230004</v>
      </c>
      <c r="AU140" s="227">
        <f t="shared" si="85"/>
        <v>11.069131222800245</v>
      </c>
      <c r="AX140" s="227"/>
    </row>
    <row r="141" spans="1:50" x14ac:dyDescent="0.2">
      <c r="A141" s="13" t="s">
        <v>54</v>
      </c>
      <c r="B141" s="5"/>
      <c r="C141" s="243">
        <v>46903.402000000002</v>
      </c>
      <c r="D141" s="243"/>
      <c r="E141">
        <f t="shared" si="68"/>
        <v>17118.012164593711</v>
      </c>
      <c r="F141">
        <f t="shared" si="69"/>
        <v>17118</v>
      </c>
      <c r="G141">
        <f t="shared" si="104"/>
        <v>5.2351199992699549E-3</v>
      </c>
      <c r="J141">
        <f t="shared" si="105"/>
        <v>5.2351199992699549E-3</v>
      </c>
      <c r="L141">
        <v>0.1</v>
      </c>
      <c r="O141" s="254"/>
      <c r="S141" s="13"/>
      <c r="Z141">
        <f t="shared" si="72"/>
        <v>17118</v>
      </c>
      <c r="AA141" s="227">
        <f t="shared" si="73"/>
        <v>1.7611244070551979E-3</v>
      </c>
      <c r="AB141" s="227">
        <f t="shared" si="74"/>
        <v>-8.3310289588300265E-3</v>
      </c>
      <c r="AC141" s="227">
        <f t="shared" si="75"/>
        <v>3.473995592214757E-3</v>
      </c>
      <c r="AD141" s="227">
        <f t="shared" si="76"/>
        <v>1.206864537472756E-5</v>
      </c>
      <c r="AE141" s="227">
        <f t="shared" si="107"/>
        <v>1.206864537472756E-6</v>
      </c>
      <c r="AF141" s="244">
        <f t="shared" si="78"/>
        <v>31884.902000000002</v>
      </c>
      <c r="AG141" s="245"/>
      <c r="AH141">
        <f t="shared" si="79"/>
        <v>1.3566148958099981E-2</v>
      </c>
      <c r="AI141">
        <f t="shared" si="80"/>
        <v>0.79228996042824562</v>
      </c>
      <c r="AJ141">
        <f t="shared" si="81"/>
        <v>0.59810793724116307</v>
      </c>
      <c r="AK141">
        <f t="shared" si="82"/>
        <v>-0.33379572534484664</v>
      </c>
      <c r="AL141">
        <f t="shared" si="83"/>
        <v>-2.1274278702263998</v>
      </c>
      <c r="AM141">
        <f t="shared" si="84"/>
        <v>-1.8000683198745933</v>
      </c>
      <c r="AN141" s="227">
        <f t="shared" ref="AN141:AT150" si="108">$AU141+$AB$7*SIN(AO141)</f>
        <v>10.824110733197081</v>
      </c>
      <c r="AO141" s="227">
        <f t="shared" si="108"/>
        <v>10.824110728366509</v>
      </c>
      <c r="AP141" s="227">
        <f t="shared" si="108"/>
        <v>10.824110800378387</v>
      </c>
      <c r="AQ141" s="227">
        <f t="shared" si="108"/>
        <v>10.824109726862638</v>
      </c>
      <c r="AR141" s="227">
        <f t="shared" si="108"/>
        <v>10.824125730968763</v>
      </c>
      <c r="AS141" s="227">
        <f t="shared" si="108"/>
        <v>10.823887292911317</v>
      </c>
      <c r="AT141" s="227">
        <f t="shared" si="108"/>
        <v>10.827474343756245</v>
      </c>
      <c r="AU141" s="227">
        <f t="shared" si="85"/>
        <v>11.211490765322029</v>
      </c>
      <c r="AX141" s="227"/>
    </row>
    <row r="142" spans="1:50" x14ac:dyDescent="0.2">
      <c r="A142" t="s">
        <v>36</v>
      </c>
      <c r="C142" s="243">
        <v>41753.317999999999</v>
      </c>
      <c r="D142" s="243"/>
      <c r="E142">
        <f t="shared" si="68"/>
        <v>5151.0124753123637</v>
      </c>
      <c r="F142">
        <f t="shared" si="69"/>
        <v>5151</v>
      </c>
      <c r="G142">
        <f t="shared" si="104"/>
        <v>5.3688400003011338E-3</v>
      </c>
      <c r="J142" s="221">
        <f t="shared" si="105"/>
        <v>5.3688400003011338E-3</v>
      </c>
      <c r="L142">
        <v>0.1</v>
      </c>
      <c r="O142" s="254"/>
      <c r="S142" s="13"/>
      <c r="Z142">
        <f t="shared" si="72"/>
        <v>5151</v>
      </c>
      <c r="AA142" s="227">
        <f t="shared" si="73"/>
        <v>1.8642908932013248E-2</v>
      </c>
      <c r="AB142" s="227">
        <f t="shared" si="74"/>
        <v>-4.1076033307497969E-2</v>
      </c>
      <c r="AC142" s="227">
        <f t="shared" si="75"/>
        <v>-1.3274068931712114E-2</v>
      </c>
      <c r="AD142" s="227">
        <f t="shared" si="76"/>
        <v>1.7620090600384478E-4</v>
      </c>
      <c r="AE142" s="227">
        <f t="shared" si="107"/>
        <v>1.7620090600384478E-5</v>
      </c>
      <c r="AF142" s="244">
        <f t="shared" si="78"/>
        <v>26734.817999999999</v>
      </c>
      <c r="AG142" s="245"/>
      <c r="AH142">
        <f t="shared" si="79"/>
        <v>4.6444873307799103E-2</v>
      </c>
      <c r="AI142">
        <f t="shared" si="80"/>
        <v>0.6431203318674934</v>
      </c>
      <c r="AJ142">
        <f t="shared" si="81"/>
        <v>0.93992456405278269</v>
      </c>
      <c r="AK142">
        <f t="shared" si="82"/>
        <v>-0.1649240712298361</v>
      </c>
      <c r="AL142">
        <f t="shared" si="83"/>
        <v>-2.7086990143418799</v>
      </c>
      <c r="AM142">
        <f t="shared" si="84"/>
        <v>-4.5476972128486128</v>
      </c>
      <c r="AN142" s="227">
        <f t="shared" si="108"/>
        <v>10.067982706247093</v>
      </c>
      <c r="AO142" s="227">
        <f t="shared" si="108"/>
        <v>10.06825874715393</v>
      </c>
      <c r="AP142" s="227">
        <f t="shared" si="108"/>
        <v>10.067381380344676</v>
      </c>
      <c r="AQ142" s="227">
        <f t="shared" si="108"/>
        <v>10.07017200026095</v>
      </c>
      <c r="AR142" s="227">
        <f t="shared" si="108"/>
        <v>10.061316038237946</v>
      </c>
      <c r="AS142" s="227">
        <f t="shared" si="108"/>
        <v>10.089627866678585</v>
      </c>
      <c r="AT142" s="227">
        <f t="shared" si="108"/>
        <v>10.001080394201839</v>
      </c>
      <c r="AU142" s="227">
        <f t="shared" si="85"/>
        <v>10.303863357033164</v>
      </c>
      <c r="AX142" s="227"/>
    </row>
    <row r="143" spans="1:50" x14ac:dyDescent="0.2">
      <c r="A143" s="13" t="s">
        <v>56</v>
      </c>
      <c r="B143" s="5" t="s">
        <v>30</v>
      </c>
      <c r="C143" s="243">
        <v>46914.377</v>
      </c>
      <c r="D143" s="243"/>
      <c r="E143">
        <f t="shared" si="68"/>
        <v>17143.514238266653</v>
      </c>
      <c r="F143">
        <f t="shared" si="69"/>
        <v>17143.5</v>
      </c>
      <c r="G143">
        <f t="shared" si="104"/>
        <v>6.127540000306908E-3</v>
      </c>
      <c r="J143">
        <f t="shared" si="105"/>
        <v>6.127540000306908E-3</v>
      </c>
      <c r="L143">
        <v>0.1</v>
      </c>
      <c r="O143" s="254"/>
      <c r="S143" s="13"/>
      <c r="Z143">
        <f t="shared" si="72"/>
        <v>17143.5</v>
      </c>
      <c r="AA143" s="227">
        <f t="shared" si="73"/>
        <v>1.7104989957555487E-3</v>
      </c>
      <c r="AB143" s="227">
        <f t="shared" si="74"/>
        <v>-7.3419359304469703E-3</v>
      </c>
      <c r="AC143" s="227">
        <f t="shared" si="75"/>
        <v>4.4170410045513593E-3</v>
      </c>
      <c r="AD143" s="227">
        <f t="shared" si="76"/>
        <v>1.9510251235888082E-5</v>
      </c>
      <c r="AE143" s="227">
        <f t="shared" si="107"/>
        <v>1.9510251235888084E-6</v>
      </c>
      <c r="AF143" s="244">
        <f t="shared" si="78"/>
        <v>31895.877</v>
      </c>
      <c r="AG143" s="245"/>
      <c r="AH143">
        <f t="shared" si="79"/>
        <v>1.3469475930753878E-2</v>
      </c>
      <c r="AI143">
        <f t="shared" si="80"/>
        <v>0.79281185959947253</v>
      </c>
      <c r="AJ143">
        <f t="shared" si="81"/>
        <v>0.59685477968123402</v>
      </c>
      <c r="AK143">
        <f t="shared" si="82"/>
        <v>-0.3341199204997562</v>
      </c>
      <c r="AL143">
        <f t="shared" si="83"/>
        <v>-2.1258651008310228</v>
      </c>
      <c r="AM143">
        <f t="shared" si="84"/>
        <v>-1.7967597096086059</v>
      </c>
      <c r="AN143" s="227">
        <f t="shared" si="108"/>
        <v>10.825923777350557</v>
      </c>
      <c r="AO143" s="227">
        <f t="shared" si="108"/>
        <v>10.825923772387618</v>
      </c>
      <c r="AP143" s="227">
        <f t="shared" si="108"/>
        <v>10.825923847155723</v>
      </c>
      <c r="AQ143" s="227">
        <f t="shared" si="108"/>
        <v>10.825922720756385</v>
      </c>
      <c r="AR143" s="227">
        <f t="shared" si="108"/>
        <v>10.825939691015666</v>
      </c>
      <c r="AS143" s="227">
        <f t="shared" si="108"/>
        <v>10.825684196080431</v>
      </c>
      <c r="AT143" s="227">
        <f t="shared" si="108"/>
        <v>10.829571988784972</v>
      </c>
      <c r="AU143" s="227">
        <f t="shared" si="85"/>
        <v>11.213424792138388</v>
      </c>
      <c r="AX143" s="227"/>
    </row>
    <row r="144" spans="1:50" x14ac:dyDescent="0.2">
      <c r="A144" s="13" t="s">
        <v>54</v>
      </c>
      <c r="B144" s="5" t="s">
        <v>30</v>
      </c>
      <c r="C144" s="243">
        <v>46892.43</v>
      </c>
      <c r="D144" s="243"/>
      <c r="E144">
        <f t="shared" si="68"/>
        <v>17092.517061874838</v>
      </c>
      <c r="F144">
        <f t="shared" si="69"/>
        <v>17092.5</v>
      </c>
      <c r="G144">
        <f t="shared" si="104"/>
        <v>7.3427000024821609E-3</v>
      </c>
      <c r="J144">
        <f t="shared" si="105"/>
        <v>7.3427000024821609E-3</v>
      </c>
      <c r="L144">
        <v>0.1</v>
      </c>
      <c r="O144" s="254"/>
      <c r="S144" s="13"/>
      <c r="Z144">
        <f t="shared" si="72"/>
        <v>17092.5</v>
      </c>
      <c r="AA144" s="227">
        <f t="shared" si="73"/>
        <v>1.8116925452925699E-3</v>
      </c>
      <c r="AB144" s="227">
        <f t="shared" si="74"/>
        <v>-6.3200138465011983E-3</v>
      </c>
      <c r="AC144" s="227">
        <f t="shared" si="75"/>
        <v>5.531007457189591E-3</v>
      </c>
      <c r="AD144" s="227">
        <f t="shared" si="76"/>
        <v>3.0592043491486868E-5</v>
      </c>
      <c r="AE144" s="227">
        <f t="shared" si="107"/>
        <v>3.0592043491486872E-6</v>
      </c>
      <c r="AF144" s="244">
        <f t="shared" si="78"/>
        <v>31873.93</v>
      </c>
      <c r="AG144" s="245"/>
      <c r="AH144">
        <f t="shared" si="79"/>
        <v>1.3662713848983359E-2</v>
      </c>
      <c r="AI144">
        <f t="shared" si="80"/>
        <v>0.79176925387066144</v>
      </c>
      <c r="AJ144">
        <f t="shared" si="81"/>
        <v>0.59935798896228709</v>
      </c>
      <c r="AK144">
        <f t="shared" si="82"/>
        <v>-0.33347114292515784</v>
      </c>
      <c r="AL144">
        <f t="shared" si="83"/>
        <v>-2.1289885844672796</v>
      </c>
      <c r="AM144">
        <f t="shared" si="84"/>
        <v>-1.8033818812183477</v>
      </c>
      <c r="AN144" s="227">
        <f t="shared" si="108"/>
        <v>10.822298881576499</v>
      </c>
      <c r="AO144" s="227">
        <f t="shared" si="108"/>
        <v>10.822298876910954</v>
      </c>
      <c r="AP144" s="227">
        <f t="shared" si="108"/>
        <v>10.822298945742581</v>
      </c>
      <c r="AQ144" s="227">
        <f t="shared" si="108"/>
        <v>10.822297930259747</v>
      </c>
      <c r="AR144" s="227">
        <f t="shared" si="108"/>
        <v>10.822312912421053</v>
      </c>
      <c r="AS144" s="227">
        <f t="shared" si="108"/>
        <v>10.822091999592327</v>
      </c>
      <c r="AT144" s="227">
        <f t="shared" si="108"/>
        <v>10.825378135125032</v>
      </c>
      <c r="AU144" s="227">
        <f t="shared" si="85"/>
        <v>11.209556738505672</v>
      </c>
      <c r="AX144" s="227"/>
    </row>
    <row r="145" spans="1:50" x14ac:dyDescent="0.2">
      <c r="A145" s="13" t="s">
        <v>58</v>
      </c>
      <c r="B145" s="5"/>
      <c r="C145" s="243">
        <v>47262.322</v>
      </c>
      <c r="D145" s="243"/>
      <c r="E145">
        <f t="shared" si="68"/>
        <v>17952.017110625042</v>
      </c>
      <c r="F145">
        <f t="shared" si="69"/>
        <v>17952</v>
      </c>
      <c r="G145">
        <f t="shared" si="104"/>
        <v>7.3636800007079728E-3</v>
      </c>
      <c r="J145">
        <f t="shared" si="105"/>
        <v>7.3636800007079728E-3</v>
      </c>
      <c r="L145">
        <v>0.1</v>
      </c>
      <c r="O145" s="254"/>
      <c r="S145" s="13"/>
      <c r="Z145">
        <f t="shared" si="72"/>
        <v>17952</v>
      </c>
      <c r="AA145" s="227">
        <f t="shared" si="73"/>
        <v>7.6206378933222144E-5</v>
      </c>
      <c r="AB145" s="227">
        <f t="shared" si="74"/>
        <v>-2.985151135079819E-3</v>
      </c>
      <c r="AC145" s="227">
        <f t="shared" si="75"/>
        <v>7.2874736217747507E-3</v>
      </c>
      <c r="AD145" s="227">
        <f t="shared" si="76"/>
        <v>5.3107271788062804E-5</v>
      </c>
      <c r="AE145" s="227">
        <f t="shared" si="107"/>
        <v>5.3107271788062804E-6</v>
      </c>
      <c r="AF145" s="244">
        <f t="shared" si="78"/>
        <v>32243.822</v>
      </c>
      <c r="AG145" s="245"/>
      <c r="AH145">
        <f t="shared" si="79"/>
        <v>1.0348831135787792E-2</v>
      </c>
      <c r="AI145">
        <f t="shared" si="80"/>
        <v>0.80999377849306997</v>
      </c>
      <c r="AJ145">
        <f t="shared" si="81"/>
        <v>0.55546707140833995</v>
      </c>
      <c r="AK145">
        <f t="shared" si="82"/>
        <v>-0.344181176978131</v>
      </c>
      <c r="AL145">
        <f t="shared" si="83"/>
        <v>-2.0752143044670612</v>
      </c>
      <c r="AM145">
        <f t="shared" si="84"/>
        <v>-1.6943148883329202</v>
      </c>
      <c r="AN145" s="227">
        <f t="shared" si="108"/>
        <v>10.8840424490581</v>
      </c>
      <c r="AO145" s="227">
        <f t="shared" si="108"/>
        <v>10.88404244703611</v>
      </c>
      <c r="AP145" s="227">
        <f t="shared" si="108"/>
        <v>10.884042493245255</v>
      </c>
      <c r="AQ145" s="227">
        <f t="shared" si="108"/>
        <v>10.884041437218045</v>
      </c>
      <c r="AR145" s="227">
        <f t="shared" si="108"/>
        <v>10.884065573315556</v>
      </c>
      <c r="AS145" s="227">
        <f t="shared" si="108"/>
        <v>10.883515222206825</v>
      </c>
      <c r="AT145" s="227">
        <f t="shared" si="108"/>
        <v>10.896820620368553</v>
      </c>
      <c r="AU145" s="227">
        <f t="shared" si="85"/>
        <v>11.274744818845296</v>
      </c>
      <c r="AX145" s="227"/>
    </row>
    <row r="146" spans="1:50" x14ac:dyDescent="0.2">
      <c r="A146" s="13" t="s">
        <v>46</v>
      </c>
      <c r="B146" s="5"/>
      <c r="C146" s="243">
        <v>45061.476000000002</v>
      </c>
      <c r="D146" s="243"/>
      <c r="E146">
        <f t="shared" si="68"/>
        <v>12838.018310186826</v>
      </c>
      <c r="F146">
        <f t="shared" si="69"/>
        <v>12838</v>
      </c>
      <c r="G146">
        <f t="shared" si="104"/>
        <v>7.8799200055073015E-3</v>
      </c>
      <c r="J146">
        <f t="shared" si="105"/>
        <v>7.8799200055073015E-3</v>
      </c>
      <c r="L146">
        <v>0.1</v>
      </c>
      <c r="O146" s="254"/>
      <c r="S146" s="13"/>
      <c r="Z146">
        <f t="shared" si="72"/>
        <v>12838</v>
      </c>
      <c r="AA146" s="227">
        <f t="shared" si="73"/>
        <v>9.4004481804892542E-3</v>
      </c>
      <c r="AB146" s="227">
        <f t="shared" si="74"/>
        <v>-2.0333615997332622E-2</v>
      </c>
      <c r="AC146" s="227">
        <f t="shared" si="75"/>
        <v>-1.5205281749819527E-3</v>
      </c>
      <c r="AD146" s="227">
        <f t="shared" si="76"/>
        <v>2.3120059309139479E-6</v>
      </c>
      <c r="AE146" s="227">
        <f t="shared" si="107"/>
        <v>2.3120059309139479E-7</v>
      </c>
      <c r="AF146" s="244">
        <f t="shared" si="78"/>
        <v>30042.976000000002</v>
      </c>
      <c r="AG146" s="245"/>
      <c r="AH146">
        <f t="shared" si="79"/>
        <v>2.8213536002839924E-2</v>
      </c>
      <c r="AI146">
        <f t="shared" si="80"/>
        <v>0.7196256445728626</v>
      </c>
      <c r="AJ146">
        <f t="shared" si="81"/>
        <v>0.76978150874240892</v>
      </c>
      <c r="AK146">
        <f t="shared" si="82"/>
        <v>-0.27559620392198675</v>
      </c>
      <c r="AL146">
        <f t="shared" si="83"/>
        <v>-2.3647885313516244</v>
      </c>
      <c r="AM146">
        <f t="shared" si="84"/>
        <v>-2.4438632200785175</v>
      </c>
      <c r="AN146" s="227">
        <f t="shared" si="108"/>
        <v>10.534742902540442</v>
      </c>
      <c r="AO146" s="227">
        <f t="shared" si="108"/>
        <v>10.534750567508089</v>
      </c>
      <c r="AP146" s="227">
        <f t="shared" si="108"/>
        <v>10.534706726068324</v>
      </c>
      <c r="AQ146" s="227">
        <f t="shared" si="108"/>
        <v>10.534957538941153</v>
      </c>
      <c r="AR146" s="227">
        <f t="shared" si="108"/>
        <v>10.53352436793482</v>
      </c>
      <c r="AS146" s="227">
        <f t="shared" si="108"/>
        <v>10.541770230343557</v>
      </c>
      <c r="AT146" s="227">
        <f t="shared" si="108"/>
        <v>10.496052777223209</v>
      </c>
      <c r="AU146" s="227">
        <f t="shared" si="85"/>
        <v>10.886877636929254</v>
      </c>
      <c r="AX146" s="227"/>
    </row>
    <row r="147" spans="1:50" x14ac:dyDescent="0.2">
      <c r="A147" s="13" t="s">
        <v>41</v>
      </c>
      <c r="B147" s="5"/>
      <c r="C147" s="243">
        <v>44662.535000000003</v>
      </c>
      <c r="D147" s="243"/>
      <c r="E147">
        <f t="shared" si="68"/>
        <v>11911.018513088065</v>
      </c>
      <c r="F147">
        <f t="shared" si="69"/>
        <v>11911</v>
      </c>
      <c r="G147">
        <f t="shared" si="104"/>
        <v>7.9672400024719536E-3</v>
      </c>
      <c r="J147">
        <f t="shared" si="105"/>
        <v>7.9672400024719536E-3</v>
      </c>
      <c r="L147">
        <v>0.1</v>
      </c>
      <c r="O147" s="254"/>
      <c r="S147" s="13"/>
      <c r="Z147">
        <f t="shared" si="72"/>
        <v>11911</v>
      </c>
      <c r="AA147" s="227">
        <f t="shared" si="73"/>
        <v>1.0821454511625351E-2</v>
      </c>
      <c r="AB147" s="227">
        <f t="shared" si="74"/>
        <v>-2.2996387474243426E-2</v>
      </c>
      <c r="AC147" s="227">
        <f t="shared" si="75"/>
        <v>-2.8542145091533973E-3</v>
      </c>
      <c r="AD147" s="227">
        <f t="shared" si="76"/>
        <v>8.1465404642617688E-6</v>
      </c>
      <c r="AE147" s="227">
        <f t="shared" si="107"/>
        <v>8.1465404642617697E-7</v>
      </c>
      <c r="AF147" s="244">
        <f t="shared" si="78"/>
        <v>29644.035000000003</v>
      </c>
      <c r="AG147" s="245"/>
      <c r="AH147">
        <f t="shared" si="79"/>
        <v>3.0963627476715379E-2</v>
      </c>
      <c r="AI147">
        <f t="shared" si="80"/>
        <v>0.7072424115730418</v>
      </c>
      <c r="AJ147">
        <f t="shared" si="81"/>
        <v>0.79833476107119072</v>
      </c>
      <c r="AK147">
        <f t="shared" si="82"/>
        <v>-0.26240434679292912</v>
      </c>
      <c r="AL147">
        <f t="shared" si="83"/>
        <v>-2.4108146807529542</v>
      </c>
      <c r="AM147">
        <f t="shared" si="84"/>
        <v>-2.6139150046141904</v>
      </c>
      <c r="AN147" s="227">
        <f t="shared" si="108"/>
        <v>10.475418531177683</v>
      </c>
      <c r="AO147" s="227">
        <f t="shared" si="108"/>
        <v>10.475434602279167</v>
      </c>
      <c r="AP147" s="227">
        <f t="shared" si="108"/>
        <v>10.475352358311001</v>
      </c>
      <c r="AQ147" s="227">
        <f t="shared" si="108"/>
        <v>10.475773366866953</v>
      </c>
      <c r="AR147" s="227">
        <f t="shared" si="108"/>
        <v>10.473621466828352</v>
      </c>
      <c r="AS147" s="227">
        <f t="shared" si="108"/>
        <v>10.484706939575117</v>
      </c>
      <c r="AT147" s="227">
        <f t="shared" si="108"/>
        <v>10.429706879222888</v>
      </c>
      <c r="AU147" s="227">
        <f t="shared" si="85"/>
        <v>10.816570073840445</v>
      </c>
      <c r="AX147" s="227"/>
    </row>
    <row r="148" spans="1:50" x14ac:dyDescent="0.2">
      <c r="A148" s="13" t="s">
        <v>59</v>
      </c>
      <c r="B148" s="5"/>
      <c r="C148" s="243">
        <v>47617.37</v>
      </c>
      <c r="D148" s="243"/>
      <c r="E148">
        <f t="shared" si="68"/>
        <v>18777.024878591543</v>
      </c>
      <c r="F148">
        <f t="shared" si="69"/>
        <v>18777</v>
      </c>
      <c r="G148">
        <f t="shared" si="104"/>
        <v>1.0706680004659574E-2</v>
      </c>
      <c r="J148">
        <f t="shared" si="105"/>
        <v>1.0706680004659574E-2</v>
      </c>
      <c r="L148">
        <v>0.1</v>
      </c>
      <c r="O148" s="254"/>
      <c r="S148" s="13"/>
      <c r="Z148">
        <f t="shared" si="72"/>
        <v>18777</v>
      </c>
      <c r="AA148" s="227">
        <f t="shared" si="73"/>
        <v>-1.6473963242039811E-3</v>
      </c>
      <c r="AB148" s="227">
        <f t="shared" si="74"/>
        <v>3.6508444467906057E-3</v>
      </c>
      <c r="AC148" s="227">
        <f t="shared" si="75"/>
        <v>1.2354076328863556E-2</v>
      </c>
      <c r="AD148" s="227">
        <f t="shared" si="76"/>
        <v>1.5262320193938685E-4</v>
      </c>
      <c r="AE148" s="227">
        <f t="shared" si="107"/>
        <v>1.5262320193938686E-5</v>
      </c>
      <c r="AF148" s="244">
        <f t="shared" si="78"/>
        <v>32598.870000000003</v>
      </c>
      <c r="AG148" s="245"/>
      <c r="AH148">
        <f t="shared" si="79"/>
        <v>7.0558355578689688E-3</v>
      </c>
      <c r="AI148">
        <f t="shared" si="80"/>
        <v>0.82885967613733991</v>
      </c>
      <c r="AJ148">
        <f t="shared" si="81"/>
        <v>0.50974652120772146</v>
      </c>
      <c r="AK148">
        <f t="shared" si="82"/>
        <v>-0.35394072433894336</v>
      </c>
      <c r="AL148">
        <f t="shared" si="83"/>
        <v>-2.0211798811794575</v>
      </c>
      <c r="AM148">
        <f t="shared" si="84"/>
        <v>-1.5942934960300015</v>
      </c>
      <c r="AN148" s="227">
        <f t="shared" si="108"/>
        <v>10.944680256498145</v>
      </c>
      <c r="AO148" s="227">
        <f t="shared" si="108"/>
        <v>10.944680256441243</v>
      </c>
      <c r="AP148" s="227">
        <f t="shared" si="108"/>
        <v>10.944680259286411</v>
      </c>
      <c r="AQ148" s="227">
        <f t="shared" si="108"/>
        <v>10.944680117028939</v>
      </c>
      <c r="AR148" s="227">
        <f t="shared" si="108"/>
        <v>10.944687230343801</v>
      </c>
      <c r="AS148" s="227">
        <f t="shared" si="108"/>
        <v>10.944332751269776</v>
      </c>
      <c r="AT148" s="227">
        <f t="shared" si="108"/>
        <v>10.966905876909557</v>
      </c>
      <c r="AU148" s="227">
        <f t="shared" si="85"/>
        <v>11.33731627466867</v>
      </c>
      <c r="AX148" s="227"/>
    </row>
    <row r="149" spans="1:50" x14ac:dyDescent="0.2">
      <c r="A149" s="13" t="s">
        <v>46</v>
      </c>
      <c r="B149" s="5"/>
      <c r="C149" s="243">
        <v>45074.39</v>
      </c>
      <c r="D149" s="243"/>
      <c r="E149">
        <f t="shared" ref="E149:E212" si="109">+(C149-C$7)/C$8</f>
        <v>12868.025943846267</v>
      </c>
      <c r="F149">
        <f t="shared" ref="F149:F212" si="110">ROUND(2*E149,0)/2</f>
        <v>12868</v>
      </c>
      <c r="G149">
        <f t="shared" si="104"/>
        <v>1.1165119998622686E-2</v>
      </c>
      <c r="J149">
        <f t="shared" si="105"/>
        <v>1.1165119998622686E-2</v>
      </c>
      <c r="L149">
        <v>0.1</v>
      </c>
      <c r="O149" s="254"/>
      <c r="S149" s="13"/>
      <c r="Z149">
        <f t="shared" ref="Z149:Z212" si="111">F149</f>
        <v>12868</v>
      </c>
      <c r="AA149" s="227">
        <f t="shared" ref="AA149:AA212" si="112">AB$3+AB$4*Z149+AB$5*Z149^2+AH149</f>
        <v>9.3530477876921092E-3</v>
      </c>
      <c r="AB149" s="227">
        <f t="shared" ref="AB149:AB212" si="113">+G149-AH149</f>
        <v>-1.6956880280489563E-2</v>
      </c>
      <c r="AC149" s="227">
        <f t="shared" ref="AC149:AC212" si="114">+G149-AA149</f>
        <v>1.8120722109305765E-3</v>
      </c>
      <c r="AD149" s="227">
        <f t="shared" ref="AD149:AD212" si="115">+(G149-AA149)^2</f>
        <v>3.2836056976268277E-6</v>
      </c>
      <c r="AE149" s="227">
        <f t="shared" si="107"/>
        <v>3.2836056976268277E-7</v>
      </c>
      <c r="AF149" s="244">
        <f t="shared" ref="AF149:AF212" si="116">+C149-15018.5</f>
        <v>30055.89</v>
      </c>
      <c r="AG149" s="245"/>
      <c r="AH149">
        <f t="shared" ref="AH149:AH212" si="117">$AB$6*($AB$11/AI149*AJ149+$AB$12)</f>
        <v>2.8122000279112248E-2</v>
      </c>
      <c r="AI149">
        <f t="shared" ref="AI149:AI212" si="118">1+$AB$7*COS(AL149)</f>
        <v>0.72004395909147645</v>
      </c>
      <c r="AJ149">
        <f t="shared" ref="AJ149:AJ212" si="119">SIN(AL149+RADIANS($AB$9))</f>
        <v>0.76881251335746836</v>
      </c>
      <c r="AK149">
        <f t="shared" ref="AK149:AK212" si="120">$AB$7*SIN(AL149)</f>
        <v>-0.27602112592375461</v>
      </c>
      <c r="AL149">
        <f t="shared" ref="AL149:AL212" si="121">2*ATAN(AM149)</f>
        <v>-2.3632718478981061</v>
      </c>
      <c r="AM149">
        <f t="shared" ref="AM149:AM212" si="122">SQRT((1+$AB$7)/(1-$AB$7))*TAN(AN149/2)</f>
        <v>-2.4385854872047705</v>
      </c>
      <c r="AN149" s="227">
        <f t="shared" si="108"/>
        <v>10.536680228808233</v>
      </c>
      <c r="AO149" s="227">
        <f t="shared" si="108"/>
        <v>10.536687693818115</v>
      </c>
      <c r="AP149" s="227">
        <f t="shared" si="108"/>
        <v>10.536644828717419</v>
      </c>
      <c r="AQ149" s="227">
        <f t="shared" si="108"/>
        <v>10.536891016604132</v>
      </c>
      <c r="AR149" s="227">
        <f t="shared" si="108"/>
        <v>10.535478747976407</v>
      </c>
      <c r="AS149" s="227">
        <f t="shared" si="108"/>
        <v>10.543635973701177</v>
      </c>
      <c r="AT149" s="227">
        <f t="shared" si="108"/>
        <v>10.498232073248996</v>
      </c>
      <c r="AU149" s="227">
        <f t="shared" ref="AU149:AU212" si="123">RADIANS($AB$9)+$AB$18*(F149-AB$15)</f>
        <v>10.889152962595558</v>
      </c>
      <c r="AX149" s="227"/>
    </row>
    <row r="150" spans="1:50" x14ac:dyDescent="0.2">
      <c r="A150" s="13" t="s">
        <v>51</v>
      </c>
      <c r="B150" s="5"/>
      <c r="C150" s="243">
        <v>45817.618999999999</v>
      </c>
      <c r="D150" s="243"/>
      <c r="E150">
        <f t="shared" si="109"/>
        <v>14595.031020280918</v>
      </c>
      <c r="F150">
        <f t="shared" si="110"/>
        <v>14595</v>
      </c>
      <c r="G150">
        <f t="shared" si="104"/>
        <v>1.3349799999559764E-2</v>
      </c>
      <c r="J150">
        <f t="shared" si="105"/>
        <v>1.3349799999559764E-2</v>
      </c>
      <c r="L150">
        <v>0.1</v>
      </c>
      <c r="O150" s="254"/>
      <c r="S150" s="13"/>
      <c r="Z150">
        <f t="shared" si="111"/>
        <v>14595</v>
      </c>
      <c r="AA150" s="227">
        <f t="shared" si="112"/>
        <v>6.4759466376913891E-3</v>
      </c>
      <c r="AB150" s="227">
        <f t="shared" si="113"/>
        <v>-9.2357002747541009E-3</v>
      </c>
      <c r="AC150" s="227">
        <f t="shared" si="114"/>
        <v>6.8738533618683748E-3</v>
      </c>
      <c r="AD150" s="227">
        <f t="shared" si="115"/>
        <v>4.7249860040469161E-5</v>
      </c>
      <c r="AE150" s="227">
        <f t="shared" si="107"/>
        <v>4.7249860040469164E-6</v>
      </c>
      <c r="AF150" s="244">
        <f t="shared" si="116"/>
        <v>30799.118999999999</v>
      </c>
      <c r="AG150" s="245"/>
      <c r="AH150">
        <f t="shared" si="117"/>
        <v>2.2585500274313865E-2</v>
      </c>
      <c r="AI150">
        <f t="shared" si="118"/>
        <v>0.74612953340871524</v>
      </c>
      <c r="AJ150">
        <f t="shared" si="119"/>
        <v>0.70788676707261522</v>
      </c>
      <c r="AK150">
        <f t="shared" si="120"/>
        <v>-0.30018799607931607</v>
      </c>
      <c r="AL150">
        <f t="shared" si="121"/>
        <v>-2.2727915874819904</v>
      </c>
      <c r="AM150">
        <f t="shared" si="122"/>
        <v>-2.1553677894281771</v>
      </c>
      <c r="AN150" s="227">
        <f t="shared" si="108"/>
        <v>10.650205597916418</v>
      </c>
      <c r="AO150" s="227">
        <f t="shared" si="108"/>
        <v>10.65020672157376</v>
      </c>
      <c r="AP150" s="227">
        <f t="shared" si="108"/>
        <v>10.650198279236712</v>
      </c>
      <c r="AQ150" s="227">
        <f t="shared" si="108"/>
        <v>10.650261713612604</v>
      </c>
      <c r="AR150" s="227">
        <f t="shared" si="108"/>
        <v>10.649785351181736</v>
      </c>
      <c r="AS150" s="227">
        <f t="shared" si="108"/>
        <v>10.653378167419522</v>
      </c>
      <c r="AT150" s="227">
        <f t="shared" si="108"/>
        <v>10.627109386533993</v>
      </c>
      <c r="AU150" s="227">
        <f t="shared" si="123"/>
        <v>11.020135876785821</v>
      </c>
      <c r="AX150" s="227"/>
    </row>
    <row r="151" spans="1:50" x14ac:dyDescent="0.2">
      <c r="A151" s="13" t="s">
        <v>41</v>
      </c>
      <c r="B151" s="5"/>
      <c r="C151" s="243">
        <v>44662.326000000001</v>
      </c>
      <c r="D151" s="243"/>
      <c r="E151">
        <f t="shared" si="109"/>
        <v>11910.532869953879</v>
      </c>
      <c r="F151">
        <f t="shared" si="110"/>
        <v>11910.5</v>
      </c>
      <c r="G151">
        <f t="shared" si="104"/>
        <v>1.4145820001431275E-2</v>
      </c>
      <c r="J151">
        <f t="shared" si="105"/>
        <v>1.4145820001431275E-2</v>
      </c>
      <c r="L151">
        <v>0.1</v>
      </c>
      <c r="O151" s="254"/>
      <c r="S151" s="13"/>
      <c r="Z151">
        <f t="shared" si="111"/>
        <v>11910.5</v>
      </c>
      <c r="AA151" s="227">
        <f t="shared" si="112"/>
        <v>1.0822198116789875E-2</v>
      </c>
      <c r="AB151" s="227">
        <f t="shared" si="113"/>
        <v>-1.681924981728742E-2</v>
      </c>
      <c r="AC151" s="227">
        <f t="shared" si="114"/>
        <v>3.3236218846414006E-3</v>
      </c>
      <c r="AD151" s="227">
        <f t="shared" si="115"/>
        <v>1.1046462432067255E-5</v>
      </c>
      <c r="AE151" s="227">
        <f t="shared" si="107"/>
        <v>1.1046462432067255E-6</v>
      </c>
      <c r="AF151" s="244">
        <f t="shared" si="116"/>
        <v>29643.826000000001</v>
      </c>
      <c r="AG151" s="245"/>
      <c r="AH151">
        <f t="shared" si="117"/>
        <v>3.0965069818718695E-2</v>
      </c>
      <c r="AI151">
        <f t="shared" si="118"/>
        <v>0.70723600857590485</v>
      </c>
      <c r="AJ151">
        <f t="shared" si="119"/>
        <v>0.79834945581307915</v>
      </c>
      <c r="AK151">
        <f t="shared" si="120"/>
        <v>-0.26239720296303543</v>
      </c>
      <c r="AL151">
        <f t="shared" si="121"/>
        <v>-2.4108390823468127</v>
      </c>
      <c r="AM151">
        <f t="shared" si="122"/>
        <v>-2.6140105710341199</v>
      </c>
      <c r="AN151" s="227">
        <f t="shared" ref="AN151:AT160" si="124">$AU151+$AB$7*SIN(AO151)</f>
        <v>10.475386806846334</v>
      </c>
      <c r="AO151" s="227">
        <f t="shared" si="124"/>
        <v>10.475402883786641</v>
      </c>
      <c r="AP151" s="227">
        <f t="shared" si="124"/>
        <v>10.475320614495637</v>
      </c>
      <c r="AQ151" s="227">
        <f t="shared" si="124"/>
        <v>10.475741729372315</v>
      </c>
      <c r="AR151" s="227">
        <f t="shared" si="124"/>
        <v>10.473589405378215</v>
      </c>
      <c r="AS151" s="227">
        <f t="shared" si="124"/>
        <v>10.484676451469079</v>
      </c>
      <c r="AT151" s="227">
        <f t="shared" si="124"/>
        <v>10.429671611930328</v>
      </c>
      <c r="AU151" s="227">
        <f t="shared" si="123"/>
        <v>10.816532151746006</v>
      </c>
      <c r="AX151" s="227"/>
    </row>
    <row r="152" spans="1:50" x14ac:dyDescent="0.2">
      <c r="A152" s="13" t="s">
        <v>46</v>
      </c>
      <c r="B152" s="5"/>
      <c r="C152" s="243">
        <v>45077.406000000003</v>
      </c>
      <c r="D152" s="243"/>
      <c r="E152">
        <f t="shared" si="109"/>
        <v>12875.034076347196</v>
      </c>
      <c r="F152">
        <f t="shared" si="110"/>
        <v>12875</v>
      </c>
      <c r="G152">
        <f t="shared" si="104"/>
        <v>1.4665000002423767E-2</v>
      </c>
      <c r="J152">
        <f t="shared" si="105"/>
        <v>1.4665000002423767E-2</v>
      </c>
      <c r="L152">
        <v>0.1</v>
      </c>
      <c r="O152" s="254"/>
      <c r="S152" s="13"/>
      <c r="Z152">
        <f t="shared" si="111"/>
        <v>12875</v>
      </c>
      <c r="AA152" s="227">
        <f t="shared" si="112"/>
        <v>9.3419749658276777E-3</v>
      </c>
      <c r="AB152" s="227">
        <f t="shared" si="113"/>
        <v>-1.343561908128188E-2</v>
      </c>
      <c r="AC152" s="227">
        <f t="shared" si="114"/>
        <v>5.3230250365960893E-3</v>
      </c>
      <c r="AD152" s="227">
        <f t="shared" si="115"/>
        <v>2.8334595540228799E-5</v>
      </c>
      <c r="AE152" s="227">
        <f t="shared" si="107"/>
        <v>2.8334595540228801E-6</v>
      </c>
      <c r="AF152" s="244">
        <f t="shared" si="116"/>
        <v>30058.906000000003</v>
      </c>
      <c r="AG152" s="245"/>
      <c r="AH152">
        <f t="shared" si="117"/>
        <v>2.8100619083705647E-2</v>
      </c>
      <c r="AI152">
        <f t="shared" si="118"/>
        <v>0.72014172857779557</v>
      </c>
      <c r="AJ152">
        <f t="shared" si="119"/>
        <v>0.7685859975431365</v>
      </c>
      <c r="AK152">
        <f t="shared" si="120"/>
        <v>-0.27612025408138369</v>
      </c>
      <c r="AL152">
        <f t="shared" si="121"/>
        <v>-2.3629177013376856</v>
      </c>
      <c r="AM152">
        <f t="shared" si="122"/>
        <v>-2.4373559433090639</v>
      </c>
      <c r="AN152" s="227">
        <f t="shared" si="124"/>
        <v>10.537132433588358</v>
      </c>
      <c r="AO152" s="227">
        <f t="shared" si="124"/>
        <v>10.537139852513098</v>
      </c>
      <c r="AP152" s="227">
        <f t="shared" si="124"/>
        <v>10.537097213004541</v>
      </c>
      <c r="AQ152" s="227">
        <f t="shared" si="124"/>
        <v>10.537342329487242</v>
      </c>
      <c r="AR152" s="227">
        <f t="shared" si="124"/>
        <v>10.535934915961848</v>
      </c>
      <c r="AS152" s="227">
        <f t="shared" si="124"/>
        <v>10.544071495298343</v>
      </c>
      <c r="AT152" s="227">
        <f t="shared" si="124"/>
        <v>10.4987408668448</v>
      </c>
      <c r="AU152" s="227">
        <f t="shared" si="123"/>
        <v>10.889683871917697</v>
      </c>
      <c r="AX152" s="227"/>
    </row>
    <row r="153" spans="1:50" x14ac:dyDescent="0.2">
      <c r="A153" s="13" t="s">
        <v>59</v>
      </c>
      <c r="B153" s="5"/>
      <c r="C153" s="243">
        <v>47617.375</v>
      </c>
      <c r="D153" s="243"/>
      <c r="E153">
        <f t="shared" si="109"/>
        <v>18777.036496848337</v>
      </c>
      <c r="F153">
        <f t="shared" si="110"/>
        <v>18777</v>
      </c>
      <c r="G153">
        <f t="shared" si="104"/>
        <v>1.570668000204023E-2</v>
      </c>
      <c r="J153">
        <f t="shared" si="105"/>
        <v>1.570668000204023E-2</v>
      </c>
      <c r="L153">
        <v>0.1</v>
      </c>
      <c r="O153" s="254"/>
      <c r="S153" s="13"/>
      <c r="Z153">
        <f t="shared" si="111"/>
        <v>18777</v>
      </c>
      <c r="AA153" s="227">
        <f t="shared" si="112"/>
        <v>-1.6473963242039811E-3</v>
      </c>
      <c r="AB153" s="227">
        <f t="shared" si="113"/>
        <v>8.6508444441712601E-3</v>
      </c>
      <c r="AC153" s="227">
        <f t="shared" si="114"/>
        <v>1.7354076326244212E-2</v>
      </c>
      <c r="AD153" s="227">
        <f t="shared" si="115"/>
        <v>3.0116396513710979E-4</v>
      </c>
      <c r="AE153" s="227">
        <f t="shared" si="107"/>
        <v>3.0116396513710979E-5</v>
      </c>
      <c r="AF153" s="244">
        <f t="shared" si="116"/>
        <v>32598.875</v>
      </c>
      <c r="AG153" s="245"/>
      <c r="AH153">
        <f t="shared" si="117"/>
        <v>7.0558355578689688E-3</v>
      </c>
      <c r="AI153">
        <f t="shared" si="118"/>
        <v>0.82885967613733991</v>
      </c>
      <c r="AJ153">
        <f t="shared" si="119"/>
        <v>0.50974652120772146</v>
      </c>
      <c r="AK153">
        <f t="shared" si="120"/>
        <v>-0.35394072433894336</v>
      </c>
      <c r="AL153">
        <f t="shared" si="121"/>
        <v>-2.0211798811794575</v>
      </c>
      <c r="AM153">
        <f t="shared" si="122"/>
        <v>-1.5942934960300015</v>
      </c>
      <c r="AN153" s="227">
        <f t="shared" si="124"/>
        <v>10.944680256498145</v>
      </c>
      <c r="AO153" s="227">
        <f t="shared" si="124"/>
        <v>10.944680256441243</v>
      </c>
      <c r="AP153" s="227">
        <f t="shared" si="124"/>
        <v>10.944680259286411</v>
      </c>
      <c r="AQ153" s="227">
        <f t="shared" si="124"/>
        <v>10.944680117028939</v>
      </c>
      <c r="AR153" s="227">
        <f t="shared" si="124"/>
        <v>10.944687230343801</v>
      </c>
      <c r="AS153" s="227">
        <f t="shared" si="124"/>
        <v>10.944332751269776</v>
      </c>
      <c r="AT153" s="227">
        <f t="shared" si="124"/>
        <v>10.966905876909557</v>
      </c>
      <c r="AU153" s="227">
        <f t="shared" si="123"/>
        <v>11.33731627466867</v>
      </c>
      <c r="AX153" s="227"/>
    </row>
    <row r="154" spans="1:50" x14ac:dyDescent="0.2">
      <c r="A154" s="12" t="s">
        <v>76</v>
      </c>
      <c r="B154" s="246"/>
      <c r="C154" s="247">
        <v>42871.408000000003</v>
      </c>
      <c r="D154" s="247"/>
      <c r="E154">
        <f t="shared" si="109"/>
        <v>7749.0638241036877</v>
      </c>
      <c r="F154">
        <f t="shared" si="110"/>
        <v>7749</v>
      </c>
      <c r="G154">
        <f t="shared" si="104"/>
        <v>2.7467160005471669E-2</v>
      </c>
      <c r="J154">
        <f>G154</f>
        <v>2.7467160005471669E-2</v>
      </c>
      <c r="L154">
        <v>0.1</v>
      </c>
      <c r="O154" s="254"/>
      <c r="S154" s="13"/>
      <c r="Z154">
        <f t="shared" si="111"/>
        <v>7749</v>
      </c>
      <c r="AA154" s="227">
        <f t="shared" si="112"/>
        <v>1.6160438205064687E-2</v>
      </c>
      <c r="AB154" s="227">
        <f t="shared" si="113"/>
        <v>-1.3974333776106879E-2</v>
      </c>
      <c r="AC154" s="227">
        <f t="shared" si="114"/>
        <v>1.1306721800406982E-2</v>
      </c>
      <c r="AD154" s="227">
        <f t="shared" si="115"/>
        <v>1.2784195787179852E-4</v>
      </c>
      <c r="AE154" s="227">
        <f t="shared" si="107"/>
        <v>1.2784195787179853E-5</v>
      </c>
      <c r="AF154" s="244">
        <f t="shared" si="116"/>
        <v>27852.908000000003</v>
      </c>
      <c r="AG154" s="245"/>
      <c r="AH154">
        <f t="shared" si="117"/>
        <v>4.1441493781578548E-2</v>
      </c>
      <c r="AI154">
        <f t="shared" si="118"/>
        <v>0.66297510248388236</v>
      </c>
      <c r="AJ154">
        <f t="shared" si="119"/>
        <v>0.897654354687066</v>
      </c>
      <c r="AK154">
        <f t="shared" si="120"/>
        <v>-0.20242842006902692</v>
      </c>
      <c r="AL154">
        <f t="shared" si="121"/>
        <v>-2.6007075263863841</v>
      </c>
      <c r="AM154">
        <f t="shared" si="122"/>
        <v>-3.6070526470453066</v>
      </c>
      <c r="AN154" s="227">
        <f t="shared" si="124"/>
        <v>10.220122662298285</v>
      </c>
      <c r="AO154" s="227">
        <f t="shared" si="124"/>
        <v>10.220257312804641</v>
      </c>
      <c r="AP154" s="227">
        <f t="shared" si="124"/>
        <v>10.219768115072906</v>
      </c>
      <c r="AQ154" s="227">
        <f t="shared" si="124"/>
        <v>10.2215465854678</v>
      </c>
      <c r="AR154" s="227">
        <f t="shared" si="124"/>
        <v>10.215096343540928</v>
      </c>
      <c r="AS154" s="227">
        <f t="shared" si="124"/>
        <v>10.238697473105251</v>
      </c>
      <c r="AT154" s="227">
        <f t="shared" si="124"/>
        <v>10.154889164049591</v>
      </c>
      <c r="AU154" s="227">
        <f t="shared" si="123"/>
        <v>10.500906559735133</v>
      </c>
      <c r="AX154" s="227"/>
    </row>
    <row r="155" spans="1:50" x14ac:dyDescent="0.2">
      <c r="A155" s="13" t="s">
        <v>39</v>
      </c>
      <c r="B155" s="5" t="s">
        <v>30</v>
      </c>
      <c r="C155" s="243">
        <v>44022.402000000002</v>
      </c>
      <c r="D155" s="243"/>
      <c r="E155">
        <f t="shared" si="109"/>
        <v>10423.572597235285</v>
      </c>
      <c r="F155">
        <f t="shared" si="110"/>
        <v>10423.5</v>
      </c>
      <c r="G155">
        <f t="shared" si="104"/>
        <v>3.1242739998560864E-2</v>
      </c>
      <c r="J155">
        <f>+G155</f>
        <v>3.1242739998560864E-2</v>
      </c>
      <c r="L155">
        <v>0.1</v>
      </c>
      <c r="O155" s="254"/>
      <c r="S155" s="13"/>
      <c r="Z155">
        <f t="shared" si="111"/>
        <v>10423.5</v>
      </c>
      <c r="AA155" s="227">
        <f t="shared" si="112"/>
        <v>1.292466155788987E-2</v>
      </c>
      <c r="AB155" s="227">
        <f t="shared" si="113"/>
        <v>-3.8163272839947041E-3</v>
      </c>
      <c r="AC155" s="227">
        <f t="shared" si="114"/>
        <v>1.8318078440670994E-2</v>
      </c>
      <c r="AD155" s="227">
        <f t="shared" si="115"/>
        <v>3.3555199775857548E-4</v>
      </c>
      <c r="AE155" s="227">
        <f t="shared" si="107"/>
        <v>3.3555199775857552E-5</v>
      </c>
      <c r="AF155" s="244">
        <f t="shared" si="116"/>
        <v>29003.902000000002</v>
      </c>
      <c r="AG155" s="245"/>
      <c r="AH155">
        <f t="shared" si="117"/>
        <v>3.5059067282555569E-2</v>
      </c>
      <c r="AI155">
        <f t="shared" si="118"/>
        <v>0.68942696472056508</v>
      </c>
      <c r="AJ155">
        <f t="shared" si="119"/>
        <v>0.83890463096506085</v>
      </c>
      <c r="AK155">
        <f t="shared" si="120"/>
        <v>-0.24105484138409439</v>
      </c>
      <c r="AL155">
        <f t="shared" si="121"/>
        <v>-2.4815573222046821</v>
      </c>
      <c r="AM155">
        <f t="shared" si="122"/>
        <v>-2.9193278266882117</v>
      </c>
      <c r="AN155" s="227">
        <f t="shared" si="124"/>
        <v>10.382251957940499</v>
      </c>
      <c r="AO155" s="227">
        <f t="shared" si="124"/>
        <v>10.38229322939387</v>
      </c>
      <c r="AP155" s="227">
        <f t="shared" si="124"/>
        <v>10.382110858793167</v>
      </c>
      <c r="AQ155" s="227">
        <f t="shared" si="124"/>
        <v>10.382917076639217</v>
      </c>
      <c r="AR155" s="227">
        <f t="shared" si="124"/>
        <v>10.379359925643769</v>
      </c>
      <c r="AS155" s="227">
        <f t="shared" si="124"/>
        <v>10.395192786667835</v>
      </c>
      <c r="AT155" s="227">
        <f t="shared" si="124"/>
        <v>10.327228492501218</v>
      </c>
      <c r="AU155" s="227">
        <f t="shared" si="123"/>
        <v>10.703751842886181</v>
      </c>
      <c r="AX155" s="227"/>
    </row>
    <row r="156" spans="1:50" x14ac:dyDescent="0.2">
      <c r="A156" s="13" t="s">
        <v>44</v>
      </c>
      <c r="B156" s="5"/>
      <c r="C156" s="243">
        <v>45044.292999999998</v>
      </c>
      <c r="D156" s="243"/>
      <c r="E156">
        <f t="shared" si="109"/>
        <v>12798.091008872718</v>
      </c>
      <c r="F156">
        <f t="shared" si="110"/>
        <v>12798</v>
      </c>
      <c r="G156">
        <f t="shared" si="104"/>
        <v>3.9166319998912513E-2</v>
      </c>
      <c r="J156">
        <f>+G156</f>
        <v>3.9166319998912513E-2</v>
      </c>
      <c r="L156">
        <v>0.1</v>
      </c>
      <c r="O156" s="254"/>
      <c r="S156" s="13"/>
      <c r="Z156">
        <f t="shared" si="111"/>
        <v>12798</v>
      </c>
      <c r="AA156" s="227">
        <f t="shared" si="112"/>
        <v>9.4635110604955296E-3</v>
      </c>
      <c r="AB156" s="227">
        <f t="shared" si="113"/>
        <v>1.0830983517979204E-2</v>
      </c>
      <c r="AC156" s="227">
        <f t="shared" si="114"/>
        <v>2.9702808938416984E-2</v>
      </c>
      <c r="AD156" s="227">
        <f t="shared" si="115"/>
        <v>8.8225685883210384E-4</v>
      </c>
      <c r="AE156" s="227">
        <f t="shared" si="107"/>
        <v>8.8225685883210392E-5</v>
      </c>
      <c r="AF156" s="244">
        <f t="shared" si="116"/>
        <v>30025.792999999998</v>
      </c>
      <c r="AG156" s="245"/>
      <c r="AH156">
        <f t="shared" si="117"/>
        <v>2.833533648093331E-2</v>
      </c>
      <c r="AI156">
        <f t="shared" si="118"/>
        <v>0.71906964767298542</v>
      </c>
      <c r="AJ156">
        <f t="shared" si="119"/>
        <v>0.77106900581912741</v>
      </c>
      <c r="AK156">
        <f t="shared" si="120"/>
        <v>-0.27502942376918782</v>
      </c>
      <c r="AL156">
        <f t="shared" si="121"/>
        <v>-2.3668080403717293</v>
      </c>
      <c r="AM156">
        <f t="shared" si="122"/>
        <v>-2.4509211197118383</v>
      </c>
      <c r="AN156" s="227">
        <f t="shared" si="124"/>
        <v>10.53216154796813</v>
      </c>
      <c r="AO156" s="227">
        <f t="shared" si="124"/>
        <v>10.53216948579351</v>
      </c>
      <c r="AP156" s="227">
        <f t="shared" si="124"/>
        <v>10.532124318398424</v>
      </c>
      <c r="AQ156" s="227">
        <f t="shared" si="124"/>
        <v>10.532381382029312</v>
      </c>
      <c r="AR156" s="227">
        <f t="shared" si="124"/>
        <v>10.53092010266738</v>
      </c>
      <c r="AS156" s="227">
        <f t="shared" si="124"/>
        <v>10.539284525942946</v>
      </c>
      <c r="AT156" s="227">
        <f t="shared" si="124"/>
        <v>10.493150196521036</v>
      </c>
      <c r="AU156" s="227">
        <f t="shared" si="123"/>
        <v>10.883843869374182</v>
      </c>
      <c r="AX156" s="227"/>
    </row>
    <row r="157" spans="1:50" x14ac:dyDescent="0.2">
      <c r="A157" s="13" t="s">
        <v>49</v>
      </c>
      <c r="B157" s="5"/>
      <c r="C157" s="243">
        <v>45794.381999999998</v>
      </c>
      <c r="D157" s="243"/>
      <c r="E157">
        <f t="shared" si="109"/>
        <v>14541.03633363506</v>
      </c>
      <c r="F157">
        <f t="shared" si="110"/>
        <v>14541</v>
      </c>
      <c r="G157">
        <f t="shared" si="104"/>
        <v>1.5636439995432738E-2</v>
      </c>
      <c r="J157">
        <f>+G157</f>
        <v>1.5636439995432738E-2</v>
      </c>
      <c r="L157">
        <v>0.1</v>
      </c>
      <c r="O157" s="254"/>
      <c r="P157">
        <v>7.9245018692843417E-10</v>
      </c>
      <c r="Q157">
        <v>6.362303277036857E-22</v>
      </c>
      <c r="R157">
        <v>6.7413424468158567E-29</v>
      </c>
      <c r="S157" s="13">
        <v>6.2830993476481683E-10</v>
      </c>
      <c r="T157">
        <v>8.7793570088262739E-7</v>
      </c>
      <c r="U157">
        <v>8.6957773658641121E-7</v>
      </c>
      <c r="V157">
        <v>8.9544653542868269E-5</v>
      </c>
      <c r="W157">
        <v>0.39906099873852502</v>
      </c>
      <c r="X157">
        <v>1.8861695705319662E-5</v>
      </c>
      <c r="Y157">
        <v>1.9422493411792649E-22</v>
      </c>
      <c r="Z157">
        <f t="shared" si="111"/>
        <v>14541</v>
      </c>
      <c r="AA157" s="227">
        <f t="shared" si="112"/>
        <v>6.5702983292381285E-3</v>
      </c>
      <c r="AB157" s="227">
        <f t="shared" si="113"/>
        <v>-7.1300996407133027E-3</v>
      </c>
      <c r="AC157" s="227">
        <f t="shared" si="114"/>
        <v>9.0661416661946097E-3</v>
      </c>
      <c r="AD157" s="227">
        <f t="shared" si="115"/>
        <v>8.219492471150998E-5</v>
      </c>
      <c r="AE157" s="227">
        <f t="shared" si="107"/>
        <v>8.219492471150999E-6</v>
      </c>
      <c r="AF157" s="244">
        <f t="shared" si="116"/>
        <v>30775.881999999998</v>
      </c>
      <c r="AG157" s="245"/>
      <c r="AH157">
        <f t="shared" si="117"/>
        <v>2.2766539636146041E-2</v>
      </c>
      <c r="AI157">
        <f t="shared" si="118"/>
        <v>0.7452511853001671</v>
      </c>
      <c r="AJ157">
        <f t="shared" si="119"/>
        <v>0.7099529977438469</v>
      </c>
      <c r="AK157">
        <f t="shared" si="120"/>
        <v>-0.29944296319403185</v>
      </c>
      <c r="AL157">
        <f t="shared" si="121"/>
        <v>-2.275721214335797</v>
      </c>
      <c r="AM157">
        <f t="shared" si="122"/>
        <v>-2.163663753257338</v>
      </c>
      <c r="AN157" s="227">
        <f t="shared" si="124"/>
        <v>10.646593208602603</v>
      </c>
      <c r="AO157" s="227">
        <f t="shared" si="124"/>
        <v>10.64659441807693</v>
      </c>
      <c r="AP157" s="227">
        <f t="shared" si="124"/>
        <v>10.646585421249862</v>
      </c>
      <c r="AQ157" s="227">
        <f t="shared" si="124"/>
        <v>10.646652350608743</v>
      </c>
      <c r="AR157" s="227">
        <f t="shared" si="124"/>
        <v>10.646154742998799</v>
      </c>
      <c r="AS157" s="227">
        <f t="shared" si="124"/>
        <v>10.649870796406837</v>
      </c>
      <c r="AT157" s="227">
        <f t="shared" si="124"/>
        <v>10.622977552619005</v>
      </c>
      <c r="AU157" s="227">
        <f t="shared" si="123"/>
        <v>11.016040290586474</v>
      </c>
      <c r="AX157" s="227"/>
    </row>
    <row r="158" spans="1:50" x14ac:dyDescent="0.2">
      <c r="A158" s="13" t="s">
        <v>47</v>
      </c>
      <c r="B158" s="5"/>
      <c r="C158" s="243">
        <v>45441.0533</v>
      </c>
      <c r="D158" s="243"/>
      <c r="E158">
        <f t="shared" si="109"/>
        <v>13720.023619451338</v>
      </c>
      <c r="F158">
        <f t="shared" si="110"/>
        <v>13720</v>
      </c>
      <c r="G158">
        <f t="shared" ref="G158:G189" si="125">+C158-(C$7+F158*C$8)+O158*K$17</f>
        <v>1.0164799998165108E-2</v>
      </c>
      <c r="K158">
        <f t="shared" ref="K158:K192" si="126">+G158</f>
        <v>1.0164799998165108E-2</v>
      </c>
      <c r="L158">
        <v>1</v>
      </c>
      <c r="O158" s="254"/>
      <c r="S158" s="13"/>
      <c r="Z158">
        <f t="shared" si="111"/>
        <v>13720</v>
      </c>
      <c r="AA158" s="227">
        <f t="shared" si="112"/>
        <v>7.9700139411798682E-3</v>
      </c>
      <c r="AB158" s="227">
        <f t="shared" si="113"/>
        <v>-1.5291332790445276E-2</v>
      </c>
      <c r="AC158" s="227">
        <f t="shared" si="114"/>
        <v>2.1947860569852401E-3</v>
      </c>
      <c r="AD158" s="227">
        <f t="shared" si="115"/>
        <v>4.817085835936818E-6</v>
      </c>
      <c r="AE158" s="227">
        <f t="shared" si="107"/>
        <v>4.817085835936818E-6</v>
      </c>
      <c r="AF158" s="244">
        <f t="shared" si="116"/>
        <v>30422.5533</v>
      </c>
      <c r="AG158" s="245"/>
      <c r="AH158">
        <f t="shared" si="117"/>
        <v>2.5456132788610385E-2</v>
      </c>
      <c r="AI158">
        <f t="shared" si="118"/>
        <v>0.73240793201312293</v>
      </c>
      <c r="AJ158">
        <f t="shared" si="119"/>
        <v>0.74005269892634318</v>
      </c>
      <c r="AK158">
        <f t="shared" si="120"/>
        <v>-0.28802349200698651</v>
      </c>
      <c r="AL158">
        <f t="shared" si="121"/>
        <v>-2.3194384601756033</v>
      </c>
      <c r="AM158">
        <f t="shared" si="122"/>
        <v>-2.2940390532516521</v>
      </c>
      <c r="AN158" s="227">
        <f t="shared" si="124"/>
        <v>10.592182480330171</v>
      </c>
      <c r="AO158" s="227">
        <f t="shared" si="124"/>
        <v>10.592185732352545</v>
      </c>
      <c r="AP158" s="227">
        <f t="shared" si="124"/>
        <v>10.592164660186224</v>
      </c>
      <c r="AQ158" s="227">
        <f t="shared" si="124"/>
        <v>10.592301220217662</v>
      </c>
      <c r="AR158" s="227">
        <f t="shared" si="124"/>
        <v>10.591417005389106</v>
      </c>
      <c r="AS158" s="227">
        <f t="shared" si="124"/>
        <v>10.597175095818564</v>
      </c>
      <c r="AT158" s="227">
        <f t="shared" si="124"/>
        <v>10.560970584086022</v>
      </c>
      <c r="AU158" s="227">
        <f t="shared" si="123"/>
        <v>10.953772211518606</v>
      </c>
      <c r="AX158" s="227"/>
    </row>
    <row r="159" spans="1:50" x14ac:dyDescent="0.2">
      <c r="A159" s="13" t="s">
        <v>47</v>
      </c>
      <c r="B159" s="5"/>
      <c r="C159" s="243">
        <v>45441.054400000001</v>
      </c>
      <c r="D159" s="243"/>
      <c r="E159">
        <f t="shared" si="109"/>
        <v>13720.026175467838</v>
      </c>
      <c r="F159">
        <f t="shared" si="110"/>
        <v>13720</v>
      </c>
      <c r="G159">
        <f t="shared" si="125"/>
        <v>1.1264799999480601E-2</v>
      </c>
      <c r="K159">
        <f t="shared" si="126"/>
        <v>1.1264799999480601E-2</v>
      </c>
      <c r="L159">
        <v>1</v>
      </c>
      <c r="O159" s="254"/>
      <c r="P159">
        <v>3.4728493226167382E-9</v>
      </c>
      <c r="Q159">
        <v>6.1738093043850766E-21</v>
      </c>
      <c r="R159">
        <v>2.2136035809697888E-28</v>
      </c>
      <c r="S159" s="13">
        <v>2.8881662959415757E-9</v>
      </c>
      <c r="T159">
        <v>2.7542078939765155E-6</v>
      </c>
      <c r="U159">
        <v>1.0318661094902622E-5</v>
      </c>
      <c r="V159">
        <v>3.3854425995381212E-3</v>
      </c>
      <c r="W159">
        <v>136.95738321956946</v>
      </c>
      <c r="X159">
        <v>8.6701977489451627E-5</v>
      </c>
      <c r="Y159">
        <v>6.3776171151171837E-22</v>
      </c>
      <c r="Z159">
        <f t="shared" si="111"/>
        <v>13720</v>
      </c>
      <c r="AA159" s="227">
        <f t="shared" si="112"/>
        <v>7.9700139411798682E-3</v>
      </c>
      <c r="AB159" s="227">
        <f t="shared" si="113"/>
        <v>-1.4191332789129783E-2</v>
      </c>
      <c r="AC159" s="227">
        <f t="shared" si="114"/>
        <v>3.2947860583007332E-3</v>
      </c>
      <c r="AD159" s="227">
        <f t="shared" si="115"/>
        <v>1.0855615169972883E-5</v>
      </c>
      <c r="AE159" s="227">
        <f t="shared" si="107"/>
        <v>1.0855615169972883E-5</v>
      </c>
      <c r="AF159" s="244">
        <f t="shared" si="116"/>
        <v>30422.554400000001</v>
      </c>
      <c r="AG159" s="245"/>
      <c r="AH159">
        <f t="shared" si="117"/>
        <v>2.5456132788610385E-2</v>
      </c>
      <c r="AI159">
        <f t="shared" si="118"/>
        <v>0.73240793201312293</v>
      </c>
      <c r="AJ159">
        <f t="shared" si="119"/>
        <v>0.74005269892634318</v>
      </c>
      <c r="AK159">
        <f t="shared" si="120"/>
        <v>-0.28802349200698651</v>
      </c>
      <c r="AL159">
        <f t="shared" si="121"/>
        <v>-2.3194384601756033</v>
      </c>
      <c r="AM159">
        <f t="shared" si="122"/>
        <v>-2.2940390532516521</v>
      </c>
      <c r="AN159" s="227">
        <f t="shared" si="124"/>
        <v>10.592182480330171</v>
      </c>
      <c r="AO159" s="227">
        <f t="shared" si="124"/>
        <v>10.592185732352545</v>
      </c>
      <c r="AP159" s="227">
        <f t="shared" si="124"/>
        <v>10.592164660186224</v>
      </c>
      <c r="AQ159" s="227">
        <f t="shared" si="124"/>
        <v>10.592301220217662</v>
      </c>
      <c r="AR159" s="227">
        <f t="shared" si="124"/>
        <v>10.591417005389106</v>
      </c>
      <c r="AS159" s="227">
        <f t="shared" si="124"/>
        <v>10.597175095818564</v>
      </c>
      <c r="AT159" s="227">
        <f t="shared" si="124"/>
        <v>10.560970584086022</v>
      </c>
      <c r="AU159" s="227">
        <f t="shared" si="123"/>
        <v>10.953772211518606</v>
      </c>
      <c r="AX159" s="227"/>
    </row>
    <row r="160" spans="1:50" x14ac:dyDescent="0.2">
      <c r="A160" s="13" t="s">
        <v>47</v>
      </c>
      <c r="B160" s="5"/>
      <c r="C160" s="243">
        <v>45444.066800000001</v>
      </c>
      <c r="D160" s="243"/>
      <c r="E160">
        <f t="shared" si="109"/>
        <v>13727.025942823862</v>
      </c>
      <c r="F160">
        <f t="shared" si="110"/>
        <v>13727</v>
      </c>
      <c r="G160">
        <f t="shared" si="125"/>
        <v>1.1164679999637883E-2</v>
      </c>
      <c r="K160">
        <f t="shared" si="126"/>
        <v>1.1164679999637883E-2</v>
      </c>
      <c r="L160">
        <v>1</v>
      </c>
      <c r="O160" s="254"/>
      <c r="S160" s="13"/>
      <c r="Z160">
        <f t="shared" si="111"/>
        <v>13727</v>
      </c>
      <c r="AA160" s="227">
        <f t="shared" si="112"/>
        <v>7.9583567538881912E-3</v>
      </c>
      <c r="AB160" s="227">
        <f t="shared" si="113"/>
        <v>-1.4269020716304332E-2</v>
      </c>
      <c r="AC160" s="227">
        <f t="shared" si="114"/>
        <v>3.2063232457496919E-3</v>
      </c>
      <c r="AD160" s="227">
        <f t="shared" si="115"/>
        <v>1.028050875623484E-5</v>
      </c>
      <c r="AE160" s="227">
        <f t="shared" si="107"/>
        <v>1.028050875623484E-5</v>
      </c>
      <c r="AF160" s="244">
        <f t="shared" si="116"/>
        <v>30425.566800000001</v>
      </c>
      <c r="AG160" s="245"/>
      <c r="AH160">
        <f t="shared" si="117"/>
        <v>2.5433700715942215E-2</v>
      </c>
      <c r="AI160">
        <f t="shared" si="118"/>
        <v>0.73251348548314266</v>
      </c>
      <c r="AJ160">
        <f t="shared" si="119"/>
        <v>0.73980621869764651</v>
      </c>
      <c r="AK160">
        <f t="shared" si="120"/>
        <v>-0.28812152184280704</v>
      </c>
      <c r="AL160">
        <f t="shared" si="121"/>
        <v>-2.3190720473236253</v>
      </c>
      <c r="AM160">
        <f t="shared" si="122"/>
        <v>-2.2928921839040841</v>
      </c>
      <c r="AN160" s="227">
        <f t="shared" si="124"/>
        <v>10.592642447654724</v>
      </c>
      <c r="AO160" s="227">
        <f t="shared" si="124"/>
        <v>10.59264567521792</v>
      </c>
      <c r="AP160" s="227">
        <f t="shared" si="124"/>
        <v>10.592624738972734</v>
      </c>
      <c r="AQ160" s="227">
        <f t="shared" si="124"/>
        <v>10.592760564490399</v>
      </c>
      <c r="AR160" s="227">
        <f t="shared" si="124"/>
        <v>10.591880154861858</v>
      </c>
      <c r="AS160" s="227">
        <f t="shared" si="124"/>
        <v>10.597619604886818</v>
      </c>
      <c r="AT160" s="227">
        <f t="shared" si="124"/>
        <v>10.561492826195332</v>
      </c>
      <c r="AU160" s="227">
        <f t="shared" si="123"/>
        <v>10.954303120840745</v>
      </c>
      <c r="AX160" s="227"/>
    </row>
    <row r="161" spans="1:50" x14ac:dyDescent="0.2">
      <c r="A161" s="248" t="s">
        <v>234</v>
      </c>
      <c r="C161" s="130">
        <v>45470.100599999998</v>
      </c>
      <c r="D161" s="243"/>
      <c r="E161">
        <f t="shared" si="109"/>
        <v>13787.519417592581</v>
      </c>
      <c r="F161">
        <f t="shared" si="110"/>
        <v>13787.5</v>
      </c>
      <c r="G161">
        <f t="shared" si="125"/>
        <v>8.3564999949885532E-3</v>
      </c>
      <c r="K161">
        <f t="shared" si="126"/>
        <v>8.3564999949885532E-3</v>
      </c>
      <c r="L161">
        <v>1</v>
      </c>
      <c r="O161" s="254"/>
      <c r="S161" s="13"/>
      <c r="Z161">
        <f t="shared" si="111"/>
        <v>13787.5</v>
      </c>
      <c r="AA161" s="227">
        <f t="shared" si="112"/>
        <v>7.857406131520802E-3</v>
      </c>
      <c r="AB161" s="227">
        <f t="shared" si="113"/>
        <v>-1.6882964585429278E-2</v>
      </c>
      <c r="AC161" s="227">
        <f t="shared" si="114"/>
        <v>4.9909386346775123E-4</v>
      </c>
      <c r="AD161" s="227">
        <f t="shared" si="115"/>
        <v>2.4909468455116631E-7</v>
      </c>
      <c r="AE161" s="227">
        <f t="shared" si="107"/>
        <v>2.4909468455116631E-7</v>
      </c>
      <c r="AF161" s="244">
        <f t="shared" si="116"/>
        <v>30451.600599999998</v>
      </c>
      <c r="AG161" s="245"/>
      <c r="AH161">
        <f t="shared" si="117"/>
        <v>2.5239464580417832E-2</v>
      </c>
      <c r="AI161">
        <f t="shared" si="118"/>
        <v>0.7334285384548429</v>
      </c>
      <c r="AJ161">
        <f t="shared" si="119"/>
        <v>0.73766881221684155</v>
      </c>
      <c r="AK161">
        <f t="shared" si="120"/>
        <v>-0.28896834201529914</v>
      </c>
      <c r="AL161">
        <f t="shared" si="121"/>
        <v>-2.3159007831510117</v>
      </c>
      <c r="AM161">
        <f t="shared" si="122"/>
        <v>-2.2830062555478627</v>
      </c>
      <c r="AN161" s="227">
        <f t="shared" ref="AN161:AT170" si="127">$AU161+$AB$7*SIN(AO161)</f>
        <v>10.596620645924462</v>
      </c>
      <c r="AO161" s="227">
        <f t="shared" si="127"/>
        <v>10.596623667926339</v>
      </c>
      <c r="AP161" s="227">
        <f t="shared" si="127"/>
        <v>10.596603880249715</v>
      </c>
      <c r="AQ161" s="227">
        <f t="shared" si="127"/>
        <v>10.596733464266881</v>
      </c>
      <c r="AR161" s="227">
        <f t="shared" si="127"/>
        <v>10.595885576788037</v>
      </c>
      <c r="AS161" s="227">
        <f t="shared" si="127"/>
        <v>10.601464734054037</v>
      </c>
      <c r="AT161" s="227">
        <f t="shared" si="127"/>
        <v>10.566011104167888</v>
      </c>
      <c r="AU161" s="227">
        <f t="shared" si="123"/>
        <v>10.958891694267791</v>
      </c>
      <c r="AX161" s="227"/>
    </row>
    <row r="162" spans="1:50" x14ac:dyDescent="0.2">
      <c r="A162" s="248" t="s">
        <v>234</v>
      </c>
      <c r="C162" s="130">
        <v>45756.289799999999</v>
      </c>
      <c r="D162" s="243"/>
      <c r="E162">
        <f t="shared" si="109"/>
        <v>14452.523341310269</v>
      </c>
      <c r="F162">
        <f t="shared" si="110"/>
        <v>14452.5</v>
      </c>
      <c r="G162">
        <f t="shared" si="125"/>
        <v>1.0045099996204954E-2</v>
      </c>
      <c r="K162">
        <f t="shared" si="126"/>
        <v>1.0045099996204954E-2</v>
      </c>
      <c r="L162">
        <v>1</v>
      </c>
      <c r="O162" s="254"/>
      <c r="P162">
        <v>2.4615769224139988E-9</v>
      </c>
      <c r="Q162">
        <v>5.2284121723827674E-21</v>
      </c>
      <c r="R162">
        <v>1.551734023902767E-28</v>
      </c>
      <c r="S162" s="13">
        <v>2.1002983745245074E-9</v>
      </c>
      <c r="T162">
        <v>1.9260698819349355E-6</v>
      </c>
      <c r="U162">
        <v>7.2504300051946291E-6</v>
      </c>
      <c r="V162">
        <v>2.6345886814953504E-3</v>
      </c>
      <c r="W162">
        <v>105.39491084710617</v>
      </c>
      <c r="X162">
        <v>6.3050393824304901E-5</v>
      </c>
      <c r="Y162">
        <v>4.4707035866928815E-22</v>
      </c>
      <c r="Z162">
        <f t="shared" si="111"/>
        <v>14452.5</v>
      </c>
      <c r="AA162" s="227">
        <f t="shared" si="112"/>
        <v>6.7243221500325537E-3</v>
      </c>
      <c r="AB162" s="227">
        <f t="shared" si="113"/>
        <v>-1.3017041686183978E-2</v>
      </c>
      <c r="AC162" s="227">
        <f t="shared" si="114"/>
        <v>3.3207778461724E-3</v>
      </c>
      <c r="AD162" s="227">
        <f t="shared" si="115"/>
        <v>1.1027565503629404E-5</v>
      </c>
      <c r="AE162" s="227">
        <f t="shared" si="107"/>
        <v>1.1027565503629404E-5</v>
      </c>
      <c r="AF162" s="244">
        <f t="shared" si="116"/>
        <v>30737.789799999999</v>
      </c>
      <c r="AG162" s="245"/>
      <c r="AH162">
        <f t="shared" si="117"/>
        <v>2.3062141682388931E-2</v>
      </c>
      <c r="AI162">
        <f t="shared" si="118"/>
        <v>0.74382083302557522</v>
      </c>
      <c r="AJ162">
        <f t="shared" si="119"/>
        <v>0.71331572202105886</v>
      </c>
      <c r="AK162">
        <f t="shared" si="120"/>
        <v>-0.29822018913159093</v>
      </c>
      <c r="AL162">
        <f t="shared" si="121"/>
        <v>-2.2805076882490862</v>
      </c>
      <c r="AM162">
        <f t="shared" si="122"/>
        <v>-2.1773315877650812</v>
      </c>
      <c r="AN162" s="227">
        <f t="shared" si="127"/>
        <v>10.640682071662038</v>
      </c>
      <c r="AO162" s="227">
        <f t="shared" si="127"/>
        <v>10.640683432636189</v>
      </c>
      <c r="AP162" s="227">
        <f t="shared" si="127"/>
        <v>10.640673470525497</v>
      </c>
      <c r="AQ162" s="227">
        <f t="shared" si="127"/>
        <v>10.640746397760218</v>
      </c>
      <c r="AR162" s="227">
        <f t="shared" si="127"/>
        <v>10.640212868415199</v>
      </c>
      <c r="AS162" s="227">
        <f t="shared" si="127"/>
        <v>10.644134042441877</v>
      </c>
      <c r="AT162" s="227">
        <f t="shared" si="127"/>
        <v>10.616220193351687</v>
      </c>
      <c r="AU162" s="227">
        <f t="shared" si="123"/>
        <v>11.009328079870874</v>
      </c>
      <c r="AX162" s="227"/>
    </row>
    <row r="163" spans="1:50" x14ac:dyDescent="0.2">
      <c r="A163" s="248" t="s">
        <v>234</v>
      </c>
      <c r="C163" s="130">
        <v>45787.0599</v>
      </c>
      <c r="D163" s="243"/>
      <c r="E163">
        <f t="shared" si="109"/>
        <v>14524.022326014048</v>
      </c>
      <c r="F163">
        <f t="shared" si="110"/>
        <v>14524</v>
      </c>
      <c r="G163">
        <f t="shared" si="125"/>
        <v>9.6081599986064248E-3</v>
      </c>
      <c r="K163">
        <f t="shared" si="126"/>
        <v>9.6081599986064248E-3</v>
      </c>
      <c r="L163">
        <v>1</v>
      </c>
      <c r="O163" s="254"/>
      <c r="S163" s="13"/>
      <c r="Z163">
        <f t="shared" si="111"/>
        <v>14524</v>
      </c>
      <c r="AA163" s="227">
        <f t="shared" si="112"/>
        <v>6.5999434629733997E-3</v>
      </c>
      <c r="AB163" s="227">
        <f t="shared" si="113"/>
        <v>-1.3215268127587859E-2</v>
      </c>
      <c r="AC163" s="227">
        <f t="shared" si="114"/>
        <v>3.0082165356330251E-3</v>
      </c>
      <c r="AD163" s="227">
        <f t="shared" si="115"/>
        <v>9.0493667252559594E-6</v>
      </c>
      <c r="AE163" s="227">
        <f t="shared" si="107"/>
        <v>9.0493667252559594E-6</v>
      </c>
      <c r="AF163" s="244">
        <f t="shared" si="116"/>
        <v>30768.5599</v>
      </c>
      <c r="AG163" s="245"/>
      <c r="AH163">
        <f t="shared" si="117"/>
        <v>2.2823428126194284E-2</v>
      </c>
      <c r="AI163">
        <f t="shared" si="118"/>
        <v>0.74497554709743974</v>
      </c>
      <c r="AJ163">
        <f t="shared" si="119"/>
        <v>0.7106012142649708</v>
      </c>
      <c r="AK163">
        <f t="shared" si="120"/>
        <v>-0.29920824724452683</v>
      </c>
      <c r="AL163">
        <f t="shared" si="121"/>
        <v>-2.2766420783662809</v>
      </c>
      <c r="AM163">
        <f t="shared" si="122"/>
        <v>-2.1662822793247107</v>
      </c>
      <c r="AN163" s="227">
        <f t="shared" si="127"/>
        <v>10.645456854238592</v>
      </c>
      <c r="AO163" s="227">
        <f t="shared" si="127"/>
        <v>10.645458091750118</v>
      </c>
      <c r="AP163" s="227">
        <f t="shared" si="127"/>
        <v>10.645448915018449</v>
      </c>
      <c r="AQ163" s="227">
        <f t="shared" si="127"/>
        <v>10.645516970298775</v>
      </c>
      <c r="AR163" s="227">
        <f t="shared" si="127"/>
        <v>10.645012568978199</v>
      </c>
      <c r="AS163" s="227">
        <f t="shared" si="127"/>
        <v>10.648767722362933</v>
      </c>
      <c r="AT163" s="227">
        <f t="shared" si="127"/>
        <v>10.621678154594736</v>
      </c>
      <c r="AU163" s="227">
        <f t="shared" si="123"/>
        <v>11.014750939375567</v>
      </c>
      <c r="AX163" s="227"/>
    </row>
    <row r="164" spans="1:50" x14ac:dyDescent="0.2">
      <c r="A164" s="248" t="s">
        <v>234</v>
      </c>
      <c r="C164" s="130">
        <v>45787.273500000003</v>
      </c>
      <c r="D164" s="243"/>
      <c r="E164">
        <f t="shared" si="109"/>
        <v>14524.518657944491</v>
      </c>
      <c r="F164">
        <f t="shared" si="110"/>
        <v>14524.5</v>
      </c>
      <c r="G164">
        <f t="shared" si="125"/>
        <v>8.0295799998566508E-3</v>
      </c>
      <c r="K164">
        <f t="shared" si="126"/>
        <v>8.0295799998566508E-3</v>
      </c>
      <c r="L164">
        <v>1</v>
      </c>
      <c r="O164" s="254"/>
      <c r="S164" s="13"/>
      <c r="Z164">
        <f t="shared" si="111"/>
        <v>14524.5</v>
      </c>
      <c r="AA164" s="227">
        <f t="shared" si="112"/>
        <v>6.5990719450918743E-3</v>
      </c>
      <c r="AB164" s="227">
        <f t="shared" si="113"/>
        <v>-1.4792175655933295E-2</v>
      </c>
      <c r="AC164" s="227">
        <f t="shared" si="114"/>
        <v>1.4305080547647765E-3</v>
      </c>
      <c r="AD164" s="227">
        <f t="shared" si="115"/>
        <v>2.046353294746905E-6</v>
      </c>
      <c r="AE164" s="227">
        <f t="shared" ref="AE164:AE195" si="128">+(G164-AA164)^2*L164</f>
        <v>2.046353294746905E-6</v>
      </c>
      <c r="AF164" s="244">
        <f t="shared" si="116"/>
        <v>30768.773500000003</v>
      </c>
      <c r="AG164" s="245"/>
      <c r="AH164">
        <f t="shared" si="117"/>
        <v>2.2821755655789946E-2</v>
      </c>
      <c r="AI164">
        <f t="shared" si="118"/>
        <v>0.74498364810922668</v>
      </c>
      <c r="AJ164">
        <f t="shared" si="119"/>
        <v>0.7105821645110052</v>
      </c>
      <c r="AK164">
        <f t="shared" si="120"/>
        <v>-0.29921515179835623</v>
      </c>
      <c r="AL164">
        <f t="shared" si="121"/>
        <v>-2.2766150038508144</v>
      </c>
      <c r="AM164">
        <f t="shared" si="122"/>
        <v>-2.1662052169692263</v>
      </c>
      <c r="AN164" s="227">
        <f t="shared" si="127"/>
        <v>10.645490270428258</v>
      </c>
      <c r="AO164" s="227">
        <f t="shared" si="127"/>
        <v>10.645491507108064</v>
      </c>
      <c r="AP164" s="227">
        <f t="shared" si="127"/>
        <v>10.645482335704681</v>
      </c>
      <c r="AQ164" s="227">
        <f t="shared" si="127"/>
        <v>10.645550357693066</v>
      </c>
      <c r="AR164" s="227">
        <f t="shared" si="127"/>
        <v>10.645046156909244</v>
      </c>
      <c r="AS164" s="227">
        <f t="shared" si="127"/>
        <v>10.648800158234723</v>
      </c>
      <c r="AT164" s="227">
        <f t="shared" si="127"/>
        <v>10.621716362856775</v>
      </c>
      <c r="AU164" s="227">
        <f t="shared" si="123"/>
        <v>11.014788861470006</v>
      </c>
      <c r="AX164" s="227"/>
    </row>
    <row r="165" spans="1:50" x14ac:dyDescent="0.2">
      <c r="A165" s="248" t="s">
        <v>234</v>
      </c>
      <c r="C165" s="130">
        <v>46092.178599999999</v>
      </c>
      <c r="D165" s="243"/>
      <c r="E165">
        <f t="shared" si="109"/>
        <v>15233.011808145584</v>
      </c>
      <c r="F165">
        <f t="shared" si="110"/>
        <v>15233</v>
      </c>
      <c r="G165">
        <f t="shared" si="125"/>
        <v>5.0817199953598902E-3</v>
      </c>
      <c r="K165">
        <f t="shared" si="126"/>
        <v>5.0817199953598902E-3</v>
      </c>
      <c r="L165">
        <v>1</v>
      </c>
      <c r="O165" s="254"/>
      <c r="S165" s="13"/>
      <c r="Z165">
        <f t="shared" si="111"/>
        <v>15233</v>
      </c>
      <c r="AA165" s="227">
        <f t="shared" si="112"/>
        <v>5.3400203733536596E-3</v>
      </c>
      <c r="AB165" s="227">
        <f t="shared" si="113"/>
        <v>-1.532638804789201E-2</v>
      </c>
      <c r="AC165" s="227">
        <f t="shared" si="114"/>
        <v>-2.5830037799376947E-4</v>
      </c>
      <c r="AD165" s="227">
        <f t="shared" si="115"/>
        <v>6.671908527172418E-8</v>
      </c>
      <c r="AE165" s="227">
        <f t="shared" si="128"/>
        <v>6.671908527172418E-8</v>
      </c>
      <c r="AF165" s="244">
        <f t="shared" si="116"/>
        <v>31073.678599999999</v>
      </c>
      <c r="AG165" s="245"/>
      <c r="AH165">
        <f t="shared" si="117"/>
        <v>2.04081080432519E-2</v>
      </c>
      <c r="AI165">
        <f t="shared" si="118"/>
        <v>0.75683535352557063</v>
      </c>
      <c r="AJ165">
        <f t="shared" si="119"/>
        <v>0.68262828095096861</v>
      </c>
      <c r="AK165">
        <f t="shared" si="120"/>
        <v>-0.30892394129034068</v>
      </c>
      <c r="AL165">
        <f t="shared" si="121"/>
        <v>-2.2376429809571809</v>
      </c>
      <c r="AM165">
        <f t="shared" si="122"/>
        <v>-2.0597617483051001</v>
      </c>
      <c r="AN165" s="227">
        <f t="shared" si="127"/>
        <v>10.693213872592759</v>
      </c>
      <c r="AO165" s="227">
        <f t="shared" si="127"/>
        <v>10.693214294827776</v>
      </c>
      <c r="AP165" s="227">
        <f t="shared" si="127"/>
        <v>10.693210688109902</v>
      </c>
      <c r="AQ165" s="227">
        <f t="shared" si="127"/>
        <v>10.693241497920932</v>
      </c>
      <c r="AR165" s="227">
        <f t="shared" si="127"/>
        <v>10.692978407992982</v>
      </c>
      <c r="AS165" s="227">
        <f t="shared" si="127"/>
        <v>10.695232165744752</v>
      </c>
      <c r="AT165" s="227">
        <f t="shared" si="127"/>
        <v>10.676425040281453</v>
      </c>
      <c r="AU165" s="227">
        <f t="shared" si="123"/>
        <v>11.06852446928923</v>
      </c>
      <c r="AX165" s="227"/>
    </row>
    <row r="166" spans="1:50" x14ac:dyDescent="0.2">
      <c r="A166" s="248" t="s">
        <v>234</v>
      </c>
      <c r="C166" s="130">
        <v>46139.089</v>
      </c>
      <c r="D166" s="243"/>
      <c r="E166">
        <f t="shared" si="109"/>
        <v>15342.015222890679</v>
      </c>
      <c r="F166">
        <f t="shared" si="110"/>
        <v>15342</v>
      </c>
      <c r="G166">
        <f t="shared" si="125"/>
        <v>6.551279999257531E-3</v>
      </c>
      <c r="K166">
        <f t="shared" si="126"/>
        <v>6.551279999257531E-3</v>
      </c>
      <c r="L166">
        <v>1</v>
      </c>
      <c r="O166" s="254"/>
      <c r="S166" s="13"/>
      <c r="Z166">
        <f t="shared" si="111"/>
        <v>15342</v>
      </c>
      <c r="AA166" s="227">
        <f t="shared" si="112"/>
        <v>5.142068886255834E-3</v>
      </c>
      <c r="AB166" s="227">
        <f t="shared" si="113"/>
        <v>-1.3477761344520209E-2</v>
      </c>
      <c r="AC166" s="227">
        <f t="shared" si="114"/>
        <v>1.409211113001697E-3</v>
      </c>
      <c r="AD166" s="227">
        <f t="shared" si="115"/>
        <v>1.9858759610074817E-6</v>
      </c>
      <c r="AE166" s="227">
        <f t="shared" si="128"/>
        <v>1.9858759610074817E-6</v>
      </c>
      <c r="AF166" s="244">
        <f t="shared" si="116"/>
        <v>31120.589</v>
      </c>
      <c r="AG166" s="245"/>
      <c r="AH166">
        <f t="shared" si="117"/>
        <v>2.002904134377774E-2</v>
      </c>
      <c r="AI166">
        <f t="shared" si="118"/>
        <v>0.75872641061449542</v>
      </c>
      <c r="AJ166">
        <f t="shared" si="119"/>
        <v>0.67815294450429087</v>
      </c>
      <c r="AK166">
        <f t="shared" si="120"/>
        <v>-0.31040312798428277</v>
      </c>
      <c r="AL166">
        <f t="shared" si="121"/>
        <v>-2.2315361876138344</v>
      </c>
      <c r="AM166">
        <f t="shared" si="122"/>
        <v>-2.0438539535229592</v>
      </c>
      <c r="AN166" s="227">
        <f t="shared" si="127"/>
        <v>10.700623747037762</v>
      </c>
      <c r="AO166" s="227">
        <f t="shared" si="127"/>
        <v>10.700624095521107</v>
      </c>
      <c r="AP166" s="227">
        <f t="shared" si="127"/>
        <v>10.70062104626682</v>
      </c>
      <c r="AQ166" s="227">
        <f t="shared" si="127"/>
        <v>10.700647728498547</v>
      </c>
      <c r="AR166" s="227">
        <f t="shared" si="127"/>
        <v>10.700414327380463</v>
      </c>
      <c r="AS166" s="227">
        <f t="shared" si="127"/>
        <v>10.702462102594541</v>
      </c>
      <c r="AT166" s="227">
        <f t="shared" si="127"/>
        <v>10.684942340663016</v>
      </c>
      <c r="AU166" s="227">
        <f t="shared" si="123"/>
        <v>11.076791485876804</v>
      </c>
      <c r="AX166" s="227"/>
    </row>
    <row r="167" spans="1:50" x14ac:dyDescent="0.2">
      <c r="A167" s="248" t="s">
        <v>234</v>
      </c>
      <c r="C167" s="130">
        <v>46139.303999999996</v>
      </c>
      <c r="D167" s="243"/>
      <c r="E167">
        <f t="shared" si="109"/>
        <v>15342.51480793301</v>
      </c>
      <c r="F167">
        <f t="shared" si="110"/>
        <v>15342.5</v>
      </c>
      <c r="G167">
        <f t="shared" si="125"/>
        <v>6.3726999942446128E-3</v>
      </c>
      <c r="K167">
        <f t="shared" si="126"/>
        <v>6.3726999942446128E-3</v>
      </c>
      <c r="L167">
        <v>1</v>
      </c>
      <c r="O167" s="254"/>
      <c r="S167" s="13"/>
      <c r="Z167">
        <f t="shared" si="111"/>
        <v>15342.5</v>
      </c>
      <c r="AA167" s="227">
        <f t="shared" si="112"/>
        <v>5.1411582571990119E-3</v>
      </c>
      <c r="AB167" s="227">
        <f t="shared" si="113"/>
        <v>-1.3654597775441715E-2</v>
      </c>
      <c r="AC167" s="227">
        <f t="shared" si="114"/>
        <v>1.2315417370456008E-3</v>
      </c>
      <c r="AD167" s="227">
        <f t="shared" si="115"/>
        <v>1.5166950500852959E-6</v>
      </c>
      <c r="AE167" s="227">
        <f t="shared" si="128"/>
        <v>1.5166950500852959E-6</v>
      </c>
      <c r="AF167" s="244">
        <f t="shared" si="116"/>
        <v>31120.803999999996</v>
      </c>
      <c r="AG167" s="245"/>
      <c r="AH167">
        <f t="shared" si="117"/>
        <v>2.0027297769686328E-2</v>
      </c>
      <c r="AI167">
        <f t="shared" si="118"/>
        <v>0.75873512781749786</v>
      </c>
      <c r="AJ167">
        <f t="shared" si="119"/>
        <v>0.67813230532149393</v>
      </c>
      <c r="AK167">
        <f t="shared" si="120"/>
        <v>-0.3104099035922549</v>
      </c>
      <c r="AL167">
        <f t="shared" si="121"/>
        <v>-2.2315081044307874</v>
      </c>
      <c r="AM167">
        <f t="shared" si="122"/>
        <v>-2.0437812575300711</v>
      </c>
      <c r="AN167" s="227">
        <f t="shared" si="127"/>
        <v>10.700657779960467</v>
      </c>
      <c r="AO167" s="227">
        <f t="shared" si="127"/>
        <v>10.700658128129945</v>
      </c>
      <c r="AP167" s="227">
        <f t="shared" si="127"/>
        <v>10.700655081280701</v>
      </c>
      <c r="AQ167" s="227">
        <f t="shared" si="127"/>
        <v>10.700681745453741</v>
      </c>
      <c r="AR167" s="227">
        <f t="shared" si="127"/>
        <v>10.700448476142382</v>
      </c>
      <c r="AS167" s="227">
        <f t="shared" si="127"/>
        <v>10.702495322538615</v>
      </c>
      <c r="AT167" s="227">
        <f t="shared" si="127"/>
        <v>10.684981472566296</v>
      </c>
      <c r="AU167" s="227">
        <f t="shared" si="123"/>
        <v>11.076829407971243</v>
      </c>
      <c r="AX167" s="227"/>
    </row>
    <row r="168" spans="1:50" x14ac:dyDescent="0.2">
      <c r="A168" s="248" t="s">
        <v>234</v>
      </c>
      <c r="C168" s="130">
        <v>46143.177799999998</v>
      </c>
      <c r="D168" s="243"/>
      <c r="E168">
        <f t="shared" si="109"/>
        <v>15351.516168570304</v>
      </c>
      <c r="F168">
        <f t="shared" si="110"/>
        <v>15351.5</v>
      </c>
      <c r="G168">
        <f t="shared" si="125"/>
        <v>6.9582599971909076E-3</v>
      </c>
      <c r="K168">
        <f t="shared" si="126"/>
        <v>6.9582599971909076E-3</v>
      </c>
      <c r="L168">
        <v>1</v>
      </c>
      <c r="O168" s="254"/>
      <c r="S168" s="13"/>
      <c r="Z168">
        <f t="shared" si="111"/>
        <v>15351.5</v>
      </c>
      <c r="AA168" s="227">
        <f t="shared" si="112"/>
        <v>5.1247628864577073E-3</v>
      </c>
      <c r="AB168" s="227">
        <f t="shared" si="113"/>
        <v>-1.303764604717092E-2</v>
      </c>
      <c r="AC168" s="227">
        <f t="shared" si="114"/>
        <v>1.8334971107332003E-3</v>
      </c>
      <c r="AD168" s="227">
        <f t="shared" si="115"/>
        <v>3.3617116550669935E-6</v>
      </c>
      <c r="AE168" s="227">
        <f t="shared" si="128"/>
        <v>3.3617116550669935E-6</v>
      </c>
      <c r="AF168" s="244">
        <f t="shared" si="116"/>
        <v>31124.677799999998</v>
      </c>
      <c r="AG168" s="245"/>
      <c r="AH168">
        <f t="shared" si="117"/>
        <v>1.9995906044361828E-2</v>
      </c>
      <c r="AI168">
        <f t="shared" si="118"/>
        <v>0.75889210427926412</v>
      </c>
      <c r="AJ168">
        <f t="shared" si="119"/>
        <v>0.67776062743119292</v>
      </c>
      <c r="AK168">
        <f t="shared" si="120"/>
        <v>-0.31053184928201949</v>
      </c>
      <c r="AL168">
        <f t="shared" si="121"/>
        <v>-2.2310024967543973</v>
      </c>
      <c r="AM168">
        <f t="shared" si="122"/>
        <v>-2.0424731573210821</v>
      </c>
      <c r="AN168" s="227">
        <f t="shared" si="127"/>
        <v>10.701270439445491</v>
      </c>
      <c r="AO168" s="227">
        <f t="shared" si="127"/>
        <v>10.701270782002076</v>
      </c>
      <c r="AP168" s="227">
        <f t="shared" si="127"/>
        <v>10.701267778212742</v>
      </c>
      <c r="AQ168" s="227">
        <f t="shared" si="127"/>
        <v>10.701294118671754</v>
      </c>
      <c r="AR168" s="227">
        <f t="shared" si="127"/>
        <v>10.70106321508527</v>
      </c>
      <c r="AS168" s="227">
        <f t="shared" si="127"/>
        <v>10.703093368007064</v>
      </c>
      <c r="AT168" s="227">
        <f t="shared" si="127"/>
        <v>10.685685943183973</v>
      </c>
      <c r="AU168" s="227">
        <f t="shared" si="123"/>
        <v>11.077512005671133</v>
      </c>
      <c r="AX168" s="227"/>
    </row>
    <row r="169" spans="1:50" x14ac:dyDescent="0.2">
      <c r="A169" s="248" t="s">
        <v>234</v>
      </c>
      <c r="C169" s="130">
        <v>46153.289100000002</v>
      </c>
      <c r="D169" s="243"/>
      <c r="E169">
        <f t="shared" si="109"/>
        <v>15375.011304563868</v>
      </c>
      <c r="F169">
        <f t="shared" si="110"/>
        <v>15375</v>
      </c>
      <c r="G169">
        <f t="shared" si="125"/>
        <v>4.8650000026100315E-3</v>
      </c>
      <c r="K169">
        <f t="shared" si="126"/>
        <v>4.8650000026100315E-3</v>
      </c>
      <c r="L169">
        <v>1</v>
      </c>
      <c r="O169" s="254"/>
      <c r="P169">
        <v>1.4214996888688925E-9</v>
      </c>
      <c r="Q169">
        <v>3.4723475123137452E-21</v>
      </c>
      <c r="R169">
        <v>1.0602946135080052E-28</v>
      </c>
      <c r="S169" s="13">
        <v>1.2953537130310243E-9</v>
      </c>
      <c r="T169">
        <v>1.1392985567584895E-6</v>
      </c>
      <c r="U169">
        <v>2.3764154149734294E-6</v>
      </c>
      <c r="V169">
        <v>1.0686345283813059E-3</v>
      </c>
      <c r="W169">
        <v>39.888316566825154</v>
      </c>
      <c r="X169">
        <v>3.8886171002641118E-5</v>
      </c>
      <c r="Y169">
        <v>3.0548166493364215E-22</v>
      </c>
      <c r="Z169">
        <f t="shared" si="111"/>
        <v>15375</v>
      </c>
      <c r="AA169" s="227">
        <f t="shared" si="112"/>
        <v>5.0819166053385836E-3</v>
      </c>
      <c r="AB169" s="227">
        <f t="shared" si="113"/>
        <v>-1.5048872741795317E-2</v>
      </c>
      <c r="AC169" s="227">
        <f t="shared" si="114"/>
        <v>-2.1691660272855212E-4</v>
      </c>
      <c r="AD169" s="227">
        <f t="shared" si="115"/>
        <v>4.7052812539296505E-8</v>
      </c>
      <c r="AE169" s="227">
        <f t="shared" si="128"/>
        <v>4.7052812539296505E-8</v>
      </c>
      <c r="AF169" s="244">
        <f t="shared" si="116"/>
        <v>31134.789100000002</v>
      </c>
      <c r="AG169" s="245"/>
      <c r="AH169">
        <f t="shared" si="117"/>
        <v>1.9913872744405349E-2</v>
      </c>
      <c r="AI169">
        <f t="shared" si="118"/>
        <v>0.7593025846288568</v>
      </c>
      <c r="AJ169">
        <f t="shared" si="119"/>
        <v>0.67678859177865491</v>
      </c>
      <c r="AK169">
        <f t="shared" si="120"/>
        <v>-0.31085012631659559</v>
      </c>
      <c r="AL169">
        <f t="shared" si="121"/>
        <v>-2.2296813116991392</v>
      </c>
      <c r="AM169">
        <f t="shared" si="122"/>
        <v>-2.0390613760171048</v>
      </c>
      <c r="AN169" s="227">
        <f t="shared" si="127"/>
        <v>10.702870759413582</v>
      </c>
      <c r="AO169" s="227">
        <f t="shared" si="127"/>
        <v>10.702871087638703</v>
      </c>
      <c r="AP169" s="227">
        <f t="shared" si="127"/>
        <v>10.702868194237809</v>
      </c>
      <c r="AQ169" s="227">
        <f t="shared" si="127"/>
        <v>10.70289370137383</v>
      </c>
      <c r="AR169" s="227">
        <f t="shared" si="127"/>
        <v>10.702668914362333</v>
      </c>
      <c r="AS169" s="227">
        <f t="shared" si="127"/>
        <v>10.70465570471625</v>
      </c>
      <c r="AT169" s="227">
        <f t="shared" si="127"/>
        <v>10.687526254929756</v>
      </c>
      <c r="AU169" s="227">
        <f t="shared" si="123"/>
        <v>11.079294344109737</v>
      </c>
      <c r="AX169" s="227"/>
    </row>
    <row r="170" spans="1:50" x14ac:dyDescent="0.2">
      <c r="A170" s="13" t="s">
        <v>52</v>
      </c>
      <c r="B170" s="5"/>
      <c r="C170" s="243">
        <v>46180.402600000001</v>
      </c>
      <c r="D170" s="243"/>
      <c r="E170">
        <f t="shared" si="109"/>
        <v>15438.013625705682</v>
      </c>
      <c r="F170">
        <f t="shared" si="110"/>
        <v>15438</v>
      </c>
      <c r="G170">
        <f t="shared" si="125"/>
        <v>5.8639199996832758E-3</v>
      </c>
      <c r="K170">
        <f t="shared" si="126"/>
        <v>5.8639199996832758E-3</v>
      </c>
      <c r="L170">
        <v>1</v>
      </c>
      <c r="O170" s="254"/>
      <c r="S170" s="13"/>
      <c r="Z170">
        <f t="shared" si="111"/>
        <v>15438</v>
      </c>
      <c r="AA170" s="227">
        <f t="shared" si="112"/>
        <v>4.9667944220492706E-3</v>
      </c>
      <c r="AB170" s="227">
        <f t="shared" si="113"/>
        <v>-1.382956286680663E-2</v>
      </c>
      <c r="AC170" s="227">
        <f t="shared" si="114"/>
        <v>8.9712557763400522E-4</v>
      </c>
      <c r="AD170" s="227">
        <f t="shared" si="115"/>
        <v>8.0483430204514752E-7</v>
      </c>
      <c r="AE170" s="227">
        <f t="shared" si="128"/>
        <v>8.0483430204514752E-7</v>
      </c>
      <c r="AF170" s="244">
        <f t="shared" si="116"/>
        <v>31161.902600000001</v>
      </c>
      <c r="AG170" s="245"/>
      <c r="AH170">
        <f t="shared" si="117"/>
        <v>1.9693482866489906E-2</v>
      </c>
      <c r="AI170">
        <f t="shared" si="118"/>
        <v>0.76040729583197053</v>
      </c>
      <c r="AJ170">
        <f t="shared" si="119"/>
        <v>0.67417166368797021</v>
      </c>
      <c r="AK170">
        <f t="shared" si="120"/>
        <v>-0.31170239477239053</v>
      </c>
      <c r="AL170">
        <f t="shared" si="121"/>
        <v>-2.2261323419136585</v>
      </c>
      <c r="AM170">
        <f t="shared" si="122"/>
        <v>-2.0299419757783017</v>
      </c>
      <c r="AN170" s="227">
        <f t="shared" si="127"/>
        <v>10.707165257804512</v>
      </c>
      <c r="AO170" s="227">
        <f t="shared" si="127"/>
        <v>10.707165549851711</v>
      </c>
      <c r="AP170" s="227">
        <f t="shared" si="127"/>
        <v>10.707162938126933</v>
      </c>
      <c r="AQ170" s="227">
        <f t="shared" si="127"/>
        <v>10.70718629512128</v>
      </c>
      <c r="AR170" s="227">
        <f t="shared" si="127"/>
        <v>10.706977475753282</v>
      </c>
      <c r="AS170" s="227">
        <f t="shared" si="127"/>
        <v>10.708849638439045</v>
      </c>
      <c r="AT170" s="227">
        <f t="shared" si="127"/>
        <v>10.692465996559717</v>
      </c>
      <c r="AU170" s="227">
        <f t="shared" si="123"/>
        <v>11.084072528008978</v>
      </c>
      <c r="AX170" s="227"/>
    </row>
    <row r="171" spans="1:50" x14ac:dyDescent="0.2">
      <c r="A171" s="248" t="s">
        <v>234</v>
      </c>
      <c r="C171" s="130">
        <v>47236.064200000001</v>
      </c>
      <c r="E171">
        <f t="shared" si="109"/>
        <v>17891.003137951742</v>
      </c>
      <c r="F171">
        <f t="shared" si="110"/>
        <v>17891</v>
      </c>
      <c r="G171">
        <f t="shared" si="125"/>
        <v>1.3504399976227432E-3</v>
      </c>
      <c r="K171">
        <f t="shared" si="126"/>
        <v>1.3504399976227432E-3</v>
      </c>
      <c r="L171">
        <v>1</v>
      </c>
      <c r="O171" s="254"/>
      <c r="S171" s="13"/>
      <c r="Z171">
        <f t="shared" si="111"/>
        <v>17891</v>
      </c>
      <c r="AA171" s="227">
        <f t="shared" si="112"/>
        <v>2.0144938596987697E-4</v>
      </c>
      <c r="AB171" s="227">
        <f t="shared" si="113"/>
        <v>-9.2375603290208563E-3</v>
      </c>
      <c r="AC171" s="227">
        <f t="shared" si="114"/>
        <v>1.1489906116528663E-3</v>
      </c>
      <c r="AD171" s="227">
        <f t="shared" si="115"/>
        <v>1.3201794256664278E-6</v>
      </c>
      <c r="AE171" s="227">
        <f t="shared" si="128"/>
        <v>1.3201794256664278E-6</v>
      </c>
      <c r="AF171" s="244">
        <f t="shared" si="116"/>
        <v>32217.564200000001</v>
      </c>
      <c r="AG171" s="245"/>
      <c r="AH171">
        <f t="shared" si="117"/>
        <v>1.05880003266436E-2</v>
      </c>
      <c r="AI171">
        <f t="shared" si="118"/>
        <v>0.80865350739651398</v>
      </c>
      <c r="AJ171">
        <f t="shared" si="119"/>
        <v>0.55870442137151954</v>
      </c>
      <c r="AK171">
        <f t="shared" si="120"/>
        <v>-0.34343786419924077</v>
      </c>
      <c r="AL171">
        <f t="shared" si="121"/>
        <v>-2.0791125950000167</v>
      </c>
      <c r="AM171">
        <f t="shared" si="122"/>
        <v>-1.7018844584808681</v>
      </c>
      <c r="AN171" s="227">
        <f t="shared" ref="AN171:AT180" si="129">$AU171+$AB$7*SIN(AO171)</f>
        <v>10.879613580232016</v>
      </c>
      <c r="AO171" s="227">
        <f t="shared" si="129"/>
        <v>10.879613577894562</v>
      </c>
      <c r="AP171" s="227">
        <f t="shared" si="129"/>
        <v>10.879613629281566</v>
      </c>
      <c r="AQ171" s="227">
        <f t="shared" si="129"/>
        <v>10.879612499585964</v>
      </c>
      <c r="AR171" s="227">
        <f t="shared" si="129"/>
        <v>10.879637337423254</v>
      </c>
      <c r="AS171" s="227">
        <f t="shared" si="129"/>
        <v>10.879092461433332</v>
      </c>
      <c r="AT171" s="227">
        <f t="shared" si="129"/>
        <v>10.891696962541232</v>
      </c>
      <c r="AU171" s="227">
        <f t="shared" si="123"/>
        <v>11.27011832332381</v>
      </c>
      <c r="AX171" s="227"/>
    </row>
    <row r="172" spans="1:50" x14ac:dyDescent="0.2">
      <c r="A172" s="248" t="s">
        <v>234</v>
      </c>
      <c r="C172" s="130">
        <v>47236.276599999997</v>
      </c>
      <c r="D172" s="243"/>
      <c r="E172">
        <f t="shared" si="109"/>
        <v>17891.496681500539</v>
      </c>
      <c r="F172">
        <f t="shared" si="110"/>
        <v>17891.5</v>
      </c>
      <c r="G172">
        <f t="shared" si="125"/>
        <v>-1.428140007192269E-3</v>
      </c>
      <c r="K172">
        <f t="shared" si="126"/>
        <v>-1.428140007192269E-3</v>
      </c>
      <c r="L172">
        <v>1</v>
      </c>
      <c r="O172" s="254"/>
      <c r="S172" s="13"/>
      <c r="Z172">
        <f t="shared" si="111"/>
        <v>17891.5</v>
      </c>
      <c r="AA172" s="227">
        <f t="shared" si="112"/>
        <v>2.0042406644267367E-4</v>
      </c>
      <c r="AB172" s="227">
        <f t="shared" si="113"/>
        <v>-1.2014182376226987E-2</v>
      </c>
      <c r="AC172" s="227">
        <f t="shared" si="114"/>
        <v>-1.6285640736349426E-3</v>
      </c>
      <c r="AD172" s="227">
        <f t="shared" si="115"/>
        <v>2.652220941934439E-6</v>
      </c>
      <c r="AE172" s="227">
        <f t="shared" si="128"/>
        <v>2.652220941934439E-6</v>
      </c>
      <c r="AF172" s="244">
        <f t="shared" si="116"/>
        <v>32217.776599999997</v>
      </c>
      <c r="AG172" s="245"/>
      <c r="AH172">
        <f t="shared" si="117"/>
        <v>1.0586042369034718E-2</v>
      </c>
      <c r="AI172">
        <f t="shared" si="118"/>
        <v>0.80866446342975051</v>
      </c>
      <c r="AJ172">
        <f t="shared" si="119"/>
        <v>0.55867796363755795</v>
      </c>
      <c r="AK172">
        <f t="shared" si="120"/>
        <v>-0.34344396812692285</v>
      </c>
      <c r="AL172">
        <f t="shared" si="121"/>
        <v>-2.0790806942196496</v>
      </c>
      <c r="AM172">
        <f t="shared" si="122"/>
        <v>-1.7018223108967643</v>
      </c>
      <c r="AN172" s="227">
        <f t="shared" si="129"/>
        <v>10.879649852649694</v>
      </c>
      <c r="AO172" s="227">
        <f t="shared" si="129"/>
        <v>10.879649850314907</v>
      </c>
      <c r="AP172" s="227">
        <f t="shared" si="129"/>
        <v>10.879649901659251</v>
      </c>
      <c r="AQ172" s="227">
        <f t="shared" si="129"/>
        <v>10.879648772549883</v>
      </c>
      <c r="AR172" s="227">
        <f t="shared" si="129"/>
        <v>10.879673605231172</v>
      </c>
      <c r="AS172" s="227">
        <f t="shared" si="129"/>
        <v>10.879128673178972</v>
      </c>
      <c r="AT172" s="227">
        <f t="shared" si="129"/>
        <v>10.891738926826783</v>
      </c>
      <c r="AU172" s="227">
        <f t="shared" si="123"/>
        <v>11.270156245418248</v>
      </c>
      <c r="AX172" s="227"/>
    </row>
    <row r="173" spans="1:50" x14ac:dyDescent="0.2">
      <c r="A173" s="248" t="s">
        <v>234</v>
      </c>
      <c r="C173" s="130">
        <v>47266.186099999999</v>
      </c>
      <c r="D173" s="243"/>
      <c r="E173">
        <f t="shared" si="109"/>
        <v>17960.995931844143</v>
      </c>
      <c r="F173">
        <f t="shared" si="110"/>
        <v>17961</v>
      </c>
      <c r="G173">
        <f t="shared" si="125"/>
        <v>-1.7507599986856803E-3</v>
      </c>
      <c r="K173">
        <f t="shared" si="126"/>
        <v>-1.7507599986856803E-3</v>
      </c>
      <c r="L173">
        <v>1</v>
      </c>
      <c r="O173" s="254"/>
      <c r="S173" s="13"/>
      <c r="Z173">
        <f t="shared" si="111"/>
        <v>17961</v>
      </c>
      <c r="AA173" s="227">
        <f t="shared" si="112"/>
        <v>5.7701657504462614E-5</v>
      </c>
      <c r="AB173" s="227">
        <f t="shared" si="113"/>
        <v>-1.2064252992115932E-2</v>
      </c>
      <c r="AC173" s="227">
        <f t="shared" si="114"/>
        <v>-1.8084616561901429E-3</v>
      </c>
      <c r="AD173" s="227">
        <f t="shared" si="115"/>
        <v>3.270533561909995E-6</v>
      </c>
      <c r="AE173" s="227">
        <f t="shared" si="128"/>
        <v>3.270533561909995E-6</v>
      </c>
      <c r="AF173" s="244">
        <f t="shared" si="116"/>
        <v>32247.686099999999</v>
      </c>
      <c r="AG173" s="245"/>
      <c r="AH173">
        <f t="shared" si="117"/>
        <v>1.0313492993430252E-2</v>
      </c>
      <c r="AI173">
        <f t="shared" si="118"/>
        <v>0.81019214523039274</v>
      </c>
      <c r="AJ173">
        <f t="shared" si="119"/>
        <v>0.55498780320168284</v>
      </c>
      <c r="AK173">
        <f t="shared" si="120"/>
        <v>-0.34429061135202588</v>
      </c>
      <c r="AL173">
        <f t="shared" si="121"/>
        <v>-2.0746380521494037</v>
      </c>
      <c r="AM173">
        <f t="shared" si="122"/>
        <v>-1.69320018170528</v>
      </c>
      <c r="AN173" s="227">
        <f t="shared" si="129"/>
        <v>10.884696510344707</v>
      </c>
      <c r="AO173" s="227">
        <f t="shared" si="129"/>
        <v>10.884696508367446</v>
      </c>
      <c r="AP173" s="227">
        <f t="shared" si="129"/>
        <v>10.884696553819875</v>
      </c>
      <c r="AQ173" s="227">
        <f t="shared" si="129"/>
        <v>10.884695508983903</v>
      </c>
      <c r="AR173" s="227">
        <f t="shared" si="129"/>
        <v>10.884719529588924</v>
      </c>
      <c r="AS173" s="227">
        <f t="shared" si="129"/>
        <v>10.884168603650085</v>
      </c>
      <c r="AT173" s="227">
        <f t="shared" si="129"/>
        <v>10.897577254934944</v>
      </c>
      <c r="AU173" s="227">
        <f t="shared" si="123"/>
        <v>11.275427416545186</v>
      </c>
      <c r="AX173" s="227"/>
    </row>
    <row r="174" spans="1:50" x14ac:dyDescent="0.2">
      <c r="A174" s="248" t="s">
        <v>234</v>
      </c>
      <c r="C174" s="130">
        <v>47267.047899999998</v>
      </c>
      <c r="D174" s="243"/>
      <c r="E174">
        <f t="shared" si="109"/>
        <v>17962.998454585948</v>
      </c>
      <c r="F174">
        <f t="shared" si="110"/>
        <v>17963</v>
      </c>
      <c r="G174">
        <f t="shared" si="125"/>
        <v>-6.6508000600151718E-4</v>
      </c>
      <c r="K174">
        <f t="shared" si="126"/>
        <v>-6.6508000600151718E-4</v>
      </c>
      <c r="L174">
        <v>1</v>
      </c>
      <c r="O174" s="254"/>
      <c r="S174" s="13"/>
      <c r="Z174">
        <f t="shared" si="111"/>
        <v>17963</v>
      </c>
      <c r="AA174" s="227">
        <f t="shared" si="112"/>
        <v>5.3588582455169412E-5</v>
      </c>
      <c r="AB174" s="227">
        <f t="shared" si="113"/>
        <v>-1.0970718303741777E-2</v>
      </c>
      <c r="AC174" s="227">
        <f t="shared" si="114"/>
        <v>-7.1866858845668659E-4</v>
      </c>
      <c r="AD174" s="227">
        <f t="shared" si="115"/>
        <v>5.1648454003432631E-7</v>
      </c>
      <c r="AE174" s="227">
        <f t="shared" si="128"/>
        <v>5.1648454003432631E-7</v>
      </c>
      <c r="AF174" s="244">
        <f t="shared" si="116"/>
        <v>32248.547899999998</v>
      </c>
      <c r="AG174" s="245"/>
      <c r="AH174">
        <f t="shared" si="117"/>
        <v>1.030563829774026E-2</v>
      </c>
      <c r="AI174">
        <f t="shared" si="118"/>
        <v>0.81023624848865317</v>
      </c>
      <c r="AJ174">
        <f t="shared" si="119"/>
        <v>0.55488124223076751</v>
      </c>
      <c r="AK174">
        <f t="shared" si="120"/>
        <v>-0.34431492185168494</v>
      </c>
      <c r="AL174">
        <f t="shared" si="121"/>
        <v>-2.0745099577439028</v>
      </c>
      <c r="AM174">
        <f t="shared" si="122"/>
        <v>-1.6929525427117624</v>
      </c>
      <c r="AN174" s="227">
        <f t="shared" si="129"/>
        <v>10.884841879051564</v>
      </c>
      <c r="AO174" s="227">
        <f t="shared" si="129"/>
        <v>10.884841877084174</v>
      </c>
      <c r="AP174" s="227">
        <f t="shared" si="129"/>
        <v>10.884841922368791</v>
      </c>
      <c r="AQ174" s="227">
        <f t="shared" si="129"/>
        <v>10.884840880029429</v>
      </c>
      <c r="AR174" s="227">
        <f t="shared" si="129"/>
        <v>10.884864874568391</v>
      </c>
      <c r="AS174" s="227">
        <f t="shared" si="129"/>
        <v>10.88431382902659</v>
      </c>
      <c r="AT174" s="227">
        <f t="shared" si="129"/>
        <v>10.897745419859666</v>
      </c>
      <c r="AU174" s="227">
        <f t="shared" si="123"/>
        <v>11.27557910492294</v>
      </c>
      <c r="AX174" s="227"/>
    </row>
    <row r="175" spans="1:50" x14ac:dyDescent="0.2">
      <c r="A175" s="13" t="s">
        <v>60</v>
      </c>
      <c r="B175" s="5" t="s">
        <v>30</v>
      </c>
      <c r="C175" s="243">
        <v>47925.2716</v>
      </c>
      <c r="D175" s="243"/>
      <c r="E175">
        <f t="shared" si="109"/>
        <v>19492.480850092048</v>
      </c>
      <c r="F175">
        <f t="shared" si="110"/>
        <v>19492.5</v>
      </c>
      <c r="G175">
        <f t="shared" si="125"/>
        <v>-8.2412999981897883E-3</v>
      </c>
      <c r="K175">
        <f t="shared" si="126"/>
        <v>-8.2412999981897883E-3</v>
      </c>
      <c r="L175">
        <v>1</v>
      </c>
      <c r="O175" s="254"/>
      <c r="P175">
        <v>1.4008567705306734E-10</v>
      </c>
      <c r="Q175">
        <v>2.0511137491228904E-22</v>
      </c>
      <c r="R175">
        <v>1.0299165165181822E-29</v>
      </c>
      <c r="S175" s="13">
        <v>7.333903472488696E-11</v>
      </c>
      <c r="T175">
        <v>2.1134406366059102E-7</v>
      </c>
      <c r="U175">
        <v>9.0785023544241147E-6</v>
      </c>
      <c r="V175">
        <v>2.9350165477592186E-3</v>
      </c>
      <c r="W175">
        <v>112.6331255921996</v>
      </c>
      <c r="X175">
        <v>2.2016181501502211E-6</v>
      </c>
      <c r="Y175">
        <v>2.9672942614299707E-23</v>
      </c>
      <c r="Z175">
        <f t="shared" si="111"/>
        <v>19492.5</v>
      </c>
      <c r="AA175" s="227">
        <f t="shared" si="112"/>
        <v>-3.1847100359458647E-3</v>
      </c>
      <c r="AB175" s="227">
        <f t="shared" si="113"/>
        <v>-1.2355621361788071E-2</v>
      </c>
      <c r="AC175" s="227">
        <f t="shared" si="114"/>
        <v>-5.0565899622439237E-3</v>
      </c>
      <c r="AD175" s="227">
        <f t="shared" si="115"/>
        <v>2.5569102046266004E-5</v>
      </c>
      <c r="AE175" s="227">
        <f t="shared" si="128"/>
        <v>2.5569102046266004E-5</v>
      </c>
      <c r="AF175" s="244">
        <f t="shared" si="116"/>
        <v>32906.7716</v>
      </c>
      <c r="AG175" s="245"/>
      <c r="AH175">
        <f t="shared" si="117"/>
        <v>4.1143213635982823E-3</v>
      </c>
      <c r="AI175">
        <f t="shared" si="118"/>
        <v>0.84639030821646466</v>
      </c>
      <c r="AJ175">
        <f t="shared" si="119"/>
        <v>0.4670223762683286</v>
      </c>
      <c r="AK175">
        <f t="shared" si="120"/>
        <v>-0.36189378191336657</v>
      </c>
      <c r="AL175">
        <f t="shared" si="121"/>
        <v>-1.9722101024832204</v>
      </c>
      <c r="AM175">
        <f t="shared" si="122"/>
        <v>-1.5108155763933171</v>
      </c>
      <c r="AN175" s="227">
        <f t="shared" si="129"/>
        <v>10.998439334442264</v>
      </c>
      <c r="AO175" s="227">
        <f t="shared" si="129"/>
        <v>10.998439334442264</v>
      </c>
      <c r="AP175" s="227">
        <f t="shared" si="129"/>
        <v>10.998439334442585</v>
      </c>
      <c r="AQ175" s="227">
        <f t="shared" si="129"/>
        <v>10.998439334726937</v>
      </c>
      <c r="AR175" s="227">
        <f t="shared" si="129"/>
        <v>10.998439587164174</v>
      </c>
      <c r="AS175" s="227">
        <f t="shared" si="129"/>
        <v>10.9986555434007</v>
      </c>
      <c r="AT175" s="227">
        <f t="shared" si="129"/>
        <v>11.028863998564598</v>
      </c>
      <c r="AU175" s="227">
        <f t="shared" si="123"/>
        <v>11.391582791810031</v>
      </c>
      <c r="AX175" s="227"/>
    </row>
    <row r="176" spans="1:50" x14ac:dyDescent="0.2">
      <c r="A176" s="13" t="s">
        <v>60</v>
      </c>
      <c r="B176" s="5" t="s">
        <v>30</v>
      </c>
      <c r="C176" s="243">
        <v>47925.272299999997</v>
      </c>
      <c r="D176" s="243"/>
      <c r="E176">
        <f t="shared" si="109"/>
        <v>19492.482476647991</v>
      </c>
      <c r="F176">
        <f t="shared" si="110"/>
        <v>19492.5</v>
      </c>
      <c r="G176">
        <f t="shared" si="125"/>
        <v>-7.5413000013213605E-3</v>
      </c>
      <c r="K176">
        <f t="shared" si="126"/>
        <v>-7.5413000013213605E-3</v>
      </c>
      <c r="L176">
        <v>1</v>
      </c>
      <c r="O176" s="254"/>
      <c r="S176" s="13"/>
      <c r="Z176">
        <f t="shared" si="111"/>
        <v>19492.5</v>
      </c>
      <c r="AA176" s="227">
        <f t="shared" si="112"/>
        <v>-3.1847100359458647E-3</v>
      </c>
      <c r="AB176" s="227">
        <f t="shared" si="113"/>
        <v>-1.1655621364919643E-2</v>
      </c>
      <c r="AC176" s="227">
        <f t="shared" si="114"/>
        <v>-4.3565899653754958E-3</v>
      </c>
      <c r="AD176" s="227">
        <f t="shared" si="115"/>
        <v>1.8979876126410464E-5</v>
      </c>
      <c r="AE176" s="227">
        <f t="shared" si="128"/>
        <v>1.8979876126410464E-5</v>
      </c>
      <c r="AF176" s="244">
        <f t="shared" si="116"/>
        <v>32906.772299999997</v>
      </c>
      <c r="AG176" s="245"/>
      <c r="AH176">
        <f t="shared" si="117"/>
        <v>4.1143213635982823E-3</v>
      </c>
      <c r="AI176">
        <f t="shared" si="118"/>
        <v>0.84639030821646466</v>
      </c>
      <c r="AJ176">
        <f t="shared" si="119"/>
        <v>0.4670223762683286</v>
      </c>
      <c r="AK176">
        <f t="shared" si="120"/>
        <v>-0.36189378191336657</v>
      </c>
      <c r="AL176">
        <f t="shared" si="121"/>
        <v>-1.9722101024832204</v>
      </c>
      <c r="AM176">
        <f t="shared" si="122"/>
        <v>-1.5108155763933171</v>
      </c>
      <c r="AN176" s="227">
        <f t="shared" si="129"/>
        <v>10.998439334442264</v>
      </c>
      <c r="AO176" s="227">
        <f t="shared" si="129"/>
        <v>10.998439334442264</v>
      </c>
      <c r="AP176" s="227">
        <f t="shared" si="129"/>
        <v>10.998439334442585</v>
      </c>
      <c r="AQ176" s="227">
        <f t="shared" si="129"/>
        <v>10.998439334726937</v>
      </c>
      <c r="AR176" s="227">
        <f t="shared" si="129"/>
        <v>10.998439587164174</v>
      </c>
      <c r="AS176" s="227">
        <f t="shared" si="129"/>
        <v>10.9986555434007</v>
      </c>
      <c r="AT176" s="227">
        <f t="shared" si="129"/>
        <v>11.028863998564598</v>
      </c>
      <c r="AU176" s="227">
        <f t="shared" si="123"/>
        <v>11.391582791810031</v>
      </c>
      <c r="AX176" s="227"/>
    </row>
    <row r="177" spans="1:64" x14ac:dyDescent="0.2">
      <c r="A177" s="13" t="s">
        <v>60</v>
      </c>
      <c r="B177" s="5" t="s">
        <v>30</v>
      </c>
      <c r="C177" s="243">
        <v>47928.285600000003</v>
      </c>
      <c r="D177" s="243"/>
      <c r="E177">
        <f t="shared" si="109"/>
        <v>19499.484335290257</v>
      </c>
      <c r="F177">
        <f t="shared" si="110"/>
        <v>19499.5</v>
      </c>
      <c r="G177">
        <f t="shared" si="125"/>
        <v>-6.7414200020721182E-3</v>
      </c>
      <c r="K177">
        <f t="shared" si="126"/>
        <v>-6.7414200020721182E-3</v>
      </c>
      <c r="L177">
        <v>1</v>
      </c>
      <c r="O177" s="254"/>
      <c r="S177" s="13"/>
      <c r="Z177">
        <f t="shared" si="111"/>
        <v>19499.5</v>
      </c>
      <c r="AA177" s="227">
        <f t="shared" si="112"/>
        <v>-3.1999331734992925E-3</v>
      </c>
      <c r="AB177" s="227">
        <f t="shared" si="113"/>
        <v>-1.0826582615553106E-2</v>
      </c>
      <c r="AC177" s="227">
        <f t="shared" si="114"/>
        <v>-3.5414868285728257E-3</v>
      </c>
      <c r="AD177" s="227">
        <f t="shared" si="115"/>
        <v>1.2542128956954811E-5</v>
      </c>
      <c r="AE177" s="227">
        <f t="shared" si="128"/>
        <v>1.2542128956954811E-5</v>
      </c>
      <c r="AF177" s="244">
        <f t="shared" si="116"/>
        <v>32909.785600000003</v>
      </c>
      <c r="AG177" s="245"/>
      <c r="AH177">
        <f t="shared" si="117"/>
        <v>4.0851626134809889E-3</v>
      </c>
      <c r="AI177">
        <f t="shared" si="118"/>
        <v>0.84656742387118056</v>
      </c>
      <c r="AJ177">
        <f t="shared" si="119"/>
        <v>0.46658960372172148</v>
      </c>
      <c r="AK177">
        <f t="shared" si="120"/>
        <v>-0.36196890941055437</v>
      </c>
      <c r="AL177">
        <f t="shared" si="121"/>
        <v>-1.9717207399195622</v>
      </c>
      <c r="AM177">
        <f t="shared" si="122"/>
        <v>-1.510012691283223</v>
      </c>
      <c r="AN177" s="227">
        <f t="shared" si="129"/>
        <v>10.998970898048951</v>
      </c>
      <c r="AO177" s="227">
        <f t="shared" si="129"/>
        <v>10.998970898048951</v>
      </c>
      <c r="AP177" s="227">
        <f t="shared" si="129"/>
        <v>10.9989708980495</v>
      </c>
      <c r="AQ177" s="227">
        <f t="shared" si="129"/>
        <v>10.998970898460868</v>
      </c>
      <c r="AR177" s="227">
        <f t="shared" si="129"/>
        <v>10.998971206504875</v>
      </c>
      <c r="AS177" s="227">
        <f t="shared" si="129"/>
        <v>10.99919452747557</v>
      </c>
      <c r="AT177" s="227">
        <f t="shared" si="129"/>
        <v>11.029475472102961</v>
      </c>
      <c r="AU177" s="227">
        <f t="shared" si="123"/>
        <v>11.392113701132169</v>
      </c>
      <c r="AX177" s="227"/>
    </row>
    <row r="178" spans="1:64" x14ac:dyDescent="0.2">
      <c r="A178" s="13" t="s">
        <v>60</v>
      </c>
      <c r="B178" s="5" t="s">
        <v>30</v>
      </c>
      <c r="C178" s="243">
        <v>47928.286699999997</v>
      </c>
      <c r="D178" s="243"/>
      <c r="E178">
        <f t="shared" si="109"/>
        <v>19499.486891306737</v>
      </c>
      <c r="F178">
        <f t="shared" si="110"/>
        <v>19499.5</v>
      </c>
      <c r="G178">
        <f t="shared" si="125"/>
        <v>-5.6414200080325827E-3</v>
      </c>
      <c r="K178">
        <f t="shared" si="126"/>
        <v>-5.6414200080325827E-3</v>
      </c>
      <c r="L178">
        <v>1</v>
      </c>
      <c r="O178" s="254"/>
      <c r="S178" s="13"/>
      <c r="Z178">
        <f t="shared" si="111"/>
        <v>19499.5</v>
      </c>
      <c r="AA178" s="227">
        <f t="shared" si="112"/>
        <v>-3.1999331734992925E-3</v>
      </c>
      <c r="AB178" s="227">
        <f t="shared" si="113"/>
        <v>-9.7265826215135708E-3</v>
      </c>
      <c r="AC178" s="227">
        <f t="shared" si="114"/>
        <v>-2.4414868345332902E-3</v>
      </c>
      <c r="AD178" s="227">
        <f t="shared" si="115"/>
        <v>5.9608579631993857E-6</v>
      </c>
      <c r="AE178" s="227">
        <f t="shared" si="128"/>
        <v>5.9608579631993857E-6</v>
      </c>
      <c r="AF178" s="244">
        <f t="shared" si="116"/>
        <v>32909.786699999997</v>
      </c>
      <c r="AG178" s="245"/>
      <c r="AH178">
        <f t="shared" si="117"/>
        <v>4.0851626134809889E-3</v>
      </c>
      <c r="AI178">
        <f t="shared" si="118"/>
        <v>0.84656742387118056</v>
      </c>
      <c r="AJ178">
        <f t="shared" si="119"/>
        <v>0.46658960372172148</v>
      </c>
      <c r="AK178">
        <f t="shared" si="120"/>
        <v>-0.36196890941055437</v>
      </c>
      <c r="AL178">
        <f t="shared" si="121"/>
        <v>-1.9717207399195622</v>
      </c>
      <c r="AM178">
        <f t="shared" si="122"/>
        <v>-1.510012691283223</v>
      </c>
      <c r="AN178" s="227">
        <f t="shared" si="129"/>
        <v>10.998970898048951</v>
      </c>
      <c r="AO178" s="227">
        <f t="shared" si="129"/>
        <v>10.998970898048951</v>
      </c>
      <c r="AP178" s="227">
        <f t="shared" si="129"/>
        <v>10.9989708980495</v>
      </c>
      <c r="AQ178" s="227">
        <f t="shared" si="129"/>
        <v>10.998970898460868</v>
      </c>
      <c r="AR178" s="227">
        <f t="shared" si="129"/>
        <v>10.998971206504875</v>
      </c>
      <c r="AS178" s="227">
        <f t="shared" si="129"/>
        <v>10.99919452747557</v>
      </c>
      <c r="AT178" s="227">
        <f t="shared" si="129"/>
        <v>11.029475472102961</v>
      </c>
      <c r="AU178" s="227">
        <f t="shared" si="123"/>
        <v>11.392113701132169</v>
      </c>
      <c r="AX178" s="227"/>
    </row>
    <row r="179" spans="1:64" x14ac:dyDescent="0.2">
      <c r="A179" s="13" t="s">
        <v>60</v>
      </c>
      <c r="B179" s="5"/>
      <c r="C179" s="243">
        <v>48310.227800000001</v>
      </c>
      <c r="D179" s="243"/>
      <c r="E179">
        <f t="shared" si="109"/>
        <v>20386.984847655374</v>
      </c>
      <c r="F179">
        <f t="shared" si="110"/>
        <v>20387</v>
      </c>
      <c r="G179">
        <f t="shared" si="125"/>
        <v>-6.520920003822539E-3</v>
      </c>
      <c r="K179">
        <f t="shared" si="126"/>
        <v>-6.520920003822539E-3</v>
      </c>
      <c r="L179">
        <v>1</v>
      </c>
      <c r="O179" s="254"/>
      <c r="S179" s="13"/>
      <c r="Z179">
        <f t="shared" si="111"/>
        <v>20387</v>
      </c>
      <c r="AA179" s="227">
        <f t="shared" si="112"/>
        <v>-5.1564116396152796E-3</v>
      </c>
      <c r="AB179" s="227">
        <f t="shared" si="113"/>
        <v>-6.8517188353664745E-3</v>
      </c>
      <c r="AC179" s="227">
        <f t="shared" si="114"/>
        <v>-1.3645083642072594E-3</v>
      </c>
      <c r="AD179" s="227">
        <f t="shared" si="115"/>
        <v>1.8618830759915707E-6</v>
      </c>
      <c r="AE179" s="227">
        <f t="shared" si="128"/>
        <v>1.8618830759915707E-6</v>
      </c>
      <c r="AF179" s="244">
        <f t="shared" si="116"/>
        <v>33291.727800000001</v>
      </c>
      <c r="AG179" s="245"/>
      <c r="AH179">
        <f t="shared" si="117"/>
        <v>3.307988315439358E-4</v>
      </c>
      <c r="AI179">
        <f t="shared" si="118"/>
        <v>0.86994404798096192</v>
      </c>
      <c r="AJ179">
        <f t="shared" si="119"/>
        <v>0.40928233030879924</v>
      </c>
      <c r="AK179">
        <f t="shared" si="120"/>
        <v>-0.37101010247945237</v>
      </c>
      <c r="AL179">
        <f t="shared" si="121"/>
        <v>-1.9079571046673016</v>
      </c>
      <c r="AM179">
        <f t="shared" si="122"/>
        <v>-1.4102069443758058</v>
      </c>
      <c r="AN179" s="227">
        <f t="shared" si="129"/>
        <v>11.067290941893095</v>
      </c>
      <c r="AO179" s="227">
        <f t="shared" si="129"/>
        <v>11.067290942798241</v>
      </c>
      <c r="AP179" s="227">
        <f t="shared" si="129"/>
        <v>11.06729097492882</v>
      </c>
      <c r="AQ179" s="227">
        <f t="shared" si="129"/>
        <v>11.067292115478987</v>
      </c>
      <c r="AR179" s="227">
        <f t="shared" si="129"/>
        <v>11.067332590256129</v>
      </c>
      <c r="AS179" s="227">
        <f t="shared" si="129"/>
        <v>11.068754454703553</v>
      </c>
      <c r="AT179" s="227">
        <f t="shared" si="129"/>
        <v>11.107821567830328</v>
      </c>
      <c r="AU179" s="227">
        <f t="shared" si="123"/>
        <v>11.459425418760343</v>
      </c>
      <c r="AX179" s="227"/>
      <c r="AY179" s="227"/>
      <c r="AZ179" s="227"/>
      <c r="BA179" s="227"/>
      <c r="BB179" s="227"/>
      <c r="BC179" s="227"/>
      <c r="BD179" s="227"/>
      <c r="BE179" s="227"/>
      <c r="BF179" s="227"/>
      <c r="BG179" s="227"/>
      <c r="BH179" s="227"/>
      <c r="BI179" s="227"/>
      <c r="BJ179" s="227"/>
      <c r="BK179" s="227"/>
      <c r="BL179" s="227"/>
    </row>
    <row r="180" spans="1:64" x14ac:dyDescent="0.2">
      <c r="A180" s="13" t="s">
        <v>60</v>
      </c>
      <c r="B180" s="5"/>
      <c r="C180" s="243">
        <v>48310.2284</v>
      </c>
      <c r="D180" s="243"/>
      <c r="E180">
        <f t="shared" si="109"/>
        <v>20386.986241846189</v>
      </c>
      <c r="F180">
        <f t="shared" si="110"/>
        <v>20387</v>
      </c>
      <c r="G180">
        <f t="shared" si="125"/>
        <v>-5.9209200044278987E-3</v>
      </c>
      <c r="K180">
        <f t="shared" si="126"/>
        <v>-5.9209200044278987E-3</v>
      </c>
      <c r="L180">
        <v>1</v>
      </c>
      <c r="O180" s="254"/>
      <c r="S180" s="13"/>
      <c r="Z180">
        <f t="shared" si="111"/>
        <v>20387</v>
      </c>
      <c r="AA180" s="227">
        <f t="shared" si="112"/>
        <v>-5.1564116396152796E-3</v>
      </c>
      <c r="AB180" s="227">
        <f t="shared" si="113"/>
        <v>-6.2517188359718341E-3</v>
      </c>
      <c r="AC180" s="227">
        <f t="shared" si="114"/>
        <v>-7.6450836481261903E-4</v>
      </c>
      <c r="AD180" s="227">
        <f t="shared" si="115"/>
        <v>5.8447303986846458E-7</v>
      </c>
      <c r="AE180" s="227">
        <f t="shared" si="128"/>
        <v>5.8447303986846458E-7</v>
      </c>
      <c r="AF180" s="244">
        <f t="shared" si="116"/>
        <v>33291.7284</v>
      </c>
      <c r="AG180" s="245"/>
      <c r="AH180">
        <f t="shared" si="117"/>
        <v>3.307988315439358E-4</v>
      </c>
      <c r="AI180">
        <f t="shared" si="118"/>
        <v>0.86994404798096192</v>
      </c>
      <c r="AJ180">
        <f t="shared" si="119"/>
        <v>0.40928233030879924</v>
      </c>
      <c r="AK180">
        <f t="shared" si="120"/>
        <v>-0.37101010247945237</v>
      </c>
      <c r="AL180">
        <f t="shared" si="121"/>
        <v>-1.9079571046673016</v>
      </c>
      <c r="AM180">
        <f t="shared" si="122"/>
        <v>-1.4102069443758058</v>
      </c>
      <c r="AN180" s="227">
        <f t="shared" si="129"/>
        <v>11.067290941893095</v>
      </c>
      <c r="AO180" s="227">
        <f t="shared" si="129"/>
        <v>11.067290942798241</v>
      </c>
      <c r="AP180" s="227">
        <f t="shared" si="129"/>
        <v>11.06729097492882</v>
      </c>
      <c r="AQ180" s="227">
        <f t="shared" si="129"/>
        <v>11.067292115478987</v>
      </c>
      <c r="AR180" s="227">
        <f t="shared" si="129"/>
        <v>11.067332590256129</v>
      </c>
      <c r="AS180" s="227">
        <f t="shared" si="129"/>
        <v>11.068754454703553</v>
      </c>
      <c r="AT180" s="227">
        <f t="shared" si="129"/>
        <v>11.107821567830328</v>
      </c>
      <c r="AU180" s="227">
        <f t="shared" si="123"/>
        <v>11.459425418760343</v>
      </c>
      <c r="AX180" s="227"/>
      <c r="AY180" s="227"/>
      <c r="AZ180" s="227"/>
      <c r="BA180" s="227"/>
      <c r="BB180" s="227"/>
      <c r="BC180" s="227"/>
      <c r="BD180" s="227"/>
      <c r="BE180" s="227"/>
      <c r="BF180" s="227"/>
      <c r="BG180" s="227"/>
      <c r="BH180" s="227"/>
      <c r="BI180" s="227"/>
      <c r="BJ180" s="227"/>
      <c r="BK180" s="227"/>
      <c r="BL180" s="227"/>
    </row>
    <row r="181" spans="1:64" x14ac:dyDescent="0.2">
      <c r="A181" s="13" t="s">
        <v>60</v>
      </c>
      <c r="B181" s="5" t="s">
        <v>30</v>
      </c>
      <c r="C181" s="243">
        <v>48311.303099999997</v>
      </c>
      <c r="D181" s="243"/>
      <c r="E181">
        <f t="shared" si="109"/>
        <v>20389.483469962477</v>
      </c>
      <c r="F181">
        <f t="shared" si="110"/>
        <v>20389.5</v>
      </c>
      <c r="G181">
        <f t="shared" si="125"/>
        <v>-7.1138200073619373E-3</v>
      </c>
      <c r="K181">
        <f t="shared" si="126"/>
        <v>-7.1138200073619373E-3</v>
      </c>
      <c r="L181">
        <v>1</v>
      </c>
      <c r="O181" s="254"/>
      <c r="S181" s="13"/>
      <c r="Z181">
        <f t="shared" si="111"/>
        <v>20389.5</v>
      </c>
      <c r="AA181" s="227">
        <f t="shared" si="112"/>
        <v>-5.1619927577658993E-3</v>
      </c>
      <c r="AB181" s="227">
        <f t="shared" si="113"/>
        <v>-7.4338862338804192E-3</v>
      </c>
      <c r="AC181" s="227">
        <f t="shared" si="114"/>
        <v>-1.951827249596038E-3</v>
      </c>
      <c r="AD181" s="227">
        <f t="shared" si="115"/>
        <v>3.8096296122656344E-6</v>
      </c>
      <c r="AE181" s="227">
        <f t="shared" si="128"/>
        <v>3.8096296122656344E-6</v>
      </c>
      <c r="AF181" s="244">
        <f t="shared" si="116"/>
        <v>33292.803099999997</v>
      </c>
      <c r="AG181" s="245"/>
      <c r="AH181">
        <f t="shared" si="117"/>
        <v>3.2006622651848218E-4</v>
      </c>
      <c r="AI181">
        <f t="shared" si="118"/>
        <v>0.87001254270193507</v>
      </c>
      <c r="AJ181">
        <f t="shared" si="119"/>
        <v>0.40911388292151601</v>
      </c>
      <c r="AK181">
        <f t="shared" si="120"/>
        <v>-0.37103410590210684</v>
      </c>
      <c r="AL181">
        <f t="shared" si="121"/>
        <v>-1.9077724937775324</v>
      </c>
      <c r="AM181">
        <f t="shared" si="122"/>
        <v>-1.4099311085088022</v>
      </c>
      <c r="AN181" s="227">
        <f t="shared" ref="AN181:AT190" si="130">$AU181+$AB$7*SIN(AO181)</f>
        <v>11.067486056377835</v>
      </c>
      <c r="AO181" s="227">
        <f t="shared" si="130"/>
        <v>11.06748605729549</v>
      </c>
      <c r="AP181" s="227">
        <f t="shared" si="130"/>
        <v>11.067486089781836</v>
      </c>
      <c r="AQ181" s="227">
        <f t="shared" si="130"/>
        <v>11.067487239837297</v>
      </c>
      <c r="AR181" s="227">
        <f t="shared" si="130"/>
        <v>11.06752794134967</v>
      </c>
      <c r="AS181" s="227">
        <f t="shared" si="130"/>
        <v>11.068953893680455</v>
      </c>
      <c r="AT181" s="227">
        <f t="shared" si="130"/>
        <v>11.108044535471064</v>
      </c>
      <c r="AU181" s="227">
        <f t="shared" si="123"/>
        <v>11.459615029232536</v>
      </c>
      <c r="AX181" s="227"/>
      <c r="AY181" s="227"/>
      <c r="AZ181" s="227"/>
      <c r="BA181" s="227"/>
      <c r="BB181" s="227"/>
      <c r="BC181" s="227"/>
      <c r="BD181" s="227"/>
      <c r="BE181" s="227"/>
      <c r="BF181" s="227"/>
      <c r="BG181" s="227"/>
      <c r="BH181" s="227"/>
      <c r="BI181" s="227"/>
      <c r="BJ181" s="227"/>
      <c r="BK181" s="227"/>
      <c r="BL181" s="227"/>
    </row>
    <row r="182" spans="1:64" x14ac:dyDescent="0.2">
      <c r="A182" s="13" t="s">
        <v>60</v>
      </c>
      <c r="B182" s="5" t="s">
        <v>30</v>
      </c>
      <c r="C182" s="243">
        <v>48311.3033</v>
      </c>
      <c r="D182" s="243"/>
      <c r="E182">
        <f t="shared" si="109"/>
        <v>20389.483934692755</v>
      </c>
      <c r="F182">
        <f t="shared" si="110"/>
        <v>20389.5</v>
      </c>
      <c r="G182">
        <f t="shared" si="125"/>
        <v>-6.9138200051384047E-3</v>
      </c>
      <c r="K182">
        <f t="shared" si="126"/>
        <v>-6.9138200051384047E-3</v>
      </c>
      <c r="L182">
        <v>1</v>
      </c>
      <c r="O182" s="254"/>
      <c r="S182" s="13"/>
      <c r="Z182">
        <f t="shared" si="111"/>
        <v>20389.5</v>
      </c>
      <c r="AA182" s="227">
        <f t="shared" si="112"/>
        <v>-5.1619927577658993E-3</v>
      </c>
      <c r="AB182" s="227">
        <f t="shared" si="113"/>
        <v>-7.2338862316568865E-3</v>
      </c>
      <c r="AC182" s="227">
        <f t="shared" si="114"/>
        <v>-1.7518272473725054E-3</v>
      </c>
      <c r="AD182" s="227">
        <f t="shared" si="115"/>
        <v>3.068898704636729E-6</v>
      </c>
      <c r="AE182" s="227">
        <f t="shared" si="128"/>
        <v>3.068898704636729E-6</v>
      </c>
      <c r="AF182" s="244">
        <f t="shared" si="116"/>
        <v>33292.8033</v>
      </c>
      <c r="AG182" s="245"/>
      <c r="AH182">
        <f t="shared" si="117"/>
        <v>3.2006622651848218E-4</v>
      </c>
      <c r="AI182">
        <f t="shared" si="118"/>
        <v>0.87001254270193507</v>
      </c>
      <c r="AJ182">
        <f t="shared" si="119"/>
        <v>0.40911388292151601</v>
      </c>
      <c r="AK182">
        <f t="shared" si="120"/>
        <v>-0.37103410590210684</v>
      </c>
      <c r="AL182">
        <f t="shared" si="121"/>
        <v>-1.9077724937775324</v>
      </c>
      <c r="AM182">
        <f t="shared" si="122"/>
        <v>-1.4099311085088022</v>
      </c>
      <c r="AN182" s="227">
        <f t="shared" si="130"/>
        <v>11.067486056377835</v>
      </c>
      <c r="AO182" s="227">
        <f t="shared" si="130"/>
        <v>11.06748605729549</v>
      </c>
      <c r="AP182" s="227">
        <f t="shared" si="130"/>
        <v>11.067486089781836</v>
      </c>
      <c r="AQ182" s="227">
        <f t="shared" si="130"/>
        <v>11.067487239837297</v>
      </c>
      <c r="AR182" s="227">
        <f t="shared" si="130"/>
        <v>11.06752794134967</v>
      </c>
      <c r="AS182" s="227">
        <f t="shared" si="130"/>
        <v>11.068953893680455</v>
      </c>
      <c r="AT182" s="227">
        <f t="shared" si="130"/>
        <v>11.108044535471064</v>
      </c>
      <c r="AU182" s="227">
        <f t="shared" si="123"/>
        <v>11.459615029232536</v>
      </c>
      <c r="AX182" s="227"/>
      <c r="AY182" s="227"/>
      <c r="AZ182" s="227"/>
      <c r="BA182" s="227"/>
      <c r="BB182" s="227"/>
      <c r="BC182" s="227"/>
      <c r="BD182" s="227"/>
      <c r="BE182" s="227"/>
      <c r="BF182" s="227"/>
      <c r="BG182" s="227"/>
      <c r="BH182" s="227"/>
      <c r="BI182" s="227"/>
      <c r="BJ182" s="227"/>
      <c r="BK182" s="227"/>
      <c r="BL182" s="227"/>
    </row>
    <row r="183" spans="1:64" x14ac:dyDescent="0.2">
      <c r="A183" s="13" t="s">
        <v>64</v>
      </c>
      <c r="B183" s="5" t="s">
        <v>30</v>
      </c>
      <c r="C183" s="243">
        <v>48621.589699999997</v>
      </c>
      <c r="D183" s="243"/>
      <c r="E183">
        <f t="shared" si="109"/>
        <v>21110.48134995592</v>
      </c>
      <c r="F183">
        <f t="shared" si="110"/>
        <v>21110.5</v>
      </c>
      <c r="G183">
        <f t="shared" si="125"/>
        <v>-8.0261800030712038E-3</v>
      </c>
      <c r="K183">
        <f t="shared" si="126"/>
        <v>-8.0261800030712038E-3</v>
      </c>
      <c r="L183">
        <v>1</v>
      </c>
      <c r="O183" s="254"/>
      <c r="S183" s="13"/>
      <c r="Z183">
        <f t="shared" si="111"/>
        <v>21110.5</v>
      </c>
      <c r="AA183" s="227">
        <f t="shared" si="112"/>
        <v>-6.7860427736707203E-3</v>
      </c>
      <c r="AB183" s="227">
        <f t="shared" si="113"/>
        <v>-5.216105582581624E-3</v>
      </c>
      <c r="AC183" s="227">
        <f t="shared" si="114"/>
        <v>-1.2401372294004835E-3</v>
      </c>
      <c r="AD183" s="227">
        <f t="shared" si="115"/>
        <v>1.5379403477451074E-6</v>
      </c>
      <c r="AE183" s="227">
        <f t="shared" si="128"/>
        <v>1.5379403477451074E-6</v>
      </c>
      <c r="AF183" s="244">
        <f t="shared" si="116"/>
        <v>33603.089699999997</v>
      </c>
      <c r="AG183" s="245"/>
      <c r="AH183">
        <f t="shared" si="117"/>
        <v>-2.8100744204895803E-3</v>
      </c>
      <c r="AI183">
        <f t="shared" si="118"/>
        <v>0.89041344328384786</v>
      </c>
      <c r="AJ183">
        <f t="shared" si="119"/>
        <v>0.35880924827157401</v>
      </c>
      <c r="AK183">
        <f t="shared" si="120"/>
        <v>-0.37756301909017737</v>
      </c>
      <c r="AL183">
        <f t="shared" si="121"/>
        <v>-1.8532816289426977</v>
      </c>
      <c r="AM183">
        <f t="shared" si="122"/>
        <v>-1.3315171301963351</v>
      </c>
      <c r="AN183" s="227">
        <f t="shared" si="130"/>
        <v>11.124412049083517</v>
      </c>
      <c r="AO183" s="227">
        <f t="shared" si="130"/>
        <v>11.124412067248546</v>
      </c>
      <c r="AP183" s="227">
        <f t="shared" si="130"/>
        <v>11.124412426866662</v>
      </c>
      <c r="AQ183" s="227">
        <f t="shared" si="130"/>
        <v>11.124419546121048</v>
      </c>
      <c r="AR183" s="227">
        <f t="shared" si="130"/>
        <v>11.124560403472287</v>
      </c>
      <c r="AS183" s="227">
        <f t="shared" si="130"/>
        <v>11.127316531367706</v>
      </c>
      <c r="AT183" s="227">
        <f t="shared" si="130"/>
        <v>11.172870951138009</v>
      </c>
      <c r="AU183" s="227">
        <f t="shared" si="123"/>
        <v>11.514298689412721</v>
      </c>
      <c r="AX183" s="227"/>
      <c r="AY183" s="227"/>
      <c r="AZ183" s="227"/>
      <c r="BA183" s="227"/>
      <c r="BB183" s="227"/>
      <c r="BC183" s="227"/>
      <c r="BD183" s="227"/>
      <c r="BE183" s="227"/>
      <c r="BF183" s="227"/>
      <c r="BG183" s="227"/>
      <c r="BH183" s="227"/>
      <c r="BI183" s="227"/>
      <c r="BJ183" s="227"/>
      <c r="BK183" s="227"/>
      <c r="BL183" s="227"/>
    </row>
    <row r="184" spans="1:64" x14ac:dyDescent="0.2">
      <c r="A184" s="13" t="s">
        <v>60</v>
      </c>
      <c r="B184" s="5"/>
      <c r="C184" s="243">
        <v>49037.097999999998</v>
      </c>
      <c r="D184" s="243"/>
      <c r="E184">
        <f t="shared" si="109"/>
        <v>22075.977776226606</v>
      </c>
      <c r="F184">
        <f t="shared" si="110"/>
        <v>22076</v>
      </c>
      <c r="G184">
        <f t="shared" si="125"/>
        <v>-9.5641600055387244E-3</v>
      </c>
      <c r="K184">
        <f t="shared" si="126"/>
        <v>-9.5641600055387244E-3</v>
      </c>
      <c r="L184">
        <v>1</v>
      </c>
      <c r="O184" s="254"/>
      <c r="S184" s="13"/>
      <c r="Z184">
        <f t="shared" si="111"/>
        <v>22076</v>
      </c>
      <c r="AA184" s="227">
        <f t="shared" si="112"/>
        <v>-8.9983502496603415E-3</v>
      </c>
      <c r="AB184" s="227">
        <f t="shared" si="113"/>
        <v>-2.4612690662751454E-3</v>
      </c>
      <c r="AC184" s="227">
        <f t="shared" si="114"/>
        <v>-5.6580975587838291E-4</v>
      </c>
      <c r="AD184" s="227">
        <f t="shared" si="115"/>
        <v>3.2014067984715527E-7</v>
      </c>
      <c r="AE184" s="227">
        <f t="shared" si="128"/>
        <v>3.2014067984715527E-7</v>
      </c>
      <c r="AF184" s="244">
        <f t="shared" si="116"/>
        <v>34018.597999999998</v>
      </c>
      <c r="AG184" s="245"/>
      <c r="AH184">
        <f t="shared" si="117"/>
        <v>-7.102890939263579E-3</v>
      </c>
      <c r="AI184">
        <f t="shared" si="118"/>
        <v>0.91983778447759401</v>
      </c>
      <c r="AJ184">
        <f t="shared" si="119"/>
        <v>0.28580501792600488</v>
      </c>
      <c r="AK184">
        <f t="shared" si="120"/>
        <v>-0.38488578305769028</v>
      </c>
      <c r="AL184">
        <f t="shared" si="121"/>
        <v>-1.7761361298810845</v>
      </c>
      <c r="AM184">
        <f t="shared" si="122"/>
        <v>-1.2297343972887853</v>
      </c>
      <c r="AN184" s="227">
        <f t="shared" si="130"/>
        <v>11.202791677988786</v>
      </c>
      <c r="AO184" s="227">
        <f t="shared" si="130"/>
        <v>11.202791892805941</v>
      </c>
      <c r="AP184" s="227">
        <f t="shared" si="130"/>
        <v>11.202794548629553</v>
      </c>
      <c r="AQ184" s="227">
        <f t="shared" si="130"/>
        <v>11.202827380289886</v>
      </c>
      <c r="AR184" s="227">
        <f t="shared" si="130"/>
        <v>11.203232827268369</v>
      </c>
      <c r="AS184" s="227">
        <f t="shared" si="130"/>
        <v>11.20817699369886</v>
      </c>
      <c r="AT184" s="227">
        <f t="shared" si="130"/>
        <v>11.261273598359576</v>
      </c>
      <c r="AU184" s="227">
        <f t="shared" si="123"/>
        <v>11.587526253773287</v>
      </c>
      <c r="AX184" s="227"/>
      <c r="AY184" s="227"/>
      <c r="AZ184" s="227"/>
      <c r="BA184" s="227"/>
      <c r="BB184" s="227"/>
      <c r="BC184" s="227"/>
      <c r="BD184" s="227"/>
      <c r="BE184" s="227"/>
      <c r="BF184" s="227"/>
      <c r="BG184" s="227"/>
      <c r="BH184" s="227"/>
      <c r="BI184" s="227"/>
      <c r="BJ184" s="227"/>
      <c r="BK184" s="227"/>
      <c r="BL184" s="227"/>
    </row>
    <row r="185" spans="1:64" x14ac:dyDescent="0.2">
      <c r="A185" s="13" t="s">
        <v>60</v>
      </c>
      <c r="B185" s="5"/>
      <c r="C185" s="243">
        <v>49037.0988</v>
      </c>
      <c r="D185" s="243"/>
      <c r="E185">
        <f t="shared" si="109"/>
        <v>22075.979635147698</v>
      </c>
      <c r="F185">
        <f t="shared" si="110"/>
        <v>22076</v>
      </c>
      <c r="G185">
        <f t="shared" si="125"/>
        <v>-8.7641600039205514E-3</v>
      </c>
      <c r="K185">
        <f t="shared" si="126"/>
        <v>-8.7641600039205514E-3</v>
      </c>
      <c r="L185">
        <v>1</v>
      </c>
      <c r="O185" s="254"/>
      <c r="S185" s="13"/>
      <c r="Z185">
        <f t="shared" si="111"/>
        <v>22076</v>
      </c>
      <c r="AA185" s="227">
        <f t="shared" si="112"/>
        <v>-8.9983502496603415E-3</v>
      </c>
      <c r="AB185" s="227">
        <f t="shared" si="113"/>
        <v>-1.6612690646569724E-3</v>
      </c>
      <c r="AC185" s="227">
        <f t="shared" si="114"/>
        <v>2.3419024573979007E-4</v>
      </c>
      <c r="AD185" s="227">
        <f t="shared" si="115"/>
        <v>5.484507119966326E-8</v>
      </c>
      <c r="AE185" s="227">
        <f t="shared" si="128"/>
        <v>5.484507119966326E-8</v>
      </c>
      <c r="AF185" s="244">
        <f t="shared" si="116"/>
        <v>34018.5988</v>
      </c>
      <c r="AG185" s="245"/>
      <c r="AH185">
        <f t="shared" si="117"/>
        <v>-7.102890939263579E-3</v>
      </c>
      <c r="AI185">
        <f t="shared" si="118"/>
        <v>0.91983778447759401</v>
      </c>
      <c r="AJ185">
        <f t="shared" si="119"/>
        <v>0.28580501792600488</v>
      </c>
      <c r="AK185">
        <f t="shared" si="120"/>
        <v>-0.38488578305769028</v>
      </c>
      <c r="AL185">
        <f t="shared" si="121"/>
        <v>-1.7761361298810845</v>
      </c>
      <c r="AM185">
        <f t="shared" si="122"/>
        <v>-1.2297343972887853</v>
      </c>
      <c r="AN185" s="227">
        <f t="shared" si="130"/>
        <v>11.202791677988786</v>
      </c>
      <c r="AO185" s="227">
        <f t="shared" si="130"/>
        <v>11.202791892805941</v>
      </c>
      <c r="AP185" s="227">
        <f t="shared" si="130"/>
        <v>11.202794548629553</v>
      </c>
      <c r="AQ185" s="227">
        <f t="shared" si="130"/>
        <v>11.202827380289886</v>
      </c>
      <c r="AR185" s="227">
        <f t="shared" si="130"/>
        <v>11.203232827268369</v>
      </c>
      <c r="AS185" s="227">
        <f t="shared" si="130"/>
        <v>11.20817699369886</v>
      </c>
      <c r="AT185" s="227">
        <f t="shared" si="130"/>
        <v>11.261273598359576</v>
      </c>
      <c r="AU185" s="227">
        <f t="shared" si="123"/>
        <v>11.587526253773287</v>
      </c>
      <c r="AX185" s="227"/>
      <c r="AY185" s="227"/>
      <c r="AZ185" s="227"/>
      <c r="BA185" s="227"/>
      <c r="BB185" s="227"/>
      <c r="BC185" s="227"/>
      <c r="BD185" s="227"/>
      <c r="BE185" s="227"/>
      <c r="BF185" s="227"/>
      <c r="BG185" s="227"/>
      <c r="BH185" s="227"/>
      <c r="BI185" s="227"/>
      <c r="BJ185" s="227"/>
      <c r="BK185" s="227"/>
      <c r="BL185" s="227"/>
    </row>
    <row r="186" spans="1:64" x14ac:dyDescent="0.2">
      <c r="A186" s="13" t="s">
        <v>60</v>
      </c>
      <c r="B186" s="5" t="s">
        <v>30</v>
      </c>
      <c r="C186" s="243">
        <v>49037.310700000002</v>
      </c>
      <c r="D186" s="243"/>
      <c r="E186">
        <f t="shared" si="109"/>
        <v>22076.472016870826</v>
      </c>
      <c r="F186">
        <f t="shared" si="110"/>
        <v>22076.5</v>
      </c>
      <c r="G186">
        <f t="shared" si="125"/>
        <v>-1.2042739996104501E-2</v>
      </c>
      <c r="K186">
        <f t="shared" si="126"/>
        <v>-1.2042739996104501E-2</v>
      </c>
      <c r="L186">
        <v>1</v>
      </c>
      <c r="O186" s="254"/>
      <c r="S186" s="13"/>
      <c r="Z186">
        <f t="shared" si="111"/>
        <v>22076.5</v>
      </c>
      <c r="AA186" s="227">
        <f t="shared" si="112"/>
        <v>-8.9995045282321821E-3</v>
      </c>
      <c r="AB186" s="227">
        <f t="shared" si="113"/>
        <v>-4.9375984621167568E-3</v>
      </c>
      <c r="AC186" s="227">
        <f t="shared" si="114"/>
        <v>-3.043235467872319E-3</v>
      </c>
      <c r="AD186" s="227">
        <f t="shared" si="115"/>
        <v>9.2612821129160527E-6</v>
      </c>
      <c r="AE186" s="227">
        <f t="shared" si="128"/>
        <v>9.2612821129160527E-6</v>
      </c>
      <c r="AF186" s="244">
        <f t="shared" si="116"/>
        <v>34018.810700000002</v>
      </c>
      <c r="AG186" s="245"/>
      <c r="AH186">
        <f t="shared" si="117"/>
        <v>-7.1051415339877444E-3</v>
      </c>
      <c r="AI186">
        <f t="shared" si="118"/>
        <v>0.9198536712051647</v>
      </c>
      <c r="AJ186">
        <f t="shared" si="119"/>
        <v>0.28576546311255235</v>
      </c>
      <c r="AK186">
        <f t="shared" si="120"/>
        <v>-0.38488909152910822</v>
      </c>
      <c r="AL186">
        <f t="shared" si="121"/>
        <v>-1.776094853585656</v>
      </c>
      <c r="AM186">
        <f t="shared" si="122"/>
        <v>-1.2296825504863818</v>
      </c>
      <c r="AN186" s="227">
        <f t="shared" si="130"/>
        <v>11.202832937713859</v>
      </c>
      <c r="AO186" s="227">
        <f t="shared" si="130"/>
        <v>11.202833152753563</v>
      </c>
      <c r="AP186" s="227">
        <f t="shared" si="130"/>
        <v>11.202835810806931</v>
      </c>
      <c r="AQ186" s="227">
        <f t="shared" si="130"/>
        <v>11.20286866358289</v>
      </c>
      <c r="AR186" s="227">
        <f t="shared" si="130"/>
        <v>11.203274291592008</v>
      </c>
      <c r="AS186" s="227">
        <f t="shared" si="130"/>
        <v>11.208219689848317</v>
      </c>
      <c r="AT186" s="227">
        <f t="shared" si="130"/>
        <v>11.261319839576757</v>
      </c>
      <c r="AU186" s="227">
        <f t="shared" si="123"/>
        <v>11.587564175867726</v>
      </c>
      <c r="AV186" s="227"/>
      <c r="AX186" s="227"/>
      <c r="AY186" s="227"/>
      <c r="AZ186" s="227"/>
      <c r="BA186" s="227"/>
      <c r="BB186" s="227"/>
      <c r="BC186" s="227"/>
      <c r="BD186" s="227"/>
      <c r="BE186" s="227"/>
      <c r="BF186" s="227"/>
      <c r="BG186" s="227"/>
      <c r="BH186" s="227"/>
      <c r="BI186" s="227"/>
      <c r="BJ186" s="227"/>
      <c r="BK186" s="227"/>
      <c r="BL186" s="227"/>
    </row>
    <row r="187" spans="1:64" x14ac:dyDescent="0.2">
      <c r="A187" s="13" t="s">
        <v>60</v>
      </c>
      <c r="B187" s="5" t="s">
        <v>30</v>
      </c>
      <c r="C187" s="243">
        <v>49037.311699999998</v>
      </c>
      <c r="D187" s="243"/>
      <c r="E187">
        <f t="shared" si="109"/>
        <v>22076.474340522178</v>
      </c>
      <c r="F187">
        <f t="shared" si="110"/>
        <v>22076.5</v>
      </c>
      <c r="G187">
        <f t="shared" si="125"/>
        <v>-1.1042739999538753E-2</v>
      </c>
      <c r="K187">
        <f t="shared" si="126"/>
        <v>-1.1042739999538753E-2</v>
      </c>
      <c r="L187">
        <v>1</v>
      </c>
      <c r="O187" s="254"/>
      <c r="S187" s="13"/>
      <c r="Z187">
        <f t="shared" si="111"/>
        <v>22076.5</v>
      </c>
      <c r="AA187" s="227">
        <f t="shared" si="112"/>
        <v>-8.9995045282321821E-3</v>
      </c>
      <c r="AB187" s="227">
        <f t="shared" si="113"/>
        <v>-3.9375984655510088E-3</v>
      </c>
      <c r="AC187" s="227">
        <f t="shared" si="114"/>
        <v>-2.043235471306571E-3</v>
      </c>
      <c r="AD187" s="227">
        <f t="shared" si="115"/>
        <v>4.1748111912053859E-6</v>
      </c>
      <c r="AE187" s="227">
        <f t="shared" si="128"/>
        <v>4.1748111912053859E-6</v>
      </c>
      <c r="AF187" s="244">
        <f t="shared" si="116"/>
        <v>34018.811699999998</v>
      </c>
      <c r="AG187" s="245"/>
      <c r="AH187">
        <f t="shared" si="117"/>
        <v>-7.1051415339877444E-3</v>
      </c>
      <c r="AI187">
        <f t="shared" si="118"/>
        <v>0.9198536712051647</v>
      </c>
      <c r="AJ187">
        <f t="shared" si="119"/>
        <v>0.28576546311255235</v>
      </c>
      <c r="AK187">
        <f t="shared" si="120"/>
        <v>-0.38488909152910822</v>
      </c>
      <c r="AL187">
        <f t="shared" si="121"/>
        <v>-1.776094853585656</v>
      </c>
      <c r="AM187">
        <f t="shared" si="122"/>
        <v>-1.2296825504863818</v>
      </c>
      <c r="AN187" s="227">
        <f t="shared" si="130"/>
        <v>11.202832937713859</v>
      </c>
      <c r="AO187" s="227">
        <f t="shared" si="130"/>
        <v>11.202833152753563</v>
      </c>
      <c r="AP187" s="227">
        <f t="shared" si="130"/>
        <v>11.202835810806931</v>
      </c>
      <c r="AQ187" s="227">
        <f t="shared" si="130"/>
        <v>11.20286866358289</v>
      </c>
      <c r="AR187" s="227">
        <f t="shared" si="130"/>
        <v>11.203274291592008</v>
      </c>
      <c r="AS187" s="227">
        <f t="shared" si="130"/>
        <v>11.208219689848317</v>
      </c>
      <c r="AT187" s="227">
        <f t="shared" si="130"/>
        <v>11.261319839576757</v>
      </c>
      <c r="AU187" s="227">
        <f t="shared" si="123"/>
        <v>11.587564175867726</v>
      </c>
      <c r="AV187" s="227"/>
      <c r="AX187" s="227"/>
      <c r="AY187" s="227"/>
      <c r="AZ187" s="227"/>
      <c r="BA187" s="227"/>
      <c r="BB187" s="227"/>
      <c r="BC187" s="227"/>
      <c r="BD187" s="227"/>
      <c r="BE187" s="227"/>
      <c r="BF187" s="227"/>
      <c r="BG187" s="227"/>
      <c r="BH187" s="227"/>
      <c r="BI187" s="227"/>
      <c r="BJ187" s="227"/>
      <c r="BK187" s="227"/>
      <c r="BL187" s="227"/>
    </row>
    <row r="188" spans="1:64" x14ac:dyDescent="0.2">
      <c r="A188" s="89" t="s">
        <v>178</v>
      </c>
      <c r="C188" s="249">
        <v>49428.715100000001</v>
      </c>
      <c r="D188" s="243"/>
      <c r="E188">
        <f t="shared" si="109"/>
        <v>22985.959383131911</v>
      </c>
      <c r="F188">
        <f t="shared" si="110"/>
        <v>22986</v>
      </c>
      <c r="G188">
        <f t="shared" si="125"/>
        <v>-1.7479759997513611E-2</v>
      </c>
      <c r="K188">
        <f t="shared" si="126"/>
        <v>-1.7479759997513611E-2</v>
      </c>
      <c r="L188">
        <v>1</v>
      </c>
      <c r="O188" s="254"/>
      <c r="P188">
        <v>1.7267765595878625E-9</v>
      </c>
      <c r="Q188">
        <v>2.6891101477670157E-20</v>
      </c>
      <c r="R188">
        <v>3.1047993854558775E-28</v>
      </c>
      <c r="S188" s="13">
        <v>1.451675276328096E-9</v>
      </c>
      <c r="T188">
        <v>2.4387417709524569E-6</v>
      </c>
      <c r="U188">
        <v>6.5773338344172729E-5</v>
      </c>
      <c r="V188">
        <v>2.6974374310384026E-2</v>
      </c>
      <c r="W188">
        <v>1001.5646892943163</v>
      </c>
      <c r="X188">
        <v>4.3578902401489676E-5</v>
      </c>
      <c r="Y188">
        <v>8.9452428926053347E-22</v>
      </c>
      <c r="Z188">
        <f t="shared" si="111"/>
        <v>22986</v>
      </c>
      <c r="AA188" s="227">
        <f t="shared" si="112"/>
        <v>-1.1108123987541921E-2</v>
      </c>
      <c r="AB188" s="227">
        <f t="shared" si="113"/>
        <v>-6.2394301891393333E-3</v>
      </c>
      <c r="AC188" s="227">
        <f t="shared" si="114"/>
        <v>-6.3716360099716901E-3</v>
      </c>
      <c r="AD188" s="227">
        <f t="shared" si="115"/>
        <v>4.0597745443567962E-5</v>
      </c>
      <c r="AE188" s="227">
        <f t="shared" si="128"/>
        <v>4.0597745443567962E-5</v>
      </c>
      <c r="AF188" s="244">
        <f t="shared" si="116"/>
        <v>34410.215100000001</v>
      </c>
      <c r="AG188" s="245"/>
      <c r="AH188">
        <f t="shared" si="117"/>
        <v>-1.1240329808374278E-2</v>
      </c>
      <c r="AI188">
        <f t="shared" si="118"/>
        <v>0.94990517895028603</v>
      </c>
      <c r="AJ188">
        <f t="shared" si="119"/>
        <v>0.21068401310009899</v>
      </c>
      <c r="AK188">
        <f t="shared" si="120"/>
        <v>-0.3899404514812348</v>
      </c>
      <c r="AL188">
        <f t="shared" si="121"/>
        <v>-1.6985643740920031</v>
      </c>
      <c r="AM188">
        <f t="shared" si="122"/>
        <v>-1.1366861024473864</v>
      </c>
      <c r="AN188" s="227">
        <f t="shared" si="130"/>
        <v>11.279095264716828</v>
      </c>
      <c r="AO188" s="227">
        <f t="shared" si="130"/>
        <v>11.279096352456442</v>
      </c>
      <c r="AP188" s="227">
        <f t="shared" si="130"/>
        <v>11.279106242813926</v>
      </c>
      <c r="AQ188" s="227">
        <f t="shared" si="130"/>
        <v>11.279196156264062</v>
      </c>
      <c r="AR188" s="227">
        <f t="shared" si="130"/>
        <v>11.280012292785161</v>
      </c>
      <c r="AS188" s="227">
        <f t="shared" si="130"/>
        <v>11.287318720979533</v>
      </c>
      <c r="AT188" s="227">
        <f t="shared" si="130"/>
        <v>11.346196915373188</v>
      </c>
      <c r="AU188" s="227">
        <f t="shared" si="123"/>
        <v>11.656544465651191</v>
      </c>
      <c r="AV188" s="227"/>
      <c r="AX188" s="227"/>
      <c r="AY188" s="227"/>
      <c r="AZ188" s="227"/>
      <c r="BA188" s="227"/>
      <c r="BB188" s="227"/>
      <c r="BC188" s="227"/>
      <c r="BD188" s="227"/>
      <c r="BE188" s="227"/>
      <c r="BF188" s="227"/>
      <c r="BG188" s="227"/>
      <c r="BH188" s="227"/>
      <c r="BI188" s="227"/>
      <c r="BJ188" s="227"/>
      <c r="BK188" s="227"/>
      <c r="BL188" s="227"/>
    </row>
    <row r="189" spans="1:64" x14ac:dyDescent="0.2">
      <c r="A189" s="13" t="s">
        <v>65</v>
      </c>
      <c r="B189" s="5"/>
      <c r="C189" s="243">
        <v>49832.394200000002</v>
      </c>
      <c r="D189" s="243"/>
      <c r="E189">
        <f t="shared" si="109"/>
        <v>23923.968872738173</v>
      </c>
      <c r="F189">
        <f t="shared" si="110"/>
        <v>23924</v>
      </c>
      <c r="G189">
        <f t="shared" si="125"/>
        <v>-1.3395839996519499E-2</v>
      </c>
      <c r="K189">
        <f t="shared" si="126"/>
        <v>-1.3395839996519499E-2</v>
      </c>
      <c r="L189">
        <v>1</v>
      </c>
      <c r="O189" s="254"/>
      <c r="S189" s="13"/>
      <c r="Z189">
        <f t="shared" si="111"/>
        <v>23924</v>
      </c>
      <c r="AA189" s="227">
        <f t="shared" si="112"/>
        <v>-1.3287333595654019E-2</v>
      </c>
      <c r="AB189" s="227">
        <f t="shared" si="113"/>
        <v>2.1815495870707007E-3</v>
      </c>
      <c r="AC189" s="227">
        <f t="shared" si="114"/>
        <v>-1.0850640086547923E-4</v>
      </c>
      <c r="AD189" s="227">
        <f t="shared" si="115"/>
        <v>1.1773639028780073E-8</v>
      </c>
      <c r="AE189" s="227">
        <f t="shared" si="128"/>
        <v>1.1773639028780073E-8</v>
      </c>
      <c r="AF189" s="244">
        <f t="shared" si="116"/>
        <v>34813.894200000002</v>
      </c>
      <c r="AG189" s="245"/>
      <c r="AH189">
        <f t="shared" si="117"/>
        <v>-1.5577389583590199E-2</v>
      </c>
      <c r="AI189">
        <f t="shared" si="118"/>
        <v>0.98338158377306029</v>
      </c>
      <c r="AJ189">
        <f t="shared" si="119"/>
        <v>0.12645018916964204</v>
      </c>
      <c r="AK189">
        <f t="shared" si="120"/>
        <v>-0.39279367998925374</v>
      </c>
      <c r="AL189">
        <f t="shared" si="121"/>
        <v>-1.6130793677817974</v>
      </c>
      <c r="AM189">
        <f t="shared" si="122"/>
        <v>-1.0432028518616063</v>
      </c>
      <c r="AN189" s="227">
        <f t="shared" si="130"/>
        <v>11.360418909673514</v>
      </c>
      <c r="AO189" s="227">
        <f t="shared" si="130"/>
        <v>11.360422811875708</v>
      </c>
      <c r="AP189" s="227">
        <f t="shared" si="130"/>
        <v>11.36045062865136</v>
      </c>
      <c r="AQ189" s="227">
        <f t="shared" si="130"/>
        <v>11.36064886136224</v>
      </c>
      <c r="AR189" s="227">
        <f t="shared" si="130"/>
        <v>11.36205857589732</v>
      </c>
      <c r="AS189" s="227">
        <f t="shared" si="130"/>
        <v>11.371938233951912</v>
      </c>
      <c r="AT189" s="227">
        <f t="shared" si="130"/>
        <v>11.435279048475085</v>
      </c>
      <c r="AU189" s="227">
        <f t="shared" si="123"/>
        <v>11.727686314817646</v>
      </c>
      <c r="AV189" s="227"/>
      <c r="AX189" s="227"/>
      <c r="AY189" s="227"/>
      <c r="AZ189" s="227"/>
      <c r="BA189" s="227"/>
      <c r="BB189" s="227"/>
      <c r="BC189" s="227"/>
      <c r="BD189" s="227"/>
      <c r="BE189" s="227"/>
      <c r="BF189" s="227"/>
      <c r="BG189" s="227"/>
      <c r="BH189" s="227"/>
      <c r="BI189" s="227"/>
      <c r="BJ189" s="227"/>
      <c r="BK189" s="227"/>
      <c r="BL189" s="227"/>
    </row>
    <row r="190" spans="1:64" x14ac:dyDescent="0.2">
      <c r="A190" s="13" t="s">
        <v>34</v>
      </c>
      <c r="B190" s="5" t="s">
        <v>32</v>
      </c>
      <c r="C190" s="243">
        <v>50178.398099999999</v>
      </c>
      <c r="D190" s="243"/>
      <c r="E190">
        <f t="shared" si="109"/>
        <v>24727.961305442201</v>
      </c>
      <c r="F190">
        <f t="shared" si="110"/>
        <v>24728</v>
      </c>
      <c r="G190">
        <f t="shared" ref="G190:G221" si="131">+C190-(C$7+F190*C$8)+O190*K$17</f>
        <v>-1.6652480000630021E-2</v>
      </c>
      <c r="K190">
        <f t="shared" si="126"/>
        <v>-1.6652480000630021E-2</v>
      </c>
      <c r="L190">
        <v>1</v>
      </c>
      <c r="O190" s="254"/>
      <c r="S190" s="13"/>
      <c r="Z190">
        <f t="shared" si="111"/>
        <v>24728</v>
      </c>
      <c r="AA190" s="227">
        <f t="shared" si="112"/>
        <v>-1.5139143233283487E-2</v>
      </c>
      <c r="AB190" s="227">
        <f t="shared" si="113"/>
        <v>2.6810822030885854E-3</v>
      </c>
      <c r="AC190" s="227">
        <f t="shared" si="114"/>
        <v>-1.5133367673465341E-3</v>
      </c>
      <c r="AD190" s="227">
        <f t="shared" si="115"/>
        <v>2.2901881714028578E-6</v>
      </c>
      <c r="AE190" s="227">
        <f t="shared" si="128"/>
        <v>2.2901881714028578E-6</v>
      </c>
      <c r="AF190" s="244">
        <f t="shared" si="116"/>
        <v>35159.898099999999</v>
      </c>
      <c r="AG190" s="245"/>
      <c r="AH190">
        <f t="shared" si="117"/>
        <v>-1.9333562203718607E-2</v>
      </c>
      <c r="AI190">
        <f t="shared" si="118"/>
        <v>1.0141297133880767</v>
      </c>
      <c r="AJ190">
        <f t="shared" si="119"/>
        <v>4.8539553656664285E-2</v>
      </c>
      <c r="AK190">
        <f t="shared" si="120"/>
        <v>-0.39289107650462474</v>
      </c>
      <c r="AL190">
        <f t="shared" si="121"/>
        <v>-1.5348483826644255</v>
      </c>
      <c r="AM190">
        <f t="shared" si="122"/>
        <v>-0.96468303865518545</v>
      </c>
      <c r="AN190" s="227">
        <f t="shared" si="130"/>
        <v>11.432445814533592</v>
      </c>
      <c r="AO190" s="227">
        <f t="shared" si="130"/>
        <v>11.432455245158822</v>
      </c>
      <c r="AP190" s="227">
        <f t="shared" si="130"/>
        <v>11.432511934631727</v>
      </c>
      <c r="AQ190" s="227">
        <f t="shared" si="130"/>
        <v>11.432852562094467</v>
      </c>
      <c r="AR190" s="227">
        <f t="shared" si="130"/>
        <v>11.434894072666017</v>
      </c>
      <c r="AS190" s="227">
        <f t="shared" si="130"/>
        <v>11.446948728228282</v>
      </c>
      <c r="AT190" s="227">
        <f t="shared" si="130"/>
        <v>11.512816207455625</v>
      </c>
      <c r="AU190" s="227">
        <f t="shared" si="123"/>
        <v>11.788665042674605</v>
      </c>
      <c r="AV190" s="227"/>
      <c r="AX190" s="227"/>
      <c r="AY190" s="227"/>
      <c r="AZ190" s="227"/>
      <c r="BA190" s="227"/>
      <c r="BB190" s="227"/>
      <c r="BC190" s="227"/>
      <c r="BD190" s="227"/>
      <c r="BE190" s="227"/>
      <c r="BF190" s="227"/>
      <c r="BG190" s="227"/>
      <c r="BH190" s="227"/>
      <c r="BI190" s="227"/>
      <c r="BJ190" s="227"/>
      <c r="BK190" s="227"/>
      <c r="BL190" s="227"/>
    </row>
    <row r="191" spans="1:64" x14ac:dyDescent="0.2">
      <c r="A191" s="13" t="s">
        <v>69</v>
      </c>
      <c r="B191" s="5"/>
      <c r="C191" s="243">
        <v>50546.352599999998</v>
      </c>
      <c r="D191" s="243">
        <v>2.9999999999999997E-4</v>
      </c>
      <c r="E191">
        <f t="shared" si="109"/>
        <v>25582.959279682946</v>
      </c>
      <c r="F191">
        <f t="shared" si="110"/>
        <v>25583</v>
      </c>
      <c r="G191">
        <f t="shared" si="131"/>
        <v>-1.7524280003271997E-2</v>
      </c>
      <c r="K191">
        <f t="shared" si="126"/>
        <v>-1.7524280003271997E-2</v>
      </c>
      <c r="L191">
        <v>1</v>
      </c>
      <c r="O191" s="254"/>
      <c r="S191" s="13"/>
      <c r="Z191">
        <f t="shared" si="111"/>
        <v>25583</v>
      </c>
      <c r="AA191" s="227">
        <f t="shared" si="112"/>
        <v>-1.7067740132476809E-2</v>
      </c>
      <c r="AB191" s="227">
        <f t="shared" si="113"/>
        <v>5.8185175326242351E-3</v>
      </c>
      <c r="AC191" s="227">
        <f t="shared" si="114"/>
        <v>-4.5653987079518829E-4</v>
      </c>
      <c r="AD191" s="227">
        <f t="shared" si="115"/>
        <v>2.0842865362568723E-7</v>
      </c>
      <c r="AE191" s="227">
        <f t="shared" si="128"/>
        <v>2.0842865362568723E-7</v>
      </c>
      <c r="AF191" s="244">
        <f t="shared" si="116"/>
        <v>35527.852599999998</v>
      </c>
      <c r="AG191" s="245"/>
      <c r="AH191">
        <f t="shared" si="117"/>
        <v>-2.3342797535896232E-2</v>
      </c>
      <c r="AI191">
        <f t="shared" si="118"/>
        <v>1.048893995119504</v>
      </c>
      <c r="AJ191">
        <f t="shared" si="119"/>
        <v>-4.0171749182109515E-2</v>
      </c>
      <c r="AK191">
        <f t="shared" si="120"/>
        <v>-0.39009284028118996</v>
      </c>
      <c r="AL191">
        <f t="shared" si="121"/>
        <v>-1.4461071864989961</v>
      </c>
      <c r="AM191">
        <f t="shared" si="122"/>
        <v>-0.88248498886422766</v>
      </c>
      <c r="AN191" s="227">
        <f t="shared" ref="AN191:AT200" si="132">$AU191+$AB$7*SIN(AO191)</f>
        <v>11.511554483534878</v>
      </c>
      <c r="AO191" s="227">
        <f t="shared" si="132"/>
        <v>11.511575033609562</v>
      </c>
      <c r="AP191" s="227">
        <f t="shared" si="132"/>
        <v>11.51168096288397</v>
      </c>
      <c r="AQ191" s="227">
        <f t="shared" si="132"/>
        <v>11.512226682131244</v>
      </c>
      <c r="AR191" s="227">
        <f t="shared" si="132"/>
        <v>11.515029819433067</v>
      </c>
      <c r="AS191" s="227">
        <f t="shared" si="132"/>
        <v>11.529217558422541</v>
      </c>
      <c r="AT191" s="227">
        <f t="shared" si="132"/>
        <v>11.596395300839026</v>
      </c>
      <c r="AU191" s="227">
        <f t="shared" si="123"/>
        <v>11.853511824164283</v>
      </c>
      <c r="AV191" s="227"/>
      <c r="AX191" s="227"/>
      <c r="AY191" s="227"/>
      <c r="AZ191" s="227"/>
      <c r="BA191" s="227"/>
      <c r="BB191" s="227"/>
      <c r="BC191" s="227"/>
      <c r="BD191" s="227"/>
      <c r="BE191" s="227"/>
      <c r="BF191" s="227"/>
      <c r="BG191" s="227"/>
      <c r="BH191" s="227"/>
      <c r="BI191" s="227"/>
      <c r="BJ191" s="227"/>
      <c r="BK191" s="227"/>
      <c r="BL191" s="227"/>
    </row>
    <row r="192" spans="1:64" x14ac:dyDescent="0.2">
      <c r="A192" s="13" t="s">
        <v>31</v>
      </c>
      <c r="B192" s="5" t="s">
        <v>32</v>
      </c>
      <c r="C192" s="243">
        <v>50926.356099999997</v>
      </c>
      <c r="D192" s="243">
        <v>2.9999999999999997E-4</v>
      </c>
      <c r="E192">
        <f t="shared" si="109"/>
        <v>26465.954929156975</v>
      </c>
      <c r="F192">
        <f t="shared" si="110"/>
        <v>26466</v>
      </c>
      <c r="G192">
        <f t="shared" si="131"/>
        <v>-1.9396560004679486E-2</v>
      </c>
      <c r="K192">
        <f t="shared" si="126"/>
        <v>-1.9396560004679486E-2</v>
      </c>
      <c r="L192">
        <v>1</v>
      </c>
      <c r="O192" s="254"/>
      <c r="S192" s="13"/>
      <c r="Z192">
        <f t="shared" si="111"/>
        <v>26466</v>
      </c>
      <c r="AA192" s="227">
        <f t="shared" si="112"/>
        <v>-1.8983610667848923E-2</v>
      </c>
      <c r="AB192" s="227">
        <f t="shared" si="113"/>
        <v>8.0709056819942802E-3</v>
      </c>
      <c r="AC192" s="227">
        <f t="shared" si="114"/>
        <v>-4.129493368305627E-4</v>
      </c>
      <c r="AD192" s="227">
        <f t="shared" si="115"/>
        <v>1.7052715478880153E-7</v>
      </c>
      <c r="AE192" s="227">
        <f t="shared" si="128"/>
        <v>1.7052715478880153E-7</v>
      </c>
      <c r="AF192" s="244">
        <f t="shared" si="116"/>
        <v>35907.856099999997</v>
      </c>
      <c r="AG192" s="245"/>
      <c r="AH192">
        <f t="shared" si="117"/>
        <v>-2.7467465686673766E-2</v>
      </c>
      <c r="AI192">
        <f t="shared" si="118"/>
        <v>1.0869173707740547</v>
      </c>
      <c r="AJ192">
        <f t="shared" si="119"/>
        <v>-0.13797581889313396</v>
      </c>
      <c r="AK192">
        <f t="shared" si="120"/>
        <v>-0.38341676731086966</v>
      </c>
      <c r="AL192">
        <f t="shared" si="121"/>
        <v>-1.3478723540662247</v>
      </c>
      <c r="AM192">
        <f t="shared" si="122"/>
        <v>-0.79868103396929546</v>
      </c>
      <c r="AN192" s="227">
        <f t="shared" si="132"/>
        <v>11.596140173561786</v>
      </c>
      <c r="AO192" s="227">
        <f t="shared" si="132"/>
        <v>11.596180180228309</v>
      </c>
      <c r="AP192" s="227">
        <f t="shared" si="132"/>
        <v>11.596360218381189</v>
      </c>
      <c r="AQ192" s="227">
        <f t="shared" si="132"/>
        <v>11.597169842160694</v>
      </c>
      <c r="AR192" s="227">
        <f t="shared" si="132"/>
        <v>11.600798953140789</v>
      </c>
      <c r="AS192" s="227">
        <f t="shared" si="132"/>
        <v>11.616838380720909</v>
      </c>
      <c r="AT192" s="227">
        <f t="shared" si="132"/>
        <v>11.683845040832825</v>
      </c>
      <c r="AU192" s="227">
        <f t="shared" si="123"/>
        <v>11.920482242942512</v>
      </c>
      <c r="AV192" s="227"/>
      <c r="AX192" s="227"/>
      <c r="AY192" s="227"/>
      <c r="AZ192" s="227"/>
      <c r="BA192" s="227"/>
      <c r="BB192" s="227"/>
      <c r="BC192" s="227"/>
      <c r="BD192" s="227"/>
      <c r="BE192" s="227"/>
      <c r="BF192" s="227"/>
      <c r="BG192" s="227"/>
      <c r="BH192" s="227"/>
      <c r="BI192" s="227"/>
      <c r="BJ192" s="227"/>
      <c r="BK192" s="227"/>
      <c r="BL192" s="227"/>
    </row>
    <row r="193" spans="1:64" x14ac:dyDescent="0.2">
      <c r="A193" s="14" t="s">
        <v>77</v>
      </c>
      <c r="B193" s="5" t="s">
        <v>32</v>
      </c>
      <c r="C193" s="243">
        <v>52003.535199999998</v>
      </c>
      <c r="D193" s="243">
        <v>4.0000000000000002E-4</v>
      </c>
      <c r="E193">
        <f t="shared" si="109"/>
        <v>28968.943609535851</v>
      </c>
      <c r="F193">
        <f t="shared" si="110"/>
        <v>28969</v>
      </c>
      <c r="G193">
        <f t="shared" si="131"/>
        <v>-2.426804000424454E-2</v>
      </c>
      <c r="K193">
        <f t="shared" ref="K193:K202" si="133">G193</f>
        <v>-2.426804000424454E-2</v>
      </c>
      <c r="L193">
        <v>1</v>
      </c>
      <c r="O193" s="254"/>
      <c r="S193" s="13"/>
      <c r="Z193">
        <f t="shared" si="111"/>
        <v>28969</v>
      </c>
      <c r="AA193" s="227">
        <f t="shared" si="112"/>
        <v>-2.360260037509657E-2</v>
      </c>
      <c r="AB193" s="227">
        <f t="shared" si="113"/>
        <v>1.4411062620170077E-2</v>
      </c>
      <c r="AC193" s="227">
        <f t="shared" si="114"/>
        <v>-6.6543962914797014E-4</v>
      </c>
      <c r="AD193" s="227">
        <f t="shared" si="115"/>
        <v>4.4280990004058801E-7</v>
      </c>
      <c r="AE193" s="227">
        <f t="shared" si="128"/>
        <v>4.4280990004058801E-7</v>
      </c>
      <c r="AF193" s="244">
        <f t="shared" si="116"/>
        <v>36985.035199999998</v>
      </c>
      <c r="AG193" s="245"/>
      <c r="AH193">
        <f t="shared" si="117"/>
        <v>-3.8679102624414617E-2</v>
      </c>
      <c r="AI193">
        <f t="shared" si="118"/>
        <v>1.2031527226452383</v>
      </c>
      <c r="AJ193">
        <f t="shared" si="119"/>
        <v>-0.44262957527711078</v>
      </c>
      <c r="AK193">
        <f t="shared" si="120"/>
        <v>-0.33658879672267605</v>
      </c>
      <c r="AL193">
        <f t="shared" si="121"/>
        <v>-1.0277607020488468</v>
      </c>
      <c r="AM193">
        <f t="shared" si="122"/>
        <v>-0.56446426659401294</v>
      </c>
      <c r="AN193" s="227">
        <f t="shared" si="132"/>
        <v>11.853134410449858</v>
      </c>
      <c r="AO193" s="227">
        <f t="shared" si="132"/>
        <v>11.853278744074109</v>
      </c>
      <c r="AP193" s="227">
        <f t="shared" si="132"/>
        <v>11.853764037989999</v>
      </c>
      <c r="AQ193" s="227">
        <f t="shared" si="132"/>
        <v>11.855394255354661</v>
      </c>
      <c r="AR193" s="227">
        <f t="shared" si="132"/>
        <v>11.860853886986279</v>
      </c>
      <c r="AS193" s="227">
        <f t="shared" si="132"/>
        <v>11.87895712094811</v>
      </c>
      <c r="AT193" s="227">
        <f t="shared" si="132"/>
        <v>11.937176966819438</v>
      </c>
      <c r="AU193" s="227">
        <f t="shared" si="123"/>
        <v>12.110320247701186</v>
      </c>
      <c r="AV193" s="227"/>
      <c r="AX193" s="227"/>
      <c r="AY193" s="227"/>
      <c r="AZ193" s="227"/>
      <c r="BA193" s="227"/>
      <c r="BB193" s="227"/>
      <c r="BC193" s="227"/>
      <c r="BD193" s="227"/>
      <c r="BE193" s="227"/>
      <c r="BF193" s="227"/>
      <c r="BG193" s="227"/>
      <c r="BH193" s="227"/>
      <c r="BI193" s="227"/>
      <c r="BJ193" s="227"/>
      <c r="BK193" s="227"/>
      <c r="BL193" s="227"/>
    </row>
    <row r="194" spans="1:64" x14ac:dyDescent="0.2">
      <c r="A194" s="14" t="s">
        <v>77</v>
      </c>
      <c r="B194" s="5" t="s">
        <v>32</v>
      </c>
      <c r="C194" s="243">
        <v>52321.570500000002</v>
      </c>
      <c r="D194" s="243">
        <v>2.0000000000000001E-4</v>
      </c>
      <c r="E194">
        <f t="shared" si="109"/>
        <v>29707.94676682038</v>
      </c>
      <c r="F194">
        <f t="shared" si="110"/>
        <v>29708</v>
      </c>
      <c r="G194">
        <f t="shared" si="131"/>
        <v>-2.2909280000021681E-2</v>
      </c>
      <c r="K194">
        <f t="shared" si="133"/>
        <v>-2.2909280000021681E-2</v>
      </c>
      <c r="L194">
        <v>1</v>
      </c>
      <c r="O194" s="254"/>
      <c r="S194" s="13"/>
      <c r="Z194">
        <f t="shared" si="111"/>
        <v>29708</v>
      </c>
      <c r="AA194" s="227">
        <f t="shared" si="112"/>
        <v>-2.4598313747813086E-2</v>
      </c>
      <c r="AB194" s="227">
        <f t="shared" si="113"/>
        <v>1.880568955920757E-2</v>
      </c>
      <c r="AC194" s="227">
        <f t="shared" si="114"/>
        <v>1.6890337477914047E-3</v>
      </c>
      <c r="AD194" s="227">
        <f t="shared" si="115"/>
        <v>2.8528350011782787E-6</v>
      </c>
      <c r="AE194" s="227">
        <f t="shared" si="128"/>
        <v>2.8528350011782787E-6</v>
      </c>
      <c r="AF194" s="244">
        <f t="shared" si="116"/>
        <v>37303.070500000002</v>
      </c>
      <c r="AG194" s="245"/>
      <c r="AH194">
        <f t="shared" si="117"/>
        <v>-4.1714969559229251E-2</v>
      </c>
      <c r="AI194">
        <f t="shared" si="118"/>
        <v>1.238083626521743</v>
      </c>
      <c r="AJ194">
        <f t="shared" si="119"/>
        <v>-0.53625759396625539</v>
      </c>
      <c r="AK194">
        <f t="shared" si="120"/>
        <v>-0.31285657029962982</v>
      </c>
      <c r="AL194">
        <f t="shared" si="121"/>
        <v>-0.92029276079284916</v>
      </c>
      <c r="AM194">
        <f t="shared" si="122"/>
        <v>-0.49563109466045729</v>
      </c>
      <c r="AN194" s="227">
        <f t="shared" si="132"/>
        <v>11.934080101146545</v>
      </c>
      <c r="AO194" s="227">
        <f t="shared" si="132"/>
        <v>11.934261016050415</v>
      </c>
      <c r="AP194" s="227">
        <f t="shared" si="132"/>
        <v>11.934831277740837</v>
      </c>
      <c r="AQ194" s="227">
        <f t="shared" si="132"/>
        <v>11.936627245334098</v>
      </c>
      <c r="AR194" s="227">
        <f t="shared" si="132"/>
        <v>11.942268151490609</v>
      </c>
      <c r="AS194" s="227">
        <f t="shared" si="132"/>
        <v>11.95983918397765</v>
      </c>
      <c r="AT194" s="227">
        <f t="shared" si="132"/>
        <v>12.013270654295182</v>
      </c>
      <c r="AU194" s="227">
        <f t="shared" si="123"/>
        <v>12.166369103281152</v>
      </c>
      <c r="AV194" s="227"/>
      <c r="AX194" s="227"/>
      <c r="AY194" s="227"/>
      <c r="AZ194" s="227"/>
      <c r="BA194" s="227"/>
      <c r="BB194" s="227"/>
      <c r="BC194" s="227"/>
      <c r="BD194" s="227"/>
      <c r="BE194" s="227"/>
      <c r="BF194" s="227"/>
      <c r="BG194" s="227"/>
      <c r="BH194" s="227"/>
      <c r="BI194" s="227"/>
      <c r="BJ194" s="227"/>
      <c r="BK194" s="227"/>
      <c r="BL194" s="227"/>
    </row>
    <row r="195" spans="1:64" x14ac:dyDescent="0.2">
      <c r="A195" s="14" t="s">
        <v>77</v>
      </c>
      <c r="B195" s="5" t="s">
        <v>32</v>
      </c>
      <c r="C195" s="243">
        <v>52344.3796</v>
      </c>
      <c r="D195" s="243">
        <v>5.0000000000000001E-4</v>
      </c>
      <c r="E195">
        <f t="shared" si="109"/>
        <v>29760.947163049404</v>
      </c>
      <c r="F195">
        <f t="shared" si="110"/>
        <v>29761</v>
      </c>
      <c r="G195">
        <f t="shared" si="131"/>
        <v>-2.2738760002539493E-2</v>
      </c>
      <c r="K195">
        <f t="shared" si="133"/>
        <v>-2.2738760002539493E-2</v>
      </c>
      <c r="L195">
        <v>1</v>
      </c>
      <c r="O195" s="254"/>
      <c r="S195" s="13"/>
      <c r="Z195">
        <f t="shared" si="111"/>
        <v>29761</v>
      </c>
      <c r="AA195" s="227">
        <f t="shared" si="112"/>
        <v>-2.4660970376227144E-2</v>
      </c>
      <c r="AB195" s="227">
        <f t="shared" si="113"/>
        <v>1.9186824725675324E-2</v>
      </c>
      <c r="AC195" s="227">
        <f t="shared" si="114"/>
        <v>1.9222103736876509E-3</v>
      </c>
      <c r="AD195" s="227">
        <f t="shared" si="115"/>
        <v>3.6948927207124185E-6</v>
      </c>
      <c r="AE195" s="227">
        <f t="shared" si="128"/>
        <v>3.6948927207124185E-6</v>
      </c>
      <c r="AF195" s="244">
        <f t="shared" si="116"/>
        <v>37325.8796</v>
      </c>
      <c r="AG195" s="245"/>
      <c r="AH195">
        <f t="shared" si="117"/>
        <v>-4.1925584728214817E-2</v>
      </c>
      <c r="AI195">
        <f t="shared" si="118"/>
        <v>1.2405615222322457</v>
      </c>
      <c r="AJ195">
        <f t="shared" si="119"/>
        <v>-0.54294604506360122</v>
      </c>
      <c r="AK195">
        <f t="shared" si="120"/>
        <v>-0.31095530357062057</v>
      </c>
      <c r="AL195">
        <f t="shared" si="121"/>
        <v>-0.91234843404264288</v>
      </c>
      <c r="AM195">
        <f t="shared" si="122"/>
        <v>-0.49069286468743611</v>
      </c>
      <c r="AN195" s="227">
        <f t="shared" si="132"/>
        <v>11.939974140819118</v>
      </c>
      <c r="AO195" s="227">
        <f t="shared" si="132"/>
        <v>11.940157523948844</v>
      </c>
      <c r="AP195" s="227">
        <f t="shared" si="132"/>
        <v>11.940733090653227</v>
      </c>
      <c r="AQ195" s="227">
        <f t="shared" si="132"/>
        <v>11.942538014117753</v>
      </c>
      <c r="AR195" s="227">
        <f t="shared" si="132"/>
        <v>11.948182969316786</v>
      </c>
      <c r="AS195" s="227">
        <f t="shared" si="132"/>
        <v>11.965694073983615</v>
      </c>
      <c r="AT195" s="227">
        <f t="shared" si="132"/>
        <v>12.018747219511711</v>
      </c>
      <c r="AU195" s="227">
        <f t="shared" si="123"/>
        <v>12.170388845291624</v>
      </c>
      <c r="AV195" s="227"/>
      <c r="AX195" s="227"/>
      <c r="AY195" s="227"/>
      <c r="AZ195" s="227"/>
      <c r="BA195" s="227"/>
      <c r="BB195" s="2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</row>
    <row r="196" spans="1:64" x14ac:dyDescent="0.2">
      <c r="A196" s="14" t="s">
        <v>77</v>
      </c>
      <c r="B196" s="5" t="s">
        <v>30</v>
      </c>
      <c r="C196" s="243">
        <v>52344.593200000003</v>
      </c>
      <c r="D196" s="243">
        <v>5.0000000000000001E-4</v>
      </c>
      <c r="E196">
        <f t="shared" si="109"/>
        <v>29761.443494979849</v>
      </c>
      <c r="F196">
        <f t="shared" si="110"/>
        <v>29761.5</v>
      </c>
      <c r="G196">
        <f t="shared" si="131"/>
        <v>-2.4317339994013309E-2</v>
      </c>
      <c r="K196">
        <f t="shared" si="133"/>
        <v>-2.4317339994013309E-2</v>
      </c>
      <c r="L196">
        <v>1</v>
      </c>
      <c r="O196" s="254"/>
      <c r="S196" s="13"/>
      <c r="Z196">
        <f t="shared" si="111"/>
        <v>29761.5</v>
      </c>
      <c r="AA196" s="227">
        <f t="shared" si="112"/>
        <v>-2.4661555502792747E-2</v>
      </c>
      <c r="AB196" s="227">
        <f t="shared" si="113"/>
        <v>1.7610226742265409E-2</v>
      </c>
      <c r="AC196" s="227">
        <f t="shared" si="114"/>
        <v>3.4421550877943713E-4</v>
      </c>
      <c r="AD196" s="227">
        <f t="shared" si="115"/>
        <v>1.1848431648428676E-7</v>
      </c>
      <c r="AE196" s="227">
        <f t="shared" ref="AE196:AE227" si="134">+(G196-AA196)^2*L196</f>
        <v>1.1848431648428676E-7</v>
      </c>
      <c r="AF196" s="244">
        <f t="shared" si="116"/>
        <v>37326.093200000003</v>
      </c>
      <c r="AG196" s="245"/>
      <c r="AH196">
        <f t="shared" si="117"/>
        <v>-4.1927566736278718E-2</v>
      </c>
      <c r="AI196">
        <f t="shared" si="118"/>
        <v>1.2405848735786211</v>
      </c>
      <c r="AJ196">
        <f t="shared" si="119"/>
        <v>-0.54300910813740932</v>
      </c>
      <c r="AK196">
        <f t="shared" si="120"/>
        <v>-0.31093723707936771</v>
      </c>
      <c r="AL196">
        <f t="shared" si="121"/>
        <v>-0.91227333635345031</v>
      </c>
      <c r="AM196">
        <f t="shared" si="122"/>
        <v>-0.49064627570966107</v>
      </c>
      <c r="AN196" s="227">
        <f t="shared" si="132"/>
        <v>11.940029801022987</v>
      </c>
      <c r="AO196" s="227">
        <f t="shared" si="132"/>
        <v>11.940213207283659</v>
      </c>
      <c r="AP196" s="227">
        <f t="shared" si="132"/>
        <v>11.940788823407178</v>
      </c>
      <c r="AQ196" s="227">
        <f t="shared" si="132"/>
        <v>11.942593829255388</v>
      </c>
      <c r="AR196" s="227">
        <f t="shared" si="132"/>
        <v>11.948238816639654</v>
      </c>
      <c r="AS196" s="227">
        <f t="shared" si="132"/>
        <v>11.965749342042654</v>
      </c>
      <c r="AT196" s="227">
        <f t="shared" si="132"/>
        <v>12.018798896925263</v>
      </c>
      <c r="AU196" s="227">
        <f t="shared" si="123"/>
        <v>12.170426767386063</v>
      </c>
      <c r="AV196" s="227"/>
      <c r="AX196" s="227"/>
      <c r="AY196" s="227"/>
      <c r="AZ196" s="227"/>
      <c r="BA196" s="227"/>
      <c r="BB196" s="227"/>
      <c r="BC196" s="227"/>
      <c r="BD196" s="227"/>
      <c r="BE196" s="227"/>
      <c r="BF196" s="227"/>
      <c r="BG196" s="227"/>
      <c r="BH196" s="227"/>
      <c r="BI196" s="227"/>
      <c r="BJ196" s="227"/>
      <c r="BK196" s="227"/>
      <c r="BL196" s="227"/>
    </row>
    <row r="197" spans="1:64" x14ac:dyDescent="0.2">
      <c r="A197" s="14" t="s">
        <v>77</v>
      </c>
      <c r="B197" s="5" t="s">
        <v>30</v>
      </c>
      <c r="C197" s="243">
        <v>52345.453999999998</v>
      </c>
      <c r="D197" s="243">
        <v>2.9999999999999997E-4</v>
      </c>
      <c r="E197">
        <f t="shared" si="109"/>
        <v>29763.443694070287</v>
      </c>
      <c r="F197">
        <f t="shared" si="110"/>
        <v>29763.5</v>
      </c>
      <c r="G197">
        <f t="shared" si="131"/>
        <v>-2.4231660005170852E-2</v>
      </c>
      <c r="K197">
        <f t="shared" si="133"/>
        <v>-2.4231660005170852E-2</v>
      </c>
      <c r="L197">
        <v>1</v>
      </c>
      <c r="O197" s="254"/>
      <c r="S197" s="13"/>
      <c r="Z197">
        <f t="shared" si="111"/>
        <v>29763.5</v>
      </c>
      <c r="AA197" s="227">
        <f t="shared" si="112"/>
        <v>-2.4663894887198494E-2</v>
      </c>
      <c r="AB197" s="227">
        <f t="shared" si="113"/>
        <v>1.7703833837060062E-2</v>
      </c>
      <c r="AC197" s="227">
        <f t="shared" si="114"/>
        <v>4.3223488202764199E-4</v>
      </c>
      <c r="AD197" s="227">
        <f t="shared" si="115"/>
        <v>1.8682699324144958E-7</v>
      </c>
      <c r="AE197" s="227">
        <f t="shared" si="134"/>
        <v>1.8682699324144958E-7</v>
      </c>
      <c r="AF197" s="244">
        <f t="shared" si="116"/>
        <v>37326.953999999998</v>
      </c>
      <c r="AG197" s="245"/>
      <c r="AH197">
        <f t="shared" si="117"/>
        <v>-4.1935493842230914E-2</v>
      </c>
      <c r="AI197">
        <f t="shared" si="118"/>
        <v>1.2406782741801774</v>
      </c>
      <c r="AJ197">
        <f t="shared" si="119"/>
        <v>-0.54326135353263105</v>
      </c>
      <c r="AK197">
        <f t="shared" si="120"/>
        <v>-0.31086494677760534</v>
      </c>
      <c r="AL197">
        <f t="shared" si="121"/>
        <v>-0.91197291733505947</v>
      </c>
      <c r="AM197">
        <f t="shared" si="122"/>
        <v>-0.4904599194323544</v>
      </c>
      <c r="AN197" s="227">
        <f t="shared" si="132"/>
        <v>11.940252452307945</v>
      </c>
      <c r="AO197" s="227">
        <f t="shared" si="132"/>
        <v>11.940435951062813</v>
      </c>
      <c r="AP197" s="227">
        <f t="shared" si="132"/>
        <v>11.94101176474382</v>
      </c>
      <c r="AQ197" s="227">
        <f t="shared" si="132"/>
        <v>11.942817099730201</v>
      </c>
      <c r="AR197" s="227">
        <f t="shared" si="132"/>
        <v>11.948462214727831</v>
      </c>
      <c r="AS197" s="227">
        <f t="shared" si="132"/>
        <v>11.965970420476323</v>
      </c>
      <c r="AT197" s="227">
        <f t="shared" si="132"/>
        <v>12.019005608759809</v>
      </c>
      <c r="AU197" s="227">
        <f t="shared" si="123"/>
        <v>12.170578455763817</v>
      </c>
      <c r="AV197" s="227"/>
      <c r="AX197" s="227"/>
      <c r="AY197" s="227"/>
      <c r="AZ197" s="227"/>
      <c r="BA197" s="227"/>
      <c r="BB197" s="227"/>
      <c r="BC197" s="227"/>
      <c r="BD197" s="227"/>
      <c r="BE197" s="227"/>
      <c r="BF197" s="227"/>
      <c r="BG197" s="227"/>
      <c r="BH197" s="227"/>
      <c r="BI197" s="227"/>
      <c r="BJ197" s="227"/>
      <c r="BK197" s="227"/>
      <c r="BL197" s="227"/>
    </row>
    <row r="198" spans="1:64" x14ac:dyDescent="0.2">
      <c r="A198" s="14" t="s">
        <v>77</v>
      </c>
      <c r="B198" s="5" t="s">
        <v>32</v>
      </c>
      <c r="C198" s="243">
        <v>52347.393300000003</v>
      </c>
      <c r="D198" s="243">
        <v>2.9999999999999997E-4</v>
      </c>
      <c r="E198">
        <f t="shared" si="109"/>
        <v>29767.949951152208</v>
      </c>
      <c r="F198">
        <f t="shared" si="110"/>
        <v>29768</v>
      </c>
      <c r="G198">
        <f t="shared" si="131"/>
        <v>-2.1538879998843186E-2</v>
      </c>
      <c r="K198">
        <f t="shared" si="133"/>
        <v>-2.1538879998843186E-2</v>
      </c>
      <c r="L198">
        <v>1</v>
      </c>
      <c r="O198" s="254"/>
      <c r="P198">
        <v>2.6298402885510848E-10</v>
      </c>
      <c r="Q198">
        <v>4.8931021047767208E-21</v>
      </c>
      <c r="R198">
        <v>5.1193811605282805E-31</v>
      </c>
      <c r="S198" s="13">
        <v>1.8567730056054894E-10</v>
      </c>
      <c r="T198">
        <v>2.9703520249355575E-7</v>
      </c>
      <c r="U198">
        <v>8.7448099779249922E-8</v>
      </c>
      <c r="V198">
        <v>6.2071577710023397E-2</v>
      </c>
      <c r="W198">
        <v>1937.6305985288816</v>
      </c>
      <c r="X198">
        <v>5.5739827571944419E-6</v>
      </c>
      <c r="Y198">
        <v>1.4749457937426759E-24</v>
      </c>
      <c r="Z198">
        <f t="shared" si="111"/>
        <v>29768</v>
      </c>
      <c r="AA198" s="227">
        <f t="shared" si="112"/>
        <v>-2.4669151935352338E-2</v>
      </c>
      <c r="AB198" s="227">
        <f t="shared" si="113"/>
        <v>2.0414444409007609E-2</v>
      </c>
      <c r="AC198" s="227">
        <f t="shared" si="114"/>
        <v>3.1302719365091519E-3</v>
      </c>
      <c r="AD198" s="227">
        <f t="shared" si="115"/>
        <v>9.7986023964967563E-6</v>
      </c>
      <c r="AE198" s="227">
        <f t="shared" si="134"/>
        <v>9.7986023964967563E-6</v>
      </c>
      <c r="AF198" s="244">
        <f t="shared" si="116"/>
        <v>37328.893300000003</v>
      </c>
      <c r="AG198" s="245"/>
      <c r="AH198">
        <f t="shared" si="117"/>
        <v>-4.1953324407850795E-2</v>
      </c>
      <c r="AI198">
        <f t="shared" si="118"/>
        <v>1.2408883974692564</v>
      </c>
      <c r="AJ198">
        <f t="shared" si="119"/>
        <v>-0.54382886511379636</v>
      </c>
      <c r="AK198">
        <f t="shared" si="120"/>
        <v>-0.31070215120286127</v>
      </c>
      <c r="AL198">
        <f t="shared" si="121"/>
        <v>-0.91129680921493139</v>
      </c>
      <c r="AM198">
        <f t="shared" si="122"/>
        <v>-0.49004061565830082</v>
      </c>
      <c r="AN198" s="227">
        <f t="shared" si="132"/>
        <v>11.940753478939374</v>
      </c>
      <c r="AO198" s="227">
        <f t="shared" si="132"/>
        <v>11.940937185632587</v>
      </c>
      <c r="AP198" s="227">
        <f t="shared" si="132"/>
        <v>11.941513443120199</v>
      </c>
      <c r="AQ198" s="227">
        <f t="shared" si="132"/>
        <v>11.943319516345374</v>
      </c>
      <c r="AR198" s="227">
        <f t="shared" si="132"/>
        <v>11.948964911874191</v>
      </c>
      <c r="AS198" s="227">
        <f t="shared" si="132"/>
        <v>11.966467883194957</v>
      </c>
      <c r="AT198" s="227">
        <f t="shared" si="132"/>
        <v>12.019470723137127</v>
      </c>
      <c r="AU198" s="227">
        <f t="shared" si="123"/>
        <v>12.170919754613763</v>
      </c>
      <c r="AV198" s="227"/>
      <c r="AX198" s="227"/>
      <c r="AY198" s="227"/>
      <c r="AZ198" s="227"/>
      <c r="BA198" s="227"/>
      <c r="BB198" s="227"/>
      <c r="BC198" s="227"/>
      <c r="BD198" s="227"/>
      <c r="BE198" s="227"/>
      <c r="BF198" s="227"/>
      <c r="BG198" s="227"/>
      <c r="BH198" s="227"/>
      <c r="BI198" s="227"/>
      <c r="BJ198" s="227"/>
      <c r="BK198" s="227"/>
      <c r="BL198" s="227"/>
    </row>
    <row r="199" spans="1:64" x14ac:dyDescent="0.2">
      <c r="A199" s="14" t="s">
        <v>77</v>
      </c>
      <c r="B199" s="5" t="s">
        <v>30</v>
      </c>
      <c r="C199" s="243">
        <v>52347.604200000002</v>
      </c>
      <c r="D199" s="243">
        <v>4.0000000000000002E-4</v>
      </c>
      <c r="E199">
        <f t="shared" si="109"/>
        <v>29768.440009223967</v>
      </c>
      <c r="F199">
        <f t="shared" si="110"/>
        <v>29768.5</v>
      </c>
      <c r="G199">
        <f t="shared" si="131"/>
        <v>-2.5817460002144799E-2</v>
      </c>
      <c r="K199">
        <f t="shared" si="133"/>
        <v>-2.5817460002144799E-2</v>
      </c>
      <c r="L199">
        <v>1</v>
      </c>
      <c r="O199" s="254"/>
      <c r="P199">
        <v>2.6272774507021498E-10</v>
      </c>
      <c r="Q199">
        <v>4.8933578337398392E-21</v>
      </c>
      <c r="R199">
        <v>5.1594146805313333E-31</v>
      </c>
      <c r="S199" s="13">
        <v>1.8561885023243191E-10</v>
      </c>
      <c r="T199">
        <v>2.9667648191243371E-7</v>
      </c>
      <c r="U199">
        <v>8.6821833899779698E-8</v>
      </c>
      <c r="V199">
        <v>6.2047629470636537E-2</v>
      </c>
      <c r="W199">
        <v>1936.7970144969991</v>
      </c>
      <c r="X199">
        <v>5.5722280940246286E-6</v>
      </c>
      <c r="Y199">
        <v>1.4864798581289258E-24</v>
      </c>
      <c r="Z199">
        <f t="shared" si="111"/>
        <v>29768.5</v>
      </c>
      <c r="AA199" s="227">
        <f t="shared" si="112"/>
        <v>-2.4669735490219037E-2</v>
      </c>
      <c r="AB199" s="227">
        <f t="shared" si="113"/>
        <v>1.6137845115845546E-2</v>
      </c>
      <c r="AC199" s="227">
        <f t="shared" si="114"/>
        <v>-1.1477245119257615E-3</v>
      </c>
      <c r="AD199" s="227">
        <f t="shared" si="115"/>
        <v>1.3172715552752274E-6</v>
      </c>
      <c r="AE199" s="227">
        <f t="shared" si="134"/>
        <v>1.3172715552752274E-6</v>
      </c>
      <c r="AF199" s="244">
        <f t="shared" si="116"/>
        <v>37329.104200000002</v>
      </c>
      <c r="AG199" s="245"/>
      <c r="AH199">
        <f t="shared" si="117"/>
        <v>-4.1955305117990345E-2</v>
      </c>
      <c r="AI199">
        <f t="shared" si="118"/>
        <v>1.2409117420960056</v>
      </c>
      <c r="AJ199">
        <f t="shared" si="119"/>
        <v>-0.54389191847313145</v>
      </c>
      <c r="AK199">
        <f t="shared" si="120"/>
        <v>-0.31068405063288923</v>
      </c>
      <c r="AL199">
        <f t="shared" si="121"/>
        <v>-0.91122167195997006</v>
      </c>
      <c r="AM199">
        <f t="shared" si="122"/>
        <v>-0.48999402616564081</v>
      </c>
      <c r="AN199" s="227">
        <f t="shared" si="132"/>
        <v>11.940809153798766</v>
      </c>
      <c r="AO199" s="227">
        <f t="shared" si="132"/>
        <v>11.940992883581353</v>
      </c>
      <c r="AP199" s="227">
        <f t="shared" si="132"/>
        <v>11.941569190321072</v>
      </c>
      <c r="AQ199" s="227">
        <f t="shared" si="132"/>
        <v>11.943375345374122</v>
      </c>
      <c r="AR199" s="227">
        <f t="shared" si="132"/>
        <v>11.94902077150884</v>
      </c>
      <c r="AS199" s="227">
        <f t="shared" si="132"/>
        <v>11.966523159926966</v>
      </c>
      <c r="AT199" s="227">
        <f t="shared" si="132"/>
        <v>12.019522403601629</v>
      </c>
      <c r="AU199" s="227">
        <f t="shared" si="123"/>
        <v>12.1709576767082</v>
      </c>
      <c r="AV199" s="227"/>
      <c r="AX199" s="227"/>
      <c r="AY199" s="227"/>
      <c r="AZ199" s="227"/>
      <c r="BA199" s="227"/>
      <c r="BB199" s="227"/>
      <c r="BC199" s="227"/>
      <c r="BD199" s="227"/>
      <c r="BE199" s="227"/>
      <c r="BF199" s="227"/>
      <c r="BG199" s="227"/>
      <c r="BH199" s="227"/>
      <c r="BI199" s="227"/>
      <c r="BJ199" s="227"/>
      <c r="BK199" s="227"/>
      <c r="BL199" s="227"/>
    </row>
    <row r="200" spans="1:64" x14ac:dyDescent="0.2">
      <c r="A200" s="14" t="s">
        <v>77</v>
      </c>
      <c r="B200" s="5" t="s">
        <v>30</v>
      </c>
      <c r="C200" s="243">
        <v>52351.479500000001</v>
      </c>
      <c r="D200" s="243">
        <v>2.9999999999999997E-4</v>
      </c>
      <c r="E200">
        <f t="shared" si="109"/>
        <v>29777.444855338297</v>
      </c>
      <c r="F200">
        <f t="shared" si="110"/>
        <v>29777.5</v>
      </c>
      <c r="G200">
        <f t="shared" si="131"/>
        <v>-2.3731900000711903E-2</v>
      </c>
      <c r="K200">
        <f t="shared" si="133"/>
        <v>-2.3731900000711903E-2</v>
      </c>
      <c r="L200">
        <v>1</v>
      </c>
      <c r="O200" s="254"/>
      <c r="S200" s="13"/>
      <c r="Z200">
        <f t="shared" si="111"/>
        <v>29777.5</v>
      </c>
      <c r="AA200" s="227">
        <f t="shared" si="112"/>
        <v>-2.4680220248474164E-2</v>
      </c>
      <c r="AB200" s="227">
        <f t="shared" si="113"/>
        <v>1.8259042014405466E-2</v>
      </c>
      <c r="AC200" s="227">
        <f t="shared" si="114"/>
        <v>9.4832024776226112E-4</v>
      </c>
      <c r="AD200" s="227">
        <f t="shared" si="115"/>
        <v>8.9931129231587627E-7</v>
      </c>
      <c r="AE200" s="227">
        <f t="shared" si="134"/>
        <v>8.9931129231587627E-7</v>
      </c>
      <c r="AF200" s="244">
        <f t="shared" si="116"/>
        <v>37332.979500000001</v>
      </c>
      <c r="AG200" s="245"/>
      <c r="AH200">
        <f t="shared" si="117"/>
        <v>-4.1990942015117369E-2</v>
      </c>
      <c r="AI200">
        <f t="shared" si="118"/>
        <v>1.2413318626550356</v>
      </c>
      <c r="AJ200">
        <f t="shared" si="119"/>
        <v>-0.54502675869139527</v>
      </c>
      <c r="AK200">
        <f t="shared" si="120"/>
        <v>-0.31035782391433775</v>
      </c>
      <c r="AL200">
        <f t="shared" si="121"/>
        <v>-0.90986871811848902</v>
      </c>
      <c r="AM200">
        <f t="shared" si="122"/>
        <v>-0.48915540894477788</v>
      </c>
      <c r="AN200" s="227">
        <f t="shared" si="132"/>
        <v>11.941811480223114</v>
      </c>
      <c r="AO200" s="227">
        <f t="shared" si="132"/>
        <v>11.941995625102104</v>
      </c>
      <c r="AP200" s="227">
        <f t="shared" si="132"/>
        <v>11.942572816329504</v>
      </c>
      <c r="AQ200" s="227">
        <f t="shared" si="132"/>
        <v>11.944380437477466</v>
      </c>
      <c r="AR200" s="227">
        <f t="shared" si="132"/>
        <v>11.950026395206425</v>
      </c>
      <c r="AS200" s="227">
        <f t="shared" si="132"/>
        <v>11.967518246933547</v>
      </c>
      <c r="AT200" s="227">
        <f t="shared" si="132"/>
        <v>12.020452689183371</v>
      </c>
      <c r="AU200" s="227">
        <f t="shared" si="123"/>
        <v>12.171640274408091</v>
      </c>
      <c r="AV200" s="227"/>
      <c r="AW200" s="227"/>
      <c r="AX200" s="227"/>
      <c r="AY200" s="227"/>
      <c r="AZ200" s="227"/>
      <c r="BA200" s="227"/>
      <c r="BB200" s="227"/>
      <c r="BC200" s="227"/>
      <c r="BD200" s="227"/>
      <c r="BE200" s="227"/>
      <c r="BF200" s="227"/>
      <c r="BG200" s="227"/>
      <c r="BH200" s="227"/>
      <c r="BI200" s="227"/>
      <c r="BJ200" s="227"/>
      <c r="BK200" s="227"/>
      <c r="BL200" s="227"/>
    </row>
    <row r="201" spans="1:64" x14ac:dyDescent="0.2">
      <c r="A201" s="14" t="s">
        <v>77</v>
      </c>
      <c r="B201" s="5" t="s">
        <v>30</v>
      </c>
      <c r="C201" s="243">
        <v>52364.390599999999</v>
      </c>
      <c r="D201" s="243">
        <v>2.9999999999999997E-4</v>
      </c>
      <c r="E201">
        <f t="shared" si="109"/>
        <v>29807.445750408795</v>
      </c>
      <c r="F201">
        <f t="shared" si="110"/>
        <v>29807.5</v>
      </c>
      <c r="G201">
        <f t="shared" si="131"/>
        <v>-2.3346699999819975E-2</v>
      </c>
      <c r="K201">
        <f t="shared" si="133"/>
        <v>-2.3346699999819975E-2</v>
      </c>
      <c r="L201">
        <v>1</v>
      </c>
      <c r="O201" s="254"/>
      <c r="S201" s="13"/>
      <c r="Z201">
        <f t="shared" si="111"/>
        <v>29807.5</v>
      </c>
      <c r="AA201" s="227">
        <f t="shared" si="112"/>
        <v>-2.4714905422780369E-2</v>
      </c>
      <c r="AB201" s="227">
        <f t="shared" si="113"/>
        <v>1.8762813411970551E-2</v>
      </c>
      <c r="AC201" s="227">
        <f t="shared" si="114"/>
        <v>1.3682054229603932E-3</v>
      </c>
      <c r="AD201" s="227">
        <f t="shared" si="115"/>
        <v>1.8719860794182285E-6</v>
      </c>
      <c r="AE201" s="227">
        <f t="shared" si="134"/>
        <v>1.8719860794182285E-6</v>
      </c>
      <c r="AF201" s="244">
        <f t="shared" si="116"/>
        <v>37345.890599999999</v>
      </c>
      <c r="AG201" s="245"/>
      <c r="AH201">
        <f t="shared" si="117"/>
        <v>-4.2109513411790526E-2</v>
      </c>
      <c r="AI201">
        <f t="shared" si="118"/>
        <v>1.2427311147580724</v>
      </c>
      <c r="AJ201">
        <f t="shared" si="119"/>
        <v>-0.54880787009340282</v>
      </c>
      <c r="AK201">
        <f t="shared" si="120"/>
        <v>-0.30926469686289054</v>
      </c>
      <c r="AL201">
        <f t="shared" si="121"/>
        <v>-0.90535225954064746</v>
      </c>
      <c r="AM201">
        <f t="shared" si="122"/>
        <v>-0.48635992953207047</v>
      </c>
      <c r="AN201" s="227">
        <f t="shared" ref="AN201:AT210" si="135">$AU201+$AB$7*SIN(AO201)</f>
        <v>11.94515501573599</v>
      </c>
      <c r="AO201" s="227">
        <f t="shared" si="135"/>
        <v>11.945340537131949</v>
      </c>
      <c r="AP201" s="227">
        <f t="shared" si="135"/>
        <v>11.945920648321566</v>
      </c>
      <c r="AQ201" s="227">
        <f t="shared" si="135"/>
        <v>11.947733062813803</v>
      </c>
      <c r="AR201" s="227">
        <f t="shared" si="135"/>
        <v>11.95338052766974</v>
      </c>
      <c r="AS201" s="227">
        <f t="shared" si="135"/>
        <v>11.970836648981891</v>
      </c>
      <c r="AT201" s="227">
        <f t="shared" si="135"/>
        <v>12.023554149238258</v>
      </c>
      <c r="AU201" s="227">
        <f t="shared" si="123"/>
        <v>12.173915600074396</v>
      </c>
      <c r="AV201" s="227"/>
      <c r="AW201" s="227"/>
      <c r="AX201" s="227"/>
      <c r="AY201" s="227"/>
      <c r="AZ201" s="227"/>
      <c r="BA201" s="227"/>
      <c r="BB201" s="227"/>
      <c r="BC201" s="227"/>
      <c r="BD201" s="227"/>
      <c r="BE201" s="227"/>
      <c r="BF201" s="227"/>
      <c r="BG201" s="227"/>
      <c r="BH201" s="227"/>
      <c r="BI201" s="227"/>
      <c r="BJ201" s="227"/>
      <c r="BK201" s="227"/>
      <c r="BL201" s="227"/>
    </row>
    <row r="202" spans="1:64" x14ac:dyDescent="0.2">
      <c r="A202" s="16" t="s">
        <v>81</v>
      </c>
      <c r="B202" s="17" t="s">
        <v>32</v>
      </c>
      <c r="C202" s="250">
        <v>52705.447800000002</v>
      </c>
      <c r="D202" s="250">
        <v>1E-4</v>
      </c>
      <c r="E202">
        <f t="shared" si="109"/>
        <v>30599.943776931701</v>
      </c>
      <c r="F202">
        <f t="shared" si="110"/>
        <v>30600</v>
      </c>
      <c r="G202">
        <f t="shared" si="131"/>
        <v>-2.4195999998482876E-2</v>
      </c>
      <c r="K202">
        <f t="shared" si="133"/>
        <v>-2.4195999998482876E-2</v>
      </c>
      <c r="L202">
        <v>1</v>
      </c>
      <c r="O202" s="254"/>
      <c r="S202" s="13"/>
      <c r="Z202">
        <f t="shared" si="111"/>
        <v>30600</v>
      </c>
      <c r="AA202" s="227">
        <f t="shared" si="112"/>
        <v>-2.547356083992363E-2</v>
      </c>
      <c r="AB202" s="227">
        <f t="shared" si="113"/>
        <v>2.0913656748583892E-2</v>
      </c>
      <c r="AC202" s="227">
        <f t="shared" si="114"/>
        <v>1.2775608414407544E-3</v>
      </c>
      <c r="AD202" s="227">
        <f t="shared" si="115"/>
        <v>1.6321617035828083E-6</v>
      </c>
      <c r="AE202" s="227">
        <f t="shared" si="134"/>
        <v>1.6321617035828083E-6</v>
      </c>
      <c r="AF202" s="244">
        <f t="shared" si="116"/>
        <v>37686.947800000002</v>
      </c>
      <c r="AG202" s="245"/>
      <c r="AH202">
        <f t="shared" si="117"/>
        <v>-4.5109656747066768E-2</v>
      </c>
      <c r="AI202">
        <f t="shared" si="118"/>
        <v>1.2788342581694561</v>
      </c>
      <c r="AJ202">
        <f t="shared" si="119"/>
        <v>-0.64720569263932748</v>
      </c>
      <c r="AK202">
        <f t="shared" si="120"/>
        <v>-0.2771542950568891</v>
      </c>
      <c r="AL202">
        <f t="shared" si="121"/>
        <v>-0.78237659399607518</v>
      </c>
      <c r="AM202">
        <f t="shared" si="122"/>
        <v>-0.41244467360011566</v>
      </c>
      <c r="AN202" s="227">
        <f t="shared" si="135"/>
        <v>12.034822686183514</v>
      </c>
      <c r="AO202" s="227">
        <f t="shared" si="135"/>
        <v>12.035039076923463</v>
      </c>
      <c r="AP202" s="227">
        <f t="shared" si="135"/>
        <v>12.035677384588528</v>
      </c>
      <c r="AQ202" s="227">
        <f t="shared" si="135"/>
        <v>12.037558869019668</v>
      </c>
      <c r="AR202" s="227">
        <f t="shared" si="135"/>
        <v>12.043092787573007</v>
      </c>
      <c r="AS202" s="227">
        <f t="shared" si="135"/>
        <v>12.059268596247694</v>
      </c>
      <c r="AT202" s="227">
        <f t="shared" si="135"/>
        <v>12.105753072478779</v>
      </c>
      <c r="AU202" s="227">
        <f t="shared" si="123"/>
        <v>12.234022119759274</v>
      </c>
      <c r="AV202" s="227"/>
      <c r="AW202" s="227"/>
      <c r="AX202" s="227"/>
      <c r="AY202" s="227"/>
      <c r="AZ202" s="227"/>
      <c r="BA202" s="227"/>
      <c r="BB202" s="227"/>
      <c r="BC202" s="227"/>
      <c r="BD202" s="227"/>
      <c r="BE202" s="227"/>
      <c r="BF202" s="227"/>
      <c r="BG202" s="227"/>
      <c r="BH202" s="227"/>
      <c r="BI202" s="227"/>
      <c r="BJ202" s="227"/>
      <c r="BK202" s="227"/>
      <c r="BL202" s="227"/>
    </row>
    <row r="203" spans="1:64" x14ac:dyDescent="0.2">
      <c r="A203" s="13" t="s">
        <v>29</v>
      </c>
      <c r="B203" s="5" t="s">
        <v>30</v>
      </c>
      <c r="C203" s="243">
        <v>52713.402399999999</v>
      </c>
      <c r="D203" s="243">
        <v>1E-4</v>
      </c>
      <c r="E203">
        <f t="shared" si="109"/>
        <v>30618.42749403774</v>
      </c>
      <c r="F203">
        <f t="shared" si="110"/>
        <v>30618.5</v>
      </c>
      <c r="G203">
        <f t="shared" si="131"/>
        <v>-3.1203459999233019E-2</v>
      </c>
      <c r="K203">
        <f>+G203</f>
        <v>-3.1203459999233019E-2</v>
      </c>
      <c r="L203">
        <v>1</v>
      </c>
      <c r="O203" s="254"/>
      <c r="S203" s="13"/>
      <c r="Z203">
        <f t="shared" si="111"/>
        <v>30618.5</v>
      </c>
      <c r="AA203" s="227">
        <f t="shared" si="112"/>
        <v>-2.5487394262833887E-2</v>
      </c>
      <c r="AB203" s="227">
        <f t="shared" si="113"/>
        <v>1.397294192193848E-2</v>
      </c>
      <c r="AC203" s="227">
        <f t="shared" si="114"/>
        <v>-5.716065736399132E-3</v>
      </c>
      <c r="AD203" s="227">
        <f t="shared" si="115"/>
        <v>3.2673407502836153E-5</v>
      </c>
      <c r="AE203" s="227">
        <f t="shared" si="134"/>
        <v>3.2673407502836153E-5</v>
      </c>
      <c r="AF203" s="244">
        <f t="shared" si="116"/>
        <v>37694.902399999999</v>
      </c>
      <c r="AG203" s="245"/>
      <c r="AH203">
        <f t="shared" si="117"/>
        <v>-4.5176401921171498E-2</v>
      </c>
      <c r="AI203">
        <f t="shared" si="118"/>
        <v>1.2796518573659923</v>
      </c>
      <c r="AJ203">
        <f t="shared" si="119"/>
        <v>-0.64945502920402165</v>
      </c>
      <c r="AK203">
        <f t="shared" si="120"/>
        <v>-0.27632930620754431</v>
      </c>
      <c r="AL203">
        <f t="shared" si="121"/>
        <v>-0.77942222064163735</v>
      </c>
      <c r="AM203">
        <f t="shared" si="122"/>
        <v>-0.41071725298593781</v>
      </c>
      <c r="AN203" s="227">
        <f t="shared" si="135"/>
        <v>12.036946189130363</v>
      </c>
      <c r="AO203" s="227">
        <f t="shared" si="135"/>
        <v>12.037163138414689</v>
      </c>
      <c r="AP203" s="227">
        <f t="shared" si="135"/>
        <v>12.037802297656452</v>
      </c>
      <c r="AQ203" s="227">
        <f t="shared" si="135"/>
        <v>12.03968395498481</v>
      </c>
      <c r="AR203" s="227">
        <f t="shared" si="135"/>
        <v>12.04521158428086</v>
      </c>
      <c r="AS203" s="227">
        <f t="shared" si="135"/>
        <v>12.061349855329157</v>
      </c>
      <c r="AT203" s="227">
        <f t="shared" si="135"/>
        <v>12.107677758963884</v>
      </c>
      <c r="AU203" s="227">
        <f t="shared" si="123"/>
        <v>12.235425237253494</v>
      </c>
      <c r="AV203" s="227"/>
      <c r="AW203" s="227"/>
      <c r="AX203" s="227"/>
      <c r="AY203" s="227"/>
      <c r="AZ203" s="227"/>
      <c r="BA203" s="227"/>
      <c r="BB203" s="227"/>
      <c r="BC203" s="227"/>
      <c r="BD203" s="227"/>
      <c r="BE203" s="227"/>
      <c r="BF203" s="227"/>
      <c r="BG203" s="227"/>
      <c r="BH203" s="227"/>
      <c r="BI203" s="227"/>
      <c r="BJ203" s="227"/>
      <c r="BK203" s="227"/>
      <c r="BL203" s="227"/>
    </row>
    <row r="204" spans="1:64" x14ac:dyDescent="0.2">
      <c r="A204" s="15" t="s">
        <v>75</v>
      </c>
      <c r="B204" s="5" t="s">
        <v>32</v>
      </c>
      <c r="C204" s="243">
        <v>53092.767200000002</v>
      </c>
      <c r="D204" s="243">
        <v>1E-4</v>
      </c>
      <c r="E204">
        <f t="shared" si="109"/>
        <v>31499.939027388322</v>
      </c>
      <c r="F204">
        <f t="shared" si="110"/>
        <v>31500</v>
      </c>
      <c r="G204">
        <f t="shared" si="131"/>
        <v>-2.6239999999233987E-2</v>
      </c>
      <c r="K204">
        <f t="shared" ref="K204:K235" si="136">G204</f>
        <v>-2.6239999999233987E-2</v>
      </c>
      <c r="L204">
        <v>1</v>
      </c>
      <c r="O204" s="254"/>
      <c r="S204" s="13"/>
      <c r="Z204">
        <f t="shared" si="111"/>
        <v>31500</v>
      </c>
      <c r="AA204" s="227">
        <f t="shared" si="112"/>
        <v>-2.5914568162759805E-2</v>
      </c>
      <c r="AB204" s="227">
        <f t="shared" si="113"/>
        <v>2.1915777698166126E-2</v>
      </c>
      <c r="AC204" s="227">
        <f t="shared" si="114"/>
        <v>-3.2543183647418261E-4</v>
      </c>
      <c r="AD204" s="227">
        <f t="shared" si="115"/>
        <v>1.0590588019095913E-7</v>
      </c>
      <c r="AE204" s="227">
        <f t="shared" si="134"/>
        <v>1.0590588019095913E-7</v>
      </c>
      <c r="AF204" s="244">
        <f t="shared" si="116"/>
        <v>38074.267200000002</v>
      </c>
      <c r="AG204" s="245"/>
      <c r="AH204">
        <f t="shared" si="117"/>
        <v>-4.8155777697400114E-2</v>
      </c>
      <c r="AI204">
        <f t="shared" si="118"/>
        <v>1.3166546558072767</v>
      </c>
      <c r="AJ204">
        <f t="shared" si="119"/>
        <v>-0.75253988945660244</v>
      </c>
      <c r="AK204">
        <f t="shared" si="120"/>
        <v>-0.23300831691801732</v>
      </c>
      <c r="AL204">
        <f t="shared" si="121"/>
        <v>-0.63437931140168735</v>
      </c>
      <c r="AM204">
        <f t="shared" si="122"/>
        <v>-0.32827332575729889</v>
      </c>
      <c r="AN204" s="227">
        <f t="shared" si="135"/>
        <v>12.139644991720399</v>
      </c>
      <c r="AO204" s="227">
        <f t="shared" si="135"/>
        <v>12.139876364051199</v>
      </c>
      <c r="AP204" s="227">
        <f t="shared" si="135"/>
        <v>12.14052269104384</v>
      </c>
      <c r="AQ204" s="227">
        <f t="shared" si="135"/>
        <v>12.142327170744331</v>
      </c>
      <c r="AR204" s="227">
        <f t="shared" si="135"/>
        <v>12.147357351192024</v>
      </c>
      <c r="AS204" s="227">
        <f t="shared" si="135"/>
        <v>12.161320785317812</v>
      </c>
      <c r="AT204" s="227">
        <f t="shared" si="135"/>
        <v>12.19965935199729</v>
      </c>
      <c r="AU204" s="227">
        <f t="shared" si="123"/>
        <v>12.302281889748409</v>
      </c>
      <c r="AV204" s="227"/>
      <c r="AW204" s="227"/>
      <c r="AX204" s="227"/>
      <c r="AY204" s="227"/>
      <c r="AZ204" s="227"/>
      <c r="BA204" s="227"/>
      <c r="BB204" s="227"/>
      <c r="BC204" s="227"/>
      <c r="BD204" s="227"/>
      <c r="BE204" s="227"/>
      <c r="BF204" s="227"/>
      <c r="BG204" s="227"/>
      <c r="BH204" s="227"/>
      <c r="BI204" s="227"/>
      <c r="BJ204" s="227"/>
      <c r="BK204" s="227"/>
      <c r="BL204" s="227"/>
    </row>
    <row r="205" spans="1:64" x14ac:dyDescent="0.2">
      <c r="A205" s="15" t="s">
        <v>75</v>
      </c>
      <c r="B205" s="5"/>
      <c r="C205" s="243">
        <v>53111.7045257586</v>
      </c>
      <c r="D205" s="243">
        <v>2.0000000000000001E-4</v>
      </c>
      <c r="E205">
        <f t="shared" si="109"/>
        <v>31543.942770136782</v>
      </c>
      <c r="F205">
        <f t="shared" si="110"/>
        <v>31544</v>
      </c>
      <c r="G205">
        <f t="shared" si="131"/>
        <v>-2.4629281397210434E-2</v>
      </c>
      <c r="K205">
        <f t="shared" si="136"/>
        <v>-2.4629281397210434E-2</v>
      </c>
      <c r="L205">
        <v>1</v>
      </c>
      <c r="O205" s="254"/>
      <c r="S205" s="13"/>
      <c r="Z205">
        <f t="shared" si="111"/>
        <v>31544</v>
      </c>
      <c r="AA205" s="227">
        <f t="shared" si="112"/>
        <v>-2.5923205886661804E-2</v>
      </c>
      <c r="AB205" s="227">
        <f t="shared" si="113"/>
        <v>2.366411963473164E-2</v>
      </c>
      <c r="AC205" s="227">
        <f t="shared" si="114"/>
        <v>1.2939244894513702E-3</v>
      </c>
      <c r="AD205" s="227">
        <f t="shared" si="115"/>
        <v>1.674240584401989E-6</v>
      </c>
      <c r="AE205" s="227">
        <f t="shared" si="134"/>
        <v>1.674240584401989E-6</v>
      </c>
      <c r="AF205" s="244">
        <f t="shared" si="116"/>
        <v>38093.2045257586</v>
      </c>
      <c r="AG205" s="245"/>
      <c r="AH205">
        <f t="shared" si="117"/>
        <v>-4.8293401031942074E-2</v>
      </c>
      <c r="AI205">
        <f t="shared" si="118"/>
        <v>1.3183823045092886</v>
      </c>
      <c r="AJ205">
        <f t="shared" si="119"/>
        <v>-0.75742666251129953</v>
      </c>
      <c r="AK205">
        <f t="shared" si="120"/>
        <v>-0.23064204944620703</v>
      </c>
      <c r="AL205">
        <f t="shared" si="121"/>
        <v>-0.62692696872463616</v>
      </c>
      <c r="AM205">
        <f t="shared" si="122"/>
        <v>-0.3241506334221731</v>
      </c>
      <c r="AN205" s="227">
        <f t="shared" si="135"/>
        <v>12.144845865238393</v>
      </c>
      <c r="AO205" s="227">
        <f t="shared" si="135"/>
        <v>12.145077240277043</v>
      </c>
      <c r="AP205" s="227">
        <f t="shared" si="135"/>
        <v>12.145722061246914</v>
      </c>
      <c r="AQ205" s="227">
        <f t="shared" si="135"/>
        <v>12.147518138130696</v>
      </c>
      <c r="AR205" s="227">
        <f t="shared" si="135"/>
        <v>12.152513373551866</v>
      </c>
      <c r="AS205" s="227">
        <f t="shared" si="135"/>
        <v>12.166349187939474</v>
      </c>
      <c r="AT205" s="227">
        <f t="shared" si="135"/>
        <v>12.204263561824947</v>
      </c>
      <c r="AU205" s="227">
        <f t="shared" si="123"/>
        <v>12.305619034058989</v>
      </c>
      <c r="AV205" s="227"/>
      <c r="AX205" s="227"/>
      <c r="AY205" s="227"/>
      <c r="AZ205" s="227"/>
      <c r="BA205" s="227"/>
      <c r="BB205" s="227"/>
      <c r="BC205" s="227"/>
      <c r="BD205" s="227"/>
      <c r="BE205" s="227"/>
      <c r="BF205" s="227"/>
      <c r="BG205" s="227"/>
      <c r="BH205" s="227"/>
      <c r="BI205" s="227"/>
      <c r="BJ205" s="227"/>
      <c r="BK205" s="227"/>
      <c r="BL205" s="227"/>
    </row>
    <row r="206" spans="1:64" x14ac:dyDescent="0.2">
      <c r="A206" s="36" t="s">
        <v>90</v>
      </c>
      <c r="B206" s="17" t="s">
        <v>30</v>
      </c>
      <c r="C206" s="250">
        <v>53407.5726</v>
      </c>
      <c r="D206" s="18">
        <v>2.9999999999999997E-4</v>
      </c>
      <c r="E206">
        <f t="shared" si="109"/>
        <v>32231.437023146074</v>
      </c>
      <c r="F206">
        <f t="shared" si="110"/>
        <v>32231.5</v>
      </c>
      <c r="G206">
        <f t="shared" si="131"/>
        <v>-2.7102539999759756E-2</v>
      </c>
      <c r="K206">
        <f t="shared" si="136"/>
        <v>-2.7102539999759756E-2</v>
      </c>
      <c r="L206">
        <v>1</v>
      </c>
      <c r="O206" s="254"/>
      <c r="S206" s="13"/>
      <c r="Z206">
        <f t="shared" si="111"/>
        <v>32231.5</v>
      </c>
      <c r="AA206" s="227">
        <f t="shared" si="112"/>
        <v>-2.5885322559732651E-2</v>
      </c>
      <c r="AB206" s="227">
        <f t="shared" si="113"/>
        <v>2.318804686187656E-2</v>
      </c>
      <c r="AC206" s="227">
        <f t="shared" si="114"/>
        <v>-1.2172174400271046E-3</v>
      </c>
      <c r="AD206" s="227">
        <f t="shared" si="115"/>
        <v>1.4816182963061381E-6</v>
      </c>
      <c r="AE206" s="227">
        <f t="shared" si="134"/>
        <v>1.4816182963061381E-6</v>
      </c>
      <c r="AF206" s="244">
        <f t="shared" si="116"/>
        <v>38389.0726</v>
      </c>
      <c r="AG206" s="245"/>
      <c r="AH206">
        <f t="shared" si="117"/>
        <v>-5.0290586861636316E-2</v>
      </c>
      <c r="AI206">
        <f t="shared" si="118"/>
        <v>1.3434886294696</v>
      </c>
      <c r="AJ206">
        <f t="shared" si="119"/>
        <v>-0.82951508203292679</v>
      </c>
      <c r="AK206">
        <f t="shared" si="120"/>
        <v>-0.19125534821930568</v>
      </c>
      <c r="AL206">
        <f t="shared" si="121"/>
        <v>-0.50805089953908222</v>
      </c>
      <c r="AM206">
        <f t="shared" si="122"/>
        <v>-0.25963426342737145</v>
      </c>
      <c r="AN206" s="227">
        <f t="shared" si="135"/>
        <v>12.226949731926087</v>
      </c>
      <c r="AO206" s="227">
        <f t="shared" si="135"/>
        <v>12.227170806150509</v>
      </c>
      <c r="AP206" s="227">
        <f t="shared" si="135"/>
        <v>12.22776704209863</v>
      </c>
      <c r="AQ206" s="227">
        <f t="shared" si="135"/>
        <v>12.229374463927732</v>
      </c>
      <c r="AR206" s="227">
        <f t="shared" si="135"/>
        <v>12.233703499937786</v>
      </c>
      <c r="AS206" s="227">
        <f t="shared" si="135"/>
        <v>12.245330417542533</v>
      </c>
      <c r="AT206" s="227">
        <f t="shared" si="135"/>
        <v>12.276341976803414</v>
      </c>
      <c r="AU206" s="227">
        <f t="shared" si="123"/>
        <v>12.357761913911801</v>
      </c>
      <c r="AV206" s="227"/>
      <c r="AX206" s="227"/>
      <c r="AY206" s="227"/>
      <c r="AZ206" s="227"/>
      <c r="BA206" s="227"/>
      <c r="BB206" s="227"/>
      <c r="BC206" s="227"/>
      <c r="BD206" s="227"/>
      <c r="BE206" s="227"/>
      <c r="BF206" s="227"/>
      <c r="BG206" s="227"/>
      <c r="BH206" s="227"/>
      <c r="BI206" s="227"/>
      <c r="BJ206" s="227"/>
      <c r="BK206" s="227"/>
      <c r="BL206" s="227"/>
    </row>
    <row r="207" spans="1:64" x14ac:dyDescent="0.2">
      <c r="A207" s="36" t="s">
        <v>89</v>
      </c>
      <c r="B207" s="17" t="s">
        <v>30</v>
      </c>
      <c r="C207" s="250">
        <v>53410.586499999998</v>
      </c>
      <c r="D207" s="18">
        <v>6.9999999999999999E-4</v>
      </c>
      <c r="E207">
        <f t="shared" si="109"/>
        <v>32238.440275979134</v>
      </c>
      <c r="F207">
        <f t="shared" si="110"/>
        <v>32238.5</v>
      </c>
      <c r="G207">
        <f t="shared" si="131"/>
        <v>-2.5702660001115873E-2</v>
      </c>
      <c r="K207">
        <f t="shared" si="136"/>
        <v>-2.5702660001115873E-2</v>
      </c>
      <c r="L207">
        <v>1</v>
      </c>
      <c r="O207" s="254"/>
      <c r="P207">
        <v>5.7294949447078388E-11</v>
      </c>
      <c r="Q207">
        <v>1.42991192566104E-21</v>
      </c>
      <c r="R207">
        <v>9.5869958974107078E-29</v>
      </c>
      <c r="S207" s="13">
        <v>1.0490504537083466E-10</v>
      </c>
      <c r="T207">
        <v>5.7495448470253872E-7</v>
      </c>
      <c r="U207">
        <v>1.3887910263313171E-4</v>
      </c>
      <c r="V207">
        <v>7.9010479973133773E-3</v>
      </c>
      <c r="W207">
        <v>129.12997991279985</v>
      </c>
      <c r="X207">
        <v>3.1492213225571007E-6</v>
      </c>
      <c r="Y207">
        <v>2.7621110502126731E-22</v>
      </c>
      <c r="Z207">
        <f t="shared" si="111"/>
        <v>32238.5</v>
      </c>
      <c r="AA207" s="227">
        <f t="shared" si="112"/>
        <v>-2.5883196294996635E-2</v>
      </c>
      <c r="AB207" s="227">
        <f t="shared" si="113"/>
        <v>2.4606711436350029E-2</v>
      </c>
      <c r="AC207" s="227">
        <f t="shared" si="114"/>
        <v>1.8053629388076198E-4</v>
      </c>
      <c r="AD207" s="227">
        <f t="shared" si="115"/>
        <v>3.2593353408200857E-8</v>
      </c>
      <c r="AE207" s="227">
        <f t="shared" si="134"/>
        <v>3.2593353408200857E-8</v>
      </c>
      <c r="AF207" s="244">
        <f t="shared" si="116"/>
        <v>38392.086499999998</v>
      </c>
      <c r="AG207" s="245"/>
      <c r="AH207">
        <f t="shared" si="117"/>
        <v>-5.0309371437465902E-2</v>
      </c>
      <c r="AI207">
        <f t="shared" si="118"/>
        <v>1.3437241515564455</v>
      </c>
      <c r="AJ207">
        <f t="shared" si="119"/>
        <v>-0.8302029614012113</v>
      </c>
      <c r="AK207">
        <f t="shared" si="120"/>
        <v>-0.19083174378020476</v>
      </c>
      <c r="AL207">
        <f t="shared" si="121"/>
        <v>-0.50681808083388447</v>
      </c>
      <c r="AM207">
        <f t="shared" si="122"/>
        <v>-0.25897640715132353</v>
      </c>
      <c r="AN207" s="227">
        <f t="shared" si="135"/>
        <v>12.227793392501223</v>
      </c>
      <c r="AO207" s="227">
        <f t="shared" si="135"/>
        <v>12.228014257800606</v>
      </c>
      <c r="AP207" s="227">
        <f t="shared" si="135"/>
        <v>12.22860975351675</v>
      </c>
      <c r="AQ207" s="227">
        <f t="shared" si="135"/>
        <v>12.230214705894078</v>
      </c>
      <c r="AR207" s="227">
        <f t="shared" si="135"/>
        <v>12.234535835459489</v>
      </c>
      <c r="AS207" s="227">
        <f t="shared" si="135"/>
        <v>12.246138295778474</v>
      </c>
      <c r="AT207" s="227">
        <f t="shared" si="135"/>
        <v>12.277077096828769</v>
      </c>
      <c r="AU207" s="227">
        <f t="shared" si="123"/>
        <v>12.358292823233938</v>
      </c>
      <c r="AV207" s="227"/>
      <c r="AX207" s="227"/>
      <c r="AY207" s="227"/>
      <c r="AZ207" s="227"/>
      <c r="BA207" s="227"/>
      <c r="BB207" s="227"/>
      <c r="BC207" s="227"/>
      <c r="BD207" s="227"/>
      <c r="BE207" s="227"/>
      <c r="BF207" s="227"/>
      <c r="BG207" s="227"/>
      <c r="BH207" s="227"/>
      <c r="BI207" s="227"/>
      <c r="BJ207" s="227"/>
      <c r="BK207" s="227"/>
      <c r="BL207" s="227"/>
    </row>
    <row r="208" spans="1:64" x14ac:dyDescent="0.2">
      <c r="A208" s="36" t="s">
        <v>95</v>
      </c>
      <c r="B208" s="43" t="s">
        <v>32</v>
      </c>
      <c r="C208" s="14">
        <v>53414.674500000001</v>
      </c>
      <c r="D208" s="14">
        <v>5.0000000000000001E-4</v>
      </c>
      <c r="E208">
        <f t="shared" si="109"/>
        <v>32247.939362737685</v>
      </c>
      <c r="F208">
        <f t="shared" si="110"/>
        <v>32248</v>
      </c>
      <c r="G208">
        <f t="shared" si="131"/>
        <v>-2.6095679997524712E-2</v>
      </c>
      <c r="K208">
        <f t="shared" si="136"/>
        <v>-2.6095679997524712E-2</v>
      </c>
      <c r="L208">
        <v>1</v>
      </c>
      <c r="O208" s="254"/>
      <c r="S208" s="13"/>
      <c r="Z208">
        <f t="shared" si="111"/>
        <v>32248</v>
      </c>
      <c r="AA208" s="227">
        <f t="shared" si="112"/>
        <v>-2.58802524331707E-2</v>
      </c>
      <c r="AB208" s="227">
        <f t="shared" si="113"/>
        <v>2.4239132706620113E-2</v>
      </c>
      <c r="AC208" s="227">
        <f t="shared" si="114"/>
        <v>-2.1542756435401211E-4</v>
      </c>
      <c r="AD208" s="227">
        <f t="shared" si="115"/>
        <v>4.6409035483502033E-8</v>
      </c>
      <c r="AE208" s="227">
        <f t="shared" si="134"/>
        <v>4.6409035483502033E-8</v>
      </c>
      <c r="AF208" s="244">
        <f t="shared" si="116"/>
        <v>38396.174500000001</v>
      </c>
      <c r="AG208" s="245"/>
      <c r="AH208">
        <f t="shared" si="117"/>
        <v>-5.0334812704144825E-2</v>
      </c>
      <c r="AI208">
        <f t="shared" si="118"/>
        <v>1.3440430837755697</v>
      </c>
      <c r="AJ208">
        <f t="shared" si="119"/>
        <v>-0.83113487573176381</v>
      </c>
      <c r="AK208">
        <f t="shared" si="120"/>
        <v>-0.19025615181535757</v>
      </c>
      <c r="AL208">
        <f t="shared" si="121"/>
        <v>-0.50514428248788523</v>
      </c>
      <c r="AM208">
        <f t="shared" si="122"/>
        <v>-0.25808357147446342</v>
      </c>
      <c r="AN208" s="227">
        <f t="shared" si="135"/>
        <v>12.228938594411824</v>
      </c>
      <c r="AO208" s="227">
        <f t="shared" si="135"/>
        <v>12.2291591727334</v>
      </c>
      <c r="AP208" s="227">
        <f t="shared" si="135"/>
        <v>12.229753655917618</v>
      </c>
      <c r="AQ208" s="227">
        <f t="shared" si="135"/>
        <v>12.231355239552594</v>
      </c>
      <c r="AR208" s="227">
        <f t="shared" si="135"/>
        <v>12.235665604151992</v>
      </c>
      <c r="AS208" s="227">
        <f t="shared" si="135"/>
        <v>12.247234812666836</v>
      </c>
      <c r="AT208" s="227">
        <f t="shared" si="135"/>
        <v>12.278074796324638</v>
      </c>
      <c r="AU208" s="227">
        <f t="shared" si="123"/>
        <v>12.359013343028268</v>
      </c>
      <c r="AV208" s="227"/>
      <c r="AX208" s="227"/>
      <c r="AY208" s="227"/>
      <c r="AZ208" s="227"/>
      <c r="BA208" s="227"/>
      <c r="BB208" s="227"/>
      <c r="BC208" s="227"/>
      <c r="BD208" s="227"/>
      <c r="BE208" s="227"/>
      <c r="BF208" s="227"/>
      <c r="BG208" s="227"/>
      <c r="BH208" s="227"/>
      <c r="BI208" s="227"/>
      <c r="BJ208" s="227"/>
      <c r="BK208" s="227"/>
      <c r="BL208" s="227"/>
    </row>
    <row r="209" spans="1:64" x14ac:dyDescent="0.2">
      <c r="A209" s="36" t="s">
        <v>95</v>
      </c>
      <c r="B209" s="43" t="s">
        <v>30</v>
      </c>
      <c r="C209" s="14">
        <v>53430.813600000001</v>
      </c>
      <c r="D209" s="14">
        <v>5.9999999999999995E-4</v>
      </c>
      <c r="E209">
        <f t="shared" si="109"/>
        <v>32285.441004397373</v>
      </c>
      <c r="F209">
        <f t="shared" si="110"/>
        <v>32285.5</v>
      </c>
      <c r="G209">
        <f t="shared" si="131"/>
        <v>-2.5389180002093781E-2</v>
      </c>
      <c r="K209">
        <f t="shared" si="136"/>
        <v>-2.5389180002093781E-2</v>
      </c>
      <c r="L209">
        <v>1</v>
      </c>
      <c r="O209" s="254"/>
      <c r="S209" s="13"/>
      <c r="Z209">
        <f t="shared" si="111"/>
        <v>32285.5</v>
      </c>
      <c r="AA209" s="227">
        <f t="shared" si="112"/>
        <v>-2.5867975572120248E-2</v>
      </c>
      <c r="AB209" s="227">
        <f t="shared" si="113"/>
        <v>2.5045471333408981E-2</v>
      </c>
      <c r="AC209" s="227">
        <f t="shared" si="114"/>
        <v>4.7879557002646761E-4</v>
      </c>
      <c r="AD209" s="227">
        <f t="shared" si="115"/>
        <v>2.2924519787697004E-7</v>
      </c>
      <c r="AE209" s="227">
        <f t="shared" si="134"/>
        <v>2.2924519787697004E-7</v>
      </c>
      <c r="AF209" s="244">
        <f t="shared" si="116"/>
        <v>38412.313600000001</v>
      </c>
      <c r="AG209" s="245"/>
      <c r="AH209">
        <f t="shared" si="117"/>
        <v>-5.0434651335502761E-2</v>
      </c>
      <c r="AI209">
        <f t="shared" si="118"/>
        <v>1.3452940525925565</v>
      </c>
      <c r="AJ209">
        <f t="shared" si="119"/>
        <v>-0.83479495874343879</v>
      </c>
      <c r="AK209">
        <f t="shared" si="120"/>
        <v>-0.18797623265083532</v>
      </c>
      <c r="AL209">
        <f t="shared" si="121"/>
        <v>-0.49852949059292562</v>
      </c>
      <c r="AM209">
        <f t="shared" si="122"/>
        <v>-0.25455887514987863</v>
      </c>
      <c r="AN209" s="227">
        <f t="shared" si="135"/>
        <v>12.233461746292532</v>
      </c>
      <c r="AO209" s="227">
        <f t="shared" si="135"/>
        <v>12.23368115313318</v>
      </c>
      <c r="AP209" s="227">
        <f t="shared" si="135"/>
        <v>12.234271550366907</v>
      </c>
      <c r="AQ209" s="227">
        <f t="shared" si="135"/>
        <v>12.235859641762756</v>
      </c>
      <c r="AR209" s="227">
        <f t="shared" si="135"/>
        <v>12.240127123322273</v>
      </c>
      <c r="AS209" s="227">
        <f t="shared" si="135"/>
        <v>12.251564405970953</v>
      </c>
      <c r="AT209" s="227">
        <f t="shared" si="135"/>
        <v>12.28201349272533</v>
      </c>
      <c r="AU209" s="227">
        <f t="shared" si="123"/>
        <v>12.361857500111149</v>
      </c>
      <c r="AV209" s="227"/>
      <c r="AX209" s="227"/>
      <c r="AY209" s="227"/>
      <c r="AZ209" s="227"/>
      <c r="BA209" s="227"/>
      <c r="BB209" s="227"/>
      <c r="BC209" s="227"/>
      <c r="BD209" s="227"/>
      <c r="BE209" s="227"/>
      <c r="BF209" s="227"/>
      <c r="BG209" s="227"/>
      <c r="BH209" s="227"/>
      <c r="BI209" s="227"/>
      <c r="BJ209" s="227"/>
      <c r="BK209" s="227"/>
      <c r="BL209" s="227"/>
    </row>
    <row r="210" spans="1:64" x14ac:dyDescent="0.2">
      <c r="A210" s="36" t="s">
        <v>95</v>
      </c>
      <c r="B210" s="43" t="s">
        <v>30</v>
      </c>
      <c r="C210" s="14">
        <v>53431.6711</v>
      </c>
      <c r="D210" s="14">
        <v>5.9999999999999995E-4</v>
      </c>
      <c r="E210">
        <f t="shared" si="109"/>
        <v>32287.433535438329</v>
      </c>
      <c r="F210">
        <f t="shared" si="110"/>
        <v>32287.5</v>
      </c>
      <c r="G210">
        <f t="shared" si="131"/>
        <v>-2.8603500002645887E-2</v>
      </c>
      <c r="K210">
        <f t="shared" si="136"/>
        <v>-2.8603500002645887E-2</v>
      </c>
      <c r="L210">
        <v>1</v>
      </c>
      <c r="O210" s="254"/>
      <c r="S210" s="13"/>
      <c r="Z210">
        <f t="shared" si="111"/>
        <v>32287.5</v>
      </c>
      <c r="AA210" s="227">
        <f t="shared" si="112"/>
        <v>-2.5867291315114383E-2</v>
      </c>
      <c r="AB210" s="227">
        <f t="shared" si="113"/>
        <v>2.1836449658520815E-2</v>
      </c>
      <c r="AC210" s="227">
        <f t="shared" si="114"/>
        <v>-2.7362086875315043E-3</v>
      </c>
      <c r="AD210" s="227">
        <f t="shared" si="115"/>
        <v>7.4868379817228779E-6</v>
      </c>
      <c r="AE210" s="227">
        <f t="shared" si="134"/>
        <v>7.4868379817228779E-6</v>
      </c>
      <c r="AF210" s="244">
        <f t="shared" si="116"/>
        <v>38413.1711</v>
      </c>
      <c r="AG210" s="245"/>
      <c r="AH210">
        <f t="shared" si="117"/>
        <v>-5.0439949661166703E-2</v>
      </c>
      <c r="AI210">
        <f t="shared" si="118"/>
        <v>1.3453604115462547</v>
      </c>
      <c r="AJ210">
        <f t="shared" si="119"/>
        <v>-0.83498932756422728</v>
      </c>
      <c r="AK210">
        <f t="shared" si="120"/>
        <v>-0.18785428644029825</v>
      </c>
      <c r="AL210">
        <f t="shared" si="121"/>
        <v>-0.49817635826525181</v>
      </c>
      <c r="AM210">
        <f t="shared" si="122"/>
        <v>-0.25437087590756979</v>
      </c>
      <c r="AN210" s="227">
        <f t="shared" si="135"/>
        <v>12.233703097877946</v>
      </c>
      <c r="AO210" s="227">
        <f t="shared" si="135"/>
        <v>12.233922440504983</v>
      </c>
      <c r="AP210" s="227">
        <f t="shared" si="135"/>
        <v>12.234512615829987</v>
      </c>
      <c r="AQ210" s="227">
        <f t="shared" si="135"/>
        <v>12.236099978936796</v>
      </c>
      <c r="AR210" s="227">
        <f t="shared" si="135"/>
        <v>12.240365155990236</v>
      </c>
      <c r="AS210" s="227">
        <f t="shared" si="135"/>
        <v>12.251795372754644</v>
      </c>
      <c r="AT210" s="227">
        <f t="shared" si="135"/>
        <v>12.282223574753807</v>
      </c>
      <c r="AU210" s="227">
        <f t="shared" si="123"/>
        <v>12.362009188488901</v>
      </c>
      <c r="AV210" s="227"/>
      <c r="AX210" s="227"/>
      <c r="AY210" s="227"/>
      <c r="AZ210" s="227"/>
      <c r="BA210" s="227"/>
      <c r="BB210" s="227"/>
      <c r="BC210" s="227"/>
      <c r="BD210" s="227"/>
      <c r="BE210" s="227"/>
      <c r="BF210" s="227"/>
      <c r="BG210" s="227"/>
      <c r="BH210" s="227"/>
      <c r="BI210" s="227"/>
      <c r="BJ210" s="227"/>
      <c r="BK210" s="227"/>
      <c r="BL210" s="227"/>
    </row>
    <row r="211" spans="1:64" x14ac:dyDescent="0.2">
      <c r="A211" s="36" t="s">
        <v>95</v>
      </c>
      <c r="B211" s="43" t="s">
        <v>32</v>
      </c>
      <c r="C211" s="14">
        <v>53432.751499999998</v>
      </c>
      <c r="D211" s="14">
        <v>6.9999999999999999E-4</v>
      </c>
      <c r="E211">
        <f t="shared" si="109"/>
        <v>32289.944008367369</v>
      </c>
      <c r="F211">
        <f t="shared" si="110"/>
        <v>32290</v>
      </c>
      <c r="G211">
        <f t="shared" si="131"/>
        <v>-2.4096400004054885E-2</v>
      </c>
      <c r="K211">
        <f t="shared" si="136"/>
        <v>-2.4096400004054885E-2</v>
      </c>
      <c r="L211">
        <v>1</v>
      </c>
      <c r="O211" s="254"/>
      <c r="S211" s="13"/>
      <c r="Z211">
        <f t="shared" si="111"/>
        <v>32290</v>
      </c>
      <c r="AA211" s="227">
        <f t="shared" si="112"/>
        <v>-2.5866431785464036E-2</v>
      </c>
      <c r="AB211" s="227">
        <f t="shared" si="113"/>
        <v>2.6350168795793542E-2</v>
      </c>
      <c r="AC211" s="227">
        <f t="shared" si="114"/>
        <v>1.770031781409151E-3</v>
      </c>
      <c r="AD211" s="227">
        <f t="shared" si="115"/>
        <v>3.1330125071984523E-6</v>
      </c>
      <c r="AE211" s="227">
        <f t="shared" si="134"/>
        <v>3.1330125071984523E-6</v>
      </c>
      <c r="AF211" s="244">
        <f t="shared" si="116"/>
        <v>38414.251499999998</v>
      </c>
      <c r="AG211" s="245"/>
      <c r="AH211">
        <f t="shared" si="117"/>
        <v>-5.0446568799848428E-2</v>
      </c>
      <c r="AI211">
        <f t="shared" si="118"/>
        <v>1.3454433088214315</v>
      </c>
      <c r="AJ211">
        <f t="shared" si="119"/>
        <v>-0.83523216895981234</v>
      </c>
      <c r="AK211">
        <f t="shared" si="120"/>
        <v>-0.18770180390154281</v>
      </c>
      <c r="AL211">
        <f t="shared" si="121"/>
        <v>-0.49773489412201349</v>
      </c>
      <c r="AM211">
        <f t="shared" si="122"/>
        <v>-0.25413587465922816</v>
      </c>
      <c r="AN211" s="227">
        <f t="shared" ref="AN211:AT220" si="137">$AU211+$AB$7*SIN(AO211)</f>
        <v>12.234004803930494</v>
      </c>
      <c r="AO211" s="227">
        <f t="shared" si="137"/>
        <v>12.234224066043369</v>
      </c>
      <c r="AP211" s="227">
        <f t="shared" si="137"/>
        <v>12.234813963414467</v>
      </c>
      <c r="AQ211" s="227">
        <f t="shared" si="137"/>
        <v>12.236400414922914</v>
      </c>
      <c r="AR211" s="227">
        <f t="shared" si="137"/>
        <v>12.240662708871692</v>
      </c>
      <c r="AS211" s="227">
        <f t="shared" si="137"/>
        <v>12.252084089048438</v>
      </c>
      <c r="AT211" s="227">
        <f t="shared" si="137"/>
        <v>12.282486179870867</v>
      </c>
      <c r="AU211" s="227">
        <f t="shared" si="123"/>
        <v>12.362198798961094</v>
      </c>
      <c r="AV211" s="227"/>
      <c r="AX211" s="227"/>
      <c r="AY211" s="227"/>
      <c r="AZ211" s="227"/>
      <c r="BA211" s="227"/>
      <c r="BB211" s="227"/>
      <c r="BC211" s="227"/>
      <c r="BD211" s="227"/>
      <c r="BE211" s="227"/>
      <c r="BF211" s="227"/>
      <c r="BG211" s="227"/>
      <c r="BH211" s="227"/>
      <c r="BI211" s="227"/>
      <c r="BJ211" s="227"/>
      <c r="BK211" s="227"/>
      <c r="BL211" s="227"/>
    </row>
    <row r="212" spans="1:64" x14ac:dyDescent="0.2">
      <c r="A212" s="36" t="s">
        <v>95</v>
      </c>
      <c r="B212" s="43" t="s">
        <v>32</v>
      </c>
      <c r="C212" s="14">
        <v>53433.609600000003</v>
      </c>
      <c r="D212" s="14">
        <v>5.0000000000000001E-4</v>
      </c>
      <c r="E212">
        <f t="shared" si="109"/>
        <v>32291.937933599158</v>
      </c>
      <c r="F212">
        <f t="shared" si="110"/>
        <v>32292</v>
      </c>
      <c r="G212">
        <f t="shared" si="131"/>
        <v>-2.6710719997936394E-2</v>
      </c>
      <c r="K212">
        <f t="shared" si="136"/>
        <v>-2.6710719997936394E-2</v>
      </c>
      <c r="L212">
        <v>1</v>
      </c>
      <c r="O212" s="254"/>
      <c r="S212" s="13"/>
      <c r="Z212">
        <f t="shared" si="111"/>
        <v>32292</v>
      </c>
      <c r="AA212" s="227">
        <f t="shared" si="112"/>
        <v>-2.5865740793952274E-2</v>
      </c>
      <c r="AB212" s="227">
        <f t="shared" si="113"/>
        <v>2.3741141097061776E-2</v>
      </c>
      <c r="AC212" s="227">
        <f t="shared" si="114"/>
        <v>-8.4497920398412044E-4</v>
      </c>
      <c r="AD212" s="227">
        <f t="shared" si="115"/>
        <v>7.1398985516563783E-7</v>
      </c>
      <c r="AE212" s="227">
        <f t="shared" si="134"/>
        <v>7.1398985516563783E-7</v>
      </c>
      <c r="AF212" s="244">
        <f t="shared" si="116"/>
        <v>38415.109600000003</v>
      </c>
      <c r="AG212" s="245"/>
      <c r="AH212">
        <f t="shared" si="117"/>
        <v>-5.045186109499817E-2</v>
      </c>
      <c r="AI212">
        <f t="shared" si="118"/>
        <v>1.3455095854784611</v>
      </c>
      <c r="AJ212">
        <f t="shared" si="119"/>
        <v>-0.83542634629328716</v>
      </c>
      <c r="AK212">
        <f t="shared" si="120"/>
        <v>-0.18757977806761067</v>
      </c>
      <c r="AL212">
        <f t="shared" si="121"/>
        <v>-0.49738168384192005</v>
      </c>
      <c r="AM212">
        <f t="shared" si="122"/>
        <v>-0.25394787190458379</v>
      </c>
      <c r="AN212" s="227">
        <f t="shared" si="137"/>
        <v>12.234246182021105</v>
      </c>
      <c r="AO212" s="227">
        <f t="shared" si="137"/>
        <v>12.234465379524918</v>
      </c>
      <c r="AP212" s="227">
        <f t="shared" si="137"/>
        <v>12.235055054078542</v>
      </c>
      <c r="AQ212" s="227">
        <f t="shared" si="137"/>
        <v>12.236640775318934</v>
      </c>
      <c r="AR212" s="227">
        <f t="shared" si="137"/>
        <v>12.240900760807239</v>
      </c>
      <c r="AS212" s="227">
        <f t="shared" si="137"/>
        <v>12.252315068330084</v>
      </c>
      <c r="AT212" s="227">
        <f t="shared" si="137"/>
        <v>12.282696266028044</v>
      </c>
      <c r="AU212" s="227">
        <f t="shared" si="123"/>
        <v>12.362350487338848</v>
      </c>
      <c r="AV212" s="227"/>
      <c r="AX212" s="227"/>
      <c r="AY212" s="227"/>
      <c r="AZ212" s="227"/>
      <c r="BA212" s="227"/>
      <c r="BB212" s="227"/>
      <c r="BC212" s="227"/>
      <c r="BD212" s="227"/>
      <c r="BE212" s="227"/>
      <c r="BF212" s="227"/>
      <c r="BG212" s="227"/>
      <c r="BH212" s="227"/>
      <c r="BI212" s="227"/>
      <c r="BJ212" s="227"/>
      <c r="BK212" s="227"/>
      <c r="BL212" s="227"/>
    </row>
    <row r="213" spans="1:64" x14ac:dyDescent="0.2">
      <c r="A213" s="36" t="s">
        <v>95</v>
      </c>
      <c r="B213" s="43" t="s">
        <v>30</v>
      </c>
      <c r="C213" s="14">
        <v>53433.824200000003</v>
      </c>
      <c r="D213" s="14">
        <v>5.9999999999999995E-4</v>
      </c>
      <c r="E213">
        <f t="shared" ref="E213:E267" si="138">+(C213-C$7)/C$8</f>
        <v>32292.436589180954</v>
      </c>
      <c r="F213">
        <f t="shared" ref="F213:F271" si="139">ROUND(2*E213,0)/2</f>
        <v>32292.5</v>
      </c>
      <c r="G213">
        <f t="shared" si="131"/>
        <v>-2.728930000012042E-2</v>
      </c>
      <c r="K213">
        <f t="shared" si="136"/>
        <v>-2.728930000012042E-2</v>
      </c>
      <c r="L213">
        <v>1</v>
      </c>
      <c r="O213" s="254"/>
      <c r="S213" s="13"/>
      <c r="Z213">
        <f t="shared" ref="Z213:Z257" si="140">F213</f>
        <v>32292.5</v>
      </c>
      <c r="AA213" s="227">
        <f t="shared" ref="AA213:AA257" si="141">AB$3+AB$4*Z213+AB$5*Z213^2+AH213</f>
        <v>-2.5865567578210499E-2</v>
      </c>
      <c r="AB213" s="227">
        <f t="shared" ref="AB213:AB257" si="142">+G213-AH213</f>
        <v>2.3163883749689661E-2</v>
      </c>
      <c r="AC213" s="227">
        <f t="shared" ref="AC213:AC257" si="143">+G213-AA213</f>
        <v>-1.4237324219099207E-3</v>
      </c>
      <c r="AD213" s="227">
        <f t="shared" ref="AD213:AD257" si="144">+(G213-AA213)^2</f>
        <v>2.0270140091974884E-6</v>
      </c>
      <c r="AE213" s="227">
        <f t="shared" si="134"/>
        <v>2.0270140091974884E-6</v>
      </c>
      <c r="AF213" s="244">
        <f t="shared" ref="AF213:AF257" si="145">+C213-15018.5</f>
        <v>38415.324200000003</v>
      </c>
      <c r="AG213" s="245"/>
      <c r="AH213">
        <f t="shared" ref="AH213:AH257" si="146">$AB$6*($AB$11/AI213*AJ213+$AB$12)</f>
        <v>-5.0453183749810081E-2</v>
      </c>
      <c r="AI213">
        <f t="shared" ref="AI213:AI257" si="147">1+$AB$7*COS(AL213)</f>
        <v>1.3455261489224628</v>
      </c>
      <c r="AJ213">
        <f t="shared" ref="AJ213:AJ257" si="148">SIN(AL213+RADIANS($AB$9))</f>
        <v>-0.83547487731505887</v>
      </c>
      <c r="AK213">
        <f t="shared" ref="AK213:AK276" si="149">$AB$7*SIN(AL213)</f>
        <v>-0.18754926608281905</v>
      </c>
      <c r="AL213">
        <f t="shared" ref="AL213:AL276" si="150">2*ATAN(AM213)</f>
        <v>-0.49729337586230959</v>
      </c>
      <c r="AM213">
        <f t="shared" ref="AM213:AM276" si="151">SQRT((1+$AB$7)/(1-$AB$7))*TAN(AN213/2)</f>
        <v>-0.25390087097207936</v>
      </c>
      <c r="AN213" s="227">
        <f t="shared" si="137"/>
        <v>12.234306528382977</v>
      </c>
      <c r="AO213" s="227">
        <f t="shared" si="137"/>
        <v>12.234525709707061</v>
      </c>
      <c r="AP213" s="227">
        <f t="shared" si="137"/>
        <v>12.235115328493219</v>
      </c>
      <c r="AQ213" s="227">
        <f t="shared" si="137"/>
        <v>12.236700867029215</v>
      </c>
      <c r="AR213" s="227">
        <f t="shared" si="137"/>
        <v>12.240960275127952</v>
      </c>
      <c r="AS213" s="227">
        <f t="shared" si="137"/>
        <v>12.252372814017578</v>
      </c>
      <c r="AT213" s="227">
        <f t="shared" si="137"/>
        <v>12.282748787853766</v>
      </c>
      <c r="AU213" s="227">
        <f t="shared" ref="AU213:AU257" si="152">RADIANS($AB$9)+$AB$18*(F213-AB$15)</f>
        <v>12.362388409433287</v>
      </c>
      <c r="AV213" s="227"/>
      <c r="AX213" s="227"/>
      <c r="AY213" s="227"/>
      <c r="AZ213" s="227"/>
      <c r="BA213" s="227"/>
      <c r="BB213" s="227"/>
      <c r="BC213" s="227"/>
      <c r="BD213" s="227"/>
      <c r="BE213" s="227"/>
      <c r="BF213" s="227"/>
      <c r="BG213" s="227"/>
      <c r="BH213" s="227"/>
      <c r="BI213" s="227"/>
      <c r="BJ213" s="227"/>
      <c r="BK213" s="227"/>
      <c r="BL213" s="227"/>
    </row>
    <row r="214" spans="1:64" x14ac:dyDescent="0.2">
      <c r="A214" s="36" t="s">
        <v>95</v>
      </c>
      <c r="B214" s="43" t="s">
        <v>30</v>
      </c>
      <c r="C214" s="14">
        <v>53434.688600000001</v>
      </c>
      <c r="D214" s="14">
        <v>2.9999999999999997E-4</v>
      </c>
      <c r="E214">
        <f t="shared" si="138"/>
        <v>32294.445153416294</v>
      </c>
      <c r="F214">
        <f t="shared" si="139"/>
        <v>32294.5</v>
      </c>
      <c r="G214">
        <f t="shared" si="131"/>
        <v>-2.3603620000358205E-2</v>
      </c>
      <c r="K214">
        <f t="shared" si="136"/>
        <v>-2.3603620000358205E-2</v>
      </c>
      <c r="L214">
        <v>1</v>
      </c>
      <c r="O214" s="254"/>
      <c r="S214" s="13"/>
      <c r="Z214">
        <f t="shared" si="140"/>
        <v>32294.5</v>
      </c>
      <c r="AA214" s="227">
        <f t="shared" si="141"/>
        <v>-2.5864872843374097E-2</v>
      </c>
      <c r="AB214" s="227">
        <f t="shared" si="142"/>
        <v>2.6854852692383482E-2</v>
      </c>
      <c r="AC214" s="227">
        <f t="shared" si="143"/>
        <v>2.2612528430158915E-3</v>
      </c>
      <c r="AD214" s="227">
        <f t="shared" si="144"/>
        <v>5.1132644200474524E-6</v>
      </c>
      <c r="AE214" s="227">
        <f t="shared" si="134"/>
        <v>5.1132644200474524E-6</v>
      </c>
      <c r="AF214" s="244">
        <f t="shared" si="145"/>
        <v>38416.188600000001</v>
      </c>
      <c r="AG214" s="245"/>
      <c r="AH214">
        <f t="shared" si="146"/>
        <v>-5.0458472692741688E-2</v>
      </c>
      <c r="AI214">
        <f t="shared" si="147"/>
        <v>1.3455923798060851</v>
      </c>
      <c r="AJ214">
        <f t="shared" si="148"/>
        <v>-0.83566894812550629</v>
      </c>
      <c r="AK214">
        <f t="shared" si="149"/>
        <v>-0.18742719604518096</v>
      </c>
      <c r="AL214">
        <f t="shared" si="150"/>
        <v>-0.49694012231376633</v>
      </c>
      <c r="AM214">
        <f t="shared" si="151"/>
        <v>-0.25371286626684014</v>
      </c>
      <c r="AN214" s="227">
        <f t="shared" si="137"/>
        <v>12.234547921184243</v>
      </c>
      <c r="AO214" s="227">
        <f t="shared" si="137"/>
        <v>12.234767037679546</v>
      </c>
      <c r="AP214" s="227">
        <f t="shared" si="137"/>
        <v>12.23535643314346</v>
      </c>
      <c r="AQ214" s="227">
        <f t="shared" si="137"/>
        <v>12.236941240312468</v>
      </c>
      <c r="AR214" s="227">
        <f t="shared" si="137"/>
        <v>12.241198337755479</v>
      </c>
      <c r="AS214" s="227">
        <f t="shared" si="137"/>
        <v>12.252603800234045</v>
      </c>
      <c r="AT214" s="227">
        <f t="shared" si="137"/>
        <v>12.282958876301722</v>
      </c>
      <c r="AU214" s="227">
        <f t="shared" si="152"/>
        <v>12.362540097811038</v>
      </c>
      <c r="AV214" s="227"/>
      <c r="AX214" s="227"/>
      <c r="AY214" s="227"/>
      <c r="AZ214" s="227"/>
      <c r="BA214" s="227"/>
      <c r="BB214" s="227"/>
      <c r="BC214" s="227"/>
      <c r="BD214" s="227"/>
      <c r="BE214" s="227"/>
      <c r="BF214" s="227"/>
      <c r="BG214" s="227"/>
      <c r="BH214" s="227"/>
      <c r="BI214" s="227"/>
      <c r="BJ214" s="227"/>
      <c r="BK214" s="227"/>
      <c r="BL214" s="227"/>
    </row>
    <row r="215" spans="1:64" x14ac:dyDescent="0.2">
      <c r="A215" s="36" t="s">
        <v>95</v>
      </c>
      <c r="B215" s="43" t="s">
        <v>32</v>
      </c>
      <c r="C215" s="14">
        <v>53436.6247</v>
      </c>
      <c r="D215" s="14">
        <v>6.9999999999999999E-4</v>
      </c>
      <c r="E215">
        <f t="shared" si="138"/>
        <v>32298.94397481385</v>
      </c>
      <c r="F215">
        <f t="shared" si="139"/>
        <v>32299</v>
      </c>
      <c r="G215">
        <f t="shared" si="131"/>
        <v>-2.4110840000503231E-2</v>
      </c>
      <c r="K215">
        <f t="shared" si="136"/>
        <v>-2.4110840000503231E-2</v>
      </c>
      <c r="L215">
        <v>1</v>
      </c>
      <c r="O215" s="254"/>
      <c r="S215" s="13"/>
      <c r="Z215">
        <f t="shared" si="140"/>
        <v>32299</v>
      </c>
      <c r="AA215" s="227">
        <f t="shared" si="141"/>
        <v>-2.5863298735791546E-2</v>
      </c>
      <c r="AB215" s="227">
        <f t="shared" si="142"/>
        <v>2.635952300362044E-2</v>
      </c>
      <c r="AC215" s="227">
        <f t="shared" si="143"/>
        <v>1.7524587352883148E-3</v>
      </c>
      <c r="AD215" s="227">
        <f t="shared" si="144"/>
        <v>3.0711116188883196E-6</v>
      </c>
      <c r="AE215" s="227">
        <f t="shared" si="134"/>
        <v>3.0711116188883196E-6</v>
      </c>
      <c r="AF215" s="244">
        <f t="shared" si="145"/>
        <v>38418.1247</v>
      </c>
      <c r="AG215" s="245"/>
      <c r="AH215">
        <f t="shared" si="146"/>
        <v>-5.0470363004123671E-2</v>
      </c>
      <c r="AI215">
        <f t="shared" si="147"/>
        <v>1.3457412652704135</v>
      </c>
      <c r="AJ215">
        <f t="shared" si="148"/>
        <v>-0.83610529550545531</v>
      </c>
      <c r="AK215">
        <f t="shared" si="149"/>
        <v>-0.18715240924606261</v>
      </c>
      <c r="AL215">
        <f t="shared" si="150"/>
        <v>-0.49614517536852626</v>
      </c>
      <c r="AM215">
        <f t="shared" si="151"/>
        <v>-0.25328984997637061</v>
      </c>
      <c r="AN215" s="227">
        <f t="shared" si="137"/>
        <v>12.235091097978499</v>
      </c>
      <c r="AO215" s="227">
        <f t="shared" si="137"/>
        <v>12.235310067966299</v>
      </c>
      <c r="AP215" s="227">
        <f t="shared" si="137"/>
        <v>12.235898959478963</v>
      </c>
      <c r="AQ215" s="227">
        <f t="shared" si="137"/>
        <v>12.237482117859201</v>
      </c>
      <c r="AR215" s="227">
        <f t="shared" si="137"/>
        <v>12.241734009909941</v>
      </c>
      <c r="AS215" s="227">
        <f t="shared" si="137"/>
        <v>12.253123539483582</v>
      </c>
      <c r="AT215" s="227">
        <f t="shared" si="137"/>
        <v>12.283431582002589</v>
      </c>
      <c r="AU215" s="227">
        <f t="shared" si="152"/>
        <v>12.362881396660985</v>
      </c>
      <c r="AV215" s="227"/>
      <c r="AX215" s="227"/>
      <c r="AY215" s="227"/>
      <c r="AZ215" s="227"/>
      <c r="BA215" s="227"/>
      <c r="BB215" s="227"/>
      <c r="BC215" s="227"/>
      <c r="BD215" s="227"/>
      <c r="BE215" s="227"/>
      <c r="BF215" s="227"/>
      <c r="BG215" s="227"/>
      <c r="BH215" s="227"/>
      <c r="BI215" s="227"/>
      <c r="BJ215" s="227"/>
      <c r="BK215" s="227"/>
      <c r="BL215" s="227"/>
    </row>
    <row r="216" spans="1:64" x14ac:dyDescent="0.2">
      <c r="A216" s="36" t="s">
        <v>95</v>
      </c>
      <c r="B216" s="43" t="s">
        <v>32</v>
      </c>
      <c r="C216" s="14">
        <v>53438.777600000001</v>
      </c>
      <c r="D216" s="14">
        <v>4.0000000000000002E-4</v>
      </c>
      <c r="E216">
        <f t="shared" si="138"/>
        <v>32303.946563826197</v>
      </c>
      <c r="F216">
        <f t="shared" si="139"/>
        <v>32304</v>
      </c>
      <c r="G216">
        <f t="shared" si="131"/>
        <v>-2.2996640000201296E-2</v>
      </c>
      <c r="K216">
        <f t="shared" si="136"/>
        <v>-2.2996640000201296E-2</v>
      </c>
      <c r="L216">
        <v>1</v>
      </c>
      <c r="O216" s="254"/>
      <c r="S216" s="13"/>
      <c r="Z216">
        <f t="shared" si="140"/>
        <v>32304</v>
      </c>
      <c r="AA216" s="227">
        <f t="shared" si="141"/>
        <v>-2.5861531928452256E-2</v>
      </c>
      <c r="AB216" s="227">
        <f t="shared" si="142"/>
        <v>2.7486918519855109E-2</v>
      </c>
      <c r="AC216" s="227">
        <f t="shared" si="143"/>
        <v>2.8648919282509601E-3</v>
      </c>
      <c r="AD216" s="227">
        <f t="shared" si="144"/>
        <v>8.2076057605575049E-6</v>
      </c>
      <c r="AE216" s="227">
        <f t="shared" si="134"/>
        <v>8.2076057605575049E-6</v>
      </c>
      <c r="AF216" s="244">
        <f t="shared" si="145"/>
        <v>38420.277600000001</v>
      </c>
      <c r="AG216" s="245"/>
      <c r="AH216">
        <f t="shared" si="146"/>
        <v>-5.0483558520056405E-2</v>
      </c>
      <c r="AI216">
        <f t="shared" si="147"/>
        <v>1.3459064756428829</v>
      </c>
      <c r="AJ216">
        <f t="shared" si="148"/>
        <v>-0.83658961861844716</v>
      </c>
      <c r="AK216">
        <f t="shared" si="149"/>
        <v>-0.1868468809097753</v>
      </c>
      <c r="AL216">
        <f t="shared" si="150"/>
        <v>-0.49526169582152196</v>
      </c>
      <c r="AM216">
        <f t="shared" si="151"/>
        <v>-0.25281982261717628</v>
      </c>
      <c r="AN216" s="227">
        <f t="shared" si="137"/>
        <v>12.235694697489649</v>
      </c>
      <c r="AO216" s="227">
        <f t="shared" si="137"/>
        <v>12.23591350364744</v>
      </c>
      <c r="AP216" s="227">
        <f t="shared" si="137"/>
        <v>12.236501832817511</v>
      </c>
      <c r="AQ216" s="227">
        <f t="shared" si="137"/>
        <v>12.23808315399519</v>
      </c>
      <c r="AR216" s="227">
        <f t="shared" si="137"/>
        <v>12.242329251864705</v>
      </c>
      <c r="AS216" s="227">
        <f t="shared" si="137"/>
        <v>12.25370106039934</v>
      </c>
      <c r="AT216" s="227">
        <f t="shared" si="137"/>
        <v>12.283956821412726</v>
      </c>
      <c r="AU216" s="227">
        <f t="shared" si="152"/>
        <v>12.36326061760537</v>
      </c>
      <c r="AV216" s="227"/>
      <c r="AX216" s="227"/>
      <c r="AY216" s="227"/>
      <c r="AZ216" s="227"/>
      <c r="BA216" s="227"/>
      <c r="BB216" s="227"/>
      <c r="BC216" s="227"/>
      <c r="BD216" s="227"/>
      <c r="BE216" s="227"/>
      <c r="BF216" s="227"/>
      <c r="BG216" s="227"/>
      <c r="BH216" s="227"/>
      <c r="BI216" s="227"/>
      <c r="BJ216" s="227"/>
      <c r="BK216" s="227"/>
      <c r="BL216" s="227"/>
    </row>
    <row r="217" spans="1:64" x14ac:dyDescent="0.2">
      <c r="A217" s="36" t="s">
        <v>95</v>
      </c>
      <c r="B217" s="43" t="s">
        <v>32</v>
      </c>
      <c r="C217" s="14">
        <v>53439.636100000003</v>
      </c>
      <c r="D217" s="14">
        <v>5.0000000000000001E-4</v>
      </c>
      <c r="E217">
        <f t="shared" si="138"/>
        <v>32305.941418518523</v>
      </c>
      <c r="F217">
        <f t="shared" si="139"/>
        <v>32306</v>
      </c>
      <c r="G217">
        <f t="shared" si="131"/>
        <v>-2.5210959996911697E-2</v>
      </c>
      <c r="K217">
        <f t="shared" si="136"/>
        <v>-2.5210959996911697E-2</v>
      </c>
      <c r="L217">
        <v>1</v>
      </c>
      <c r="O217" s="254"/>
      <c r="S217" s="13"/>
      <c r="Z217">
        <f t="shared" si="140"/>
        <v>32306</v>
      </c>
      <c r="AA217" s="227">
        <f t="shared" si="141"/>
        <v>-2.5860819956562808E-2</v>
      </c>
      <c r="AB217" s="227">
        <f t="shared" si="142"/>
        <v>2.5277872028113178E-2</v>
      </c>
      <c r="AC217" s="227">
        <f t="shared" si="143"/>
        <v>6.4985995965111121E-4</v>
      </c>
      <c r="AD217" s="227">
        <f t="shared" si="144"/>
        <v>4.2231796715774387E-7</v>
      </c>
      <c r="AE217" s="227">
        <f t="shared" si="134"/>
        <v>4.2231796715774387E-7</v>
      </c>
      <c r="AF217" s="244">
        <f t="shared" si="145"/>
        <v>38421.136100000003</v>
      </c>
      <c r="AG217" s="245"/>
      <c r="AH217">
        <f t="shared" si="146"/>
        <v>-5.0488832025024875E-2</v>
      </c>
      <c r="AI217">
        <f t="shared" si="147"/>
        <v>1.3459724954812233</v>
      </c>
      <c r="AJ217">
        <f t="shared" si="148"/>
        <v>-0.83678319812460067</v>
      </c>
      <c r="AK217">
        <f t="shared" si="149"/>
        <v>-0.18672460782630396</v>
      </c>
      <c r="AL217">
        <f t="shared" si="150"/>
        <v>-0.49490824359273194</v>
      </c>
      <c r="AM217">
        <f t="shared" si="151"/>
        <v>-0.25263180894573251</v>
      </c>
      <c r="AN217" s="227">
        <f t="shared" si="137"/>
        <v>12.23593615782675</v>
      </c>
      <c r="AO217" s="227">
        <f t="shared" si="137"/>
        <v>12.236154898144829</v>
      </c>
      <c r="AP217" s="227">
        <f t="shared" si="137"/>
        <v>12.2367430016716</v>
      </c>
      <c r="AQ217" s="227">
        <f t="shared" si="137"/>
        <v>12.238323586431997</v>
      </c>
      <c r="AR217" s="227">
        <f t="shared" si="137"/>
        <v>12.242567363562742</v>
      </c>
      <c r="AS217" s="227">
        <f t="shared" si="137"/>
        <v>12.253932078437881</v>
      </c>
      <c r="AT217" s="227">
        <f t="shared" si="137"/>
        <v>12.284166920371231</v>
      </c>
      <c r="AU217" s="227">
        <f t="shared" si="152"/>
        <v>12.363412305983122</v>
      </c>
      <c r="AV217" s="227"/>
      <c r="AW217" s="227"/>
      <c r="AX217" s="227"/>
      <c r="AY217" s="227"/>
      <c r="AZ217" s="227"/>
      <c r="BA217" s="227"/>
      <c r="BB217" s="227"/>
      <c r="BC217" s="227"/>
      <c r="BD217" s="227"/>
      <c r="BE217" s="227"/>
      <c r="BF217" s="227"/>
      <c r="BG217" s="227"/>
      <c r="BH217" s="227"/>
      <c r="BI217" s="227"/>
      <c r="BJ217" s="227"/>
      <c r="BK217" s="227"/>
      <c r="BL217" s="227"/>
    </row>
    <row r="218" spans="1:64" x14ac:dyDescent="0.2">
      <c r="A218" s="36" t="s">
        <v>95</v>
      </c>
      <c r="B218" s="43" t="s">
        <v>30</v>
      </c>
      <c r="C218" s="14">
        <v>53444.584900000002</v>
      </c>
      <c r="D218" s="14">
        <v>2.9999999999999997E-4</v>
      </c>
      <c r="E218">
        <f t="shared" si="138"/>
        <v>32317.440704367509</v>
      </c>
      <c r="F218">
        <f t="shared" si="139"/>
        <v>32317.5</v>
      </c>
      <c r="G218">
        <f t="shared" si="131"/>
        <v>-2.5518299997202121E-2</v>
      </c>
      <c r="K218">
        <f t="shared" si="136"/>
        <v>-2.5518299997202121E-2</v>
      </c>
      <c r="L218">
        <v>1</v>
      </c>
      <c r="O218" s="254"/>
      <c r="P218">
        <v>6.239529695901411E-11</v>
      </c>
      <c r="Q218">
        <v>1.4954206123777299E-21</v>
      </c>
      <c r="R218">
        <v>9.8090035257735601E-29</v>
      </c>
      <c r="S218" s="13">
        <v>1.0443411839456636E-10</v>
      </c>
      <c r="T218">
        <v>6.0406233168372522E-7</v>
      </c>
      <c r="U218">
        <v>1.3834674224155887E-4</v>
      </c>
      <c r="V218">
        <v>7.5756460707009374E-3</v>
      </c>
      <c r="W218">
        <v>121.94769375186802</v>
      </c>
      <c r="X218">
        <v>3.1350842210464057E-6</v>
      </c>
      <c r="Y218">
        <v>2.8260737065146454E-22</v>
      </c>
      <c r="Z218">
        <f t="shared" si="140"/>
        <v>32317.5</v>
      </c>
      <c r="AA218" s="227">
        <f t="shared" si="141"/>
        <v>-2.5856667858337082E-2</v>
      </c>
      <c r="AB218" s="227">
        <f t="shared" si="142"/>
        <v>2.5000802493458443E-2</v>
      </c>
      <c r="AC218" s="227">
        <f t="shared" si="143"/>
        <v>3.3836786113496109E-4</v>
      </c>
      <c r="AD218" s="227">
        <f t="shared" si="144"/>
        <v>1.1449280944904831E-7</v>
      </c>
      <c r="AE218" s="227">
        <f t="shared" si="134"/>
        <v>1.1449280944904831E-7</v>
      </c>
      <c r="AF218" s="244">
        <f t="shared" si="145"/>
        <v>38426.084900000002</v>
      </c>
      <c r="AG218" s="245"/>
      <c r="AH218">
        <f t="shared" si="146"/>
        <v>-5.0519102490660564E-2</v>
      </c>
      <c r="AI218">
        <f t="shared" si="147"/>
        <v>1.346351394944328</v>
      </c>
      <c r="AJ218">
        <f t="shared" si="148"/>
        <v>-0.83789461592818104</v>
      </c>
      <c r="AK218">
        <f t="shared" si="149"/>
        <v>-0.18602085371675472</v>
      </c>
      <c r="AL218">
        <f t="shared" si="150"/>
        <v>-0.49287522443251719</v>
      </c>
      <c r="AM218">
        <f t="shared" si="151"/>
        <v>-0.25155070010584707</v>
      </c>
      <c r="AN218" s="227">
        <f t="shared" si="137"/>
        <v>12.237324782060194</v>
      </c>
      <c r="AO218" s="227">
        <f t="shared" si="137"/>
        <v>12.237543140387062</v>
      </c>
      <c r="AP218" s="227">
        <f t="shared" si="137"/>
        <v>12.238129938635671</v>
      </c>
      <c r="AQ218" s="227">
        <f t="shared" si="137"/>
        <v>12.239706271975233</v>
      </c>
      <c r="AR218" s="227">
        <f t="shared" si="137"/>
        <v>12.243936670900441</v>
      </c>
      <c r="AS218" s="227">
        <f t="shared" si="137"/>
        <v>12.255260539185375</v>
      </c>
      <c r="AT218" s="227">
        <f t="shared" si="137"/>
        <v>12.285375024726434</v>
      </c>
      <c r="AU218" s="227">
        <f t="shared" si="152"/>
        <v>12.364284514155205</v>
      </c>
      <c r="AV218" s="227"/>
      <c r="AW218" s="227"/>
      <c r="AX218" s="227"/>
      <c r="AY218" s="227"/>
      <c r="AZ218" s="227"/>
      <c r="BA218" s="227"/>
      <c r="BB218" s="227"/>
      <c r="BC218" s="227"/>
      <c r="BD218" s="227"/>
      <c r="BE218" s="227"/>
      <c r="BF218" s="227"/>
      <c r="BG218" s="227"/>
      <c r="BH218" s="227"/>
      <c r="BI218" s="227"/>
      <c r="BJ218" s="227"/>
      <c r="BK218" s="227"/>
      <c r="BL218" s="227"/>
    </row>
    <row r="219" spans="1:64" x14ac:dyDescent="0.2">
      <c r="A219" s="36" t="s">
        <v>95</v>
      </c>
      <c r="B219" s="43" t="s">
        <v>32</v>
      </c>
      <c r="C219" s="14">
        <v>53444.7978</v>
      </c>
      <c r="D219" s="14">
        <v>1.2999999999999999E-3</v>
      </c>
      <c r="E219">
        <f t="shared" si="138"/>
        <v>32317.935409741989</v>
      </c>
      <c r="F219">
        <f t="shared" si="139"/>
        <v>32318</v>
      </c>
      <c r="G219">
        <f t="shared" si="131"/>
        <v>-2.779688000009628E-2</v>
      </c>
      <c r="K219">
        <f t="shared" si="136"/>
        <v>-2.779688000009628E-2</v>
      </c>
      <c r="L219">
        <v>1</v>
      </c>
      <c r="O219" s="254"/>
      <c r="S219" s="13"/>
      <c r="Z219">
        <f t="shared" si="140"/>
        <v>32318</v>
      </c>
      <c r="AA219" s="227">
        <f t="shared" si="141"/>
        <v>-2.585648507919789E-2</v>
      </c>
      <c r="AB219" s="227">
        <f t="shared" si="142"/>
        <v>2.272353657930036E-2</v>
      </c>
      <c r="AC219" s="227">
        <f t="shared" si="143"/>
        <v>-1.9403949208983903E-3</v>
      </c>
      <c r="AD219" s="227">
        <f t="shared" si="144"/>
        <v>3.7651324490482703E-6</v>
      </c>
      <c r="AE219" s="227">
        <f t="shared" si="134"/>
        <v>3.7651324490482703E-6</v>
      </c>
      <c r="AF219" s="244">
        <f t="shared" si="145"/>
        <v>38426.2978</v>
      </c>
      <c r="AG219" s="245"/>
      <c r="AH219">
        <f t="shared" si="146"/>
        <v>-5.052041657939664E-2</v>
      </c>
      <c r="AI219">
        <f t="shared" si="147"/>
        <v>1.3463678411740181</v>
      </c>
      <c r="AJ219">
        <f t="shared" si="148"/>
        <v>-0.83794287400561862</v>
      </c>
      <c r="AK219">
        <f t="shared" si="149"/>
        <v>-0.18599022930746198</v>
      </c>
      <c r="AL219">
        <f t="shared" si="150"/>
        <v>-0.49278680647708578</v>
      </c>
      <c r="AM219">
        <f t="shared" si="151"/>
        <v>-0.25150369420599544</v>
      </c>
      <c r="AN219" s="227">
        <f t="shared" si="137"/>
        <v>12.23738516579958</v>
      </c>
      <c r="AO219" s="227">
        <f t="shared" si="137"/>
        <v>12.237603507386224</v>
      </c>
      <c r="AP219" s="227">
        <f t="shared" si="137"/>
        <v>12.238190248581111</v>
      </c>
      <c r="AQ219" s="227">
        <f t="shared" si="137"/>
        <v>12.239766396418883</v>
      </c>
      <c r="AR219" s="227">
        <f t="shared" si="137"/>
        <v>12.243996212371938</v>
      </c>
      <c r="AS219" s="227">
        <f t="shared" si="137"/>
        <v>12.255318302477777</v>
      </c>
      <c r="AT219" s="227">
        <f t="shared" si="137"/>
        <v>12.28542755236634</v>
      </c>
      <c r="AU219" s="227">
        <f t="shared" si="152"/>
        <v>12.364322436249644</v>
      </c>
      <c r="AV219" s="227"/>
      <c r="AW219" s="227"/>
      <c r="AX219" s="227"/>
      <c r="AY219" s="227"/>
      <c r="AZ219" s="227"/>
      <c r="BA219" s="227"/>
      <c r="BB219" s="227"/>
      <c r="BC219" s="227"/>
      <c r="BD219" s="227"/>
      <c r="BE219" s="227"/>
      <c r="BF219" s="227"/>
      <c r="BG219" s="227"/>
      <c r="BH219" s="227"/>
      <c r="BI219" s="227"/>
      <c r="BJ219" s="227"/>
      <c r="BK219" s="227"/>
      <c r="BL219" s="227"/>
    </row>
    <row r="220" spans="1:64" x14ac:dyDescent="0.2">
      <c r="A220" s="36" t="s">
        <v>95</v>
      </c>
      <c r="B220" s="43" t="s">
        <v>32</v>
      </c>
      <c r="C220" s="14">
        <v>53445.662499999999</v>
      </c>
      <c r="D220" s="14">
        <v>5.0000000000000001E-4</v>
      </c>
      <c r="E220">
        <f t="shared" si="138"/>
        <v>32319.944671072739</v>
      </c>
      <c r="F220">
        <f t="shared" si="139"/>
        <v>32320</v>
      </c>
      <c r="G220">
        <f t="shared" si="131"/>
        <v>-2.3811200000636745E-2</v>
      </c>
      <c r="K220">
        <f t="shared" si="136"/>
        <v>-2.3811200000636745E-2</v>
      </c>
      <c r="L220">
        <v>1</v>
      </c>
      <c r="O220" s="254"/>
      <c r="S220" s="13"/>
      <c r="Z220">
        <f t="shared" si="140"/>
        <v>32320</v>
      </c>
      <c r="AA220" s="227">
        <f t="shared" si="141"/>
        <v>-2.5855752083750405E-2</v>
      </c>
      <c r="AB220" s="227">
        <f t="shared" si="142"/>
        <v>2.6714471250366724E-2</v>
      </c>
      <c r="AC220" s="227">
        <f t="shared" si="143"/>
        <v>2.0445520831136599E-3</v>
      </c>
      <c r="AD220" s="227">
        <f t="shared" si="144"/>
        <v>4.1801932205644058E-6</v>
      </c>
      <c r="AE220" s="227">
        <f t="shared" si="134"/>
        <v>4.1801932205644058E-6</v>
      </c>
      <c r="AF220" s="244">
        <f t="shared" si="145"/>
        <v>38427.162499999999</v>
      </c>
      <c r="AG220" s="245"/>
      <c r="AH220">
        <f t="shared" si="146"/>
        <v>-5.0525671251003469E-2</v>
      </c>
      <c r="AI220">
        <f t="shared" si="147"/>
        <v>1.3464336030075077</v>
      </c>
      <c r="AJ220">
        <f t="shared" si="148"/>
        <v>-0.8381358525249335</v>
      </c>
      <c r="AK220">
        <f t="shared" si="149"/>
        <v>-0.18586770968790833</v>
      </c>
      <c r="AL220">
        <f t="shared" si="150"/>
        <v>-0.49243311316623783</v>
      </c>
      <c r="AM220">
        <f t="shared" si="151"/>
        <v>-0.25131566963401375</v>
      </c>
      <c r="AN220" s="227">
        <f t="shared" si="137"/>
        <v>12.237626708058016</v>
      </c>
      <c r="AO220" s="227">
        <f t="shared" si="137"/>
        <v>12.237844982573808</v>
      </c>
      <c r="AP220" s="227">
        <f t="shared" si="137"/>
        <v>12.238431495301807</v>
      </c>
      <c r="AQ220" s="227">
        <f t="shared" si="137"/>
        <v>12.240006900584937</v>
      </c>
      <c r="AR220" s="227">
        <f t="shared" si="137"/>
        <v>12.244234383557959</v>
      </c>
      <c r="AS220" s="227">
        <f t="shared" si="137"/>
        <v>12.25554935908294</v>
      </c>
      <c r="AT220" s="227">
        <f t="shared" si="137"/>
        <v>12.285637664060326</v>
      </c>
      <c r="AU220" s="227">
        <f t="shared" si="152"/>
        <v>12.364474124627399</v>
      </c>
      <c r="AV220" s="227"/>
      <c r="AW220" s="227"/>
      <c r="AX220" s="227"/>
      <c r="AY220" s="227"/>
      <c r="AZ220" s="227"/>
      <c r="BA220" s="227"/>
      <c r="BB220" s="227"/>
      <c r="BC220" s="227"/>
      <c r="BD220" s="227"/>
      <c r="BE220" s="227"/>
      <c r="BF220" s="227"/>
      <c r="BG220" s="227"/>
      <c r="BH220" s="227"/>
      <c r="BI220" s="227"/>
      <c r="BJ220" s="227"/>
      <c r="BK220" s="227"/>
      <c r="BL220" s="227"/>
    </row>
    <row r="221" spans="1:64" x14ac:dyDescent="0.2">
      <c r="A221" s="36" t="s">
        <v>95</v>
      </c>
      <c r="B221" s="43" t="s">
        <v>30</v>
      </c>
      <c r="C221" s="14">
        <v>53446.737399999998</v>
      </c>
      <c r="D221" s="14">
        <v>1E-3</v>
      </c>
      <c r="E221">
        <f t="shared" si="138"/>
        <v>32322.442363919301</v>
      </c>
      <c r="F221">
        <f t="shared" si="139"/>
        <v>32322.5</v>
      </c>
      <c r="G221">
        <f t="shared" si="131"/>
        <v>-2.4804100001347251E-2</v>
      </c>
      <c r="K221">
        <f t="shared" si="136"/>
        <v>-2.4804100001347251E-2</v>
      </c>
      <c r="L221">
        <v>1</v>
      </c>
      <c r="O221" s="254"/>
      <c r="S221" s="13"/>
      <c r="Z221">
        <f t="shared" si="140"/>
        <v>32322.5</v>
      </c>
      <c r="AA221" s="227">
        <f t="shared" si="141"/>
        <v>-2.5854831610906619E-2</v>
      </c>
      <c r="AB221" s="227">
        <f t="shared" si="142"/>
        <v>2.5728135800625149E-2</v>
      </c>
      <c r="AC221" s="227">
        <f t="shared" si="143"/>
        <v>1.0507316095593675E-3</v>
      </c>
      <c r="AD221" s="227">
        <f t="shared" si="144"/>
        <v>1.1040369153272191E-6</v>
      </c>
      <c r="AE221" s="227">
        <f t="shared" si="134"/>
        <v>1.1040369153272191E-6</v>
      </c>
      <c r="AF221" s="244">
        <f t="shared" si="145"/>
        <v>38428.237399999998</v>
      </c>
      <c r="AG221" s="245"/>
      <c r="AH221">
        <f t="shared" si="146"/>
        <v>-5.05322358019724E-2</v>
      </c>
      <c r="AI221">
        <f t="shared" si="147"/>
        <v>1.3465157533291832</v>
      </c>
      <c r="AJ221">
        <f t="shared" si="148"/>
        <v>-0.83837695457010175</v>
      </c>
      <c r="AK221">
        <f t="shared" si="149"/>
        <v>-0.18571451072035461</v>
      </c>
      <c r="AL221">
        <f t="shared" si="150"/>
        <v>-0.4919909481980283</v>
      </c>
      <c r="AM221">
        <f t="shared" si="151"/>
        <v>-0.25108063673115577</v>
      </c>
      <c r="AN221" s="227">
        <f t="shared" ref="AN221:AT230" si="153">$AU221+$AB$7*SIN(AO221)</f>
        <v>12.237928652300241</v>
      </c>
      <c r="AO221" s="227">
        <f t="shared" si="153"/>
        <v>12.238146842730091</v>
      </c>
      <c r="AP221" s="227">
        <f t="shared" si="153"/>
        <v>12.238733069307512</v>
      </c>
      <c r="AQ221" s="227">
        <f t="shared" si="153"/>
        <v>12.240307545165805</v>
      </c>
      <c r="AR221" s="227">
        <f t="shared" si="153"/>
        <v>12.244532109458971</v>
      </c>
      <c r="AS221" s="227">
        <f t="shared" si="153"/>
        <v>12.25583818756483</v>
      </c>
      <c r="AT221" s="227">
        <f t="shared" si="153"/>
        <v>12.28590030622855</v>
      </c>
      <c r="AU221" s="227">
        <f t="shared" si="152"/>
        <v>12.36466373509959</v>
      </c>
      <c r="AV221" s="227"/>
      <c r="AW221" s="227"/>
      <c r="AX221" s="227"/>
      <c r="AY221" s="227"/>
      <c r="AZ221" s="227"/>
      <c r="BA221" s="227"/>
      <c r="BB221" s="227"/>
      <c r="BC221" s="227"/>
      <c r="BD221" s="227"/>
      <c r="BE221" s="227"/>
      <c r="BF221" s="227"/>
      <c r="BG221" s="227"/>
      <c r="BH221" s="227"/>
      <c r="BI221" s="227"/>
      <c r="BJ221" s="227"/>
      <c r="BK221" s="227"/>
      <c r="BL221" s="227"/>
    </row>
    <row r="222" spans="1:64" x14ac:dyDescent="0.2">
      <c r="A222" s="36" t="s">
        <v>95</v>
      </c>
      <c r="B222" s="43" t="s">
        <v>30</v>
      </c>
      <c r="C222" s="14">
        <v>53447.5982</v>
      </c>
      <c r="D222" s="14">
        <v>8.0000000000000004E-4</v>
      </c>
      <c r="E222">
        <f t="shared" si="138"/>
        <v>32324.442563009754</v>
      </c>
      <c r="F222">
        <f t="shared" si="139"/>
        <v>32324.5</v>
      </c>
      <c r="G222">
        <f t="shared" ref="G222:G285" si="154">+C222-(C$7+F222*C$8)+O222*K$17</f>
        <v>-2.4718419997952878E-2</v>
      </c>
      <c r="K222">
        <f t="shared" si="136"/>
        <v>-2.4718419997952878E-2</v>
      </c>
      <c r="L222">
        <v>1</v>
      </c>
      <c r="O222" s="254"/>
      <c r="S222" s="13"/>
      <c r="Z222">
        <f t="shared" si="140"/>
        <v>32324.5</v>
      </c>
      <c r="AA222" s="227">
        <f t="shared" si="141"/>
        <v>-2.5854091848733052E-2</v>
      </c>
      <c r="AB222" s="227">
        <f t="shared" si="142"/>
        <v>2.5819064412891966E-2</v>
      </c>
      <c r="AC222" s="227">
        <f t="shared" si="143"/>
        <v>1.1356718507801733E-3</v>
      </c>
      <c r="AD222" s="227">
        <f t="shared" si="144"/>
        <v>1.2897505526544641E-6</v>
      </c>
      <c r="AE222" s="227">
        <f t="shared" si="134"/>
        <v>1.2897505526544641E-6</v>
      </c>
      <c r="AF222" s="244">
        <f t="shared" si="145"/>
        <v>38429.0982</v>
      </c>
      <c r="AG222" s="245"/>
      <c r="AH222">
        <f t="shared" si="146"/>
        <v>-5.0537484410844845E-2</v>
      </c>
      <c r="AI222">
        <f t="shared" si="147"/>
        <v>1.3465814319809242</v>
      </c>
      <c r="AJ222">
        <f t="shared" si="148"/>
        <v>-0.8385697392445588</v>
      </c>
      <c r="AK222">
        <f t="shared" si="149"/>
        <v>-0.18559191200977512</v>
      </c>
      <c r="AL222">
        <f t="shared" si="150"/>
        <v>-0.49163717758144149</v>
      </c>
      <c r="AM222">
        <f t="shared" si="151"/>
        <v>-0.25089260865898216</v>
      </c>
      <c r="AN222" s="227">
        <f t="shared" si="153"/>
        <v>12.238170220821239</v>
      </c>
      <c r="AO222" s="227">
        <f t="shared" si="153"/>
        <v>12.238388343784425</v>
      </c>
      <c r="AP222" s="227">
        <f t="shared" si="153"/>
        <v>12.238974340987875</v>
      </c>
      <c r="AQ222" s="227">
        <f t="shared" si="153"/>
        <v>12.240548072321365</v>
      </c>
      <c r="AR222" s="227">
        <f t="shared" si="153"/>
        <v>12.244770299707731</v>
      </c>
      <c r="AS222" s="227">
        <f t="shared" si="153"/>
        <v>12.256069256525961</v>
      </c>
      <c r="AT222" s="227">
        <f t="shared" si="153"/>
        <v>12.286110422002091</v>
      </c>
      <c r="AU222" s="227">
        <f t="shared" si="152"/>
        <v>12.364815423477344</v>
      </c>
      <c r="AV222" s="227"/>
      <c r="AW222" s="227"/>
      <c r="AX222" s="227"/>
      <c r="AY222" s="227"/>
      <c r="AZ222" s="227"/>
      <c r="BA222" s="227"/>
      <c r="BB222" s="227"/>
      <c r="BC222" s="227"/>
      <c r="BD222" s="227"/>
      <c r="BE222" s="227"/>
      <c r="BF222" s="227"/>
      <c r="BG222" s="227"/>
      <c r="BH222" s="227"/>
      <c r="BI222" s="227"/>
      <c r="BJ222" s="227"/>
      <c r="BK222" s="227"/>
      <c r="BL222" s="227"/>
    </row>
    <row r="223" spans="1:64" x14ac:dyDescent="0.2">
      <c r="A223" s="36" t="s">
        <v>95</v>
      </c>
      <c r="B223" s="43" t="s">
        <v>32</v>
      </c>
      <c r="C223" s="14">
        <v>53448.673499999997</v>
      </c>
      <c r="D223" s="14">
        <v>6.9999999999999999E-4</v>
      </c>
      <c r="E223">
        <f t="shared" si="138"/>
        <v>32326.941185316857</v>
      </c>
      <c r="F223">
        <f t="shared" si="139"/>
        <v>32327</v>
      </c>
      <c r="G223">
        <f t="shared" si="154"/>
        <v>-2.5311320001492277E-2</v>
      </c>
      <c r="K223">
        <f t="shared" si="136"/>
        <v>-2.5311320001492277E-2</v>
      </c>
      <c r="L223">
        <v>1</v>
      </c>
      <c r="O223" s="254"/>
      <c r="S223" s="13"/>
      <c r="Z223">
        <f t="shared" si="140"/>
        <v>32327</v>
      </c>
      <c r="AA223" s="227">
        <f t="shared" si="141"/>
        <v>-2.5853162914701664E-2</v>
      </c>
      <c r="AB223" s="227">
        <f t="shared" si="142"/>
        <v>2.5232721379123524E-2</v>
      </c>
      <c r="AC223" s="227">
        <f t="shared" si="143"/>
        <v>5.4184291320938729E-4</v>
      </c>
      <c r="AD223" s="227">
        <f t="shared" si="144"/>
        <v>2.9359374259523561E-7</v>
      </c>
      <c r="AE223" s="227">
        <f t="shared" si="134"/>
        <v>2.9359374259523561E-7</v>
      </c>
      <c r="AF223" s="244">
        <f t="shared" si="145"/>
        <v>38430.173499999997</v>
      </c>
      <c r="AG223" s="245"/>
      <c r="AH223">
        <f t="shared" si="146"/>
        <v>-5.0544041380615801E-2</v>
      </c>
      <c r="AI223">
        <f t="shared" si="147"/>
        <v>1.3466634782489653</v>
      </c>
      <c r="AJ223">
        <f t="shared" si="148"/>
        <v>-0.83881059877987962</v>
      </c>
      <c r="AK223">
        <f t="shared" si="149"/>
        <v>-0.18543861422508892</v>
      </c>
      <c r="AL223">
        <f t="shared" si="150"/>
        <v>-0.49119491603743204</v>
      </c>
      <c r="AM223">
        <f t="shared" si="151"/>
        <v>-0.25065757138197525</v>
      </c>
      <c r="AN223" s="227">
        <f t="shared" si="153"/>
        <v>12.238472197870561</v>
      </c>
      <c r="AO223" s="227">
        <f t="shared" si="153"/>
        <v>12.238690236253014</v>
      </c>
      <c r="AP223" s="227">
        <f t="shared" si="153"/>
        <v>12.239275946172189</v>
      </c>
      <c r="AQ223" s="227">
        <f t="shared" si="153"/>
        <v>12.24084874561893</v>
      </c>
      <c r="AR223" s="227">
        <f t="shared" si="153"/>
        <v>12.245068049419407</v>
      </c>
      <c r="AS223" s="227">
        <f t="shared" si="153"/>
        <v>12.256358100440517</v>
      </c>
      <c r="AT223" s="227">
        <f t="shared" si="153"/>
        <v>12.28637306926551</v>
      </c>
      <c r="AU223" s="227">
        <f t="shared" si="152"/>
        <v>12.365005033949537</v>
      </c>
      <c r="AV223" s="227"/>
      <c r="AW223" s="227"/>
      <c r="AX223" s="227"/>
      <c r="AY223" s="227"/>
      <c r="AZ223" s="227"/>
      <c r="BA223" s="227"/>
      <c r="BB223" s="227"/>
      <c r="BC223" s="227"/>
      <c r="BD223" s="227"/>
      <c r="BE223" s="227"/>
      <c r="BF223" s="227"/>
      <c r="BG223" s="227"/>
      <c r="BH223" s="227"/>
      <c r="BI223" s="227"/>
      <c r="BJ223" s="227"/>
      <c r="BK223" s="227"/>
      <c r="BL223" s="227"/>
    </row>
    <row r="224" spans="1:64" x14ac:dyDescent="0.2">
      <c r="A224" s="36" t="s">
        <v>95</v>
      </c>
      <c r="B224" s="43" t="s">
        <v>30</v>
      </c>
      <c r="C224" s="14">
        <v>53449.7477</v>
      </c>
      <c r="D224" s="14">
        <v>5.9999999999999995E-4</v>
      </c>
      <c r="E224">
        <f t="shared" si="138"/>
        <v>32329.437251607476</v>
      </c>
      <c r="F224">
        <f t="shared" si="139"/>
        <v>32329.5</v>
      </c>
      <c r="G224">
        <f t="shared" si="154"/>
        <v>-2.7004219999071211E-2</v>
      </c>
      <c r="K224">
        <f t="shared" si="136"/>
        <v>-2.7004219999071211E-2</v>
      </c>
      <c r="L224">
        <v>1</v>
      </c>
      <c r="O224" s="254"/>
      <c r="S224" s="13"/>
      <c r="Z224">
        <f t="shared" si="140"/>
        <v>32329.5</v>
      </c>
      <c r="AA224" s="227">
        <f t="shared" si="141"/>
        <v>-2.5852229277608912E-2</v>
      </c>
      <c r="AB224" s="227">
        <f t="shared" si="142"/>
        <v>2.3546374137137303E-2</v>
      </c>
      <c r="AC224" s="227">
        <f t="shared" si="143"/>
        <v>-1.1519907214622982E-3</v>
      </c>
      <c r="AD224" s="227">
        <f t="shared" si="144"/>
        <v>1.3270826223352262E-6</v>
      </c>
      <c r="AE224" s="227">
        <f t="shared" si="134"/>
        <v>1.3270826223352262E-6</v>
      </c>
      <c r="AF224" s="244">
        <f t="shared" si="145"/>
        <v>38431.2477</v>
      </c>
      <c r="AG224" s="245"/>
      <c r="AH224">
        <f t="shared" si="146"/>
        <v>-5.0550594136208514E-2</v>
      </c>
      <c r="AI224">
        <f t="shared" si="147"/>
        <v>1.3467454666433814</v>
      </c>
      <c r="AJ224">
        <f t="shared" si="148"/>
        <v>-0.83905132341142963</v>
      </c>
      <c r="AK224">
        <f t="shared" si="149"/>
        <v>-0.18528526158239292</v>
      </c>
      <c r="AL224">
        <f t="shared" si="150"/>
        <v>-0.4907526008889892</v>
      </c>
      <c r="AM224">
        <f t="shared" si="151"/>
        <v>-0.2504225316758425</v>
      </c>
      <c r="AN224" s="227">
        <f t="shared" si="153"/>
        <v>12.238774193127783</v>
      </c>
      <c r="AO224" s="227">
        <f t="shared" si="153"/>
        <v>12.238992146654597</v>
      </c>
      <c r="AP224" s="227">
        <f t="shared" si="153"/>
        <v>12.239577568659804</v>
      </c>
      <c r="AQ224" s="227">
        <f t="shared" si="153"/>
        <v>12.241149434852749</v>
      </c>
      <c r="AR224" s="227">
        <f t="shared" si="153"/>
        <v>12.245365812343861</v>
      </c>
      <c r="AS224" s="227">
        <f t="shared" si="153"/>
        <v>12.256646952918141</v>
      </c>
      <c r="AT224" s="227">
        <f t="shared" si="153"/>
        <v>12.286635719355914</v>
      </c>
      <c r="AU224" s="227">
        <f t="shared" si="152"/>
        <v>12.365194644421727</v>
      </c>
      <c r="AV224" s="227"/>
      <c r="AW224" s="227"/>
      <c r="AX224" s="227"/>
      <c r="AY224" s="227"/>
      <c r="AZ224" s="227"/>
      <c r="BA224" s="227"/>
      <c r="BB224" s="227"/>
      <c r="BC224" s="227"/>
      <c r="BD224" s="227"/>
      <c r="BE224" s="227"/>
      <c r="BF224" s="227"/>
      <c r="BG224" s="227"/>
      <c r="BH224" s="227"/>
      <c r="BI224" s="227"/>
      <c r="BJ224" s="227"/>
      <c r="BK224" s="227"/>
      <c r="BL224" s="227"/>
    </row>
    <row r="225" spans="1:64" x14ac:dyDescent="0.2">
      <c r="A225" s="44" t="s">
        <v>79</v>
      </c>
      <c r="B225" s="45" t="s">
        <v>32</v>
      </c>
      <c r="C225" s="46">
        <v>53453.404799999997</v>
      </c>
      <c r="D225" s="46">
        <v>8.9999999999999998E-4</v>
      </c>
      <c r="E225">
        <f t="shared" si="138"/>
        <v>32337.935076995109</v>
      </c>
      <c r="F225">
        <f t="shared" si="139"/>
        <v>32338</v>
      </c>
      <c r="G225">
        <f t="shared" si="154"/>
        <v>-2.7940080006374046E-2</v>
      </c>
      <c r="K225">
        <f t="shared" si="136"/>
        <v>-2.7940080006374046E-2</v>
      </c>
      <c r="L225">
        <v>1</v>
      </c>
      <c r="O225" s="254"/>
      <c r="S225" s="13"/>
      <c r="Z225">
        <f t="shared" si="140"/>
        <v>32338</v>
      </c>
      <c r="AA225" s="227">
        <f t="shared" si="141"/>
        <v>-2.5849019709517841E-2</v>
      </c>
      <c r="AB225" s="227">
        <f t="shared" si="142"/>
        <v>2.2632761953719757E-2</v>
      </c>
      <c r="AC225" s="227">
        <f t="shared" si="143"/>
        <v>-2.091060296856205E-3</v>
      </c>
      <c r="AD225" s="227">
        <f t="shared" si="144"/>
        <v>4.3725331650883599E-6</v>
      </c>
      <c r="AE225" s="227">
        <f t="shared" si="134"/>
        <v>4.3725331650883599E-6</v>
      </c>
      <c r="AF225" s="244">
        <f t="shared" si="145"/>
        <v>38434.904799999997</v>
      </c>
      <c r="AG225" s="245"/>
      <c r="AH225">
        <f t="shared" si="146"/>
        <v>-5.0572841960093803E-2</v>
      </c>
      <c r="AI225">
        <f t="shared" si="147"/>
        <v>1.3470237936548219</v>
      </c>
      <c r="AJ225">
        <f t="shared" si="148"/>
        <v>-0.83986877638574864</v>
      </c>
      <c r="AK225">
        <f t="shared" si="149"/>
        <v>-0.18476345264907704</v>
      </c>
      <c r="AL225">
        <f t="shared" si="150"/>
        <v>-0.48924832889315489</v>
      </c>
      <c r="AM225">
        <f t="shared" si="151"/>
        <v>-0.24962337851437369</v>
      </c>
      <c r="AN225" s="227">
        <f t="shared" si="153"/>
        <v>12.239801113021612</v>
      </c>
      <c r="AO225" s="227">
        <f t="shared" si="153"/>
        <v>12.240018775982778</v>
      </c>
      <c r="AP225" s="227">
        <f t="shared" si="153"/>
        <v>12.240603214371713</v>
      </c>
      <c r="AQ225" s="227">
        <f t="shared" si="153"/>
        <v>12.242171897282875</v>
      </c>
      <c r="AR225" s="227">
        <f t="shared" si="153"/>
        <v>12.246378304970756</v>
      </c>
      <c r="AS225" s="227">
        <f t="shared" si="153"/>
        <v>12.257629115291525</v>
      </c>
      <c r="AT225" s="227">
        <f t="shared" si="153"/>
        <v>12.287528750773799</v>
      </c>
      <c r="AU225" s="227">
        <f t="shared" si="152"/>
        <v>12.365839320027181</v>
      </c>
      <c r="AV225" s="227"/>
      <c r="AW225" s="227"/>
      <c r="AX225" s="227"/>
      <c r="AY225" s="227"/>
      <c r="AZ225" s="227"/>
      <c r="BA225" s="227"/>
      <c r="BB225" s="227"/>
      <c r="BC225" s="227"/>
      <c r="BD225" s="227"/>
      <c r="BE225" s="227"/>
      <c r="BF225" s="227"/>
      <c r="BG225" s="227"/>
      <c r="BH225" s="227"/>
      <c r="BI225" s="227"/>
      <c r="BJ225" s="227"/>
      <c r="BK225" s="227"/>
      <c r="BL225" s="227"/>
    </row>
    <row r="226" spans="1:64" x14ac:dyDescent="0.2">
      <c r="A226" s="36" t="s">
        <v>95</v>
      </c>
      <c r="B226" s="43" t="s">
        <v>32</v>
      </c>
      <c r="C226" s="14">
        <v>53458.571000000004</v>
      </c>
      <c r="D226" s="14">
        <v>6.9999999999999999E-4</v>
      </c>
      <c r="E226">
        <f t="shared" si="138"/>
        <v>32349.939524649719</v>
      </c>
      <c r="F226">
        <f t="shared" si="139"/>
        <v>32350</v>
      </c>
      <c r="G226">
        <f t="shared" si="154"/>
        <v>-2.6025999999546912E-2</v>
      </c>
      <c r="K226">
        <f t="shared" si="136"/>
        <v>-2.6025999999546912E-2</v>
      </c>
      <c r="L226">
        <v>1</v>
      </c>
      <c r="O226" s="254"/>
      <c r="S226" s="13"/>
      <c r="Z226">
        <f t="shared" si="140"/>
        <v>32350</v>
      </c>
      <c r="AA226" s="227">
        <f t="shared" si="141"/>
        <v>-2.5844395834272761E-2</v>
      </c>
      <c r="AB226" s="227">
        <f t="shared" si="142"/>
        <v>2.4578167554017767E-2</v>
      </c>
      <c r="AC226" s="227">
        <f t="shared" si="143"/>
        <v>-1.8160416527415041E-4</v>
      </c>
      <c r="AD226" s="227">
        <f t="shared" si="144"/>
        <v>3.2980072844920935E-8</v>
      </c>
      <c r="AE226" s="227">
        <f t="shared" si="134"/>
        <v>3.2980072844920935E-8</v>
      </c>
      <c r="AF226" s="244">
        <f t="shared" si="145"/>
        <v>38440.071000000004</v>
      </c>
      <c r="AG226" s="245"/>
      <c r="AH226">
        <f t="shared" si="146"/>
        <v>-5.0604167553564679E-2</v>
      </c>
      <c r="AI226">
        <f t="shared" si="147"/>
        <v>1.3474155824392453</v>
      </c>
      <c r="AJ226">
        <f t="shared" si="148"/>
        <v>-0.84102016069940788</v>
      </c>
      <c r="AK226">
        <f t="shared" si="149"/>
        <v>-0.18402570438879468</v>
      </c>
      <c r="AL226">
        <f t="shared" si="150"/>
        <v>-0.48712359919569376</v>
      </c>
      <c r="AM226">
        <f t="shared" si="151"/>
        <v>-0.24849511454772685</v>
      </c>
      <c r="AN226" s="227">
        <f t="shared" si="153"/>
        <v>12.241251239362498</v>
      </c>
      <c r="AO226" s="227">
        <f t="shared" si="153"/>
        <v>12.241468486701949</v>
      </c>
      <c r="AP226" s="227">
        <f t="shared" si="153"/>
        <v>12.242051524073473</v>
      </c>
      <c r="AQ226" s="227">
        <f t="shared" si="153"/>
        <v>12.243615686083698</v>
      </c>
      <c r="AR226" s="227">
        <f t="shared" si="153"/>
        <v>12.247807965301547</v>
      </c>
      <c r="AS226" s="227">
        <f t="shared" si="153"/>
        <v>12.259015865259057</v>
      </c>
      <c r="AT226" s="227">
        <f t="shared" si="153"/>
        <v>12.288789556394388</v>
      </c>
      <c r="AU226" s="227">
        <f t="shared" si="152"/>
        <v>12.366749450293703</v>
      </c>
      <c r="AV226" s="227"/>
      <c r="AW226" s="227"/>
      <c r="AX226" s="227"/>
      <c r="AY226" s="227"/>
      <c r="AZ226" s="227"/>
      <c r="BA226" s="227"/>
      <c r="BB226" s="227"/>
      <c r="BC226" s="227"/>
      <c r="BD226" s="227"/>
      <c r="BE226" s="227"/>
      <c r="BF226" s="227"/>
      <c r="BG226" s="227"/>
      <c r="BH226" s="227"/>
      <c r="BI226" s="227"/>
      <c r="BJ226" s="227"/>
      <c r="BK226" s="227"/>
      <c r="BL226" s="227"/>
    </row>
    <row r="227" spans="1:64" x14ac:dyDescent="0.2">
      <c r="A227" s="36" t="s">
        <v>95</v>
      </c>
      <c r="B227" s="43" t="s">
        <v>30</v>
      </c>
      <c r="C227" s="14">
        <v>53459.649299999997</v>
      </c>
      <c r="D227" s="14">
        <v>5.0000000000000001E-4</v>
      </c>
      <c r="E227">
        <f t="shared" si="138"/>
        <v>32352.445117910891</v>
      </c>
      <c r="F227">
        <f t="shared" si="139"/>
        <v>32352.5</v>
      </c>
      <c r="G227">
        <f t="shared" si="154"/>
        <v>-2.3618900006113108E-2</v>
      </c>
      <c r="K227">
        <f t="shared" si="136"/>
        <v>-2.3618900006113108E-2</v>
      </c>
      <c r="L227">
        <v>1</v>
      </c>
      <c r="O227" s="254"/>
      <c r="S227" s="13"/>
      <c r="Z227">
        <f t="shared" si="140"/>
        <v>32352.5</v>
      </c>
      <c r="AA227" s="227">
        <f t="shared" si="141"/>
        <v>-2.5843418848668955E-2</v>
      </c>
      <c r="AB227" s="227">
        <f t="shared" si="142"/>
        <v>2.6991781452257987E-2</v>
      </c>
      <c r="AC227" s="227">
        <f t="shared" si="143"/>
        <v>2.2245188425558463E-3</v>
      </c>
      <c r="AD227" s="227">
        <f t="shared" si="144"/>
        <v>4.9484840808860015E-6</v>
      </c>
      <c r="AE227" s="227">
        <f t="shared" si="134"/>
        <v>4.9484840808860015E-6</v>
      </c>
      <c r="AF227" s="244">
        <f t="shared" si="145"/>
        <v>38441.149299999997</v>
      </c>
      <c r="AG227" s="245"/>
      <c r="AH227">
        <f t="shared" si="146"/>
        <v>-5.0610681458371096E-2</v>
      </c>
      <c r="AI227">
        <f t="shared" si="147"/>
        <v>1.3474970361852248</v>
      </c>
      <c r="AJ227">
        <f t="shared" si="148"/>
        <v>-0.84125963831950012</v>
      </c>
      <c r="AK227">
        <f t="shared" si="149"/>
        <v>-0.1838718484158918</v>
      </c>
      <c r="AL227">
        <f t="shared" si="150"/>
        <v>-0.48668079252830743</v>
      </c>
      <c r="AM227">
        <f t="shared" si="151"/>
        <v>-0.2482600525263165</v>
      </c>
      <c r="AN227" s="227">
        <f t="shared" si="153"/>
        <v>12.241553401518578</v>
      </c>
      <c r="AO227" s="227">
        <f t="shared" si="153"/>
        <v>12.241770561472665</v>
      </c>
      <c r="AP227" s="227">
        <f t="shared" si="153"/>
        <v>12.242353305141814</v>
      </c>
      <c r="AQ227" s="227">
        <f t="shared" si="153"/>
        <v>12.243916521344687</v>
      </c>
      <c r="AR227" s="227">
        <f t="shared" si="153"/>
        <v>12.248105849267947</v>
      </c>
      <c r="AS227" s="227">
        <f t="shared" si="153"/>
        <v>12.259304796160311</v>
      </c>
      <c r="AT227" s="227">
        <f t="shared" si="153"/>
        <v>12.289052232369848</v>
      </c>
      <c r="AU227" s="227">
        <f t="shared" si="152"/>
        <v>12.366939060765894</v>
      </c>
      <c r="AV227" s="227"/>
      <c r="AW227" s="227"/>
      <c r="AX227" s="227"/>
      <c r="AY227" s="227"/>
      <c r="AZ227" s="227"/>
      <c r="BA227" s="227"/>
      <c r="BB227" s="227"/>
      <c r="BC227" s="227"/>
      <c r="BD227" s="227"/>
      <c r="BE227" s="227"/>
      <c r="BF227" s="227"/>
      <c r="BG227" s="227"/>
      <c r="BH227" s="227"/>
      <c r="BI227" s="227"/>
      <c r="BJ227" s="227"/>
      <c r="BK227" s="227"/>
      <c r="BL227" s="227"/>
    </row>
    <row r="228" spans="1:64" x14ac:dyDescent="0.2">
      <c r="A228" s="44" t="s">
        <v>80</v>
      </c>
      <c r="B228" s="45"/>
      <c r="C228" s="14">
        <v>53462.445200000002</v>
      </c>
      <c r="D228" s="14">
        <v>2.5999999999999999E-3</v>
      </c>
      <c r="E228">
        <f t="shared" si="138"/>
        <v>32358.941814747548</v>
      </c>
      <c r="F228">
        <f t="shared" si="139"/>
        <v>32359</v>
      </c>
      <c r="G228">
        <f t="shared" si="154"/>
        <v>-2.5040439999429509E-2</v>
      </c>
      <c r="K228">
        <f t="shared" si="136"/>
        <v>-2.5040439999429509E-2</v>
      </c>
      <c r="L228">
        <v>1</v>
      </c>
      <c r="O228" s="254"/>
      <c r="P228">
        <v>6.522424661355944E-11</v>
      </c>
      <c r="Q228">
        <v>1.5317154022172101E-21</v>
      </c>
      <c r="R228">
        <v>9.9242945285404108E-29</v>
      </c>
      <c r="S228" s="13">
        <v>1.0415198608409242E-10</v>
      </c>
      <c r="T228">
        <v>6.1989208946097723E-7</v>
      </c>
      <c r="U228">
        <v>1.3805417218456823E-4</v>
      </c>
      <c r="V228">
        <v>7.4003882913685768E-3</v>
      </c>
      <c r="W228">
        <v>118.13467309594036</v>
      </c>
      <c r="X228">
        <v>3.1266146847622578E-6</v>
      </c>
      <c r="Y228">
        <v>2.859290217309877E-22</v>
      </c>
      <c r="Z228">
        <f t="shared" si="140"/>
        <v>32359</v>
      </c>
      <c r="AA228" s="227">
        <f t="shared" si="141"/>
        <v>-2.5840856589833591E-2</v>
      </c>
      <c r="AB228" s="227">
        <f t="shared" si="142"/>
        <v>2.5587157803145834E-2</v>
      </c>
      <c r="AC228" s="227">
        <f t="shared" si="143"/>
        <v>8.004165904040815E-4</v>
      </c>
      <c r="AD228" s="227">
        <f t="shared" si="144"/>
        <v>6.406667181940952E-7</v>
      </c>
      <c r="AE228" s="227">
        <f t="shared" ref="AE228:AE257" si="155">+(G228-AA228)^2*L228</f>
        <v>6.406667181940952E-7</v>
      </c>
      <c r="AF228" s="244">
        <f t="shared" si="145"/>
        <v>38443.945200000002</v>
      </c>
      <c r="AG228" s="245"/>
      <c r="AH228">
        <f t="shared" si="146"/>
        <v>-5.0627597802575343E-2</v>
      </c>
      <c r="AI228">
        <f t="shared" si="147"/>
        <v>1.3477085427104909</v>
      </c>
      <c r="AJ228">
        <f t="shared" si="148"/>
        <v>-0.84188164247155706</v>
      </c>
      <c r="AK228">
        <f t="shared" si="149"/>
        <v>-0.18347156761618078</v>
      </c>
      <c r="AL228">
        <f t="shared" si="150"/>
        <v>-0.48552924608613468</v>
      </c>
      <c r="AM228">
        <f t="shared" si="151"/>
        <v>-0.24764887993777013</v>
      </c>
      <c r="AN228" s="227">
        <f t="shared" si="153"/>
        <v>12.242339107679097</v>
      </c>
      <c r="AO228" s="227">
        <f t="shared" si="153"/>
        <v>12.242556039144098</v>
      </c>
      <c r="AP228" s="227">
        <f t="shared" si="153"/>
        <v>12.243138016245345</v>
      </c>
      <c r="AQ228" s="227">
        <f t="shared" si="153"/>
        <v>12.24469876697643</v>
      </c>
      <c r="AR228" s="227">
        <f t="shared" si="153"/>
        <v>12.248880408863945</v>
      </c>
      <c r="AS228" s="227">
        <f t="shared" si="153"/>
        <v>12.260056056196829</v>
      </c>
      <c r="AT228" s="227">
        <f t="shared" si="153"/>
        <v>12.289735203004417</v>
      </c>
      <c r="AU228" s="227">
        <f t="shared" si="152"/>
        <v>12.367432047993594</v>
      </c>
      <c r="AV228" s="227"/>
      <c r="AW228" s="227"/>
      <c r="AX228" s="227"/>
      <c r="AY228" s="227"/>
      <c r="AZ228" s="227"/>
      <c r="BA228" s="227"/>
      <c r="BB228" s="227"/>
      <c r="BC228" s="227"/>
      <c r="BD228" s="227"/>
      <c r="BE228" s="227"/>
      <c r="BF228" s="227"/>
      <c r="BG228" s="227"/>
      <c r="BH228" s="227"/>
      <c r="BI228" s="227"/>
      <c r="BJ228" s="227"/>
      <c r="BK228" s="227"/>
      <c r="BL228" s="227"/>
    </row>
    <row r="229" spans="1:64" x14ac:dyDescent="0.2">
      <c r="A229" s="36" t="s">
        <v>95</v>
      </c>
      <c r="B229" s="43" t="s">
        <v>32</v>
      </c>
      <c r="C229" s="14">
        <v>53462.660900000003</v>
      </c>
      <c r="D229" s="14">
        <v>4.0000000000000002E-4</v>
      </c>
      <c r="E229">
        <f t="shared" si="138"/>
        <v>32359.443026345842</v>
      </c>
      <c r="F229">
        <f t="shared" si="139"/>
        <v>32359.5</v>
      </c>
      <c r="G229">
        <f t="shared" si="154"/>
        <v>-2.4519020000298042E-2</v>
      </c>
      <c r="K229">
        <f t="shared" si="136"/>
        <v>-2.4519020000298042E-2</v>
      </c>
      <c r="L229">
        <v>1</v>
      </c>
      <c r="O229" s="254"/>
      <c r="S229" s="13"/>
      <c r="Z229">
        <f t="shared" si="140"/>
        <v>32359.5</v>
      </c>
      <c r="AA229" s="227">
        <f t="shared" si="141"/>
        <v>-2.5840658170396096E-2</v>
      </c>
      <c r="AB229" s="227">
        <f t="shared" si="142"/>
        <v>2.6109877873807051E-2</v>
      </c>
      <c r="AC229" s="227">
        <f t="shared" si="143"/>
        <v>1.3216381700980537E-3</v>
      </c>
      <c r="AD229" s="227">
        <f t="shared" si="144"/>
        <v>1.7467274526601319E-6</v>
      </c>
      <c r="AE229" s="227">
        <f t="shared" si="155"/>
        <v>1.7467274526601319E-6</v>
      </c>
      <c r="AF229" s="244">
        <f t="shared" si="145"/>
        <v>38444.160900000003</v>
      </c>
      <c r="AG229" s="245"/>
      <c r="AH229">
        <f t="shared" si="146"/>
        <v>-5.0628897874105093E-2</v>
      </c>
      <c r="AI229">
        <f t="shared" si="147"/>
        <v>1.3477247960803753</v>
      </c>
      <c r="AJ229">
        <f t="shared" si="148"/>
        <v>-0.84192945074967585</v>
      </c>
      <c r="AK229">
        <f t="shared" si="149"/>
        <v>-0.18344076152331446</v>
      </c>
      <c r="AL229">
        <f t="shared" si="150"/>
        <v>-0.48544065069926484</v>
      </c>
      <c r="AM229">
        <f t="shared" si="151"/>
        <v>-0.24760186598395134</v>
      </c>
      <c r="AN229" s="227">
        <f t="shared" si="153"/>
        <v>12.242399551668681</v>
      </c>
      <c r="AO229" s="227">
        <f t="shared" si="153"/>
        <v>12.242616465480587</v>
      </c>
      <c r="AP229" s="227">
        <f t="shared" si="153"/>
        <v>12.243198383439111</v>
      </c>
      <c r="AQ229" s="227">
        <f t="shared" si="153"/>
        <v>12.244758944137432</v>
      </c>
      <c r="AR229" s="227">
        <f t="shared" si="153"/>
        <v>12.248939994033947</v>
      </c>
      <c r="AS229" s="227">
        <f t="shared" si="153"/>
        <v>12.260113847802518</v>
      </c>
      <c r="AT229" s="227">
        <f t="shared" si="153"/>
        <v>12.289787739989809</v>
      </c>
      <c r="AU229" s="227">
        <f t="shared" si="152"/>
        <v>12.367469970088033</v>
      </c>
      <c r="AV229" s="227"/>
      <c r="AW229" s="227"/>
      <c r="AX229" s="227"/>
      <c r="AY229" s="227"/>
      <c r="AZ229" s="227"/>
      <c r="BA229" s="227"/>
      <c r="BB229" s="227"/>
      <c r="BC229" s="227"/>
      <c r="BD229" s="227"/>
      <c r="BE229" s="227"/>
      <c r="BF229" s="227"/>
      <c r="BG229" s="227"/>
      <c r="BH229" s="227"/>
      <c r="BI229" s="227"/>
      <c r="BJ229" s="227"/>
      <c r="BK229" s="227"/>
      <c r="BL229" s="227"/>
    </row>
    <row r="230" spans="1:64" x14ac:dyDescent="0.2">
      <c r="A230" s="36" t="s">
        <v>89</v>
      </c>
      <c r="B230" s="45" t="s">
        <v>32</v>
      </c>
      <c r="C230" s="46">
        <v>53465.457199999997</v>
      </c>
      <c r="D230" s="46">
        <v>1E-4</v>
      </c>
      <c r="E230">
        <f t="shared" si="138"/>
        <v>32365.940652643018</v>
      </c>
      <c r="F230">
        <f t="shared" si="139"/>
        <v>32366</v>
      </c>
      <c r="G230">
        <f t="shared" si="154"/>
        <v>-2.5540560003719293E-2</v>
      </c>
      <c r="K230">
        <f t="shared" si="136"/>
        <v>-2.5540560003719293E-2</v>
      </c>
      <c r="L230">
        <v>1</v>
      </c>
      <c r="O230" s="254"/>
      <c r="S230" s="13"/>
      <c r="Z230">
        <f t="shared" si="140"/>
        <v>32366</v>
      </c>
      <c r="AA230" s="227">
        <f t="shared" si="141"/>
        <v>-2.5838061512683381E-2</v>
      </c>
      <c r="AB230" s="227">
        <f t="shared" si="142"/>
        <v>2.5105223374781861E-2</v>
      </c>
      <c r="AC230" s="227">
        <f t="shared" si="143"/>
        <v>2.9750150896408825E-4</v>
      </c>
      <c r="AD230" s="227">
        <f t="shared" si="144"/>
        <v>8.8507147835909476E-8</v>
      </c>
      <c r="AE230" s="227">
        <f t="shared" si="155"/>
        <v>8.8507147835909476E-8</v>
      </c>
      <c r="AF230" s="244">
        <f t="shared" si="145"/>
        <v>38446.957199999997</v>
      </c>
      <c r="AG230" s="245"/>
      <c r="AH230">
        <f t="shared" si="146"/>
        <v>-5.0645783378501154E-2</v>
      </c>
      <c r="AI230">
        <f t="shared" si="147"/>
        <v>1.347935876864198</v>
      </c>
      <c r="AJ230">
        <f t="shared" si="148"/>
        <v>-0.8425504610067327</v>
      </c>
      <c r="AK230">
        <f t="shared" si="149"/>
        <v>-0.18304008410218159</v>
      </c>
      <c r="AL230">
        <f t="shared" si="150"/>
        <v>-0.48428871731447165</v>
      </c>
      <c r="AM230">
        <f t="shared" si="151"/>
        <v>-0.24699067577803893</v>
      </c>
      <c r="AN230" s="227">
        <f t="shared" si="153"/>
        <v>12.243185389150979</v>
      </c>
      <c r="AO230" s="227">
        <f t="shared" si="153"/>
        <v>12.243402072471463</v>
      </c>
      <c r="AP230" s="227">
        <f t="shared" si="153"/>
        <v>12.243983219287825</v>
      </c>
      <c r="AQ230" s="227">
        <f t="shared" si="153"/>
        <v>12.245541304609393</v>
      </c>
      <c r="AR230" s="227">
        <f t="shared" si="153"/>
        <v>12.249714648785719</v>
      </c>
      <c r="AS230" s="227">
        <f t="shared" si="153"/>
        <v>12.260865169464035</v>
      </c>
      <c r="AT230" s="227">
        <f t="shared" si="153"/>
        <v>12.290470730958177</v>
      </c>
      <c r="AU230" s="227">
        <f t="shared" si="152"/>
        <v>12.367962957315733</v>
      </c>
      <c r="AV230" s="227"/>
      <c r="AW230" s="227"/>
      <c r="AX230" s="227"/>
      <c r="AY230" s="227"/>
      <c r="AZ230" s="227"/>
      <c r="BA230" s="227"/>
      <c r="BB230" s="227"/>
      <c r="BC230" s="227"/>
      <c r="BD230" s="227"/>
      <c r="BE230" s="227"/>
      <c r="BF230" s="227"/>
      <c r="BG230" s="227"/>
      <c r="BH230" s="227"/>
      <c r="BI230" s="227"/>
      <c r="BJ230" s="227"/>
      <c r="BK230" s="227"/>
      <c r="BL230" s="227"/>
    </row>
    <row r="231" spans="1:64" x14ac:dyDescent="0.2">
      <c r="A231" s="36" t="s">
        <v>95</v>
      </c>
      <c r="B231" s="43" t="s">
        <v>32</v>
      </c>
      <c r="C231" s="14">
        <v>53476.646500000003</v>
      </c>
      <c r="D231" s="14">
        <v>5.9999999999999995E-4</v>
      </c>
      <c r="E231">
        <f t="shared" si="138"/>
        <v>32391.940684802368</v>
      </c>
      <c r="F231">
        <f t="shared" si="139"/>
        <v>32392</v>
      </c>
      <c r="G231">
        <f t="shared" si="154"/>
        <v>-2.5526719997287728E-2</v>
      </c>
      <c r="K231">
        <f t="shared" si="136"/>
        <v>-2.5526719997287728E-2</v>
      </c>
      <c r="L231">
        <v>1</v>
      </c>
      <c r="O231" s="254"/>
      <c r="S231" s="13"/>
      <c r="Z231">
        <f t="shared" si="140"/>
        <v>32392</v>
      </c>
      <c r="AA231" s="227">
        <f t="shared" si="141"/>
        <v>-2.5827354853614183E-2</v>
      </c>
      <c r="AB231" s="227">
        <f t="shared" si="142"/>
        <v>2.5186318419078646E-2</v>
      </c>
      <c r="AC231" s="227">
        <f t="shared" si="143"/>
        <v>3.006348563264552E-4</v>
      </c>
      <c r="AD231" s="227">
        <f t="shared" si="144"/>
        <v>9.0381316838428365E-8</v>
      </c>
      <c r="AE231" s="227">
        <f t="shared" si="155"/>
        <v>9.0381316838428365E-8</v>
      </c>
      <c r="AF231" s="244">
        <f t="shared" si="145"/>
        <v>38458.146500000003</v>
      </c>
      <c r="AG231" s="245"/>
      <c r="AH231">
        <f t="shared" si="146"/>
        <v>-5.0713038416366374E-2</v>
      </c>
      <c r="AI231">
        <f t="shared" si="147"/>
        <v>1.348776229865831</v>
      </c>
      <c r="AJ231">
        <f t="shared" si="148"/>
        <v>-0.84502522809200376</v>
      </c>
      <c r="AK231">
        <f t="shared" si="149"/>
        <v>-0.18143370215582624</v>
      </c>
      <c r="AL231">
        <f t="shared" si="150"/>
        <v>-0.47967740344666443</v>
      </c>
      <c r="AM231">
        <f t="shared" si="151"/>
        <v>-0.24454575163288708</v>
      </c>
      <c r="AN231" s="227">
        <f t="shared" ref="AN231:AT240" si="156">$AU231+$AB$7*SIN(AO231)</f>
        <v>12.246329953762364</v>
      </c>
      <c r="AO231" s="227">
        <f t="shared" si="156"/>
        <v>12.246545696522071</v>
      </c>
      <c r="AP231" s="227">
        <f t="shared" si="156"/>
        <v>12.247123716336102</v>
      </c>
      <c r="AQ231" s="227">
        <f t="shared" si="156"/>
        <v>12.248671808362287</v>
      </c>
      <c r="AR231" s="227">
        <f t="shared" si="156"/>
        <v>12.252814147426564</v>
      </c>
      <c r="AS231" s="227">
        <f t="shared" si="156"/>
        <v>12.263871025613287</v>
      </c>
      <c r="AT231" s="227">
        <f t="shared" si="156"/>
        <v>12.293202882704119</v>
      </c>
      <c r="AU231" s="227">
        <f t="shared" si="152"/>
        <v>12.369934906226529</v>
      </c>
      <c r="AV231" s="227"/>
      <c r="AW231" s="227"/>
      <c r="AX231" s="227"/>
      <c r="AY231" s="227"/>
      <c r="AZ231" s="227"/>
      <c r="BA231" s="227"/>
      <c r="BB231" s="227"/>
      <c r="BC231" s="227"/>
      <c r="BD231" s="227"/>
      <c r="BE231" s="227"/>
      <c r="BF231" s="227"/>
      <c r="BG231" s="227"/>
      <c r="BH231" s="227"/>
      <c r="BI231" s="227"/>
      <c r="BJ231" s="227"/>
      <c r="BK231" s="227"/>
      <c r="BL231" s="227"/>
    </row>
    <row r="232" spans="1:64" x14ac:dyDescent="0.2">
      <c r="A232" s="36" t="s">
        <v>89</v>
      </c>
      <c r="B232" s="45" t="s">
        <v>32</v>
      </c>
      <c r="C232" s="46">
        <v>53484.392800000001</v>
      </c>
      <c r="D232" s="46">
        <v>2.0000000000000001E-4</v>
      </c>
      <c r="E232">
        <f t="shared" si="138"/>
        <v>32409.940385330177</v>
      </c>
      <c r="F232">
        <f t="shared" si="139"/>
        <v>32410</v>
      </c>
      <c r="G232">
        <f t="shared" si="154"/>
        <v>-2.5655599994934164E-2</v>
      </c>
      <c r="K232">
        <f t="shared" si="136"/>
        <v>-2.5655599994934164E-2</v>
      </c>
      <c r="L232">
        <v>1</v>
      </c>
      <c r="O232" s="254"/>
      <c r="S232" s="13"/>
      <c r="Z232">
        <f t="shared" si="140"/>
        <v>32410</v>
      </c>
      <c r="AA232" s="227">
        <f t="shared" si="141"/>
        <v>-2.5819641871163413E-2</v>
      </c>
      <c r="AB232" s="227">
        <f t="shared" si="142"/>
        <v>2.5103729897109371E-2</v>
      </c>
      <c r="AC232" s="227">
        <f t="shared" si="143"/>
        <v>1.6404187622924907E-4</v>
      </c>
      <c r="AD232" s="227">
        <f t="shared" si="144"/>
        <v>2.6909737156812271E-8</v>
      </c>
      <c r="AE232" s="227">
        <f t="shared" si="155"/>
        <v>2.6909737156812271E-8</v>
      </c>
      <c r="AF232" s="244">
        <f t="shared" si="145"/>
        <v>38465.892800000001</v>
      </c>
      <c r="AG232" s="245"/>
      <c r="AH232">
        <f t="shared" si="146"/>
        <v>-5.0759329892043535E-2</v>
      </c>
      <c r="AI232">
        <f t="shared" si="147"/>
        <v>1.3493542716002835</v>
      </c>
      <c r="AJ232">
        <f t="shared" si="148"/>
        <v>-0.84672978269404986</v>
      </c>
      <c r="AK232">
        <f t="shared" si="149"/>
        <v>-0.18031816245743926</v>
      </c>
      <c r="AL232">
        <f t="shared" si="150"/>
        <v>-0.47648161484662227</v>
      </c>
      <c r="AM232">
        <f t="shared" si="151"/>
        <v>-0.2428529590917802</v>
      </c>
      <c r="AN232" s="227">
        <f t="shared" si="156"/>
        <v>12.248508092864583</v>
      </c>
      <c r="AO232" s="227">
        <f t="shared" si="156"/>
        <v>12.248723167037083</v>
      </c>
      <c r="AP232" s="227">
        <f t="shared" si="156"/>
        <v>12.249298982283417</v>
      </c>
      <c r="AQ232" s="227">
        <f t="shared" si="156"/>
        <v>12.25084007006954</v>
      </c>
      <c r="AR232" s="227">
        <f t="shared" si="156"/>
        <v>12.254960773919649</v>
      </c>
      <c r="AS232" s="227">
        <f t="shared" si="156"/>
        <v>12.265952533477625</v>
      </c>
      <c r="AT232" s="227">
        <f t="shared" si="156"/>
        <v>12.295094547341934</v>
      </c>
      <c r="AU232" s="227">
        <f t="shared" si="152"/>
        <v>12.371300101626311</v>
      </c>
      <c r="AV232" s="227"/>
      <c r="AW232" s="227"/>
      <c r="AX232" s="227"/>
      <c r="AY232" s="227"/>
      <c r="AZ232" s="227"/>
      <c r="BA232" s="227"/>
      <c r="BB232" s="227"/>
      <c r="BC232" s="227"/>
      <c r="BD232" s="227"/>
      <c r="BE232" s="227"/>
      <c r="BF232" s="227"/>
      <c r="BG232" s="227"/>
      <c r="BH232" s="227"/>
      <c r="BI232" s="227"/>
      <c r="BJ232" s="227"/>
      <c r="BK232" s="227"/>
      <c r="BL232" s="227"/>
    </row>
    <row r="233" spans="1:64" x14ac:dyDescent="0.2">
      <c r="A233" s="36" t="s">
        <v>95</v>
      </c>
      <c r="B233" s="43" t="s">
        <v>32</v>
      </c>
      <c r="C233" s="14">
        <v>53489.557800000002</v>
      </c>
      <c r="D233" s="14">
        <v>5.9999999999999995E-4</v>
      </c>
      <c r="E233">
        <f t="shared" si="138"/>
        <v>32421.94204460314</v>
      </c>
      <c r="F233">
        <f t="shared" si="139"/>
        <v>32422</v>
      </c>
      <c r="G233">
        <f t="shared" si="154"/>
        <v>-2.4941520001448225E-2</v>
      </c>
      <c r="K233">
        <f t="shared" si="136"/>
        <v>-2.4941520001448225E-2</v>
      </c>
      <c r="L233">
        <v>1</v>
      </c>
      <c r="O233" s="254"/>
      <c r="S233" s="13"/>
      <c r="Z233">
        <f t="shared" si="140"/>
        <v>32422</v>
      </c>
      <c r="AA233" s="227">
        <f t="shared" si="141"/>
        <v>-2.5814362845937189E-2</v>
      </c>
      <c r="AB233" s="227">
        <f t="shared" si="142"/>
        <v>2.5848547917288411E-2</v>
      </c>
      <c r="AC233" s="227">
        <f t="shared" si="143"/>
        <v>8.7284284448896354E-4</v>
      </c>
      <c r="AD233" s="227">
        <f t="shared" si="144"/>
        <v>7.6185463117558498E-7</v>
      </c>
      <c r="AE233" s="227">
        <f t="shared" si="155"/>
        <v>7.6185463117558498E-7</v>
      </c>
      <c r="AF233" s="244">
        <f t="shared" si="145"/>
        <v>38471.057800000002</v>
      </c>
      <c r="AG233" s="245"/>
      <c r="AH233">
        <f t="shared" si="146"/>
        <v>-5.0790067918736637E-2</v>
      </c>
      <c r="AI233">
        <f t="shared" si="147"/>
        <v>1.349737922192819</v>
      </c>
      <c r="AJ233">
        <f t="shared" si="148"/>
        <v>-0.84786215022293987</v>
      </c>
      <c r="AK233">
        <f t="shared" si="149"/>
        <v>-0.17957291716080614</v>
      </c>
      <c r="AL233">
        <f t="shared" si="150"/>
        <v>-0.47434957841150793</v>
      </c>
      <c r="AM233">
        <f t="shared" si="151"/>
        <v>-0.24172436147136345</v>
      </c>
      <c r="AN233" s="227">
        <f t="shared" si="156"/>
        <v>12.249960697655832</v>
      </c>
      <c r="AO233" s="227">
        <f t="shared" si="156"/>
        <v>12.250175318181185</v>
      </c>
      <c r="AP233" s="227">
        <f t="shared" si="156"/>
        <v>12.250749645688996</v>
      </c>
      <c r="AQ233" s="227">
        <f t="shared" si="156"/>
        <v>12.25228602509622</v>
      </c>
      <c r="AR233" s="227">
        <f t="shared" si="156"/>
        <v>12.256392228474063</v>
      </c>
      <c r="AS233" s="227">
        <f t="shared" si="156"/>
        <v>12.267340444896101</v>
      </c>
      <c r="AT233" s="227">
        <f t="shared" si="156"/>
        <v>12.296355736065909</v>
      </c>
      <c r="AU233" s="227">
        <f t="shared" si="152"/>
        <v>12.372210231892833</v>
      </c>
      <c r="AV233" s="227"/>
      <c r="AW233" s="227"/>
      <c r="AX233" s="227"/>
      <c r="AY233" s="227"/>
      <c r="AZ233" s="227"/>
      <c r="BA233" s="227"/>
      <c r="BB233" s="227"/>
      <c r="BC233" s="227"/>
      <c r="BD233" s="227"/>
      <c r="BE233" s="227"/>
      <c r="BF233" s="227"/>
      <c r="BG233" s="227"/>
      <c r="BH233" s="227"/>
      <c r="BI233" s="227"/>
      <c r="BJ233" s="227"/>
      <c r="BK233" s="227"/>
      <c r="BL233" s="227"/>
    </row>
    <row r="234" spans="1:64" x14ac:dyDescent="0.2">
      <c r="A234" s="14" t="s">
        <v>98</v>
      </c>
      <c r="B234" s="43" t="s">
        <v>32</v>
      </c>
      <c r="C234" s="14">
        <v>53683.649879999997</v>
      </c>
      <c r="D234" s="14">
        <v>2.9999999999999997E-4</v>
      </c>
      <c r="E234">
        <f t="shared" si="138"/>
        <v>32872.944370206358</v>
      </c>
      <c r="F234">
        <f t="shared" si="139"/>
        <v>32873</v>
      </c>
      <c r="G234">
        <f t="shared" si="154"/>
        <v>-2.3940680002851877E-2</v>
      </c>
      <c r="K234">
        <f t="shared" si="136"/>
        <v>-2.3940680002851877E-2</v>
      </c>
      <c r="L234">
        <v>1</v>
      </c>
      <c r="O234" s="254"/>
      <c r="S234" s="13"/>
      <c r="Z234">
        <f t="shared" si="140"/>
        <v>32873</v>
      </c>
      <c r="AA234" s="227">
        <f t="shared" si="141"/>
        <v>-2.5534703776474103E-2</v>
      </c>
      <c r="AB234" s="227">
        <f t="shared" si="142"/>
        <v>2.793153652656772E-2</v>
      </c>
      <c r="AC234" s="227">
        <f t="shared" si="143"/>
        <v>1.5940237736222253E-3</v>
      </c>
      <c r="AD234" s="227">
        <f t="shared" si="144"/>
        <v>2.5409117908728394E-6</v>
      </c>
      <c r="AE234" s="227">
        <f t="shared" si="155"/>
        <v>2.5409117908728394E-6</v>
      </c>
      <c r="AF234" s="244">
        <f t="shared" si="145"/>
        <v>38665.149879999997</v>
      </c>
      <c r="AG234" s="245"/>
      <c r="AH234">
        <f t="shared" si="146"/>
        <v>-5.1872216529419597E-2</v>
      </c>
      <c r="AI234">
        <f t="shared" si="147"/>
        <v>1.363115439128564</v>
      </c>
      <c r="AJ234">
        <f t="shared" si="148"/>
        <v>-0.88796668762676889</v>
      </c>
      <c r="AK234">
        <f t="shared" si="149"/>
        <v>-0.15069911965191521</v>
      </c>
      <c r="AL234">
        <f t="shared" si="150"/>
        <v>-0.39338475643930487</v>
      </c>
      <c r="AM234">
        <f t="shared" si="151"/>
        <v>-0.19926879381819507</v>
      </c>
      <c r="AN234" s="227">
        <f t="shared" si="156"/>
        <v>12.304836615893924</v>
      </c>
      <c r="AO234" s="227">
        <f t="shared" si="156"/>
        <v>12.305029624050384</v>
      </c>
      <c r="AP234" s="227">
        <f t="shared" si="156"/>
        <v>12.305537779119522</v>
      </c>
      <c r="AQ234" s="227">
        <f t="shared" si="156"/>
        <v>12.306875329048152</v>
      </c>
      <c r="AR234" s="227">
        <f t="shared" si="156"/>
        <v>12.31039372418404</v>
      </c>
      <c r="AS234" s="227">
        <f t="shared" si="156"/>
        <v>12.319633463290755</v>
      </c>
      <c r="AT234" s="227">
        <f t="shared" si="156"/>
        <v>12.343798393629088</v>
      </c>
      <c r="AU234" s="227">
        <f t="shared" si="152"/>
        <v>12.406415961076277</v>
      </c>
      <c r="AV234" s="227"/>
      <c r="AW234" s="227"/>
      <c r="AX234" s="227"/>
      <c r="AY234" s="227"/>
      <c r="AZ234" s="227"/>
      <c r="BA234" s="227"/>
      <c r="BB234" s="227"/>
      <c r="BC234" s="227"/>
      <c r="BD234" s="227"/>
      <c r="BE234" s="227"/>
      <c r="BF234" s="227"/>
      <c r="BG234" s="227"/>
      <c r="BH234" s="227"/>
      <c r="BI234" s="227"/>
      <c r="BJ234" s="227"/>
      <c r="BK234" s="227"/>
      <c r="BL234" s="227"/>
    </row>
    <row r="235" spans="1:64" x14ac:dyDescent="0.2">
      <c r="A235" s="36" t="s">
        <v>174</v>
      </c>
      <c r="B235" s="13"/>
      <c r="C235" s="243">
        <v>53768.213300000003</v>
      </c>
      <c r="D235" s="243"/>
      <c r="E235">
        <f t="shared" si="138"/>
        <v>33069.440276072091</v>
      </c>
      <c r="F235">
        <f t="shared" si="139"/>
        <v>33069.5</v>
      </c>
      <c r="G235">
        <f t="shared" si="154"/>
        <v>-2.5702619997900911E-2</v>
      </c>
      <c r="K235">
        <f t="shared" si="136"/>
        <v>-2.5702619997900911E-2</v>
      </c>
      <c r="L235">
        <v>1</v>
      </c>
      <c r="O235" s="254"/>
      <c r="S235" s="13"/>
      <c r="Z235">
        <f t="shared" si="140"/>
        <v>33069.5</v>
      </c>
      <c r="AA235" s="227">
        <f t="shared" si="141"/>
        <v>-2.5361923387770168E-2</v>
      </c>
      <c r="AB235" s="227">
        <f t="shared" si="142"/>
        <v>2.659512983006037E-2</v>
      </c>
      <c r="AC235" s="227">
        <f t="shared" si="143"/>
        <v>-3.4069661013074251E-4</v>
      </c>
      <c r="AD235" s="227">
        <f t="shared" si="144"/>
        <v>1.1607418015457916E-7</v>
      </c>
      <c r="AE235" s="227">
        <f t="shared" si="155"/>
        <v>1.1607418015457916E-7</v>
      </c>
      <c r="AF235" s="244">
        <f t="shared" si="145"/>
        <v>38749.713300000003</v>
      </c>
      <c r="AG235" s="245"/>
      <c r="AH235">
        <f t="shared" si="146"/>
        <v>-5.229774982796128E-2</v>
      </c>
      <c r="AI235">
        <f t="shared" si="147"/>
        <v>1.3682697008689648</v>
      </c>
      <c r="AJ235">
        <f t="shared" si="148"/>
        <v>-0.90383730263583806</v>
      </c>
      <c r="AK235">
        <f t="shared" si="149"/>
        <v>-0.13762439543654742</v>
      </c>
      <c r="AL235">
        <f t="shared" si="150"/>
        <v>-0.35763524231224747</v>
      </c>
      <c r="AM235">
        <f t="shared" si="151"/>
        <v>-0.18074826038795538</v>
      </c>
      <c r="AN235" s="227">
        <f t="shared" si="156"/>
        <v>12.328904944878424</v>
      </c>
      <c r="AO235" s="227">
        <f t="shared" si="156"/>
        <v>12.329085818796766</v>
      </c>
      <c r="AP235" s="227">
        <f t="shared" si="156"/>
        <v>12.32955912373064</v>
      </c>
      <c r="AQ235" s="227">
        <f t="shared" si="156"/>
        <v>12.330797397056962</v>
      </c>
      <c r="AR235" s="227">
        <f t="shared" si="156"/>
        <v>12.334035266811595</v>
      </c>
      <c r="AS235" s="227">
        <f t="shared" si="156"/>
        <v>12.342490120022887</v>
      </c>
      <c r="AT235" s="227">
        <f t="shared" si="156"/>
        <v>12.364492912649029</v>
      </c>
      <c r="AU235" s="227">
        <f t="shared" si="152"/>
        <v>12.421319344190572</v>
      </c>
      <c r="AV235" s="227"/>
      <c r="AW235" s="227"/>
      <c r="AX235" s="227"/>
      <c r="AY235" s="227"/>
      <c r="AZ235" s="227"/>
      <c r="BA235" s="227"/>
      <c r="BB235" s="227"/>
      <c r="BC235" s="227"/>
      <c r="BD235" s="227"/>
      <c r="BE235" s="227"/>
      <c r="BF235" s="227"/>
      <c r="BG235" s="227"/>
      <c r="BH235" s="227"/>
      <c r="BI235" s="227"/>
      <c r="BJ235" s="227"/>
      <c r="BK235" s="227"/>
      <c r="BL235" s="227"/>
    </row>
    <row r="236" spans="1:64" x14ac:dyDescent="0.2">
      <c r="A236" s="36" t="s">
        <v>174</v>
      </c>
      <c r="B236" s="13"/>
      <c r="C236" s="243">
        <v>53769.289799999999</v>
      </c>
      <c r="D236" s="243"/>
      <c r="E236">
        <f t="shared" si="138"/>
        <v>33071.941686760823</v>
      </c>
      <c r="F236">
        <f t="shared" si="139"/>
        <v>33072</v>
      </c>
      <c r="G236">
        <f t="shared" si="154"/>
        <v>-2.5095520002651028E-2</v>
      </c>
      <c r="K236">
        <f t="shared" ref="K236:K267" si="157">G236</f>
        <v>-2.5095520002651028E-2</v>
      </c>
      <c r="L236">
        <v>1</v>
      </c>
      <c r="O236" s="254"/>
      <c r="S236" s="13"/>
      <c r="Z236">
        <f t="shared" si="140"/>
        <v>33072</v>
      </c>
      <c r="AA236" s="227">
        <f t="shared" si="141"/>
        <v>-2.5359520752614433E-2</v>
      </c>
      <c r="AB236" s="227">
        <f t="shared" si="142"/>
        <v>2.7207458781128457E-2</v>
      </c>
      <c r="AC236" s="227">
        <f t="shared" si="143"/>
        <v>2.6400074996340422E-4</v>
      </c>
      <c r="AD236" s="227">
        <f t="shared" si="144"/>
        <v>6.9696395981239873E-8</v>
      </c>
      <c r="AE236" s="227">
        <f t="shared" si="155"/>
        <v>6.9696395981239873E-8</v>
      </c>
      <c r="AF236" s="244">
        <f t="shared" si="145"/>
        <v>38750.789799999999</v>
      </c>
      <c r="AG236" s="245"/>
      <c r="AH236">
        <f t="shared" si="146"/>
        <v>-5.2302978783779486E-2</v>
      </c>
      <c r="AI236">
        <f t="shared" si="147"/>
        <v>1.3683324924624845</v>
      </c>
      <c r="AJ236">
        <f t="shared" si="148"/>
        <v>-0.90403254776589193</v>
      </c>
      <c r="AK236">
        <f t="shared" si="149"/>
        <v>-0.1374562541093198</v>
      </c>
      <c r="AL236">
        <f t="shared" si="150"/>
        <v>-0.35717871007319235</v>
      </c>
      <c r="AM236">
        <f t="shared" si="151"/>
        <v>-0.18051254655060558</v>
      </c>
      <c r="AN236" s="227">
        <f t="shared" si="156"/>
        <v>12.329211727241141</v>
      </c>
      <c r="AO236" s="227">
        <f t="shared" si="156"/>
        <v>12.32939243652787</v>
      </c>
      <c r="AP236" s="227">
        <f t="shared" si="156"/>
        <v>12.329865275681954</v>
      </c>
      <c r="AQ236" s="227">
        <f t="shared" si="156"/>
        <v>12.331102239527869</v>
      </c>
      <c r="AR236" s="227">
        <f t="shared" si="156"/>
        <v>12.334336451809374</v>
      </c>
      <c r="AS236" s="227">
        <f t="shared" si="156"/>
        <v>12.34278117427106</v>
      </c>
      <c r="AT236" s="227">
        <f t="shared" si="156"/>
        <v>12.364756285736316</v>
      </c>
      <c r="AU236" s="227">
        <f t="shared" si="152"/>
        <v>12.421508954662766</v>
      </c>
      <c r="AV236" s="227"/>
      <c r="AW236" s="227"/>
      <c r="AX236" s="227"/>
      <c r="AY236" s="227"/>
      <c r="AZ236" s="227"/>
      <c r="BA236" s="227"/>
      <c r="BB236" s="227"/>
      <c r="BC236" s="227"/>
      <c r="BD236" s="227"/>
      <c r="BE236" s="227"/>
      <c r="BF236" s="227"/>
      <c r="BG236" s="227"/>
      <c r="BH236" s="227"/>
      <c r="BI236" s="227"/>
      <c r="BJ236" s="227"/>
      <c r="BK236" s="227"/>
      <c r="BL236" s="227"/>
    </row>
    <row r="237" spans="1:64" x14ac:dyDescent="0.2">
      <c r="A237" s="14" t="s">
        <v>92</v>
      </c>
      <c r="B237" s="45"/>
      <c r="C237" s="14">
        <v>54173.397400000002</v>
      </c>
      <c r="D237" s="14">
        <v>6.9999999999999999E-4</v>
      </c>
      <c r="E237">
        <f t="shared" si="138"/>
        <v>34010.946860974735</v>
      </c>
      <c r="F237">
        <f t="shared" si="139"/>
        <v>34011</v>
      </c>
      <c r="G237">
        <f t="shared" si="154"/>
        <v>-2.2868760002893396E-2</v>
      </c>
      <c r="K237">
        <f t="shared" si="157"/>
        <v>-2.2868760002893396E-2</v>
      </c>
      <c r="L237">
        <v>1</v>
      </c>
      <c r="O237" s="254"/>
      <c r="P237">
        <v>5.4040042255450333E-10</v>
      </c>
      <c r="Q237">
        <v>7.7409777052814342E-21</v>
      </c>
      <c r="R237">
        <v>1.4143362680481333E-28</v>
      </c>
      <c r="S237" s="13">
        <v>6.4136982029365248E-11</v>
      </c>
      <c r="T237">
        <v>2.066261864648016E-6</v>
      </c>
      <c r="U237">
        <v>1.5055210995449194E-4</v>
      </c>
      <c r="V237">
        <v>1.1564796786106949E-5</v>
      </c>
      <c r="W237">
        <v>29.099321929946942</v>
      </c>
      <c r="X237">
        <v>1.9253749965735808E-6</v>
      </c>
      <c r="Y237">
        <v>4.0748466740775997E-22</v>
      </c>
      <c r="Z237">
        <f t="shared" si="140"/>
        <v>34011</v>
      </c>
      <c r="AA237" s="227">
        <f t="shared" si="141"/>
        <v>-2.4079508133987113E-2</v>
      </c>
      <c r="AB237" s="227">
        <f t="shared" si="142"/>
        <v>3.1055208225833124E-2</v>
      </c>
      <c r="AC237" s="227">
        <f t="shared" si="143"/>
        <v>1.2107481310937168E-3</v>
      </c>
      <c r="AD237" s="227">
        <f t="shared" si="144"/>
        <v>1.465911036946928E-6</v>
      </c>
      <c r="AE237" s="227">
        <f t="shared" si="155"/>
        <v>1.465911036946928E-6</v>
      </c>
      <c r="AF237" s="244">
        <f t="shared" si="145"/>
        <v>39154.897400000002</v>
      </c>
      <c r="AG237" s="245"/>
      <c r="AH237">
        <f t="shared" si="146"/>
        <v>-5.392396822872652E-2</v>
      </c>
      <c r="AI237">
        <f t="shared" si="147"/>
        <v>1.3865668861010569</v>
      </c>
      <c r="AJ237">
        <f t="shared" si="148"/>
        <v>-0.96438303759614996</v>
      </c>
      <c r="AK237">
        <f t="shared" si="149"/>
        <v>-7.1617661002887911E-2</v>
      </c>
      <c r="AL237">
        <f t="shared" si="150"/>
        <v>-0.18318885207557675</v>
      </c>
      <c r="AM237">
        <f t="shared" si="151"/>
        <v>-9.1851433541550107E-2</v>
      </c>
      <c r="AN237" s="227">
        <f t="shared" si="156"/>
        <v>12.445274826856858</v>
      </c>
      <c r="AO237" s="227">
        <f t="shared" si="156"/>
        <v>12.445377628180244</v>
      </c>
      <c r="AP237" s="227">
        <f t="shared" si="156"/>
        <v>12.4456410341368</v>
      </c>
      <c r="AQ237" s="227">
        <f t="shared" si="156"/>
        <v>12.446315916047656</v>
      </c>
      <c r="AR237" s="227">
        <f t="shared" si="156"/>
        <v>12.448044805405743</v>
      </c>
      <c r="AS237" s="227">
        <f t="shared" si="156"/>
        <v>12.452472206892587</v>
      </c>
      <c r="AT237" s="227">
        <f t="shared" si="156"/>
        <v>12.463800049116392</v>
      </c>
      <c r="AU237" s="227">
        <f t="shared" si="152"/>
        <v>12.492726648018095</v>
      </c>
      <c r="AV237" s="227"/>
      <c r="AW237" s="227"/>
      <c r="AX237" s="227"/>
      <c r="AY237" s="227"/>
      <c r="AZ237" s="227"/>
      <c r="BA237" s="227"/>
      <c r="BB237" s="227"/>
      <c r="BC237" s="227"/>
      <c r="BD237" s="227"/>
      <c r="BE237" s="227"/>
      <c r="BF237" s="227"/>
      <c r="BG237" s="227"/>
      <c r="BH237" s="227"/>
      <c r="BI237" s="227"/>
      <c r="BJ237" s="227"/>
      <c r="BK237" s="227"/>
      <c r="BL237" s="227"/>
    </row>
    <row r="238" spans="1:64" x14ac:dyDescent="0.2">
      <c r="A238" s="14" t="s">
        <v>98</v>
      </c>
      <c r="B238" s="43" t="s">
        <v>32</v>
      </c>
      <c r="C238" s="14">
        <v>54195.344929999999</v>
      </c>
      <c r="D238" s="14" t="s">
        <v>99</v>
      </c>
      <c r="E238">
        <f t="shared" si="138"/>
        <v>34061.945268901763</v>
      </c>
      <c r="F238">
        <f t="shared" si="139"/>
        <v>34062</v>
      </c>
      <c r="G238">
        <f t="shared" si="154"/>
        <v>-2.3553920000267681E-2</v>
      </c>
      <c r="K238">
        <f t="shared" si="157"/>
        <v>-2.3553920000267681E-2</v>
      </c>
      <c r="L238">
        <v>1</v>
      </c>
      <c r="O238" s="254"/>
      <c r="P238">
        <v>5.7335578443121563E-10</v>
      </c>
      <c r="Q238">
        <v>8.1448553959439725E-21</v>
      </c>
      <c r="R238">
        <v>1.4469401095319781E-28</v>
      </c>
      <c r="S238" s="13">
        <v>6.3920338497456803E-11</v>
      </c>
      <c r="T238">
        <v>2.1599374054724457E-6</v>
      </c>
      <c r="U238">
        <v>1.4658939474931096E-4</v>
      </c>
      <c r="V238">
        <v>7.8300202298060701E-5</v>
      </c>
      <c r="W238">
        <v>39.78502050156218</v>
      </c>
      <c r="X238">
        <v>1.9188714158508151E-6</v>
      </c>
      <c r="Y238">
        <v>4.1687816583011392E-22</v>
      </c>
      <c r="Z238">
        <f t="shared" si="140"/>
        <v>34062</v>
      </c>
      <c r="AA238" s="227">
        <f t="shared" si="141"/>
        <v>-2.3987794552876099E-2</v>
      </c>
      <c r="AB238" s="227">
        <f t="shared" si="142"/>
        <v>3.0437871756469698E-2</v>
      </c>
      <c r="AC238" s="227">
        <f t="shared" si="143"/>
        <v>4.3387455260841812E-4</v>
      </c>
      <c r="AD238" s="227">
        <f t="shared" si="144"/>
        <v>1.8824712740115498E-7</v>
      </c>
      <c r="AE238" s="227">
        <f t="shared" si="155"/>
        <v>1.8824712740115498E-7</v>
      </c>
      <c r="AF238" s="244">
        <f t="shared" si="145"/>
        <v>39176.844929999999</v>
      </c>
      <c r="AG238" s="245"/>
      <c r="AH238">
        <f t="shared" si="146"/>
        <v>-5.3991791756737378E-2</v>
      </c>
      <c r="AI238">
        <f t="shared" si="147"/>
        <v>1.3872343079143641</v>
      </c>
      <c r="AJ238">
        <f t="shared" si="148"/>
        <v>-0.96686926671677731</v>
      </c>
      <c r="AK238">
        <f t="shared" si="149"/>
        <v>-6.791640134367867E-2</v>
      </c>
      <c r="AL238">
        <f t="shared" si="150"/>
        <v>-0.17362248939490613</v>
      </c>
      <c r="AM238">
        <f t="shared" si="151"/>
        <v>-8.7029979500689733E-2</v>
      </c>
      <c r="AN238" s="227">
        <f t="shared" si="156"/>
        <v>12.451617045419544</v>
      </c>
      <c r="AO238" s="227">
        <f t="shared" si="156"/>
        <v>12.451714838259536</v>
      </c>
      <c r="AP238" s="227">
        <f t="shared" si="156"/>
        <v>12.451965223571797</v>
      </c>
      <c r="AQ238" s="227">
        <f t="shared" si="156"/>
        <v>12.452606268432479</v>
      </c>
      <c r="AR238" s="227">
        <f t="shared" si="156"/>
        <v>12.454247279626072</v>
      </c>
      <c r="AS238" s="227">
        <f t="shared" si="156"/>
        <v>12.458446734874112</v>
      </c>
      <c r="AT238" s="227">
        <f t="shared" si="156"/>
        <v>12.469184899723036</v>
      </c>
      <c r="AU238" s="227">
        <f t="shared" si="152"/>
        <v>12.496594701650814</v>
      </c>
      <c r="AV238" s="227"/>
      <c r="AW238" s="227"/>
      <c r="AX238" s="227"/>
      <c r="AY238" s="227"/>
      <c r="AZ238" s="227"/>
      <c r="BA238" s="227"/>
      <c r="BB238" s="227"/>
      <c r="BC238" s="227"/>
      <c r="BD238" s="227"/>
      <c r="BE238" s="227"/>
      <c r="BF238" s="227"/>
      <c r="BG238" s="227"/>
      <c r="BH238" s="227"/>
      <c r="BI238" s="227"/>
      <c r="BJ238" s="227"/>
      <c r="BK238" s="227"/>
      <c r="BL238" s="227"/>
    </row>
    <row r="239" spans="1:64" x14ac:dyDescent="0.2">
      <c r="A239" s="37" t="s">
        <v>91</v>
      </c>
      <c r="B239" s="45" t="s">
        <v>30</v>
      </c>
      <c r="C239" s="46">
        <v>54211.484199999999</v>
      </c>
      <c r="D239" s="46">
        <v>4.0000000000000002E-4</v>
      </c>
      <c r="E239">
        <f t="shared" si="138"/>
        <v>34099.44730558218</v>
      </c>
      <c r="F239">
        <f t="shared" si="139"/>
        <v>34099.5</v>
      </c>
      <c r="G239">
        <f t="shared" si="154"/>
        <v>-2.2677420005493332E-2</v>
      </c>
      <c r="K239">
        <f t="shared" si="157"/>
        <v>-2.2677420005493332E-2</v>
      </c>
      <c r="L239">
        <v>1</v>
      </c>
      <c r="O239" s="254"/>
      <c r="S239" s="13"/>
      <c r="Z239">
        <f t="shared" si="140"/>
        <v>34099.5</v>
      </c>
      <c r="AA239" s="227">
        <f t="shared" si="141"/>
        <v>-2.3918862188322679E-2</v>
      </c>
      <c r="AB239" s="227">
        <f t="shared" si="142"/>
        <v>3.1362875883044358E-2</v>
      </c>
      <c r="AC239" s="227">
        <f t="shared" si="143"/>
        <v>1.2414421828293477E-3</v>
      </c>
      <c r="AD239" s="227">
        <f t="shared" si="144"/>
        <v>1.5411786933080956E-6</v>
      </c>
      <c r="AE239" s="227">
        <f t="shared" si="155"/>
        <v>1.5411786933080956E-6</v>
      </c>
      <c r="AF239" s="244">
        <f t="shared" si="145"/>
        <v>39192.984199999999</v>
      </c>
      <c r="AG239" s="245"/>
      <c r="AH239">
        <f t="shared" si="146"/>
        <v>-5.404029588853769E-2</v>
      </c>
      <c r="AI239">
        <f t="shared" si="147"/>
        <v>1.3877028260518121</v>
      </c>
      <c r="AJ239">
        <f t="shared" si="148"/>
        <v>-0.96864235619730576</v>
      </c>
      <c r="AK239">
        <f t="shared" si="149"/>
        <v>-6.5188691264899915E-2</v>
      </c>
      <c r="AL239">
        <f t="shared" si="150"/>
        <v>-0.16658269559985966</v>
      </c>
      <c r="AM239">
        <f t="shared" si="151"/>
        <v>-8.3484493608528498E-2</v>
      </c>
      <c r="AN239" s="227">
        <f t="shared" si="156"/>
        <v>12.456282316691276</v>
      </c>
      <c r="AO239" s="227">
        <f t="shared" si="156"/>
        <v>12.456376387147005</v>
      </c>
      <c r="AP239" s="227">
        <f t="shared" si="156"/>
        <v>12.456617115455778</v>
      </c>
      <c r="AQ239" s="227">
        <f t="shared" si="156"/>
        <v>12.457233115302991</v>
      </c>
      <c r="AR239" s="227">
        <f t="shared" si="156"/>
        <v>12.458809209029585</v>
      </c>
      <c r="AS239" s="227">
        <f t="shared" si="156"/>
        <v>12.462840582210751</v>
      </c>
      <c r="AT239" s="227">
        <f t="shared" si="156"/>
        <v>12.473144611610445</v>
      </c>
      <c r="AU239" s="227">
        <f t="shared" si="152"/>
        <v>12.499438858733694</v>
      </c>
      <c r="AV239" s="227"/>
      <c r="AW239" s="227"/>
      <c r="AX239" s="227"/>
      <c r="AY239" s="227"/>
      <c r="AZ239" s="227"/>
      <c r="BA239" s="227"/>
      <c r="BB239" s="227"/>
      <c r="BC239" s="227"/>
      <c r="BD239" s="227"/>
      <c r="BE239" s="227"/>
      <c r="BF239" s="227"/>
      <c r="BG239" s="227"/>
      <c r="BH239" s="227"/>
      <c r="BI239" s="227"/>
      <c r="BJ239" s="227"/>
      <c r="BK239" s="227"/>
      <c r="BL239" s="227"/>
    </row>
    <row r="240" spans="1:64" x14ac:dyDescent="0.2">
      <c r="A240" s="37" t="s">
        <v>93</v>
      </c>
      <c r="B240" s="45" t="s">
        <v>30</v>
      </c>
      <c r="C240" s="46">
        <v>54219.659599999999</v>
      </c>
      <c r="D240" s="46">
        <v>1E-4</v>
      </c>
      <c r="E240">
        <f t="shared" si="138"/>
        <v>34118.444084908449</v>
      </c>
      <c r="F240">
        <f t="shared" si="139"/>
        <v>34118.5</v>
      </c>
      <c r="G240">
        <f t="shared" si="154"/>
        <v>-2.4063460004981607E-2</v>
      </c>
      <c r="K240">
        <f t="shared" si="157"/>
        <v>-2.4063460004981607E-2</v>
      </c>
      <c r="L240">
        <v>1</v>
      </c>
      <c r="O240" s="254"/>
      <c r="S240" s="13"/>
      <c r="Z240">
        <f t="shared" si="140"/>
        <v>34118.5</v>
      </c>
      <c r="AA240" s="227">
        <f t="shared" si="141"/>
        <v>-2.3883451526345991E-2</v>
      </c>
      <c r="AB240" s="227">
        <f t="shared" si="142"/>
        <v>3.0000968365014827E-2</v>
      </c>
      <c r="AC240" s="227">
        <f t="shared" si="143"/>
        <v>-1.8000847863561611E-4</v>
      </c>
      <c r="AD240" s="227">
        <f t="shared" si="144"/>
        <v>3.2403052380709062E-8</v>
      </c>
      <c r="AE240" s="227">
        <f t="shared" si="155"/>
        <v>3.2403052380709062E-8</v>
      </c>
      <c r="AF240" s="244">
        <f t="shared" si="145"/>
        <v>39201.159599999999</v>
      </c>
      <c r="AG240" s="245"/>
      <c r="AH240">
        <f t="shared" si="146"/>
        <v>-5.4064428369996434E-2</v>
      </c>
      <c r="AI240">
        <f t="shared" si="147"/>
        <v>1.3879329895633998</v>
      </c>
      <c r="AJ240">
        <f t="shared" si="148"/>
        <v>-0.96952283934590011</v>
      </c>
      <c r="AK240">
        <f t="shared" si="149"/>
        <v>-6.3804720873892148E-2</v>
      </c>
      <c r="AL240">
        <f t="shared" si="150"/>
        <v>-0.16301409060660552</v>
      </c>
      <c r="AM240">
        <f t="shared" si="151"/>
        <v>-8.1688020827905883E-2</v>
      </c>
      <c r="AN240" s="227">
        <f t="shared" si="156"/>
        <v>12.458646637895205</v>
      </c>
      <c r="AO240" s="227">
        <f t="shared" si="156"/>
        <v>12.458738809950438</v>
      </c>
      <c r="AP240" s="227">
        <f t="shared" si="156"/>
        <v>12.458974619476166</v>
      </c>
      <c r="AQ240" s="227">
        <f t="shared" si="156"/>
        <v>12.459577878458935</v>
      </c>
      <c r="AR240" s="227">
        <f t="shared" si="156"/>
        <v>12.461120986852437</v>
      </c>
      <c r="AS240" s="227">
        <f t="shared" si="156"/>
        <v>12.465067050753319</v>
      </c>
      <c r="AT240" s="227">
        <f t="shared" si="156"/>
        <v>12.475150947385121</v>
      </c>
      <c r="AU240" s="227">
        <f t="shared" si="152"/>
        <v>12.500879898322353</v>
      </c>
      <c r="AV240" s="227"/>
      <c r="AW240" s="227"/>
      <c r="AX240" s="227"/>
      <c r="AY240" s="227"/>
      <c r="AZ240" s="227"/>
      <c r="BA240" s="227"/>
      <c r="BB240" s="227"/>
      <c r="BC240" s="227"/>
      <c r="BD240" s="227"/>
      <c r="BE240" s="227"/>
      <c r="BF240" s="227"/>
      <c r="BG240" s="227"/>
      <c r="BH240" s="227"/>
      <c r="BI240" s="227"/>
      <c r="BJ240" s="227"/>
      <c r="BK240" s="227"/>
      <c r="BL240" s="227"/>
    </row>
    <row r="241" spans="1:64" x14ac:dyDescent="0.2">
      <c r="A241" s="14" t="s">
        <v>96</v>
      </c>
      <c r="B241" s="43" t="s">
        <v>30</v>
      </c>
      <c r="C241" s="14">
        <v>54501.544000000002</v>
      </c>
      <c r="D241" s="14">
        <v>8.9999999999999998E-4</v>
      </c>
      <c r="E241">
        <f t="shared" si="138"/>
        <v>34773.445154252811</v>
      </c>
      <c r="F241">
        <f t="shared" si="139"/>
        <v>34773.5</v>
      </c>
      <c r="G241">
        <f t="shared" si="154"/>
        <v>-2.3603260000527371E-2</v>
      </c>
      <c r="K241">
        <f t="shared" si="157"/>
        <v>-2.3603260000527371E-2</v>
      </c>
      <c r="L241">
        <v>1</v>
      </c>
      <c r="O241" s="254"/>
      <c r="S241" s="13"/>
      <c r="Z241">
        <f t="shared" si="140"/>
        <v>34773.5</v>
      </c>
      <c r="AA241" s="227">
        <f t="shared" si="141"/>
        <v>-2.2460849199395255E-2</v>
      </c>
      <c r="AB241" s="227">
        <f t="shared" si="142"/>
        <v>3.1108503744910684E-2</v>
      </c>
      <c r="AC241" s="227">
        <f t="shared" si="143"/>
        <v>-1.1424108011321155E-3</v>
      </c>
      <c r="AD241" s="227">
        <f t="shared" si="144"/>
        <v>1.3051024385433218E-6</v>
      </c>
      <c r="AE241" s="227">
        <f t="shared" si="155"/>
        <v>1.3051024385433218E-6</v>
      </c>
      <c r="AF241" s="244">
        <f t="shared" si="145"/>
        <v>39483.044000000002</v>
      </c>
      <c r="AG241" s="245"/>
      <c r="AH241">
        <f t="shared" si="146"/>
        <v>-5.4711763745438055E-2</v>
      </c>
      <c r="AI241">
        <f t="shared" si="147"/>
        <v>1.392839154883166</v>
      </c>
      <c r="AJ241">
        <f t="shared" si="148"/>
        <v>-0.9923269809960833</v>
      </c>
      <c r="AK241">
        <f t="shared" si="149"/>
        <v>-1.5506295111083106E-2</v>
      </c>
      <c r="AL241">
        <f t="shared" si="150"/>
        <v>-3.9451895638457447E-2</v>
      </c>
      <c r="AM241">
        <f t="shared" si="151"/>
        <v>-1.9728506758541556E-2</v>
      </c>
      <c r="AN241" s="227">
        <f t="shared" ref="AN241:AT250" si="158">$AU241+$AB$7*SIN(AO241)</f>
        <v>12.540330436918111</v>
      </c>
      <c r="AO241" s="227">
        <f t="shared" si="158"/>
        <v>12.540353350543986</v>
      </c>
      <c r="AP241" s="227">
        <f t="shared" si="158"/>
        <v>12.540411653108297</v>
      </c>
      <c r="AQ241" s="227">
        <f t="shared" si="158"/>
        <v>12.54056000064242</v>
      </c>
      <c r="AR241" s="227">
        <f t="shared" si="158"/>
        <v>12.540937459888291</v>
      </c>
      <c r="AS241" s="227">
        <f t="shared" si="158"/>
        <v>12.541897860593473</v>
      </c>
      <c r="AT241" s="227">
        <f t="shared" si="158"/>
        <v>12.544341387612159</v>
      </c>
      <c r="AU241" s="227">
        <f t="shared" si="152"/>
        <v>12.550557842036667</v>
      </c>
      <c r="AV241" s="227"/>
      <c r="AW241" s="227"/>
      <c r="AX241" s="227"/>
      <c r="AY241" s="227"/>
      <c r="AZ241" s="227"/>
      <c r="BA241" s="227"/>
      <c r="BB241" s="227"/>
      <c r="BC241" s="227"/>
      <c r="BD241" s="227"/>
      <c r="BE241" s="227"/>
      <c r="BF241" s="227"/>
      <c r="BG241" s="227"/>
      <c r="BH241" s="227"/>
      <c r="BI241" s="227"/>
      <c r="BJ241" s="227"/>
      <c r="BK241" s="227"/>
      <c r="BL241" s="227"/>
    </row>
    <row r="242" spans="1:64" x14ac:dyDescent="0.2">
      <c r="A242" s="14" t="s">
        <v>97</v>
      </c>
      <c r="B242" s="43" t="s">
        <v>30</v>
      </c>
      <c r="C242" s="14">
        <v>54863.91</v>
      </c>
      <c r="D242" s="14">
        <v>6.9999999999999999E-4</v>
      </c>
      <c r="E242">
        <f t="shared" si="138"/>
        <v>35615.457402869753</v>
      </c>
      <c r="F242">
        <f t="shared" si="139"/>
        <v>35615.5</v>
      </c>
      <c r="G242">
        <f t="shared" si="154"/>
        <v>-1.833197999803815E-2</v>
      </c>
      <c r="K242">
        <f t="shared" si="157"/>
        <v>-1.833197999803815E-2</v>
      </c>
      <c r="L242">
        <v>1</v>
      </c>
      <c r="O242" s="254"/>
      <c r="S242" s="13"/>
      <c r="Z242">
        <f t="shared" si="140"/>
        <v>35615.5</v>
      </c>
      <c r="AA242" s="227">
        <f t="shared" si="141"/>
        <v>-2.0046508917470902E-2</v>
      </c>
      <c r="AB242" s="227">
        <f t="shared" si="142"/>
        <v>3.66756384389424E-2</v>
      </c>
      <c r="AC242" s="227">
        <f t="shared" si="143"/>
        <v>1.714528919432752E-3</v>
      </c>
      <c r="AD242" s="227">
        <f t="shared" si="144"/>
        <v>2.9396094155712404E-6</v>
      </c>
      <c r="AE242" s="227">
        <f t="shared" si="155"/>
        <v>2.9396094155712404E-6</v>
      </c>
      <c r="AF242" s="244">
        <f t="shared" si="145"/>
        <v>39845.410000000003</v>
      </c>
      <c r="AG242" s="245"/>
      <c r="AH242">
        <f t="shared" si="146"/>
        <v>-5.500761843698055E-2</v>
      </c>
      <c r="AI242">
        <f t="shared" si="147"/>
        <v>1.3903303269831868</v>
      </c>
      <c r="AJ242">
        <f t="shared" si="148"/>
        <v>-0.99937957865575311</v>
      </c>
      <c r="AK242">
        <f t="shared" si="149"/>
        <v>4.69604369080035E-2</v>
      </c>
      <c r="AL242">
        <f t="shared" si="150"/>
        <v>0.11973399714712935</v>
      </c>
      <c r="AM242">
        <f t="shared" si="151"/>
        <v>5.9938623513923192E-2</v>
      </c>
      <c r="AN242" s="227">
        <f t="shared" si="158"/>
        <v>12.645448424533249</v>
      </c>
      <c r="AO242" s="227">
        <f t="shared" si="158"/>
        <v>12.645379827377282</v>
      </c>
      <c r="AP242" s="227">
        <f t="shared" si="158"/>
        <v>12.645204799505143</v>
      </c>
      <c r="AQ242" s="227">
        <f t="shared" si="158"/>
        <v>12.644758221155064</v>
      </c>
      <c r="AR242" s="227">
        <f t="shared" si="158"/>
        <v>12.643618860689573</v>
      </c>
      <c r="AS242" s="227">
        <f t="shared" si="158"/>
        <v>12.640712448899862</v>
      </c>
      <c r="AT242" s="227">
        <f t="shared" si="158"/>
        <v>12.633301229697942</v>
      </c>
      <c r="AU242" s="227">
        <f t="shared" si="152"/>
        <v>12.614418649070949</v>
      </c>
      <c r="AV242" s="227"/>
      <c r="AW242" s="227"/>
      <c r="AX242" s="227"/>
      <c r="AY242" s="227"/>
      <c r="AZ242" s="227"/>
      <c r="BA242" s="227"/>
      <c r="BB242" s="227"/>
      <c r="BC242" s="227"/>
      <c r="BD242" s="227"/>
      <c r="BE242" s="227"/>
      <c r="BF242" s="227"/>
      <c r="BG242" s="227"/>
      <c r="BH242" s="227"/>
      <c r="BI242" s="227"/>
      <c r="BJ242" s="227"/>
      <c r="BK242" s="227"/>
      <c r="BL242" s="227"/>
    </row>
    <row r="243" spans="1:64" x14ac:dyDescent="0.2">
      <c r="A243" s="36" t="s">
        <v>100</v>
      </c>
      <c r="B243" s="43" t="s">
        <v>32</v>
      </c>
      <c r="C243" s="14">
        <v>54946.322050000002</v>
      </c>
      <c r="D243" s="14">
        <v>1E-4</v>
      </c>
      <c r="E243">
        <f t="shared" si="138"/>
        <v>35806.954274909709</v>
      </c>
      <c r="F243">
        <f t="shared" si="139"/>
        <v>35807</v>
      </c>
      <c r="G243">
        <f t="shared" si="154"/>
        <v>-1.967811999929836E-2</v>
      </c>
      <c r="K243">
        <f t="shared" si="157"/>
        <v>-1.967811999929836E-2</v>
      </c>
      <c r="L243">
        <v>1</v>
      </c>
      <c r="O243" s="254"/>
      <c r="S243" s="13"/>
      <c r="Z243">
        <f t="shared" si="140"/>
        <v>35807</v>
      </c>
      <c r="AA243" s="227">
        <f t="shared" si="141"/>
        <v>-1.9404955265810792E-2</v>
      </c>
      <c r="AB243" s="227">
        <f t="shared" si="142"/>
        <v>3.5312077704838699E-2</v>
      </c>
      <c r="AC243" s="227">
        <f t="shared" si="143"/>
        <v>-2.7316473348756865E-4</v>
      </c>
      <c r="AD243" s="227">
        <f t="shared" si="144"/>
        <v>7.4618971621334403E-8</v>
      </c>
      <c r="AE243" s="227">
        <f t="shared" si="155"/>
        <v>7.4618971621334403E-8</v>
      </c>
      <c r="AF243" s="244">
        <f t="shared" si="145"/>
        <v>39927.822050000002</v>
      </c>
      <c r="AG243" s="245"/>
      <c r="AH243">
        <f t="shared" si="146"/>
        <v>-5.4990197704137059E-2</v>
      </c>
      <c r="AI243">
        <f t="shared" si="147"/>
        <v>1.3883842145597434</v>
      </c>
      <c r="AJ243">
        <f t="shared" si="148"/>
        <v>-0.99746090351748995</v>
      </c>
      <c r="AK243">
        <f t="shared" si="149"/>
        <v>6.09979399504883E-2</v>
      </c>
      <c r="AL243">
        <f t="shared" si="150"/>
        <v>0.15578310647123134</v>
      </c>
      <c r="AM243">
        <f t="shared" si="151"/>
        <v>7.8049461591424549E-2</v>
      </c>
      <c r="AN243" s="227">
        <f t="shared" si="158"/>
        <v>12.669305000055637</v>
      </c>
      <c r="AO243" s="227">
        <f t="shared" si="158"/>
        <v>12.66921669752535</v>
      </c>
      <c r="AP243" s="227">
        <f t="shared" si="158"/>
        <v>12.668990901573119</v>
      </c>
      <c r="AQ243" s="227">
        <f t="shared" si="158"/>
        <v>12.668413548852795</v>
      </c>
      <c r="AR243" s="227">
        <f t="shared" si="158"/>
        <v>12.666937431943529</v>
      </c>
      <c r="AS243" s="227">
        <f t="shared" si="158"/>
        <v>12.663164437582303</v>
      </c>
      <c r="AT243" s="227">
        <f t="shared" si="158"/>
        <v>12.653526712549297</v>
      </c>
      <c r="AU243" s="227">
        <f t="shared" si="152"/>
        <v>12.628942811240858</v>
      </c>
      <c r="AV243" s="227"/>
      <c r="AW243" s="227"/>
      <c r="AX243" s="227"/>
      <c r="AY243" s="227"/>
      <c r="AZ243" s="227"/>
      <c r="BA243" s="227"/>
      <c r="BB243" s="227"/>
      <c r="BC243" s="227"/>
      <c r="BD243" s="227"/>
      <c r="BE243" s="227"/>
      <c r="BF243" s="227"/>
      <c r="BG243" s="227"/>
      <c r="BH243" s="227"/>
      <c r="BI243" s="227"/>
      <c r="BJ243" s="227"/>
      <c r="BK243" s="227"/>
      <c r="BL243" s="227"/>
    </row>
    <row r="244" spans="1:64" x14ac:dyDescent="0.2">
      <c r="A244" s="36" t="s">
        <v>100</v>
      </c>
      <c r="B244" s="43" t="s">
        <v>32</v>
      </c>
      <c r="C244" s="14">
        <v>54946.32213</v>
      </c>
      <c r="D244" s="14">
        <v>2.9999999999999997E-4</v>
      </c>
      <c r="E244" s="13">
        <f t="shared" si="138"/>
        <v>35806.954460801811</v>
      </c>
      <c r="F244">
        <f t="shared" si="139"/>
        <v>35807</v>
      </c>
      <c r="G244">
        <f t="shared" si="154"/>
        <v>-1.959812000131933E-2</v>
      </c>
      <c r="K244">
        <f t="shared" si="157"/>
        <v>-1.959812000131933E-2</v>
      </c>
      <c r="L244">
        <v>1</v>
      </c>
      <c r="O244" s="254"/>
      <c r="S244" s="13"/>
      <c r="Z244">
        <f t="shared" si="140"/>
        <v>35807</v>
      </c>
      <c r="AA244" s="227">
        <f t="shared" si="141"/>
        <v>-1.9404955265810792E-2</v>
      </c>
      <c r="AB244" s="227">
        <f t="shared" si="142"/>
        <v>3.5392077702817729E-2</v>
      </c>
      <c r="AC244" s="227">
        <f t="shared" si="143"/>
        <v>-1.9316473550853863E-4</v>
      </c>
      <c r="AD244" s="227">
        <f t="shared" si="144"/>
        <v>3.7312615044083688E-8</v>
      </c>
      <c r="AE244" s="227">
        <f t="shared" si="155"/>
        <v>3.7312615044083688E-8</v>
      </c>
      <c r="AF244" s="244">
        <f t="shared" si="145"/>
        <v>39927.82213</v>
      </c>
      <c r="AG244" s="245"/>
      <c r="AH244">
        <f t="shared" si="146"/>
        <v>-5.4990197704137059E-2</v>
      </c>
      <c r="AI244">
        <f t="shared" si="147"/>
        <v>1.3883842145597434</v>
      </c>
      <c r="AJ244">
        <f t="shared" si="148"/>
        <v>-0.99746090351748995</v>
      </c>
      <c r="AK244">
        <f t="shared" si="149"/>
        <v>6.09979399504883E-2</v>
      </c>
      <c r="AL244">
        <f t="shared" si="150"/>
        <v>0.15578310647123134</v>
      </c>
      <c r="AM244">
        <f t="shared" si="151"/>
        <v>7.8049461591424549E-2</v>
      </c>
      <c r="AN244" s="227">
        <f t="shared" si="158"/>
        <v>12.669305000055637</v>
      </c>
      <c r="AO244" s="227">
        <f t="shared" si="158"/>
        <v>12.66921669752535</v>
      </c>
      <c r="AP244" s="227">
        <f t="shared" si="158"/>
        <v>12.668990901573119</v>
      </c>
      <c r="AQ244" s="227">
        <f t="shared" si="158"/>
        <v>12.668413548852795</v>
      </c>
      <c r="AR244" s="227">
        <f t="shared" si="158"/>
        <v>12.666937431943529</v>
      </c>
      <c r="AS244" s="227">
        <f t="shared" si="158"/>
        <v>12.663164437582303</v>
      </c>
      <c r="AT244" s="227">
        <f t="shared" si="158"/>
        <v>12.653526712549297</v>
      </c>
      <c r="AU244" s="227">
        <f t="shared" si="152"/>
        <v>12.628942811240858</v>
      </c>
      <c r="AV244" s="227"/>
      <c r="AW244" s="227"/>
      <c r="AX244" s="227"/>
      <c r="AY244" s="227"/>
      <c r="AZ244" s="227"/>
      <c r="BA244" s="227"/>
      <c r="BB244" s="227"/>
      <c r="BC244" s="227"/>
      <c r="BD244" s="227"/>
      <c r="BE244" s="227"/>
      <c r="BF244" s="227"/>
      <c r="BG244" s="227"/>
      <c r="BH244" s="227"/>
      <c r="BI244" s="227"/>
      <c r="BJ244" s="227"/>
      <c r="BK244" s="227"/>
      <c r="BL244" s="227"/>
    </row>
    <row r="245" spans="1:64" x14ac:dyDescent="0.2">
      <c r="A245" s="36" t="s">
        <v>100</v>
      </c>
      <c r="B245" s="43" t="s">
        <v>32</v>
      </c>
      <c r="C245" s="14">
        <v>54946.322549999997</v>
      </c>
      <c r="D245" s="14">
        <v>2.9999999999999997E-4</v>
      </c>
      <c r="E245" s="13">
        <f t="shared" si="138"/>
        <v>35806.955436735378</v>
      </c>
      <c r="F245">
        <f t="shared" si="139"/>
        <v>35807</v>
      </c>
      <c r="G245">
        <f t="shared" si="154"/>
        <v>-1.9178120004653465E-2</v>
      </c>
      <c r="K245">
        <f t="shared" si="157"/>
        <v>-1.9178120004653465E-2</v>
      </c>
      <c r="L245">
        <v>1</v>
      </c>
      <c r="O245" s="254"/>
      <c r="S245" s="13"/>
      <c r="Z245">
        <f t="shared" si="140"/>
        <v>35807</v>
      </c>
      <c r="AA245" s="227">
        <f t="shared" si="141"/>
        <v>-1.9404955265810792E-2</v>
      </c>
      <c r="AB245" s="227">
        <f t="shared" si="142"/>
        <v>3.5812077699483594E-2</v>
      </c>
      <c r="AC245" s="227">
        <f t="shared" si="143"/>
        <v>2.2683526115732655E-4</v>
      </c>
      <c r="AD245" s="227">
        <f t="shared" si="144"/>
        <v>5.1454235704312539E-8</v>
      </c>
      <c r="AE245" s="227">
        <f t="shared" si="155"/>
        <v>5.1454235704312539E-8</v>
      </c>
      <c r="AF245" s="244">
        <f t="shared" si="145"/>
        <v>39927.822549999997</v>
      </c>
      <c r="AG245" s="245"/>
      <c r="AH245">
        <f t="shared" si="146"/>
        <v>-5.4990197704137059E-2</v>
      </c>
      <c r="AI245">
        <f t="shared" si="147"/>
        <v>1.3883842145597434</v>
      </c>
      <c r="AJ245">
        <f t="shared" si="148"/>
        <v>-0.99746090351748995</v>
      </c>
      <c r="AK245">
        <f t="shared" si="149"/>
        <v>6.09979399504883E-2</v>
      </c>
      <c r="AL245">
        <f t="shared" si="150"/>
        <v>0.15578310647123134</v>
      </c>
      <c r="AM245">
        <f t="shared" si="151"/>
        <v>7.8049461591424549E-2</v>
      </c>
      <c r="AN245" s="227">
        <f t="shared" si="158"/>
        <v>12.669305000055637</v>
      </c>
      <c r="AO245" s="227">
        <f t="shared" si="158"/>
        <v>12.66921669752535</v>
      </c>
      <c r="AP245" s="227">
        <f t="shared" si="158"/>
        <v>12.668990901573119</v>
      </c>
      <c r="AQ245" s="227">
        <f t="shared" si="158"/>
        <v>12.668413548852795</v>
      </c>
      <c r="AR245" s="227">
        <f t="shared" si="158"/>
        <v>12.666937431943529</v>
      </c>
      <c r="AS245" s="227">
        <f t="shared" si="158"/>
        <v>12.663164437582303</v>
      </c>
      <c r="AT245" s="227">
        <f t="shared" si="158"/>
        <v>12.653526712549297</v>
      </c>
      <c r="AU245" s="227">
        <f t="shared" si="152"/>
        <v>12.628942811240858</v>
      </c>
      <c r="AV245" s="227"/>
      <c r="AW245" s="227"/>
      <c r="AX245" s="227"/>
      <c r="AY245" s="227"/>
      <c r="AZ245" s="227"/>
      <c r="BA245" s="227"/>
      <c r="BB245" s="227"/>
      <c r="BC245" s="227"/>
      <c r="BD245" s="227"/>
      <c r="BE245" s="227"/>
      <c r="BF245" s="227"/>
      <c r="BG245" s="227"/>
      <c r="BH245" s="227"/>
      <c r="BI245" s="227"/>
      <c r="BJ245" s="227"/>
      <c r="BK245" s="227"/>
      <c r="BL245" s="227"/>
    </row>
    <row r="246" spans="1:64" x14ac:dyDescent="0.2">
      <c r="A246" s="12" t="s">
        <v>177</v>
      </c>
      <c r="B246" s="97" t="s">
        <v>32</v>
      </c>
      <c r="C246" s="12">
        <v>55243.703399999999</v>
      </c>
      <c r="D246" s="12">
        <v>2.9999999999999997E-4</v>
      </c>
      <c r="E246" s="13">
        <f t="shared" si="138"/>
        <v>36497.964853193094</v>
      </c>
      <c r="F246">
        <f t="shared" si="139"/>
        <v>36498</v>
      </c>
      <c r="G246">
        <f t="shared" si="154"/>
        <v>-1.5125680001801811E-2</v>
      </c>
      <c r="K246">
        <f t="shared" si="157"/>
        <v>-1.5125680001801811E-2</v>
      </c>
      <c r="L246">
        <v>1</v>
      </c>
      <c r="O246" s="254"/>
      <c r="S246" s="13"/>
      <c r="Z246">
        <f t="shared" si="140"/>
        <v>36498</v>
      </c>
      <c r="AA246" s="227">
        <f t="shared" si="141"/>
        <v>-1.6808449129815523E-2</v>
      </c>
      <c r="AB246" s="227">
        <f t="shared" si="142"/>
        <v>3.9543954729409622E-2</v>
      </c>
      <c r="AC246" s="227">
        <f t="shared" si="143"/>
        <v>1.6827691280137114E-3</v>
      </c>
      <c r="AD246" s="227">
        <f t="shared" si="144"/>
        <v>2.8317119381960265E-6</v>
      </c>
      <c r="AE246" s="227">
        <f t="shared" si="155"/>
        <v>2.8317119381960265E-6</v>
      </c>
      <c r="AF246" s="244">
        <f t="shared" si="145"/>
        <v>40225.203399999999</v>
      </c>
      <c r="AG246" s="245"/>
      <c r="AH246">
        <f t="shared" si="146"/>
        <v>-5.4669634731211433E-2</v>
      </c>
      <c r="AI246">
        <f t="shared" si="147"/>
        <v>1.3773146107648324</v>
      </c>
      <c r="AJ246">
        <f t="shared" si="148"/>
        <v>-0.98001952143597126</v>
      </c>
      <c r="AK246">
        <f t="shared" si="149"/>
        <v>0.11043881247448782</v>
      </c>
      <c r="AL246">
        <f t="shared" si="150"/>
        <v>0.28474329831174588</v>
      </c>
      <c r="AM246">
        <f t="shared" si="151"/>
        <v>0.14334145588435648</v>
      </c>
      <c r="AN246" s="227">
        <f t="shared" si="158"/>
        <v>12.75502000325201</v>
      </c>
      <c r="AO246" s="227">
        <f t="shared" si="158"/>
        <v>12.754868289894754</v>
      </c>
      <c r="AP246" s="227">
        <f t="shared" si="158"/>
        <v>12.754475449272269</v>
      </c>
      <c r="AQ246" s="227">
        <f t="shared" si="158"/>
        <v>12.753458379496113</v>
      </c>
      <c r="AR246" s="227">
        <f t="shared" si="158"/>
        <v>12.750826078592533</v>
      </c>
      <c r="AS246" s="227">
        <f t="shared" si="158"/>
        <v>12.744019312559177</v>
      </c>
      <c r="AT246" s="227">
        <f t="shared" si="158"/>
        <v>12.726455637264179</v>
      </c>
      <c r="AU246" s="227">
        <f t="shared" si="152"/>
        <v>12.681351145754739</v>
      </c>
      <c r="AV246" s="227"/>
      <c r="AW246" s="227"/>
      <c r="AX246" s="227"/>
      <c r="AY246" s="227"/>
      <c r="AZ246" s="227"/>
      <c r="BA246" s="227"/>
      <c r="BB246" s="227"/>
      <c r="BC246" s="227"/>
      <c r="BD246" s="227"/>
      <c r="BE246" s="227"/>
      <c r="BF246" s="227"/>
      <c r="BG246" s="227"/>
      <c r="BH246" s="227"/>
      <c r="BI246" s="227"/>
      <c r="BJ246" s="227"/>
      <c r="BK246" s="227"/>
      <c r="BL246" s="227"/>
    </row>
    <row r="247" spans="1:64" x14ac:dyDescent="0.2">
      <c r="A247" s="12" t="s">
        <v>209</v>
      </c>
      <c r="B247" s="97" t="s">
        <v>30</v>
      </c>
      <c r="C247" s="12">
        <v>55290.394379999998</v>
      </c>
      <c r="D247" s="12">
        <v>1E-4</v>
      </c>
      <c r="E247" s="13">
        <f t="shared" si="138"/>
        <v>36606.458412356835</v>
      </c>
      <c r="F247">
        <f t="shared" si="139"/>
        <v>36606.5</v>
      </c>
      <c r="G247">
        <f t="shared" si="154"/>
        <v>-1.789754000492394E-2</v>
      </c>
      <c r="K247">
        <f t="shared" si="157"/>
        <v>-1.789754000492394E-2</v>
      </c>
      <c r="L247">
        <v>1</v>
      </c>
      <c r="O247" s="254"/>
      <c r="S247" s="13"/>
      <c r="Z247">
        <f t="shared" si="140"/>
        <v>36606.5</v>
      </c>
      <c r="AA247" s="227">
        <f t="shared" si="141"/>
        <v>-1.6361261853831612E-2</v>
      </c>
      <c r="AB247" s="227">
        <f t="shared" si="142"/>
        <v>3.6685666027614396E-2</v>
      </c>
      <c r="AC247" s="227">
        <f t="shared" si="143"/>
        <v>-1.5362781510923282E-3</v>
      </c>
      <c r="AD247" s="227">
        <f t="shared" si="144"/>
        <v>2.3601505575236624E-6</v>
      </c>
      <c r="AE247" s="227">
        <f t="shared" si="155"/>
        <v>2.3601505575236624E-6</v>
      </c>
      <c r="AF247" s="244">
        <f t="shared" si="145"/>
        <v>40271.894379999998</v>
      </c>
      <c r="AG247" s="245"/>
      <c r="AH247">
        <f t="shared" si="146"/>
        <v>-5.4583206032538335E-2</v>
      </c>
      <c r="AI247">
        <f t="shared" si="147"/>
        <v>1.3750257028125519</v>
      </c>
      <c r="AJ247">
        <f t="shared" si="148"/>
        <v>-0.97583683879867333</v>
      </c>
      <c r="AK247">
        <f t="shared" si="149"/>
        <v>0.11797783277948305</v>
      </c>
      <c r="AL247">
        <f t="shared" si="150"/>
        <v>0.30478414376181984</v>
      </c>
      <c r="AM247">
        <f t="shared" si="151"/>
        <v>0.15358281883666031</v>
      </c>
      <c r="AN247" s="227">
        <f t="shared" si="158"/>
        <v>12.768410005293026</v>
      </c>
      <c r="AO247" s="227">
        <f t="shared" si="158"/>
        <v>12.768249720358789</v>
      </c>
      <c r="AP247" s="227">
        <f t="shared" si="158"/>
        <v>12.767833587475998</v>
      </c>
      <c r="AQ247" s="227">
        <f t="shared" si="158"/>
        <v>12.766753385219067</v>
      </c>
      <c r="AR247" s="227">
        <f t="shared" si="158"/>
        <v>12.763950486774057</v>
      </c>
      <c r="AS247" s="227">
        <f t="shared" si="158"/>
        <v>12.756684822903468</v>
      </c>
      <c r="AT247" s="227">
        <f t="shared" si="158"/>
        <v>12.737897034087036</v>
      </c>
      <c r="AU247" s="227">
        <f t="shared" si="152"/>
        <v>12.689580240247874</v>
      </c>
      <c r="AV247" s="227"/>
      <c r="AW247" s="227"/>
      <c r="AX247" s="227"/>
      <c r="AY247" s="227"/>
      <c r="AZ247" s="227"/>
      <c r="BA247" s="227"/>
      <c r="BB247" s="227"/>
      <c r="BC247" s="227"/>
      <c r="BD247" s="227"/>
      <c r="BE247" s="227"/>
      <c r="BF247" s="227"/>
      <c r="BG247" s="227"/>
      <c r="BH247" s="227"/>
      <c r="BI247" s="227"/>
      <c r="BJ247" s="227"/>
      <c r="BK247" s="227"/>
      <c r="BL247" s="227"/>
    </row>
    <row r="248" spans="1:64" x14ac:dyDescent="0.2">
      <c r="A248" s="12" t="s">
        <v>209</v>
      </c>
      <c r="B248" s="97" t="s">
        <v>30</v>
      </c>
      <c r="C248" s="12">
        <v>55317.5072</v>
      </c>
      <c r="D248" s="12">
        <v>1.4E-3</v>
      </c>
      <c r="E248" s="13">
        <f t="shared" si="138"/>
        <v>36669.45915341573</v>
      </c>
      <c r="F248">
        <f t="shared" si="139"/>
        <v>36669.5</v>
      </c>
      <c r="G248">
        <f t="shared" si="154"/>
        <v>-1.7578620005224366E-2</v>
      </c>
      <c r="K248">
        <f t="shared" si="157"/>
        <v>-1.7578620005224366E-2</v>
      </c>
      <c r="L248">
        <v>1</v>
      </c>
      <c r="O248" s="254"/>
      <c r="S248" s="13"/>
      <c r="Z248">
        <f t="shared" si="140"/>
        <v>36669.5</v>
      </c>
      <c r="AA248" s="227">
        <f t="shared" si="141"/>
        <v>-1.6096764877458383E-2</v>
      </c>
      <c r="AB248" s="227">
        <f t="shared" si="142"/>
        <v>3.6949984344269195E-2</v>
      </c>
      <c r="AC248" s="227">
        <f t="shared" si="143"/>
        <v>-1.4818551277659825E-3</v>
      </c>
      <c r="AD248" s="227">
        <f t="shared" si="144"/>
        <v>2.1958946196863365E-6</v>
      </c>
      <c r="AE248" s="227">
        <f t="shared" si="155"/>
        <v>2.1958946196863365E-6</v>
      </c>
      <c r="AF248" s="244">
        <f t="shared" si="145"/>
        <v>40299.0072</v>
      </c>
      <c r="AG248" s="245"/>
      <c r="AH248">
        <f t="shared" si="146"/>
        <v>-5.452860434949356E-2</v>
      </c>
      <c r="AI248">
        <f t="shared" si="147"/>
        <v>1.3736312770346089</v>
      </c>
      <c r="AJ248">
        <f t="shared" si="148"/>
        <v>-0.97323535479538004</v>
      </c>
      <c r="AK248">
        <f t="shared" si="149"/>
        <v>0.12232217958685757</v>
      </c>
      <c r="AL248">
        <f t="shared" si="150"/>
        <v>0.31638972058203918</v>
      </c>
      <c r="AM248">
        <f t="shared" si="151"/>
        <v>0.15952784656358956</v>
      </c>
      <c r="AN248" s="227">
        <f t="shared" si="158"/>
        <v>12.77617454122124</v>
      </c>
      <c r="AO248" s="227">
        <f t="shared" si="158"/>
        <v>12.776009478351927</v>
      </c>
      <c r="AP248" s="227">
        <f t="shared" si="158"/>
        <v>12.775580247672519</v>
      </c>
      <c r="AQ248" s="227">
        <f t="shared" si="158"/>
        <v>12.774464255984709</v>
      </c>
      <c r="AR248" s="227">
        <f t="shared" si="158"/>
        <v>12.771563925090092</v>
      </c>
      <c r="AS248" s="227">
        <f t="shared" si="158"/>
        <v>12.764034420779508</v>
      </c>
      <c r="AT248" s="227">
        <f t="shared" si="158"/>
        <v>12.744538938271351</v>
      </c>
      <c r="AU248" s="227">
        <f t="shared" si="152"/>
        <v>12.694358424147111</v>
      </c>
      <c r="AV248" s="227"/>
      <c r="AW248" s="227"/>
      <c r="AX248" s="227"/>
      <c r="AY248" s="227"/>
      <c r="AZ248" s="227"/>
      <c r="BA248" s="227"/>
      <c r="BB248" s="227"/>
      <c r="BC248" s="227"/>
      <c r="BD248" s="227"/>
      <c r="BE248" s="227"/>
      <c r="BF248" s="227"/>
      <c r="BG248" s="227"/>
      <c r="BH248" s="227"/>
      <c r="BI248" s="227"/>
      <c r="BJ248" s="227"/>
      <c r="BK248" s="227"/>
      <c r="BL248" s="227"/>
    </row>
    <row r="249" spans="1:64" x14ac:dyDescent="0.2">
      <c r="A249" s="251" t="s">
        <v>244</v>
      </c>
      <c r="B249" s="50" t="s">
        <v>32</v>
      </c>
      <c r="C249" s="48">
        <v>55653.404799999997</v>
      </c>
      <c r="D249" s="48">
        <v>2.9999999999999997E-4</v>
      </c>
      <c r="E249" s="13">
        <f t="shared" si="138"/>
        <v>37449.968068383001</v>
      </c>
      <c r="F249">
        <f t="shared" si="139"/>
        <v>37450</v>
      </c>
      <c r="G249">
        <f t="shared" si="154"/>
        <v>-1.3742000002821442E-2</v>
      </c>
      <c r="K249">
        <f t="shared" si="157"/>
        <v>-1.3742000002821442E-2</v>
      </c>
      <c r="L249">
        <v>1</v>
      </c>
      <c r="O249" s="254"/>
      <c r="P249">
        <v>6.4069086730935532E-10</v>
      </c>
      <c r="Q249">
        <v>1.3913090865243492E-20</v>
      </c>
      <c r="R249">
        <v>9.0351490380197368E-29</v>
      </c>
      <c r="S249" s="13">
        <v>2.0700448304073305E-10</v>
      </c>
      <c r="T249">
        <v>1.846300292074235E-6</v>
      </c>
      <c r="U249">
        <v>3.8244448927904308E-6</v>
      </c>
      <c r="V249">
        <v>1.074052992360218E-2</v>
      </c>
      <c r="W249">
        <v>435.76298862231016</v>
      </c>
      <c r="X249">
        <v>6.2142190544993797E-6</v>
      </c>
      <c r="Y249">
        <v>2.6031183558750853E-22</v>
      </c>
      <c r="Z249">
        <f t="shared" si="140"/>
        <v>37450</v>
      </c>
      <c r="AA249" s="227">
        <f t="shared" si="141"/>
        <v>-1.2531949566087122E-2</v>
      </c>
      <c r="AB249" s="227">
        <f t="shared" si="142"/>
        <v>3.984790706758104E-2</v>
      </c>
      <c r="AC249" s="227">
        <f t="shared" si="143"/>
        <v>-1.2100504367343196E-3</v>
      </c>
      <c r="AD249" s="227">
        <f t="shared" si="144"/>
        <v>1.4642220594409175E-6</v>
      </c>
      <c r="AE249" s="227">
        <f t="shared" si="155"/>
        <v>1.4642220594409175E-6</v>
      </c>
      <c r="AF249" s="244">
        <f t="shared" si="145"/>
        <v>40634.904799999997</v>
      </c>
      <c r="AG249" s="245"/>
      <c r="AH249">
        <f t="shared" si="146"/>
        <v>-5.3589907070402482E-2</v>
      </c>
      <c r="AI249">
        <f t="shared" si="147"/>
        <v>1.3526325946701461</v>
      </c>
      <c r="AJ249">
        <f t="shared" si="148"/>
        <v>-0.93107014824983381</v>
      </c>
      <c r="AK249">
        <f t="shared" si="149"/>
        <v>0.17381973413163582</v>
      </c>
      <c r="AL249">
        <f t="shared" si="150"/>
        <v>0.45796775648658</v>
      </c>
      <c r="AM249">
        <f t="shared" si="151"/>
        <v>0.23307178821386468</v>
      </c>
      <c r="AN249" s="227">
        <f t="shared" si="158"/>
        <v>12.87163282375899</v>
      </c>
      <c r="AO249" s="227">
        <f t="shared" si="158"/>
        <v>12.871421890810618</v>
      </c>
      <c r="AP249" s="227">
        <f t="shared" si="158"/>
        <v>12.870859443984752</v>
      </c>
      <c r="AQ249" s="227">
        <f t="shared" si="158"/>
        <v>12.869360180463758</v>
      </c>
      <c r="AR249" s="227">
        <f t="shared" si="158"/>
        <v>12.865367149243955</v>
      </c>
      <c r="AS249" s="227">
        <f t="shared" si="158"/>
        <v>12.854756121919699</v>
      </c>
      <c r="AT249" s="227">
        <f t="shared" si="158"/>
        <v>12.826716367750175</v>
      </c>
      <c r="AU249" s="227">
        <f t="shared" si="152"/>
        <v>12.753554813565469</v>
      </c>
      <c r="AV249" s="227"/>
      <c r="AW249" s="227"/>
      <c r="AX249" s="227"/>
      <c r="AY249" s="227"/>
      <c r="AZ249" s="227"/>
      <c r="BA249" s="227"/>
      <c r="BB249" s="227"/>
      <c r="BC249" s="227"/>
      <c r="BD249" s="227"/>
      <c r="BE249" s="227"/>
      <c r="BF249" s="227"/>
      <c r="BG249" s="227"/>
      <c r="BH249" s="227"/>
      <c r="BI249" s="227"/>
      <c r="BJ249" s="227"/>
      <c r="BK249" s="227"/>
      <c r="BL249" s="227"/>
    </row>
    <row r="250" spans="1:64" x14ac:dyDescent="0.2">
      <c r="A250" s="251" t="s">
        <v>244</v>
      </c>
      <c r="B250" s="50" t="s">
        <v>32</v>
      </c>
      <c r="C250" s="48">
        <v>55659.429799999998</v>
      </c>
      <c r="D250" s="48">
        <v>4.0000000000000002E-4</v>
      </c>
      <c r="E250" s="13">
        <f t="shared" si="138"/>
        <v>37463.968067825328</v>
      </c>
      <c r="F250">
        <f t="shared" si="139"/>
        <v>37464</v>
      </c>
      <c r="G250">
        <f t="shared" si="154"/>
        <v>-1.3742240000283346E-2</v>
      </c>
      <c r="K250">
        <f t="shared" si="157"/>
        <v>-1.3742240000283346E-2</v>
      </c>
      <c r="L250">
        <v>1</v>
      </c>
      <c r="O250" s="254"/>
      <c r="S250" s="13"/>
      <c r="Z250">
        <f t="shared" si="140"/>
        <v>37464</v>
      </c>
      <c r="AA250" s="227">
        <f t="shared" si="141"/>
        <v>-1.2463259399576043E-2</v>
      </c>
      <c r="AB250" s="227">
        <f t="shared" si="142"/>
        <v>3.9826517187553451E-2</v>
      </c>
      <c r="AC250" s="227">
        <f t="shared" si="143"/>
        <v>-1.2789806007073024E-3</v>
      </c>
      <c r="AD250" s="227">
        <f t="shared" si="144"/>
        <v>1.6357913769856119E-6</v>
      </c>
      <c r="AE250" s="227">
        <f t="shared" si="155"/>
        <v>1.6357913769856119E-6</v>
      </c>
      <c r="AF250" s="244">
        <f t="shared" si="145"/>
        <v>40640.929799999998</v>
      </c>
      <c r="AG250" s="245"/>
      <c r="AH250">
        <f t="shared" si="146"/>
        <v>-5.3568757187836796E-2</v>
      </c>
      <c r="AI250">
        <f t="shared" si="147"/>
        <v>1.3521973095552202</v>
      </c>
      <c r="AJ250">
        <f t="shared" si="148"/>
        <v>-0.93015590776144197</v>
      </c>
      <c r="AK250">
        <f t="shared" si="149"/>
        <v>0.17470003417130892</v>
      </c>
      <c r="AL250">
        <f t="shared" si="150"/>
        <v>0.46046566293655811</v>
      </c>
      <c r="AM250">
        <f t="shared" si="151"/>
        <v>0.23438897175997028</v>
      </c>
      <c r="AN250" s="227">
        <f t="shared" si="158"/>
        <v>12.87333109386106</v>
      </c>
      <c r="AO250" s="227">
        <f t="shared" si="158"/>
        <v>12.873119575645548</v>
      </c>
      <c r="AP250" s="227">
        <f t="shared" si="158"/>
        <v>12.872555266209572</v>
      </c>
      <c r="AQ250" s="227">
        <f t="shared" si="158"/>
        <v>12.871050236924191</v>
      </c>
      <c r="AR250" s="227">
        <f t="shared" si="158"/>
        <v>12.867039750712134</v>
      </c>
      <c r="AS250" s="227">
        <f t="shared" si="158"/>
        <v>12.856377013345913</v>
      </c>
      <c r="AT250" s="227">
        <f t="shared" si="158"/>
        <v>12.828188301899674</v>
      </c>
      <c r="AU250" s="227">
        <f t="shared" si="152"/>
        <v>12.754616632209743</v>
      </c>
      <c r="AV250" s="227"/>
      <c r="AW250" s="227"/>
      <c r="AX250" s="227"/>
      <c r="AY250" s="227"/>
      <c r="AZ250" s="227"/>
      <c r="BA250" s="227"/>
      <c r="BB250" s="227"/>
      <c r="BC250" s="227"/>
      <c r="BD250" s="227"/>
      <c r="BE250" s="227"/>
      <c r="BF250" s="227"/>
      <c r="BG250" s="227"/>
      <c r="BH250" s="227"/>
      <c r="BI250" s="227"/>
      <c r="BJ250" s="227"/>
      <c r="BK250" s="227"/>
      <c r="BL250" s="227"/>
    </row>
    <row r="251" spans="1:64" x14ac:dyDescent="0.2">
      <c r="A251" s="14" t="s">
        <v>235</v>
      </c>
      <c r="B251" s="43" t="s">
        <v>30</v>
      </c>
      <c r="C251" s="14">
        <v>55960.900699999998</v>
      </c>
      <c r="D251" s="14">
        <v>2.9999999999999997E-4</v>
      </c>
      <c r="E251" s="13">
        <f t="shared" si="138"/>
        <v>38164.481334526878</v>
      </c>
      <c r="F251">
        <f t="shared" si="139"/>
        <v>38164.5</v>
      </c>
      <c r="G251">
        <f t="shared" si="154"/>
        <v>-8.0328199983341619E-3</v>
      </c>
      <c r="K251">
        <f t="shared" si="157"/>
        <v>-8.0328199983341619E-3</v>
      </c>
      <c r="L251">
        <v>1</v>
      </c>
      <c r="O251" s="254"/>
      <c r="S251" s="13"/>
      <c r="Z251">
        <f t="shared" si="140"/>
        <v>38164.5</v>
      </c>
      <c r="AA251" s="227">
        <f t="shared" si="141"/>
        <v>-8.8234128539960641E-3</v>
      </c>
      <c r="AB251" s="227">
        <f t="shared" si="142"/>
        <v>4.4294377872400766E-2</v>
      </c>
      <c r="AC251" s="227">
        <f t="shared" si="143"/>
        <v>7.9059285566190213E-4</v>
      </c>
      <c r="AD251" s="227">
        <f t="shared" si="144"/>
        <v>6.2503706342364123E-7</v>
      </c>
      <c r="AE251" s="227">
        <f t="shared" si="155"/>
        <v>6.2503706342364123E-7</v>
      </c>
      <c r="AF251" s="244">
        <f t="shared" si="145"/>
        <v>40942.400699999998</v>
      </c>
      <c r="AG251" s="245"/>
      <c r="AH251">
        <f t="shared" si="146"/>
        <v>-5.2327197870734928E-2</v>
      </c>
      <c r="AI251">
        <f t="shared" si="147"/>
        <v>1.3281435032898701</v>
      </c>
      <c r="AJ251">
        <f t="shared" si="148"/>
        <v>-0.8781716970235699</v>
      </c>
      <c r="AK251">
        <f t="shared" si="149"/>
        <v>0.21652918520615894</v>
      </c>
      <c r="AL251">
        <f t="shared" si="150"/>
        <v>0.58327635759840502</v>
      </c>
      <c r="AM251">
        <f t="shared" si="151"/>
        <v>0.30019771967139847</v>
      </c>
      <c r="AN251" s="227">
        <f t="shared" ref="AN251:AT257" si="159">$AU251+$AB$7*SIN(AO251)</f>
        <v>12.957565537070757</v>
      </c>
      <c r="AO251" s="227">
        <f t="shared" si="159"/>
        <v>12.957335675307963</v>
      </c>
      <c r="AP251" s="227">
        <f t="shared" si="159"/>
        <v>12.956703364186735</v>
      </c>
      <c r="AQ251" s="227">
        <f t="shared" si="159"/>
        <v>12.954964829736271</v>
      </c>
      <c r="AR251" s="227">
        <f t="shared" si="159"/>
        <v>12.9501910933584</v>
      </c>
      <c r="AS251" s="227">
        <f t="shared" si="159"/>
        <v>12.93712994015794</v>
      </c>
      <c r="AT251" s="227">
        <f t="shared" si="159"/>
        <v>12.90172204564902</v>
      </c>
      <c r="AU251" s="227">
        <f t="shared" si="152"/>
        <v>12.807745486517955</v>
      </c>
      <c r="AV251" s="227"/>
      <c r="AW251" s="227"/>
      <c r="AX251" s="227"/>
      <c r="AY251" s="227"/>
      <c r="AZ251" s="227"/>
      <c r="BA251" s="227"/>
      <c r="BB251" s="227"/>
      <c r="BC251" s="227"/>
      <c r="BD251" s="227"/>
      <c r="BE251" s="227"/>
      <c r="BF251" s="227"/>
      <c r="BG251" s="227"/>
      <c r="BH251" s="227"/>
      <c r="BI251" s="227"/>
      <c r="BJ251" s="227"/>
      <c r="BK251" s="227"/>
      <c r="BL251" s="227"/>
    </row>
    <row r="252" spans="1:64" x14ac:dyDescent="0.2">
      <c r="A252" s="251" t="s">
        <v>245</v>
      </c>
      <c r="B252" s="50" t="s">
        <v>30</v>
      </c>
      <c r="C252" s="48">
        <v>55988.441800000001</v>
      </c>
      <c r="D252" s="48">
        <v>5.0000000000000001E-4</v>
      </c>
      <c r="E252" s="13">
        <f t="shared" si="138"/>
        <v>38228.477248990115</v>
      </c>
      <c r="F252">
        <f t="shared" si="139"/>
        <v>38228.5</v>
      </c>
      <c r="G252">
        <f t="shared" si="154"/>
        <v>-9.7910600015893579E-3</v>
      </c>
      <c r="K252">
        <f t="shared" si="157"/>
        <v>-9.7910600015893579E-3</v>
      </c>
      <c r="L252">
        <v>1</v>
      </c>
      <c r="O252" s="254"/>
      <c r="S252" s="13"/>
      <c r="Z252">
        <f t="shared" si="140"/>
        <v>38228.5</v>
      </c>
      <c r="AA252" s="227">
        <f t="shared" si="141"/>
        <v>-8.4716393390434699E-3</v>
      </c>
      <c r="AB252" s="227">
        <f t="shared" si="142"/>
        <v>4.2405393424210118E-2</v>
      </c>
      <c r="AC252" s="227">
        <f t="shared" si="143"/>
        <v>-1.3194206625458879E-3</v>
      </c>
      <c r="AD252" s="227">
        <f t="shared" si="144"/>
        <v>1.7408708847530298E-6</v>
      </c>
      <c r="AE252" s="227">
        <f t="shared" si="155"/>
        <v>1.7408708847530298E-6</v>
      </c>
      <c r="AF252" s="244">
        <f t="shared" si="145"/>
        <v>40969.941800000001</v>
      </c>
      <c r="AG252" s="245"/>
      <c r="AH252">
        <f t="shared" si="146"/>
        <v>-5.2196453425799476E-2</v>
      </c>
      <c r="AI252">
        <f t="shared" si="147"/>
        <v>1.3257430060918656</v>
      </c>
      <c r="AJ252">
        <f t="shared" si="148"/>
        <v>-0.87285937436898731</v>
      </c>
      <c r="AK252">
        <f t="shared" si="149"/>
        <v>0.22012392141615808</v>
      </c>
      <c r="AL252">
        <f t="shared" si="150"/>
        <v>0.59427123192353437</v>
      </c>
      <c r="AM252">
        <f t="shared" si="151"/>
        <v>0.30620054560890536</v>
      </c>
      <c r="AN252" s="227">
        <f t="shared" si="159"/>
        <v>12.965184179169624</v>
      </c>
      <c r="AO252" s="227">
        <f t="shared" si="159"/>
        <v>12.964953688851503</v>
      </c>
      <c r="AP252" s="227">
        <f t="shared" si="159"/>
        <v>12.964317635313652</v>
      </c>
      <c r="AQ252" s="227">
        <f t="shared" si="159"/>
        <v>12.962563283570393</v>
      </c>
      <c r="AR252" s="227">
        <f t="shared" si="159"/>
        <v>12.957731104259576</v>
      </c>
      <c r="AS252" s="227">
        <f t="shared" si="159"/>
        <v>12.94447058165229</v>
      </c>
      <c r="AT252" s="227">
        <f t="shared" si="159"/>
        <v>12.908427974335025</v>
      </c>
      <c r="AU252" s="227">
        <f t="shared" si="152"/>
        <v>12.81259951460607</v>
      </c>
      <c r="AV252" s="227"/>
      <c r="AW252" s="227"/>
      <c r="AX252" s="227"/>
      <c r="AY252" s="227"/>
      <c r="AZ252" s="227"/>
      <c r="BA252" s="227"/>
      <c r="BB252" s="227"/>
      <c r="BC252" s="227"/>
      <c r="BD252" s="227"/>
      <c r="BE252" s="227"/>
      <c r="BF252" s="227"/>
      <c r="BG252" s="227"/>
      <c r="BH252" s="227"/>
      <c r="BI252" s="227"/>
      <c r="BJ252" s="227"/>
      <c r="BK252" s="227"/>
      <c r="BL252" s="227"/>
    </row>
    <row r="253" spans="1:64" x14ac:dyDescent="0.2">
      <c r="A253" s="251" t="s">
        <v>245</v>
      </c>
      <c r="B253" s="50" t="s">
        <v>30</v>
      </c>
      <c r="C253" s="48">
        <v>56010.391499999998</v>
      </c>
      <c r="D253" s="48">
        <v>5.0000000000000001E-4</v>
      </c>
      <c r="E253" s="13">
        <f t="shared" si="138"/>
        <v>38279.480699240594</v>
      </c>
      <c r="F253">
        <f t="shared" si="139"/>
        <v>38279.5</v>
      </c>
      <c r="G253">
        <f t="shared" si="154"/>
        <v>-8.3062199992127717E-3</v>
      </c>
      <c r="K253">
        <f t="shared" si="157"/>
        <v>-8.3062199992127717E-3</v>
      </c>
      <c r="L253">
        <v>1</v>
      </c>
      <c r="O253" s="254"/>
      <c r="S253" s="13"/>
      <c r="Z253">
        <f t="shared" si="140"/>
        <v>38279.5</v>
      </c>
      <c r="AA253" s="227">
        <f t="shared" si="141"/>
        <v>-8.1890950593231301E-3</v>
      </c>
      <c r="AB253" s="227">
        <f t="shared" si="142"/>
        <v>4.3784051070999086E-2</v>
      </c>
      <c r="AC253" s="227">
        <f t="shared" si="143"/>
        <v>-1.1712493988964151E-4</v>
      </c>
      <c r="AD253" s="227">
        <f t="shared" si="144"/>
        <v>1.3718251544152137E-8</v>
      </c>
      <c r="AE253" s="227">
        <f t="shared" si="155"/>
        <v>1.3718251544152137E-8</v>
      </c>
      <c r="AF253" s="244">
        <f t="shared" si="145"/>
        <v>40991.891499999998</v>
      </c>
      <c r="AG253" s="245"/>
      <c r="AH253">
        <f t="shared" si="146"/>
        <v>-5.2090271070211858E-2</v>
      </c>
      <c r="AI253">
        <f t="shared" si="147"/>
        <v>1.3238082595363769</v>
      </c>
      <c r="AJ253">
        <f t="shared" si="148"/>
        <v>-0.868564669773779</v>
      </c>
      <c r="AK253">
        <f t="shared" si="149"/>
        <v>0.2229602158534443</v>
      </c>
      <c r="AL253">
        <f t="shared" si="150"/>
        <v>0.60300426520761685</v>
      </c>
      <c r="AM253">
        <f t="shared" si="151"/>
        <v>0.31098288602422408</v>
      </c>
      <c r="AN253" s="227">
        <f t="shared" si="159"/>
        <v>12.971245437553019</v>
      </c>
      <c r="AO253" s="227">
        <f t="shared" si="159"/>
        <v>12.97101456698436</v>
      </c>
      <c r="AP253" s="227">
        <f t="shared" si="159"/>
        <v>12.970375823897653</v>
      </c>
      <c r="AQ253" s="227">
        <f t="shared" si="159"/>
        <v>12.968609538801879</v>
      </c>
      <c r="AR253" s="227">
        <f t="shared" si="159"/>
        <v>12.963732195311062</v>
      </c>
      <c r="AS253" s="227">
        <f t="shared" si="159"/>
        <v>12.950315318334914</v>
      </c>
      <c r="AT253" s="227">
        <f t="shared" si="159"/>
        <v>12.913770146867851</v>
      </c>
      <c r="AU253" s="227">
        <f t="shared" si="152"/>
        <v>12.816467568238789</v>
      </c>
      <c r="AV253" s="227"/>
      <c r="AW253" s="227"/>
      <c r="AX253" s="227"/>
      <c r="AY253" s="227"/>
      <c r="AZ253" s="227"/>
      <c r="BA253" s="227"/>
      <c r="BB253" s="227"/>
      <c r="BC253" s="227"/>
      <c r="BD253" s="227"/>
      <c r="BE253" s="227"/>
      <c r="BF253" s="227"/>
      <c r="BG253" s="227"/>
      <c r="BH253" s="227"/>
      <c r="BI253" s="227"/>
      <c r="BJ253" s="227"/>
      <c r="BK253" s="227"/>
      <c r="BL253" s="227"/>
    </row>
    <row r="254" spans="1:64" x14ac:dyDescent="0.2">
      <c r="A254" s="251" t="s">
        <v>246</v>
      </c>
      <c r="B254" s="50" t="s">
        <v>32</v>
      </c>
      <c r="C254" s="48">
        <v>56011.466399999998</v>
      </c>
      <c r="D254" s="48">
        <v>2.9999999999999997E-4</v>
      </c>
      <c r="E254" s="13">
        <f t="shared" si="138"/>
        <v>38281.978392087163</v>
      </c>
      <c r="F254">
        <f t="shared" si="139"/>
        <v>38282</v>
      </c>
      <c r="G254">
        <f t="shared" si="154"/>
        <v>-9.2991199999232776E-3</v>
      </c>
      <c r="K254">
        <f t="shared" si="157"/>
        <v>-9.2991199999232776E-3</v>
      </c>
      <c r="L254">
        <v>1</v>
      </c>
      <c r="O254" s="254"/>
      <c r="S254" s="13"/>
      <c r="Z254">
        <f t="shared" si="140"/>
        <v>38282</v>
      </c>
      <c r="AA254" s="227">
        <f t="shared" si="141"/>
        <v>-8.1751943860300935E-3</v>
      </c>
      <c r="AB254" s="227">
        <f t="shared" si="142"/>
        <v>4.2785900820404441E-2</v>
      </c>
      <c r="AC254" s="227">
        <f t="shared" si="143"/>
        <v>-1.1239256138931841E-3</v>
      </c>
      <c r="AD254" s="227">
        <f t="shared" si="144"/>
        <v>1.2632087855651709E-6</v>
      </c>
      <c r="AE254" s="227">
        <f t="shared" si="155"/>
        <v>1.2632087855651709E-6</v>
      </c>
      <c r="AF254" s="244">
        <f t="shared" si="145"/>
        <v>40992.966399999998</v>
      </c>
      <c r="AG254" s="245"/>
      <c r="AH254">
        <f t="shared" si="146"/>
        <v>-5.2085020820327718E-2</v>
      </c>
      <c r="AI254">
        <f t="shared" si="147"/>
        <v>1.3237129288617608</v>
      </c>
      <c r="AJ254">
        <f t="shared" si="148"/>
        <v>-0.86835276375975323</v>
      </c>
      <c r="AK254">
        <f t="shared" si="149"/>
        <v>0.2230986026068579</v>
      </c>
      <c r="AL254">
        <f t="shared" si="150"/>
        <v>0.60343170064536367</v>
      </c>
      <c r="AM254">
        <f t="shared" si="151"/>
        <v>0.31121728804217036</v>
      </c>
      <c r="AN254" s="227">
        <f t="shared" si="159"/>
        <v>12.971542331736085</v>
      </c>
      <c r="AO254" s="227">
        <f t="shared" si="159"/>
        <v>12.97131144525601</v>
      </c>
      <c r="AP254" s="227">
        <f t="shared" si="159"/>
        <v>12.970672576978435</v>
      </c>
      <c r="AQ254" s="227">
        <f t="shared" si="159"/>
        <v>12.968905722224395</v>
      </c>
      <c r="AR254" s="227">
        <f t="shared" si="159"/>
        <v>12.964026197041159</v>
      </c>
      <c r="AS254" s="227">
        <f t="shared" si="159"/>
        <v>12.950601713512279</v>
      </c>
      <c r="AT254" s="227">
        <f t="shared" si="159"/>
        <v>12.91403198081904</v>
      </c>
      <c r="AU254" s="227">
        <f t="shared" si="152"/>
        <v>12.81665717871098</v>
      </c>
      <c r="AV254" s="227"/>
      <c r="AW254" s="227"/>
      <c r="AX254" s="227"/>
      <c r="AY254" s="227"/>
      <c r="AZ254" s="227"/>
      <c r="BA254" s="227"/>
      <c r="BB254" s="227"/>
      <c r="BC254" s="227"/>
      <c r="BD254" s="227"/>
      <c r="BE254" s="227"/>
      <c r="BF254" s="227"/>
      <c r="BG254" s="227"/>
      <c r="BH254" s="227"/>
      <c r="BI254" s="227"/>
      <c r="BJ254" s="227"/>
      <c r="BK254" s="227"/>
      <c r="BL254" s="227"/>
    </row>
    <row r="255" spans="1:64" x14ac:dyDescent="0.2">
      <c r="A255" s="14" t="s">
        <v>235</v>
      </c>
      <c r="B255" s="43" t="s">
        <v>32</v>
      </c>
      <c r="C255" s="14">
        <v>56034.705300000001</v>
      </c>
      <c r="D255" s="14">
        <v>5.0000000000000001E-4</v>
      </c>
      <c r="E255" s="13">
        <f t="shared" si="138"/>
        <v>38335.977493670609</v>
      </c>
      <c r="F255">
        <f t="shared" si="139"/>
        <v>38336</v>
      </c>
      <c r="G255">
        <f t="shared" si="154"/>
        <v>-9.6857600001385435E-3</v>
      </c>
      <c r="K255">
        <f t="shared" si="157"/>
        <v>-9.6857600001385435E-3</v>
      </c>
      <c r="L255">
        <v>1</v>
      </c>
      <c r="O255" s="254"/>
      <c r="P255">
        <v>5.1346277516893816E-10</v>
      </c>
      <c r="Q255">
        <v>2.073435535404878E-20</v>
      </c>
      <c r="R255">
        <v>4.0634469938764097E-29</v>
      </c>
      <c r="S255" s="13">
        <v>2.7649635132645592E-10</v>
      </c>
      <c r="T255">
        <v>1.2137191978068256E-6</v>
      </c>
      <c r="U255">
        <v>5.3895749833202907E-6</v>
      </c>
      <c r="V255">
        <v>1.0006428513774762E-2</v>
      </c>
      <c r="W255">
        <v>375.35017135217845</v>
      </c>
      <c r="X255">
        <v>8.3003463001036377E-6</v>
      </c>
      <c r="Y255">
        <v>1.170720417933326E-22</v>
      </c>
      <c r="Z255">
        <f t="shared" si="140"/>
        <v>38336</v>
      </c>
      <c r="AA255" s="227">
        <f t="shared" si="141"/>
        <v>-7.8737944143818309E-3</v>
      </c>
      <c r="AB255" s="227">
        <f t="shared" si="142"/>
        <v>4.2284829320766527E-2</v>
      </c>
      <c r="AC255" s="227">
        <f t="shared" si="143"/>
        <v>-1.8119655857567127E-3</v>
      </c>
      <c r="AD255" s="227">
        <f t="shared" si="144"/>
        <v>3.283219283966667E-6</v>
      </c>
      <c r="AE255" s="227">
        <f t="shared" si="155"/>
        <v>3.283219283966667E-6</v>
      </c>
      <c r="AF255" s="244">
        <f t="shared" si="145"/>
        <v>41016.205300000001</v>
      </c>
      <c r="AG255" s="245"/>
      <c r="AH255">
        <f t="shared" si="146"/>
        <v>-5.1970589320905071E-2</v>
      </c>
      <c r="AI255">
        <f t="shared" si="147"/>
        <v>1.3216427748834738</v>
      </c>
      <c r="AJ255">
        <f t="shared" si="148"/>
        <v>-0.86374450331700581</v>
      </c>
      <c r="AK255">
        <f t="shared" si="149"/>
        <v>0.22607293549350629</v>
      </c>
      <c r="AL255">
        <f t="shared" si="150"/>
        <v>0.61264928967449062</v>
      </c>
      <c r="AM255">
        <f t="shared" si="151"/>
        <v>0.31627977002866381</v>
      </c>
      <c r="AN255" s="227">
        <f t="shared" si="159"/>
        <v>12.97795004709338</v>
      </c>
      <c r="AO255" s="227">
        <f t="shared" si="159"/>
        <v>12.977718878665199</v>
      </c>
      <c r="AP255" s="227">
        <f t="shared" si="159"/>
        <v>12.977077457376531</v>
      </c>
      <c r="AQ255" s="227">
        <f t="shared" si="159"/>
        <v>12.975298647276279</v>
      </c>
      <c r="AR255" s="227">
        <f t="shared" si="159"/>
        <v>12.970372735665633</v>
      </c>
      <c r="AS255" s="227">
        <f t="shared" si="159"/>
        <v>12.956785280091818</v>
      </c>
      <c r="AT255" s="227">
        <f t="shared" si="159"/>
        <v>12.919686735331071</v>
      </c>
      <c r="AU255" s="227">
        <f t="shared" si="152"/>
        <v>12.820752764910328</v>
      </c>
      <c r="AV255" s="227"/>
      <c r="AW255" s="227"/>
      <c r="AX255" s="227"/>
      <c r="AY255" s="227"/>
      <c r="AZ255" s="227"/>
      <c r="BA255" s="227"/>
      <c r="BB255" s="227"/>
      <c r="BC255" s="227"/>
      <c r="BD255" s="227"/>
      <c r="BE255" s="227"/>
      <c r="BF255" s="227"/>
      <c r="BG255" s="227"/>
      <c r="BH255" s="227"/>
      <c r="BI255" s="227"/>
      <c r="BJ255" s="227"/>
      <c r="BK255" s="227"/>
      <c r="BL255" s="227"/>
    </row>
    <row r="256" spans="1:64" x14ac:dyDescent="0.2">
      <c r="A256" s="15" t="s">
        <v>1405</v>
      </c>
      <c r="B256" s="13"/>
      <c r="C256" s="14">
        <v>56356.835200000001</v>
      </c>
      <c r="D256" s="14">
        <v>1E-4</v>
      </c>
      <c r="E256" s="13">
        <f t="shared" si="138"/>
        <v>39084.495073812643</v>
      </c>
      <c r="F256">
        <f t="shared" si="139"/>
        <v>39084.5</v>
      </c>
      <c r="G256">
        <f t="shared" si="154"/>
        <v>-2.12001999898348E-3</v>
      </c>
      <c r="K256">
        <f t="shared" si="157"/>
        <v>-2.12001999898348E-3</v>
      </c>
      <c r="L256">
        <v>1</v>
      </c>
      <c r="O256" s="254"/>
      <c r="S256" s="13"/>
      <c r="Z256">
        <f t="shared" si="140"/>
        <v>39084.5</v>
      </c>
      <c r="AA256" s="227">
        <f t="shared" si="141"/>
        <v>-3.4791797394883445E-3</v>
      </c>
      <c r="AB256" s="227">
        <f t="shared" si="142"/>
        <v>4.8071038057902596E-2</v>
      </c>
      <c r="AC256" s="227">
        <f t="shared" si="143"/>
        <v>1.3591597405048644E-3</v>
      </c>
      <c r="AD256" s="227">
        <f t="shared" si="144"/>
        <v>1.8473152002092503E-6</v>
      </c>
      <c r="AE256" s="227">
        <f t="shared" si="155"/>
        <v>1.8473152002092503E-6</v>
      </c>
      <c r="AF256" s="244">
        <f t="shared" si="145"/>
        <v>41338.335200000001</v>
      </c>
      <c r="AG256" s="245"/>
      <c r="AH256">
        <f t="shared" si="146"/>
        <v>-5.0191058056886076E-2</v>
      </c>
      <c r="AI256">
        <f t="shared" si="147"/>
        <v>1.291027997897612</v>
      </c>
      <c r="AJ256">
        <f t="shared" si="148"/>
        <v>-0.79436265043660559</v>
      </c>
      <c r="AK256">
        <f t="shared" si="149"/>
        <v>0.26432130303306928</v>
      </c>
      <c r="AL256">
        <f t="shared" si="150"/>
        <v>0.73734527903712377</v>
      </c>
      <c r="AM256">
        <f t="shared" si="151"/>
        <v>0.38633690081603861</v>
      </c>
      <c r="AN256" s="227">
        <f t="shared" si="159"/>
        <v>13.065695809395709</v>
      </c>
      <c r="AO256" s="227">
        <f t="shared" si="159"/>
        <v>13.065471986246241</v>
      </c>
      <c r="AP256" s="227">
        <f t="shared" si="159"/>
        <v>13.064823688517446</v>
      </c>
      <c r="AQ256" s="227">
        <f t="shared" si="159"/>
        <v>13.062947200213813</v>
      </c>
      <c r="AR256" s="227">
        <f t="shared" si="159"/>
        <v>13.057526431515376</v>
      </c>
      <c r="AS256" s="227">
        <f t="shared" si="159"/>
        <v>13.041954004814635</v>
      </c>
      <c r="AT256" s="227">
        <f t="shared" si="159"/>
        <v>12.997885497286926</v>
      </c>
      <c r="AU256" s="227">
        <f t="shared" si="152"/>
        <v>12.877522140284626</v>
      </c>
      <c r="AV256" s="227"/>
      <c r="AW256" s="227"/>
      <c r="AX256" s="227"/>
      <c r="AY256" s="227"/>
      <c r="AZ256" s="227"/>
      <c r="BA256" s="227"/>
      <c r="BB256" s="227"/>
      <c r="BC256" s="227"/>
      <c r="BD256" s="227"/>
      <c r="BE256" s="227"/>
      <c r="BF256" s="227"/>
      <c r="BG256" s="227"/>
      <c r="BH256" s="227"/>
      <c r="BI256" s="227"/>
      <c r="BJ256" s="227"/>
      <c r="BK256" s="227"/>
      <c r="BL256" s="227"/>
    </row>
    <row r="257" spans="1:64" x14ac:dyDescent="0.2">
      <c r="A257" s="15" t="s">
        <v>1412</v>
      </c>
      <c r="C257" s="19">
        <v>56694.884700000002</v>
      </c>
      <c r="D257" s="19">
        <v>2.0000000000000001E-4</v>
      </c>
      <c r="E257" s="13">
        <f t="shared" si="138"/>
        <v>39870.004254140913</v>
      </c>
      <c r="F257">
        <f t="shared" si="139"/>
        <v>39870</v>
      </c>
      <c r="G257">
        <f t="shared" si="154"/>
        <v>1.8307999998796731E-3</v>
      </c>
      <c r="K257">
        <f t="shared" si="157"/>
        <v>1.8307999998796731E-3</v>
      </c>
      <c r="L257">
        <v>1</v>
      </c>
      <c r="O257" s="254"/>
      <c r="S257" s="13"/>
      <c r="Z257">
        <f t="shared" si="140"/>
        <v>39870</v>
      </c>
      <c r="AA257" s="227">
        <f t="shared" si="141"/>
        <v>1.532497178505246E-3</v>
      </c>
      <c r="AB257" s="227">
        <f t="shared" si="142"/>
        <v>4.9801660521496038E-2</v>
      </c>
      <c r="AC257" s="227">
        <f t="shared" si="143"/>
        <v>2.983028213744271E-4</v>
      </c>
      <c r="AD257" s="227">
        <f t="shared" si="144"/>
        <v>8.8984573239943363E-8</v>
      </c>
      <c r="AE257" s="227">
        <f t="shared" si="155"/>
        <v>8.8984573239943363E-8</v>
      </c>
      <c r="AF257" s="244">
        <f t="shared" si="145"/>
        <v>41676.384700000002</v>
      </c>
      <c r="AG257" s="245"/>
      <c r="AH257">
        <f t="shared" si="146"/>
        <v>-4.7970860521616365E-2</v>
      </c>
      <c r="AI257">
        <f t="shared" si="147"/>
        <v>1.2559923682334553</v>
      </c>
      <c r="AJ257">
        <f t="shared" si="148"/>
        <v>-0.71287670725786112</v>
      </c>
      <c r="AK257">
        <f t="shared" si="149"/>
        <v>0.29838055265653479</v>
      </c>
      <c r="AL257">
        <f t="shared" si="150"/>
        <v>0.86171117554053134</v>
      </c>
      <c r="AM257">
        <f t="shared" si="151"/>
        <v>0.45965697655733567</v>
      </c>
      <c r="AN257" s="227">
        <f t="shared" si="159"/>
        <v>13.155468969946691</v>
      </c>
      <c r="AO257" s="227">
        <f t="shared" si="159"/>
        <v>13.155270938590723</v>
      </c>
      <c r="AP257" s="227">
        <f t="shared" si="159"/>
        <v>13.154665313431199</v>
      </c>
      <c r="AQ257" s="227">
        <f t="shared" si="159"/>
        <v>13.152814688758912</v>
      </c>
      <c r="AR257" s="227">
        <f t="shared" si="159"/>
        <v>13.147173707499498</v>
      </c>
      <c r="AS257" s="227">
        <f t="shared" si="159"/>
        <v>13.130105837617881</v>
      </c>
      <c r="AT257" s="227">
        <f t="shared" si="159"/>
        <v>13.079531562152313</v>
      </c>
      <c r="AU257" s="227">
        <f t="shared" si="152"/>
        <v>12.937097750647364</v>
      </c>
      <c r="AV257" s="227"/>
      <c r="AW257" s="227"/>
      <c r="AX257" s="227"/>
      <c r="AY257" s="227"/>
      <c r="AZ257" s="227"/>
      <c r="BA257" s="227"/>
      <c r="BB257" s="227"/>
      <c r="BC257" s="227"/>
      <c r="BD257" s="227"/>
      <c r="BE257" s="227"/>
      <c r="BF257" s="227"/>
      <c r="BG257" s="227"/>
      <c r="BH257" s="227"/>
      <c r="BI257" s="227"/>
      <c r="BJ257" s="227"/>
      <c r="BK257" s="227"/>
      <c r="BL257" s="227"/>
    </row>
    <row r="258" spans="1:64" x14ac:dyDescent="0.2">
      <c r="A258" s="46" t="s">
        <v>1413</v>
      </c>
      <c r="B258" s="45" t="s">
        <v>32</v>
      </c>
      <c r="C258" s="46">
        <v>56723.5046</v>
      </c>
      <c r="D258" s="46">
        <v>3.5999999999999999E-3</v>
      </c>
      <c r="E258" s="13">
        <f t="shared" si="138"/>
        <v>39936.506923691006</v>
      </c>
      <c r="F258">
        <f t="shared" si="139"/>
        <v>39936.5</v>
      </c>
      <c r="G258">
        <f t="shared" si="154"/>
        <v>2.979659999255091E-3</v>
      </c>
      <c r="K258">
        <f t="shared" si="157"/>
        <v>2.979659999255091E-3</v>
      </c>
      <c r="L258">
        <v>1</v>
      </c>
      <c r="O258" s="254"/>
      <c r="S258" s="13"/>
      <c r="Z258">
        <f t="shared" ref="Z258:Z270" si="160">F258</f>
        <v>39936.5</v>
      </c>
      <c r="AA258" s="227">
        <f t="shared" ref="AA258:AA270" si="161">AB$3+AB$4*Z258+AB$5*Z258^2+AH258</f>
        <v>1.9738863463445097E-3</v>
      </c>
      <c r="AB258" s="227">
        <f t="shared" ref="AB258:AB270" si="162">+G258-AH258</f>
        <v>5.0747672400669346E-2</v>
      </c>
      <c r="AC258" s="227">
        <f t="shared" ref="AC258:AC270" si="163">+G258-AA258</f>
        <v>1.0057736529105812E-3</v>
      </c>
      <c r="AD258" s="227">
        <f t="shared" ref="AD258:AD270" si="164">+(G258-AA258)^2</f>
        <v>1.0115806408890943E-6</v>
      </c>
      <c r="AE258" s="227">
        <f t="shared" ref="AE258:AE270" si="165">+(G258-AA258)^2*L258</f>
        <v>1.0115806408890943E-6</v>
      </c>
      <c r="AF258" s="244">
        <f t="shared" ref="AF258:AF270" si="166">+C258-15018.5</f>
        <v>41705.0046</v>
      </c>
      <c r="AG258" s="245"/>
      <c r="AH258">
        <f t="shared" ref="AH258:AH270" si="167">$AB$6*($AB$11/AI258*AJ258+$AB$12)</f>
        <v>-4.7768012401414255E-2</v>
      </c>
      <c r="AI258">
        <f t="shared" ref="AI258:AI270" si="168">1+$AB$7*COS(AL258)</f>
        <v>1.2529317741767008</v>
      </c>
      <c r="AJ258">
        <f t="shared" ref="AJ258:AJ270" si="169">SIN(AL258+RADIANS($AB$9))</f>
        <v>-0.70567753613315742</v>
      </c>
      <c r="AK258">
        <f t="shared" si="149"/>
        <v>0.3009793421635753</v>
      </c>
      <c r="AL258">
        <f t="shared" si="150"/>
        <v>0.87192396248619142</v>
      </c>
      <c r="AM258">
        <f t="shared" si="151"/>
        <v>0.46585687823771477</v>
      </c>
      <c r="AN258" s="227">
        <f t="shared" ref="AN258:AT258" si="170">$AU258+$AB$7*SIN(AO258)</f>
        <v>13.162954573110285</v>
      </c>
      <c r="AO258" s="227">
        <f t="shared" si="170"/>
        <v>13.162759333010404</v>
      </c>
      <c r="AP258" s="227">
        <f t="shared" si="170"/>
        <v>13.162159226482153</v>
      </c>
      <c r="AQ258" s="227">
        <f t="shared" si="170"/>
        <v>13.160316213894626</v>
      </c>
      <c r="AR258" s="227">
        <f t="shared" si="170"/>
        <v>13.154670317964209</v>
      </c>
      <c r="AS258" s="227">
        <f t="shared" si="170"/>
        <v>13.137504745567769</v>
      </c>
      <c r="AT258" s="227">
        <f t="shared" si="170"/>
        <v>13.086421554145174</v>
      </c>
      <c r="AU258" s="227">
        <f t="shared" ref="AU258:AU270" si="171">RADIANS($AB$9)+$AB$18*(F258-AB$15)</f>
        <v>12.942141389207674</v>
      </c>
      <c r="AX258" s="227"/>
    </row>
    <row r="259" spans="1:64" x14ac:dyDescent="0.2">
      <c r="A259" s="36" t="s">
        <v>1407</v>
      </c>
      <c r="B259" s="43" t="s">
        <v>32</v>
      </c>
      <c r="C259" s="14">
        <v>56725.440499999997</v>
      </c>
      <c r="D259" s="14">
        <v>1E-4</v>
      </c>
      <c r="E259" s="13">
        <f t="shared" si="138"/>
        <v>39941.005280358288</v>
      </c>
      <c r="F259">
        <f t="shared" si="139"/>
        <v>39941</v>
      </c>
      <c r="G259">
        <f t="shared" si="154"/>
        <v>2.2724399968865328E-3</v>
      </c>
      <c r="K259">
        <f t="shared" si="157"/>
        <v>2.2724399968865328E-3</v>
      </c>
      <c r="L259">
        <v>1</v>
      </c>
      <c r="O259" s="254"/>
      <c r="S259" s="13"/>
      <c r="Z259">
        <f t="shared" si="160"/>
        <v>39941</v>
      </c>
      <c r="AA259" s="227">
        <f t="shared" si="161"/>
        <v>2.003846102346496E-3</v>
      </c>
      <c r="AB259" s="227">
        <f t="shared" si="162"/>
        <v>5.0026647013555525E-2</v>
      </c>
      <c r="AC259" s="227">
        <f t="shared" si="163"/>
        <v>2.6859389454003679E-4</v>
      </c>
      <c r="AD259" s="227">
        <f t="shared" si="164"/>
        <v>7.2142680184184406E-8</v>
      </c>
      <c r="AE259" s="227">
        <f t="shared" si="165"/>
        <v>7.2142680184184406E-8</v>
      </c>
      <c r="AF259" s="244">
        <f t="shared" si="166"/>
        <v>41706.940499999997</v>
      </c>
      <c r="AG259" s="245"/>
      <c r="AH259">
        <f t="shared" si="167"/>
        <v>-4.7754207016668992E-2</v>
      </c>
      <c r="AI259">
        <f t="shared" si="168"/>
        <v>1.2527242516131811</v>
      </c>
      <c r="AJ259">
        <f t="shared" si="169"/>
        <v>-0.7051889826784643</v>
      </c>
      <c r="AK259">
        <f t="shared" si="149"/>
        <v>0.30115361436308469</v>
      </c>
      <c r="AL259">
        <f t="shared" si="150"/>
        <v>0.87261325395596923</v>
      </c>
      <c r="AM259">
        <f t="shared" si="151"/>
        <v>0.46627638726788073</v>
      </c>
      <c r="AN259" s="227">
        <f t="shared" ref="AN259:AT259" si="172">$AU259+$AB$7*SIN(AO259)</f>
        <v>13.163460458409519</v>
      </c>
      <c r="AO259" s="227">
        <f t="shared" si="172"/>
        <v>13.163265409845481</v>
      </c>
      <c r="AP259" s="227">
        <f t="shared" si="172"/>
        <v>13.162665685981588</v>
      </c>
      <c r="AQ259" s="227">
        <f t="shared" si="172"/>
        <v>13.160823216649963</v>
      </c>
      <c r="AR259" s="227">
        <f t="shared" si="172"/>
        <v>13.155177063356538</v>
      </c>
      <c r="AS259" s="227">
        <f t="shared" si="172"/>
        <v>13.138005044735856</v>
      </c>
      <c r="AT259" s="227">
        <f t="shared" si="172"/>
        <v>13.086887662147566</v>
      </c>
      <c r="AU259" s="227">
        <f t="shared" si="171"/>
        <v>12.94248268805762</v>
      </c>
      <c r="AX259" s="227"/>
    </row>
    <row r="260" spans="1:64" x14ac:dyDescent="0.2">
      <c r="A260" s="46" t="s">
        <v>1413</v>
      </c>
      <c r="B260" s="45" t="s">
        <v>32</v>
      </c>
      <c r="C260" s="46">
        <v>56728.453099999999</v>
      </c>
      <c r="D260" s="46">
        <v>4.0000000000000002E-4</v>
      </c>
      <c r="E260" s="13">
        <f t="shared" si="138"/>
        <v>39948.005512444586</v>
      </c>
      <c r="F260">
        <f t="shared" si="139"/>
        <v>39948</v>
      </c>
      <c r="G260">
        <f t="shared" si="154"/>
        <v>2.3723199992673472E-3</v>
      </c>
      <c r="K260">
        <f t="shared" si="157"/>
        <v>2.3723199992673472E-3</v>
      </c>
      <c r="L260">
        <v>1</v>
      </c>
      <c r="O260" s="254"/>
      <c r="S260" s="13"/>
      <c r="Z260">
        <f t="shared" si="160"/>
        <v>39948</v>
      </c>
      <c r="AA260" s="227">
        <f t="shared" si="161"/>
        <v>2.0504730577591279E-3</v>
      </c>
      <c r="AB260" s="227">
        <f t="shared" si="162"/>
        <v>5.0105032230885943E-2</v>
      </c>
      <c r="AC260" s="227">
        <f t="shared" si="163"/>
        <v>3.2184694150821924E-4</v>
      </c>
      <c r="AD260" s="227">
        <f t="shared" si="164"/>
        <v>1.035854537581951E-7</v>
      </c>
      <c r="AE260" s="227">
        <f t="shared" si="165"/>
        <v>1.035854537581951E-7</v>
      </c>
      <c r="AF260" s="244">
        <f t="shared" si="166"/>
        <v>41709.953099999999</v>
      </c>
      <c r="AG260" s="245"/>
      <c r="AH260">
        <f t="shared" si="167"/>
        <v>-4.7732712231618596E-2</v>
      </c>
      <c r="AI260">
        <f t="shared" si="168"/>
        <v>1.2524013368333062</v>
      </c>
      <c r="AJ260">
        <f t="shared" si="169"/>
        <v>-0.70442866671569926</v>
      </c>
      <c r="AK260">
        <f t="shared" si="149"/>
        <v>0.30142430552653171</v>
      </c>
      <c r="AL260">
        <f t="shared" si="150"/>
        <v>0.87368503152466226</v>
      </c>
      <c r="AM260">
        <f t="shared" si="151"/>
        <v>0.46692894871866991</v>
      </c>
      <c r="AN260" s="227">
        <f t="shared" ref="AN260:AT260" si="173">$AU260+$AB$7*SIN(AO260)</f>
        <v>13.164247224734929</v>
      </c>
      <c r="AO260" s="227">
        <f t="shared" si="173"/>
        <v>13.164052474766464</v>
      </c>
      <c r="AP260" s="227">
        <f t="shared" si="173"/>
        <v>13.163453348445572</v>
      </c>
      <c r="AQ260" s="227">
        <f t="shared" si="173"/>
        <v>13.161611731210403</v>
      </c>
      <c r="AR260" s="227">
        <f t="shared" si="173"/>
        <v>13.155965196459457</v>
      </c>
      <c r="AS260" s="227">
        <f t="shared" si="173"/>
        <v>13.138783192040062</v>
      </c>
      <c r="AT260" s="227">
        <f t="shared" si="173"/>
        <v>13.087612685600492</v>
      </c>
      <c r="AU260" s="227">
        <f t="shared" si="171"/>
        <v>12.943013597379757</v>
      </c>
      <c r="AX260" s="227"/>
    </row>
    <row r="261" spans="1:64" x14ac:dyDescent="0.2">
      <c r="A261" s="46" t="s">
        <v>1413</v>
      </c>
      <c r="B261" s="45" t="s">
        <v>32</v>
      </c>
      <c r="C261" s="46">
        <v>56736.416700000002</v>
      </c>
      <c r="D261" s="46">
        <v>1.2999999999999999E-3</v>
      </c>
      <c r="E261" s="13">
        <f t="shared" si="138"/>
        <v>39966.510142412873</v>
      </c>
      <c r="F261">
        <f t="shared" si="139"/>
        <v>39966.5</v>
      </c>
      <c r="G261">
        <f t="shared" si="154"/>
        <v>4.3648599967127666E-3</v>
      </c>
      <c r="K261">
        <f t="shared" si="157"/>
        <v>4.3648599967127666E-3</v>
      </c>
      <c r="L261">
        <v>1</v>
      </c>
      <c r="O261" s="254"/>
      <c r="P261">
        <v>1.3695495979244068E-10</v>
      </c>
      <c r="Q261">
        <v>1.2696872102414086E-19</v>
      </c>
      <c r="R261">
        <v>2.7312823473295629E-28</v>
      </c>
      <c r="S261" s="13">
        <v>8.1615739267073041E-10</v>
      </c>
      <c r="T261">
        <v>4.213942603207164E-8</v>
      </c>
      <c r="U261">
        <v>5.3196735647841335E-4</v>
      </c>
      <c r="V261">
        <v>2.9375674048923803E-3</v>
      </c>
      <c r="W261">
        <v>181.09703859450073</v>
      </c>
      <c r="X261">
        <v>2.4500826003865041E-5</v>
      </c>
      <c r="Y261">
        <v>7.8691023064444339E-22</v>
      </c>
      <c r="Z261">
        <f t="shared" si="160"/>
        <v>39966.5</v>
      </c>
      <c r="AA261" s="227">
        <f t="shared" si="161"/>
        <v>2.1738353203039837E-3</v>
      </c>
      <c r="AB261" s="227">
        <f t="shared" si="162"/>
        <v>5.2040649152193023E-2</v>
      </c>
      <c r="AC261" s="227">
        <f t="shared" si="163"/>
        <v>2.1910246764087829E-3</v>
      </c>
      <c r="AD261" s="227">
        <f t="shared" si="164"/>
        <v>4.8005891326322121E-6</v>
      </c>
      <c r="AE261" s="227">
        <f t="shared" si="165"/>
        <v>4.8005891326322121E-6</v>
      </c>
      <c r="AF261" s="244">
        <f t="shared" si="166"/>
        <v>41717.916700000002</v>
      </c>
      <c r="AG261" s="245"/>
      <c r="AH261">
        <f t="shared" si="167"/>
        <v>-4.7675789155480257E-2</v>
      </c>
      <c r="AI261">
        <f t="shared" si="168"/>
        <v>1.2515473278068194</v>
      </c>
      <c r="AJ261">
        <f t="shared" si="169"/>
        <v>-0.70241725973885316</v>
      </c>
      <c r="AK261">
        <f t="shared" si="149"/>
        <v>0.3021373672200125</v>
      </c>
      <c r="AL261">
        <f t="shared" si="150"/>
        <v>0.87651492777261242</v>
      </c>
      <c r="AM261">
        <f t="shared" si="151"/>
        <v>0.4686535281190029</v>
      </c>
      <c r="AN261" s="227">
        <f t="shared" ref="AN261:AT261" si="174">$AU261+$AB$7*SIN(AO261)</f>
        <v>13.166325560254473</v>
      </c>
      <c r="AO261" s="227">
        <f t="shared" si="174"/>
        <v>13.166131603206157</v>
      </c>
      <c r="AP261" s="227">
        <f t="shared" si="174"/>
        <v>13.165534069427881</v>
      </c>
      <c r="AQ261" s="227">
        <f t="shared" si="174"/>
        <v>13.163694745229773</v>
      </c>
      <c r="AR261" s="227">
        <f t="shared" si="174"/>
        <v>13.158047312863177</v>
      </c>
      <c r="AS261" s="227">
        <f t="shared" si="174"/>
        <v>13.14083916161656</v>
      </c>
      <c r="AT261" s="227">
        <f t="shared" si="174"/>
        <v>13.089528622670725</v>
      </c>
      <c r="AU261" s="227">
        <f t="shared" si="171"/>
        <v>12.944416714873977</v>
      </c>
      <c r="AX261" s="227"/>
    </row>
    <row r="262" spans="1:64" x14ac:dyDescent="0.2">
      <c r="A262" s="209" t="s">
        <v>1416</v>
      </c>
      <c r="B262" s="210"/>
      <c r="C262" s="209">
        <v>57030.137099999956</v>
      </c>
      <c r="D262" s="209"/>
      <c r="E262" s="13">
        <f t="shared" si="138"/>
        <v>40649.013949250795</v>
      </c>
      <c r="F262">
        <f t="shared" si="139"/>
        <v>40649</v>
      </c>
      <c r="G262">
        <f t="shared" si="154"/>
        <v>6.0031599568901584E-3</v>
      </c>
      <c r="K262">
        <f t="shared" si="157"/>
        <v>6.0031599568901584E-3</v>
      </c>
      <c r="L262">
        <v>1</v>
      </c>
      <c r="O262" s="254"/>
      <c r="P262">
        <v>2.554837596594515E-11</v>
      </c>
      <c r="Q262">
        <v>1.7084204688393234E-19</v>
      </c>
      <c r="R262">
        <v>2.0998425528508738E-28</v>
      </c>
      <c r="S262" s="13">
        <v>6.1087733853154545E-10</v>
      </c>
      <c r="T262">
        <v>2.4775190701900505E-7</v>
      </c>
      <c r="U262">
        <v>6.2028459557632353E-4</v>
      </c>
      <c r="V262">
        <v>6.4648489039984556E-3</v>
      </c>
      <c r="W262">
        <v>332.57905377704463</v>
      </c>
      <c r="X262">
        <v>1.8338373842440348E-5</v>
      </c>
      <c r="Y262">
        <v>6.0498600197690663E-22</v>
      </c>
      <c r="Z262">
        <f t="shared" si="160"/>
        <v>40649</v>
      </c>
      <c r="AA262" s="227">
        <f t="shared" si="161"/>
        <v>6.8544224391739669E-3</v>
      </c>
      <c r="AB262" s="227">
        <f t="shared" si="162"/>
        <v>5.1468141081896249E-2</v>
      </c>
      <c r="AC262" s="227">
        <f t="shared" si="163"/>
        <v>-8.5126248228380857E-4</v>
      </c>
      <c r="AD262" s="227">
        <f t="shared" si="164"/>
        <v>7.2464781374399152E-7</v>
      </c>
      <c r="AE262" s="227">
        <f t="shared" si="165"/>
        <v>7.2464781374399152E-7</v>
      </c>
      <c r="AF262" s="244">
        <f t="shared" si="166"/>
        <v>42011.637099999956</v>
      </c>
      <c r="AG262" s="245"/>
      <c r="AH262">
        <f t="shared" si="167"/>
        <v>-4.546498112500609E-2</v>
      </c>
      <c r="AI262">
        <f t="shared" si="168"/>
        <v>1.2195737735226559</v>
      </c>
      <c r="AJ262">
        <f t="shared" si="169"/>
        <v>-0.6265275275341019</v>
      </c>
      <c r="AK262">
        <f t="shared" si="149"/>
        <v>0.32611409779157574</v>
      </c>
      <c r="AL262">
        <f t="shared" si="150"/>
        <v>0.97821303463485898</v>
      </c>
      <c r="AM262">
        <f t="shared" si="151"/>
        <v>0.53224101191522499</v>
      </c>
      <c r="AN262" s="227">
        <f t="shared" ref="AN262:AT262" si="175">$AU262+$AB$7*SIN(AO262)</f>
        <v>13.241998788784761</v>
      </c>
      <c r="AO262" s="227">
        <f t="shared" si="175"/>
        <v>13.241836979023788</v>
      </c>
      <c r="AP262" s="227">
        <f t="shared" si="175"/>
        <v>13.241309707487511</v>
      </c>
      <c r="AQ262" s="227">
        <f t="shared" si="175"/>
        <v>13.239593087116198</v>
      </c>
      <c r="AR262" s="227">
        <f t="shared" si="175"/>
        <v>13.234020525571022</v>
      </c>
      <c r="AS262" s="227">
        <f t="shared" si="175"/>
        <v>13.216096179428803</v>
      </c>
      <c r="AT262" s="227">
        <f t="shared" si="175"/>
        <v>13.16000308850902</v>
      </c>
      <c r="AU262" s="227">
        <f t="shared" si="171"/>
        <v>12.996180373782405</v>
      </c>
      <c r="AX262" s="227"/>
    </row>
    <row r="263" spans="1:64" x14ac:dyDescent="0.2">
      <c r="A263" s="211" t="s">
        <v>1414</v>
      </c>
      <c r="B263" s="212"/>
      <c r="C263" s="211">
        <v>57102.439299999998</v>
      </c>
      <c r="D263" s="211">
        <v>1E-3</v>
      </c>
      <c r="E263" s="13">
        <f t="shared" si="138"/>
        <v>40817.019054591765</v>
      </c>
      <c r="F263">
        <f t="shared" si="139"/>
        <v>40817</v>
      </c>
      <c r="G263">
        <f t="shared" si="154"/>
        <v>8.2002799972542562E-3</v>
      </c>
      <c r="K263">
        <f t="shared" si="157"/>
        <v>8.2002799972542562E-3</v>
      </c>
      <c r="L263">
        <v>1</v>
      </c>
      <c r="O263" s="254"/>
      <c r="S263" s="13"/>
      <c r="Z263">
        <f t="shared" si="160"/>
        <v>40817</v>
      </c>
      <c r="AA263" s="227">
        <f t="shared" si="161"/>
        <v>8.0429854997954714E-3</v>
      </c>
      <c r="AB263" s="227">
        <f t="shared" si="162"/>
        <v>5.3090231969525906E-2</v>
      </c>
      <c r="AC263" s="227">
        <f t="shared" si="163"/>
        <v>1.5729449745878477E-4</v>
      </c>
      <c r="AD263" s="227">
        <f t="shared" si="164"/>
        <v>2.4741558930811648E-8</v>
      </c>
      <c r="AE263" s="227">
        <f t="shared" si="165"/>
        <v>2.4741558930811648E-8</v>
      </c>
      <c r="AF263" s="244">
        <f t="shared" si="166"/>
        <v>42083.939299999998</v>
      </c>
      <c r="AG263" s="245"/>
      <c r="AH263">
        <f t="shared" si="167"/>
        <v>-4.4889951972271649E-2</v>
      </c>
      <c r="AI263">
        <f t="shared" si="168"/>
        <v>1.2116093348940002</v>
      </c>
      <c r="AJ263">
        <f t="shared" si="169"/>
        <v>-0.60746298539888521</v>
      </c>
      <c r="AK263">
        <f t="shared" si="149"/>
        <v>0.3313374958906869</v>
      </c>
      <c r="AL263">
        <f t="shared" si="150"/>
        <v>1.0024400625758116</v>
      </c>
      <c r="AM263">
        <f t="shared" si="151"/>
        <v>0.54788769242390878</v>
      </c>
      <c r="AN263" s="227">
        <f t="shared" ref="AN263:AT263" si="176">$AU263+$AB$7*SIN(AO263)</f>
        <v>13.260324079176122</v>
      </c>
      <c r="AO263" s="227">
        <f t="shared" si="176"/>
        <v>13.260170719006611</v>
      </c>
      <c r="AP263" s="227">
        <f t="shared" si="176"/>
        <v>13.259663445000058</v>
      </c>
      <c r="AQ263" s="227">
        <f t="shared" si="176"/>
        <v>13.257987040073026</v>
      </c>
      <c r="AR263" s="227">
        <f t="shared" si="176"/>
        <v>13.252463422008942</v>
      </c>
      <c r="AS263" s="227">
        <f t="shared" si="176"/>
        <v>13.234436853357098</v>
      </c>
      <c r="AT263" s="227">
        <f t="shared" si="176"/>
        <v>13.177285247318144</v>
      </c>
      <c r="AU263" s="227">
        <f t="shared" si="171"/>
        <v>13.008922197513712</v>
      </c>
      <c r="AX263" s="227"/>
    </row>
    <row r="264" spans="1:64" x14ac:dyDescent="0.2">
      <c r="A264" s="209" t="s">
        <v>1416</v>
      </c>
      <c r="B264" s="210"/>
      <c r="C264" s="209">
        <v>57108.034199999965</v>
      </c>
      <c r="D264" s="209"/>
      <c r="E264" s="13">
        <f t="shared" si="138"/>
        <v>40830.019651584196</v>
      </c>
      <c r="F264">
        <f t="shared" si="139"/>
        <v>40830</v>
      </c>
      <c r="G264">
        <f t="shared" si="154"/>
        <v>8.457199961412698E-3</v>
      </c>
      <c r="K264">
        <f t="shared" si="157"/>
        <v>8.457199961412698E-3</v>
      </c>
      <c r="L264">
        <v>1</v>
      </c>
      <c r="O264" s="254"/>
      <c r="S264" s="13"/>
      <c r="Z264">
        <f t="shared" si="160"/>
        <v>40830</v>
      </c>
      <c r="AA264" s="227">
        <f t="shared" si="161"/>
        <v>8.1355209527166489E-3</v>
      </c>
      <c r="AB264" s="227">
        <f t="shared" si="162"/>
        <v>5.3302184346233149E-2</v>
      </c>
      <c r="AC264" s="227">
        <f t="shared" si="163"/>
        <v>3.2167900869604915E-4</v>
      </c>
      <c r="AD264" s="227">
        <f t="shared" si="164"/>
        <v>1.0347738463567287E-7</v>
      </c>
      <c r="AE264" s="227">
        <f t="shared" si="165"/>
        <v>1.0347738463567287E-7</v>
      </c>
      <c r="AF264" s="244">
        <f t="shared" si="166"/>
        <v>42089.534199999965</v>
      </c>
      <c r="AG264" s="245"/>
      <c r="AH264">
        <f t="shared" si="167"/>
        <v>-4.4844984384820451E-2</v>
      </c>
      <c r="AI264">
        <f t="shared" si="168"/>
        <v>1.2109921892283153</v>
      </c>
      <c r="AJ264">
        <f t="shared" si="169"/>
        <v>-0.60598326784480128</v>
      </c>
      <c r="AK264">
        <f t="shared" si="149"/>
        <v>0.33173082895931588</v>
      </c>
      <c r="AL264">
        <f t="shared" si="150"/>
        <v>1.0043015464209866</v>
      </c>
      <c r="AM264">
        <f t="shared" si="151"/>
        <v>0.54909844307864819</v>
      </c>
      <c r="AN264" s="227">
        <f t="shared" ref="AN264:AT264" si="177">$AU264+$AB$7*SIN(AO264)</f>
        <v>13.261737097786648</v>
      </c>
      <c r="AO264" s="227">
        <f t="shared" si="177"/>
        <v>13.261584395210551</v>
      </c>
      <c r="AP264" s="227">
        <f t="shared" si="177"/>
        <v>13.261078701210204</v>
      </c>
      <c r="AQ264" s="227">
        <f t="shared" si="177"/>
        <v>13.259405549709141</v>
      </c>
      <c r="AR264" s="227">
        <f t="shared" si="177"/>
        <v>13.25388618947353</v>
      </c>
      <c r="AS264" s="227">
        <f t="shared" si="177"/>
        <v>13.235852922337047</v>
      </c>
      <c r="AT264" s="227">
        <f t="shared" si="177"/>
        <v>13.178621427243217</v>
      </c>
      <c r="AU264" s="227">
        <f t="shared" si="171"/>
        <v>13.009908171969109</v>
      </c>
      <c r="AX264" s="227"/>
    </row>
    <row r="265" spans="1:64" x14ac:dyDescent="0.2">
      <c r="A265" s="213" t="s">
        <v>1415</v>
      </c>
      <c r="B265" s="214" t="s">
        <v>32</v>
      </c>
      <c r="C265" s="215">
        <v>57466.312899999997</v>
      </c>
      <c r="D265" s="215">
        <v>2.3999999999999998E-3</v>
      </c>
      <c r="E265" s="13">
        <f t="shared" si="138"/>
        <v>41662.534439998621</v>
      </c>
      <c r="F265">
        <f t="shared" si="139"/>
        <v>41662.5</v>
      </c>
      <c r="G265">
        <f t="shared" si="154"/>
        <v>1.4821500000834931E-2</v>
      </c>
      <c r="K265">
        <f t="shared" si="157"/>
        <v>1.4821500000834931E-2</v>
      </c>
      <c r="L265">
        <v>1</v>
      </c>
      <c r="O265" s="254"/>
      <c r="P265">
        <v>1.8111917073970811E-11</v>
      </c>
      <c r="Q265">
        <v>3.4495976513824159E-19</v>
      </c>
      <c r="R265">
        <v>3.4645730891257236E-28</v>
      </c>
      <c r="S265" s="13">
        <v>3.6091002079937864E-10</v>
      </c>
      <c r="T265">
        <v>1.4421351232381803E-6</v>
      </c>
      <c r="U265">
        <v>1.132910651659247E-3</v>
      </c>
      <c r="V265">
        <v>3.5101627750248832E-2</v>
      </c>
      <c r="W265">
        <v>1543.7587094413511</v>
      </c>
      <c r="X265">
        <v>1.0834422014757458E-5</v>
      </c>
      <c r="Y265">
        <v>9.9817875340292555E-22</v>
      </c>
      <c r="Z265">
        <f t="shared" si="160"/>
        <v>41662.5</v>
      </c>
      <c r="AA265" s="227">
        <f t="shared" si="161"/>
        <v>1.4217568852109314E-2</v>
      </c>
      <c r="AB265" s="227">
        <f t="shared" si="162"/>
        <v>5.665813856512885E-2</v>
      </c>
      <c r="AC265" s="227">
        <f t="shared" si="163"/>
        <v>6.0393114872561715E-4</v>
      </c>
      <c r="AD265" s="227">
        <f t="shared" si="164"/>
        <v>3.6473283240104349E-7</v>
      </c>
      <c r="AE265" s="227">
        <f t="shared" si="165"/>
        <v>3.6473283240104349E-7</v>
      </c>
      <c r="AF265" s="244">
        <f t="shared" si="166"/>
        <v>42447.812899999997</v>
      </c>
      <c r="AG265" s="245"/>
      <c r="AH265">
        <f t="shared" si="167"/>
        <v>-4.183663856429392E-2</v>
      </c>
      <c r="AI265">
        <f t="shared" si="168"/>
        <v>1.171429997742081</v>
      </c>
      <c r="AJ265">
        <f t="shared" si="169"/>
        <v>-0.51045060084751326</v>
      </c>
      <c r="AK265">
        <f t="shared" si="149"/>
        <v>0.35380051253713884</v>
      </c>
      <c r="AL265">
        <f t="shared" si="150"/>
        <v>1.1195941854801068</v>
      </c>
      <c r="AM265">
        <f t="shared" si="151"/>
        <v>0.62666690785449375</v>
      </c>
      <c r="AN265" s="227">
        <f t="shared" ref="AN265:AT265" si="178">$AU265+$AB$7*SIN(AO265)</f>
        <v>13.350721950806255</v>
      </c>
      <c r="AO265" s="227">
        <f t="shared" si="178"/>
        <v>13.350610961405581</v>
      </c>
      <c r="AP265" s="227">
        <f t="shared" si="178"/>
        <v>13.35021225330483</v>
      </c>
      <c r="AQ265" s="227">
        <f t="shared" si="178"/>
        <v>13.34878127590412</v>
      </c>
      <c r="AR265" s="227">
        <f t="shared" si="178"/>
        <v>13.343662104670404</v>
      </c>
      <c r="AS265" s="227">
        <f t="shared" si="178"/>
        <v>13.325555305903126</v>
      </c>
      <c r="AT265" s="227">
        <f t="shared" si="178"/>
        <v>13.263831998618342</v>
      </c>
      <c r="AU265" s="227">
        <f t="shared" si="171"/>
        <v>13.073048459209058</v>
      </c>
      <c r="AX265" s="227"/>
    </row>
    <row r="266" spans="1:64" x14ac:dyDescent="0.2">
      <c r="A266" s="213" t="s">
        <v>1415</v>
      </c>
      <c r="B266" s="214" t="s">
        <v>32</v>
      </c>
      <c r="C266" s="215">
        <v>57466.525699999998</v>
      </c>
      <c r="D266" s="215">
        <v>3.3999999999999998E-3</v>
      </c>
      <c r="E266" s="13">
        <f t="shared" si="138"/>
        <v>41663.028913007969</v>
      </c>
      <c r="F266">
        <f t="shared" si="139"/>
        <v>41663</v>
      </c>
      <c r="G266">
        <f t="shared" si="154"/>
        <v>1.2442919993191026E-2</v>
      </c>
      <c r="K266">
        <f t="shared" si="157"/>
        <v>1.2442919993191026E-2</v>
      </c>
      <c r="L266">
        <v>1</v>
      </c>
      <c r="O266" s="254"/>
      <c r="S266" s="13"/>
      <c r="Z266">
        <f t="shared" si="160"/>
        <v>41663</v>
      </c>
      <c r="AA266" s="227">
        <f t="shared" si="161"/>
        <v>1.4221308272019575E-2</v>
      </c>
      <c r="AB266" s="227">
        <f t="shared" si="162"/>
        <v>5.427768149447508E-2</v>
      </c>
      <c r="AC266" s="227">
        <f t="shared" si="163"/>
        <v>-1.7783882788285493E-3</v>
      </c>
      <c r="AD266" s="227">
        <f t="shared" si="164"/>
        <v>3.1626648702747699E-6</v>
      </c>
      <c r="AE266" s="227">
        <f t="shared" si="165"/>
        <v>3.1626648702747699E-6</v>
      </c>
      <c r="AF266" s="244">
        <f t="shared" si="166"/>
        <v>42448.025699999998</v>
      </c>
      <c r="AG266" s="245"/>
      <c r="AH266">
        <f t="shared" si="167"/>
        <v>-4.1834761501284054E-2</v>
      </c>
      <c r="AI266">
        <f t="shared" si="168"/>
        <v>1.1714063082686115</v>
      </c>
      <c r="AJ266">
        <f t="shared" si="169"/>
        <v>-0.51039302371127349</v>
      </c>
      <c r="AK266">
        <f t="shared" si="149"/>
        <v>0.35381199002170327</v>
      </c>
      <c r="AL266">
        <f t="shared" si="150"/>
        <v>1.1196611415425708</v>
      </c>
      <c r="AM266">
        <f t="shared" si="151"/>
        <v>0.62671353406890429</v>
      </c>
      <c r="AN266" s="227">
        <f t="shared" ref="AN266:AT266" si="179">$AU266+$AB$7*SIN(AO266)</f>
        <v>13.350774506354302</v>
      </c>
      <c r="AO266" s="227">
        <f t="shared" si="179"/>
        <v>13.350663541109689</v>
      </c>
      <c r="AP266" s="227">
        <f t="shared" si="179"/>
        <v>13.350264898867639</v>
      </c>
      <c r="AQ266" s="227">
        <f t="shared" si="179"/>
        <v>13.348834082734696</v>
      </c>
      <c r="AR266" s="227">
        <f t="shared" si="179"/>
        <v>13.343715220302791</v>
      </c>
      <c r="AS266" s="227">
        <f t="shared" si="179"/>
        <v>13.32560858305887</v>
      </c>
      <c r="AT266" s="227">
        <f t="shared" si="179"/>
        <v>13.263882956330056</v>
      </c>
      <c r="AU266" s="227">
        <f t="shared" si="171"/>
        <v>13.073086381303497</v>
      </c>
      <c r="AX266" s="227"/>
    </row>
    <row r="267" spans="1:64" x14ac:dyDescent="0.2">
      <c r="A267" s="216" t="s">
        <v>1418</v>
      </c>
      <c r="B267" s="217"/>
      <c r="C267" s="211">
        <v>57807.806499999999</v>
      </c>
      <c r="D267" s="211">
        <v>2.9999999999999997E-4</v>
      </c>
      <c r="E267" s="13">
        <f t="shared" si="138"/>
        <v>42456.046507974905</v>
      </c>
      <c r="F267">
        <f t="shared" si="139"/>
        <v>42456</v>
      </c>
      <c r="G267">
        <f t="shared" si="154"/>
        <v>2.001503999781562E-2</v>
      </c>
      <c r="K267">
        <f t="shared" si="157"/>
        <v>2.001503999781562E-2</v>
      </c>
      <c r="L267">
        <v>1</v>
      </c>
      <c r="O267" s="254"/>
      <c r="S267" s="13"/>
      <c r="Z267">
        <f t="shared" si="160"/>
        <v>42456</v>
      </c>
      <c r="AA267" s="227">
        <f t="shared" si="161"/>
        <v>2.0266510166677312E-2</v>
      </c>
      <c r="AB267" s="227">
        <f t="shared" si="162"/>
        <v>5.8782907849048112E-2</v>
      </c>
      <c r="AC267" s="227">
        <f t="shared" si="163"/>
        <v>-2.5147016886169216E-4</v>
      </c>
      <c r="AD267" s="227">
        <f t="shared" si="164"/>
        <v>6.3237245827327971E-8</v>
      </c>
      <c r="AE267" s="227">
        <f t="shared" si="165"/>
        <v>6.3237245827327971E-8</v>
      </c>
      <c r="AF267" s="244">
        <f t="shared" si="166"/>
        <v>42789.306499999999</v>
      </c>
      <c r="AG267" s="245"/>
      <c r="AH267">
        <f t="shared" si="167"/>
        <v>-3.8767867851232492E-2</v>
      </c>
      <c r="AI267">
        <f t="shared" si="168"/>
        <v>1.1341799335883229</v>
      </c>
      <c r="AJ267">
        <f t="shared" si="169"/>
        <v>-0.41941869794375791</v>
      </c>
      <c r="AK267">
        <f t="shared" si="149"/>
        <v>0.36953862074162874</v>
      </c>
      <c r="AL267">
        <f t="shared" si="150"/>
        <v>1.2224980266767611</v>
      </c>
      <c r="AM267">
        <f t="shared" si="151"/>
        <v>0.70077962845405373</v>
      </c>
      <c r="AN267" s="227">
        <f t="shared" ref="AN267:AT267" si="180">$AU267+$AB$7*SIN(AO267)</f>
        <v>13.432795518930085</v>
      </c>
      <c r="AO267" s="227">
        <f t="shared" si="180"/>
        <v>13.43272004156872</v>
      </c>
      <c r="AP267" s="227">
        <f t="shared" si="180"/>
        <v>13.432423645151969</v>
      </c>
      <c r="AQ267" s="227">
        <f t="shared" si="180"/>
        <v>13.431260706644975</v>
      </c>
      <c r="AR267" s="227">
        <f t="shared" si="180"/>
        <v>13.426713039332945</v>
      </c>
      <c r="AS267" s="227">
        <f t="shared" si="180"/>
        <v>13.409154732199728</v>
      </c>
      <c r="AT267" s="227">
        <f t="shared" si="180"/>
        <v>13.344344222070085</v>
      </c>
      <c r="AU267" s="227">
        <f t="shared" si="171"/>
        <v>13.133230823082812</v>
      </c>
      <c r="AX267" s="227"/>
    </row>
    <row r="268" spans="1:64" x14ac:dyDescent="0.2">
      <c r="A268" s="218" t="s">
        <v>1419</v>
      </c>
      <c r="B268" s="219" t="s">
        <v>32</v>
      </c>
      <c r="C268" s="220">
        <v>57858.588499999998</v>
      </c>
      <c r="D268" s="220">
        <v>1E-4</v>
      </c>
      <c r="E268" s="13">
        <f t="shared" ref="E268:E285" si="181">+(C268-C$7)/C$8</f>
        <v>42574.046171324291</v>
      </c>
      <c r="F268">
        <f t="shared" si="139"/>
        <v>42574</v>
      </c>
      <c r="G268">
        <f t="shared" si="154"/>
        <v>1.987016000202857E-2</v>
      </c>
      <c r="K268">
        <f>G268</f>
        <v>1.987016000202857E-2</v>
      </c>
      <c r="L268">
        <v>1</v>
      </c>
      <c r="O268" s="254"/>
      <c r="S268" s="13"/>
      <c r="Z268">
        <f t="shared" si="160"/>
        <v>42574</v>
      </c>
      <c r="AA268" s="227">
        <f t="shared" si="161"/>
        <v>2.1184143080542735E-2</v>
      </c>
      <c r="AB268" s="227">
        <f t="shared" si="162"/>
        <v>5.8167777532053849E-2</v>
      </c>
      <c r="AC268" s="227">
        <f t="shared" si="163"/>
        <v>-1.3139830785141651E-3</v>
      </c>
      <c r="AD268" s="227">
        <f t="shared" si="164"/>
        <v>1.7265515306215626E-6</v>
      </c>
      <c r="AE268" s="227">
        <f t="shared" si="165"/>
        <v>1.7265515306215626E-6</v>
      </c>
      <c r="AF268" s="244">
        <f t="shared" si="166"/>
        <v>42840.088499999998</v>
      </c>
      <c r="AG268" s="245"/>
      <c r="AH268">
        <f t="shared" si="167"/>
        <v>-3.829761753002528E-2</v>
      </c>
      <c r="AI268">
        <f t="shared" si="168"/>
        <v>1.1287182423497895</v>
      </c>
      <c r="AJ268">
        <f t="shared" si="169"/>
        <v>-0.40599198284466526</v>
      </c>
      <c r="AK268">
        <f t="shared" si="149"/>
        <v>0.37147632614175152</v>
      </c>
      <c r="AL268">
        <f t="shared" si="150"/>
        <v>1.2372388692534499</v>
      </c>
      <c r="AM268">
        <f t="shared" si="151"/>
        <v>0.71182686479022883</v>
      </c>
      <c r="AN268" s="227">
        <f t="shared" ref="AN268:AT268" si="182">$AU268+$AB$7*SIN(AO268)</f>
        <v>13.444774719444311</v>
      </c>
      <c r="AO268" s="227">
        <f t="shared" si="182"/>
        <v>13.444703945978628</v>
      </c>
      <c r="AP268" s="227">
        <f t="shared" si="182"/>
        <v>13.444422025081588</v>
      </c>
      <c r="AQ268" s="227">
        <f t="shared" si="182"/>
        <v>13.443299962910638</v>
      </c>
      <c r="AR268" s="227">
        <f t="shared" si="182"/>
        <v>13.438848993709941</v>
      </c>
      <c r="AS268" s="227">
        <f t="shared" si="182"/>
        <v>13.421419920145212</v>
      </c>
      <c r="AT268" s="227">
        <f t="shared" si="182"/>
        <v>13.356253514894821</v>
      </c>
      <c r="AU268" s="227">
        <f t="shared" si="171"/>
        <v>13.142180437370278</v>
      </c>
      <c r="AX268" s="227"/>
    </row>
    <row r="269" spans="1:64" x14ac:dyDescent="0.2">
      <c r="A269" s="218" t="s">
        <v>1419</v>
      </c>
      <c r="B269" s="219" t="s">
        <v>32</v>
      </c>
      <c r="C269" s="220">
        <v>57865.475100000003</v>
      </c>
      <c r="D269" s="220">
        <v>2.0000000000000001E-4</v>
      </c>
      <c r="E269" s="13">
        <f t="shared" si="181"/>
        <v>42590.048228778171</v>
      </c>
      <c r="F269">
        <f t="shared" si="139"/>
        <v>42590</v>
      </c>
      <c r="G269">
        <f t="shared" si="154"/>
        <v>2.0755600002303254E-2</v>
      </c>
      <c r="K269">
        <f>G269</f>
        <v>2.0755600002303254E-2</v>
      </c>
      <c r="L269">
        <v>1</v>
      </c>
      <c r="O269" s="254"/>
      <c r="S269" s="13"/>
      <c r="Z269">
        <f t="shared" si="160"/>
        <v>42590</v>
      </c>
      <c r="AA269" s="227">
        <f t="shared" si="161"/>
        <v>2.1308900147730306E-2</v>
      </c>
      <c r="AB269" s="227">
        <f t="shared" si="162"/>
        <v>5.8989206364836885E-2</v>
      </c>
      <c r="AC269" s="227">
        <f t="shared" si="163"/>
        <v>-5.5330014542705197E-4</v>
      </c>
      <c r="AD269" s="227">
        <f t="shared" si="164"/>
        <v>3.0614105092959686E-7</v>
      </c>
      <c r="AE269" s="227">
        <f t="shared" si="165"/>
        <v>3.0614105092959686E-7</v>
      </c>
      <c r="AF269" s="244">
        <f t="shared" si="166"/>
        <v>42846.975100000003</v>
      </c>
      <c r="AG269" s="245"/>
      <c r="AH269">
        <f t="shared" si="167"/>
        <v>-3.8233606362533631E-2</v>
      </c>
      <c r="AI269">
        <f t="shared" si="168"/>
        <v>1.1279795627590925</v>
      </c>
      <c r="AJ269">
        <f t="shared" si="169"/>
        <v>-0.40417456532743856</v>
      </c>
      <c r="AK269">
        <f t="shared" si="149"/>
        <v>0.37173145994572965</v>
      </c>
      <c r="AL269">
        <f t="shared" si="150"/>
        <v>1.2392266830554299</v>
      </c>
      <c r="AM269">
        <f t="shared" si="151"/>
        <v>0.71332544254038899</v>
      </c>
      <c r="AN269" s="227">
        <f t="shared" ref="AN269:AT269" si="183">$AU269+$AB$7*SIN(AO269)</f>
        <v>13.446394562369298</v>
      </c>
      <c r="AO269" s="227">
        <f t="shared" si="183"/>
        <v>13.446324413780866</v>
      </c>
      <c r="AP269" s="227">
        <f t="shared" si="183"/>
        <v>13.4460444345354</v>
      </c>
      <c r="AQ269" s="227">
        <f t="shared" si="183"/>
        <v>13.444927914973983</v>
      </c>
      <c r="AR269" s="227">
        <f t="shared" si="183"/>
        <v>13.440490245502065</v>
      </c>
      <c r="AS269" s="227">
        <f t="shared" si="183"/>
        <v>13.423079594441473</v>
      </c>
      <c r="AT269" s="227">
        <f t="shared" si="183"/>
        <v>13.357867019428538</v>
      </c>
      <c r="AU269" s="227">
        <f t="shared" si="171"/>
        <v>13.143393944392308</v>
      </c>
      <c r="AV269" s="227"/>
      <c r="AW269" s="227"/>
      <c r="AX269" s="227"/>
      <c r="AY269" s="227"/>
      <c r="AZ269" s="227"/>
      <c r="BA269" s="227"/>
      <c r="BB269" s="227"/>
      <c r="BC269" s="227"/>
      <c r="BD269" s="227"/>
      <c r="BE269" s="227"/>
      <c r="BF269" s="227"/>
      <c r="BG269" s="227"/>
      <c r="BH269" s="227"/>
      <c r="BI269" s="227"/>
      <c r="BJ269" s="227"/>
      <c r="BK269" s="227"/>
      <c r="BL269" s="227"/>
    </row>
    <row r="270" spans="1:64" x14ac:dyDescent="0.2">
      <c r="A270" s="15" t="s">
        <v>1420</v>
      </c>
      <c r="B270" s="217"/>
      <c r="C270" s="211">
        <v>58525.87</v>
      </c>
      <c r="D270" s="211">
        <v>4.0000000000000002E-4</v>
      </c>
      <c r="E270" s="13">
        <f t="shared" si="181"/>
        <v>44124.575736116487</v>
      </c>
      <c r="F270">
        <f t="shared" si="139"/>
        <v>44124.5</v>
      </c>
      <c r="G270">
        <f t="shared" si="154"/>
        <v>3.2593579999229405E-2</v>
      </c>
      <c r="K270">
        <f>G270</f>
        <v>3.2593579999229405E-2</v>
      </c>
      <c r="L270">
        <v>1</v>
      </c>
      <c r="O270" s="254"/>
      <c r="S270" s="13"/>
      <c r="Z270">
        <f t="shared" si="160"/>
        <v>44124.5</v>
      </c>
      <c r="AA270" s="227">
        <f t="shared" si="161"/>
        <v>3.3591025738805305E-2</v>
      </c>
      <c r="AB270" s="227">
        <f t="shared" si="162"/>
        <v>6.446402592453053E-2</v>
      </c>
      <c r="AC270" s="227">
        <f t="shared" si="163"/>
        <v>-9.974457395759001E-4</v>
      </c>
      <c r="AD270" s="227">
        <f t="shared" si="164"/>
        <v>9.9489800339811422E-7</v>
      </c>
      <c r="AE270" s="227">
        <f t="shared" si="165"/>
        <v>9.9489800339811422E-7</v>
      </c>
      <c r="AF270" s="244">
        <f t="shared" si="166"/>
        <v>43507.37</v>
      </c>
      <c r="AG270" s="245"/>
      <c r="AH270">
        <f t="shared" si="167"/>
        <v>-3.1870445925301125E-2</v>
      </c>
      <c r="AI270">
        <f t="shared" si="168"/>
        <v>1.0597248217719157</v>
      </c>
      <c r="AJ270">
        <f t="shared" si="169"/>
        <v>-0.2347997329270726</v>
      </c>
      <c r="AK270">
        <f t="shared" si="149"/>
        <v>0.38858202797054958</v>
      </c>
      <c r="AL270">
        <f t="shared" si="150"/>
        <v>1.4182903692381839</v>
      </c>
      <c r="AM270">
        <f t="shared" si="151"/>
        <v>0.85804341209629731</v>
      </c>
      <c r="AN270" s="227">
        <f t="shared" ref="AN270:AT270" si="184">$AU270+$AB$7*SIN(AO270)</f>
        <v>13.596927217260792</v>
      </c>
      <c r="AO270" s="227">
        <f t="shared" si="184"/>
        <v>13.596901945909666</v>
      </c>
      <c r="AP270" s="227">
        <f t="shared" si="184"/>
        <v>13.596776988950245</v>
      </c>
      <c r="AQ270" s="227">
        <f t="shared" si="184"/>
        <v>13.596159507661053</v>
      </c>
      <c r="AR270" s="227">
        <f t="shared" si="184"/>
        <v>13.593117456852857</v>
      </c>
      <c r="AS270" s="227">
        <f t="shared" si="184"/>
        <v>13.578348105290786</v>
      </c>
      <c r="AT270" s="227">
        <f t="shared" si="184"/>
        <v>13.511059664845353</v>
      </c>
      <c r="AU270" s="227">
        <f t="shared" si="171"/>
        <v>13.259776852223784</v>
      </c>
      <c r="AV270" s="227"/>
      <c r="AW270" s="227"/>
      <c r="AX270" s="227"/>
      <c r="AY270" s="227"/>
      <c r="AZ270" s="227"/>
      <c r="BA270" s="227"/>
      <c r="BB270" s="227"/>
      <c r="BC270" s="227"/>
      <c r="BD270" s="227"/>
      <c r="BE270" s="227"/>
      <c r="BF270" s="227"/>
      <c r="BG270" s="227"/>
      <c r="BH270" s="227"/>
      <c r="BI270" s="227"/>
      <c r="BJ270" s="227"/>
      <c r="BK270" s="227"/>
      <c r="BL270" s="227"/>
    </row>
    <row r="271" spans="1:64" x14ac:dyDescent="0.2">
      <c r="A271" s="14" t="s">
        <v>1406</v>
      </c>
      <c r="B271" s="43" t="s">
        <v>32</v>
      </c>
      <c r="C271" s="14">
        <v>56687.568659999997</v>
      </c>
      <c r="D271" s="14">
        <v>8.0000000000000007E-5</v>
      </c>
      <c r="E271" s="13">
        <f t="shared" si="181"/>
        <v>39853.00432784712</v>
      </c>
      <c r="F271">
        <f t="shared" si="139"/>
        <v>39853</v>
      </c>
      <c r="G271">
        <f t="shared" si="154"/>
        <v>1.8625199954840355E-3</v>
      </c>
      <c r="K271">
        <f>G271</f>
        <v>1.8625199954840355E-3</v>
      </c>
      <c r="L271">
        <v>1</v>
      </c>
      <c r="O271" s="254"/>
      <c r="S271" s="13"/>
      <c r="Z271">
        <f t="shared" ref="Z271:Z285" si="185">F271</f>
        <v>39853</v>
      </c>
      <c r="AA271" s="227">
        <f t="shared" ref="AA271:AA285" si="186">AB$3+AB$4*Z271+AB$5*Z271^2+AH271</f>
        <v>1.4200688884106263E-3</v>
      </c>
      <c r="AB271" s="227">
        <f t="shared" ref="AB271:AB285" si="187">+G271-AH271</f>
        <v>4.9884883906569873E-2</v>
      </c>
      <c r="AC271" s="227">
        <f t="shared" ref="AC271:AC285" si="188">+G271-AA271</f>
        <v>4.4245110707340912E-4</v>
      </c>
      <c r="AD271" s="227">
        <f t="shared" ref="AD271:AD285" si="189">+(G271-AA271)^2</f>
        <v>1.9576298215048535E-7</v>
      </c>
      <c r="AE271" s="227">
        <f t="shared" ref="AE271:AE285" si="190">+(G271-AA271)^2*L271</f>
        <v>1.9576298215048535E-7</v>
      </c>
      <c r="AF271" s="244">
        <f t="shared" ref="AF271:AF285" si="191">+C271-15018.5</f>
        <v>41669.068659999997</v>
      </c>
      <c r="AG271" s="245"/>
      <c r="AH271">
        <f t="shared" ref="AH271:AH285" si="192">$AB$6*($AB$11/AI271*AJ271+$AB$12)</f>
        <v>-4.8022363911085837E-2</v>
      </c>
      <c r="AI271">
        <f t="shared" ref="AI271:AI285" si="193">1+$AB$7*COS(AL271)</f>
        <v>1.2567728816391408</v>
      </c>
      <c r="AJ271">
        <f t="shared" ref="AJ271:AJ285" si="194">SIN(AL271+RADIANS($AB$9))</f>
        <v>-0.71471078113958375</v>
      </c>
      <c r="AK271">
        <f t="shared" si="149"/>
        <v>0.29770914338011828</v>
      </c>
      <c r="AL271">
        <f t="shared" si="150"/>
        <v>0.85909239865238118</v>
      </c>
      <c r="AM271">
        <f t="shared" si="151"/>
        <v>0.45807188769409934</v>
      </c>
      <c r="AN271" s="227">
        <f t="shared" ref="AN271:AT271" si="195">$AU271+$AB$7*SIN(AO271)</f>
        <v>13.153552433183847</v>
      </c>
      <c r="AO271" s="227">
        <f t="shared" si="195"/>
        <v>13.15335370041767</v>
      </c>
      <c r="AP271" s="227">
        <f t="shared" si="195"/>
        <v>13.152746706181265</v>
      </c>
      <c r="AQ271" s="227">
        <f t="shared" si="195"/>
        <v>13.150894261851617</v>
      </c>
      <c r="AR271" s="227">
        <f t="shared" si="195"/>
        <v>13.145254872369149</v>
      </c>
      <c r="AS271" s="227">
        <f t="shared" si="195"/>
        <v>13.128212712462073</v>
      </c>
      <c r="AT271" s="227">
        <f t="shared" si="195"/>
        <v>13.077769627426642</v>
      </c>
      <c r="AU271" s="227">
        <f t="shared" ref="AU271:AU285" si="196">RADIANS($AB$9)+$AB$18*(F271-AB$15)</f>
        <v>12.935808399436461</v>
      </c>
      <c r="AV271" s="227"/>
      <c r="AW271" s="227"/>
      <c r="AX271" s="227"/>
      <c r="AY271" s="227"/>
      <c r="AZ271" s="227"/>
      <c r="BA271" s="227"/>
      <c r="BB271" s="227"/>
      <c r="BC271" s="227"/>
      <c r="BD271" s="227"/>
      <c r="BE271" s="227"/>
      <c r="BF271" s="227"/>
      <c r="BG271" s="227"/>
      <c r="BH271" s="227"/>
      <c r="BI271" s="227"/>
      <c r="BJ271" s="227"/>
      <c r="BK271" s="227"/>
      <c r="BL271" s="227"/>
    </row>
    <row r="272" spans="1:64" x14ac:dyDescent="0.2">
      <c r="A272" s="89" t="s">
        <v>178</v>
      </c>
      <c r="C272" s="93">
        <v>45470.099099999999</v>
      </c>
      <c r="D272" s="21" t="s">
        <v>1403</v>
      </c>
      <c r="E272">
        <f t="shared" si="181"/>
        <v>13787.515932115546</v>
      </c>
      <c r="F272">
        <f t="shared" ref="F272:F285" si="197">ROUND(2*E272,0)/2</f>
        <v>13787.5</v>
      </c>
      <c r="G272">
        <f t="shared" si="154"/>
        <v>6.8564999965019524E-3</v>
      </c>
      <c r="K272">
        <f t="shared" ref="K272:K285" si="198">+G272</f>
        <v>6.8564999965019524E-3</v>
      </c>
      <c r="L272">
        <v>1</v>
      </c>
      <c r="O272" s="254"/>
      <c r="P272">
        <v>3.552446450579331E-9</v>
      </c>
      <c r="Q272">
        <v>1.982397022737169E-21</v>
      </c>
      <c r="R272">
        <v>2.006340069228644E-28</v>
      </c>
      <c r="S272" s="13">
        <v>3.3423318874600157E-9</v>
      </c>
      <c r="T272">
        <v>2.7838296852260086E-6</v>
      </c>
      <c r="U272">
        <v>2.3706831431539884E-6</v>
      </c>
      <c r="V272">
        <v>1.439263148407892E-3</v>
      </c>
      <c r="W272">
        <v>59.239950703499446</v>
      </c>
      <c r="X272">
        <v>1.0033590672255763E-4</v>
      </c>
      <c r="Y272">
        <v>5.7804698520815385E-22</v>
      </c>
      <c r="Z272">
        <f t="shared" si="185"/>
        <v>13787.5</v>
      </c>
      <c r="AA272" s="227">
        <f t="shared" si="186"/>
        <v>7.857406131520802E-3</v>
      </c>
      <c r="AB272" s="227">
        <f t="shared" si="187"/>
        <v>-1.8382964583915879E-2</v>
      </c>
      <c r="AC272" s="227">
        <f t="shared" si="188"/>
        <v>-1.0009061350188496E-3</v>
      </c>
      <c r="AD272" s="227">
        <f t="shared" si="189"/>
        <v>1.0018130911183716E-6</v>
      </c>
      <c r="AE272" s="227">
        <f t="shared" si="190"/>
        <v>1.0018130911183716E-6</v>
      </c>
      <c r="AF272" s="244">
        <f t="shared" si="191"/>
        <v>30451.599099999999</v>
      </c>
      <c r="AG272" s="245"/>
      <c r="AH272">
        <f t="shared" si="192"/>
        <v>2.5239464580417832E-2</v>
      </c>
      <c r="AI272">
        <f t="shared" si="193"/>
        <v>0.7334285384548429</v>
      </c>
      <c r="AJ272">
        <f t="shared" si="194"/>
        <v>0.73766881221684155</v>
      </c>
      <c r="AK272">
        <f t="shared" si="149"/>
        <v>-0.28896834201529914</v>
      </c>
      <c r="AL272">
        <f t="shared" si="150"/>
        <v>-2.3159007831510117</v>
      </c>
      <c r="AM272">
        <f t="shared" si="151"/>
        <v>-2.2830062555478627</v>
      </c>
      <c r="AN272" s="227">
        <f t="shared" ref="AN272:AT272" si="199">$AU272+$AB$7*SIN(AO272)</f>
        <v>10.596620645924462</v>
      </c>
      <c r="AO272" s="227">
        <f t="shared" si="199"/>
        <v>10.596623667926339</v>
      </c>
      <c r="AP272" s="227">
        <f t="shared" si="199"/>
        <v>10.596603880249715</v>
      </c>
      <c r="AQ272" s="227">
        <f t="shared" si="199"/>
        <v>10.596733464266881</v>
      </c>
      <c r="AR272" s="227">
        <f t="shared" si="199"/>
        <v>10.595885576788037</v>
      </c>
      <c r="AS272" s="227">
        <f t="shared" si="199"/>
        <v>10.601464734054037</v>
      </c>
      <c r="AT272" s="227">
        <f t="shared" si="199"/>
        <v>10.566011104167888</v>
      </c>
      <c r="AU272" s="227">
        <f t="shared" si="196"/>
        <v>10.958891694267791</v>
      </c>
      <c r="AV272" s="227"/>
      <c r="AW272" s="227"/>
      <c r="AX272" s="227"/>
      <c r="AY272" s="227"/>
      <c r="AZ272" s="227"/>
      <c r="BA272" s="227"/>
      <c r="BB272" s="227"/>
      <c r="BC272" s="227"/>
      <c r="BD272" s="227"/>
      <c r="BE272" s="227"/>
      <c r="BF272" s="227"/>
      <c r="BG272" s="227"/>
      <c r="BH272" s="227"/>
      <c r="BI272" s="227"/>
      <c r="BJ272" s="227"/>
      <c r="BK272" s="227"/>
      <c r="BL272" s="227"/>
    </row>
    <row r="273" spans="1:64" x14ac:dyDescent="0.2">
      <c r="A273" s="89" t="s">
        <v>178</v>
      </c>
      <c r="C273" s="93">
        <v>45756.288800000002</v>
      </c>
      <c r="D273" s="21" t="s">
        <v>1403</v>
      </c>
      <c r="E273">
        <f t="shared" si="181"/>
        <v>14452.521017658917</v>
      </c>
      <c r="F273">
        <f t="shared" si="197"/>
        <v>14452.5</v>
      </c>
      <c r="G273">
        <f t="shared" si="154"/>
        <v>9.0450999996392056E-3</v>
      </c>
      <c r="K273">
        <f t="shared" si="198"/>
        <v>9.0450999996392056E-3</v>
      </c>
      <c r="L273">
        <v>1</v>
      </c>
      <c r="O273" s="254"/>
      <c r="S273" s="13"/>
      <c r="Z273">
        <f t="shared" si="185"/>
        <v>14452.5</v>
      </c>
      <c r="AA273" s="227">
        <f t="shared" si="186"/>
        <v>6.7243221500325537E-3</v>
      </c>
      <c r="AB273" s="227">
        <f t="shared" si="187"/>
        <v>-1.4017041682749726E-2</v>
      </c>
      <c r="AC273" s="227">
        <f t="shared" si="188"/>
        <v>2.320777849606652E-3</v>
      </c>
      <c r="AD273" s="227">
        <f t="shared" si="189"/>
        <v>5.3860098272248753E-6</v>
      </c>
      <c r="AE273" s="227">
        <f t="shared" si="190"/>
        <v>5.3860098272248753E-6</v>
      </c>
      <c r="AF273" s="244">
        <f t="shared" si="191"/>
        <v>30737.788800000002</v>
      </c>
      <c r="AG273" s="245"/>
      <c r="AH273">
        <f t="shared" si="192"/>
        <v>2.3062141682388931E-2</v>
      </c>
      <c r="AI273">
        <f t="shared" si="193"/>
        <v>0.74382083302557522</v>
      </c>
      <c r="AJ273">
        <f t="shared" si="194"/>
        <v>0.71331572202105886</v>
      </c>
      <c r="AK273">
        <f t="shared" si="149"/>
        <v>-0.29822018913159093</v>
      </c>
      <c r="AL273">
        <f t="shared" si="150"/>
        <v>-2.2805076882490862</v>
      </c>
      <c r="AM273">
        <f t="shared" si="151"/>
        <v>-2.1773315877650812</v>
      </c>
      <c r="AN273" s="227">
        <f t="shared" ref="AN273:AT273" si="200">$AU273+$AB$7*SIN(AO273)</f>
        <v>10.640682071662038</v>
      </c>
      <c r="AO273" s="227">
        <f t="shared" si="200"/>
        <v>10.640683432636189</v>
      </c>
      <c r="AP273" s="227">
        <f t="shared" si="200"/>
        <v>10.640673470525497</v>
      </c>
      <c r="AQ273" s="227">
        <f t="shared" si="200"/>
        <v>10.640746397760218</v>
      </c>
      <c r="AR273" s="227">
        <f t="shared" si="200"/>
        <v>10.640212868415199</v>
      </c>
      <c r="AS273" s="227">
        <f t="shared" si="200"/>
        <v>10.644134042441877</v>
      </c>
      <c r="AT273" s="227">
        <f t="shared" si="200"/>
        <v>10.616220193351687</v>
      </c>
      <c r="AU273" s="227">
        <f t="shared" si="196"/>
        <v>11.009328079870874</v>
      </c>
      <c r="AV273" s="227"/>
      <c r="AW273" s="227"/>
      <c r="AX273" s="227"/>
      <c r="AY273" s="227"/>
      <c r="AZ273" s="227"/>
      <c r="BA273" s="227"/>
      <c r="BB273" s="227"/>
      <c r="BC273" s="227"/>
      <c r="BD273" s="227"/>
      <c r="BE273" s="227"/>
      <c r="BF273" s="227"/>
      <c r="BG273" s="227"/>
      <c r="BH273" s="227"/>
      <c r="BI273" s="227"/>
      <c r="BJ273" s="227"/>
      <c r="BK273" s="227"/>
      <c r="BL273" s="227"/>
    </row>
    <row r="274" spans="1:64" x14ac:dyDescent="0.2">
      <c r="A274" s="89" t="s">
        <v>178</v>
      </c>
      <c r="C274" s="93">
        <v>45787.059500000003</v>
      </c>
      <c r="D274" s="21" t="s">
        <v>1403</v>
      </c>
      <c r="E274">
        <f t="shared" si="181"/>
        <v>14524.021396553509</v>
      </c>
      <c r="F274">
        <f t="shared" si="197"/>
        <v>14524</v>
      </c>
      <c r="G274">
        <f t="shared" si="154"/>
        <v>9.2081600014353171E-3</v>
      </c>
      <c r="K274">
        <f t="shared" si="198"/>
        <v>9.2081600014353171E-3</v>
      </c>
      <c r="L274">
        <v>1</v>
      </c>
      <c r="O274" s="254"/>
      <c r="S274" s="13"/>
      <c r="Z274">
        <f t="shared" si="185"/>
        <v>14524</v>
      </c>
      <c r="AA274" s="227">
        <f t="shared" si="186"/>
        <v>6.5999434629733997E-3</v>
      </c>
      <c r="AB274" s="227">
        <f t="shared" si="187"/>
        <v>-1.3615268124758967E-2</v>
      </c>
      <c r="AC274" s="227">
        <f t="shared" si="188"/>
        <v>2.6082165384619174E-3</v>
      </c>
      <c r="AD274" s="227">
        <f t="shared" si="189"/>
        <v>6.8027935115062667E-6</v>
      </c>
      <c r="AE274" s="227">
        <f t="shared" si="190"/>
        <v>6.8027935115062667E-6</v>
      </c>
      <c r="AF274" s="244">
        <f t="shared" si="191"/>
        <v>30768.559500000003</v>
      </c>
      <c r="AG274" s="245"/>
      <c r="AH274">
        <f t="shared" si="192"/>
        <v>2.2823428126194284E-2</v>
      </c>
      <c r="AI274">
        <f t="shared" si="193"/>
        <v>0.74497554709743974</v>
      </c>
      <c r="AJ274">
        <f t="shared" si="194"/>
        <v>0.7106012142649708</v>
      </c>
      <c r="AK274">
        <f t="shared" si="149"/>
        <v>-0.29920824724452683</v>
      </c>
      <c r="AL274">
        <f t="shared" si="150"/>
        <v>-2.2766420783662809</v>
      </c>
      <c r="AM274">
        <f t="shared" si="151"/>
        <v>-2.1662822793247107</v>
      </c>
      <c r="AN274" s="227">
        <f t="shared" ref="AN274:AT274" si="201">$AU274+$AB$7*SIN(AO274)</f>
        <v>10.645456854238592</v>
      </c>
      <c r="AO274" s="227">
        <f t="shared" si="201"/>
        <v>10.645458091750118</v>
      </c>
      <c r="AP274" s="227">
        <f t="shared" si="201"/>
        <v>10.645448915018449</v>
      </c>
      <c r="AQ274" s="227">
        <f t="shared" si="201"/>
        <v>10.645516970298775</v>
      </c>
      <c r="AR274" s="227">
        <f t="shared" si="201"/>
        <v>10.645012568978199</v>
      </c>
      <c r="AS274" s="227">
        <f t="shared" si="201"/>
        <v>10.648767722362933</v>
      </c>
      <c r="AT274" s="227">
        <f t="shared" si="201"/>
        <v>10.621678154594736</v>
      </c>
      <c r="AU274" s="227">
        <f t="shared" si="196"/>
        <v>11.014750939375567</v>
      </c>
      <c r="AV274" s="227"/>
      <c r="AW274" s="227"/>
      <c r="AX274" s="227"/>
      <c r="AY274" s="227"/>
      <c r="AZ274" s="227"/>
      <c r="BA274" s="227"/>
      <c r="BB274" s="227"/>
      <c r="BC274" s="227"/>
      <c r="BD274" s="227"/>
      <c r="BE274" s="227"/>
      <c r="BF274" s="227"/>
      <c r="BG274" s="227"/>
      <c r="BH274" s="227"/>
      <c r="BI274" s="227"/>
      <c r="BJ274" s="227"/>
      <c r="BK274" s="227"/>
      <c r="BL274" s="227"/>
    </row>
    <row r="275" spans="1:64" x14ac:dyDescent="0.2">
      <c r="A275" s="89" t="s">
        <v>178</v>
      </c>
      <c r="C275" s="93">
        <v>45787.273399999998</v>
      </c>
      <c r="D275" s="21" t="s">
        <v>1403</v>
      </c>
      <c r="E275">
        <f t="shared" si="181"/>
        <v>14524.518425579343</v>
      </c>
      <c r="F275">
        <f t="shared" si="197"/>
        <v>14524.5</v>
      </c>
      <c r="G275">
        <f t="shared" si="154"/>
        <v>7.9295799951069057E-3</v>
      </c>
      <c r="K275">
        <f t="shared" si="198"/>
        <v>7.9295799951069057E-3</v>
      </c>
      <c r="L275">
        <v>1</v>
      </c>
      <c r="O275" s="254"/>
      <c r="S275" s="13"/>
      <c r="Z275">
        <f t="shared" si="185"/>
        <v>14524.5</v>
      </c>
      <c r="AA275" s="227">
        <f t="shared" si="186"/>
        <v>6.5990719450918743E-3</v>
      </c>
      <c r="AB275" s="227">
        <f t="shared" si="187"/>
        <v>-1.489217566068304E-2</v>
      </c>
      <c r="AC275" s="227">
        <f t="shared" si="188"/>
        <v>1.3305080500150314E-3</v>
      </c>
      <c r="AD275" s="227">
        <f t="shared" si="189"/>
        <v>1.7702516711548013E-6</v>
      </c>
      <c r="AE275" s="227">
        <f t="shared" si="190"/>
        <v>1.7702516711548013E-6</v>
      </c>
      <c r="AF275" s="244">
        <f t="shared" si="191"/>
        <v>30768.773399999998</v>
      </c>
      <c r="AG275" s="245"/>
      <c r="AH275">
        <f t="shared" si="192"/>
        <v>2.2821755655789946E-2</v>
      </c>
      <c r="AI275">
        <f t="shared" si="193"/>
        <v>0.74498364810922668</v>
      </c>
      <c r="AJ275">
        <f t="shared" si="194"/>
        <v>0.7105821645110052</v>
      </c>
      <c r="AK275">
        <f t="shared" si="149"/>
        <v>-0.29921515179835623</v>
      </c>
      <c r="AL275">
        <f t="shared" si="150"/>
        <v>-2.2766150038508144</v>
      </c>
      <c r="AM275">
        <f t="shared" si="151"/>
        <v>-2.1662052169692263</v>
      </c>
      <c r="AN275" s="227">
        <f t="shared" ref="AN275:AT275" si="202">$AU275+$AB$7*SIN(AO275)</f>
        <v>10.645490270428258</v>
      </c>
      <c r="AO275" s="227">
        <f t="shared" si="202"/>
        <v>10.645491507108064</v>
      </c>
      <c r="AP275" s="227">
        <f t="shared" si="202"/>
        <v>10.645482335704681</v>
      </c>
      <c r="AQ275" s="227">
        <f t="shared" si="202"/>
        <v>10.645550357693066</v>
      </c>
      <c r="AR275" s="227">
        <f t="shared" si="202"/>
        <v>10.645046156909244</v>
      </c>
      <c r="AS275" s="227">
        <f t="shared" si="202"/>
        <v>10.648800158234723</v>
      </c>
      <c r="AT275" s="227">
        <f t="shared" si="202"/>
        <v>10.621716362856775</v>
      </c>
      <c r="AU275" s="227">
        <f t="shared" si="196"/>
        <v>11.014788861470006</v>
      </c>
      <c r="AV275" s="227"/>
      <c r="AW275" s="227"/>
      <c r="AX275" s="227"/>
      <c r="AY275" s="227"/>
      <c r="AZ275" s="227"/>
      <c r="BA275" s="227"/>
      <c r="BB275" s="227"/>
      <c r="BC275" s="227"/>
      <c r="BD275" s="227"/>
      <c r="BE275" s="227"/>
      <c r="BF275" s="227"/>
      <c r="BG275" s="227"/>
      <c r="BH275" s="227"/>
      <c r="BI275" s="227"/>
      <c r="BJ275" s="227"/>
      <c r="BK275" s="227"/>
      <c r="BL275" s="227"/>
    </row>
    <row r="276" spans="1:64" x14ac:dyDescent="0.2">
      <c r="A276" s="89" t="s">
        <v>178</v>
      </c>
      <c r="C276" s="93">
        <v>46092.180099999998</v>
      </c>
      <c r="D276" s="21" t="s">
        <v>1403</v>
      </c>
      <c r="E276">
        <f t="shared" si="181"/>
        <v>15233.01529362262</v>
      </c>
      <c r="F276">
        <f t="shared" si="197"/>
        <v>15233</v>
      </c>
      <c r="G276">
        <f t="shared" si="154"/>
        <v>6.581719993846491E-3</v>
      </c>
      <c r="K276">
        <f t="shared" si="198"/>
        <v>6.581719993846491E-3</v>
      </c>
      <c r="L276">
        <v>1</v>
      </c>
      <c r="O276" s="254"/>
      <c r="P276">
        <v>2.6819106859837994E-7</v>
      </c>
      <c r="Q276">
        <v>4.451127083892759E-17</v>
      </c>
      <c r="R276">
        <v>3.6297617041741313E-25</v>
      </c>
      <c r="S276" s="13">
        <v>2.6385626194161267E-7</v>
      </c>
      <c r="T276">
        <v>3.0248304379779826E-6</v>
      </c>
      <c r="U276">
        <v>3.7438906835124366E-2</v>
      </c>
      <c r="V276">
        <v>1.3300007708404329E-2</v>
      </c>
      <c r="W276">
        <v>5815.0508336972298</v>
      </c>
      <c r="X276">
        <v>7.9208942073211858E-3</v>
      </c>
      <c r="Y276">
        <v>1.0457712739250057E-18</v>
      </c>
      <c r="Z276">
        <f t="shared" si="185"/>
        <v>15233</v>
      </c>
      <c r="AA276" s="227">
        <f t="shared" si="186"/>
        <v>5.3400203733536596E-3</v>
      </c>
      <c r="AB276" s="227">
        <f t="shared" si="187"/>
        <v>-1.3826388049405409E-2</v>
      </c>
      <c r="AC276" s="227">
        <f t="shared" si="188"/>
        <v>1.2416996204928313E-3</v>
      </c>
      <c r="AD276" s="227">
        <f t="shared" si="189"/>
        <v>1.5418179475320415E-6</v>
      </c>
      <c r="AE276" s="227">
        <f t="shared" si="190"/>
        <v>1.5418179475320415E-6</v>
      </c>
      <c r="AF276" s="244">
        <f t="shared" si="191"/>
        <v>31073.680099999998</v>
      </c>
      <c r="AG276" s="245"/>
      <c r="AH276">
        <f t="shared" si="192"/>
        <v>2.04081080432519E-2</v>
      </c>
      <c r="AI276">
        <f t="shared" si="193"/>
        <v>0.75683535352557063</v>
      </c>
      <c r="AJ276">
        <f t="shared" si="194"/>
        <v>0.68262828095096861</v>
      </c>
      <c r="AK276">
        <f t="shared" si="149"/>
        <v>-0.30892394129034068</v>
      </c>
      <c r="AL276">
        <f t="shared" si="150"/>
        <v>-2.2376429809571809</v>
      </c>
      <c r="AM276">
        <f t="shared" si="151"/>
        <v>-2.0597617483051001</v>
      </c>
      <c r="AN276" s="227">
        <f t="shared" ref="AN276:AT276" si="203">$AU276+$AB$7*SIN(AO276)</f>
        <v>10.693213872592759</v>
      </c>
      <c r="AO276" s="227">
        <f t="shared" si="203"/>
        <v>10.693214294827776</v>
      </c>
      <c r="AP276" s="227">
        <f t="shared" si="203"/>
        <v>10.693210688109902</v>
      </c>
      <c r="AQ276" s="227">
        <f t="shared" si="203"/>
        <v>10.693241497920932</v>
      </c>
      <c r="AR276" s="227">
        <f t="shared" si="203"/>
        <v>10.692978407992982</v>
      </c>
      <c r="AS276" s="227">
        <f t="shared" si="203"/>
        <v>10.695232165744752</v>
      </c>
      <c r="AT276" s="227">
        <f t="shared" si="203"/>
        <v>10.676425040281453</v>
      </c>
      <c r="AU276" s="227">
        <f t="shared" si="196"/>
        <v>11.06852446928923</v>
      </c>
      <c r="AV276" s="227"/>
      <c r="AW276" s="227"/>
      <c r="AX276" s="227"/>
      <c r="AY276" s="227"/>
      <c r="AZ276" s="227"/>
      <c r="BA276" s="227"/>
      <c r="BB276" s="227"/>
      <c r="BC276" s="227"/>
      <c r="BD276" s="227"/>
      <c r="BE276" s="227"/>
      <c r="BF276" s="227"/>
      <c r="BG276" s="227"/>
      <c r="BH276" s="227"/>
      <c r="BI276" s="227"/>
      <c r="BJ276" s="227"/>
      <c r="BK276" s="227"/>
      <c r="BL276" s="227"/>
    </row>
    <row r="277" spans="1:64" x14ac:dyDescent="0.2">
      <c r="A277" s="89" t="s">
        <v>178</v>
      </c>
      <c r="C277" s="93">
        <v>46139.090100000001</v>
      </c>
      <c r="D277" s="21" t="s">
        <v>1403</v>
      </c>
      <c r="E277">
        <f t="shared" si="181"/>
        <v>15342.017778907177</v>
      </c>
      <c r="F277">
        <f t="shared" si="197"/>
        <v>15342</v>
      </c>
      <c r="G277">
        <f t="shared" si="154"/>
        <v>7.6512800005730242E-3</v>
      </c>
      <c r="K277">
        <f t="shared" si="198"/>
        <v>7.6512800005730242E-3</v>
      </c>
      <c r="L277">
        <v>1</v>
      </c>
      <c r="O277" s="254"/>
      <c r="S277" s="13"/>
      <c r="Z277">
        <f t="shared" si="185"/>
        <v>15342</v>
      </c>
      <c r="AA277" s="227">
        <f t="shared" si="186"/>
        <v>5.142068886255834E-3</v>
      </c>
      <c r="AB277" s="227">
        <f t="shared" si="187"/>
        <v>-1.2377761343204716E-2</v>
      </c>
      <c r="AC277" s="227">
        <f t="shared" si="188"/>
        <v>2.5092111143171902E-3</v>
      </c>
      <c r="AD277" s="227">
        <f t="shared" si="189"/>
        <v>6.2961404162129151E-6</v>
      </c>
      <c r="AE277" s="227">
        <f t="shared" si="190"/>
        <v>6.2961404162129151E-6</v>
      </c>
      <c r="AF277" s="244">
        <f t="shared" si="191"/>
        <v>31120.590100000001</v>
      </c>
      <c r="AG277" s="245"/>
      <c r="AH277">
        <f t="shared" si="192"/>
        <v>2.002904134377774E-2</v>
      </c>
      <c r="AI277">
        <f t="shared" si="193"/>
        <v>0.75872641061449542</v>
      </c>
      <c r="AJ277">
        <f t="shared" si="194"/>
        <v>0.67815294450429087</v>
      </c>
      <c r="AK277">
        <f t="shared" ref="AK277:AK285" si="204">$AB$7*SIN(AL277)</f>
        <v>-0.31040312798428277</v>
      </c>
      <c r="AL277">
        <f t="shared" ref="AL277:AL285" si="205">2*ATAN(AM277)</f>
        <v>-2.2315361876138344</v>
      </c>
      <c r="AM277">
        <f t="shared" ref="AM277:AM285" si="206">SQRT((1+$AB$7)/(1-$AB$7))*TAN(AN277/2)</f>
        <v>-2.0438539535229592</v>
      </c>
      <c r="AN277" s="227">
        <f t="shared" ref="AN277:AT277" si="207">$AU277+$AB$7*SIN(AO277)</f>
        <v>10.700623747037762</v>
      </c>
      <c r="AO277" s="227">
        <f t="shared" si="207"/>
        <v>10.700624095521107</v>
      </c>
      <c r="AP277" s="227">
        <f t="shared" si="207"/>
        <v>10.70062104626682</v>
      </c>
      <c r="AQ277" s="227">
        <f t="shared" si="207"/>
        <v>10.700647728498547</v>
      </c>
      <c r="AR277" s="227">
        <f t="shared" si="207"/>
        <v>10.700414327380463</v>
      </c>
      <c r="AS277" s="227">
        <f t="shared" si="207"/>
        <v>10.702462102594541</v>
      </c>
      <c r="AT277" s="227">
        <f t="shared" si="207"/>
        <v>10.684942340663016</v>
      </c>
      <c r="AU277" s="227">
        <f t="shared" si="196"/>
        <v>11.076791485876804</v>
      </c>
      <c r="AV277" s="227"/>
      <c r="AW277" s="227"/>
      <c r="AX277" s="227"/>
      <c r="AY277" s="227"/>
      <c r="AZ277" s="227"/>
      <c r="BA277" s="227"/>
      <c r="BB277" s="227"/>
      <c r="BC277" s="227"/>
      <c r="BD277" s="227"/>
      <c r="BE277" s="227"/>
      <c r="BF277" s="227"/>
      <c r="BG277" s="227"/>
      <c r="BH277" s="227"/>
      <c r="BI277" s="227"/>
      <c r="BJ277" s="227"/>
      <c r="BK277" s="227"/>
      <c r="BL277" s="227"/>
    </row>
    <row r="278" spans="1:64" x14ac:dyDescent="0.2">
      <c r="A278" s="89" t="s">
        <v>178</v>
      </c>
      <c r="C278" s="93">
        <v>46139.303399999997</v>
      </c>
      <c r="D278" s="21" t="s">
        <v>1403</v>
      </c>
      <c r="E278">
        <f t="shared" si="181"/>
        <v>15342.513413742196</v>
      </c>
      <c r="F278">
        <f t="shared" si="197"/>
        <v>15342.5</v>
      </c>
      <c r="G278">
        <f t="shared" si="154"/>
        <v>5.7726999948499724E-3</v>
      </c>
      <c r="K278">
        <f t="shared" si="198"/>
        <v>5.7726999948499724E-3</v>
      </c>
      <c r="L278">
        <v>1</v>
      </c>
      <c r="O278" s="254"/>
      <c r="S278" s="13"/>
      <c r="Z278">
        <f t="shared" si="185"/>
        <v>15342.5</v>
      </c>
      <c r="AA278" s="227">
        <f t="shared" si="186"/>
        <v>5.1411582571990119E-3</v>
      </c>
      <c r="AB278" s="227">
        <f t="shared" si="187"/>
        <v>-1.4254597774836356E-2</v>
      </c>
      <c r="AC278" s="227">
        <f t="shared" si="188"/>
        <v>6.315417376509605E-4</v>
      </c>
      <c r="AD278" s="227">
        <f t="shared" si="189"/>
        <v>3.9884496639519461E-7</v>
      </c>
      <c r="AE278" s="227">
        <f t="shared" si="190"/>
        <v>3.9884496639519461E-7</v>
      </c>
      <c r="AF278" s="244">
        <f t="shared" si="191"/>
        <v>31120.803399999997</v>
      </c>
      <c r="AG278" s="245"/>
      <c r="AH278">
        <f t="shared" si="192"/>
        <v>2.0027297769686328E-2</v>
      </c>
      <c r="AI278">
        <f t="shared" si="193"/>
        <v>0.75873512781749786</v>
      </c>
      <c r="AJ278">
        <f t="shared" si="194"/>
        <v>0.67813230532149393</v>
      </c>
      <c r="AK278">
        <f t="shared" si="204"/>
        <v>-0.3104099035922549</v>
      </c>
      <c r="AL278">
        <f t="shared" si="205"/>
        <v>-2.2315081044307874</v>
      </c>
      <c r="AM278">
        <f t="shared" si="206"/>
        <v>-2.0437812575300711</v>
      </c>
      <c r="AN278" s="227">
        <f t="shared" ref="AN278:AT278" si="208">$AU278+$AB$7*SIN(AO278)</f>
        <v>10.700657779960467</v>
      </c>
      <c r="AO278" s="227">
        <f t="shared" si="208"/>
        <v>10.700658128129945</v>
      </c>
      <c r="AP278" s="227">
        <f t="shared" si="208"/>
        <v>10.700655081280701</v>
      </c>
      <c r="AQ278" s="227">
        <f t="shared" si="208"/>
        <v>10.700681745453741</v>
      </c>
      <c r="AR278" s="227">
        <f t="shared" si="208"/>
        <v>10.700448476142382</v>
      </c>
      <c r="AS278" s="227">
        <f t="shared" si="208"/>
        <v>10.702495322538615</v>
      </c>
      <c r="AT278" s="227">
        <f t="shared" si="208"/>
        <v>10.684981472566296</v>
      </c>
      <c r="AU278" s="227">
        <f t="shared" si="196"/>
        <v>11.076829407971243</v>
      </c>
      <c r="AV278" s="227"/>
      <c r="AW278" s="227"/>
      <c r="AX278" s="227"/>
      <c r="AY278" s="227"/>
      <c r="AZ278" s="227"/>
      <c r="BA278" s="227"/>
      <c r="BB278" s="227"/>
      <c r="BC278" s="227"/>
      <c r="BD278" s="227"/>
      <c r="BE278" s="227"/>
      <c r="BF278" s="227"/>
      <c r="BG278" s="227"/>
      <c r="BH278" s="227"/>
      <c r="BI278" s="227"/>
      <c r="BJ278" s="227"/>
      <c r="BK278" s="227"/>
      <c r="BL278" s="227"/>
    </row>
    <row r="279" spans="1:64" x14ac:dyDescent="0.2">
      <c r="A279" s="89" t="s">
        <v>178</v>
      </c>
      <c r="C279" s="93">
        <v>46143.176599999999</v>
      </c>
      <c r="D279" s="21" t="s">
        <v>1403</v>
      </c>
      <c r="E279">
        <f t="shared" si="181"/>
        <v>15351.513380188675</v>
      </c>
      <c r="F279">
        <f t="shared" si="197"/>
        <v>15351.5</v>
      </c>
      <c r="G279">
        <f t="shared" si="154"/>
        <v>5.7582599984016269E-3</v>
      </c>
      <c r="K279">
        <f t="shared" si="198"/>
        <v>5.7582599984016269E-3</v>
      </c>
      <c r="L279">
        <v>1</v>
      </c>
      <c r="O279" s="254"/>
      <c r="S279" s="13"/>
      <c r="Z279">
        <f t="shared" si="185"/>
        <v>15351.5</v>
      </c>
      <c r="AA279" s="227">
        <f t="shared" si="186"/>
        <v>5.1247628864577073E-3</v>
      </c>
      <c r="AB279" s="227">
        <f t="shared" si="187"/>
        <v>-1.4237646045960201E-2</v>
      </c>
      <c r="AC279" s="227">
        <f t="shared" si="188"/>
        <v>6.3349711194391964E-4</v>
      </c>
      <c r="AD279" s="227">
        <f t="shared" si="189"/>
        <v>4.0131859084128706E-7</v>
      </c>
      <c r="AE279" s="227">
        <f t="shared" si="190"/>
        <v>4.0131859084128706E-7</v>
      </c>
      <c r="AF279" s="244">
        <f t="shared" si="191"/>
        <v>31124.676599999999</v>
      </c>
      <c r="AG279" s="245"/>
      <c r="AH279">
        <f t="shared" si="192"/>
        <v>1.9995906044361828E-2</v>
      </c>
      <c r="AI279">
        <f t="shared" si="193"/>
        <v>0.75889210427926412</v>
      </c>
      <c r="AJ279">
        <f t="shared" si="194"/>
        <v>0.67776062743119292</v>
      </c>
      <c r="AK279">
        <f t="shared" si="204"/>
        <v>-0.31053184928201949</v>
      </c>
      <c r="AL279">
        <f t="shared" si="205"/>
        <v>-2.2310024967543973</v>
      </c>
      <c r="AM279">
        <f t="shared" si="206"/>
        <v>-2.0424731573210821</v>
      </c>
      <c r="AN279" s="227">
        <f t="shared" ref="AN279:AT279" si="209">$AU279+$AB$7*SIN(AO279)</f>
        <v>10.701270439445491</v>
      </c>
      <c r="AO279" s="227">
        <f t="shared" si="209"/>
        <v>10.701270782002076</v>
      </c>
      <c r="AP279" s="227">
        <f t="shared" si="209"/>
        <v>10.701267778212742</v>
      </c>
      <c r="AQ279" s="227">
        <f t="shared" si="209"/>
        <v>10.701294118671754</v>
      </c>
      <c r="AR279" s="227">
        <f t="shared" si="209"/>
        <v>10.70106321508527</v>
      </c>
      <c r="AS279" s="227">
        <f t="shared" si="209"/>
        <v>10.703093368007064</v>
      </c>
      <c r="AT279" s="227">
        <f t="shared" si="209"/>
        <v>10.685685943183973</v>
      </c>
      <c r="AU279" s="227">
        <f t="shared" si="196"/>
        <v>11.077512005671133</v>
      </c>
      <c r="AV279" s="227"/>
      <c r="AW279" s="227"/>
      <c r="AX279" s="227"/>
      <c r="AY279" s="227"/>
      <c r="AZ279" s="227"/>
      <c r="BA279" s="227"/>
      <c r="BB279" s="227"/>
      <c r="BC279" s="227"/>
      <c r="BD279" s="227"/>
      <c r="BE279" s="227"/>
      <c r="BF279" s="227"/>
      <c r="BG279" s="227"/>
      <c r="BH279" s="227"/>
      <c r="BI279" s="227"/>
      <c r="BJ279" s="227"/>
      <c r="BK279" s="227"/>
      <c r="BL279" s="227"/>
    </row>
    <row r="280" spans="1:64" x14ac:dyDescent="0.2">
      <c r="A280" s="89" t="s">
        <v>178</v>
      </c>
      <c r="C280" s="93">
        <v>46146.188300000002</v>
      </c>
      <c r="D280" s="21" t="s">
        <v>1403</v>
      </c>
      <c r="E280">
        <f t="shared" si="181"/>
        <v>15358.511520988755</v>
      </c>
      <c r="F280">
        <f t="shared" si="197"/>
        <v>15358.5</v>
      </c>
      <c r="G280">
        <f t="shared" si="154"/>
        <v>4.9581400016904809E-3</v>
      </c>
      <c r="K280">
        <f t="shared" si="198"/>
        <v>4.9581400016904809E-3</v>
      </c>
      <c r="L280">
        <v>1</v>
      </c>
      <c r="O280" s="254"/>
      <c r="S280" s="13"/>
      <c r="Z280">
        <f t="shared" si="185"/>
        <v>15358.5</v>
      </c>
      <c r="AA280" s="227">
        <f t="shared" si="186"/>
        <v>5.112005629955443E-3</v>
      </c>
      <c r="AB280" s="227">
        <f t="shared" si="187"/>
        <v>-1.5013340574433785E-2</v>
      </c>
      <c r="AC280" s="227">
        <f t="shared" si="188"/>
        <v>-1.5386562826496218E-4</v>
      </c>
      <c r="AD280" s="227">
        <f t="shared" si="189"/>
        <v>2.3674631561371529E-8</v>
      </c>
      <c r="AE280" s="227">
        <f t="shared" si="190"/>
        <v>2.3674631561371529E-8</v>
      </c>
      <c r="AF280" s="244">
        <f t="shared" si="191"/>
        <v>31127.688300000002</v>
      </c>
      <c r="AG280" s="245"/>
      <c r="AH280">
        <f t="shared" si="192"/>
        <v>1.9971480576124266E-2</v>
      </c>
      <c r="AI280">
        <f t="shared" si="193"/>
        <v>0.75901428464027831</v>
      </c>
      <c r="AJ280">
        <f t="shared" si="194"/>
        <v>0.67747131841513619</v>
      </c>
      <c r="AK280">
        <f t="shared" si="204"/>
        <v>-0.31062667591492404</v>
      </c>
      <c r="AL280">
        <f t="shared" si="205"/>
        <v>-2.230609101656424</v>
      </c>
      <c r="AM280">
        <f t="shared" si="206"/>
        <v>-2.0414563057825257</v>
      </c>
      <c r="AN280" s="227">
        <f t="shared" ref="AN280:AT280" si="210">$AU280+$AB$7*SIN(AO280)</f>
        <v>10.701747040025618</v>
      </c>
      <c r="AO280" s="227">
        <f t="shared" si="210"/>
        <v>10.701747378264455</v>
      </c>
      <c r="AP280" s="227">
        <f t="shared" si="210"/>
        <v>10.701744407664954</v>
      </c>
      <c r="AQ280" s="227">
        <f t="shared" si="210"/>
        <v>10.701770498100347</v>
      </c>
      <c r="AR280" s="227">
        <f t="shared" si="210"/>
        <v>10.701541425627745</v>
      </c>
      <c r="AS280" s="227">
        <f t="shared" si="210"/>
        <v>10.703558627839126</v>
      </c>
      <c r="AT280" s="227">
        <f t="shared" si="210"/>
        <v>10.686233990995378</v>
      </c>
      <c r="AU280" s="227">
        <f t="shared" si="196"/>
        <v>11.07804291499327</v>
      </c>
      <c r="AV280" s="227"/>
      <c r="AW280" s="227"/>
      <c r="AX280" s="227"/>
      <c r="AY280" s="227"/>
      <c r="AZ280" s="227"/>
      <c r="BA280" s="227"/>
      <c r="BB280" s="227"/>
      <c r="BC280" s="227"/>
      <c r="BD280" s="227"/>
      <c r="BE280" s="227"/>
      <c r="BF280" s="227"/>
      <c r="BG280" s="227"/>
      <c r="BH280" s="227"/>
      <c r="BI280" s="227"/>
      <c r="BJ280" s="227"/>
      <c r="BK280" s="227"/>
      <c r="BL280" s="227"/>
    </row>
    <row r="281" spans="1:64" x14ac:dyDescent="0.2">
      <c r="A281" s="89" t="s">
        <v>178</v>
      </c>
      <c r="C281" s="93">
        <v>46153.289499999999</v>
      </c>
      <c r="D281" s="21" t="s">
        <v>1403</v>
      </c>
      <c r="E281">
        <f t="shared" si="181"/>
        <v>15375.012234024405</v>
      </c>
      <c r="F281">
        <f t="shared" si="197"/>
        <v>15375</v>
      </c>
      <c r="G281">
        <f t="shared" si="154"/>
        <v>5.2649999997811392E-3</v>
      </c>
      <c r="K281">
        <f t="shared" si="198"/>
        <v>5.2649999997811392E-3</v>
      </c>
      <c r="L281">
        <v>1</v>
      </c>
      <c r="O281" s="254"/>
      <c r="S281" s="13"/>
      <c r="Z281">
        <f t="shared" si="185"/>
        <v>15375</v>
      </c>
      <c r="AA281" s="227">
        <f t="shared" si="186"/>
        <v>5.0819166053385836E-3</v>
      </c>
      <c r="AB281" s="227">
        <f t="shared" si="187"/>
        <v>-1.464887274462421E-2</v>
      </c>
      <c r="AC281" s="227">
        <f t="shared" si="188"/>
        <v>1.8308339444255556E-4</v>
      </c>
      <c r="AD281" s="227">
        <f t="shared" si="189"/>
        <v>3.3519529320608387E-8</v>
      </c>
      <c r="AE281" s="227">
        <f t="shared" si="190"/>
        <v>3.3519529320608387E-8</v>
      </c>
      <c r="AF281" s="244">
        <f t="shared" si="191"/>
        <v>31134.789499999999</v>
      </c>
      <c r="AG281" s="245"/>
      <c r="AH281">
        <f t="shared" si="192"/>
        <v>1.9913872744405349E-2</v>
      </c>
      <c r="AI281">
        <f t="shared" si="193"/>
        <v>0.7593025846288568</v>
      </c>
      <c r="AJ281">
        <f t="shared" si="194"/>
        <v>0.67678859177865491</v>
      </c>
      <c r="AK281">
        <f t="shared" si="204"/>
        <v>-0.31085012631659559</v>
      </c>
      <c r="AL281">
        <f t="shared" si="205"/>
        <v>-2.2296813116991392</v>
      </c>
      <c r="AM281">
        <f t="shared" si="206"/>
        <v>-2.0390613760171048</v>
      </c>
      <c r="AN281" s="227">
        <f t="shared" ref="AN281:AT281" si="211">$AU281+$AB$7*SIN(AO281)</f>
        <v>10.702870759413582</v>
      </c>
      <c r="AO281" s="227">
        <f t="shared" si="211"/>
        <v>10.702871087638703</v>
      </c>
      <c r="AP281" s="227">
        <f t="shared" si="211"/>
        <v>10.702868194237809</v>
      </c>
      <c r="AQ281" s="227">
        <f t="shared" si="211"/>
        <v>10.70289370137383</v>
      </c>
      <c r="AR281" s="227">
        <f t="shared" si="211"/>
        <v>10.702668914362333</v>
      </c>
      <c r="AS281" s="227">
        <f t="shared" si="211"/>
        <v>10.70465570471625</v>
      </c>
      <c r="AT281" s="227">
        <f t="shared" si="211"/>
        <v>10.687526254929756</v>
      </c>
      <c r="AU281" s="227">
        <f t="shared" si="196"/>
        <v>11.079294344109737</v>
      </c>
      <c r="AV281" s="227"/>
      <c r="AW281" s="227"/>
      <c r="AX281" s="227"/>
      <c r="AY281" s="227"/>
      <c r="AZ281" s="227"/>
      <c r="BA281" s="227"/>
      <c r="BB281" s="227"/>
      <c r="BC281" s="227"/>
      <c r="BD281" s="227"/>
      <c r="BE281" s="227"/>
      <c r="BF281" s="227"/>
      <c r="BG281" s="227"/>
      <c r="BH281" s="227"/>
      <c r="BI281" s="227"/>
      <c r="BJ281" s="227"/>
      <c r="BK281" s="227"/>
      <c r="BL281" s="227"/>
    </row>
    <row r="282" spans="1:64" x14ac:dyDescent="0.2">
      <c r="A282" s="89" t="s">
        <v>178</v>
      </c>
      <c r="C282" s="93">
        <v>47236.063600000001</v>
      </c>
      <c r="D282" s="21" t="s">
        <v>1403</v>
      </c>
      <c r="E282">
        <f t="shared" si="181"/>
        <v>17891.001743760928</v>
      </c>
      <c r="F282">
        <f t="shared" si="197"/>
        <v>17891</v>
      </c>
      <c r="G282">
        <f t="shared" si="154"/>
        <v>7.5043999822810292E-4</v>
      </c>
      <c r="K282">
        <f t="shared" si="198"/>
        <v>7.5043999822810292E-4</v>
      </c>
      <c r="L282">
        <v>1</v>
      </c>
      <c r="O282" s="254"/>
      <c r="S282" s="13"/>
      <c r="Z282">
        <f t="shared" si="185"/>
        <v>17891</v>
      </c>
      <c r="AA282" s="227">
        <f t="shared" si="186"/>
        <v>2.0144938596987697E-4</v>
      </c>
      <c r="AB282" s="227">
        <f t="shared" si="187"/>
        <v>-9.8375603284154966E-3</v>
      </c>
      <c r="AC282" s="227">
        <f t="shared" si="188"/>
        <v>5.4899061225822596E-4</v>
      </c>
      <c r="AD282" s="227">
        <f t="shared" si="189"/>
        <v>3.0139069234766181E-7</v>
      </c>
      <c r="AE282" s="227">
        <f t="shared" si="190"/>
        <v>3.0139069234766181E-7</v>
      </c>
      <c r="AF282" s="244">
        <f t="shared" si="191"/>
        <v>32217.563600000001</v>
      </c>
      <c r="AG282" s="245"/>
      <c r="AH282">
        <f t="shared" si="192"/>
        <v>1.05880003266436E-2</v>
      </c>
      <c r="AI282">
        <f t="shared" si="193"/>
        <v>0.80865350739651398</v>
      </c>
      <c r="AJ282">
        <f t="shared" si="194"/>
        <v>0.55870442137151954</v>
      </c>
      <c r="AK282">
        <f t="shared" si="204"/>
        <v>-0.34343786419924077</v>
      </c>
      <c r="AL282">
        <f t="shared" si="205"/>
        <v>-2.0791125950000167</v>
      </c>
      <c r="AM282">
        <f t="shared" si="206"/>
        <v>-1.7018844584808681</v>
      </c>
      <c r="AN282" s="227">
        <f t="shared" ref="AN282:AT282" si="212">$AU282+$AB$7*SIN(AO282)</f>
        <v>10.879613580232016</v>
      </c>
      <c r="AO282" s="227">
        <f t="shared" si="212"/>
        <v>10.879613577894562</v>
      </c>
      <c r="AP282" s="227">
        <f t="shared" si="212"/>
        <v>10.879613629281566</v>
      </c>
      <c r="AQ282" s="227">
        <f t="shared" si="212"/>
        <v>10.879612499585964</v>
      </c>
      <c r="AR282" s="227">
        <f t="shared" si="212"/>
        <v>10.879637337423254</v>
      </c>
      <c r="AS282" s="227">
        <f t="shared" si="212"/>
        <v>10.879092461433332</v>
      </c>
      <c r="AT282" s="227">
        <f t="shared" si="212"/>
        <v>10.891696962541232</v>
      </c>
      <c r="AU282" s="227">
        <f t="shared" si="196"/>
        <v>11.27011832332381</v>
      </c>
      <c r="AV282" s="227"/>
      <c r="AW282" s="227"/>
      <c r="AX282" s="227"/>
      <c r="AY282" s="227"/>
      <c r="AZ282" s="227"/>
      <c r="BA282" s="227"/>
      <c r="BB282" s="227"/>
      <c r="BC282" s="227"/>
      <c r="BD282" s="227"/>
      <c r="BE282" s="227"/>
      <c r="BF282" s="227"/>
      <c r="BG282" s="227"/>
      <c r="BH282" s="227"/>
      <c r="BI282" s="227"/>
      <c r="BJ282" s="227"/>
      <c r="BK282" s="227"/>
      <c r="BL282" s="227"/>
    </row>
    <row r="283" spans="1:64" x14ac:dyDescent="0.2">
      <c r="A283" s="89" t="s">
        <v>178</v>
      </c>
      <c r="C283" s="93">
        <v>47236.275999999998</v>
      </c>
      <c r="D283" s="21" t="s">
        <v>1403</v>
      </c>
      <c r="E283">
        <f t="shared" si="181"/>
        <v>17891.495287309725</v>
      </c>
      <c r="F283">
        <f t="shared" si="197"/>
        <v>17891.5</v>
      </c>
      <c r="G283">
        <f t="shared" si="154"/>
        <v>-2.0281400065869093E-3</v>
      </c>
      <c r="K283">
        <f t="shared" si="198"/>
        <v>-2.0281400065869093E-3</v>
      </c>
      <c r="L283">
        <v>1</v>
      </c>
      <c r="O283" s="254"/>
      <c r="S283" s="13"/>
      <c r="Z283">
        <f t="shared" si="185"/>
        <v>17891.5</v>
      </c>
      <c r="AA283" s="227">
        <f t="shared" si="186"/>
        <v>2.0042406644267367E-4</v>
      </c>
      <c r="AB283" s="227">
        <f t="shared" si="187"/>
        <v>-1.2614182375621627E-2</v>
      </c>
      <c r="AC283" s="227">
        <f t="shared" si="188"/>
        <v>-2.228564073029583E-3</v>
      </c>
      <c r="AD283" s="227">
        <f t="shared" si="189"/>
        <v>4.9664978275982048E-6</v>
      </c>
      <c r="AE283" s="227">
        <f t="shared" si="190"/>
        <v>4.9664978275982048E-6</v>
      </c>
      <c r="AF283" s="244">
        <f t="shared" si="191"/>
        <v>32217.775999999998</v>
      </c>
      <c r="AG283" s="245"/>
      <c r="AH283">
        <f t="shared" si="192"/>
        <v>1.0586042369034718E-2</v>
      </c>
      <c r="AI283">
        <f t="shared" si="193"/>
        <v>0.80866446342975051</v>
      </c>
      <c r="AJ283">
        <f t="shared" si="194"/>
        <v>0.55867796363755795</v>
      </c>
      <c r="AK283">
        <f t="shared" si="204"/>
        <v>-0.34344396812692285</v>
      </c>
      <c r="AL283">
        <f t="shared" si="205"/>
        <v>-2.0790806942196496</v>
      </c>
      <c r="AM283">
        <f t="shared" si="206"/>
        <v>-1.7018223108967643</v>
      </c>
      <c r="AN283" s="227">
        <f t="shared" ref="AN283:AT283" si="213">$AU283+$AB$7*SIN(AO283)</f>
        <v>10.879649852649694</v>
      </c>
      <c r="AO283" s="227">
        <f t="shared" si="213"/>
        <v>10.879649850314907</v>
      </c>
      <c r="AP283" s="227">
        <f t="shared" si="213"/>
        <v>10.879649901659251</v>
      </c>
      <c r="AQ283" s="227">
        <f t="shared" si="213"/>
        <v>10.879648772549883</v>
      </c>
      <c r="AR283" s="227">
        <f t="shared" si="213"/>
        <v>10.879673605231172</v>
      </c>
      <c r="AS283" s="227">
        <f t="shared" si="213"/>
        <v>10.879128673178972</v>
      </c>
      <c r="AT283" s="227">
        <f t="shared" si="213"/>
        <v>10.891738926826783</v>
      </c>
      <c r="AU283" s="227">
        <f t="shared" si="196"/>
        <v>11.270156245418248</v>
      </c>
      <c r="AV283" s="227"/>
      <c r="AW283" s="227"/>
      <c r="AX283" s="227"/>
      <c r="AY283" s="227"/>
      <c r="AZ283" s="227"/>
      <c r="BA283" s="227"/>
      <c r="BB283" s="227"/>
      <c r="BC283" s="227"/>
      <c r="BD283" s="227"/>
      <c r="BE283" s="227"/>
      <c r="BF283" s="227"/>
      <c r="BG283" s="227"/>
      <c r="BH283" s="227"/>
      <c r="BI283" s="227"/>
      <c r="BJ283" s="227"/>
      <c r="BK283" s="227"/>
      <c r="BL283" s="227"/>
    </row>
    <row r="284" spans="1:64" x14ac:dyDescent="0.2">
      <c r="A284" s="89" t="s">
        <v>178</v>
      </c>
      <c r="C284" s="93">
        <v>47266.186900000001</v>
      </c>
      <c r="D284" s="21" t="s">
        <v>1403</v>
      </c>
      <c r="E284">
        <f t="shared" si="181"/>
        <v>17960.997790765232</v>
      </c>
      <c r="F284">
        <f t="shared" si="197"/>
        <v>17961</v>
      </c>
      <c r="G284">
        <f t="shared" si="154"/>
        <v>-9.5075999706750736E-4</v>
      </c>
      <c r="K284">
        <f t="shared" si="198"/>
        <v>-9.5075999706750736E-4</v>
      </c>
      <c r="L284">
        <v>1</v>
      </c>
      <c r="O284" s="254"/>
      <c r="S284" s="13"/>
      <c r="Z284">
        <f t="shared" si="185"/>
        <v>17961</v>
      </c>
      <c r="AA284" s="227">
        <f t="shared" si="186"/>
        <v>5.7701657504462614E-5</v>
      </c>
      <c r="AB284" s="227">
        <f t="shared" si="187"/>
        <v>-1.1264252990497759E-2</v>
      </c>
      <c r="AC284" s="227">
        <f t="shared" si="188"/>
        <v>-1.00846165457197E-3</v>
      </c>
      <c r="AD284" s="227">
        <f t="shared" si="189"/>
        <v>1.0169949087420353E-6</v>
      </c>
      <c r="AE284" s="227">
        <f t="shared" si="190"/>
        <v>1.0169949087420353E-6</v>
      </c>
      <c r="AF284" s="244">
        <f t="shared" si="191"/>
        <v>32247.686900000001</v>
      </c>
      <c r="AG284" s="245"/>
      <c r="AH284">
        <f t="shared" si="192"/>
        <v>1.0313492993430252E-2</v>
      </c>
      <c r="AI284">
        <f t="shared" si="193"/>
        <v>0.81019214523039274</v>
      </c>
      <c r="AJ284">
        <f t="shared" si="194"/>
        <v>0.55498780320168284</v>
      </c>
      <c r="AK284">
        <f t="shared" si="204"/>
        <v>-0.34429061135202588</v>
      </c>
      <c r="AL284">
        <f t="shared" si="205"/>
        <v>-2.0746380521494037</v>
      </c>
      <c r="AM284">
        <f t="shared" si="206"/>
        <v>-1.69320018170528</v>
      </c>
      <c r="AN284" s="227">
        <f t="shared" ref="AN284:AT284" si="214">$AU284+$AB$7*SIN(AO284)</f>
        <v>10.884696510344707</v>
      </c>
      <c r="AO284" s="227">
        <f t="shared" si="214"/>
        <v>10.884696508367446</v>
      </c>
      <c r="AP284" s="227">
        <f t="shared" si="214"/>
        <v>10.884696553819875</v>
      </c>
      <c r="AQ284" s="227">
        <f t="shared" si="214"/>
        <v>10.884695508983903</v>
      </c>
      <c r="AR284" s="227">
        <f t="shared" si="214"/>
        <v>10.884719529588924</v>
      </c>
      <c r="AS284" s="227">
        <f t="shared" si="214"/>
        <v>10.884168603650085</v>
      </c>
      <c r="AT284" s="227">
        <f t="shared" si="214"/>
        <v>10.897577254934944</v>
      </c>
      <c r="AU284" s="227">
        <f t="shared" si="196"/>
        <v>11.275427416545186</v>
      </c>
      <c r="AV284" s="227"/>
      <c r="AW284" s="227"/>
      <c r="AX284" s="227"/>
      <c r="AY284" s="227"/>
      <c r="AZ284" s="227"/>
      <c r="BA284" s="227"/>
      <c r="BB284" s="227"/>
      <c r="BC284" s="227"/>
      <c r="BD284" s="227"/>
      <c r="BE284" s="227"/>
      <c r="BF284" s="227"/>
      <c r="BG284" s="227"/>
      <c r="BH284" s="227"/>
      <c r="BI284" s="227"/>
      <c r="BJ284" s="227"/>
      <c r="BK284" s="227"/>
      <c r="BL284" s="227"/>
    </row>
    <row r="285" spans="1:64" x14ac:dyDescent="0.2">
      <c r="A285" s="89" t="s">
        <v>178</v>
      </c>
      <c r="C285" s="93">
        <v>47267.0478</v>
      </c>
      <c r="D285" s="21" t="s">
        <v>1403</v>
      </c>
      <c r="E285">
        <f t="shared" si="181"/>
        <v>17962.998222220816</v>
      </c>
      <c r="F285">
        <f t="shared" si="197"/>
        <v>17963</v>
      </c>
      <c r="G285">
        <f t="shared" si="154"/>
        <v>-7.6508000347530469E-4</v>
      </c>
      <c r="K285">
        <f t="shared" si="198"/>
        <v>-7.6508000347530469E-4</v>
      </c>
      <c r="L285">
        <v>1</v>
      </c>
      <c r="O285" s="254"/>
      <c r="S285" s="13"/>
      <c r="Z285">
        <f t="shared" si="185"/>
        <v>17963</v>
      </c>
      <c r="AA285" s="227">
        <f t="shared" si="186"/>
        <v>5.3588582455169412E-5</v>
      </c>
      <c r="AB285" s="227">
        <f t="shared" si="187"/>
        <v>-1.1070718301215565E-2</v>
      </c>
      <c r="AC285" s="227">
        <f t="shared" si="188"/>
        <v>-8.186685859304741E-4</v>
      </c>
      <c r="AD285" s="227">
        <f t="shared" si="189"/>
        <v>6.7021825358940204E-7</v>
      </c>
      <c r="AE285" s="227">
        <f t="shared" si="190"/>
        <v>6.7021825358940204E-7</v>
      </c>
      <c r="AF285" s="244">
        <f t="shared" si="191"/>
        <v>32248.5478</v>
      </c>
      <c r="AG285" s="245"/>
      <c r="AH285">
        <f t="shared" si="192"/>
        <v>1.030563829774026E-2</v>
      </c>
      <c r="AI285">
        <f t="shared" si="193"/>
        <v>0.81023624848865317</v>
      </c>
      <c r="AJ285">
        <f t="shared" si="194"/>
        <v>0.55488124223076751</v>
      </c>
      <c r="AK285">
        <f t="shared" si="204"/>
        <v>-0.34431492185168494</v>
      </c>
      <c r="AL285">
        <f t="shared" si="205"/>
        <v>-2.0745099577439028</v>
      </c>
      <c r="AM285">
        <f t="shared" si="206"/>
        <v>-1.6929525427117624</v>
      </c>
      <c r="AN285" s="227">
        <f t="shared" ref="AN285:AT285" si="215">$AU285+$AB$7*SIN(AO285)</f>
        <v>10.884841879051564</v>
      </c>
      <c r="AO285" s="227">
        <f t="shared" si="215"/>
        <v>10.884841877084174</v>
      </c>
      <c r="AP285" s="227">
        <f t="shared" si="215"/>
        <v>10.884841922368791</v>
      </c>
      <c r="AQ285" s="227">
        <f t="shared" si="215"/>
        <v>10.884840880029429</v>
      </c>
      <c r="AR285" s="227">
        <f t="shared" si="215"/>
        <v>10.884864874568391</v>
      </c>
      <c r="AS285" s="227">
        <f t="shared" si="215"/>
        <v>10.88431382902659</v>
      </c>
      <c r="AT285" s="227">
        <f t="shared" si="215"/>
        <v>10.897745419859666</v>
      </c>
      <c r="AU285" s="227">
        <f t="shared" si="196"/>
        <v>11.27557910492294</v>
      </c>
      <c r="AV285" s="227"/>
      <c r="AW285" s="227"/>
      <c r="AX285" s="227"/>
      <c r="AY285" s="227"/>
      <c r="AZ285" s="227"/>
      <c r="BA285" s="227"/>
      <c r="BB285" s="227"/>
      <c r="BC285" s="227"/>
      <c r="BD285" s="227"/>
      <c r="BE285" s="227"/>
      <c r="BF285" s="227"/>
      <c r="BG285" s="227"/>
      <c r="BH285" s="227"/>
      <c r="BI285" s="227"/>
      <c r="BJ285" s="227"/>
      <c r="BK285" s="227"/>
      <c r="BL285" s="227"/>
    </row>
    <row r="286" spans="1:64" x14ac:dyDescent="0.2">
      <c r="A286" s="131"/>
      <c r="C286" s="130"/>
      <c r="D286" s="21"/>
      <c r="O286" s="254"/>
      <c r="S286" s="13"/>
      <c r="AA286" s="227"/>
      <c r="AB286" s="227"/>
      <c r="AC286" s="227"/>
      <c r="AD286" s="227"/>
      <c r="AE286" s="227"/>
      <c r="AF286" s="244"/>
      <c r="AG286" s="245"/>
      <c r="AN286" s="227"/>
      <c r="AO286" s="227"/>
      <c r="AP286" s="227"/>
      <c r="AQ286" s="227"/>
      <c r="AR286" s="227"/>
      <c r="AS286" s="227"/>
      <c r="AT286" s="227"/>
      <c r="AU286" s="227"/>
      <c r="AV286" s="227"/>
      <c r="AW286" s="227"/>
      <c r="AX286" s="227"/>
      <c r="AY286" s="227"/>
      <c r="AZ286" s="227"/>
      <c r="BA286" s="227"/>
      <c r="BB286" s="227"/>
      <c r="BC286" s="227"/>
      <c r="BD286" s="227"/>
      <c r="BE286" s="227"/>
      <c r="BF286" s="227"/>
      <c r="BG286" s="227"/>
      <c r="BH286" s="227"/>
      <c r="BI286" s="227"/>
      <c r="BJ286" s="227"/>
      <c r="BK286" s="227"/>
      <c r="BL286" s="227"/>
    </row>
    <row r="287" spans="1:64" x14ac:dyDescent="0.2">
      <c r="A287" s="131"/>
      <c r="C287" s="130"/>
      <c r="D287" s="21"/>
      <c r="O287" s="254"/>
      <c r="S287" s="13"/>
      <c r="AA287" s="227"/>
      <c r="AB287" s="227"/>
      <c r="AC287" s="227"/>
      <c r="AD287" s="227"/>
      <c r="AE287" s="227"/>
      <c r="AF287" s="244"/>
      <c r="AG287" s="245"/>
      <c r="AN287" s="227"/>
      <c r="AO287" s="227"/>
      <c r="AP287" s="227"/>
      <c r="AQ287" s="227"/>
      <c r="AR287" s="227"/>
      <c r="AS287" s="227"/>
      <c r="AT287" s="227"/>
      <c r="AU287" s="227"/>
      <c r="AV287" s="227"/>
      <c r="AW287" s="227"/>
      <c r="AX287" s="227"/>
      <c r="AY287" s="227"/>
      <c r="AZ287" s="227"/>
      <c r="BA287" s="227"/>
      <c r="BB287" s="227"/>
      <c r="BC287" s="227"/>
      <c r="BD287" s="227"/>
      <c r="BE287" s="227"/>
      <c r="BF287" s="227"/>
      <c r="BG287" s="227"/>
      <c r="BH287" s="227"/>
      <c r="BI287" s="227"/>
      <c r="BJ287" s="227"/>
      <c r="BK287" s="227"/>
      <c r="BL287" s="227"/>
    </row>
    <row r="288" spans="1:64" x14ac:dyDescent="0.2">
      <c r="A288" s="131"/>
      <c r="C288" s="130"/>
      <c r="D288" s="21"/>
      <c r="O288" s="254"/>
      <c r="S288" s="13"/>
      <c r="AA288" s="227"/>
      <c r="AB288" s="227"/>
      <c r="AC288" s="227"/>
      <c r="AD288" s="227"/>
      <c r="AE288" s="227"/>
      <c r="AF288" s="244"/>
      <c r="AG288" s="245"/>
      <c r="AN288" s="227"/>
      <c r="AO288" s="227"/>
      <c r="AP288" s="227"/>
      <c r="AQ288" s="227"/>
      <c r="AR288" s="227"/>
      <c r="AS288" s="227"/>
      <c r="AT288" s="227"/>
      <c r="AU288" s="227"/>
      <c r="AV288" s="227"/>
      <c r="AW288" s="227"/>
      <c r="AX288" s="227"/>
      <c r="AY288" s="227"/>
      <c r="AZ288" s="227"/>
      <c r="BA288" s="227"/>
      <c r="BB288" s="227"/>
      <c r="BC288" s="227"/>
      <c r="BD288" s="227"/>
      <c r="BE288" s="227"/>
      <c r="BF288" s="227"/>
      <c r="BG288" s="227"/>
      <c r="BH288" s="227"/>
      <c r="BI288" s="227"/>
      <c r="BJ288" s="227"/>
      <c r="BK288" s="227"/>
      <c r="BL288" s="227"/>
    </row>
    <row r="289" spans="1:64" x14ac:dyDescent="0.2">
      <c r="A289" s="131"/>
      <c r="C289" s="130"/>
      <c r="D289" s="21"/>
      <c r="O289" s="254"/>
      <c r="S289" s="13"/>
      <c r="AA289" s="227"/>
      <c r="AB289" s="227"/>
      <c r="AC289" s="227"/>
      <c r="AD289" s="227"/>
      <c r="AE289" s="227"/>
      <c r="AF289" s="244"/>
      <c r="AG289" s="245"/>
      <c r="AN289" s="227"/>
      <c r="AO289" s="227"/>
      <c r="AP289" s="227"/>
      <c r="AQ289" s="227"/>
      <c r="AR289" s="227"/>
      <c r="AS289" s="227"/>
      <c r="AT289" s="227"/>
      <c r="AU289" s="227"/>
      <c r="AV289" s="227"/>
      <c r="AW289" s="227"/>
      <c r="AX289" s="227"/>
      <c r="AY289" s="227"/>
      <c r="AZ289" s="227"/>
      <c r="BA289" s="227"/>
      <c r="BB289" s="227"/>
      <c r="BC289" s="227"/>
      <c r="BD289" s="227"/>
      <c r="BE289" s="227"/>
      <c r="BF289" s="227"/>
      <c r="BG289" s="227"/>
      <c r="BH289" s="227"/>
      <c r="BI289" s="227"/>
      <c r="BJ289" s="227"/>
      <c r="BK289" s="227"/>
      <c r="BL289" s="227"/>
    </row>
    <row r="290" spans="1:64" x14ac:dyDescent="0.2">
      <c r="A290" s="131"/>
      <c r="C290" s="130"/>
      <c r="D290" s="21"/>
      <c r="O290" s="254"/>
      <c r="S290" s="13"/>
      <c r="AA290" s="227"/>
      <c r="AB290" s="227"/>
      <c r="AC290" s="227"/>
      <c r="AD290" s="227"/>
      <c r="AE290" s="227"/>
      <c r="AF290" s="244"/>
      <c r="AG290" s="245"/>
      <c r="AN290" s="227"/>
      <c r="AO290" s="227"/>
      <c r="AP290" s="227"/>
      <c r="AQ290" s="227"/>
      <c r="AR290" s="227"/>
      <c r="AS290" s="227"/>
      <c r="AT290" s="227"/>
      <c r="AU290" s="227"/>
      <c r="AV290" s="227"/>
      <c r="AW290" s="227"/>
      <c r="AX290" s="227"/>
      <c r="AY290" s="227"/>
      <c r="AZ290" s="227"/>
      <c r="BA290" s="227"/>
      <c r="BB290" s="227"/>
      <c r="BC290" s="227"/>
      <c r="BD290" s="227"/>
      <c r="BE290" s="227"/>
      <c r="BF290" s="227"/>
      <c r="BG290" s="227"/>
      <c r="BH290" s="227"/>
      <c r="BI290" s="227"/>
      <c r="BJ290" s="227"/>
      <c r="BK290" s="227"/>
      <c r="BL290" s="227"/>
    </row>
    <row r="291" spans="1:64" x14ac:dyDescent="0.2">
      <c r="A291" s="131"/>
      <c r="C291" s="130"/>
      <c r="D291" s="21"/>
      <c r="O291" s="254"/>
      <c r="S291" s="13"/>
      <c r="AA291" s="227"/>
      <c r="AB291" s="227"/>
      <c r="AC291" s="227"/>
      <c r="AD291" s="227"/>
      <c r="AE291" s="227"/>
      <c r="AF291" s="244"/>
      <c r="AG291" s="245"/>
      <c r="AN291" s="227"/>
      <c r="AO291" s="227"/>
      <c r="AP291" s="227"/>
      <c r="AQ291" s="227"/>
      <c r="AR291" s="227"/>
      <c r="AS291" s="227"/>
      <c r="AT291" s="227"/>
      <c r="AU291" s="227"/>
      <c r="AV291" s="227"/>
      <c r="AW291" s="227"/>
      <c r="AX291" s="227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27"/>
      <c r="BJ291" s="227"/>
      <c r="BK291" s="227"/>
      <c r="BL291" s="227"/>
    </row>
    <row r="292" spans="1:64" x14ac:dyDescent="0.2">
      <c r="A292" s="131"/>
      <c r="C292" s="130"/>
      <c r="D292" s="21"/>
      <c r="O292" s="254"/>
      <c r="S292" s="13"/>
      <c r="AA292" s="227"/>
      <c r="AB292" s="227"/>
      <c r="AC292" s="227"/>
      <c r="AD292" s="227"/>
      <c r="AE292" s="227"/>
      <c r="AF292" s="244"/>
      <c r="AG292" s="245"/>
      <c r="AN292" s="227"/>
      <c r="AO292" s="227"/>
      <c r="AP292" s="227"/>
      <c r="AQ292" s="227"/>
      <c r="AR292" s="227"/>
      <c r="AS292" s="227"/>
      <c r="AT292" s="227"/>
      <c r="AU292" s="227"/>
      <c r="AV292" s="227"/>
      <c r="AW292" s="227"/>
      <c r="AX292" s="227"/>
      <c r="AY292" s="227"/>
      <c r="AZ292" s="227"/>
      <c r="BA292" s="227"/>
      <c r="BB292" s="227"/>
      <c r="BC292" s="227"/>
      <c r="BD292" s="227"/>
      <c r="BE292" s="227"/>
      <c r="BF292" s="227"/>
      <c r="BG292" s="227"/>
      <c r="BH292" s="227"/>
      <c r="BI292" s="227"/>
      <c r="BJ292" s="227"/>
      <c r="BK292" s="227"/>
      <c r="BL292" s="227"/>
    </row>
    <row r="293" spans="1:64" x14ac:dyDescent="0.2">
      <c r="A293" s="131"/>
      <c r="C293" s="130"/>
      <c r="D293" s="21"/>
      <c r="O293" s="254"/>
      <c r="S293" s="13"/>
      <c r="AA293" s="227"/>
      <c r="AB293" s="227"/>
      <c r="AC293" s="227"/>
      <c r="AD293" s="227"/>
      <c r="AE293" s="227"/>
      <c r="AF293" s="244"/>
      <c r="AG293" s="245"/>
      <c r="AN293" s="227"/>
      <c r="AO293" s="227"/>
      <c r="AP293" s="227"/>
      <c r="AQ293" s="227"/>
      <c r="AR293" s="227"/>
      <c r="AS293" s="227"/>
      <c r="AT293" s="227"/>
      <c r="AU293" s="227"/>
      <c r="AV293" s="227"/>
      <c r="AW293" s="227"/>
      <c r="AX293" s="227"/>
      <c r="AY293" s="227"/>
      <c r="AZ293" s="227"/>
      <c r="BA293" s="227"/>
      <c r="BB293" s="227"/>
      <c r="BC293" s="227"/>
      <c r="BD293" s="227"/>
      <c r="BE293" s="227"/>
      <c r="BF293" s="227"/>
      <c r="BG293" s="227"/>
      <c r="BH293" s="227"/>
      <c r="BI293" s="227"/>
      <c r="BJ293" s="227"/>
      <c r="BK293" s="227"/>
      <c r="BL293" s="227"/>
    </row>
    <row r="294" spans="1:64" x14ac:dyDescent="0.2">
      <c r="A294" s="131"/>
      <c r="C294" s="130"/>
      <c r="D294" s="21"/>
      <c r="O294" s="254"/>
      <c r="S294" s="13"/>
      <c r="AA294" s="227"/>
      <c r="AB294" s="227"/>
      <c r="AC294" s="227"/>
      <c r="AD294" s="227"/>
      <c r="AE294" s="227"/>
      <c r="AF294" s="244"/>
      <c r="AG294" s="245"/>
      <c r="AN294" s="227"/>
      <c r="AO294" s="227"/>
      <c r="AP294" s="227"/>
      <c r="AQ294" s="227"/>
      <c r="AR294" s="227"/>
      <c r="AS294" s="227"/>
      <c r="AT294" s="227"/>
      <c r="AU294" s="227"/>
      <c r="AV294" s="227"/>
      <c r="AW294" s="227"/>
      <c r="AX294" s="227"/>
      <c r="AY294" s="227"/>
      <c r="AZ294" s="227"/>
      <c r="BA294" s="227"/>
      <c r="BB294" s="227"/>
      <c r="BC294" s="227"/>
      <c r="BD294" s="227"/>
      <c r="BE294" s="227"/>
      <c r="BF294" s="227"/>
      <c r="BG294" s="227"/>
      <c r="BH294" s="227"/>
      <c r="BI294" s="227"/>
      <c r="BJ294" s="227"/>
      <c r="BK294" s="227"/>
      <c r="BL294" s="227"/>
    </row>
    <row r="295" spans="1:64" x14ac:dyDescent="0.2">
      <c r="A295" s="131"/>
      <c r="C295" s="130"/>
      <c r="D295" s="21"/>
      <c r="O295" s="254"/>
      <c r="S295" s="13"/>
      <c r="AA295" s="227"/>
      <c r="AB295" s="227"/>
      <c r="AC295" s="227"/>
      <c r="AD295" s="227"/>
      <c r="AE295" s="227"/>
      <c r="AF295" s="244"/>
      <c r="AG295" s="245"/>
      <c r="AN295" s="227"/>
      <c r="AO295" s="227"/>
      <c r="AP295" s="227"/>
      <c r="AQ295" s="227"/>
      <c r="AR295" s="227"/>
      <c r="AS295" s="227"/>
      <c r="AT295" s="227"/>
      <c r="AU295" s="227"/>
      <c r="AV295" s="227"/>
      <c r="AW295" s="227"/>
      <c r="AX295" s="227"/>
      <c r="AY295" s="227"/>
      <c r="AZ295" s="227"/>
      <c r="BA295" s="227"/>
      <c r="BB295" s="227"/>
      <c r="BC295" s="227"/>
      <c r="BD295" s="227"/>
      <c r="BE295" s="227"/>
      <c r="BF295" s="227"/>
      <c r="BG295" s="227"/>
      <c r="BH295" s="227"/>
      <c r="BI295" s="227"/>
      <c r="BJ295" s="227"/>
      <c r="BK295" s="227"/>
      <c r="BL295" s="227"/>
    </row>
    <row r="296" spans="1:64" x14ac:dyDescent="0.2">
      <c r="A296" s="131"/>
      <c r="C296" s="130"/>
      <c r="D296" s="21"/>
      <c r="O296" s="254"/>
      <c r="S296" s="13"/>
      <c r="AA296" s="227"/>
      <c r="AB296" s="227"/>
      <c r="AC296" s="227"/>
      <c r="AD296" s="227"/>
      <c r="AE296" s="227"/>
      <c r="AF296" s="244"/>
      <c r="AG296" s="245"/>
      <c r="AN296" s="227"/>
      <c r="AO296" s="227"/>
      <c r="AP296" s="227"/>
      <c r="AQ296" s="227"/>
      <c r="AR296" s="227"/>
      <c r="AS296" s="227"/>
      <c r="AT296" s="227"/>
      <c r="AU296" s="227"/>
      <c r="AV296" s="227"/>
      <c r="AW296" s="227"/>
      <c r="AX296" s="227"/>
      <c r="AY296" s="227"/>
      <c r="AZ296" s="227"/>
      <c r="BA296" s="227"/>
      <c r="BB296" s="227"/>
      <c r="BC296" s="227"/>
      <c r="BD296" s="227"/>
      <c r="BE296" s="227"/>
      <c r="BF296" s="227"/>
      <c r="BG296" s="227"/>
      <c r="BH296" s="227"/>
      <c r="BI296" s="227"/>
      <c r="BJ296" s="227"/>
      <c r="BK296" s="227"/>
      <c r="BL296" s="227"/>
    </row>
    <row r="297" spans="1:64" x14ac:dyDescent="0.2">
      <c r="A297" s="131"/>
      <c r="C297" s="130"/>
      <c r="D297" s="21"/>
      <c r="O297" s="254"/>
      <c r="S297" s="13"/>
      <c r="AA297" s="227"/>
      <c r="AB297" s="227"/>
      <c r="AC297" s="227"/>
      <c r="AD297" s="227"/>
      <c r="AE297" s="227"/>
      <c r="AF297" s="244"/>
      <c r="AG297" s="245"/>
      <c r="AN297" s="227"/>
      <c r="AO297" s="227"/>
      <c r="AP297" s="227"/>
      <c r="AQ297" s="227"/>
      <c r="AR297" s="227"/>
      <c r="AS297" s="227"/>
      <c r="AT297" s="227"/>
      <c r="AU297" s="227"/>
      <c r="AV297" s="227"/>
      <c r="AW297" s="227"/>
      <c r="AX297" s="227"/>
      <c r="AY297" s="227"/>
      <c r="AZ297" s="227"/>
      <c r="BA297" s="227"/>
      <c r="BB297" s="227"/>
      <c r="BC297" s="227"/>
      <c r="BD297" s="227"/>
      <c r="BE297" s="227"/>
      <c r="BF297" s="227"/>
      <c r="BG297" s="227"/>
      <c r="BH297" s="227"/>
      <c r="BI297" s="227"/>
      <c r="BJ297" s="227"/>
      <c r="BK297" s="227"/>
      <c r="BL297" s="227"/>
    </row>
    <row r="298" spans="1:64" x14ac:dyDescent="0.2">
      <c r="A298" s="13"/>
      <c r="B298" s="5"/>
      <c r="C298" s="21"/>
      <c r="D298" s="21"/>
      <c r="O298" s="254"/>
      <c r="S298" s="13"/>
      <c r="AA298" s="227"/>
      <c r="AB298" s="227"/>
      <c r="AC298" s="227"/>
      <c r="AD298" s="227"/>
      <c r="AE298" s="227"/>
      <c r="AF298" s="244"/>
      <c r="AG298" s="245"/>
      <c r="AN298" s="227"/>
      <c r="AO298" s="227"/>
      <c r="AP298" s="227"/>
      <c r="AQ298" s="227"/>
      <c r="AR298" s="227"/>
      <c r="AS298" s="227"/>
      <c r="AT298" s="227"/>
      <c r="AU298" s="227"/>
      <c r="AV298" s="227"/>
      <c r="AW298" s="227"/>
      <c r="AX298" s="227"/>
      <c r="AY298" s="227"/>
      <c r="AZ298" s="227"/>
      <c r="BA298" s="227"/>
      <c r="BB298" s="227"/>
      <c r="BC298" s="227"/>
      <c r="BD298" s="227"/>
      <c r="BE298" s="227"/>
      <c r="BF298" s="227"/>
      <c r="BG298" s="227"/>
      <c r="BH298" s="227"/>
      <c r="BI298" s="227"/>
      <c r="BJ298" s="227"/>
      <c r="BK298" s="227"/>
      <c r="BL298" s="227"/>
    </row>
    <row r="299" spans="1:64" x14ac:dyDescent="0.2">
      <c r="A299" s="13"/>
      <c r="B299" s="5"/>
      <c r="C299" s="21"/>
      <c r="D299" s="21"/>
      <c r="O299" s="254"/>
      <c r="S299" s="13"/>
      <c r="AA299" s="227"/>
      <c r="AB299" s="227"/>
      <c r="AC299" s="227"/>
      <c r="AD299" s="227"/>
      <c r="AE299" s="227"/>
      <c r="AF299" s="244"/>
      <c r="AG299" s="245"/>
      <c r="AN299" s="227"/>
      <c r="AO299" s="227"/>
      <c r="AP299" s="227"/>
      <c r="AQ299" s="227"/>
      <c r="AR299" s="227"/>
      <c r="AS299" s="227"/>
      <c r="AT299" s="227"/>
      <c r="AU299" s="227"/>
      <c r="AV299" s="227"/>
      <c r="AW299" s="227"/>
      <c r="AX299" s="227"/>
      <c r="AY299" s="227"/>
      <c r="AZ299" s="227"/>
      <c r="BA299" s="227"/>
      <c r="BB299" s="227"/>
      <c r="BC299" s="227"/>
      <c r="BD299" s="227"/>
      <c r="BE299" s="227"/>
      <c r="BF299" s="227"/>
      <c r="BG299" s="227"/>
      <c r="BH299" s="227"/>
      <c r="BI299" s="227"/>
      <c r="BJ299" s="227"/>
      <c r="BK299" s="227"/>
      <c r="BL299" s="227"/>
    </row>
    <row r="300" spans="1:64" x14ac:dyDescent="0.2">
      <c r="A300" s="13"/>
      <c r="B300" s="5"/>
      <c r="C300" s="21"/>
      <c r="D300" s="21"/>
      <c r="O300" s="254"/>
      <c r="S300" s="13"/>
      <c r="AA300" s="227"/>
      <c r="AB300" s="227"/>
      <c r="AC300" s="227"/>
      <c r="AD300" s="227"/>
      <c r="AE300" s="227"/>
      <c r="AF300" s="244"/>
      <c r="AG300" s="245"/>
      <c r="AN300" s="227"/>
      <c r="AO300" s="227"/>
      <c r="AP300" s="227"/>
      <c r="AQ300" s="227"/>
      <c r="AR300" s="227"/>
      <c r="AS300" s="227"/>
      <c r="AT300" s="227"/>
      <c r="AU300" s="227"/>
      <c r="AV300" s="227"/>
      <c r="AW300" s="227"/>
      <c r="AX300" s="227"/>
      <c r="AY300" s="227"/>
      <c r="AZ300" s="227"/>
      <c r="BA300" s="227"/>
      <c r="BB300" s="227"/>
      <c r="BC300" s="227"/>
      <c r="BD300" s="227"/>
      <c r="BE300" s="227"/>
      <c r="BF300" s="227"/>
      <c r="BG300" s="227"/>
      <c r="BH300" s="227"/>
      <c r="BI300" s="227"/>
      <c r="BJ300" s="227"/>
      <c r="BK300" s="227"/>
      <c r="BL300" s="227"/>
    </row>
    <row r="301" spans="1:64" x14ac:dyDescent="0.2">
      <c r="A301" s="13"/>
      <c r="B301" s="5"/>
      <c r="C301" s="21"/>
      <c r="D301" s="21"/>
      <c r="O301" s="254"/>
      <c r="S301" s="13"/>
      <c r="AA301" s="227"/>
      <c r="AB301" s="227"/>
      <c r="AC301" s="227"/>
      <c r="AD301" s="227"/>
      <c r="AE301" s="227"/>
      <c r="AF301" s="244"/>
      <c r="AG301" s="245"/>
      <c r="AN301" s="227"/>
      <c r="AO301" s="227"/>
      <c r="AP301" s="227"/>
      <c r="AQ301" s="227"/>
      <c r="AR301" s="227"/>
      <c r="AS301" s="227"/>
      <c r="AT301" s="227"/>
      <c r="AU301" s="227"/>
      <c r="AV301" s="227"/>
      <c r="AW301" s="227"/>
      <c r="AX301" s="227"/>
      <c r="AY301" s="227"/>
      <c r="AZ301" s="227"/>
      <c r="BA301" s="227"/>
      <c r="BB301" s="227"/>
      <c r="BC301" s="227"/>
      <c r="BD301" s="227"/>
      <c r="BE301" s="227"/>
      <c r="BF301" s="227"/>
      <c r="BG301" s="227"/>
      <c r="BH301" s="227"/>
      <c r="BI301" s="227"/>
      <c r="BJ301" s="227"/>
      <c r="BK301" s="227"/>
      <c r="BL301" s="227"/>
    </row>
    <row r="302" spans="1:64" x14ac:dyDescent="0.2">
      <c r="A302" s="13"/>
      <c r="B302" s="5"/>
      <c r="C302" s="21"/>
      <c r="D302" s="21"/>
      <c r="O302" s="254"/>
      <c r="S302" s="13"/>
      <c r="AA302" s="227"/>
      <c r="AB302" s="227"/>
      <c r="AC302" s="227"/>
      <c r="AD302" s="227"/>
      <c r="AE302" s="227"/>
      <c r="AF302" s="244"/>
      <c r="AG302" s="245"/>
      <c r="AN302" s="227"/>
      <c r="AO302" s="227"/>
      <c r="AP302" s="227"/>
      <c r="AQ302" s="227"/>
      <c r="AR302" s="227"/>
      <c r="AS302" s="227"/>
      <c r="AT302" s="227"/>
      <c r="AU302" s="227"/>
      <c r="AV302" s="227"/>
      <c r="AW302" s="227"/>
      <c r="AX302" s="227"/>
      <c r="AY302" s="227"/>
      <c r="AZ302" s="227"/>
      <c r="BA302" s="227"/>
      <c r="BB302" s="227"/>
      <c r="BC302" s="227"/>
      <c r="BD302" s="227"/>
      <c r="BE302" s="227"/>
      <c r="BF302" s="227"/>
      <c r="BG302" s="227"/>
      <c r="BH302" s="227"/>
      <c r="BI302" s="227"/>
      <c r="BJ302" s="227"/>
      <c r="BK302" s="227"/>
      <c r="BL302" s="227"/>
    </row>
    <row r="303" spans="1:64" x14ac:dyDescent="0.2">
      <c r="A303" s="13"/>
      <c r="B303" s="5"/>
      <c r="C303" s="21"/>
      <c r="D303" s="21"/>
      <c r="O303" s="254"/>
      <c r="S303" s="13"/>
      <c r="AA303" s="227"/>
      <c r="AB303" s="227"/>
      <c r="AC303" s="227"/>
      <c r="AD303" s="227"/>
      <c r="AE303" s="227"/>
      <c r="AF303" s="244"/>
      <c r="AG303" s="245"/>
      <c r="AN303" s="227"/>
      <c r="AO303" s="227"/>
      <c r="AP303" s="227"/>
      <c r="AQ303" s="227"/>
      <c r="AR303" s="227"/>
      <c r="AS303" s="227"/>
      <c r="AT303" s="227"/>
      <c r="AU303" s="227"/>
      <c r="AV303" s="227"/>
      <c r="AW303" s="227"/>
      <c r="AX303" s="227"/>
      <c r="AY303" s="227"/>
      <c r="AZ303" s="227"/>
      <c r="BA303" s="227"/>
      <c r="BB303" s="227"/>
      <c r="BC303" s="227"/>
      <c r="BD303" s="227"/>
      <c r="BE303" s="227"/>
      <c r="BF303" s="227"/>
      <c r="BG303" s="227"/>
      <c r="BH303" s="227"/>
      <c r="BI303" s="227"/>
      <c r="BJ303" s="227"/>
      <c r="BK303" s="227"/>
      <c r="BL303" s="227"/>
    </row>
    <row r="304" spans="1:64" x14ac:dyDescent="0.2">
      <c r="A304" s="13"/>
      <c r="B304" s="5"/>
      <c r="C304" s="21"/>
      <c r="D304" s="21"/>
      <c r="O304" s="254"/>
      <c r="S304" s="13"/>
      <c r="AA304" s="227"/>
      <c r="AB304" s="227"/>
      <c r="AC304" s="227"/>
      <c r="AD304" s="227"/>
      <c r="AE304" s="227"/>
      <c r="AF304" s="244"/>
      <c r="AG304" s="245"/>
      <c r="AN304" s="227"/>
      <c r="AO304" s="227"/>
      <c r="AP304" s="227"/>
      <c r="AQ304" s="227"/>
      <c r="AR304" s="227"/>
      <c r="AS304" s="227"/>
      <c r="AT304" s="227"/>
      <c r="AU304" s="227"/>
      <c r="AV304" s="227"/>
      <c r="AW304" s="227"/>
      <c r="AX304" s="227"/>
      <c r="AY304" s="227"/>
      <c r="AZ304" s="227"/>
      <c r="BA304" s="227"/>
      <c r="BB304" s="227"/>
      <c r="BC304" s="227"/>
      <c r="BD304" s="227"/>
      <c r="BE304" s="227"/>
      <c r="BF304" s="227"/>
      <c r="BG304" s="227"/>
      <c r="BH304" s="227"/>
      <c r="BI304" s="227"/>
      <c r="BJ304" s="227"/>
      <c r="BK304" s="227"/>
      <c r="BL304" s="227"/>
    </row>
    <row r="305" spans="1:64" x14ac:dyDescent="0.2">
      <c r="A305" s="13"/>
      <c r="B305" s="5"/>
      <c r="C305" s="21"/>
      <c r="D305" s="21"/>
      <c r="O305" s="254"/>
      <c r="S305" s="13"/>
      <c r="AA305" s="227"/>
      <c r="AB305" s="227"/>
      <c r="AC305" s="227"/>
      <c r="AD305" s="227"/>
      <c r="AE305" s="227"/>
      <c r="AF305" s="244"/>
      <c r="AG305" s="245"/>
      <c r="AN305" s="227"/>
      <c r="AO305" s="227"/>
      <c r="AP305" s="227"/>
      <c r="AQ305" s="227"/>
      <c r="AR305" s="227"/>
      <c r="AS305" s="227"/>
      <c r="AT305" s="227"/>
      <c r="AU305" s="227"/>
      <c r="AV305" s="227"/>
      <c r="AW305" s="227"/>
      <c r="AX305" s="227"/>
      <c r="AY305" s="227"/>
      <c r="AZ305" s="227"/>
      <c r="BA305" s="227"/>
      <c r="BB305" s="227"/>
      <c r="BC305" s="227"/>
      <c r="BD305" s="227"/>
      <c r="BE305" s="227"/>
      <c r="BF305" s="227"/>
      <c r="BG305" s="227"/>
      <c r="BH305" s="227"/>
      <c r="BI305" s="227"/>
      <c r="BJ305" s="227"/>
      <c r="BK305" s="227"/>
      <c r="BL305" s="227"/>
    </row>
    <row r="306" spans="1:64" x14ac:dyDescent="0.2">
      <c r="A306" s="13"/>
      <c r="B306" s="5"/>
      <c r="C306" s="21"/>
      <c r="D306" s="21"/>
      <c r="O306" s="254"/>
      <c r="S306" s="13"/>
      <c r="AA306" s="227"/>
      <c r="AB306" s="227"/>
      <c r="AC306" s="227"/>
      <c r="AD306" s="227"/>
      <c r="AE306" s="227"/>
      <c r="AF306" s="244"/>
      <c r="AG306" s="245"/>
      <c r="AN306" s="227"/>
      <c r="AO306" s="227"/>
      <c r="AP306" s="227"/>
      <c r="AQ306" s="227"/>
      <c r="AR306" s="227"/>
      <c r="AS306" s="227"/>
      <c r="AT306" s="227"/>
      <c r="AU306" s="227"/>
      <c r="AV306" s="227"/>
      <c r="AW306" s="227"/>
      <c r="AX306" s="227"/>
      <c r="AY306" s="227"/>
      <c r="AZ306" s="227"/>
      <c r="BA306" s="227"/>
      <c r="BB306" s="227"/>
      <c r="BC306" s="227"/>
      <c r="BD306" s="227"/>
      <c r="BE306" s="227"/>
      <c r="BF306" s="227"/>
      <c r="BG306" s="227"/>
      <c r="BH306" s="227"/>
      <c r="BI306" s="227"/>
      <c r="BJ306" s="227"/>
      <c r="BK306" s="227"/>
      <c r="BL306" s="227"/>
    </row>
    <row r="307" spans="1:64" x14ac:dyDescent="0.2">
      <c r="A307" s="13"/>
      <c r="B307" s="5"/>
      <c r="C307" s="21"/>
      <c r="D307" s="21"/>
      <c r="O307" s="254"/>
      <c r="S307" s="13"/>
      <c r="AA307" s="227"/>
      <c r="AB307" s="227"/>
      <c r="AC307" s="227"/>
      <c r="AD307" s="227"/>
      <c r="AE307" s="227"/>
      <c r="AF307" s="244"/>
      <c r="AG307" s="245"/>
      <c r="AN307" s="227"/>
      <c r="AO307" s="227"/>
      <c r="AP307" s="227"/>
      <c r="AQ307" s="227"/>
      <c r="AR307" s="227"/>
      <c r="AS307" s="227"/>
      <c r="AT307" s="227"/>
      <c r="AU307" s="227"/>
      <c r="AV307" s="227"/>
      <c r="AW307" s="227"/>
      <c r="AX307" s="227"/>
      <c r="AY307" s="227"/>
      <c r="AZ307" s="227"/>
      <c r="BA307" s="227"/>
      <c r="BB307" s="227"/>
      <c r="BC307" s="227"/>
      <c r="BD307" s="227"/>
      <c r="BE307" s="227"/>
      <c r="BF307" s="227"/>
      <c r="BG307" s="227"/>
      <c r="BH307" s="227"/>
      <c r="BI307" s="227"/>
      <c r="BJ307" s="227"/>
      <c r="BK307" s="227"/>
      <c r="BL307" s="227"/>
    </row>
    <row r="308" spans="1:64" x14ac:dyDescent="0.2">
      <c r="A308" s="89"/>
      <c r="C308" s="19"/>
      <c r="D308" s="19"/>
      <c r="O308" s="254"/>
      <c r="S308" s="13"/>
      <c r="AA308" s="227"/>
      <c r="AB308" s="227"/>
      <c r="AC308" s="227"/>
      <c r="AD308" s="227"/>
      <c r="AE308" s="227"/>
      <c r="AF308" s="244"/>
      <c r="AG308" s="245"/>
      <c r="AN308" s="227"/>
      <c r="AO308" s="227"/>
      <c r="AP308" s="227"/>
      <c r="AQ308" s="227"/>
      <c r="AR308" s="227"/>
      <c r="AS308" s="227"/>
      <c r="AT308" s="227"/>
      <c r="AU308" s="227"/>
      <c r="AV308" s="227"/>
      <c r="AW308" s="227"/>
      <c r="AX308" s="227"/>
      <c r="AY308" s="227"/>
      <c r="AZ308" s="227"/>
      <c r="BA308" s="227"/>
      <c r="BB308" s="227"/>
      <c r="BC308" s="227"/>
      <c r="BD308" s="227"/>
      <c r="BE308" s="227"/>
      <c r="BF308" s="227"/>
      <c r="BG308" s="227"/>
      <c r="BH308" s="227"/>
      <c r="BI308" s="227"/>
      <c r="BJ308" s="227"/>
      <c r="BK308" s="227"/>
      <c r="BL308" s="227"/>
    </row>
    <row r="309" spans="1:64" x14ac:dyDescent="0.2">
      <c r="A309" s="89"/>
      <c r="C309" s="19"/>
      <c r="D309" s="19"/>
      <c r="O309" s="254"/>
      <c r="S309" s="13"/>
      <c r="AA309" s="227"/>
      <c r="AB309" s="227"/>
      <c r="AC309" s="227"/>
      <c r="AD309" s="227"/>
      <c r="AE309" s="227"/>
      <c r="AF309" s="244"/>
      <c r="AG309" s="245"/>
      <c r="AN309" s="227"/>
      <c r="AO309" s="227"/>
      <c r="AP309" s="227"/>
      <c r="AQ309" s="227"/>
      <c r="AR309" s="227"/>
      <c r="AS309" s="227"/>
      <c r="AT309" s="227"/>
      <c r="AU309" s="227"/>
      <c r="AV309" s="227"/>
      <c r="AW309" s="227"/>
      <c r="AX309" s="227"/>
      <c r="AY309" s="227"/>
      <c r="AZ309" s="227"/>
      <c r="BA309" s="227"/>
      <c r="BB309" s="227"/>
      <c r="BC309" s="227"/>
      <c r="BD309" s="227"/>
      <c r="BE309" s="227"/>
      <c r="BF309" s="227"/>
      <c r="BG309" s="227"/>
      <c r="BH309" s="227"/>
      <c r="BI309" s="227"/>
      <c r="BJ309" s="227"/>
      <c r="BK309" s="227"/>
      <c r="BL309" s="227"/>
    </row>
    <row r="310" spans="1:64" x14ac:dyDescent="0.2">
      <c r="A310" s="89"/>
      <c r="C310" s="19"/>
      <c r="D310" s="19"/>
      <c r="O310" s="254"/>
      <c r="S310" s="13"/>
      <c r="AA310" s="227"/>
      <c r="AB310" s="227"/>
      <c r="AC310" s="227"/>
      <c r="AD310" s="227"/>
      <c r="AE310" s="227"/>
      <c r="AF310" s="244"/>
      <c r="AG310" s="245"/>
      <c r="AN310" s="227"/>
      <c r="AO310" s="227"/>
      <c r="AP310" s="227"/>
      <c r="AQ310" s="227"/>
      <c r="AR310" s="227"/>
      <c r="AS310" s="227"/>
      <c r="AT310" s="227"/>
      <c r="AU310" s="227"/>
      <c r="AV310" s="227"/>
      <c r="AW310" s="227"/>
      <c r="AX310" s="227"/>
      <c r="AY310" s="227"/>
      <c r="AZ310" s="227"/>
      <c r="BA310" s="227"/>
      <c r="BB310" s="227"/>
      <c r="BC310" s="227"/>
      <c r="BD310" s="227"/>
      <c r="BE310" s="227"/>
      <c r="BF310" s="227"/>
      <c r="BG310" s="227"/>
      <c r="BH310" s="227"/>
      <c r="BI310" s="227"/>
      <c r="BJ310" s="227"/>
      <c r="BK310" s="227"/>
      <c r="BL310" s="227"/>
    </row>
    <row r="311" spans="1:64" x14ac:dyDescent="0.2">
      <c r="A311" s="89"/>
      <c r="C311" s="19"/>
      <c r="D311" s="19"/>
      <c r="O311" s="254"/>
      <c r="S311" s="13"/>
      <c r="AA311" s="227"/>
      <c r="AB311" s="227"/>
      <c r="AC311" s="227"/>
      <c r="AD311" s="227"/>
      <c r="AE311" s="227"/>
      <c r="AF311" s="244"/>
      <c r="AG311" s="245"/>
      <c r="AN311" s="227"/>
      <c r="AO311" s="227"/>
      <c r="AP311" s="227"/>
      <c r="AQ311" s="227"/>
      <c r="AR311" s="227"/>
      <c r="AS311" s="227"/>
      <c r="AT311" s="227"/>
      <c r="AU311" s="227"/>
      <c r="AV311" s="227"/>
      <c r="AW311" s="227"/>
      <c r="AX311" s="227"/>
      <c r="AY311" s="227"/>
      <c r="AZ311" s="227"/>
      <c r="BA311" s="227"/>
      <c r="BB311" s="227"/>
      <c r="BC311" s="227"/>
      <c r="BD311" s="227"/>
      <c r="BE311" s="227"/>
      <c r="BF311" s="227"/>
      <c r="BG311" s="227"/>
      <c r="BH311" s="227"/>
      <c r="BI311" s="227"/>
      <c r="BJ311" s="227"/>
      <c r="BK311" s="227"/>
      <c r="BL311" s="227"/>
    </row>
    <row r="312" spans="1:64" x14ac:dyDescent="0.2">
      <c r="A312" s="89"/>
      <c r="C312" s="19"/>
      <c r="D312" s="19"/>
      <c r="O312" s="254"/>
      <c r="S312" s="13"/>
      <c r="AA312" s="227"/>
      <c r="AB312" s="227"/>
      <c r="AC312" s="227"/>
      <c r="AD312" s="227"/>
      <c r="AE312" s="227"/>
      <c r="AF312" s="244"/>
      <c r="AG312" s="245"/>
      <c r="AN312" s="227"/>
      <c r="AO312" s="227"/>
      <c r="AP312" s="227"/>
      <c r="AQ312" s="227"/>
      <c r="AR312" s="227"/>
      <c r="AS312" s="227"/>
      <c r="AT312" s="227"/>
      <c r="AU312" s="227"/>
      <c r="AV312" s="227"/>
      <c r="AW312" s="227"/>
      <c r="AX312" s="227"/>
      <c r="AY312" s="227"/>
      <c r="AZ312" s="227"/>
      <c r="BA312" s="227"/>
      <c r="BB312" s="227"/>
      <c r="BC312" s="227"/>
      <c r="BD312" s="227"/>
      <c r="BE312" s="227"/>
      <c r="BF312" s="227"/>
      <c r="BG312" s="227"/>
      <c r="BH312" s="227"/>
      <c r="BI312" s="227"/>
      <c r="BJ312" s="227"/>
      <c r="BK312" s="227"/>
      <c r="BL312" s="227"/>
    </row>
    <row r="313" spans="1:64" x14ac:dyDescent="0.2">
      <c r="A313" s="89"/>
      <c r="C313" s="19"/>
      <c r="D313" s="19"/>
      <c r="O313" s="254"/>
      <c r="S313" s="13"/>
      <c r="AA313" s="227"/>
      <c r="AB313" s="227"/>
      <c r="AC313" s="227"/>
      <c r="AD313" s="227"/>
      <c r="AE313" s="227"/>
      <c r="AF313" s="244"/>
      <c r="AG313" s="245"/>
      <c r="AN313" s="227"/>
      <c r="AO313" s="227"/>
      <c r="AP313" s="227"/>
      <c r="AQ313" s="227"/>
      <c r="AR313" s="227"/>
      <c r="AS313" s="227"/>
      <c r="AT313" s="227"/>
      <c r="AU313" s="227"/>
      <c r="AV313" s="227"/>
      <c r="AW313" s="227"/>
      <c r="AX313" s="227"/>
      <c r="AY313" s="227"/>
      <c r="AZ313" s="227"/>
      <c r="BA313" s="227"/>
      <c r="BB313" s="227"/>
      <c r="BC313" s="227"/>
      <c r="BD313" s="227"/>
      <c r="BE313" s="227"/>
      <c r="BF313" s="227"/>
      <c r="BG313" s="227"/>
      <c r="BH313" s="227"/>
      <c r="BI313" s="227"/>
      <c r="BJ313" s="227"/>
      <c r="BK313" s="227"/>
      <c r="BL313" s="227"/>
    </row>
    <row r="314" spans="1:64" x14ac:dyDescent="0.2">
      <c r="A314" s="89"/>
      <c r="C314" s="19"/>
      <c r="D314" s="19"/>
      <c r="O314" s="254"/>
      <c r="S314" s="13"/>
      <c r="AA314" s="227"/>
      <c r="AB314" s="227"/>
      <c r="AC314" s="227"/>
      <c r="AD314" s="227"/>
      <c r="AE314" s="227"/>
      <c r="AF314" s="244"/>
      <c r="AG314" s="245"/>
      <c r="AN314" s="227"/>
      <c r="AO314" s="227"/>
      <c r="AP314" s="227"/>
      <c r="AQ314" s="227"/>
      <c r="AR314" s="227"/>
      <c r="AS314" s="227"/>
      <c r="AT314" s="227"/>
      <c r="AU314" s="227"/>
      <c r="AV314" s="227"/>
      <c r="AW314" s="227"/>
      <c r="AX314" s="227"/>
      <c r="AY314" s="227"/>
      <c r="AZ314" s="227"/>
      <c r="BA314" s="227"/>
      <c r="BB314" s="227"/>
      <c r="BC314" s="227"/>
      <c r="BD314" s="227"/>
      <c r="BE314" s="227"/>
      <c r="BF314" s="227"/>
      <c r="BG314" s="227"/>
      <c r="BH314" s="227"/>
      <c r="BI314" s="227"/>
      <c r="BJ314" s="227"/>
      <c r="BK314" s="227"/>
      <c r="BL314" s="227"/>
    </row>
    <row r="315" spans="1:64" x14ac:dyDescent="0.2">
      <c r="A315" s="89"/>
      <c r="C315" s="19"/>
      <c r="D315" s="19"/>
      <c r="O315" s="254"/>
      <c r="S315" s="13"/>
      <c r="AA315" s="227"/>
      <c r="AB315" s="227"/>
      <c r="AC315" s="227"/>
      <c r="AD315" s="227"/>
      <c r="AE315" s="227"/>
      <c r="AF315" s="244"/>
      <c r="AG315" s="245"/>
      <c r="AN315" s="227"/>
      <c r="AO315" s="227"/>
      <c r="AP315" s="227"/>
      <c r="AQ315" s="227"/>
      <c r="AR315" s="227"/>
      <c r="AS315" s="227"/>
      <c r="AT315" s="227"/>
      <c r="AU315" s="227"/>
      <c r="AV315" s="227"/>
      <c r="AW315" s="227"/>
      <c r="AX315" s="227"/>
      <c r="AY315" s="227"/>
      <c r="AZ315" s="227"/>
      <c r="BA315" s="227"/>
      <c r="BB315" s="227"/>
      <c r="BC315" s="227"/>
      <c r="BD315" s="227"/>
      <c r="BE315" s="227"/>
      <c r="BF315" s="227"/>
      <c r="BG315" s="227"/>
      <c r="BH315" s="227"/>
      <c r="BI315" s="227"/>
      <c r="BJ315" s="227"/>
      <c r="BK315" s="227"/>
      <c r="BL315" s="227"/>
    </row>
    <row r="316" spans="1:64" x14ac:dyDescent="0.2">
      <c r="A316" s="89"/>
      <c r="C316" s="19"/>
      <c r="D316" s="19"/>
      <c r="O316" s="254"/>
      <c r="S316" s="13"/>
      <c r="AA316" s="227"/>
      <c r="AB316" s="227"/>
      <c r="AC316" s="227"/>
      <c r="AD316" s="227"/>
      <c r="AE316" s="227"/>
      <c r="AF316" s="244"/>
      <c r="AG316" s="245"/>
      <c r="AN316" s="227"/>
      <c r="AO316" s="227"/>
      <c r="AP316" s="227"/>
      <c r="AQ316" s="227"/>
      <c r="AR316" s="227"/>
      <c r="AS316" s="227"/>
      <c r="AT316" s="227"/>
      <c r="AU316" s="227"/>
      <c r="AV316" s="227"/>
      <c r="AW316" s="227"/>
      <c r="AX316" s="227"/>
      <c r="AY316" s="227"/>
      <c r="AZ316" s="227"/>
      <c r="BA316" s="227"/>
      <c r="BB316" s="227"/>
      <c r="BC316" s="227"/>
      <c r="BD316" s="227"/>
      <c r="BE316" s="227"/>
      <c r="BF316" s="227"/>
      <c r="BG316" s="227"/>
      <c r="BH316" s="227"/>
      <c r="BI316" s="227"/>
      <c r="BJ316" s="227"/>
      <c r="BK316" s="227"/>
      <c r="BL316" s="227"/>
    </row>
    <row r="317" spans="1:64" x14ac:dyDescent="0.2">
      <c r="A317" s="89"/>
      <c r="C317" s="19"/>
      <c r="D317" s="19"/>
      <c r="O317" s="254"/>
      <c r="S317" s="13"/>
      <c r="AA317" s="227"/>
      <c r="AB317" s="227"/>
      <c r="AC317" s="227"/>
      <c r="AD317" s="227"/>
      <c r="AE317" s="227"/>
      <c r="AF317" s="244"/>
      <c r="AG317" s="245"/>
      <c r="AN317" s="227"/>
      <c r="AO317" s="227"/>
      <c r="AP317" s="227"/>
      <c r="AQ317" s="227"/>
      <c r="AR317" s="227"/>
      <c r="AS317" s="227"/>
      <c r="AT317" s="227"/>
      <c r="AU317" s="227"/>
      <c r="AV317" s="227"/>
      <c r="AW317" s="227"/>
      <c r="AX317" s="227"/>
      <c r="AY317" s="227"/>
      <c r="AZ317" s="227"/>
      <c r="BA317" s="227"/>
      <c r="BB317" s="227"/>
      <c r="BC317" s="227"/>
      <c r="BD317" s="227"/>
      <c r="BE317" s="227"/>
      <c r="BF317" s="227"/>
      <c r="BG317" s="227"/>
      <c r="BH317" s="227"/>
      <c r="BI317" s="227"/>
      <c r="BJ317" s="227"/>
      <c r="BK317" s="227"/>
      <c r="BL317" s="227"/>
    </row>
    <row r="318" spans="1:64" x14ac:dyDescent="0.2">
      <c r="A318" s="89"/>
      <c r="C318" s="19"/>
      <c r="D318" s="19"/>
      <c r="O318" s="254"/>
      <c r="S318" s="13"/>
      <c r="AA318" s="227"/>
      <c r="AB318" s="227"/>
      <c r="AC318" s="227"/>
      <c r="AD318" s="227"/>
      <c r="AE318" s="227"/>
      <c r="AF318" s="244"/>
      <c r="AG318" s="245"/>
      <c r="AN318" s="227"/>
      <c r="AO318" s="227"/>
      <c r="AP318" s="227"/>
      <c r="AQ318" s="227"/>
      <c r="AR318" s="227"/>
      <c r="AS318" s="227"/>
      <c r="AT318" s="227"/>
      <c r="AU318" s="227"/>
      <c r="AV318" s="227"/>
      <c r="AW318" s="227"/>
      <c r="AX318" s="227"/>
      <c r="AY318" s="227"/>
      <c r="AZ318" s="227"/>
      <c r="BA318" s="227"/>
      <c r="BB318" s="227"/>
      <c r="BC318" s="227"/>
      <c r="BD318" s="227"/>
      <c r="BE318" s="227"/>
      <c r="BF318" s="227"/>
      <c r="BG318" s="227"/>
      <c r="BH318" s="227"/>
      <c r="BI318" s="227"/>
      <c r="BJ318" s="227"/>
      <c r="BK318" s="227"/>
      <c r="BL318" s="227"/>
    </row>
    <row r="319" spans="1:64" x14ac:dyDescent="0.2">
      <c r="A319" s="89"/>
      <c r="C319" s="19"/>
      <c r="D319" s="19"/>
      <c r="O319" s="254"/>
      <c r="S319" s="13"/>
      <c r="AA319" s="227"/>
      <c r="AB319" s="227"/>
      <c r="AC319" s="227"/>
      <c r="AD319" s="227"/>
      <c r="AE319" s="227"/>
      <c r="AF319" s="244"/>
      <c r="AG319" s="245"/>
      <c r="AN319" s="227"/>
      <c r="AO319" s="227"/>
      <c r="AP319" s="227"/>
      <c r="AQ319" s="227"/>
      <c r="AR319" s="227"/>
      <c r="AS319" s="227"/>
      <c r="AT319" s="227"/>
      <c r="AU319" s="227"/>
      <c r="AV319" s="227"/>
      <c r="AW319" s="227"/>
      <c r="AX319" s="227"/>
      <c r="AY319" s="227"/>
      <c r="AZ319" s="227"/>
      <c r="BA319" s="227"/>
      <c r="BB319" s="227"/>
      <c r="BC319" s="227"/>
      <c r="BD319" s="227"/>
      <c r="BE319" s="227"/>
      <c r="BF319" s="227"/>
      <c r="BG319" s="227"/>
      <c r="BH319" s="227"/>
      <c r="BI319" s="227"/>
      <c r="BJ319" s="227"/>
      <c r="BK319" s="227"/>
      <c r="BL319" s="227"/>
    </row>
    <row r="320" spans="1:64" x14ac:dyDescent="0.2">
      <c r="A320" s="89"/>
      <c r="C320" s="19"/>
      <c r="D320" s="19"/>
      <c r="O320" s="254"/>
      <c r="S320" s="13"/>
      <c r="AA320" s="227"/>
      <c r="AB320" s="227"/>
      <c r="AC320" s="227"/>
      <c r="AD320" s="227"/>
      <c r="AE320" s="227"/>
      <c r="AF320" s="244"/>
      <c r="AG320" s="245"/>
      <c r="AN320" s="227"/>
      <c r="AO320" s="227"/>
      <c r="AP320" s="227"/>
      <c r="AQ320" s="227"/>
      <c r="AR320" s="227"/>
      <c r="AS320" s="227"/>
      <c r="AT320" s="227"/>
      <c r="AU320" s="227"/>
      <c r="AV320" s="227"/>
      <c r="AW320" s="227"/>
      <c r="AX320" s="227"/>
      <c r="AY320" s="227"/>
      <c r="AZ320" s="227"/>
      <c r="BA320" s="227"/>
      <c r="BB320" s="227"/>
      <c r="BC320" s="227"/>
      <c r="BD320" s="227"/>
      <c r="BE320" s="227"/>
      <c r="BF320" s="227"/>
      <c r="BG320" s="227"/>
      <c r="BH320" s="227"/>
      <c r="BI320" s="227"/>
      <c r="BJ320" s="227"/>
      <c r="BK320" s="227"/>
      <c r="BL320" s="227"/>
    </row>
    <row r="321" spans="1:64" x14ac:dyDescent="0.2">
      <c r="A321" s="89"/>
      <c r="C321" s="19"/>
      <c r="D321" s="19"/>
      <c r="O321" s="254"/>
      <c r="S321" s="13"/>
      <c r="AA321" s="227"/>
      <c r="AB321" s="227"/>
      <c r="AC321" s="227"/>
      <c r="AD321" s="227"/>
      <c r="AE321" s="227"/>
      <c r="AF321" s="244"/>
      <c r="AG321" s="245"/>
      <c r="AN321" s="227"/>
      <c r="AO321" s="227"/>
      <c r="AP321" s="227"/>
      <c r="AQ321" s="227"/>
      <c r="AR321" s="227"/>
      <c r="AS321" s="227"/>
      <c r="AT321" s="227"/>
      <c r="AU321" s="227"/>
      <c r="AV321" s="227"/>
      <c r="AW321" s="227"/>
      <c r="AX321" s="227"/>
      <c r="AY321" s="227"/>
      <c r="AZ321" s="227"/>
      <c r="BA321" s="227"/>
      <c r="BB321" s="227"/>
      <c r="BC321" s="227"/>
      <c r="BD321" s="227"/>
      <c r="BE321" s="227"/>
      <c r="BF321" s="227"/>
      <c r="BG321" s="227"/>
      <c r="BH321" s="227"/>
      <c r="BI321" s="227"/>
      <c r="BJ321" s="227"/>
      <c r="BK321" s="227"/>
      <c r="BL321" s="227"/>
    </row>
    <row r="322" spans="1:64" x14ac:dyDescent="0.2">
      <c r="A322" s="89"/>
      <c r="C322" s="19"/>
      <c r="D322" s="19"/>
      <c r="O322" s="254"/>
      <c r="S322" s="13"/>
      <c r="AA322" s="227"/>
      <c r="AB322" s="227"/>
      <c r="AC322" s="227"/>
      <c r="AD322" s="227"/>
      <c r="AE322" s="227"/>
      <c r="AF322" s="244"/>
      <c r="AG322" s="245"/>
      <c r="AN322" s="227"/>
      <c r="AO322" s="227"/>
      <c r="AP322" s="227"/>
      <c r="AQ322" s="227"/>
      <c r="AR322" s="227"/>
      <c r="AS322" s="227"/>
      <c r="AT322" s="227"/>
      <c r="AU322" s="227"/>
      <c r="AV322" s="227"/>
      <c r="AW322" s="227"/>
      <c r="AX322" s="227"/>
      <c r="AY322" s="227"/>
      <c r="AZ322" s="227"/>
      <c r="BA322" s="227"/>
      <c r="BB322" s="227"/>
      <c r="BC322" s="227"/>
      <c r="BD322" s="227"/>
      <c r="BE322" s="227"/>
      <c r="BF322" s="227"/>
      <c r="BG322" s="227"/>
      <c r="BH322" s="227"/>
      <c r="BI322" s="227"/>
      <c r="BJ322" s="227"/>
      <c r="BK322" s="227"/>
      <c r="BL322" s="227"/>
    </row>
    <row r="323" spans="1:64" x14ac:dyDescent="0.2">
      <c r="A323" s="89"/>
      <c r="C323" s="19"/>
      <c r="D323" s="19"/>
      <c r="O323" s="254"/>
      <c r="S323" s="13"/>
      <c r="AA323" s="227"/>
      <c r="AB323" s="227"/>
      <c r="AC323" s="227"/>
      <c r="AD323" s="227"/>
      <c r="AE323" s="227"/>
      <c r="AF323" s="244"/>
      <c r="AG323" s="245"/>
      <c r="AN323" s="227"/>
      <c r="AO323" s="227"/>
      <c r="AP323" s="227"/>
      <c r="AQ323" s="227"/>
      <c r="AR323" s="227"/>
      <c r="AS323" s="227"/>
      <c r="AT323" s="227"/>
      <c r="AU323" s="227"/>
      <c r="AV323" s="227"/>
      <c r="AW323" s="227"/>
      <c r="AX323" s="227"/>
      <c r="AY323" s="227"/>
      <c r="AZ323" s="227"/>
      <c r="BA323" s="227"/>
      <c r="BB323" s="227"/>
      <c r="BC323" s="227"/>
      <c r="BD323" s="227"/>
      <c r="BE323" s="227"/>
      <c r="BF323" s="227"/>
      <c r="BG323" s="227"/>
      <c r="BH323" s="227"/>
      <c r="BI323" s="227"/>
      <c r="BJ323" s="227"/>
      <c r="BK323" s="227"/>
      <c r="BL323" s="227"/>
    </row>
    <row r="324" spans="1:64" x14ac:dyDescent="0.2">
      <c r="A324" s="89"/>
      <c r="C324" s="19"/>
      <c r="D324" s="19"/>
      <c r="O324" s="254"/>
      <c r="S324" s="13"/>
      <c r="AA324" s="227"/>
      <c r="AB324" s="227"/>
      <c r="AC324" s="227"/>
      <c r="AD324" s="227"/>
      <c r="AE324" s="227"/>
      <c r="AF324" s="244"/>
      <c r="AG324" s="245"/>
      <c r="AN324" s="227"/>
      <c r="AO324" s="227"/>
      <c r="AP324" s="227"/>
      <c r="AQ324" s="227"/>
      <c r="AR324" s="227"/>
      <c r="AS324" s="227"/>
      <c r="AT324" s="227"/>
      <c r="AU324" s="227"/>
      <c r="AV324" s="227"/>
      <c r="AW324" s="227"/>
      <c r="AX324" s="227"/>
      <c r="AY324" s="227"/>
      <c r="AZ324" s="227"/>
      <c r="BA324" s="227"/>
      <c r="BB324" s="227"/>
      <c r="BC324" s="227"/>
      <c r="BD324" s="227"/>
      <c r="BE324" s="227"/>
      <c r="BF324" s="227"/>
      <c r="BG324" s="227"/>
      <c r="BH324" s="227"/>
      <c r="BI324" s="227"/>
      <c r="BJ324" s="227"/>
      <c r="BK324" s="227"/>
      <c r="BL324" s="227"/>
    </row>
    <row r="325" spans="1:64" x14ac:dyDescent="0.2">
      <c r="A325" s="89"/>
      <c r="C325" s="19"/>
      <c r="D325" s="19"/>
      <c r="O325" s="254"/>
      <c r="S325" s="13"/>
      <c r="AA325" s="227"/>
      <c r="AB325" s="227"/>
      <c r="AC325" s="227"/>
      <c r="AD325" s="227"/>
      <c r="AE325" s="227"/>
      <c r="AF325" s="244"/>
      <c r="AG325" s="245"/>
      <c r="AN325" s="227"/>
      <c r="AO325" s="227"/>
      <c r="AP325" s="227"/>
      <c r="AQ325" s="227"/>
      <c r="AR325" s="227"/>
      <c r="AS325" s="227"/>
      <c r="AT325" s="227"/>
      <c r="AU325" s="227"/>
      <c r="AV325" s="227"/>
      <c r="AW325" s="227"/>
      <c r="AX325" s="227"/>
      <c r="AY325" s="227"/>
      <c r="AZ325" s="227"/>
      <c r="BA325" s="227"/>
      <c r="BB325" s="227"/>
      <c r="BC325" s="227"/>
      <c r="BD325" s="227"/>
      <c r="BE325" s="227"/>
      <c r="BF325" s="227"/>
      <c r="BG325" s="227"/>
      <c r="BH325" s="227"/>
      <c r="BI325" s="227"/>
      <c r="BJ325" s="227"/>
      <c r="BK325" s="227"/>
      <c r="BL325" s="227"/>
    </row>
    <row r="326" spans="1:64" x14ac:dyDescent="0.2">
      <c r="A326" s="89"/>
      <c r="C326" s="19"/>
      <c r="D326" s="19"/>
      <c r="O326" s="254"/>
      <c r="S326" s="13"/>
      <c r="AA326" s="227"/>
      <c r="AB326" s="227"/>
      <c r="AC326" s="227"/>
      <c r="AD326" s="227"/>
      <c r="AE326" s="227"/>
      <c r="AF326" s="244"/>
      <c r="AG326" s="245"/>
      <c r="AN326" s="227"/>
      <c r="AO326" s="227"/>
      <c r="AP326" s="227"/>
      <c r="AQ326" s="227"/>
      <c r="AR326" s="227"/>
      <c r="AS326" s="227"/>
      <c r="AT326" s="227"/>
      <c r="AU326" s="227"/>
      <c r="AV326" s="227"/>
      <c r="AW326" s="227"/>
      <c r="AX326" s="227"/>
      <c r="AY326" s="227"/>
      <c r="AZ326" s="227"/>
      <c r="BA326" s="227"/>
      <c r="BB326" s="227"/>
      <c r="BC326" s="227"/>
      <c r="BD326" s="227"/>
      <c r="BE326" s="227"/>
      <c r="BF326" s="227"/>
      <c r="BG326" s="227"/>
      <c r="BH326" s="227"/>
      <c r="BI326" s="227"/>
      <c r="BJ326" s="227"/>
      <c r="BK326" s="227"/>
      <c r="BL326" s="227"/>
    </row>
    <row r="327" spans="1:64" x14ac:dyDescent="0.2">
      <c r="A327" s="89"/>
      <c r="C327" s="19"/>
      <c r="D327" s="19"/>
      <c r="O327" s="254"/>
      <c r="S327" s="13"/>
      <c r="AA327" s="227"/>
      <c r="AB327" s="227"/>
      <c r="AC327" s="227"/>
      <c r="AD327" s="227"/>
      <c r="AE327" s="227"/>
      <c r="AF327" s="244"/>
      <c r="AG327" s="245"/>
      <c r="AN327" s="227"/>
      <c r="AO327" s="227"/>
      <c r="AP327" s="227"/>
      <c r="AQ327" s="227"/>
      <c r="AR327" s="227"/>
      <c r="AS327" s="227"/>
      <c r="AT327" s="227"/>
      <c r="AU327" s="227"/>
      <c r="AV327" s="227"/>
      <c r="AW327" s="227"/>
      <c r="AX327" s="227"/>
      <c r="AY327" s="227"/>
      <c r="AZ327" s="227"/>
      <c r="BA327" s="227"/>
      <c r="BB327" s="227"/>
      <c r="BC327" s="227"/>
      <c r="BD327" s="227"/>
      <c r="BE327" s="227"/>
      <c r="BF327" s="227"/>
      <c r="BG327" s="227"/>
      <c r="BH327" s="227"/>
      <c r="BI327" s="227"/>
      <c r="BJ327" s="227"/>
      <c r="BK327" s="227"/>
      <c r="BL327" s="227"/>
    </row>
    <row r="328" spans="1:64" x14ac:dyDescent="0.2">
      <c r="A328" s="89"/>
      <c r="C328" s="19"/>
      <c r="D328" s="19"/>
      <c r="O328" s="254"/>
      <c r="S328" s="13"/>
      <c r="AA328" s="227"/>
      <c r="AB328" s="227"/>
      <c r="AC328" s="227"/>
      <c r="AD328" s="227"/>
      <c r="AE328" s="227"/>
      <c r="AF328" s="244"/>
      <c r="AG328" s="245"/>
      <c r="AN328" s="227"/>
      <c r="AO328" s="227"/>
      <c r="AP328" s="227"/>
      <c r="AQ328" s="227"/>
      <c r="AR328" s="227"/>
      <c r="AS328" s="227"/>
      <c r="AT328" s="227"/>
      <c r="AU328" s="227"/>
      <c r="AV328" s="227"/>
      <c r="AW328" s="227"/>
      <c r="AX328" s="227"/>
      <c r="AY328" s="227"/>
      <c r="AZ328" s="227"/>
      <c r="BA328" s="227"/>
      <c r="BB328" s="227"/>
      <c r="BC328" s="227"/>
      <c r="BD328" s="227"/>
      <c r="BE328" s="227"/>
      <c r="BF328" s="227"/>
      <c r="BG328" s="227"/>
      <c r="BH328" s="227"/>
      <c r="BI328" s="227"/>
      <c r="BJ328" s="227"/>
      <c r="BK328" s="227"/>
      <c r="BL328" s="227"/>
    </row>
    <row r="329" spans="1:64" x14ac:dyDescent="0.2">
      <c r="A329" s="89"/>
      <c r="C329" s="19"/>
      <c r="D329" s="19"/>
      <c r="O329" s="254"/>
      <c r="S329" s="13"/>
      <c r="AA329" s="227"/>
      <c r="AB329" s="227"/>
      <c r="AC329" s="227"/>
      <c r="AD329" s="227"/>
      <c r="AE329" s="227"/>
      <c r="AF329" s="244"/>
      <c r="AG329" s="245"/>
      <c r="AN329" s="227"/>
      <c r="AO329" s="227"/>
      <c r="AP329" s="227"/>
      <c r="AQ329" s="227"/>
      <c r="AR329" s="227"/>
      <c r="AS329" s="227"/>
      <c r="AT329" s="227"/>
      <c r="AU329" s="227"/>
      <c r="AV329" s="227"/>
      <c r="AW329" s="227"/>
      <c r="AX329" s="227"/>
      <c r="AY329" s="227"/>
      <c r="AZ329" s="227"/>
      <c r="BA329" s="227"/>
      <c r="BB329" s="227"/>
      <c r="BC329" s="227"/>
      <c r="BD329" s="227"/>
      <c r="BE329" s="227"/>
      <c r="BF329" s="227"/>
      <c r="BG329" s="227"/>
      <c r="BH329" s="227"/>
      <c r="BI329" s="227"/>
      <c r="BJ329" s="227"/>
      <c r="BK329" s="227"/>
      <c r="BL329" s="227"/>
    </row>
    <row r="330" spans="1:64" x14ac:dyDescent="0.2">
      <c r="A330" s="89"/>
      <c r="C330" s="19"/>
      <c r="D330" s="19"/>
      <c r="O330" s="254"/>
      <c r="S330" s="13"/>
      <c r="AA330" s="227"/>
      <c r="AB330" s="227"/>
      <c r="AC330" s="227"/>
      <c r="AD330" s="227"/>
      <c r="AE330" s="227"/>
      <c r="AF330" s="244"/>
      <c r="AG330" s="245"/>
      <c r="AN330" s="227"/>
      <c r="AO330" s="227"/>
      <c r="AP330" s="227"/>
      <c r="AQ330" s="227"/>
      <c r="AR330" s="227"/>
      <c r="AS330" s="227"/>
      <c r="AT330" s="227"/>
      <c r="AU330" s="227"/>
      <c r="AV330" s="227"/>
      <c r="AW330" s="227"/>
      <c r="AX330" s="227"/>
      <c r="AY330" s="227"/>
      <c r="AZ330" s="227"/>
      <c r="BA330" s="227"/>
      <c r="BB330" s="227"/>
      <c r="BC330" s="227"/>
      <c r="BD330" s="227"/>
      <c r="BE330" s="227"/>
      <c r="BF330" s="227"/>
      <c r="BG330" s="227"/>
      <c r="BH330" s="227"/>
      <c r="BI330" s="227"/>
      <c r="BJ330" s="227"/>
      <c r="BK330" s="227"/>
      <c r="BL330" s="227"/>
    </row>
    <row r="331" spans="1:64" x14ac:dyDescent="0.2">
      <c r="A331" s="89"/>
      <c r="C331" s="19"/>
      <c r="D331" s="19"/>
      <c r="O331" s="254"/>
      <c r="S331" s="13"/>
      <c r="AA331" s="227"/>
      <c r="AB331" s="227"/>
      <c r="AC331" s="227"/>
      <c r="AD331" s="227"/>
      <c r="AE331" s="227"/>
      <c r="AF331" s="244"/>
      <c r="AG331" s="245"/>
      <c r="AN331" s="227"/>
      <c r="AO331" s="227"/>
      <c r="AP331" s="227"/>
      <c r="AQ331" s="227"/>
      <c r="AR331" s="227"/>
      <c r="AS331" s="227"/>
      <c r="AT331" s="227"/>
      <c r="AU331" s="227"/>
      <c r="AV331" s="227"/>
      <c r="AW331" s="227"/>
      <c r="AX331" s="227"/>
      <c r="AY331" s="227"/>
      <c r="AZ331" s="227"/>
      <c r="BA331" s="227"/>
      <c r="BB331" s="227"/>
      <c r="BC331" s="227"/>
      <c r="BD331" s="227"/>
      <c r="BE331" s="227"/>
      <c r="BF331" s="227"/>
      <c r="BG331" s="227"/>
      <c r="BH331" s="227"/>
      <c r="BI331" s="227"/>
      <c r="BJ331" s="227"/>
      <c r="BK331" s="227"/>
      <c r="BL331" s="227"/>
    </row>
    <row r="332" spans="1:64" x14ac:dyDescent="0.2">
      <c r="A332" s="89"/>
      <c r="C332" s="19"/>
      <c r="D332" s="19"/>
      <c r="O332" s="254"/>
      <c r="S332" s="13"/>
      <c r="AA332" s="227"/>
      <c r="AB332" s="227"/>
      <c r="AC332" s="227"/>
      <c r="AD332" s="227"/>
      <c r="AE332" s="227"/>
      <c r="AF332" s="244"/>
      <c r="AG332" s="245"/>
      <c r="AN332" s="227"/>
      <c r="AO332" s="227"/>
      <c r="AP332" s="227"/>
      <c r="AQ332" s="227"/>
      <c r="AR332" s="227"/>
      <c r="AS332" s="227"/>
      <c r="AT332" s="227"/>
      <c r="AU332" s="227"/>
      <c r="AV332" s="227"/>
      <c r="AW332" s="227"/>
      <c r="AX332" s="227"/>
      <c r="AY332" s="227"/>
      <c r="AZ332" s="227"/>
      <c r="BA332" s="227"/>
      <c r="BB332" s="227"/>
      <c r="BC332" s="227"/>
      <c r="BD332" s="227"/>
      <c r="BE332" s="227"/>
      <c r="BF332" s="227"/>
      <c r="BG332" s="227"/>
      <c r="BH332" s="227"/>
      <c r="BI332" s="227"/>
      <c r="BJ332" s="227"/>
      <c r="BK332" s="227"/>
      <c r="BL332" s="227"/>
    </row>
    <row r="333" spans="1:64" x14ac:dyDescent="0.2">
      <c r="A333" s="89"/>
      <c r="C333" s="19"/>
      <c r="D333" s="19"/>
      <c r="O333" s="254"/>
      <c r="S333" s="13"/>
      <c r="AA333" s="227"/>
      <c r="AB333" s="227"/>
      <c r="AC333" s="227"/>
      <c r="AD333" s="227"/>
      <c r="AE333" s="227"/>
      <c r="AF333" s="244"/>
      <c r="AG333" s="245"/>
      <c r="AN333" s="227"/>
      <c r="AO333" s="227"/>
      <c r="AP333" s="227"/>
      <c r="AQ333" s="227"/>
      <c r="AR333" s="227"/>
      <c r="AS333" s="227"/>
      <c r="AT333" s="227"/>
      <c r="AU333" s="227"/>
      <c r="AV333" s="227"/>
      <c r="AW333" s="227"/>
      <c r="AX333" s="227"/>
      <c r="AY333" s="227"/>
      <c r="AZ333" s="227"/>
      <c r="BA333" s="227"/>
      <c r="BB333" s="227"/>
      <c r="BC333" s="227"/>
      <c r="BD333" s="227"/>
      <c r="BE333" s="227"/>
      <c r="BF333" s="227"/>
      <c r="BG333" s="227"/>
      <c r="BH333" s="227"/>
      <c r="BI333" s="227"/>
      <c r="BJ333" s="227"/>
      <c r="BK333" s="227"/>
      <c r="BL333" s="227"/>
    </row>
    <row r="334" spans="1:64" x14ac:dyDescent="0.2">
      <c r="A334" s="89"/>
      <c r="C334" s="19"/>
      <c r="D334" s="19"/>
      <c r="O334" s="254"/>
      <c r="S334" s="13"/>
      <c r="AA334" s="227"/>
      <c r="AB334" s="227"/>
      <c r="AC334" s="227"/>
      <c r="AD334" s="227"/>
      <c r="AE334" s="227"/>
      <c r="AF334" s="244"/>
      <c r="AG334" s="245"/>
      <c r="AN334" s="227"/>
      <c r="AO334" s="227"/>
      <c r="AP334" s="227"/>
      <c r="AQ334" s="227"/>
      <c r="AR334" s="227"/>
      <c r="AS334" s="227"/>
      <c r="AT334" s="227"/>
      <c r="AU334" s="227"/>
      <c r="AV334" s="227"/>
      <c r="AW334" s="227"/>
      <c r="AX334" s="227"/>
      <c r="AY334" s="227"/>
      <c r="AZ334" s="227"/>
      <c r="BA334" s="227"/>
      <c r="BB334" s="227"/>
      <c r="BC334" s="227"/>
      <c r="BD334" s="227"/>
      <c r="BE334" s="227"/>
      <c r="BF334" s="227"/>
      <c r="BG334" s="227"/>
      <c r="BH334" s="227"/>
      <c r="BI334" s="227"/>
      <c r="BJ334" s="227"/>
      <c r="BK334" s="227"/>
      <c r="BL334" s="227"/>
    </row>
    <row r="335" spans="1:64" x14ac:dyDescent="0.2">
      <c r="A335" s="89"/>
      <c r="C335" s="19"/>
      <c r="D335" s="19"/>
      <c r="O335" s="254"/>
      <c r="S335" s="13"/>
      <c r="AA335" s="227"/>
      <c r="AB335" s="227"/>
      <c r="AC335" s="227"/>
      <c r="AD335" s="227"/>
      <c r="AE335" s="227"/>
      <c r="AF335" s="244"/>
      <c r="AG335" s="245"/>
      <c r="AN335" s="227"/>
      <c r="AO335" s="227"/>
      <c r="AP335" s="227"/>
      <c r="AQ335" s="227"/>
      <c r="AR335" s="227"/>
      <c r="AS335" s="227"/>
      <c r="AT335" s="227"/>
      <c r="AU335" s="227"/>
      <c r="AV335" s="227"/>
      <c r="AW335" s="227"/>
      <c r="AX335" s="227"/>
      <c r="AY335" s="227"/>
      <c r="AZ335" s="227"/>
      <c r="BA335" s="227"/>
      <c r="BB335" s="227"/>
      <c r="BC335" s="227"/>
      <c r="BD335" s="227"/>
      <c r="BE335" s="227"/>
      <c r="BF335" s="227"/>
      <c r="BG335" s="227"/>
      <c r="BH335" s="227"/>
      <c r="BI335" s="227"/>
      <c r="BJ335" s="227"/>
      <c r="BK335" s="227"/>
      <c r="BL335" s="227"/>
    </row>
    <row r="336" spans="1:64" x14ac:dyDescent="0.2">
      <c r="A336" s="89"/>
      <c r="C336" s="19"/>
      <c r="D336" s="19"/>
      <c r="O336" s="254"/>
      <c r="S336" s="13"/>
      <c r="AA336" s="227"/>
      <c r="AB336" s="227"/>
      <c r="AC336" s="227"/>
      <c r="AD336" s="227"/>
      <c r="AE336" s="227"/>
      <c r="AF336" s="244"/>
      <c r="AG336" s="245"/>
      <c r="AN336" s="227"/>
      <c r="AO336" s="227"/>
      <c r="AP336" s="227"/>
      <c r="AQ336" s="227"/>
      <c r="AR336" s="227"/>
      <c r="AS336" s="227"/>
      <c r="AT336" s="227"/>
      <c r="AU336" s="227"/>
      <c r="AV336" s="227"/>
      <c r="AW336" s="227"/>
      <c r="AX336" s="227"/>
      <c r="AY336" s="227"/>
      <c r="AZ336" s="227"/>
      <c r="BA336" s="227"/>
      <c r="BB336" s="227"/>
      <c r="BC336" s="227"/>
      <c r="BD336" s="227"/>
      <c r="BE336" s="227"/>
      <c r="BF336" s="227"/>
      <c r="BG336" s="227"/>
      <c r="BH336" s="227"/>
      <c r="BI336" s="227"/>
      <c r="BJ336" s="227"/>
      <c r="BK336" s="227"/>
      <c r="BL336" s="227"/>
    </row>
    <row r="337" spans="1:64" x14ac:dyDescent="0.2">
      <c r="A337" s="89"/>
      <c r="C337" s="19"/>
      <c r="D337" s="19"/>
      <c r="O337" s="254"/>
      <c r="S337" s="13"/>
      <c r="AA337" s="227"/>
      <c r="AB337" s="227"/>
      <c r="AC337" s="227"/>
      <c r="AD337" s="227"/>
      <c r="AE337" s="227"/>
      <c r="AF337" s="244"/>
      <c r="AG337" s="245"/>
      <c r="AN337" s="227"/>
      <c r="AO337" s="227"/>
      <c r="AP337" s="227"/>
      <c r="AQ337" s="227"/>
      <c r="AR337" s="227"/>
      <c r="AS337" s="227"/>
      <c r="AT337" s="227"/>
      <c r="AU337" s="227"/>
      <c r="AV337" s="227"/>
      <c r="AW337" s="227"/>
      <c r="AX337" s="227"/>
      <c r="AY337" s="227"/>
      <c r="AZ337" s="227"/>
      <c r="BA337" s="227"/>
      <c r="BB337" s="227"/>
      <c r="BC337" s="227"/>
      <c r="BD337" s="227"/>
      <c r="BE337" s="227"/>
      <c r="BF337" s="227"/>
      <c r="BG337" s="227"/>
      <c r="BH337" s="227"/>
      <c r="BI337" s="227"/>
      <c r="BJ337" s="227"/>
      <c r="BK337" s="227"/>
      <c r="BL337" s="227"/>
    </row>
    <row r="338" spans="1:64" x14ac:dyDescent="0.2">
      <c r="A338" s="89"/>
      <c r="C338" s="19"/>
      <c r="D338" s="19"/>
      <c r="O338" s="254"/>
      <c r="S338" s="13"/>
      <c r="AA338" s="227"/>
      <c r="AB338" s="227"/>
      <c r="AC338" s="227"/>
      <c r="AD338" s="227"/>
      <c r="AE338" s="227"/>
      <c r="AF338" s="244"/>
      <c r="AG338" s="245"/>
      <c r="AN338" s="227"/>
      <c r="AO338" s="227"/>
      <c r="AP338" s="227"/>
      <c r="AQ338" s="227"/>
      <c r="AR338" s="227"/>
      <c r="AS338" s="227"/>
      <c r="AT338" s="227"/>
      <c r="AU338" s="227"/>
      <c r="AV338" s="227"/>
      <c r="AW338" s="227"/>
      <c r="AX338" s="227"/>
      <c r="AY338" s="227"/>
      <c r="AZ338" s="227"/>
      <c r="BA338" s="227"/>
      <c r="BB338" s="227"/>
      <c r="BC338" s="227"/>
      <c r="BD338" s="227"/>
      <c r="BE338" s="227"/>
      <c r="BF338" s="227"/>
      <c r="BG338" s="227"/>
      <c r="BH338" s="227"/>
      <c r="BI338" s="227"/>
      <c r="BJ338" s="227"/>
      <c r="BK338" s="227"/>
      <c r="BL338" s="227"/>
    </row>
    <row r="339" spans="1:64" x14ac:dyDescent="0.2">
      <c r="A339" s="89"/>
      <c r="C339" s="19"/>
      <c r="D339" s="19"/>
      <c r="O339" s="254"/>
      <c r="S339" s="13"/>
      <c r="AA339" s="227"/>
      <c r="AB339" s="227"/>
      <c r="AC339" s="227"/>
      <c r="AD339" s="227"/>
      <c r="AE339" s="227"/>
      <c r="AF339" s="244"/>
      <c r="AG339" s="245"/>
      <c r="AN339" s="227"/>
      <c r="AO339" s="227"/>
      <c r="AP339" s="227"/>
      <c r="AQ339" s="227"/>
      <c r="AR339" s="227"/>
      <c r="AS339" s="227"/>
      <c r="AT339" s="227"/>
      <c r="AU339" s="227"/>
      <c r="AV339" s="227"/>
      <c r="AW339" s="227"/>
      <c r="AX339" s="227"/>
      <c r="AY339" s="227"/>
      <c r="AZ339" s="227"/>
      <c r="BA339" s="227"/>
      <c r="BB339" s="227"/>
      <c r="BC339" s="227"/>
      <c r="BD339" s="227"/>
      <c r="BE339" s="227"/>
      <c r="BF339" s="227"/>
      <c r="BG339" s="227"/>
      <c r="BH339" s="227"/>
      <c r="BI339" s="227"/>
      <c r="BJ339" s="227"/>
      <c r="BK339" s="227"/>
      <c r="BL339" s="227"/>
    </row>
    <row r="340" spans="1:64" x14ac:dyDescent="0.2">
      <c r="A340" s="89"/>
      <c r="C340" s="19"/>
      <c r="D340" s="19"/>
      <c r="O340" s="254"/>
      <c r="S340" s="13"/>
      <c r="AA340" s="227"/>
      <c r="AB340" s="227"/>
      <c r="AC340" s="227"/>
      <c r="AD340" s="227"/>
      <c r="AE340" s="227"/>
      <c r="AF340" s="244"/>
      <c r="AG340" s="245"/>
      <c r="AN340" s="227"/>
      <c r="AO340" s="227"/>
      <c r="AP340" s="227"/>
      <c r="AQ340" s="227"/>
      <c r="AR340" s="227"/>
      <c r="AS340" s="227"/>
      <c r="AT340" s="227"/>
      <c r="AU340" s="227"/>
      <c r="AV340" s="227"/>
      <c r="AW340" s="227"/>
      <c r="AX340" s="227"/>
      <c r="AY340" s="227"/>
      <c r="AZ340" s="227"/>
      <c r="BA340" s="227"/>
      <c r="BB340" s="227"/>
      <c r="BC340" s="227"/>
      <c r="BD340" s="227"/>
      <c r="BE340" s="227"/>
      <c r="BF340" s="227"/>
      <c r="BG340" s="227"/>
      <c r="BH340" s="227"/>
      <c r="BI340" s="227"/>
      <c r="BJ340" s="227"/>
      <c r="BK340" s="227"/>
      <c r="BL340" s="227"/>
    </row>
    <row r="341" spans="1:64" x14ac:dyDescent="0.2">
      <c r="A341" s="89"/>
      <c r="C341" s="19"/>
      <c r="D341" s="19"/>
      <c r="O341" s="254"/>
      <c r="S341" s="13"/>
      <c r="AA341" s="227"/>
      <c r="AB341" s="227"/>
      <c r="AC341" s="227"/>
      <c r="AD341" s="227"/>
      <c r="AE341" s="227"/>
      <c r="AF341" s="244"/>
      <c r="AG341" s="245"/>
      <c r="AN341" s="227"/>
      <c r="AO341" s="227"/>
      <c r="AP341" s="227"/>
      <c r="AQ341" s="227"/>
      <c r="AR341" s="227"/>
      <c r="AS341" s="227"/>
      <c r="AT341" s="227"/>
      <c r="AU341" s="227"/>
      <c r="AV341" s="227"/>
      <c r="AW341" s="227"/>
      <c r="AX341" s="227"/>
      <c r="AY341" s="227"/>
      <c r="AZ341" s="227"/>
      <c r="BA341" s="227"/>
      <c r="BB341" s="227"/>
      <c r="BC341" s="227"/>
      <c r="BD341" s="227"/>
      <c r="BE341" s="227"/>
      <c r="BF341" s="227"/>
      <c r="BG341" s="227"/>
      <c r="BH341" s="227"/>
      <c r="BI341" s="227"/>
      <c r="BJ341" s="227"/>
      <c r="BK341" s="227"/>
      <c r="BL341" s="227"/>
    </row>
    <row r="342" spans="1:64" x14ac:dyDescent="0.2">
      <c r="A342" s="89"/>
      <c r="C342" s="19"/>
      <c r="D342" s="19"/>
      <c r="O342" s="254"/>
      <c r="S342" s="13"/>
      <c r="AA342" s="227"/>
      <c r="AB342" s="227"/>
      <c r="AC342" s="227"/>
      <c r="AD342" s="227"/>
      <c r="AE342" s="227"/>
      <c r="AF342" s="244"/>
      <c r="AG342" s="245"/>
      <c r="AN342" s="227"/>
      <c r="AO342" s="227"/>
      <c r="AP342" s="227"/>
      <c r="AQ342" s="227"/>
      <c r="AR342" s="227"/>
      <c r="AS342" s="227"/>
      <c r="AT342" s="227"/>
      <c r="AU342" s="227"/>
      <c r="AV342" s="227"/>
      <c r="AW342" s="227"/>
      <c r="AX342" s="227"/>
      <c r="AY342" s="227"/>
      <c r="AZ342" s="227"/>
      <c r="BA342" s="227"/>
      <c r="BB342" s="227"/>
      <c r="BC342" s="227"/>
      <c r="BD342" s="227"/>
      <c r="BE342" s="227"/>
      <c r="BF342" s="227"/>
      <c r="BG342" s="227"/>
      <c r="BH342" s="227"/>
      <c r="BI342" s="227"/>
      <c r="BJ342" s="227"/>
      <c r="BK342" s="227"/>
      <c r="BL342" s="227"/>
    </row>
    <row r="343" spans="1:64" x14ac:dyDescent="0.2">
      <c r="A343" s="89"/>
      <c r="C343" s="19"/>
      <c r="D343" s="19"/>
      <c r="O343" s="254"/>
      <c r="S343" s="13"/>
      <c r="AA343" s="227"/>
      <c r="AB343" s="227"/>
      <c r="AC343" s="227"/>
      <c r="AD343" s="227"/>
      <c r="AE343" s="227"/>
      <c r="AF343" s="244"/>
      <c r="AG343" s="245"/>
      <c r="AN343" s="227"/>
      <c r="AO343" s="227"/>
      <c r="AP343" s="227"/>
      <c r="AQ343" s="227"/>
      <c r="AR343" s="227"/>
      <c r="AS343" s="227"/>
      <c r="AT343" s="227"/>
      <c r="AU343" s="227"/>
      <c r="AV343" s="227"/>
      <c r="AW343" s="227"/>
      <c r="AX343" s="227"/>
      <c r="AY343" s="227"/>
      <c r="AZ343" s="227"/>
      <c r="BA343" s="227"/>
      <c r="BB343" s="227"/>
      <c r="BC343" s="227"/>
      <c r="BD343" s="227"/>
      <c r="BE343" s="227"/>
      <c r="BF343" s="227"/>
      <c r="BG343" s="227"/>
      <c r="BH343" s="227"/>
      <c r="BI343" s="227"/>
      <c r="BJ343" s="227"/>
      <c r="BK343" s="227"/>
      <c r="BL343" s="227"/>
    </row>
    <row r="344" spans="1:64" x14ac:dyDescent="0.2">
      <c r="A344" s="89"/>
      <c r="C344" s="19"/>
      <c r="D344" s="19"/>
      <c r="O344" s="254"/>
      <c r="S344" s="13"/>
      <c r="AA344" s="227"/>
      <c r="AB344" s="227"/>
      <c r="AC344" s="227"/>
      <c r="AD344" s="227"/>
      <c r="AE344" s="227"/>
      <c r="AF344" s="244"/>
      <c r="AG344" s="245"/>
      <c r="AN344" s="227"/>
      <c r="AO344" s="227"/>
      <c r="AP344" s="227"/>
      <c r="AQ344" s="227"/>
      <c r="AR344" s="227"/>
      <c r="AS344" s="227"/>
      <c r="AT344" s="227"/>
      <c r="AU344" s="227"/>
      <c r="AV344" s="227"/>
      <c r="AW344" s="227"/>
      <c r="AX344" s="227"/>
      <c r="AY344" s="227"/>
      <c r="AZ344" s="227"/>
      <c r="BA344" s="227"/>
      <c r="BB344" s="227"/>
      <c r="BC344" s="227"/>
      <c r="BD344" s="227"/>
      <c r="BE344" s="227"/>
      <c r="BF344" s="227"/>
      <c r="BG344" s="227"/>
      <c r="BH344" s="227"/>
      <c r="BI344" s="227"/>
      <c r="BJ344" s="227"/>
      <c r="BK344" s="227"/>
      <c r="BL344" s="227"/>
    </row>
    <row r="345" spans="1:64" x14ac:dyDescent="0.2">
      <c r="A345" s="89"/>
      <c r="C345" s="19"/>
      <c r="D345" s="19"/>
      <c r="O345" s="254"/>
      <c r="S345" s="13"/>
      <c r="AA345" s="227"/>
      <c r="AB345" s="227"/>
      <c r="AC345" s="227"/>
      <c r="AD345" s="227"/>
      <c r="AE345" s="227"/>
      <c r="AF345" s="244"/>
      <c r="AG345" s="245"/>
      <c r="AN345" s="227"/>
      <c r="AO345" s="227"/>
      <c r="AP345" s="227"/>
      <c r="AQ345" s="227"/>
      <c r="AR345" s="227"/>
      <c r="AS345" s="227"/>
      <c r="AT345" s="227"/>
      <c r="AU345" s="227"/>
      <c r="AV345" s="227"/>
      <c r="AW345" s="227"/>
      <c r="AX345" s="227"/>
      <c r="AY345" s="227"/>
      <c r="AZ345" s="227"/>
      <c r="BA345" s="227"/>
      <c r="BB345" s="227"/>
      <c r="BC345" s="227"/>
      <c r="BD345" s="227"/>
      <c r="BE345" s="227"/>
      <c r="BF345" s="227"/>
      <c r="BG345" s="227"/>
      <c r="BH345" s="227"/>
      <c r="BI345" s="227"/>
      <c r="BJ345" s="227"/>
      <c r="BK345" s="227"/>
      <c r="BL345" s="227"/>
    </row>
    <row r="346" spans="1:64" x14ac:dyDescent="0.2">
      <c r="A346" s="89"/>
      <c r="C346" s="19"/>
      <c r="D346" s="19"/>
      <c r="O346" s="254"/>
      <c r="S346" s="13"/>
      <c r="AA346" s="227"/>
      <c r="AB346" s="227"/>
      <c r="AC346" s="227"/>
      <c r="AD346" s="227"/>
      <c r="AE346" s="227"/>
      <c r="AF346" s="244"/>
      <c r="AG346" s="245"/>
      <c r="AN346" s="227"/>
      <c r="AO346" s="227"/>
      <c r="AP346" s="227"/>
      <c r="AQ346" s="227"/>
      <c r="AR346" s="227"/>
      <c r="AS346" s="227"/>
      <c r="AT346" s="227"/>
      <c r="AU346" s="227"/>
      <c r="AV346" s="227"/>
      <c r="AW346" s="227"/>
      <c r="AX346" s="227"/>
      <c r="AY346" s="227"/>
      <c r="AZ346" s="227"/>
      <c r="BA346" s="227"/>
      <c r="BB346" s="227"/>
      <c r="BC346" s="227"/>
      <c r="BD346" s="227"/>
      <c r="BE346" s="227"/>
      <c r="BF346" s="227"/>
      <c r="BG346" s="227"/>
      <c r="BH346" s="227"/>
      <c r="BI346" s="227"/>
      <c r="BJ346" s="227"/>
      <c r="BK346" s="227"/>
      <c r="BL346" s="227"/>
    </row>
    <row r="347" spans="1:64" x14ac:dyDescent="0.2">
      <c r="A347" s="89"/>
      <c r="C347" s="19"/>
      <c r="D347" s="19"/>
      <c r="O347" s="254"/>
      <c r="S347" s="13"/>
      <c r="AA347" s="227"/>
      <c r="AB347" s="227"/>
      <c r="AC347" s="227"/>
      <c r="AD347" s="227"/>
      <c r="AE347" s="227"/>
      <c r="AF347" s="244"/>
      <c r="AG347" s="245"/>
      <c r="AN347" s="227"/>
      <c r="AO347" s="227"/>
      <c r="AP347" s="227"/>
      <c r="AQ347" s="227"/>
      <c r="AR347" s="227"/>
      <c r="AS347" s="227"/>
      <c r="AT347" s="227"/>
      <c r="AU347" s="227"/>
      <c r="AV347" s="227"/>
      <c r="AW347" s="227"/>
      <c r="AX347" s="227"/>
      <c r="AY347" s="227"/>
      <c r="AZ347" s="227"/>
      <c r="BA347" s="227"/>
      <c r="BB347" s="227"/>
      <c r="BC347" s="227"/>
      <c r="BD347" s="227"/>
      <c r="BE347" s="227"/>
      <c r="BF347" s="227"/>
      <c r="BG347" s="227"/>
      <c r="BH347" s="227"/>
      <c r="BI347" s="227"/>
      <c r="BJ347" s="227"/>
      <c r="BK347" s="227"/>
      <c r="BL347" s="227"/>
    </row>
    <row r="348" spans="1:64" x14ac:dyDescent="0.2">
      <c r="A348" s="89"/>
      <c r="C348" s="19"/>
      <c r="D348" s="19"/>
      <c r="O348" s="254"/>
      <c r="S348" s="13"/>
      <c r="AA348" s="227"/>
      <c r="AB348" s="227"/>
      <c r="AC348" s="227"/>
      <c r="AD348" s="227"/>
      <c r="AE348" s="227"/>
      <c r="AF348" s="244"/>
      <c r="AG348" s="245"/>
      <c r="AN348" s="227"/>
      <c r="AO348" s="227"/>
      <c r="AP348" s="227"/>
      <c r="AQ348" s="227"/>
      <c r="AR348" s="227"/>
      <c r="AS348" s="227"/>
      <c r="AT348" s="227"/>
      <c r="AU348" s="227"/>
      <c r="AV348" s="227"/>
      <c r="AW348" s="227"/>
      <c r="AX348" s="227"/>
      <c r="AY348" s="227"/>
      <c r="AZ348" s="227"/>
      <c r="BA348" s="227"/>
      <c r="BB348" s="227"/>
      <c r="BC348" s="227"/>
      <c r="BD348" s="227"/>
      <c r="BE348" s="227"/>
      <c r="BF348" s="227"/>
      <c r="BG348" s="227"/>
      <c r="BH348" s="227"/>
      <c r="BI348" s="227"/>
      <c r="BJ348" s="227"/>
      <c r="BK348" s="227"/>
      <c r="BL348" s="227"/>
    </row>
    <row r="349" spans="1:64" x14ac:dyDescent="0.2">
      <c r="A349" s="89"/>
      <c r="C349" s="19"/>
      <c r="D349" s="19"/>
      <c r="O349" s="254"/>
      <c r="S349" s="13"/>
      <c r="AA349" s="227"/>
      <c r="AB349" s="227"/>
      <c r="AC349" s="227"/>
      <c r="AD349" s="227"/>
      <c r="AE349" s="227"/>
      <c r="AF349" s="244"/>
      <c r="AG349" s="245"/>
      <c r="AN349" s="227"/>
      <c r="AO349" s="227"/>
      <c r="AP349" s="227"/>
      <c r="AQ349" s="227"/>
      <c r="AR349" s="227"/>
      <c r="AS349" s="227"/>
      <c r="AT349" s="227"/>
      <c r="AU349" s="227"/>
      <c r="AV349" s="227"/>
      <c r="AW349" s="227"/>
      <c r="AX349" s="227"/>
      <c r="AY349" s="227"/>
      <c r="AZ349" s="227"/>
      <c r="BA349" s="227"/>
      <c r="BB349" s="227"/>
      <c r="BC349" s="227"/>
      <c r="BD349" s="227"/>
      <c r="BE349" s="227"/>
      <c r="BF349" s="227"/>
      <c r="BG349" s="227"/>
      <c r="BH349" s="227"/>
      <c r="BI349" s="227"/>
      <c r="BJ349" s="227"/>
      <c r="BK349" s="227"/>
      <c r="BL349" s="227"/>
    </row>
    <row r="350" spans="1:64" x14ac:dyDescent="0.2">
      <c r="A350" s="89"/>
      <c r="C350" s="19"/>
      <c r="D350" s="19"/>
      <c r="O350" s="254"/>
      <c r="S350" s="13"/>
      <c r="AA350" s="227"/>
      <c r="AB350" s="227"/>
      <c r="AC350" s="227"/>
      <c r="AD350" s="227"/>
      <c r="AE350" s="227"/>
      <c r="AF350" s="244"/>
      <c r="AG350" s="245"/>
      <c r="AN350" s="227"/>
      <c r="AO350" s="227"/>
      <c r="AP350" s="227"/>
      <c r="AQ350" s="227"/>
      <c r="AR350" s="227"/>
      <c r="AS350" s="227"/>
      <c r="AT350" s="227"/>
      <c r="AU350" s="227"/>
      <c r="AV350" s="227"/>
      <c r="AW350" s="227"/>
      <c r="AX350" s="227"/>
      <c r="AY350" s="227"/>
      <c r="AZ350" s="227"/>
      <c r="BA350" s="227"/>
      <c r="BB350" s="227"/>
      <c r="BC350" s="227"/>
      <c r="BD350" s="227"/>
      <c r="BE350" s="227"/>
      <c r="BF350" s="227"/>
      <c r="BG350" s="227"/>
      <c r="BH350" s="227"/>
      <c r="BI350" s="227"/>
      <c r="BJ350" s="227"/>
      <c r="BK350" s="227"/>
      <c r="BL350" s="227"/>
    </row>
    <row r="351" spans="1:64" x14ac:dyDescent="0.2">
      <c r="A351" s="89"/>
      <c r="C351" s="19"/>
      <c r="D351" s="19"/>
      <c r="O351" s="254"/>
      <c r="S351" s="13"/>
      <c r="AA351" s="227"/>
      <c r="AB351" s="227"/>
      <c r="AC351" s="227"/>
      <c r="AD351" s="227"/>
      <c r="AE351" s="227"/>
      <c r="AF351" s="244"/>
      <c r="AG351" s="245"/>
      <c r="AN351" s="227"/>
      <c r="AO351" s="227"/>
      <c r="AP351" s="227"/>
      <c r="AQ351" s="227"/>
      <c r="AR351" s="227"/>
      <c r="AS351" s="227"/>
      <c r="AT351" s="227"/>
      <c r="AU351" s="227"/>
      <c r="AV351" s="227"/>
      <c r="AW351" s="227"/>
      <c r="AX351" s="227"/>
      <c r="AY351" s="227"/>
      <c r="AZ351" s="227"/>
      <c r="BA351" s="227"/>
      <c r="BB351" s="227"/>
      <c r="BC351" s="227"/>
      <c r="BD351" s="227"/>
      <c r="BE351" s="227"/>
      <c r="BF351" s="227"/>
      <c r="BG351" s="227"/>
      <c r="BH351" s="227"/>
      <c r="BI351" s="227"/>
      <c r="BJ351" s="227"/>
      <c r="BK351" s="227"/>
      <c r="BL351" s="227"/>
    </row>
    <row r="352" spans="1:64" x14ac:dyDescent="0.2">
      <c r="A352" s="89"/>
      <c r="C352" s="19"/>
      <c r="D352" s="19"/>
      <c r="O352" s="254"/>
      <c r="S352" s="13"/>
      <c r="AA352" s="227"/>
      <c r="AB352" s="227"/>
      <c r="AC352" s="227"/>
      <c r="AD352" s="227"/>
      <c r="AE352" s="227"/>
      <c r="AF352" s="244"/>
      <c r="AG352" s="245"/>
      <c r="AN352" s="227"/>
      <c r="AO352" s="227"/>
      <c r="AP352" s="227"/>
      <c r="AQ352" s="227"/>
      <c r="AR352" s="227"/>
      <c r="AS352" s="227"/>
      <c r="AT352" s="227"/>
      <c r="AU352" s="227"/>
      <c r="AV352" s="227"/>
      <c r="AW352" s="227"/>
      <c r="AX352" s="227"/>
      <c r="AY352" s="227"/>
      <c r="AZ352" s="227"/>
      <c r="BA352" s="227"/>
      <c r="BB352" s="227"/>
      <c r="BC352" s="227"/>
      <c r="BD352" s="227"/>
      <c r="BE352" s="227"/>
      <c r="BF352" s="227"/>
      <c r="BG352" s="227"/>
      <c r="BH352" s="227"/>
      <c r="BI352" s="227"/>
      <c r="BJ352" s="227"/>
      <c r="BK352" s="227"/>
      <c r="BL352" s="227"/>
    </row>
    <row r="353" spans="1:64" x14ac:dyDescent="0.2">
      <c r="A353" s="89"/>
      <c r="C353" s="19"/>
      <c r="D353" s="19"/>
      <c r="O353" s="254"/>
      <c r="S353" s="13"/>
      <c r="AA353" s="227"/>
      <c r="AB353" s="227"/>
      <c r="AC353" s="227"/>
      <c r="AD353" s="227"/>
      <c r="AE353" s="227"/>
      <c r="AF353" s="244"/>
      <c r="AG353" s="245"/>
      <c r="AN353" s="227"/>
      <c r="AO353" s="227"/>
      <c r="AP353" s="227"/>
      <c r="AQ353" s="227"/>
      <c r="AR353" s="227"/>
      <c r="AS353" s="227"/>
      <c r="AT353" s="227"/>
      <c r="AU353" s="227"/>
      <c r="AV353" s="227"/>
      <c r="AW353" s="227"/>
      <c r="AX353" s="227"/>
      <c r="AY353" s="227"/>
      <c r="AZ353" s="227"/>
      <c r="BA353" s="227"/>
      <c r="BB353" s="227"/>
      <c r="BC353" s="227"/>
      <c r="BD353" s="227"/>
      <c r="BE353" s="227"/>
      <c r="BF353" s="227"/>
      <c r="BG353" s="227"/>
      <c r="BH353" s="227"/>
      <c r="BI353" s="227"/>
      <c r="BJ353" s="227"/>
      <c r="BK353" s="227"/>
      <c r="BL353" s="227"/>
    </row>
    <row r="354" spans="1:64" x14ac:dyDescent="0.2">
      <c r="A354" s="89"/>
      <c r="C354" s="19"/>
      <c r="D354" s="19"/>
      <c r="O354" s="254"/>
      <c r="S354" s="13"/>
      <c r="AA354" s="227"/>
      <c r="AB354" s="227"/>
      <c r="AC354" s="227"/>
      <c r="AD354" s="227"/>
      <c r="AE354" s="227"/>
      <c r="AF354" s="244"/>
      <c r="AG354" s="245"/>
      <c r="AN354" s="227"/>
      <c r="AO354" s="227"/>
      <c r="AP354" s="227"/>
      <c r="AQ354" s="227"/>
      <c r="AR354" s="227"/>
      <c r="AS354" s="227"/>
      <c r="AT354" s="227"/>
      <c r="AU354" s="227"/>
      <c r="AV354" s="227"/>
      <c r="AW354" s="227"/>
      <c r="AX354" s="227"/>
      <c r="AY354" s="227"/>
      <c r="AZ354" s="227"/>
      <c r="BA354" s="227"/>
      <c r="BB354" s="227"/>
      <c r="BC354" s="227"/>
      <c r="BD354" s="227"/>
      <c r="BE354" s="227"/>
      <c r="BF354" s="227"/>
      <c r="BG354" s="227"/>
      <c r="BH354" s="227"/>
      <c r="BI354" s="227"/>
      <c r="BJ354" s="227"/>
      <c r="BK354" s="227"/>
      <c r="BL354" s="227"/>
    </row>
    <row r="355" spans="1:64" x14ac:dyDescent="0.2">
      <c r="A355" s="89"/>
      <c r="C355" s="19"/>
      <c r="D355" s="19"/>
      <c r="O355" s="254"/>
      <c r="S355" s="13"/>
      <c r="AA355" s="227"/>
      <c r="AB355" s="227"/>
      <c r="AC355" s="227"/>
      <c r="AD355" s="227"/>
      <c r="AE355" s="227"/>
      <c r="AF355" s="244"/>
      <c r="AG355" s="245"/>
      <c r="AN355" s="227"/>
      <c r="AO355" s="227"/>
      <c r="AP355" s="227"/>
      <c r="AQ355" s="227"/>
      <c r="AR355" s="227"/>
      <c r="AS355" s="227"/>
      <c r="AT355" s="227"/>
      <c r="AU355" s="227"/>
      <c r="AV355" s="227"/>
      <c r="AW355" s="227"/>
      <c r="AX355" s="227"/>
      <c r="AY355" s="227"/>
      <c r="AZ355" s="227"/>
      <c r="BA355" s="227"/>
      <c r="BB355" s="227"/>
      <c r="BC355" s="227"/>
      <c r="BD355" s="227"/>
      <c r="BE355" s="227"/>
      <c r="BF355" s="227"/>
      <c r="BG355" s="227"/>
      <c r="BH355" s="227"/>
      <c r="BI355" s="227"/>
      <c r="BJ355" s="227"/>
      <c r="BK355" s="227"/>
      <c r="BL355" s="227"/>
    </row>
    <row r="356" spans="1:64" x14ac:dyDescent="0.2">
      <c r="A356" s="89"/>
      <c r="C356" s="19"/>
      <c r="D356" s="19"/>
      <c r="O356" s="254"/>
      <c r="S356" s="13"/>
      <c r="AA356" s="227"/>
      <c r="AB356" s="227"/>
      <c r="AC356" s="227"/>
      <c r="AD356" s="227"/>
      <c r="AE356" s="227"/>
      <c r="AF356" s="244"/>
      <c r="AG356" s="245"/>
      <c r="AN356" s="227"/>
      <c r="AO356" s="227"/>
      <c r="AP356" s="227"/>
      <c r="AQ356" s="227"/>
      <c r="AR356" s="227"/>
      <c r="AS356" s="227"/>
      <c r="AT356" s="227"/>
      <c r="AU356" s="227"/>
      <c r="AV356" s="227"/>
      <c r="AW356" s="227"/>
      <c r="AX356" s="227"/>
      <c r="AY356" s="227"/>
      <c r="AZ356" s="227"/>
      <c r="BA356" s="227"/>
      <c r="BB356" s="227"/>
      <c r="BC356" s="227"/>
      <c r="BD356" s="227"/>
      <c r="BE356" s="227"/>
      <c r="BF356" s="227"/>
      <c r="BG356" s="227"/>
      <c r="BH356" s="227"/>
      <c r="BI356" s="227"/>
      <c r="BJ356" s="227"/>
      <c r="BK356" s="227"/>
      <c r="BL356" s="227"/>
    </row>
    <row r="357" spans="1:64" x14ac:dyDescent="0.2">
      <c r="A357" s="89"/>
      <c r="C357" s="19"/>
      <c r="D357" s="19"/>
      <c r="O357" s="254"/>
      <c r="S357" s="13"/>
      <c r="AA357" s="227"/>
      <c r="AB357" s="227"/>
      <c r="AC357" s="227"/>
      <c r="AD357" s="227"/>
      <c r="AE357" s="227"/>
      <c r="AF357" s="244"/>
      <c r="AG357" s="245"/>
      <c r="AN357" s="227"/>
      <c r="AO357" s="227"/>
      <c r="AP357" s="227"/>
      <c r="AQ357" s="227"/>
      <c r="AR357" s="227"/>
      <c r="AS357" s="227"/>
      <c r="AT357" s="227"/>
      <c r="AU357" s="227"/>
      <c r="AV357" s="227"/>
      <c r="AW357" s="227"/>
      <c r="AX357" s="227"/>
      <c r="AY357" s="227"/>
      <c r="AZ357" s="227"/>
      <c r="BA357" s="227"/>
      <c r="BB357" s="227"/>
      <c r="BC357" s="227"/>
      <c r="BD357" s="227"/>
      <c r="BE357" s="227"/>
      <c r="BF357" s="227"/>
      <c r="BG357" s="227"/>
      <c r="BH357" s="227"/>
      <c r="BI357" s="227"/>
      <c r="BJ357" s="227"/>
      <c r="BK357" s="227"/>
      <c r="BL357" s="227"/>
    </row>
    <row r="358" spans="1:64" x14ac:dyDescent="0.2">
      <c r="A358" s="89"/>
      <c r="C358" s="19"/>
      <c r="D358" s="19"/>
      <c r="O358" s="254"/>
      <c r="S358" s="13"/>
      <c r="AA358" s="227"/>
      <c r="AB358" s="227"/>
      <c r="AC358" s="227"/>
      <c r="AD358" s="227"/>
      <c r="AE358" s="227"/>
      <c r="AF358" s="244"/>
      <c r="AG358" s="245"/>
      <c r="AN358" s="227"/>
      <c r="AO358" s="227"/>
      <c r="AP358" s="227"/>
      <c r="AQ358" s="227"/>
      <c r="AR358" s="227"/>
      <c r="AS358" s="227"/>
      <c r="AT358" s="227"/>
      <c r="AU358" s="227"/>
      <c r="AV358" s="227"/>
      <c r="AW358" s="227"/>
      <c r="AX358" s="227"/>
      <c r="AY358" s="227"/>
      <c r="AZ358" s="227"/>
      <c r="BA358" s="227"/>
      <c r="BB358" s="227"/>
      <c r="BC358" s="227"/>
      <c r="BD358" s="227"/>
      <c r="BE358" s="227"/>
      <c r="BF358" s="227"/>
      <c r="BG358" s="227"/>
      <c r="BH358" s="227"/>
      <c r="BI358" s="227"/>
      <c r="BJ358" s="227"/>
      <c r="BK358" s="227"/>
      <c r="BL358" s="227"/>
    </row>
    <row r="359" spans="1:64" x14ac:dyDescent="0.2">
      <c r="A359" s="89"/>
      <c r="C359" s="19"/>
      <c r="D359" s="19"/>
      <c r="O359" s="254"/>
      <c r="S359" s="13"/>
      <c r="AA359" s="227"/>
      <c r="AB359" s="227"/>
      <c r="AC359" s="227"/>
      <c r="AD359" s="227"/>
      <c r="AE359" s="227"/>
      <c r="AF359" s="244"/>
      <c r="AG359" s="245"/>
      <c r="AN359" s="227"/>
      <c r="AO359" s="227"/>
      <c r="AP359" s="227"/>
      <c r="AQ359" s="227"/>
      <c r="AR359" s="227"/>
      <c r="AS359" s="227"/>
      <c r="AT359" s="227"/>
      <c r="AU359" s="227"/>
      <c r="AV359" s="227"/>
      <c r="AW359" s="227"/>
      <c r="AX359" s="227"/>
      <c r="AY359" s="227"/>
      <c r="AZ359" s="227"/>
      <c r="BA359" s="227"/>
      <c r="BB359" s="227"/>
      <c r="BC359" s="227"/>
      <c r="BD359" s="227"/>
      <c r="BE359" s="227"/>
      <c r="BF359" s="227"/>
      <c r="BG359" s="227"/>
      <c r="BH359" s="227"/>
      <c r="BI359" s="227"/>
      <c r="BJ359" s="227"/>
      <c r="BK359" s="227"/>
      <c r="BL359" s="227"/>
    </row>
    <row r="360" spans="1:64" x14ac:dyDescent="0.2">
      <c r="A360" s="89"/>
      <c r="C360" s="19"/>
      <c r="D360" s="19"/>
      <c r="O360" s="254"/>
      <c r="S360" s="13"/>
      <c r="AA360" s="227"/>
      <c r="AB360" s="227"/>
      <c r="AC360" s="227"/>
      <c r="AD360" s="227"/>
      <c r="AE360" s="227"/>
      <c r="AF360" s="244"/>
      <c r="AG360" s="245"/>
      <c r="AN360" s="227"/>
      <c r="AO360" s="227"/>
      <c r="AP360" s="227"/>
      <c r="AQ360" s="227"/>
      <c r="AR360" s="227"/>
      <c r="AS360" s="227"/>
      <c r="AT360" s="227"/>
      <c r="AU360" s="227"/>
      <c r="AV360" s="227"/>
      <c r="AW360" s="227"/>
      <c r="AX360" s="227"/>
      <c r="AY360" s="227"/>
      <c r="AZ360" s="227"/>
      <c r="BA360" s="227"/>
      <c r="BB360" s="227"/>
      <c r="BC360" s="227"/>
      <c r="BD360" s="227"/>
      <c r="BE360" s="227"/>
      <c r="BF360" s="227"/>
      <c r="BG360" s="227"/>
      <c r="BH360" s="227"/>
      <c r="BI360" s="227"/>
      <c r="BJ360" s="227"/>
      <c r="BK360" s="227"/>
      <c r="BL360" s="227"/>
    </row>
    <row r="361" spans="1:64" x14ac:dyDescent="0.2">
      <c r="A361" s="89"/>
      <c r="C361" s="19"/>
      <c r="D361" s="19"/>
      <c r="O361" s="254"/>
      <c r="S361" s="13"/>
      <c r="AA361" s="227"/>
      <c r="AB361" s="227"/>
      <c r="AC361" s="227"/>
      <c r="AD361" s="227"/>
      <c r="AE361" s="227"/>
      <c r="AF361" s="244"/>
      <c r="AG361" s="245"/>
      <c r="AN361" s="227"/>
      <c r="AO361" s="227"/>
      <c r="AP361" s="227"/>
      <c r="AQ361" s="227"/>
      <c r="AR361" s="227"/>
      <c r="AS361" s="227"/>
      <c r="AT361" s="227"/>
      <c r="AU361" s="227"/>
      <c r="AV361" s="227"/>
      <c r="AW361" s="227"/>
      <c r="AX361" s="227"/>
      <c r="AY361" s="227"/>
      <c r="AZ361" s="227"/>
      <c r="BA361" s="227"/>
      <c r="BB361" s="227"/>
      <c r="BC361" s="227"/>
      <c r="BD361" s="227"/>
      <c r="BE361" s="227"/>
      <c r="BF361" s="227"/>
      <c r="BG361" s="227"/>
      <c r="BH361" s="227"/>
      <c r="BI361" s="227"/>
      <c r="BJ361" s="227"/>
      <c r="BK361" s="227"/>
      <c r="BL361" s="227"/>
    </row>
    <row r="362" spans="1:64" x14ac:dyDescent="0.2">
      <c r="A362" s="89"/>
      <c r="C362" s="19"/>
      <c r="D362" s="19"/>
      <c r="O362" s="254"/>
      <c r="S362" s="13"/>
      <c r="AA362" s="227"/>
      <c r="AB362" s="227"/>
      <c r="AC362" s="227"/>
      <c r="AD362" s="227"/>
      <c r="AE362" s="227"/>
      <c r="AF362" s="244"/>
      <c r="AG362" s="245"/>
      <c r="AN362" s="227"/>
      <c r="AO362" s="227"/>
      <c r="AP362" s="227"/>
      <c r="AQ362" s="227"/>
      <c r="AR362" s="227"/>
      <c r="AS362" s="227"/>
      <c r="AT362" s="227"/>
      <c r="AU362" s="227"/>
      <c r="AV362" s="227"/>
      <c r="AW362" s="227"/>
      <c r="AX362" s="227"/>
      <c r="AY362" s="227"/>
      <c r="AZ362" s="227"/>
      <c r="BA362" s="227"/>
      <c r="BB362" s="227"/>
      <c r="BC362" s="227"/>
      <c r="BD362" s="227"/>
      <c r="BE362" s="227"/>
      <c r="BF362" s="227"/>
      <c r="BG362" s="227"/>
      <c r="BH362" s="227"/>
      <c r="BI362" s="227"/>
      <c r="BJ362" s="227"/>
      <c r="BK362" s="227"/>
      <c r="BL362" s="227"/>
    </row>
    <row r="363" spans="1:64" x14ac:dyDescent="0.2">
      <c r="A363" s="89"/>
      <c r="C363" s="19"/>
      <c r="D363" s="19"/>
      <c r="O363" s="254"/>
      <c r="S363" s="13"/>
      <c r="AA363" s="227"/>
      <c r="AB363" s="227"/>
      <c r="AC363" s="227"/>
      <c r="AD363" s="227"/>
      <c r="AE363" s="227"/>
      <c r="AF363" s="244"/>
      <c r="AG363" s="245"/>
      <c r="AN363" s="227"/>
      <c r="AO363" s="227"/>
      <c r="AP363" s="227"/>
      <c r="AQ363" s="227"/>
      <c r="AR363" s="227"/>
      <c r="AS363" s="227"/>
      <c r="AT363" s="227"/>
      <c r="AU363" s="227"/>
      <c r="AV363" s="227"/>
      <c r="AW363" s="227"/>
      <c r="AX363" s="227"/>
      <c r="AY363" s="227"/>
      <c r="AZ363" s="227"/>
      <c r="BA363" s="227"/>
      <c r="BB363" s="227"/>
      <c r="BC363" s="227"/>
      <c r="BD363" s="227"/>
      <c r="BE363" s="227"/>
      <c r="BF363" s="227"/>
      <c r="BG363" s="227"/>
      <c r="BH363" s="227"/>
      <c r="BI363" s="227"/>
      <c r="BJ363" s="227"/>
      <c r="BK363" s="227"/>
      <c r="BL363" s="227"/>
    </row>
    <row r="364" spans="1:64" x14ac:dyDescent="0.2">
      <c r="A364" s="89"/>
      <c r="C364" s="19"/>
      <c r="D364" s="19"/>
      <c r="O364" s="254"/>
      <c r="S364" s="13"/>
      <c r="AA364" s="227"/>
      <c r="AB364" s="227"/>
      <c r="AC364" s="227"/>
      <c r="AD364" s="227"/>
      <c r="AE364" s="227"/>
      <c r="AF364" s="244"/>
      <c r="AG364" s="245"/>
      <c r="AN364" s="227"/>
      <c r="AO364" s="227"/>
      <c r="AP364" s="227"/>
      <c r="AQ364" s="227"/>
      <c r="AR364" s="227"/>
      <c r="AS364" s="227"/>
      <c r="AT364" s="227"/>
      <c r="AU364" s="227"/>
      <c r="AV364" s="227"/>
      <c r="AW364" s="227"/>
      <c r="AX364" s="227"/>
      <c r="AY364" s="227"/>
      <c r="AZ364" s="227"/>
      <c r="BA364" s="227"/>
      <c r="BB364" s="227"/>
      <c r="BC364" s="227"/>
      <c r="BD364" s="227"/>
      <c r="BE364" s="227"/>
      <c r="BF364" s="227"/>
      <c r="BG364" s="227"/>
      <c r="BH364" s="227"/>
      <c r="BI364" s="227"/>
      <c r="BJ364" s="227"/>
      <c r="BK364" s="227"/>
      <c r="BL364" s="227"/>
    </row>
    <row r="365" spans="1:64" x14ac:dyDescent="0.2">
      <c r="A365" s="89"/>
      <c r="C365" s="19"/>
      <c r="D365" s="19"/>
      <c r="O365" s="254"/>
      <c r="S365" s="13"/>
      <c r="AA365" s="227"/>
      <c r="AB365" s="227"/>
      <c r="AC365" s="227"/>
      <c r="AD365" s="227"/>
      <c r="AE365" s="227"/>
      <c r="AF365" s="244"/>
      <c r="AG365" s="245"/>
      <c r="AN365" s="227"/>
      <c r="AO365" s="227"/>
      <c r="AP365" s="227"/>
      <c r="AQ365" s="227"/>
      <c r="AR365" s="227"/>
      <c r="AS365" s="227"/>
      <c r="AT365" s="227"/>
      <c r="AU365" s="227"/>
      <c r="AV365" s="227"/>
      <c r="AW365" s="227"/>
      <c r="AX365" s="227"/>
      <c r="AY365" s="227"/>
      <c r="AZ365" s="227"/>
      <c r="BA365" s="227"/>
      <c r="BB365" s="227"/>
      <c r="BC365" s="227"/>
      <c r="BD365" s="227"/>
      <c r="BE365" s="227"/>
      <c r="BF365" s="227"/>
      <c r="BG365" s="227"/>
      <c r="BH365" s="227"/>
      <c r="BI365" s="227"/>
      <c r="BJ365" s="227"/>
      <c r="BK365" s="227"/>
      <c r="BL365" s="227"/>
    </row>
    <row r="366" spans="1:64" x14ac:dyDescent="0.2">
      <c r="A366" s="89"/>
      <c r="C366" s="19"/>
      <c r="D366" s="19"/>
      <c r="O366" s="254"/>
      <c r="S366" s="13"/>
      <c r="AA366" s="227"/>
      <c r="AB366" s="227"/>
      <c r="AC366" s="227"/>
      <c r="AD366" s="227"/>
      <c r="AE366" s="227"/>
      <c r="AF366" s="244"/>
      <c r="AG366" s="245"/>
      <c r="AN366" s="227"/>
      <c r="AO366" s="227"/>
      <c r="AP366" s="227"/>
      <c r="AQ366" s="227"/>
      <c r="AR366" s="227"/>
      <c r="AS366" s="227"/>
      <c r="AT366" s="227"/>
      <c r="AU366" s="227"/>
      <c r="AV366" s="227"/>
      <c r="AW366" s="227"/>
      <c r="AX366" s="227"/>
      <c r="AY366" s="227"/>
      <c r="AZ366" s="227"/>
      <c r="BA366" s="227"/>
      <c r="BB366" s="227"/>
      <c r="BC366" s="227"/>
      <c r="BD366" s="227"/>
      <c r="BE366" s="227"/>
      <c r="BF366" s="227"/>
      <c r="BG366" s="227"/>
      <c r="BH366" s="227"/>
      <c r="BI366" s="227"/>
      <c r="BJ366" s="227"/>
      <c r="BK366" s="227"/>
      <c r="BL366" s="227"/>
    </row>
    <row r="367" spans="1:64" x14ac:dyDescent="0.2">
      <c r="A367" s="89"/>
      <c r="C367" s="19"/>
      <c r="D367" s="19"/>
      <c r="O367" s="254"/>
      <c r="S367" s="13"/>
      <c r="AA367" s="227"/>
      <c r="AB367" s="227"/>
      <c r="AC367" s="227"/>
      <c r="AD367" s="227"/>
      <c r="AE367" s="227"/>
      <c r="AF367" s="244"/>
      <c r="AG367" s="245"/>
      <c r="AN367" s="227"/>
      <c r="AO367" s="227"/>
      <c r="AP367" s="227"/>
      <c r="AQ367" s="227"/>
      <c r="AR367" s="227"/>
      <c r="AS367" s="227"/>
      <c r="AT367" s="227"/>
      <c r="AU367" s="227"/>
      <c r="AV367" s="227"/>
      <c r="AW367" s="227"/>
      <c r="AX367" s="227"/>
      <c r="AY367" s="227"/>
      <c r="AZ367" s="227"/>
      <c r="BA367" s="227"/>
      <c r="BB367" s="227"/>
      <c r="BC367" s="227"/>
      <c r="BD367" s="227"/>
      <c r="BE367" s="227"/>
      <c r="BF367" s="227"/>
      <c r="BG367" s="227"/>
      <c r="BH367" s="227"/>
      <c r="BI367" s="227"/>
      <c r="BJ367" s="227"/>
      <c r="BK367" s="227"/>
      <c r="BL367" s="227"/>
    </row>
    <row r="368" spans="1:64" x14ac:dyDescent="0.2">
      <c r="A368" s="89"/>
      <c r="C368" s="19"/>
      <c r="D368" s="19"/>
      <c r="O368" s="254"/>
      <c r="S368" s="13"/>
      <c r="AA368" s="227"/>
      <c r="AB368" s="227"/>
      <c r="AC368" s="227"/>
      <c r="AD368" s="227"/>
      <c r="AE368" s="227"/>
      <c r="AF368" s="244"/>
      <c r="AG368" s="245"/>
      <c r="AN368" s="227"/>
      <c r="AO368" s="227"/>
      <c r="AP368" s="227"/>
      <c r="AQ368" s="227"/>
      <c r="AR368" s="227"/>
      <c r="AS368" s="227"/>
      <c r="AT368" s="227"/>
      <c r="AU368" s="227"/>
      <c r="AV368" s="227"/>
    </row>
    <row r="369" spans="1:48" x14ac:dyDescent="0.2">
      <c r="A369" s="89"/>
      <c r="C369" s="19"/>
      <c r="D369" s="19"/>
      <c r="O369" s="254"/>
      <c r="S369" s="13"/>
      <c r="AA369" s="227"/>
      <c r="AB369" s="227"/>
      <c r="AC369" s="227"/>
      <c r="AD369" s="227"/>
      <c r="AE369" s="227"/>
      <c r="AF369" s="244"/>
      <c r="AG369" s="245"/>
      <c r="AN369" s="227"/>
      <c r="AO369" s="227"/>
      <c r="AP369" s="227"/>
      <c r="AQ369" s="227"/>
      <c r="AR369" s="227"/>
      <c r="AS369" s="227"/>
      <c r="AT369" s="227"/>
      <c r="AU369" s="227"/>
      <c r="AV369" s="227"/>
    </row>
    <row r="370" spans="1:48" x14ac:dyDescent="0.2">
      <c r="A370" s="89"/>
      <c r="C370" s="19"/>
      <c r="D370" s="19"/>
      <c r="O370" s="254"/>
      <c r="S370" s="13"/>
      <c r="AA370" s="227"/>
      <c r="AB370" s="227"/>
      <c r="AC370" s="227"/>
      <c r="AD370" s="227"/>
      <c r="AE370" s="227"/>
      <c r="AF370" s="244"/>
      <c r="AG370" s="245"/>
      <c r="AN370" s="227"/>
      <c r="AO370" s="227"/>
      <c r="AP370" s="227"/>
      <c r="AQ370" s="227"/>
      <c r="AR370" s="227"/>
      <c r="AS370" s="227"/>
      <c r="AT370" s="227"/>
      <c r="AU370" s="227"/>
      <c r="AV370" s="227"/>
    </row>
    <row r="371" spans="1:48" x14ac:dyDescent="0.2">
      <c r="A371" s="89"/>
      <c r="C371" s="19"/>
      <c r="D371" s="19"/>
      <c r="O371" s="254"/>
      <c r="S371" s="13"/>
      <c r="AA371" s="227"/>
      <c r="AB371" s="227"/>
      <c r="AC371" s="227"/>
      <c r="AD371" s="227"/>
      <c r="AE371" s="227"/>
      <c r="AF371" s="244"/>
      <c r="AG371" s="245"/>
      <c r="AN371" s="227"/>
      <c r="AO371" s="227"/>
      <c r="AP371" s="227"/>
      <c r="AQ371" s="227"/>
      <c r="AR371" s="227"/>
      <c r="AS371" s="227"/>
      <c r="AT371" s="227"/>
      <c r="AU371" s="227"/>
      <c r="AV371" s="227"/>
    </row>
    <row r="372" spans="1:48" x14ac:dyDescent="0.2">
      <c r="A372" s="89"/>
      <c r="C372" s="19"/>
      <c r="D372" s="19"/>
      <c r="O372" s="254"/>
      <c r="S372" s="13"/>
      <c r="AA372" s="227"/>
      <c r="AB372" s="227"/>
      <c r="AC372" s="227"/>
      <c r="AD372" s="227"/>
      <c r="AE372" s="227"/>
      <c r="AF372" s="244"/>
      <c r="AG372" s="245"/>
      <c r="AN372" s="227"/>
      <c r="AO372" s="227"/>
      <c r="AP372" s="227"/>
      <c r="AQ372" s="227"/>
      <c r="AR372" s="227"/>
      <c r="AS372" s="227"/>
      <c r="AT372" s="227"/>
      <c r="AU372" s="227"/>
      <c r="AV372" s="227"/>
    </row>
    <row r="373" spans="1:48" x14ac:dyDescent="0.2">
      <c r="A373" s="89"/>
      <c r="C373" s="19"/>
      <c r="D373" s="19"/>
      <c r="O373" s="254"/>
      <c r="S373" s="13"/>
      <c r="AA373" s="227"/>
      <c r="AB373" s="227"/>
      <c r="AC373" s="227"/>
      <c r="AD373" s="227"/>
      <c r="AE373" s="227"/>
      <c r="AF373" s="244"/>
      <c r="AG373" s="245"/>
      <c r="AN373" s="227"/>
      <c r="AO373" s="227"/>
      <c r="AP373" s="227"/>
      <c r="AQ373" s="227"/>
      <c r="AR373" s="227"/>
      <c r="AS373" s="227"/>
      <c r="AT373" s="227"/>
      <c r="AU373" s="227"/>
      <c r="AV373" s="227"/>
    </row>
    <row r="374" spans="1:48" x14ac:dyDescent="0.2">
      <c r="A374" s="89"/>
      <c r="C374" s="19"/>
      <c r="D374" s="19"/>
      <c r="O374" s="254"/>
      <c r="S374" s="13"/>
      <c r="AA374" s="227"/>
      <c r="AB374" s="227"/>
      <c r="AC374" s="227"/>
      <c r="AD374" s="227"/>
      <c r="AE374" s="227"/>
      <c r="AF374" s="244"/>
      <c r="AG374" s="245"/>
      <c r="AN374" s="227"/>
      <c r="AO374" s="227"/>
      <c r="AP374" s="227"/>
      <c r="AQ374" s="227"/>
      <c r="AR374" s="227"/>
      <c r="AS374" s="227"/>
      <c r="AT374" s="227"/>
      <c r="AU374" s="227"/>
      <c r="AV374" s="227"/>
    </row>
    <row r="375" spans="1:48" x14ac:dyDescent="0.2">
      <c r="A375" s="89"/>
      <c r="C375" s="19"/>
      <c r="D375" s="19"/>
      <c r="O375" s="254"/>
      <c r="S375" s="13"/>
      <c r="AA375" s="227"/>
      <c r="AB375" s="227"/>
      <c r="AC375" s="227"/>
      <c r="AD375" s="227"/>
      <c r="AE375" s="227"/>
      <c r="AF375" s="244"/>
      <c r="AG375" s="245"/>
      <c r="AN375" s="227"/>
      <c r="AO375" s="227"/>
      <c r="AP375" s="227"/>
      <c r="AQ375" s="227"/>
      <c r="AR375" s="227"/>
      <c r="AS375" s="227"/>
      <c r="AT375" s="227"/>
      <c r="AU375" s="227"/>
      <c r="AV375" s="227"/>
    </row>
    <row r="376" spans="1:48" x14ac:dyDescent="0.2">
      <c r="A376" s="89"/>
      <c r="C376" s="19"/>
      <c r="D376" s="19"/>
      <c r="O376" s="254"/>
      <c r="S376" s="13"/>
      <c r="AA376" s="227"/>
      <c r="AB376" s="227"/>
      <c r="AC376" s="227"/>
      <c r="AD376" s="227"/>
      <c r="AE376" s="227"/>
      <c r="AF376" s="244"/>
      <c r="AG376" s="245"/>
      <c r="AN376" s="227"/>
      <c r="AO376" s="227"/>
      <c r="AP376" s="227"/>
      <c r="AQ376" s="227"/>
      <c r="AR376" s="227"/>
      <c r="AS376" s="227"/>
      <c r="AT376" s="227"/>
      <c r="AU376" s="227"/>
      <c r="AV376" s="227"/>
    </row>
    <row r="377" spans="1:48" x14ac:dyDescent="0.2">
      <c r="A377" s="89"/>
      <c r="C377" s="19"/>
      <c r="D377" s="19"/>
      <c r="O377" s="254"/>
      <c r="S377" s="13"/>
      <c r="AA377" s="227"/>
      <c r="AB377" s="227"/>
      <c r="AC377" s="227"/>
      <c r="AD377" s="227"/>
      <c r="AE377" s="227"/>
      <c r="AF377" s="244"/>
      <c r="AG377" s="245"/>
      <c r="AN377" s="227"/>
      <c r="AO377" s="227"/>
      <c r="AP377" s="227"/>
      <c r="AQ377" s="227"/>
      <c r="AR377" s="227"/>
      <c r="AS377" s="227"/>
      <c r="AT377" s="227"/>
      <c r="AU377" s="227"/>
      <c r="AV377" s="227"/>
    </row>
    <row r="378" spans="1:48" x14ac:dyDescent="0.2">
      <c r="A378" s="89"/>
      <c r="C378" s="19"/>
      <c r="D378" s="19"/>
      <c r="O378" s="254"/>
      <c r="S378" s="13"/>
      <c r="AA378" s="227"/>
      <c r="AB378" s="227"/>
      <c r="AC378" s="227"/>
      <c r="AD378" s="227"/>
      <c r="AE378" s="227"/>
      <c r="AF378" s="244"/>
      <c r="AG378" s="245"/>
      <c r="AN378" s="227"/>
      <c r="AO378" s="227"/>
      <c r="AP378" s="227"/>
      <c r="AQ378" s="227"/>
      <c r="AR378" s="227"/>
      <c r="AS378" s="227"/>
      <c r="AT378" s="227"/>
      <c r="AU378" s="227"/>
      <c r="AV378" s="227"/>
    </row>
    <row r="379" spans="1:48" x14ac:dyDescent="0.2">
      <c r="A379" s="89"/>
      <c r="C379" s="19"/>
      <c r="D379" s="19"/>
      <c r="O379" s="254"/>
      <c r="S379" s="13"/>
      <c r="AA379" s="227"/>
      <c r="AB379" s="227"/>
      <c r="AC379" s="227"/>
      <c r="AD379" s="227"/>
      <c r="AE379" s="227"/>
      <c r="AF379" s="244"/>
      <c r="AG379" s="245"/>
      <c r="AN379" s="227"/>
      <c r="AO379" s="227"/>
      <c r="AP379" s="227"/>
      <c r="AQ379" s="227"/>
      <c r="AR379" s="227"/>
      <c r="AS379" s="227"/>
      <c r="AT379" s="227"/>
      <c r="AU379" s="227"/>
      <c r="AV379" s="227"/>
    </row>
    <row r="380" spans="1:48" x14ac:dyDescent="0.2">
      <c r="A380" s="89"/>
      <c r="C380" s="19"/>
      <c r="D380" s="19"/>
      <c r="O380" s="254"/>
      <c r="S380" s="13"/>
      <c r="AA380" s="227"/>
      <c r="AB380" s="227"/>
      <c r="AC380" s="227"/>
      <c r="AD380" s="227"/>
      <c r="AE380" s="227"/>
      <c r="AF380" s="244"/>
      <c r="AG380" s="245"/>
      <c r="AN380" s="227"/>
      <c r="AO380" s="227"/>
      <c r="AP380" s="227"/>
      <c r="AQ380" s="227"/>
      <c r="AR380" s="227"/>
      <c r="AS380" s="227"/>
      <c r="AT380" s="227"/>
      <c r="AU380" s="227"/>
      <c r="AV380" s="227"/>
    </row>
    <row r="381" spans="1:48" x14ac:dyDescent="0.2">
      <c r="A381" s="89"/>
      <c r="C381" s="19"/>
      <c r="D381" s="19"/>
      <c r="O381" s="254"/>
      <c r="S381" s="13"/>
      <c r="AA381" s="227"/>
      <c r="AB381" s="227"/>
      <c r="AC381" s="227"/>
      <c r="AD381" s="227"/>
      <c r="AE381" s="227"/>
      <c r="AF381" s="244"/>
      <c r="AG381" s="245"/>
      <c r="AN381" s="227"/>
      <c r="AO381" s="227"/>
      <c r="AP381" s="227"/>
      <c r="AQ381" s="227"/>
      <c r="AR381" s="227"/>
      <c r="AS381" s="227"/>
      <c r="AT381" s="227"/>
      <c r="AU381" s="227"/>
      <c r="AV381" s="227"/>
    </row>
    <row r="382" spans="1:48" x14ac:dyDescent="0.2">
      <c r="A382" s="89"/>
      <c r="C382" s="19"/>
      <c r="D382" s="19"/>
      <c r="O382" s="254"/>
      <c r="S382" s="13"/>
      <c r="AA382" s="227"/>
      <c r="AB382" s="227"/>
      <c r="AC382" s="227"/>
      <c r="AD382" s="227"/>
      <c r="AE382" s="227"/>
      <c r="AF382" s="244"/>
      <c r="AG382" s="245"/>
      <c r="AN382" s="227"/>
      <c r="AO382" s="227"/>
      <c r="AP382" s="227"/>
      <c r="AQ382" s="227"/>
      <c r="AR382" s="227"/>
      <c r="AS382" s="227"/>
      <c r="AT382" s="227"/>
      <c r="AU382" s="227"/>
      <c r="AV382" s="227"/>
    </row>
    <row r="383" spans="1:48" x14ac:dyDescent="0.2">
      <c r="A383" s="89"/>
      <c r="C383" s="19"/>
      <c r="D383" s="19"/>
      <c r="O383" s="254"/>
      <c r="S383" s="13"/>
      <c r="AA383" s="227"/>
      <c r="AB383" s="227"/>
      <c r="AC383" s="227"/>
      <c r="AD383" s="227"/>
      <c r="AE383" s="227"/>
      <c r="AF383" s="244"/>
      <c r="AG383" s="245"/>
      <c r="AN383" s="227"/>
      <c r="AO383" s="227"/>
      <c r="AP383" s="227"/>
      <c r="AQ383" s="227"/>
      <c r="AR383" s="227"/>
      <c r="AS383" s="227"/>
      <c r="AT383" s="227"/>
      <c r="AU383" s="227"/>
      <c r="AV383" s="227"/>
    </row>
    <row r="384" spans="1:48" x14ac:dyDescent="0.2">
      <c r="A384" s="89"/>
      <c r="C384" s="19"/>
      <c r="D384" s="19"/>
      <c r="O384" s="254"/>
      <c r="S384" s="13"/>
      <c r="AA384" s="227"/>
      <c r="AB384" s="227"/>
      <c r="AC384" s="227"/>
      <c r="AD384" s="227"/>
      <c r="AE384" s="227"/>
      <c r="AF384" s="244"/>
      <c r="AG384" s="245"/>
      <c r="AN384" s="227"/>
      <c r="AO384" s="227"/>
      <c r="AP384" s="227"/>
      <c r="AQ384" s="227"/>
      <c r="AR384" s="227"/>
      <c r="AS384" s="227"/>
      <c r="AT384" s="227"/>
      <c r="AU384" s="227"/>
      <c r="AV384" s="227"/>
    </row>
    <row r="385" spans="1:48" x14ac:dyDescent="0.2">
      <c r="A385" s="89"/>
      <c r="C385" s="19"/>
      <c r="D385" s="19"/>
      <c r="O385" s="254"/>
      <c r="S385" s="13"/>
      <c r="AA385" s="227"/>
      <c r="AB385" s="227"/>
      <c r="AC385" s="227"/>
      <c r="AD385" s="227"/>
      <c r="AE385" s="227"/>
      <c r="AF385" s="244"/>
      <c r="AG385" s="245"/>
      <c r="AN385" s="227"/>
      <c r="AO385" s="227"/>
      <c r="AP385" s="227"/>
      <c r="AQ385" s="227"/>
      <c r="AR385" s="227"/>
      <c r="AS385" s="227"/>
      <c r="AT385" s="227"/>
      <c r="AU385" s="227"/>
      <c r="AV385" s="227"/>
    </row>
    <row r="386" spans="1:48" x14ac:dyDescent="0.2">
      <c r="A386" s="89"/>
      <c r="C386" s="19"/>
      <c r="D386" s="19"/>
      <c r="O386" s="254"/>
      <c r="S386" s="13"/>
      <c r="AA386" s="227"/>
      <c r="AB386" s="227"/>
      <c r="AC386" s="227"/>
      <c r="AD386" s="227"/>
      <c r="AE386" s="227"/>
      <c r="AF386" s="244"/>
      <c r="AG386" s="245"/>
      <c r="AN386" s="227"/>
      <c r="AO386" s="227"/>
      <c r="AP386" s="227"/>
      <c r="AQ386" s="227"/>
      <c r="AR386" s="227"/>
      <c r="AS386" s="227"/>
      <c r="AT386" s="227"/>
      <c r="AU386" s="227"/>
      <c r="AV386" s="227"/>
    </row>
    <row r="387" spans="1:48" x14ac:dyDescent="0.2">
      <c r="A387" s="89"/>
      <c r="C387" s="19"/>
      <c r="D387" s="19"/>
      <c r="O387" s="254"/>
      <c r="S387" s="13"/>
      <c r="AA387" s="227"/>
      <c r="AB387" s="227"/>
      <c r="AC387" s="227"/>
      <c r="AD387" s="227"/>
      <c r="AE387" s="227"/>
      <c r="AF387" s="244"/>
      <c r="AG387" s="245"/>
      <c r="AN387" s="227"/>
      <c r="AO387" s="227"/>
      <c r="AP387" s="227"/>
      <c r="AQ387" s="227"/>
      <c r="AR387" s="227"/>
      <c r="AS387" s="227"/>
      <c r="AT387" s="227"/>
      <c r="AU387" s="227"/>
      <c r="AV387" s="227"/>
    </row>
    <row r="388" spans="1:48" x14ac:dyDescent="0.2">
      <c r="A388" s="89"/>
      <c r="C388" s="19"/>
      <c r="D388" s="19"/>
      <c r="O388" s="254"/>
      <c r="S388" s="13"/>
      <c r="AA388" s="227"/>
      <c r="AB388" s="227"/>
      <c r="AC388" s="227"/>
      <c r="AD388" s="227"/>
      <c r="AE388" s="227"/>
      <c r="AF388" s="244"/>
      <c r="AG388" s="245"/>
      <c r="AN388" s="227"/>
      <c r="AO388" s="227"/>
      <c r="AP388" s="227"/>
      <c r="AQ388" s="227"/>
      <c r="AR388" s="227"/>
      <c r="AS388" s="227"/>
      <c r="AT388" s="227"/>
      <c r="AU388" s="227"/>
      <c r="AV388" s="227"/>
    </row>
    <row r="389" spans="1:48" x14ac:dyDescent="0.2">
      <c r="A389" s="89"/>
      <c r="C389" s="19"/>
      <c r="D389" s="19"/>
      <c r="O389" s="254"/>
      <c r="S389" s="13"/>
      <c r="AA389" s="227"/>
      <c r="AB389" s="227"/>
      <c r="AC389" s="227"/>
      <c r="AD389" s="227"/>
      <c r="AE389" s="227"/>
      <c r="AF389" s="244"/>
      <c r="AG389" s="245"/>
      <c r="AN389" s="227"/>
      <c r="AO389" s="227"/>
      <c r="AP389" s="227"/>
      <c r="AQ389" s="227"/>
      <c r="AR389" s="227"/>
      <c r="AS389" s="227"/>
      <c r="AT389" s="227"/>
      <c r="AU389" s="227"/>
      <c r="AV389" s="227"/>
    </row>
    <row r="390" spans="1:48" x14ac:dyDescent="0.2">
      <c r="A390" s="89"/>
      <c r="C390" s="19"/>
      <c r="D390" s="19"/>
      <c r="O390" s="254"/>
      <c r="S390" s="13"/>
      <c r="AA390" s="227"/>
      <c r="AB390" s="227"/>
      <c r="AC390" s="227"/>
      <c r="AD390" s="227"/>
      <c r="AE390" s="227"/>
      <c r="AF390" s="244"/>
      <c r="AG390" s="245"/>
      <c r="AN390" s="227"/>
      <c r="AO390" s="227"/>
      <c r="AP390" s="227"/>
      <c r="AQ390" s="227"/>
      <c r="AR390" s="227"/>
      <c r="AS390" s="227"/>
      <c r="AT390" s="227"/>
      <c r="AU390" s="227"/>
      <c r="AV390" s="227"/>
    </row>
    <row r="391" spans="1:48" x14ac:dyDescent="0.2">
      <c r="A391" s="89"/>
      <c r="C391" s="19"/>
      <c r="D391" s="19"/>
      <c r="O391" s="254"/>
      <c r="S391" s="13"/>
      <c r="AA391" s="227"/>
      <c r="AB391" s="227"/>
      <c r="AC391" s="227"/>
      <c r="AD391" s="227"/>
      <c r="AE391" s="227"/>
      <c r="AF391" s="244"/>
      <c r="AG391" s="245"/>
      <c r="AN391" s="227"/>
      <c r="AO391" s="227"/>
      <c r="AP391" s="227"/>
      <c r="AQ391" s="227"/>
      <c r="AR391" s="227"/>
      <c r="AS391" s="227"/>
      <c r="AT391" s="227"/>
      <c r="AU391" s="227"/>
    </row>
    <row r="392" spans="1:48" x14ac:dyDescent="0.2">
      <c r="A392" s="89"/>
      <c r="C392" s="19"/>
      <c r="D392" s="19"/>
      <c r="O392" s="254"/>
      <c r="S392" s="13"/>
      <c r="AA392" s="227"/>
      <c r="AB392" s="227"/>
      <c r="AC392" s="227"/>
      <c r="AD392" s="227"/>
      <c r="AE392" s="227"/>
      <c r="AF392" s="244"/>
      <c r="AG392" s="245"/>
      <c r="AN392" s="227"/>
      <c r="AO392" s="227"/>
      <c r="AP392" s="227"/>
      <c r="AQ392" s="227"/>
      <c r="AR392" s="227"/>
      <c r="AS392" s="227"/>
      <c r="AT392" s="227"/>
      <c r="AU392" s="227"/>
    </row>
    <row r="393" spans="1:48" x14ac:dyDescent="0.2">
      <c r="A393" s="89"/>
      <c r="C393" s="19"/>
      <c r="D393" s="19"/>
      <c r="O393" s="254"/>
      <c r="S393" s="13"/>
      <c r="AA393" s="227"/>
      <c r="AB393" s="227"/>
      <c r="AC393" s="227"/>
      <c r="AD393" s="227"/>
      <c r="AE393" s="227"/>
      <c r="AF393" s="244"/>
      <c r="AG393" s="245"/>
      <c r="AN393" s="227"/>
      <c r="AO393" s="227"/>
      <c r="AP393" s="227"/>
      <c r="AQ393" s="227"/>
      <c r="AR393" s="227"/>
      <c r="AS393" s="227"/>
      <c r="AT393" s="227"/>
      <c r="AU393" s="227"/>
    </row>
    <row r="394" spans="1:48" x14ac:dyDescent="0.2">
      <c r="A394" s="89"/>
      <c r="C394" s="19"/>
      <c r="D394" s="19"/>
      <c r="O394" s="254"/>
      <c r="S394" s="13"/>
      <c r="AA394" s="227"/>
      <c r="AB394" s="227"/>
      <c r="AC394" s="227"/>
      <c r="AD394" s="227"/>
      <c r="AE394" s="227"/>
      <c r="AF394" s="244"/>
      <c r="AG394" s="245"/>
      <c r="AN394" s="227"/>
      <c r="AO394" s="227"/>
      <c r="AP394" s="227"/>
      <c r="AQ394" s="227"/>
      <c r="AR394" s="227"/>
      <c r="AS394" s="227"/>
      <c r="AT394" s="227"/>
      <c r="AU394" s="227"/>
    </row>
    <row r="395" spans="1:48" x14ac:dyDescent="0.2">
      <c r="A395" s="89"/>
      <c r="C395" s="19"/>
      <c r="D395" s="19"/>
      <c r="O395" s="254"/>
      <c r="S395" s="13"/>
      <c r="AA395" s="227"/>
      <c r="AB395" s="227"/>
      <c r="AC395" s="227"/>
      <c r="AD395" s="227"/>
      <c r="AE395" s="227"/>
      <c r="AF395" s="244"/>
      <c r="AG395" s="245"/>
      <c r="AN395" s="227"/>
      <c r="AO395" s="227"/>
      <c r="AP395" s="227"/>
      <c r="AQ395" s="227"/>
      <c r="AR395" s="227"/>
      <c r="AS395" s="227"/>
      <c r="AT395" s="227"/>
      <c r="AU395" s="227"/>
    </row>
    <row r="396" spans="1:48" x14ac:dyDescent="0.2">
      <c r="A396" s="89"/>
      <c r="C396" s="19"/>
      <c r="D396" s="19"/>
      <c r="O396" s="254"/>
      <c r="S396" s="13"/>
      <c r="AA396" s="227"/>
      <c r="AB396" s="227"/>
      <c r="AC396" s="227"/>
      <c r="AD396" s="227"/>
      <c r="AE396" s="227"/>
      <c r="AF396" s="244"/>
      <c r="AG396" s="245"/>
      <c r="AN396" s="227"/>
      <c r="AO396" s="227"/>
      <c r="AP396" s="227"/>
      <c r="AQ396" s="227"/>
      <c r="AR396" s="227"/>
      <c r="AS396" s="227"/>
      <c r="AT396" s="227"/>
      <c r="AU396" s="227"/>
    </row>
    <row r="397" spans="1:48" x14ac:dyDescent="0.2">
      <c r="A397" s="89"/>
      <c r="C397" s="19"/>
      <c r="D397" s="19"/>
      <c r="O397" s="254"/>
      <c r="S397" s="13"/>
      <c r="AA397" s="227"/>
      <c r="AB397" s="227"/>
      <c r="AC397" s="227"/>
      <c r="AD397" s="227"/>
      <c r="AE397" s="227"/>
      <c r="AF397" s="244"/>
      <c r="AG397" s="245"/>
      <c r="AN397" s="227"/>
      <c r="AO397" s="227"/>
      <c r="AP397" s="227"/>
      <c r="AQ397" s="227"/>
      <c r="AR397" s="227"/>
      <c r="AS397" s="227"/>
      <c r="AT397" s="227"/>
      <c r="AU397" s="227"/>
    </row>
    <row r="398" spans="1:48" x14ac:dyDescent="0.2">
      <c r="A398" s="89"/>
      <c r="C398" s="19"/>
      <c r="D398" s="19"/>
      <c r="O398" s="254"/>
      <c r="S398" s="13"/>
      <c r="AA398" s="227"/>
      <c r="AB398" s="227"/>
      <c r="AC398" s="227"/>
      <c r="AD398" s="227"/>
      <c r="AE398" s="227"/>
      <c r="AF398" s="244"/>
      <c r="AG398" s="245"/>
      <c r="AN398" s="227"/>
      <c r="AO398" s="227"/>
      <c r="AP398" s="227"/>
      <c r="AQ398" s="227"/>
      <c r="AR398" s="227"/>
      <c r="AS398" s="227"/>
      <c r="AT398" s="227"/>
      <c r="AU398" s="227"/>
    </row>
    <row r="399" spans="1:48" x14ac:dyDescent="0.2">
      <c r="A399" s="89"/>
      <c r="C399" s="19"/>
      <c r="D399" s="19"/>
      <c r="O399" s="254"/>
      <c r="S399" s="13"/>
      <c r="AA399" s="227"/>
      <c r="AB399" s="227"/>
      <c r="AC399" s="227"/>
      <c r="AD399" s="227"/>
      <c r="AE399" s="227"/>
      <c r="AF399" s="244"/>
      <c r="AG399" s="245"/>
      <c r="AN399" s="227"/>
      <c r="AO399" s="227"/>
      <c r="AP399" s="227"/>
      <c r="AQ399" s="227"/>
      <c r="AR399" s="227"/>
      <c r="AS399" s="227"/>
      <c r="AT399" s="227"/>
      <c r="AU399" s="227"/>
    </row>
    <row r="400" spans="1:48" x14ac:dyDescent="0.2">
      <c r="A400" s="89"/>
      <c r="C400" s="19"/>
      <c r="D400" s="19"/>
      <c r="O400" s="254"/>
      <c r="S400" s="13"/>
      <c r="AA400" s="227"/>
      <c r="AB400" s="227"/>
      <c r="AC400" s="227"/>
      <c r="AD400" s="227"/>
      <c r="AE400" s="227"/>
      <c r="AF400" s="244"/>
      <c r="AG400" s="245"/>
      <c r="AN400" s="227"/>
      <c r="AO400" s="227"/>
      <c r="AP400" s="227"/>
      <c r="AQ400" s="227"/>
      <c r="AR400" s="227"/>
      <c r="AS400" s="227"/>
      <c r="AT400" s="227"/>
      <c r="AU400" s="227"/>
    </row>
    <row r="401" spans="1:47" x14ac:dyDescent="0.2">
      <c r="A401" s="89"/>
      <c r="C401" s="19"/>
      <c r="D401" s="19"/>
      <c r="O401" s="254"/>
      <c r="S401" s="13"/>
      <c r="AA401" s="227"/>
      <c r="AB401" s="227"/>
      <c r="AC401" s="227"/>
      <c r="AD401" s="227"/>
      <c r="AE401" s="227"/>
      <c r="AF401" s="244"/>
      <c r="AG401" s="245"/>
      <c r="AN401" s="227"/>
      <c r="AO401" s="227"/>
      <c r="AP401" s="227"/>
      <c r="AQ401" s="227"/>
      <c r="AR401" s="227"/>
      <c r="AS401" s="227"/>
      <c r="AT401" s="227"/>
      <c r="AU401" s="227"/>
    </row>
    <row r="402" spans="1:47" x14ac:dyDescent="0.2">
      <c r="A402" s="89"/>
      <c r="C402" s="19"/>
      <c r="D402" s="19"/>
      <c r="O402" s="254"/>
      <c r="S402" s="13"/>
      <c r="AA402" s="227"/>
      <c r="AB402" s="227"/>
      <c r="AC402" s="227"/>
      <c r="AD402" s="227"/>
      <c r="AE402" s="227"/>
      <c r="AF402" s="244"/>
      <c r="AG402" s="245"/>
      <c r="AN402" s="227"/>
      <c r="AO402" s="227"/>
      <c r="AP402" s="227"/>
      <c r="AQ402" s="227"/>
      <c r="AR402" s="227"/>
      <c r="AS402" s="227"/>
      <c r="AT402" s="227"/>
      <c r="AU402" s="227"/>
    </row>
    <row r="403" spans="1:47" x14ac:dyDescent="0.2">
      <c r="A403" s="89"/>
      <c r="C403" s="19"/>
      <c r="D403" s="19"/>
      <c r="O403" s="254"/>
      <c r="S403" s="13"/>
      <c r="AA403" s="227"/>
      <c r="AB403" s="227"/>
      <c r="AC403" s="227"/>
      <c r="AD403" s="227"/>
      <c r="AE403" s="227"/>
      <c r="AF403" s="244"/>
      <c r="AG403" s="245"/>
      <c r="AN403" s="227"/>
      <c r="AO403" s="227"/>
      <c r="AP403" s="227"/>
      <c r="AQ403" s="227"/>
      <c r="AR403" s="227"/>
      <c r="AS403" s="227"/>
      <c r="AT403" s="227"/>
      <c r="AU403" s="227"/>
    </row>
    <row r="404" spans="1:47" x14ac:dyDescent="0.2">
      <c r="A404" s="89"/>
      <c r="C404" s="19"/>
      <c r="D404" s="19"/>
      <c r="O404" s="254"/>
      <c r="S404" s="13"/>
      <c r="AA404" s="227"/>
      <c r="AB404" s="227"/>
      <c r="AC404" s="227"/>
      <c r="AD404" s="227"/>
      <c r="AE404" s="227"/>
      <c r="AF404" s="244"/>
      <c r="AG404" s="245"/>
      <c r="AN404" s="227"/>
      <c r="AO404" s="227"/>
      <c r="AP404" s="227"/>
      <c r="AQ404" s="227"/>
      <c r="AR404" s="227"/>
      <c r="AS404" s="227"/>
      <c r="AT404" s="227"/>
      <c r="AU404" s="227"/>
    </row>
    <row r="405" spans="1:47" x14ac:dyDescent="0.2">
      <c r="A405" s="89"/>
      <c r="C405" s="19"/>
      <c r="D405" s="19"/>
      <c r="O405" s="254"/>
      <c r="S405" s="13"/>
      <c r="AA405" s="227"/>
      <c r="AB405" s="227"/>
      <c r="AC405" s="227"/>
      <c r="AD405" s="227"/>
      <c r="AE405" s="227"/>
      <c r="AF405" s="244"/>
      <c r="AG405" s="245"/>
      <c r="AN405" s="227"/>
      <c r="AO405" s="227"/>
      <c r="AP405" s="227"/>
      <c r="AQ405" s="227"/>
      <c r="AR405" s="227"/>
      <c r="AS405" s="227"/>
      <c r="AT405" s="227"/>
      <c r="AU405" s="227"/>
    </row>
    <row r="406" spans="1:47" x14ac:dyDescent="0.2">
      <c r="A406" s="89"/>
      <c r="C406" s="19"/>
      <c r="D406" s="19"/>
      <c r="O406" s="254"/>
      <c r="S406" s="13"/>
      <c r="AA406" s="227"/>
      <c r="AB406" s="227"/>
      <c r="AC406" s="227"/>
      <c r="AD406" s="227"/>
      <c r="AE406" s="227"/>
      <c r="AF406" s="244"/>
      <c r="AG406" s="245"/>
      <c r="AN406" s="227"/>
      <c r="AO406" s="227"/>
      <c r="AP406" s="227"/>
      <c r="AQ406" s="227"/>
      <c r="AR406" s="227"/>
      <c r="AS406" s="227"/>
      <c r="AT406" s="227"/>
      <c r="AU406" s="227"/>
    </row>
    <row r="407" spans="1:47" x14ac:dyDescent="0.2">
      <c r="A407" s="89"/>
      <c r="C407" s="19"/>
      <c r="D407" s="19"/>
      <c r="O407" s="254"/>
      <c r="S407" s="13"/>
      <c r="AA407" s="227"/>
      <c r="AB407" s="227"/>
      <c r="AC407" s="227"/>
      <c r="AD407" s="227"/>
      <c r="AE407" s="227"/>
      <c r="AF407" s="244"/>
      <c r="AG407" s="245"/>
      <c r="AN407" s="227"/>
      <c r="AO407" s="227"/>
      <c r="AP407" s="227"/>
      <c r="AQ407" s="227"/>
      <c r="AR407" s="227"/>
      <c r="AS407" s="227"/>
      <c r="AT407" s="227"/>
      <c r="AU407" s="227"/>
    </row>
    <row r="408" spans="1:47" x14ac:dyDescent="0.2">
      <c r="A408" s="89"/>
      <c r="C408" s="19"/>
      <c r="D408" s="19"/>
      <c r="O408" s="254"/>
      <c r="S408" s="13"/>
      <c r="AA408" s="227"/>
      <c r="AB408" s="227"/>
      <c r="AC408" s="227"/>
      <c r="AD408" s="227"/>
      <c r="AE408" s="227"/>
      <c r="AF408" s="244"/>
      <c r="AG408" s="245"/>
      <c r="AN408" s="227"/>
      <c r="AO408" s="227"/>
      <c r="AP408" s="227"/>
      <c r="AQ408" s="227"/>
      <c r="AR408" s="227"/>
      <c r="AS408" s="227"/>
      <c r="AT408" s="227"/>
      <c r="AU408" s="227"/>
    </row>
    <row r="409" spans="1:47" x14ac:dyDescent="0.2">
      <c r="A409" s="89"/>
      <c r="C409" s="19"/>
      <c r="D409" s="19"/>
      <c r="O409" s="254"/>
      <c r="S409" s="13"/>
      <c r="AA409" s="227"/>
      <c r="AB409" s="227"/>
      <c r="AC409" s="227"/>
      <c r="AD409" s="227"/>
      <c r="AE409" s="227"/>
      <c r="AF409" s="244"/>
      <c r="AG409" s="245"/>
      <c r="AN409" s="227"/>
      <c r="AO409" s="227"/>
      <c r="AP409" s="227"/>
      <c r="AQ409" s="227"/>
      <c r="AR409" s="227"/>
      <c r="AS409" s="227"/>
      <c r="AT409" s="227"/>
      <c r="AU409" s="227"/>
    </row>
    <row r="410" spans="1:47" x14ac:dyDescent="0.2">
      <c r="A410" s="89"/>
      <c r="C410" s="19"/>
      <c r="D410" s="19"/>
      <c r="O410" s="254"/>
      <c r="S410" s="13"/>
      <c r="AA410" s="227"/>
      <c r="AB410" s="227"/>
      <c r="AC410" s="227"/>
      <c r="AD410" s="227"/>
      <c r="AE410" s="227"/>
      <c r="AF410" s="244"/>
      <c r="AG410" s="245"/>
      <c r="AN410" s="227"/>
      <c r="AO410" s="227"/>
      <c r="AP410" s="227"/>
      <c r="AQ410" s="227"/>
      <c r="AR410" s="227"/>
      <c r="AS410" s="227"/>
      <c r="AT410" s="227"/>
      <c r="AU410" s="227"/>
    </row>
    <row r="411" spans="1:47" x14ac:dyDescent="0.2">
      <c r="A411" s="89"/>
      <c r="C411" s="19"/>
      <c r="D411" s="19"/>
      <c r="O411" s="254"/>
      <c r="S411" s="13"/>
      <c r="AA411" s="227"/>
      <c r="AB411" s="227"/>
      <c r="AC411" s="227"/>
      <c r="AD411" s="227"/>
      <c r="AE411" s="227"/>
      <c r="AF411" s="244"/>
      <c r="AG411" s="245"/>
      <c r="AN411" s="227"/>
      <c r="AO411" s="227"/>
      <c r="AP411" s="227"/>
      <c r="AQ411" s="227"/>
      <c r="AR411" s="227"/>
      <c r="AS411" s="227"/>
      <c r="AT411" s="227"/>
      <c r="AU411" s="227"/>
    </row>
    <row r="412" spans="1:47" x14ac:dyDescent="0.2">
      <c r="A412" s="89"/>
      <c r="C412" s="19"/>
      <c r="D412" s="19"/>
      <c r="O412" s="254"/>
      <c r="S412" s="13"/>
      <c r="AA412" s="227"/>
      <c r="AB412" s="227"/>
      <c r="AC412" s="227"/>
      <c r="AD412" s="227"/>
      <c r="AE412" s="227"/>
      <c r="AF412" s="244"/>
      <c r="AG412" s="245"/>
      <c r="AN412" s="227"/>
      <c r="AO412" s="227"/>
      <c r="AP412" s="227"/>
      <c r="AQ412" s="227"/>
      <c r="AR412" s="227"/>
      <c r="AS412" s="227"/>
      <c r="AT412" s="227"/>
      <c r="AU412" s="227"/>
    </row>
    <row r="413" spans="1:47" x14ac:dyDescent="0.2">
      <c r="C413" s="19"/>
      <c r="D413" s="19"/>
      <c r="O413" s="254"/>
      <c r="S413" s="13"/>
      <c r="AA413" s="227"/>
      <c r="AB413" s="227"/>
      <c r="AC413" s="227"/>
      <c r="AD413" s="227"/>
      <c r="AE413" s="227"/>
      <c r="AF413" s="244"/>
      <c r="AG413" s="245"/>
      <c r="AN413" s="227"/>
      <c r="AO413" s="227"/>
      <c r="AP413" s="227"/>
      <c r="AQ413" s="227"/>
      <c r="AR413" s="227"/>
      <c r="AS413" s="227"/>
      <c r="AT413" s="227"/>
      <c r="AU413" s="227"/>
    </row>
    <row r="414" spans="1:47" x14ac:dyDescent="0.2">
      <c r="C414" s="19"/>
      <c r="D414" s="19"/>
      <c r="O414" s="254"/>
      <c r="S414" s="13"/>
      <c r="AA414" s="227"/>
      <c r="AB414" s="227"/>
      <c r="AC414" s="227"/>
      <c r="AD414" s="227"/>
      <c r="AE414" s="227"/>
      <c r="AF414" s="244"/>
      <c r="AG414" s="245"/>
      <c r="AN414" s="227"/>
      <c r="AO414" s="227"/>
      <c r="AP414" s="227"/>
      <c r="AQ414" s="227"/>
      <c r="AR414" s="227"/>
      <c r="AS414" s="227"/>
      <c r="AT414" s="227"/>
      <c r="AU414" s="227"/>
    </row>
    <row r="415" spans="1:47" x14ac:dyDescent="0.2">
      <c r="C415" s="19"/>
      <c r="D415" s="19"/>
      <c r="O415" s="254"/>
      <c r="S415" s="13"/>
      <c r="AA415" s="227"/>
      <c r="AB415" s="227"/>
      <c r="AC415" s="227"/>
      <c r="AD415" s="227"/>
      <c r="AE415" s="227"/>
      <c r="AF415" s="244"/>
      <c r="AG415" s="245"/>
      <c r="AN415" s="227"/>
      <c r="AO415" s="227"/>
      <c r="AP415" s="227"/>
      <c r="AQ415" s="227"/>
      <c r="AR415" s="227"/>
      <c r="AS415" s="227"/>
      <c r="AT415" s="227"/>
      <c r="AU415" s="227"/>
    </row>
    <row r="416" spans="1:47" x14ac:dyDescent="0.2">
      <c r="C416" s="19"/>
      <c r="D416" s="19"/>
      <c r="O416" s="254"/>
      <c r="S416" s="13"/>
      <c r="AA416" s="227"/>
      <c r="AB416" s="227"/>
      <c r="AC416" s="227"/>
      <c r="AD416" s="227"/>
      <c r="AE416" s="227"/>
      <c r="AF416" s="244"/>
      <c r="AG416" s="245"/>
      <c r="AN416" s="227"/>
      <c r="AO416" s="227"/>
      <c r="AP416" s="227"/>
      <c r="AQ416" s="227"/>
      <c r="AR416" s="227"/>
      <c r="AS416" s="227"/>
      <c r="AT416" s="227"/>
      <c r="AU416" s="227"/>
    </row>
    <row r="417" spans="3:47" x14ac:dyDescent="0.2">
      <c r="C417" s="19"/>
      <c r="D417" s="19"/>
      <c r="O417" s="254"/>
      <c r="S417" s="13"/>
      <c r="AA417" s="227"/>
      <c r="AB417" s="227"/>
      <c r="AC417" s="227"/>
      <c r="AD417" s="227"/>
      <c r="AE417" s="227"/>
      <c r="AF417" s="244"/>
      <c r="AG417" s="245"/>
      <c r="AN417" s="227"/>
      <c r="AO417" s="227"/>
      <c r="AP417" s="227"/>
      <c r="AQ417" s="227"/>
      <c r="AR417" s="227"/>
      <c r="AS417" s="227"/>
      <c r="AT417" s="227"/>
      <c r="AU417" s="227"/>
    </row>
    <row r="418" spans="3:47" x14ac:dyDescent="0.2">
      <c r="C418" s="19"/>
      <c r="D418" s="19"/>
      <c r="O418" s="254"/>
      <c r="S418" s="13"/>
      <c r="AA418" s="227"/>
      <c r="AB418" s="227"/>
      <c r="AC418" s="227"/>
      <c r="AD418" s="227"/>
      <c r="AE418" s="227"/>
      <c r="AF418" s="244"/>
      <c r="AG418" s="245"/>
      <c r="AN418" s="227"/>
      <c r="AO418" s="227"/>
      <c r="AP418" s="227"/>
      <c r="AQ418" s="227"/>
      <c r="AR418" s="227"/>
      <c r="AS418" s="227"/>
      <c r="AT418" s="227"/>
      <c r="AU418" s="227"/>
    </row>
    <row r="419" spans="3:47" x14ac:dyDescent="0.2">
      <c r="C419" s="19"/>
      <c r="D419" s="19"/>
      <c r="O419" s="254"/>
      <c r="S419" s="13"/>
      <c r="AA419" s="227"/>
      <c r="AB419" s="227"/>
      <c r="AC419" s="227"/>
      <c r="AD419" s="227"/>
      <c r="AE419" s="227"/>
      <c r="AF419" s="244"/>
      <c r="AG419" s="245"/>
      <c r="AN419" s="227"/>
      <c r="AO419" s="227"/>
      <c r="AP419" s="227"/>
      <c r="AQ419" s="227"/>
      <c r="AR419" s="227"/>
      <c r="AS419" s="227"/>
      <c r="AT419" s="227"/>
      <c r="AU419" s="227"/>
    </row>
    <row r="420" spans="3:47" x14ac:dyDescent="0.2">
      <c r="C420" s="19"/>
      <c r="D420" s="19"/>
      <c r="O420" s="254"/>
      <c r="S420" s="13"/>
      <c r="AA420" s="227"/>
      <c r="AB420" s="227"/>
      <c r="AC420" s="227"/>
      <c r="AD420" s="227"/>
      <c r="AE420" s="227"/>
      <c r="AF420" s="244"/>
      <c r="AG420" s="245"/>
      <c r="AN420" s="227"/>
      <c r="AO420" s="227"/>
      <c r="AP420" s="227"/>
      <c r="AQ420" s="227"/>
      <c r="AR420" s="227"/>
      <c r="AS420" s="227"/>
      <c r="AT420" s="227"/>
      <c r="AU420" s="227"/>
    </row>
    <row r="421" spans="3:47" x14ac:dyDescent="0.2">
      <c r="C421" s="19"/>
      <c r="D421" s="19"/>
      <c r="O421" s="254"/>
      <c r="S421" s="13"/>
      <c r="AA421" s="227"/>
      <c r="AB421" s="227"/>
      <c r="AC421" s="227"/>
      <c r="AD421" s="227"/>
      <c r="AE421" s="227"/>
      <c r="AF421" s="244"/>
      <c r="AG421" s="245"/>
      <c r="AN421" s="227"/>
      <c r="AO421" s="227"/>
      <c r="AP421" s="227"/>
      <c r="AQ421" s="227"/>
      <c r="AR421" s="227"/>
      <c r="AS421" s="227"/>
      <c r="AT421" s="227"/>
      <c r="AU421" s="227"/>
    </row>
    <row r="422" spans="3:47" x14ac:dyDescent="0.2">
      <c r="C422" s="19"/>
      <c r="D422" s="19"/>
      <c r="O422" s="254"/>
      <c r="S422" s="13"/>
      <c r="AA422" s="227"/>
      <c r="AB422" s="227"/>
      <c r="AC422" s="227"/>
      <c r="AD422" s="227"/>
      <c r="AE422" s="227"/>
      <c r="AF422" s="244"/>
      <c r="AG422" s="245"/>
      <c r="AN422" s="227"/>
      <c r="AO422" s="227"/>
      <c r="AP422" s="227"/>
      <c r="AQ422" s="227"/>
      <c r="AR422" s="227"/>
      <c r="AS422" s="227"/>
      <c r="AT422" s="227"/>
      <c r="AU422" s="227"/>
    </row>
    <row r="423" spans="3:47" x14ac:dyDescent="0.2">
      <c r="C423" s="19"/>
      <c r="D423" s="19"/>
      <c r="O423" s="254"/>
      <c r="S423" s="13"/>
      <c r="AA423" s="227"/>
      <c r="AB423" s="227"/>
      <c r="AC423" s="227"/>
      <c r="AD423" s="227"/>
      <c r="AE423" s="227"/>
      <c r="AF423" s="244"/>
      <c r="AG423" s="245"/>
      <c r="AN423" s="227"/>
      <c r="AO423" s="227"/>
      <c r="AP423" s="227"/>
      <c r="AQ423" s="227"/>
      <c r="AR423" s="227"/>
      <c r="AS423" s="227"/>
      <c r="AT423" s="227"/>
      <c r="AU423" s="227"/>
    </row>
    <row r="424" spans="3:47" x14ac:dyDescent="0.2">
      <c r="C424" s="19"/>
      <c r="D424" s="19"/>
      <c r="O424" s="254"/>
      <c r="S424" s="13"/>
      <c r="AA424" s="227"/>
      <c r="AB424" s="227"/>
      <c r="AC424" s="227"/>
      <c r="AD424" s="227"/>
      <c r="AE424" s="227"/>
      <c r="AF424" s="244"/>
      <c r="AG424" s="245"/>
      <c r="AN424" s="227"/>
      <c r="AO424" s="227"/>
      <c r="AP424" s="227"/>
      <c r="AQ424" s="227"/>
      <c r="AR424" s="227"/>
      <c r="AS424" s="227"/>
      <c r="AT424" s="227"/>
      <c r="AU424" s="227"/>
    </row>
    <row r="425" spans="3:47" x14ac:dyDescent="0.2">
      <c r="C425" s="19"/>
      <c r="D425" s="19"/>
      <c r="O425" s="254"/>
      <c r="S425" s="13"/>
      <c r="AA425" s="227"/>
      <c r="AB425" s="227"/>
      <c r="AC425" s="227"/>
      <c r="AD425" s="227"/>
      <c r="AE425" s="227"/>
      <c r="AF425" s="244"/>
      <c r="AG425" s="245"/>
      <c r="AN425" s="227"/>
      <c r="AO425" s="227"/>
      <c r="AP425" s="227"/>
      <c r="AQ425" s="227"/>
      <c r="AR425" s="227"/>
      <c r="AS425" s="227"/>
      <c r="AT425" s="227"/>
      <c r="AU425" s="227"/>
    </row>
    <row r="426" spans="3:47" x14ac:dyDescent="0.2">
      <c r="C426" s="19"/>
      <c r="D426" s="19"/>
      <c r="O426" s="254"/>
      <c r="S426" s="13"/>
      <c r="AA426" s="227"/>
      <c r="AB426" s="227"/>
      <c r="AC426" s="227"/>
      <c r="AD426" s="227"/>
      <c r="AE426" s="227"/>
      <c r="AF426" s="244"/>
      <c r="AG426" s="245"/>
      <c r="AN426" s="227"/>
      <c r="AO426" s="227"/>
      <c r="AP426" s="227"/>
      <c r="AQ426" s="227"/>
      <c r="AR426" s="227"/>
      <c r="AS426" s="227"/>
      <c r="AT426" s="227"/>
      <c r="AU426" s="227"/>
    </row>
    <row r="427" spans="3:47" x14ac:dyDescent="0.2">
      <c r="C427" s="19"/>
      <c r="D427" s="19"/>
      <c r="O427" s="254"/>
      <c r="S427" s="13"/>
      <c r="AA427" s="227"/>
      <c r="AB427" s="227"/>
      <c r="AC427" s="227"/>
      <c r="AD427" s="227"/>
      <c r="AE427" s="227"/>
      <c r="AF427" s="244"/>
      <c r="AG427" s="245"/>
      <c r="AN427" s="227"/>
      <c r="AO427" s="227"/>
      <c r="AP427" s="227"/>
      <c r="AQ427" s="227"/>
      <c r="AR427" s="227"/>
      <c r="AS427" s="227"/>
      <c r="AT427" s="227"/>
      <c r="AU427" s="227"/>
    </row>
    <row r="428" spans="3:47" x14ac:dyDescent="0.2">
      <c r="C428" s="19"/>
      <c r="D428" s="19"/>
      <c r="O428" s="254"/>
      <c r="S428" s="13"/>
      <c r="AA428" s="227"/>
      <c r="AB428" s="227"/>
      <c r="AC428" s="227"/>
      <c r="AD428" s="227"/>
      <c r="AE428" s="227"/>
      <c r="AF428" s="244"/>
      <c r="AG428" s="245"/>
      <c r="AN428" s="227"/>
      <c r="AO428" s="227"/>
      <c r="AP428" s="227"/>
      <c r="AQ428" s="227"/>
      <c r="AR428" s="227"/>
      <c r="AS428" s="227"/>
      <c r="AT428" s="227"/>
      <c r="AU428" s="227"/>
    </row>
    <row r="429" spans="3:47" x14ac:dyDescent="0.2">
      <c r="C429" s="19"/>
      <c r="D429" s="19"/>
      <c r="O429" s="254"/>
      <c r="S429" s="13"/>
      <c r="AA429" s="227"/>
      <c r="AB429" s="227"/>
      <c r="AC429" s="227"/>
      <c r="AD429" s="227"/>
      <c r="AE429" s="227"/>
      <c r="AF429" s="244"/>
      <c r="AG429" s="245"/>
      <c r="AN429" s="227"/>
      <c r="AO429" s="227"/>
      <c r="AP429" s="227"/>
      <c r="AQ429" s="227"/>
      <c r="AR429" s="227"/>
      <c r="AS429" s="227"/>
      <c r="AT429" s="227"/>
      <c r="AU429" s="227"/>
    </row>
    <row r="430" spans="3:47" x14ac:dyDescent="0.2">
      <c r="C430" s="19"/>
      <c r="D430" s="19"/>
      <c r="O430" s="254"/>
      <c r="S430" s="13"/>
      <c r="AA430" s="227"/>
      <c r="AB430" s="227"/>
      <c r="AC430" s="227"/>
      <c r="AD430" s="227"/>
      <c r="AE430" s="227"/>
      <c r="AF430" s="244"/>
      <c r="AG430" s="245"/>
      <c r="AN430" s="227"/>
      <c r="AO430" s="227"/>
      <c r="AP430" s="227"/>
      <c r="AQ430" s="227"/>
      <c r="AR430" s="227"/>
      <c r="AS430" s="227"/>
      <c r="AT430" s="227"/>
      <c r="AU430" s="227"/>
    </row>
    <row r="431" spans="3:47" x14ac:dyDescent="0.2">
      <c r="C431" s="19"/>
      <c r="D431" s="19"/>
      <c r="O431" s="254"/>
      <c r="S431" s="13"/>
      <c r="AA431" s="227"/>
      <c r="AB431" s="227"/>
      <c r="AC431" s="227"/>
      <c r="AD431" s="227"/>
      <c r="AE431" s="227"/>
      <c r="AF431" s="244"/>
      <c r="AG431" s="245"/>
      <c r="AN431" s="227"/>
      <c r="AO431" s="227"/>
      <c r="AP431" s="227"/>
      <c r="AQ431" s="227"/>
      <c r="AR431" s="227"/>
      <c r="AS431" s="227"/>
      <c r="AT431" s="227"/>
      <c r="AU431" s="227"/>
    </row>
    <row r="432" spans="3:47" x14ac:dyDescent="0.2">
      <c r="C432" s="19"/>
      <c r="D432" s="19"/>
      <c r="O432" s="254"/>
      <c r="S432" s="13"/>
      <c r="AA432" s="227"/>
      <c r="AB432" s="227"/>
      <c r="AC432" s="227"/>
      <c r="AD432" s="227"/>
      <c r="AE432" s="227"/>
      <c r="AF432" s="244"/>
      <c r="AG432" s="245"/>
      <c r="AN432" s="227"/>
      <c r="AO432" s="227"/>
      <c r="AP432" s="227"/>
      <c r="AQ432" s="227"/>
      <c r="AR432" s="227"/>
      <c r="AS432" s="227"/>
      <c r="AT432" s="227"/>
      <c r="AU432" s="227"/>
    </row>
    <row r="433" spans="3:47" x14ac:dyDescent="0.2">
      <c r="C433" s="19"/>
      <c r="D433" s="19"/>
      <c r="O433" s="254"/>
      <c r="S433" s="13"/>
      <c r="AA433" s="227"/>
      <c r="AB433" s="227"/>
      <c r="AC433" s="227"/>
      <c r="AD433" s="227"/>
      <c r="AE433" s="227"/>
      <c r="AF433" s="244"/>
      <c r="AG433" s="245"/>
      <c r="AN433" s="227"/>
      <c r="AO433" s="227"/>
      <c r="AP433" s="227"/>
      <c r="AQ433" s="227"/>
      <c r="AR433" s="227"/>
      <c r="AS433" s="227"/>
      <c r="AT433" s="227"/>
      <c r="AU433" s="227"/>
    </row>
    <row r="434" spans="3:47" x14ac:dyDescent="0.2">
      <c r="C434" s="19"/>
      <c r="D434" s="19"/>
      <c r="O434" s="254"/>
      <c r="S434" s="13"/>
      <c r="AA434" s="227"/>
      <c r="AB434" s="227"/>
      <c r="AC434" s="227"/>
      <c r="AD434" s="227"/>
      <c r="AE434" s="227"/>
      <c r="AF434" s="244"/>
      <c r="AG434" s="245"/>
      <c r="AN434" s="227"/>
      <c r="AO434" s="227"/>
      <c r="AP434" s="227"/>
      <c r="AQ434" s="227"/>
      <c r="AR434" s="227"/>
      <c r="AS434" s="227"/>
      <c r="AT434" s="227"/>
      <c r="AU434" s="227"/>
    </row>
    <row r="435" spans="3:47" x14ac:dyDescent="0.2">
      <c r="C435" s="19"/>
      <c r="D435" s="19"/>
      <c r="O435" s="254"/>
      <c r="S435" s="13"/>
      <c r="AA435" s="227"/>
      <c r="AB435" s="227"/>
      <c r="AC435" s="227"/>
      <c r="AD435" s="227"/>
      <c r="AE435" s="227"/>
      <c r="AF435" s="244"/>
      <c r="AG435" s="245"/>
      <c r="AN435" s="227"/>
      <c r="AO435" s="227"/>
      <c r="AP435" s="227"/>
      <c r="AQ435" s="227"/>
      <c r="AR435" s="227"/>
      <c r="AS435" s="227"/>
      <c r="AT435" s="227"/>
      <c r="AU435" s="227"/>
    </row>
    <row r="436" spans="3:47" x14ac:dyDescent="0.2">
      <c r="C436" s="19"/>
      <c r="D436" s="19"/>
      <c r="O436" s="254"/>
      <c r="S436" s="13"/>
      <c r="AA436" s="227"/>
      <c r="AB436" s="227"/>
      <c r="AC436" s="227"/>
      <c r="AD436" s="227"/>
      <c r="AE436" s="227"/>
      <c r="AF436" s="244"/>
      <c r="AG436" s="245"/>
      <c r="AN436" s="227"/>
      <c r="AO436" s="227"/>
      <c r="AP436" s="227"/>
      <c r="AQ436" s="227"/>
      <c r="AR436" s="227"/>
      <c r="AS436" s="227"/>
      <c r="AT436" s="227"/>
      <c r="AU436" s="227"/>
    </row>
    <row r="437" spans="3:47" x14ac:dyDescent="0.2">
      <c r="C437" s="19"/>
      <c r="D437" s="19"/>
      <c r="O437" s="254"/>
      <c r="S437" s="13"/>
      <c r="AA437" s="227"/>
      <c r="AB437" s="227"/>
      <c r="AC437" s="227"/>
      <c r="AD437" s="227"/>
      <c r="AE437" s="227"/>
      <c r="AF437" s="244"/>
      <c r="AG437" s="245"/>
      <c r="AN437" s="227"/>
      <c r="AO437" s="227"/>
      <c r="AP437" s="227"/>
      <c r="AQ437" s="227"/>
      <c r="AR437" s="227"/>
      <c r="AS437" s="227"/>
      <c r="AT437" s="227"/>
      <c r="AU437" s="227"/>
    </row>
    <row r="438" spans="3:47" x14ac:dyDescent="0.2">
      <c r="C438" s="19"/>
      <c r="D438" s="19"/>
      <c r="O438" s="254"/>
      <c r="S438" s="13"/>
      <c r="AA438" s="227"/>
      <c r="AB438" s="227"/>
      <c r="AC438" s="227"/>
      <c r="AD438" s="227"/>
      <c r="AE438" s="227"/>
      <c r="AF438" s="244"/>
      <c r="AG438" s="245"/>
      <c r="AN438" s="227"/>
      <c r="AO438" s="227"/>
      <c r="AP438" s="227"/>
      <c r="AQ438" s="227"/>
      <c r="AR438" s="227"/>
      <c r="AS438" s="227"/>
      <c r="AT438" s="227"/>
      <c r="AU438" s="227"/>
    </row>
    <row r="439" spans="3:47" x14ac:dyDescent="0.2">
      <c r="C439" s="19"/>
      <c r="D439" s="19"/>
      <c r="O439" s="254"/>
      <c r="S439" s="13"/>
      <c r="AA439" s="227"/>
      <c r="AB439" s="227"/>
      <c r="AC439" s="227"/>
      <c r="AD439" s="227"/>
      <c r="AE439" s="227"/>
      <c r="AF439" s="244"/>
      <c r="AG439" s="245"/>
      <c r="AN439" s="227"/>
      <c r="AO439" s="227"/>
      <c r="AP439" s="227"/>
      <c r="AQ439" s="227"/>
      <c r="AR439" s="227"/>
      <c r="AS439" s="227"/>
      <c r="AT439" s="227"/>
      <c r="AU439" s="227"/>
    </row>
    <row r="440" spans="3:47" x14ac:dyDescent="0.2">
      <c r="C440" s="19"/>
      <c r="D440" s="19"/>
      <c r="O440" s="254"/>
      <c r="S440" s="13"/>
      <c r="AA440" s="227"/>
      <c r="AB440" s="227"/>
      <c r="AC440" s="227"/>
      <c r="AD440" s="227"/>
      <c r="AE440" s="227"/>
      <c r="AF440" s="244"/>
      <c r="AG440" s="245"/>
      <c r="AN440" s="227"/>
      <c r="AO440" s="227"/>
      <c r="AP440" s="227"/>
      <c r="AQ440" s="227"/>
      <c r="AR440" s="227"/>
      <c r="AS440" s="227"/>
      <c r="AT440" s="227"/>
      <c r="AU440" s="227"/>
    </row>
    <row r="441" spans="3:47" x14ac:dyDescent="0.2">
      <c r="C441" s="19"/>
      <c r="D441" s="19"/>
      <c r="O441" s="254"/>
      <c r="S441" s="13"/>
      <c r="AA441" s="227"/>
      <c r="AB441" s="227"/>
      <c r="AC441" s="227"/>
      <c r="AD441" s="227"/>
      <c r="AE441" s="227"/>
      <c r="AF441" s="244"/>
      <c r="AG441" s="245"/>
      <c r="AN441" s="227"/>
      <c r="AO441" s="227"/>
      <c r="AP441" s="227"/>
      <c r="AQ441" s="227"/>
      <c r="AR441" s="227"/>
      <c r="AS441" s="227"/>
      <c r="AT441" s="227"/>
      <c r="AU441" s="227"/>
    </row>
    <row r="442" spans="3:47" x14ac:dyDescent="0.2">
      <c r="C442" s="19"/>
      <c r="D442" s="19"/>
      <c r="O442" s="5"/>
      <c r="S442" s="13"/>
      <c r="AA442" s="227"/>
      <c r="AB442" s="227"/>
      <c r="AC442" s="227"/>
      <c r="AD442" s="227"/>
      <c r="AE442" s="227"/>
      <c r="AF442" s="244"/>
      <c r="AG442" s="245"/>
      <c r="AN442" s="227"/>
      <c r="AO442" s="227"/>
      <c r="AP442" s="227"/>
      <c r="AQ442" s="227"/>
      <c r="AR442" s="227"/>
      <c r="AS442" s="227"/>
      <c r="AT442" s="227"/>
      <c r="AU442" s="227"/>
    </row>
    <row r="443" spans="3:47" x14ac:dyDescent="0.2">
      <c r="C443" s="19"/>
      <c r="D443" s="19"/>
      <c r="O443" s="5"/>
      <c r="S443" s="13"/>
      <c r="AA443" s="227"/>
      <c r="AB443" s="227"/>
      <c r="AC443" s="227"/>
      <c r="AD443" s="227"/>
      <c r="AE443" s="227"/>
      <c r="AF443" s="244"/>
      <c r="AG443" s="245"/>
      <c r="AN443" s="227"/>
      <c r="AO443" s="227"/>
      <c r="AP443" s="227"/>
      <c r="AQ443" s="227"/>
      <c r="AR443" s="227"/>
      <c r="AS443" s="227"/>
      <c r="AT443" s="227"/>
      <c r="AU443" s="227"/>
    </row>
    <row r="444" spans="3:47" x14ac:dyDescent="0.2">
      <c r="C444" s="19"/>
      <c r="D444" s="19"/>
      <c r="O444" s="5"/>
      <c r="S444" s="13"/>
      <c r="AA444" s="227"/>
      <c r="AB444" s="227"/>
      <c r="AC444" s="227"/>
      <c r="AD444" s="227"/>
      <c r="AE444" s="227"/>
      <c r="AF444" s="244"/>
      <c r="AG444" s="245"/>
      <c r="AN444" s="227"/>
      <c r="AO444" s="227"/>
      <c r="AP444" s="227"/>
      <c r="AQ444" s="227"/>
      <c r="AR444" s="227"/>
      <c r="AS444" s="227"/>
      <c r="AT444" s="227"/>
      <c r="AU444" s="227"/>
    </row>
    <row r="445" spans="3:47" x14ac:dyDescent="0.2">
      <c r="C445" s="19"/>
      <c r="D445" s="19"/>
      <c r="O445" s="5"/>
      <c r="S445" s="13"/>
      <c r="AA445" s="227"/>
      <c r="AB445" s="227"/>
      <c r="AC445" s="227"/>
      <c r="AD445" s="227"/>
      <c r="AE445" s="227"/>
      <c r="AF445" s="244"/>
      <c r="AG445" s="245"/>
      <c r="AN445" s="227"/>
      <c r="AO445" s="227"/>
      <c r="AP445" s="227"/>
      <c r="AQ445" s="227"/>
      <c r="AR445" s="227"/>
      <c r="AS445" s="227"/>
      <c r="AT445" s="227"/>
      <c r="AU445" s="227"/>
    </row>
    <row r="446" spans="3:47" x14ac:dyDescent="0.2">
      <c r="C446" s="19"/>
      <c r="D446" s="19"/>
      <c r="O446" s="5"/>
      <c r="S446" s="13"/>
      <c r="AA446" s="227"/>
      <c r="AB446" s="227"/>
      <c r="AC446" s="227"/>
      <c r="AD446" s="227"/>
      <c r="AE446" s="227"/>
      <c r="AF446" s="244"/>
      <c r="AG446" s="245"/>
      <c r="AN446" s="227"/>
      <c r="AO446" s="227"/>
      <c r="AP446" s="227"/>
      <c r="AQ446" s="227"/>
      <c r="AR446" s="227"/>
      <c r="AS446" s="227"/>
      <c r="AT446" s="227"/>
      <c r="AU446" s="227"/>
    </row>
    <row r="447" spans="3:47" x14ac:dyDescent="0.2">
      <c r="C447" s="19"/>
      <c r="D447" s="19"/>
      <c r="O447" s="5"/>
      <c r="S447" s="13"/>
      <c r="AA447" s="227"/>
      <c r="AB447" s="227"/>
      <c r="AC447" s="227"/>
      <c r="AD447" s="227"/>
      <c r="AE447" s="227"/>
      <c r="AF447" s="244"/>
      <c r="AG447" s="245"/>
      <c r="AN447" s="227"/>
      <c r="AO447" s="227"/>
      <c r="AP447" s="227"/>
      <c r="AQ447" s="227"/>
      <c r="AR447" s="227"/>
      <c r="AS447" s="227"/>
      <c r="AT447" s="227"/>
      <c r="AU447" s="227"/>
    </row>
    <row r="448" spans="3:47" x14ac:dyDescent="0.2">
      <c r="C448" s="19"/>
      <c r="D448" s="19"/>
      <c r="O448" s="5"/>
      <c r="S448" s="13"/>
      <c r="AA448" s="227"/>
      <c r="AB448" s="227"/>
      <c r="AC448" s="227"/>
      <c r="AD448" s="227"/>
      <c r="AE448" s="227"/>
      <c r="AF448" s="244"/>
      <c r="AG448" s="245"/>
      <c r="AN448" s="227"/>
      <c r="AO448" s="227"/>
      <c r="AP448" s="227"/>
      <c r="AQ448" s="227"/>
      <c r="AR448" s="227"/>
      <c r="AS448" s="227"/>
      <c r="AT448" s="227"/>
      <c r="AU448" s="227"/>
    </row>
    <row r="449" spans="3:47" x14ac:dyDescent="0.2">
      <c r="C449" s="19"/>
      <c r="D449" s="19"/>
      <c r="O449" s="5"/>
      <c r="S449" s="13"/>
      <c r="AA449" s="227"/>
      <c r="AB449" s="227"/>
      <c r="AC449" s="227"/>
      <c r="AD449" s="227"/>
      <c r="AE449" s="227"/>
      <c r="AF449" s="244"/>
      <c r="AG449" s="245"/>
      <c r="AN449" s="227"/>
      <c r="AO449" s="227"/>
      <c r="AP449" s="227"/>
      <c r="AQ449" s="227"/>
      <c r="AR449" s="227"/>
      <c r="AS449" s="227"/>
      <c r="AT449" s="227"/>
      <c r="AU449" s="227"/>
    </row>
    <row r="450" spans="3:47" x14ac:dyDescent="0.2">
      <c r="C450" s="19"/>
      <c r="D450" s="19"/>
      <c r="O450" s="5"/>
      <c r="S450" s="13"/>
      <c r="AA450" s="227"/>
      <c r="AB450" s="227"/>
      <c r="AC450" s="227"/>
      <c r="AD450" s="227"/>
      <c r="AE450" s="227"/>
      <c r="AF450" s="244"/>
      <c r="AG450" s="245"/>
      <c r="AN450" s="227"/>
      <c r="AO450" s="227"/>
      <c r="AP450" s="227"/>
      <c r="AQ450" s="227"/>
      <c r="AR450" s="227"/>
      <c r="AS450" s="227"/>
      <c r="AT450" s="227"/>
      <c r="AU450" s="227"/>
    </row>
    <row r="451" spans="3:47" x14ac:dyDescent="0.2">
      <c r="C451" s="19"/>
      <c r="D451" s="19"/>
      <c r="O451" s="5"/>
      <c r="S451" s="13"/>
      <c r="AA451" s="227"/>
      <c r="AB451" s="227"/>
      <c r="AC451" s="227"/>
      <c r="AD451" s="227"/>
      <c r="AE451" s="227"/>
      <c r="AF451" s="244"/>
      <c r="AG451" s="245"/>
      <c r="AN451" s="227"/>
      <c r="AO451" s="227"/>
      <c r="AP451" s="227"/>
      <c r="AQ451" s="227"/>
      <c r="AR451" s="227"/>
      <c r="AS451" s="227"/>
      <c r="AT451" s="227"/>
      <c r="AU451" s="227"/>
    </row>
    <row r="452" spans="3:47" x14ac:dyDescent="0.2">
      <c r="C452" s="19"/>
      <c r="D452" s="19"/>
      <c r="O452" s="5"/>
      <c r="S452" s="13"/>
      <c r="AA452" s="227"/>
      <c r="AB452" s="227"/>
      <c r="AC452" s="227"/>
      <c r="AD452" s="227"/>
      <c r="AE452" s="227"/>
      <c r="AF452" s="244"/>
      <c r="AG452" s="245"/>
      <c r="AN452" s="227"/>
      <c r="AO452" s="227"/>
      <c r="AP452" s="227"/>
      <c r="AQ452" s="227"/>
      <c r="AR452" s="227"/>
      <c r="AS452" s="227"/>
      <c r="AT452" s="227"/>
      <c r="AU452" s="227"/>
    </row>
    <row r="453" spans="3:47" x14ac:dyDescent="0.2">
      <c r="C453" s="19"/>
      <c r="D453" s="19"/>
      <c r="O453" s="5"/>
      <c r="S453" s="13"/>
      <c r="AA453" s="227"/>
      <c r="AB453" s="227"/>
      <c r="AC453" s="227"/>
      <c r="AD453" s="227"/>
      <c r="AE453" s="227"/>
      <c r="AF453" s="244"/>
      <c r="AG453" s="245"/>
      <c r="AN453" s="227"/>
      <c r="AO453" s="227"/>
      <c r="AP453" s="227"/>
      <c r="AQ453" s="227"/>
      <c r="AR453" s="227"/>
      <c r="AS453" s="227"/>
      <c r="AT453" s="227"/>
      <c r="AU453" s="227"/>
    </row>
    <row r="454" spans="3:47" x14ac:dyDescent="0.2">
      <c r="C454" s="19"/>
      <c r="D454" s="19"/>
      <c r="O454" s="5"/>
      <c r="S454" s="13"/>
      <c r="AA454" s="227"/>
      <c r="AB454" s="227"/>
      <c r="AC454" s="227"/>
      <c r="AD454" s="227"/>
      <c r="AE454" s="227"/>
      <c r="AF454" s="244"/>
      <c r="AG454" s="245"/>
      <c r="AN454" s="227"/>
      <c r="AO454" s="227"/>
      <c r="AP454" s="227"/>
      <c r="AQ454" s="227"/>
      <c r="AR454" s="227"/>
      <c r="AS454" s="227"/>
      <c r="AT454" s="227"/>
      <c r="AU454" s="227"/>
    </row>
    <row r="455" spans="3:47" x14ac:dyDescent="0.2">
      <c r="C455" s="19"/>
      <c r="D455" s="19"/>
      <c r="O455" s="5"/>
      <c r="S455" s="13"/>
      <c r="AA455" s="227"/>
      <c r="AB455" s="227"/>
      <c r="AC455" s="227"/>
      <c r="AD455" s="227"/>
      <c r="AE455" s="227"/>
      <c r="AF455" s="244"/>
      <c r="AG455" s="245"/>
      <c r="AN455" s="227"/>
      <c r="AO455" s="227"/>
      <c r="AP455" s="227"/>
      <c r="AQ455" s="227"/>
      <c r="AR455" s="227"/>
      <c r="AS455" s="227"/>
      <c r="AT455" s="227"/>
      <c r="AU455" s="227"/>
    </row>
    <row r="456" spans="3:47" x14ac:dyDescent="0.2">
      <c r="C456" s="19"/>
      <c r="D456" s="19"/>
      <c r="O456" s="5"/>
      <c r="S456" s="13"/>
      <c r="AA456" s="227"/>
      <c r="AB456" s="227"/>
      <c r="AC456" s="227"/>
      <c r="AD456" s="227"/>
      <c r="AE456" s="227"/>
      <c r="AF456" s="244"/>
      <c r="AG456" s="245"/>
      <c r="AN456" s="227"/>
      <c r="AO456" s="227"/>
      <c r="AP456" s="227"/>
      <c r="AQ456" s="227"/>
      <c r="AR456" s="227"/>
      <c r="AS456" s="227"/>
      <c r="AT456" s="227"/>
      <c r="AU456" s="227"/>
    </row>
    <row r="457" spans="3:47" x14ac:dyDescent="0.2">
      <c r="C457" s="19"/>
      <c r="D457" s="19"/>
      <c r="O457" s="5"/>
      <c r="S457" s="13"/>
      <c r="AA457" s="227"/>
      <c r="AB457" s="227"/>
      <c r="AC457" s="227"/>
      <c r="AD457" s="227"/>
      <c r="AE457" s="227"/>
      <c r="AF457" s="244"/>
      <c r="AG457" s="245"/>
      <c r="AN457" s="227"/>
      <c r="AO457" s="227"/>
      <c r="AP457" s="227"/>
      <c r="AQ457" s="227"/>
      <c r="AR457" s="227"/>
      <c r="AS457" s="227"/>
      <c r="AT457" s="227"/>
      <c r="AU457" s="227"/>
    </row>
    <row r="458" spans="3:47" x14ac:dyDescent="0.2">
      <c r="C458" s="19"/>
      <c r="D458" s="19"/>
      <c r="O458" s="5"/>
      <c r="S458" s="13"/>
      <c r="AA458" s="227"/>
      <c r="AB458" s="227"/>
      <c r="AC458" s="227"/>
      <c r="AD458" s="227"/>
      <c r="AE458" s="227"/>
      <c r="AF458" s="244"/>
      <c r="AG458" s="245"/>
      <c r="AN458" s="227"/>
      <c r="AO458" s="227"/>
      <c r="AP458" s="227"/>
      <c r="AQ458" s="227"/>
      <c r="AR458" s="227"/>
      <c r="AS458" s="227"/>
      <c r="AT458" s="227"/>
      <c r="AU458" s="227"/>
    </row>
    <row r="459" spans="3:47" x14ac:dyDescent="0.2">
      <c r="C459" s="19"/>
      <c r="D459" s="19"/>
      <c r="O459" s="5"/>
      <c r="S459" s="13"/>
      <c r="AA459" s="227"/>
      <c r="AB459" s="227"/>
      <c r="AC459" s="227"/>
      <c r="AD459" s="227"/>
      <c r="AE459" s="227"/>
      <c r="AF459" s="244"/>
      <c r="AG459" s="245"/>
      <c r="AN459" s="227"/>
      <c r="AO459" s="227"/>
      <c r="AP459" s="227"/>
      <c r="AQ459" s="227"/>
      <c r="AR459" s="227"/>
      <c r="AS459" s="227"/>
      <c r="AT459" s="227"/>
      <c r="AU459" s="227"/>
    </row>
    <row r="460" spans="3:47" x14ac:dyDescent="0.2">
      <c r="C460" s="19"/>
      <c r="D460" s="19"/>
      <c r="O460" s="5"/>
      <c r="S460" s="13"/>
      <c r="AA460" s="227"/>
      <c r="AB460" s="227"/>
      <c r="AC460" s="227"/>
      <c r="AD460" s="227"/>
      <c r="AE460" s="227"/>
      <c r="AF460" s="244"/>
      <c r="AG460" s="245"/>
      <c r="AN460" s="227"/>
      <c r="AO460" s="227"/>
      <c r="AP460" s="227"/>
      <c r="AQ460" s="227"/>
      <c r="AR460" s="227"/>
      <c r="AS460" s="227"/>
      <c r="AT460" s="227"/>
      <c r="AU460" s="227"/>
    </row>
    <row r="461" spans="3:47" x14ac:dyDescent="0.2">
      <c r="C461" s="19"/>
      <c r="D461" s="19"/>
      <c r="O461" s="5"/>
      <c r="S461" s="13"/>
      <c r="AA461" s="227"/>
      <c r="AB461" s="227"/>
      <c r="AC461" s="227"/>
      <c r="AD461" s="227"/>
      <c r="AE461" s="227"/>
      <c r="AF461" s="244"/>
      <c r="AG461" s="245"/>
      <c r="AN461" s="227"/>
      <c r="AO461" s="227"/>
      <c r="AP461" s="227"/>
      <c r="AQ461" s="227"/>
      <c r="AR461" s="227"/>
      <c r="AS461" s="227"/>
      <c r="AT461" s="227"/>
      <c r="AU461" s="227"/>
    </row>
    <row r="462" spans="3:47" x14ac:dyDescent="0.2">
      <c r="C462" s="19"/>
      <c r="D462" s="19"/>
      <c r="O462" s="5"/>
      <c r="S462" s="13"/>
      <c r="AA462" s="227"/>
      <c r="AB462" s="227"/>
      <c r="AC462" s="227"/>
      <c r="AD462" s="227"/>
      <c r="AE462" s="227"/>
      <c r="AF462" s="244"/>
      <c r="AG462" s="245"/>
      <c r="AN462" s="227"/>
      <c r="AO462" s="227"/>
      <c r="AP462" s="227"/>
      <c r="AQ462" s="227"/>
      <c r="AR462" s="227"/>
      <c r="AS462" s="227"/>
      <c r="AT462" s="227"/>
      <c r="AU462" s="227"/>
    </row>
    <row r="463" spans="3:47" x14ac:dyDescent="0.2">
      <c r="C463" s="19"/>
      <c r="D463" s="19"/>
      <c r="O463" s="5"/>
      <c r="S463" s="13"/>
      <c r="AA463" s="227"/>
      <c r="AB463" s="227"/>
      <c r="AC463" s="227"/>
      <c r="AD463" s="227"/>
      <c r="AE463" s="227"/>
      <c r="AF463" s="244"/>
      <c r="AG463" s="245"/>
      <c r="AN463" s="227"/>
      <c r="AO463" s="227"/>
      <c r="AP463" s="227"/>
      <c r="AQ463" s="227"/>
      <c r="AR463" s="227"/>
      <c r="AS463" s="227"/>
      <c r="AT463" s="227"/>
      <c r="AU463" s="227"/>
    </row>
    <row r="464" spans="3:47" x14ac:dyDescent="0.2">
      <c r="C464" s="19"/>
      <c r="D464" s="19"/>
      <c r="O464" s="5"/>
      <c r="S464" s="13"/>
      <c r="AA464" s="227"/>
      <c r="AB464" s="227"/>
      <c r="AC464" s="227"/>
      <c r="AD464" s="227"/>
      <c r="AE464" s="227"/>
      <c r="AF464" s="244"/>
      <c r="AG464" s="245"/>
      <c r="AN464" s="227"/>
      <c r="AO464" s="227"/>
      <c r="AP464" s="227"/>
      <c r="AQ464" s="227"/>
      <c r="AR464" s="227"/>
      <c r="AS464" s="227"/>
      <c r="AT464" s="227"/>
      <c r="AU464" s="227"/>
    </row>
    <row r="465" spans="3:47" x14ac:dyDescent="0.2">
      <c r="C465" s="19"/>
      <c r="D465" s="19"/>
      <c r="O465" s="5"/>
      <c r="S465" s="13"/>
      <c r="AA465" s="227"/>
      <c r="AB465" s="227"/>
      <c r="AC465" s="227"/>
      <c r="AD465" s="227"/>
      <c r="AE465" s="227"/>
      <c r="AF465" s="244"/>
      <c r="AG465" s="245"/>
      <c r="AN465" s="227"/>
      <c r="AO465" s="227"/>
      <c r="AP465" s="227"/>
      <c r="AQ465" s="227"/>
      <c r="AR465" s="227"/>
      <c r="AS465" s="227"/>
      <c r="AT465" s="227"/>
      <c r="AU465" s="227"/>
    </row>
    <row r="466" spans="3:47" x14ac:dyDescent="0.2">
      <c r="C466" s="19"/>
      <c r="D466" s="19"/>
      <c r="O466" s="5"/>
      <c r="S466" s="13"/>
      <c r="AA466" s="227"/>
      <c r="AB466" s="227"/>
      <c r="AC466" s="227"/>
      <c r="AD466" s="227"/>
      <c r="AE466" s="227"/>
      <c r="AF466" s="244"/>
      <c r="AG466" s="245"/>
      <c r="AN466" s="227"/>
      <c r="AO466" s="227"/>
      <c r="AP466" s="227"/>
      <c r="AQ466" s="227"/>
      <c r="AR466" s="227"/>
      <c r="AS466" s="227"/>
      <c r="AT466" s="227"/>
      <c r="AU466" s="227"/>
    </row>
    <row r="467" spans="3:47" x14ac:dyDescent="0.2">
      <c r="C467" s="19"/>
      <c r="D467" s="19"/>
      <c r="O467" s="5"/>
      <c r="S467" s="13"/>
      <c r="AA467" s="227"/>
      <c r="AB467" s="227"/>
      <c r="AC467" s="227"/>
      <c r="AD467" s="227"/>
      <c r="AE467" s="227"/>
      <c r="AF467" s="244"/>
      <c r="AG467" s="245"/>
      <c r="AN467" s="227"/>
      <c r="AO467" s="227"/>
      <c r="AP467" s="227"/>
      <c r="AQ467" s="227"/>
      <c r="AR467" s="227"/>
      <c r="AS467" s="227"/>
      <c r="AT467" s="227"/>
      <c r="AU467" s="227"/>
    </row>
    <row r="468" spans="3:47" x14ac:dyDescent="0.2">
      <c r="C468" s="19"/>
      <c r="D468" s="19"/>
      <c r="O468" s="5"/>
      <c r="S468" s="13"/>
      <c r="AA468" s="227"/>
      <c r="AB468" s="227"/>
      <c r="AC468" s="227"/>
      <c r="AD468" s="227"/>
      <c r="AE468" s="227"/>
      <c r="AF468" s="244"/>
      <c r="AG468" s="245"/>
      <c r="AN468" s="227"/>
      <c r="AO468" s="227"/>
      <c r="AP468" s="227"/>
      <c r="AQ468" s="227"/>
      <c r="AR468" s="227"/>
      <c r="AS468" s="227"/>
      <c r="AT468" s="227"/>
      <c r="AU468" s="227"/>
    </row>
    <row r="469" spans="3:47" x14ac:dyDescent="0.2">
      <c r="C469" s="19"/>
      <c r="D469" s="19"/>
      <c r="O469" s="5"/>
      <c r="S469" s="13"/>
      <c r="AA469" s="227"/>
      <c r="AB469" s="227"/>
      <c r="AC469" s="227"/>
      <c r="AD469" s="227"/>
      <c r="AE469" s="227"/>
      <c r="AF469" s="244"/>
      <c r="AG469" s="245"/>
      <c r="AN469" s="227"/>
      <c r="AO469" s="227"/>
      <c r="AP469" s="227"/>
      <c r="AQ469" s="227"/>
      <c r="AR469" s="227"/>
      <c r="AS469" s="227"/>
      <c r="AT469" s="227"/>
      <c r="AU469" s="227"/>
    </row>
    <row r="470" spans="3:47" x14ac:dyDescent="0.2">
      <c r="C470" s="19"/>
      <c r="D470" s="19"/>
      <c r="O470" s="5"/>
      <c r="S470" s="13"/>
      <c r="AA470" s="227"/>
      <c r="AB470" s="227"/>
      <c r="AC470" s="227"/>
      <c r="AD470" s="227"/>
      <c r="AE470" s="227"/>
      <c r="AF470" s="244"/>
      <c r="AG470" s="245"/>
      <c r="AN470" s="227"/>
      <c r="AO470" s="227"/>
      <c r="AP470" s="227"/>
      <c r="AQ470" s="227"/>
      <c r="AR470" s="227"/>
      <c r="AS470" s="227"/>
      <c r="AT470" s="227"/>
      <c r="AU470" s="227"/>
    </row>
    <row r="471" spans="3:47" x14ac:dyDescent="0.2">
      <c r="C471" s="19"/>
      <c r="D471" s="19"/>
      <c r="O471" s="5"/>
      <c r="S471" s="13"/>
      <c r="AA471" s="227"/>
      <c r="AB471" s="227"/>
      <c r="AC471" s="227"/>
      <c r="AD471" s="227"/>
      <c r="AE471" s="227"/>
      <c r="AF471" s="244"/>
      <c r="AG471" s="245"/>
      <c r="AN471" s="227"/>
      <c r="AO471" s="227"/>
      <c r="AP471" s="227"/>
      <c r="AQ471" s="227"/>
      <c r="AR471" s="227"/>
      <c r="AS471" s="227"/>
      <c r="AT471" s="227"/>
      <c r="AU471" s="227"/>
    </row>
    <row r="472" spans="3:47" x14ac:dyDescent="0.2">
      <c r="C472" s="19"/>
      <c r="D472" s="19"/>
      <c r="O472" s="5"/>
      <c r="S472" s="13"/>
      <c r="AA472" s="227"/>
      <c r="AB472" s="227"/>
      <c r="AC472" s="227"/>
      <c r="AD472" s="227"/>
      <c r="AE472" s="227"/>
      <c r="AF472" s="244"/>
      <c r="AG472" s="245"/>
      <c r="AN472" s="227"/>
      <c r="AO472" s="227"/>
      <c r="AP472" s="227"/>
      <c r="AQ472" s="227"/>
      <c r="AR472" s="227"/>
      <c r="AS472" s="227"/>
      <c r="AT472" s="227"/>
      <c r="AU472" s="227"/>
    </row>
    <row r="473" spans="3:47" x14ac:dyDescent="0.2">
      <c r="C473" s="19"/>
      <c r="D473" s="19"/>
      <c r="O473" s="5"/>
      <c r="S473" s="13"/>
      <c r="AA473" s="227"/>
      <c r="AB473" s="227"/>
      <c r="AC473" s="227"/>
      <c r="AD473" s="227"/>
      <c r="AE473" s="227"/>
      <c r="AF473" s="244"/>
      <c r="AG473" s="245"/>
      <c r="AN473" s="227"/>
      <c r="AO473" s="227"/>
      <c r="AP473" s="227"/>
      <c r="AQ473" s="227"/>
      <c r="AR473" s="227"/>
      <c r="AS473" s="227"/>
      <c r="AT473" s="227"/>
      <c r="AU473" s="227"/>
    </row>
    <row r="474" spans="3:47" x14ac:dyDescent="0.2">
      <c r="C474" s="19"/>
      <c r="D474" s="19"/>
      <c r="O474" s="5"/>
      <c r="S474" s="13"/>
      <c r="AA474" s="227"/>
      <c r="AB474" s="227"/>
      <c r="AC474" s="227"/>
      <c r="AD474" s="227"/>
      <c r="AE474" s="227"/>
      <c r="AF474" s="244"/>
      <c r="AG474" s="245"/>
      <c r="AN474" s="227"/>
      <c r="AO474" s="227"/>
      <c r="AP474" s="227"/>
      <c r="AQ474" s="227"/>
      <c r="AR474" s="227"/>
      <c r="AS474" s="227"/>
      <c r="AT474" s="227"/>
      <c r="AU474" s="227"/>
    </row>
    <row r="475" spans="3:47" x14ac:dyDescent="0.2">
      <c r="C475" s="19"/>
      <c r="D475" s="19"/>
      <c r="O475" s="5"/>
      <c r="S475" s="13"/>
      <c r="AA475" s="227"/>
      <c r="AB475" s="227"/>
      <c r="AC475" s="227"/>
      <c r="AD475" s="227"/>
      <c r="AE475" s="227"/>
      <c r="AF475" s="244"/>
      <c r="AG475" s="245"/>
      <c r="AN475" s="227"/>
      <c r="AO475" s="227"/>
      <c r="AP475" s="227"/>
      <c r="AQ475" s="227"/>
      <c r="AR475" s="227"/>
      <c r="AS475" s="227"/>
      <c r="AT475" s="227"/>
      <c r="AU475" s="227"/>
    </row>
    <row r="476" spans="3:47" x14ac:dyDescent="0.2">
      <c r="C476" s="19"/>
      <c r="D476" s="19"/>
      <c r="O476" s="5"/>
      <c r="S476" s="13"/>
      <c r="AA476" s="227"/>
      <c r="AB476" s="227"/>
      <c r="AC476" s="227"/>
      <c r="AD476" s="227"/>
      <c r="AE476" s="227"/>
      <c r="AF476" s="244"/>
      <c r="AG476" s="245"/>
      <c r="AN476" s="227"/>
      <c r="AO476" s="227"/>
      <c r="AP476" s="227"/>
      <c r="AQ476" s="227"/>
      <c r="AR476" s="227"/>
      <c r="AS476" s="227"/>
      <c r="AT476" s="227"/>
      <c r="AU476" s="227"/>
    </row>
    <row r="477" spans="3:47" x14ac:dyDescent="0.2">
      <c r="C477" s="19"/>
      <c r="D477" s="19"/>
      <c r="O477" s="5"/>
      <c r="S477" s="13"/>
      <c r="AA477" s="227"/>
      <c r="AB477" s="227"/>
      <c r="AC477" s="227"/>
      <c r="AD477" s="227"/>
      <c r="AE477" s="227"/>
      <c r="AF477" s="244"/>
      <c r="AG477" s="245"/>
      <c r="AN477" s="227"/>
      <c r="AO477" s="227"/>
      <c r="AP477" s="227"/>
      <c r="AQ477" s="227"/>
      <c r="AR477" s="227"/>
      <c r="AS477" s="227"/>
      <c r="AT477" s="227"/>
      <c r="AU477" s="227"/>
    </row>
    <row r="478" spans="3:47" x14ac:dyDescent="0.2">
      <c r="C478" s="19"/>
      <c r="D478" s="19"/>
      <c r="O478" s="5"/>
      <c r="S478" s="13"/>
      <c r="AA478" s="227"/>
      <c r="AB478" s="227"/>
      <c r="AC478" s="227"/>
      <c r="AD478" s="227"/>
      <c r="AE478" s="227"/>
      <c r="AF478" s="244"/>
      <c r="AG478" s="245"/>
      <c r="AN478" s="227"/>
      <c r="AO478" s="227"/>
      <c r="AP478" s="227"/>
      <c r="AQ478" s="227"/>
      <c r="AR478" s="227"/>
      <c r="AS478" s="227"/>
      <c r="AT478" s="227"/>
      <c r="AU478" s="227"/>
    </row>
    <row r="479" spans="3:47" x14ac:dyDescent="0.2">
      <c r="C479" s="19"/>
      <c r="D479" s="19"/>
      <c r="O479" s="5"/>
      <c r="S479" s="13"/>
      <c r="AA479" s="227"/>
      <c r="AB479" s="227"/>
      <c r="AC479" s="227"/>
      <c r="AD479" s="227"/>
      <c r="AE479" s="227"/>
      <c r="AF479" s="244"/>
      <c r="AG479" s="245"/>
      <c r="AN479" s="227"/>
      <c r="AO479" s="227"/>
      <c r="AP479" s="227"/>
      <c r="AQ479" s="227"/>
      <c r="AR479" s="227"/>
      <c r="AS479" s="227"/>
      <c r="AT479" s="227"/>
      <c r="AU479" s="227"/>
    </row>
    <row r="480" spans="3:47" x14ac:dyDescent="0.2">
      <c r="C480" s="19"/>
      <c r="D480" s="19"/>
      <c r="O480" s="5"/>
      <c r="S480" s="13"/>
      <c r="AA480" s="227"/>
      <c r="AB480" s="227"/>
      <c r="AC480" s="227"/>
      <c r="AD480" s="227"/>
      <c r="AE480" s="227"/>
      <c r="AF480" s="244"/>
      <c r="AG480" s="245"/>
      <c r="AN480" s="227"/>
      <c r="AO480" s="227"/>
      <c r="AP480" s="227"/>
      <c r="AQ480" s="227"/>
      <c r="AR480" s="227"/>
      <c r="AS480" s="227"/>
      <c r="AT480" s="227"/>
      <c r="AU480" s="227"/>
    </row>
    <row r="481" spans="3:47" x14ac:dyDescent="0.2">
      <c r="C481" s="19"/>
      <c r="D481" s="19"/>
      <c r="O481" s="5"/>
      <c r="S481" s="13"/>
      <c r="AA481" s="227"/>
      <c r="AB481" s="227"/>
      <c r="AC481" s="227"/>
      <c r="AD481" s="227"/>
      <c r="AE481" s="227"/>
      <c r="AF481" s="244"/>
      <c r="AG481" s="245"/>
      <c r="AN481" s="227"/>
      <c r="AO481" s="227"/>
      <c r="AP481" s="227"/>
      <c r="AQ481" s="227"/>
      <c r="AR481" s="227"/>
      <c r="AS481" s="227"/>
      <c r="AT481" s="227"/>
      <c r="AU481" s="227"/>
    </row>
    <row r="482" spans="3:47" x14ac:dyDescent="0.2">
      <c r="C482" s="19"/>
      <c r="D482" s="19"/>
      <c r="O482" s="5"/>
      <c r="S482" s="13"/>
      <c r="AA482" s="227"/>
      <c r="AB482" s="227"/>
      <c r="AC482" s="227"/>
      <c r="AD482" s="227"/>
      <c r="AE482" s="227"/>
      <c r="AF482" s="244"/>
      <c r="AG482" s="245"/>
      <c r="AN482" s="227"/>
      <c r="AO482" s="227"/>
      <c r="AP482" s="227"/>
      <c r="AQ482" s="227"/>
      <c r="AR482" s="227"/>
      <c r="AS482" s="227"/>
      <c r="AT482" s="227"/>
      <c r="AU482" s="227"/>
    </row>
    <row r="483" spans="3:47" x14ac:dyDescent="0.2">
      <c r="C483" s="19"/>
      <c r="D483" s="19"/>
      <c r="O483" s="5"/>
      <c r="S483" s="13"/>
      <c r="AA483" s="227"/>
      <c r="AB483" s="227"/>
      <c r="AC483" s="227"/>
      <c r="AD483" s="227"/>
      <c r="AE483" s="227"/>
      <c r="AF483" s="244"/>
      <c r="AG483" s="245"/>
      <c r="AN483" s="227"/>
      <c r="AO483" s="227"/>
      <c r="AP483" s="227"/>
      <c r="AQ483" s="227"/>
      <c r="AR483" s="227"/>
      <c r="AS483" s="227"/>
      <c r="AT483" s="227"/>
      <c r="AU483" s="227"/>
    </row>
    <row r="484" spans="3:47" x14ac:dyDescent="0.2">
      <c r="C484" s="19"/>
      <c r="D484" s="19"/>
      <c r="O484" s="5"/>
      <c r="S484" s="13"/>
      <c r="AA484" s="227"/>
      <c r="AB484" s="227"/>
      <c r="AC484" s="227"/>
      <c r="AD484" s="227"/>
      <c r="AE484" s="227"/>
      <c r="AF484" s="244"/>
      <c r="AG484" s="245"/>
      <c r="AN484" s="227"/>
      <c r="AO484" s="227"/>
      <c r="AP484" s="227"/>
      <c r="AQ484" s="227"/>
      <c r="AR484" s="227"/>
      <c r="AS484" s="227"/>
      <c r="AT484" s="227"/>
      <c r="AU484" s="227"/>
    </row>
    <row r="485" spans="3:47" x14ac:dyDescent="0.2">
      <c r="C485" s="19"/>
      <c r="D485" s="19"/>
      <c r="O485" s="5"/>
      <c r="S485" s="13"/>
      <c r="AA485" s="227"/>
      <c r="AB485" s="227"/>
      <c r="AC485" s="227"/>
      <c r="AD485" s="227"/>
      <c r="AE485" s="227"/>
      <c r="AF485" s="244"/>
      <c r="AG485" s="245"/>
      <c r="AN485" s="227"/>
      <c r="AO485" s="227"/>
      <c r="AP485" s="227"/>
      <c r="AQ485" s="227"/>
      <c r="AR485" s="227"/>
      <c r="AS485" s="227"/>
      <c r="AT485" s="227"/>
      <c r="AU485" s="227"/>
    </row>
    <row r="486" spans="3:47" x14ac:dyDescent="0.2">
      <c r="C486" s="19"/>
      <c r="D486" s="19"/>
      <c r="O486" s="5"/>
      <c r="S486" s="13"/>
      <c r="AA486" s="227"/>
      <c r="AB486" s="227"/>
      <c r="AC486" s="227"/>
      <c r="AD486" s="227"/>
      <c r="AE486" s="227"/>
      <c r="AF486" s="244"/>
      <c r="AG486" s="245"/>
      <c r="AN486" s="227"/>
      <c r="AO486" s="227"/>
      <c r="AP486" s="227"/>
      <c r="AQ486" s="227"/>
      <c r="AR486" s="227"/>
      <c r="AS486" s="227"/>
      <c r="AT486" s="227"/>
      <c r="AU486" s="227"/>
    </row>
    <row r="487" spans="3:47" x14ac:dyDescent="0.2">
      <c r="C487" s="19"/>
      <c r="D487" s="19"/>
      <c r="O487" s="5"/>
      <c r="S487" s="13"/>
      <c r="AA487" s="227"/>
      <c r="AB487" s="227"/>
      <c r="AC487" s="227"/>
      <c r="AD487" s="227"/>
      <c r="AE487" s="227"/>
      <c r="AF487" s="244"/>
      <c r="AG487" s="245"/>
      <c r="AN487" s="227"/>
      <c r="AO487" s="227"/>
      <c r="AP487" s="227"/>
      <c r="AQ487" s="227"/>
      <c r="AR487" s="227"/>
      <c r="AS487" s="227"/>
      <c r="AT487" s="227"/>
      <c r="AU487" s="227"/>
    </row>
    <row r="488" spans="3:47" x14ac:dyDescent="0.2">
      <c r="C488" s="19"/>
      <c r="D488" s="19"/>
      <c r="O488" s="5"/>
      <c r="S488" s="13"/>
      <c r="AA488" s="227"/>
      <c r="AB488" s="227"/>
      <c r="AC488" s="227"/>
      <c r="AD488" s="227"/>
      <c r="AE488" s="227"/>
      <c r="AF488" s="244"/>
      <c r="AG488" s="245"/>
      <c r="AN488" s="227"/>
      <c r="AO488" s="227"/>
      <c r="AP488" s="227"/>
      <c r="AQ488" s="227"/>
      <c r="AR488" s="227"/>
      <c r="AS488" s="227"/>
      <c r="AT488" s="227"/>
      <c r="AU488" s="227"/>
    </row>
    <row r="489" spans="3:47" x14ac:dyDescent="0.2">
      <c r="C489" s="19"/>
      <c r="D489" s="19"/>
      <c r="O489" s="5"/>
      <c r="S489" s="13"/>
      <c r="AA489" s="227"/>
      <c r="AB489" s="227"/>
      <c r="AC489" s="227"/>
      <c r="AD489" s="227"/>
      <c r="AE489" s="227"/>
      <c r="AF489" s="244"/>
      <c r="AG489" s="245"/>
      <c r="AN489" s="227"/>
      <c r="AO489" s="227"/>
      <c r="AP489" s="227"/>
      <c r="AQ489" s="227"/>
      <c r="AR489" s="227"/>
      <c r="AS489" s="227"/>
      <c r="AT489" s="227"/>
      <c r="AU489" s="227"/>
    </row>
    <row r="490" spans="3:47" x14ac:dyDescent="0.2">
      <c r="C490" s="19"/>
      <c r="D490" s="19"/>
      <c r="O490" s="5"/>
      <c r="S490" s="13"/>
      <c r="AA490" s="227"/>
      <c r="AB490" s="227"/>
      <c r="AC490" s="227"/>
      <c r="AD490" s="227"/>
      <c r="AE490" s="227"/>
      <c r="AF490" s="244"/>
      <c r="AG490" s="245"/>
      <c r="AN490" s="227"/>
      <c r="AO490" s="227"/>
      <c r="AP490" s="227"/>
      <c r="AQ490" s="227"/>
      <c r="AR490" s="227"/>
      <c r="AS490" s="227"/>
      <c r="AT490" s="227"/>
      <c r="AU490" s="227"/>
    </row>
    <row r="491" spans="3:47" x14ac:dyDescent="0.2">
      <c r="C491" s="19"/>
      <c r="D491" s="19"/>
      <c r="O491" s="5"/>
      <c r="S491" s="13"/>
      <c r="AA491" s="227"/>
      <c r="AB491" s="227"/>
      <c r="AC491" s="227"/>
      <c r="AD491" s="227"/>
      <c r="AE491" s="227"/>
      <c r="AF491" s="244"/>
      <c r="AG491" s="245"/>
      <c r="AN491" s="227"/>
      <c r="AO491" s="227"/>
      <c r="AP491" s="227"/>
      <c r="AQ491" s="227"/>
      <c r="AR491" s="227"/>
      <c r="AS491" s="227"/>
      <c r="AT491" s="227"/>
      <c r="AU491" s="227"/>
    </row>
    <row r="492" spans="3:47" x14ac:dyDescent="0.2">
      <c r="C492" s="19"/>
      <c r="D492" s="19"/>
      <c r="O492" s="5"/>
      <c r="S492" s="13"/>
      <c r="AA492" s="227"/>
      <c r="AB492" s="227"/>
      <c r="AC492" s="227"/>
      <c r="AD492" s="227"/>
      <c r="AE492" s="227"/>
      <c r="AF492" s="244"/>
      <c r="AG492" s="245"/>
      <c r="AN492" s="227"/>
      <c r="AO492" s="227"/>
      <c r="AP492" s="227"/>
      <c r="AQ492" s="227"/>
      <c r="AR492" s="227"/>
      <c r="AS492" s="227"/>
      <c r="AT492" s="227"/>
      <c r="AU492" s="227"/>
    </row>
    <row r="493" spans="3:47" x14ac:dyDescent="0.2">
      <c r="C493" s="19"/>
      <c r="D493" s="19"/>
      <c r="O493" s="5"/>
      <c r="S493" s="13"/>
      <c r="AA493" s="227"/>
      <c r="AB493" s="227"/>
      <c r="AC493" s="227"/>
      <c r="AD493" s="227"/>
      <c r="AE493" s="227"/>
      <c r="AF493" s="244"/>
      <c r="AG493" s="245"/>
      <c r="AN493" s="227"/>
      <c r="AO493" s="227"/>
      <c r="AP493" s="227"/>
      <c r="AQ493" s="227"/>
      <c r="AR493" s="227"/>
      <c r="AS493" s="227"/>
      <c r="AT493" s="227"/>
      <c r="AU493" s="227"/>
    </row>
    <row r="494" spans="3:47" x14ac:dyDescent="0.2">
      <c r="C494" s="19"/>
      <c r="D494" s="19"/>
      <c r="O494" s="5"/>
      <c r="S494" s="13"/>
      <c r="AA494" s="227"/>
      <c r="AB494" s="227"/>
      <c r="AC494" s="227"/>
      <c r="AD494" s="227"/>
      <c r="AE494" s="227"/>
      <c r="AF494" s="244"/>
      <c r="AG494" s="245"/>
      <c r="AN494" s="227"/>
      <c r="AO494" s="227"/>
      <c r="AP494" s="227"/>
      <c r="AQ494" s="227"/>
      <c r="AR494" s="227"/>
      <c r="AS494" s="227"/>
      <c r="AT494" s="227"/>
      <c r="AU494" s="227"/>
    </row>
    <row r="495" spans="3:47" x14ac:dyDescent="0.2">
      <c r="C495" s="19"/>
      <c r="D495" s="19"/>
      <c r="O495" s="5"/>
      <c r="S495" s="13"/>
      <c r="AA495" s="227"/>
      <c r="AB495" s="227"/>
      <c r="AC495" s="227"/>
      <c r="AD495" s="227"/>
      <c r="AE495" s="227"/>
      <c r="AF495" s="244"/>
      <c r="AG495" s="245"/>
      <c r="AN495" s="227"/>
      <c r="AO495" s="227"/>
      <c r="AP495" s="227"/>
      <c r="AQ495" s="227"/>
      <c r="AR495" s="227"/>
      <c r="AS495" s="227"/>
      <c r="AT495" s="227"/>
      <c r="AU495" s="227"/>
    </row>
    <row r="496" spans="3:47" x14ac:dyDescent="0.2">
      <c r="C496" s="19"/>
      <c r="D496" s="19"/>
      <c r="O496" s="5"/>
      <c r="S496" s="13"/>
      <c r="AA496" s="227"/>
      <c r="AB496" s="227"/>
      <c r="AC496" s="227"/>
      <c r="AD496" s="227"/>
      <c r="AE496" s="227"/>
      <c r="AF496" s="244"/>
      <c r="AG496" s="245"/>
      <c r="AN496" s="227"/>
      <c r="AO496" s="227"/>
      <c r="AP496" s="227"/>
      <c r="AQ496" s="227"/>
      <c r="AR496" s="227"/>
      <c r="AS496" s="227"/>
      <c r="AT496" s="227"/>
      <c r="AU496" s="227"/>
    </row>
    <row r="497" spans="3:47" x14ac:dyDescent="0.2">
      <c r="C497" s="19"/>
      <c r="D497" s="19"/>
      <c r="O497" s="5"/>
      <c r="S497" s="13"/>
      <c r="AA497" s="227"/>
      <c r="AB497" s="227"/>
      <c r="AC497" s="227"/>
      <c r="AD497" s="227"/>
      <c r="AE497" s="227"/>
      <c r="AF497" s="244"/>
      <c r="AG497" s="245"/>
      <c r="AN497" s="227"/>
      <c r="AO497" s="227"/>
      <c r="AP497" s="227"/>
      <c r="AQ497" s="227"/>
      <c r="AR497" s="227"/>
      <c r="AS497" s="227"/>
      <c r="AT497" s="227"/>
      <c r="AU497" s="227"/>
    </row>
    <row r="498" spans="3:47" x14ac:dyDescent="0.2">
      <c r="C498" s="19"/>
      <c r="D498" s="19"/>
      <c r="O498" s="5"/>
      <c r="S498" s="13"/>
      <c r="AA498" s="227"/>
      <c r="AB498" s="227"/>
      <c r="AC498" s="227"/>
      <c r="AD498" s="227"/>
      <c r="AE498" s="227"/>
      <c r="AF498" s="244"/>
      <c r="AG498" s="245"/>
      <c r="AN498" s="227"/>
      <c r="AO498" s="227"/>
      <c r="AP498" s="227"/>
      <c r="AQ498" s="227"/>
      <c r="AR498" s="227"/>
      <c r="AS498" s="227"/>
      <c r="AT498" s="227"/>
      <c r="AU498" s="227"/>
    </row>
    <row r="499" spans="3:47" x14ac:dyDescent="0.2">
      <c r="C499" s="19"/>
      <c r="D499" s="19"/>
      <c r="O499" s="5"/>
      <c r="S499" s="13"/>
      <c r="AA499" s="227"/>
      <c r="AB499" s="227"/>
      <c r="AC499" s="227"/>
      <c r="AD499" s="227"/>
      <c r="AE499" s="227"/>
      <c r="AF499" s="244"/>
      <c r="AG499" s="245"/>
      <c r="AN499" s="227"/>
      <c r="AO499" s="227"/>
      <c r="AP499" s="227"/>
      <c r="AQ499" s="227"/>
      <c r="AR499" s="227"/>
      <c r="AS499" s="227"/>
      <c r="AT499" s="227"/>
      <c r="AU499" s="227"/>
    </row>
    <row r="500" spans="3:47" x14ac:dyDescent="0.2">
      <c r="C500" s="19"/>
      <c r="D500" s="19"/>
      <c r="O500" s="5"/>
      <c r="S500" s="13"/>
      <c r="AA500" s="227"/>
      <c r="AB500" s="227"/>
      <c r="AC500" s="227"/>
      <c r="AD500" s="227"/>
      <c r="AE500" s="227"/>
      <c r="AF500" s="244"/>
      <c r="AG500" s="245"/>
      <c r="AN500" s="227"/>
      <c r="AO500" s="227"/>
      <c r="AP500" s="227"/>
      <c r="AQ500" s="227"/>
      <c r="AR500" s="227"/>
      <c r="AS500" s="227"/>
      <c r="AT500" s="227"/>
      <c r="AU500" s="227"/>
    </row>
    <row r="501" spans="3:47" x14ac:dyDescent="0.2">
      <c r="C501" s="19"/>
      <c r="D501" s="19"/>
      <c r="O501" s="5"/>
      <c r="S501" s="13"/>
      <c r="AA501" s="227"/>
      <c r="AB501" s="227"/>
      <c r="AC501" s="227"/>
      <c r="AD501" s="227"/>
      <c r="AE501" s="227"/>
      <c r="AF501" s="244"/>
      <c r="AG501" s="245"/>
      <c r="AN501" s="227"/>
      <c r="AO501" s="227"/>
      <c r="AP501" s="227"/>
      <c r="AQ501" s="227"/>
      <c r="AR501" s="227"/>
      <c r="AS501" s="227"/>
      <c r="AT501" s="227"/>
      <c r="AU501" s="227"/>
    </row>
    <row r="502" spans="3:47" x14ac:dyDescent="0.2">
      <c r="C502" s="19"/>
      <c r="D502" s="19"/>
      <c r="O502" s="5"/>
      <c r="S502" s="13"/>
      <c r="AA502" s="227"/>
      <c r="AB502" s="227"/>
      <c r="AC502" s="227"/>
      <c r="AD502" s="227"/>
      <c r="AE502" s="227"/>
      <c r="AF502" s="244"/>
      <c r="AG502" s="245"/>
      <c r="AN502" s="227"/>
      <c r="AO502" s="227"/>
      <c r="AP502" s="227"/>
      <c r="AQ502" s="227"/>
      <c r="AR502" s="227"/>
      <c r="AS502" s="227"/>
      <c r="AT502" s="227"/>
      <c r="AU502" s="227"/>
    </row>
    <row r="503" spans="3:47" x14ac:dyDescent="0.2">
      <c r="C503" s="19"/>
      <c r="D503" s="19"/>
      <c r="O503" s="5"/>
      <c r="S503" s="13"/>
      <c r="AA503" s="227"/>
      <c r="AB503" s="227"/>
      <c r="AC503" s="227"/>
      <c r="AD503" s="227"/>
      <c r="AE503" s="227"/>
      <c r="AF503" s="244"/>
      <c r="AG503" s="245"/>
      <c r="AN503" s="227"/>
      <c r="AO503" s="227"/>
      <c r="AP503" s="227"/>
      <c r="AQ503" s="227"/>
      <c r="AR503" s="227"/>
      <c r="AS503" s="227"/>
      <c r="AT503" s="227"/>
      <c r="AU503" s="227"/>
    </row>
    <row r="504" spans="3:47" x14ac:dyDescent="0.2">
      <c r="C504" s="19"/>
      <c r="D504" s="19"/>
      <c r="O504" s="5"/>
      <c r="S504" s="13"/>
      <c r="AA504" s="227"/>
      <c r="AB504" s="227"/>
      <c r="AC504" s="227"/>
      <c r="AD504" s="227"/>
      <c r="AE504" s="227"/>
      <c r="AF504" s="244"/>
      <c r="AG504" s="245"/>
      <c r="AN504" s="227"/>
      <c r="AO504" s="227"/>
      <c r="AP504" s="227"/>
      <c r="AQ504" s="227"/>
      <c r="AR504" s="227"/>
      <c r="AS504" s="227"/>
      <c r="AT504" s="227"/>
      <c r="AU504" s="227"/>
    </row>
    <row r="505" spans="3:47" x14ac:dyDescent="0.2">
      <c r="C505" s="19"/>
      <c r="D505" s="19"/>
      <c r="O505" s="5"/>
      <c r="S505" s="13"/>
      <c r="AA505" s="227"/>
      <c r="AB505" s="227"/>
      <c r="AC505" s="227"/>
      <c r="AD505" s="227"/>
      <c r="AE505" s="227"/>
      <c r="AF505" s="244"/>
      <c r="AG505" s="245"/>
      <c r="AN505" s="227"/>
      <c r="AO505" s="227"/>
      <c r="AP505" s="227"/>
      <c r="AQ505" s="227"/>
      <c r="AR505" s="227"/>
      <c r="AS505" s="227"/>
      <c r="AT505" s="227"/>
      <c r="AU505" s="227"/>
    </row>
    <row r="506" spans="3:47" x14ac:dyDescent="0.2">
      <c r="C506" s="19"/>
      <c r="D506" s="19"/>
      <c r="O506" s="5"/>
      <c r="S506" s="13"/>
      <c r="AA506" s="227"/>
      <c r="AB506" s="227"/>
      <c r="AC506" s="227"/>
      <c r="AD506" s="227"/>
      <c r="AE506" s="227"/>
      <c r="AF506" s="244"/>
      <c r="AG506" s="245"/>
      <c r="AN506" s="227"/>
      <c r="AO506" s="227"/>
      <c r="AP506" s="227"/>
      <c r="AQ506" s="227"/>
      <c r="AR506" s="227"/>
      <c r="AS506" s="227"/>
      <c r="AT506" s="227"/>
      <c r="AU506" s="227"/>
    </row>
    <row r="507" spans="3:47" x14ac:dyDescent="0.2">
      <c r="C507" s="19"/>
      <c r="D507" s="19"/>
      <c r="O507" s="5"/>
      <c r="S507" s="13"/>
      <c r="AA507" s="227"/>
      <c r="AB507" s="227"/>
      <c r="AC507" s="227"/>
      <c r="AD507" s="227"/>
      <c r="AE507" s="227"/>
      <c r="AF507" s="244"/>
      <c r="AG507" s="245"/>
      <c r="AN507" s="227"/>
      <c r="AO507" s="227"/>
      <c r="AP507" s="227"/>
      <c r="AQ507" s="227"/>
      <c r="AR507" s="227"/>
      <c r="AS507" s="227"/>
      <c r="AT507" s="227"/>
      <c r="AU507" s="227"/>
    </row>
    <row r="508" spans="3:47" x14ac:dyDescent="0.2">
      <c r="C508" s="19"/>
      <c r="D508" s="19"/>
      <c r="O508" s="5"/>
      <c r="S508" s="13"/>
      <c r="AA508" s="227"/>
      <c r="AB508" s="227"/>
      <c r="AC508" s="227"/>
      <c r="AD508" s="227"/>
      <c r="AE508" s="227"/>
      <c r="AF508" s="244"/>
      <c r="AG508" s="245"/>
      <c r="AN508" s="227"/>
      <c r="AO508" s="227"/>
      <c r="AP508" s="227"/>
      <c r="AQ508" s="227"/>
      <c r="AR508" s="227"/>
      <c r="AS508" s="227"/>
      <c r="AT508" s="227"/>
      <c r="AU508" s="227"/>
    </row>
    <row r="509" spans="3:47" x14ac:dyDescent="0.2">
      <c r="C509" s="19"/>
      <c r="D509" s="19"/>
      <c r="O509" s="5"/>
      <c r="S509" s="13"/>
      <c r="AA509" s="227"/>
      <c r="AB509" s="227"/>
      <c r="AC509" s="227"/>
      <c r="AD509" s="227"/>
      <c r="AE509" s="227"/>
      <c r="AF509" s="244"/>
      <c r="AG509" s="245"/>
      <c r="AN509" s="227"/>
      <c r="AO509" s="227"/>
      <c r="AP509" s="227"/>
      <c r="AQ509" s="227"/>
      <c r="AR509" s="227"/>
      <c r="AS509" s="227"/>
      <c r="AT509" s="227"/>
      <c r="AU509" s="227"/>
    </row>
    <row r="510" spans="3:47" x14ac:dyDescent="0.2">
      <c r="C510" s="19"/>
      <c r="D510" s="19"/>
      <c r="O510" s="5"/>
      <c r="S510" s="13"/>
      <c r="AA510" s="227"/>
      <c r="AB510" s="227"/>
      <c r="AC510" s="227"/>
      <c r="AD510" s="227"/>
      <c r="AE510" s="227"/>
      <c r="AF510" s="244"/>
      <c r="AG510" s="245"/>
      <c r="AN510" s="227"/>
      <c r="AO510" s="227"/>
      <c r="AP510" s="227"/>
      <c r="AQ510" s="227"/>
      <c r="AR510" s="227"/>
      <c r="AS510" s="227"/>
      <c r="AT510" s="227"/>
      <c r="AU510" s="227"/>
    </row>
    <row r="511" spans="3:47" x14ac:dyDescent="0.2">
      <c r="C511" s="19"/>
      <c r="D511" s="19"/>
      <c r="O511" s="5"/>
      <c r="S511" s="13"/>
      <c r="AA511" s="227"/>
      <c r="AB511" s="227"/>
      <c r="AC511" s="227"/>
      <c r="AD511" s="227"/>
      <c r="AE511" s="227"/>
      <c r="AF511" s="244"/>
      <c r="AG511" s="245"/>
      <c r="AN511" s="227"/>
      <c r="AO511" s="227"/>
      <c r="AP511" s="227"/>
      <c r="AQ511" s="227"/>
      <c r="AR511" s="227"/>
      <c r="AS511" s="227"/>
      <c r="AT511" s="227"/>
      <c r="AU511" s="227"/>
    </row>
    <row r="512" spans="3:47" x14ac:dyDescent="0.2">
      <c r="C512" s="19"/>
      <c r="D512" s="19"/>
      <c r="O512" s="5"/>
      <c r="S512" s="13"/>
      <c r="AA512" s="227"/>
      <c r="AB512" s="227"/>
      <c r="AC512" s="227"/>
      <c r="AD512" s="227"/>
      <c r="AE512" s="227"/>
      <c r="AF512" s="244"/>
      <c r="AG512" s="245"/>
      <c r="AN512" s="227"/>
      <c r="AO512" s="227"/>
      <c r="AP512" s="227"/>
      <c r="AQ512" s="227"/>
      <c r="AR512" s="227"/>
      <c r="AS512" s="227"/>
      <c r="AT512" s="227"/>
      <c r="AU512" s="227"/>
    </row>
    <row r="513" spans="3:47" x14ac:dyDescent="0.2">
      <c r="C513" s="19"/>
      <c r="D513" s="19"/>
      <c r="O513" s="5"/>
      <c r="S513" s="13"/>
      <c r="AA513" s="227"/>
      <c r="AB513" s="227"/>
      <c r="AC513" s="227"/>
      <c r="AD513" s="227"/>
      <c r="AE513" s="227"/>
      <c r="AF513" s="244"/>
      <c r="AG513" s="245"/>
      <c r="AN513" s="227"/>
      <c r="AO513" s="227"/>
      <c r="AP513" s="227"/>
      <c r="AQ513" s="227"/>
      <c r="AR513" s="227"/>
      <c r="AS513" s="227"/>
      <c r="AT513" s="227"/>
      <c r="AU513" s="227"/>
    </row>
    <row r="514" spans="3:47" x14ac:dyDescent="0.2">
      <c r="C514" s="19"/>
      <c r="D514" s="19"/>
      <c r="O514" s="5"/>
      <c r="S514" s="13"/>
      <c r="AA514" s="227"/>
      <c r="AB514" s="227"/>
      <c r="AC514" s="227"/>
      <c r="AD514" s="227"/>
      <c r="AE514" s="227"/>
      <c r="AF514" s="244"/>
      <c r="AG514" s="245"/>
      <c r="AN514" s="227"/>
      <c r="AO514" s="227"/>
      <c r="AP514" s="227"/>
      <c r="AQ514" s="227"/>
      <c r="AR514" s="227"/>
      <c r="AS514" s="227"/>
      <c r="AT514" s="227"/>
      <c r="AU514" s="227"/>
    </row>
    <row r="515" spans="3:47" x14ac:dyDescent="0.2">
      <c r="C515" s="19"/>
      <c r="D515" s="19"/>
      <c r="O515" s="5"/>
      <c r="S515" s="13"/>
      <c r="AA515" s="227"/>
      <c r="AB515" s="227"/>
      <c r="AC515" s="227"/>
      <c r="AD515" s="227"/>
      <c r="AE515" s="227"/>
      <c r="AF515" s="244"/>
      <c r="AG515" s="245"/>
      <c r="AN515" s="227"/>
      <c r="AO515" s="227"/>
      <c r="AP515" s="227"/>
      <c r="AQ515" s="227"/>
      <c r="AR515" s="227"/>
      <c r="AS515" s="227"/>
      <c r="AT515" s="227"/>
      <c r="AU515" s="227"/>
    </row>
    <row r="516" spans="3:47" x14ac:dyDescent="0.2">
      <c r="C516" s="19"/>
      <c r="D516" s="19"/>
      <c r="O516" s="5"/>
      <c r="S516" s="13"/>
      <c r="AA516" s="227"/>
      <c r="AB516" s="227"/>
      <c r="AC516" s="227"/>
      <c r="AD516" s="227"/>
      <c r="AE516" s="227"/>
      <c r="AF516" s="244"/>
      <c r="AG516" s="245"/>
      <c r="AN516" s="227"/>
      <c r="AO516" s="227"/>
      <c r="AP516" s="227"/>
      <c r="AQ516" s="227"/>
      <c r="AR516" s="227"/>
      <c r="AS516" s="227"/>
      <c r="AT516" s="227"/>
      <c r="AU516" s="227"/>
    </row>
    <row r="517" spans="3:47" x14ac:dyDescent="0.2">
      <c r="C517" s="19"/>
      <c r="D517" s="19"/>
      <c r="O517" s="5"/>
      <c r="S517" s="13"/>
      <c r="AA517" s="227"/>
      <c r="AB517" s="227"/>
      <c r="AC517" s="227"/>
      <c r="AD517" s="227"/>
      <c r="AE517" s="227"/>
      <c r="AF517" s="244"/>
      <c r="AG517" s="245"/>
      <c r="AN517" s="227"/>
      <c r="AO517" s="227"/>
      <c r="AP517" s="227"/>
      <c r="AQ517" s="227"/>
      <c r="AR517" s="227"/>
      <c r="AS517" s="227"/>
      <c r="AT517" s="227"/>
      <c r="AU517" s="227"/>
    </row>
    <row r="518" spans="3:47" x14ac:dyDescent="0.2">
      <c r="C518" s="19"/>
      <c r="D518" s="19"/>
      <c r="O518" s="5"/>
      <c r="S518" s="13"/>
      <c r="AA518" s="227"/>
      <c r="AB518" s="227"/>
      <c r="AC518" s="227"/>
      <c r="AD518" s="227"/>
      <c r="AE518" s="227"/>
      <c r="AF518" s="244"/>
      <c r="AG518" s="245"/>
      <c r="AN518" s="227"/>
      <c r="AO518" s="227"/>
      <c r="AP518" s="227"/>
      <c r="AQ518" s="227"/>
      <c r="AR518" s="227"/>
      <c r="AS518" s="227"/>
      <c r="AT518" s="227"/>
      <c r="AU518" s="227"/>
    </row>
    <row r="519" spans="3:47" x14ac:dyDescent="0.2">
      <c r="C519" s="19"/>
      <c r="D519" s="19"/>
      <c r="O519" s="5"/>
      <c r="S519" s="13"/>
      <c r="AA519" s="227"/>
      <c r="AB519" s="227"/>
      <c r="AC519" s="227"/>
      <c r="AD519" s="227"/>
      <c r="AE519" s="227"/>
      <c r="AF519" s="244"/>
      <c r="AG519" s="245"/>
      <c r="AN519" s="227"/>
      <c r="AO519" s="227"/>
      <c r="AP519" s="227"/>
      <c r="AQ519" s="227"/>
      <c r="AR519" s="227"/>
      <c r="AS519" s="227"/>
      <c r="AT519" s="227"/>
      <c r="AU519" s="227"/>
    </row>
    <row r="520" spans="3:47" x14ac:dyDescent="0.2">
      <c r="C520" s="19"/>
      <c r="D520" s="19"/>
      <c r="O520" s="5"/>
      <c r="S520" s="13"/>
      <c r="AA520" s="227"/>
      <c r="AB520" s="227"/>
      <c r="AC520" s="227"/>
      <c r="AD520" s="227"/>
      <c r="AE520" s="227"/>
      <c r="AF520" s="244"/>
      <c r="AG520" s="245"/>
      <c r="AN520" s="227"/>
      <c r="AO520" s="227"/>
      <c r="AP520" s="227"/>
      <c r="AQ520" s="227"/>
      <c r="AR520" s="227"/>
      <c r="AS520" s="227"/>
      <c r="AT520" s="227"/>
      <c r="AU520" s="227"/>
    </row>
    <row r="521" spans="3:47" x14ac:dyDescent="0.2">
      <c r="C521" s="19"/>
      <c r="D521" s="19"/>
      <c r="O521" s="5"/>
      <c r="S521" s="13"/>
      <c r="AA521" s="227"/>
      <c r="AB521" s="227"/>
      <c r="AC521" s="227"/>
      <c r="AD521" s="227"/>
      <c r="AE521" s="227"/>
      <c r="AF521" s="244"/>
      <c r="AG521" s="245"/>
      <c r="AN521" s="227"/>
      <c r="AO521" s="227"/>
      <c r="AP521" s="227"/>
      <c r="AQ521" s="227"/>
      <c r="AR521" s="227"/>
      <c r="AS521" s="227"/>
      <c r="AT521" s="227"/>
      <c r="AU521" s="227"/>
    </row>
    <row r="522" spans="3:47" x14ac:dyDescent="0.2">
      <c r="C522" s="19"/>
      <c r="D522" s="19"/>
      <c r="O522" s="5"/>
      <c r="S522" s="13"/>
      <c r="AA522" s="227"/>
      <c r="AB522" s="227"/>
      <c r="AC522" s="227"/>
      <c r="AD522" s="227"/>
      <c r="AE522" s="227"/>
      <c r="AF522" s="244"/>
      <c r="AG522" s="245"/>
      <c r="AN522" s="227"/>
      <c r="AO522" s="227"/>
      <c r="AP522" s="227"/>
      <c r="AQ522" s="227"/>
      <c r="AR522" s="227"/>
      <c r="AS522" s="227"/>
      <c r="AT522" s="227"/>
      <c r="AU522" s="227"/>
    </row>
    <row r="523" spans="3:47" x14ac:dyDescent="0.2">
      <c r="C523" s="19"/>
      <c r="D523" s="19"/>
      <c r="O523" s="5"/>
      <c r="S523" s="13"/>
      <c r="AA523" s="227"/>
      <c r="AB523" s="227"/>
      <c r="AC523" s="227"/>
      <c r="AD523" s="227"/>
      <c r="AE523" s="227"/>
      <c r="AF523" s="244"/>
      <c r="AG523" s="245"/>
      <c r="AN523" s="227"/>
      <c r="AO523" s="227"/>
      <c r="AP523" s="227"/>
      <c r="AQ523" s="227"/>
      <c r="AR523" s="227"/>
      <c r="AS523" s="227"/>
      <c r="AT523" s="227"/>
      <c r="AU523" s="227"/>
    </row>
    <row r="524" spans="3:47" x14ac:dyDescent="0.2">
      <c r="C524" s="19"/>
      <c r="D524" s="19"/>
      <c r="O524" s="5"/>
      <c r="S524" s="13"/>
      <c r="AA524" s="227"/>
      <c r="AB524" s="227"/>
      <c r="AC524" s="227"/>
      <c r="AD524" s="227"/>
      <c r="AE524" s="227"/>
      <c r="AF524" s="244"/>
      <c r="AG524" s="245"/>
      <c r="AN524" s="227"/>
      <c r="AO524" s="227"/>
      <c r="AP524" s="227"/>
      <c r="AQ524" s="227"/>
      <c r="AR524" s="227"/>
      <c r="AS524" s="227"/>
      <c r="AT524" s="227"/>
      <c r="AU524" s="227"/>
    </row>
    <row r="525" spans="3:47" x14ac:dyDescent="0.2">
      <c r="C525" s="19"/>
      <c r="D525" s="19"/>
      <c r="O525" s="5"/>
      <c r="S525" s="13"/>
      <c r="AA525" s="227"/>
      <c r="AB525" s="227"/>
      <c r="AC525" s="227"/>
      <c r="AD525" s="227"/>
      <c r="AE525" s="227"/>
      <c r="AF525" s="244"/>
      <c r="AG525" s="245"/>
      <c r="AN525" s="227"/>
      <c r="AO525" s="227"/>
      <c r="AP525" s="227"/>
      <c r="AQ525" s="227"/>
      <c r="AR525" s="227"/>
      <c r="AS525" s="227"/>
      <c r="AT525" s="227"/>
      <c r="AU525" s="227"/>
    </row>
    <row r="526" spans="3:47" x14ac:dyDescent="0.2">
      <c r="C526" s="19"/>
      <c r="D526" s="19"/>
      <c r="O526" s="5"/>
      <c r="S526" s="13"/>
      <c r="AA526" s="227"/>
      <c r="AB526" s="227"/>
      <c r="AC526" s="227"/>
      <c r="AD526" s="227"/>
      <c r="AE526" s="227"/>
      <c r="AF526" s="244"/>
      <c r="AG526" s="245"/>
      <c r="AN526" s="227"/>
      <c r="AO526" s="227"/>
      <c r="AP526" s="227"/>
      <c r="AQ526" s="227"/>
      <c r="AR526" s="227"/>
      <c r="AS526" s="227"/>
      <c r="AT526" s="227"/>
      <c r="AU526" s="227"/>
    </row>
    <row r="527" spans="3:47" x14ac:dyDescent="0.2">
      <c r="C527" s="19"/>
      <c r="D527" s="19"/>
      <c r="O527" s="5"/>
      <c r="S527" s="13"/>
      <c r="AA527" s="227"/>
      <c r="AB527" s="227"/>
      <c r="AC527" s="227"/>
      <c r="AD527" s="227"/>
      <c r="AE527" s="227"/>
      <c r="AF527" s="244"/>
      <c r="AG527" s="245"/>
      <c r="AN527" s="227"/>
      <c r="AO527" s="227"/>
      <c r="AP527" s="227"/>
      <c r="AQ527" s="227"/>
      <c r="AR527" s="227"/>
      <c r="AS527" s="227"/>
      <c r="AT527" s="227"/>
      <c r="AU527" s="227"/>
    </row>
    <row r="528" spans="3:47" x14ac:dyDescent="0.2">
      <c r="C528" s="19"/>
      <c r="D528" s="19"/>
      <c r="O528" s="5"/>
      <c r="S528" s="13"/>
      <c r="AA528" s="227"/>
      <c r="AB528" s="227"/>
      <c r="AC528" s="227"/>
      <c r="AD528" s="227"/>
      <c r="AE528" s="227"/>
      <c r="AF528" s="244"/>
      <c r="AG528" s="245"/>
      <c r="AN528" s="227"/>
      <c r="AO528" s="227"/>
      <c r="AP528" s="227"/>
      <c r="AQ528" s="227"/>
      <c r="AR528" s="227"/>
      <c r="AS528" s="227"/>
      <c r="AT528" s="227"/>
      <c r="AU528" s="227"/>
    </row>
    <row r="529" spans="3:47" x14ac:dyDescent="0.2">
      <c r="C529" s="19"/>
      <c r="D529" s="19"/>
      <c r="O529" s="5"/>
      <c r="S529" s="13"/>
      <c r="AA529" s="227"/>
      <c r="AB529" s="227"/>
      <c r="AC529" s="227"/>
      <c r="AD529" s="227"/>
      <c r="AE529" s="227"/>
      <c r="AF529" s="244"/>
      <c r="AG529" s="245"/>
      <c r="AN529" s="227"/>
      <c r="AO529" s="227"/>
      <c r="AP529" s="227"/>
      <c r="AQ529" s="227"/>
      <c r="AR529" s="227"/>
      <c r="AS529" s="227"/>
      <c r="AT529" s="227"/>
      <c r="AU529" s="227"/>
    </row>
    <row r="530" spans="3:47" x14ac:dyDescent="0.2">
      <c r="C530" s="19"/>
      <c r="D530" s="19"/>
      <c r="O530" s="5"/>
      <c r="S530" s="13"/>
      <c r="AA530" s="227"/>
      <c r="AB530" s="227"/>
      <c r="AC530" s="227"/>
      <c r="AD530" s="227"/>
      <c r="AE530" s="227"/>
      <c r="AF530" s="244"/>
      <c r="AG530" s="245"/>
      <c r="AN530" s="227"/>
      <c r="AO530" s="227"/>
      <c r="AP530" s="227"/>
      <c r="AQ530" s="227"/>
      <c r="AR530" s="227"/>
      <c r="AS530" s="227"/>
      <c r="AT530" s="227"/>
      <c r="AU530" s="227"/>
    </row>
    <row r="531" spans="3:47" x14ac:dyDescent="0.2">
      <c r="C531" s="19"/>
      <c r="D531" s="19"/>
      <c r="O531" s="5"/>
      <c r="S531" s="13"/>
      <c r="AA531" s="227"/>
      <c r="AB531" s="227"/>
      <c r="AC531" s="227"/>
      <c r="AD531" s="227"/>
      <c r="AE531" s="227"/>
      <c r="AF531" s="244"/>
      <c r="AG531" s="245"/>
      <c r="AN531" s="227"/>
      <c r="AO531" s="227"/>
      <c r="AP531" s="227"/>
      <c r="AQ531" s="227"/>
      <c r="AR531" s="227"/>
      <c r="AS531" s="227"/>
      <c r="AT531" s="227"/>
      <c r="AU531" s="227"/>
    </row>
    <row r="532" spans="3:47" x14ac:dyDescent="0.2">
      <c r="C532" s="19"/>
      <c r="D532" s="19"/>
      <c r="O532" s="5"/>
      <c r="S532" s="13"/>
      <c r="AA532" s="227"/>
      <c r="AB532" s="227"/>
      <c r="AC532" s="227"/>
      <c r="AD532" s="227"/>
      <c r="AE532" s="227"/>
      <c r="AF532" s="244"/>
      <c r="AG532" s="245"/>
      <c r="AN532" s="227"/>
      <c r="AO532" s="227"/>
      <c r="AP532" s="227"/>
      <c r="AQ532" s="227"/>
      <c r="AR532" s="227"/>
      <c r="AS532" s="227"/>
      <c r="AT532" s="227"/>
      <c r="AU532" s="227"/>
    </row>
    <row r="533" spans="3:47" x14ac:dyDescent="0.2">
      <c r="C533" s="19"/>
      <c r="D533" s="19"/>
      <c r="O533" s="5"/>
      <c r="S533" s="13"/>
      <c r="AA533" s="227"/>
      <c r="AB533" s="227"/>
      <c r="AC533" s="227"/>
      <c r="AD533" s="227"/>
      <c r="AE533" s="227"/>
      <c r="AF533" s="244"/>
      <c r="AG533" s="245"/>
      <c r="AN533" s="227"/>
      <c r="AO533" s="227"/>
      <c r="AP533" s="227"/>
      <c r="AQ533" s="227"/>
      <c r="AR533" s="227"/>
      <c r="AS533" s="227"/>
      <c r="AT533" s="227"/>
      <c r="AU533" s="227"/>
    </row>
    <row r="534" spans="3:47" x14ac:dyDescent="0.2">
      <c r="C534" s="19"/>
      <c r="D534" s="19"/>
      <c r="O534" s="5"/>
      <c r="S534" s="13"/>
      <c r="AA534" s="227"/>
      <c r="AB534" s="227"/>
      <c r="AC534" s="227"/>
      <c r="AD534" s="227"/>
      <c r="AE534" s="227"/>
      <c r="AF534" s="244"/>
      <c r="AG534" s="245"/>
      <c r="AN534" s="227"/>
      <c r="AO534" s="227"/>
      <c r="AP534" s="227"/>
      <c r="AQ534" s="227"/>
      <c r="AR534" s="227"/>
      <c r="AS534" s="227"/>
      <c r="AT534" s="227"/>
      <c r="AU534" s="227"/>
    </row>
    <row r="535" spans="3:47" x14ac:dyDescent="0.2">
      <c r="C535" s="19"/>
      <c r="D535" s="19"/>
      <c r="O535" s="5"/>
      <c r="S535" s="13"/>
      <c r="AA535" s="227"/>
      <c r="AB535" s="227"/>
      <c r="AC535" s="227"/>
      <c r="AD535" s="227"/>
      <c r="AE535" s="227"/>
      <c r="AF535" s="244"/>
      <c r="AG535" s="245"/>
      <c r="AN535" s="227"/>
      <c r="AO535" s="227"/>
      <c r="AP535" s="227"/>
      <c r="AQ535" s="227"/>
      <c r="AR535" s="227"/>
      <c r="AS535" s="227"/>
      <c r="AT535" s="227"/>
      <c r="AU535" s="227"/>
    </row>
    <row r="536" spans="3:47" x14ac:dyDescent="0.2">
      <c r="C536" s="19"/>
      <c r="D536" s="19"/>
      <c r="O536" s="5"/>
      <c r="S536" s="13"/>
      <c r="AA536" s="227"/>
      <c r="AB536" s="227"/>
      <c r="AC536" s="227"/>
      <c r="AD536" s="227"/>
      <c r="AE536" s="227"/>
      <c r="AF536" s="244"/>
      <c r="AG536" s="245"/>
      <c r="AN536" s="227"/>
      <c r="AO536" s="227"/>
      <c r="AP536" s="227"/>
      <c r="AQ536" s="227"/>
      <c r="AR536" s="227"/>
      <c r="AS536" s="227"/>
      <c r="AT536" s="227"/>
      <c r="AU536" s="227"/>
    </row>
    <row r="537" spans="3:47" x14ac:dyDescent="0.2">
      <c r="C537" s="19"/>
      <c r="D537" s="19"/>
      <c r="O537" s="5"/>
      <c r="S537" s="13"/>
      <c r="AA537" s="227"/>
      <c r="AB537" s="227"/>
      <c r="AC537" s="227"/>
      <c r="AD537" s="227"/>
      <c r="AE537" s="227"/>
      <c r="AF537" s="244"/>
      <c r="AG537" s="245"/>
      <c r="AN537" s="227"/>
      <c r="AO537" s="227"/>
      <c r="AP537" s="227"/>
      <c r="AQ537" s="227"/>
      <c r="AR537" s="227"/>
      <c r="AS537" s="227"/>
      <c r="AT537" s="227"/>
      <c r="AU537" s="227"/>
    </row>
    <row r="538" spans="3:47" x14ac:dyDescent="0.2">
      <c r="C538" s="19"/>
      <c r="D538" s="19"/>
      <c r="O538" s="5"/>
      <c r="S538" s="13"/>
      <c r="AA538" s="227"/>
      <c r="AB538" s="227"/>
      <c r="AC538" s="227"/>
      <c r="AD538" s="227"/>
      <c r="AE538" s="227"/>
      <c r="AF538" s="244"/>
      <c r="AG538" s="245"/>
      <c r="AN538" s="227"/>
      <c r="AO538" s="227"/>
      <c r="AP538" s="227"/>
      <c r="AQ538" s="227"/>
      <c r="AR538" s="227"/>
      <c r="AS538" s="227"/>
      <c r="AT538" s="227"/>
      <c r="AU538" s="227"/>
    </row>
    <row r="539" spans="3:47" x14ac:dyDescent="0.2">
      <c r="C539" s="19"/>
      <c r="D539" s="19"/>
      <c r="O539" s="5"/>
      <c r="S539" s="13"/>
      <c r="AA539" s="227"/>
      <c r="AB539" s="227"/>
      <c r="AC539" s="227"/>
      <c r="AD539" s="227"/>
      <c r="AE539" s="227"/>
      <c r="AF539" s="244"/>
      <c r="AG539" s="245"/>
      <c r="AN539" s="227"/>
      <c r="AO539" s="227"/>
      <c r="AP539" s="227"/>
      <c r="AQ539" s="227"/>
      <c r="AR539" s="227"/>
      <c r="AS539" s="227"/>
      <c r="AT539" s="227"/>
      <c r="AU539" s="227"/>
    </row>
    <row r="540" spans="3:47" x14ac:dyDescent="0.2">
      <c r="C540" s="19"/>
      <c r="D540" s="19"/>
      <c r="O540" s="5"/>
      <c r="S540" s="13"/>
      <c r="AA540" s="227"/>
      <c r="AB540" s="227"/>
      <c r="AC540" s="227"/>
      <c r="AD540" s="227"/>
      <c r="AE540" s="227"/>
      <c r="AF540" s="244"/>
      <c r="AG540" s="245"/>
      <c r="AN540" s="227"/>
      <c r="AO540" s="227"/>
      <c r="AP540" s="227"/>
      <c r="AQ540" s="227"/>
      <c r="AR540" s="227"/>
      <c r="AS540" s="227"/>
      <c r="AT540" s="227"/>
      <c r="AU540" s="227"/>
    </row>
    <row r="541" spans="3:47" x14ac:dyDescent="0.2">
      <c r="C541" s="19"/>
      <c r="D541" s="19"/>
      <c r="O541" s="5"/>
      <c r="S541" s="13"/>
      <c r="AA541" s="227"/>
      <c r="AB541" s="227"/>
      <c r="AC541" s="227"/>
      <c r="AD541" s="227"/>
      <c r="AE541" s="227"/>
      <c r="AF541" s="244"/>
      <c r="AG541" s="245"/>
      <c r="AN541" s="227"/>
      <c r="AO541" s="227"/>
      <c r="AP541" s="227"/>
      <c r="AQ541" s="227"/>
      <c r="AR541" s="227"/>
      <c r="AS541" s="227"/>
      <c r="AT541" s="227"/>
      <c r="AU541" s="227"/>
    </row>
    <row r="542" spans="3:47" x14ac:dyDescent="0.2">
      <c r="C542" s="19"/>
      <c r="D542" s="19"/>
      <c r="O542" s="5"/>
      <c r="S542" s="13"/>
      <c r="AA542" s="227"/>
      <c r="AB542" s="227"/>
      <c r="AC542" s="227"/>
      <c r="AD542" s="227"/>
      <c r="AE542" s="227"/>
      <c r="AF542" s="244"/>
      <c r="AG542" s="245"/>
      <c r="AN542" s="227"/>
      <c r="AO542" s="227"/>
      <c r="AP542" s="227"/>
      <c r="AQ542" s="227"/>
      <c r="AR542" s="227"/>
      <c r="AS542" s="227"/>
      <c r="AT542" s="227"/>
      <c r="AU542" s="227"/>
    </row>
    <row r="543" spans="3:47" x14ac:dyDescent="0.2">
      <c r="C543" s="19"/>
      <c r="D543" s="19"/>
      <c r="O543" s="5"/>
      <c r="S543" s="13"/>
      <c r="AA543" s="227"/>
      <c r="AB543" s="227"/>
      <c r="AC543" s="227"/>
      <c r="AD543" s="227"/>
      <c r="AE543" s="227"/>
      <c r="AF543" s="244"/>
      <c r="AG543" s="245"/>
      <c r="AN543" s="227"/>
      <c r="AO543" s="227"/>
      <c r="AP543" s="227"/>
      <c r="AQ543" s="227"/>
      <c r="AR543" s="227"/>
      <c r="AS543" s="227"/>
      <c r="AT543" s="227"/>
      <c r="AU543" s="227"/>
    </row>
    <row r="544" spans="3:47" x14ac:dyDescent="0.2">
      <c r="C544" s="19"/>
      <c r="D544" s="19"/>
      <c r="O544" s="5"/>
      <c r="S544" s="13"/>
      <c r="AA544" s="227"/>
      <c r="AB544" s="227"/>
      <c r="AC544" s="227"/>
      <c r="AD544" s="227"/>
      <c r="AE544" s="227"/>
      <c r="AF544" s="244"/>
      <c r="AG544" s="245"/>
      <c r="AN544" s="227"/>
      <c r="AO544" s="227"/>
      <c r="AP544" s="227"/>
      <c r="AQ544" s="227"/>
      <c r="AR544" s="227"/>
      <c r="AS544" s="227"/>
      <c r="AT544" s="227"/>
      <c r="AU544" s="227"/>
    </row>
    <row r="545" spans="3:47" x14ac:dyDescent="0.2">
      <c r="C545" s="19"/>
      <c r="D545" s="19"/>
      <c r="O545" s="5"/>
      <c r="S545" s="13"/>
      <c r="AA545" s="227"/>
      <c r="AB545" s="227"/>
      <c r="AC545" s="227"/>
      <c r="AD545" s="227"/>
      <c r="AE545" s="227"/>
      <c r="AF545" s="244"/>
      <c r="AG545" s="245"/>
      <c r="AN545" s="227"/>
      <c r="AO545" s="227"/>
      <c r="AP545" s="227"/>
      <c r="AQ545" s="227"/>
      <c r="AR545" s="227"/>
      <c r="AS545" s="227"/>
      <c r="AT545" s="227"/>
      <c r="AU545" s="227"/>
    </row>
    <row r="546" spans="3:47" x14ac:dyDescent="0.2">
      <c r="C546" s="19"/>
      <c r="D546" s="19"/>
      <c r="O546" s="5"/>
      <c r="S546" s="13"/>
      <c r="AA546" s="227"/>
      <c r="AB546" s="227"/>
      <c r="AC546" s="227"/>
      <c r="AD546" s="227"/>
      <c r="AE546" s="227"/>
      <c r="AF546" s="244"/>
      <c r="AG546" s="245"/>
      <c r="AN546" s="227"/>
      <c r="AO546" s="227"/>
      <c r="AP546" s="227"/>
      <c r="AQ546" s="227"/>
      <c r="AR546" s="227"/>
      <c r="AS546" s="227"/>
      <c r="AT546" s="227"/>
      <c r="AU546" s="227"/>
    </row>
    <row r="547" spans="3:47" x14ac:dyDescent="0.2">
      <c r="C547" s="19"/>
      <c r="D547" s="19"/>
      <c r="O547" s="5"/>
      <c r="S547" s="13"/>
      <c r="AA547" s="227"/>
      <c r="AB547" s="227"/>
      <c r="AC547" s="227"/>
      <c r="AD547" s="227"/>
      <c r="AE547" s="227"/>
      <c r="AF547" s="244"/>
      <c r="AG547" s="245"/>
      <c r="AN547" s="227"/>
      <c r="AO547" s="227"/>
      <c r="AP547" s="227"/>
      <c r="AQ547" s="227"/>
      <c r="AR547" s="227"/>
      <c r="AS547" s="227"/>
      <c r="AT547" s="227"/>
      <c r="AU547" s="227"/>
    </row>
    <row r="548" spans="3:47" x14ac:dyDescent="0.2">
      <c r="C548" s="19"/>
      <c r="D548" s="19"/>
      <c r="O548" s="5"/>
      <c r="S548" s="13"/>
      <c r="AA548" s="227"/>
      <c r="AB548" s="227"/>
      <c r="AC548" s="227"/>
      <c r="AD548" s="227"/>
      <c r="AE548" s="227"/>
      <c r="AF548" s="244"/>
      <c r="AG548" s="245"/>
      <c r="AN548" s="227"/>
      <c r="AO548" s="227"/>
      <c r="AP548" s="227"/>
      <c r="AQ548" s="227"/>
      <c r="AR548" s="227"/>
      <c r="AS548" s="227"/>
      <c r="AT548" s="227"/>
      <c r="AU548" s="227"/>
    </row>
    <row r="549" spans="3:47" x14ac:dyDescent="0.2">
      <c r="C549" s="19"/>
      <c r="D549" s="19"/>
      <c r="O549" s="5"/>
      <c r="S549" s="13"/>
      <c r="AA549" s="227"/>
      <c r="AB549" s="227"/>
      <c r="AC549" s="227"/>
      <c r="AD549" s="227"/>
      <c r="AE549" s="227"/>
      <c r="AF549" s="244"/>
      <c r="AG549" s="245"/>
      <c r="AN549" s="227"/>
      <c r="AO549" s="227"/>
      <c r="AP549" s="227"/>
      <c r="AQ549" s="227"/>
      <c r="AR549" s="227"/>
      <c r="AS549" s="227"/>
      <c r="AT549" s="227"/>
      <c r="AU549" s="227"/>
    </row>
    <row r="550" spans="3:47" x14ac:dyDescent="0.2">
      <c r="C550" s="19"/>
      <c r="D550" s="19"/>
      <c r="O550" s="5"/>
      <c r="S550" s="13"/>
      <c r="AA550" s="227"/>
      <c r="AB550" s="227"/>
      <c r="AC550" s="227"/>
      <c r="AD550" s="227"/>
      <c r="AE550" s="227"/>
      <c r="AF550" s="244"/>
      <c r="AG550" s="245"/>
      <c r="AN550" s="227"/>
      <c r="AO550" s="227"/>
      <c r="AP550" s="227"/>
      <c r="AQ550" s="227"/>
      <c r="AR550" s="227"/>
      <c r="AS550" s="227"/>
      <c r="AT550" s="227"/>
      <c r="AU550" s="227"/>
    </row>
    <row r="551" spans="3:47" x14ac:dyDescent="0.2">
      <c r="C551" s="19"/>
      <c r="D551" s="19"/>
      <c r="O551" s="5"/>
      <c r="S551" s="13"/>
      <c r="AA551" s="227"/>
      <c r="AB551" s="227"/>
      <c r="AC551" s="227"/>
      <c r="AD551" s="227"/>
      <c r="AE551" s="227"/>
      <c r="AF551" s="244"/>
      <c r="AG551" s="245"/>
      <c r="AN551" s="227"/>
      <c r="AO551" s="227"/>
      <c r="AP551" s="227"/>
      <c r="AQ551" s="227"/>
      <c r="AR551" s="227"/>
      <c r="AS551" s="227"/>
      <c r="AT551" s="227"/>
      <c r="AU551" s="227"/>
    </row>
    <row r="552" spans="3:47" x14ac:dyDescent="0.2">
      <c r="C552" s="19"/>
      <c r="D552" s="19"/>
      <c r="O552" s="5"/>
      <c r="S552" s="13"/>
      <c r="AA552" s="227"/>
      <c r="AB552" s="227"/>
      <c r="AC552" s="227"/>
      <c r="AD552" s="227"/>
      <c r="AE552" s="227"/>
      <c r="AF552" s="244"/>
      <c r="AG552" s="245"/>
      <c r="AN552" s="227"/>
      <c r="AO552" s="227"/>
      <c r="AP552" s="227"/>
      <c r="AQ552" s="227"/>
      <c r="AR552" s="227"/>
      <c r="AS552" s="227"/>
      <c r="AT552" s="227"/>
      <c r="AU552" s="227"/>
    </row>
    <row r="553" spans="3:47" x14ac:dyDescent="0.2">
      <c r="C553" s="19"/>
      <c r="D553" s="19"/>
      <c r="O553" s="5"/>
      <c r="S553" s="13"/>
      <c r="AA553" s="227"/>
      <c r="AB553" s="227"/>
      <c r="AC553" s="227"/>
      <c r="AD553" s="227"/>
      <c r="AE553" s="227"/>
      <c r="AF553" s="244"/>
      <c r="AG553" s="245"/>
      <c r="AN553" s="227"/>
      <c r="AO553" s="227"/>
      <c r="AP553" s="227"/>
      <c r="AQ553" s="227"/>
      <c r="AR553" s="227"/>
      <c r="AS553" s="227"/>
      <c r="AT553" s="227"/>
      <c r="AU553" s="227"/>
    </row>
    <row r="554" spans="3:47" x14ac:dyDescent="0.2">
      <c r="C554" s="19"/>
      <c r="D554" s="19"/>
      <c r="O554" s="5"/>
      <c r="S554" s="13"/>
      <c r="AA554" s="227"/>
      <c r="AB554" s="227"/>
      <c r="AC554" s="227"/>
      <c r="AD554" s="227"/>
      <c r="AE554" s="227"/>
      <c r="AF554" s="244"/>
      <c r="AG554" s="245"/>
      <c r="AN554" s="227"/>
      <c r="AO554" s="227"/>
      <c r="AP554" s="227"/>
      <c r="AQ554" s="227"/>
      <c r="AR554" s="227"/>
      <c r="AS554" s="227"/>
      <c r="AT554" s="227"/>
      <c r="AU554" s="227"/>
    </row>
    <row r="555" spans="3:47" x14ac:dyDescent="0.2">
      <c r="C555" s="19"/>
      <c r="D555" s="19"/>
      <c r="O555" s="5"/>
      <c r="S555" s="13"/>
      <c r="AA555" s="227"/>
      <c r="AB555" s="227"/>
      <c r="AC555" s="227"/>
      <c r="AD555" s="227"/>
      <c r="AE555" s="227"/>
      <c r="AF555" s="244"/>
      <c r="AG555" s="245"/>
      <c r="AN555" s="227"/>
      <c r="AO555" s="227"/>
      <c r="AP555" s="227"/>
      <c r="AQ555" s="227"/>
      <c r="AR555" s="227"/>
      <c r="AS555" s="227"/>
      <c r="AT555" s="227"/>
      <c r="AU555" s="227"/>
    </row>
    <row r="556" spans="3:47" x14ac:dyDescent="0.2">
      <c r="C556" s="19"/>
      <c r="D556" s="19"/>
      <c r="O556" s="5"/>
      <c r="S556" s="13"/>
      <c r="AA556" s="227"/>
      <c r="AB556" s="227"/>
      <c r="AC556" s="227"/>
      <c r="AD556" s="227"/>
      <c r="AE556" s="227"/>
      <c r="AF556" s="244"/>
      <c r="AG556" s="245"/>
      <c r="AN556" s="227"/>
      <c r="AO556" s="227"/>
      <c r="AP556" s="227"/>
      <c r="AQ556" s="227"/>
      <c r="AR556" s="227"/>
      <c r="AS556" s="227"/>
      <c r="AT556" s="227"/>
      <c r="AU556" s="227"/>
    </row>
    <row r="557" spans="3:47" x14ac:dyDescent="0.2">
      <c r="C557" s="19"/>
      <c r="D557" s="19"/>
      <c r="O557" s="5"/>
      <c r="S557" s="13"/>
      <c r="AA557" s="227"/>
      <c r="AB557" s="227"/>
      <c r="AC557" s="227"/>
      <c r="AD557" s="227"/>
      <c r="AE557" s="227"/>
      <c r="AF557" s="244"/>
      <c r="AG557" s="245"/>
      <c r="AN557" s="227"/>
      <c r="AO557" s="227"/>
      <c r="AP557" s="227"/>
      <c r="AQ557" s="227"/>
      <c r="AR557" s="227"/>
      <c r="AS557" s="227"/>
      <c r="AT557" s="227"/>
      <c r="AU557" s="227"/>
    </row>
    <row r="558" spans="3:47" x14ac:dyDescent="0.2">
      <c r="C558" s="19"/>
      <c r="D558" s="19"/>
      <c r="O558" s="5"/>
      <c r="S558" s="13"/>
      <c r="AA558" s="227"/>
      <c r="AB558" s="227"/>
      <c r="AC558" s="227"/>
      <c r="AD558" s="227"/>
      <c r="AE558" s="227"/>
      <c r="AF558" s="244"/>
      <c r="AG558" s="245"/>
      <c r="AN558" s="227"/>
      <c r="AO558" s="227"/>
      <c r="AP558" s="227"/>
      <c r="AQ558" s="227"/>
      <c r="AR558" s="227"/>
      <c r="AS558" s="227"/>
      <c r="AT558" s="227"/>
      <c r="AU558" s="227"/>
    </row>
    <row r="559" spans="3:47" x14ac:dyDescent="0.2">
      <c r="C559" s="19"/>
      <c r="D559" s="19"/>
      <c r="O559" s="5"/>
      <c r="S559" s="13"/>
      <c r="AA559" s="227"/>
      <c r="AB559" s="227"/>
      <c r="AC559" s="227"/>
      <c r="AD559" s="227"/>
      <c r="AE559" s="227"/>
      <c r="AF559" s="244"/>
      <c r="AG559" s="245"/>
      <c r="AN559" s="227"/>
      <c r="AO559" s="227"/>
      <c r="AP559" s="227"/>
      <c r="AQ559" s="227"/>
      <c r="AR559" s="227"/>
      <c r="AS559" s="227"/>
      <c r="AT559" s="227"/>
      <c r="AU559" s="227"/>
    </row>
    <row r="560" spans="3:47" x14ac:dyDescent="0.2">
      <c r="C560" s="19"/>
      <c r="D560" s="19"/>
      <c r="O560" s="5"/>
      <c r="S560" s="13"/>
      <c r="AA560" s="227"/>
      <c r="AB560" s="227"/>
      <c r="AC560" s="227"/>
      <c r="AD560" s="227"/>
      <c r="AE560" s="227"/>
      <c r="AF560" s="244"/>
      <c r="AG560" s="245"/>
      <c r="AN560" s="227"/>
      <c r="AO560" s="227"/>
      <c r="AP560" s="227"/>
      <c r="AQ560" s="227"/>
      <c r="AR560" s="227"/>
      <c r="AS560" s="227"/>
      <c r="AT560" s="227"/>
      <c r="AU560" s="227"/>
    </row>
    <row r="561" spans="3:47" x14ac:dyDescent="0.2">
      <c r="C561" s="19"/>
      <c r="D561" s="19"/>
      <c r="O561" s="5"/>
      <c r="S561" s="13"/>
      <c r="AA561" s="227"/>
      <c r="AB561" s="227"/>
      <c r="AC561" s="227"/>
      <c r="AD561" s="227"/>
      <c r="AE561" s="227"/>
      <c r="AF561" s="244"/>
      <c r="AG561" s="245"/>
      <c r="AN561" s="227"/>
      <c r="AO561" s="227"/>
      <c r="AP561" s="227"/>
      <c r="AQ561" s="227"/>
      <c r="AR561" s="227"/>
      <c r="AS561" s="227"/>
      <c r="AT561" s="227"/>
      <c r="AU561" s="227"/>
    </row>
    <row r="562" spans="3:47" x14ac:dyDescent="0.2">
      <c r="C562" s="19"/>
      <c r="D562" s="19"/>
      <c r="O562" s="5"/>
      <c r="S562" s="13"/>
      <c r="AA562" s="227"/>
      <c r="AB562" s="227"/>
      <c r="AC562" s="227"/>
      <c r="AD562" s="227"/>
      <c r="AE562" s="227"/>
      <c r="AF562" s="244"/>
      <c r="AG562" s="245"/>
      <c r="AN562" s="227"/>
      <c r="AO562" s="227"/>
      <c r="AP562" s="227"/>
      <c r="AQ562" s="227"/>
      <c r="AR562" s="227"/>
      <c r="AS562" s="227"/>
      <c r="AT562" s="227"/>
      <c r="AU562" s="227"/>
    </row>
    <row r="563" spans="3:47" x14ac:dyDescent="0.2">
      <c r="C563" s="19"/>
      <c r="D563" s="19"/>
      <c r="O563" s="5"/>
      <c r="S563" s="13"/>
      <c r="AA563" s="227"/>
      <c r="AB563" s="227"/>
      <c r="AC563" s="227"/>
      <c r="AD563" s="227"/>
      <c r="AE563" s="227"/>
      <c r="AF563" s="244"/>
      <c r="AG563" s="245"/>
      <c r="AN563" s="227"/>
      <c r="AO563" s="227"/>
      <c r="AP563" s="227"/>
      <c r="AQ563" s="227"/>
      <c r="AR563" s="227"/>
      <c r="AS563" s="227"/>
      <c r="AT563" s="227"/>
      <c r="AU563" s="227"/>
    </row>
    <row r="564" spans="3:47" x14ac:dyDescent="0.2">
      <c r="C564" s="19"/>
      <c r="D564" s="19"/>
      <c r="O564" s="5"/>
      <c r="S564" s="13"/>
      <c r="AA564" s="227"/>
      <c r="AB564" s="227"/>
      <c r="AC564" s="227"/>
      <c r="AD564" s="227"/>
      <c r="AE564" s="227"/>
      <c r="AF564" s="244"/>
      <c r="AG564" s="245"/>
      <c r="AN564" s="227"/>
      <c r="AO564" s="227"/>
      <c r="AP564" s="227"/>
      <c r="AQ564" s="227"/>
      <c r="AR564" s="227"/>
      <c r="AS564" s="227"/>
      <c r="AT564" s="227"/>
      <c r="AU564" s="227"/>
    </row>
    <row r="565" spans="3:47" x14ac:dyDescent="0.2">
      <c r="C565" s="19"/>
      <c r="D565" s="19"/>
      <c r="O565" s="5"/>
      <c r="S565" s="13"/>
      <c r="AA565" s="227"/>
      <c r="AB565" s="227"/>
      <c r="AC565" s="227"/>
      <c r="AD565" s="227"/>
      <c r="AE565" s="227"/>
      <c r="AF565" s="244"/>
      <c r="AG565" s="245"/>
      <c r="AN565" s="227"/>
      <c r="AO565" s="227"/>
      <c r="AP565" s="227"/>
      <c r="AQ565" s="227"/>
      <c r="AR565" s="227"/>
      <c r="AS565" s="227"/>
      <c r="AT565" s="227"/>
      <c r="AU565" s="227"/>
    </row>
    <row r="566" spans="3:47" x14ac:dyDescent="0.2">
      <c r="C566" s="19"/>
      <c r="D566" s="19"/>
      <c r="O566" s="5"/>
      <c r="S566" s="13"/>
      <c r="AA566" s="227"/>
      <c r="AB566" s="227"/>
      <c r="AC566" s="227"/>
      <c r="AD566" s="227"/>
      <c r="AE566" s="227"/>
      <c r="AF566" s="244"/>
      <c r="AG566" s="245"/>
      <c r="AN566" s="227"/>
      <c r="AO566" s="227"/>
      <c r="AP566" s="227"/>
      <c r="AQ566" s="227"/>
      <c r="AR566" s="227"/>
      <c r="AS566" s="227"/>
      <c r="AT566" s="227"/>
      <c r="AU566" s="227"/>
    </row>
    <row r="567" spans="3:47" x14ac:dyDescent="0.2">
      <c r="C567" s="19"/>
      <c r="D567" s="19"/>
      <c r="O567" s="5"/>
      <c r="S567" s="13"/>
      <c r="AA567" s="227"/>
      <c r="AB567" s="227"/>
      <c r="AC567" s="227"/>
      <c r="AD567" s="227"/>
      <c r="AE567" s="227"/>
      <c r="AF567" s="244"/>
      <c r="AG567" s="245"/>
      <c r="AN567" s="227"/>
      <c r="AO567" s="227"/>
      <c r="AP567" s="227"/>
      <c r="AQ567" s="227"/>
      <c r="AR567" s="227"/>
      <c r="AS567" s="227"/>
      <c r="AT567" s="227"/>
      <c r="AU567" s="227"/>
    </row>
    <row r="568" spans="3:47" x14ac:dyDescent="0.2">
      <c r="C568" s="19"/>
      <c r="D568" s="19"/>
      <c r="O568" s="5"/>
      <c r="S568" s="13"/>
      <c r="AA568" s="227"/>
      <c r="AB568" s="227"/>
      <c r="AC568" s="227"/>
      <c r="AD568" s="227"/>
      <c r="AE568" s="227"/>
      <c r="AF568" s="244"/>
      <c r="AG568" s="245"/>
      <c r="AN568" s="227"/>
      <c r="AO568" s="227"/>
      <c r="AP568" s="227"/>
      <c r="AQ568" s="227"/>
      <c r="AR568" s="227"/>
      <c r="AS568" s="227"/>
      <c r="AT568" s="227"/>
      <c r="AU568" s="227"/>
    </row>
    <row r="569" spans="3:47" x14ac:dyDescent="0.2">
      <c r="C569" s="19"/>
      <c r="D569" s="19"/>
      <c r="O569" s="5"/>
      <c r="S569" s="13"/>
      <c r="AA569" s="227"/>
      <c r="AB569" s="227"/>
      <c r="AC569" s="227"/>
      <c r="AD569" s="227"/>
      <c r="AE569" s="227"/>
      <c r="AF569" s="244"/>
      <c r="AG569" s="245"/>
      <c r="AN569" s="227"/>
      <c r="AO569" s="227"/>
      <c r="AP569" s="227"/>
      <c r="AQ569" s="227"/>
      <c r="AR569" s="227"/>
      <c r="AS569" s="227"/>
      <c r="AT569" s="227"/>
      <c r="AU569" s="227"/>
    </row>
    <row r="570" spans="3:47" x14ac:dyDescent="0.2">
      <c r="C570" s="19"/>
      <c r="D570" s="19"/>
      <c r="O570" s="5"/>
      <c r="S570" s="13"/>
      <c r="AA570" s="227"/>
      <c r="AB570" s="227"/>
      <c r="AC570" s="227"/>
      <c r="AD570" s="227"/>
      <c r="AE570" s="227"/>
      <c r="AF570" s="244"/>
      <c r="AG570" s="245"/>
      <c r="AN570" s="227"/>
      <c r="AO570" s="227"/>
      <c r="AP570" s="227"/>
      <c r="AQ570" s="227"/>
      <c r="AR570" s="227"/>
      <c r="AS570" s="227"/>
      <c r="AT570" s="227"/>
      <c r="AU570" s="227"/>
    </row>
    <row r="571" spans="3:47" x14ac:dyDescent="0.2">
      <c r="C571" s="19"/>
      <c r="D571" s="19"/>
      <c r="O571" s="5"/>
      <c r="S571" s="13"/>
      <c r="AA571" s="227"/>
      <c r="AB571" s="227"/>
      <c r="AC571" s="227"/>
      <c r="AD571" s="227"/>
      <c r="AE571" s="227"/>
      <c r="AF571" s="244"/>
      <c r="AG571" s="245"/>
      <c r="AN571" s="227"/>
      <c r="AO571" s="227"/>
      <c r="AP571" s="227"/>
      <c r="AQ571" s="227"/>
      <c r="AR571" s="227"/>
      <c r="AS571" s="227"/>
      <c r="AT571" s="227"/>
      <c r="AU571" s="227"/>
    </row>
    <row r="572" spans="3:47" x14ac:dyDescent="0.2">
      <c r="C572" s="19"/>
      <c r="D572" s="19"/>
      <c r="O572" s="5"/>
      <c r="S572" s="13"/>
      <c r="AA572" s="227"/>
      <c r="AB572" s="227"/>
      <c r="AC572" s="227"/>
      <c r="AD572" s="227"/>
      <c r="AE572" s="227"/>
      <c r="AF572" s="244"/>
      <c r="AG572" s="245"/>
      <c r="AN572" s="227"/>
      <c r="AO572" s="227"/>
      <c r="AP572" s="227"/>
      <c r="AQ572" s="227"/>
      <c r="AR572" s="227"/>
      <c r="AS572" s="227"/>
      <c r="AT572" s="227"/>
      <c r="AU572" s="227"/>
    </row>
    <row r="573" spans="3:47" x14ac:dyDescent="0.2">
      <c r="C573" s="19"/>
      <c r="D573" s="19"/>
      <c r="O573" s="5"/>
      <c r="S573" s="13"/>
      <c r="AA573" s="227"/>
      <c r="AB573" s="227"/>
      <c r="AC573" s="227"/>
      <c r="AD573" s="227"/>
      <c r="AE573" s="227"/>
      <c r="AF573" s="244"/>
      <c r="AG573" s="245"/>
      <c r="AN573" s="227"/>
      <c r="AO573" s="227"/>
      <c r="AP573" s="227"/>
      <c r="AQ573" s="227"/>
      <c r="AR573" s="227"/>
      <c r="AS573" s="227"/>
      <c r="AT573" s="227"/>
      <c r="AU573" s="227"/>
    </row>
    <row r="574" spans="3:47" x14ac:dyDescent="0.2">
      <c r="C574" s="19"/>
      <c r="D574" s="19"/>
      <c r="O574" s="5"/>
      <c r="S574" s="13"/>
      <c r="AA574" s="227"/>
      <c r="AB574" s="227"/>
      <c r="AC574" s="227"/>
      <c r="AD574" s="227"/>
      <c r="AE574" s="227"/>
      <c r="AF574" s="244"/>
      <c r="AG574" s="245"/>
      <c r="AN574" s="227"/>
      <c r="AO574" s="227"/>
      <c r="AP574" s="227"/>
      <c r="AQ574" s="227"/>
      <c r="AR574" s="227"/>
      <c r="AS574" s="227"/>
      <c r="AT574" s="227"/>
      <c r="AU574" s="227"/>
    </row>
    <row r="575" spans="3:47" x14ac:dyDescent="0.2">
      <c r="C575" s="19"/>
      <c r="D575" s="19"/>
      <c r="O575" s="5"/>
      <c r="S575" s="13"/>
      <c r="AA575" s="227"/>
      <c r="AB575" s="227"/>
      <c r="AC575" s="227"/>
      <c r="AD575" s="227"/>
      <c r="AE575" s="227"/>
      <c r="AF575" s="244"/>
      <c r="AG575" s="245"/>
      <c r="AN575" s="227"/>
      <c r="AO575" s="227"/>
      <c r="AP575" s="227"/>
      <c r="AQ575" s="227"/>
      <c r="AR575" s="227"/>
      <c r="AS575" s="227"/>
      <c r="AT575" s="227"/>
      <c r="AU575" s="227"/>
    </row>
    <row r="576" spans="3:47" x14ac:dyDescent="0.2">
      <c r="C576" s="19"/>
      <c r="D576" s="19"/>
      <c r="O576" s="5"/>
      <c r="S576" s="13"/>
      <c r="AA576" s="227"/>
      <c r="AB576" s="227"/>
      <c r="AC576" s="227"/>
      <c r="AD576" s="227"/>
      <c r="AE576" s="227"/>
      <c r="AF576" s="244"/>
      <c r="AG576" s="245"/>
      <c r="AN576" s="227"/>
      <c r="AO576" s="227"/>
      <c r="AP576" s="227"/>
      <c r="AQ576" s="227"/>
      <c r="AR576" s="227"/>
      <c r="AS576" s="227"/>
      <c r="AT576" s="227"/>
      <c r="AU576" s="227"/>
    </row>
    <row r="577" spans="3:47" x14ac:dyDescent="0.2">
      <c r="C577" s="19"/>
      <c r="D577" s="19"/>
      <c r="O577" s="5"/>
      <c r="S577" s="13"/>
      <c r="AA577" s="227"/>
      <c r="AB577" s="227"/>
      <c r="AC577" s="227"/>
      <c r="AD577" s="227"/>
      <c r="AE577" s="227"/>
      <c r="AF577" s="244"/>
      <c r="AG577" s="245"/>
      <c r="AN577" s="227"/>
      <c r="AO577" s="227"/>
      <c r="AP577" s="227"/>
      <c r="AQ577" s="227"/>
      <c r="AR577" s="227"/>
      <c r="AS577" s="227"/>
      <c r="AT577" s="227"/>
      <c r="AU577" s="227"/>
    </row>
    <row r="578" spans="3:47" x14ac:dyDescent="0.2">
      <c r="C578" s="19"/>
      <c r="D578" s="19"/>
      <c r="O578" s="5"/>
      <c r="S578" s="13"/>
      <c r="AA578" s="227"/>
      <c r="AB578" s="227"/>
      <c r="AC578" s="227"/>
      <c r="AD578" s="227"/>
      <c r="AE578" s="227"/>
      <c r="AF578" s="244"/>
      <c r="AG578" s="245"/>
      <c r="AN578" s="227"/>
      <c r="AO578" s="227"/>
      <c r="AP578" s="227"/>
      <c r="AQ578" s="227"/>
      <c r="AR578" s="227"/>
      <c r="AS578" s="227"/>
      <c r="AT578" s="227"/>
      <c r="AU578" s="227"/>
    </row>
    <row r="579" spans="3:47" x14ac:dyDescent="0.2">
      <c r="C579" s="19"/>
      <c r="D579" s="19"/>
      <c r="O579" s="5"/>
      <c r="S579" s="13"/>
      <c r="AA579" s="227"/>
      <c r="AB579" s="227"/>
      <c r="AC579" s="227"/>
      <c r="AD579" s="227"/>
      <c r="AE579" s="227"/>
      <c r="AF579" s="244"/>
      <c r="AG579" s="245"/>
      <c r="AN579" s="227"/>
      <c r="AO579" s="227"/>
      <c r="AP579" s="227"/>
      <c r="AQ579" s="227"/>
      <c r="AR579" s="227"/>
      <c r="AS579" s="227"/>
      <c r="AT579" s="227"/>
      <c r="AU579" s="227"/>
    </row>
    <row r="580" spans="3:47" x14ac:dyDescent="0.2">
      <c r="C580" s="19"/>
      <c r="D580" s="19"/>
      <c r="O580" s="5"/>
      <c r="S580" s="13"/>
      <c r="AA580" s="227"/>
      <c r="AB580" s="227"/>
      <c r="AC580" s="227"/>
      <c r="AD580" s="227"/>
      <c r="AE580" s="227"/>
      <c r="AF580" s="244"/>
      <c r="AG580" s="245"/>
      <c r="AN580" s="227"/>
      <c r="AO580" s="227"/>
      <c r="AP580" s="227"/>
      <c r="AQ580" s="227"/>
      <c r="AR580" s="227"/>
      <c r="AS580" s="227"/>
      <c r="AT580" s="227"/>
      <c r="AU580" s="227"/>
    </row>
    <row r="581" spans="3:47" x14ac:dyDescent="0.2">
      <c r="C581" s="19"/>
      <c r="D581" s="19"/>
      <c r="O581" s="5"/>
      <c r="S581" s="13"/>
      <c r="AA581" s="227"/>
      <c r="AB581" s="227"/>
      <c r="AC581" s="227"/>
      <c r="AD581" s="227"/>
      <c r="AE581" s="227"/>
      <c r="AF581" s="244"/>
      <c r="AG581" s="245"/>
      <c r="AN581" s="227"/>
      <c r="AO581" s="227"/>
      <c r="AP581" s="227"/>
      <c r="AQ581" s="227"/>
      <c r="AR581" s="227"/>
      <c r="AS581" s="227"/>
      <c r="AT581" s="227"/>
      <c r="AU581" s="227"/>
    </row>
    <row r="582" spans="3:47" x14ac:dyDescent="0.2">
      <c r="C582" s="19"/>
      <c r="D582" s="19"/>
      <c r="O582" s="5"/>
      <c r="S582" s="13"/>
      <c r="AA582" s="227"/>
      <c r="AB582" s="227"/>
      <c r="AC582" s="227"/>
      <c r="AD582" s="227"/>
      <c r="AE582" s="227"/>
      <c r="AF582" s="244"/>
      <c r="AG582" s="245"/>
      <c r="AN582" s="227"/>
      <c r="AO582" s="227"/>
      <c r="AP582" s="227"/>
      <c r="AQ582" s="227"/>
      <c r="AR582" s="227"/>
      <c r="AS582" s="227"/>
      <c r="AT582" s="227"/>
      <c r="AU582" s="227"/>
    </row>
    <row r="583" spans="3:47" x14ac:dyDescent="0.2">
      <c r="C583" s="19"/>
      <c r="D583" s="19"/>
      <c r="O583" s="5"/>
      <c r="S583" s="13"/>
      <c r="AA583" s="227"/>
      <c r="AB583" s="227"/>
      <c r="AC583" s="227"/>
      <c r="AD583" s="227"/>
      <c r="AE583" s="227"/>
      <c r="AF583" s="244"/>
      <c r="AG583" s="245"/>
      <c r="AN583" s="227"/>
      <c r="AO583" s="227"/>
      <c r="AP583" s="227"/>
      <c r="AQ583" s="227"/>
      <c r="AR583" s="227"/>
      <c r="AS583" s="227"/>
      <c r="AT583" s="227"/>
      <c r="AU583" s="227"/>
    </row>
    <row r="584" spans="3:47" x14ac:dyDescent="0.2">
      <c r="C584" s="19"/>
      <c r="D584" s="19"/>
      <c r="O584" s="5"/>
      <c r="S584" s="13"/>
      <c r="AA584" s="227"/>
      <c r="AB584" s="227"/>
      <c r="AC584" s="227"/>
      <c r="AD584" s="227"/>
      <c r="AE584" s="227"/>
      <c r="AF584" s="244"/>
      <c r="AG584" s="245"/>
      <c r="AN584" s="227"/>
      <c r="AO584" s="227"/>
      <c r="AP584" s="227"/>
      <c r="AQ584" s="227"/>
      <c r="AR584" s="227"/>
      <c r="AS584" s="227"/>
      <c r="AT584" s="227"/>
      <c r="AU584" s="227"/>
    </row>
    <row r="585" spans="3:47" x14ac:dyDescent="0.2">
      <c r="C585" s="19"/>
      <c r="D585" s="19"/>
      <c r="O585" s="5"/>
      <c r="S585" s="13"/>
      <c r="AA585" s="227"/>
      <c r="AB585" s="227"/>
      <c r="AC585" s="227"/>
      <c r="AD585" s="227"/>
      <c r="AE585" s="227"/>
      <c r="AF585" s="244"/>
      <c r="AG585" s="245"/>
      <c r="AN585" s="227"/>
      <c r="AO585" s="227"/>
      <c r="AP585" s="227"/>
      <c r="AQ585" s="227"/>
      <c r="AR585" s="227"/>
      <c r="AS585" s="227"/>
      <c r="AT585" s="227"/>
      <c r="AU585" s="227"/>
    </row>
    <row r="586" spans="3:47" x14ac:dyDescent="0.2">
      <c r="C586" s="19"/>
      <c r="D586" s="19"/>
      <c r="O586" s="5"/>
      <c r="S586" s="13"/>
      <c r="AA586" s="227"/>
      <c r="AB586" s="227"/>
      <c r="AC586" s="227"/>
      <c r="AD586" s="227"/>
      <c r="AE586" s="227"/>
      <c r="AF586" s="244"/>
      <c r="AG586" s="245"/>
      <c r="AN586" s="227"/>
      <c r="AO586" s="227"/>
      <c r="AP586" s="227"/>
      <c r="AQ586" s="227"/>
      <c r="AR586" s="227"/>
      <c r="AS586" s="227"/>
      <c r="AT586" s="227"/>
      <c r="AU586" s="227"/>
    </row>
    <row r="587" spans="3:47" x14ac:dyDescent="0.2">
      <c r="C587" s="19"/>
      <c r="D587" s="19"/>
      <c r="O587" s="5"/>
      <c r="S587" s="13"/>
      <c r="AA587" s="227"/>
      <c r="AB587" s="227"/>
      <c r="AC587" s="227"/>
      <c r="AD587" s="227"/>
      <c r="AE587" s="227"/>
      <c r="AF587" s="244"/>
      <c r="AG587" s="245"/>
      <c r="AN587" s="227"/>
      <c r="AO587" s="227"/>
      <c r="AP587" s="227"/>
      <c r="AQ587" s="227"/>
      <c r="AR587" s="227"/>
      <c r="AS587" s="227"/>
      <c r="AT587" s="227"/>
      <c r="AU587" s="227"/>
    </row>
    <row r="588" spans="3:47" x14ac:dyDescent="0.2">
      <c r="C588" s="19"/>
      <c r="D588" s="19"/>
      <c r="O588" s="5"/>
      <c r="S588" s="13"/>
      <c r="AA588" s="227"/>
      <c r="AB588" s="227"/>
      <c r="AC588" s="227"/>
      <c r="AD588" s="227"/>
      <c r="AE588" s="227"/>
      <c r="AF588" s="244"/>
      <c r="AG588" s="245"/>
      <c r="AN588" s="227"/>
      <c r="AO588" s="227"/>
      <c r="AP588" s="227"/>
      <c r="AQ588" s="227"/>
      <c r="AR588" s="227"/>
      <c r="AS588" s="227"/>
      <c r="AT588" s="227"/>
      <c r="AU588" s="227"/>
    </row>
    <row r="589" spans="3:47" x14ac:dyDescent="0.2">
      <c r="C589" s="19"/>
      <c r="D589" s="19"/>
      <c r="O589" s="5"/>
      <c r="S589" s="13"/>
      <c r="AA589" s="227"/>
      <c r="AB589" s="227"/>
      <c r="AC589" s="227"/>
      <c r="AD589" s="227"/>
      <c r="AE589" s="227"/>
      <c r="AF589" s="244"/>
      <c r="AG589" s="245"/>
      <c r="AN589" s="227"/>
      <c r="AO589" s="227"/>
      <c r="AP589" s="227"/>
      <c r="AQ589" s="227"/>
      <c r="AR589" s="227"/>
      <c r="AS589" s="227"/>
      <c r="AT589" s="227"/>
      <c r="AU589" s="227"/>
    </row>
    <row r="590" spans="3:47" x14ac:dyDescent="0.2">
      <c r="C590" s="19"/>
      <c r="D590" s="19"/>
      <c r="O590" s="5"/>
      <c r="S590" s="13"/>
      <c r="AA590" s="227"/>
      <c r="AB590" s="227"/>
      <c r="AC590" s="227"/>
      <c r="AD590" s="227"/>
      <c r="AE590" s="227"/>
      <c r="AF590" s="244"/>
      <c r="AG590" s="245"/>
      <c r="AN590" s="227"/>
      <c r="AO590" s="227"/>
      <c r="AP590" s="227"/>
      <c r="AQ590" s="227"/>
      <c r="AR590" s="227"/>
      <c r="AS590" s="227"/>
      <c r="AT590" s="227"/>
      <c r="AU590" s="227"/>
    </row>
    <row r="591" spans="3:47" x14ac:dyDescent="0.2">
      <c r="C591" s="19"/>
      <c r="D591" s="19"/>
      <c r="O591" s="5"/>
      <c r="S591" s="13"/>
      <c r="AA591" s="227"/>
      <c r="AB591" s="227"/>
      <c r="AC591" s="227"/>
      <c r="AD591" s="227"/>
      <c r="AE591" s="227"/>
      <c r="AF591" s="244"/>
      <c r="AG591" s="245"/>
      <c r="AN591" s="227"/>
      <c r="AO591" s="227"/>
      <c r="AP591" s="227"/>
      <c r="AQ591" s="227"/>
      <c r="AR591" s="227"/>
      <c r="AS591" s="227"/>
      <c r="AT591" s="227"/>
      <c r="AU591" s="227"/>
    </row>
    <row r="592" spans="3:47" x14ac:dyDescent="0.2">
      <c r="C592" s="19"/>
      <c r="D592" s="19"/>
      <c r="O592" s="5"/>
      <c r="S592" s="13"/>
      <c r="AA592" s="227"/>
      <c r="AB592" s="227"/>
      <c r="AC592" s="227"/>
      <c r="AD592" s="227"/>
      <c r="AE592" s="227"/>
      <c r="AF592" s="244"/>
      <c r="AG592" s="245"/>
      <c r="AN592" s="227"/>
      <c r="AO592" s="227"/>
      <c r="AP592" s="227"/>
      <c r="AQ592" s="227"/>
      <c r="AR592" s="227"/>
      <c r="AS592" s="227"/>
      <c r="AT592" s="227"/>
      <c r="AU592" s="227"/>
    </row>
    <row r="593" spans="3:47" x14ac:dyDescent="0.2">
      <c r="C593" s="19"/>
      <c r="D593" s="19"/>
      <c r="O593" s="5"/>
      <c r="S593" s="13"/>
      <c r="AA593" s="227"/>
      <c r="AB593" s="227"/>
      <c r="AC593" s="227"/>
      <c r="AD593" s="227"/>
      <c r="AE593" s="227"/>
      <c r="AF593" s="244"/>
      <c r="AG593" s="245"/>
      <c r="AN593" s="227"/>
      <c r="AO593" s="227"/>
      <c r="AP593" s="227"/>
      <c r="AQ593" s="227"/>
      <c r="AR593" s="227"/>
      <c r="AS593" s="227"/>
      <c r="AT593" s="227"/>
      <c r="AU593" s="227"/>
    </row>
    <row r="594" spans="3:47" x14ac:dyDescent="0.2">
      <c r="C594" s="19"/>
      <c r="D594" s="19"/>
      <c r="O594" s="5"/>
      <c r="S594" s="13"/>
      <c r="AA594" s="227"/>
      <c r="AB594" s="227"/>
      <c r="AC594" s="227"/>
      <c r="AD594" s="227"/>
      <c r="AE594" s="227"/>
      <c r="AF594" s="244"/>
      <c r="AG594" s="245"/>
      <c r="AN594" s="227"/>
      <c r="AO594" s="227"/>
      <c r="AP594" s="227"/>
      <c r="AQ594" s="227"/>
      <c r="AR594" s="227"/>
      <c r="AS594" s="227"/>
      <c r="AT594" s="227"/>
      <c r="AU594" s="227"/>
    </row>
    <row r="595" spans="3:47" x14ac:dyDescent="0.2">
      <c r="C595" s="19"/>
      <c r="D595" s="19"/>
      <c r="O595" s="5"/>
      <c r="S595" s="13"/>
      <c r="AA595" s="227"/>
      <c r="AB595" s="227"/>
      <c r="AC595" s="227"/>
      <c r="AD595" s="227"/>
      <c r="AE595" s="227"/>
      <c r="AF595" s="244"/>
      <c r="AG595" s="245"/>
      <c r="AN595" s="227"/>
      <c r="AO595" s="227"/>
      <c r="AP595" s="227"/>
      <c r="AQ595" s="227"/>
      <c r="AR595" s="227"/>
      <c r="AS595" s="227"/>
      <c r="AT595" s="227"/>
      <c r="AU595" s="227"/>
    </row>
    <row r="596" spans="3:47" x14ac:dyDescent="0.2">
      <c r="C596" s="19"/>
      <c r="D596" s="19"/>
      <c r="O596" s="5"/>
      <c r="S596" s="13"/>
      <c r="AA596" s="227"/>
      <c r="AB596" s="227"/>
      <c r="AC596" s="227"/>
      <c r="AD596" s="227"/>
      <c r="AE596" s="227"/>
      <c r="AF596" s="244"/>
      <c r="AG596" s="245"/>
      <c r="AN596" s="227"/>
      <c r="AO596" s="227"/>
      <c r="AP596" s="227"/>
      <c r="AQ596" s="227"/>
      <c r="AR596" s="227"/>
      <c r="AS596" s="227"/>
      <c r="AT596" s="227"/>
      <c r="AU596" s="227"/>
    </row>
    <row r="597" spans="3:47" x14ac:dyDescent="0.2">
      <c r="C597" s="19"/>
      <c r="D597" s="19"/>
      <c r="O597" s="5"/>
      <c r="S597" s="13"/>
      <c r="AA597" s="227"/>
      <c r="AB597" s="227"/>
      <c r="AC597" s="227"/>
      <c r="AD597" s="227"/>
      <c r="AE597" s="227"/>
      <c r="AF597" s="244"/>
      <c r="AG597" s="245"/>
      <c r="AN597" s="227"/>
      <c r="AO597" s="227"/>
      <c r="AP597" s="227"/>
      <c r="AQ597" s="227"/>
      <c r="AR597" s="227"/>
      <c r="AS597" s="227"/>
      <c r="AT597" s="227"/>
      <c r="AU597" s="227"/>
    </row>
    <row r="598" spans="3:47" x14ac:dyDescent="0.2">
      <c r="C598" s="19"/>
      <c r="D598" s="19"/>
      <c r="O598" s="5"/>
      <c r="S598" s="13"/>
      <c r="AA598" s="227"/>
      <c r="AB598" s="227"/>
      <c r="AC598" s="227"/>
      <c r="AD598" s="227"/>
      <c r="AE598" s="227"/>
      <c r="AF598" s="244"/>
      <c r="AG598" s="245"/>
      <c r="AN598" s="227"/>
      <c r="AO598" s="227"/>
      <c r="AP598" s="227"/>
      <c r="AQ598" s="227"/>
      <c r="AR598" s="227"/>
      <c r="AS598" s="227"/>
      <c r="AT598" s="227"/>
      <c r="AU598" s="227"/>
    </row>
    <row r="599" spans="3:47" x14ac:dyDescent="0.2">
      <c r="C599" s="19"/>
      <c r="D599" s="19"/>
      <c r="O599" s="5"/>
      <c r="S599" s="13"/>
      <c r="AA599" s="227"/>
      <c r="AB599" s="227"/>
      <c r="AC599" s="227"/>
      <c r="AD599" s="227"/>
      <c r="AE599" s="227"/>
      <c r="AF599" s="244"/>
      <c r="AG599" s="245"/>
      <c r="AN599" s="227"/>
      <c r="AO599" s="227"/>
      <c r="AP599" s="227"/>
      <c r="AQ599" s="227"/>
      <c r="AR599" s="227"/>
      <c r="AS599" s="227"/>
      <c r="AT599" s="227"/>
      <c r="AU599" s="227"/>
    </row>
    <row r="600" spans="3:47" x14ac:dyDescent="0.2">
      <c r="C600" s="19"/>
      <c r="D600" s="19"/>
      <c r="O600" s="5"/>
      <c r="S600" s="13"/>
      <c r="AA600" s="227"/>
      <c r="AB600" s="227"/>
      <c r="AC600" s="227"/>
      <c r="AD600" s="227"/>
      <c r="AE600" s="227"/>
      <c r="AF600" s="244"/>
      <c r="AG600" s="245"/>
      <c r="AN600" s="227"/>
      <c r="AO600" s="227"/>
      <c r="AP600" s="227"/>
      <c r="AQ600" s="227"/>
      <c r="AR600" s="227"/>
      <c r="AS600" s="227"/>
      <c r="AT600" s="227"/>
      <c r="AU600" s="227"/>
    </row>
    <row r="601" spans="3:47" x14ac:dyDescent="0.2">
      <c r="C601" s="19"/>
      <c r="D601" s="19"/>
      <c r="O601" s="5"/>
      <c r="S601" s="13"/>
      <c r="AA601" s="227"/>
      <c r="AB601" s="227"/>
      <c r="AC601" s="227"/>
      <c r="AD601" s="227"/>
      <c r="AE601" s="227"/>
      <c r="AF601" s="244"/>
      <c r="AG601" s="245"/>
      <c r="AN601" s="227"/>
      <c r="AO601" s="227"/>
      <c r="AP601" s="227"/>
      <c r="AQ601" s="227"/>
      <c r="AR601" s="227"/>
      <c r="AS601" s="227"/>
      <c r="AT601" s="227"/>
      <c r="AU601" s="227"/>
    </row>
    <row r="602" spans="3:47" x14ac:dyDescent="0.2">
      <c r="C602" s="19"/>
      <c r="D602" s="19"/>
      <c r="O602" s="5"/>
      <c r="S602" s="13"/>
      <c r="AA602" s="227"/>
      <c r="AB602" s="227"/>
      <c r="AC602" s="227"/>
      <c r="AD602" s="227"/>
      <c r="AE602" s="227"/>
      <c r="AF602" s="244"/>
      <c r="AG602" s="245"/>
      <c r="AN602" s="227"/>
      <c r="AO602" s="227"/>
      <c r="AP602" s="227"/>
      <c r="AQ602" s="227"/>
      <c r="AR602" s="227"/>
      <c r="AS602" s="227"/>
      <c r="AT602" s="227"/>
      <c r="AU602" s="227"/>
    </row>
    <row r="603" spans="3:47" x14ac:dyDescent="0.2">
      <c r="C603" s="19"/>
      <c r="D603" s="19"/>
      <c r="O603" s="5"/>
      <c r="S603" s="13"/>
      <c r="AA603" s="227"/>
      <c r="AB603" s="227"/>
      <c r="AC603" s="227"/>
      <c r="AD603" s="227"/>
      <c r="AE603" s="227"/>
      <c r="AF603" s="244"/>
      <c r="AG603" s="245"/>
      <c r="AN603" s="227"/>
      <c r="AO603" s="227"/>
      <c r="AP603" s="227"/>
      <c r="AQ603" s="227"/>
      <c r="AR603" s="227"/>
      <c r="AS603" s="227"/>
      <c r="AT603" s="227"/>
      <c r="AU603" s="227"/>
    </row>
    <row r="604" spans="3:47" x14ac:dyDescent="0.2">
      <c r="C604" s="19"/>
      <c r="D604" s="19"/>
      <c r="O604" s="5"/>
      <c r="S604" s="13"/>
      <c r="AA604" s="227"/>
      <c r="AB604" s="227"/>
      <c r="AC604" s="227"/>
      <c r="AD604" s="227"/>
      <c r="AE604" s="227"/>
      <c r="AF604" s="244"/>
      <c r="AG604" s="245"/>
      <c r="AN604" s="227"/>
      <c r="AO604" s="227"/>
      <c r="AP604" s="227"/>
      <c r="AQ604" s="227"/>
      <c r="AR604" s="227"/>
      <c r="AS604" s="227"/>
      <c r="AT604" s="227"/>
      <c r="AU604" s="227"/>
    </row>
    <row r="605" spans="3:47" x14ac:dyDescent="0.2">
      <c r="C605" s="19"/>
      <c r="D605" s="19"/>
      <c r="O605" s="5"/>
      <c r="S605" s="13"/>
      <c r="AA605" s="227"/>
      <c r="AB605" s="227"/>
      <c r="AC605" s="227"/>
      <c r="AD605" s="227"/>
      <c r="AE605" s="227"/>
      <c r="AF605" s="244"/>
      <c r="AG605" s="245"/>
      <c r="AN605" s="227"/>
      <c r="AO605" s="227"/>
      <c r="AP605" s="227"/>
      <c r="AQ605" s="227"/>
      <c r="AR605" s="227"/>
      <c r="AS605" s="227"/>
      <c r="AT605" s="227"/>
      <c r="AU605" s="227"/>
    </row>
    <row r="606" spans="3:47" x14ac:dyDescent="0.2">
      <c r="C606" s="19"/>
      <c r="D606" s="19"/>
      <c r="O606" s="5"/>
      <c r="S606" s="13"/>
      <c r="AA606" s="227"/>
      <c r="AB606" s="227"/>
      <c r="AC606" s="227"/>
      <c r="AD606" s="227"/>
      <c r="AE606" s="227"/>
      <c r="AF606" s="244"/>
      <c r="AG606" s="245"/>
      <c r="AN606" s="227"/>
      <c r="AO606" s="227"/>
      <c r="AP606" s="227"/>
      <c r="AQ606" s="227"/>
      <c r="AR606" s="227"/>
      <c r="AS606" s="227"/>
      <c r="AT606" s="227"/>
      <c r="AU606" s="227"/>
    </row>
    <row r="607" spans="3:47" x14ac:dyDescent="0.2">
      <c r="C607" s="19"/>
      <c r="D607" s="19"/>
      <c r="O607" s="5"/>
      <c r="S607" s="13"/>
      <c r="AA607" s="227"/>
      <c r="AB607" s="227"/>
      <c r="AC607" s="227"/>
      <c r="AD607" s="227"/>
      <c r="AE607" s="227"/>
      <c r="AF607" s="244"/>
      <c r="AG607" s="245"/>
      <c r="AN607" s="227"/>
      <c r="AO607" s="227"/>
      <c r="AP607" s="227"/>
      <c r="AQ607" s="227"/>
      <c r="AR607" s="227"/>
      <c r="AS607" s="227"/>
      <c r="AT607" s="227"/>
      <c r="AU607" s="227"/>
    </row>
    <row r="608" spans="3:47" x14ac:dyDescent="0.2">
      <c r="C608" s="19"/>
      <c r="D608" s="19"/>
      <c r="O608" s="5"/>
      <c r="S608" s="13"/>
      <c r="AA608" s="227"/>
      <c r="AB608" s="227"/>
      <c r="AC608" s="227"/>
      <c r="AD608" s="227"/>
      <c r="AE608" s="227"/>
      <c r="AF608" s="244"/>
      <c r="AG608" s="245"/>
      <c r="AN608" s="227"/>
      <c r="AO608" s="227"/>
      <c r="AP608" s="227"/>
      <c r="AQ608" s="227"/>
      <c r="AR608" s="227"/>
      <c r="AS608" s="227"/>
      <c r="AT608" s="227"/>
      <c r="AU608" s="227"/>
    </row>
    <row r="609" spans="3:47" x14ac:dyDescent="0.2">
      <c r="C609" s="19"/>
      <c r="D609" s="19"/>
      <c r="O609" s="5"/>
      <c r="S609" s="13"/>
      <c r="AA609" s="227"/>
      <c r="AB609" s="227"/>
      <c r="AC609" s="227"/>
      <c r="AD609" s="227"/>
      <c r="AE609" s="227"/>
      <c r="AF609" s="244"/>
      <c r="AG609" s="245"/>
      <c r="AN609" s="227"/>
      <c r="AO609" s="227"/>
      <c r="AP609" s="227"/>
      <c r="AQ609" s="227"/>
      <c r="AR609" s="227"/>
      <c r="AS609" s="227"/>
      <c r="AT609" s="227"/>
      <c r="AU609" s="227"/>
    </row>
    <row r="610" spans="3:47" x14ac:dyDescent="0.2">
      <c r="C610" s="19"/>
      <c r="D610" s="19"/>
      <c r="O610" s="5"/>
      <c r="S610" s="13"/>
      <c r="AA610" s="227"/>
      <c r="AB610" s="227"/>
      <c r="AC610" s="227"/>
      <c r="AD610" s="227"/>
      <c r="AE610" s="227"/>
      <c r="AF610" s="244"/>
      <c r="AG610" s="245"/>
      <c r="AN610" s="227"/>
      <c r="AO610" s="227"/>
      <c r="AP610" s="227"/>
      <c r="AQ610" s="227"/>
      <c r="AR610" s="227"/>
      <c r="AS610" s="227"/>
      <c r="AT610" s="227"/>
      <c r="AU610" s="227"/>
    </row>
    <row r="611" spans="3:47" x14ac:dyDescent="0.2">
      <c r="C611" s="19"/>
      <c r="D611" s="19"/>
      <c r="O611" s="5"/>
      <c r="S611" s="13"/>
      <c r="AA611" s="227"/>
      <c r="AB611" s="227"/>
      <c r="AC611" s="227"/>
      <c r="AD611" s="227"/>
      <c r="AE611" s="227"/>
      <c r="AF611" s="244"/>
      <c r="AG611" s="245"/>
      <c r="AN611" s="227"/>
      <c r="AO611" s="227"/>
      <c r="AP611" s="227"/>
      <c r="AQ611" s="227"/>
      <c r="AR611" s="227"/>
      <c r="AS611" s="227"/>
      <c r="AT611" s="227"/>
      <c r="AU611" s="227"/>
    </row>
    <row r="612" spans="3:47" x14ac:dyDescent="0.2">
      <c r="C612" s="19"/>
      <c r="D612" s="19"/>
      <c r="O612" s="5"/>
      <c r="S612" s="13"/>
      <c r="AA612" s="227"/>
      <c r="AB612" s="227"/>
      <c r="AC612" s="227"/>
      <c r="AD612" s="227"/>
      <c r="AE612" s="227"/>
      <c r="AF612" s="244"/>
      <c r="AG612" s="245"/>
      <c r="AN612" s="227"/>
      <c r="AO612" s="227"/>
      <c r="AP612" s="227"/>
      <c r="AQ612" s="227"/>
      <c r="AR612" s="227"/>
      <c r="AS612" s="227"/>
      <c r="AT612" s="227"/>
      <c r="AU612" s="227"/>
    </row>
    <row r="613" spans="3:47" x14ac:dyDescent="0.2">
      <c r="C613" s="19"/>
      <c r="D613" s="19"/>
      <c r="O613" s="5"/>
      <c r="S613" s="13"/>
      <c r="AA613" s="227"/>
      <c r="AB613" s="227"/>
      <c r="AC613" s="227"/>
      <c r="AD613" s="227"/>
      <c r="AE613" s="227"/>
      <c r="AF613" s="244"/>
      <c r="AG613" s="245"/>
      <c r="AN613" s="227"/>
      <c r="AO613" s="227"/>
      <c r="AP613" s="227"/>
      <c r="AQ613" s="227"/>
      <c r="AR613" s="227"/>
      <c r="AS613" s="227"/>
      <c r="AT613" s="227"/>
      <c r="AU613" s="227"/>
    </row>
    <row r="614" spans="3:47" x14ac:dyDescent="0.2">
      <c r="C614" s="19"/>
      <c r="D614" s="19"/>
      <c r="O614" s="5"/>
      <c r="S614" s="13"/>
      <c r="AA614" s="227"/>
      <c r="AB614" s="227"/>
      <c r="AC614" s="227"/>
      <c r="AD614" s="227"/>
      <c r="AE614" s="227"/>
      <c r="AF614" s="244"/>
      <c r="AG614" s="245"/>
      <c r="AN614" s="227"/>
      <c r="AO614" s="227"/>
      <c r="AP614" s="227"/>
      <c r="AQ614" s="227"/>
      <c r="AR614" s="227"/>
      <c r="AS614" s="227"/>
      <c r="AT614" s="227"/>
      <c r="AU614" s="227"/>
    </row>
    <row r="615" spans="3:47" x14ac:dyDescent="0.2">
      <c r="C615" s="19"/>
      <c r="D615" s="19"/>
      <c r="O615" s="5"/>
      <c r="S615" s="13"/>
      <c r="AA615" s="227"/>
      <c r="AB615" s="227"/>
      <c r="AC615" s="227"/>
      <c r="AD615" s="227"/>
      <c r="AE615" s="227"/>
      <c r="AF615" s="244"/>
      <c r="AG615" s="245"/>
      <c r="AN615" s="227"/>
      <c r="AO615" s="227"/>
      <c r="AP615" s="227"/>
      <c r="AQ615" s="227"/>
      <c r="AR615" s="227"/>
      <c r="AS615" s="227"/>
      <c r="AT615" s="227"/>
      <c r="AU615" s="227"/>
    </row>
    <row r="616" spans="3:47" x14ac:dyDescent="0.2">
      <c r="C616" s="19"/>
      <c r="D616" s="19"/>
      <c r="O616" s="5"/>
      <c r="S616" s="13"/>
      <c r="AA616" s="227"/>
      <c r="AB616" s="227"/>
      <c r="AC616" s="227"/>
      <c r="AD616" s="227"/>
      <c r="AE616" s="227"/>
      <c r="AF616" s="244"/>
      <c r="AG616" s="245"/>
      <c r="AN616" s="227"/>
      <c r="AO616" s="227"/>
      <c r="AP616" s="227"/>
      <c r="AQ616" s="227"/>
      <c r="AR616" s="227"/>
      <c r="AS616" s="227"/>
      <c r="AT616" s="227"/>
      <c r="AU616" s="227"/>
    </row>
    <row r="617" spans="3:47" x14ac:dyDescent="0.2">
      <c r="C617" s="19"/>
      <c r="D617" s="19"/>
      <c r="O617" s="5"/>
      <c r="S617" s="13"/>
      <c r="AA617" s="227"/>
      <c r="AB617" s="227"/>
      <c r="AC617" s="227"/>
      <c r="AD617" s="227"/>
      <c r="AE617" s="227"/>
      <c r="AF617" s="244"/>
      <c r="AG617" s="245"/>
      <c r="AN617" s="227"/>
      <c r="AO617" s="227"/>
      <c r="AP617" s="227"/>
      <c r="AQ617" s="227"/>
      <c r="AR617" s="227"/>
      <c r="AS617" s="227"/>
      <c r="AT617" s="227"/>
      <c r="AU617" s="227"/>
    </row>
    <row r="618" spans="3:47" x14ac:dyDescent="0.2">
      <c r="C618" s="19"/>
      <c r="D618" s="19"/>
      <c r="O618" s="5"/>
      <c r="S618" s="13"/>
      <c r="AA618" s="227"/>
      <c r="AB618" s="227"/>
      <c r="AC618" s="227"/>
      <c r="AD618" s="227"/>
      <c r="AE618" s="227"/>
      <c r="AF618" s="244"/>
      <c r="AG618" s="245"/>
      <c r="AN618" s="227"/>
      <c r="AO618" s="227"/>
      <c r="AP618" s="227"/>
      <c r="AQ618" s="227"/>
      <c r="AR618" s="227"/>
      <c r="AS618" s="227"/>
      <c r="AT618" s="227"/>
      <c r="AU618" s="227"/>
    </row>
    <row r="619" spans="3:47" x14ac:dyDescent="0.2">
      <c r="C619" s="19"/>
      <c r="D619" s="19"/>
      <c r="O619" s="5"/>
      <c r="S619" s="13"/>
      <c r="AA619" s="227"/>
      <c r="AB619" s="227"/>
      <c r="AC619" s="227"/>
      <c r="AD619" s="227"/>
      <c r="AE619" s="227"/>
      <c r="AF619" s="244"/>
      <c r="AG619" s="245"/>
      <c r="AN619" s="227"/>
      <c r="AO619" s="227"/>
      <c r="AP619" s="227"/>
      <c r="AQ619" s="227"/>
      <c r="AR619" s="227"/>
      <c r="AS619" s="227"/>
      <c r="AT619" s="227"/>
      <c r="AU619" s="227"/>
    </row>
    <row r="620" spans="3:47" x14ac:dyDescent="0.2">
      <c r="C620" s="19"/>
      <c r="D620" s="19"/>
      <c r="O620" s="5"/>
      <c r="S620" s="13"/>
      <c r="AA620" s="227"/>
      <c r="AB620" s="227"/>
      <c r="AC620" s="227"/>
      <c r="AD620" s="227"/>
      <c r="AE620" s="227"/>
      <c r="AF620" s="244"/>
      <c r="AG620" s="245"/>
      <c r="AN620" s="227"/>
      <c r="AO620" s="227"/>
      <c r="AP620" s="227"/>
      <c r="AQ620" s="227"/>
      <c r="AR620" s="227"/>
      <c r="AS620" s="227"/>
      <c r="AT620" s="227"/>
      <c r="AU620" s="227"/>
    </row>
    <row r="621" spans="3:47" x14ac:dyDescent="0.2">
      <c r="C621" s="19"/>
      <c r="D621" s="19"/>
      <c r="O621" s="5"/>
      <c r="S621" s="13"/>
      <c r="AA621" s="227"/>
      <c r="AB621" s="227"/>
      <c r="AC621" s="227"/>
      <c r="AD621" s="227"/>
      <c r="AE621" s="227"/>
      <c r="AF621" s="244"/>
      <c r="AG621" s="245"/>
      <c r="AN621" s="227"/>
      <c r="AO621" s="227"/>
      <c r="AP621" s="227"/>
      <c r="AQ621" s="227"/>
      <c r="AR621" s="227"/>
      <c r="AS621" s="227"/>
      <c r="AT621" s="227"/>
      <c r="AU621" s="227"/>
    </row>
    <row r="622" spans="3:47" x14ac:dyDescent="0.2">
      <c r="C622" s="19"/>
      <c r="D622" s="19"/>
      <c r="O622" s="5"/>
      <c r="S622" s="13"/>
      <c r="AA622" s="227"/>
      <c r="AB622" s="227"/>
      <c r="AC622" s="227"/>
      <c r="AD622" s="227"/>
      <c r="AE622" s="227"/>
      <c r="AF622" s="244"/>
      <c r="AG622" s="245"/>
      <c r="AN622" s="227"/>
      <c r="AO622" s="227"/>
      <c r="AP622" s="227"/>
      <c r="AQ622" s="227"/>
      <c r="AR622" s="227"/>
      <c r="AS622" s="227"/>
      <c r="AT622" s="227"/>
      <c r="AU622" s="227"/>
    </row>
    <row r="623" spans="3:47" x14ac:dyDescent="0.2">
      <c r="C623" s="19"/>
      <c r="D623" s="19"/>
      <c r="O623" s="5"/>
      <c r="S623" s="13"/>
      <c r="AA623" s="227"/>
      <c r="AB623" s="227"/>
      <c r="AC623" s="227"/>
      <c r="AD623" s="227"/>
      <c r="AE623" s="227"/>
      <c r="AF623" s="244"/>
      <c r="AG623" s="245"/>
      <c r="AN623" s="227"/>
      <c r="AO623" s="227"/>
      <c r="AP623" s="227"/>
      <c r="AQ623" s="227"/>
      <c r="AR623" s="227"/>
      <c r="AS623" s="227"/>
      <c r="AT623" s="227"/>
      <c r="AU623" s="227"/>
    </row>
    <row r="624" spans="3:47" x14ac:dyDescent="0.2">
      <c r="C624" s="19"/>
      <c r="D624" s="19"/>
      <c r="O624" s="5"/>
      <c r="S624" s="13"/>
      <c r="AA624" s="227"/>
      <c r="AB624" s="227"/>
      <c r="AC624" s="227"/>
      <c r="AD624" s="227"/>
      <c r="AE624" s="227"/>
      <c r="AF624" s="244"/>
      <c r="AG624" s="245"/>
      <c r="AN624" s="227"/>
      <c r="AO624" s="227"/>
      <c r="AP624" s="227"/>
      <c r="AQ624" s="227"/>
      <c r="AR624" s="227"/>
      <c r="AS624" s="227"/>
      <c r="AT624" s="227"/>
      <c r="AU624" s="227"/>
    </row>
    <row r="625" spans="3:47" x14ac:dyDescent="0.2">
      <c r="C625" s="19"/>
      <c r="D625" s="19"/>
      <c r="O625" s="5"/>
      <c r="S625" s="13"/>
      <c r="AA625" s="227"/>
      <c r="AB625" s="227"/>
      <c r="AC625" s="227"/>
      <c r="AD625" s="227"/>
      <c r="AE625" s="227"/>
      <c r="AF625" s="244"/>
      <c r="AG625" s="245"/>
      <c r="AN625" s="227"/>
      <c r="AO625" s="227"/>
      <c r="AP625" s="227"/>
      <c r="AQ625" s="227"/>
      <c r="AR625" s="227"/>
      <c r="AS625" s="227"/>
      <c r="AT625" s="227"/>
      <c r="AU625" s="227"/>
    </row>
    <row r="626" spans="3:47" x14ac:dyDescent="0.2">
      <c r="C626" s="19"/>
      <c r="D626" s="19"/>
      <c r="O626" s="5"/>
      <c r="S626" s="13"/>
      <c r="AA626" s="227"/>
      <c r="AB626" s="227"/>
      <c r="AC626" s="227"/>
      <c r="AD626" s="227"/>
      <c r="AE626" s="227"/>
      <c r="AF626" s="244"/>
      <c r="AG626" s="245"/>
      <c r="AN626" s="227"/>
      <c r="AO626" s="227"/>
      <c r="AP626" s="227"/>
      <c r="AQ626" s="227"/>
      <c r="AR626" s="227"/>
      <c r="AS626" s="227"/>
      <c r="AT626" s="227"/>
      <c r="AU626" s="227"/>
    </row>
    <row r="627" spans="3:47" x14ac:dyDescent="0.2">
      <c r="C627" s="19"/>
      <c r="D627" s="19"/>
      <c r="O627" s="5"/>
      <c r="S627" s="13"/>
      <c r="AA627" s="227"/>
      <c r="AB627" s="227"/>
      <c r="AC627" s="227"/>
      <c r="AD627" s="227"/>
      <c r="AE627" s="227"/>
      <c r="AF627" s="244"/>
      <c r="AG627" s="245"/>
      <c r="AN627" s="227"/>
      <c r="AO627" s="227"/>
      <c r="AP627" s="227"/>
      <c r="AQ627" s="227"/>
      <c r="AR627" s="227"/>
      <c r="AS627" s="227"/>
      <c r="AT627" s="227"/>
      <c r="AU627" s="227"/>
    </row>
    <row r="628" spans="3:47" x14ac:dyDescent="0.2">
      <c r="C628" s="19"/>
      <c r="D628" s="19"/>
      <c r="O628" s="5"/>
      <c r="S628" s="13"/>
      <c r="AA628" s="227"/>
      <c r="AB628" s="227"/>
      <c r="AC628" s="227"/>
      <c r="AD628" s="227"/>
      <c r="AE628" s="227"/>
      <c r="AF628" s="244"/>
      <c r="AG628" s="245"/>
      <c r="AN628" s="227"/>
      <c r="AO628" s="227"/>
      <c r="AP628" s="227"/>
      <c r="AQ628" s="227"/>
      <c r="AR628" s="227"/>
      <c r="AS628" s="227"/>
      <c r="AT628" s="227"/>
      <c r="AU628" s="227"/>
    </row>
    <row r="629" spans="3:47" x14ac:dyDescent="0.2">
      <c r="C629" s="19"/>
      <c r="D629" s="19"/>
      <c r="O629" s="5"/>
      <c r="S629" s="13"/>
      <c r="AA629" s="227"/>
      <c r="AB629" s="227"/>
      <c r="AC629" s="227"/>
      <c r="AD629" s="227"/>
      <c r="AE629" s="227"/>
      <c r="AF629" s="244"/>
      <c r="AG629" s="245"/>
      <c r="AN629" s="227"/>
      <c r="AO629" s="227"/>
      <c r="AP629" s="227"/>
      <c r="AQ629" s="227"/>
      <c r="AR629" s="227"/>
      <c r="AS629" s="227"/>
      <c r="AT629" s="227"/>
      <c r="AU629" s="227"/>
    </row>
    <row r="630" spans="3:47" x14ac:dyDescent="0.2">
      <c r="C630" s="19"/>
      <c r="D630" s="19"/>
      <c r="O630" s="5"/>
      <c r="S630" s="13"/>
      <c r="AA630" s="227"/>
      <c r="AB630" s="227"/>
      <c r="AC630" s="227"/>
      <c r="AD630" s="227"/>
      <c r="AE630" s="227"/>
      <c r="AF630" s="244"/>
      <c r="AG630" s="245"/>
      <c r="AN630" s="227"/>
      <c r="AO630" s="227"/>
      <c r="AP630" s="227"/>
      <c r="AQ630" s="227"/>
      <c r="AR630" s="227"/>
      <c r="AS630" s="227"/>
      <c r="AT630" s="227"/>
      <c r="AU630" s="227"/>
    </row>
    <row r="631" spans="3:47" x14ac:dyDescent="0.2">
      <c r="C631" s="19"/>
      <c r="D631" s="19"/>
      <c r="O631" s="5"/>
      <c r="S631" s="13"/>
      <c r="AA631" s="227"/>
      <c r="AB631" s="227"/>
      <c r="AC631" s="227"/>
      <c r="AD631" s="227"/>
      <c r="AE631" s="227"/>
      <c r="AF631" s="244"/>
      <c r="AG631" s="245"/>
      <c r="AN631" s="227"/>
      <c r="AO631" s="227"/>
      <c r="AP631" s="227"/>
      <c r="AQ631" s="227"/>
      <c r="AR631" s="227"/>
      <c r="AS631" s="227"/>
      <c r="AT631" s="227"/>
      <c r="AU631" s="227"/>
    </row>
    <row r="632" spans="3:47" x14ac:dyDescent="0.2">
      <c r="C632" s="19"/>
      <c r="D632" s="19"/>
      <c r="O632" s="5"/>
      <c r="S632" s="13"/>
      <c r="AA632" s="227"/>
      <c r="AB632" s="227"/>
      <c r="AC632" s="227"/>
      <c r="AD632" s="227"/>
      <c r="AE632" s="227"/>
      <c r="AF632" s="244"/>
      <c r="AG632" s="245"/>
      <c r="AN632" s="227"/>
      <c r="AO632" s="227"/>
      <c r="AP632" s="227"/>
      <c r="AQ632" s="227"/>
      <c r="AR632" s="227"/>
      <c r="AS632" s="227"/>
      <c r="AT632" s="227"/>
      <c r="AU632" s="227"/>
    </row>
    <row r="633" spans="3:47" x14ac:dyDescent="0.2">
      <c r="C633" s="19"/>
      <c r="D633" s="19"/>
      <c r="O633" s="5"/>
      <c r="S633" s="13"/>
      <c r="AA633" s="227"/>
      <c r="AB633" s="227"/>
      <c r="AC633" s="227"/>
      <c r="AD633" s="227"/>
      <c r="AE633" s="227"/>
      <c r="AF633" s="244"/>
      <c r="AG633" s="245"/>
      <c r="AN633" s="227"/>
      <c r="AO633" s="227"/>
      <c r="AP633" s="227"/>
      <c r="AQ633" s="227"/>
      <c r="AR633" s="227"/>
      <c r="AS633" s="227"/>
      <c r="AT633" s="227"/>
      <c r="AU633" s="227"/>
    </row>
    <row r="634" spans="3:47" x14ac:dyDescent="0.2">
      <c r="C634" s="19"/>
      <c r="D634" s="19"/>
      <c r="O634" s="5"/>
      <c r="S634" s="13"/>
      <c r="AA634" s="227"/>
      <c r="AB634" s="227"/>
      <c r="AC634" s="227"/>
      <c r="AD634" s="227"/>
      <c r="AE634" s="227"/>
      <c r="AF634" s="244"/>
      <c r="AG634" s="245"/>
      <c r="AN634" s="227"/>
      <c r="AO634" s="227"/>
      <c r="AP634" s="227"/>
      <c r="AQ634" s="227"/>
      <c r="AR634" s="227"/>
      <c r="AS634" s="227"/>
      <c r="AT634" s="227"/>
      <c r="AU634" s="227"/>
    </row>
    <row r="635" spans="3:47" x14ac:dyDescent="0.2">
      <c r="C635" s="19"/>
      <c r="D635" s="19"/>
      <c r="O635" s="5"/>
      <c r="S635" s="13"/>
      <c r="AA635" s="227"/>
      <c r="AB635" s="227"/>
      <c r="AC635" s="227"/>
      <c r="AD635" s="227"/>
      <c r="AE635" s="227"/>
      <c r="AF635" s="244"/>
      <c r="AG635" s="245"/>
      <c r="AN635" s="227"/>
      <c r="AO635" s="227"/>
      <c r="AP635" s="227"/>
      <c r="AQ635" s="227"/>
      <c r="AR635" s="227"/>
      <c r="AS635" s="227"/>
      <c r="AT635" s="227"/>
      <c r="AU635" s="227"/>
    </row>
    <row r="636" spans="3:47" x14ac:dyDescent="0.2">
      <c r="C636" s="19"/>
      <c r="D636" s="19"/>
      <c r="O636" s="5"/>
      <c r="S636" s="13"/>
      <c r="AA636" s="227"/>
      <c r="AB636" s="227"/>
      <c r="AC636" s="227"/>
      <c r="AD636" s="227"/>
      <c r="AE636" s="227"/>
      <c r="AF636" s="244"/>
      <c r="AG636" s="245"/>
      <c r="AN636" s="227"/>
      <c r="AO636" s="227"/>
      <c r="AP636" s="227"/>
      <c r="AQ636" s="227"/>
      <c r="AR636" s="227"/>
      <c r="AS636" s="227"/>
      <c r="AT636" s="227"/>
      <c r="AU636" s="227"/>
    </row>
    <row r="637" spans="3:47" x14ac:dyDescent="0.2">
      <c r="C637" s="19"/>
      <c r="D637" s="19"/>
      <c r="O637" s="5"/>
      <c r="S637" s="13"/>
      <c r="AA637" s="227"/>
      <c r="AB637" s="227"/>
      <c r="AC637" s="227"/>
      <c r="AD637" s="227"/>
      <c r="AE637" s="227"/>
      <c r="AF637" s="244"/>
      <c r="AG637" s="245"/>
      <c r="AN637" s="227"/>
      <c r="AO637" s="227"/>
      <c r="AP637" s="227"/>
      <c r="AQ637" s="227"/>
      <c r="AR637" s="227"/>
      <c r="AS637" s="227"/>
      <c r="AT637" s="227"/>
      <c r="AU637" s="227"/>
    </row>
    <row r="638" spans="3:47" x14ac:dyDescent="0.2">
      <c r="C638" s="19"/>
      <c r="D638" s="19"/>
      <c r="O638" s="5"/>
      <c r="S638" s="13"/>
      <c r="AA638" s="227"/>
      <c r="AB638" s="227"/>
      <c r="AC638" s="227"/>
      <c r="AD638" s="227"/>
      <c r="AE638" s="227"/>
      <c r="AF638" s="244"/>
      <c r="AG638" s="245"/>
      <c r="AN638" s="227"/>
      <c r="AO638" s="227"/>
      <c r="AP638" s="227"/>
      <c r="AQ638" s="227"/>
      <c r="AR638" s="227"/>
      <c r="AS638" s="227"/>
      <c r="AT638" s="227"/>
      <c r="AU638" s="227"/>
    </row>
    <row r="639" spans="3:47" x14ac:dyDescent="0.2">
      <c r="C639" s="19"/>
      <c r="D639" s="19"/>
      <c r="O639" s="5"/>
      <c r="S639" s="13"/>
      <c r="AA639" s="227"/>
      <c r="AB639" s="227"/>
      <c r="AC639" s="227"/>
      <c r="AD639" s="227"/>
      <c r="AE639" s="227"/>
      <c r="AF639" s="244"/>
      <c r="AG639" s="245"/>
      <c r="AN639" s="227"/>
      <c r="AO639" s="227"/>
      <c r="AP639" s="227"/>
      <c r="AQ639" s="227"/>
      <c r="AR639" s="227"/>
      <c r="AS639" s="227"/>
      <c r="AT639" s="227"/>
      <c r="AU639" s="227"/>
    </row>
    <row r="640" spans="3:47" x14ac:dyDescent="0.2">
      <c r="C640" s="19"/>
      <c r="D640" s="19"/>
      <c r="O640" s="5"/>
      <c r="S640" s="13"/>
      <c r="AA640" s="227"/>
      <c r="AB640" s="227"/>
      <c r="AC640" s="227"/>
      <c r="AD640" s="227"/>
      <c r="AE640" s="227"/>
      <c r="AF640" s="244"/>
      <c r="AG640" s="245"/>
      <c r="AN640" s="227"/>
      <c r="AO640" s="227"/>
      <c r="AP640" s="227"/>
      <c r="AQ640" s="227"/>
      <c r="AR640" s="227"/>
      <c r="AS640" s="227"/>
      <c r="AT640" s="227"/>
      <c r="AU640" s="227"/>
    </row>
    <row r="641" spans="3:47" x14ac:dyDescent="0.2">
      <c r="C641" s="19"/>
      <c r="D641" s="19"/>
      <c r="O641" s="5"/>
      <c r="S641" s="13"/>
      <c r="AA641" s="227"/>
      <c r="AB641" s="227"/>
      <c r="AC641" s="227"/>
      <c r="AD641" s="227"/>
      <c r="AE641" s="227"/>
      <c r="AF641" s="244"/>
      <c r="AG641" s="245"/>
      <c r="AN641" s="227"/>
      <c r="AO641" s="227"/>
      <c r="AP641" s="227"/>
      <c r="AQ641" s="227"/>
      <c r="AR641" s="227"/>
      <c r="AS641" s="227"/>
      <c r="AT641" s="227"/>
      <c r="AU641" s="227"/>
    </row>
    <row r="642" spans="3:47" x14ac:dyDescent="0.2">
      <c r="C642" s="19"/>
      <c r="D642" s="19"/>
      <c r="O642" s="5"/>
      <c r="S642" s="13"/>
      <c r="AA642" s="227"/>
      <c r="AB642" s="227"/>
      <c r="AC642" s="227"/>
      <c r="AD642" s="227"/>
      <c r="AE642" s="227"/>
      <c r="AF642" s="244"/>
      <c r="AG642" s="245"/>
      <c r="AN642" s="227"/>
      <c r="AO642" s="227"/>
      <c r="AP642" s="227"/>
      <c r="AQ642" s="227"/>
      <c r="AR642" s="227"/>
      <c r="AS642" s="227"/>
      <c r="AT642" s="227"/>
      <c r="AU642" s="227"/>
    </row>
    <row r="643" spans="3:47" x14ac:dyDescent="0.2">
      <c r="C643" s="19"/>
      <c r="D643" s="19"/>
      <c r="O643" s="5"/>
      <c r="S643" s="13"/>
      <c r="AA643" s="227"/>
      <c r="AB643" s="227"/>
      <c r="AC643" s="227"/>
      <c r="AD643" s="227"/>
      <c r="AE643" s="227"/>
      <c r="AF643" s="244"/>
      <c r="AG643" s="245"/>
      <c r="AN643" s="227"/>
      <c r="AO643" s="227"/>
      <c r="AP643" s="227"/>
      <c r="AQ643" s="227"/>
      <c r="AR643" s="227"/>
      <c r="AS643" s="227"/>
      <c r="AT643" s="227"/>
      <c r="AU643" s="227"/>
    </row>
    <row r="644" spans="3:47" x14ac:dyDescent="0.2">
      <c r="C644" s="19"/>
      <c r="D644" s="19"/>
      <c r="O644" s="5"/>
      <c r="S644" s="13"/>
      <c r="AA644" s="227"/>
      <c r="AB644" s="227"/>
      <c r="AC644" s="227"/>
      <c r="AD644" s="227"/>
      <c r="AE644" s="227"/>
      <c r="AF644" s="244"/>
      <c r="AG644" s="245"/>
      <c r="AN644" s="227"/>
      <c r="AO644" s="227"/>
      <c r="AP644" s="227"/>
      <c r="AQ644" s="227"/>
      <c r="AR644" s="227"/>
      <c r="AS644" s="227"/>
      <c r="AT644" s="227"/>
      <c r="AU644" s="227"/>
    </row>
    <row r="645" spans="3:47" x14ac:dyDescent="0.2">
      <c r="C645" s="19"/>
      <c r="D645" s="19"/>
      <c r="O645" s="5"/>
      <c r="S645" s="13"/>
      <c r="AA645" s="227"/>
      <c r="AB645" s="227"/>
      <c r="AC645" s="227"/>
      <c r="AD645" s="227"/>
      <c r="AE645" s="227"/>
      <c r="AF645" s="244"/>
      <c r="AG645" s="245"/>
      <c r="AN645" s="227"/>
      <c r="AO645" s="227"/>
      <c r="AP645" s="227"/>
      <c r="AQ645" s="227"/>
      <c r="AR645" s="227"/>
      <c r="AS645" s="227"/>
      <c r="AT645" s="227"/>
      <c r="AU645" s="227"/>
    </row>
    <row r="646" spans="3:47" x14ac:dyDescent="0.2">
      <c r="C646" s="19"/>
      <c r="D646" s="19"/>
      <c r="O646" s="5"/>
      <c r="S646" s="13"/>
      <c r="AA646" s="227"/>
      <c r="AB646" s="227"/>
      <c r="AC646" s="227"/>
      <c r="AD646" s="227"/>
      <c r="AE646" s="227"/>
      <c r="AF646" s="244"/>
      <c r="AG646" s="245"/>
      <c r="AN646" s="227"/>
      <c r="AO646" s="227"/>
      <c r="AP646" s="227"/>
      <c r="AQ646" s="227"/>
      <c r="AR646" s="227"/>
      <c r="AS646" s="227"/>
      <c r="AT646" s="227"/>
      <c r="AU646" s="227"/>
    </row>
    <row r="647" spans="3:47" x14ac:dyDescent="0.2">
      <c r="C647" s="19"/>
      <c r="D647" s="19"/>
      <c r="O647" s="5"/>
      <c r="S647" s="13"/>
      <c r="AA647" s="227"/>
      <c r="AB647" s="227"/>
      <c r="AC647" s="227"/>
      <c r="AD647" s="227"/>
      <c r="AE647" s="227"/>
      <c r="AF647" s="244"/>
      <c r="AG647" s="245"/>
      <c r="AN647" s="227"/>
      <c r="AO647" s="227"/>
      <c r="AP647" s="227"/>
      <c r="AQ647" s="227"/>
      <c r="AR647" s="227"/>
      <c r="AS647" s="227"/>
      <c r="AT647" s="227"/>
      <c r="AU647" s="227"/>
    </row>
    <row r="648" spans="3:47" x14ac:dyDescent="0.2">
      <c r="C648" s="19"/>
      <c r="D648" s="19"/>
      <c r="O648" s="5"/>
      <c r="S648" s="13"/>
      <c r="AA648" s="227"/>
      <c r="AB648" s="227"/>
      <c r="AC648" s="227"/>
      <c r="AD648" s="227"/>
      <c r="AE648" s="227"/>
      <c r="AF648" s="244"/>
      <c r="AG648" s="245"/>
      <c r="AN648" s="227"/>
      <c r="AO648" s="227"/>
      <c r="AP648" s="227"/>
      <c r="AQ648" s="227"/>
      <c r="AR648" s="227"/>
      <c r="AS648" s="227"/>
      <c r="AT648" s="227"/>
      <c r="AU648" s="227"/>
    </row>
    <row r="649" spans="3:47" x14ac:dyDescent="0.2">
      <c r="C649" s="19"/>
      <c r="D649" s="19"/>
      <c r="O649" s="5"/>
      <c r="S649" s="13"/>
      <c r="AA649" s="227"/>
      <c r="AB649" s="227"/>
      <c r="AC649" s="227"/>
      <c r="AD649" s="227"/>
      <c r="AE649" s="227"/>
      <c r="AF649" s="244"/>
      <c r="AG649" s="245"/>
      <c r="AN649" s="227"/>
      <c r="AO649" s="227"/>
      <c r="AP649" s="227"/>
      <c r="AQ649" s="227"/>
      <c r="AR649" s="227"/>
      <c r="AS649" s="227"/>
      <c r="AT649" s="227"/>
      <c r="AU649" s="227"/>
    </row>
    <row r="650" spans="3:47" x14ac:dyDescent="0.2">
      <c r="C650" s="19"/>
      <c r="D650" s="19"/>
      <c r="O650" s="5"/>
      <c r="S650" s="13"/>
      <c r="AA650" s="227"/>
      <c r="AB650" s="227"/>
      <c r="AC650" s="227"/>
      <c r="AD650" s="227"/>
      <c r="AE650" s="227"/>
      <c r="AF650" s="244"/>
      <c r="AG650" s="245"/>
      <c r="AN650" s="227"/>
      <c r="AO650" s="227"/>
      <c r="AP650" s="227"/>
      <c r="AQ650" s="227"/>
      <c r="AR650" s="227"/>
      <c r="AS650" s="227"/>
      <c r="AT650" s="227"/>
      <c r="AU650" s="227"/>
    </row>
    <row r="651" spans="3:47" x14ac:dyDescent="0.2">
      <c r="C651" s="19"/>
      <c r="D651" s="19"/>
      <c r="O651" s="5"/>
      <c r="S651" s="13"/>
      <c r="AA651" s="227"/>
      <c r="AB651" s="227"/>
      <c r="AC651" s="227"/>
      <c r="AD651" s="227"/>
      <c r="AE651" s="227"/>
      <c r="AF651" s="244"/>
      <c r="AG651" s="245"/>
      <c r="AN651" s="227"/>
      <c r="AO651" s="227"/>
      <c r="AP651" s="227"/>
      <c r="AQ651" s="227"/>
      <c r="AR651" s="227"/>
      <c r="AS651" s="227"/>
      <c r="AT651" s="227"/>
      <c r="AU651" s="227"/>
    </row>
    <row r="652" spans="3:47" x14ac:dyDescent="0.2">
      <c r="C652" s="19"/>
      <c r="D652" s="19"/>
      <c r="O652" s="5"/>
      <c r="S652" s="13"/>
      <c r="AA652" s="227"/>
      <c r="AB652" s="227"/>
      <c r="AC652" s="227"/>
      <c r="AD652" s="227"/>
      <c r="AE652" s="227"/>
      <c r="AF652" s="244"/>
      <c r="AG652" s="245"/>
      <c r="AN652" s="227"/>
      <c r="AO652" s="227"/>
      <c r="AP652" s="227"/>
      <c r="AQ652" s="227"/>
      <c r="AR652" s="227"/>
      <c r="AS652" s="227"/>
      <c r="AT652" s="227"/>
      <c r="AU652" s="227"/>
    </row>
    <row r="653" spans="3:47" x14ac:dyDescent="0.2">
      <c r="C653" s="19"/>
      <c r="D653" s="19"/>
      <c r="O653" s="5"/>
      <c r="S653" s="13"/>
      <c r="AA653" s="227"/>
      <c r="AB653" s="227"/>
      <c r="AC653" s="227"/>
      <c r="AD653" s="227"/>
      <c r="AE653" s="227"/>
      <c r="AF653" s="244"/>
      <c r="AG653" s="245"/>
      <c r="AN653" s="227"/>
      <c r="AO653" s="227"/>
      <c r="AP653" s="227"/>
      <c r="AQ653" s="227"/>
      <c r="AR653" s="227"/>
      <c r="AS653" s="227"/>
      <c r="AT653" s="227"/>
      <c r="AU653" s="227"/>
    </row>
    <row r="654" spans="3:47" x14ac:dyDescent="0.2">
      <c r="C654" s="19"/>
      <c r="D654" s="19"/>
      <c r="O654" s="5"/>
      <c r="S654" s="13"/>
      <c r="AA654" s="227"/>
      <c r="AB654" s="227"/>
      <c r="AC654" s="227"/>
      <c r="AD654" s="227"/>
      <c r="AE654" s="227"/>
      <c r="AF654" s="244"/>
      <c r="AG654" s="245"/>
      <c r="AN654" s="227"/>
      <c r="AO654" s="227"/>
      <c r="AP654" s="227"/>
      <c r="AQ654" s="227"/>
      <c r="AR654" s="227"/>
      <c r="AS654" s="227"/>
      <c r="AT654" s="227"/>
      <c r="AU654" s="227"/>
    </row>
    <row r="655" spans="3:47" x14ac:dyDescent="0.2">
      <c r="C655" s="19"/>
      <c r="D655" s="19"/>
      <c r="O655" s="5"/>
      <c r="S655" s="13"/>
      <c r="AA655" s="227"/>
      <c r="AB655" s="227"/>
      <c r="AC655" s="227"/>
      <c r="AD655" s="227"/>
      <c r="AE655" s="227"/>
      <c r="AF655" s="244"/>
      <c r="AG655" s="245"/>
      <c r="AN655" s="227"/>
      <c r="AO655" s="227"/>
      <c r="AP655" s="227"/>
      <c r="AQ655" s="227"/>
      <c r="AR655" s="227"/>
      <c r="AS655" s="227"/>
      <c r="AT655" s="227"/>
      <c r="AU655" s="227"/>
    </row>
    <row r="656" spans="3:47" x14ac:dyDescent="0.2">
      <c r="C656" s="19"/>
      <c r="D656" s="19"/>
      <c r="O656" s="5"/>
      <c r="S656" s="13"/>
      <c r="AA656" s="227"/>
      <c r="AB656" s="227"/>
      <c r="AC656" s="227"/>
      <c r="AD656" s="227"/>
      <c r="AE656" s="227"/>
      <c r="AF656" s="244"/>
      <c r="AG656" s="245"/>
      <c r="AN656" s="227"/>
      <c r="AO656" s="227"/>
      <c r="AP656" s="227"/>
      <c r="AQ656" s="227"/>
      <c r="AR656" s="227"/>
      <c r="AS656" s="227"/>
      <c r="AT656" s="227"/>
      <c r="AU656" s="227"/>
    </row>
    <row r="657" spans="3:47" x14ac:dyDescent="0.2">
      <c r="C657" s="19"/>
      <c r="D657" s="19"/>
      <c r="O657" s="5"/>
      <c r="S657" s="13"/>
      <c r="AA657" s="227"/>
      <c r="AB657" s="227"/>
      <c r="AC657" s="227"/>
      <c r="AD657" s="227"/>
      <c r="AE657" s="227"/>
      <c r="AF657" s="244"/>
      <c r="AG657" s="245"/>
      <c r="AN657" s="227"/>
      <c r="AO657" s="227"/>
      <c r="AP657" s="227"/>
      <c r="AQ657" s="227"/>
      <c r="AR657" s="227"/>
      <c r="AS657" s="227"/>
      <c r="AT657" s="227"/>
      <c r="AU657" s="227"/>
    </row>
    <row r="658" spans="3:47" x14ac:dyDescent="0.2">
      <c r="C658" s="19"/>
      <c r="D658" s="19"/>
      <c r="O658" s="5"/>
      <c r="S658" s="13"/>
      <c r="AA658" s="227"/>
      <c r="AB658" s="227"/>
      <c r="AC658" s="227"/>
      <c r="AD658" s="227"/>
      <c r="AE658" s="227"/>
      <c r="AF658" s="244"/>
      <c r="AG658" s="245"/>
      <c r="AN658" s="227"/>
      <c r="AO658" s="227"/>
      <c r="AP658" s="227"/>
      <c r="AQ658" s="227"/>
      <c r="AR658" s="227"/>
      <c r="AS658" s="227"/>
      <c r="AT658" s="227"/>
      <c r="AU658" s="227"/>
    </row>
    <row r="659" spans="3:47" x14ac:dyDescent="0.2">
      <c r="C659" s="19"/>
      <c r="D659" s="19"/>
      <c r="O659" s="5"/>
      <c r="S659" s="13"/>
      <c r="AA659" s="227"/>
      <c r="AB659" s="227"/>
      <c r="AC659" s="227"/>
      <c r="AD659" s="227"/>
      <c r="AE659" s="227"/>
      <c r="AF659" s="244"/>
      <c r="AG659" s="245"/>
      <c r="AN659" s="227"/>
      <c r="AO659" s="227"/>
      <c r="AP659" s="227"/>
      <c r="AQ659" s="227"/>
      <c r="AR659" s="227"/>
      <c r="AS659" s="227"/>
      <c r="AT659" s="227"/>
      <c r="AU659" s="227"/>
    </row>
    <row r="660" spans="3:47" x14ac:dyDescent="0.2">
      <c r="C660" s="19"/>
      <c r="D660" s="19"/>
      <c r="O660" s="5"/>
      <c r="S660" s="13"/>
      <c r="AA660" s="227"/>
      <c r="AB660" s="227"/>
      <c r="AC660" s="227"/>
      <c r="AD660" s="227"/>
      <c r="AE660" s="227"/>
      <c r="AF660" s="244"/>
      <c r="AG660" s="245"/>
      <c r="AN660" s="227"/>
      <c r="AO660" s="227"/>
      <c r="AP660" s="227"/>
      <c r="AQ660" s="227"/>
      <c r="AR660" s="227"/>
      <c r="AS660" s="227"/>
      <c r="AT660" s="227"/>
      <c r="AU660" s="227"/>
    </row>
    <row r="661" spans="3:47" x14ac:dyDescent="0.2">
      <c r="C661" s="19"/>
      <c r="D661" s="19"/>
      <c r="O661" s="5"/>
      <c r="S661" s="13"/>
      <c r="AA661" s="227"/>
      <c r="AB661" s="227"/>
      <c r="AC661" s="227"/>
      <c r="AD661" s="227"/>
      <c r="AE661" s="227"/>
      <c r="AF661" s="244"/>
      <c r="AG661" s="245"/>
      <c r="AN661" s="227"/>
      <c r="AO661" s="227"/>
      <c r="AP661" s="227"/>
      <c r="AQ661" s="227"/>
      <c r="AR661" s="227"/>
      <c r="AS661" s="227"/>
      <c r="AT661" s="227"/>
      <c r="AU661" s="227"/>
    </row>
    <row r="662" spans="3:47" x14ac:dyDescent="0.2">
      <c r="C662" s="19"/>
      <c r="D662" s="19"/>
      <c r="O662" s="5"/>
      <c r="S662" s="13"/>
      <c r="AA662" s="227"/>
      <c r="AB662" s="227"/>
      <c r="AC662" s="227"/>
      <c r="AD662" s="227"/>
      <c r="AE662" s="227"/>
      <c r="AF662" s="244"/>
      <c r="AG662" s="245"/>
      <c r="AN662" s="227"/>
      <c r="AO662" s="227"/>
      <c r="AP662" s="227"/>
      <c r="AQ662" s="227"/>
      <c r="AR662" s="227"/>
      <c r="AS662" s="227"/>
      <c r="AT662" s="227"/>
      <c r="AU662" s="227"/>
    </row>
    <row r="663" spans="3:47" x14ac:dyDescent="0.2">
      <c r="C663" s="19"/>
      <c r="D663" s="19"/>
      <c r="O663" s="5"/>
      <c r="S663" s="13"/>
      <c r="AA663" s="227"/>
      <c r="AB663" s="227"/>
      <c r="AC663" s="227"/>
      <c r="AD663" s="227"/>
      <c r="AE663" s="227"/>
      <c r="AF663" s="244"/>
      <c r="AG663" s="245"/>
      <c r="AN663" s="227"/>
      <c r="AO663" s="227"/>
      <c r="AP663" s="227"/>
      <c r="AQ663" s="227"/>
      <c r="AR663" s="227"/>
      <c r="AS663" s="227"/>
      <c r="AT663" s="227"/>
      <c r="AU663" s="227"/>
    </row>
    <row r="664" spans="3:47" x14ac:dyDescent="0.2">
      <c r="C664" s="19"/>
      <c r="D664" s="19"/>
      <c r="O664" s="5"/>
      <c r="S664" s="13"/>
      <c r="AA664" s="227"/>
      <c r="AB664" s="227"/>
      <c r="AC664" s="227"/>
      <c r="AD664" s="227"/>
      <c r="AE664" s="227"/>
      <c r="AF664" s="244"/>
      <c r="AG664" s="245"/>
      <c r="AN664" s="227"/>
      <c r="AO664" s="227"/>
      <c r="AP664" s="227"/>
      <c r="AQ664" s="227"/>
      <c r="AR664" s="227"/>
      <c r="AS664" s="227"/>
      <c r="AT664" s="227"/>
      <c r="AU664" s="227"/>
    </row>
    <row r="665" spans="3:47" x14ac:dyDescent="0.2">
      <c r="C665" s="19"/>
      <c r="D665" s="19"/>
      <c r="O665" s="5"/>
      <c r="S665" s="13"/>
      <c r="AA665" s="227"/>
      <c r="AB665" s="227"/>
      <c r="AC665" s="227"/>
      <c r="AD665" s="227"/>
      <c r="AE665" s="227"/>
      <c r="AF665" s="244"/>
      <c r="AG665" s="245"/>
      <c r="AN665" s="227"/>
      <c r="AO665" s="227"/>
      <c r="AP665" s="227"/>
      <c r="AQ665" s="227"/>
      <c r="AR665" s="227"/>
      <c r="AS665" s="227"/>
      <c r="AT665" s="227"/>
      <c r="AU665" s="227"/>
    </row>
    <row r="666" spans="3:47" x14ac:dyDescent="0.2">
      <c r="C666" s="19"/>
      <c r="D666" s="19"/>
      <c r="O666" s="5"/>
      <c r="S666" s="13"/>
      <c r="AA666" s="227"/>
      <c r="AB666" s="227"/>
      <c r="AC666" s="227"/>
      <c r="AD666" s="227"/>
      <c r="AE666" s="227"/>
      <c r="AF666" s="244"/>
      <c r="AG666" s="245"/>
      <c r="AN666" s="227"/>
      <c r="AO666" s="227"/>
      <c r="AP666" s="227"/>
      <c r="AQ666" s="227"/>
      <c r="AR666" s="227"/>
      <c r="AS666" s="227"/>
      <c r="AT666" s="227"/>
      <c r="AU666" s="227"/>
    </row>
    <row r="667" spans="3:47" x14ac:dyDescent="0.2">
      <c r="C667" s="19"/>
      <c r="D667" s="19"/>
      <c r="O667" s="5"/>
      <c r="S667" s="13"/>
      <c r="AA667" s="227"/>
      <c r="AB667" s="227"/>
      <c r="AC667" s="227"/>
      <c r="AD667" s="227"/>
      <c r="AE667" s="227"/>
      <c r="AF667" s="244"/>
      <c r="AG667" s="245"/>
      <c r="AN667" s="227"/>
      <c r="AO667" s="227"/>
      <c r="AP667" s="227"/>
      <c r="AQ667" s="227"/>
      <c r="AR667" s="227"/>
      <c r="AS667" s="227"/>
      <c r="AT667" s="227"/>
      <c r="AU667" s="227"/>
    </row>
    <row r="668" spans="3:47" x14ac:dyDescent="0.2">
      <c r="C668" s="19"/>
      <c r="D668" s="19"/>
      <c r="O668" s="5"/>
      <c r="S668" s="13"/>
      <c r="AA668" s="227"/>
      <c r="AB668" s="227"/>
      <c r="AC668" s="227"/>
      <c r="AD668" s="227"/>
      <c r="AE668" s="227"/>
      <c r="AF668" s="244"/>
      <c r="AG668" s="245"/>
      <c r="AN668" s="227"/>
      <c r="AO668" s="227"/>
      <c r="AP668" s="227"/>
      <c r="AQ668" s="227"/>
      <c r="AR668" s="227"/>
      <c r="AS668" s="227"/>
      <c r="AT668" s="227"/>
      <c r="AU668" s="227"/>
    </row>
    <row r="669" spans="3:47" x14ac:dyDescent="0.2">
      <c r="C669" s="19"/>
      <c r="D669" s="19"/>
      <c r="O669" s="5"/>
      <c r="S669" s="13"/>
      <c r="AA669" s="227"/>
      <c r="AB669" s="227"/>
      <c r="AC669" s="227"/>
      <c r="AD669" s="227"/>
      <c r="AE669" s="227"/>
      <c r="AF669" s="244"/>
      <c r="AG669" s="245"/>
      <c r="AN669" s="227"/>
      <c r="AO669" s="227"/>
      <c r="AP669" s="227"/>
      <c r="AQ669" s="227"/>
      <c r="AR669" s="227"/>
      <c r="AS669" s="227"/>
      <c r="AT669" s="227"/>
      <c r="AU669" s="227"/>
    </row>
    <row r="670" spans="3:47" x14ac:dyDescent="0.2">
      <c r="C670" s="19"/>
      <c r="D670" s="19"/>
      <c r="O670" s="5"/>
      <c r="S670" s="13"/>
      <c r="AA670" s="227"/>
      <c r="AB670" s="227"/>
      <c r="AC670" s="227"/>
      <c r="AD670" s="227"/>
      <c r="AE670" s="227"/>
      <c r="AF670" s="244"/>
      <c r="AG670" s="245"/>
      <c r="AN670" s="227"/>
      <c r="AO670" s="227"/>
      <c r="AP670" s="227"/>
      <c r="AQ670" s="227"/>
      <c r="AR670" s="227"/>
      <c r="AS670" s="227"/>
      <c r="AT670" s="227"/>
      <c r="AU670" s="227"/>
    </row>
    <row r="671" spans="3:47" x14ac:dyDescent="0.2">
      <c r="C671" s="19"/>
      <c r="D671" s="19"/>
      <c r="O671" s="5"/>
      <c r="S671" s="13"/>
      <c r="AA671" s="227"/>
      <c r="AB671" s="227"/>
      <c r="AC671" s="227"/>
      <c r="AD671" s="227"/>
      <c r="AE671" s="227"/>
      <c r="AF671" s="244"/>
      <c r="AG671" s="245"/>
      <c r="AN671" s="227"/>
      <c r="AO671" s="227"/>
      <c r="AP671" s="227"/>
      <c r="AQ671" s="227"/>
      <c r="AR671" s="227"/>
      <c r="AS671" s="227"/>
      <c r="AT671" s="227"/>
      <c r="AU671" s="227"/>
    </row>
    <row r="672" spans="3:47" x14ac:dyDescent="0.2">
      <c r="C672" s="19"/>
      <c r="D672" s="19"/>
      <c r="O672" s="5"/>
      <c r="S672" s="13"/>
      <c r="AA672" s="227"/>
      <c r="AB672" s="227"/>
      <c r="AC672" s="227"/>
      <c r="AD672" s="227"/>
      <c r="AE672" s="227"/>
      <c r="AF672" s="244"/>
      <c r="AG672" s="245"/>
      <c r="AN672" s="227"/>
      <c r="AO672" s="227"/>
      <c r="AP672" s="227"/>
      <c r="AQ672" s="227"/>
      <c r="AR672" s="227"/>
      <c r="AS672" s="227"/>
      <c r="AT672" s="227"/>
      <c r="AU672" s="227"/>
    </row>
    <row r="673" spans="3:47" x14ac:dyDescent="0.2">
      <c r="C673" s="19"/>
      <c r="D673" s="19"/>
      <c r="O673" s="5"/>
      <c r="S673" s="13"/>
      <c r="AA673" s="227"/>
      <c r="AB673" s="227"/>
      <c r="AC673" s="227"/>
      <c r="AD673" s="227"/>
      <c r="AE673" s="227"/>
      <c r="AF673" s="244"/>
      <c r="AG673" s="245"/>
      <c r="AN673" s="227"/>
      <c r="AO673" s="227"/>
      <c r="AP673" s="227"/>
      <c r="AQ673" s="227"/>
      <c r="AR673" s="227"/>
      <c r="AS673" s="227"/>
      <c r="AT673" s="227"/>
      <c r="AU673" s="227"/>
    </row>
    <row r="674" spans="3:47" x14ac:dyDescent="0.2">
      <c r="C674" s="19"/>
      <c r="D674" s="19"/>
      <c r="O674" s="5"/>
      <c r="S674" s="13"/>
      <c r="AA674" s="227"/>
      <c r="AB674" s="227"/>
      <c r="AC674" s="227"/>
      <c r="AD674" s="227"/>
      <c r="AE674" s="227"/>
      <c r="AF674" s="244"/>
      <c r="AG674" s="245"/>
      <c r="AN674" s="227"/>
      <c r="AO674" s="227"/>
      <c r="AP674" s="227"/>
      <c r="AQ674" s="227"/>
      <c r="AR674" s="227"/>
      <c r="AS674" s="227"/>
      <c r="AT674" s="227"/>
      <c r="AU674" s="227"/>
    </row>
    <row r="675" spans="3:47" x14ac:dyDescent="0.2">
      <c r="C675" s="19"/>
      <c r="D675" s="19"/>
      <c r="O675" s="5"/>
      <c r="S675" s="13"/>
      <c r="AA675" s="227"/>
      <c r="AB675" s="227"/>
      <c r="AC675" s="227"/>
      <c r="AD675" s="227"/>
      <c r="AE675" s="227"/>
      <c r="AF675" s="244"/>
      <c r="AG675" s="245"/>
      <c r="AN675" s="227"/>
      <c r="AO675" s="227"/>
      <c r="AP675" s="227"/>
      <c r="AQ675" s="227"/>
      <c r="AR675" s="227"/>
      <c r="AS675" s="227"/>
      <c r="AT675" s="227"/>
      <c r="AU675" s="227"/>
    </row>
    <row r="676" spans="3:47" x14ac:dyDescent="0.2">
      <c r="C676" s="19"/>
      <c r="D676" s="19"/>
      <c r="O676" s="5"/>
      <c r="S676" s="13"/>
      <c r="AA676" s="227"/>
      <c r="AB676" s="227"/>
      <c r="AC676" s="227"/>
      <c r="AD676" s="227"/>
      <c r="AE676" s="227"/>
      <c r="AF676" s="244"/>
      <c r="AG676" s="245"/>
      <c r="AN676" s="227"/>
      <c r="AO676" s="227"/>
      <c r="AP676" s="227"/>
      <c r="AQ676" s="227"/>
      <c r="AR676" s="227"/>
      <c r="AS676" s="227"/>
      <c r="AT676" s="227"/>
      <c r="AU676" s="227"/>
    </row>
    <row r="677" spans="3:47" x14ac:dyDescent="0.2">
      <c r="C677" s="19"/>
      <c r="D677" s="19"/>
      <c r="O677" s="5"/>
      <c r="S677" s="13"/>
      <c r="AA677" s="227"/>
      <c r="AB677" s="227"/>
      <c r="AC677" s="227"/>
      <c r="AD677" s="227"/>
      <c r="AE677" s="227"/>
      <c r="AF677" s="244"/>
      <c r="AG677" s="245"/>
      <c r="AN677" s="227"/>
      <c r="AO677" s="227"/>
      <c r="AP677" s="227"/>
      <c r="AQ677" s="227"/>
      <c r="AR677" s="227"/>
      <c r="AS677" s="227"/>
      <c r="AT677" s="227"/>
      <c r="AU677" s="227"/>
    </row>
    <row r="678" spans="3:47" x14ac:dyDescent="0.2">
      <c r="C678" s="19"/>
      <c r="D678" s="19"/>
      <c r="O678" s="5"/>
      <c r="S678" s="13"/>
      <c r="AA678" s="227"/>
      <c r="AB678" s="227"/>
      <c r="AC678" s="227"/>
      <c r="AD678" s="227"/>
      <c r="AE678" s="227"/>
      <c r="AF678" s="244"/>
      <c r="AG678" s="245"/>
      <c r="AN678" s="227"/>
      <c r="AO678" s="227"/>
      <c r="AP678" s="227"/>
      <c r="AQ678" s="227"/>
      <c r="AR678" s="227"/>
      <c r="AS678" s="227"/>
      <c r="AT678" s="227"/>
      <c r="AU678" s="227"/>
    </row>
    <row r="679" spans="3:47" x14ac:dyDescent="0.2">
      <c r="C679" s="19"/>
      <c r="D679" s="19"/>
      <c r="O679" s="5"/>
      <c r="S679" s="13"/>
      <c r="AA679" s="227"/>
      <c r="AB679" s="227"/>
      <c r="AC679" s="227"/>
      <c r="AD679" s="227"/>
      <c r="AE679" s="227"/>
      <c r="AF679" s="244"/>
      <c r="AG679" s="245"/>
      <c r="AN679" s="227"/>
      <c r="AO679" s="227"/>
      <c r="AP679" s="227"/>
      <c r="AQ679" s="227"/>
      <c r="AR679" s="227"/>
      <c r="AS679" s="227"/>
      <c r="AT679" s="227"/>
      <c r="AU679" s="227"/>
    </row>
    <row r="680" spans="3:47" x14ac:dyDescent="0.2">
      <c r="C680" s="19"/>
      <c r="D680" s="19"/>
      <c r="O680" s="5"/>
      <c r="S680" s="13"/>
      <c r="AA680" s="227"/>
      <c r="AB680" s="227"/>
      <c r="AC680" s="227"/>
      <c r="AD680" s="227"/>
      <c r="AE680" s="227"/>
      <c r="AF680" s="244"/>
      <c r="AG680" s="245"/>
      <c r="AN680" s="227"/>
      <c r="AO680" s="227"/>
      <c r="AP680" s="227"/>
      <c r="AQ680" s="227"/>
      <c r="AR680" s="227"/>
      <c r="AS680" s="227"/>
      <c r="AT680" s="227"/>
      <c r="AU680" s="227"/>
    </row>
    <row r="681" spans="3:47" x14ac:dyDescent="0.2">
      <c r="C681" s="19"/>
      <c r="D681" s="19"/>
      <c r="O681" s="5"/>
      <c r="S681" s="13"/>
      <c r="AA681" s="227"/>
      <c r="AB681" s="227"/>
      <c r="AC681" s="227"/>
      <c r="AD681" s="227"/>
      <c r="AE681" s="227"/>
      <c r="AF681" s="244"/>
      <c r="AG681" s="245"/>
      <c r="AN681" s="227"/>
      <c r="AO681" s="227"/>
      <c r="AP681" s="227"/>
      <c r="AQ681" s="227"/>
      <c r="AR681" s="227"/>
      <c r="AS681" s="227"/>
      <c r="AT681" s="227"/>
      <c r="AU681" s="227"/>
    </row>
    <row r="682" spans="3:47" x14ac:dyDescent="0.2">
      <c r="C682" s="19"/>
      <c r="D682" s="19"/>
      <c r="O682" s="5"/>
      <c r="S682" s="13"/>
      <c r="AA682" s="227"/>
      <c r="AB682" s="227"/>
      <c r="AC682" s="227"/>
      <c r="AD682" s="227"/>
      <c r="AE682" s="227"/>
      <c r="AF682" s="244"/>
      <c r="AG682" s="245"/>
      <c r="AN682" s="227"/>
      <c r="AO682" s="227"/>
      <c r="AP682" s="227"/>
      <c r="AQ682" s="227"/>
      <c r="AR682" s="227"/>
      <c r="AS682" s="227"/>
      <c r="AT682" s="227"/>
      <c r="AU682" s="227"/>
    </row>
    <row r="683" spans="3:47" x14ac:dyDescent="0.2">
      <c r="C683" s="19"/>
      <c r="D683" s="19"/>
      <c r="O683" s="5"/>
      <c r="S683" s="13"/>
      <c r="AA683" s="227"/>
      <c r="AB683" s="227"/>
      <c r="AC683" s="227"/>
      <c r="AD683" s="227"/>
      <c r="AE683" s="227"/>
      <c r="AF683" s="244"/>
      <c r="AG683" s="245"/>
      <c r="AN683" s="227"/>
      <c r="AO683" s="227"/>
      <c r="AP683" s="227"/>
      <c r="AQ683" s="227"/>
      <c r="AR683" s="227"/>
      <c r="AS683" s="227"/>
      <c r="AT683" s="227"/>
      <c r="AU683" s="227"/>
    </row>
    <row r="684" spans="3:47" x14ac:dyDescent="0.2">
      <c r="C684" s="19"/>
      <c r="D684" s="19"/>
      <c r="O684" s="5"/>
      <c r="S684" s="13"/>
      <c r="AA684" s="227"/>
      <c r="AB684" s="227"/>
      <c r="AC684" s="227"/>
      <c r="AD684" s="227"/>
      <c r="AE684" s="227"/>
      <c r="AF684" s="244"/>
      <c r="AG684" s="245"/>
      <c r="AN684" s="227"/>
      <c r="AO684" s="227"/>
      <c r="AP684" s="227"/>
      <c r="AQ684" s="227"/>
      <c r="AR684" s="227"/>
      <c r="AS684" s="227"/>
      <c r="AT684" s="227"/>
      <c r="AU684" s="227"/>
    </row>
    <row r="685" spans="3:47" x14ac:dyDescent="0.2">
      <c r="C685" s="19"/>
      <c r="D685" s="19"/>
      <c r="O685" s="5"/>
      <c r="S685" s="13"/>
      <c r="AA685" s="227"/>
      <c r="AB685" s="227"/>
      <c r="AC685" s="227"/>
      <c r="AD685" s="227"/>
      <c r="AE685" s="227"/>
      <c r="AF685" s="244"/>
      <c r="AG685" s="245"/>
      <c r="AN685" s="227"/>
      <c r="AO685" s="227"/>
      <c r="AP685" s="227"/>
      <c r="AQ685" s="227"/>
      <c r="AR685" s="227"/>
      <c r="AS685" s="227"/>
      <c r="AT685" s="227"/>
      <c r="AU685" s="227"/>
    </row>
    <row r="686" spans="3:47" x14ac:dyDescent="0.2">
      <c r="C686" s="19"/>
      <c r="D686" s="19"/>
      <c r="O686" s="5"/>
      <c r="S686" s="13"/>
      <c r="AA686" s="227"/>
      <c r="AB686" s="227"/>
      <c r="AC686" s="227"/>
      <c r="AD686" s="227"/>
      <c r="AE686" s="227"/>
      <c r="AF686" s="244"/>
      <c r="AG686" s="245"/>
      <c r="AN686" s="227"/>
      <c r="AO686" s="227"/>
      <c r="AP686" s="227"/>
      <c r="AQ686" s="227"/>
      <c r="AR686" s="227"/>
      <c r="AS686" s="227"/>
      <c r="AT686" s="227"/>
      <c r="AU686" s="227"/>
    </row>
    <row r="687" spans="3:47" x14ac:dyDescent="0.2">
      <c r="C687" s="19"/>
      <c r="D687" s="19"/>
      <c r="O687" s="5"/>
      <c r="S687" s="13"/>
      <c r="AA687" s="227"/>
      <c r="AB687" s="227"/>
      <c r="AC687" s="227"/>
      <c r="AD687" s="227"/>
      <c r="AE687" s="227"/>
      <c r="AF687" s="244"/>
      <c r="AG687" s="245"/>
      <c r="AN687" s="227"/>
      <c r="AO687" s="227"/>
      <c r="AP687" s="227"/>
      <c r="AQ687" s="227"/>
      <c r="AR687" s="227"/>
      <c r="AS687" s="227"/>
      <c r="AT687" s="227"/>
      <c r="AU687" s="227"/>
    </row>
    <row r="688" spans="3:47" x14ac:dyDescent="0.2">
      <c r="C688" s="19"/>
      <c r="D688" s="19"/>
      <c r="O688" s="5"/>
      <c r="S688" s="13"/>
      <c r="AA688" s="227"/>
      <c r="AB688" s="227"/>
      <c r="AC688" s="227"/>
      <c r="AD688" s="227"/>
      <c r="AE688" s="227"/>
      <c r="AF688" s="244"/>
      <c r="AG688" s="245"/>
      <c r="AN688" s="227"/>
      <c r="AO688" s="227"/>
      <c r="AP688" s="227"/>
      <c r="AQ688" s="227"/>
      <c r="AR688" s="227"/>
      <c r="AS688" s="227"/>
      <c r="AT688" s="227"/>
      <c r="AU688" s="227"/>
    </row>
    <row r="689" spans="3:47" x14ac:dyDescent="0.2">
      <c r="C689" s="19"/>
      <c r="D689" s="19"/>
      <c r="O689" s="5"/>
      <c r="S689" s="13"/>
      <c r="AA689" s="227"/>
      <c r="AB689" s="227"/>
      <c r="AC689" s="227"/>
      <c r="AD689" s="227"/>
      <c r="AE689" s="227"/>
      <c r="AF689" s="244"/>
      <c r="AG689" s="245"/>
      <c r="AN689" s="227"/>
      <c r="AO689" s="227"/>
      <c r="AP689" s="227"/>
      <c r="AQ689" s="227"/>
      <c r="AR689" s="227"/>
      <c r="AS689" s="227"/>
      <c r="AT689" s="227"/>
      <c r="AU689" s="227"/>
    </row>
    <row r="690" spans="3:47" x14ac:dyDescent="0.2">
      <c r="C690" s="19"/>
      <c r="D690" s="19"/>
      <c r="O690" s="5"/>
      <c r="S690" s="13"/>
      <c r="AA690" s="227"/>
      <c r="AB690" s="227"/>
      <c r="AC690" s="227"/>
      <c r="AD690" s="227"/>
      <c r="AE690" s="227"/>
      <c r="AF690" s="244"/>
      <c r="AG690" s="245"/>
      <c r="AN690" s="227"/>
      <c r="AO690" s="227"/>
      <c r="AP690" s="227"/>
      <c r="AQ690" s="227"/>
      <c r="AR690" s="227"/>
      <c r="AS690" s="227"/>
      <c r="AT690" s="227"/>
      <c r="AU690" s="227"/>
    </row>
    <row r="691" spans="3:47" x14ac:dyDescent="0.2">
      <c r="C691" s="19"/>
      <c r="D691" s="19"/>
      <c r="O691" s="5"/>
      <c r="S691" s="13"/>
      <c r="AA691" s="227"/>
      <c r="AB691" s="227"/>
      <c r="AC691" s="227"/>
      <c r="AD691" s="227"/>
      <c r="AE691" s="227"/>
      <c r="AF691" s="244"/>
      <c r="AG691" s="245"/>
      <c r="AN691" s="227"/>
      <c r="AO691" s="227"/>
      <c r="AP691" s="227"/>
      <c r="AQ691" s="227"/>
      <c r="AR691" s="227"/>
      <c r="AS691" s="227"/>
      <c r="AT691" s="227"/>
      <c r="AU691" s="227"/>
    </row>
    <row r="692" spans="3:47" x14ac:dyDescent="0.2">
      <c r="C692" s="19"/>
      <c r="D692" s="19"/>
      <c r="O692" s="5"/>
      <c r="S692" s="13"/>
      <c r="AA692" s="227"/>
      <c r="AB692" s="227"/>
      <c r="AC692" s="227"/>
      <c r="AD692" s="227"/>
      <c r="AE692" s="227"/>
      <c r="AF692" s="244"/>
      <c r="AG692" s="245"/>
      <c r="AN692" s="227"/>
      <c r="AO692" s="227"/>
      <c r="AP692" s="227"/>
      <c r="AQ692" s="227"/>
      <c r="AR692" s="227"/>
      <c r="AS692" s="227"/>
      <c r="AT692" s="227"/>
      <c r="AU692" s="227"/>
    </row>
    <row r="693" spans="3:47" x14ac:dyDescent="0.2">
      <c r="C693" s="19"/>
      <c r="D693" s="19"/>
      <c r="O693" s="5"/>
      <c r="S693" s="13"/>
      <c r="AA693" s="227"/>
      <c r="AB693" s="227"/>
      <c r="AC693" s="227"/>
      <c r="AD693" s="227"/>
      <c r="AE693" s="227"/>
      <c r="AF693" s="244"/>
      <c r="AG693" s="245"/>
      <c r="AN693" s="227"/>
      <c r="AO693" s="227"/>
      <c r="AP693" s="227"/>
      <c r="AQ693" s="227"/>
      <c r="AR693" s="227"/>
      <c r="AS693" s="227"/>
      <c r="AT693" s="227"/>
      <c r="AU693" s="227"/>
    </row>
    <row r="694" spans="3:47" x14ac:dyDescent="0.2">
      <c r="C694" s="19"/>
      <c r="D694" s="19"/>
      <c r="O694" s="5"/>
      <c r="S694" s="13"/>
      <c r="AA694" s="227"/>
      <c r="AB694" s="227"/>
      <c r="AC694" s="227"/>
      <c r="AD694" s="227"/>
      <c r="AE694" s="227"/>
      <c r="AF694" s="244"/>
      <c r="AG694" s="245"/>
      <c r="AN694" s="227"/>
      <c r="AO694" s="227"/>
      <c r="AP694" s="227"/>
      <c r="AQ694" s="227"/>
      <c r="AR694" s="227"/>
      <c r="AS694" s="227"/>
      <c r="AT694" s="227"/>
      <c r="AU694" s="227"/>
    </row>
    <row r="695" spans="3:47" x14ac:dyDescent="0.2">
      <c r="C695" s="19"/>
      <c r="D695" s="19"/>
      <c r="O695" s="5"/>
      <c r="S695" s="13"/>
      <c r="AA695" s="227"/>
      <c r="AB695" s="227"/>
      <c r="AC695" s="227"/>
      <c r="AD695" s="227"/>
      <c r="AE695" s="227"/>
      <c r="AF695" s="244"/>
      <c r="AG695" s="245"/>
      <c r="AN695" s="227"/>
      <c r="AO695" s="227"/>
      <c r="AP695" s="227"/>
      <c r="AQ695" s="227"/>
      <c r="AR695" s="227"/>
      <c r="AS695" s="227"/>
      <c r="AT695" s="227"/>
      <c r="AU695" s="227"/>
    </row>
    <row r="696" spans="3:47" x14ac:dyDescent="0.2">
      <c r="C696" s="19"/>
      <c r="D696" s="19"/>
      <c r="O696" s="5"/>
      <c r="S696" s="13"/>
      <c r="AA696" s="227"/>
      <c r="AB696" s="227"/>
      <c r="AC696" s="227"/>
      <c r="AD696" s="227"/>
      <c r="AE696" s="227"/>
      <c r="AF696" s="244"/>
      <c r="AG696" s="245"/>
      <c r="AN696" s="227"/>
      <c r="AO696" s="227"/>
      <c r="AP696" s="227"/>
      <c r="AQ696" s="227"/>
      <c r="AR696" s="227"/>
      <c r="AS696" s="227"/>
      <c r="AT696" s="227"/>
      <c r="AU696" s="227"/>
    </row>
    <row r="697" spans="3:47" x14ac:dyDescent="0.2">
      <c r="C697" s="19"/>
      <c r="D697" s="19"/>
      <c r="O697" s="5"/>
      <c r="S697" s="13"/>
      <c r="AA697" s="227"/>
      <c r="AB697" s="227"/>
      <c r="AC697" s="227"/>
      <c r="AD697" s="227"/>
      <c r="AE697" s="227"/>
      <c r="AF697" s="244"/>
      <c r="AG697" s="245"/>
      <c r="AN697" s="227"/>
      <c r="AO697" s="227"/>
      <c r="AP697" s="227"/>
      <c r="AQ697" s="227"/>
      <c r="AR697" s="227"/>
      <c r="AS697" s="227"/>
      <c r="AT697" s="227"/>
      <c r="AU697" s="227"/>
    </row>
    <row r="698" spans="3:47" x14ac:dyDescent="0.2">
      <c r="C698" s="19"/>
      <c r="D698" s="19"/>
      <c r="O698" s="5"/>
      <c r="S698" s="13"/>
      <c r="AA698" s="227"/>
      <c r="AB698" s="227"/>
      <c r="AC698" s="227"/>
      <c r="AD698" s="227"/>
      <c r="AE698" s="227"/>
      <c r="AF698" s="244"/>
      <c r="AG698" s="245"/>
      <c r="AN698" s="227"/>
      <c r="AO698" s="227"/>
      <c r="AP698" s="227"/>
      <c r="AQ698" s="227"/>
      <c r="AR698" s="227"/>
      <c r="AS698" s="227"/>
      <c r="AT698" s="227"/>
      <c r="AU698" s="227"/>
    </row>
    <row r="699" spans="3:47" x14ac:dyDescent="0.2">
      <c r="C699" s="19"/>
      <c r="D699" s="19"/>
      <c r="O699" s="5"/>
      <c r="S699" s="13"/>
      <c r="AA699" s="227"/>
      <c r="AB699" s="227"/>
      <c r="AC699" s="227"/>
      <c r="AD699" s="227"/>
      <c r="AE699" s="227"/>
      <c r="AF699" s="244"/>
      <c r="AG699" s="245"/>
      <c r="AN699" s="227"/>
      <c r="AO699" s="227"/>
      <c r="AP699" s="227"/>
      <c r="AQ699" s="227"/>
      <c r="AR699" s="227"/>
      <c r="AS699" s="227"/>
      <c r="AT699" s="227"/>
      <c r="AU699" s="227"/>
    </row>
    <row r="700" spans="3:47" x14ac:dyDescent="0.2">
      <c r="C700" s="19"/>
      <c r="D700" s="19"/>
      <c r="O700" s="5"/>
      <c r="S700" s="13"/>
      <c r="AA700" s="227"/>
      <c r="AB700" s="227"/>
      <c r="AC700" s="227"/>
      <c r="AD700" s="227"/>
      <c r="AE700" s="227"/>
      <c r="AF700" s="244"/>
      <c r="AG700" s="245"/>
      <c r="AN700" s="227"/>
      <c r="AO700" s="227"/>
      <c r="AP700" s="227"/>
      <c r="AQ700" s="227"/>
      <c r="AR700" s="227"/>
      <c r="AS700" s="227"/>
      <c r="AT700" s="227"/>
      <c r="AU700" s="227"/>
    </row>
    <row r="701" spans="3:47" x14ac:dyDescent="0.2">
      <c r="C701" s="19"/>
      <c r="D701" s="19"/>
      <c r="O701" s="5"/>
      <c r="S701" s="13"/>
      <c r="AA701" s="227"/>
      <c r="AB701" s="227"/>
      <c r="AC701" s="227"/>
      <c r="AD701" s="227"/>
      <c r="AE701" s="227"/>
      <c r="AF701" s="244"/>
      <c r="AG701" s="245"/>
      <c r="AN701" s="227"/>
      <c r="AO701" s="227"/>
      <c r="AP701" s="227"/>
      <c r="AQ701" s="227"/>
      <c r="AR701" s="227"/>
      <c r="AS701" s="227"/>
      <c r="AT701" s="227"/>
      <c r="AU701" s="227"/>
    </row>
    <row r="702" spans="3:47" x14ac:dyDescent="0.2">
      <c r="C702" s="19"/>
      <c r="D702" s="19"/>
      <c r="O702" s="5"/>
      <c r="S702" s="13"/>
      <c r="AA702" s="227"/>
      <c r="AB702" s="227"/>
      <c r="AC702" s="227"/>
      <c r="AD702" s="227"/>
      <c r="AE702" s="227"/>
      <c r="AF702" s="244"/>
      <c r="AG702" s="245"/>
      <c r="AN702" s="227"/>
      <c r="AO702" s="227"/>
      <c r="AP702" s="227"/>
      <c r="AQ702" s="227"/>
      <c r="AR702" s="227"/>
      <c r="AS702" s="227"/>
      <c r="AT702" s="227"/>
      <c r="AU702" s="227"/>
    </row>
    <row r="703" spans="3:47" x14ac:dyDescent="0.2">
      <c r="C703" s="19"/>
      <c r="D703" s="19"/>
      <c r="O703" s="5"/>
      <c r="S703" s="13"/>
      <c r="AA703" s="227"/>
      <c r="AB703" s="227"/>
      <c r="AC703" s="227"/>
      <c r="AD703" s="227"/>
      <c r="AE703" s="227"/>
      <c r="AF703" s="244"/>
      <c r="AG703" s="245"/>
      <c r="AN703" s="227"/>
      <c r="AO703" s="227"/>
      <c r="AP703" s="227"/>
      <c r="AQ703" s="227"/>
      <c r="AR703" s="227"/>
      <c r="AS703" s="227"/>
      <c r="AT703" s="227"/>
      <c r="AU703" s="227"/>
    </row>
    <row r="704" spans="3:47" x14ac:dyDescent="0.2">
      <c r="C704" s="19"/>
      <c r="D704" s="19"/>
      <c r="O704" s="5"/>
      <c r="S704" s="13"/>
      <c r="AA704" s="227"/>
      <c r="AB704" s="227"/>
      <c r="AC704" s="227"/>
      <c r="AD704" s="227"/>
      <c r="AE704" s="227"/>
      <c r="AF704" s="244"/>
      <c r="AG704" s="245"/>
      <c r="AN704" s="227"/>
      <c r="AO704" s="227"/>
      <c r="AP704" s="227"/>
      <c r="AQ704" s="227"/>
      <c r="AR704" s="227"/>
      <c r="AS704" s="227"/>
      <c r="AT704" s="227"/>
      <c r="AU704" s="227"/>
    </row>
    <row r="705" spans="3:47" x14ac:dyDescent="0.2">
      <c r="C705" s="19"/>
      <c r="D705" s="19"/>
      <c r="O705" s="5"/>
      <c r="S705" s="13"/>
      <c r="AA705" s="227"/>
      <c r="AB705" s="227"/>
      <c r="AC705" s="227"/>
      <c r="AD705" s="227"/>
      <c r="AE705" s="227"/>
      <c r="AF705" s="244"/>
      <c r="AG705" s="245"/>
      <c r="AN705" s="227"/>
      <c r="AO705" s="227"/>
      <c r="AP705" s="227"/>
      <c r="AQ705" s="227"/>
      <c r="AR705" s="227"/>
      <c r="AS705" s="227"/>
      <c r="AT705" s="227"/>
      <c r="AU705" s="227"/>
    </row>
    <row r="706" spans="3:47" x14ac:dyDescent="0.2">
      <c r="C706" s="19"/>
      <c r="D706" s="19"/>
      <c r="O706" s="5"/>
      <c r="S706" s="13"/>
      <c r="AA706" s="227"/>
      <c r="AB706" s="227"/>
      <c r="AC706" s="227"/>
      <c r="AD706" s="227"/>
      <c r="AE706" s="227"/>
      <c r="AF706" s="244"/>
      <c r="AG706" s="245"/>
      <c r="AN706" s="227"/>
      <c r="AO706" s="227"/>
      <c r="AP706" s="227"/>
      <c r="AQ706" s="227"/>
      <c r="AR706" s="227"/>
      <c r="AS706" s="227"/>
      <c r="AT706" s="227"/>
      <c r="AU706" s="227"/>
    </row>
    <row r="707" spans="3:47" x14ac:dyDescent="0.2">
      <c r="C707" s="19"/>
      <c r="D707" s="19"/>
      <c r="O707" s="5"/>
      <c r="S707" s="13"/>
      <c r="AA707" s="227"/>
      <c r="AB707" s="227"/>
      <c r="AC707" s="227"/>
      <c r="AD707" s="227"/>
      <c r="AE707" s="227"/>
      <c r="AF707" s="244"/>
      <c r="AG707" s="245"/>
      <c r="AN707" s="227"/>
      <c r="AO707" s="227"/>
      <c r="AP707" s="227"/>
      <c r="AQ707" s="227"/>
      <c r="AR707" s="227"/>
      <c r="AS707" s="227"/>
      <c r="AT707" s="227"/>
      <c r="AU707" s="227"/>
    </row>
    <row r="708" spans="3:47" x14ac:dyDescent="0.2">
      <c r="C708" s="19"/>
      <c r="D708" s="19"/>
      <c r="O708" s="5"/>
      <c r="S708" s="13"/>
      <c r="AA708" s="227"/>
      <c r="AB708" s="227"/>
      <c r="AC708" s="227"/>
      <c r="AD708" s="227"/>
      <c r="AE708" s="227"/>
      <c r="AF708" s="244"/>
      <c r="AG708" s="245"/>
      <c r="AN708" s="227"/>
      <c r="AO708" s="227"/>
      <c r="AP708" s="227"/>
      <c r="AQ708" s="227"/>
      <c r="AR708" s="227"/>
      <c r="AS708" s="227"/>
      <c r="AT708" s="227"/>
      <c r="AU708" s="227"/>
    </row>
    <row r="709" spans="3:47" x14ac:dyDescent="0.2">
      <c r="C709" s="19"/>
      <c r="D709" s="19"/>
      <c r="O709" s="5"/>
      <c r="S709" s="13"/>
      <c r="AA709" s="227"/>
      <c r="AB709" s="227"/>
      <c r="AC709" s="227"/>
      <c r="AD709" s="227"/>
      <c r="AE709" s="227"/>
      <c r="AF709" s="244"/>
      <c r="AG709" s="245"/>
      <c r="AN709" s="227"/>
      <c r="AO709" s="227"/>
      <c r="AP709" s="227"/>
      <c r="AQ709" s="227"/>
      <c r="AR709" s="227"/>
      <c r="AS709" s="227"/>
      <c r="AT709" s="227"/>
      <c r="AU709" s="227"/>
    </row>
    <row r="710" spans="3:47" x14ac:dyDescent="0.2">
      <c r="C710" s="19"/>
      <c r="D710" s="19"/>
      <c r="O710" s="5"/>
      <c r="S710" s="13"/>
      <c r="AA710" s="227"/>
      <c r="AB710" s="227"/>
      <c r="AC710" s="227"/>
      <c r="AD710" s="227"/>
      <c r="AE710" s="227"/>
      <c r="AF710" s="244"/>
      <c r="AG710" s="245"/>
      <c r="AN710" s="227"/>
      <c r="AO710" s="227"/>
      <c r="AP710" s="227"/>
      <c r="AQ710" s="227"/>
      <c r="AR710" s="227"/>
      <c r="AS710" s="227"/>
      <c r="AT710" s="227"/>
      <c r="AU710" s="227"/>
    </row>
    <row r="711" spans="3:47" x14ac:dyDescent="0.2">
      <c r="C711" s="19"/>
      <c r="D711" s="19"/>
      <c r="O711" s="5"/>
      <c r="S711" s="13"/>
      <c r="AA711" s="227"/>
      <c r="AB711" s="227"/>
      <c r="AC711" s="227"/>
      <c r="AD711" s="227"/>
      <c r="AE711" s="227"/>
      <c r="AF711" s="244"/>
      <c r="AG711" s="245"/>
      <c r="AN711" s="227"/>
      <c r="AO711" s="227"/>
      <c r="AP711" s="227"/>
      <c r="AQ711" s="227"/>
      <c r="AR711" s="227"/>
      <c r="AS711" s="227"/>
      <c r="AT711" s="227"/>
      <c r="AU711" s="227"/>
    </row>
    <row r="712" spans="3:47" x14ac:dyDescent="0.2">
      <c r="C712" s="19"/>
      <c r="D712" s="19"/>
      <c r="O712" s="5"/>
      <c r="S712" s="13"/>
      <c r="AA712" s="227"/>
      <c r="AB712" s="227"/>
      <c r="AC712" s="227"/>
      <c r="AD712" s="227"/>
      <c r="AE712" s="227"/>
      <c r="AF712" s="244"/>
      <c r="AG712" s="245"/>
      <c r="AN712" s="227"/>
      <c r="AO712" s="227"/>
      <c r="AP712" s="227"/>
      <c r="AQ712" s="227"/>
      <c r="AR712" s="227"/>
      <c r="AS712" s="227"/>
      <c r="AT712" s="227"/>
      <c r="AU712" s="227"/>
    </row>
    <row r="713" spans="3:47" x14ac:dyDescent="0.2">
      <c r="C713" s="19"/>
      <c r="D713" s="19"/>
      <c r="O713" s="5"/>
      <c r="S713" s="13"/>
      <c r="AA713" s="227"/>
      <c r="AB713" s="227"/>
      <c r="AC713" s="227"/>
      <c r="AD713" s="227"/>
      <c r="AE713" s="227"/>
      <c r="AF713" s="244"/>
      <c r="AG713" s="245"/>
      <c r="AN713" s="227"/>
      <c r="AO713" s="227"/>
      <c r="AP713" s="227"/>
      <c r="AQ713" s="227"/>
      <c r="AR713" s="227"/>
      <c r="AS713" s="227"/>
      <c r="AT713" s="227"/>
      <c r="AU713" s="227"/>
    </row>
    <row r="714" spans="3:47" x14ac:dyDescent="0.2">
      <c r="C714" s="19"/>
      <c r="D714" s="19"/>
      <c r="O714" s="5"/>
      <c r="S714" s="13"/>
      <c r="AA714" s="227"/>
      <c r="AB714" s="227"/>
      <c r="AC714" s="227"/>
      <c r="AD714" s="227"/>
      <c r="AE714" s="227"/>
      <c r="AF714" s="244"/>
      <c r="AG714" s="245"/>
      <c r="AN714" s="227"/>
      <c r="AO714" s="227"/>
      <c r="AP714" s="227"/>
      <c r="AQ714" s="227"/>
      <c r="AR714" s="227"/>
      <c r="AS714" s="227"/>
      <c r="AT714" s="227"/>
      <c r="AU714" s="227"/>
    </row>
    <row r="715" spans="3:47" x14ac:dyDescent="0.2">
      <c r="C715" s="19"/>
      <c r="D715" s="19"/>
      <c r="O715" s="5"/>
      <c r="S715" s="13"/>
      <c r="AA715" s="227"/>
      <c r="AB715" s="227"/>
      <c r="AC715" s="227"/>
      <c r="AD715" s="227"/>
      <c r="AE715" s="227"/>
      <c r="AF715" s="244"/>
      <c r="AG715" s="245"/>
      <c r="AN715" s="227"/>
      <c r="AO715" s="227"/>
      <c r="AP715" s="227"/>
      <c r="AQ715" s="227"/>
      <c r="AR715" s="227"/>
      <c r="AS715" s="227"/>
      <c r="AT715" s="227"/>
      <c r="AU715" s="227"/>
    </row>
    <row r="716" spans="3:47" x14ac:dyDescent="0.2">
      <c r="C716" s="19"/>
      <c r="D716" s="19"/>
      <c r="O716" s="5"/>
      <c r="S716" s="13"/>
      <c r="AA716" s="227"/>
      <c r="AB716" s="227"/>
      <c r="AC716" s="227"/>
      <c r="AD716" s="227"/>
      <c r="AE716" s="227"/>
      <c r="AF716" s="244"/>
      <c r="AG716" s="245"/>
      <c r="AN716" s="227"/>
      <c r="AO716" s="227"/>
      <c r="AP716" s="227"/>
      <c r="AQ716" s="227"/>
      <c r="AR716" s="227"/>
      <c r="AS716" s="227"/>
      <c r="AT716" s="227"/>
      <c r="AU716" s="227"/>
    </row>
    <row r="717" spans="3:47" x14ac:dyDescent="0.2">
      <c r="C717" s="19"/>
      <c r="D717" s="19"/>
      <c r="O717" s="5"/>
      <c r="S717" s="13"/>
      <c r="AA717" s="227"/>
      <c r="AB717" s="227"/>
      <c r="AC717" s="227"/>
      <c r="AD717" s="227"/>
      <c r="AE717" s="227"/>
      <c r="AF717" s="244"/>
      <c r="AG717" s="245"/>
      <c r="AN717" s="227"/>
      <c r="AO717" s="227"/>
      <c r="AP717" s="227"/>
      <c r="AQ717" s="227"/>
      <c r="AR717" s="227"/>
      <c r="AS717" s="227"/>
      <c r="AT717" s="227"/>
      <c r="AU717" s="227"/>
    </row>
    <row r="718" spans="3:47" x14ac:dyDescent="0.2">
      <c r="C718" s="19"/>
      <c r="D718" s="19"/>
      <c r="O718" s="5"/>
      <c r="S718" s="13"/>
      <c r="AA718" s="227"/>
      <c r="AB718" s="227"/>
      <c r="AC718" s="227"/>
      <c r="AD718" s="227"/>
      <c r="AE718" s="227"/>
      <c r="AF718" s="244"/>
      <c r="AG718" s="245"/>
      <c r="AN718" s="227"/>
      <c r="AO718" s="227"/>
      <c r="AP718" s="227"/>
      <c r="AQ718" s="227"/>
      <c r="AR718" s="227"/>
      <c r="AS718" s="227"/>
      <c r="AT718" s="227"/>
      <c r="AU718" s="227"/>
    </row>
    <row r="719" spans="3:47" x14ac:dyDescent="0.2">
      <c r="C719" s="19"/>
      <c r="D719" s="19"/>
      <c r="O719" s="5"/>
      <c r="S719" s="13"/>
      <c r="AA719" s="227"/>
      <c r="AB719" s="227"/>
      <c r="AC719" s="227"/>
      <c r="AD719" s="227"/>
      <c r="AE719" s="227"/>
      <c r="AF719" s="244"/>
      <c r="AG719" s="245"/>
      <c r="AN719" s="227"/>
      <c r="AO719" s="227"/>
      <c r="AP719" s="227"/>
      <c r="AQ719" s="227"/>
      <c r="AR719" s="227"/>
      <c r="AS719" s="227"/>
      <c r="AT719" s="227"/>
      <c r="AU719" s="227"/>
    </row>
    <row r="720" spans="3:47" x14ac:dyDescent="0.2">
      <c r="C720" s="19"/>
      <c r="D720" s="19"/>
      <c r="O720" s="5"/>
      <c r="S720" s="13"/>
      <c r="AA720" s="227"/>
      <c r="AB720" s="227"/>
      <c r="AC720" s="227"/>
      <c r="AD720" s="227"/>
      <c r="AE720" s="227"/>
      <c r="AF720" s="244"/>
      <c r="AG720" s="245"/>
      <c r="AN720" s="227"/>
      <c r="AO720" s="227"/>
      <c r="AP720" s="227"/>
      <c r="AQ720" s="227"/>
      <c r="AR720" s="227"/>
      <c r="AS720" s="227"/>
      <c r="AT720" s="227"/>
      <c r="AU720" s="227"/>
    </row>
    <row r="721" spans="3:47" x14ac:dyDescent="0.2">
      <c r="C721" s="19"/>
      <c r="D721" s="19"/>
      <c r="O721" s="5"/>
      <c r="S721" s="13"/>
      <c r="AA721" s="227"/>
      <c r="AB721" s="227"/>
      <c r="AC721" s="227"/>
      <c r="AD721" s="227"/>
      <c r="AE721" s="227"/>
      <c r="AF721" s="244"/>
      <c r="AG721" s="245"/>
      <c r="AN721" s="227"/>
      <c r="AO721" s="227"/>
      <c r="AP721" s="227"/>
      <c r="AQ721" s="227"/>
      <c r="AR721" s="227"/>
      <c r="AS721" s="227"/>
      <c r="AT721" s="227"/>
      <c r="AU721" s="227"/>
    </row>
    <row r="722" spans="3:47" x14ac:dyDescent="0.2">
      <c r="C722" s="19"/>
      <c r="D722" s="19"/>
      <c r="O722" s="5"/>
      <c r="S722" s="13"/>
      <c r="AA722" s="227"/>
      <c r="AB722" s="227"/>
      <c r="AC722" s="227"/>
      <c r="AD722" s="227"/>
      <c r="AE722" s="227"/>
      <c r="AF722" s="244"/>
      <c r="AG722" s="245"/>
      <c r="AN722" s="227"/>
      <c r="AO722" s="227"/>
      <c r="AP722" s="227"/>
      <c r="AQ722" s="227"/>
      <c r="AR722" s="227"/>
      <c r="AS722" s="227"/>
      <c r="AT722" s="227"/>
      <c r="AU722" s="227"/>
    </row>
    <row r="723" spans="3:47" x14ac:dyDescent="0.2">
      <c r="C723" s="19"/>
      <c r="D723" s="19"/>
      <c r="O723" s="5"/>
      <c r="S723" s="13"/>
      <c r="AA723" s="227"/>
      <c r="AB723" s="227"/>
      <c r="AC723" s="227"/>
      <c r="AD723" s="227"/>
      <c r="AE723" s="227"/>
      <c r="AF723" s="244"/>
      <c r="AG723" s="245"/>
      <c r="AN723" s="227"/>
      <c r="AO723" s="227"/>
      <c r="AP723" s="227"/>
      <c r="AQ723" s="227"/>
      <c r="AR723" s="227"/>
      <c r="AS723" s="227"/>
      <c r="AT723" s="227"/>
      <c r="AU723" s="227"/>
    </row>
    <row r="724" spans="3:47" x14ac:dyDescent="0.2">
      <c r="C724" s="19"/>
      <c r="D724" s="19"/>
      <c r="O724" s="5"/>
      <c r="S724" s="13"/>
      <c r="AA724" s="227"/>
      <c r="AB724" s="227"/>
      <c r="AC724" s="227"/>
      <c r="AD724" s="227"/>
      <c r="AE724" s="227"/>
      <c r="AF724" s="244"/>
      <c r="AG724" s="245"/>
      <c r="AN724" s="227"/>
      <c r="AO724" s="227"/>
      <c r="AP724" s="227"/>
      <c r="AQ724" s="227"/>
      <c r="AR724" s="227"/>
      <c r="AS724" s="227"/>
      <c r="AT724" s="227"/>
      <c r="AU724" s="227"/>
    </row>
    <row r="725" spans="3:47" x14ac:dyDescent="0.2">
      <c r="C725" s="19"/>
      <c r="D725" s="19"/>
      <c r="O725" s="5"/>
      <c r="S725" s="13"/>
      <c r="AA725" s="227"/>
      <c r="AB725" s="227"/>
      <c r="AC725" s="227"/>
      <c r="AD725" s="227"/>
      <c r="AE725" s="227"/>
      <c r="AF725" s="244"/>
      <c r="AG725" s="245"/>
      <c r="AN725" s="227"/>
      <c r="AO725" s="227"/>
      <c r="AP725" s="227"/>
      <c r="AQ725" s="227"/>
      <c r="AR725" s="227"/>
      <c r="AS725" s="227"/>
      <c r="AT725" s="227"/>
      <c r="AU725" s="227"/>
    </row>
    <row r="726" spans="3:47" x14ac:dyDescent="0.2">
      <c r="C726" s="19"/>
      <c r="D726" s="19"/>
      <c r="O726" s="5"/>
      <c r="S726" s="13"/>
      <c r="AA726" s="227"/>
      <c r="AB726" s="227"/>
      <c r="AC726" s="227"/>
      <c r="AD726" s="227"/>
      <c r="AE726" s="227"/>
      <c r="AF726" s="244"/>
      <c r="AG726" s="245"/>
      <c r="AN726" s="227"/>
      <c r="AO726" s="227"/>
      <c r="AP726" s="227"/>
      <c r="AQ726" s="227"/>
      <c r="AR726" s="227"/>
      <c r="AS726" s="227"/>
      <c r="AT726" s="227"/>
      <c r="AU726" s="227"/>
    </row>
    <row r="727" spans="3:47" x14ac:dyDescent="0.2">
      <c r="C727" s="19"/>
      <c r="D727" s="19"/>
      <c r="O727" s="5"/>
      <c r="S727" s="13"/>
      <c r="AA727" s="227"/>
      <c r="AB727" s="227"/>
      <c r="AC727" s="227"/>
      <c r="AD727" s="227"/>
      <c r="AE727" s="227"/>
      <c r="AF727" s="244"/>
      <c r="AG727" s="245"/>
      <c r="AN727" s="227"/>
      <c r="AO727" s="227"/>
      <c r="AP727" s="227"/>
      <c r="AQ727" s="227"/>
      <c r="AR727" s="227"/>
      <c r="AS727" s="227"/>
      <c r="AT727" s="227"/>
      <c r="AU727" s="227"/>
    </row>
    <row r="728" spans="3:47" x14ac:dyDescent="0.2">
      <c r="C728" s="19"/>
      <c r="D728" s="19"/>
      <c r="O728" s="5"/>
      <c r="S728" s="13"/>
      <c r="AA728" s="227"/>
      <c r="AB728" s="227"/>
      <c r="AC728" s="227"/>
      <c r="AD728" s="227"/>
      <c r="AE728" s="227"/>
      <c r="AF728" s="244"/>
      <c r="AG728" s="245"/>
      <c r="AN728" s="227"/>
      <c r="AO728" s="227"/>
      <c r="AP728" s="227"/>
      <c r="AQ728" s="227"/>
      <c r="AR728" s="227"/>
      <c r="AS728" s="227"/>
      <c r="AT728" s="227"/>
      <c r="AU728" s="227"/>
    </row>
    <row r="729" spans="3:47" x14ac:dyDescent="0.2">
      <c r="C729" s="19"/>
      <c r="D729" s="19"/>
      <c r="O729" s="5"/>
      <c r="S729" s="13"/>
      <c r="AA729" s="227"/>
      <c r="AB729" s="227"/>
      <c r="AC729" s="227"/>
      <c r="AD729" s="227"/>
      <c r="AE729" s="227"/>
      <c r="AF729" s="244"/>
      <c r="AG729" s="245"/>
      <c r="AN729" s="227"/>
      <c r="AO729" s="227"/>
      <c r="AP729" s="227"/>
      <c r="AQ729" s="227"/>
      <c r="AR729" s="227"/>
      <c r="AS729" s="227"/>
      <c r="AT729" s="227"/>
      <c r="AU729" s="227"/>
    </row>
    <row r="730" spans="3:47" x14ac:dyDescent="0.2">
      <c r="C730" s="19"/>
      <c r="D730" s="19"/>
      <c r="O730" s="5"/>
      <c r="S730" s="13"/>
      <c r="AA730" s="227"/>
      <c r="AB730" s="227"/>
      <c r="AC730" s="227"/>
      <c r="AD730" s="227"/>
      <c r="AE730" s="227"/>
      <c r="AF730" s="244"/>
      <c r="AG730" s="245"/>
      <c r="AN730" s="227"/>
      <c r="AO730" s="227"/>
      <c r="AP730" s="227"/>
      <c r="AQ730" s="227"/>
      <c r="AR730" s="227"/>
      <c r="AS730" s="227"/>
      <c r="AT730" s="227"/>
      <c r="AU730" s="227"/>
    </row>
    <row r="731" spans="3:47" x14ac:dyDescent="0.2">
      <c r="C731" s="19"/>
      <c r="D731" s="19"/>
      <c r="O731" s="5"/>
      <c r="S731" s="13"/>
      <c r="AA731" s="227"/>
      <c r="AB731" s="227"/>
      <c r="AC731" s="227"/>
      <c r="AD731" s="227"/>
      <c r="AE731" s="227"/>
      <c r="AF731" s="244"/>
      <c r="AG731" s="245"/>
      <c r="AN731" s="227"/>
      <c r="AO731" s="227"/>
      <c r="AP731" s="227"/>
      <c r="AQ731" s="227"/>
      <c r="AR731" s="227"/>
      <c r="AS731" s="227"/>
      <c r="AT731" s="227"/>
      <c r="AU731" s="227"/>
    </row>
    <row r="732" spans="3:47" x14ac:dyDescent="0.2">
      <c r="C732" s="19"/>
      <c r="D732" s="19"/>
      <c r="O732" s="5"/>
      <c r="S732" s="13"/>
      <c r="AA732" s="227"/>
      <c r="AB732" s="227"/>
      <c r="AC732" s="227"/>
      <c r="AD732" s="227"/>
      <c r="AE732" s="227"/>
      <c r="AF732" s="244"/>
      <c r="AG732" s="245"/>
      <c r="AN732" s="227"/>
      <c r="AO732" s="227"/>
      <c r="AP732" s="227"/>
      <c r="AQ732" s="227"/>
      <c r="AR732" s="227"/>
      <c r="AS732" s="227"/>
      <c r="AT732" s="227"/>
      <c r="AU732" s="227"/>
    </row>
    <row r="733" spans="3:47" x14ac:dyDescent="0.2">
      <c r="C733" s="19"/>
      <c r="D733" s="19"/>
      <c r="O733" s="5"/>
      <c r="S733" s="13"/>
      <c r="AA733" s="227"/>
      <c r="AB733" s="227"/>
      <c r="AC733" s="227"/>
      <c r="AD733" s="227"/>
      <c r="AE733" s="227"/>
      <c r="AF733" s="244"/>
      <c r="AG733" s="245"/>
      <c r="AN733" s="227"/>
      <c r="AO733" s="227"/>
      <c r="AP733" s="227"/>
      <c r="AQ733" s="227"/>
      <c r="AR733" s="227"/>
      <c r="AS733" s="227"/>
      <c r="AT733" s="227"/>
      <c r="AU733" s="227"/>
    </row>
    <row r="734" spans="3:47" x14ac:dyDescent="0.2">
      <c r="C734" s="19"/>
      <c r="D734" s="19"/>
      <c r="O734" s="5"/>
      <c r="S734" s="13"/>
      <c r="AA734" s="227"/>
      <c r="AB734" s="227"/>
      <c r="AC734" s="227"/>
      <c r="AD734" s="227"/>
      <c r="AE734" s="227"/>
      <c r="AF734" s="244"/>
      <c r="AG734" s="245"/>
      <c r="AN734" s="227"/>
      <c r="AO734" s="227"/>
      <c r="AP734" s="227"/>
      <c r="AQ734" s="227"/>
      <c r="AR734" s="227"/>
      <c r="AS734" s="227"/>
      <c r="AT734" s="227"/>
      <c r="AU734" s="227"/>
    </row>
    <row r="735" spans="3:47" x14ac:dyDescent="0.2">
      <c r="C735" s="19"/>
      <c r="D735" s="19"/>
      <c r="O735" s="5"/>
      <c r="S735" s="13"/>
      <c r="AA735" s="227"/>
      <c r="AB735" s="227"/>
      <c r="AC735" s="227"/>
      <c r="AD735" s="227"/>
      <c r="AE735" s="227"/>
      <c r="AF735" s="244"/>
      <c r="AG735" s="245"/>
      <c r="AN735" s="227"/>
      <c r="AO735" s="227"/>
      <c r="AP735" s="227"/>
      <c r="AQ735" s="227"/>
      <c r="AR735" s="227"/>
      <c r="AS735" s="227"/>
      <c r="AT735" s="227"/>
      <c r="AU735" s="227"/>
    </row>
    <row r="736" spans="3:47" x14ac:dyDescent="0.2">
      <c r="C736" s="19"/>
      <c r="D736" s="19"/>
      <c r="O736" s="5"/>
      <c r="S736" s="13"/>
      <c r="AA736" s="227"/>
      <c r="AB736" s="227"/>
      <c r="AC736" s="227"/>
      <c r="AD736" s="227"/>
      <c r="AE736" s="227"/>
      <c r="AF736" s="244"/>
      <c r="AG736" s="245"/>
      <c r="AN736" s="227"/>
      <c r="AO736" s="227"/>
      <c r="AP736" s="227"/>
      <c r="AQ736" s="227"/>
      <c r="AR736" s="227"/>
      <c r="AS736" s="227"/>
      <c r="AT736" s="227"/>
      <c r="AU736" s="227"/>
    </row>
    <row r="737" spans="3:47" x14ac:dyDescent="0.2">
      <c r="C737" s="19"/>
      <c r="D737" s="19"/>
      <c r="O737" s="5"/>
      <c r="S737" s="13"/>
      <c r="AA737" s="227"/>
      <c r="AB737" s="227"/>
      <c r="AC737" s="227"/>
      <c r="AD737" s="227"/>
      <c r="AE737" s="227"/>
      <c r="AF737" s="244"/>
      <c r="AG737" s="245"/>
      <c r="AN737" s="227"/>
      <c r="AO737" s="227"/>
      <c r="AP737" s="227"/>
      <c r="AQ737" s="227"/>
      <c r="AR737" s="227"/>
      <c r="AS737" s="227"/>
      <c r="AT737" s="227"/>
      <c r="AU737" s="227"/>
    </row>
    <row r="738" spans="3:47" x14ac:dyDescent="0.2">
      <c r="C738" s="19"/>
      <c r="D738" s="19"/>
      <c r="O738" s="5"/>
      <c r="S738" s="13"/>
      <c r="AA738" s="227"/>
      <c r="AB738" s="227"/>
      <c r="AC738" s="227"/>
      <c r="AD738" s="227"/>
      <c r="AE738" s="227"/>
      <c r="AF738" s="244"/>
      <c r="AG738" s="245"/>
      <c r="AN738" s="227"/>
      <c r="AO738" s="227"/>
      <c r="AP738" s="227"/>
      <c r="AQ738" s="227"/>
      <c r="AR738" s="227"/>
      <c r="AS738" s="227"/>
      <c r="AT738" s="227"/>
      <c r="AU738" s="227"/>
    </row>
    <row r="739" spans="3:47" x14ac:dyDescent="0.2">
      <c r="C739" s="19"/>
      <c r="D739" s="19"/>
      <c r="O739" s="5"/>
      <c r="S739" s="13"/>
      <c r="AA739" s="227"/>
      <c r="AB739" s="227"/>
      <c r="AC739" s="227"/>
      <c r="AD739" s="227"/>
      <c r="AE739" s="227"/>
      <c r="AF739" s="244"/>
      <c r="AG739" s="245"/>
      <c r="AN739" s="227"/>
      <c r="AO739" s="227"/>
      <c r="AP739" s="227"/>
      <c r="AQ739" s="227"/>
      <c r="AR739" s="227"/>
      <c r="AS739" s="227"/>
      <c r="AT739" s="227"/>
      <c r="AU739" s="227"/>
    </row>
    <row r="740" spans="3:47" x14ac:dyDescent="0.2">
      <c r="C740" s="19"/>
      <c r="D740" s="19"/>
      <c r="O740" s="5"/>
      <c r="S740" s="13"/>
      <c r="AA740" s="227"/>
      <c r="AB740" s="227"/>
      <c r="AC740" s="227"/>
      <c r="AD740" s="227"/>
      <c r="AE740" s="227"/>
      <c r="AF740" s="244"/>
      <c r="AG740" s="245"/>
      <c r="AN740" s="227"/>
      <c r="AO740" s="227"/>
      <c r="AP740" s="227"/>
      <c r="AQ740" s="227"/>
      <c r="AR740" s="227"/>
      <c r="AS740" s="227"/>
      <c r="AT740" s="227"/>
      <c r="AU740" s="227"/>
    </row>
    <row r="741" spans="3:47" x14ac:dyDescent="0.2">
      <c r="C741" s="19"/>
      <c r="D741" s="19"/>
      <c r="O741" s="5"/>
      <c r="S741" s="13"/>
      <c r="AA741" s="227"/>
      <c r="AB741" s="227"/>
      <c r="AC741" s="227"/>
      <c r="AD741" s="227"/>
      <c r="AE741" s="227"/>
      <c r="AF741" s="244"/>
      <c r="AG741" s="245"/>
      <c r="AN741" s="227"/>
      <c r="AO741" s="227"/>
      <c r="AP741" s="227"/>
      <c r="AQ741" s="227"/>
      <c r="AR741" s="227"/>
      <c r="AS741" s="227"/>
      <c r="AT741" s="227"/>
      <c r="AU741" s="227"/>
    </row>
    <row r="742" spans="3:47" x14ac:dyDescent="0.2">
      <c r="C742" s="19"/>
      <c r="D742" s="19"/>
      <c r="O742" s="5"/>
      <c r="S742" s="13"/>
      <c r="AA742" s="227"/>
      <c r="AB742" s="227"/>
      <c r="AC742" s="227"/>
      <c r="AD742" s="227"/>
      <c r="AE742" s="227"/>
      <c r="AF742" s="244"/>
      <c r="AG742" s="245"/>
      <c r="AN742" s="227"/>
      <c r="AO742" s="227"/>
      <c r="AP742" s="227"/>
      <c r="AQ742" s="227"/>
      <c r="AR742" s="227"/>
      <c r="AS742" s="227"/>
      <c r="AT742" s="227"/>
      <c r="AU742" s="227"/>
    </row>
    <row r="743" spans="3:47" x14ac:dyDescent="0.2">
      <c r="C743" s="19"/>
      <c r="D743" s="19"/>
      <c r="O743" s="5"/>
      <c r="S743" s="13"/>
      <c r="AA743" s="227"/>
      <c r="AB743" s="227"/>
      <c r="AC743" s="227"/>
      <c r="AD743" s="227"/>
      <c r="AE743" s="227"/>
      <c r="AF743" s="244"/>
      <c r="AG743" s="245"/>
      <c r="AN743" s="227"/>
      <c r="AO743" s="227"/>
      <c r="AP743" s="227"/>
      <c r="AQ743" s="227"/>
      <c r="AR743" s="227"/>
      <c r="AS743" s="227"/>
      <c r="AT743" s="227"/>
      <c r="AU743" s="227"/>
    </row>
    <row r="744" spans="3:47" x14ac:dyDescent="0.2">
      <c r="C744" s="19"/>
      <c r="D744" s="19"/>
      <c r="O744" s="5"/>
      <c r="S744" s="13"/>
      <c r="AA744" s="227"/>
      <c r="AB744" s="227"/>
      <c r="AC744" s="227"/>
      <c r="AD744" s="227"/>
      <c r="AE744" s="227"/>
      <c r="AF744" s="244"/>
      <c r="AG744" s="245"/>
      <c r="AN744" s="227"/>
      <c r="AO744" s="227"/>
      <c r="AP744" s="227"/>
      <c r="AQ744" s="227"/>
      <c r="AR744" s="227"/>
      <c r="AS744" s="227"/>
      <c r="AT744" s="227"/>
      <c r="AU744" s="227"/>
    </row>
    <row r="745" spans="3:47" x14ac:dyDescent="0.2">
      <c r="C745" s="19"/>
      <c r="D745" s="19"/>
      <c r="O745" s="5"/>
      <c r="S745" s="13"/>
      <c r="AA745" s="227"/>
      <c r="AB745" s="227"/>
      <c r="AC745" s="227"/>
      <c r="AD745" s="227"/>
      <c r="AE745" s="227"/>
      <c r="AF745" s="244"/>
      <c r="AG745" s="245"/>
      <c r="AN745" s="227"/>
      <c r="AO745" s="227"/>
      <c r="AP745" s="227"/>
      <c r="AQ745" s="227"/>
      <c r="AR745" s="227"/>
      <c r="AS745" s="227"/>
      <c r="AT745" s="227"/>
      <c r="AU745" s="227"/>
    </row>
    <row r="746" spans="3:47" x14ac:dyDescent="0.2">
      <c r="C746" s="19"/>
      <c r="D746" s="19"/>
      <c r="O746" s="5"/>
      <c r="S746" s="13"/>
      <c r="AA746" s="227"/>
      <c r="AB746" s="227"/>
      <c r="AC746" s="227"/>
      <c r="AD746" s="227"/>
      <c r="AE746" s="227"/>
      <c r="AF746" s="244"/>
      <c r="AG746" s="245"/>
      <c r="AN746" s="227"/>
      <c r="AO746" s="227"/>
      <c r="AP746" s="227"/>
      <c r="AQ746" s="227"/>
      <c r="AR746" s="227"/>
      <c r="AS746" s="227"/>
      <c r="AT746" s="227"/>
      <c r="AU746" s="227"/>
    </row>
    <row r="747" spans="3:47" x14ac:dyDescent="0.2">
      <c r="C747" s="19"/>
      <c r="D747" s="19"/>
      <c r="O747" s="5"/>
      <c r="S747" s="13"/>
      <c r="AA747" s="227"/>
      <c r="AB747" s="227"/>
      <c r="AC747" s="227"/>
      <c r="AD747" s="227"/>
      <c r="AE747" s="227"/>
      <c r="AF747" s="244"/>
      <c r="AG747" s="245"/>
      <c r="AN747" s="227"/>
      <c r="AO747" s="227"/>
      <c r="AP747" s="227"/>
      <c r="AQ747" s="227"/>
      <c r="AR747" s="227"/>
      <c r="AS747" s="227"/>
      <c r="AT747" s="227"/>
      <c r="AU747" s="227"/>
    </row>
    <row r="748" spans="3:47" x14ac:dyDescent="0.2">
      <c r="C748" s="19"/>
      <c r="D748" s="19"/>
      <c r="O748" s="5"/>
      <c r="S748" s="13"/>
      <c r="AA748" s="227"/>
      <c r="AB748" s="227"/>
      <c r="AC748" s="227"/>
      <c r="AD748" s="227"/>
      <c r="AE748" s="227"/>
      <c r="AF748" s="244"/>
      <c r="AG748" s="245"/>
      <c r="AN748" s="227"/>
      <c r="AO748" s="227"/>
      <c r="AP748" s="227"/>
      <c r="AQ748" s="227"/>
      <c r="AR748" s="227"/>
      <c r="AS748" s="227"/>
      <c r="AT748" s="227"/>
      <c r="AU748" s="227"/>
    </row>
    <row r="749" spans="3:47" x14ac:dyDescent="0.2">
      <c r="C749" s="19"/>
      <c r="D749" s="19"/>
      <c r="O749" s="5"/>
      <c r="S749" s="13"/>
      <c r="AA749" s="227"/>
      <c r="AB749" s="227"/>
      <c r="AC749" s="227"/>
      <c r="AD749" s="227"/>
      <c r="AE749" s="227"/>
      <c r="AF749" s="244"/>
      <c r="AG749" s="245"/>
      <c r="AN749" s="227"/>
      <c r="AO749" s="227"/>
      <c r="AP749" s="227"/>
      <c r="AQ749" s="227"/>
      <c r="AR749" s="227"/>
      <c r="AS749" s="227"/>
      <c r="AT749" s="227"/>
      <c r="AU749" s="227"/>
    </row>
    <row r="750" spans="3:47" x14ac:dyDescent="0.2">
      <c r="C750" s="19"/>
      <c r="D750" s="19"/>
      <c r="O750" s="5"/>
      <c r="S750" s="13"/>
      <c r="AA750" s="227"/>
      <c r="AB750" s="227"/>
      <c r="AC750" s="227"/>
      <c r="AD750" s="227"/>
      <c r="AE750" s="227"/>
      <c r="AF750" s="244"/>
      <c r="AG750" s="245"/>
      <c r="AN750" s="227"/>
      <c r="AO750" s="227"/>
      <c r="AP750" s="227"/>
      <c r="AQ750" s="227"/>
      <c r="AR750" s="227"/>
      <c r="AS750" s="227"/>
      <c r="AT750" s="227"/>
      <c r="AU750" s="227"/>
    </row>
    <row r="751" spans="3:47" x14ac:dyDescent="0.2">
      <c r="C751" s="19"/>
      <c r="D751" s="19"/>
      <c r="O751" s="5"/>
      <c r="S751" s="13"/>
      <c r="AA751" s="227"/>
      <c r="AB751" s="227"/>
      <c r="AC751" s="227"/>
      <c r="AD751" s="227"/>
      <c r="AE751" s="227"/>
      <c r="AF751" s="244"/>
      <c r="AG751" s="245"/>
      <c r="AN751" s="227"/>
      <c r="AO751" s="227"/>
      <c r="AP751" s="227"/>
      <c r="AQ751" s="227"/>
      <c r="AR751" s="227"/>
      <c r="AS751" s="227"/>
      <c r="AT751" s="227"/>
      <c r="AU751" s="227"/>
    </row>
    <row r="752" spans="3:47" x14ac:dyDescent="0.2">
      <c r="C752" s="19"/>
      <c r="D752" s="19"/>
      <c r="O752" s="5"/>
      <c r="S752" s="13"/>
      <c r="AA752" s="227"/>
      <c r="AB752" s="227"/>
      <c r="AC752" s="227"/>
      <c r="AD752" s="227"/>
      <c r="AE752" s="227"/>
      <c r="AF752" s="244"/>
      <c r="AG752" s="245"/>
      <c r="AN752" s="227"/>
      <c r="AO752" s="227"/>
      <c r="AP752" s="227"/>
      <c r="AQ752" s="227"/>
      <c r="AR752" s="227"/>
      <c r="AS752" s="227"/>
      <c r="AT752" s="227"/>
      <c r="AU752" s="227"/>
    </row>
    <row r="753" spans="3:47" x14ac:dyDescent="0.2">
      <c r="C753" s="19"/>
      <c r="D753" s="19"/>
      <c r="O753" s="5"/>
      <c r="S753" s="13"/>
      <c r="AA753" s="227"/>
      <c r="AB753" s="227"/>
      <c r="AC753" s="227"/>
      <c r="AD753" s="227"/>
      <c r="AE753" s="227"/>
      <c r="AF753" s="244"/>
      <c r="AG753" s="245"/>
      <c r="AN753" s="227"/>
      <c r="AO753" s="227"/>
      <c r="AP753" s="227"/>
      <c r="AQ753" s="227"/>
      <c r="AR753" s="227"/>
      <c r="AS753" s="227"/>
      <c r="AT753" s="227"/>
      <c r="AU753" s="227"/>
    </row>
    <row r="754" spans="3:47" x14ac:dyDescent="0.2">
      <c r="C754" s="19"/>
      <c r="D754" s="19"/>
      <c r="O754" s="5"/>
      <c r="S754" s="13"/>
      <c r="AA754" s="227"/>
      <c r="AB754" s="227"/>
      <c r="AC754" s="227"/>
      <c r="AD754" s="227"/>
      <c r="AE754" s="227"/>
      <c r="AF754" s="244"/>
      <c r="AG754" s="245"/>
      <c r="AN754" s="227"/>
      <c r="AO754" s="227"/>
      <c r="AP754" s="227"/>
      <c r="AQ754" s="227"/>
      <c r="AR754" s="227"/>
      <c r="AS754" s="227"/>
      <c r="AT754" s="227"/>
      <c r="AU754" s="227"/>
    </row>
    <row r="755" spans="3:47" x14ac:dyDescent="0.2">
      <c r="C755" s="19"/>
      <c r="D755" s="19"/>
      <c r="O755" s="5"/>
      <c r="S755" s="13"/>
      <c r="AA755" s="227"/>
      <c r="AB755" s="227"/>
      <c r="AC755" s="227"/>
      <c r="AD755" s="227"/>
      <c r="AE755" s="227"/>
      <c r="AF755" s="244"/>
      <c r="AG755" s="245"/>
      <c r="AN755" s="227"/>
      <c r="AO755" s="227"/>
      <c r="AP755" s="227"/>
      <c r="AQ755" s="227"/>
      <c r="AR755" s="227"/>
      <c r="AS755" s="227"/>
      <c r="AT755" s="227"/>
      <c r="AU755" s="227"/>
    </row>
    <row r="756" spans="3:47" x14ac:dyDescent="0.2">
      <c r="C756" s="19"/>
      <c r="D756" s="19"/>
      <c r="O756" s="5"/>
      <c r="S756" s="13"/>
      <c r="AA756" s="227"/>
      <c r="AB756" s="227"/>
      <c r="AC756" s="227"/>
      <c r="AD756" s="227"/>
      <c r="AE756" s="227"/>
      <c r="AF756" s="244"/>
      <c r="AG756" s="245"/>
      <c r="AN756" s="227"/>
      <c r="AO756" s="227"/>
      <c r="AP756" s="227"/>
      <c r="AQ756" s="227"/>
      <c r="AR756" s="227"/>
      <c r="AS756" s="227"/>
      <c r="AT756" s="227"/>
      <c r="AU756" s="227"/>
    </row>
    <row r="757" spans="3:47" x14ac:dyDescent="0.2">
      <c r="C757" s="19"/>
      <c r="D757" s="19"/>
      <c r="O757" s="5"/>
      <c r="S757" s="13"/>
      <c r="AA757" s="227"/>
      <c r="AB757" s="227"/>
      <c r="AC757" s="227"/>
      <c r="AD757" s="227"/>
      <c r="AE757" s="227"/>
      <c r="AF757" s="244"/>
      <c r="AG757" s="245"/>
      <c r="AN757" s="227"/>
      <c r="AO757" s="227"/>
      <c r="AP757" s="227"/>
      <c r="AQ757" s="227"/>
      <c r="AR757" s="227"/>
      <c r="AS757" s="227"/>
      <c r="AT757" s="227"/>
      <c r="AU757" s="227"/>
    </row>
    <row r="758" spans="3:47" x14ac:dyDescent="0.2">
      <c r="C758" s="19"/>
      <c r="D758" s="19"/>
      <c r="O758" s="5"/>
      <c r="S758" s="13"/>
      <c r="AA758" s="227"/>
      <c r="AB758" s="227"/>
      <c r="AC758" s="227"/>
      <c r="AD758" s="227"/>
      <c r="AE758" s="227"/>
      <c r="AF758" s="244"/>
      <c r="AG758" s="245"/>
      <c r="AN758" s="227"/>
      <c r="AO758" s="227"/>
      <c r="AP758" s="227"/>
      <c r="AQ758" s="227"/>
      <c r="AR758" s="227"/>
      <c r="AS758" s="227"/>
      <c r="AT758" s="227"/>
      <c r="AU758" s="227"/>
    </row>
    <row r="759" spans="3:47" x14ac:dyDescent="0.2">
      <c r="C759" s="19"/>
      <c r="D759" s="19"/>
      <c r="O759" s="5"/>
      <c r="S759" s="13"/>
      <c r="AA759" s="227"/>
      <c r="AB759" s="227"/>
      <c r="AC759" s="227"/>
      <c r="AD759" s="227"/>
      <c r="AE759" s="227"/>
      <c r="AF759" s="244"/>
      <c r="AG759" s="245"/>
      <c r="AN759" s="227"/>
      <c r="AO759" s="227"/>
      <c r="AP759" s="227"/>
      <c r="AQ759" s="227"/>
      <c r="AR759" s="227"/>
      <c r="AS759" s="227"/>
      <c r="AT759" s="227"/>
      <c r="AU759" s="227"/>
    </row>
    <row r="760" spans="3:47" x14ac:dyDescent="0.2">
      <c r="C760" s="19"/>
      <c r="D760" s="19"/>
      <c r="O760" s="5"/>
      <c r="S760" s="13"/>
    </row>
    <row r="761" spans="3:47" x14ac:dyDescent="0.2">
      <c r="C761" s="19"/>
      <c r="D761" s="19"/>
      <c r="O761" s="5"/>
      <c r="S761" s="13"/>
    </row>
    <row r="762" spans="3:47" x14ac:dyDescent="0.2">
      <c r="C762" s="19"/>
      <c r="D762" s="19"/>
      <c r="O762" s="5"/>
      <c r="S762" s="13"/>
    </row>
    <row r="763" spans="3:47" x14ac:dyDescent="0.2">
      <c r="C763" s="19"/>
      <c r="D763" s="19"/>
      <c r="O763" s="5"/>
      <c r="S763" s="13"/>
    </row>
    <row r="764" spans="3:47" x14ac:dyDescent="0.2">
      <c r="C764" s="19"/>
      <c r="D764" s="19"/>
      <c r="O764" s="5"/>
      <c r="S764" s="13"/>
    </row>
    <row r="765" spans="3:47" x14ac:dyDescent="0.2">
      <c r="C765" s="19"/>
      <c r="D765" s="19"/>
      <c r="O765" s="5"/>
      <c r="S765" s="13"/>
    </row>
    <row r="766" spans="3:47" x14ac:dyDescent="0.2">
      <c r="C766" s="19"/>
      <c r="D766" s="19"/>
      <c r="O766" s="5"/>
      <c r="S766" s="13"/>
    </row>
    <row r="767" spans="3:47" x14ac:dyDescent="0.2">
      <c r="C767" s="19"/>
      <c r="D767" s="19"/>
      <c r="O767" s="5"/>
      <c r="S767" s="13"/>
    </row>
    <row r="768" spans="3:47" x14ac:dyDescent="0.2">
      <c r="C768" s="19"/>
      <c r="D768" s="19"/>
      <c r="O768" s="5"/>
      <c r="S768" s="13"/>
    </row>
    <row r="769" spans="3:19" x14ac:dyDescent="0.2">
      <c r="C769" s="19"/>
      <c r="D769" s="19"/>
      <c r="O769" s="5"/>
      <c r="S769" s="13"/>
    </row>
    <row r="770" spans="3:19" x14ac:dyDescent="0.2">
      <c r="C770" s="19"/>
      <c r="D770" s="19"/>
      <c r="O770" s="5"/>
      <c r="S770" s="13"/>
    </row>
    <row r="771" spans="3:19" x14ac:dyDescent="0.2">
      <c r="C771" s="19"/>
      <c r="D771" s="19"/>
      <c r="O771" s="5"/>
      <c r="S771" s="13"/>
    </row>
    <row r="772" spans="3:19" x14ac:dyDescent="0.2">
      <c r="C772" s="19"/>
      <c r="D772" s="19"/>
      <c r="O772" s="5"/>
      <c r="S772" s="13"/>
    </row>
    <row r="773" spans="3:19" x14ac:dyDescent="0.2">
      <c r="C773" s="19"/>
      <c r="D773" s="19"/>
      <c r="O773" s="5"/>
      <c r="S773" s="13"/>
    </row>
    <row r="774" spans="3:19" x14ac:dyDescent="0.2">
      <c r="C774" s="19"/>
      <c r="D774" s="19"/>
      <c r="O774" s="5"/>
      <c r="S774" s="13"/>
    </row>
    <row r="775" spans="3:19" x14ac:dyDescent="0.2">
      <c r="C775" s="19"/>
      <c r="D775" s="19"/>
      <c r="O775" s="5"/>
      <c r="S775" s="13"/>
    </row>
    <row r="776" spans="3:19" x14ac:dyDescent="0.2">
      <c r="C776" s="19"/>
      <c r="D776" s="19"/>
      <c r="O776" s="5"/>
      <c r="S776" s="13"/>
    </row>
    <row r="777" spans="3:19" x14ac:dyDescent="0.2">
      <c r="C777" s="19"/>
      <c r="D777" s="19"/>
      <c r="O777" s="5"/>
      <c r="S777" s="13"/>
    </row>
    <row r="778" spans="3:19" x14ac:dyDescent="0.2">
      <c r="C778" s="19"/>
      <c r="D778" s="19"/>
      <c r="O778" s="5"/>
      <c r="S778" s="13"/>
    </row>
    <row r="779" spans="3:19" x14ac:dyDescent="0.2">
      <c r="C779" s="19"/>
      <c r="D779" s="19"/>
      <c r="O779" s="5"/>
      <c r="S779" s="13"/>
    </row>
    <row r="780" spans="3:19" x14ac:dyDescent="0.2">
      <c r="C780" s="19"/>
      <c r="D780" s="19"/>
      <c r="O780" s="5"/>
      <c r="S780" s="13"/>
    </row>
    <row r="781" spans="3:19" x14ac:dyDescent="0.2">
      <c r="C781" s="19"/>
      <c r="D781" s="19"/>
      <c r="O781" s="5"/>
      <c r="S781" s="13"/>
    </row>
    <row r="782" spans="3:19" x14ac:dyDescent="0.2">
      <c r="C782" s="19"/>
      <c r="D782" s="19"/>
      <c r="O782" s="5"/>
      <c r="S782" s="13"/>
    </row>
    <row r="783" spans="3:19" x14ac:dyDescent="0.2">
      <c r="C783" s="19"/>
      <c r="D783" s="19"/>
      <c r="O783" s="5"/>
      <c r="S783" s="13"/>
    </row>
    <row r="784" spans="3:19" x14ac:dyDescent="0.2">
      <c r="C784" s="19"/>
      <c r="D784" s="19"/>
      <c r="O784" s="5"/>
      <c r="S784" s="13"/>
    </row>
    <row r="785" spans="3:19" x14ac:dyDescent="0.2">
      <c r="C785" s="19"/>
      <c r="D785" s="19"/>
      <c r="O785" s="5"/>
      <c r="S785" s="13"/>
    </row>
    <row r="786" spans="3:19" x14ac:dyDescent="0.2">
      <c r="C786" s="19"/>
      <c r="D786" s="19"/>
      <c r="O786" s="5"/>
      <c r="S786" s="13"/>
    </row>
    <row r="787" spans="3:19" x14ac:dyDescent="0.2">
      <c r="C787" s="19"/>
      <c r="D787" s="19"/>
      <c r="O787" s="5"/>
      <c r="S787" s="13"/>
    </row>
    <row r="788" spans="3:19" x14ac:dyDescent="0.2">
      <c r="C788" s="19"/>
      <c r="D788" s="19"/>
      <c r="O788" s="5"/>
      <c r="S788" s="13"/>
    </row>
    <row r="789" spans="3:19" x14ac:dyDescent="0.2">
      <c r="C789" s="19"/>
      <c r="D789" s="19"/>
      <c r="O789" s="5"/>
      <c r="S789" s="13"/>
    </row>
    <row r="790" spans="3:19" x14ac:dyDescent="0.2">
      <c r="C790" s="19"/>
      <c r="D790" s="19"/>
    </row>
    <row r="791" spans="3:19" x14ac:dyDescent="0.2">
      <c r="C791" s="19"/>
      <c r="D791" s="19"/>
    </row>
    <row r="792" spans="3:19" x14ac:dyDescent="0.2">
      <c r="C792" s="19"/>
      <c r="D792" s="19"/>
    </row>
    <row r="793" spans="3:19" x14ac:dyDescent="0.2">
      <c r="C793" s="19"/>
      <c r="D793" s="19"/>
    </row>
    <row r="794" spans="3:19" x14ac:dyDescent="0.2">
      <c r="C794" s="19"/>
      <c r="D794" s="19"/>
    </row>
    <row r="795" spans="3:19" x14ac:dyDescent="0.2">
      <c r="C795" s="19"/>
      <c r="D795" s="19"/>
    </row>
    <row r="796" spans="3:19" x14ac:dyDescent="0.2">
      <c r="C796" s="19"/>
      <c r="D796" s="19"/>
    </row>
    <row r="797" spans="3:19" x14ac:dyDescent="0.2">
      <c r="C797" s="19"/>
      <c r="D797" s="19"/>
    </row>
    <row r="798" spans="3:19" x14ac:dyDescent="0.2">
      <c r="C798" s="19"/>
      <c r="D798" s="19"/>
    </row>
    <row r="799" spans="3:19" x14ac:dyDescent="0.2">
      <c r="C799" s="19"/>
      <c r="D799" s="19"/>
    </row>
    <row r="800" spans="3:19" x14ac:dyDescent="0.2">
      <c r="C800" s="19"/>
      <c r="D800" s="19"/>
    </row>
    <row r="801" spans="3:4" x14ac:dyDescent="0.2">
      <c r="C801" s="19"/>
      <c r="D801" s="19"/>
    </row>
    <row r="802" spans="3:4" x14ac:dyDescent="0.2">
      <c r="C802" s="19"/>
      <c r="D802" s="19"/>
    </row>
    <row r="803" spans="3:4" x14ac:dyDescent="0.2">
      <c r="C803" s="19"/>
      <c r="D803" s="19"/>
    </row>
    <row r="804" spans="3:4" x14ac:dyDescent="0.2">
      <c r="C804" s="19"/>
      <c r="D804" s="19"/>
    </row>
    <row r="805" spans="3:4" x14ac:dyDescent="0.2">
      <c r="C805" s="19"/>
      <c r="D805" s="19"/>
    </row>
    <row r="806" spans="3:4" x14ac:dyDescent="0.2">
      <c r="C806" s="19"/>
      <c r="D806" s="19"/>
    </row>
    <row r="807" spans="3:4" x14ac:dyDescent="0.2">
      <c r="C807" s="19"/>
      <c r="D807" s="19"/>
    </row>
    <row r="808" spans="3:4" x14ac:dyDescent="0.2">
      <c r="C808" s="19"/>
      <c r="D808" s="19"/>
    </row>
    <row r="809" spans="3:4" x14ac:dyDescent="0.2">
      <c r="C809" s="19"/>
      <c r="D809" s="19"/>
    </row>
    <row r="810" spans="3:4" x14ac:dyDescent="0.2">
      <c r="C810" s="19"/>
      <c r="D810" s="19"/>
    </row>
    <row r="811" spans="3:4" x14ac:dyDescent="0.2">
      <c r="C811" s="19"/>
      <c r="D811" s="19"/>
    </row>
    <row r="812" spans="3:4" x14ac:dyDescent="0.2">
      <c r="C812" s="19"/>
      <c r="D812" s="19"/>
    </row>
    <row r="813" spans="3:4" x14ac:dyDescent="0.2">
      <c r="C813" s="19"/>
      <c r="D813" s="19"/>
    </row>
    <row r="814" spans="3:4" x14ac:dyDescent="0.2">
      <c r="C814" s="19"/>
      <c r="D814" s="19"/>
    </row>
    <row r="815" spans="3:4" x14ac:dyDescent="0.2">
      <c r="C815" s="19"/>
      <c r="D815" s="19"/>
    </row>
    <row r="816" spans="3:4" x14ac:dyDescent="0.2">
      <c r="C816" s="19"/>
      <c r="D816" s="19"/>
    </row>
    <row r="817" spans="3:4" x14ac:dyDescent="0.2">
      <c r="C817" s="19"/>
      <c r="D817" s="19"/>
    </row>
    <row r="818" spans="3:4" x14ac:dyDescent="0.2">
      <c r="C818" s="19"/>
      <c r="D818" s="19"/>
    </row>
    <row r="819" spans="3:4" x14ac:dyDescent="0.2">
      <c r="C819" s="19"/>
      <c r="D819" s="19"/>
    </row>
    <row r="820" spans="3:4" x14ac:dyDescent="0.2">
      <c r="C820" s="19"/>
      <c r="D820" s="19"/>
    </row>
    <row r="821" spans="3:4" x14ac:dyDescent="0.2">
      <c r="C821" s="19"/>
      <c r="D821" s="19"/>
    </row>
    <row r="822" spans="3:4" x14ac:dyDescent="0.2">
      <c r="C822" s="19"/>
      <c r="D822" s="19"/>
    </row>
    <row r="823" spans="3:4" x14ac:dyDescent="0.2">
      <c r="C823" s="19"/>
      <c r="D823" s="19"/>
    </row>
    <row r="824" spans="3:4" x14ac:dyDescent="0.2">
      <c r="C824" s="19"/>
      <c r="D824" s="19"/>
    </row>
    <row r="825" spans="3:4" x14ac:dyDescent="0.2">
      <c r="C825" s="19"/>
      <c r="D825" s="19"/>
    </row>
    <row r="826" spans="3:4" x14ac:dyDescent="0.2">
      <c r="C826" s="19"/>
      <c r="D826" s="19"/>
    </row>
    <row r="827" spans="3:4" x14ac:dyDescent="0.2">
      <c r="C827" s="19"/>
      <c r="D827" s="19"/>
    </row>
    <row r="828" spans="3:4" x14ac:dyDescent="0.2">
      <c r="C828" s="19"/>
      <c r="D828" s="19"/>
    </row>
    <row r="829" spans="3:4" x14ac:dyDescent="0.2">
      <c r="C829" s="19"/>
      <c r="D829" s="19"/>
    </row>
    <row r="830" spans="3:4" x14ac:dyDescent="0.2">
      <c r="C830" s="19"/>
      <c r="D830" s="19"/>
    </row>
    <row r="831" spans="3:4" x14ac:dyDescent="0.2">
      <c r="C831" s="19"/>
      <c r="D831" s="19"/>
    </row>
    <row r="832" spans="3:4" x14ac:dyDescent="0.2">
      <c r="C832" s="19"/>
      <c r="D832" s="19"/>
    </row>
    <row r="833" spans="3:4" x14ac:dyDescent="0.2">
      <c r="C833" s="19"/>
      <c r="D833" s="19"/>
    </row>
    <row r="834" spans="3:4" x14ac:dyDescent="0.2">
      <c r="C834" s="19"/>
      <c r="D834" s="19"/>
    </row>
    <row r="835" spans="3:4" x14ac:dyDescent="0.2">
      <c r="C835" s="19"/>
      <c r="D835" s="19"/>
    </row>
    <row r="836" spans="3:4" x14ac:dyDescent="0.2">
      <c r="C836" s="19"/>
      <c r="D836" s="19"/>
    </row>
    <row r="837" spans="3:4" x14ac:dyDescent="0.2">
      <c r="C837" s="19"/>
      <c r="D837" s="19"/>
    </row>
    <row r="838" spans="3:4" x14ac:dyDescent="0.2">
      <c r="C838" s="19"/>
      <c r="D838" s="19"/>
    </row>
    <row r="839" spans="3:4" x14ac:dyDescent="0.2">
      <c r="C839" s="19"/>
      <c r="D839" s="19"/>
    </row>
    <row r="840" spans="3:4" x14ac:dyDescent="0.2">
      <c r="C840" s="19"/>
      <c r="D840" s="19"/>
    </row>
    <row r="841" spans="3:4" x14ac:dyDescent="0.2">
      <c r="C841" s="19"/>
      <c r="D841" s="19"/>
    </row>
    <row r="842" spans="3:4" x14ac:dyDescent="0.2">
      <c r="C842" s="19"/>
      <c r="D842" s="19"/>
    </row>
    <row r="843" spans="3:4" x14ac:dyDescent="0.2">
      <c r="C843" s="19"/>
      <c r="D843" s="19"/>
    </row>
    <row r="844" spans="3:4" x14ac:dyDescent="0.2">
      <c r="C844" s="19"/>
      <c r="D844" s="19"/>
    </row>
    <row r="845" spans="3:4" x14ac:dyDescent="0.2">
      <c r="C845" s="19"/>
      <c r="D845" s="19"/>
    </row>
    <row r="846" spans="3:4" x14ac:dyDescent="0.2">
      <c r="C846" s="19"/>
      <c r="D846" s="19"/>
    </row>
    <row r="847" spans="3:4" x14ac:dyDescent="0.2">
      <c r="C847" s="19"/>
      <c r="D847" s="19"/>
    </row>
    <row r="848" spans="3:4" x14ac:dyDescent="0.2">
      <c r="C848" s="19"/>
      <c r="D848" s="19"/>
    </row>
    <row r="849" spans="3:4" x14ac:dyDescent="0.2">
      <c r="C849" s="19"/>
      <c r="D849" s="19"/>
    </row>
    <row r="850" spans="3:4" x14ac:dyDescent="0.2">
      <c r="C850" s="19"/>
      <c r="D850" s="19"/>
    </row>
    <row r="851" spans="3:4" x14ac:dyDescent="0.2">
      <c r="C851" s="19"/>
      <c r="D851" s="19"/>
    </row>
    <row r="852" spans="3:4" x14ac:dyDescent="0.2">
      <c r="C852" s="19"/>
      <c r="D852" s="19"/>
    </row>
    <row r="853" spans="3:4" x14ac:dyDescent="0.2">
      <c r="C853" s="19"/>
      <c r="D853" s="19"/>
    </row>
    <row r="854" spans="3:4" x14ac:dyDescent="0.2">
      <c r="C854" s="19"/>
      <c r="D854" s="19"/>
    </row>
    <row r="855" spans="3:4" x14ac:dyDescent="0.2">
      <c r="C855" s="19"/>
      <c r="D855" s="19"/>
    </row>
    <row r="856" spans="3:4" x14ac:dyDescent="0.2">
      <c r="C856" s="19"/>
      <c r="D856" s="19"/>
    </row>
    <row r="857" spans="3:4" x14ac:dyDescent="0.2">
      <c r="C857" s="19"/>
      <c r="D857" s="19"/>
    </row>
    <row r="858" spans="3:4" x14ac:dyDescent="0.2">
      <c r="C858" s="19"/>
      <c r="D858" s="19"/>
    </row>
    <row r="859" spans="3:4" x14ac:dyDescent="0.2">
      <c r="C859" s="19"/>
      <c r="D859" s="19"/>
    </row>
    <row r="860" spans="3:4" x14ac:dyDescent="0.2">
      <c r="C860" s="19"/>
      <c r="D860" s="19"/>
    </row>
    <row r="861" spans="3:4" x14ac:dyDescent="0.2">
      <c r="C861" s="19"/>
      <c r="D861" s="19"/>
    </row>
    <row r="862" spans="3:4" x14ac:dyDescent="0.2">
      <c r="C862" s="19"/>
      <c r="D862" s="19"/>
    </row>
    <row r="863" spans="3:4" x14ac:dyDescent="0.2">
      <c r="C863" s="19"/>
      <c r="D863" s="19"/>
    </row>
    <row r="864" spans="3:4" x14ac:dyDescent="0.2">
      <c r="C864" s="19"/>
      <c r="D864" s="19"/>
    </row>
    <row r="865" spans="3:4" x14ac:dyDescent="0.2">
      <c r="C865" s="19"/>
      <c r="D865" s="19"/>
    </row>
    <row r="866" spans="3:4" x14ac:dyDescent="0.2">
      <c r="C866" s="19"/>
      <c r="D866" s="19"/>
    </row>
    <row r="867" spans="3:4" x14ac:dyDescent="0.2">
      <c r="C867" s="19"/>
      <c r="D867" s="19"/>
    </row>
    <row r="868" spans="3:4" x14ac:dyDescent="0.2">
      <c r="C868" s="19"/>
      <c r="D868" s="19"/>
    </row>
    <row r="869" spans="3:4" x14ac:dyDescent="0.2">
      <c r="C869" s="19"/>
      <c r="D869" s="19"/>
    </row>
    <row r="870" spans="3:4" x14ac:dyDescent="0.2">
      <c r="C870" s="19"/>
      <c r="D870" s="19"/>
    </row>
    <row r="871" spans="3:4" x14ac:dyDescent="0.2">
      <c r="C871" s="19"/>
      <c r="D871" s="19"/>
    </row>
    <row r="872" spans="3:4" x14ac:dyDescent="0.2">
      <c r="C872" s="19"/>
      <c r="D872" s="19"/>
    </row>
    <row r="873" spans="3:4" x14ac:dyDescent="0.2">
      <c r="C873" s="19"/>
      <c r="D873" s="19"/>
    </row>
    <row r="874" spans="3:4" x14ac:dyDescent="0.2">
      <c r="C874" s="19"/>
      <c r="D874" s="19"/>
    </row>
    <row r="875" spans="3:4" x14ac:dyDescent="0.2">
      <c r="C875" s="19"/>
      <c r="D875" s="19"/>
    </row>
    <row r="876" spans="3:4" x14ac:dyDescent="0.2">
      <c r="C876" s="19"/>
      <c r="D876" s="19"/>
    </row>
    <row r="877" spans="3:4" x14ac:dyDescent="0.2">
      <c r="C877" s="19"/>
      <c r="D877" s="19"/>
    </row>
    <row r="878" spans="3:4" x14ac:dyDescent="0.2">
      <c r="C878" s="19"/>
      <c r="D878" s="19"/>
    </row>
    <row r="879" spans="3:4" x14ac:dyDescent="0.2">
      <c r="C879" s="19"/>
      <c r="D879" s="19"/>
    </row>
    <row r="880" spans="3:4" x14ac:dyDescent="0.2">
      <c r="C880" s="19"/>
      <c r="D880" s="19"/>
    </row>
    <row r="881" spans="3:4" x14ac:dyDescent="0.2">
      <c r="C881" s="19"/>
      <c r="D881" s="19"/>
    </row>
    <row r="882" spans="3:4" x14ac:dyDescent="0.2">
      <c r="C882" s="19"/>
      <c r="D882" s="19"/>
    </row>
    <row r="883" spans="3:4" x14ac:dyDescent="0.2">
      <c r="C883" s="19"/>
      <c r="D883" s="19"/>
    </row>
    <row r="884" spans="3:4" x14ac:dyDescent="0.2">
      <c r="C884" s="19"/>
      <c r="D884" s="19"/>
    </row>
    <row r="885" spans="3:4" x14ac:dyDescent="0.2">
      <c r="C885" s="19"/>
      <c r="D885" s="19"/>
    </row>
    <row r="886" spans="3:4" x14ac:dyDescent="0.2">
      <c r="C886" s="19"/>
      <c r="D886" s="19"/>
    </row>
    <row r="887" spans="3:4" x14ac:dyDescent="0.2">
      <c r="C887" s="19"/>
      <c r="D887" s="19"/>
    </row>
    <row r="888" spans="3:4" x14ac:dyDescent="0.2">
      <c r="C888" s="19"/>
      <c r="D888" s="19"/>
    </row>
    <row r="889" spans="3:4" x14ac:dyDescent="0.2">
      <c r="C889" s="19"/>
      <c r="D889" s="19"/>
    </row>
    <row r="890" spans="3:4" x14ac:dyDescent="0.2">
      <c r="C890" s="19"/>
      <c r="D890" s="19"/>
    </row>
    <row r="891" spans="3:4" x14ac:dyDescent="0.2">
      <c r="C891" s="19"/>
      <c r="D891" s="19"/>
    </row>
    <row r="892" spans="3:4" x14ac:dyDescent="0.2">
      <c r="C892" s="19"/>
      <c r="D892" s="19"/>
    </row>
    <row r="893" spans="3:4" x14ac:dyDescent="0.2">
      <c r="C893" s="19"/>
      <c r="D893" s="19"/>
    </row>
    <row r="894" spans="3:4" x14ac:dyDescent="0.2">
      <c r="C894" s="19"/>
      <c r="D894" s="19"/>
    </row>
    <row r="895" spans="3:4" x14ac:dyDescent="0.2">
      <c r="C895" s="19"/>
      <c r="D895" s="19"/>
    </row>
    <row r="896" spans="3:4" x14ac:dyDescent="0.2">
      <c r="C896" s="19"/>
      <c r="D896" s="19"/>
    </row>
    <row r="897" spans="3:4" x14ac:dyDescent="0.2">
      <c r="C897" s="19"/>
      <c r="D897" s="19"/>
    </row>
    <row r="898" spans="3:4" x14ac:dyDescent="0.2">
      <c r="C898" s="19"/>
      <c r="D898" s="19"/>
    </row>
    <row r="899" spans="3:4" x14ac:dyDescent="0.2">
      <c r="C899" s="19"/>
      <c r="D899" s="19"/>
    </row>
    <row r="900" spans="3:4" x14ac:dyDescent="0.2">
      <c r="C900" s="19"/>
      <c r="D900" s="19"/>
    </row>
    <row r="901" spans="3:4" x14ac:dyDescent="0.2">
      <c r="C901" s="19"/>
      <c r="D901" s="19"/>
    </row>
    <row r="902" spans="3:4" x14ac:dyDescent="0.2">
      <c r="C902" s="19"/>
      <c r="D902" s="19"/>
    </row>
    <row r="903" spans="3:4" x14ac:dyDescent="0.2">
      <c r="C903" s="19"/>
      <c r="D903" s="19"/>
    </row>
    <row r="904" spans="3:4" x14ac:dyDescent="0.2">
      <c r="C904" s="19"/>
      <c r="D904" s="19"/>
    </row>
    <row r="905" spans="3:4" x14ac:dyDescent="0.2">
      <c r="C905" s="19"/>
      <c r="D905" s="19"/>
    </row>
    <row r="906" spans="3:4" x14ac:dyDescent="0.2">
      <c r="C906" s="19"/>
      <c r="D906" s="19"/>
    </row>
    <row r="907" spans="3:4" x14ac:dyDescent="0.2">
      <c r="C907" s="19"/>
      <c r="D907" s="19"/>
    </row>
    <row r="908" spans="3:4" x14ac:dyDescent="0.2">
      <c r="C908" s="19"/>
      <c r="D908" s="19"/>
    </row>
    <row r="909" spans="3:4" x14ac:dyDescent="0.2">
      <c r="C909" s="19"/>
      <c r="D909" s="19"/>
    </row>
    <row r="910" spans="3:4" x14ac:dyDescent="0.2">
      <c r="C910" s="19"/>
      <c r="D910" s="19"/>
    </row>
    <row r="911" spans="3:4" x14ac:dyDescent="0.2">
      <c r="C911" s="19"/>
      <c r="D911" s="19"/>
    </row>
    <row r="912" spans="3:4" x14ac:dyDescent="0.2">
      <c r="C912" s="19"/>
      <c r="D912" s="19"/>
    </row>
    <row r="913" spans="3:4" x14ac:dyDescent="0.2">
      <c r="C913" s="19"/>
      <c r="D913" s="19"/>
    </row>
    <row r="914" spans="3:4" x14ac:dyDescent="0.2">
      <c r="C914" s="19"/>
      <c r="D914" s="19"/>
    </row>
    <row r="915" spans="3:4" x14ac:dyDescent="0.2">
      <c r="C915" s="19"/>
      <c r="D915" s="19"/>
    </row>
    <row r="916" spans="3:4" x14ac:dyDescent="0.2">
      <c r="C916" s="19"/>
      <c r="D916" s="19"/>
    </row>
    <row r="917" spans="3:4" x14ac:dyDescent="0.2">
      <c r="C917" s="19"/>
      <c r="D917" s="19"/>
    </row>
    <row r="918" spans="3:4" x14ac:dyDescent="0.2">
      <c r="C918" s="19"/>
      <c r="D918" s="19"/>
    </row>
    <row r="919" spans="3:4" x14ac:dyDescent="0.2">
      <c r="C919" s="19"/>
      <c r="D919" s="19"/>
    </row>
    <row r="920" spans="3:4" x14ac:dyDescent="0.2">
      <c r="C920" s="19"/>
      <c r="D920" s="19"/>
    </row>
    <row r="921" spans="3:4" x14ac:dyDescent="0.2">
      <c r="C921" s="19"/>
      <c r="D921" s="19"/>
    </row>
    <row r="922" spans="3:4" x14ac:dyDescent="0.2">
      <c r="C922" s="19"/>
      <c r="D922" s="19"/>
    </row>
    <row r="923" spans="3:4" x14ac:dyDescent="0.2">
      <c r="C923" s="19"/>
      <c r="D923" s="19"/>
    </row>
    <row r="924" spans="3:4" x14ac:dyDescent="0.2">
      <c r="C924" s="19"/>
      <c r="D924" s="19"/>
    </row>
    <row r="925" spans="3:4" x14ac:dyDescent="0.2">
      <c r="C925" s="19"/>
      <c r="D925" s="19"/>
    </row>
    <row r="926" spans="3:4" x14ac:dyDescent="0.2">
      <c r="C926" s="19"/>
      <c r="D926" s="19"/>
    </row>
    <row r="927" spans="3:4" x14ac:dyDescent="0.2">
      <c r="C927" s="19"/>
      <c r="D927" s="19"/>
    </row>
    <row r="928" spans="3:4" x14ac:dyDescent="0.2">
      <c r="C928" s="19"/>
      <c r="D928" s="19"/>
    </row>
    <row r="929" spans="3:4" x14ac:dyDescent="0.2">
      <c r="C929" s="19"/>
      <c r="D929" s="19"/>
    </row>
    <row r="930" spans="3:4" x14ac:dyDescent="0.2">
      <c r="C930" s="19"/>
      <c r="D930" s="19"/>
    </row>
    <row r="931" spans="3:4" x14ac:dyDescent="0.2">
      <c r="C931" s="19"/>
      <c r="D931" s="19"/>
    </row>
    <row r="932" spans="3:4" x14ac:dyDescent="0.2">
      <c r="C932" s="19"/>
      <c r="D932" s="19"/>
    </row>
    <row r="933" spans="3:4" x14ac:dyDescent="0.2">
      <c r="C933" s="19"/>
      <c r="D933" s="19"/>
    </row>
    <row r="934" spans="3:4" x14ac:dyDescent="0.2">
      <c r="C934" s="19"/>
      <c r="D934" s="19"/>
    </row>
    <row r="935" spans="3:4" x14ac:dyDescent="0.2">
      <c r="C935" s="19"/>
      <c r="D935" s="19"/>
    </row>
    <row r="936" spans="3:4" x14ac:dyDescent="0.2">
      <c r="C936" s="19"/>
      <c r="D936" s="19"/>
    </row>
    <row r="937" spans="3:4" x14ac:dyDescent="0.2">
      <c r="C937" s="19"/>
      <c r="D937" s="19"/>
    </row>
    <row r="938" spans="3:4" x14ac:dyDescent="0.2">
      <c r="C938" s="19"/>
      <c r="D938" s="19"/>
    </row>
    <row r="939" spans="3:4" x14ac:dyDescent="0.2">
      <c r="C939" s="19"/>
      <c r="D939" s="19"/>
    </row>
    <row r="940" spans="3:4" x14ac:dyDescent="0.2">
      <c r="C940" s="19"/>
      <c r="D940" s="19"/>
    </row>
    <row r="941" spans="3:4" x14ac:dyDescent="0.2">
      <c r="C941" s="19"/>
      <c r="D941" s="19"/>
    </row>
    <row r="942" spans="3:4" x14ac:dyDescent="0.2">
      <c r="C942" s="19"/>
      <c r="D942" s="19"/>
    </row>
    <row r="943" spans="3:4" x14ac:dyDescent="0.2">
      <c r="C943" s="19"/>
      <c r="D943" s="19"/>
    </row>
    <row r="944" spans="3:4" x14ac:dyDescent="0.2">
      <c r="C944" s="19"/>
      <c r="D944" s="19"/>
    </row>
    <row r="945" spans="3:4" x14ac:dyDescent="0.2">
      <c r="C945" s="19"/>
      <c r="D945" s="19"/>
    </row>
    <row r="946" spans="3:4" x14ac:dyDescent="0.2">
      <c r="C946" s="19"/>
      <c r="D946" s="19"/>
    </row>
    <row r="947" spans="3:4" x14ac:dyDescent="0.2">
      <c r="C947" s="19"/>
      <c r="D947" s="19"/>
    </row>
    <row r="948" spans="3:4" x14ac:dyDescent="0.2">
      <c r="C948" s="19"/>
      <c r="D948" s="19"/>
    </row>
    <row r="949" spans="3:4" x14ac:dyDescent="0.2">
      <c r="C949" s="19"/>
      <c r="D949" s="19"/>
    </row>
    <row r="950" spans="3:4" x14ac:dyDescent="0.2">
      <c r="C950" s="19"/>
      <c r="D950" s="19"/>
    </row>
    <row r="951" spans="3:4" x14ac:dyDescent="0.2">
      <c r="C951" s="19"/>
      <c r="D951" s="19"/>
    </row>
    <row r="952" spans="3:4" x14ac:dyDescent="0.2">
      <c r="C952" s="19"/>
      <c r="D952" s="19"/>
    </row>
    <row r="953" spans="3:4" x14ac:dyDescent="0.2">
      <c r="C953" s="19"/>
      <c r="D953" s="19"/>
    </row>
    <row r="954" spans="3:4" x14ac:dyDescent="0.2">
      <c r="C954" s="19"/>
      <c r="D954" s="19"/>
    </row>
    <row r="955" spans="3:4" x14ac:dyDescent="0.2">
      <c r="C955" s="19"/>
      <c r="D955" s="19"/>
    </row>
    <row r="956" spans="3:4" x14ac:dyDescent="0.2">
      <c r="C956" s="19"/>
      <c r="D956" s="19"/>
    </row>
    <row r="957" spans="3:4" x14ac:dyDescent="0.2">
      <c r="C957" s="19"/>
      <c r="D957" s="19"/>
    </row>
    <row r="958" spans="3:4" x14ac:dyDescent="0.2">
      <c r="C958" s="19"/>
      <c r="D958" s="19"/>
    </row>
    <row r="959" spans="3:4" x14ac:dyDescent="0.2">
      <c r="C959" s="19"/>
      <c r="D959" s="19"/>
    </row>
    <row r="960" spans="3:4" x14ac:dyDescent="0.2">
      <c r="C960" s="19"/>
      <c r="D960" s="19"/>
    </row>
    <row r="961" spans="3:4" x14ac:dyDescent="0.2">
      <c r="C961" s="19"/>
      <c r="D961" s="19"/>
    </row>
    <row r="962" spans="3:4" x14ac:dyDescent="0.2">
      <c r="C962" s="19"/>
      <c r="D962" s="19"/>
    </row>
    <row r="963" spans="3:4" x14ac:dyDescent="0.2">
      <c r="C963" s="19"/>
      <c r="D963" s="19"/>
    </row>
    <row r="964" spans="3:4" x14ac:dyDescent="0.2">
      <c r="C964" s="19"/>
      <c r="D964" s="19"/>
    </row>
    <row r="965" spans="3:4" x14ac:dyDescent="0.2">
      <c r="C965" s="19"/>
      <c r="D965" s="19"/>
    </row>
    <row r="966" spans="3:4" x14ac:dyDescent="0.2">
      <c r="C966" s="19"/>
      <c r="D966" s="19"/>
    </row>
    <row r="967" spans="3:4" x14ac:dyDescent="0.2">
      <c r="C967" s="19"/>
      <c r="D967" s="19"/>
    </row>
    <row r="968" spans="3:4" x14ac:dyDescent="0.2">
      <c r="C968" s="19"/>
      <c r="D968" s="19"/>
    </row>
    <row r="969" spans="3:4" x14ac:dyDescent="0.2">
      <c r="C969" s="19"/>
      <c r="D969" s="19"/>
    </row>
    <row r="970" spans="3:4" x14ac:dyDescent="0.2">
      <c r="C970" s="19"/>
      <c r="D970" s="19"/>
    </row>
    <row r="971" spans="3:4" x14ac:dyDescent="0.2">
      <c r="C971" s="19"/>
      <c r="D971" s="19"/>
    </row>
    <row r="972" spans="3:4" x14ac:dyDescent="0.2">
      <c r="C972" s="19"/>
      <c r="D972" s="19"/>
    </row>
    <row r="973" spans="3:4" x14ac:dyDescent="0.2">
      <c r="C973" s="19"/>
      <c r="D973" s="19"/>
    </row>
    <row r="974" spans="3:4" x14ac:dyDescent="0.2">
      <c r="C974" s="19"/>
      <c r="D974" s="19"/>
    </row>
    <row r="975" spans="3:4" x14ac:dyDescent="0.2">
      <c r="C975" s="19"/>
      <c r="D975" s="19"/>
    </row>
    <row r="976" spans="3:4" x14ac:dyDescent="0.2">
      <c r="C976" s="19"/>
      <c r="D976" s="19"/>
    </row>
    <row r="977" spans="3:4" x14ac:dyDescent="0.2">
      <c r="C977" s="19"/>
      <c r="D977" s="19"/>
    </row>
    <row r="978" spans="3:4" x14ac:dyDescent="0.2">
      <c r="C978" s="19"/>
      <c r="D978" s="19"/>
    </row>
    <row r="979" spans="3:4" x14ac:dyDescent="0.2">
      <c r="C979" s="19"/>
      <c r="D979" s="19"/>
    </row>
    <row r="980" spans="3:4" x14ac:dyDescent="0.2">
      <c r="C980" s="19"/>
      <c r="D980" s="19"/>
    </row>
    <row r="981" spans="3:4" x14ac:dyDescent="0.2">
      <c r="C981" s="19"/>
      <c r="D981" s="19"/>
    </row>
    <row r="982" spans="3:4" x14ac:dyDescent="0.2">
      <c r="C982" s="19"/>
      <c r="D982" s="19"/>
    </row>
    <row r="983" spans="3:4" x14ac:dyDescent="0.2">
      <c r="C983" s="19"/>
      <c r="D983" s="19"/>
    </row>
    <row r="984" spans="3:4" x14ac:dyDescent="0.2">
      <c r="C984" s="19"/>
      <c r="D984" s="19"/>
    </row>
    <row r="985" spans="3:4" x14ac:dyDescent="0.2">
      <c r="C985" s="19"/>
      <c r="D985" s="19"/>
    </row>
    <row r="986" spans="3:4" x14ac:dyDescent="0.2">
      <c r="C986" s="19"/>
      <c r="D986" s="19"/>
    </row>
    <row r="987" spans="3:4" x14ac:dyDescent="0.2">
      <c r="C987" s="19"/>
      <c r="D987" s="19"/>
    </row>
    <row r="988" spans="3:4" x14ac:dyDescent="0.2">
      <c r="C988" s="19"/>
      <c r="D988" s="19"/>
    </row>
    <row r="989" spans="3:4" x14ac:dyDescent="0.2">
      <c r="C989" s="19"/>
      <c r="D989" s="19"/>
    </row>
    <row r="990" spans="3:4" x14ac:dyDescent="0.2">
      <c r="C990" s="19"/>
      <c r="D990" s="19"/>
    </row>
    <row r="991" spans="3:4" x14ac:dyDescent="0.2">
      <c r="C991" s="19"/>
      <c r="D991" s="19"/>
    </row>
    <row r="992" spans="3:4" x14ac:dyDescent="0.2">
      <c r="C992" s="19"/>
      <c r="D992" s="19"/>
    </row>
    <row r="993" spans="3:4" x14ac:dyDescent="0.2">
      <c r="C993" s="19"/>
      <c r="D993" s="19"/>
    </row>
    <row r="994" spans="3:4" x14ac:dyDescent="0.2">
      <c r="C994" s="19"/>
      <c r="D994" s="19"/>
    </row>
    <row r="995" spans="3:4" x14ac:dyDescent="0.2">
      <c r="C995" s="19"/>
      <c r="D995" s="19"/>
    </row>
    <row r="996" spans="3:4" x14ac:dyDescent="0.2">
      <c r="C996" s="19"/>
      <c r="D996" s="19"/>
    </row>
    <row r="997" spans="3:4" x14ac:dyDescent="0.2">
      <c r="C997" s="19"/>
      <c r="D997" s="19"/>
    </row>
    <row r="998" spans="3:4" x14ac:dyDescent="0.2">
      <c r="C998" s="19"/>
      <c r="D998" s="19"/>
    </row>
    <row r="999" spans="3:4" x14ac:dyDescent="0.2">
      <c r="C999" s="19"/>
      <c r="D999" s="19"/>
    </row>
    <row r="1000" spans="3:4" x14ac:dyDescent="0.2">
      <c r="C1000" s="19"/>
      <c r="D1000" s="19"/>
    </row>
    <row r="1001" spans="3:4" x14ac:dyDescent="0.2">
      <c r="C1001" s="19"/>
      <c r="D1001" s="19"/>
    </row>
    <row r="1002" spans="3:4" x14ac:dyDescent="0.2">
      <c r="C1002" s="19"/>
      <c r="D1002" s="19"/>
    </row>
    <row r="1003" spans="3:4" x14ac:dyDescent="0.2">
      <c r="C1003" s="19"/>
      <c r="D1003" s="19"/>
    </row>
    <row r="1004" spans="3:4" x14ac:dyDescent="0.2">
      <c r="C1004" s="19"/>
      <c r="D1004" s="19"/>
    </row>
    <row r="1005" spans="3:4" x14ac:dyDescent="0.2">
      <c r="C1005" s="19"/>
      <c r="D1005" s="19"/>
    </row>
    <row r="1006" spans="3:4" x14ac:dyDescent="0.2">
      <c r="C1006" s="19"/>
      <c r="D1006" s="19"/>
    </row>
    <row r="1007" spans="3:4" x14ac:dyDescent="0.2">
      <c r="C1007" s="19"/>
      <c r="D1007" s="19"/>
    </row>
    <row r="1008" spans="3:4" x14ac:dyDescent="0.2">
      <c r="C1008" s="19"/>
      <c r="D1008" s="19"/>
    </row>
    <row r="1009" spans="3:4" x14ac:dyDescent="0.2">
      <c r="C1009" s="19"/>
      <c r="D1009" s="19"/>
    </row>
    <row r="1010" spans="3:4" x14ac:dyDescent="0.2">
      <c r="C1010" s="19"/>
      <c r="D1010" s="19"/>
    </row>
    <row r="1011" spans="3:4" x14ac:dyDescent="0.2">
      <c r="C1011" s="19"/>
      <c r="D1011" s="19"/>
    </row>
    <row r="1012" spans="3:4" x14ac:dyDescent="0.2">
      <c r="C1012" s="19"/>
      <c r="D1012" s="19"/>
    </row>
    <row r="1013" spans="3:4" x14ac:dyDescent="0.2">
      <c r="C1013" s="19"/>
      <c r="D1013" s="19"/>
    </row>
    <row r="1014" spans="3:4" x14ac:dyDescent="0.2">
      <c r="C1014" s="19"/>
      <c r="D1014" s="19"/>
    </row>
    <row r="1015" spans="3:4" x14ac:dyDescent="0.2">
      <c r="C1015" s="19"/>
      <c r="D1015" s="19"/>
    </row>
    <row r="1016" spans="3:4" x14ac:dyDescent="0.2">
      <c r="C1016" s="19"/>
      <c r="D1016" s="19"/>
    </row>
    <row r="1017" spans="3:4" x14ac:dyDescent="0.2">
      <c r="C1017" s="19"/>
      <c r="D1017" s="19"/>
    </row>
    <row r="1018" spans="3:4" x14ac:dyDescent="0.2">
      <c r="C1018" s="19"/>
      <c r="D1018" s="19"/>
    </row>
    <row r="1019" spans="3:4" x14ac:dyDescent="0.2">
      <c r="C1019" s="19"/>
      <c r="D1019" s="19"/>
    </row>
    <row r="1020" spans="3:4" x14ac:dyDescent="0.2">
      <c r="C1020" s="19"/>
      <c r="D1020" s="19"/>
    </row>
    <row r="1021" spans="3:4" x14ac:dyDescent="0.2">
      <c r="C1021" s="19"/>
      <c r="D1021" s="19"/>
    </row>
    <row r="1022" spans="3:4" x14ac:dyDescent="0.2">
      <c r="C1022" s="19"/>
      <c r="D1022" s="19"/>
    </row>
    <row r="1023" spans="3:4" x14ac:dyDescent="0.2">
      <c r="C1023" s="19"/>
      <c r="D1023" s="19"/>
    </row>
    <row r="1024" spans="3:4" x14ac:dyDescent="0.2">
      <c r="C1024" s="19"/>
      <c r="D1024" s="19"/>
    </row>
    <row r="1025" spans="3:4" x14ac:dyDescent="0.2">
      <c r="C1025" s="19"/>
      <c r="D1025" s="19"/>
    </row>
    <row r="1026" spans="3:4" x14ac:dyDescent="0.2">
      <c r="C1026" s="19"/>
      <c r="D1026" s="19"/>
    </row>
    <row r="1027" spans="3:4" x14ac:dyDescent="0.2">
      <c r="C1027" s="19"/>
      <c r="D1027" s="19"/>
    </row>
    <row r="1028" spans="3:4" x14ac:dyDescent="0.2">
      <c r="C1028" s="19"/>
      <c r="D1028" s="19"/>
    </row>
    <row r="1029" spans="3:4" x14ac:dyDescent="0.2">
      <c r="C1029" s="19"/>
      <c r="D1029" s="19"/>
    </row>
    <row r="1030" spans="3:4" x14ac:dyDescent="0.2">
      <c r="C1030" s="19"/>
      <c r="D1030" s="19"/>
    </row>
    <row r="1031" spans="3:4" x14ac:dyDescent="0.2">
      <c r="C1031" s="19"/>
      <c r="D1031" s="19"/>
    </row>
    <row r="1032" spans="3:4" x14ac:dyDescent="0.2">
      <c r="C1032" s="19"/>
      <c r="D1032" s="19"/>
    </row>
    <row r="1033" spans="3:4" x14ac:dyDescent="0.2">
      <c r="C1033" s="19"/>
      <c r="D1033" s="19"/>
    </row>
    <row r="1034" spans="3:4" x14ac:dyDescent="0.2">
      <c r="C1034" s="19"/>
      <c r="D1034" s="19"/>
    </row>
    <row r="1035" spans="3:4" x14ac:dyDescent="0.2">
      <c r="C1035" s="19"/>
      <c r="D1035" s="19"/>
    </row>
    <row r="1036" spans="3:4" x14ac:dyDescent="0.2">
      <c r="C1036" s="19"/>
      <c r="D1036" s="19"/>
    </row>
    <row r="1037" spans="3:4" x14ac:dyDescent="0.2">
      <c r="C1037" s="19"/>
      <c r="D1037" s="19"/>
    </row>
    <row r="1038" spans="3:4" x14ac:dyDescent="0.2">
      <c r="C1038" s="19"/>
      <c r="D1038" s="19"/>
    </row>
    <row r="1039" spans="3:4" x14ac:dyDescent="0.2">
      <c r="C1039" s="19"/>
      <c r="D1039" s="19"/>
    </row>
    <row r="1040" spans="3:4" x14ac:dyDescent="0.2">
      <c r="C1040" s="19"/>
      <c r="D1040" s="19"/>
    </row>
    <row r="1041" spans="3:4" x14ac:dyDescent="0.2">
      <c r="C1041" s="19"/>
      <c r="D1041" s="19"/>
    </row>
    <row r="1042" spans="3:4" x14ac:dyDescent="0.2">
      <c r="C1042" s="19"/>
      <c r="D1042" s="19"/>
    </row>
    <row r="1043" spans="3:4" x14ac:dyDescent="0.2">
      <c r="C1043" s="19"/>
      <c r="D1043" s="19"/>
    </row>
    <row r="1044" spans="3:4" x14ac:dyDescent="0.2">
      <c r="C1044" s="19"/>
      <c r="D1044" s="19"/>
    </row>
    <row r="1045" spans="3:4" x14ac:dyDescent="0.2">
      <c r="C1045" s="19"/>
      <c r="D1045" s="19"/>
    </row>
    <row r="1046" spans="3:4" x14ac:dyDescent="0.2">
      <c r="C1046" s="19"/>
      <c r="D1046" s="19"/>
    </row>
    <row r="1047" spans="3:4" x14ac:dyDescent="0.2">
      <c r="C1047" s="19"/>
      <c r="D1047" s="19"/>
    </row>
    <row r="1048" spans="3:4" x14ac:dyDescent="0.2">
      <c r="C1048" s="19"/>
      <c r="D1048" s="19"/>
    </row>
    <row r="1049" spans="3:4" x14ac:dyDescent="0.2">
      <c r="C1049" s="19"/>
      <c r="D1049" s="19"/>
    </row>
    <row r="1050" spans="3:4" x14ac:dyDescent="0.2">
      <c r="C1050" s="19"/>
      <c r="D1050" s="19"/>
    </row>
    <row r="1051" spans="3:4" x14ac:dyDescent="0.2">
      <c r="C1051" s="19"/>
      <c r="D1051" s="19"/>
    </row>
    <row r="1052" spans="3:4" x14ac:dyDescent="0.2">
      <c r="C1052" s="19"/>
      <c r="D1052" s="19"/>
    </row>
    <row r="1053" spans="3:4" x14ac:dyDescent="0.2">
      <c r="C1053" s="19"/>
      <c r="D1053" s="19"/>
    </row>
    <row r="1054" spans="3:4" x14ac:dyDescent="0.2">
      <c r="C1054" s="19"/>
      <c r="D1054" s="19"/>
    </row>
    <row r="1055" spans="3:4" x14ac:dyDescent="0.2">
      <c r="C1055" s="19"/>
      <c r="D1055" s="19"/>
    </row>
    <row r="1056" spans="3:4" x14ac:dyDescent="0.2">
      <c r="C1056" s="19"/>
      <c r="D1056" s="19"/>
    </row>
    <row r="1057" spans="3:4" x14ac:dyDescent="0.2">
      <c r="C1057" s="19"/>
      <c r="D1057" s="19"/>
    </row>
    <row r="1058" spans="3:4" x14ac:dyDescent="0.2">
      <c r="C1058" s="19"/>
      <c r="D1058" s="19"/>
    </row>
    <row r="1059" spans="3:4" x14ac:dyDescent="0.2">
      <c r="C1059" s="19"/>
      <c r="D1059" s="19"/>
    </row>
    <row r="1060" spans="3:4" x14ac:dyDescent="0.2">
      <c r="C1060" s="19"/>
      <c r="D1060" s="19"/>
    </row>
    <row r="1061" spans="3:4" x14ac:dyDescent="0.2">
      <c r="C1061" s="19"/>
      <c r="D1061" s="19"/>
    </row>
    <row r="1062" spans="3:4" x14ac:dyDescent="0.2">
      <c r="C1062" s="19"/>
      <c r="D1062" s="19"/>
    </row>
    <row r="1063" spans="3:4" x14ac:dyDescent="0.2">
      <c r="C1063" s="19"/>
      <c r="D1063" s="19"/>
    </row>
    <row r="1064" spans="3:4" x14ac:dyDescent="0.2">
      <c r="C1064" s="19"/>
      <c r="D1064" s="19"/>
    </row>
    <row r="1065" spans="3:4" x14ac:dyDescent="0.2">
      <c r="C1065" s="19"/>
      <c r="D1065" s="19"/>
    </row>
    <row r="1066" spans="3:4" x14ac:dyDescent="0.2">
      <c r="C1066" s="19"/>
      <c r="D1066" s="19"/>
    </row>
    <row r="1067" spans="3:4" x14ac:dyDescent="0.2">
      <c r="C1067" s="19"/>
      <c r="D1067" s="19"/>
    </row>
    <row r="1068" spans="3:4" x14ac:dyDescent="0.2">
      <c r="C1068" s="19"/>
      <c r="D1068" s="19"/>
    </row>
    <row r="1069" spans="3:4" x14ac:dyDescent="0.2">
      <c r="C1069" s="19"/>
      <c r="D1069" s="19"/>
    </row>
    <row r="1070" spans="3:4" x14ac:dyDescent="0.2">
      <c r="C1070" s="19"/>
      <c r="D1070" s="19"/>
    </row>
    <row r="1071" spans="3:4" x14ac:dyDescent="0.2">
      <c r="C1071" s="19"/>
      <c r="D1071" s="19"/>
    </row>
    <row r="1072" spans="3:4" x14ac:dyDescent="0.2">
      <c r="C1072" s="19"/>
      <c r="D1072" s="19"/>
    </row>
    <row r="1073" spans="3:4" x14ac:dyDescent="0.2">
      <c r="C1073" s="19"/>
      <c r="D1073" s="19"/>
    </row>
    <row r="1074" spans="3:4" x14ac:dyDescent="0.2">
      <c r="C1074" s="19"/>
      <c r="D1074" s="19"/>
    </row>
    <row r="1075" spans="3:4" x14ac:dyDescent="0.2">
      <c r="C1075" s="19"/>
      <c r="D1075" s="19"/>
    </row>
    <row r="1076" spans="3:4" x14ac:dyDescent="0.2">
      <c r="C1076" s="19"/>
      <c r="D1076" s="19"/>
    </row>
    <row r="1077" spans="3:4" x14ac:dyDescent="0.2">
      <c r="C1077" s="19"/>
      <c r="D1077" s="19"/>
    </row>
    <row r="1078" spans="3:4" x14ac:dyDescent="0.2">
      <c r="C1078" s="19"/>
      <c r="D1078" s="19"/>
    </row>
    <row r="1079" spans="3:4" x14ac:dyDescent="0.2">
      <c r="C1079" s="19"/>
      <c r="D1079" s="19"/>
    </row>
    <row r="1080" spans="3:4" x14ac:dyDescent="0.2">
      <c r="C1080" s="19"/>
      <c r="D1080" s="19"/>
    </row>
    <row r="1081" spans="3:4" x14ac:dyDescent="0.2">
      <c r="C1081" s="19"/>
      <c r="D1081" s="19"/>
    </row>
    <row r="1082" spans="3:4" x14ac:dyDescent="0.2">
      <c r="C1082" s="19"/>
      <c r="D1082" s="19"/>
    </row>
    <row r="1083" spans="3:4" x14ac:dyDescent="0.2">
      <c r="C1083" s="19"/>
      <c r="D1083" s="19"/>
    </row>
    <row r="1084" spans="3:4" x14ac:dyDescent="0.2">
      <c r="C1084" s="19"/>
      <c r="D1084" s="19"/>
    </row>
    <row r="1085" spans="3:4" x14ac:dyDescent="0.2">
      <c r="C1085" s="19"/>
      <c r="D1085" s="19"/>
    </row>
    <row r="1086" spans="3:4" x14ac:dyDescent="0.2">
      <c r="C1086" s="19"/>
      <c r="D1086" s="19"/>
    </row>
    <row r="1087" spans="3:4" x14ac:dyDescent="0.2">
      <c r="C1087" s="19"/>
      <c r="D1087" s="19"/>
    </row>
    <row r="1088" spans="3:4" x14ac:dyDescent="0.2">
      <c r="C1088" s="19"/>
      <c r="D1088" s="19"/>
    </row>
    <row r="1089" spans="3:4" x14ac:dyDescent="0.2">
      <c r="C1089" s="19"/>
      <c r="D1089" s="19"/>
    </row>
    <row r="1090" spans="3:4" x14ac:dyDescent="0.2">
      <c r="C1090" s="19"/>
      <c r="D1090" s="19"/>
    </row>
    <row r="1091" spans="3:4" x14ac:dyDescent="0.2">
      <c r="C1091" s="19"/>
      <c r="D1091" s="19"/>
    </row>
    <row r="1092" spans="3:4" x14ac:dyDescent="0.2">
      <c r="C1092" s="19"/>
      <c r="D1092" s="19"/>
    </row>
    <row r="1093" spans="3:4" x14ac:dyDescent="0.2">
      <c r="C1093" s="19"/>
      <c r="D1093" s="19"/>
    </row>
    <row r="1094" spans="3:4" x14ac:dyDescent="0.2">
      <c r="C1094" s="19"/>
      <c r="D1094" s="19"/>
    </row>
    <row r="1095" spans="3:4" x14ac:dyDescent="0.2">
      <c r="C1095" s="19"/>
      <c r="D1095" s="19"/>
    </row>
    <row r="1096" spans="3:4" x14ac:dyDescent="0.2">
      <c r="C1096" s="19"/>
      <c r="D1096" s="19"/>
    </row>
    <row r="1097" spans="3:4" x14ac:dyDescent="0.2">
      <c r="C1097" s="19"/>
      <c r="D1097" s="19"/>
    </row>
    <row r="1098" spans="3:4" x14ac:dyDescent="0.2">
      <c r="C1098" s="19"/>
      <c r="D1098" s="19"/>
    </row>
    <row r="1099" spans="3:4" x14ac:dyDescent="0.2">
      <c r="C1099" s="19"/>
      <c r="D1099" s="19"/>
    </row>
    <row r="1100" spans="3:4" x14ac:dyDescent="0.2">
      <c r="C1100" s="19"/>
      <c r="D1100" s="19"/>
    </row>
    <row r="1101" spans="3:4" x14ac:dyDescent="0.2">
      <c r="C1101" s="19"/>
      <c r="D1101" s="19"/>
    </row>
    <row r="1102" spans="3:4" x14ac:dyDescent="0.2">
      <c r="C1102" s="19"/>
      <c r="D1102" s="19"/>
    </row>
    <row r="1103" spans="3:4" x14ac:dyDescent="0.2">
      <c r="C1103" s="19"/>
      <c r="D1103" s="19"/>
    </row>
    <row r="1104" spans="3:4" x14ac:dyDescent="0.2">
      <c r="C1104" s="19"/>
      <c r="D1104" s="19"/>
    </row>
    <row r="1105" spans="3:4" x14ac:dyDescent="0.2">
      <c r="C1105" s="19"/>
      <c r="D1105" s="19"/>
    </row>
    <row r="1106" spans="3:4" x14ac:dyDescent="0.2">
      <c r="C1106" s="19"/>
      <c r="D1106" s="19"/>
    </row>
    <row r="1107" spans="3:4" x14ac:dyDescent="0.2">
      <c r="C1107" s="19"/>
      <c r="D1107" s="19"/>
    </row>
    <row r="1108" spans="3:4" x14ac:dyDescent="0.2">
      <c r="C1108" s="19"/>
      <c r="D1108" s="19"/>
    </row>
    <row r="1109" spans="3:4" x14ac:dyDescent="0.2">
      <c r="C1109" s="19"/>
      <c r="D1109" s="19"/>
    </row>
    <row r="1110" spans="3:4" x14ac:dyDescent="0.2">
      <c r="C1110" s="19"/>
      <c r="D1110" s="19"/>
    </row>
    <row r="1111" spans="3:4" x14ac:dyDescent="0.2">
      <c r="C1111" s="19"/>
      <c r="D1111" s="19"/>
    </row>
    <row r="1112" spans="3:4" x14ac:dyDescent="0.2">
      <c r="C1112" s="19"/>
      <c r="D1112" s="19"/>
    </row>
    <row r="1113" spans="3:4" x14ac:dyDescent="0.2">
      <c r="C1113" s="19"/>
      <c r="D1113" s="19"/>
    </row>
    <row r="1114" spans="3:4" x14ac:dyDescent="0.2">
      <c r="C1114" s="19"/>
      <c r="D1114" s="19"/>
    </row>
    <row r="1115" spans="3:4" x14ac:dyDescent="0.2">
      <c r="C1115" s="19"/>
      <c r="D1115" s="19"/>
    </row>
    <row r="1116" spans="3:4" x14ac:dyDescent="0.2">
      <c r="C1116" s="19"/>
      <c r="D1116" s="19"/>
    </row>
    <row r="1117" spans="3:4" x14ac:dyDescent="0.2">
      <c r="C1117" s="19"/>
      <c r="D1117" s="19"/>
    </row>
    <row r="1118" spans="3:4" x14ac:dyDescent="0.2">
      <c r="C1118" s="19"/>
      <c r="D1118" s="19"/>
    </row>
    <row r="1119" spans="3:4" x14ac:dyDescent="0.2">
      <c r="C1119" s="19"/>
      <c r="D1119" s="19"/>
    </row>
    <row r="1120" spans="3:4" x14ac:dyDescent="0.2">
      <c r="C1120" s="19"/>
      <c r="D1120" s="19"/>
    </row>
    <row r="1121" spans="3:4" x14ac:dyDescent="0.2">
      <c r="C1121" s="19"/>
      <c r="D1121" s="19"/>
    </row>
    <row r="1122" spans="3:4" x14ac:dyDescent="0.2">
      <c r="C1122" s="19"/>
      <c r="D1122" s="19"/>
    </row>
    <row r="1123" spans="3:4" x14ac:dyDescent="0.2">
      <c r="C1123" s="19"/>
      <c r="D1123" s="19"/>
    </row>
    <row r="1124" spans="3:4" x14ac:dyDescent="0.2">
      <c r="C1124" s="19"/>
      <c r="D1124" s="19"/>
    </row>
    <row r="1125" spans="3:4" x14ac:dyDescent="0.2">
      <c r="C1125" s="19"/>
      <c r="D1125" s="19"/>
    </row>
    <row r="1126" spans="3:4" x14ac:dyDescent="0.2">
      <c r="C1126" s="19"/>
      <c r="D1126" s="19"/>
    </row>
    <row r="1127" spans="3:4" x14ac:dyDescent="0.2">
      <c r="C1127" s="19"/>
      <c r="D1127" s="19"/>
    </row>
    <row r="1128" spans="3:4" x14ac:dyDescent="0.2">
      <c r="C1128" s="19"/>
      <c r="D1128" s="19"/>
    </row>
    <row r="1129" spans="3:4" x14ac:dyDescent="0.2">
      <c r="C1129" s="19"/>
      <c r="D1129" s="19"/>
    </row>
    <row r="1130" spans="3:4" x14ac:dyDescent="0.2">
      <c r="C1130" s="19"/>
      <c r="D1130" s="19"/>
    </row>
    <row r="1131" spans="3:4" x14ac:dyDescent="0.2">
      <c r="C1131" s="19"/>
      <c r="D1131" s="19"/>
    </row>
    <row r="1132" spans="3:4" x14ac:dyDescent="0.2">
      <c r="C1132" s="19"/>
      <c r="D1132" s="19"/>
    </row>
    <row r="1133" spans="3:4" x14ac:dyDescent="0.2">
      <c r="C1133" s="19"/>
      <c r="D1133" s="19"/>
    </row>
    <row r="1134" spans="3:4" x14ac:dyDescent="0.2">
      <c r="C1134" s="19"/>
      <c r="D1134" s="19"/>
    </row>
    <row r="1135" spans="3:4" x14ac:dyDescent="0.2">
      <c r="C1135" s="19"/>
      <c r="D1135" s="19"/>
    </row>
    <row r="1136" spans="3:4" x14ac:dyDescent="0.2">
      <c r="C1136" s="19"/>
      <c r="D1136" s="19"/>
    </row>
    <row r="1137" spans="3:4" x14ac:dyDescent="0.2">
      <c r="C1137" s="19"/>
      <c r="D1137" s="19"/>
    </row>
    <row r="1138" spans="3:4" x14ac:dyDescent="0.2">
      <c r="C1138" s="19"/>
      <c r="D1138" s="19"/>
    </row>
    <row r="1139" spans="3:4" x14ac:dyDescent="0.2">
      <c r="C1139" s="19"/>
      <c r="D1139" s="19"/>
    </row>
    <row r="1140" spans="3:4" x14ac:dyDescent="0.2">
      <c r="C1140" s="19"/>
      <c r="D1140" s="19"/>
    </row>
    <row r="1141" spans="3:4" x14ac:dyDescent="0.2">
      <c r="C1141" s="19"/>
      <c r="D1141" s="19"/>
    </row>
    <row r="1142" spans="3:4" x14ac:dyDescent="0.2">
      <c r="C1142" s="19"/>
      <c r="D1142" s="19"/>
    </row>
    <row r="1143" spans="3:4" x14ac:dyDescent="0.2">
      <c r="C1143" s="19"/>
      <c r="D1143" s="19"/>
    </row>
    <row r="1144" spans="3:4" x14ac:dyDescent="0.2">
      <c r="C1144" s="19"/>
      <c r="D1144" s="19"/>
    </row>
    <row r="1145" spans="3:4" x14ac:dyDescent="0.2">
      <c r="C1145" s="19"/>
      <c r="D1145" s="19"/>
    </row>
    <row r="1146" spans="3:4" x14ac:dyDescent="0.2">
      <c r="C1146" s="19"/>
      <c r="D1146" s="19"/>
    </row>
    <row r="1147" spans="3:4" x14ac:dyDescent="0.2">
      <c r="C1147" s="19"/>
      <c r="D1147" s="19"/>
    </row>
    <row r="1148" spans="3:4" x14ac:dyDescent="0.2">
      <c r="C1148" s="19"/>
      <c r="D1148" s="19"/>
    </row>
    <row r="1149" spans="3:4" x14ac:dyDescent="0.2">
      <c r="C1149" s="19"/>
      <c r="D1149" s="19"/>
    </row>
    <row r="1150" spans="3:4" x14ac:dyDescent="0.2">
      <c r="C1150" s="19"/>
      <c r="D1150" s="19"/>
    </row>
    <row r="1151" spans="3:4" x14ac:dyDescent="0.2">
      <c r="C1151" s="19"/>
      <c r="D1151" s="19"/>
    </row>
    <row r="1152" spans="3:4" x14ac:dyDescent="0.2">
      <c r="C1152" s="19"/>
      <c r="D1152" s="19"/>
    </row>
    <row r="1153" spans="3:4" x14ac:dyDescent="0.2">
      <c r="C1153" s="19"/>
      <c r="D1153" s="19"/>
    </row>
    <row r="1154" spans="3:4" x14ac:dyDescent="0.2">
      <c r="C1154" s="19"/>
      <c r="D1154" s="19"/>
    </row>
    <row r="1155" spans="3:4" x14ac:dyDescent="0.2">
      <c r="C1155" s="19"/>
      <c r="D1155" s="19"/>
    </row>
    <row r="1156" spans="3:4" x14ac:dyDescent="0.2">
      <c r="C1156" s="19"/>
      <c r="D1156" s="19"/>
    </row>
    <row r="1157" spans="3:4" x14ac:dyDescent="0.2">
      <c r="C1157" s="19"/>
      <c r="D1157" s="19"/>
    </row>
    <row r="1158" spans="3:4" x14ac:dyDescent="0.2">
      <c r="C1158" s="19"/>
      <c r="D1158" s="19"/>
    </row>
    <row r="1159" spans="3:4" x14ac:dyDescent="0.2">
      <c r="C1159" s="19"/>
      <c r="D1159" s="19"/>
    </row>
    <row r="1160" spans="3:4" x14ac:dyDescent="0.2">
      <c r="C1160" s="19"/>
      <c r="D1160" s="19"/>
    </row>
    <row r="1161" spans="3:4" x14ac:dyDescent="0.2">
      <c r="C1161" s="19"/>
      <c r="D1161" s="19"/>
    </row>
    <row r="1162" spans="3:4" x14ac:dyDescent="0.2">
      <c r="C1162" s="19"/>
      <c r="D1162" s="19"/>
    </row>
    <row r="1163" spans="3:4" x14ac:dyDescent="0.2">
      <c r="C1163" s="19"/>
      <c r="D1163" s="19"/>
    </row>
    <row r="1164" spans="3:4" x14ac:dyDescent="0.2">
      <c r="C1164" s="19"/>
      <c r="D1164" s="19"/>
    </row>
    <row r="1165" spans="3:4" x14ac:dyDescent="0.2">
      <c r="C1165" s="19"/>
      <c r="D1165" s="19"/>
    </row>
    <row r="1166" spans="3:4" x14ac:dyDescent="0.2">
      <c r="C1166" s="19"/>
      <c r="D1166" s="19"/>
    </row>
    <row r="1167" spans="3:4" x14ac:dyDescent="0.2">
      <c r="C1167" s="19"/>
      <c r="D1167" s="19"/>
    </row>
    <row r="1168" spans="3:4" x14ac:dyDescent="0.2">
      <c r="C1168" s="19"/>
      <c r="D1168" s="19"/>
    </row>
    <row r="1169" spans="3:4" x14ac:dyDescent="0.2">
      <c r="C1169" s="19"/>
      <c r="D1169" s="19"/>
    </row>
    <row r="1170" spans="3:4" x14ac:dyDescent="0.2">
      <c r="C1170" s="19"/>
      <c r="D1170" s="19"/>
    </row>
    <row r="1171" spans="3:4" x14ac:dyDescent="0.2">
      <c r="C1171" s="19"/>
      <c r="D1171" s="19"/>
    </row>
    <row r="1172" spans="3:4" x14ac:dyDescent="0.2">
      <c r="C1172" s="19"/>
      <c r="D1172" s="19"/>
    </row>
    <row r="1173" spans="3:4" x14ac:dyDescent="0.2">
      <c r="C1173" s="19"/>
      <c r="D1173" s="19"/>
    </row>
    <row r="1174" spans="3:4" x14ac:dyDescent="0.2">
      <c r="C1174" s="19"/>
      <c r="D1174" s="19"/>
    </row>
    <row r="1175" spans="3:4" x14ac:dyDescent="0.2">
      <c r="C1175" s="19"/>
      <c r="D1175" s="19"/>
    </row>
    <row r="1176" spans="3:4" x14ac:dyDescent="0.2">
      <c r="C1176" s="19"/>
      <c r="D1176" s="19"/>
    </row>
    <row r="1177" spans="3:4" x14ac:dyDescent="0.2">
      <c r="C1177" s="19"/>
      <c r="D1177" s="19"/>
    </row>
    <row r="1178" spans="3:4" x14ac:dyDescent="0.2">
      <c r="C1178" s="19"/>
      <c r="D1178" s="19"/>
    </row>
    <row r="1179" spans="3:4" x14ac:dyDescent="0.2">
      <c r="C1179" s="19"/>
      <c r="D1179" s="19"/>
    </row>
    <row r="1180" spans="3:4" x14ac:dyDescent="0.2">
      <c r="C1180" s="19"/>
      <c r="D1180" s="19"/>
    </row>
    <row r="1181" spans="3:4" x14ac:dyDescent="0.2">
      <c r="C1181" s="19"/>
      <c r="D1181" s="19"/>
    </row>
    <row r="1182" spans="3:4" x14ac:dyDescent="0.2">
      <c r="C1182" s="19"/>
      <c r="D1182" s="19"/>
    </row>
    <row r="1183" spans="3:4" x14ac:dyDescent="0.2">
      <c r="C1183" s="19"/>
      <c r="D1183" s="19"/>
    </row>
    <row r="1184" spans="3:4" x14ac:dyDescent="0.2">
      <c r="C1184" s="19"/>
      <c r="D1184" s="19"/>
    </row>
    <row r="1185" spans="3:4" x14ac:dyDescent="0.2">
      <c r="C1185" s="19"/>
      <c r="D1185" s="19"/>
    </row>
    <row r="1186" spans="3:4" x14ac:dyDescent="0.2">
      <c r="C1186" s="19"/>
      <c r="D1186" s="19"/>
    </row>
    <row r="1187" spans="3:4" x14ac:dyDescent="0.2">
      <c r="C1187" s="19"/>
      <c r="D1187" s="19"/>
    </row>
    <row r="1188" spans="3:4" x14ac:dyDescent="0.2">
      <c r="C1188" s="19"/>
      <c r="D1188" s="19"/>
    </row>
    <row r="1189" spans="3:4" x14ac:dyDescent="0.2">
      <c r="C1189" s="19"/>
      <c r="D1189" s="19"/>
    </row>
    <row r="1190" spans="3:4" x14ac:dyDescent="0.2">
      <c r="C1190" s="19"/>
      <c r="D1190" s="19"/>
    </row>
    <row r="1191" spans="3:4" x14ac:dyDescent="0.2">
      <c r="C1191" s="19"/>
      <c r="D1191" s="19"/>
    </row>
    <row r="1192" spans="3:4" x14ac:dyDescent="0.2">
      <c r="C1192" s="19"/>
      <c r="D1192" s="19"/>
    </row>
    <row r="1193" spans="3:4" x14ac:dyDescent="0.2">
      <c r="C1193" s="19"/>
      <c r="D1193" s="19"/>
    </row>
    <row r="1194" spans="3:4" x14ac:dyDescent="0.2">
      <c r="C1194" s="19"/>
      <c r="D1194" s="19"/>
    </row>
    <row r="1195" spans="3:4" x14ac:dyDescent="0.2">
      <c r="C1195" s="19"/>
      <c r="D1195" s="19"/>
    </row>
    <row r="1196" spans="3:4" x14ac:dyDescent="0.2">
      <c r="C1196" s="19"/>
      <c r="D1196" s="19"/>
    </row>
    <row r="1197" spans="3:4" x14ac:dyDescent="0.2">
      <c r="C1197" s="19"/>
      <c r="D1197" s="19"/>
    </row>
    <row r="1198" spans="3:4" x14ac:dyDescent="0.2">
      <c r="C1198" s="19"/>
      <c r="D1198" s="19"/>
    </row>
    <row r="1199" spans="3:4" x14ac:dyDescent="0.2">
      <c r="C1199" s="19"/>
      <c r="D1199" s="19"/>
    </row>
    <row r="1200" spans="3:4" x14ac:dyDescent="0.2">
      <c r="C1200" s="19"/>
      <c r="D1200" s="19"/>
    </row>
    <row r="1201" spans="3:4" x14ac:dyDescent="0.2">
      <c r="C1201" s="19"/>
      <c r="D1201" s="19"/>
    </row>
    <row r="1202" spans="3:4" x14ac:dyDescent="0.2">
      <c r="C1202" s="19"/>
      <c r="D1202" s="19"/>
    </row>
    <row r="1203" spans="3:4" x14ac:dyDescent="0.2">
      <c r="C1203" s="19"/>
      <c r="D1203" s="19"/>
    </row>
    <row r="1204" spans="3:4" x14ac:dyDescent="0.2">
      <c r="C1204" s="19"/>
      <c r="D1204" s="19"/>
    </row>
    <row r="1205" spans="3:4" x14ac:dyDescent="0.2">
      <c r="C1205" s="19"/>
      <c r="D1205" s="19"/>
    </row>
    <row r="1206" spans="3:4" x14ac:dyDescent="0.2">
      <c r="C1206" s="19"/>
      <c r="D1206" s="19"/>
    </row>
    <row r="1207" spans="3:4" x14ac:dyDescent="0.2">
      <c r="C1207" s="19"/>
      <c r="D1207" s="19"/>
    </row>
    <row r="1208" spans="3:4" x14ac:dyDescent="0.2">
      <c r="C1208" s="19"/>
      <c r="D1208" s="19"/>
    </row>
    <row r="1209" spans="3:4" x14ac:dyDescent="0.2">
      <c r="C1209" s="19"/>
      <c r="D1209" s="19"/>
    </row>
    <row r="1210" spans="3:4" x14ac:dyDescent="0.2">
      <c r="C1210" s="19"/>
      <c r="D1210" s="19"/>
    </row>
    <row r="1211" spans="3:4" x14ac:dyDescent="0.2">
      <c r="C1211" s="19"/>
      <c r="D1211" s="19"/>
    </row>
    <row r="1212" spans="3:4" x14ac:dyDescent="0.2">
      <c r="C1212" s="19"/>
      <c r="D1212" s="19"/>
    </row>
    <row r="1213" spans="3:4" x14ac:dyDescent="0.2">
      <c r="C1213" s="19"/>
      <c r="D1213" s="19"/>
    </row>
    <row r="1214" spans="3:4" x14ac:dyDescent="0.2">
      <c r="C1214" s="19"/>
      <c r="D1214" s="19"/>
    </row>
    <row r="1215" spans="3:4" x14ac:dyDescent="0.2">
      <c r="C1215" s="19"/>
      <c r="D1215" s="19"/>
    </row>
    <row r="1216" spans="3:4" x14ac:dyDescent="0.2">
      <c r="C1216" s="19"/>
      <c r="D1216" s="19"/>
    </row>
    <row r="1217" spans="3:4" x14ac:dyDescent="0.2">
      <c r="C1217" s="19"/>
      <c r="D1217" s="19"/>
    </row>
    <row r="1218" spans="3:4" x14ac:dyDescent="0.2">
      <c r="C1218" s="19"/>
      <c r="D1218" s="19"/>
    </row>
    <row r="1219" spans="3:4" x14ac:dyDescent="0.2">
      <c r="C1219" s="19"/>
      <c r="D1219" s="19"/>
    </row>
    <row r="1220" spans="3:4" x14ac:dyDescent="0.2">
      <c r="C1220" s="19"/>
      <c r="D1220" s="19"/>
    </row>
    <row r="1221" spans="3:4" x14ac:dyDescent="0.2">
      <c r="C1221" s="19"/>
      <c r="D1221" s="19"/>
    </row>
    <row r="1222" spans="3:4" x14ac:dyDescent="0.2">
      <c r="C1222" s="19"/>
      <c r="D1222" s="19"/>
    </row>
    <row r="1223" spans="3:4" x14ac:dyDescent="0.2">
      <c r="C1223" s="19"/>
      <c r="D1223" s="19"/>
    </row>
    <row r="1224" spans="3:4" x14ac:dyDescent="0.2">
      <c r="C1224" s="19"/>
      <c r="D1224" s="19"/>
    </row>
    <row r="1225" spans="3:4" x14ac:dyDescent="0.2">
      <c r="C1225" s="19"/>
      <c r="D1225" s="19"/>
    </row>
    <row r="1226" spans="3:4" x14ac:dyDescent="0.2">
      <c r="C1226" s="19"/>
      <c r="D1226" s="19"/>
    </row>
    <row r="1227" spans="3:4" x14ac:dyDescent="0.2">
      <c r="C1227" s="19"/>
      <c r="D1227" s="19"/>
    </row>
    <row r="1228" spans="3:4" x14ac:dyDescent="0.2">
      <c r="C1228" s="19"/>
      <c r="D1228" s="19"/>
    </row>
    <row r="1229" spans="3:4" x14ac:dyDescent="0.2">
      <c r="C1229" s="19"/>
      <c r="D1229" s="19"/>
    </row>
    <row r="1230" spans="3:4" x14ac:dyDescent="0.2">
      <c r="C1230" s="19"/>
      <c r="D1230" s="19"/>
    </row>
    <row r="1231" spans="3:4" x14ac:dyDescent="0.2">
      <c r="C1231" s="19"/>
      <c r="D1231" s="19"/>
    </row>
    <row r="1232" spans="3:4" x14ac:dyDescent="0.2">
      <c r="C1232" s="19"/>
      <c r="D1232" s="19"/>
    </row>
    <row r="1233" spans="3:4" x14ac:dyDescent="0.2">
      <c r="C1233" s="19"/>
      <c r="D1233" s="19"/>
    </row>
    <row r="1234" spans="3:4" x14ac:dyDescent="0.2">
      <c r="C1234" s="19"/>
      <c r="D1234" s="19"/>
    </row>
    <row r="1235" spans="3:4" x14ac:dyDescent="0.2">
      <c r="C1235" s="19"/>
      <c r="D1235" s="19"/>
    </row>
    <row r="1236" spans="3:4" x14ac:dyDescent="0.2">
      <c r="C1236" s="19"/>
      <c r="D1236" s="19"/>
    </row>
    <row r="1237" spans="3:4" x14ac:dyDescent="0.2">
      <c r="C1237" s="19"/>
      <c r="D1237" s="19"/>
    </row>
    <row r="1238" spans="3:4" x14ac:dyDescent="0.2">
      <c r="C1238" s="19"/>
      <c r="D1238" s="19"/>
    </row>
    <row r="1239" spans="3:4" x14ac:dyDescent="0.2">
      <c r="C1239" s="19"/>
      <c r="D1239" s="19"/>
    </row>
    <row r="1240" spans="3:4" x14ac:dyDescent="0.2">
      <c r="C1240" s="19"/>
      <c r="D1240" s="19"/>
    </row>
    <row r="1241" spans="3:4" x14ac:dyDescent="0.2">
      <c r="C1241" s="19"/>
      <c r="D1241" s="19"/>
    </row>
    <row r="1242" spans="3:4" x14ac:dyDescent="0.2">
      <c r="C1242" s="19"/>
      <c r="D1242" s="19"/>
    </row>
    <row r="1243" spans="3:4" x14ac:dyDescent="0.2">
      <c r="C1243" s="19"/>
      <c r="D1243" s="19"/>
    </row>
    <row r="1244" spans="3:4" x14ac:dyDescent="0.2">
      <c r="C1244" s="19"/>
      <c r="D1244" s="19"/>
    </row>
    <row r="1245" spans="3:4" x14ac:dyDescent="0.2">
      <c r="C1245" s="19"/>
      <c r="D1245" s="19"/>
    </row>
    <row r="1246" spans="3:4" x14ac:dyDescent="0.2">
      <c r="C1246" s="19"/>
      <c r="D1246" s="19"/>
    </row>
    <row r="1247" spans="3:4" x14ac:dyDescent="0.2">
      <c r="C1247" s="19"/>
      <c r="D1247" s="19"/>
    </row>
    <row r="1248" spans="3:4" x14ac:dyDescent="0.2">
      <c r="C1248" s="19"/>
      <c r="D1248" s="19"/>
    </row>
    <row r="1249" spans="3:4" x14ac:dyDescent="0.2">
      <c r="C1249" s="19"/>
      <c r="D1249" s="19"/>
    </row>
    <row r="1250" spans="3:4" x14ac:dyDescent="0.2">
      <c r="C1250" s="19"/>
      <c r="D1250" s="19"/>
    </row>
    <row r="1251" spans="3:4" x14ac:dyDescent="0.2">
      <c r="C1251" s="19"/>
      <c r="D1251" s="19"/>
    </row>
    <row r="1252" spans="3:4" x14ac:dyDescent="0.2">
      <c r="C1252" s="19"/>
      <c r="D1252" s="19"/>
    </row>
    <row r="1253" spans="3:4" x14ac:dyDescent="0.2">
      <c r="C1253" s="19"/>
      <c r="D1253" s="19"/>
    </row>
    <row r="1254" spans="3:4" x14ac:dyDescent="0.2">
      <c r="C1254" s="19"/>
      <c r="D1254" s="19"/>
    </row>
    <row r="1255" spans="3:4" x14ac:dyDescent="0.2">
      <c r="C1255" s="19"/>
      <c r="D1255" s="19"/>
    </row>
    <row r="1256" spans="3:4" x14ac:dyDescent="0.2">
      <c r="C1256" s="19"/>
      <c r="D1256" s="19"/>
    </row>
    <row r="1257" spans="3:4" x14ac:dyDescent="0.2">
      <c r="C1257" s="19"/>
      <c r="D1257" s="19"/>
    </row>
    <row r="1258" spans="3:4" x14ac:dyDescent="0.2">
      <c r="C1258" s="19"/>
      <c r="D1258" s="19"/>
    </row>
    <row r="1259" spans="3:4" x14ac:dyDescent="0.2">
      <c r="C1259" s="19"/>
      <c r="D1259" s="19"/>
    </row>
    <row r="1260" spans="3:4" x14ac:dyDescent="0.2">
      <c r="C1260" s="19"/>
      <c r="D1260" s="19"/>
    </row>
    <row r="1261" spans="3:4" x14ac:dyDescent="0.2">
      <c r="C1261" s="19"/>
      <c r="D1261" s="19"/>
    </row>
    <row r="1262" spans="3:4" x14ac:dyDescent="0.2">
      <c r="C1262" s="19"/>
      <c r="D1262" s="19"/>
    </row>
    <row r="1263" spans="3:4" x14ac:dyDescent="0.2">
      <c r="C1263" s="19"/>
      <c r="D1263" s="19"/>
    </row>
    <row r="1264" spans="3:4" x14ac:dyDescent="0.2">
      <c r="C1264" s="19"/>
      <c r="D1264" s="19"/>
    </row>
    <row r="1265" spans="3:4" x14ac:dyDescent="0.2">
      <c r="C1265" s="19"/>
      <c r="D1265" s="19"/>
    </row>
    <row r="1266" spans="3:4" x14ac:dyDescent="0.2">
      <c r="C1266" s="19"/>
      <c r="D1266" s="19"/>
    </row>
    <row r="1267" spans="3:4" x14ac:dyDescent="0.2">
      <c r="C1267" s="19"/>
      <c r="D1267" s="19"/>
    </row>
    <row r="1268" spans="3:4" x14ac:dyDescent="0.2">
      <c r="C1268" s="19"/>
      <c r="D1268" s="19"/>
    </row>
    <row r="1269" spans="3:4" x14ac:dyDescent="0.2">
      <c r="C1269" s="19"/>
      <c r="D1269" s="19"/>
    </row>
    <row r="1270" spans="3:4" x14ac:dyDescent="0.2">
      <c r="C1270" s="19"/>
      <c r="D1270" s="19"/>
    </row>
    <row r="1271" spans="3:4" x14ac:dyDescent="0.2">
      <c r="C1271" s="19"/>
      <c r="D1271" s="19"/>
    </row>
    <row r="1272" spans="3:4" x14ac:dyDescent="0.2">
      <c r="C1272" s="19"/>
      <c r="D1272" s="19"/>
    </row>
    <row r="1273" spans="3:4" x14ac:dyDescent="0.2">
      <c r="C1273" s="19"/>
      <c r="D1273" s="19"/>
    </row>
    <row r="1274" spans="3:4" x14ac:dyDescent="0.2">
      <c r="C1274" s="19"/>
      <c r="D1274" s="19"/>
    </row>
    <row r="1275" spans="3:4" x14ac:dyDescent="0.2">
      <c r="C1275" s="19"/>
      <c r="D1275" s="19"/>
    </row>
    <row r="1276" spans="3:4" x14ac:dyDescent="0.2">
      <c r="C1276" s="19"/>
      <c r="D1276" s="19"/>
    </row>
    <row r="1277" spans="3:4" x14ac:dyDescent="0.2">
      <c r="C1277" s="19"/>
      <c r="D1277" s="19"/>
    </row>
    <row r="1278" spans="3:4" x14ac:dyDescent="0.2">
      <c r="C1278" s="19"/>
      <c r="D1278" s="19"/>
    </row>
    <row r="1279" spans="3:4" x14ac:dyDescent="0.2">
      <c r="C1279" s="19"/>
      <c r="D1279" s="19"/>
    </row>
    <row r="1280" spans="3:4" x14ac:dyDescent="0.2">
      <c r="C1280" s="19"/>
      <c r="D1280" s="19"/>
    </row>
    <row r="1281" spans="3:4" x14ac:dyDescent="0.2">
      <c r="C1281" s="19"/>
      <c r="D1281" s="19"/>
    </row>
    <row r="1282" spans="3:4" x14ac:dyDescent="0.2">
      <c r="C1282" s="19"/>
      <c r="D1282" s="19"/>
    </row>
    <row r="1283" spans="3:4" x14ac:dyDescent="0.2">
      <c r="C1283" s="19"/>
      <c r="D1283" s="19"/>
    </row>
    <row r="1284" spans="3:4" x14ac:dyDescent="0.2">
      <c r="C1284" s="19"/>
      <c r="D1284" s="19"/>
    </row>
    <row r="1285" spans="3:4" x14ac:dyDescent="0.2">
      <c r="C1285" s="19"/>
      <c r="D1285" s="19"/>
    </row>
    <row r="1286" spans="3:4" x14ac:dyDescent="0.2">
      <c r="C1286" s="19"/>
      <c r="D1286" s="19"/>
    </row>
    <row r="1287" spans="3:4" x14ac:dyDescent="0.2">
      <c r="C1287" s="19"/>
      <c r="D1287" s="19"/>
    </row>
    <row r="1288" spans="3:4" x14ac:dyDescent="0.2">
      <c r="C1288" s="19"/>
      <c r="D1288" s="19"/>
    </row>
    <row r="1289" spans="3:4" x14ac:dyDescent="0.2">
      <c r="C1289" s="19"/>
      <c r="D1289" s="19"/>
    </row>
    <row r="1290" spans="3:4" x14ac:dyDescent="0.2">
      <c r="C1290" s="19"/>
      <c r="D1290" s="19"/>
    </row>
    <row r="1291" spans="3:4" x14ac:dyDescent="0.2">
      <c r="C1291" s="19"/>
      <c r="D1291" s="19"/>
    </row>
    <row r="1292" spans="3:4" x14ac:dyDescent="0.2">
      <c r="C1292" s="19"/>
      <c r="D1292" s="19"/>
    </row>
    <row r="1293" spans="3:4" x14ac:dyDescent="0.2">
      <c r="C1293" s="19"/>
      <c r="D1293" s="19"/>
    </row>
    <row r="1294" spans="3:4" x14ac:dyDescent="0.2">
      <c r="C1294" s="19"/>
      <c r="D1294" s="19"/>
    </row>
    <row r="1295" spans="3:4" x14ac:dyDescent="0.2">
      <c r="C1295" s="19"/>
      <c r="D1295" s="19"/>
    </row>
    <row r="1296" spans="3:4" x14ac:dyDescent="0.2">
      <c r="C1296" s="19"/>
      <c r="D1296" s="19"/>
    </row>
    <row r="1297" spans="3:4" x14ac:dyDescent="0.2">
      <c r="C1297" s="19"/>
      <c r="D1297" s="19"/>
    </row>
    <row r="1298" spans="3:4" x14ac:dyDescent="0.2">
      <c r="C1298" s="19"/>
      <c r="D1298" s="19"/>
    </row>
    <row r="1299" spans="3:4" x14ac:dyDescent="0.2">
      <c r="C1299" s="19"/>
      <c r="D1299" s="19"/>
    </row>
    <row r="1300" spans="3:4" x14ac:dyDescent="0.2">
      <c r="C1300" s="19"/>
      <c r="D1300" s="19"/>
    </row>
    <row r="1301" spans="3:4" x14ac:dyDescent="0.2">
      <c r="C1301" s="19"/>
      <c r="D1301" s="19"/>
    </row>
    <row r="1302" spans="3:4" x14ac:dyDescent="0.2">
      <c r="C1302" s="19"/>
      <c r="D1302" s="19"/>
    </row>
    <row r="1303" spans="3:4" x14ac:dyDescent="0.2">
      <c r="C1303" s="19"/>
      <c r="D1303" s="19"/>
    </row>
    <row r="1304" spans="3:4" x14ac:dyDescent="0.2">
      <c r="C1304" s="19"/>
      <c r="D1304" s="19"/>
    </row>
    <row r="1305" spans="3:4" x14ac:dyDescent="0.2">
      <c r="C1305" s="19"/>
      <c r="D1305" s="19"/>
    </row>
    <row r="1306" spans="3:4" x14ac:dyDescent="0.2">
      <c r="C1306" s="19"/>
      <c r="D1306" s="19"/>
    </row>
    <row r="1307" spans="3:4" x14ac:dyDescent="0.2">
      <c r="C1307" s="19"/>
      <c r="D1307" s="19"/>
    </row>
    <row r="1308" spans="3:4" x14ac:dyDescent="0.2">
      <c r="C1308" s="19"/>
      <c r="D1308" s="19"/>
    </row>
    <row r="1309" spans="3:4" x14ac:dyDescent="0.2">
      <c r="C1309" s="19"/>
      <c r="D1309" s="19"/>
    </row>
    <row r="1310" spans="3:4" x14ac:dyDescent="0.2">
      <c r="C1310" s="19"/>
      <c r="D1310" s="19"/>
    </row>
    <row r="1311" spans="3:4" x14ac:dyDescent="0.2">
      <c r="C1311" s="19"/>
      <c r="D1311" s="19"/>
    </row>
    <row r="1312" spans="3:4" x14ac:dyDescent="0.2">
      <c r="C1312" s="19"/>
      <c r="D1312" s="19"/>
    </row>
    <row r="1313" spans="3:4" x14ac:dyDescent="0.2">
      <c r="C1313" s="19"/>
      <c r="D1313" s="19"/>
    </row>
    <row r="1314" spans="3:4" x14ac:dyDescent="0.2">
      <c r="C1314" s="19"/>
      <c r="D1314" s="19"/>
    </row>
    <row r="1315" spans="3:4" x14ac:dyDescent="0.2">
      <c r="C1315" s="19"/>
      <c r="D1315" s="19"/>
    </row>
    <row r="1316" spans="3:4" x14ac:dyDescent="0.2">
      <c r="C1316" s="19"/>
      <c r="D1316" s="19"/>
    </row>
    <row r="1317" spans="3:4" x14ac:dyDescent="0.2">
      <c r="C1317" s="19"/>
      <c r="D1317" s="19"/>
    </row>
    <row r="1318" spans="3:4" x14ac:dyDescent="0.2">
      <c r="C1318" s="19"/>
      <c r="D1318" s="19"/>
    </row>
    <row r="1319" spans="3:4" x14ac:dyDescent="0.2">
      <c r="C1319" s="19"/>
      <c r="D1319" s="19"/>
    </row>
    <row r="1320" spans="3:4" x14ac:dyDescent="0.2">
      <c r="C1320" s="19"/>
      <c r="D1320" s="19"/>
    </row>
    <row r="1321" spans="3:4" x14ac:dyDescent="0.2">
      <c r="C1321" s="19"/>
      <c r="D1321" s="19"/>
    </row>
    <row r="1322" spans="3:4" x14ac:dyDescent="0.2">
      <c r="C1322" s="19"/>
      <c r="D1322" s="19"/>
    </row>
    <row r="1323" spans="3:4" x14ac:dyDescent="0.2">
      <c r="C1323" s="19"/>
      <c r="D1323" s="19"/>
    </row>
    <row r="1324" spans="3:4" x14ac:dyDescent="0.2">
      <c r="C1324" s="19"/>
      <c r="D1324" s="19"/>
    </row>
    <row r="1325" spans="3:4" x14ac:dyDescent="0.2">
      <c r="C1325" s="19"/>
      <c r="D1325" s="19"/>
    </row>
    <row r="1326" spans="3:4" x14ac:dyDescent="0.2">
      <c r="C1326" s="19"/>
      <c r="D1326" s="19"/>
    </row>
    <row r="1327" spans="3:4" x14ac:dyDescent="0.2">
      <c r="C1327" s="19"/>
      <c r="D1327" s="19"/>
    </row>
    <row r="1328" spans="3:4" x14ac:dyDescent="0.2">
      <c r="C1328" s="19"/>
      <c r="D1328" s="19"/>
    </row>
    <row r="1329" spans="3:4" x14ac:dyDescent="0.2">
      <c r="C1329" s="19"/>
      <c r="D1329" s="19"/>
    </row>
    <row r="1330" spans="3:4" x14ac:dyDescent="0.2">
      <c r="C1330" s="19"/>
      <c r="D1330" s="19"/>
    </row>
    <row r="1331" spans="3:4" x14ac:dyDescent="0.2">
      <c r="C1331" s="19"/>
      <c r="D1331" s="19"/>
    </row>
    <row r="1332" spans="3:4" x14ac:dyDescent="0.2">
      <c r="C1332" s="19"/>
      <c r="D1332" s="19"/>
    </row>
    <row r="1333" spans="3:4" x14ac:dyDescent="0.2">
      <c r="C1333" s="19"/>
      <c r="D1333" s="19"/>
    </row>
    <row r="1334" spans="3:4" x14ac:dyDescent="0.2">
      <c r="C1334" s="19"/>
      <c r="D1334" s="19"/>
    </row>
    <row r="1335" spans="3:4" x14ac:dyDescent="0.2">
      <c r="C1335" s="19"/>
      <c r="D1335" s="19"/>
    </row>
    <row r="1336" spans="3:4" x14ac:dyDescent="0.2">
      <c r="C1336" s="19"/>
      <c r="D1336" s="19"/>
    </row>
    <row r="1337" spans="3:4" x14ac:dyDescent="0.2">
      <c r="C1337" s="19"/>
      <c r="D1337" s="19"/>
    </row>
    <row r="1338" spans="3:4" x14ac:dyDescent="0.2">
      <c r="C1338" s="19"/>
      <c r="D1338" s="19"/>
    </row>
    <row r="1339" spans="3:4" x14ac:dyDescent="0.2">
      <c r="C1339" s="19"/>
      <c r="D1339" s="19"/>
    </row>
    <row r="1340" spans="3:4" x14ac:dyDescent="0.2">
      <c r="C1340" s="19"/>
      <c r="D1340" s="19"/>
    </row>
    <row r="1341" spans="3:4" x14ac:dyDescent="0.2">
      <c r="C1341" s="19"/>
      <c r="D1341" s="19"/>
    </row>
    <row r="1342" spans="3:4" x14ac:dyDescent="0.2">
      <c r="C1342" s="19"/>
      <c r="D1342" s="19"/>
    </row>
    <row r="1343" spans="3:4" x14ac:dyDescent="0.2">
      <c r="C1343" s="19"/>
      <c r="D1343" s="19"/>
    </row>
    <row r="1344" spans="3:4" x14ac:dyDescent="0.2">
      <c r="C1344" s="19"/>
      <c r="D1344" s="19"/>
    </row>
    <row r="1345" spans="3:4" x14ac:dyDescent="0.2">
      <c r="C1345" s="19"/>
      <c r="D1345" s="19"/>
    </row>
    <row r="1346" spans="3:4" x14ac:dyDescent="0.2">
      <c r="C1346" s="19"/>
      <c r="D1346" s="19"/>
    </row>
    <row r="1347" spans="3:4" x14ac:dyDescent="0.2">
      <c r="C1347" s="19"/>
      <c r="D1347" s="19"/>
    </row>
    <row r="1348" spans="3:4" x14ac:dyDescent="0.2">
      <c r="C1348" s="19"/>
      <c r="D1348" s="19"/>
    </row>
    <row r="1349" spans="3:4" x14ac:dyDescent="0.2">
      <c r="C1349" s="19"/>
      <c r="D1349" s="19"/>
    </row>
    <row r="1350" spans="3:4" x14ac:dyDescent="0.2">
      <c r="C1350" s="19"/>
      <c r="D1350" s="19"/>
    </row>
    <row r="1351" spans="3:4" x14ac:dyDescent="0.2">
      <c r="C1351" s="19"/>
      <c r="D1351" s="19"/>
    </row>
    <row r="1352" spans="3:4" x14ac:dyDescent="0.2">
      <c r="C1352" s="19"/>
      <c r="D1352" s="19"/>
    </row>
    <row r="1353" spans="3:4" x14ac:dyDescent="0.2">
      <c r="C1353" s="19"/>
      <c r="D1353" s="19"/>
    </row>
    <row r="1354" spans="3:4" x14ac:dyDescent="0.2">
      <c r="C1354" s="19"/>
      <c r="D1354" s="19"/>
    </row>
    <row r="1355" spans="3:4" x14ac:dyDescent="0.2">
      <c r="C1355" s="19"/>
      <c r="D1355" s="19"/>
    </row>
    <row r="1356" spans="3:4" x14ac:dyDescent="0.2">
      <c r="C1356" s="19"/>
      <c r="D1356" s="19"/>
    </row>
    <row r="1357" spans="3:4" x14ac:dyDescent="0.2">
      <c r="C1357" s="19"/>
      <c r="D1357" s="19"/>
    </row>
    <row r="1358" spans="3:4" x14ac:dyDescent="0.2">
      <c r="C1358" s="19"/>
      <c r="D1358" s="19"/>
    </row>
    <row r="1359" spans="3:4" x14ac:dyDescent="0.2">
      <c r="C1359" s="19"/>
      <c r="D1359" s="19"/>
    </row>
    <row r="1360" spans="3:4" x14ac:dyDescent="0.2">
      <c r="C1360" s="19"/>
      <c r="D1360" s="19"/>
    </row>
    <row r="1361" spans="3:4" x14ac:dyDescent="0.2">
      <c r="C1361" s="19"/>
      <c r="D1361" s="19"/>
    </row>
    <row r="1362" spans="3:4" x14ac:dyDescent="0.2">
      <c r="C1362" s="19"/>
      <c r="D1362" s="19"/>
    </row>
    <row r="1363" spans="3:4" x14ac:dyDescent="0.2">
      <c r="C1363" s="19"/>
      <c r="D1363" s="19"/>
    </row>
    <row r="1364" spans="3:4" x14ac:dyDescent="0.2">
      <c r="C1364" s="19"/>
      <c r="D1364" s="19"/>
    </row>
    <row r="1365" spans="3:4" x14ac:dyDescent="0.2">
      <c r="C1365" s="19"/>
      <c r="D1365" s="19"/>
    </row>
    <row r="1366" spans="3:4" x14ac:dyDescent="0.2">
      <c r="C1366" s="19"/>
      <c r="D1366" s="19"/>
    </row>
    <row r="1367" spans="3:4" x14ac:dyDescent="0.2">
      <c r="C1367" s="19"/>
      <c r="D1367" s="19"/>
    </row>
    <row r="1368" spans="3:4" x14ac:dyDescent="0.2">
      <c r="C1368" s="19"/>
      <c r="D1368" s="19"/>
    </row>
    <row r="1369" spans="3:4" x14ac:dyDescent="0.2">
      <c r="C1369" s="19"/>
      <c r="D1369" s="19"/>
    </row>
    <row r="1370" spans="3:4" x14ac:dyDescent="0.2">
      <c r="C1370" s="19"/>
      <c r="D1370" s="19"/>
    </row>
    <row r="1371" spans="3:4" x14ac:dyDescent="0.2">
      <c r="C1371" s="19"/>
      <c r="D1371" s="19"/>
    </row>
    <row r="1372" spans="3:4" x14ac:dyDescent="0.2">
      <c r="C1372" s="19"/>
      <c r="D1372" s="19"/>
    </row>
    <row r="1373" spans="3:4" x14ac:dyDescent="0.2">
      <c r="C1373" s="19"/>
      <c r="D1373" s="19"/>
    </row>
    <row r="1374" spans="3:4" x14ac:dyDescent="0.2">
      <c r="C1374" s="19"/>
      <c r="D1374" s="19"/>
    </row>
    <row r="1375" spans="3:4" x14ac:dyDescent="0.2">
      <c r="C1375" s="19"/>
      <c r="D1375" s="19"/>
    </row>
    <row r="1376" spans="3:4" x14ac:dyDescent="0.2">
      <c r="C1376" s="19"/>
      <c r="D1376" s="19"/>
    </row>
    <row r="1377" spans="3:4" x14ac:dyDescent="0.2">
      <c r="C1377" s="19"/>
      <c r="D1377" s="19"/>
    </row>
    <row r="1378" spans="3:4" x14ac:dyDescent="0.2">
      <c r="C1378" s="19"/>
      <c r="D1378" s="19"/>
    </row>
    <row r="1379" spans="3:4" x14ac:dyDescent="0.2">
      <c r="C1379" s="19"/>
      <c r="D1379" s="19"/>
    </row>
    <row r="1380" spans="3:4" x14ac:dyDescent="0.2">
      <c r="C1380" s="19"/>
      <c r="D1380" s="19"/>
    </row>
    <row r="1381" spans="3:4" x14ac:dyDescent="0.2">
      <c r="C1381" s="19"/>
      <c r="D1381" s="19"/>
    </row>
    <row r="1382" spans="3:4" x14ac:dyDescent="0.2">
      <c r="C1382" s="19"/>
      <c r="D1382" s="19"/>
    </row>
    <row r="1383" spans="3:4" x14ac:dyDescent="0.2">
      <c r="C1383" s="19"/>
      <c r="D1383" s="19"/>
    </row>
    <row r="1384" spans="3:4" x14ac:dyDescent="0.2">
      <c r="C1384" s="19"/>
      <c r="D1384" s="19"/>
    </row>
    <row r="1385" spans="3:4" x14ac:dyDescent="0.2">
      <c r="C1385" s="19"/>
      <c r="D1385" s="19"/>
    </row>
    <row r="1386" spans="3:4" x14ac:dyDescent="0.2">
      <c r="C1386" s="19"/>
      <c r="D1386" s="19"/>
    </row>
    <row r="1387" spans="3:4" x14ac:dyDescent="0.2">
      <c r="C1387" s="19"/>
      <c r="D1387" s="19"/>
    </row>
    <row r="1388" spans="3:4" x14ac:dyDescent="0.2">
      <c r="C1388" s="19"/>
      <c r="D1388" s="19"/>
    </row>
    <row r="1389" spans="3:4" x14ac:dyDescent="0.2">
      <c r="C1389" s="19"/>
      <c r="D1389" s="19"/>
    </row>
    <row r="1390" spans="3:4" x14ac:dyDescent="0.2">
      <c r="C1390" s="19"/>
      <c r="D1390" s="19"/>
    </row>
    <row r="1391" spans="3:4" x14ac:dyDescent="0.2">
      <c r="C1391" s="19"/>
      <c r="D1391" s="19"/>
    </row>
    <row r="1392" spans="3:4" x14ac:dyDescent="0.2">
      <c r="C1392" s="19"/>
      <c r="D1392" s="19"/>
    </row>
    <row r="1393" spans="3:4" x14ac:dyDescent="0.2">
      <c r="C1393" s="19"/>
      <c r="D1393" s="19"/>
    </row>
    <row r="1394" spans="3:4" x14ac:dyDescent="0.2">
      <c r="C1394" s="19"/>
      <c r="D1394" s="19"/>
    </row>
    <row r="1395" spans="3:4" x14ac:dyDescent="0.2">
      <c r="C1395" s="19"/>
      <c r="D1395" s="19"/>
    </row>
    <row r="1396" spans="3:4" x14ac:dyDescent="0.2">
      <c r="C1396" s="19"/>
      <c r="D1396" s="19"/>
    </row>
    <row r="1397" spans="3:4" x14ac:dyDescent="0.2">
      <c r="C1397" s="19"/>
      <c r="D1397" s="19"/>
    </row>
    <row r="1398" spans="3:4" x14ac:dyDescent="0.2">
      <c r="C1398" s="19"/>
      <c r="D1398" s="19"/>
    </row>
    <row r="1399" spans="3:4" x14ac:dyDescent="0.2">
      <c r="C1399" s="19"/>
      <c r="D1399" s="19"/>
    </row>
    <row r="1400" spans="3:4" x14ac:dyDescent="0.2">
      <c r="C1400" s="19"/>
      <c r="D1400" s="19"/>
    </row>
    <row r="1401" spans="3:4" x14ac:dyDescent="0.2">
      <c r="C1401" s="19"/>
      <c r="D1401" s="19"/>
    </row>
    <row r="1402" spans="3:4" x14ac:dyDescent="0.2">
      <c r="C1402" s="19"/>
      <c r="D1402" s="19"/>
    </row>
    <row r="1403" spans="3:4" x14ac:dyDescent="0.2">
      <c r="C1403" s="19"/>
      <c r="D1403" s="19"/>
    </row>
    <row r="1404" spans="3:4" x14ac:dyDescent="0.2">
      <c r="C1404" s="19"/>
      <c r="D1404" s="19"/>
    </row>
    <row r="1405" spans="3:4" x14ac:dyDescent="0.2">
      <c r="C1405" s="19"/>
      <c r="D1405" s="19"/>
    </row>
    <row r="1406" spans="3:4" x14ac:dyDescent="0.2">
      <c r="C1406" s="19"/>
      <c r="D1406" s="19"/>
    </row>
    <row r="1407" spans="3:4" x14ac:dyDescent="0.2">
      <c r="C1407" s="19"/>
      <c r="D1407" s="19"/>
    </row>
    <row r="1408" spans="3:4" x14ac:dyDescent="0.2">
      <c r="C1408" s="19"/>
      <c r="D1408" s="19"/>
    </row>
    <row r="1409" spans="3:4" x14ac:dyDescent="0.2">
      <c r="C1409" s="19"/>
      <c r="D1409" s="19"/>
    </row>
    <row r="1410" spans="3:4" x14ac:dyDescent="0.2">
      <c r="C1410" s="19"/>
      <c r="D1410" s="19"/>
    </row>
    <row r="1411" spans="3:4" x14ac:dyDescent="0.2">
      <c r="C1411" s="19"/>
      <c r="D1411" s="19"/>
    </row>
    <row r="1412" spans="3:4" x14ac:dyDescent="0.2">
      <c r="C1412" s="19"/>
      <c r="D1412" s="19"/>
    </row>
    <row r="1413" spans="3:4" x14ac:dyDescent="0.2">
      <c r="C1413" s="19"/>
      <c r="D1413" s="19"/>
    </row>
    <row r="1414" spans="3:4" x14ac:dyDescent="0.2">
      <c r="C1414" s="19"/>
      <c r="D1414" s="19"/>
    </row>
    <row r="1415" spans="3:4" x14ac:dyDescent="0.2">
      <c r="C1415" s="19"/>
      <c r="D1415" s="19"/>
    </row>
    <row r="1416" spans="3:4" x14ac:dyDescent="0.2">
      <c r="C1416" s="19"/>
      <c r="D1416" s="19"/>
    </row>
    <row r="1417" spans="3:4" x14ac:dyDescent="0.2">
      <c r="C1417" s="19"/>
      <c r="D1417" s="19"/>
    </row>
    <row r="1418" spans="3:4" x14ac:dyDescent="0.2">
      <c r="C1418" s="19"/>
      <c r="D1418" s="19"/>
    </row>
    <row r="1419" spans="3:4" x14ac:dyDescent="0.2">
      <c r="C1419" s="19"/>
      <c r="D1419" s="19"/>
    </row>
    <row r="1420" spans="3:4" x14ac:dyDescent="0.2">
      <c r="C1420" s="19"/>
      <c r="D1420" s="19"/>
    </row>
    <row r="1421" spans="3:4" x14ac:dyDescent="0.2">
      <c r="C1421" s="19"/>
      <c r="D1421" s="19"/>
    </row>
    <row r="1422" spans="3:4" x14ac:dyDescent="0.2">
      <c r="C1422" s="19"/>
      <c r="D1422" s="19"/>
    </row>
    <row r="1423" spans="3:4" x14ac:dyDescent="0.2">
      <c r="C1423" s="19"/>
      <c r="D1423" s="19"/>
    </row>
    <row r="1424" spans="3:4" x14ac:dyDescent="0.2">
      <c r="C1424" s="19"/>
      <c r="D1424" s="19"/>
    </row>
    <row r="1425" spans="3:4" x14ac:dyDescent="0.2">
      <c r="C1425" s="19"/>
      <c r="D1425" s="19"/>
    </row>
    <row r="1426" spans="3:4" x14ac:dyDescent="0.2">
      <c r="C1426" s="19"/>
      <c r="D1426" s="19"/>
    </row>
    <row r="1427" spans="3:4" x14ac:dyDescent="0.2">
      <c r="C1427" s="19"/>
      <c r="D1427" s="19"/>
    </row>
    <row r="1428" spans="3:4" x14ac:dyDescent="0.2">
      <c r="C1428" s="19"/>
      <c r="D1428" s="19"/>
    </row>
    <row r="1429" spans="3:4" x14ac:dyDescent="0.2">
      <c r="C1429" s="19"/>
      <c r="D1429" s="19"/>
    </row>
    <row r="1430" spans="3:4" x14ac:dyDescent="0.2">
      <c r="C1430" s="19"/>
      <c r="D1430" s="19"/>
    </row>
    <row r="1431" spans="3:4" x14ac:dyDescent="0.2">
      <c r="C1431" s="19"/>
      <c r="D1431" s="19"/>
    </row>
    <row r="1432" spans="3:4" x14ac:dyDescent="0.2">
      <c r="C1432" s="19"/>
      <c r="D1432" s="19"/>
    </row>
    <row r="1433" spans="3:4" x14ac:dyDescent="0.2">
      <c r="C1433" s="19"/>
      <c r="D1433" s="19"/>
    </row>
    <row r="1434" spans="3:4" x14ac:dyDescent="0.2">
      <c r="C1434" s="19"/>
      <c r="D1434" s="19"/>
    </row>
    <row r="1435" spans="3:4" x14ac:dyDescent="0.2">
      <c r="C1435" s="19"/>
      <c r="D1435" s="19"/>
    </row>
    <row r="1436" spans="3:4" x14ac:dyDescent="0.2">
      <c r="C1436" s="19"/>
      <c r="D1436" s="19"/>
    </row>
    <row r="1437" spans="3:4" x14ac:dyDescent="0.2">
      <c r="C1437" s="19"/>
      <c r="D1437" s="19"/>
    </row>
    <row r="1438" spans="3:4" x14ac:dyDescent="0.2">
      <c r="C1438" s="19"/>
      <c r="D1438" s="19"/>
    </row>
    <row r="1439" spans="3:4" x14ac:dyDescent="0.2">
      <c r="C1439" s="19"/>
      <c r="D1439" s="19"/>
    </row>
    <row r="1440" spans="3:4" x14ac:dyDescent="0.2">
      <c r="C1440" s="19"/>
      <c r="D1440" s="19"/>
    </row>
    <row r="1441" spans="3:4" x14ac:dyDescent="0.2">
      <c r="C1441" s="19"/>
      <c r="D1441" s="19"/>
    </row>
    <row r="1442" spans="3:4" x14ac:dyDescent="0.2">
      <c r="C1442" s="19"/>
      <c r="D1442" s="19"/>
    </row>
    <row r="1443" spans="3:4" x14ac:dyDescent="0.2">
      <c r="C1443" s="19"/>
      <c r="D1443" s="19"/>
    </row>
    <row r="1444" spans="3:4" x14ac:dyDescent="0.2">
      <c r="C1444" s="19"/>
      <c r="D1444" s="19"/>
    </row>
    <row r="1445" spans="3:4" x14ac:dyDescent="0.2">
      <c r="C1445" s="19"/>
      <c r="D1445" s="19"/>
    </row>
    <row r="1446" spans="3:4" x14ac:dyDescent="0.2">
      <c r="C1446" s="19"/>
      <c r="D1446" s="19"/>
    </row>
    <row r="1447" spans="3:4" x14ac:dyDescent="0.2">
      <c r="C1447" s="19"/>
      <c r="D1447" s="19"/>
    </row>
    <row r="1448" spans="3:4" x14ac:dyDescent="0.2">
      <c r="C1448" s="19"/>
      <c r="D1448" s="19"/>
    </row>
    <row r="1449" spans="3:4" x14ac:dyDescent="0.2">
      <c r="C1449" s="19"/>
      <c r="D1449" s="19"/>
    </row>
    <row r="1450" spans="3:4" x14ac:dyDescent="0.2">
      <c r="C1450" s="19"/>
      <c r="D1450" s="19"/>
    </row>
    <row r="1451" spans="3:4" x14ac:dyDescent="0.2">
      <c r="C1451" s="19"/>
      <c r="D1451" s="19"/>
    </row>
    <row r="1452" spans="3:4" x14ac:dyDescent="0.2">
      <c r="C1452" s="19"/>
      <c r="D1452" s="19"/>
    </row>
    <row r="1453" spans="3:4" x14ac:dyDescent="0.2">
      <c r="C1453" s="19"/>
      <c r="D1453" s="19"/>
    </row>
    <row r="1454" spans="3:4" x14ac:dyDescent="0.2">
      <c r="C1454" s="19"/>
      <c r="D1454" s="19"/>
    </row>
    <row r="1455" spans="3:4" x14ac:dyDescent="0.2">
      <c r="C1455" s="19"/>
      <c r="D1455" s="19"/>
    </row>
    <row r="1456" spans="3:4" x14ac:dyDescent="0.2">
      <c r="C1456" s="19"/>
      <c r="D1456" s="19"/>
    </row>
    <row r="1457" spans="3:4" x14ac:dyDescent="0.2">
      <c r="C1457" s="19"/>
      <c r="D1457" s="19"/>
    </row>
    <row r="1458" spans="3:4" x14ac:dyDescent="0.2">
      <c r="C1458" s="19"/>
      <c r="D1458" s="19"/>
    </row>
    <row r="1459" spans="3:4" x14ac:dyDescent="0.2">
      <c r="C1459" s="19"/>
      <c r="D1459" s="19"/>
    </row>
    <row r="1460" spans="3:4" x14ac:dyDescent="0.2">
      <c r="C1460" s="19"/>
      <c r="D1460" s="19"/>
    </row>
    <row r="1461" spans="3:4" x14ac:dyDescent="0.2">
      <c r="C1461" s="19"/>
      <c r="D1461" s="19"/>
    </row>
    <row r="1462" spans="3:4" x14ac:dyDescent="0.2">
      <c r="C1462" s="19"/>
      <c r="D1462" s="19"/>
    </row>
    <row r="1463" spans="3:4" x14ac:dyDescent="0.2">
      <c r="C1463" s="19"/>
      <c r="D1463" s="19"/>
    </row>
    <row r="1464" spans="3:4" x14ac:dyDescent="0.2">
      <c r="C1464" s="19"/>
      <c r="D1464" s="19"/>
    </row>
    <row r="1465" spans="3:4" x14ac:dyDescent="0.2">
      <c r="C1465" s="19"/>
      <c r="D1465" s="19"/>
    </row>
    <row r="1466" spans="3:4" x14ac:dyDescent="0.2">
      <c r="C1466" s="19"/>
      <c r="D1466" s="19"/>
    </row>
    <row r="1467" spans="3:4" x14ac:dyDescent="0.2">
      <c r="C1467" s="19"/>
      <c r="D1467" s="19"/>
    </row>
    <row r="1468" spans="3:4" x14ac:dyDescent="0.2">
      <c r="C1468" s="19"/>
      <c r="D1468" s="19"/>
    </row>
    <row r="1469" spans="3:4" x14ac:dyDescent="0.2">
      <c r="C1469" s="19"/>
      <c r="D1469" s="19"/>
    </row>
    <row r="1470" spans="3:4" x14ac:dyDescent="0.2">
      <c r="C1470" s="19"/>
      <c r="D1470" s="19"/>
    </row>
    <row r="1471" spans="3:4" x14ac:dyDescent="0.2">
      <c r="C1471" s="19"/>
      <c r="D1471" s="19"/>
    </row>
    <row r="1472" spans="3:4" x14ac:dyDescent="0.2">
      <c r="C1472" s="19"/>
      <c r="D1472" s="19"/>
    </row>
    <row r="1473" spans="3:4" x14ac:dyDescent="0.2">
      <c r="C1473" s="19"/>
      <c r="D1473" s="19"/>
    </row>
    <row r="1474" spans="3:4" x14ac:dyDescent="0.2">
      <c r="C1474" s="19"/>
      <c r="D1474" s="19"/>
    </row>
    <row r="1475" spans="3:4" x14ac:dyDescent="0.2">
      <c r="C1475" s="19"/>
      <c r="D1475" s="19"/>
    </row>
    <row r="1476" spans="3:4" x14ac:dyDescent="0.2">
      <c r="C1476" s="19"/>
      <c r="D1476" s="19"/>
    </row>
    <row r="1477" spans="3:4" x14ac:dyDescent="0.2">
      <c r="C1477" s="19"/>
      <c r="D1477" s="19"/>
    </row>
    <row r="1478" spans="3:4" x14ac:dyDescent="0.2">
      <c r="C1478" s="19"/>
      <c r="D1478" s="19"/>
    </row>
    <row r="1479" spans="3:4" x14ac:dyDescent="0.2">
      <c r="C1479" s="19"/>
      <c r="D1479" s="19"/>
    </row>
    <row r="1480" spans="3:4" x14ac:dyDescent="0.2">
      <c r="C1480" s="19"/>
      <c r="D1480" s="19"/>
    </row>
    <row r="1481" spans="3:4" x14ac:dyDescent="0.2">
      <c r="C1481" s="19"/>
      <c r="D1481" s="19"/>
    </row>
    <row r="1482" spans="3:4" x14ac:dyDescent="0.2">
      <c r="C1482" s="19"/>
      <c r="D1482" s="19"/>
    </row>
    <row r="1483" spans="3:4" x14ac:dyDescent="0.2">
      <c r="C1483" s="19"/>
      <c r="D1483" s="19"/>
    </row>
    <row r="1484" spans="3:4" x14ac:dyDescent="0.2">
      <c r="C1484" s="19"/>
      <c r="D1484" s="19"/>
    </row>
    <row r="1485" spans="3:4" x14ac:dyDescent="0.2">
      <c r="C1485" s="19"/>
      <c r="D1485" s="19"/>
    </row>
    <row r="1486" spans="3:4" x14ac:dyDescent="0.2">
      <c r="C1486" s="19"/>
      <c r="D1486" s="19"/>
    </row>
    <row r="1487" spans="3:4" x14ac:dyDescent="0.2">
      <c r="C1487" s="19"/>
      <c r="D1487" s="19"/>
    </row>
    <row r="1488" spans="3:4" x14ac:dyDescent="0.2">
      <c r="C1488" s="19"/>
      <c r="D1488" s="19"/>
    </row>
    <row r="1489" spans="3:4" x14ac:dyDescent="0.2">
      <c r="C1489" s="19"/>
      <c r="D1489" s="19"/>
    </row>
    <row r="1490" spans="3:4" x14ac:dyDescent="0.2">
      <c r="C1490" s="19"/>
      <c r="D1490" s="19"/>
    </row>
    <row r="1491" spans="3:4" x14ac:dyDescent="0.2">
      <c r="C1491" s="19"/>
      <c r="D1491" s="19"/>
    </row>
    <row r="1492" spans="3:4" x14ac:dyDescent="0.2">
      <c r="C1492" s="19"/>
      <c r="D1492" s="19"/>
    </row>
    <row r="1493" spans="3:4" x14ac:dyDescent="0.2">
      <c r="C1493" s="19"/>
      <c r="D1493" s="19"/>
    </row>
    <row r="1494" spans="3:4" x14ac:dyDescent="0.2">
      <c r="C1494" s="19"/>
      <c r="D1494" s="19"/>
    </row>
    <row r="1495" spans="3:4" x14ac:dyDescent="0.2">
      <c r="C1495" s="19"/>
      <c r="D1495" s="19"/>
    </row>
    <row r="1496" spans="3:4" x14ac:dyDescent="0.2">
      <c r="C1496" s="19"/>
      <c r="D1496" s="19"/>
    </row>
    <row r="1497" spans="3:4" x14ac:dyDescent="0.2">
      <c r="C1497" s="19"/>
      <c r="D1497" s="19"/>
    </row>
    <row r="1498" spans="3:4" x14ac:dyDescent="0.2">
      <c r="C1498" s="19"/>
      <c r="D1498" s="19"/>
    </row>
    <row r="1499" spans="3:4" x14ac:dyDescent="0.2">
      <c r="C1499" s="19"/>
      <c r="D1499" s="19"/>
    </row>
    <row r="1500" spans="3:4" x14ac:dyDescent="0.2">
      <c r="C1500" s="19"/>
      <c r="D1500" s="19"/>
    </row>
    <row r="1501" spans="3:4" x14ac:dyDescent="0.2">
      <c r="C1501" s="19"/>
      <c r="D1501" s="19"/>
    </row>
    <row r="1502" spans="3:4" x14ac:dyDescent="0.2">
      <c r="C1502" s="19"/>
      <c r="D1502" s="19"/>
    </row>
    <row r="1503" spans="3:4" x14ac:dyDescent="0.2">
      <c r="C1503" s="19"/>
      <c r="D1503" s="19"/>
    </row>
    <row r="1504" spans="3:4" x14ac:dyDescent="0.2">
      <c r="C1504" s="19"/>
      <c r="D1504" s="19"/>
    </row>
    <row r="1505" spans="3:4" x14ac:dyDescent="0.2">
      <c r="C1505" s="19"/>
      <c r="D1505" s="19"/>
    </row>
    <row r="1506" spans="3:4" x14ac:dyDescent="0.2">
      <c r="C1506" s="19"/>
      <c r="D1506" s="19"/>
    </row>
    <row r="1507" spans="3:4" x14ac:dyDescent="0.2">
      <c r="C1507" s="19"/>
      <c r="D1507" s="19"/>
    </row>
    <row r="1508" spans="3:4" x14ac:dyDescent="0.2">
      <c r="C1508" s="19"/>
      <c r="D1508" s="19"/>
    </row>
    <row r="1509" spans="3:4" x14ac:dyDescent="0.2">
      <c r="C1509" s="19"/>
      <c r="D1509" s="19"/>
    </row>
    <row r="1510" spans="3:4" x14ac:dyDescent="0.2">
      <c r="C1510" s="19"/>
      <c r="D1510" s="19"/>
    </row>
    <row r="1511" spans="3:4" x14ac:dyDescent="0.2">
      <c r="C1511" s="19"/>
      <c r="D1511" s="19"/>
    </row>
    <row r="1512" spans="3:4" x14ac:dyDescent="0.2">
      <c r="C1512" s="19"/>
      <c r="D1512" s="19"/>
    </row>
    <row r="1513" spans="3:4" x14ac:dyDescent="0.2">
      <c r="C1513" s="19"/>
      <c r="D1513" s="19"/>
    </row>
    <row r="1514" spans="3:4" x14ac:dyDescent="0.2">
      <c r="C1514" s="19"/>
      <c r="D1514" s="19"/>
    </row>
    <row r="1515" spans="3:4" x14ac:dyDescent="0.2">
      <c r="C1515" s="19"/>
      <c r="D1515" s="19"/>
    </row>
    <row r="1516" spans="3:4" x14ac:dyDescent="0.2">
      <c r="C1516" s="19"/>
      <c r="D1516" s="19"/>
    </row>
    <row r="1517" spans="3:4" x14ac:dyDescent="0.2">
      <c r="C1517" s="19"/>
      <c r="D1517" s="19"/>
    </row>
    <row r="1518" spans="3:4" x14ac:dyDescent="0.2">
      <c r="C1518" s="19"/>
      <c r="D1518" s="19"/>
    </row>
    <row r="1519" spans="3:4" x14ac:dyDescent="0.2">
      <c r="C1519" s="19"/>
      <c r="D1519" s="19"/>
    </row>
    <row r="1520" spans="3:4" x14ac:dyDescent="0.2">
      <c r="C1520" s="19"/>
      <c r="D1520" s="19"/>
    </row>
    <row r="1521" spans="3:4" x14ac:dyDescent="0.2">
      <c r="C1521" s="19"/>
      <c r="D1521" s="19"/>
    </row>
    <row r="1522" spans="3:4" x14ac:dyDescent="0.2">
      <c r="C1522" s="19"/>
      <c r="D1522" s="19"/>
    </row>
    <row r="1523" spans="3:4" x14ac:dyDescent="0.2">
      <c r="C1523" s="19"/>
      <c r="D1523" s="19"/>
    </row>
    <row r="1524" spans="3:4" x14ac:dyDescent="0.2">
      <c r="C1524" s="19"/>
      <c r="D1524" s="19"/>
    </row>
    <row r="1525" spans="3:4" x14ac:dyDescent="0.2">
      <c r="C1525" s="19"/>
      <c r="D1525" s="19"/>
    </row>
    <row r="1526" spans="3:4" x14ac:dyDescent="0.2">
      <c r="C1526" s="19"/>
      <c r="D1526" s="19"/>
    </row>
    <row r="1527" spans="3:4" x14ac:dyDescent="0.2">
      <c r="C1527" s="19"/>
      <c r="D1527" s="19"/>
    </row>
    <row r="1528" spans="3:4" x14ac:dyDescent="0.2">
      <c r="C1528" s="19"/>
      <c r="D1528" s="19"/>
    </row>
    <row r="1529" spans="3:4" x14ac:dyDescent="0.2">
      <c r="C1529" s="19"/>
      <c r="D1529" s="19"/>
    </row>
    <row r="1530" spans="3:4" x14ac:dyDescent="0.2">
      <c r="C1530" s="19"/>
      <c r="D1530" s="19"/>
    </row>
    <row r="1531" spans="3:4" x14ac:dyDescent="0.2">
      <c r="C1531" s="19"/>
      <c r="D1531" s="19"/>
    </row>
    <row r="1532" spans="3:4" x14ac:dyDescent="0.2">
      <c r="C1532" s="19"/>
      <c r="D1532" s="19"/>
    </row>
    <row r="1533" spans="3:4" x14ac:dyDescent="0.2">
      <c r="C1533" s="19"/>
      <c r="D1533" s="19"/>
    </row>
    <row r="1534" spans="3:4" x14ac:dyDescent="0.2">
      <c r="C1534" s="19"/>
      <c r="D1534" s="19"/>
    </row>
    <row r="1535" spans="3:4" x14ac:dyDescent="0.2">
      <c r="C1535" s="19"/>
      <c r="D1535" s="19"/>
    </row>
    <row r="1536" spans="3:4" x14ac:dyDescent="0.2">
      <c r="C1536" s="19"/>
      <c r="D1536" s="19"/>
    </row>
    <row r="1537" spans="3:4" x14ac:dyDescent="0.2">
      <c r="C1537" s="19"/>
      <c r="D1537" s="19"/>
    </row>
    <row r="1538" spans="3:4" x14ac:dyDescent="0.2">
      <c r="C1538" s="19"/>
      <c r="D1538" s="19"/>
    </row>
    <row r="1539" spans="3:4" x14ac:dyDescent="0.2">
      <c r="C1539" s="19"/>
      <c r="D1539" s="19"/>
    </row>
    <row r="1540" spans="3:4" x14ac:dyDescent="0.2">
      <c r="C1540" s="19"/>
      <c r="D1540" s="19"/>
    </row>
    <row r="1541" spans="3:4" x14ac:dyDescent="0.2">
      <c r="C1541" s="19"/>
      <c r="D1541" s="19"/>
    </row>
    <row r="1542" spans="3:4" x14ac:dyDescent="0.2">
      <c r="C1542" s="19"/>
      <c r="D1542" s="19"/>
    </row>
    <row r="1543" spans="3:4" x14ac:dyDescent="0.2">
      <c r="C1543" s="19"/>
      <c r="D1543" s="19"/>
    </row>
    <row r="1544" spans="3:4" x14ac:dyDescent="0.2">
      <c r="C1544" s="19"/>
      <c r="D1544" s="19"/>
    </row>
    <row r="1545" spans="3:4" x14ac:dyDescent="0.2">
      <c r="C1545" s="19"/>
      <c r="D1545" s="19"/>
    </row>
    <row r="1546" spans="3:4" x14ac:dyDescent="0.2">
      <c r="C1546" s="19"/>
      <c r="D1546" s="19"/>
    </row>
    <row r="1547" spans="3:4" x14ac:dyDescent="0.2">
      <c r="C1547" s="19"/>
      <c r="D1547" s="19"/>
    </row>
    <row r="1548" spans="3:4" x14ac:dyDescent="0.2">
      <c r="C1548" s="19"/>
      <c r="D1548" s="19"/>
    </row>
    <row r="1549" spans="3:4" x14ac:dyDescent="0.2">
      <c r="C1549" s="19"/>
      <c r="D1549" s="19"/>
    </row>
    <row r="1550" spans="3:4" x14ac:dyDescent="0.2">
      <c r="C1550" s="19"/>
      <c r="D1550" s="19"/>
    </row>
    <row r="1551" spans="3:4" x14ac:dyDescent="0.2">
      <c r="C1551" s="19"/>
      <c r="D1551" s="19"/>
    </row>
    <row r="1552" spans="3:4" x14ac:dyDescent="0.2">
      <c r="C1552" s="19"/>
      <c r="D1552" s="19"/>
    </row>
    <row r="1553" spans="3:4" x14ac:dyDescent="0.2">
      <c r="C1553" s="19"/>
      <c r="D1553" s="19"/>
    </row>
    <row r="1554" spans="3:4" x14ac:dyDescent="0.2">
      <c r="C1554" s="19"/>
      <c r="D1554" s="19"/>
    </row>
    <row r="1555" spans="3:4" x14ac:dyDescent="0.2">
      <c r="C1555" s="19"/>
      <c r="D1555" s="19"/>
    </row>
    <row r="1556" spans="3:4" x14ac:dyDescent="0.2">
      <c r="C1556" s="19"/>
      <c r="D1556" s="19"/>
    </row>
    <row r="1557" spans="3:4" x14ac:dyDescent="0.2">
      <c r="C1557" s="19"/>
      <c r="D1557" s="19"/>
    </row>
    <row r="1558" spans="3:4" x14ac:dyDescent="0.2">
      <c r="C1558" s="19"/>
      <c r="D1558" s="19"/>
    </row>
    <row r="1559" spans="3:4" x14ac:dyDescent="0.2">
      <c r="C1559" s="19"/>
      <c r="D1559" s="19"/>
    </row>
    <row r="1560" spans="3:4" x14ac:dyDescent="0.2">
      <c r="C1560" s="19"/>
      <c r="D1560" s="19"/>
    </row>
    <row r="1561" spans="3:4" x14ac:dyDescent="0.2">
      <c r="C1561" s="19"/>
      <c r="D1561" s="19"/>
    </row>
    <row r="1562" spans="3:4" x14ac:dyDescent="0.2">
      <c r="C1562" s="19"/>
      <c r="D1562" s="19"/>
    </row>
    <row r="1563" spans="3:4" x14ac:dyDescent="0.2">
      <c r="C1563" s="19"/>
      <c r="D1563" s="19"/>
    </row>
    <row r="1564" spans="3:4" x14ac:dyDescent="0.2">
      <c r="C1564" s="19"/>
      <c r="D1564" s="19"/>
    </row>
    <row r="1565" spans="3:4" x14ac:dyDescent="0.2">
      <c r="C1565" s="19"/>
      <c r="D1565" s="19"/>
    </row>
    <row r="1566" spans="3:4" x14ac:dyDescent="0.2">
      <c r="C1566" s="19"/>
      <c r="D1566" s="19"/>
    </row>
    <row r="1567" spans="3:4" x14ac:dyDescent="0.2">
      <c r="C1567" s="19"/>
      <c r="D1567" s="19"/>
    </row>
    <row r="1568" spans="3:4" x14ac:dyDescent="0.2">
      <c r="C1568" s="19"/>
      <c r="D1568" s="19"/>
    </row>
    <row r="1569" spans="3:4" x14ac:dyDescent="0.2">
      <c r="C1569" s="19"/>
      <c r="D1569" s="19"/>
    </row>
    <row r="1570" spans="3:4" x14ac:dyDescent="0.2">
      <c r="C1570" s="19"/>
      <c r="D1570" s="19"/>
    </row>
    <row r="1571" spans="3:4" x14ac:dyDescent="0.2">
      <c r="C1571" s="19"/>
      <c r="D1571" s="19"/>
    </row>
    <row r="1572" spans="3:4" x14ac:dyDescent="0.2">
      <c r="C1572" s="19"/>
      <c r="D1572" s="19"/>
    </row>
    <row r="1573" spans="3:4" x14ac:dyDescent="0.2">
      <c r="C1573" s="19"/>
      <c r="D1573" s="19"/>
    </row>
    <row r="1574" spans="3:4" x14ac:dyDescent="0.2">
      <c r="C1574" s="19"/>
      <c r="D1574" s="19"/>
    </row>
    <row r="1575" spans="3:4" x14ac:dyDescent="0.2">
      <c r="C1575" s="19"/>
      <c r="D1575" s="19"/>
    </row>
    <row r="1576" spans="3:4" x14ac:dyDescent="0.2">
      <c r="C1576" s="19"/>
      <c r="D1576" s="19"/>
    </row>
    <row r="1577" spans="3:4" x14ac:dyDescent="0.2">
      <c r="C1577" s="19"/>
      <c r="D1577" s="19"/>
    </row>
    <row r="1578" spans="3:4" x14ac:dyDescent="0.2">
      <c r="C1578" s="19"/>
      <c r="D1578" s="19"/>
    </row>
    <row r="1579" spans="3:4" x14ac:dyDescent="0.2">
      <c r="C1579" s="19"/>
      <c r="D1579" s="19"/>
    </row>
    <row r="1580" spans="3:4" x14ac:dyDescent="0.2">
      <c r="C1580" s="19"/>
      <c r="D1580" s="19"/>
    </row>
    <row r="1581" spans="3:4" x14ac:dyDescent="0.2">
      <c r="C1581" s="19"/>
      <c r="D1581" s="19"/>
    </row>
    <row r="1582" spans="3:4" x14ac:dyDescent="0.2">
      <c r="C1582" s="19"/>
      <c r="D1582" s="19"/>
    </row>
    <row r="1583" spans="3:4" x14ac:dyDescent="0.2">
      <c r="C1583" s="19"/>
      <c r="D1583" s="19"/>
    </row>
    <row r="1584" spans="3:4" x14ac:dyDescent="0.2">
      <c r="C1584" s="19"/>
      <c r="D1584" s="19"/>
    </row>
    <row r="1585" spans="3:4" x14ac:dyDescent="0.2">
      <c r="C1585" s="19"/>
      <c r="D1585" s="19"/>
    </row>
    <row r="1586" spans="3:4" x14ac:dyDescent="0.2">
      <c r="C1586" s="19"/>
      <c r="D1586" s="19"/>
    </row>
    <row r="1587" spans="3:4" x14ac:dyDescent="0.2">
      <c r="C1587" s="19"/>
      <c r="D1587" s="19"/>
    </row>
    <row r="1588" spans="3:4" x14ac:dyDescent="0.2">
      <c r="C1588" s="19"/>
      <c r="D1588" s="19"/>
    </row>
    <row r="1589" spans="3:4" x14ac:dyDescent="0.2">
      <c r="C1589" s="19"/>
      <c r="D1589" s="19"/>
    </row>
    <row r="1590" spans="3:4" x14ac:dyDescent="0.2">
      <c r="C1590" s="19"/>
      <c r="D1590" s="19"/>
    </row>
    <row r="1591" spans="3:4" x14ac:dyDescent="0.2">
      <c r="C1591" s="19"/>
      <c r="D1591" s="19"/>
    </row>
    <row r="1592" spans="3:4" x14ac:dyDescent="0.2">
      <c r="C1592" s="19"/>
      <c r="D1592" s="19"/>
    </row>
    <row r="1593" spans="3:4" x14ac:dyDescent="0.2">
      <c r="C1593" s="19"/>
      <c r="D1593" s="19"/>
    </row>
    <row r="1594" spans="3:4" x14ac:dyDescent="0.2">
      <c r="C1594" s="19"/>
      <c r="D1594" s="19"/>
    </row>
    <row r="1595" spans="3:4" x14ac:dyDescent="0.2">
      <c r="C1595" s="19"/>
      <c r="D1595" s="19"/>
    </row>
    <row r="1596" spans="3:4" x14ac:dyDescent="0.2">
      <c r="C1596" s="19"/>
      <c r="D1596" s="19"/>
    </row>
    <row r="1597" spans="3:4" x14ac:dyDescent="0.2">
      <c r="C1597" s="19"/>
      <c r="D1597" s="19"/>
    </row>
    <row r="1598" spans="3:4" x14ac:dyDescent="0.2">
      <c r="C1598" s="19"/>
      <c r="D1598" s="19"/>
    </row>
    <row r="1599" spans="3:4" x14ac:dyDescent="0.2">
      <c r="C1599" s="19"/>
      <c r="D1599" s="19"/>
    </row>
    <row r="1600" spans="3:4" x14ac:dyDescent="0.2">
      <c r="C1600" s="19"/>
      <c r="D1600" s="19"/>
    </row>
    <row r="1601" spans="3:4" x14ac:dyDescent="0.2">
      <c r="C1601" s="19"/>
      <c r="D1601" s="19"/>
    </row>
    <row r="1602" spans="3:4" x14ac:dyDescent="0.2">
      <c r="C1602" s="19"/>
      <c r="D1602" s="19"/>
    </row>
    <row r="1603" spans="3:4" x14ac:dyDescent="0.2">
      <c r="C1603" s="19"/>
      <c r="D1603" s="19"/>
    </row>
    <row r="1604" spans="3:4" x14ac:dyDescent="0.2">
      <c r="C1604" s="19"/>
      <c r="D1604" s="19"/>
    </row>
    <row r="1605" spans="3:4" x14ac:dyDescent="0.2">
      <c r="C1605" s="19"/>
      <c r="D1605" s="19"/>
    </row>
    <row r="1606" spans="3:4" x14ac:dyDescent="0.2">
      <c r="C1606" s="19"/>
      <c r="D1606" s="19"/>
    </row>
    <row r="1607" spans="3:4" x14ac:dyDescent="0.2">
      <c r="C1607" s="19"/>
      <c r="D1607" s="19"/>
    </row>
    <row r="1608" spans="3:4" x14ac:dyDescent="0.2">
      <c r="C1608" s="19"/>
      <c r="D1608" s="19"/>
    </row>
    <row r="1609" spans="3:4" x14ac:dyDescent="0.2">
      <c r="C1609" s="19"/>
      <c r="D1609" s="19"/>
    </row>
    <row r="1610" spans="3:4" x14ac:dyDescent="0.2">
      <c r="C1610" s="19"/>
      <c r="D1610" s="19"/>
    </row>
    <row r="1611" spans="3:4" x14ac:dyDescent="0.2">
      <c r="C1611" s="19"/>
      <c r="D1611" s="19"/>
    </row>
    <row r="1612" spans="3:4" x14ac:dyDescent="0.2">
      <c r="C1612" s="19"/>
      <c r="D1612" s="19"/>
    </row>
    <row r="1613" spans="3:4" x14ac:dyDescent="0.2">
      <c r="C1613" s="19"/>
      <c r="D1613" s="19"/>
    </row>
    <row r="1614" spans="3:4" x14ac:dyDescent="0.2">
      <c r="C1614" s="19"/>
      <c r="D1614" s="19"/>
    </row>
    <row r="1615" spans="3:4" x14ac:dyDescent="0.2">
      <c r="C1615" s="19"/>
      <c r="D1615" s="19"/>
    </row>
    <row r="1616" spans="3:4" x14ac:dyDescent="0.2">
      <c r="C1616" s="19"/>
      <c r="D1616" s="19"/>
    </row>
    <row r="1617" spans="3:4" x14ac:dyDescent="0.2">
      <c r="C1617" s="19"/>
      <c r="D1617" s="19"/>
    </row>
    <row r="1618" spans="3:4" x14ac:dyDescent="0.2">
      <c r="C1618" s="19"/>
      <c r="D1618" s="19"/>
    </row>
    <row r="1619" spans="3:4" x14ac:dyDescent="0.2">
      <c r="C1619" s="19"/>
      <c r="D1619" s="19"/>
    </row>
    <row r="1620" spans="3:4" x14ac:dyDescent="0.2">
      <c r="C1620" s="19"/>
      <c r="D1620" s="19"/>
    </row>
    <row r="1621" spans="3:4" x14ac:dyDescent="0.2">
      <c r="C1621" s="19"/>
      <c r="D1621" s="19"/>
    </row>
    <row r="1622" spans="3:4" x14ac:dyDescent="0.2">
      <c r="C1622" s="19"/>
      <c r="D1622" s="19"/>
    </row>
    <row r="1623" spans="3:4" x14ac:dyDescent="0.2">
      <c r="C1623" s="19"/>
      <c r="D1623" s="19"/>
    </row>
    <row r="1624" spans="3:4" x14ac:dyDescent="0.2">
      <c r="C1624" s="19"/>
      <c r="D1624" s="19"/>
    </row>
    <row r="1625" spans="3:4" x14ac:dyDescent="0.2">
      <c r="C1625" s="19"/>
      <c r="D1625" s="19"/>
    </row>
    <row r="1626" spans="3:4" x14ac:dyDescent="0.2">
      <c r="C1626" s="19"/>
      <c r="D1626" s="19"/>
    </row>
    <row r="1627" spans="3:4" x14ac:dyDescent="0.2">
      <c r="C1627" s="19"/>
      <c r="D1627" s="19"/>
    </row>
    <row r="1628" spans="3:4" x14ac:dyDescent="0.2">
      <c r="C1628" s="19"/>
      <c r="D1628" s="19"/>
    </row>
    <row r="1629" spans="3:4" x14ac:dyDescent="0.2">
      <c r="C1629" s="19"/>
      <c r="D1629" s="19"/>
    </row>
    <row r="1630" spans="3:4" x14ac:dyDescent="0.2">
      <c r="C1630" s="19"/>
      <c r="D1630" s="19"/>
    </row>
    <row r="1631" spans="3:4" x14ac:dyDescent="0.2">
      <c r="C1631" s="19"/>
      <c r="D1631" s="19"/>
    </row>
    <row r="1632" spans="3:4" x14ac:dyDescent="0.2">
      <c r="C1632" s="19"/>
      <c r="D1632" s="19"/>
    </row>
    <row r="1633" spans="3:4" x14ac:dyDescent="0.2">
      <c r="C1633" s="19"/>
      <c r="D1633" s="19"/>
    </row>
    <row r="1634" spans="3:4" x14ac:dyDescent="0.2">
      <c r="C1634" s="19"/>
      <c r="D1634" s="19"/>
    </row>
    <row r="1635" spans="3:4" x14ac:dyDescent="0.2">
      <c r="C1635" s="19"/>
      <c r="D1635" s="19"/>
    </row>
    <row r="1636" spans="3:4" x14ac:dyDescent="0.2">
      <c r="C1636" s="19"/>
      <c r="D1636" s="19"/>
    </row>
    <row r="1637" spans="3:4" x14ac:dyDescent="0.2">
      <c r="C1637" s="19"/>
      <c r="D1637" s="19"/>
    </row>
    <row r="1638" spans="3:4" x14ac:dyDescent="0.2">
      <c r="C1638" s="19"/>
      <c r="D1638" s="19"/>
    </row>
    <row r="1639" spans="3:4" x14ac:dyDescent="0.2">
      <c r="C1639" s="19"/>
      <c r="D1639" s="19"/>
    </row>
    <row r="1640" spans="3:4" x14ac:dyDescent="0.2">
      <c r="C1640" s="19"/>
      <c r="D1640" s="19"/>
    </row>
    <row r="1641" spans="3:4" x14ac:dyDescent="0.2">
      <c r="C1641" s="19"/>
      <c r="D1641" s="19"/>
    </row>
    <row r="1642" spans="3:4" x14ac:dyDescent="0.2">
      <c r="C1642" s="19"/>
      <c r="D1642" s="19"/>
    </row>
    <row r="1643" spans="3:4" x14ac:dyDescent="0.2">
      <c r="C1643" s="19"/>
      <c r="D1643" s="19"/>
    </row>
    <row r="1644" spans="3:4" x14ac:dyDescent="0.2">
      <c r="C1644" s="19"/>
      <c r="D1644" s="19"/>
    </row>
    <row r="1645" spans="3:4" x14ac:dyDescent="0.2">
      <c r="C1645" s="19"/>
      <c r="D1645" s="19"/>
    </row>
    <row r="1646" spans="3:4" x14ac:dyDescent="0.2">
      <c r="C1646" s="19"/>
      <c r="D1646" s="19"/>
    </row>
    <row r="1647" spans="3:4" x14ac:dyDescent="0.2">
      <c r="C1647" s="19"/>
      <c r="D1647" s="19"/>
    </row>
    <row r="1648" spans="3:4" x14ac:dyDescent="0.2">
      <c r="C1648" s="19"/>
      <c r="D1648" s="19"/>
    </row>
    <row r="1649" spans="3:4" x14ac:dyDescent="0.2">
      <c r="C1649" s="19"/>
      <c r="D1649" s="19"/>
    </row>
    <row r="1650" spans="3:4" x14ac:dyDescent="0.2">
      <c r="C1650" s="19"/>
      <c r="D1650" s="19"/>
    </row>
    <row r="1651" spans="3:4" x14ac:dyDescent="0.2">
      <c r="C1651" s="19"/>
      <c r="D1651" s="19"/>
    </row>
    <row r="1652" spans="3:4" x14ac:dyDescent="0.2">
      <c r="C1652" s="19"/>
      <c r="D1652" s="19"/>
    </row>
    <row r="1653" spans="3:4" x14ac:dyDescent="0.2">
      <c r="C1653" s="19"/>
      <c r="D1653" s="19"/>
    </row>
    <row r="1654" spans="3:4" x14ac:dyDescent="0.2">
      <c r="C1654" s="19"/>
      <c r="D1654" s="19"/>
    </row>
    <row r="1655" spans="3:4" x14ac:dyDescent="0.2">
      <c r="C1655" s="19"/>
      <c r="D1655" s="19"/>
    </row>
    <row r="1656" spans="3:4" x14ac:dyDescent="0.2">
      <c r="C1656" s="19"/>
      <c r="D1656" s="19"/>
    </row>
    <row r="1657" spans="3:4" x14ac:dyDescent="0.2">
      <c r="C1657" s="19"/>
      <c r="D1657" s="19"/>
    </row>
    <row r="1658" spans="3:4" x14ac:dyDescent="0.2">
      <c r="C1658" s="19"/>
      <c r="D1658" s="19"/>
    </row>
    <row r="1659" spans="3:4" x14ac:dyDescent="0.2">
      <c r="C1659" s="19"/>
      <c r="D1659" s="19"/>
    </row>
    <row r="1660" spans="3:4" x14ac:dyDescent="0.2">
      <c r="C1660" s="19"/>
      <c r="D1660" s="19"/>
    </row>
    <row r="1661" spans="3:4" x14ac:dyDescent="0.2">
      <c r="C1661" s="19"/>
      <c r="D1661" s="19"/>
    </row>
    <row r="1662" spans="3:4" x14ac:dyDescent="0.2">
      <c r="C1662" s="19"/>
      <c r="D1662" s="19"/>
    </row>
    <row r="1663" spans="3:4" x14ac:dyDescent="0.2">
      <c r="C1663" s="19"/>
      <c r="D1663" s="19"/>
    </row>
    <row r="1664" spans="3:4" x14ac:dyDescent="0.2">
      <c r="C1664" s="19"/>
      <c r="D1664" s="19"/>
    </row>
    <row r="1665" spans="3:4" x14ac:dyDescent="0.2">
      <c r="C1665" s="19"/>
      <c r="D1665" s="19"/>
    </row>
    <row r="1666" spans="3:4" x14ac:dyDescent="0.2">
      <c r="C1666" s="19"/>
      <c r="D1666" s="19"/>
    </row>
    <row r="1667" spans="3:4" x14ac:dyDescent="0.2">
      <c r="C1667" s="19"/>
      <c r="D1667" s="19"/>
    </row>
    <row r="1668" spans="3:4" x14ac:dyDescent="0.2">
      <c r="C1668" s="19"/>
      <c r="D1668" s="19"/>
    </row>
    <row r="1669" spans="3:4" x14ac:dyDescent="0.2">
      <c r="C1669" s="19"/>
      <c r="D1669" s="19"/>
    </row>
    <row r="1670" spans="3:4" x14ac:dyDescent="0.2">
      <c r="C1670" s="19"/>
      <c r="D1670" s="19"/>
    </row>
    <row r="1671" spans="3:4" x14ac:dyDescent="0.2">
      <c r="C1671" s="19"/>
      <c r="D1671" s="19"/>
    </row>
    <row r="1672" spans="3:4" x14ac:dyDescent="0.2">
      <c r="C1672" s="19"/>
      <c r="D1672" s="19"/>
    </row>
    <row r="1673" spans="3:4" x14ac:dyDescent="0.2">
      <c r="C1673" s="19"/>
      <c r="D1673" s="19"/>
    </row>
    <row r="1674" spans="3:4" x14ac:dyDescent="0.2">
      <c r="C1674" s="19"/>
      <c r="D1674" s="19"/>
    </row>
    <row r="1675" spans="3:4" x14ac:dyDescent="0.2">
      <c r="C1675" s="19"/>
      <c r="D1675" s="19"/>
    </row>
    <row r="1676" spans="3:4" x14ac:dyDescent="0.2">
      <c r="C1676" s="19"/>
      <c r="D1676" s="19"/>
    </row>
    <row r="1677" spans="3:4" x14ac:dyDescent="0.2">
      <c r="C1677" s="19"/>
      <c r="D1677" s="19"/>
    </row>
    <row r="1678" spans="3:4" x14ac:dyDescent="0.2">
      <c r="C1678" s="19"/>
      <c r="D1678" s="19"/>
    </row>
    <row r="1679" spans="3:4" x14ac:dyDescent="0.2">
      <c r="C1679" s="19"/>
      <c r="D1679" s="19"/>
    </row>
    <row r="1680" spans="3:4" x14ac:dyDescent="0.2">
      <c r="C1680" s="19"/>
      <c r="D1680" s="19"/>
    </row>
    <row r="1681" spans="3:4" x14ac:dyDescent="0.2">
      <c r="C1681" s="19"/>
      <c r="D1681" s="19"/>
    </row>
    <row r="1682" spans="3:4" x14ac:dyDescent="0.2">
      <c r="C1682" s="19"/>
      <c r="D1682" s="19"/>
    </row>
    <row r="1683" spans="3:4" x14ac:dyDescent="0.2">
      <c r="C1683" s="19"/>
      <c r="D1683" s="19"/>
    </row>
    <row r="1684" spans="3:4" x14ac:dyDescent="0.2">
      <c r="C1684" s="19"/>
      <c r="D1684" s="19"/>
    </row>
    <row r="1685" spans="3:4" x14ac:dyDescent="0.2">
      <c r="C1685" s="19"/>
      <c r="D1685" s="19"/>
    </row>
    <row r="1686" spans="3:4" x14ac:dyDescent="0.2">
      <c r="C1686" s="19"/>
      <c r="D1686" s="19"/>
    </row>
    <row r="1687" spans="3:4" x14ac:dyDescent="0.2">
      <c r="C1687" s="19"/>
      <c r="D1687" s="19"/>
    </row>
    <row r="1688" spans="3:4" x14ac:dyDescent="0.2">
      <c r="C1688" s="19"/>
      <c r="D1688" s="19"/>
    </row>
    <row r="1689" spans="3:4" x14ac:dyDescent="0.2">
      <c r="C1689" s="19"/>
      <c r="D1689" s="19"/>
    </row>
    <row r="1690" spans="3:4" x14ac:dyDescent="0.2">
      <c r="C1690" s="19"/>
      <c r="D1690" s="19"/>
    </row>
    <row r="1691" spans="3:4" x14ac:dyDescent="0.2">
      <c r="C1691" s="19"/>
      <c r="D1691" s="19"/>
    </row>
    <row r="1692" spans="3:4" x14ac:dyDescent="0.2">
      <c r="C1692" s="19"/>
      <c r="D1692" s="19"/>
    </row>
    <row r="1693" spans="3:4" x14ac:dyDescent="0.2">
      <c r="C1693" s="19"/>
      <c r="D1693" s="19"/>
    </row>
    <row r="1694" spans="3:4" x14ac:dyDescent="0.2">
      <c r="C1694" s="19"/>
      <c r="D1694" s="19"/>
    </row>
    <row r="1695" spans="3:4" x14ac:dyDescent="0.2">
      <c r="C1695" s="19"/>
      <c r="D1695" s="19"/>
    </row>
    <row r="1696" spans="3:4" x14ac:dyDescent="0.2">
      <c r="C1696" s="19"/>
      <c r="D1696" s="19"/>
    </row>
    <row r="1697" spans="3:4" x14ac:dyDescent="0.2">
      <c r="C1697" s="19"/>
      <c r="D1697" s="19"/>
    </row>
    <row r="1698" spans="3:4" x14ac:dyDescent="0.2">
      <c r="C1698" s="19"/>
      <c r="D1698" s="19"/>
    </row>
    <row r="1699" spans="3:4" x14ac:dyDescent="0.2">
      <c r="C1699" s="19"/>
      <c r="D1699" s="19"/>
    </row>
    <row r="1700" spans="3:4" x14ac:dyDescent="0.2">
      <c r="C1700" s="19"/>
      <c r="D1700" s="19"/>
    </row>
    <row r="1701" spans="3:4" x14ac:dyDescent="0.2">
      <c r="C1701" s="19"/>
      <c r="D1701" s="19"/>
    </row>
    <row r="1702" spans="3:4" x14ac:dyDescent="0.2">
      <c r="C1702" s="19"/>
      <c r="D1702" s="19"/>
    </row>
    <row r="1703" spans="3:4" x14ac:dyDescent="0.2">
      <c r="C1703" s="19"/>
      <c r="D1703" s="19"/>
    </row>
    <row r="1704" spans="3:4" x14ac:dyDescent="0.2">
      <c r="C1704" s="19"/>
      <c r="D1704" s="19"/>
    </row>
    <row r="1705" spans="3:4" x14ac:dyDescent="0.2">
      <c r="C1705" s="19"/>
      <c r="D1705" s="19"/>
    </row>
    <row r="1706" spans="3:4" x14ac:dyDescent="0.2">
      <c r="C1706" s="19"/>
      <c r="D1706" s="19"/>
    </row>
    <row r="1707" spans="3:4" x14ac:dyDescent="0.2">
      <c r="C1707" s="19"/>
      <c r="D1707" s="19"/>
    </row>
    <row r="1708" spans="3:4" x14ac:dyDescent="0.2">
      <c r="C1708" s="19"/>
      <c r="D1708" s="19"/>
    </row>
    <row r="1709" spans="3:4" x14ac:dyDescent="0.2">
      <c r="C1709" s="19"/>
      <c r="D1709" s="19"/>
    </row>
    <row r="1710" spans="3:4" x14ac:dyDescent="0.2">
      <c r="C1710" s="19"/>
      <c r="D1710" s="19"/>
    </row>
    <row r="1711" spans="3:4" x14ac:dyDescent="0.2">
      <c r="C1711" s="19"/>
      <c r="D1711" s="19"/>
    </row>
    <row r="1712" spans="3:4" x14ac:dyDescent="0.2">
      <c r="C1712" s="19"/>
      <c r="D1712" s="19"/>
    </row>
    <row r="1713" spans="3:4" x14ac:dyDescent="0.2">
      <c r="C1713" s="19"/>
      <c r="D1713" s="19"/>
    </row>
    <row r="1714" spans="3:4" x14ac:dyDescent="0.2">
      <c r="C1714" s="19"/>
      <c r="D1714" s="19"/>
    </row>
    <row r="1715" spans="3:4" x14ac:dyDescent="0.2">
      <c r="C1715" s="19"/>
      <c r="D1715" s="19"/>
    </row>
    <row r="1716" spans="3:4" x14ac:dyDescent="0.2">
      <c r="C1716" s="19"/>
      <c r="D1716" s="19"/>
    </row>
    <row r="1717" spans="3:4" x14ac:dyDescent="0.2">
      <c r="C1717" s="19"/>
      <c r="D1717" s="19"/>
    </row>
    <row r="1718" spans="3:4" x14ac:dyDescent="0.2">
      <c r="C1718" s="19"/>
      <c r="D1718" s="19"/>
    </row>
    <row r="1719" spans="3:4" x14ac:dyDescent="0.2">
      <c r="C1719" s="19"/>
      <c r="D1719" s="19"/>
    </row>
    <row r="1720" spans="3:4" x14ac:dyDescent="0.2">
      <c r="C1720" s="19"/>
      <c r="D1720" s="19"/>
    </row>
    <row r="1721" spans="3:4" x14ac:dyDescent="0.2">
      <c r="C1721" s="19"/>
      <c r="D1721" s="19"/>
    </row>
    <row r="1722" spans="3:4" x14ac:dyDescent="0.2">
      <c r="C1722" s="19"/>
      <c r="D1722" s="19"/>
    </row>
    <row r="1723" spans="3:4" x14ac:dyDescent="0.2">
      <c r="C1723" s="19"/>
      <c r="D1723" s="19"/>
    </row>
    <row r="1724" spans="3:4" x14ac:dyDescent="0.2">
      <c r="C1724" s="19"/>
      <c r="D1724" s="19"/>
    </row>
    <row r="1725" spans="3:4" x14ac:dyDescent="0.2">
      <c r="C1725" s="19"/>
      <c r="D1725" s="19"/>
    </row>
    <row r="1726" spans="3:4" x14ac:dyDescent="0.2">
      <c r="C1726" s="19"/>
      <c r="D1726" s="19"/>
    </row>
    <row r="1727" spans="3:4" x14ac:dyDescent="0.2">
      <c r="C1727" s="19"/>
      <c r="D1727" s="19"/>
    </row>
    <row r="1728" spans="3:4" x14ac:dyDescent="0.2">
      <c r="C1728" s="19"/>
      <c r="D1728" s="19"/>
    </row>
    <row r="1729" spans="3:4" x14ac:dyDescent="0.2">
      <c r="C1729" s="19"/>
      <c r="D1729" s="19"/>
    </row>
    <row r="1730" spans="3:4" x14ac:dyDescent="0.2">
      <c r="C1730" s="19"/>
      <c r="D1730" s="19"/>
    </row>
    <row r="1731" spans="3:4" x14ac:dyDescent="0.2">
      <c r="C1731" s="19"/>
      <c r="D1731" s="19"/>
    </row>
    <row r="1732" spans="3:4" x14ac:dyDescent="0.2">
      <c r="C1732" s="19"/>
      <c r="D1732" s="19"/>
    </row>
    <row r="1733" spans="3:4" x14ac:dyDescent="0.2">
      <c r="C1733" s="19"/>
      <c r="D1733" s="19"/>
    </row>
    <row r="1734" spans="3:4" x14ac:dyDescent="0.2">
      <c r="C1734" s="19"/>
      <c r="D1734" s="19"/>
    </row>
    <row r="1735" spans="3:4" x14ac:dyDescent="0.2">
      <c r="C1735" s="19"/>
      <c r="D1735" s="19"/>
    </row>
    <row r="1736" spans="3:4" x14ac:dyDescent="0.2">
      <c r="C1736" s="19"/>
      <c r="D1736" s="19"/>
    </row>
    <row r="1737" spans="3:4" x14ac:dyDescent="0.2">
      <c r="C1737" s="19"/>
      <c r="D1737" s="19"/>
    </row>
    <row r="1738" spans="3:4" x14ac:dyDescent="0.2">
      <c r="C1738" s="19"/>
      <c r="D1738" s="19"/>
    </row>
    <row r="1739" spans="3:4" x14ac:dyDescent="0.2">
      <c r="C1739" s="19"/>
      <c r="D1739" s="19"/>
    </row>
    <row r="1740" spans="3:4" x14ac:dyDescent="0.2">
      <c r="C1740" s="19"/>
      <c r="D1740" s="19"/>
    </row>
    <row r="1741" spans="3:4" x14ac:dyDescent="0.2">
      <c r="C1741" s="19"/>
      <c r="D1741" s="19"/>
    </row>
    <row r="1742" spans="3:4" x14ac:dyDescent="0.2">
      <c r="C1742" s="19"/>
      <c r="D1742" s="19"/>
    </row>
    <row r="1743" spans="3:4" x14ac:dyDescent="0.2">
      <c r="C1743" s="19"/>
      <c r="D1743" s="19"/>
    </row>
    <row r="1744" spans="3:4" x14ac:dyDescent="0.2">
      <c r="C1744" s="19"/>
      <c r="D1744" s="19"/>
    </row>
    <row r="1745" spans="3:4" x14ac:dyDescent="0.2">
      <c r="C1745" s="19"/>
      <c r="D1745" s="19"/>
    </row>
    <row r="1746" spans="3:4" x14ac:dyDescent="0.2">
      <c r="C1746" s="19"/>
      <c r="D1746" s="19"/>
    </row>
    <row r="1747" spans="3:4" x14ac:dyDescent="0.2">
      <c r="C1747" s="19"/>
      <c r="D1747" s="19"/>
    </row>
    <row r="1748" spans="3:4" x14ac:dyDescent="0.2">
      <c r="C1748" s="19"/>
      <c r="D1748" s="19"/>
    </row>
    <row r="1749" spans="3:4" x14ac:dyDescent="0.2">
      <c r="C1749" s="19"/>
      <c r="D1749" s="19"/>
    </row>
    <row r="1750" spans="3:4" x14ac:dyDescent="0.2">
      <c r="C1750" s="19"/>
      <c r="D1750" s="19"/>
    </row>
    <row r="1751" spans="3:4" x14ac:dyDescent="0.2">
      <c r="C1751" s="19"/>
      <c r="D1751" s="19"/>
    </row>
    <row r="1752" spans="3:4" x14ac:dyDescent="0.2">
      <c r="C1752" s="19"/>
      <c r="D1752" s="19"/>
    </row>
    <row r="1753" spans="3:4" x14ac:dyDescent="0.2">
      <c r="C1753" s="19"/>
      <c r="D1753" s="19"/>
    </row>
    <row r="1754" spans="3:4" x14ac:dyDescent="0.2">
      <c r="C1754" s="19"/>
      <c r="D1754" s="19"/>
    </row>
    <row r="1755" spans="3:4" x14ac:dyDescent="0.2">
      <c r="C1755" s="19"/>
      <c r="D1755" s="19"/>
    </row>
    <row r="1756" spans="3:4" x14ac:dyDescent="0.2">
      <c r="C1756" s="19"/>
      <c r="D1756" s="19"/>
    </row>
    <row r="1757" spans="3:4" x14ac:dyDescent="0.2">
      <c r="C1757" s="19"/>
      <c r="D1757" s="19"/>
    </row>
    <row r="1758" spans="3:4" x14ac:dyDescent="0.2">
      <c r="C1758" s="19"/>
      <c r="D1758" s="19"/>
    </row>
    <row r="1759" spans="3:4" x14ac:dyDescent="0.2">
      <c r="C1759" s="19"/>
      <c r="D1759" s="19"/>
    </row>
    <row r="1760" spans="3:4" x14ac:dyDescent="0.2">
      <c r="C1760" s="19"/>
      <c r="D1760" s="19"/>
    </row>
    <row r="1761" spans="3:4" x14ac:dyDescent="0.2">
      <c r="C1761" s="19"/>
      <c r="D1761" s="19"/>
    </row>
    <row r="1762" spans="3:4" x14ac:dyDescent="0.2">
      <c r="C1762" s="19"/>
      <c r="D1762" s="19"/>
    </row>
    <row r="1763" spans="3:4" x14ac:dyDescent="0.2">
      <c r="C1763" s="19"/>
      <c r="D1763" s="19"/>
    </row>
    <row r="1764" spans="3:4" x14ac:dyDescent="0.2">
      <c r="C1764" s="19"/>
      <c r="D1764" s="19"/>
    </row>
    <row r="1765" spans="3:4" x14ac:dyDescent="0.2">
      <c r="C1765" s="19"/>
      <c r="D1765" s="19"/>
    </row>
    <row r="1766" spans="3:4" x14ac:dyDescent="0.2">
      <c r="C1766" s="19"/>
      <c r="D1766" s="19"/>
    </row>
    <row r="1767" spans="3:4" x14ac:dyDescent="0.2">
      <c r="C1767" s="19"/>
      <c r="D1767" s="19"/>
    </row>
    <row r="1768" spans="3:4" x14ac:dyDescent="0.2">
      <c r="C1768" s="19"/>
      <c r="D1768" s="19"/>
    </row>
    <row r="1769" spans="3:4" x14ac:dyDescent="0.2">
      <c r="C1769" s="19"/>
      <c r="D1769" s="19"/>
    </row>
    <row r="1770" spans="3:4" x14ac:dyDescent="0.2">
      <c r="C1770" s="19"/>
      <c r="D1770" s="19"/>
    </row>
    <row r="1771" spans="3:4" x14ac:dyDescent="0.2">
      <c r="C1771" s="19"/>
      <c r="D1771" s="19"/>
    </row>
    <row r="1772" spans="3:4" x14ac:dyDescent="0.2">
      <c r="C1772" s="19"/>
      <c r="D1772" s="19"/>
    </row>
    <row r="1773" spans="3:4" x14ac:dyDescent="0.2">
      <c r="C1773" s="19"/>
      <c r="D1773" s="19"/>
    </row>
    <row r="1774" spans="3:4" x14ac:dyDescent="0.2">
      <c r="C1774" s="19"/>
      <c r="D1774" s="19"/>
    </row>
    <row r="1775" spans="3:4" x14ac:dyDescent="0.2">
      <c r="C1775" s="19"/>
      <c r="D1775" s="19"/>
    </row>
    <row r="1776" spans="3:4" x14ac:dyDescent="0.2">
      <c r="C1776" s="19"/>
      <c r="D1776" s="19"/>
    </row>
    <row r="1777" spans="3:4" x14ac:dyDescent="0.2">
      <c r="C1777" s="19"/>
      <c r="D1777" s="19"/>
    </row>
    <row r="1778" spans="3:4" x14ac:dyDescent="0.2">
      <c r="C1778" s="19"/>
      <c r="D1778" s="19"/>
    </row>
    <row r="1779" spans="3:4" x14ac:dyDescent="0.2">
      <c r="C1779" s="19"/>
      <c r="D1779" s="19"/>
    </row>
    <row r="1780" spans="3:4" x14ac:dyDescent="0.2">
      <c r="C1780" s="19"/>
      <c r="D1780" s="19"/>
    </row>
    <row r="1781" spans="3:4" x14ac:dyDescent="0.2">
      <c r="C1781" s="19"/>
      <c r="D1781" s="19"/>
    </row>
    <row r="1782" spans="3:4" x14ac:dyDescent="0.2">
      <c r="C1782" s="19"/>
      <c r="D1782" s="19"/>
    </row>
    <row r="1783" spans="3:4" x14ac:dyDescent="0.2">
      <c r="C1783" s="19"/>
      <c r="D1783" s="19"/>
    </row>
    <row r="1784" spans="3:4" x14ac:dyDescent="0.2">
      <c r="C1784" s="19"/>
      <c r="D1784" s="19"/>
    </row>
    <row r="1785" spans="3:4" x14ac:dyDescent="0.2">
      <c r="C1785" s="19"/>
      <c r="D1785" s="19"/>
    </row>
    <row r="1786" spans="3:4" x14ac:dyDescent="0.2">
      <c r="C1786" s="19"/>
      <c r="D1786" s="19"/>
    </row>
    <row r="1787" spans="3:4" x14ac:dyDescent="0.2">
      <c r="C1787" s="19"/>
      <c r="D1787" s="19"/>
    </row>
    <row r="1788" spans="3:4" x14ac:dyDescent="0.2">
      <c r="C1788" s="19"/>
      <c r="D1788" s="19"/>
    </row>
    <row r="1789" spans="3:4" x14ac:dyDescent="0.2">
      <c r="C1789" s="19"/>
      <c r="D1789" s="19"/>
    </row>
    <row r="1790" spans="3:4" x14ac:dyDescent="0.2">
      <c r="C1790" s="19"/>
      <c r="D1790" s="19"/>
    </row>
    <row r="1791" spans="3:4" x14ac:dyDescent="0.2">
      <c r="C1791" s="19"/>
      <c r="D1791" s="19"/>
    </row>
    <row r="1792" spans="3:4" x14ac:dyDescent="0.2">
      <c r="C1792" s="19"/>
      <c r="D1792" s="19"/>
    </row>
    <row r="1793" spans="3:4" x14ac:dyDescent="0.2">
      <c r="C1793" s="19"/>
      <c r="D1793" s="19"/>
    </row>
    <row r="1794" spans="3:4" x14ac:dyDescent="0.2">
      <c r="C1794" s="19"/>
      <c r="D1794" s="19"/>
    </row>
    <row r="1795" spans="3:4" x14ac:dyDescent="0.2">
      <c r="C1795" s="19"/>
      <c r="D1795" s="19"/>
    </row>
    <row r="1796" spans="3:4" x14ac:dyDescent="0.2">
      <c r="C1796" s="19"/>
      <c r="D1796" s="19"/>
    </row>
    <row r="1797" spans="3:4" x14ac:dyDescent="0.2">
      <c r="C1797" s="19"/>
      <c r="D1797" s="19"/>
    </row>
    <row r="1798" spans="3:4" x14ac:dyDescent="0.2">
      <c r="C1798" s="19"/>
      <c r="D1798" s="19"/>
    </row>
    <row r="1799" spans="3:4" x14ac:dyDescent="0.2">
      <c r="C1799" s="19"/>
      <c r="D1799" s="19"/>
    </row>
    <row r="1800" spans="3:4" x14ac:dyDescent="0.2">
      <c r="C1800" s="19"/>
      <c r="D1800" s="19"/>
    </row>
    <row r="1801" spans="3:4" x14ac:dyDescent="0.2">
      <c r="C1801" s="19"/>
      <c r="D1801" s="19"/>
    </row>
    <row r="1802" spans="3:4" x14ac:dyDescent="0.2">
      <c r="C1802" s="19"/>
      <c r="D1802" s="19"/>
    </row>
    <row r="1803" spans="3:4" x14ac:dyDescent="0.2">
      <c r="C1803" s="19"/>
      <c r="D1803" s="19"/>
    </row>
    <row r="1804" spans="3:4" x14ac:dyDescent="0.2">
      <c r="C1804" s="19"/>
      <c r="D1804" s="19"/>
    </row>
    <row r="1805" spans="3:4" x14ac:dyDescent="0.2">
      <c r="C1805" s="19"/>
      <c r="D1805" s="19"/>
    </row>
    <row r="1806" spans="3:4" x14ac:dyDescent="0.2">
      <c r="C1806" s="19"/>
      <c r="D1806" s="19"/>
    </row>
    <row r="1807" spans="3:4" x14ac:dyDescent="0.2">
      <c r="C1807" s="19"/>
      <c r="D1807" s="19"/>
    </row>
    <row r="1808" spans="3:4" x14ac:dyDescent="0.2">
      <c r="C1808" s="19"/>
      <c r="D1808" s="19"/>
    </row>
    <row r="1809" spans="3:4" x14ac:dyDescent="0.2">
      <c r="C1809" s="19"/>
      <c r="D1809" s="19"/>
    </row>
    <row r="1810" spans="3:4" x14ac:dyDescent="0.2">
      <c r="C1810" s="19"/>
      <c r="D1810" s="19"/>
    </row>
    <row r="1811" spans="3:4" x14ac:dyDescent="0.2">
      <c r="C1811" s="19"/>
      <c r="D1811" s="19"/>
    </row>
    <row r="1812" spans="3:4" x14ac:dyDescent="0.2">
      <c r="C1812" s="19"/>
      <c r="D1812" s="19"/>
    </row>
    <row r="1813" spans="3:4" x14ac:dyDescent="0.2">
      <c r="C1813" s="19"/>
      <c r="D1813" s="19"/>
    </row>
    <row r="1814" spans="3:4" x14ac:dyDescent="0.2">
      <c r="C1814" s="19"/>
      <c r="D1814" s="19"/>
    </row>
    <row r="1815" spans="3:4" x14ac:dyDescent="0.2">
      <c r="C1815" s="19"/>
      <c r="D1815" s="19"/>
    </row>
    <row r="1816" spans="3:4" x14ac:dyDescent="0.2">
      <c r="C1816" s="19"/>
      <c r="D1816" s="19"/>
    </row>
    <row r="1817" spans="3:4" x14ac:dyDescent="0.2">
      <c r="C1817" s="19"/>
      <c r="D1817" s="19"/>
    </row>
    <row r="1818" spans="3:4" x14ac:dyDescent="0.2">
      <c r="C1818" s="19"/>
      <c r="D1818" s="19"/>
    </row>
    <row r="1819" spans="3:4" x14ac:dyDescent="0.2">
      <c r="C1819" s="19"/>
      <c r="D1819" s="19"/>
    </row>
    <row r="1820" spans="3:4" x14ac:dyDescent="0.2">
      <c r="C1820" s="19"/>
      <c r="D1820" s="19"/>
    </row>
    <row r="1821" spans="3:4" x14ac:dyDescent="0.2">
      <c r="C1821" s="19"/>
      <c r="D1821" s="19"/>
    </row>
    <row r="1822" spans="3:4" x14ac:dyDescent="0.2">
      <c r="C1822" s="19"/>
      <c r="D1822" s="19"/>
    </row>
    <row r="1823" spans="3:4" x14ac:dyDescent="0.2">
      <c r="C1823" s="19"/>
      <c r="D1823" s="19"/>
    </row>
    <row r="1824" spans="3:4" x14ac:dyDescent="0.2">
      <c r="C1824" s="19"/>
      <c r="D1824" s="19"/>
    </row>
    <row r="1825" spans="3:4" x14ac:dyDescent="0.2">
      <c r="C1825" s="19"/>
      <c r="D1825" s="19"/>
    </row>
    <row r="1826" spans="3:4" x14ac:dyDescent="0.2">
      <c r="C1826" s="19"/>
      <c r="D1826" s="19"/>
    </row>
    <row r="1827" spans="3:4" x14ac:dyDescent="0.2">
      <c r="C1827" s="19"/>
      <c r="D1827" s="19"/>
    </row>
    <row r="1828" spans="3:4" x14ac:dyDescent="0.2">
      <c r="C1828" s="19"/>
      <c r="D1828" s="19"/>
    </row>
    <row r="1829" spans="3:4" x14ac:dyDescent="0.2">
      <c r="C1829" s="19"/>
      <c r="D1829" s="19"/>
    </row>
    <row r="1830" spans="3:4" x14ac:dyDescent="0.2">
      <c r="C1830" s="19"/>
      <c r="D1830" s="19"/>
    </row>
    <row r="1831" spans="3:4" x14ac:dyDescent="0.2">
      <c r="C1831" s="19"/>
      <c r="D1831" s="19"/>
    </row>
    <row r="1832" spans="3:4" x14ac:dyDescent="0.2">
      <c r="C1832" s="19"/>
      <c r="D1832" s="19"/>
    </row>
    <row r="1833" spans="3:4" x14ac:dyDescent="0.2">
      <c r="C1833" s="19"/>
      <c r="D1833" s="19"/>
    </row>
    <row r="1834" spans="3:4" x14ac:dyDescent="0.2">
      <c r="C1834" s="19"/>
      <c r="D1834" s="19"/>
    </row>
    <row r="1835" spans="3:4" x14ac:dyDescent="0.2">
      <c r="C1835" s="19"/>
      <c r="D1835" s="19"/>
    </row>
    <row r="1836" spans="3:4" x14ac:dyDescent="0.2">
      <c r="C1836" s="19"/>
      <c r="D1836" s="19"/>
    </row>
    <row r="1837" spans="3:4" x14ac:dyDescent="0.2">
      <c r="C1837" s="19"/>
      <c r="D1837" s="19"/>
    </row>
    <row r="1838" spans="3:4" x14ac:dyDescent="0.2">
      <c r="C1838" s="19"/>
      <c r="D1838" s="19"/>
    </row>
    <row r="1839" spans="3:4" x14ac:dyDescent="0.2">
      <c r="C1839" s="19"/>
      <c r="D1839" s="19"/>
    </row>
    <row r="1840" spans="3:4" x14ac:dyDescent="0.2">
      <c r="C1840" s="19"/>
      <c r="D1840" s="19"/>
    </row>
    <row r="1841" spans="3:4" x14ac:dyDescent="0.2">
      <c r="C1841" s="19"/>
      <c r="D1841" s="19"/>
    </row>
    <row r="1842" spans="3:4" x14ac:dyDescent="0.2">
      <c r="C1842" s="19"/>
      <c r="D1842" s="19"/>
    </row>
    <row r="1843" spans="3:4" x14ac:dyDescent="0.2">
      <c r="C1843" s="19"/>
      <c r="D1843" s="19"/>
    </row>
    <row r="1844" spans="3:4" x14ac:dyDescent="0.2">
      <c r="C1844" s="19"/>
      <c r="D1844" s="19"/>
    </row>
    <row r="1845" spans="3:4" x14ac:dyDescent="0.2">
      <c r="C1845" s="19"/>
      <c r="D1845" s="19"/>
    </row>
    <row r="1846" spans="3:4" x14ac:dyDescent="0.2">
      <c r="C1846" s="19"/>
      <c r="D1846" s="19"/>
    </row>
    <row r="1847" spans="3:4" x14ac:dyDescent="0.2">
      <c r="C1847" s="19"/>
      <c r="D1847" s="19"/>
    </row>
    <row r="1848" spans="3:4" x14ac:dyDescent="0.2">
      <c r="C1848" s="19"/>
      <c r="D1848" s="19"/>
    </row>
    <row r="1849" spans="3:4" x14ac:dyDescent="0.2">
      <c r="C1849" s="19"/>
      <c r="D1849" s="19"/>
    </row>
    <row r="1850" spans="3:4" x14ac:dyDescent="0.2">
      <c r="C1850" s="19"/>
      <c r="D1850" s="19"/>
    </row>
    <row r="1851" spans="3:4" x14ac:dyDescent="0.2">
      <c r="C1851" s="19"/>
      <c r="D1851" s="19"/>
    </row>
    <row r="1852" spans="3:4" x14ac:dyDescent="0.2">
      <c r="C1852" s="19"/>
      <c r="D1852" s="19"/>
    </row>
    <row r="1853" spans="3:4" x14ac:dyDescent="0.2">
      <c r="C1853" s="19"/>
      <c r="D1853" s="19"/>
    </row>
    <row r="1854" spans="3:4" x14ac:dyDescent="0.2">
      <c r="C1854" s="19"/>
      <c r="D1854" s="19"/>
    </row>
    <row r="1855" spans="3:4" x14ac:dyDescent="0.2">
      <c r="C1855" s="19"/>
      <c r="D1855" s="19"/>
    </row>
    <row r="1856" spans="3:4" x14ac:dyDescent="0.2">
      <c r="C1856" s="19"/>
      <c r="D1856" s="19"/>
    </row>
    <row r="1857" spans="3:4" x14ac:dyDescent="0.2">
      <c r="C1857" s="19"/>
      <c r="D1857" s="19"/>
    </row>
    <row r="1858" spans="3:4" x14ac:dyDescent="0.2">
      <c r="C1858" s="19"/>
      <c r="D1858" s="19"/>
    </row>
    <row r="1859" spans="3:4" x14ac:dyDescent="0.2">
      <c r="C1859" s="19"/>
      <c r="D1859" s="19"/>
    </row>
    <row r="1860" spans="3:4" x14ac:dyDescent="0.2">
      <c r="C1860" s="19"/>
      <c r="D1860" s="19"/>
    </row>
    <row r="1861" spans="3:4" x14ac:dyDescent="0.2">
      <c r="C1861" s="19"/>
      <c r="D1861" s="19"/>
    </row>
    <row r="1862" spans="3:4" x14ac:dyDescent="0.2">
      <c r="C1862" s="19"/>
      <c r="D1862" s="19"/>
    </row>
    <row r="1863" spans="3:4" x14ac:dyDescent="0.2">
      <c r="C1863" s="19"/>
      <c r="D1863" s="19"/>
    </row>
    <row r="1864" spans="3:4" x14ac:dyDescent="0.2">
      <c r="C1864" s="19"/>
      <c r="D1864" s="19"/>
    </row>
    <row r="1865" spans="3:4" x14ac:dyDescent="0.2">
      <c r="C1865" s="19"/>
      <c r="D1865" s="19"/>
    </row>
    <row r="1866" spans="3:4" x14ac:dyDescent="0.2">
      <c r="C1866" s="19"/>
      <c r="D1866" s="19"/>
    </row>
    <row r="1867" spans="3:4" x14ac:dyDescent="0.2">
      <c r="C1867" s="19"/>
      <c r="D1867" s="19"/>
    </row>
    <row r="1868" spans="3:4" x14ac:dyDescent="0.2">
      <c r="C1868" s="19"/>
      <c r="D1868" s="19"/>
    </row>
    <row r="1869" spans="3:4" x14ac:dyDescent="0.2">
      <c r="C1869" s="19"/>
      <c r="D1869" s="19"/>
    </row>
    <row r="1870" spans="3:4" x14ac:dyDescent="0.2">
      <c r="C1870" s="19"/>
      <c r="D1870" s="19"/>
    </row>
    <row r="1871" spans="3:4" x14ac:dyDescent="0.2">
      <c r="C1871" s="19"/>
      <c r="D1871" s="19"/>
    </row>
    <row r="1872" spans="3:4" x14ac:dyDescent="0.2">
      <c r="C1872" s="19"/>
      <c r="D1872" s="19"/>
    </row>
    <row r="1873" spans="3:4" x14ac:dyDescent="0.2">
      <c r="C1873" s="19"/>
      <c r="D1873" s="19"/>
    </row>
    <row r="1874" spans="3:4" x14ac:dyDescent="0.2">
      <c r="C1874" s="19"/>
      <c r="D1874" s="19"/>
    </row>
    <row r="1875" spans="3:4" x14ac:dyDescent="0.2">
      <c r="C1875" s="19"/>
      <c r="D1875" s="19"/>
    </row>
    <row r="1876" spans="3:4" x14ac:dyDescent="0.2">
      <c r="C1876" s="19"/>
      <c r="D1876" s="19"/>
    </row>
    <row r="1877" spans="3:4" x14ac:dyDescent="0.2">
      <c r="C1877" s="19"/>
      <c r="D1877" s="19"/>
    </row>
    <row r="1878" spans="3:4" x14ac:dyDescent="0.2">
      <c r="C1878" s="19"/>
      <c r="D1878" s="19"/>
    </row>
    <row r="1879" spans="3:4" x14ac:dyDescent="0.2">
      <c r="C1879" s="19"/>
      <c r="D1879" s="19"/>
    </row>
    <row r="1880" spans="3:4" x14ac:dyDescent="0.2">
      <c r="C1880" s="19"/>
      <c r="D1880" s="19"/>
    </row>
    <row r="1881" spans="3:4" x14ac:dyDescent="0.2">
      <c r="C1881" s="19"/>
      <c r="D1881" s="19"/>
    </row>
    <row r="1882" spans="3:4" x14ac:dyDescent="0.2">
      <c r="C1882" s="19"/>
      <c r="D1882" s="19"/>
    </row>
    <row r="1883" spans="3:4" x14ac:dyDescent="0.2">
      <c r="C1883" s="19"/>
      <c r="D1883" s="19"/>
    </row>
    <row r="1884" spans="3:4" x14ac:dyDescent="0.2">
      <c r="C1884" s="19"/>
      <c r="D1884" s="19"/>
    </row>
    <row r="1885" spans="3:4" x14ac:dyDescent="0.2">
      <c r="C1885" s="19"/>
      <c r="D1885" s="19"/>
    </row>
    <row r="1886" spans="3:4" x14ac:dyDescent="0.2">
      <c r="C1886" s="19"/>
      <c r="D1886" s="19"/>
    </row>
    <row r="1887" spans="3:4" x14ac:dyDescent="0.2">
      <c r="C1887" s="19"/>
      <c r="D1887" s="19"/>
    </row>
    <row r="1888" spans="3:4" x14ac:dyDescent="0.2">
      <c r="C1888" s="19"/>
      <c r="D1888" s="19"/>
    </row>
    <row r="1889" spans="3:4" x14ac:dyDescent="0.2">
      <c r="C1889" s="19"/>
      <c r="D1889" s="19"/>
    </row>
    <row r="1890" spans="3:4" x14ac:dyDescent="0.2">
      <c r="C1890" s="19"/>
      <c r="D1890" s="19"/>
    </row>
    <row r="1891" spans="3:4" x14ac:dyDescent="0.2">
      <c r="C1891" s="19"/>
      <c r="D1891" s="19"/>
    </row>
    <row r="1892" spans="3:4" x14ac:dyDescent="0.2">
      <c r="C1892" s="19"/>
      <c r="D1892" s="19"/>
    </row>
    <row r="1893" spans="3:4" x14ac:dyDescent="0.2">
      <c r="C1893" s="19"/>
      <c r="D1893" s="19"/>
    </row>
    <row r="1894" spans="3:4" x14ac:dyDescent="0.2">
      <c r="C1894" s="19"/>
      <c r="D1894" s="19"/>
    </row>
    <row r="1895" spans="3:4" x14ac:dyDescent="0.2">
      <c r="C1895" s="19"/>
      <c r="D1895" s="19"/>
    </row>
    <row r="1896" spans="3:4" x14ac:dyDescent="0.2">
      <c r="C1896" s="19"/>
      <c r="D1896" s="19"/>
    </row>
    <row r="1897" spans="3:4" x14ac:dyDescent="0.2">
      <c r="C1897" s="19"/>
      <c r="D1897" s="19"/>
    </row>
    <row r="1898" spans="3:4" x14ac:dyDescent="0.2">
      <c r="C1898" s="19"/>
      <c r="D1898" s="19"/>
    </row>
    <row r="1899" spans="3:4" x14ac:dyDescent="0.2">
      <c r="C1899" s="19"/>
      <c r="D1899" s="19"/>
    </row>
    <row r="1900" spans="3:4" x14ac:dyDescent="0.2">
      <c r="C1900" s="19"/>
      <c r="D1900" s="19"/>
    </row>
    <row r="1901" spans="3:4" x14ac:dyDescent="0.2">
      <c r="C1901" s="19"/>
      <c r="D1901" s="19"/>
    </row>
    <row r="1902" spans="3:4" x14ac:dyDescent="0.2">
      <c r="C1902" s="19"/>
      <c r="D1902" s="19"/>
    </row>
    <row r="1903" spans="3:4" x14ac:dyDescent="0.2">
      <c r="C1903" s="19"/>
      <c r="D1903" s="19"/>
    </row>
    <row r="1904" spans="3:4" x14ac:dyDescent="0.2">
      <c r="C1904" s="19"/>
      <c r="D1904" s="19"/>
    </row>
    <row r="1905" spans="3:4" x14ac:dyDescent="0.2">
      <c r="C1905" s="19"/>
      <c r="D1905" s="19"/>
    </row>
    <row r="1906" spans="3:4" x14ac:dyDescent="0.2">
      <c r="C1906" s="19"/>
      <c r="D1906" s="19"/>
    </row>
    <row r="1907" spans="3:4" x14ac:dyDescent="0.2">
      <c r="C1907" s="19"/>
      <c r="D1907" s="19"/>
    </row>
    <row r="1908" spans="3:4" x14ac:dyDescent="0.2">
      <c r="C1908" s="19"/>
      <c r="D1908" s="19"/>
    </row>
    <row r="1909" spans="3:4" x14ac:dyDescent="0.2">
      <c r="C1909" s="19"/>
      <c r="D1909" s="19"/>
    </row>
    <row r="1910" spans="3:4" x14ac:dyDescent="0.2">
      <c r="C1910" s="19"/>
      <c r="D1910" s="19"/>
    </row>
    <row r="1911" spans="3:4" x14ac:dyDescent="0.2">
      <c r="C1911" s="19"/>
      <c r="D1911" s="19"/>
    </row>
    <row r="1912" spans="3:4" x14ac:dyDescent="0.2">
      <c r="C1912" s="19"/>
      <c r="D1912" s="19"/>
    </row>
    <row r="1913" spans="3:4" x14ac:dyDescent="0.2">
      <c r="C1913" s="19"/>
      <c r="D1913" s="19"/>
    </row>
    <row r="1914" spans="3:4" x14ac:dyDescent="0.2">
      <c r="C1914" s="19"/>
      <c r="D1914" s="19"/>
    </row>
    <row r="1915" spans="3:4" x14ac:dyDescent="0.2">
      <c r="C1915" s="19"/>
      <c r="D1915" s="19"/>
    </row>
    <row r="1916" spans="3:4" x14ac:dyDescent="0.2">
      <c r="C1916" s="19"/>
      <c r="D1916" s="19"/>
    </row>
    <row r="1917" spans="3:4" x14ac:dyDescent="0.2">
      <c r="C1917" s="19"/>
      <c r="D1917" s="19"/>
    </row>
    <row r="1918" spans="3:4" x14ac:dyDescent="0.2">
      <c r="C1918" s="19"/>
      <c r="D1918" s="19"/>
    </row>
    <row r="1919" spans="3:4" x14ac:dyDescent="0.2">
      <c r="C1919" s="19"/>
      <c r="D1919" s="19"/>
    </row>
    <row r="1920" spans="3:4" x14ac:dyDescent="0.2">
      <c r="C1920" s="19"/>
      <c r="D1920" s="19"/>
    </row>
    <row r="1921" spans="3:4" x14ac:dyDescent="0.2">
      <c r="C1921" s="19"/>
      <c r="D1921" s="19"/>
    </row>
    <row r="1922" spans="3:4" x14ac:dyDescent="0.2">
      <c r="C1922" s="19"/>
      <c r="D1922" s="19"/>
    </row>
    <row r="1923" spans="3:4" x14ac:dyDescent="0.2">
      <c r="C1923" s="19"/>
      <c r="D1923" s="19"/>
    </row>
    <row r="1924" spans="3:4" x14ac:dyDescent="0.2">
      <c r="C1924" s="19"/>
      <c r="D1924" s="19"/>
    </row>
    <row r="1925" spans="3:4" x14ac:dyDescent="0.2">
      <c r="C1925" s="19"/>
      <c r="D1925" s="19"/>
    </row>
    <row r="1926" spans="3:4" x14ac:dyDescent="0.2">
      <c r="C1926" s="19"/>
      <c r="D1926" s="19"/>
    </row>
    <row r="1927" spans="3:4" x14ac:dyDescent="0.2">
      <c r="C1927" s="19"/>
      <c r="D1927" s="19"/>
    </row>
    <row r="1928" spans="3:4" x14ac:dyDescent="0.2">
      <c r="C1928" s="19"/>
      <c r="D1928" s="19"/>
    </row>
    <row r="1929" spans="3:4" x14ac:dyDescent="0.2">
      <c r="C1929" s="19"/>
      <c r="D1929" s="19"/>
    </row>
    <row r="1930" spans="3:4" x14ac:dyDescent="0.2">
      <c r="C1930" s="19"/>
      <c r="D1930" s="19"/>
    </row>
    <row r="1931" spans="3:4" x14ac:dyDescent="0.2">
      <c r="C1931" s="19"/>
      <c r="D1931" s="19"/>
    </row>
    <row r="1932" spans="3:4" x14ac:dyDescent="0.2">
      <c r="C1932" s="19"/>
      <c r="D1932" s="19"/>
    </row>
    <row r="1933" spans="3:4" x14ac:dyDescent="0.2">
      <c r="C1933" s="19"/>
      <c r="D1933" s="19"/>
    </row>
    <row r="1934" spans="3:4" x14ac:dyDescent="0.2">
      <c r="C1934" s="19"/>
      <c r="D1934" s="19"/>
    </row>
    <row r="1935" spans="3:4" x14ac:dyDescent="0.2">
      <c r="C1935" s="19"/>
      <c r="D1935" s="19"/>
    </row>
    <row r="1936" spans="3:4" x14ac:dyDescent="0.2">
      <c r="C1936" s="19"/>
      <c r="D1936" s="19"/>
    </row>
    <row r="1937" spans="3:4" x14ac:dyDescent="0.2">
      <c r="C1937" s="19"/>
      <c r="D1937" s="19"/>
    </row>
    <row r="1938" spans="3:4" x14ac:dyDescent="0.2">
      <c r="C1938" s="19"/>
      <c r="D1938" s="19"/>
    </row>
    <row r="1939" spans="3:4" x14ac:dyDescent="0.2">
      <c r="C1939" s="19"/>
      <c r="D1939" s="19"/>
    </row>
    <row r="1940" spans="3:4" x14ac:dyDescent="0.2">
      <c r="C1940" s="19"/>
      <c r="D1940" s="19"/>
    </row>
    <row r="1941" spans="3:4" x14ac:dyDescent="0.2">
      <c r="C1941" s="19"/>
      <c r="D1941" s="19"/>
    </row>
    <row r="1942" spans="3:4" x14ac:dyDescent="0.2">
      <c r="C1942" s="19"/>
      <c r="D1942" s="19"/>
    </row>
    <row r="1943" spans="3:4" x14ac:dyDescent="0.2">
      <c r="C1943" s="19"/>
      <c r="D1943" s="19"/>
    </row>
    <row r="1944" spans="3:4" x14ac:dyDescent="0.2">
      <c r="C1944" s="19"/>
      <c r="D1944" s="19"/>
    </row>
    <row r="1945" spans="3:4" x14ac:dyDescent="0.2">
      <c r="C1945" s="19"/>
      <c r="D1945" s="19"/>
    </row>
    <row r="1946" spans="3:4" x14ac:dyDescent="0.2">
      <c r="C1946" s="19"/>
      <c r="D1946" s="19"/>
    </row>
    <row r="1947" spans="3:4" x14ac:dyDescent="0.2">
      <c r="C1947" s="19"/>
      <c r="D1947" s="19"/>
    </row>
    <row r="1948" spans="3:4" x14ac:dyDescent="0.2">
      <c r="C1948" s="19"/>
      <c r="D1948" s="19"/>
    </row>
    <row r="1949" spans="3:4" x14ac:dyDescent="0.2">
      <c r="C1949" s="19"/>
      <c r="D1949" s="19"/>
    </row>
    <row r="1950" spans="3:4" x14ac:dyDescent="0.2">
      <c r="C1950" s="19"/>
      <c r="D1950" s="19"/>
    </row>
    <row r="1951" spans="3:4" x14ac:dyDescent="0.2">
      <c r="C1951" s="19"/>
      <c r="D1951" s="19"/>
    </row>
    <row r="1952" spans="3:4" x14ac:dyDescent="0.2">
      <c r="C1952" s="19"/>
      <c r="D1952" s="19"/>
    </row>
    <row r="1953" spans="3:4" x14ac:dyDescent="0.2">
      <c r="C1953" s="19"/>
      <c r="D1953" s="19"/>
    </row>
    <row r="1954" spans="3:4" x14ac:dyDescent="0.2">
      <c r="C1954" s="19"/>
      <c r="D1954" s="19"/>
    </row>
    <row r="1955" spans="3:4" x14ac:dyDescent="0.2">
      <c r="C1955" s="19"/>
      <c r="D1955" s="19"/>
    </row>
    <row r="1956" spans="3:4" x14ac:dyDescent="0.2">
      <c r="C1956" s="19"/>
      <c r="D1956" s="19"/>
    </row>
    <row r="1957" spans="3:4" x14ac:dyDescent="0.2">
      <c r="C1957" s="19"/>
      <c r="D1957" s="19"/>
    </row>
    <row r="1958" spans="3:4" x14ac:dyDescent="0.2">
      <c r="C1958" s="19"/>
      <c r="D1958" s="19"/>
    </row>
    <row r="1959" spans="3:4" x14ac:dyDescent="0.2">
      <c r="C1959" s="19"/>
      <c r="D1959" s="19"/>
    </row>
    <row r="1960" spans="3:4" x14ac:dyDescent="0.2">
      <c r="C1960" s="19"/>
      <c r="D1960" s="19"/>
    </row>
    <row r="1961" spans="3:4" x14ac:dyDescent="0.2">
      <c r="C1961" s="19"/>
      <c r="D1961" s="19"/>
    </row>
    <row r="1962" spans="3:4" x14ac:dyDescent="0.2">
      <c r="C1962" s="19"/>
      <c r="D1962" s="19"/>
    </row>
    <row r="1963" spans="3:4" x14ac:dyDescent="0.2">
      <c r="C1963" s="19"/>
      <c r="D1963" s="19"/>
    </row>
    <row r="1964" spans="3:4" x14ac:dyDescent="0.2">
      <c r="C1964" s="19"/>
      <c r="D1964" s="19"/>
    </row>
    <row r="1965" spans="3:4" x14ac:dyDescent="0.2">
      <c r="C1965" s="19"/>
      <c r="D1965" s="19"/>
    </row>
    <row r="1966" spans="3:4" x14ac:dyDescent="0.2">
      <c r="C1966" s="19"/>
      <c r="D1966" s="19"/>
    </row>
    <row r="1967" spans="3:4" x14ac:dyDescent="0.2">
      <c r="C1967" s="19"/>
      <c r="D1967" s="19"/>
    </row>
    <row r="1968" spans="3:4" x14ac:dyDescent="0.2">
      <c r="C1968" s="19"/>
      <c r="D1968" s="19"/>
    </row>
    <row r="1969" spans="3:4" x14ac:dyDescent="0.2">
      <c r="C1969" s="19"/>
      <c r="D1969" s="19"/>
    </row>
    <row r="1970" spans="3:4" x14ac:dyDescent="0.2">
      <c r="C1970" s="19"/>
      <c r="D1970" s="19"/>
    </row>
    <row r="1971" spans="3:4" x14ac:dyDescent="0.2">
      <c r="C1971" s="19"/>
      <c r="D1971" s="19"/>
    </row>
    <row r="1972" spans="3:4" x14ac:dyDescent="0.2">
      <c r="C1972" s="19"/>
      <c r="D1972" s="19"/>
    </row>
    <row r="1973" spans="3:4" x14ac:dyDescent="0.2">
      <c r="C1973" s="19"/>
      <c r="D1973" s="19"/>
    </row>
    <row r="1974" spans="3:4" x14ac:dyDescent="0.2">
      <c r="C1974" s="19"/>
      <c r="D1974" s="19"/>
    </row>
    <row r="1975" spans="3:4" x14ac:dyDescent="0.2">
      <c r="C1975" s="19"/>
      <c r="D1975" s="19"/>
    </row>
    <row r="1976" spans="3:4" x14ac:dyDescent="0.2">
      <c r="C1976" s="19"/>
      <c r="D1976" s="19"/>
    </row>
    <row r="1977" spans="3:4" x14ac:dyDescent="0.2">
      <c r="C1977" s="19"/>
      <c r="D1977" s="19"/>
    </row>
    <row r="1978" spans="3:4" x14ac:dyDescent="0.2">
      <c r="C1978" s="19"/>
      <c r="D1978" s="19"/>
    </row>
    <row r="1979" spans="3:4" x14ac:dyDescent="0.2">
      <c r="C1979" s="19"/>
      <c r="D1979" s="19"/>
    </row>
    <row r="1980" spans="3:4" x14ac:dyDescent="0.2">
      <c r="C1980" s="19"/>
      <c r="D1980" s="19"/>
    </row>
    <row r="1981" spans="3:4" x14ac:dyDescent="0.2">
      <c r="C1981" s="19"/>
      <c r="D1981" s="19"/>
    </row>
    <row r="1982" spans="3:4" x14ac:dyDescent="0.2">
      <c r="C1982" s="19"/>
      <c r="D1982" s="19"/>
    </row>
    <row r="1983" spans="3:4" x14ac:dyDescent="0.2">
      <c r="C1983" s="19"/>
      <c r="D1983" s="19"/>
    </row>
    <row r="1984" spans="3:4" x14ac:dyDescent="0.2">
      <c r="C1984" s="19"/>
      <c r="D1984" s="19"/>
    </row>
    <row r="1985" spans="3:4" x14ac:dyDescent="0.2">
      <c r="C1985" s="19"/>
      <c r="D1985" s="19"/>
    </row>
    <row r="1986" spans="3:4" x14ac:dyDescent="0.2">
      <c r="C1986" s="19"/>
      <c r="D1986" s="19"/>
    </row>
    <row r="1987" spans="3:4" x14ac:dyDescent="0.2">
      <c r="C1987" s="19"/>
      <c r="D1987" s="19"/>
    </row>
    <row r="1988" spans="3:4" x14ac:dyDescent="0.2">
      <c r="C1988" s="19"/>
      <c r="D1988" s="19"/>
    </row>
    <row r="1989" spans="3:4" x14ac:dyDescent="0.2">
      <c r="C1989" s="19"/>
      <c r="D1989" s="19"/>
    </row>
    <row r="1990" spans="3:4" x14ac:dyDescent="0.2">
      <c r="C1990" s="19"/>
      <c r="D1990" s="19"/>
    </row>
    <row r="1991" spans="3:4" x14ac:dyDescent="0.2">
      <c r="C1991" s="19"/>
      <c r="D1991" s="19"/>
    </row>
    <row r="1992" spans="3:4" x14ac:dyDescent="0.2">
      <c r="C1992" s="19"/>
      <c r="D1992" s="19"/>
    </row>
    <row r="1993" spans="3:4" x14ac:dyDescent="0.2">
      <c r="C1993" s="19"/>
      <c r="D1993" s="19"/>
    </row>
    <row r="1994" spans="3:4" x14ac:dyDescent="0.2">
      <c r="C1994" s="19"/>
      <c r="D1994" s="19"/>
    </row>
    <row r="1995" spans="3:4" x14ac:dyDescent="0.2">
      <c r="C1995" s="19"/>
      <c r="D1995" s="19"/>
    </row>
    <row r="1996" spans="3:4" x14ac:dyDescent="0.2">
      <c r="C1996" s="19"/>
      <c r="D1996" s="19"/>
    </row>
    <row r="1997" spans="3:4" x14ac:dyDescent="0.2">
      <c r="C1997" s="19"/>
      <c r="D1997" s="19"/>
    </row>
    <row r="1998" spans="3:4" x14ac:dyDescent="0.2">
      <c r="C1998" s="19"/>
      <c r="D1998" s="19"/>
    </row>
    <row r="1999" spans="3:4" x14ac:dyDescent="0.2">
      <c r="C1999" s="19"/>
      <c r="D1999" s="19"/>
    </row>
    <row r="2000" spans="3:4" x14ac:dyDescent="0.2">
      <c r="C2000" s="19"/>
      <c r="D2000" s="19"/>
    </row>
    <row r="2001" spans="3:4" x14ac:dyDescent="0.2">
      <c r="C2001" s="19"/>
      <c r="D2001" s="19"/>
    </row>
    <row r="2002" spans="3:4" x14ac:dyDescent="0.2">
      <c r="C2002" s="19"/>
      <c r="D2002" s="19"/>
    </row>
    <row r="2003" spans="3:4" x14ac:dyDescent="0.2">
      <c r="C2003" s="19"/>
      <c r="D2003" s="19"/>
    </row>
    <row r="2004" spans="3:4" x14ac:dyDescent="0.2">
      <c r="C2004" s="19"/>
      <c r="D2004" s="19"/>
    </row>
    <row r="2005" spans="3:4" x14ac:dyDescent="0.2">
      <c r="C2005" s="19"/>
      <c r="D2005" s="19"/>
    </row>
    <row r="2006" spans="3:4" x14ac:dyDescent="0.2">
      <c r="C2006" s="19"/>
      <c r="D2006" s="19"/>
    </row>
    <row r="2007" spans="3:4" x14ac:dyDescent="0.2">
      <c r="C2007" s="19"/>
      <c r="D2007" s="19"/>
    </row>
    <row r="2008" spans="3:4" x14ac:dyDescent="0.2">
      <c r="C2008" s="19"/>
      <c r="D2008" s="19"/>
    </row>
    <row r="2009" spans="3:4" x14ac:dyDescent="0.2">
      <c r="C2009" s="19"/>
      <c r="D2009" s="19"/>
    </row>
    <row r="2010" spans="3:4" x14ac:dyDescent="0.2">
      <c r="C2010" s="19"/>
      <c r="D2010" s="19"/>
    </row>
    <row r="2011" spans="3:4" x14ac:dyDescent="0.2">
      <c r="C2011" s="19"/>
      <c r="D2011" s="19"/>
    </row>
    <row r="2012" spans="3:4" x14ac:dyDescent="0.2">
      <c r="C2012" s="19"/>
      <c r="D2012" s="19"/>
    </row>
    <row r="2013" spans="3:4" x14ac:dyDescent="0.2">
      <c r="C2013" s="19"/>
      <c r="D2013" s="19"/>
    </row>
    <row r="2014" spans="3:4" x14ac:dyDescent="0.2">
      <c r="C2014" s="19"/>
      <c r="D2014" s="19"/>
    </row>
    <row r="2015" spans="3:4" x14ac:dyDescent="0.2">
      <c r="C2015" s="19"/>
      <c r="D2015" s="19"/>
    </row>
    <row r="2016" spans="3:4" x14ac:dyDescent="0.2">
      <c r="C2016" s="19"/>
      <c r="D2016" s="19"/>
    </row>
    <row r="2017" spans="3:4" x14ac:dyDescent="0.2">
      <c r="C2017" s="19"/>
      <c r="D2017" s="19"/>
    </row>
    <row r="2018" spans="3:4" x14ac:dyDescent="0.2">
      <c r="C2018" s="19"/>
      <c r="D2018" s="19"/>
    </row>
    <row r="2019" spans="3:4" x14ac:dyDescent="0.2">
      <c r="C2019" s="19"/>
      <c r="D2019" s="19"/>
    </row>
    <row r="2020" spans="3:4" x14ac:dyDescent="0.2">
      <c r="C2020" s="19"/>
      <c r="D2020" s="19"/>
    </row>
    <row r="2021" spans="3:4" x14ac:dyDescent="0.2">
      <c r="C2021" s="19"/>
      <c r="D2021" s="19"/>
    </row>
    <row r="2022" spans="3:4" x14ac:dyDescent="0.2">
      <c r="C2022" s="19"/>
      <c r="D2022" s="19"/>
    </row>
    <row r="2023" spans="3:4" x14ac:dyDescent="0.2">
      <c r="C2023" s="19"/>
      <c r="D2023" s="19"/>
    </row>
    <row r="2024" spans="3:4" x14ac:dyDescent="0.2">
      <c r="C2024" s="19"/>
      <c r="D2024" s="19"/>
    </row>
    <row r="2025" spans="3:4" x14ac:dyDescent="0.2">
      <c r="C2025" s="19"/>
      <c r="D2025" s="19"/>
    </row>
    <row r="2026" spans="3:4" x14ac:dyDescent="0.2">
      <c r="C2026" s="19"/>
      <c r="D2026" s="19"/>
    </row>
    <row r="2027" spans="3:4" x14ac:dyDescent="0.2">
      <c r="C2027" s="19"/>
      <c r="D2027" s="19"/>
    </row>
    <row r="2028" spans="3:4" x14ac:dyDescent="0.2">
      <c r="C2028" s="19"/>
      <c r="D2028" s="19"/>
    </row>
    <row r="2029" spans="3:4" x14ac:dyDescent="0.2">
      <c r="C2029" s="19"/>
      <c r="D2029" s="19"/>
    </row>
    <row r="2030" spans="3:4" x14ac:dyDescent="0.2">
      <c r="C2030" s="19"/>
      <c r="D2030" s="19"/>
    </row>
    <row r="2031" spans="3:4" x14ac:dyDescent="0.2">
      <c r="C2031" s="19"/>
      <c r="D2031" s="19"/>
    </row>
    <row r="2032" spans="3:4" x14ac:dyDescent="0.2">
      <c r="C2032" s="19"/>
      <c r="D2032" s="19"/>
    </row>
    <row r="2033" spans="3:4" x14ac:dyDescent="0.2">
      <c r="C2033" s="19"/>
      <c r="D2033" s="19"/>
    </row>
    <row r="2034" spans="3:4" x14ac:dyDescent="0.2">
      <c r="C2034" s="19"/>
      <c r="D2034" s="19"/>
    </row>
    <row r="2035" spans="3:4" x14ac:dyDescent="0.2">
      <c r="C2035" s="19"/>
      <c r="D2035" s="19"/>
    </row>
    <row r="2036" spans="3:4" x14ac:dyDescent="0.2">
      <c r="C2036" s="19"/>
      <c r="D2036" s="19"/>
    </row>
    <row r="2037" spans="3:4" x14ac:dyDescent="0.2">
      <c r="C2037" s="19"/>
      <c r="D2037" s="19"/>
    </row>
    <row r="2038" spans="3:4" x14ac:dyDescent="0.2">
      <c r="C2038" s="19"/>
      <c r="D2038" s="19"/>
    </row>
    <row r="2039" spans="3:4" x14ac:dyDescent="0.2">
      <c r="C2039" s="19"/>
      <c r="D2039" s="19"/>
    </row>
    <row r="2040" spans="3:4" x14ac:dyDescent="0.2">
      <c r="C2040" s="19"/>
      <c r="D2040" s="19"/>
    </row>
    <row r="2041" spans="3:4" x14ac:dyDescent="0.2">
      <c r="C2041" s="19"/>
      <c r="D2041" s="19"/>
    </row>
    <row r="2042" spans="3:4" x14ac:dyDescent="0.2">
      <c r="C2042" s="19"/>
      <c r="D2042" s="19"/>
    </row>
    <row r="2043" spans="3:4" x14ac:dyDescent="0.2">
      <c r="C2043" s="19"/>
      <c r="D2043" s="19"/>
    </row>
    <row r="2044" spans="3:4" x14ac:dyDescent="0.2">
      <c r="C2044" s="19"/>
      <c r="D2044" s="19"/>
    </row>
    <row r="2045" spans="3:4" x14ac:dyDescent="0.2">
      <c r="C2045" s="19"/>
      <c r="D2045" s="19"/>
    </row>
    <row r="2046" spans="3:4" x14ac:dyDescent="0.2">
      <c r="C2046" s="19"/>
      <c r="D2046" s="19"/>
    </row>
    <row r="2047" spans="3:4" x14ac:dyDescent="0.2">
      <c r="C2047" s="19"/>
      <c r="D2047" s="19"/>
    </row>
    <row r="2048" spans="3:4" x14ac:dyDescent="0.2">
      <c r="C2048" s="19"/>
      <c r="D2048" s="19"/>
    </row>
    <row r="2049" spans="3:4" x14ac:dyDescent="0.2">
      <c r="C2049" s="19"/>
      <c r="D2049" s="19"/>
    </row>
    <row r="2050" spans="3:4" x14ac:dyDescent="0.2">
      <c r="C2050" s="19"/>
      <c r="D2050" s="19"/>
    </row>
    <row r="2051" spans="3:4" x14ac:dyDescent="0.2">
      <c r="C2051" s="19"/>
      <c r="D2051" s="19"/>
    </row>
    <row r="2052" spans="3:4" x14ac:dyDescent="0.2">
      <c r="C2052" s="19"/>
      <c r="D2052" s="19"/>
    </row>
    <row r="2053" spans="3:4" x14ac:dyDescent="0.2">
      <c r="C2053" s="19"/>
      <c r="D2053" s="19"/>
    </row>
    <row r="2054" spans="3:4" x14ac:dyDescent="0.2">
      <c r="C2054" s="19"/>
      <c r="D2054" s="19"/>
    </row>
    <row r="2055" spans="3:4" x14ac:dyDescent="0.2">
      <c r="C2055" s="19"/>
      <c r="D2055" s="19"/>
    </row>
    <row r="2056" spans="3:4" x14ac:dyDescent="0.2">
      <c r="C2056" s="19"/>
      <c r="D2056" s="19"/>
    </row>
    <row r="2057" spans="3:4" x14ac:dyDescent="0.2">
      <c r="C2057" s="19"/>
      <c r="D2057" s="19"/>
    </row>
    <row r="2058" spans="3:4" x14ac:dyDescent="0.2">
      <c r="C2058" s="19"/>
      <c r="D2058" s="19"/>
    </row>
    <row r="2059" spans="3:4" x14ac:dyDescent="0.2">
      <c r="C2059" s="19"/>
      <c r="D2059" s="19"/>
    </row>
    <row r="2060" spans="3:4" x14ac:dyDescent="0.2">
      <c r="C2060" s="19"/>
      <c r="D2060" s="19"/>
    </row>
    <row r="2061" spans="3:4" x14ac:dyDescent="0.2">
      <c r="C2061" s="19"/>
      <c r="D2061" s="19"/>
    </row>
    <row r="2062" spans="3:4" x14ac:dyDescent="0.2">
      <c r="C2062" s="19"/>
      <c r="D2062" s="19"/>
    </row>
    <row r="2063" spans="3:4" x14ac:dyDescent="0.2">
      <c r="C2063" s="19"/>
      <c r="D2063" s="19"/>
    </row>
    <row r="2064" spans="3:4" x14ac:dyDescent="0.2">
      <c r="C2064" s="19"/>
      <c r="D2064" s="19"/>
    </row>
    <row r="2065" spans="3:4" x14ac:dyDescent="0.2">
      <c r="C2065" s="19"/>
      <c r="D2065" s="19"/>
    </row>
    <row r="2066" spans="3:4" x14ac:dyDescent="0.2">
      <c r="C2066" s="19"/>
      <c r="D2066" s="19"/>
    </row>
    <row r="2067" spans="3:4" x14ac:dyDescent="0.2">
      <c r="C2067" s="19"/>
      <c r="D2067" s="19"/>
    </row>
    <row r="2068" spans="3:4" x14ac:dyDescent="0.2">
      <c r="C2068" s="19"/>
      <c r="D2068" s="19"/>
    </row>
    <row r="2069" spans="3:4" x14ac:dyDescent="0.2">
      <c r="C2069" s="19"/>
      <c r="D2069" s="19"/>
    </row>
    <row r="2070" spans="3:4" x14ac:dyDescent="0.2">
      <c r="C2070" s="19"/>
      <c r="D2070" s="19"/>
    </row>
    <row r="2071" spans="3:4" x14ac:dyDescent="0.2">
      <c r="C2071" s="19"/>
      <c r="D2071" s="19"/>
    </row>
    <row r="2072" spans="3:4" x14ac:dyDescent="0.2">
      <c r="C2072" s="19"/>
      <c r="D2072" s="19"/>
    </row>
    <row r="2073" spans="3:4" x14ac:dyDescent="0.2">
      <c r="C2073" s="19"/>
      <c r="D2073" s="19"/>
    </row>
    <row r="2074" spans="3:4" x14ac:dyDescent="0.2">
      <c r="C2074" s="19"/>
      <c r="D2074" s="19"/>
    </row>
    <row r="2075" spans="3:4" x14ac:dyDescent="0.2">
      <c r="C2075" s="19"/>
      <c r="D2075" s="19"/>
    </row>
    <row r="2076" spans="3:4" x14ac:dyDescent="0.2">
      <c r="C2076" s="19"/>
      <c r="D2076" s="19"/>
    </row>
    <row r="2077" spans="3:4" x14ac:dyDescent="0.2">
      <c r="C2077" s="19"/>
      <c r="D2077" s="19"/>
    </row>
    <row r="2078" spans="3:4" x14ac:dyDescent="0.2">
      <c r="C2078" s="19"/>
      <c r="D2078" s="19"/>
    </row>
    <row r="2079" spans="3:4" x14ac:dyDescent="0.2">
      <c r="C2079" s="19"/>
      <c r="D2079" s="19"/>
    </row>
    <row r="2080" spans="3:4" x14ac:dyDescent="0.2">
      <c r="C2080" s="19"/>
      <c r="D2080" s="19"/>
    </row>
    <row r="2081" spans="3:4" x14ac:dyDescent="0.2">
      <c r="C2081" s="19"/>
      <c r="D2081" s="19"/>
    </row>
    <row r="2082" spans="3:4" x14ac:dyDescent="0.2">
      <c r="C2082" s="19"/>
      <c r="D2082" s="19"/>
    </row>
    <row r="2083" spans="3:4" x14ac:dyDescent="0.2">
      <c r="C2083" s="19"/>
      <c r="D2083" s="19"/>
    </row>
    <row r="2084" spans="3:4" x14ac:dyDescent="0.2">
      <c r="C2084" s="19"/>
      <c r="D2084" s="19"/>
    </row>
    <row r="2085" spans="3:4" x14ac:dyDescent="0.2">
      <c r="C2085" s="19"/>
      <c r="D2085" s="19"/>
    </row>
    <row r="2086" spans="3:4" x14ac:dyDescent="0.2">
      <c r="C2086" s="19"/>
      <c r="D2086" s="19"/>
    </row>
    <row r="2087" spans="3:4" x14ac:dyDescent="0.2">
      <c r="C2087" s="19"/>
      <c r="D2087" s="19"/>
    </row>
    <row r="2088" spans="3:4" x14ac:dyDescent="0.2">
      <c r="C2088" s="19"/>
      <c r="D2088" s="19"/>
    </row>
    <row r="2089" spans="3:4" x14ac:dyDescent="0.2">
      <c r="C2089" s="19"/>
      <c r="D2089" s="19"/>
    </row>
    <row r="2090" spans="3:4" x14ac:dyDescent="0.2">
      <c r="C2090" s="19"/>
      <c r="D2090" s="19"/>
    </row>
    <row r="2091" spans="3:4" x14ac:dyDescent="0.2">
      <c r="C2091" s="19"/>
      <c r="D2091" s="19"/>
    </row>
    <row r="2092" spans="3:4" x14ac:dyDescent="0.2">
      <c r="C2092" s="19"/>
      <c r="D2092" s="19"/>
    </row>
    <row r="2093" spans="3:4" x14ac:dyDescent="0.2">
      <c r="C2093" s="19"/>
      <c r="D2093" s="19"/>
    </row>
    <row r="2094" spans="3:4" x14ac:dyDescent="0.2">
      <c r="C2094" s="19"/>
      <c r="D2094" s="19"/>
    </row>
    <row r="2095" spans="3:4" x14ac:dyDescent="0.2">
      <c r="C2095" s="19"/>
      <c r="D2095" s="19"/>
    </row>
    <row r="2096" spans="3:4" x14ac:dyDescent="0.2">
      <c r="C2096" s="19"/>
      <c r="D2096" s="19"/>
    </row>
    <row r="2097" spans="3:4" x14ac:dyDescent="0.2">
      <c r="C2097" s="19"/>
      <c r="D2097" s="19"/>
    </row>
    <row r="2098" spans="3:4" x14ac:dyDescent="0.2">
      <c r="C2098" s="19"/>
      <c r="D2098" s="19"/>
    </row>
    <row r="2099" spans="3:4" x14ac:dyDescent="0.2">
      <c r="C2099" s="19"/>
      <c r="D2099" s="19"/>
    </row>
    <row r="2100" spans="3:4" x14ac:dyDescent="0.2">
      <c r="C2100" s="19"/>
      <c r="D2100" s="19"/>
    </row>
    <row r="2101" spans="3:4" x14ac:dyDescent="0.2">
      <c r="C2101" s="19"/>
      <c r="D2101" s="19"/>
    </row>
    <row r="2102" spans="3:4" x14ac:dyDescent="0.2">
      <c r="C2102" s="19"/>
      <c r="D2102" s="19"/>
    </row>
    <row r="2103" spans="3:4" x14ac:dyDescent="0.2">
      <c r="C2103" s="19"/>
      <c r="D2103" s="19"/>
    </row>
    <row r="2104" spans="3:4" x14ac:dyDescent="0.2">
      <c r="C2104" s="19"/>
      <c r="D2104" s="19"/>
    </row>
    <row r="2105" spans="3:4" x14ac:dyDescent="0.2">
      <c r="C2105" s="19"/>
      <c r="D2105" s="19"/>
    </row>
    <row r="2106" spans="3:4" x14ac:dyDescent="0.2">
      <c r="C2106" s="19"/>
      <c r="D2106" s="19"/>
    </row>
    <row r="2107" spans="3:4" x14ac:dyDescent="0.2">
      <c r="C2107" s="19"/>
      <c r="D2107" s="19"/>
    </row>
    <row r="2108" spans="3:4" x14ac:dyDescent="0.2">
      <c r="C2108" s="19"/>
      <c r="D2108" s="19"/>
    </row>
    <row r="2109" spans="3:4" x14ac:dyDescent="0.2">
      <c r="C2109" s="19"/>
      <c r="D2109" s="19"/>
    </row>
    <row r="2110" spans="3:4" x14ac:dyDescent="0.2">
      <c r="C2110" s="19"/>
      <c r="D2110" s="19"/>
    </row>
    <row r="2111" spans="3:4" x14ac:dyDescent="0.2">
      <c r="C2111" s="19"/>
      <c r="D2111" s="19"/>
    </row>
    <row r="2112" spans="3:4" x14ac:dyDescent="0.2">
      <c r="C2112" s="19"/>
      <c r="D2112" s="19"/>
    </row>
    <row r="2113" spans="3:4" x14ac:dyDescent="0.2">
      <c r="C2113" s="19"/>
      <c r="D2113" s="19"/>
    </row>
    <row r="2114" spans="3:4" x14ac:dyDescent="0.2">
      <c r="C2114" s="19"/>
      <c r="D2114" s="19"/>
    </row>
    <row r="2115" spans="3:4" x14ac:dyDescent="0.2">
      <c r="C2115" s="19"/>
      <c r="D2115" s="19"/>
    </row>
    <row r="2116" spans="3:4" x14ac:dyDescent="0.2">
      <c r="C2116" s="19"/>
      <c r="D2116" s="19"/>
    </row>
    <row r="2117" spans="3:4" x14ac:dyDescent="0.2">
      <c r="C2117" s="19"/>
      <c r="D2117" s="19"/>
    </row>
    <row r="2118" spans="3:4" x14ac:dyDescent="0.2">
      <c r="C2118" s="19"/>
      <c r="D2118" s="19"/>
    </row>
    <row r="2119" spans="3:4" x14ac:dyDescent="0.2">
      <c r="C2119" s="19"/>
      <c r="D2119" s="19"/>
    </row>
    <row r="2120" spans="3:4" x14ac:dyDescent="0.2">
      <c r="C2120" s="19"/>
      <c r="D2120" s="19"/>
    </row>
    <row r="2121" spans="3:4" x14ac:dyDescent="0.2">
      <c r="C2121" s="19"/>
      <c r="D2121" s="19"/>
    </row>
    <row r="2122" spans="3:4" x14ac:dyDescent="0.2">
      <c r="C2122" s="19"/>
      <c r="D2122" s="19"/>
    </row>
    <row r="2123" spans="3:4" x14ac:dyDescent="0.2">
      <c r="C2123" s="19"/>
      <c r="D2123" s="19"/>
    </row>
    <row r="2124" spans="3:4" x14ac:dyDescent="0.2">
      <c r="C2124" s="19"/>
      <c r="D2124" s="19"/>
    </row>
    <row r="2125" spans="3:4" x14ac:dyDescent="0.2">
      <c r="C2125" s="19"/>
      <c r="D2125" s="19"/>
    </row>
    <row r="2126" spans="3:4" x14ac:dyDescent="0.2">
      <c r="C2126" s="19"/>
      <c r="D2126" s="19"/>
    </row>
    <row r="2127" spans="3:4" x14ac:dyDescent="0.2">
      <c r="C2127" s="19"/>
      <c r="D2127" s="19"/>
    </row>
    <row r="2128" spans="3:4" x14ac:dyDescent="0.2">
      <c r="C2128" s="19"/>
      <c r="D2128" s="19"/>
    </row>
    <row r="2129" spans="3:4" x14ac:dyDescent="0.2">
      <c r="C2129" s="19"/>
      <c r="D2129" s="19"/>
    </row>
    <row r="2130" spans="3:4" x14ac:dyDescent="0.2">
      <c r="C2130" s="19"/>
      <c r="D2130" s="19"/>
    </row>
    <row r="2131" spans="3:4" x14ac:dyDescent="0.2">
      <c r="C2131" s="19"/>
      <c r="D2131" s="19"/>
    </row>
    <row r="2132" spans="3:4" x14ac:dyDescent="0.2">
      <c r="C2132" s="19"/>
      <c r="D2132" s="19"/>
    </row>
    <row r="2133" spans="3:4" x14ac:dyDescent="0.2">
      <c r="C2133" s="19"/>
      <c r="D2133" s="19"/>
    </row>
    <row r="2134" spans="3:4" x14ac:dyDescent="0.2">
      <c r="C2134" s="19"/>
      <c r="D2134" s="19"/>
    </row>
    <row r="2135" spans="3:4" x14ac:dyDescent="0.2">
      <c r="C2135" s="19"/>
      <c r="D2135" s="19"/>
    </row>
    <row r="2136" spans="3:4" x14ac:dyDescent="0.2">
      <c r="C2136" s="19"/>
      <c r="D2136" s="19"/>
    </row>
    <row r="2137" spans="3:4" x14ac:dyDescent="0.2">
      <c r="C2137" s="19"/>
      <c r="D2137" s="19"/>
    </row>
    <row r="2138" spans="3:4" x14ac:dyDescent="0.2">
      <c r="C2138" s="19"/>
      <c r="D2138" s="19"/>
    </row>
    <row r="2139" spans="3:4" x14ac:dyDescent="0.2">
      <c r="C2139" s="19"/>
      <c r="D2139" s="19"/>
    </row>
    <row r="2140" spans="3:4" x14ac:dyDescent="0.2">
      <c r="C2140" s="19"/>
      <c r="D2140" s="19"/>
    </row>
    <row r="2141" spans="3:4" x14ac:dyDescent="0.2">
      <c r="C2141" s="19"/>
      <c r="D2141" s="19"/>
    </row>
    <row r="2142" spans="3:4" x14ac:dyDescent="0.2">
      <c r="C2142" s="19"/>
      <c r="D2142" s="19"/>
    </row>
    <row r="2143" spans="3:4" x14ac:dyDescent="0.2">
      <c r="C2143" s="19"/>
      <c r="D2143" s="19"/>
    </row>
    <row r="2144" spans="3:4" x14ac:dyDescent="0.2">
      <c r="C2144" s="19"/>
      <c r="D2144" s="19"/>
    </row>
    <row r="2145" spans="3:4" x14ac:dyDescent="0.2">
      <c r="C2145" s="19"/>
      <c r="D2145" s="19"/>
    </row>
    <row r="2146" spans="3:4" x14ac:dyDescent="0.2">
      <c r="C2146" s="19"/>
      <c r="D2146" s="19"/>
    </row>
    <row r="2147" spans="3:4" x14ac:dyDescent="0.2">
      <c r="C2147" s="19"/>
      <c r="D2147" s="19"/>
    </row>
    <row r="2148" spans="3:4" x14ac:dyDescent="0.2">
      <c r="C2148" s="19"/>
      <c r="D2148" s="19"/>
    </row>
    <row r="2149" spans="3:4" x14ac:dyDescent="0.2">
      <c r="C2149" s="19"/>
      <c r="D2149" s="19"/>
    </row>
    <row r="2150" spans="3:4" x14ac:dyDescent="0.2">
      <c r="C2150" s="19"/>
      <c r="D2150" s="19"/>
    </row>
    <row r="2151" spans="3:4" x14ac:dyDescent="0.2">
      <c r="C2151" s="19"/>
      <c r="D2151" s="19"/>
    </row>
    <row r="2152" spans="3:4" x14ac:dyDescent="0.2">
      <c r="C2152" s="19"/>
      <c r="D2152" s="19"/>
    </row>
    <row r="2153" spans="3:4" x14ac:dyDescent="0.2">
      <c r="C2153" s="19"/>
      <c r="D2153" s="19"/>
    </row>
    <row r="2154" spans="3:4" x14ac:dyDescent="0.2">
      <c r="C2154" s="19"/>
      <c r="D2154" s="19"/>
    </row>
    <row r="2155" spans="3:4" x14ac:dyDescent="0.2">
      <c r="C2155" s="19"/>
      <c r="D2155" s="19"/>
    </row>
    <row r="2156" spans="3:4" x14ac:dyDescent="0.2">
      <c r="C2156" s="19"/>
      <c r="D2156" s="19"/>
    </row>
    <row r="2157" spans="3:4" x14ac:dyDescent="0.2">
      <c r="C2157" s="19"/>
      <c r="D2157" s="19"/>
    </row>
    <row r="2158" spans="3:4" x14ac:dyDescent="0.2">
      <c r="C2158" s="19"/>
      <c r="D2158" s="19"/>
    </row>
    <row r="2159" spans="3:4" x14ac:dyDescent="0.2">
      <c r="C2159" s="19"/>
      <c r="D2159" s="19"/>
    </row>
    <row r="2160" spans="3:4" x14ac:dyDescent="0.2">
      <c r="C2160" s="19"/>
      <c r="D2160" s="19"/>
    </row>
    <row r="2161" spans="3:4" x14ac:dyDescent="0.2">
      <c r="C2161" s="19"/>
      <c r="D2161" s="19"/>
    </row>
    <row r="2162" spans="3:4" x14ac:dyDescent="0.2">
      <c r="C2162" s="19"/>
      <c r="D2162" s="19"/>
    </row>
    <row r="2163" spans="3:4" x14ac:dyDescent="0.2">
      <c r="C2163" s="19"/>
      <c r="D2163" s="19"/>
    </row>
    <row r="2164" spans="3:4" x14ac:dyDescent="0.2">
      <c r="C2164" s="19"/>
      <c r="D2164" s="19"/>
    </row>
    <row r="2165" spans="3:4" x14ac:dyDescent="0.2">
      <c r="C2165" s="19"/>
      <c r="D2165" s="19"/>
    </row>
    <row r="2166" spans="3:4" x14ac:dyDescent="0.2">
      <c r="C2166" s="19"/>
      <c r="D2166" s="19"/>
    </row>
    <row r="2167" spans="3:4" x14ac:dyDescent="0.2">
      <c r="C2167" s="19"/>
      <c r="D2167" s="19"/>
    </row>
    <row r="2168" spans="3:4" x14ac:dyDescent="0.2">
      <c r="C2168" s="19"/>
      <c r="D2168" s="19"/>
    </row>
    <row r="2169" spans="3:4" x14ac:dyDescent="0.2">
      <c r="C2169" s="19"/>
      <c r="D2169" s="19"/>
    </row>
    <row r="2170" spans="3:4" x14ac:dyDescent="0.2">
      <c r="C2170" s="19"/>
      <c r="D2170" s="19"/>
    </row>
    <row r="2171" spans="3:4" x14ac:dyDescent="0.2">
      <c r="C2171" s="19"/>
      <c r="D2171" s="19"/>
    </row>
    <row r="2172" spans="3:4" x14ac:dyDescent="0.2">
      <c r="C2172" s="19"/>
      <c r="D2172" s="19"/>
    </row>
    <row r="2173" spans="3:4" x14ac:dyDescent="0.2">
      <c r="C2173" s="19"/>
      <c r="D2173" s="19"/>
    </row>
    <row r="2174" spans="3:4" x14ac:dyDescent="0.2">
      <c r="C2174" s="19"/>
      <c r="D2174" s="19"/>
    </row>
    <row r="2175" spans="3:4" x14ac:dyDescent="0.2">
      <c r="C2175" s="19"/>
      <c r="D2175" s="19"/>
    </row>
    <row r="2176" spans="3:4" x14ac:dyDescent="0.2">
      <c r="C2176" s="19"/>
      <c r="D2176" s="19"/>
    </row>
    <row r="2177" spans="3:4" x14ac:dyDescent="0.2">
      <c r="C2177" s="19"/>
      <c r="D2177" s="19"/>
    </row>
    <row r="2178" spans="3:4" x14ac:dyDescent="0.2">
      <c r="C2178" s="19"/>
      <c r="D2178" s="19"/>
    </row>
    <row r="2179" spans="3:4" x14ac:dyDescent="0.2">
      <c r="C2179" s="19"/>
      <c r="D2179" s="19"/>
    </row>
    <row r="2180" spans="3:4" x14ac:dyDescent="0.2">
      <c r="C2180" s="19"/>
      <c r="D2180" s="19"/>
    </row>
    <row r="2181" spans="3:4" x14ac:dyDescent="0.2">
      <c r="C2181" s="19"/>
      <c r="D2181" s="19"/>
    </row>
    <row r="2182" spans="3:4" x14ac:dyDescent="0.2">
      <c r="C2182" s="19"/>
      <c r="D2182" s="19"/>
    </row>
    <row r="2183" spans="3:4" x14ac:dyDescent="0.2">
      <c r="C2183" s="19"/>
      <c r="D2183" s="19"/>
    </row>
    <row r="2184" spans="3:4" x14ac:dyDescent="0.2">
      <c r="C2184" s="19"/>
      <c r="D2184" s="19"/>
    </row>
    <row r="2185" spans="3:4" x14ac:dyDescent="0.2">
      <c r="C2185" s="19"/>
      <c r="D2185" s="19"/>
    </row>
    <row r="2186" spans="3:4" x14ac:dyDescent="0.2">
      <c r="C2186" s="19"/>
      <c r="D2186" s="19"/>
    </row>
    <row r="2187" spans="3:4" x14ac:dyDescent="0.2">
      <c r="C2187" s="19"/>
      <c r="D2187" s="19"/>
    </row>
    <row r="2188" spans="3:4" x14ac:dyDescent="0.2">
      <c r="C2188" s="19"/>
      <c r="D2188" s="19"/>
    </row>
    <row r="2189" spans="3:4" x14ac:dyDescent="0.2">
      <c r="C2189" s="19"/>
      <c r="D2189" s="19"/>
    </row>
    <row r="2190" spans="3:4" x14ac:dyDescent="0.2">
      <c r="C2190" s="19"/>
      <c r="D2190" s="19"/>
    </row>
    <row r="2191" spans="3:4" x14ac:dyDescent="0.2">
      <c r="C2191" s="19"/>
      <c r="D2191" s="19"/>
    </row>
    <row r="2192" spans="3:4" x14ac:dyDescent="0.2">
      <c r="C2192" s="19"/>
      <c r="D2192" s="19"/>
    </row>
    <row r="2193" spans="3:4" x14ac:dyDescent="0.2">
      <c r="C2193" s="19"/>
      <c r="D2193" s="19"/>
    </row>
    <row r="2194" spans="3:4" x14ac:dyDescent="0.2">
      <c r="C2194" s="19"/>
      <c r="D2194" s="19"/>
    </row>
    <row r="2195" spans="3:4" x14ac:dyDescent="0.2">
      <c r="C2195" s="19"/>
      <c r="D2195" s="19"/>
    </row>
    <row r="2196" spans="3:4" x14ac:dyDescent="0.2">
      <c r="C2196" s="19"/>
      <c r="D2196" s="19"/>
    </row>
    <row r="2197" spans="3:4" x14ac:dyDescent="0.2">
      <c r="C2197" s="19"/>
      <c r="D2197" s="19"/>
    </row>
    <row r="2198" spans="3:4" x14ac:dyDescent="0.2">
      <c r="C2198" s="19"/>
      <c r="D2198" s="19"/>
    </row>
    <row r="2199" spans="3:4" x14ac:dyDescent="0.2">
      <c r="C2199" s="19"/>
      <c r="D2199" s="19"/>
    </row>
    <row r="2200" spans="3:4" x14ac:dyDescent="0.2">
      <c r="C2200" s="19"/>
      <c r="D2200" s="19"/>
    </row>
    <row r="2201" spans="3:4" x14ac:dyDescent="0.2">
      <c r="C2201" s="19"/>
      <c r="D2201" s="19"/>
    </row>
    <row r="2202" spans="3:4" x14ac:dyDescent="0.2">
      <c r="C2202" s="19"/>
      <c r="D2202" s="19"/>
    </row>
    <row r="2203" spans="3:4" x14ac:dyDescent="0.2">
      <c r="C2203" s="19"/>
      <c r="D2203" s="19"/>
    </row>
    <row r="2204" spans="3:4" x14ac:dyDescent="0.2">
      <c r="C2204" s="19"/>
      <c r="D2204" s="19"/>
    </row>
    <row r="2205" spans="3:4" x14ac:dyDescent="0.2">
      <c r="C2205" s="19"/>
      <c r="D2205" s="19"/>
    </row>
    <row r="2206" spans="3:4" x14ac:dyDescent="0.2">
      <c r="C2206" s="19"/>
      <c r="D2206" s="19"/>
    </row>
    <row r="2207" spans="3:4" x14ac:dyDescent="0.2">
      <c r="C2207" s="19"/>
      <c r="D2207" s="19"/>
    </row>
    <row r="2208" spans="3:4" x14ac:dyDescent="0.2">
      <c r="C2208" s="19"/>
      <c r="D2208" s="19"/>
    </row>
    <row r="2209" spans="3:4" x14ac:dyDescent="0.2">
      <c r="C2209" s="19"/>
      <c r="D2209" s="19"/>
    </row>
    <row r="2210" spans="3:4" x14ac:dyDescent="0.2">
      <c r="C2210" s="19"/>
      <c r="D2210" s="19"/>
    </row>
    <row r="2211" spans="3:4" x14ac:dyDescent="0.2">
      <c r="C2211" s="19"/>
      <c r="D2211" s="19"/>
    </row>
    <row r="2212" spans="3:4" x14ac:dyDescent="0.2">
      <c r="C2212" s="19"/>
      <c r="D2212" s="19"/>
    </row>
    <row r="2213" spans="3:4" x14ac:dyDescent="0.2">
      <c r="C2213" s="19"/>
      <c r="D2213" s="19"/>
    </row>
    <row r="2214" spans="3:4" x14ac:dyDescent="0.2">
      <c r="C2214" s="19"/>
      <c r="D2214" s="19"/>
    </row>
    <row r="2215" spans="3:4" x14ac:dyDescent="0.2">
      <c r="C2215" s="19"/>
      <c r="D2215" s="19"/>
    </row>
    <row r="2216" spans="3:4" x14ac:dyDescent="0.2">
      <c r="C2216" s="19"/>
      <c r="D2216" s="19"/>
    </row>
    <row r="2217" spans="3:4" x14ac:dyDescent="0.2">
      <c r="C2217" s="19"/>
      <c r="D2217" s="19"/>
    </row>
    <row r="2218" spans="3:4" x14ac:dyDescent="0.2">
      <c r="C2218" s="19"/>
      <c r="D2218" s="19"/>
    </row>
    <row r="2219" spans="3:4" x14ac:dyDescent="0.2">
      <c r="C2219" s="19"/>
      <c r="D2219" s="19"/>
    </row>
    <row r="2220" spans="3:4" x14ac:dyDescent="0.2">
      <c r="C2220" s="19"/>
      <c r="D2220" s="19"/>
    </row>
    <row r="2221" spans="3:4" x14ac:dyDescent="0.2">
      <c r="C2221" s="19"/>
      <c r="D2221" s="19"/>
    </row>
    <row r="2222" spans="3:4" x14ac:dyDescent="0.2">
      <c r="C2222" s="19"/>
      <c r="D2222" s="19"/>
    </row>
    <row r="2223" spans="3:4" x14ac:dyDescent="0.2">
      <c r="C2223" s="19"/>
      <c r="D2223" s="19"/>
    </row>
    <row r="2224" spans="3:4" x14ac:dyDescent="0.2">
      <c r="C2224" s="19"/>
      <c r="D2224" s="19"/>
    </row>
    <row r="2225" spans="3:4" x14ac:dyDescent="0.2">
      <c r="C2225" s="19"/>
      <c r="D2225" s="19"/>
    </row>
    <row r="2226" spans="3:4" x14ac:dyDescent="0.2">
      <c r="C2226" s="19"/>
      <c r="D2226" s="19"/>
    </row>
    <row r="2227" spans="3:4" x14ac:dyDescent="0.2">
      <c r="C2227" s="19"/>
      <c r="D2227" s="19"/>
    </row>
    <row r="2228" spans="3:4" x14ac:dyDescent="0.2">
      <c r="C2228" s="19"/>
      <c r="D2228" s="19"/>
    </row>
    <row r="2229" spans="3:4" x14ac:dyDescent="0.2">
      <c r="C2229" s="19"/>
      <c r="D2229" s="19"/>
    </row>
    <row r="2230" spans="3:4" x14ac:dyDescent="0.2">
      <c r="C2230" s="19"/>
      <c r="D2230" s="19"/>
    </row>
    <row r="2231" spans="3:4" x14ac:dyDescent="0.2">
      <c r="C2231" s="19"/>
      <c r="D2231" s="19"/>
    </row>
    <row r="2232" spans="3:4" x14ac:dyDescent="0.2">
      <c r="C2232" s="19"/>
      <c r="D2232" s="19"/>
    </row>
    <row r="2233" spans="3:4" x14ac:dyDescent="0.2">
      <c r="C2233" s="19"/>
      <c r="D2233" s="19"/>
    </row>
    <row r="2234" spans="3:4" x14ac:dyDescent="0.2">
      <c r="C2234" s="19"/>
      <c r="D2234" s="19"/>
    </row>
    <row r="2235" spans="3:4" x14ac:dyDescent="0.2">
      <c r="C2235" s="19"/>
      <c r="D2235" s="19"/>
    </row>
    <row r="2236" spans="3:4" x14ac:dyDescent="0.2">
      <c r="C2236" s="19"/>
      <c r="D2236" s="19"/>
    </row>
    <row r="2237" spans="3:4" x14ac:dyDescent="0.2">
      <c r="C2237" s="19"/>
      <c r="D2237" s="19"/>
    </row>
    <row r="2238" spans="3:4" x14ac:dyDescent="0.2">
      <c r="C2238" s="19"/>
      <c r="D2238" s="19"/>
    </row>
    <row r="2239" spans="3:4" x14ac:dyDescent="0.2">
      <c r="C2239" s="19"/>
      <c r="D2239" s="19"/>
    </row>
    <row r="2240" spans="3:4" x14ac:dyDescent="0.2">
      <c r="C2240" s="19"/>
      <c r="D2240" s="19"/>
    </row>
    <row r="2241" spans="3:4" x14ac:dyDescent="0.2">
      <c r="C2241" s="19"/>
      <c r="D2241" s="19"/>
    </row>
    <row r="2242" spans="3:4" x14ac:dyDescent="0.2">
      <c r="C2242" s="19"/>
      <c r="D2242" s="19"/>
    </row>
    <row r="2243" spans="3:4" x14ac:dyDescent="0.2">
      <c r="C2243" s="19"/>
      <c r="D2243" s="19"/>
    </row>
    <row r="2244" spans="3:4" x14ac:dyDescent="0.2">
      <c r="C2244" s="19"/>
      <c r="D2244" s="19"/>
    </row>
    <row r="2245" spans="3:4" x14ac:dyDescent="0.2">
      <c r="C2245" s="19"/>
      <c r="D2245" s="19"/>
    </row>
    <row r="2246" spans="3:4" x14ac:dyDescent="0.2">
      <c r="C2246" s="19"/>
      <c r="D2246" s="19"/>
    </row>
    <row r="2247" spans="3:4" x14ac:dyDescent="0.2">
      <c r="C2247" s="19"/>
      <c r="D2247" s="19"/>
    </row>
    <row r="2248" spans="3:4" x14ac:dyDescent="0.2">
      <c r="C2248" s="19"/>
      <c r="D2248" s="19"/>
    </row>
    <row r="2249" spans="3:4" x14ac:dyDescent="0.2">
      <c r="C2249" s="19"/>
      <c r="D2249" s="19"/>
    </row>
    <row r="2250" spans="3:4" x14ac:dyDescent="0.2">
      <c r="C2250" s="19"/>
      <c r="D2250" s="19"/>
    </row>
    <row r="2251" spans="3:4" x14ac:dyDescent="0.2">
      <c r="C2251" s="19"/>
      <c r="D2251" s="19"/>
    </row>
    <row r="2252" spans="3:4" x14ac:dyDescent="0.2">
      <c r="C2252" s="19"/>
      <c r="D2252" s="19"/>
    </row>
    <row r="2253" spans="3:4" x14ac:dyDescent="0.2">
      <c r="C2253" s="19"/>
      <c r="D2253" s="19"/>
    </row>
    <row r="2254" spans="3:4" x14ac:dyDescent="0.2">
      <c r="C2254" s="19"/>
      <c r="D2254" s="19"/>
    </row>
    <row r="2255" spans="3:4" x14ac:dyDescent="0.2">
      <c r="C2255" s="19"/>
      <c r="D2255" s="19"/>
    </row>
    <row r="2256" spans="3:4" x14ac:dyDescent="0.2">
      <c r="C2256" s="19"/>
      <c r="D2256" s="19"/>
    </row>
    <row r="2257" spans="3:4" x14ac:dyDescent="0.2">
      <c r="C2257" s="19"/>
      <c r="D2257" s="19"/>
    </row>
    <row r="2258" spans="3:4" x14ac:dyDescent="0.2">
      <c r="C2258" s="19"/>
      <c r="D2258" s="19"/>
    </row>
    <row r="2259" spans="3:4" x14ac:dyDescent="0.2">
      <c r="C2259" s="19"/>
      <c r="D2259" s="19"/>
    </row>
    <row r="2260" spans="3:4" x14ac:dyDescent="0.2">
      <c r="C2260" s="19"/>
      <c r="D2260" s="19"/>
    </row>
    <row r="2261" spans="3:4" x14ac:dyDescent="0.2">
      <c r="C2261" s="19"/>
      <c r="D2261" s="19"/>
    </row>
    <row r="2262" spans="3:4" x14ac:dyDescent="0.2">
      <c r="C2262" s="19"/>
      <c r="D2262" s="19"/>
    </row>
    <row r="2263" spans="3:4" x14ac:dyDescent="0.2">
      <c r="C2263" s="19"/>
      <c r="D2263" s="19"/>
    </row>
    <row r="2264" spans="3:4" x14ac:dyDescent="0.2">
      <c r="C2264" s="19"/>
      <c r="D2264" s="19"/>
    </row>
    <row r="2265" spans="3:4" x14ac:dyDescent="0.2">
      <c r="C2265" s="19"/>
      <c r="D2265" s="19"/>
    </row>
    <row r="2266" spans="3:4" x14ac:dyDescent="0.2">
      <c r="C2266" s="19"/>
      <c r="D2266" s="19"/>
    </row>
    <row r="2267" spans="3:4" x14ac:dyDescent="0.2">
      <c r="C2267" s="19"/>
      <c r="D2267" s="19"/>
    </row>
    <row r="2268" spans="3:4" x14ac:dyDescent="0.2">
      <c r="C2268" s="19"/>
      <c r="D2268" s="19"/>
    </row>
    <row r="2269" spans="3:4" x14ac:dyDescent="0.2">
      <c r="C2269" s="19"/>
      <c r="D2269" s="19"/>
    </row>
    <row r="2270" spans="3:4" x14ac:dyDescent="0.2">
      <c r="C2270" s="19"/>
      <c r="D2270" s="19"/>
    </row>
    <row r="2271" spans="3:4" x14ac:dyDescent="0.2">
      <c r="C2271" s="19"/>
      <c r="D2271" s="19"/>
    </row>
    <row r="2272" spans="3:4" x14ac:dyDescent="0.2">
      <c r="C2272" s="19"/>
      <c r="D2272" s="19"/>
    </row>
    <row r="2273" spans="3:4" x14ac:dyDescent="0.2">
      <c r="C2273" s="19"/>
      <c r="D2273" s="19"/>
    </row>
    <row r="2274" spans="3:4" x14ac:dyDescent="0.2">
      <c r="C2274" s="19"/>
      <c r="D2274" s="19"/>
    </row>
    <row r="2275" spans="3:4" x14ac:dyDescent="0.2">
      <c r="C2275" s="19"/>
      <c r="D2275" s="19"/>
    </row>
    <row r="2276" spans="3:4" x14ac:dyDescent="0.2">
      <c r="C2276" s="19"/>
      <c r="D2276" s="19"/>
    </row>
    <row r="2277" spans="3:4" x14ac:dyDescent="0.2">
      <c r="C2277" s="19"/>
      <c r="D2277" s="19"/>
    </row>
    <row r="2278" spans="3:4" x14ac:dyDescent="0.2">
      <c r="C2278" s="19"/>
      <c r="D2278" s="19"/>
    </row>
    <row r="2279" spans="3:4" x14ac:dyDescent="0.2">
      <c r="C2279" s="19"/>
      <c r="D2279" s="19"/>
    </row>
    <row r="2280" spans="3:4" x14ac:dyDescent="0.2">
      <c r="C2280" s="19"/>
      <c r="D2280" s="19"/>
    </row>
    <row r="2281" spans="3:4" x14ac:dyDescent="0.2">
      <c r="C2281" s="19"/>
      <c r="D2281" s="19"/>
    </row>
    <row r="2282" spans="3:4" x14ac:dyDescent="0.2">
      <c r="C2282" s="19"/>
      <c r="D2282" s="19"/>
    </row>
    <row r="2283" spans="3:4" x14ac:dyDescent="0.2">
      <c r="C2283" s="19"/>
      <c r="D2283" s="19"/>
    </row>
    <row r="2284" spans="3:4" x14ac:dyDescent="0.2">
      <c r="C2284" s="19"/>
      <c r="D2284" s="19"/>
    </row>
    <row r="2285" spans="3:4" x14ac:dyDescent="0.2">
      <c r="C2285" s="19"/>
      <c r="D2285" s="19"/>
    </row>
    <row r="2286" spans="3:4" x14ac:dyDescent="0.2">
      <c r="C2286" s="19"/>
      <c r="D2286" s="19"/>
    </row>
    <row r="2287" spans="3:4" x14ac:dyDescent="0.2">
      <c r="C2287" s="19"/>
      <c r="D2287" s="19"/>
    </row>
    <row r="2288" spans="3:4" x14ac:dyDescent="0.2">
      <c r="C2288" s="19"/>
      <c r="D2288" s="19"/>
    </row>
    <row r="2289" spans="3:4" x14ac:dyDescent="0.2">
      <c r="C2289" s="19"/>
      <c r="D2289" s="19"/>
    </row>
    <row r="2290" spans="3:4" x14ac:dyDescent="0.2">
      <c r="C2290" s="19"/>
      <c r="D2290" s="19"/>
    </row>
    <row r="2291" spans="3:4" x14ac:dyDescent="0.2">
      <c r="C2291" s="19"/>
      <c r="D2291" s="19"/>
    </row>
    <row r="2292" spans="3:4" x14ac:dyDescent="0.2">
      <c r="C2292" s="19"/>
      <c r="D2292" s="19"/>
    </row>
    <row r="2293" spans="3:4" x14ac:dyDescent="0.2">
      <c r="C2293" s="19"/>
      <c r="D2293" s="19"/>
    </row>
    <row r="2294" spans="3:4" x14ac:dyDescent="0.2">
      <c r="C2294" s="19"/>
      <c r="D2294" s="19"/>
    </row>
    <row r="2295" spans="3:4" x14ac:dyDescent="0.2">
      <c r="C2295" s="19"/>
      <c r="D2295" s="19"/>
    </row>
    <row r="2296" spans="3:4" x14ac:dyDescent="0.2">
      <c r="C2296" s="19"/>
      <c r="D2296" s="19"/>
    </row>
    <row r="2297" spans="3:4" x14ac:dyDescent="0.2">
      <c r="C2297" s="19"/>
      <c r="D2297" s="19"/>
    </row>
    <row r="2298" spans="3:4" x14ac:dyDescent="0.2">
      <c r="C2298" s="19"/>
      <c r="D2298" s="19"/>
    </row>
    <row r="2299" spans="3:4" x14ac:dyDescent="0.2">
      <c r="C2299" s="19"/>
      <c r="D2299" s="19"/>
    </row>
    <row r="2300" spans="3:4" x14ac:dyDescent="0.2">
      <c r="C2300" s="19"/>
      <c r="D2300" s="19"/>
    </row>
    <row r="2301" spans="3:4" x14ac:dyDescent="0.2">
      <c r="C2301" s="19"/>
      <c r="D2301" s="19"/>
    </row>
    <row r="2302" spans="3:4" x14ac:dyDescent="0.2">
      <c r="C2302" s="19"/>
      <c r="D2302" s="19"/>
    </row>
    <row r="2303" spans="3:4" x14ac:dyDescent="0.2">
      <c r="C2303" s="19"/>
      <c r="D2303" s="19"/>
    </row>
    <row r="2304" spans="3:4" x14ac:dyDescent="0.2">
      <c r="C2304" s="19"/>
      <c r="D2304" s="19"/>
    </row>
    <row r="2305" spans="3:4" x14ac:dyDescent="0.2">
      <c r="C2305" s="19"/>
      <c r="D2305" s="19"/>
    </row>
    <row r="2306" spans="3:4" x14ac:dyDescent="0.2">
      <c r="C2306" s="19"/>
      <c r="D2306" s="19"/>
    </row>
    <row r="2307" spans="3:4" x14ac:dyDescent="0.2">
      <c r="C2307" s="19"/>
      <c r="D2307" s="19"/>
    </row>
    <row r="2308" spans="3:4" x14ac:dyDescent="0.2">
      <c r="C2308" s="19"/>
      <c r="D2308" s="19"/>
    </row>
    <row r="2309" spans="3:4" x14ac:dyDescent="0.2">
      <c r="C2309" s="19"/>
      <c r="D2309" s="19"/>
    </row>
    <row r="2310" spans="3:4" x14ac:dyDescent="0.2">
      <c r="C2310" s="19"/>
      <c r="D2310" s="19"/>
    </row>
    <row r="2311" spans="3:4" x14ac:dyDescent="0.2">
      <c r="C2311" s="19"/>
      <c r="D2311" s="19"/>
    </row>
    <row r="2312" spans="3:4" x14ac:dyDescent="0.2">
      <c r="C2312" s="19"/>
      <c r="D2312" s="19"/>
    </row>
    <row r="2313" spans="3:4" x14ac:dyDescent="0.2">
      <c r="C2313" s="19"/>
      <c r="D2313" s="19"/>
    </row>
    <row r="2314" spans="3:4" x14ac:dyDescent="0.2">
      <c r="C2314" s="19"/>
      <c r="D2314" s="19"/>
    </row>
    <row r="2315" spans="3:4" x14ac:dyDescent="0.2">
      <c r="C2315" s="19"/>
      <c r="D2315" s="19"/>
    </row>
    <row r="2316" spans="3:4" x14ac:dyDescent="0.2">
      <c r="C2316" s="19"/>
      <c r="D2316" s="19"/>
    </row>
    <row r="2317" spans="3:4" x14ac:dyDescent="0.2">
      <c r="C2317" s="19"/>
      <c r="D2317" s="19"/>
    </row>
    <row r="2318" spans="3:4" x14ac:dyDescent="0.2">
      <c r="C2318" s="19"/>
      <c r="D2318" s="19"/>
    </row>
    <row r="2319" spans="3:4" x14ac:dyDescent="0.2">
      <c r="C2319" s="19"/>
      <c r="D2319" s="19"/>
    </row>
    <row r="2320" spans="3:4" x14ac:dyDescent="0.2">
      <c r="C2320" s="19"/>
      <c r="D2320" s="19"/>
    </row>
    <row r="2321" spans="3:4" x14ac:dyDescent="0.2">
      <c r="C2321" s="19"/>
      <c r="D2321" s="19"/>
    </row>
    <row r="2322" spans="3:4" x14ac:dyDescent="0.2">
      <c r="C2322" s="19"/>
      <c r="D2322" s="19"/>
    </row>
    <row r="2323" spans="3:4" x14ac:dyDescent="0.2">
      <c r="C2323" s="19"/>
      <c r="D2323" s="19"/>
    </row>
    <row r="2324" spans="3:4" x14ac:dyDescent="0.2">
      <c r="C2324" s="19"/>
      <c r="D2324" s="19"/>
    </row>
    <row r="2325" spans="3:4" x14ac:dyDescent="0.2">
      <c r="C2325" s="19"/>
      <c r="D2325" s="19"/>
    </row>
    <row r="2326" spans="3:4" x14ac:dyDescent="0.2">
      <c r="C2326" s="19"/>
      <c r="D2326" s="19"/>
    </row>
    <row r="2327" spans="3:4" x14ac:dyDescent="0.2">
      <c r="C2327" s="19"/>
      <c r="D2327" s="19"/>
    </row>
    <row r="2328" spans="3:4" x14ac:dyDescent="0.2">
      <c r="C2328" s="19"/>
      <c r="D2328" s="19"/>
    </row>
    <row r="2329" spans="3:4" x14ac:dyDescent="0.2">
      <c r="C2329" s="19"/>
      <c r="D2329" s="19"/>
    </row>
    <row r="2330" spans="3:4" x14ac:dyDescent="0.2">
      <c r="C2330" s="19"/>
      <c r="D2330" s="19"/>
    </row>
    <row r="2331" spans="3:4" x14ac:dyDescent="0.2">
      <c r="C2331" s="19"/>
      <c r="D2331" s="19"/>
    </row>
    <row r="2332" spans="3:4" x14ac:dyDescent="0.2">
      <c r="C2332" s="19"/>
      <c r="D2332" s="19"/>
    </row>
    <row r="2333" spans="3:4" x14ac:dyDescent="0.2">
      <c r="C2333" s="19"/>
      <c r="D2333" s="19"/>
    </row>
    <row r="2334" spans="3:4" x14ac:dyDescent="0.2">
      <c r="C2334" s="19"/>
      <c r="D2334" s="19"/>
    </row>
    <row r="2335" spans="3:4" x14ac:dyDescent="0.2">
      <c r="C2335" s="19"/>
      <c r="D2335" s="19"/>
    </row>
    <row r="2336" spans="3:4" x14ac:dyDescent="0.2">
      <c r="C2336" s="19"/>
      <c r="D2336" s="19"/>
    </row>
    <row r="2337" spans="3:4" x14ac:dyDescent="0.2">
      <c r="C2337" s="19"/>
      <c r="D2337" s="19"/>
    </row>
    <row r="2338" spans="3:4" x14ac:dyDescent="0.2">
      <c r="C2338" s="19"/>
      <c r="D2338" s="19"/>
    </row>
    <row r="2339" spans="3:4" x14ac:dyDescent="0.2">
      <c r="C2339" s="19"/>
      <c r="D2339" s="19"/>
    </row>
    <row r="2340" spans="3:4" x14ac:dyDescent="0.2">
      <c r="C2340" s="19"/>
      <c r="D2340" s="19"/>
    </row>
    <row r="2341" spans="3:4" x14ac:dyDescent="0.2">
      <c r="C2341" s="19"/>
      <c r="D2341" s="19"/>
    </row>
    <row r="2342" spans="3:4" x14ac:dyDescent="0.2">
      <c r="C2342" s="19"/>
      <c r="D2342" s="19"/>
    </row>
    <row r="2343" spans="3:4" x14ac:dyDescent="0.2">
      <c r="C2343" s="19"/>
      <c r="D2343" s="19"/>
    </row>
    <row r="2344" spans="3:4" x14ac:dyDescent="0.2">
      <c r="C2344" s="19"/>
      <c r="D2344" s="19"/>
    </row>
    <row r="2345" spans="3:4" x14ac:dyDescent="0.2">
      <c r="C2345" s="19"/>
      <c r="D2345" s="19"/>
    </row>
    <row r="2346" spans="3:4" x14ac:dyDescent="0.2">
      <c r="C2346" s="19"/>
      <c r="D2346" s="19"/>
    </row>
    <row r="2347" spans="3:4" x14ac:dyDescent="0.2">
      <c r="C2347" s="19"/>
      <c r="D2347" s="19"/>
    </row>
    <row r="2348" spans="3:4" x14ac:dyDescent="0.2">
      <c r="C2348" s="19"/>
      <c r="D2348" s="19"/>
    </row>
    <row r="2349" spans="3:4" x14ac:dyDescent="0.2">
      <c r="C2349" s="19"/>
      <c r="D2349" s="19"/>
    </row>
    <row r="2350" spans="3:4" x14ac:dyDescent="0.2">
      <c r="C2350" s="19"/>
      <c r="D2350" s="19"/>
    </row>
    <row r="2351" spans="3:4" x14ac:dyDescent="0.2">
      <c r="C2351" s="19"/>
      <c r="D2351" s="19"/>
    </row>
    <row r="2352" spans="3:4" x14ac:dyDescent="0.2">
      <c r="C2352" s="19"/>
      <c r="D2352" s="19"/>
    </row>
    <row r="2353" spans="3:4" x14ac:dyDescent="0.2">
      <c r="C2353" s="19"/>
      <c r="D2353" s="19"/>
    </row>
    <row r="2354" spans="3:4" x14ac:dyDescent="0.2">
      <c r="C2354" s="19"/>
      <c r="D2354" s="19"/>
    </row>
    <row r="2355" spans="3:4" x14ac:dyDescent="0.2">
      <c r="C2355" s="19"/>
      <c r="D2355" s="19"/>
    </row>
    <row r="2356" spans="3:4" x14ac:dyDescent="0.2">
      <c r="C2356" s="19"/>
      <c r="D2356" s="19"/>
    </row>
    <row r="2357" spans="3:4" x14ac:dyDescent="0.2">
      <c r="C2357" s="19"/>
      <c r="D2357" s="19"/>
    </row>
    <row r="2358" spans="3:4" x14ac:dyDescent="0.2">
      <c r="C2358" s="19"/>
      <c r="D2358" s="19"/>
    </row>
    <row r="2359" spans="3:4" x14ac:dyDescent="0.2">
      <c r="C2359" s="19"/>
      <c r="D2359" s="19"/>
    </row>
    <row r="2360" spans="3:4" x14ac:dyDescent="0.2">
      <c r="C2360" s="19"/>
      <c r="D2360" s="19"/>
    </row>
    <row r="2361" spans="3:4" x14ac:dyDescent="0.2">
      <c r="C2361" s="19"/>
      <c r="D2361" s="19"/>
    </row>
    <row r="2362" spans="3:4" x14ac:dyDescent="0.2">
      <c r="C2362" s="19"/>
      <c r="D2362" s="19"/>
    </row>
    <row r="2363" spans="3:4" x14ac:dyDescent="0.2">
      <c r="C2363" s="19"/>
      <c r="D2363" s="19"/>
    </row>
    <row r="2364" spans="3:4" x14ac:dyDescent="0.2">
      <c r="C2364" s="19"/>
      <c r="D2364" s="19"/>
    </row>
    <row r="2365" spans="3:4" x14ac:dyDescent="0.2">
      <c r="C2365" s="19"/>
      <c r="D2365" s="19"/>
    </row>
    <row r="2366" spans="3:4" x14ac:dyDescent="0.2">
      <c r="C2366" s="19"/>
      <c r="D2366" s="19"/>
    </row>
    <row r="2367" spans="3:4" x14ac:dyDescent="0.2">
      <c r="C2367" s="19"/>
      <c r="D2367" s="19"/>
    </row>
    <row r="2368" spans="3:4" x14ac:dyDescent="0.2">
      <c r="C2368" s="19"/>
      <c r="D2368" s="19"/>
    </row>
    <row r="2369" spans="3:4" x14ac:dyDescent="0.2">
      <c r="C2369" s="19"/>
      <c r="D2369" s="19"/>
    </row>
    <row r="2370" spans="3:4" x14ac:dyDescent="0.2">
      <c r="C2370" s="19"/>
      <c r="D2370" s="19"/>
    </row>
    <row r="2371" spans="3:4" x14ac:dyDescent="0.2">
      <c r="C2371" s="19"/>
      <c r="D2371" s="19"/>
    </row>
    <row r="2372" spans="3:4" x14ac:dyDescent="0.2">
      <c r="C2372" s="19"/>
      <c r="D2372" s="19"/>
    </row>
    <row r="2373" spans="3:4" x14ac:dyDescent="0.2">
      <c r="C2373" s="19"/>
      <c r="D2373" s="19"/>
    </row>
    <row r="2374" spans="3:4" x14ac:dyDescent="0.2">
      <c r="C2374" s="19"/>
      <c r="D2374" s="19"/>
    </row>
    <row r="2375" spans="3:4" x14ac:dyDescent="0.2">
      <c r="C2375" s="19"/>
      <c r="D2375" s="19"/>
    </row>
    <row r="2376" spans="3:4" x14ac:dyDescent="0.2">
      <c r="C2376" s="19"/>
      <c r="D2376" s="19"/>
    </row>
    <row r="2377" spans="3:4" x14ac:dyDescent="0.2">
      <c r="C2377" s="19"/>
      <c r="D2377" s="19"/>
    </row>
    <row r="2378" spans="3:4" x14ac:dyDescent="0.2">
      <c r="C2378" s="19"/>
      <c r="D2378" s="19"/>
    </row>
    <row r="2379" spans="3:4" x14ac:dyDescent="0.2">
      <c r="C2379" s="19"/>
      <c r="D2379" s="19"/>
    </row>
    <row r="2380" spans="3:4" x14ac:dyDescent="0.2">
      <c r="C2380" s="19"/>
      <c r="D2380" s="19"/>
    </row>
    <row r="2381" spans="3:4" x14ac:dyDescent="0.2">
      <c r="C2381" s="19"/>
      <c r="D2381" s="19"/>
    </row>
    <row r="2382" spans="3:4" x14ac:dyDescent="0.2">
      <c r="C2382" s="19"/>
      <c r="D2382" s="19"/>
    </row>
    <row r="2383" spans="3:4" x14ac:dyDescent="0.2">
      <c r="C2383" s="19"/>
      <c r="D2383" s="19"/>
    </row>
    <row r="2384" spans="3:4" x14ac:dyDescent="0.2">
      <c r="C2384" s="19"/>
      <c r="D2384" s="19"/>
    </row>
    <row r="2385" spans="3:4" x14ac:dyDescent="0.2">
      <c r="C2385" s="19"/>
      <c r="D2385" s="19"/>
    </row>
    <row r="2386" spans="3:4" x14ac:dyDescent="0.2">
      <c r="C2386" s="19"/>
      <c r="D2386" s="19"/>
    </row>
    <row r="2387" spans="3:4" x14ac:dyDescent="0.2">
      <c r="C2387" s="19"/>
      <c r="D2387" s="19"/>
    </row>
    <row r="2388" spans="3:4" x14ac:dyDescent="0.2">
      <c r="C2388" s="19"/>
      <c r="D2388" s="19"/>
    </row>
    <row r="2389" spans="3:4" x14ac:dyDescent="0.2">
      <c r="C2389" s="19"/>
      <c r="D2389" s="19"/>
    </row>
    <row r="2390" spans="3:4" x14ac:dyDescent="0.2">
      <c r="C2390" s="19"/>
      <c r="D2390" s="19"/>
    </row>
    <row r="2391" spans="3:4" x14ac:dyDescent="0.2">
      <c r="C2391" s="19"/>
      <c r="D2391" s="19"/>
    </row>
    <row r="2392" spans="3:4" x14ac:dyDescent="0.2">
      <c r="C2392" s="19"/>
      <c r="D2392" s="19"/>
    </row>
    <row r="2393" spans="3:4" x14ac:dyDescent="0.2">
      <c r="C2393" s="19"/>
      <c r="D2393" s="19"/>
    </row>
    <row r="2394" spans="3:4" x14ac:dyDescent="0.2">
      <c r="C2394" s="19"/>
      <c r="D2394" s="19"/>
    </row>
    <row r="2395" spans="3:4" x14ac:dyDescent="0.2">
      <c r="C2395" s="19"/>
      <c r="D2395" s="19"/>
    </row>
    <row r="2396" spans="3:4" x14ac:dyDescent="0.2">
      <c r="C2396" s="19"/>
      <c r="D2396" s="19"/>
    </row>
    <row r="2397" spans="3:4" x14ac:dyDescent="0.2">
      <c r="C2397" s="19"/>
      <c r="D2397" s="19"/>
    </row>
    <row r="2398" spans="3:4" x14ac:dyDescent="0.2">
      <c r="C2398" s="19"/>
      <c r="D2398" s="19"/>
    </row>
    <row r="2399" spans="3:4" x14ac:dyDescent="0.2">
      <c r="C2399" s="19"/>
      <c r="D2399" s="19"/>
    </row>
    <row r="2400" spans="3:4" x14ac:dyDescent="0.2">
      <c r="C2400" s="19"/>
      <c r="D2400" s="19"/>
    </row>
    <row r="2401" spans="3:4" x14ac:dyDescent="0.2">
      <c r="C2401" s="19"/>
      <c r="D2401" s="19"/>
    </row>
    <row r="2402" spans="3:4" x14ac:dyDescent="0.2">
      <c r="C2402" s="19"/>
      <c r="D2402" s="19"/>
    </row>
    <row r="2403" spans="3:4" x14ac:dyDescent="0.2">
      <c r="C2403" s="19"/>
      <c r="D2403" s="19"/>
    </row>
    <row r="2404" spans="3:4" x14ac:dyDescent="0.2">
      <c r="C2404" s="19"/>
      <c r="D2404" s="19"/>
    </row>
    <row r="2405" spans="3:4" x14ac:dyDescent="0.2">
      <c r="C2405" s="19"/>
      <c r="D2405" s="19"/>
    </row>
    <row r="2406" spans="3:4" x14ac:dyDescent="0.2">
      <c r="C2406" s="19"/>
      <c r="D2406" s="19"/>
    </row>
    <row r="2407" spans="3:4" x14ac:dyDescent="0.2">
      <c r="C2407" s="19"/>
      <c r="D2407" s="19"/>
    </row>
    <row r="2408" spans="3:4" x14ac:dyDescent="0.2">
      <c r="C2408" s="19"/>
      <c r="D2408" s="19"/>
    </row>
    <row r="2409" spans="3:4" x14ac:dyDescent="0.2">
      <c r="C2409" s="19"/>
      <c r="D2409" s="19"/>
    </row>
    <row r="2410" spans="3:4" x14ac:dyDescent="0.2">
      <c r="C2410" s="19"/>
      <c r="D2410" s="19"/>
    </row>
    <row r="2411" spans="3:4" x14ac:dyDescent="0.2">
      <c r="C2411" s="19"/>
      <c r="D2411" s="19"/>
    </row>
    <row r="2412" spans="3:4" x14ac:dyDescent="0.2">
      <c r="C2412" s="19"/>
      <c r="D2412" s="19"/>
    </row>
    <row r="2413" spans="3:4" x14ac:dyDescent="0.2">
      <c r="C2413" s="19"/>
      <c r="D2413" s="19"/>
    </row>
    <row r="2414" spans="3:4" x14ac:dyDescent="0.2">
      <c r="C2414" s="19"/>
      <c r="D2414" s="19"/>
    </row>
    <row r="2415" spans="3:4" x14ac:dyDescent="0.2">
      <c r="C2415" s="19"/>
      <c r="D2415" s="19"/>
    </row>
    <row r="2416" spans="3:4" x14ac:dyDescent="0.2">
      <c r="C2416" s="19"/>
      <c r="D2416" s="19"/>
    </row>
    <row r="2417" spans="3:4" x14ac:dyDescent="0.2">
      <c r="C2417" s="19"/>
      <c r="D2417" s="19"/>
    </row>
    <row r="2418" spans="3:4" x14ac:dyDescent="0.2">
      <c r="C2418" s="19"/>
      <c r="D2418" s="19"/>
    </row>
    <row r="2419" spans="3:4" x14ac:dyDescent="0.2">
      <c r="C2419" s="19"/>
      <c r="D2419" s="19"/>
    </row>
    <row r="2420" spans="3:4" x14ac:dyDescent="0.2">
      <c r="C2420" s="19"/>
      <c r="D2420" s="19"/>
    </row>
    <row r="2421" spans="3:4" x14ac:dyDescent="0.2">
      <c r="C2421" s="19"/>
      <c r="D2421" s="19"/>
    </row>
    <row r="2422" spans="3:4" x14ac:dyDescent="0.2">
      <c r="C2422" s="19"/>
      <c r="D2422" s="19"/>
    </row>
    <row r="2423" spans="3:4" x14ac:dyDescent="0.2">
      <c r="C2423" s="19"/>
      <c r="D2423" s="19"/>
    </row>
    <row r="2424" spans="3:4" x14ac:dyDescent="0.2">
      <c r="C2424" s="19"/>
      <c r="D2424" s="19"/>
    </row>
    <row r="2425" spans="3:4" x14ac:dyDescent="0.2">
      <c r="C2425" s="19"/>
      <c r="D2425" s="19"/>
    </row>
    <row r="2426" spans="3:4" x14ac:dyDescent="0.2">
      <c r="C2426" s="19"/>
      <c r="D2426" s="19"/>
    </row>
    <row r="2427" spans="3:4" x14ac:dyDescent="0.2">
      <c r="C2427" s="19"/>
      <c r="D2427" s="19"/>
    </row>
    <row r="2428" spans="3:4" x14ac:dyDescent="0.2">
      <c r="C2428" s="19"/>
      <c r="D2428" s="19"/>
    </row>
    <row r="2429" spans="3:4" x14ac:dyDescent="0.2">
      <c r="C2429" s="19"/>
      <c r="D2429" s="19"/>
    </row>
    <row r="2430" spans="3:4" x14ac:dyDescent="0.2">
      <c r="C2430" s="19"/>
      <c r="D2430" s="19"/>
    </row>
    <row r="2431" spans="3:4" x14ac:dyDescent="0.2">
      <c r="C2431" s="19"/>
      <c r="D2431" s="19"/>
    </row>
    <row r="2432" spans="3:4" x14ac:dyDescent="0.2">
      <c r="C2432" s="19"/>
      <c r="D2432" s="19"/>
    </row>
    <row r="2433" spans="3:4" x14ac:dyDescent="0.2">
      <c r="C2433" s="19"/>
      <c r="D2433" s="19"/>
    </row>
    <row r="2434" spans="3:4" x14ac:dyDescent="0.2">
      <c r="C2434" s="19"/>
      <c r="D2434" s="19"/>
    </row>
    <row r="2435" spans="3:4" x14ac:dyDescent="0.2">
      <c r="C2435" s="19"/>
      <c r="D2435" s="19"/>
    </row>
    <row r="2436" spans="3:4" x14ac:dyDescent="0.2">
      <c r="C2436" s="19"/>
      <c r="D2436" s="19"/>
    </row>
    <row r="2437" spans="3:4" x14ac:dyDescent="0.2">
      <c r="C2437" s="19"/>
      <c r="D2437" s="19"/>
    </row>
    <row r="2438" spans="3:4" x14ac:dyDescent="0.2">
      <c r="C2438" s="19"/>
      <c r="D2438" s="19"/>
    </row>
    <row r="2439" spans="3:4" x14ac:dyDescent="0.2">
      <c r="C2439" s="19"/>
      <c r="D2439" s="19"/>
    </row>
    <row r="2440" spans="3:4" x14ac:dyDescent="0.2">
      <c r="C2440" s="19"/>
      <c r="D2440" s="19"/>
    </row>
    <row r="2441" spans="3:4" x14ac:dyDescent="0.2">
      <c r="C2441" s="19"/>
      <c r="D2441" s="19"/>
    </row>
    <row r="2442" spans="3:4" x14ac:dyDescent="0.2">
      <c r="C2442" s="19"/>
      <c r="D2442" s="19"/>
    </row>
    <row r="2443" spans="3:4" x14ac:dyDescent="0.2">
      <c r="C2443" s="19"/>
      <c r="D2443" s="19"/>
    </row>
    <row r="2444" spans="3:4" x14ac:dyDescent="0.2">
      <c r="C2444" s="19"/>
      <c r="D2444" s="19"/>
    </row>
    <row r="2445" spans="3:4" x14ac:dyDescent="0.2">
      <c r="C2445" s="19"/>
      <c r="D2445" s="19"/>
    </row>
    <row r="2446" spans="3:4" x14ac:dyDescent="0.2">
      <c r="C2446" s="19"/>
      <c r="D2446" s="19"/>
    </row>
    <row r="2447" spans="3:4" x14ac:dyDescent="0.2">
      <c r="C2447" s="19"/>
      <c r="D2447" s="19"/>
    </row>
    <row r="2448" spans="3:4" x14ac:dyDescent="0.2">
      <c r="C2448" s="19"/>
      <c r="D2448" s="19"/>
    </row>
    <row r="2449" spans="3:4" x14ac:dyDescent="0.2">
      <c r="C2449" s="19"/>
      <c r="D2449" s="19"/>
    </row>
    <row r="2450" spans="3:4" x14ac:dyDescent="0.2">
      <c r="C2450" s="19"/>
      <c r="D2450" s="19"/>
    </row>
    <row r="2451" spans="3:4" x14ac:dyDescent="0.2">
      <c r="C2451" s="19"/>
      <c r="D2451" s="19"/>
    </row>
    <row r="2452" spans="3:4" x14ac:dyDescent="0.2">
      <c r="C2452" s="19"/>
      <c r="D2452" s="19"/>
    </row>
    <row r="2453" spans="3:4" x14ac:dyDescent="0.2">
      <c r="C2453" s="19"/>
      <c r="D2453" s="19"/>
    </row>
    <row r="2454" spans="3:4" x14ac:dyDescent="0.2">
      <c r="C2454" s="19"/>
      <c r="D2454" s="19"/>
    </row>
    <row r="2455" spans="3:4" x14ac:dyDescent="0.2">
      <c r="C2455" s="19"/>
      <c r="D2455" s="19"/>
    </row>
    <row r="2456" spans="3:4" x14ac:dyDescent="0.2">
      <c r="C2456" s="19"/>
      <c r="D2456" s="19"/>
    </row>
    <row r="2457" spans="3:4" x14ac:dyDescent="0.2">
      <c r="C2457" s="19"/>
      <c r="D2457" s="19"/>
    </row>
    <row r="2458" spans="3:4" x14ac:dyDescent="0.2">
      <c r="C2458" s="19"/>
      <c r="D2458" s="19"/>
    </row>
    <row r="2459" spans="3:4" x14ac:dyDescent="0.2">
      <c r="C2459" s="19"/>
      <c r="D2459" s="19"/>
    </row>
    <row r="2460" spans="3:4" x14ac:dyDescent="0.2">
      <c r="C2460" s="19"/>
      <c r="D2460" s="19"/>
    </row>
    <row r="2461" spans="3:4" x14ac:dyDescent="0.2">
      <c r="C2461" s="19"/>
      <c r="D2461" s="19"/>
    </row>
    <row r="2462" spans="3:4" x14ac:dyDescent="0.2">
      <c r="C2462" s="19"/>
      <c r="D2462" s="19"/>
    </row>
    <row r="2463" spans="3:4" x14ac:dyDescent="0.2">
      <c r="C2463" s="19"/>
      <c r="D2463" s="19"/>
    </row>
    <row r="2464" spans="3:4" x14ac:dyDescent="0.2">
      <c r="C2464" s="19"/>
      <c r="D2464" s="19"/>
    </row>
    <row r="2465" spans="3:4" x14ac:dyDescent="0.2">
      <c r="C2465" s="19"/>
      <c r="D2465" s="19"/>
    </row>
    <row r="2466" spans="3:4" x14ac:dyDescent="0.2">
      <c r="C2466" s="19"/>
      <c r="D2466" s="19"/>
    </row>
    <row r="2467" spans="3:4" x14ac:dyDescent="0.2">
      <c r="C2467" s="19"/>
      <c r="D2467" s="19"/>
    </row>
    <row r="2468" spans="3:4" x14ac:dyDescent="0.2">
      <c r="C2468" s="19"/>
      <c r="D2468" s="19"/>
    </row>
    <row r="2469" spans="3:4" x14ac:dyDescent="0.2">
      <c r="C2469" s="19"/>
      <c r="D2469" s="19"/>
    </row>
    <row r="2470" spans="3:4" x14ac:dyDescent="0.2">
      <c r="C2470" s="19"/>
      <c r="D2470" s="19"/>
    </row>
    <row r="2471" spans="3:4" x14ac:dyDescent="0.2">
      <c r="C2471" s="19"/>
      <c r="D2471" s="19"/>
    </row>
    <row r="2472" spans="3:4" x14ac:dyDescent="0.2">
      <c r="C2472" s="19"/>
      <c r="D2472" s="19"/>
    </row>
    <row r="2473" spans="3:4" x14ac:dyDescent="0.2">
      <c r="C2473" s="19"/>
      <c r="D2473" s="19"/>
    </row>
    <row r="2474" spans="3:4" x14ac:dyDescent="0.2">
      <c r="C2474" s="19"/>
      <c r="D2474" s="19"/>
    </row>
    <row r="2475" spans="3:4" x14ac:dyDescent="0.2">
      <c r="C2475" s="19"/>
      <c r="D2475" s="19"/>
    </row>
    <row r="2476" spans="3:4" x14ac:dyDescent="0.2">
      <c r="C2476" s="19"/>
      <c r="D2476" s="19"/>
    </row>
    <row r="2477" spans="3:4" x14ac:dyDescent="0.2">
      <c r="C2477" s="19"/>
      <c r="D2477" s="19"/>
    </row>
    <row r="2478" spans="3:4" x14ac:dyDescent="0.2">
      <c r="C2478" s="19"/>
      <c r="D2478" s="19"/>
    </row>
    <row r="2479" spans="3:4" x14ac:dyDescent="0.2">
      <c r="C2479" s="19"/>
      <c r="D2479" s="19"/>
    </row>
    <row r="2480" spans="3:4" x14ac:dyDescent="0.2">
      <c r="C2480" s="19"/>
      <c r="D2480" s="19"/>
    </row>
    <row r="2481" spans="3:4" x14ac:dyDescent="0.2">
      <c r="C2481" s="19"/>
      <c r="D2481" s="19"/>
    </row>
    <row r="2482" spans="3:4" x14ac:dyDescent="0.2">
      <c r="C2482" s="19"/>
      <c r="D2482" s="19"/>
    </row>
    <row r="2483" spans="3:4" x14ac:dyDescent="0.2">
      <c r="C2483" s="19"/>
      <c r="D2483" s="19"/>
    </row>
    <row r="2484" spans="3:4" x14ac:dyDescent="0.2">
      <c r="C2484" s="19"/>
      <c r="D2484" s="19"/>
    </row>
    <row r="2485" spans="3:4" x14ac:dyDescent="0.2">
      <c r="C2485" s="19"/>
      <c r="D2485" s="19"/>
    </row>
    <row r="2486" spans="3:4" x14ac:dyDescent="0.2">
      <c r="C2486" s="19"/>
      <c r="D2486" s="19"/>
    </row>
    <row r="2487" spans="3:4" x14ac:dyDescent="0.2">
      <c r="C2487" s="19"/>
      <c r="D2487" s="19"/>
    </row>
    <row r="2488" spans="3:4" x14ac:dyDescent="0.2">
      <c r="C2488" s="19"/>
      <c r="D2488" s="19"/>
    </row>
    <row r="2489" spans="3:4" x14ac:dyDescent="0.2">
      <c r="C2489" s="19"/>
      <c r="D2489" s="19"/>
    </row>
    <row r="2490" spans="3:4" x14ac:dyDescent="0.2">
      <c r="C2490" s="19"/>
      <c r="D2490" s="19"/>
    </row>
    <row r="2491" spans="3:4" x14ac:dyDescent="0.2">
      <c r="C2491" s="19"/>
      <c r="D2491" s="19"/>
    </row>
    <row r="2492" spans="3:4" x14ac:dyDescent="0.2">
      <c r="C2492" s="19"/>
      <c r="D2492" s="19"/>
    </row>
    <row r="2493" spans="3:4" x14ac:dyDescent="0.2">
      <c r="C2493" s="19"/>
      <c r="D2493" s="19"/>
    </row>
    <row r="2494" spans="3:4" x14ac:dyDescent="0.2">
      <c r="C2494" s="19"/>
      <c r="D2494" s="19"/>
    </row>
    <row r="2495" spans="3:4" x14ac:dyDescent="0.2">
      <c r="C2495" s="19"/>
      <c r="D2495" s="19"/>
    </row>
    <row r="2496" spans="3:4" x14ac:dyDescent="0.2">
      <c r="C2496" s="19"/>
      <c r="D2496" s="19"/>
    </row>
    <row r="2497" spans="3:4" x14ac:dyDescent="0.2">
      <c r="C2497" s="19"/>
      <c r="D2497" s="19"/>
    </row>
    <row r="2498" spans="3:4" x14ac:dyDescent="0.2">
      <c r="C2498" s="19"/>
      <c r="D2498" s="19"/>
    </row>
    <row r="2499" spans="3:4" x14ac:dyDescent="0.2">
      <c r="C2499" s="19"/>
      <c r="D2499" s="19"/>
    </row>
    <row r="2500" spans="3:4" x14ac:dyDescent="0.2">
      <c r="C2500" s="19"/>
      <c r="D2500" s="19"/>
    </row>
    <row r="2501" spans="3:4" x14ac:dyDescent="0.2">
      <c r="C2501" s="19"/>
      <c r="D2501" s="19"/>
    </row>
    <row r="2502" spans="3:4" x14ac:dyDescent="0.2">
      <c r="C2502" s="19"/>
      <c r="D2502" s="19"/>
    </row>
    <row r="2503" spans="3:4" x14ac:dyDescent="0.2">
      <c r="C2503" s="19"/>
      <c r="D2503" s="19"/>
    </row>
    <row r="2504" spans="3:4" x14ac:dyDescent="0.2">
      <c r="C2504" s="19"/>
      <c r="D2504" s="19"/>
    </row>
    <row r="2505" spans="3:4" x14ac:dyDescent="0.2">
      <c r="C2505" s="19"/>
      <c r="D2505" s="19"/>
    </row>
    <row r="2506" spans="3:4" x14ac:dyDescent="0.2">
      <c r="C2506" s="19"/>
      <c r="D2506" s="19"/>
    </row>
    <row r="2507" spans="3:4" x14ac:dyDescent="0.2">
      <c r="C2507" s="19"/>
      <c r="D2507" s="19"/>
    </row>
    <row r="2508" spans="3:4" x14ac:dyDescent="0.2">
      <c r="C2508" s="19"/>
      <c r="D2508" s="19"/>
    </row>
    <row r="2509" spans="3:4" x14ac:dyDescent="0.2">
      <c r="C2509" s="19"/>
      <c r="D2509" s="19"/>
    </row>
    <row r="2510" spans="3:4" x14ac:dyDescent="0.2">
      <c r="C2510" s="19"/>
      <c r="D2510" s="19"/>
    </row>
    <row r="2511" spans="3:4" x14ac:dyDescent="0.2">
      <c r="C2511" s="19"/>
      <c r="D2511" s="19"/>
    </row>
    <row r="2512" spans="3:4" x14ac:dyDescent="0.2">
      <c r="C2512" s="19"/>
      <c r="D2512" s="19"/>
    </row>
    <row r="2513" spans="3:4" x14ac:dyDescent="0.2">
      <c r="C2513" s="19"/>
      <c r="D2513" s="19"/>
    </row>
    <row r="2514" spans="3:4" x14ac:dyDescent="0.2">
      <c r="C2514" s="19"/>
      <c r="D2514" s="19"/>
    </row>
    <row r="2515" spans="3:4" x14ac:dyDescent="0.2">
      <c r="C2515" s="19"/>
      <c r="D2515" s="19"/>
    </row>
    <row r="2516" spans="3:4" x14ac:dyDescent="0.2">
      <c r="C2516" s="19"/>
      <c r="D2516" s="19"/>
    </row>
    <row r="2517" spans="3:4" x14ac:dyDescent="0.2">
      <c r="C2517" s="19"/>
      <c r="D2517" s="19"/>
    </row>
    <row r="2518" spans="3:4" x14ac:dyDescent="0.2">
      <c r="C2518" s="19"/>
      <c r="D2518" s="19"/>
    </row>
    <row r="2519" spans="3:4" x14ac:dyDescent="0.2">
      <c r="C2519" s="19"/>
      <c r="D2519" s="19"/>
    </row>
    <row r="2520" spans="3:4" x14ac:dyDescent="0.2">
      <c r="C2520" s="19"/>
      <c r="D2520" s="19"/>
    </row>
    <row r="2521" spans="3:4" x14ac:dyDescent="0.2">
      <c r="C2521" s="19"/>
      <c r="D2521" s="19"/>
    </row>
    <row r="2522" spans="3:4" x14ac:dyDescent="0.2">
      <c r="C2522" s="19"/>
      <c r="D2522" s="19"/>
    </row>
    <row r="2523" spans="3:4" x14ac:dyDescent="0.2">
      <c r="C2523" s="19"/>
      <c r="D2523" s="19"/>
    </row>
    <row r="2524" spans="3:4" x14ac:dyDescent="0.2">
      <c r="C2524" s="19"/>
      <c r="D2524" s="19"/>
    </row>
    <row r="2525" spans="3:4" x14ac:dyDescent="0.2">
      <c r="C2525" s="19"/>
      <c r="D2525" s="19"/>
    </row>
    <row r="2526" spans="3:4" x14ac:dyDescent="0.2">
      <c r="C2526" s="19"/>
      <c r="D2526" s="19"/>
    </row>
    <row r="2527" spans="3:4" x14ac:dyDescent="0.2">
      <c r="C2527" s="19"/>
      <c r="D2527" s="19"/>
    </row>
    <row r="2528" spans="3:4" x14ac:dyDescent="0.2">
      <c r="C2528" s="19"/>
      <c r="D2528" s="19"/>
    </row>
    <row r="2529" spans="3:4" x14ac:dyDescent="0.2">
      <c r="C2529" s="19"/>
      <c r="D2529" s="19"/>
    </row>
    <row r="2530" spans="3:4" x14ac:dyDescent="0.2">
      <c r="C2530" s="19"/>
      <c r="D2530" s="19"/>
    </row>
    <row r="2531" spans="3:4" x14ac:dyDescent="0.2">
      <c r="C2531" s="19"/>
      <c r="D2531" s="19"/>
    </row>
    <row r="2532" spans="3:4" x14ac:dyDescent="0.2">
      <c r="C2532" s="19"/>
      <c r="D2532" s="19"/>
    </row>
    <row r="2533" spans="3:4" x14ac:dyDescent="0.2">
      <c r="C2533" s="19"/>
      <c r="D2533" s="19"/>
    </row>
    <row r="2534" spans="3:4" x14ac:dyDescent="0.2">
      <c r="C2534" s="19"/>
      <c r="D2534" s="19"/>
    </row>
    <row r="2535" spans="3:4" x14ac:dyDescent="0.2">
      <c r="C2535" s="19"/>
      <c r="D2535" s="19"/>
    </row>
    <row r="2536" spans="3:4" x14ac:dyDescent="0.2">
      <c r="C2536" s="19"/>
      <c r="D2536" s="19"/>
    </row>
    <row r="2537" spans="3:4" x14ac:dyDescent="0.2">
      <c r="C2537" s="19"/>
      <c r="D2537" s="19"/>
    </row>
    <row r="2538" spans="3:4" x14ac:dyDescent="0.2">
      <c r="C2538" s="19"/>
      <c r="D2538" s="19"/>
    </row>
    <row r="2539" spans="3:4" x14ac:dyDescent="0.2">
      <c r="C2539" s="19"/>
      <c r="D2539" s="19"/>
    </row>
    <row r="2540" spans="3:4" x14ac:dyDescent="0.2">
      <c r="C2540" s="19"/>
      <c r="D2540" s="19"/>
    </row>
    <row r="2541" spans="3:4" x14ac:dyDescent="0.2">
      <c r="C2541" s="19"/>
      <c r="D2541" s="19"/>
    </row>
    <row r="2542" spans="3:4" x14ac:dyDescent="0.2">
      <c r="C2542" s="19"/>
      <c r="D2542" s="19"/>
    </row>
    <row r="2543" spans="3:4" x14ac:dyDescent="0.2">
      <c r="C2543" s="19"/>
      <c r="D2543" s="19"/>
    </row>
    <row r="2544" spans="3:4" x14ac:dyDescent="0.2">
      <c r="C2544" s="19"/>
      <c r="D2544" s="19"/>
    </row>
    <row r="2545" spans="3:4" x14ac:dyDescent="0.2">
      <c r="C2545" s="19"/>
      <c r="D2545" s="19"/>
    </row>
    <row r="2546" spans="3:4" x14ac:dyDescent="0.2">
      <c r="C2546" s="19"/>
      <c r="D2546" s="19"/>
    </row>
    <row r="2547" spans="3:4" x14ac:dyDescent="0.2">
      <c r="C2547" s="19"/>
      <c r="D2547" s="19"/>
    </row>
    <row r="2548" spans="3:4" x14ac:dyDescent="0.2">
      <c r="C2548" s="19"/>
      <c r="D2548" s="19"/>
    </row>
    <row r="2549" spans="3:4" x14ac:dyDescent="0.2">
      <c r="C2549" s="19"/>
      <c r="D2549" s="19"/>
    </row>
    <row r="2550" spans="3:4" x14ac:dyDescent="0.2">
      <c r="C2550" s="19"/>
      <c r="D2550" s="19"/>
    </row>
    <row r="2551" spans="3:4" x14ac:dyDescent="0.2">
      <c r="C2551" s="19"/>
      <c r="D2551" s="19"/>
    </row>
    <row r="2552" spans="3:4" x14ac:dyDescent="0.2">
      <c r="C2552" s="19"/>
      <c r="D2552" s="19"/>
    </row>
    <row r="2553" spans="3:4" x14ac:dyDescent="0.2">
      <c r="C2553" s="19"/>
      <c r="D2553" s="19"/>
    </row>
    <row r="2554" spans="3:4" x14ac:dyDescent="0.2">
      <c r="C2554" s="19"/>
      <c r="D2554" s="19"/>
    </row>
    <row r="2555" spans="3:4" x14ac:dyDescent="0.2">
      <c r="C2555" s="19"/>
      <c r="D2555" s="19"/>
    </row>
    <row r="2556" spans="3:4" x14ac:dyDescent="0.2">
      <c r="C2556" s="19"/>
      <c r="D2556" s="19"/>
    </row>
    <row r="2557" spans="3:4" x14ac:dyDescent="0.2">
      <c r="C2557" s="19"/>
      <c r="D2557" s="19"/>
    </row>
    <row r="2558" spans="3:4" x14ac:dyDescent="0.2">
      <c r="C2558" s="19"/>
      <c r="D2558" s="19"/>
    </row>
    <row r="2559" spans="3:4" x14ac:dyDescent="0.2">
      <c r="C2559" s="19"/>
      <c r="D2559" s="19"/>
    </row>
    <row r="2560" spans="3:4" x14ac:dyDescent="0.2">
      <c r="C2560" s="19"/>
      <c r="D2560" s="19"/>
    </row>
    <row r="2561" spans="3:4" x14ac:dyDescent="0.2">
      <c r="C2561" s="19"/>
      <c r="D2561" s="19"/>
    </row>
    <row r="2562" spans="3:4" x14ac:dyDescent="0.2">
      <c r="C2562" s="19"/>
      <c r="D2562" s="19"/>
    </row>
    <row r="2563" spans="3:4" x14ac:dyDescent="0.2">
      <c r="C2563" s="19"/>
      <c r="D2563" s="19"/>
    </row>
    <row r="2564" spans="3:4" x14ac:dyDescent="0.2">
      <c r="C2564" s="19"/>
      <c r="D2564" s="19"/>
    </row>
    <row r="2565" spans="3:4" x14ac:dyDescent="0.2">
      <c r="C2565" s="19"/>
      <c r="D2565" s="19"/>
    </row>
    <row r="2566" spans="3:4" x14ac:dyDescent="0.2">
      <c r="C2566" s="19"/>
      <c r="D2566" s="19"/>
    </row>
    <row r="2567" spans="3:4" x14ac:dyDescent="0.2">
      <c r="C2567" s="19"/>
      <c r="D2567" s="19"/>
    </row>
    <row r="2568" spans="3:4" x14ac:dyDescent="0.2">
      <c r="C2568" s="19"/>
      <c r="D2568" s="19"/>
    </row>
    <row r="2569" spans="3:4" x14ac:dyDescent="0.2">
      <c r="C2569" s="19"/>
      <c r="D2569" s="19"/>
    </row>
    <row r="2570" spans="3:4" x14ac:dyDescent="0.2">
      <c r="C2570" s="19"/>
      <c r="D2570" s="19"/>
    </row>
    <row r="2571" spans="3:4" x14ac:dyDescent="0.2">
      <c r="C2571" s="19"/>
      <c r="D2571" s="19"/>
    </row>
    <row r="2572" spans="3:4" x14ac:dyDescent="0.2">
      <c r="C2572" s="19"/>
      <c r="D2572" s="19"/>
    </row>
    <row r="2573" spans="3:4" x14ac:dyDescent="0.2">
      <c r="C2573" s="19"/>
      <c r="D2573" s="19"/>
    </row>
    <row r="2574" spans="3:4" x14ac:dyDescent="0.2">
      <c r="C2574" s="19"/>
      <c r="D2574" s="19"/>
    </row>
    <row r="2575" spans="3:4" x14ac:dyDescent="0.2">
      <c r="C2575" s="19"/>
      <c r="D2575" s="19"/>
    </row>
    <row r="2576" spans="3:4" x14ac:dyDescent="0.2">
      <c r="C2576" s="19"/>
      <c r="D2576" s="19"/>
    </row>
    <row r="2577" spans="3:4" x14ac:dyDescent="0.2">
      <c r="C2577" s="19"/>
      <c r="D2577" s="19"/>
    </row>
    <row r="2578" spans="3:4" x14ac:dyDescent="0.2">
      <c r="C2578" s="19"/>
      <c r="D2578" s="19"/>
    </row>
    <row r="2579" spans="3:4" x14ac:dyDescent="0.2">
      <c r="C2579" s="19"/>
      <c r="D2579" s="19"/>
    </row>
    <row r="2580" spans="3:4" x14ac:dyDescent="0.2">
      <c r="C2580" s="19"/>
      <c r="D2580" s="19"/>
    </row>
    <row r="2581" spans="3:4" x14ac:dyDescent="0.2">
      <c r="C2581" s="19"/>
      <c r="D2581" s="19"/>
    </row>
    <row r="2582" spans="3:4" x14ac:dyDescent="0.2">
      <c r="C2582" s="19"/>
      <c r="D2582" s="19"/>
    </row>
    <row r="2583" spans="3:4" x14ac:dyDescent="0.2">
      <c r="C2583" s="19"/>
      <c r="D2583" s="19"/>
    </row>
    <row r="2584" spans="3:4" x14ac:dyDescent="0.2">
      <c r="C2584" s="19"/>
      <c r="D2584" s="19"/>
    </row>
    <row r="2585" spans="3:4" x14ac:dyDescent="0.2">
      <c r="C2585" s="19"/>
      <c r="D2585" s="19"/>
    </row>
    <row r="2586" spans="3:4" x14ac:dyDescent="0.2">
      <c r="C2586" s="19"/>
      <c r="D2586" s="19"/>
    </row>
    <row r="2587" spans="3:4" x14ac:dyDescent="0.2">
      <c r="C2587" s="19"/>
      <c r="D2587" s="19"/>
    </row>
    <row r="2588" spans="3:4" x14ac:dyDescent="0.2">
      <c r="C2588" s="19"/>
      <c r="D2588" s="19"/>
    </row>
    <row r="2589" spans="3:4" x14ac:dyDescent="0.2">
      <c r="C2589" s="19"/>
      <c r="D2589" s="19"/>
    </row>
    <row r="2590" spans="3:4" x14ac:dyDescent="0.2">
      <c r="C2590" s="19"/>
      <c r="D2590" s="19"/>
    </row>
    <row r="2591" spans="3:4" x14ac:dyDescent="0.2">
      <c r="C2591" s="19"/>
      <c r="D2591" s="19"/>
    </row>
    <row r="2592" spans="3:4" x14ac:dyDescent="0.2">
      <c r="C2592" s="19"/>
      <c r="D2592" s="19"/>
    </row>
    <row r="2593" spans="3:4" x14ac:dyDescent="0.2">
      <c r="C2593" s="19"/>
      <c r="D2593" s="19"/>
    </row>
    <row r="2594" spans="3:4" x14ac:dyDescent="0.2">
      <c r="C2594" s="19"/>
      <c r="D2594" s="19"/>
    </row>
    <row r="2595" spans="3:4" x14ac:dyDescent="0.2">
      <c r="C2595" s="19"/>
      <c r="D2595" s="19"/>
    </row>
    <row r="2596" spans="3:4" x14ac:dyDescent="0.2">
      <c r="C2596" s="19"/>
      <c r="D2596" s="19"/>
    </row>
    <row r="2597" spans="3:4" x14ac:dyDescent="0.2">
      <c r="C2597" s="19"/>
      <c r="D2597" s="19"/>
    </row>
    <row r="2598" spans="3:4" x14ac:dyDescent="0.2">
      <c r="C2598" s="19"/>
      <c r="D2598" s="19"/>
    </row>
    <row r="2599" spans="3:4" x14ac:dyDescent="0.2">
      <c r="C2599" s="19"/>
      <c r="D2599" s="19"/>
    </row>
    <row r="2600" spans="3:4" x14ac:dyDescent="0.2">
      <c r="C2600" s="19"/>
      <c r="D2600" s="19"/>
    </row>
    <row r="2601" spans="3:4" x14ac:dyDescent="0.2">
      <c r="C2601" s="19"/>
      <c r="D2601" s="19"/>
    </row>
    <row r="2602" spans="3:4" x14ac:dyDescent="0.2">
      <c r="C2602" s="19"/>
      <c r="D2602" s="19"/>
    </row>
    <row r="2603" spans="3:4" x14ac:dyDescent="0.2">
      <c r="C2603" s="19"/>
      <c r="D2603" s="19"/>
    </row>
    <row r="2604" spans="3:4" x14ac:dyDescent="0.2">
      <c r="C2604" s="19"/>
      <c r="D2604" s="19"/>
    </row>
    <row r="2605" spans="3:4" x14ac:dyDescent="0.2">
      <c r="C2605" s="19"/>
      <c r="D2605" s="19"/>
    </row>
    <row r="2606" spans="3:4" x14ac:dyDescent="0.2">
      <c r="C2606" s="19"/>
      <c r="D2606" s="19"/>
    </row>
    <row r="2607" spans="3:4" x14ac:dyDescent="0.2">
      <c r="C2607" s="19"/>
      <c r="D2607" s="19"/>
    </row>
    <row r="2608" spans="3:4" x14ac:dyDescent="0.2">
      <c r="C2608" s="19"/>
      <c r="D2608" s="19"/>
    </row>
    <row r="2609" spans="3:4" x14ac:dyDescent="0.2">
      <c r="C2609" s="19"/>
      <c r="D2609" s="19"/>
    </row>
    <row r="2610" spans="3:4" x14ac:dyDescent="0.2">
      <c r="C2610" s="19"/>
      <c r="D2610" s="19"/>
    </row>
    <row r="2611" spans="3:4" x14ac:dyDescent="0.2">
      <c r="C2611" s="19"/>
      <c r="D2611" s="19"/>
    </row>
    <row r="2612" spans="3:4" x14ac:dyDescent="0.2">
      <c r="C2612" s="19"/>
      <c r="D2612" s="19"/>
    </row>
    <row r="2613" spans="3:4" x14ac:dyDescent="0.2">
      <c r="C2613" s="19"/>
      <c r="D2613" s="19"/>
    </row>
    <row r="2614" spans="3:4" x14ac:dyDescent="0.2">
      <c r="C2614" s="19"/>
      <c r="D2614" s="19"/>
    </row>
    <row r="2615" spans="3:4" x14ac:dyDescent="0.2">
      <c r="C2615" s="19"/>
      <c r="D2615" s="19"/>
    </row>
    <row r="2616" spans="3:4" x14ac:dyDescent="0.2">
      <c r="C2616" s="19"/>
      <c r="D2616" s="19"/>
    </row>
    <row r="2617" spans="3:4" x14ac:dyDescent="0.2">
      <c r="C2617" s="19"/>
      <c r="D2617" s="19"/>
    </row>
    <row r="2618" spans="3:4" x14ac:dyDescent="0.2">
      <c r="C2618" s="19"/>
      <c r="D2618" s="19"/>
    </row>
    <row r="2619" spans="3:4" x14ac:dyDescent="0.2">
      <c r="C2619" s="19"/>
      <c r="D2619" s="19"/>
    </row>
    <row r="2620" spans="3:4" x14ac:dyDescent="0.2">
      <c r="C2620" s="19"/>
      <c r="D2620" s="19"/>
    </row>
    <row r="2621" spans="3:4" x14ac:dyDescent="0.2">
      <c r="C2621" s="19"/>
      <c r="D2621" s="19"/>
    </row>
    <row r="2622" spans="3:4" x14ac:dyDescent="0.2">
      <c r="C2622" s="19"/>
      <c r="D2622" s="19"/>
    </row>
    <row r="2623" spans="3:4" x14ac:dyDescent="0.2">
      <c r="C2623" s="19"/>
      <c r="D2623" s="19"/>
    </row>
    <row r="2624" spans="3:4" x14ac:dyDescent="0.2">
      <c r="C2624" s="19"/>
      <c r="D2624" s="19"/>
    </row>
    <row r="2625" spans="3:4" x14ac:dyDescent="0.2">
      <c r="C2625" s="19"/>
      <c r="D2625" s="19"/>
    </row>
    <row r="2626" spans="3:4" x14ac:dyDescent="0.2">
      <c r="C2626" s="19"/>
      <c r="D2626" s="19"/>
    </row>
    <row r="2627" spans="3:4" x14ac:dyDescent="0.2">
      <c r="C2627" s="19"/>
      <c r="D2627" s="19"/>
    </row>
    <row r="2628" spans="3:4" x14ac:dyDescent="0.2">
      <c r="C2628" s="19"/>
      <c r="D2628" s="19"/>
    </row>
    <row r="2629" spans="3:4" x14ac:dyDescent="0.2">
      <c r="C2629" s="19"/>
      <c r="D2629" s="19"/>
    </row>
    <row r="2630" spans="3:4" x14ac:dyDescent="0.2">
      <c r="C2630" s="19"/>
      <c r="D2630" s="19"/>
    </row>
    <row r="2631" spans="3:4" x14ac:dyDescent="0.2">
      <c r="C2631" s="19"/>
      <c r="D2631" s="19"/>
    </row>
    <row r="2632" spans="3:4" x14ac:dyDescent="0.2">
      <c r="C2632" s="19"/>
      <c r="D2632" s="19"/>
    </row>
    <row r="2633" spans="3:4" x14ac:dyDescent="0.2">
      <c r="C2633" s="19"/>
      <c r="D2633" s="19"/>
    </row>
    <row r="2634" spans="3:4" x14ac:dyDescent="0.2">
      <c r="C2634" s="19"/>
      <c r="D2634" s="19"/>
    </row>
    <row r="2635" spans="3:4" x14ac:dyDescent="0.2">
      <c r="C2635" s="19"/>
      <c r="D2635" s="19"/>
    </row>
    <row r="2636" spans="3:4" x14ac:dyDescent="0.2">
      <c r="C2636" s="19"/>
      <c r="D2636" s="19"/>
    </row>
    <row r="2637" spans="3:4" x14ac:dyDescent="0.2">
      <c r="C2637" s="19"/>
      <c r="D2637" s="19"/>
    </row>
    <row r="2638" spans="3:4" x14ac:dyDescent="0.2">
      <c r="C2638" s="19"/>
      <c r="D2638" s="19"/>
    </row>
    <row r="2639" spans="3:4" x14ac:dyDescent="0.2">
      <c r="C2639" s="19"/>
      <c r="D2639" s="19"/>
    </row>
    <row r="2640" spans="3:4" x14ac:dyDescent="0.2">
      <c r="C2640" s="19"/>
      <c r="D2640" s="19"/>
    </row>
    <row r="2641" spans="3:4" x14ac:dyDescent="0.2">
      <c r="C2641" s="19"/>
      <c r="D2641" s="19"/>
    </row>
    <row r="2642" spans="3:4" x14ac:dyDescent="0.2">
      <c r="C2642" s="19"/>
      <c r="D2642" s="19"/>
    </row>
    <row r="2643" spans="3:4" x14ac:dyDescent="0.2">
      <c r="C2643" s="19"/>
      <c r="D2643" s="19"/>
    </row>
    <row r="2644" spans="3:4" x14ac:dyDescent="0.2">
      <c r="C2644" s="19"/>
      <c r="D2644" s="19"/>
    </row>
    <row r="2645" spans="3:4" x14ac:dyDescent="0.2">
      <c r="C2645" s="19"/>
      <c r="D2645" s="19"/>
    </row>
    <row r="2646" spans="3:4" x14ac:dyDescent="0.2">
      <c r="C2646" s="19"/>
      <c r="D2646" s="19"/>
    </row>
    <row r="2647" spans="3:4" x14ac:dyDescent="0.2">
      <c r="C2647" s="19"/>
      <c r="D2647" s="19"/>
    </row>
    <row r="2648" spans="3:4" x14ac:dyDescent="0.2">
      <c r="C2648" s="19"/>
      <c r="D2648" s="19"/>
    </row>
    <row r="2649" spans="3:4" x14ac:dyDescent="0.2">
      <c r="C2649" s="19"/>
      <c r="D2649" s="19"/>
    </row>
    <row r="2650" spans="3:4" x14ac:dyDescent="0.2">
      <c r="C2650" s="19"/>
      <c r="D2650" s="19"/>
    </row>
    <row r="2651" spans="3:4" x14ac:dyDescent="0.2">
      <c r="C2651" s="19"/>
      <c r="D2651" s="19"/>
    </row>
    <row r="2652" spans="3:4" x14ac:dyDescent="0.2">
      <c r="C2652" s="19"/>
      <c r="D2652" s="19"/>
    </row>
    <row r="2653" spans="3:4" x14ac:dyDescent="0.2">
      <c r="C2653" s="19"/>
      <c r="D2653" s="19"/>
    </row>
    <row r="2654" spans="3:4" x14ac:dyDescent="0.2">
      <c r="C2654" s="19"/>
      <c r="D2654" s="19"/>
    </row>
    <row r="2655" spans="3:4" x14ac:dyDescent="0.2">
      <c r="C2655" s="19"/>
      <c r="D2655" s="19"/>
    </row>
    <row r="2656" spans="3:4" x14ac:dyDescent="0.2">
      <c r="C2656" s="19"/>
      <c r="D2656" s="19"/>
    </row>
    <row r="2657" spans="3:4" x14ac:dyDescent="0.2">
      <c r="C2657" s="19"/>
      <c r="D2657" s="19"/>
    </row>
    <row r="2658" spans="3:4" x14ac:dyDescent="0.2">
      <c r="C2658" s="19"/>
      <c r="D2658" s="19"/>
    </row>
    <row r="2659" spans="3:4" x14ac:dyDescent="0.2">
      <c r="C2659" s="19"/>
      <c r="D2659" s="19"/>
    </row>
    <row r="2660" spans="3:4" x14ac:dyDescent="0.2">
      <c r="C2660" s="19"/>
      <c r="D2660" s="19"/>
    </row>
    <row r="2661" spans="3:4" x14ac:dyDescent="0.2">
      <c r="C2661" s="19"/>
      <c r="D2661" s="19"/>
    </row>
    <row r="2662" spans="3:4" x14ac:dyDescent="0.2">
      <c r="C2662" s="19"/>
      <c r="D2662" s="19"/>
    </row>
    <row r="2663" spans="3:4" x14ac:dyDescent="0.2">
      <c r="C2663" s="19"/>
      <c r="D2663" s="19"/>
    </row>
    <row r="2664" spans="3:4" x14ac:dyDescent="0.2">
      <c r="C2664" s="19"/>
      <c r="D2664" s="19"/>
    </row>
    <row r="2665" spans="3:4" x14ac:dyDescent="0.2">
      <c r="C2665" s="19"/>
      <c r="D2665" s="19"/>
    </row>
    <row r="2666" spans="3:4" x14ac:dyDescent="0.2">
      <c r="C2666" s="19"/>
      <c r="D2666" s="19"/>
    </row>
    <row r="2667" spans="3:4" x14ac:dyDescent="0.2">
      <c r="C2667" s="19"/>
      <c r="D2667" s="19"/>
    </row>
    <row r="2668" spans="3:4" x14ac:dyDescent="0.2">
      <c r="C2668" s="19"/>
      <c r="D2668" s="19"/>
    </row>
    <row r="2669" spans="3:4" x14ac:dyDescent="0.2">
      <c r="C2669" s="19"/>
      <c r="D2669" s="19"/>
    </row>
    <row r="2670" spans="3:4" x14ac:dyDescent="0.2">
      <c r="C2670" s="19"/>
      <c r="D2670" s="19"/>
    </row>
    <row r="2671" spans="3:4" x14ac:dyDescent="0.2">
      <c r="C2671" s="19"/>
      <c r="D2671" s="19"/>
    </row>
    <row r="2672" spans="3:4" x14ac:dyDescent="0.2">
      <c r="C2672" s="19"/>
      <c r="D2672" s="19"/>
    </row>
    <row r="2673" spans="3:4" x14ac:dyDescent="0.2">
      <c r="C2673" s="19"/>
      <c r="D2673" s="19"/>
    </row>
    <row r="2674" spans="3:4" x14ac:dyDescent="0.2">
      <c r="C2674" s="19"/>
      <c r="D2674" s="19"/>
    </row>
    <row r="2675" spans="3:4" x14ac:dyDescent="0.2">
      <c r="C2675" s="19"/>
      <c r="D2675" s="19"/>
    </row>
    <row r="2676" spans="3:4" x14ac:dyDescent="0.2">
      <c r="C2676" s="19"/>
      <c r="D2676" s="19"/>
    </row>
    <row r="2677" spans="3:4" x14ac:dyDescent="0.2">
      <c r="C2677" s="19"/>
      <c r="D2677" s="19"/>
    </row>
    <row r="2678" spans="3:4" x14ac:dyDescent="0.2">
      <c r="C2678" s="19"/>
      <c r="D2678" s="19"/>
    </row>
    <row r="2679" spans="3:4" x14ac:dyDescent="0.2">
      <c r="C2679" s="19"/>
      <c r="D2679" s="19"/>
    </row>
    <row r="2680" spans="3:4" x14ac:dyDescent="0.2">
      <c r="C2680" s="19"/>
      <c r="D2680" s="19"/>
    </row>
    <row r="2681" spans="3:4" x14ac:dyDescent="0.2">
      <c r="C2681" s="19"/>
      <c r="D2681" s="19"/>
    </row>
    <row r="2682" spans="3:4" x14ac:dyDescent="0.2">
      <c r="C2682" s="19"/>
      <c r="D2682" s="19"/>
    </row>
    <row r="2683" spans="3:4" x14ac:dyDescent="0.2">
      <c r="C2683" s="19"/>
      <c r="D2683" s="19"/>
    </row>
    <row r="2684" spans="3:4" x14ac:dyDescent="0.2">
      <c r="C2684" s="19"/>
      <c r="D2684" s="19"/>
    </row>
    <row r="2685" spans="3:4" x14ac:dyDescent="0.2">
      <c r="C2685" s="19"/>
      <c r="D2685" s="19"/>
    </row>
    <row r="2686" spans="3:4" x14ac:dyDescent="0.2">
      <c r="C2686" s="19"/>
      <c r="D2686" s="19"/>
    </row>
    <row r="2687" spans="3:4" x14ac:dyDescent="0.2">
      <c r="C2687" s="19"/>
      <c r="D2687" s="19"/>
    </row>
    <row r="2688" spans="3:4" x14ac:dyDescent="0.2">
      <c r="C2688" s="19"/>
      <c r="D2688" s="19"/>
    </row>
    <row r="2689" spans="3:4" x14ac:dyDescent="0.2">
      <c r="C2689" s="19"/>
      <c r="D2689" s="19"/>
    </row>
    <row r="2690" spans="3:4" x14ac:dyDescent="0.2">
      <c r="C2690" s="19"/>
      <c r="D2690" s="19"/>
    </row>
    <row r="2691" spans="3:4" x14ac:dyDescent="0.2">
      <c r="C2691" s="19"/>
      <c r="D2691" s="19"/>
    </row>
    <row r="2692" spans="3:4" x14ac:dyDescent="0.2">
      <c r="C2692" s="19"/>
      <c r="D2692" s="19"/>
    </row>
    <row r="2693" spans="3:4" x14ac:dyDescent="0.2">
      <c r="C2693" s="19"/>
      <c r="D2693" s="19"/>
    </row>
    <row r="2694" spans="3:4" x14ac:dyDescent="0.2">
      <c r="C2694" s="19"/>
      <c r="D2694" s="19"/>
    </row>
    <row r="2695" spans="3:4" x14ac:dyDescent="0.2">
      <c r="C2695" s="19"/>
      <c r="D2695" s="19"/>
    </row>
    <row r="2696" spans="3:4" x14ac:dyDescent="0.2">
      <c r="C2696" s="19"/>
      <c r="D2696" s="19"/>
    </row>
    <row r="2697" spans="3:4" x14ac:dyDescent="0.2">
      <c r="C2697" s="19"/>
      <c r="D2697" s="19"/>
    </row>
    <row r="2698" spans="3:4" x14ac:dyDescent="0.2">
      <c r="C2698" s="19"/>
      <c r="D2698" s="19"/>
    </row>
    <row r="2699" spans="3:4" x14ac:dyDescent="0.2">
      <c r="C2699" s="19"/>
      <c r="D2699" s="19"/>
    </row>
    <row r="2700" spans="3:4" x14ac:dyDescent="0.2">
      <c r="C2700" s="19"/>
      <c r="D2700" s="19"/>
    </row>
    <row r="2701" spans="3:4" x14ac:dyDescent="0.2">
      <c r="C2701" s="19"/>
      <c r="D2701" s="19"/>
    </row>
    <row r="2702" spans="3:4" x14ac:dyDescent="0.2">
      <c r="C2702" s="19"/>
      <c r="D2702" s="19"/>
    </row>
    <row r="2703" spans="3:4" x14ac:dyDescent="0.2">
      <c r="C2703" s="19"/>
      <c r="D2703" s="19"/>
    </row>
    <row r="2704" spans="3:4" x14ac:dyDescent="0.2">
      <c r="C2704" s="19"/>
      <c r="D2704" s="19"/>
    </row>
    <row r="2705" spans="3:4" x14ac:dyDescent="0.2">
      <c r="C2705" s="19"/>
      <c r="D2705" s="19"/>
    </row>
    <row r="2706" spans="3:4" x14ac:dyDescent="0.2">
      <c r="C2706" s="19"/>
      <c r="D2706" s="19"/>
    </row>
    <row r="2707" spans="3:4" x14ac:dyDescent="0.2">
      <c r="C2707" s="19"/>
      <c r="D2707" s="19"/>
    </row>
    <row r="2708" spans="3:4" x14ac:dyDescent="0.2">
      <c r="C2708" s="19"/>
      <c r="D2708" s="19"/>
    </row>
    <row r="2709" spans="3:4" x14ac:dyDescent="0.2">
      <c r="C2709" s="19"/>
      <c r="D2709" s="19"/>
    </row>
    <row r="2710" spans="3:4" x14ac:dyDescent="0.2">
      <c r="C2710" s="19"/>
      <c r="D2710" s="19"/>
    </row>
    <row r="2711" spans="3:4" x14ac:dyDescent="0.2">
      <c r="C2711" s="19"/>
      <c r="D2711" s="19"/>
    </row>
    <row r="2712" spans="3:4" x14ac:dyDescent="0.2">
      <c r="C2712" s="19"/>
      <c r="D2712" s="19"/>
    </row>
    <row r="2713" spans="3:4" x14ac:dyDescent="0.2">
      <c r="C2713" s="19"/>
      <c r="D2713" s="19"/>
    </row>
    <row r="2714" spans="3:4" x14ac:dyDescent="0.2">
      <c r="C2714" s="19"/>
      <c r="D2714" s="19"/>
    </row>
    <row r="2715" spans="3:4" x14ac:dyDescent="0.2">
      <c r="C2715" s="19"/>
      <c r="D2715" s="19"/>
    </row>
    <row r="2716" spans="3:4" x14ac:dyDescent="0.2">
      <c r="C2716" s="19"/>
      <c r="D2716" s="19"/>
    </row>
    <row r="2717" spans="3:4" x14ac:dyDescent="0.2">
      <c r="C2717" s="19"/>
      <c r="D2717" s="19"/>
    </row>
    <row r="2718" spans="3:4" x14ac:dyDescent="0.2">
      <c r="C2718" s="19"/>
      <c r="D2718" s="19"/>
    </row>
    <row r="2719" spans="3:4" x14ac:dyDescent="0.2">
      <c r="C2719" s="19"/>
      <c r="D2719" s="19"/>
    </row>
    <row r="2720" spans="3:4" x14ac:dyDescent="0.2">
      <c r="C2720" s="19"/>
      <c r="D2720" s="19"/>
    </row>
    <row r="2721" spans="3:4" x14ac:dyDescent="0.2">
      <c r="C2721" s="19"/>
      <c r="D2721" s="19"/>
    </row>
    <row r="2722" spans="3:4" x14ac:dyDescent="0.2">
      <c r="C2722" s="19"/>
      <c r="D2722" s="19"/>
    </row>
    <row r="2723" spans="3:4" x14ac:dyDescent="0.2">
      <c r="C2723" s="19"/>
      <c r="D2723" s="19"/>
    </row>
    <row r="2724" spans="3:4" x14ac:dyDescent="0.2">
      <c r="C2724" s="19"/>
      <c r="D2724" s="19"/>
    </row>
    <row r="2725" spans="3:4" x14ac:dyDescent="0.2">
      <c r="C2725" s="19"/>
      <c r="D2725" s="19"/>
    </row>
    <row r="2726" spans="3:4" x14ac:dyDescent="0.2">
      <c r="C2726" s="19"/>
      <c r="D2726" s="19"/>
    </row>
    <row r="2727" spans="3:4" x14ac:dyDescent="0.2">
      <c r="C2727" s="19"/>
      <c r="D2727" s="19"/>
    </row>
    <row r="2728" spans="3:4" x14ac:dyDescent="0.2">
      <c r="C2728" s="19"/>
      <c r="D2728" s="19"/>
    </row>
    <row r="2729" spans="3:4" x14ac:dyDescent="0.2">
      <c r="C2729" s="19"/>
      <c r="D2729" s="19"/>
    </row>
    <row r="2730" spans="3:4" x14ac:dyDescent="0.2">
      <c r="C2730" s="19"/>
      <c r="D2730" s="19"/>
    </row>
    <row r="2731" spans="3:4" x14ac:dyDescent="0.2">
      <c r="C2731" s="19"/>
      <c r="D2731" s="19"/>
    </row>
    <row r="2732" spans="3:4" x14ac:dyDescent="0.2">
      <c r="C2732" s="19"/>
      <c r="D2732" s="19"/>
    </row>
    <row r="2733" spans="3:4" x14ac:dyDescent="0.2">
      <c r="C2733" s="19"/>
      <c r="D2733" s="19"/>
    </row>
    <row r="2734" spans="3:4" x14ac:dyDescent="0.2">
      <c r="C2734" s="19"/>
      <c r="D2734" s="19"/>
    </row>
    <row r="2735" spans="3:4" x14ac:dyDescent="0.2">
      <c r="C2735" s="19"/>
      <c r="D2735" s="19"/>
    </row>
    <row r="2736" spans="3:4" x14ac:dyDescent="0.2">
      <c r="C2736" s="19"/>
      <c r="D2736" s="19"/>
    </row>
    <row r="2737" spans="3:4" x14ac:dyDescent="0.2">
      <c r="C2737" s="19"/>
      <c r="D2737" s="19"/>
    </row>
    <row r="2738" spans="3:4" x14ac:dyDescent="0.2">
      <c r="C2738" s="19"/>
      <c r="D2738" s="19"/>
    </row>
    <row r="2739" spans="3:4" x14ac:dyDescent="0.2">
      <c r="C2739" s="19"/>
      <c r="D2739" s="19"/>
    </row>
    <row r="2740" spans="3:4" x14ac:dyDescent="0.2">
      <c r="C2740" s="19"/>
      <c r="D2740" s="19"/>
    </row>
    <row r="2741" spans="3:4" x14ac:dyDescent="0.2">
      <c r="C2741" s="19"/>
      <c r="D2741" s="19"/>
    </row>
    <row r="2742" spans="3:4" x14ac:dyDescent="0.2">
      <c r="C2742" s="19"/>
      <c r="D2742" s="19"/>
    </row>
    <row r="2743" spans="3:4" x14ac:dyDescent="0.2">
      <c r="C2743" s="19"/>
      <c r="D2743" s="19"/>
    </row>
    <row r="2744" spans="3:4" x14ac:dyDescent="0.2">
      <c r="C2744" s="19"/>
      <c r="D2744" s="19"/>
    </row>
    <row r="2745" spans="3:4" x14ac:dyDescent="0.2">
      <c r="C2745" s="19"/>
      <c r="D2745" s="19"/>
    </row>
    <row r="2746" spans="3:4" x14ac:dyDescent="0.2">
      <c r="C2746" s="19"/>
      <c r="D2746" s="19"/>
    </row>
    <row r="2747" spans="3:4" x14ac:dyDescent="0.2">
      <c r="C2747" s="19"/>
      <c r="D2747" s="19"/>
    </row>
    <row r="2748" spans="3:4" x14ac:dyDescent="0.2">
      <c r="C2748" s="19"/>
      <c r="D2748" s="19"/>
    </row>
    <row r="2749" spans="3:4" x14ac:dyDescent="0.2">
      <c r="C2749" s="19"/>
      <c r="D2749" s="19"/>
    </row>
    <row r="2750" spans="3:4" x14ac:dyDescent="0.2">
      <c r="C2750" s="19"/>
      <c r="D2750" s="19"/>
    </row>
    <row r="2751" spans="3:4" x14ac:dyDescent="0.2">
      <c r="C2751" s="19"/>
      <c r="D2751" s="19"/>
    </row>
    <row r="2752" spans="3:4" x14ac:dyDescent="0.2">
      <c r="C2752" s="19"/>
      <c r="D2752" s="19"/>
    </row>
    <row r="2753" spans="3:4" x14ac:dyDescent="0.2">
      <c r="C2753" s="19"/>
      <c r="D2753" s="19"/>
    </row>
    <row r="2754" spans="3:4" x14ac:dyDescent="0.2">
      <c r="C2754" s="19"/>
      <c r="D2754" s="19"/>
    </row>
    <row r="2755" spans="3:4" x14ac:dyDescent="0.2">
      <c r="C2755" s="19"/>
      <c r="D2755" s="19"/>
    </row>
    <row r="2756" spans="3:4" x14ac:dyDescent="0.2">
      <c r="C2756" s="19"/>
      <c r="D2756" s="19"/>
    </row>
    <row r="2757" spans="3:4" x14ac:dyDescent="0.2">
      <c r="C2757" s="19"/>
      <c r="D2757" s="19"/>
    </row>
    <row r="2758" spans="3:4" x14ac:dyDescent="0.2">
      <c r="C2758" s="19"/>
      <c r="D2758" s="19"/>
    </row>
    <row r="2759" spans="3:4" x14ac:dyDescent="0.2">
      <c r="C2759" s="19"/>
      <c r="D2759" s="19"/>
    </row>
    <row r="2760" spans="3:4" x14ac:dyDescent="0.2">
      <c r="C2760" s="19"/>
      <c r="D2760" s="19"/>
    </row>
    <row r="2761" spans="3:4" x14ac:dyDescent="0.2">
      <c r="C2761" s="19"/>
      <c r="D2761" s="19"/>
    </row>
    <row r="2762" spans="3:4" x14ac:dyDescent="0.2">
      <c r="C2762" s="19"/>
      <c r="D2762" s="19"/>
    </row>
    <row r="2763" spans="3:4" x14ac:dyDescent="0.2">
      <c r="C2763" s="19"/>
      <c r="D2763" s="19"/>
    </row>
    <row r="2764" spans="3:4" x14ac:dyDescent="0.2">
      <c r="C2764" s="19"/>
      <c r="D2764" s="19"/>
    </row>
    <row r="2765" spans="3:4" x14ac:dyDescent="0.2">
      <c r="C2765" s="19"/>
      <c r="D2765" s="19"/>
    </row>
    <row r="2766" spans="3:4" x14ac:dyDescent="0.2">
      <c r="C2766" s="19"/>
      <c r="D2766" s="19"/>
    </row>
    <row r="2767" spans="3:4" x14ac:dyDescent="0.2">
      <c r="C2767" s="19"/>
      <c r="D2767" s="19"/>
    </row>
    <row r="2768" spans="3:4" x14ac:dyDescent="0.2">
      <c r="C2768" s="19"/>
      <c r="D2768" s="19"/>
    </row>
    <row r="2769" spans="3:4" x14ac:dyDescent="0.2">
      <c r="C2769" s="19"/>
      <c r="D2769" s="19"/>
    </row>
    <row r="2770" spans="3:4" x14ac:dyDescent="0.2">
      <c r="C2770" s="19"/>
      <c r="D2770" s="19"/>
    </row>
    <row r="2771" spans="3:4" x14ac:dyDescent="0.2">
      <c r="C2771" s="19"/>
      <c r="D2771" s="19"/>
    </row>
    <row r="2772" spans="3:4" x14ac:dyDescent="0.2">
      <c r="C2772" s="19"/>
      <c r="D2772" s="19"/>
    </row>
    <row r="2773" spans="3:4" x14ac:dyDescent="0.2">
      <c r="C2773" s="19"/>
      <c r="D2773" s="19"/>
    </row>
    <row r="2774" spans="3:4" x14ac:dyDescent="0.2">
      <c r="C2774" s="19"/>
      <c r="D2774" s="19"/>
    </row>
    <row r="2775" spans="3:4" x14ac:dyDescent="0.2">
      <c r="C2775" s="19"/>
      <c r="D2775" s="19"/>
    </row>
    <row r="2776" spans="3:4" x14ac:dyDescent="0.2">
      <c r="C2776" s="19"/>
      <c r="D2776" s="19"/>
    </row>
    <row r="2777" spans="3:4" x14ac:dyDescent="0.2">
      <c r="C2777" s="19"/>
      <c r="D2777" s="19"/>
    </row>
    <row r="2778" spans="3:4" x14ac:dyDescent="0.2">
      <c r="C2778" s="19"/>
      <c r="D2778" s="19"/>
    </row>
    <row r="2779" spans="3:4" x14ac:dyDescent="0.2">
      <c r="C2779" s="19"/>
      <c r="D2779" s="19"/>
    </row>
    <row r="2780" spans="3:4" x14ac:dyDescent="0.2">
      <c r="C2780" s="19"/>
      <c r="D2780" s="19"/>
    </row>
    <row r="2781" spans="3:4" x14ac:dyDescent="0.2">
      <c r="C2781" s="19"/>
      <c r="D2781" s="19"/>
    </row>
    <row r="2782" spans="3:4" x14ac:dyDescent="0.2">
      <c r="C2782" s="19"/>
      <c r="D2782" s="19"/>
    </row>
    <row r="2783" spans="3:4" x14ac:dyDescent="0.2">
      <c r="C2783" s="19"/>
      <c r="D2783" s="19"/>
    </row>
    <row r="2784" spans="3:4" x14ac:dyDescent="0.2">
      <c r="C2784" s="19"/>
      <c r="D2784" s="19"/>
    </row>
    <row r="2785" spans="3:4" x14ac:dyDescent="0.2">
      <c r="C2785" s="19"/>
      <c r="D2785" s="19"/>
    </row>
    <row r="2786" spans="3:4" x14ac:dyDescent="0.2">
      <c r="C2786" s="19"/>
      <c r="D2786" s="19"/>
    </row>
    <row r="2787" spans="3:4" x14ac:dyDescent="0.2">
      <c r="C2787" s="19"/>
      <c r="D2787" s="19"/>
    </row>
    <row r="2788" spans="3:4" x14ac:dyDescent="0.2">
      <c r="C2788" s="19"/>
      <c r="D2788" s="19"/>
    </row>
    <row r="2789" spans="3:4" x14ac:dyDescent="0.2">
      <c r="C2789" s="19"/>
      <c r="D2789" s="19"/>
    </row>
    <row r="2790" spans="3:4" x14ac:dyDescent="0.2">
      <c r="C2790" s="19"/>
      <c r="D2790" s="19"/>
    </row>
    <row r="2791" spans="3:4" x14ac:dyDescent="0.2">
      <c r="C2791" s="19"/>
      <c r="D2791" s="19"/>
    </row>
    <row r="2792" spans="3:4" x14ac:dyDescent="0.2">
      <c r="C2792" s="19"/>
      <c r="D2792" s="19"/>
    </row>
    <row r="2793" spans="3:4" x14ac:dyDescent="0.2">
      <c r="C2793" s="19"/>
      <c r="D2793" s="19"/>
    </row>
    <row r="2794" spans="3:4" x14ac:dyDescent="0.2">
      <c r="C2794" s="19"/>
      <c r="D2794" s="19"/>
    </row>
    <row r="2795" spans="3:4" x14ac:dyDescent="0.2">
      <c r="C2795" s="19"/>
      <c r="D2795" s="19"/>
    </row>
    <row r="2796" spans="3:4" x14ac:dyDescent="0.2">
      <c r="C2796" s="19"/>
      <c r="D2796" s="19"/>
    </row>
    <row r="2797" spans="3:4" x14ac:dyDescent="0.2">
      <c r="C2797" s="19"/>
      <c r="D2797" s="19"/>
    </row>
    <row r="2798" spans="3:4" x14ac:dyDescent="0.2">
      <c r="C2798" s="19"/>
      <c r="D2798" s="19"/>
    </row>
    <row r="2799" spans="3:4" x14ac:dyDescent="0.2">
      <c r="C2799" s="19"/>
      <c r="D2799" s="19"/>
    </row>
    <row r="2800" spans="3:4" x14ac:dyDescent="0.2">
      <c r="C2800" s="19"/>
      <c r="D2800" s="19"/>
    </row>
    <row r="2801" spans="3:4" x14ac:dyDescent="0.2">
      <c r="C2801" s="19"/>
      <c r="D2801" s="19"/>
    </row>
    <row r="2802" spans="3:4" x14ac:dyDescent="0.2">
      <c r="C2802" s="19"/>
      <c r="D2802" s="19"/>
    </row>
    <row r="2803" spans="3:4" x14ac:dyDescent="0.2">
      <c r="C2803" s="19"/>
      <c r="D2803" s="19"/>
    </row>
    <row r="2804" spans="3:4" x14ac:dyDescent="0.2">
      <c r="C2804" s="19"/>
      <c r="D2804" s="19"/>
    </row>
    <row r="2805" spans="3:4" x14ac:dyDescent="0.2">
      <c r="C2805" s="19"/>
      <c r="D2805" s="19"/>
    </row>
    <row r="2806" spans="3:4" x14ac:dyDescent="0.2">
      <c r="C2806" s="19"/>
      <c r="D2806" s="19"/>
    </row>
    <row r="2807" spans="3:4" x14ac:dyDescent="0.2">
      <c r="C2807" s="19"/>
      <c r="D2807" s="19"/>
    </row>
    <row r="2808" spans="3:4" x14ac:dyDescent="0.2">
      <c r="C2808" s="19"/>
      <c r="D2808" s="19"/>
    </row>
    <row r="2809" spans="3:4" x14ac:dyDescent="0.2">
      <c r="C2809" s="19"/>
      <c r="D2809" s="19"/>
    </row>
    <row r="2810" spans="3:4" x14ac:dyDescent="0.2">
      <c r="C2810" s="19"/>
      <c r="D2810" s="19"/>
    </row>
    <row r="2811" spans="3:4" x14ac:dyDescent="0.2">
      <c r="C2811" s="19"/>
      <c r="D2811" s="19"/>
    </row>
    <row r="2812" spans="3:4" x14ac:dyDescent="0.2">
      <c r="C2812" s="19"/>
      <c r="D2812" s="19"/>
    </row>
    <row r="2813" spans="3:4" x14ac:dyDescent="0.2">
      <c r="C2813" s="19"/>
      <c r="D2813" s="19"/>
    </row>
    <row r="2814" spans="3:4" x14ac:dyDescent="0.2">
      <c r="C2814" s="19"/>
      <c r="D2814" s="19"/>
    </row>
    <row r="2815" spans="3:4" x14ac:dyDescent="0.2">
      <c r="C2815" s="19"/>
      <c r="D2815" s="19"/>
    </row>
    <row r="2816" spans="3:4" x14ac:dyDescent="0.2">
      <c r="C2816" s="19"/>
      <c r="D2816" s="19"/>
    </row>
    <row r="2817" spans="3:4" x14ac:dyDescent="0.2">
      <c r="C2817" s="19"/>
      <c r="D2817" s="19"/>
    </row>
    <row r="2818" spans="3:4" x14ac:dyDescent="0.2">
      <c r="C2818" s="19"/>
      <c r="D2818" s="19"/>
    </row>
    <row r="2819" spans="3:4" x14ac:dyDescent="0.2">
      <c r="C2819" s="19"/>
      <c r="D2819" s="19"/>
    </row>
    <row r="2820" spans="3:4" x14ac:dyDescent="0.2">
      <c r="C2820" s="19"/>
      <c r="D2820" s="19"/>
    </row>
    <row r="2821" spans="3:4" x14ac:dyDescent="0.2">
      <c r="C2821" s="19"/>
      <c r="D2821" s="19"/>
    </row>
    <row r="2822" spans="3:4" x14ac:dyDescent="0.2">
      <c r="C2822" s="19"/>
      <c r="D2822" s="19"/>
    </row>
    <row r="2823" spans="3:4" x14ac:dyDescent="0.2">
      <c r="C2823" s="19"/>
      <c r="D2823" s="19"/>
    </row>
    <row r="2824" spans="3:4" x14ac:dyDescent="0.2">
      <c r="C2824" s="19"/>
      <c r="D2824" s="19"/>
    </row>
    <row r="2825" spans="3:4" x14ac:dyDescent="0.2">
      <c r="C2825" s="19"/>
      <c r="D2825" s="19"/>
    </row>
    <row r="2826" spans="3:4" x14ac:dyDescent="0.2">
      <c r="C2826" s="19"/>
      <c r="D2826" s="19"/>
    </row>
    <row r="2827" spans="3:4" x14ac:dyDescent="0.2">
      <c r="C2827" s="19"/>
      <c r="D2827" s="19"/>
    </row>
    <row r="2828" spans="3:4" x14ac:dyDescent="0.2">
      <c r="C2828" s="19"/>
      <c r="D2828" s="19"/>
    </row>
    <row r="2829" spans="3:4" x14ac:dyDescent="0.2">
      <c r="C2829" s="19"/>
      <c r="D2829" s="19"/>
    </row>
    <row r="2830" spans="3:4" x14ac:dyDescent="0.2">
      <c r="C2830" s="19"/>
      <c r="D2830" s="19"/>
    </row>
    <row r="2831" spans="3:4" x14ac:dyDescent="0.2">
      <c r="C2831" s="19"/>
      <c r="D2831" s="19"/>
    </row>
    <row r="2832" spans="3:4" x14ac:dyDescent="0.2">
      <c r="C2832" s="19"/>
      <c r="D2832" s="19"/>
    </row>
    <row r="2833" spans="3:4" x14ac:dyDescent="0.2">
      <c r="C2833" s="19"/>
      <c r="D2833" s="19"/>
    </row>
    <row r="2834" spans="3:4" x14ac:dyDescent="0.2">
      <c r="C2834" s="19"/>
      <c r="D2834" s="19"/>
    </row>
    <row r="2835" spans="3:4" x14ac:dyDescent="0.2">
      <c r="C2835" s="19"/>
      <c r="D2835" s="19"/>
    </row>
    <row r="2836" spans="3:4" x14ac:dyDescent="0.2">
      <c r="C2836" s="19"/>
      <c r="D2836" s="19"/>
    </row>
    <row r="2837" spans="3:4" x14ac:dyDescent="0.2">
      <c r="C2837" s="19"/>
      <c r="D2837" s="19"/>
    </row>
    <row r="2838" spans="3:4" x14ac:dyDescent="0.2">
      <c r="C2838" s="19"/>
      <c r="D2838" s="19"/>
    </row>
    <row r="2839" spans="3:4" x14ac:dyDescent="0.2">
      <c r="C2839" s="19"/>
      <c r="D2839" s="19"/>
    </row>
    <row r="2840" spans="3:4" x14ac:dyDescent="0.2">
      <c r="C2840" s="19"/>
      <c r="D2840" s="19"/>
    </row>
    <row r="2841" spans="3:4" x14ac:dyDescent="0.2">
      <c r="C2841" s="19"/>
      <c r="D2841" s="19"/>
    </row>
    <row r="2842" spans="3:4" x14ac:dyDescent="0.2">
      <c r="C2842" s="19"/>
      <c r="D2842" s="19"/>
    </row>
    <row r="2843" spans="3:4" x14ac:dyDescent="0.2">
      <c r="C2843" s="19"/>
      <c r="D2843" s="19"/>
    </row>
    <row r="2844" spans="3:4" x14ac:dyDescent="0.2">
      <c r="C2844" s="19"/>
      <c r="D2844" s="19"/>
    </row>
    <row r="2845" spans="3:4" x14ac:dyDescent="0.2">
      <c r="C2845" s="19"/>
      <c r="D2845" s="19"/>
    </row>
    <row r="2846" spans="3:4" x14ac:dyDescent="0.2">
      <c r="C2846" s="19"/>
      <c r="D2846" s="19"/>
    </row>
    <row r="2847" spans="3:4" x14ac:dyDescent="0.2">
      <c r="C2847" s="19"/>
      <c r="D2847" s="19"/>
    </row>
    <row r="2848" spans="3:4" x14ac:dyDescent="0.2">
      <c r="C2848" s="19"/>
      <c r="D2848" s="19"/>
    </row>
    <row r="2849" spans="3:4" x14ac:dyDescent="0.2">
      <c r="C2849" s="19"/>
      <c r="D2849" s="19"/>
    </row>
    <row r="2850" spans="3:4" x14ac:dyDescent="0.2">
      <c r="C2850" s="19"/>
      <c r="D2850" s="19"/>
    </row>
    <row r="2851" spans="3:4" x14ac:dyDescent="0.2">
      <c r="C2851" s="19"/>
      <c r="D2851" s="19"/>
    </row>
    <row r="2852" spans="3:4" x14ac:dyDescent="0.2">
      <c r="C2852" s="19"/>
      <c r="D2852" s="19"/>
    </row>
    <row r="2853" spans="3:4" x14ac:dyDescent="0.2">
      <c r="C2853" s="19"/>
      <c r="D2853" s="19"/>
    </row>
    <row r="2854" spans="3:4" x14ac:dyDescent="0.2">
      <c r="C2854" s="19"/>
      <c r="D2854" s="19"/>
    </row>
    <row r="2855" spans="3:4" x14ac:dyDescent="0.2">
      <c r="C2855" s="19"/>
      <c r="D2855" s="19"/>
    </row>
    <row r="2856" spans="3:4" x14ac:dyDescent="0.2">
      <c r="C2856" s="19"/>
      <c r="D2856" s="19"/>
    </row>
    <row r="2857" spans="3:4" x14ac:dyDescent="0.2">
      <c r="C2857" s="19"/>
      <c r="D2857" s="19"/>
    </row>
    <row r="2858" spans="3:4" x14ac:dyDescent="0.2">
      <c r="C2858" s="19"/>
      <c r="D2858" s="19"/>
    </row>
    <row r="2859" spans="3:4" x14ac:dyDescent="0.2">
      <c r="C2859" s="19"/>
      <c r="D2859" s="19"/>
    </row>
    <row r="2860" spans="3:4" x14ac:dyDescent="0.2">
      <c r="C2860" s="19"/>
      <c r="D2860" s="19"/>
    </row>
    <row r="2861" spans="3:4" x14ac:dyDescent="0.2">
      <c r="C2861" s="19"/>
      <c r="D2861" s="19"/>
    </row>
    <row r="2862" spans="3:4" x14ac:dyDescent="0.2">
      <c r="C2862" s="19"/>
      <c r="D2862" s="19"/>
    </row>
    <row r="2863" spans="3:4" x14ac:dyDescent="0.2">
      <c r="C2863" s="19"/>
      <c r="D2863" s="19"/>
    </row>
    <row r="2864" spans="3:4" x14ac:dyDescent="0.2">
      <c r="C2864" s="19"/>
      <c r="D2864" s="19"/>
    </row>
    <row r="2865" spans="3:4" x14ac:dyDescent="0.2">
      <c r="C2865" s="19"/>
      <c r="D2865" s="19"/>
    </row>
    <row r="2866" spans="3:4" x14ac:dyDescent="0.2">
      <c r="C2866" s="19"/>
      <c r="D2866" s="19"/>
    </row>
    <row r="2867" spans="3:4" x14ac:dyDescent="0.2">
      <c r="C2867" s="19"/>
      <c r="D2867" s="19"/>
    </row>
    <row r="2868" spans="3:4" x14ac:dyDescent="0.2">
      <c r="C2868" s="19"/>
      <c r="D2868" s="19"/>
    </row>
    <row r="2869" spans="3:4" x14ac:dyDescent="0.2">
      <c r="C2869" s="19"/>
      <c r="D2869" s="19"/>
    </row>
    <row r="2870" spans="3:4" x14ac:dyDescent="0.2">
      <c r="C2870" s="19"/>
      <c r="D2870" s="19"/>
    </row>
    <row r="2871" spans="3:4" x14ac:dyDescent="0.2">
      <c r="C2871" s="19"/>
      <c r="D2871" s="19"/>
    </row>
    <row r="2872" spans="3:4" x14ac:dyDescent="0.2">
      <c r="C2872" s="19"/>
      <c r="D2872" s="19"/>
    </row>
    <row r="2873" spans="3:4" x14ac:dyDescent="0.2">
      <c r="C2873" s="19"/>
      <c r="D2873" s="19"/>
    </row>
    <row r="2874" spans="3:4" x14ac:dyDescent="0.2">
      <c r="C2874" s="19"/>
      <c r="D2874" s="19"/>
    </row>
    <row r="2875" spans="3:4" x14ac:dyDescent="0.2">
      <c r="C2875" s="19"/>
      <c r="D2875" s="19"/>
    </row>
    <row r="2876" spans="3:4" x14ac:dyDescent="0.2">
      <c r="C2876" s="19"/>
      <c r="D2876" s="19"/>
    </row>
    <row r="2877" spans="3:4" x14ac:dyDescent="0.2">
      <c r="C2877" s="19"/>
      <c r="D2877" s="19"/>
    </row>
    <row r="2878" spans="3:4" x14ac:dyDescent="0.2">
      <c r="C2878" s="19"/>
      <c r="D2878" s="19"/>
    </row>
    <row r="2879" spans="3:4" x14ac:dyDescent="0.2">
      <c r="C2879" s="19"/>
      <c r="D2879" s="19"/>
    </row>
    <row r="2880" spans="3:4" x14ac:dyDescent="0.2">
      <c r="C2880" s="19"/>
      <c r="D2880" s="19"/>
    </row>
    <row r="2881" spans="3:4" x14ac:dyDescent="0.2">
      <c r="C2881" s="19"/>
      <c r="D2881" s="19"/>
    </row>
    <row r="2882" spans="3:4" x14ac:dyDescent="0.2">
      <c r="C2882" s="19"/>
      <c r="D2882" s="19"/>
    </row>
    <row r="2883" spans="3:4" x14ac:dyDescent="0.2">
      <c r="C2883" s="19"/>
      <c r="D2883" s="19"/>
    </row>
    <row r="2884" spans="3:4" x14ac:dyDescent="0.2">
      <c r="C2884" s="19"/>
      <c r="D2884" s="19"/>
    </row>
    <row r="2885" spans="3:4" x14ac:dyDescent="0.2">
      <c r="C2885" s="19"/>
      <c r="D2885" s="19"/>
    </row>
    <row r="2886" spans="3:4" x14ac:dyDescent="0.2">
      <c r="C2886" s="19"/>
      <c r="D2886" s="19"/>
    </row>
    <row r="2887" spans="3:4" x14ac:dyDescent="0.2">
      <c r="C2887" s="19"/>
      <c r="D2887" s="19"/>
    </row>
    <row r="2888" spans="3:4" x14ac:dyDescent="0.2">
      <c r="C2888" s="19"/>
      <c r="D2888" s="19"/>
    </row>
    <row r="2889" spans="3:4" x14ac:dyDescent="0.2">
      <c r="C2889" s="19"/>
      <c r="D2889" s="19"/>
    </row>
    <row r="2890" spans="3:4" x14ac:dyDescent="0.2">
      <c r="C2890" s="19"/>
      <c r="D2890" s="19"/>
    </row>
    <row r="2891" spans="3:4" x14ac:dyDescent="0.2">
      <c r="C2891" s="19"/>
      <c r="D2891" s="19"/>
    </row>
    <row r="2892" spans="3:4" x14ac:dyDescent="0.2">
      <c r="C2892" s="19"/>
      <c r="D2892" s="19"/>
    </row>
    <row r="2893" spans="3:4" x14ac:dyDescent="0.2">
      <c r="C2893" s="19"/>
      <c r="D2893" s="19"/>
    </row>
    <row r="2894" spans="3:4" x14ac:dyDescent="0.2">
      <c r="C2894" s="19"/>
      <c r="D2894" s="19"/>
    </row>
    <row r="2895" spans="3:4" x14ac:dyDescent="0.2">
      <c r="C2895" s="19"/>
      <c r="D2895" s="19"/>
    </row>
    <row r="2896" spans="3:4" x14ac:dyDescent="0.2">
      <c r="C2896" s="19"/>
      <c r="D2896" s="19"/>
    </row>
    <row r="2897" spans="3:4" x14ac:dyDescent="0.2">
      <c r="C2897" s="19"/>
      <c r="D2897" s="19"/>
    </row>
    <row r="2898" spans="3:4" x14ac:dyDescent="0.2">
      <c r="C2898" s="19"/>
      <c r="D2898" s="19"/>
    </row>
    <row r="2899" spans="3:4" x14ac:dyDescent="0.2">
      <c r="C2899" s="19"/>
      <c r="D2899" s="19"/>
    </row>
    <row r="2900" spans="3:4" x14ac:dyDescent="0.2">
      <c r="C2900" s="19"/>
      <c r="D2900" s="19"/>
    </row>
    <row r="2901" spans="3:4" x14ac:dyDescent="0.2">
      <c r="C2901" s="19"/>
      <c r="D2901" s="19"/>
    </row>
    <row r="2902" spans="3:4" x14ac:dyDescent="0.2">
      <c r="C2902" s="19"/>
      <c r="D2902" s="19"/>
    </row>
    <row r="2903" spans="3:4" x14ac:dyDescent="0.2">
      <c r="C2903" s="19"/>
      <c r="D2903" s="19"/>
    </row>
    <row r="2904" spans="3:4" x14ac:dyDescent="0.2">
      <c r="C2904" s="19"/>
      <c r="D2904" s="19"/>
    </row>
    <row r="2905" spans="3:4" x14ac:dyDescent="0.2">
      <c r="C2905" s="19"/>
      <c r="D2905" s="19"/>
    </row>
    <row r="2906" spans="3:4" x14ac:dyDescent="0.2">
      <c r="C2906" s="19"/>
      <c r="D2906" s="19"/>
    </row>
    <row r="2907" spans="3:4" x14ac:dyDescent="0.2">
      <c r="C2907" s="19"/>
      <c r="D2907" s="19"/>
    </row>
    <row r="2908" spans="3:4" x14ac:dyDescent="0.2">
      <c r="C2908" s="19"/>
      <c r="D2908" s="19"/>
    </row>
    <row r="2909" spans="3:4" x14ac:dyDescent="0.2">
      <c r="C2909" s="19"/>
      <c r="D2909" s="19"/>
    </row>
    <row r="2910" spans="3:4" x14ac:dyDescent="0.2">
      <c r="C2910" s="19"/>
      <c r="D2910" s="19"/>
    </row>
    <row r="2911" spans="3:4" x14ac:dyDescent="0.2">
      <c r="C2911" s="19"/>
      <c r="D2911" s="19"/>
    </row>
    <row r="2912" spans="3:4" x14ac:dyDescent="0.2">
      <c r="C2912" s="19"/>
      <c r="D2912" s="19"/>
    </row>
    <row r="2913" spans="3:4" x14ac:dyDescent="0.2">
      <c r="C2913" s="19"/>
      <c r="D2913" s="19"/>
    </row>
    <row r="2914" spans="3:4" x14ac:dyDescent="0.2">
      <c r="C2914" s="19"/>
      <c r="D2914" s="19"/>
    </row>
    <row r="2915" spans="3:4" x14ac:dyDescent="0.2">
      <c r="C2915" s="19"/>
      <c r="D2915" s="19"/>
    </row>
    <row r="2916" spans="3:4" x14ac:dyDescent="0.2">
      <c r="C2916" s="19"/>
      <c r="D2916" s="19"/>
    </row>
    <row r="2917" spans="3:4" x14ac:dyDescent="0.2">
      <c r="C2917" s="19"/>
      <c r="D2917" s="19"/>
    </row>
    <row r="2918" spans="3:4" x14ac:dyDescent="0.2">
      <c r="C2918" s="19"/>
      <c r="D2918" s="19"/>
    </row>
    <row r="2919" spans="3:4" x14ac:dyDescent="0.2">
      <c r="C2919" s="19"/>
      <c r="D2919" s="19"/>
    </row>
    <row r="2920" spans="3:4" x14ac:dyDescent="0.2">
      <c r="C2920" s="19"/>
      <c r="D2920" s="19"/>
    </row>
    <row r="2921" spans="3:4" x14ac:dyDescent="0.2">
      <c r="C2921" s="19"/>
      <c r="D2921" s="19"/>
    </row>
    <row r="2922" spans="3:4" x14ac:dyDescent="0.2">
      <c r="C2922" s="19"/>
      <c r="D2922" s="19"/>
    </row>
    <row r="2923" spans="3:4" x14ac:dyDescent="0.2">
      <c r="C2923" s="19"/>
      <c r="D2923" s="19"/>
    </row>
    <row r="2924" spans="3:4" x14ac:dyDescent="0.2">
      <c r="C2924" s="19"/>
      <c r="D2924" s="19"/>
    </row>
    <row r="2925" spans="3:4" x14ac:dyDescent="0.2">
      <c r="C2925" s="19"/>
      <c r="D2925" s="19"/>
    </row>
    <row r="2926" spans="3:4" x14ac:dyDescent="0.2">
      <c r="C2926" s="19"/>
      <c r="D2926" s="19"/>
    </row>
    <row r="2927" spans="3:4" x14ac:dyDescent="0.2">
      <c r="C2927" s="19"/>
      <c r="D2927" s="19"/>
    </row>
    <row r="2928" spans="3:4" x14ac:dyDescent="0.2">
      <c r="C2928" s="19"/>
      <c r="D2928" s="19"/>
    </row>
    <row r="2929" spans="3:4" x14ac:dyDescent="0.2">
      <c r="C2929" s="19"/>
      <c r="D2929" s="19"/>
    </row>
    <row r="2930" spans="3:4" x14ac:dyDescent="0.2">
      <c r="C2930" s="19"/>
      <c r="D2930" s="19"/>
    </row>
    <row r="2931" spans="3:4" x14ac:dyDescent="0.2">
      <c r="C2931" s="19"/>
      <c r="D2931" s="19"/>
    </row>
    <row r="2932" spans="3:4" x14ac:dyDescent="0.2">
      <c r="C2932" s="19"/>
      <c r="D2932" s="19"/>
    </row>
    <row r="2933" spans="3:4" x14ac:dyDescent="0.2">
      <c r="C2933" s="19"/>
      <c r="D2933" s="19"/>
    </row>
    <row r="2934" spans="3:4" x14ac:dyDescent="0.2">
      <c r="C2934" s="19"/>
      <c r="D2934" s="19"/>
    </row>
    <row r="2935" spans="3:4" x14ac:dyDescent="0.2">
      <c r="C2935" s="19"/>
      <c r="D2935" s="19"/>
    </row>
    <row r="2936" spans="3:4" x14ac:dyDescent="0.2">
      <c r="C2936" s="19"/>
      <c r="D2936" s="19"/>
    </row>
    <row r="2937" spans="3:4" x14ac:dyDescent="0.2">
      <c r="C2937" s="19"/>
      <c r="D2937" s="19"/>
    </row>
    <row r="2938" spans="3:4" x14ac:dyDescent="0.2">
      <c r="C2938" s="19"/>
      <c r="D2938" s="19"/>
    </row>
    <row r="2939" spans="3:4" x14ac:dyDescent="0.2">
      <c r="C2939" s="19"/>
      <c r="D2939" s="19"/>
    </row>
    <row r="2940" spans="3:4" x14ac:dyDescent="0.2">
      <c r="C2940" s="19"/>
      <c r="D2940" s="19"/>
    </row>
    <row r="2941" spans="3:4" x14ac:dyDescent="0.2">
      <c r="C2941" s="19"/>
      <c r="D2941" s="19"/>
    </row>
    <row r="2942" spans="3:4" x14ac:dyDescent="0.2">
      <c r="C2942" s="19"/>
      <c r="D2942" s="19"/>
    </row>
    <row r="2943" spans="3:4" x14ac:dyDescent="0.2">
      <c r="C2943" s="19"/>
      <c r="D2943" s="19"/>
    </row>
    <row r="2944" spans="3:4" x14ac:dyDescent="0.2">
      <c r="C2944" s="19"/>
      <c r="D2944" s="19"/>
    </row>
    <row r="2945" spans="3:4" x14ac:dyDescent="0.2">
      <c r="C2945" s="19"/>
      <c r="D2945" s="19"/>
    </row>
    <row r="2946" spans="3:4" x14ac:dyDescent="0.2">
      <c r="C2946" s="19"/>
      <c r="D2946" s="19"/>
    </row>
    <row r="2947" spans="3:4" x14ac:dyDescent="0.2">
      <c r="C2947" s="19"/>
      <c r="D2947" s="19"/>
    </row>
    <row r="2948" spans="3:4" x14ac:dyDescent="0.2">
      <c r="C2948" s="19"/>
      <c r="D2948" s="19"/>
    </row>
    <row r="2949" spans="3:4" x14ac:dyDescent="0.2">
      <c r="C2949" s="19"/>
      <c r="D2949" s="19"/>
    </row>
    <row r="2950" spans="3:4" x14ac:dyDescent="0.2">
      <c r="C2950" s="19"/>
      <c r="D2950" s="19"/>
    </row>
    <row r="2951" spans="3:4" x14ac:dyDescent="0.2">
      <c r="C2951" s="19"/>
      <c r="D2951" s="19"/>
    </row>
    <row r="2952" spans="3:4" x14ac:dyDescent="0.2">
      <c r="C2952" s="19"/>
      <c r="D2952" s="19"/>
    </row>
    <row r="2953" spans="3:4" x14ac:dyDescent="0.2">
      <c r="C2953" s="19"/>
      <c r="D2953" s="19"/>
    </row>
    <row r="2954" spans="3:4" x14ac:dyDescent="0.2">
      <c r="C2954" s="19"/>
      <c r="D2954" s="19"/>
    </row>
    <row r="2955" spans="3:4" x14ac:dyDescent="0.2">
      <c r="C2955" s="19"/>
      <c r="D2955" s="19"/>
    </row>
    <row r="2956" spans="3:4" x14ac:dyDescent="0.2">
      <c r="C2956" s="19"/>
      <c r="D2956" s="19"/>
    </row>
    <row r="2957" spans="3:4" x14ac:dyDescent="0.2">
      <c r="C2957" s="19"/>
      <c r="D2957" s="19"/>
    </row>
    <row r="2958" spans="3:4" x14ac:dyDescent="0.2">
      <c r="C2958" s="19"/>
      <c r="D2958" s="19"/>
    </row>
    <row r="2959" spans="3:4" x14ac:dyDescent="0.2">
      <c r="C2959" s="19"/>
      <c r="D2959" s="19"/>
    </row>
    <row r="2960" spans="3:4" x14ac:dyDescent="0.2">
      <c r="C2960" s="19"/>
      <c r="D2960" s="19"/>
    </row>
    <row r="2961" spans="3:4" x14ac:dyDescent="0.2">
      <c r="C2961" s="19"/>
      <c r="D2961" s="19"/>
    </row>
    <row r="2962" spans="3:4" x14ac:dyDescent="0.2">
      <c r="C2962" s="19"/>
      <c r="D2962" s="19"/>
    </row>
    <row r="2963" spans="3:4" x14ac:dyDescent="0.2">
      <c r="C2963" s="19"/>
      <c r="D2963" s="19"/>
    </row>
    <row r="2964" spans="3:4" x14ac:dyDescent="0.2">
      <c r="C2964" s="19"/>
      <c r="D2964" s="19"/>
    </row>
    <row r="2965" spans="3:4" x14ac:dyDescent="0.2">
      <c r="C2965" s="19"/>
      <c r="D2965" s="19"/>
    </row>
    <row r="2966" spans="3:4" x14ac:dyDescent="0.2">
      <c r="C2966" s="19"/>
      <c r="D2966" s="19"/>
    </row>
    <row r="2967" spans="3:4" x14ac:dyDescent="0.2">
      <c r="C2967" s="19"/>
      <c r="D2967" s="19"/>
    </row>
    <row r="2968" spans="3:4" x14ac:dyDescent="0.2">
      <c r="C2968" s="19"/>
      <c r="D2968" s="19"/>
    </row>
    <row r="2969" spans="3:4" x14ac:dyDescent="0.2">
      <c r="C2969" s="19"/>
      <c r="D2969" s="19"/>
    </row>
    <row r="2970" spans="3:4" x14ac:dyDescent="0.2">
      <c r="C2970" s="19"/>
      <c r="D2970" s="19"/>
    </row>
    <row r="2971" spans="3:4" x14ac:dyDescent="0.2">
      <c r="C2971" s="19"/>
      <c r="D2971" s="19"/>
    </row>
    <row r="2972" spans="3:4" x14ac:dyDescent="0.2">
      <c r="C2972" s="19"/>
      <c r="D2972" s="19"/>
    </row>
    <row r="2973" spans="3:4" x14ac:dyDescent="0.2">
      <c r="C2973" s="19"/>
      <c r="D2973" s="19"/>
    </row>
    <row r="2974" spans="3:4" x14ac:dyDescent="0.2">
      <c r="C2974" s="19"/>
      <c r="D2974" s="19"/>
    </row>
    <row r="2975" spans="3:4" x14ac:dyDescent="0.2">
      <c r="C2975" s="19"/>
      <c r="D2975" s="19"/>
    </row>
    <row r="2976" spans="3:4" x14ac:dyDescent="0.2">
      <c r="C2976" s="19"/>
      <c r="D2976" s="19"/>
    </row>
    <row r="2977" spans="3:4" x14ac:dyDescent="0.2">
      <c r="C2977" s="19"/>
      <c r="D2977" s="19"/>
    </row>
    <row r="2978" spans="3:4" x14ac:dyDescent="0.2">
      <c r="C2978" s="19"/>
      <c r="D2978" s="19"/>
    </row>
    <row r="2979" spans="3:4" x14ac:dyDescent="0.2">
      <c r="C2979" s="19"/>
      <c r="D2979" s="19"/>
    </row>
    <row r="2980" spans="3:4" x14ac:dyDescent="0.2">
      <c r="C2980" s="19"/>
      <c r="D2980" s="19"/>
    </row>
    <row r="2981" spans="3:4" x14ac:dyDescent="0.2">
      <c r="C2981" s="19"/>
      <c r="D2981" s="19"/>
    </row>
    <row r="2982" spans="3:4" x14ac:dyDescent="0.2">
      <c r="C2982" s="19"/>
      <c r="D2982" s="19"/>
    </row>
    <row r="2983" spans="3:4" x14ac:dyDescent="0.2">
      <c r="C2983" s="19"/>
      <c r="D2983" s="19"/>
    </row>
    <row r="2984" spans="3:4" x14ac:dyDescent="0.2">
      <c r="C2984" s="19"/>
      <c r="D2984" s="19"/>
    </row>
    <row r="2985" spans="3:4" x14ac:dyDescent="0.2">
      <c r="C2985" s="19"/>
      <c r="D2985" s="19"/>
    </row>
    <row r="2986" spans="3:4" x14ac:dyDescent="0.2">
      <c r="C2986" s="19"/>
      <c r="D2986" s="19"/>
    </row>
    <row r="2987" spans="3:4" x14ac:dyDescent="0.2">
      <c r="C2987" s="19"/>
      <c r="D2987" s="19"/>
    </row>
    <row r="2988" spans="3:4" x14ac:dyDescent="0.2">
      <c r="C2988" s="19"/>
      <c r="D2988" s="19"/>
    </row>
    <row r="2989" spans="3:4" x14ac:dyDescent="0.2">
      <c r="C2989" s="19"/>
      <c r="D2989" s="19"/>
    </row>
    <row r="2990" spans="3:4" x14ac:dyDescent="0.2">
      <c r="C2990" s="19"/>
      <c r="D2990" s="19"/>
    </row>
    <row r="2991" spans="3:4" x14ac:dyDescent="0.2">
      <c r="C2991" s="19"/>
      <c r="D2991" s="19"/>
    </row>
    <row r="2992" spans="3:4" x14ac:dyDescent="0.2">
      <c r="C2992" s="19"/>
      <c r="D2992" s="19"/>
    </row>
    <row r="2993" spans="3:4" x14ac:dyDescent="0.2">
      <c r="C2993" s="19"/>
      <c r="D2993" s="19"/>
    </row>
    <row r="2994" spans="3:4" x14ac:dyDescent="0.2">
      <c r="C2994" s="19"/>
      <c r="D2994" s="19"/>
    </row>
    <row r="2995" spans="3:4" x14ac:dyDescent="0.2">
      <c r="C2995" s="19"/>
      <c r="D2995" s="19"/>
    </row>
    <row r="2996" spans="3:4" x14ac:dyDescent="0.2">
      <c r="C2996" s="19"/>
      <c r="D2996" s="19"/>
    </row>
    <row r="2997" spans="3:4" x14ac:dyDescent="0.2">
      <c r="C2997" s="19"/>
      <c r="D2997" s="19"/>
    </row>
    <row r="2998" spans="3:4" x14ac:dyDescent="0.2">
      <c r="C2998" s="19"/>
      <c r="D2998" s="19"/>
    </row>
    <row r="2999" spans="3:4" x14ac:dyDescent="0.2">
      <c r="C2999" s="19"/>
      <c r="D2999" s="19"/>
    </row>
    <row r="3000" spans="3:4" x14ac:dyDescent="0.2">
      <c r="C3000" s="19"/>
      <c r="D3000" s="19"/>
    </row>
    <row r="3001" spans="3:4" x14ac:dyDescent="0.2">
      <c r="C3001" s="19"/>
      <c r="D3001" s="19"/>
    </row>
    <row r="3002" spans="3:4" x14ac:dyDescent="0.2">
      <c r="C3002" s="19"/>
      <c r="D3002" s="19"/>
    </row>
    <row r="3003" spans="3:4" x14ac:dyDescent="0.2">
      <c r="C3003" s="19"/>
      <c r="D3003" s="19"/>
    </row>
    <row r="3004" spans="3:4" x14ac:dyDescent="0.2">
      <c r="C3004" s="19"/>
      <c r="D3004" s="19"/>
    </row>
    <row r="3005" spans="3:4" x14ac:dyDescent="0.2">
      <c r="C3005" s="19"/>
      <c r="D3005" s="19"/>
    </row>
    <row r="3006" spans="3:4" x14ac:dyDescent="0.2">
      <c r="C3006" s="19"/>
      <c r="D3006" s="19"/>
    </row>
    <row r="3007" spans="3:4" x14ac:dyDescent="0.2">
      <c r="C3007" s="19"/>
      <c r="D3007" s="19"/>
    </row>
    <row r="3008" spans="3:4" x14ac:dyDescent="0.2">
      <c r="C3008" s="19"/>
      <c r="D3008" s="19"/>
    </row>
    <row r="3009" spans="3:4" x14ac:dyDescent="0.2">
      <c r="C3009" s="19"/>
      <c r="D3009" s="19"/>
    </row>
    <row r="3010" spans="3:4" x14ac:dyDescent="0.2">
      <c r="C3010" s="19"/>
      <c r="D3010" s="19"/>
    </row>
    <row r="3011" spans="3:4" x14ac:dyDescent="0.2">
      <c r="C3011" s="19"/>
      <c r="D3011" s="19"/>
    </row>
    <row r="3012" spans="3:4" x14ac:dyDescent="0.2">
      <c r="C3012" s="19"/>
      <c r="D3012" s="19"/>
    </row>
    <row r="3013" spans="3:4" x14ac:dyDescent="0.2">
      <c r="C3013" s="19"/>
      <c r="D3013" s="19"/>
    </row>
    <row r="3014" spans="3:4" x14ac:dyDescent="0.2">
      <c r="C3014" s="19"/>
      <c r="D3014" s="19"/>
    </row>
    <row r="3015" spans="3:4" x14ac:dyDescent="0.2">
      <c r="C3015" s="19"/>
      <c r="D3015" s="19"/>
    </row>
    <row r="3016" spans="3:4" x14ac:dyDescent="0.2">
      <c r="C3016" s="19"/>
      <c r="D3016" s="19"/>
    </row>
    <row r="3017" spans="3:4" x14ac:dyDescent="0.2">
      <c r="C3017" s="19"/>
      <c r="D3017" s="19"/>
    </row>
    <row r="3018" spans="3:4" x14ac:dyDescent="0.2">
      <c r="C3018" s="19"/>
      <c r="D3018" s="19"/>
    </row>
    <row r="3019" spans="3:4" x14ac:dyDescent="0.2">
      <c r="C3019" s="19"/>
      <c r="D3019" s="19"/>
    </row>
    <row r="3020" spans="3:4" x14ac:dyDescent="0.2">
      <c r="C3020" s="19"/>
      <c r="D3020" s="19"/>
    </row>
    <row r="3021" spans="3:4" x14ac:dyDescent="0.2">
      <c r="C3021" s="19"/>
      <c r="D3021" s="19"/>
    </row>
    <row r="3022" spans="3:4" x14ac:dyDescent="0.2">
      <c r="C3022" s="19"/>
      <c r="D3022" s="19"/>
    </row>
    <row r="3023" spans="3:4" x14ac:dyDescent="0.2">
      <c r="C3023" s="19"/>
      <c r="D3023" s="19"/>
    </row>
    <row r="3024" spans="3:4" x14ac:dyDescent="0.2">
      <c r="C3024" s="19"/>
      <c r="D3024" s="19"/>
    </row>
    <row r="3025" spans="3:4" x14ac:dyDescent="0.2">
      <c r="C3025" s="19"/>
      <c r="D3025" s="19"/>
    </row>
    <row r="3026" spans="3:4" x14ac:dyDescent="0.2">
      <c r="C3026" s="19"/>
      <c r="D3026" s="19"/>
    </row>
    <row r="3027" spans="3:4" x14ac:dyDescent="0.2">
      <c r="C3027" s="19"/>
      <c r="D3027" s="19"/>
    </row>
    <row r="3028" spans="3:4" x14ac:dyDescent="0.2">
      <c r="C3028" s="19"/>
      <c r="D3028" s="19"/>
    </row>
    <row r="3029" spans="3:4" x14ac:dyDescent="0.2">
      <c r="C3029" s="19"/>
      <c r="D3029" s="19"/>
    </row>
    <row r="3030" spans="3:4" x14ac:dyDescent="0.2">
      <c r="C3030" s="19"/>
      <c r="D3030" s="19"/>
    </row>
    <row r="3031" spans="3:4" x14ac:dyDescent="0.2">
      <c r="C3031" s="19"/>
      <c r="D3031" s="19"/>
    </row>
    <row r="3032" spans="3:4" x14ac:dyDescent="0.2">
      <c r="C3032" s="19"/>
      <c r="D3032" s="19"/>
    </row>
    <row r="3033" spans="3:4" x14ac:dyDescent="0.2">
      <c r="C3033" s="19"/>
      <c r="D3033" s="19"/>
    </row>
    <row r="3034" spans="3:4" x14ac:dyDescent="0.2">
      <c r="C3034" s="19"/>
      <c r="D3034" s="19"/>
    </row>
    <row r="3035" spans="3:4" x14ac:dyDescent="0.2">
      <c r="C3035" s="19"/>
      <c r="D3035" s="19"/>
    </row>
    <row r="3036" spans="3:4" x14ac:dyDescent="0.2">
      <c r="C3036" s="19"/>
      <c r="D3036" s="19"/>
    </row>
    <row r="3037" spans="3:4" x14ac:dyDescent="0.2">
      <c r="C3037" s="19"/>
      <c r="D3037" s="19"/>
    </row>
    <row r="3038" spans="3:4" x14ac:dyDescent="0.2">
      <c r="C3038" s="19"/>
      <c r="D3038" s="19"/>
    </row>
    <row r="3039" spans="3:4" x14ac:dyDescent="0.2">
      <c r="C3039" s="19"/>
      <c r="D3039" s="19"/>
    </row>
    <row r="3040" spans="3:4" x14ac:dyDescent="0.2">
      <c r="C3040" s="19"/>
      <c r="D3040" s="19"/>
    </row>
    <row r="3041" spans="3:4" x14ac:dyDescent="0.2">
      <c r="C3041" s="19"/>
      <c r="D3041" s="19"/>
    </row>
    <row r="3042" spans="3:4" x14ac:dyDescent="0.2">
      <c r="C3042" s="19"/>
      <c r="D3042" s="19"/>
    </row>
    <row r="3043" spans="3:4" x14ac:dyDescent="0.2">
      <c r="C3043" s="19"/>
      <c r="D3043" s="19"/>
    </row>
    <row r="3044" spans="3:4" x14ac:dyDescent="0.2">
      <c r="C3044" s="19"/>
      <c r="D3044" s="19"/>
    </row>
    <row r="3045" spans="3:4" x14ac:dyDescent="0.2">
      <c r="C3045" s="19"/>
      <c r="D3045" s="19"/>
    </row>
    <row r="3046" spans="3:4" x14ac:dyDescent="0.2">
      <c r="C3046" s="19"/>
      <c r="D3046" s="19"/>
    </row>
    <row r="3047" spans="3:4" x14ac:dyDescent="0.2">
      <c r="C3047" s="19"/>
      <c r="D3047" s="19"/>
    </row>
    <row r="3048" spans="3:4" x14ac:dyDescent="0.2">
      <c r="C3048" s="19"/>
      <c r="D3048" s="19"/>
    </row>
    <row r="3049" spans="3:4" x14ac:dyDescent="0.2">
      <c r="C3049" s="19"/>
      <c r="D3049" s="19"/>
    </row>
    <row r="3050" spans="3:4" x14ac:dyDescent="0.2">
      <c r="C3050" s="19"/>
      <c r="D3050" s="19"/>
    </row>
    <row r="3051" spans="3:4" x14ac:dyDescent="0.2">
      <c r="C3051" s="19"/>
      <c r="D3051" s="19"/>
    </row>
    <row r="3052" spans="3:4" x14ac:dyDescent="0.2">
      <c r="C3052" s="19"/>
      <c r="D3052" s="19"/>
    </row>
    <row r="3053" spans="3:4" x14ac:dyDescent="0.2">
      <c r="C3053" s="19"/>
      <c r="D3053" s="19"/>
    </row>
    <row r="3054" spans="3:4" x14ac:dyDescent="0.2">
      <c r="C3054" s="19"/>
      <c r="D3054" s="19"/>
    </row>
    <row r="3055" spans="3:4" x14ac:dyDescent="0.2">
      <c r="C3055" s="19"/>
      <c r="D3055" s="19"/>
    </row>
    <row r="3056" spans="3:4" x14ac:dyDescent="0.2">
      <c r="C3056" s="19"/>
      <c r="D3056" s="19"/>
    </row>
    <row r="3057" spans="3:4" x14ac:dyDescent="0.2">
      <c r="C3057" s="19"/>
      <c r="D3057" s="19"/>
    </row>
    <row r="3058" spans="3:4" x14ac:dyDescent="0.2">
      <c r="C3058" s="19"/>
      <c r="D3058" s="19"/>
    </row>
    <row r="3059" spans="3:4" x14ac:dyDescent="0.2">
      <c r="C3059" s="19"/>
      <c r="D3059" s="19"/>
    </row>
    <row r="3060" spans="3:4" x14ac:dyDescent="0.2">
      <c r="C3060" s="19"/>
      <c r="D3060" s="19"/>
    </row>
    <row r="3061" spans="3:4" x14ac:dyDescent="0.2">
      <c r="C3061" s="19"/>
      <c r="D3061" s="19"/>
    </row>
    <row r="3062" spans="3:4" x14ac:dyDescent="0.2">
      <c r="C3062" s="19"/>
      <c r="D3062" s="19"/>
    </row>
    <row r="3063" spans="3:4" x14ac:dyDescent="0.2">
      <c r="C3063" s="19"/>
      <c r="D3063" s="19"/>
    </row>
    <row r="3064" spans="3:4" x14ac:dyDescent="0.2">
      <c r="C3064" s="19"/>
      <c r="D3064" s="19"/>
    </row>
    <row r="3065" spans="3:4" x14ac:dyDescent="0.2">
      <c r="C3065" s="19"/>
      <c r="D3065" s="19"/>
    </row>
    <row r="3066" spans="3:4" x14ac:dyDescent="0.2">
      <c r="C3066" s="19"/>
      <c r="D3066" s="19"/>
    </row>
    <row r="3067" spans="3:4" x14ac:dyDescent="0.2">
      <c r="C3067" s="19"/>
      <c r="D3067" s="19"/>
    </row>
    <row r="3068" spans="3:4" x14ac:dyDescent="0.2">
      <c r="C3068" s="19"/>
      <c r="D3068" s="19"/>
    </row>
    <row r="3069" spans="3:4" x14ac:dyDescent="0.2">
      <c r="C3069" s="19"/>
      <c r="D3069" s="19"/>
    </row>
    <row r="3070" spans="3:4" x14ac:dyDescent="0.2">
      <c r="C3070" s="19"/>
      <c r="D3070" s="19"/>
    </row>
    <row r="3071" spans="3:4" x14ac:dyDescent="0.2">
      <c r="C3071" s="19"/>
      <c r="D3071" s="19"/>
    </row>
    <row r="3072" spans="3:4" x14ac:dyDescent="0.2">
      <c r="C3072" s="19"/>
      <c r="D3072" s="19"/>
    </row>
    <row r="3073" spans="3:4" x14ac:dyDescent="0.2">
      <c r="C3073" s="19"/>
      <c r="D3073" s="19"/>
    </row>
    <row r="3074" spans="3:4" x14ac:dyDescent="0.2">
      <c r="C3074" s="19"/>
      <c r="D3074" s="19"/>
    </row>
    <row r="3075" spans="3:4" x14ac:dyDescent="0.2">
      <c r="C3075" s="19"/>
      <c r="D3075" s="19"/>
    </row>
    <row r="3076" spans="3:4" x14ac:dyDescent="0.2">
      <c r="C3076" s="19"/>
      <c r="D3076" s="19"/>
    </row>
    <row r="3077" spans="3:4" x14ac:dyDescent="0.2">
      <c r="C3077" s="19"/>
      <c r="D3077" s="19"/>
    </row>
    <row r="3078" spans="3:4" x14ac:dyDescent="0.2">
      <c r="C3078" s="19"/>
      <c r="D3078" s="19"/>
    </row>
    <row r="3079" spans="3:4" x14ac:dyDescent="0.2">
      <c r="C3079" s="19"/>
      <c r="D3079" s="19"/>
    </row>
    <row r="3080" spans="3:4" x14ac:dyDescent="0.2">
      <c r="C3080" s="19"/>
      <c r="D3080" s="19"/>
    </row>
    <row r="3081" spans="3:4" x14ac:dyDescent="0.2">
      <c r="C3081" s="19"/>
      <c r="D3081" s="19"/>
    </row>
    <row r="3082" spans="3:4" x14ac:dyDescent="0.2">
      <c r="C3082" s="19"/>
      <c r="D3082" s="19"/>
    </row>
    <row r="3083" spans="3:4" x14ac:dyDescent="0.2">
      <c r="C3083" s="19"/>
      <c r="D3083" s="19"/>
    </row>
    <row r="3084" spans="3:4" x14ac:dyDescent="0.2">
      <c r="C3084" s="19"/>
      <c r="D3084" s="19"/>
    </row>
    <row r="3085" spans="3:4" x14ac:dyDescent="0.2">
      <c r="C3085" s="19"/>
      <c r="D3085" s="19"/>
    </row>
    <row r="3086" spans="3:4" x14ac:dyDescent="0.2">
      <c r="C3086" s="19"/>
      <c r="D3086" s="19"/>
    </row>
    <row r="3087" spans="3:4" x14ac:dyDescent="0.2">
      <c r="C3087" s="19"/>
      <c r="D3087" s="19"/>
    </row>
    <row r="3088" spans="3:4" x14ac:dyDescent="0.2">
      <c r="C3088" s="19"/>
      <c r="D3088" s="19"/>
    </row>
    <row r="3089" spans="3:4" x14ac:dyDescent="0.2">
      <c r="C3089" s="19"/>
      <c r="D3089" s="19"/>
    </row>
    <row r="3090" spans="3:4" x14ac:dyDescent="0.2">
      <c r="C3090" s="19"/>
      <c r="D3090" s="19"/>
    </row>
    <row r="3091" spans="3:4" x14ac:dyDescent="0.2">
      <c r="C3091" s="19"/>
      <c r="D3091" s="19"/>
    </row>
    <row r="3092" spans="3:4" x14ac:dyDescent="0.2">
      <c r="C3092" s="19"/>
      <c r="D3092" s="19"/>
    </row>
    <row r="3093" spans="3:4" x14ac:dyDescent="0.2">
      <c r="C3093" s="19"/>
      <c r="D3093" s="19"/>
    </row>
    <row r="3094" spans="3:4" x14ac:dyDescent="0.2">
      <c r="C3094" s="19"/>
      <c r="D3094" s="19"/>
    </row>
    <row r="3095" spans="3:4" x14ac:dyDescent="0.2">
      <c r="C3095" s="19"/>
      <c r="D3095" s="19"/>
    </row>
    <row r="3096" spans="3:4" x14ac:dyDescent="0.2">
      <c r="C3096" s="19"/>
      <c r="D3096" s="19"/>
    </row>
    <row r="3097" spans="3:4" x14ac:dyDescent="0.2">
      <c r="C3097" s="19"/>
      <c r="D3097" s="19"/>
    </row>
    <row r="3098" spans="3:4" x14ac:dyDescent="0.2">
      <c r="C3098" s="19"/>
      <c r="D3098" s="19"/>
    </row>
    <row r="3099" spans="3:4" x14ac:dyDescent="0.2">
      <c r="C3099" s="19"/>
      <c r="D3099" s="19"/>
    </row>
    <row r="3100" spans="3:4" x14ac:dyDescent="0.2">
      <c r="C3100" s="19"/>
      <c r="D3100" s="19"/>
    </row>
    <row r="3101" spans="3:4" x14ac:dyDescent="0.2">
      <c r="C3101" s="19"/>
      <c r="D3101" s="19"/>
    </row>
    <row r="3102" spans="3:4" x14ac:dyDescent="0.2">
      <c r="C3102" s="19"/>
      <c r="D3102" s="19"/>
    </row>
    <row r="3103" spans="3:4" x14ac:dyDescent="0.2">
      <c r="C3103" s="19"/>
      <c r="D3103" s="19"/>
    </row>
    <row r="3104" spans="3:4" x14ac:dyDescent="0.2">
      <c r="C3104" s="19"/>
      <c r="D3104" s="19"/>
    </row>
    <row r="3105" spans="3:4" x14ac:dyDescent="0.2">
      <c r="C3105" s="19"/>
      <c r="D3105" s="19"/>
    </row>
    <row r="3106" spans="3:4" x14ac:dyDescent="0.2">
      <c r="C3106" s="19"/>
      <c r="D3106" s="19"/>
    </row>
    <row r="3107" spans="3:4" x14ac:dyDescent="0.2">
      <c r="C3107" s="19"/>
      <c r="D3107" s="19"/>
    </row>
    <row r="3108" spans="3:4" x14ac:dyDescent="0.2">
      <c r="C3108" s="19"/>
      <c r="D3108" s="19"/>
    </row>
    <row r="3109" spans="3:4" x14ac:dyDescent="0.2">
      <c r="C3109" s="19"/>
      <c r="D3109" s="19"/>
    </row>
    <row r="3110" spans="3:4" x14ac:dyDescent="0.2">
      <c r="C3110" s="19"/>
      <c r="D3110" s="19"/>
    </row>
    <row r="3111" spans="3:4" x14ac:dyDescent="0.2">
      <c r="C3111" s="19"/>
      <c r="D3111" s="19"/>
    </row>
    <row r="3112" spans="3:4" x14ac:dyDescent="0.2">
      <c r="C3112" s="19"/>
      <c r="D3112" s="19"/>
    </row>
    <row r="3113" spans="3:4" x14ac:dyDescent="0.2">
      <c r="C3113" s="19"/>
      <c r="D3113" s="19"/>
    </row>
    <row r="3114" spans="3:4" x14ac:dyDescent="0.2">
      <c r="C3114" s="19"/>
      <c r="D3114" s="19"/>
    </row>
    <row r="3115" spans="3:4" x14ac:dyDescent="0.2">
      <c r="C3115" s="19"/>
      <c r="D3115" s="19"/>
    </row>
    <row r="3116" spans="3:4" x14ac:dyDescent="0.2">
      <c r="C3116" s="19"/>
      <c r="D3116" s="19"/>
    </row>
    <row r="3117" spans="3:4" x14ac:dyDescent="0.2">
      <c r="C3117" s="19"/>
      <c r="D3117" s="19"/>
    </row>
    <row r="3118" spans="3:4" x14ac:dyDescent="0.2">
      <c r="C3118" s="19"/>
      <c r="D3118" s="19"/>
    </row>
    <row r="3119" spans="3:4" x14ac:dyDescent="0.2">
      <c r="C3119" s="19"/>
      <c r="D3119" s="19"/>
    </row>
    <row r="3120" spans="3:4" x14ac:dyDescent="0.2">
      <c r="C3120" s="19"/>
      <c r="D3120" s="19"/>
    </row>
    <row r="3121" spans="3:4" x14ac:dyDescent="0.2">
      <c r="C3121" s="19"/>
      <c r="D3121" s="19"/>
    </row>
    <row r="3122" spans="3:4" x14ac:dyDescent="0.2">
      <c r="C3122" s="19"/>
      <c r="D3122" s="19"/>
    </row>
    <row r="3123" spans="3:4" x14ac:dyDescent="0.2">
      <c r="C3123" s="19"/>
      <c r="D3123" s="19"/>
    </row>
    <row r="3124" spans="3:4" x14ac:dyDescent="0.2">
      <c r="C3124" s="19"/>
      <c r="D3124" s="19"/>
    </row>
    <row r="3125" spans="3:4" x14ac:dyDescent="0.2">
      <c r="C3125" s="19"/>
      <c r="D3125" s="19"/>
    </row>
    <row r="3126" spans="3:4" x14ac:dyDescent="0.2">
      <c r="C3126" s="19"/>
      <c r="D3126" s="19"/>
    </row>
    <row r="3127" spans="3:4" x14ac:dyDescent="0.2">
      <c r="C3127" s="19"/>
      <c r="D3127" s="19"/>
    </row>
    <row r="3128" spans="3:4" x14ac:dyDescent="0.2">
      <c r="C3128" s="19"/>
      <c r="D3128" s="19"/>
    </row>
    <row r="3129" spans="3:4" x14ac:dyDescent="0.2">
      <c r="C3129" s="19"/>
      <c r="D3129" s="19"/>
    </row>
    <row r="3130" spans="3:4" x14ac:dyDescent="0.2">
      <c r="C3130" s="19"/>
      <c r="D3130" s="19"/>
    </row>
    <row r="3131" spans="3:4" x14ac:dyDescent="0.2">
      <c r="C3131" s="19"/>
      <c r="D3131" s="19"/>
    </row>
    <row r="3132" spans="3:4" x14ac:dyDescent="0.2">
      <c r="C3132" s="19"/>
      <c r="D3132" s="19"/>
    </row>
    <row r="3133" spans="3:4" x14ac:dyDescent="0.2">
      <c r="C3133" s="19"/>
      <c r="D3133" s="19"/>
    </row>
    <row r="3134" spans="3:4" x14ac:dyDescent="0.2">
      <c r="C3134" s="19"/>
      <c r="D3134" s="19"/>
    </row>
    <row r="3135" spans="3:4" x14ac:dyDescent="0.2">
      <c r="C3135" s="19"/>
      <c r="D3135" s="19"/>
    </row>
    <row r="3136" spans="3:4" x14ac:dyDescent="0.2">
      <c r="C3136" s="19"/>
      <c r="D3136" s="19"/>
    </row>
    <row r="3137" spans="3:4" x14ac:dyDescent="0.2">
      <c r="C3137" s="19"/>
      <c r="D3137" s="19"/>
    </row>
    <row r="3138" spans="3:4" x14ac:dyDescent="0.2">
      <c r="C3138" s="19"/>
      <c r="D3138" s="19"/>
    </row>
    <row r="3139" spans="3:4" x14ac:dyDescent="0.2">
      <c r="C3139" s="19"/>
      <c r="D3139" s="19"/>
    </row>
    <row r="3140" spans="3:4" x14ac:dyDescent="0.2">
      <c r="C3140" s="19"/>
      <c r="D3140" s="19"/>
    </row>
    <row r="3141" spans="3:4" x14ac:dyDescent="0.2">
      <c r="C3141" s="19"/>
      <c r="D3141" s="19"/>
    </row>
    <row r="3142" spans="3:4" x14ac:dyDescent="0.2">
      <c r="C3142" s="19"/>
      <c r="D3142" s="19"/>
    </row>
    <row r="3143" spans="3:4" x14ac:dyDescent="0.2">
      <c r="C3143" s="19"/>
      <c r="D3143" s="19"/>
    </row>
    <row r="3144" spans="3:4" x14ac:dyDescent="0.2">
      <c r="C3144" s="19"/>
      <c r="D3144" s="19"/>
    </row>
    <row r="3145" spans="3:4" x14ac:dyDescent="0.2">
      <c r="C3145" s="19"/>
      <c r="D3145" s="19"/>
    </row>
    <row r="3146" spans="3:4" x14ac:dyDescent="0.2">
      <c r="C3146" s="19"/>
      <c r="D3146" s="19"/>
    </row>
    <row r="3147" spans="3:4" x14ac:dyDescent="0.2">
      <c r="C3147" s="19"/>
      <c r="D3147" s="19"/>
    </row>
    <row r="3148" spans="3:4" x14ac:dyDescent="0.2">
      <c r="C3148" s="19"/>
      <c r="D3148" s="19"/>
    </row>
    <row r="3149" spans="3:4" x14ac:dyDescent="0.2">
      <c r="C3149" s="19"/>
      <c r="D3149" s="19"/>
    </row>
    <row r="3150" spans="3:4" x14ac:dyDescent="0.2">
      <c r="C3150" s="19"/>
      <c r="D3150" s="19"/>
    </row>
    <row r="3151" spans="3:4" x14ac:dyDescent="0.2">
      <c r="C3151" s="19"/>
      <c r="D3151" s="19"/>
    </row>
    <row r="3152" spans="3:4" x14ac:dyDescent="0.2">
      <c r="C3152" s="19"/>
      <c r="D3152" s="19"/>
    </row>
    <row r="3153" spans="3:4" x14ac:dyDescent="0.2">
      <c r="C3153" s="19"/>
      <c r="D3153" s="19"/>
    </row>
    <row r="3154" spans="3:4" x14ac:dyDescent="0.2">
      <c r="C3154" s="19"/>
      <c r="D3154" s="19"/>
    </row>
    <row r="3155" spans="3:4" x14ac:dyDescent="0.2">
      <c r="C3155" s="19"/>
      <c r="D3155" s="19"/>
    </row>
    <row r="3156" spans="3:4" x14ac:dyDescent="0.2">
      <c r="C3156" s="19"/>
      <c r="D3156" s="19"/>
    </row>
    <row r="3157" spans="3:4" x14ac:dyDescent="0.2">
      <c r="C3157" s="19"/>
      <c r="D3157" s="19"/>
    </row>
    <row r="3158" spans="3:4" x14ac:dyDescent="0.2">
      <c r="C3158" s="19"/>
      <c r="D3158" s="19"/>
    </row>
    <row r="3159" spans="3:4" x14ac:dyDescent="0.2">
      <c r="C3159" s="19"/>
      <c r="D3159" s="19"/>
    </row>
    <row r="3160" spans="3:4" x14ac:dyDescent="0.2">
      <c r="C3160" s="19"/>
      <c r="D3160" s="19"/>
    </row>
    <row r="3161" spans="3:4" x14ac:dyDescent="0.2">
      <c r="C3161" s="19"/>
      <c r="D3161" s="19"/>
    </row>
    <row r="3162" spans="3:4" x14ac:dyDescent="0.2">
      <c r="C3162" s="19"/>
      <c r="D3162" s="19"/>
    </row>
    <row r="3163" spans="3:4" x14ac:dyDescent="0.2">
      <c r="C3163" s="19"/>
      <c r="D3163" s="19"/>
    </row>
    <row r="3164" spans="3:4" x14ac:dyDescent="0.2">
      <c r="C3164" s="19"/>
      <c r="D3164" s="19"/>
    </row>
    <row r="3165" spans="3:4" x14ac:dyDescent="0.2">
      <c r="C3165" s="19"/>
      <c r="D3165" s="19"/>
    </row>
    <row r="3166" spans="3:4" x14ac:dyDescent="0.2">
      <c r="C3166" s="19"/>
      <c r="D3166" s="19"/>
    </row>
    <row r="3167" spans="3:4" x14ac:dyDescent="0.2">
      <c r="C3167" s="19"/>
      <c r="D3167" s="19"/>
    </row>
    <row r="3168" spans="3:4" x14ac:dyDescent="0.2">
      <c r="C3168" s="19"/>
      <c r="D3168" s="19"/>
    </row>
    <row r="3169" spans="3:4" x14ac:dyDescent="0.2">
      <c r="C3169" s="19"/>
      <c r="D3169" s="19"/>
    </row>
    <row r="3170" spans="3:4" x14ac:dyDescent="0.2">
      <c r="C3170" s="19"/>
      <c r="D3170" s="19"/>
    </row>
    <row r="3171" spans="3:4" x14ac:dyDescent="0.2">
      <c r="C3171" s="19"/>
      <c r="D3171" s="19"/>
    </row>
    <row r="3172" spans="3:4" x14ac:dyDescent="0.2">
      <c r="C3172" s="19"/>
      <c r="D3172" s="19"/>
    </row>
    <row r="3173" spans="3:4" x14ac:dyDescent="0.2">
      <c r="C3173" s="19"/>
      <c r="D3173" s="19"/>
    </row>
    <row r="3174" spans="3:4" x14ac:dyDescent="0.2">
      <c r="C3174" s="19"/>
      <c r="D3174" s="19"/>
    </row>
    <row r="3175" spans="3:4" x14ac:dyDescent="0.2">
      <c r="C3175" s="19"/>
      <c r="D3175" s="19"/>
    </row>
    <row r="3176" spans="3:4" x14ac:dyDescent="0.2">
      <c r="C3176" s="19"/>
      <c r="D3176" s="19"/>
    </row>
    <row r="3177" spans="3:4" x14ac:dyDescent="0.2">
      <c r="C3177" s="19"/>
      <c r="D3177" s="19"/>
    </row>
    <row r="3178" spans="3:4" x14ac:dyDescent="0.2">
      <c r="C3178" s="19"/>
      <c r="D3178" s="19"/>
    </row>
    <row r="3179" spans="3:4" x14ac:dyDescent="0.2">
      <c r="C3179" s="19"/>
      <c r="D3179" s="19"/>
    </row>
    <row r="3180" spans="3:4" x14ac:dyDescent="0.2">
      <c r="C3180" s="19"/>
      <c r="D3180" s="19"/>
    </row>
    <row r="3181" spans="3:4" x14ac:dyDescent="0.2">
      <c r="C3181" s="19"/>
      <c r="D3181" s="19"/>
    </row>
    <row r="3182" spans="3:4" x14ac:dyDescent="0.2">
      <c r="C3182" s="19"/>
      <c r="D3182" s="19"/>
    </row>
    <row r="3183" spans="3:4" x14ac:dyDescent="0.2">
      <c r="C3183" s="19"/>
      <c r="D3183" s="19"/>
    </row>
    <row r="3184" spans="3:4" x14ac:dyDescent="0.2">
      <c r="C3184" s="19"/>
      <c r="D3184" s="19"/>
    </row>
    <row r="3185" spans="3:4" x14ac:dyDescent="0.2">
      <c r="C3185" s="19"/>
      <c r="D3185" s="19"/>
    </row>
    <row r="3186" spans="3:4" x14ac:dyDescent="0.2">
      <c r="C3186" s="19"/>
      <c r="D3186" s="19"/>
    </row>
    <row r="3187" spans="3:4" x14ac:dyDescent="0.2">
      <c r="C3187" s="19"/>
      <c r="D3187" s="19"/>
    </row>
    <row r="3188" spans="3:4" x14ac:dyDescent="0.2">
      <c r="C3188" s="19"/>
      <c r="D3188" s="19"/>
    </row>
    <row r="3189" spans="3:4" x14ac:dyDescent="0.2">
      <c r="C3189" s="19"/>
      <c r="D3189" s="19"/>
    </row>
    <row r="3190" spans="3:4" x14ac:dyDescent="0.2">
      <c r="C3190" s="19"/>
      <c r="D3190" s="19"/>
    </row>
    <row r="3191" spans="3:4" x14ac:dyDescent="0.2">
      <c r="C3191" s="19"/>
      <c r="D3191" s="19"/>
    </row>
    <row r="3192" spans="3:4" x14ac:dyDescent="0.2">
      <c r="C3192" s="19"/>
      <c r="D3192" s="19"/>
    </row>
    <row r="3193" spans="3:4" x14ac:dyDescent="0.2">
      <c r="C3193" s="19"/>
      <c r="D3193" s="19"/>
    </row>
    <row r="3194" spans="3:4" x14ac:dyDescent="0.2">
      <c r="C3194" s="19"/>
      <c r="D3194" s="19"/>
    </row>
    <row r="3195" spans="3:4" x14ac:dyDescent="0.2">
      <c r="C3195" s="19"/>
      <c r="D3195" s="19"/>
    </row>
    <row r="3196" spans="3:4" x14ac:dyDescent="0.2">
      <c r="C3196" s="19"/>
      <c r="D3196" s="19"/>
    </row>
    <row r="3197" spans="3:4" x14ac:dyDescent="0.2">
      <c r="C3197" s="19"/>
      <c r="D3197" s="19"/>
    </row>
    <row r="3198" spans="3:4" x14ac:dyDescent="0.2">
      <c r="C3198" s="19"/>
      <c r="D3198" s="19"/>
    </row>
    <row r="3199" spans="3:4" x14ac:dyDescent="0.2">
      <c r="C3199" s="19"/>
      <c r="D3199" s="19"/>
    </row>
    <row r="3200" spans="3:4" x14ac:dyDescent="0.2">
      <c r="C3200" s="19"/>
      <c r="D3200" s="19"/>
    </row>
    <row r="3201" spans="3:4" x14ac:dyDescent="0.2">
      <c r="C3201" s="19"/>
      <c r="D3201" s="19"/>
    </row>
    <row r="3202" spans="3:4" x14ac:dyDescent="0.2">
      <c r="C3202" s="19"/>
      <c r="D3202" s="19"/>
    </row>
    <row r="3203" spans="3:4" x14ac:dyDescent="0.2">
      <c r="C3203" s="19"/>
      <c r="D3203" s="19"/>
    </row>
    <row r="3204" spans="3:4" x14ac:dyDescent="0.2">
      <c r="C3204" s="19"/>
      <c r="D3204" s="19"/>
    </row>
    <row r="3205" spans="3:4" x14ac:dyDescent="0.2">
      <c r="C3205" s="19"/>
      <c r="D3205" s="19"/>
    </row>
    <row r="3206" spans="3:4" x14ac:dyDescent="0.2">
      <c r="C3206" s="19"/>
      <c r="D3206" s="19"/>
    </row>
    <row r="3207" spans="3:4" x14ac:dyDescent="0.2">
      <c r="C3207" s="19"/>
      <c r="D3207" s="19"/>
    </row>
    <row r="3208" spans="3:4" x14ac:dyDescent="0.2">
      <c r="C3208" s="19"/>
      <c r="D3208" s="19"/>
    </row>
    <row r="3209" spans="3:4" x14ac:dyDescent="0.2">
      <c r="C3209" s="19"/>
      <c r="D3209" s="19"/>
    </row>
    <row r="3210" spans="3:4" x14ac:dyDescent="0.2">
      <c r="C3210" s="19"/>
      <c r="D3210" s="19"/>
    </row>
    <row r="3211" spans="3:4" x14ac:dyDescent="0.2">
      <c r="C3211" s="19"/>
      <c r="D3211" s="19"/>
    </row>
    <row r="3212" spans="3:4" x14ac:dyDescent="0.2">
      <c r="C3212" s="19"/>
      <c r="D3212" s="19"/>
    </row>
    <row r="3213" spans="3:4" x14ac:dyDescent="0.2">
      <c r="C3213" s="19"/>
      <c r="D3213" s="19"/>
    </row>
    <row r="3214" spans="3:4" x14ac:dyDescent="0.2">
      <c r="C3214" s="19"/>
      <c r="D3214" s="19"/>
    </row>
    <row r="3215" spans="3:4" x14ac:dyDescent="0.2">
      <c r="C3215" s="19"/>
      <c r="D3215" s="19"/>
    </row>
    <row r="3216" spans="3:4" x14ac:dyDescent="0.2">
      <c r="C3216" s="19"/>
      <c r="D3216" s="19"/>
    </row>
    <row r="3217" spans="3:4" x14ac:dyDescent="0.2">
      <c r="C3217" s="19"/>
      <c r="D3217" s="19"/>
    </row>
    <row r="3218" spans="3:4" x14ac:dyDescent="0.2">
      <c r="C3218" s="19"/>
      <c r="D3218" s="19"/>
    </row>
    <row r="3219" spans="3:4" x14ac:dyDescent="0.2">
      <c r="C3219" s="19"/>
      <c r="D3219" s="19"/>
    </row>
    <row r="3220" spans="3:4" x14ac:dyDescent="0.2">
      <c r="C3220" s="19"/>
      <c r="D3220" s="19"/>
    </row>
    <row r="3221" spans="3:4" x14ac:dyDescent="0.2">
      <c r="C3221" s="19"/>
      <c r="D3221" s="19"/>
    </row>
    <row r="3222" spans="3:4" x14ac:dyDescent="0.2">
      <c r="C3222" s="19"/>
      <c r="D3222" s="19"/>
    </row>
    <row r="3223" spans="3:4" x14ac:dyDescent="0.2">
      <c r="C3223" s="19"/>
      <c r="D3223" s="19"/>
    </row>
    <row r="3224" spans="3:4" x14ac:dyDescent="0.2">
      <c r="C3224" s="19"/>
      <c r="D3224" s="19"/>
    </row>
    <row r="3225" spans="3:4" x14ac:dyDescent="0.2">
      <c r="C3225" s="19"/>
      <c r="D3225" s="19"/>
    </row>
    <row r="3226" spans="3:4" x14ac:dyDescent="0.2">
      <c r="C3226" s="19"/>
      <c r="D3226" s="19"/>
    </row>
    <row r="3227" spans="3:4" x14ac:dyDescent="0.2">
      <c r="C3227" s="19"/>
      <c r="D3227" s="19"/>
    </row>
    <row r="3228" spans="3:4" x14ac:dyDescent="0.2">
      <c r="C3228" s="19"/>
      <c r="D3228" s="19"/>
    </row>
    <row r="3229" spans="3:4" x14ac:dyDescent="0.2">
      <c r="C3229" s="19"/>
      <c r="D3229" s="19"/>
    </row>
    <row r="3230" spans="3:4" x14ac:dyDescent="0.2">
      <c r="C3230" s="19"/>
      <c r="D3230" s="19"/>
    </row>
    <row r="3231" spans="3:4" x14ac:dyDescent="0.2">
      <c r="C3231" s="19"/>
      <c r="D3231" s="19"/>
    </row>
    <row r="3232" spans="3:4" x14ac:dyDescent="0.2">
      <c r="C3232" s="19"/>
      <c r="D3232" s="19"/>
    </row>
    <row r="3233" spans="3:4" x14ac:dyDescent="0.2">
      <c r="C3233" s="19"/>
      <c r="D3233" s="19"/>
    </row>
    <row r="3234" spans="3:4" x14ac:dyDescent="0.2">
      <c r="C3234" s="19"/>
      <c r="D3234" s="19"/>
    </row>
    <row r="3235" spans="3:4" x14ac:dyDescent="0.2">
      <c r="C3235" s="19"/>
      <c r="D3235" s="19"/>
    </row>
    <row r="3236" spans="3:4" x14ac:dyDescent="0.2">
      <c r="C3236" s="19"/>
      <c r="D3236" s="19"/>
    </row>
    <row r="3237" spans="3:4" x14ac:dyDescent="0.2">
      <c r="C3237" s="19"/>
      <c r="D3237" s="19"/>
    </row>
    <row r="3238" spans="3:4" x14ac:dyDescent="0.2">
      <c r="C3238" s="19"/>
      <c r="D3238" s="19"/>
    </row>
    <row r="3239" spans="3:4" x14ac:dyDescent="0.2">
      <c r="C3239" s="19"/>
      <c r="D3239" s="19"/>
    </row>
    <row r="3240" spans="3:4" x14ac:dyDescent="0.2">
      <c r="C3240" s="19"/>
      <c r="D3240" s="19"/>
    </row>
    <row r="3241" spans="3:4" x14ac:dyDescent="0.2">
      <c r="C3241" s="19"/>
      <c r="D3241" s="19"/>
    </row>
    <row r="3242" spans="3:4" x14ac:dyDescent="0.2">
      <c r="C3242" s="19"/>
      <c r="D3242" s="19"/>
    </row>
    <row r="3243" spans="3:4" x14ac:dyDescent="0.2">
      <c r="C3243" s="19"/>
      <c r="D3243" s="19"/>
    </row>
    <row r="3244" spans="3:4" x14ac:dyDescent="0.2">
      <c r="C3244" s="19"/>
      <c r="D3244" s="19"/>
    </row>
    <row r="3245" spans="3:4" x14ac:dyDescent="0.2">
      <c r="C3245" s="19"/>
      <c r="D3245" s="19"/>
    </row>
    <row r="3246" spans="3:4" x14ac:dyDescent="0.2">
      <c r="C3246" s="19"/>
      <c r="D3246" s="19"/>
    </row>
    <row r="3247" spans="3:4" x14ac:dyDescent="0.2">
      <c r="C3247" s="19"/>
      <c r="D3247" s="19"/>
    </row>
    <row r="3248" spans="3:4" x14ac:dyDescent="0.2">
      <c r="C3248" s="19"/>
      <c r="D3248" s="19"/>
    </row>
    <row r="3249" spans="3:4" x14ac:dyDescent="0.2">
      <c r="C3249" s="19"/>
      <c r="D3249" s="19"/>
    </row>
    <row r="3250" spans="3:4" x14ac:dyDescent="0.2">
      <c r="C3250" s="19"/>
      <c r="D3250" s="19"/>
    </row>
    <row r="3251" spans="3:4" x14ac:dyDescent="0.2">
      <c r="C3251" s="19"/>
      <c r="D3251" s="19"/>
    </row>
    <row r="3252" spans="3:4" x14ac:dyDescent="0.2">
      <c r="C3252" s="19"/>
      <c r="D3252" s="19"/>
    </row>
    <row r="3253" spans="3:4" x14ac:dyDescent="0.2">
      <c r="C3253" s="19"/>
      <c r="D3253" s="19"/>
    </row>
    <row r="3254" spans="3:4" x14ac:dyDescent="0.2">
      <c r="C3254" s="19"/>
      <c r="D3254" s="19"/>
    </row>
    <row r="3255" spans="3:4" x14ac:dyDescent="0.2">
      <c r="C3255" s="19"/>
      <c r="D3255" s="19"/>
    </row>
    <row r="3256" spans="3:4" x14ac:dyDescent="0.2">
      <c r="C3256" s="19"/>
      <c r="D3256" s="19"/>
    </row>
    <row r="3257" spans="3:4" x14ac:dyDescent="0.2">
      <c r="C3257" s="19"/>
      <c r="D3257" s="19"/>
    </row>
    <row r="3258" spans="3:4" x14ac:dyDescent="0.2">
      <c r="C3258" s="19"/>
      <c r="D3258" s="19"/>
    </row>
    <row r="3259" spans="3:4" x14ac:dyDescent="0.2">
      <c r="C3259" s="19"/>
      <c r="D3259" s="19"/>
    </row>
    <row r="3260" spans="3:4" x14ac:dyDescent="0.2">
      <c r="C3260" s="19"/>
      <c r="D3260" s="19"/>
    </row>
    <row r="3261" spans="3:4" x14ac:dyDescent="0.2">
      <c r="C3261" s="19"/>
      <c r="D3261" s="19"/>
    </row>
    <row r="3262" spans="3:4" x14ac:dyDescent="0.2">
      <c r="C3262" s="19"/>
      <c r="D3262" s="19"/>
    </row>
    <row r="3263" spans="3:4" x14ac:dyDescent="0.2">
      <c r="C3263" s="19"/>
      <c r="D3263" s="19"/>
    </row>
    <row r="3264" spans="3:4" x14ac:dyDescent="0.2">
      <c r="C3264" s="19"/>
      <c r="D3264" s="19"/>
    </row>
    <row r="3265" spans="3:4" x14ac:dyDescent="0.2">
      <c r="C3265" s="19"/>
      <c r="D3265" s="19"/>
    </row>
    <row r="3266" spans="3:4" x14ac:dyDescent="0.2">
      <c r="C3266" s="19"/>
      <c r="D3266" s="19"/>
    </row>
    <row r="3267" spans="3:4" x14ac:dyDescent="0.2">
      <c r="C3267" s="19"/>
      <c r="D3267" s="19"/>
    </row>
    <row r="3268" spans="3:4" x14ac:dyDescent="0.2">
      <c r="C3268" s="19"/>
      <c r="D3268" s="19"/>
    </row>
    <row r="3269" spans="3:4" x14ac:dyDescent="0.2">
      <c r="C3269" s="19"/>
      <c r="D3269" s="19"/>
    </row>
    <row r="3270" spans="3:4" x14ac:dyDescent="0.2">
      <c r="C3270" s="19"/>
      <c r="D3270" s="19"/>
    </row>
    <row r="3271" spans="3:4" x14ac:dyDescent="0.2">
      <c r="C3271" s="19"/>
      <c r="D3271" s="19"/>
    </row>
    <row r="3272" spans="3:4" x14ac:dyDescent="0.2">
      <c r="C3272" s="19"/>
      <c r="D3272" s="19"/>
    </row>
    <row r="3273" spans="3:4" x14ac:dyDescent="0.2">
      <c r="C3273" s="19"/>
      <c r="D3273" s="19"/>
    </row>
    <row r="3274" spans="3:4" x14ac:dyDescent="0.2">
      <c r="C3274" s="19"/>
      <c r="D3274" s="19"/>
    </row>
    <row r="3275" spans="3:4" x14ac:dyDescent="0.2">
      <c r="C3275" s="19"/>
      <c r="D3275" s="19"/>
    </row>
    <row r="3276" spans="3:4" x14ac:dyDescent="0.2">
      <c r="C3276" s="19"/>
      <c r="D3276" s="19"/>
    </row>
    <row r="3277" spans="3:4" x14ac:dyDescent="0.2">
      <c r="C3277" s="19"/>
      <c r="D3277" s="19"/>
    </row>
    <row r="3278" spans="3:4" x14ac:dyDescent="0.2">
      <c r="C3278" s="19"/>
      <c r="D3278" s="19"/>
    </row>
    <row r="3279" spans="3:4" x14ac:dyDescent="0.2">
      <c r="C3279" s="19"/>
      <c r="D3279" s="19"/>
    </row>
    <row r="3280" spans="3:4" x14ac:dyDescent="0.2">
      <c r="C3280" s="19"/>
      <c r="D3280" s="19"/>
    </row>
    <row r="3281" spans="3:4" x14ac:dyDescent="0.2">
      <c r="C3281" s="19"/>
      <c r="D3281" s="19"/>
    </row>
    <row r="3282" spans="3:4" x14ac:dyDescent="0.2">
      <c r="C3282" s="19"/>
      <c r="D3282" s="19"/>
    </row>
    <row r="3283" spans="3:4" x14ac:dyDescent="0.2">
      <c r="C3283" s="19"/>
      <c r="D3283" s="19"/>
    </row>
    <row r="3284" spans="3:4" x14ac:dyDescent="0.2">
      <c r="C3284" s="19"/>
      <c r="D3284" s="19"/>
    </row>
    <row r="3285" spans="3:4" x14ac:dyDescent="0.2">
      <c r="C3285" s="19"/>
      <c r="D3285" s="19"/>
    </row>
    <row r="3286" spans="3:4" x14ac:dyDescent="0.2">
      <c r="C3286" s="19"/>
      <c r="D3286" s="19"/>
    </row>
    <row r="3287" spans="3:4" x14ac:dyDescent="0.2">
      <c r="C3287" s="19"/>
      <c r="D3287" s="19"/>
    </row>
    <row r="3288" spans="3:4" x14ac:dyDescent="0.2">
      <c r="C3288" s="19"/>
      <c r="D3288" s="19"/>
    </row>
    <row r="3289" spans="3:4" x14ac:dyDescent="0.2">
      <c r="C3289" s="19"/>
      <c r="D3289" s="19"/>
    </row>
    <row r="3290" spans="3:4" x14ac:dyDescent="0.2">
      <c r="C3290" s="19"/>
      <c r="D3290" s="19"/>
    </row>
    <row r="3291" spans="3:4" x14ac:dyDescent="0.2">
      <c r="C3291" s="19"/>
      <c r="D3291" s="19"/>
    </row>
    <row r="3292" spans="3:4" x14ac:dyDescent="0.2">
      <c r="C3292" s="19"/>
      <c r="D3292" s="19"/>
    </row>
    <row r="3293" spans="3:4" x14ac:dyDescent="0.2">
      <c r="C3293" s="19"/>
      <c r="D3293" s="19"/>
    </row>
    <row r="3294" spans="3:4" x14ac:dyDescent="0.2">
      <c r="C3294" s="19"/>
      <c r="D3294" s="19"/>
    </row>
    <row r="3295" spans="3:4" x14ac:dyDescent="0.2">
      <c r="C3295" s="19"/>
      <c r="D3295" s="19"/>
    </row>
    <row r="3296" spans="3:4" x14ac:dyDescent="0.2">
      <c r="C3296" s="19"/>
      <c r="D3296" s="19"/>
    </row>
    <row r="3297" spans="3:4" x14ac:dyDescent="0.2">
      <c r="C3297" s="19"/>
      <c r="D3297" s="19"/>
    </row>
    <row r="3298" spans="3:4" x14ac:dyDescent="0.2">
      <c r="C3298" s="19"/>
      <c r="D3298" s="19"/>
    </row>
    <row r="3299" spans="3:4" x14ac:dyDescent="0.2">
      <c r="C3299" s="19"/>
      <c r="D3299" s="19"/>
    </row>
    <row r="3300" spans="3:4" x14ac:dyDescent="0.2">
      <c r="C3300" s="19"/>
      <c r="D3300" s="19"/>
    </row>
    <row r="3301" spans="3:4" x14ac:dyDescent="0.2">
      <c r="C3301" s="19"/>
      <c r="D3301" s="19"/>
    </row>
    <row r="3302" spans="3:4" x14ac:dyDescent="0.2">
      <c r="C3302" s="19"/>
      <c r="D3302" s="19"/>
    </row>
    <row r="3303" spans="3:4" x14ac:dyDescent="0.2">
      <c r="C3303" s="19"/>
      <c r="D3303" s="19"/>
    </row>
    <row r="3304" spans="3:4" x14ac:dyDescent="0.2">
      <c r="C3304" s="19"/>
      <c r="D3304" s="19"/>
    </row>
    <row r="3305" spans="3:4" x14ac:dyDescent="0.2">
      <c r="C3305" s="19"/>
      <c r="D3305" s="19"/>
    </row>
    <row r="3306" spans="3:4" x14ac:dyDescent="0.2">
      <c r="C3306" s="19"/>
      <c r="D3306" s="19"/>
    </row>
    <row r="3307" spans="3:4" x14ac:dyDescent="0.2">
      <c r="C3307" s="19"/>
      <c r="D3307" s="19"/>
    </row>
    <row r="3308" spans="3:4" x14ac:dyDescent="0.2">
      <c r="C3308" s="19"/>
      <c r="D3308" s="19"/>
    </row>
    <row r="3309" spans="3:4" x14ac:dyDescent="0.2">
      <c r="C3309" s="19"/>
      <c r="D3309" s="19"/>
    </row>
    <row r="3310" spans="3:4" x14ac:dyDescent="0.2">
      <c r="C3310" s="19"/>
      <c r="D3310" s="19"/>
    </row>
    <row r="3311" spans="3:4" x14ac:dyDescent="0.2">
      <c r="C3311" s="19"/>
      <c r="D3311" s="19"/>
    </row>
    <row r="3312" spans="3:4" x14ac:dyDescent="0.2">
      <c r="C3312" s="19"/>
      <c r="D3312" s="19"/>
    </row>
    <row r="3313" spans="3:4" x14ac:dyDescent="0.2">
      <c r="C3313" s="19"/>
      <c r="D3313" s="19"/>
    </row>
    <row r="3314" spans="3:4" x14ac:dyDescent="0.2">
      <c r="C3314" s="19"/>
      <c r="D3314" s="19"/>
    </row>
    <row r="3315" spans="3:4" x14ac:dyDescent="0.2">
      <c r="C3315" s="19"/>
      <c r="D3315" s="19"/>
    </row>
    <row r="3316" spans="3:4" x14ac:dyDescent="0.2">
      <c r="C3316" s="19"/>
      <c r="D3316" s="19"/>
    </row>
    <row r="3317" spans="3:4" x14ac:dyDescent="0.2">
      <c r="C3317" s="19"/>
      <c r="D3317" s="19"/>
    </row>
    <row r="3318" spans="3:4" x14ac:dyDescent="0.2">
      <c r="C3318" s="19"/>
      <c r="D3318" s="19"/>
    </row>
    <row r="3319" spans="3:4" x14ac:dyDescent="0.2">
      <c r="C3319" s="19"/>
      <c r="D3319" s="19"/>
    </row>
    <row r="3320" spans="3:4" x14ac:dyDescent="0.2">
      <c r="C3320" s="19"/>
      <c r="D3320" s="19"/>
    </row>
    <row r="3321" spans="3:4" x14ac:dyDescent="0.2">
      <c r="C3321" s="19"/>
      <c r="D3321" s="19"/>
    </row>
    <row r="3322" spans="3:4" x14ac:dyDescent="0.2">
      <c r="C3322" s="19"/>
      <c r="D3322" s="19"/>
    </row>
    <row r="3323" spans="3:4" x14ac:dyDescent="0.2">
      <c r="C3323" s="19"/>
      <c r="D3323" s="19"/>
    </row>
    <row r="3324" spans="3:4" x14ac:dyDescent="0.2">
      <c r="C3324" s="19"/>
      <c r="D3324" s="19"/>
    </row>
    <row r="3325" spans="3:4" x14ac:dyDescent="0.2">
      <c r="C3325" s="19"/>
      <c r="D3325" s="19"/>
    </row>
    <row r="3326" spans="3:4" x14ac:dyDescent="0.2">
      <c r="C3326" s="19"/>
      <c r="D3326" s="19"/>
    </row>
    <row r="3327" spans="3:4" x14ac:dyDescent="0.2">
      <c r="C3327" s="19"/>
      <c r="D3327" s="19"/>
    </row>
    <row r="3328" spans="3:4" x14ac:dyDescent="0.2">
      <c r="C3328" s="19"/>
      <c r="D3328" s="19"/>
    </row>
    <row r="3329" spans="3:4" x14ac:dyDescent="0.2">
      <c r="C3329" s="19"/>
      <c r="D3329" s="19"/>
    </row>
    <row r="3330" spans="3:4" x14ac:dyDescent="0.2">
      <c r="C3330" s="19"/>
      <c r="D3330" s="19"/>
    </row>
    <row r="3331" spans="3:4" x14ac:dyDescent="0.2">
      <c r="C3331" s="19"/>
      <c r="D3331" s="19"/>
    </row>
    <row r="3332" spans="3:4" x14ac:dyDescent="0.2">
      <c r="C3332" s="19"/>
      <c r="D3332" s="19"/>
    </row>
    <row r="3333" spans="3:4" x14ac:dyDescent="0.2">
      <c r="C3333" s="19"/>
      <c r="D3333" s="19"/>
    </row>
    <row r="3334" spans="3:4" x14ac:dyDescent="0.2">
      <c r="C3334" s="19"/>
      <c r="D3334" s="19"/>
    </row>
    <row r="3335" spans="3:4" x14ac:dyDescent="0.2">
      <c r="C3335" s="19"/>
      <c r="D3335" s="19"/>
    </row>
    <row r="3336" spans="3:4" x14ac:dyDescent="0.2">
      <c r="C3336" s="19"/>
      <c r="D3336" s="19"/>
    </row>
    <row r="3337" spans="3:4" x14ac:dyDescent="0.2">
      <c r="C3337" s="19"/>
      <c r="D3337" s="19"/>
    </row>
    <row r="3338" spans="3:4" x14ac:dyDescent="0.2">
      <c r="C3338" s="19"/>
      <c r="D3338" s="19"/>
    </row>
    <row r="3339" spans="3:4" x14ac:dyDescent="0.2">
      <c r="C3339" s="19"/>
      <c r="D3339" s="19"/>
    </row>
    <row r="3340" spans="3:4" x14ac:dyDescent="0.2">
      <c r="C3340" s="19"/>
      <c r="D3340" s="19"/>
    </row>
    <row r="3341" spans="3:4" x14ac:dyDescent="0.2">
      <c r="C3341" s="19"/>
      <c r="D3341" s="19"/>
    </row>
    <row r="3342" spans="3:4" x14ac:dyDescent="0.2">
      <c r="C3342" s="19"/>
      <c r="D3342" s="19"/>
    </row>
    <row r="3343" spans="3:4" x14ac:dyDescent="0.2">
      <c r="C3343" s="19"/>
      <c r="D3343" s="19"/>
    </row>
    <row r="3344" spans="3:4" x14ac:dyDescent="0.2">
      <c r="C3344" s="19"/>
      <c r="D3344" s="19"/>
    </row>
    <row r="3345" spans="3:4" x14ac:dyDescent="0.2">
      <c r="C3345" s="19"/>
      <c r="D3345" s="19"/>
    </row>
    <row r="3346" spans="3:4" x14ac:dyDescent="0.2">
      <c r="C3346" s="19"/>
      <c r="D3346" s="19"/>
    </row>
    <row r="3347" spans="3:4" x14ac:dyDescent="0.2">
      <c r="C3347" s="19"/>
      <c r="D3347" s="19"/>
    </row>
    <row r="3348" spans="3:4" x14ac:dyDescent="0.2">
      <c r="C3348" s="19"/>
      <c r="D3348" s="19"/>
    </row>
    <row r="3349" spans="3:4" x14ac:dyDescent="0.2">
      <c r="C3349" s="19"/>
      <c r="D3349" s="19"/>
    </row>
    <row r="3350" spans="3:4" x14ac:dyDescent="0.2">
      <c r="C3350" s="19"/>
      <c r="D3350" s="19"/>
    </row>
    <row r="3351" spans="3:4" x14ac:dyDescent="0.2">
      <c r="C3351" s="19"/>
      <c r="D3351" s="19"/>
    </row>
    <row r="3352" spans="3:4" x14ac:dyDescent="0.2">
      <c r="C3352" s="19"/>
      <c r="D3352" s="19"/>
    </row>
    <row r="3353" spans="3:4" x14ac:dyDescent="0.2">
      <c r="C3353" s="19"/>
      <c r="D3353" s="19"/>
    </row>
    <row r="3354" spans="3:4" x14ac:dyDescent="0.2">
      <c r="C3354" s="19"/>
      <c r="D3354" s="19"/>
    </row>
    <row r="3355" spans="3:4" x14ac:dyDescent="0.2">
      <c r="C3355" s="19"/>
      <c r="D3355" s="19"/>
    </row>
    <row r="3356" spans="3:4" x14ac:dyDescent="0.2">
      <c r="C3356" s="19"/>
      <c r="D3356" s="19"/>
    </row>
    <row r="3357" spans="3:4" x14ac:dyDescent="0.2">
      <c r="C3357" s="19"/>
      <c r="D3357" s="19"/>
    </row>
    <row r="3358" spans="3:4" x14ac:dyDescent="0.2">
      <c r="C3358" s="19"/>
      <c r="D3358" s="19"/>
    </row>
    <row r="3359" spans="3:4" x14ac:dyDescent="0.2">
      <c r="C3359" s="19"/>
      <c r="D3359" s="19"/>
    </row>
    <row r="3360" spans="3:4" x14ac:dyDescent="0.2">
      <c r="C3360" s="19"/>
      <c r="D3360" s="19"/>
    </row>
    <row r="3361" spans="3:4" x14ac:dyDescent="0.2">
      <c r="C3361" s="19"/>
      <c r="D3361" s="19"/>
    </row>
    <row r="3362" spans="3:4" x14ac:dyDescent="0.2">
      <c r="C3362" s="19"/>
      <c r="D3362" s="19"/>
    </row>
    <row r="3363" spans="3:4" x14ac:dyDescent="0.2">
      <c r="C3363" s="19"/>
      <c r="D3363" s="19"/>
    </row>
    <row r="3364" spans="3:4" x14ac:dyDescent="0.2">
      <c r="C3364" s="19"/>
      <c r="D3364" s="19"/>
    </row>
    <row r="3365" spans="3:4" x14ac:dyDescent="0.2">
      <c r="C3365" s="19"/>
      <c r="D3365" s="19"/>
    </row>
    <row r="3366" spans="3:4" x14ac:dyDescent="0.2">
      <c r="C3366" s="19"/>
      <c r="D3366" s="19"/>
    </row>
    <row r="3367" spans="3:4" x14ac:dyDescent="0.2">
      <c r="C3367" s="19"/>
      <c r="D3367" s="19"/>
    </row>
    <row r="3368" spans="3:4" x14ac:dyDescent="0.2">
      <c r="C3368" s="19"/>
      <c r="D3368" s="19"/>
    </row>
    <row r="3369" spans="3:4" x14ac:dyDescent="0.2">
      <c r="C3369" s="19"/>
      <c r="D3369" s="19"/>
    </row>
    <row r="3370" spans="3:4" x14ac:dyDescent="0.2">
      <c r="C3370" s="19"/>
      <c r="D3370" s="19"/>
    </row>
    <row r="3371" spans="3:4" x14ac:dyDescent="0.2">
      <c r="C3371" s="19"/>
      <c r="D3371" s="19"/>
    </row>
    <row r="3372" spans="3:4" x14ac:dyDescent="0.2">
      <c r="C3372" s="19"/>
      <c r="D3372" s="19"/>
    </row>
    <row r="3373" spans="3:4" x14ac:dyDescent="0.2">
      <c r="C3373" s="19"/>
      <c r="D3373" s="19"/>
    </row>
    <row r="3374" spans="3:4" x14ac:dyDescent="0.2">
      <c r="C3374" s="19"/>
      <c r="D3374" s="19"/>
    </row>
    <row r="3375" spans="3:4" x14ac:dyDescent="0.2">
      <c r="C3375" s="19"/>
      <c r="D3375" s="19"/>
    </row>
    <row r="3376" spans="3:4" x14ac:dyDescent="0.2">
      <c r="C3376" s="19"/>
      <c r="D3376" s="19"/>
    </row>
    <row r="3377" spans="3:4" x14ac:dyDescent="0.2">
      <c r="C3377" s="19"/>
      <c r="D3377" s="19"/>
    </row>
    <row r="3378" spans="3:4" x14ac:dyDescent="0.2">
      <c r="C3378" s="19"/>
      <c r="D3378" s="19"/>
    </row>
    <row r="3379" spans="3:4" x14ac:dyDescent="0.2">
      <c r="C3379" s="19"/>
      <c r="D3379" s="19"/>
    </row>
    <row r="3380" spans="3:4" x14ac:dyDescent="0.2">
      <c r="C3380" s="19"/>
      <c r="D3380" s="19"/>
    </row>
    <row r="3381" spans="3:4" x14ac:dyDescent="0.2">
      <c r="C3381" s="19"/>
      <c r="D3381" s="19"/>
    </row>
    <row r="3382" spans="3:4" x14ac:dyDescent="0.2">
      <c r="C3382" s="19"/>
      <c r="D3382" s="19"/>
    </row>
    <row r="3383" spans="3:4" x14ac:dyDescent="0.2">
      <c r="C3383" s="19"/>
      <c r="D3383" s="19"/>
    </row>
    <row r="3384" spans="3:4" x14ac:dyDescent="0.2">
      <c r="C3384" s="19"/>
      <c r="D3384" s="19"/>
    </row>
    <row r="3385" spans="3:4" x14ac:dyDescent="0.2">
      <c r="C3385" s="19"/>
      <c r="D3385" s="19"/>
    </row>
    <row r="3386" spans="3:4" x14ac:dyDescent="0.2">
      <c r="C3386" s="19"/>
      <c r="D3386" s="19"/>
    </row>
    <row r="3387" spans="3:4" x14ac:dyDescent="0.2">
      <c r="C3387" s="19"/>
      <c r="D3387" s="19"/>
    </row>
    <row r="3388" spans="3:4" x14ac:dyDescent="0.2">
      <c r="C3388" s="19"/>
      <c r="D3388" s="19"/>
    </row>
    <row r="3389" spans="3:4" x14ac:dyDescent="0.2">
      <c r="C3389" s="19"/>
      <c r="D3389" s="19"/>
    </row>
    <row r="3390" spans="3:4" x14ac:dyDescent="0.2">
      <c r="C3390" s="19"/>
      <c r="D3390" s="19"/>
    </row>
    <row r="3391" spans="3:4" x14ac:dyDescent="0.2">
      <c r="C3391" s="19"/>
      <c r="D3391" s="19"/>
    </row>
    <row r="3392" spans="3:4" x14ac:dyDescent="0.2">
      <c r="C3392" s="19"/>
      <c r="D3392" s="19"/>
    </row>
    <row r="3393" spans="3:4" x14ac:dyDescent="0.2">
      <c r="C3393" s="19"/>
      <c r="D3393" s="19"/>
    </row>
    <row r="3394" spans="3:4" x14ac:dyDescent="0.2">
      <c r="C3394" s="19"/>
      <c r="D3394" s="19"/>
    </row>
    <row r="3395" spans="3:4" x14ac:dyDescent="0.2">
      <c r="C3395" s="19"/>
      <c r="D3395" s="19"/>
    </row>
    <row r="3396" spans="3:4" x14ac:dyDescent="0.2">
      <c r="C3396" s="19"/>
      <c r="D3396" s="19"/>
    </row>
    <row r="3397" spans="3:4" x14ac:dyDescent="0.2">
      <c r="C3397" s="19"/>
      <c r="D3397" s="19"/>
    </row>
    <row r="3398" spans="3:4" x14ac:dyDescent="0.2">
      <c r="C3398" s="19"/>
      <c r="D3398" s="19"/>
    </row>
    <row r="3399" spans="3:4" x14ac:dyDescent="0.2">
      <c r="C3399" s="19"/>
      <c r="D3399" s="19"/>
    </row>
    <row r="3400" spans="3:4" x14ac:dyDescent="0.2">
      <c r="C3400" s="19"/>
      <c r="D3400" s="19"/>
    </row>
    <row r="3401" spans="3:4" x14ac:dyDescent="0.2">
      <c r="C3401" s="19"/>
      <c r="D3401" s="19"/>
    </row>
    <row r="3402" spans="3:4" x14ac:dyDescent="0.2">
      <c r="C3402" s="19"/>
      <c r="D3402" s="19"/>
    </row>
    <row r="3403" spans="3:4" x14ac:dyDescent="0.2">
      <c r="C3403" s="19"/>
      <c r="D3403" s="19"/>
    </row>
    <row r="3404" spans="3:4" x14ac:dyDescent="0.2">
      <c r="C3404" s="19"/>
      <c r="D3404" s="19"/>
    </row>
    <row r="3405" spans="3:4" x14ac:dyDescent="0.2">
      <c r="C3405" s="19"/>
      <c r="D3405" s="19"/>
    </row>
    <row r="3406" spans="3:4" x14ac:dyDescent="0.2">
      <c r="C3406" s="19"/>
      <c r="D3406" s="19"/>
    </row>
    <row r="3407" spans="3:4" x14ac:dyDescent="0.2">
      <c r="C3407" s="19"/>
      <c r="D3407" s="19"/>
    </row>
    <row r="3408" spans="3:4" x14ac:dyDescent="0.2">
      <c r="C3408" s="19"/>
      <c r="D3408" s="19"/>
    </row>
    <row r="3409" spans="3:4" x14ac:dyDescent="0.2">
      <c r="C3409" s="19"/>
      <c r="D3409" s="19"/>
    </row>
    <row r="3410" spans="3:4" x14ac:dyDescent="0.2">
      <c r="C3410" s="19"/>
      <c r="D3410" s="19"/>
    </row>
    <row r="3411" spans="3:4" x14ac:dyDescent="0.2">
      <c r="C3411" s="19"/>
      <c r="D3411" s="19"/>
    </row>
    <row r="3412" spans="3:4" x14ac:dyDescent="0.2">
      <c r="C3412" s="19"/>
      <c r="D3412" s="19"/>
    </row>
    <row r="3413" spans="3:4" x14ac:dyDescent="0.2">
      <c r="C3413" s="19"/>
      <c r="D3413" s="19"/>
    </row>
    <row r="3414" spans="3:4" x14ac:dyDescent="0.2">
      <c r="C3414" s="19"/>
      <c r="D3414" s="19"/>
    </row>
    <row r="3415" spans="3:4" x14ac:dyDescent="0.2">
      <c r="C3415" s="19"/>
      <c r="D3415" s="19"/>
    </row>
    <row r="3416" spans="3:4" x14ac:dyDescent="0.2">
      <c r="C3416" s="19"/>
      <c r="D3416" s="19"/>
    </row>
    <row r="3417" spans="3:4" x14ac:dyDescent="0.2">
      <c r="C3417" s="19"/>
      <c r="D3417" s="19"/>
    </row>
    <row r="3418" spans="3:4" x14ac:dyDescent="0.2">
      <c r="C3418" s="19"/>
      <c r="D3418" s="19"/>
    </row>
    <row r="3419" spans="3:4" x14ac:dyDescent="0.2">
      <c r="C3419" s="19"/>
      <c r="D3419" s="19"/>
    </row>
    <row r="3420" spans="3:4" x14ac:dyDescent="0.2">
      <c r="C3420" s="19"/>
      <c r="D3420" s="19"/>
    </row>
    <row r="3421" spans="3:4" x14ac:dyDescent="0.2">
      <c r="C3421" s="19"/>
      <c r="D3421" s="19"/>
    </row>
    <row r="3422" spans="3:4" x14ac:dyDescent="0.2">
      <c r="C3422" s="19"/>
      <c r="D3422" s="19"/>
    </row>
    <row r="3423" spans="3:4" x14ac:dyDescent="0.2">
      <c r="C3423" s="19"/>
      <c r="D3423" s="19"/>
    </row>
    <row r="3424" spans="3:4" x14ac:dyDescent="0.2">
      <c r="C3424" s="19"/>
      <c r="D3424" s="19"/>
    </row>
    <row r="3425" spans="3:4" x14ac:dyDescent="0.2">
      <c r="C3425" s="19"/>
      <c r="D3425" s="19"/>
    </row>
    <row r="3426" spans="3:4" x14ac:dyDescent="0.2">
      <c r="C3426" s="19"/>
      <c r="D3426" s="19"/>
    </row>
    <row r="3427" spans="3:4" x14ac:dyDescent="0.2">
      <c r="C3427" s="19"/>
      <c r="D3427" s="19"/>
    </row>
    <row r="3428" spans="3:4" x14ac:dyDescent="0.2">
      <c r="C3428" s="19"/>
      <c r="D3428" s="19"/>
    </row>
    <row r="3429" spans="3:4" x14ac:dyDescent="0.2">
      <c r="C3429" s="19"/>
      <c r="D3429" s="19"/>
    </row>
    <row r="3430" spans="3:4" x14ac:dyDescent="0.2">
      <c r="C3430" s="19"/>
      <c r="D3430" s="19"/>
    </row>
    <row r="3431" spans="3:4" x14ac:dyDescent="0.2">
      <c r="C3431" s="19"/>
      <c r="D3431" s="19"/>
    </row>
    <row r="3432" spans="3:4" x14ac:dyDescent="0.2">
      <c r="C3432" s="19"/>
      <c r="D3432" s="19"/>
    </row>
    <row r="3433" spans="3:4" x14ac:dyDescent="0.2">
      <c r="C3433" s="19"/>
      <c r="D3433" s="19"/>
    </row>
    <row r="3434" spans="3:4" x14ac:dyDescent="0.2">
      <c r="C3434" s="19"/>
      <c r="D3434" s="19"/>
    </row>
    <row r="3435" spans="3:4" x14ac:dyDescent="0.2">
      <c r="C3435" s="19"/>
      <c r="D3435" s="19"/>
    </row>
    <row r="3436" spans="3:4" x14ac:dyDescent="0.2">
      <c r="C3436" s="19"/>
      <c r="D3436" s="19"/>
    </row>
    <row r="3437" spans="3:4" x14ac:dyDescent="0.2">
      <c r="C3437" s="19"/>
      <c r="D3437" s="19"/>
    </row>
    <row r="3438" spans="3:4" x14ac:dyDescent="0.2">
      <c r="C3438" s="19"/>
      <c r="D3438" s="19"/>
    </row>
    <row r="3439" spans="3:4" x14ac:dyDescent="0.2">
      <c r="C3439" s="19"/>
      <c r="D3439" s="19"/>
    </row>
    <row r="3440" spans="3:4" x14ac:dyDescent="0.2">
      <c r="C3440" s="19"/>
      <c r="D3440" s="19"/>
    </row>
    <row r="3441" spans="3:4" x14ac:dyDescent="0.2">
      <c r="C3441" s="19"/>
      <c r="D3441" s="19"/>
    </row>
    <row r="3442" spans="3:4" x14ac:dyDescent="0.2">
      <c r="C3442" s="19"/>
      <c r="D3442" s="19"/>
    </row>
    <row r="3443" spans="3:4" x14ac:dyDescent="0.2">
      <c r="C3443" s="19"/>
      <c r="D3443" s="19"/>
    </row>
    <row r="3444" spans="3:4" x14ac:dyDescent="0.2">
      <c r="C3444" s="19"/>
      <c r="D3444" s="19"/>
    </row>
    <row r="3445" spans="3:4" x14ac:dyDescent="0.2">
      <c r="C3445" s="19"/>
      <c r="D3445" s="19"/>
    </row>
    <row r="3446" spans="3:4" x14ac:dyDescent="0.2">
      <c r="C3446" s="19"/>
      <c r="D3446" s="19"/>
    </row>
    <row r="3447" spans="3:4" x14ac:dyDescent="0.2">
      <c r="C3447" s="19"/>
      <c r="D3447" s="19"/>
    </row>
    <row r="3448" spans="3:4" x14ac:dyDescent="0.2">
      <c r="C3448" s="19"/>
      <c r="D3448" s="19"/>
    </row>
    <row r="3449" spans="3:4" x14ac:dyDescent="0.2">
      <c r="C3449" s="19"/>
      <c r="D3449" s="19"/>
    </row>
    <row r="3450" spans="3:4" x14ac:dyDescent="0.2">
      <c r="C3450" s="19"/>
      <c r="D3450" s="19"/>
    </row>
    <row r="3451" spans="3:4" x14ac:dyDescent="0.2">
      <c r="C3451" s="19"/>
      <c r="D3451" s="19"/>
    </row>
    <row r="3452" spans="3:4" x14ac:dyDescent="0.2">
      <c r="C3452" s="19"/>
      <c r="D3452" s="19"/>
    </row>
    <row r="3453" spans="3:4" x14ac:dyDescent="0.2">
      <c r="C3453" s="19"/>
      <c r="D3453" s="19"/>
    </row>
    <row r="3454" spans="3:4" x14ac:dyDescent="0.2">
      <c r="C3454" s="19"/>
      <c r="D3454" s="19"/>
    </row>
    <row r="3455" spans="3:4" x14ac:dyDescent="0.2">
      <c r="C3455" s="19"/>
      <c r="D3455" s="19"/>
    </row>
    <row r="3456" spans="3:4" x14ac:dyDescent="0.2">
      <c r="C3456" s="19"/>
      <c r="D3456" s="19"/>
    </row>
    <row r="3457" spans="3:4" x14ac:dyDescent="0.2">
      <c r="C3457" s="19"/>
      <c r="D3457" s="19"/>
    </row>
    <row r="3458" spans="3:4" x14ac:dyDescent="0.2">
      <c r="C3458" s="19"/>
      <c r="D3458" s="19"/>
    </row>
    <row r="3459" spans="3:4" x14ac:dyDescent="0.2">
      <c r="C3459" s="19"/>
      <c r="D3459" s="19"/>
    </row>
    <row r="3460" spans="3:4" x14ac:dyDescent="0.2">
      <c r="C3460" s="19"/>
      <c r="D3460" s="19"/>
    </row>
    <row r="3461" spans="3:4" x14ac:dyDescent="0.2">
      <c r="C3461" s="19"/>
      <c r="D3461" s="19"/>
    </row>
    <row r="3462" spans="3:4" x14ac:dyDescent="0.2">
      <c r="C3462" s="19"/>
      <c r="D3462" s="19"/>
    </row>
    <row r="3463" spans="3:4" x14ac:dyDescent="0.2">
      <c r="C3463" s="19"/>
      <c r="D3463" s="19"/>
    </row>
    <row r="3464" spans="3:4" x14ac:dyDescent="0.2">
      <c r="C3464" s="19"/>
      <c r="D3464" s="19"/>
    </row>
    <row r="3465" spans="3:4" x14ac:dyDescent="0.2">
      <c r="C3465" s="19"/>
      <c r="D3465" s="19"/>
    </row>
    <row r="3466" spans="3:4" x14ac:dyDescent="0.2">
      <c r="C3466" s="19"/>
      <c r="D3466" s="19"/>
    </row>
    <row r="3467" spans="3:4" x14ac:dyDescent="0.2">
      <c r="C3467" s="19"/>
      <c r="D3467" s="19"/>
    </row>
    <row r="3468" spans="3:4" x14ac:dyDescent="0.2">
      <c r="C3468" s="19"/>
      <c r="D3468" s="19"/>
    </row>
    <row r="3469" spans="3:4" x14ac:dyDescent="0.2">
      <c r="C3469" s="19"/>
      <c r="D3469" s="19"/>
    </row>
    <row r="3470" spans="3:4" x14ac:dyDescent="0.2">
      <c r="C3470" s="19"/>
      <c r="D3470" s="19"/>
    </row>
    <row r="3471" spans="3:4" x14ac:dyDescent="0.2">
      <c r="C3471" s="19"/>
      <c r="D3471" s="19"/>
    </row>
    <row r="3472" spans="3:4" x14ac:dyDescent="0.2">
      <c r="C3472" s="19"/>
      <c r="D3472" s="19"/>
    </row>
    <row r="3473" spans="3:4" x14ac:dyDescent="0.2">
      <c r="C3473" s="19"/>
      <c r="D3473" s="19"/>
    </row>
    <row r="3474" spans="3:4" x14ac:dyDescent="0.2">
      <c r="C3474" s="19"/>
      <c r="D3474" s="19"/>
    </row>
    <row r="3475" spans="3:4" x14ac:dyDescent="0.2">
      <c r="C3475" s="19"/>
      <c r="D3475" s="19"/>
    </row>
    <row r="3476" spans="3:4" x14ac:dyDescent="0.2">
      <c r="C3476" s="19"/>
      <c r="D3476" s="19"/>
    </row>
    <row r="3477" spans="3:4" x14ac:dyDescent="0.2">
      <c r="C3477" s="19"/>
      <c r="D3477" s="19"/>
    </row>
    <row r="3478" spans="3:4" x14ac:dyDescent="0.2">
      <c r="C3478" s="19"/>
      <c r="D3478" s="19"/>
    </row>
    <row r="3479" spans="3:4" x14ac:dyDescent="0.2">
      <c r="C3479" s="19"/>
      <c r="D3479" s="19"/>
    </row>
    <row r="3480" spans="3:4" x14ac:dyDescent="0.2">
      <c r="C3480" s="19"/>
      <c r="D3480" s="19"/>
    </row>
    <row r="3481" spans="3:4" x14ac:dyDescent="0.2">
      <c r="C3481" s="19"/>
      <c r="D3481" s="19"/>
    </row>
    <row r="3482" spans="3:4" x14ac:dyDescent="0.2">
      <c r="C3482" s="19"/>
      <c r="D3482" s="19"/>
    </row>
    <row r="3483" spans="3:4" x14ac:dyDescent="0.2">
      <c r="C3483" s="19"/>
      <c r="D3483" s="19"/>
    </row>
    <row r="3484" spans="3:4" x14ac:dyDescent="0.2">
      <c r="C3484" s="19"/>
      <c r="D3484" s="19"/>
    </row>
    <row r="3485" spans="3:4" x14ac:dyDescent="0.2">
      <c r="C3485" s="19"/>
      <c r="D3485" s="19"/>
    </row>
    <row r="3486" spans="3:4" x14ac:dyDescent="0.2">
      <c r="C3486" s="19"/>
      <c r="D3486" s="19"/>
    </row>
    <row r="3487" spans="3:4" x14ac:dyDescent="0.2">
      <c r="C3487" s="19"/>
      <c r="D3487" s="19"/>
    </row>
    <row r="3488" spans="3:4" x14ac:dyDescent="0.2">
      <c r="C3488" s="19"/>
      <c r="D3488" s="19"/>
    </row>
    <row r="3489" spans="3:4" x14ac:dyDescent="0.2">
      <c r="C3489" s="19"/>
      <c r="D3489" s="19"/>
    </row>
    <row r="3490" spans="3:4" x14ac:dyDescent="0.2">
      <c r="C3490" s="19"/>
      <c r="D3490" s="19"/>
    </row>
    <row r="3491" spans="3:4" x14ac:dyDescent="0.2">
      <c r="C3491" s="19"/>
      <c r="D3491" s="19"/>
    </row>
    <row r="3492" spans="3:4" x14ac:dyDescent="0.2">
      <c r="C3492" s="19"/>
      <c r="D3492" s="19"/>
    </row>
    <row r="3493" spans="3:4" x14ac:dyDescent="0.2">
      <c r="C3493" s="19"/>
      <c r="D3493" s="19"/>
    </row>
    <row r="3494" spans="3:4" x14ac:dyDescent="0.2">
      <c r="C3494" s="19"/>
      <c r="D3494" s="19"/>
    </row>
    <row r="3495" spans="3:4" x14ac:dyDescent="0.2">
      <c r="C3495" s="19"/>
      <c r="D3495" s="19"/>
    </row>
    <row r="3496" spans="3:4" x14ac:dyDescent="0.2">
      <c r="C3496" s="19"/>
      <c r="D3496" s="19"/>
    </row>
    <row r="3497" spans="3:4" x14ac:dyDescent="0.2">
      <c r="C3497" s="19"/>
      <c r="D3497" s="19"/>
    </row>
    <row r="3498" spans="3:4" x14ac:dyDescent="0.2">
      <c r="C3498" s="19"/>
      <c r="D3498" s="19"/>
    </row>
    <row r="3499" spans="3:4" x14ac:dyDescent="0.2">
      <c r="C3499" s="19"/>
      <c r="D3499" s="19"/>
    </row>
    <row r="3500" spans="3:4" x14ac:dyDescent="0.2">
      <c r="C3500" s="19"/>
      <c r="D3500" s="19"/>
    </row>
    <row r="3501" spans="3:4" x14ac:dyDescent="0.2">
      <c r="C3501" s="19"/>
      <c r="D3501" s="19"/>
    </row>
    <row r="3502" spans="3:4" x14ac:dyDescent="0.2">
      <c r="C3502" s="19"/>
      <c r="D3502" s="19"/>
    </row>
    <row r="3503" spans="3:4" x14ac:dyDescent="0.2">
      <c r="C3503" s="19"/>
      <c r="D3503" s="19"/>
    </row>
    <row r="3504" spans="3:4" x14ac:dyDescent="0.2">
      <c r="C3504" s="19"/>
      <c r="D3504" s="19"/>
    </row>
    <row r="3505" spans="3:4" x14ac:dyDescent="0.2">
      <c r="C3505" s="19"/>
      <c r="D3505" s="19"/>
    </row>
    <row r="3506" spans="3:4" x14ac:dyDescent="0.2">
      <c r="C3506" s="19"/>
      <c r="D3506" s="19"/>
    </row>
    <row r="3507" spans="3:4" x14ac:dyDescent="0.2">
      <c r="C3507" s="19"/>
      <c r="D3507" s="19"/>
    </row>
    <row r="3508" spans="3:4" x14ac:dyDescent="0.2">
      <c r="C3508" s="19"/>
      <c r="D3508" s="19"/>
    </row>
    <row r="3509" spans="3:4" x14ac:dyDescent="0.2">
      <c r="C3509" s="19"/>
      <c r="D3509" s="19"/>
    </row>
    <row r="3510" spans="3:4" x14ac:dyDescent="0.2">
      <c r="C3510" s="19"/>
      <c r="D3510" s="19"/>
    </row>
    <row r="3511" spans="3:4" x14ac:dyDescent="0.2">
      <c r="C3511" s="19"/>
      <c r="D3511" s="19"/>
    </row>
    <row r="3512" spans="3:4" x14ac:dyDescent="0.2">
      <c r="C3512" s="19"/>
      <c r="D3512" s="19"/>
    </row>
    <row r="3513" spans="3:4" x14ac:dyDescent="0.2">
      <c r="C3513" s="19"/>
      <c r="D3513" s="19"/>
    </row>
    <row r="3514" spans="3:4" x14ac:dyDescent="0.2">
      <c r="C3514" s="19"/>
      <c r="D3514" s="19"/>
    </row>
    <row r="3515" spans="3:4" x14ac:dyDescent="0.2">
      <c r="C3515" s="19"/>
      <c r="D3515" s="19"/>
    </row>
    <row r="3516" spans="3:4" x14ac:dyDescent="0.2">
      <c r="C3516" s="19"/>
      <c r="D3516" s="19"/>
    </row>
    <row r="3517" spans="3:4" x14ac:dyDescent="0.2">
      <c r="C3517" s="19"/>
      <c r="D3517" s="19"/>
    </row>
    <row r="3518" spans="3:4" x14ac:dyDescent="0.2">
      <c r="C3518" s="19"/>
      <c r="D3518" s="19"/>
    </row>
    <row r="3519" spans="3:4" x14ac:dyDescent="0.2">
      <c r="C3519" s="19"/>
      <c r="D3519" s="19"/>
    </row>
    <row r="3520" spans="3:4" x14ac:dyDescent="0.2">
      <c r="C3520" s="19"/>
      <c r="D3520" s="19"/>
    </row>
    <row r="3521" spans="3:4" x14ac:dyDescent="0.2">
      <c r="C3521" s="19"/>
      <c r="D3521" s="19"/>
    </row>
    <row r="3522" spans="3:4" x14ac:dyDescent="0.2">
      <c r="C3522" s="19"/>
      <c r="D3522" s="19"/>
    </row>
    <row r="3523" spans="3:4" x14ac:dyDescent="0.2">
      <c r="C3523" s="19"/>
      <c r="D3523" s="19"/>
    </row>
    <row r="3524" spans="3:4" x14ac:dyDescent="0.2">
      <c r="C3524" s="19"/>
      <c r="D3524" s="19"/>
    </row>
    <row r="3525" spans="3:4" x14ac:dyDescent="0.2">
      <c r="C3525" s="19"/>
      <c r="D3525" s="19"/>
    </row>
    <row r="3526" spans="3:4" x14ac:dyDescent="0.2">
      <c r="C3526" s="19"/>
      <c r="D3526" s="19"/>
    </row>
    <row r="3527" spans="3:4" x14ac:dyDescent="0.2">
      <c r="C3527" s="19"/>
      <c r="D3527" s="19"/>
    </row>
    <row r="3528" spans="3:4" x14ac:dyDescent="0.2">
      <c r="C3528" s="19"/>
      <c r="D3528" s="19"/>
    </row>
    <row r="3529" spans="3:4" x14ac:dyDescent="0.2">
      <c r="C3529" s="19"/>
      <c r="D3529" s="19"/>
    </row>
    <row r="3530" spans="3:4" x14ac:dyDescent="0.2">
      <c r="C3530" s="19"/>
      <c r="D3530" s="19"/>
    </row>
    <row r="3531" spans="3:4" x14ac:dyDescent="0.2">
      <c r="C3531" s="19"/>
      <c r="D3531" s="19"/>
    </row>
    <row r="3532" spans="3:4" x14ac:dyDescent="0.2">
      <c r="C3532" s="19"/>
      <c r="D3532" s="19"/>
    </row>
    <row r="3533" spans="3:4" x14ac:dyDescent="0.2">
      <c r="C3533" s="19"/>
      <c r="D3533" s="19"/>
    </row>
    <row r="3534" spans="3:4" x14ac:dyDescent="0.2">
      <c r="C3534" s="19"/>
      <c r="D3534" s="19"/>
    </row>
    <row r="3535" spans="3:4" x14ac:dyDescent="0.2">
      <c r="C3535" s="19"/>
      <c r="D3535" s="19"/>
    </row>
    <row r="3536" spans="3:4" x14ac:dyDescent="0.2">
      <c r="C3536" s="19"/>
      <c r="D3536" s="19"/>
    </row>
    <row r="3537" spans="3:4" x14ac:dyDescent="0.2">
      <c r="C3537" s="19"/>
      <c r="D3537" s="19"/>
    </row>
    <row r="3538" spans="3:4" x14ac:dyDescent="0.2">
      <c r="C3538" s="19"/>
      <c r="D3538" s="19"/>
    </row>
    <row r="3539" spans="3:4" x14ac:dyDescent="0.2">
      <c r="C3539" s="19"/>
      <c r="D3539" s="19"/>
    </row>
    <row r="3540" spans="3:4" x14ac:dyDescent="0.2">
      <c r="C3540" s="19"/>
      <c r="D3540" s="19"/>
    </row>
    <row r="3541" spans="3:4" x14ac:dyDescent="0.2">
      <c r="C3541" s="19"/>
      <c r="D3541" s="19"/>
    </row>
    <row r="3542" spans="3:4" x14ac:dyDescent="0.2">
      <c r="C3542" s="19"/>
      <c r="D3542" s="19"/>
    </row>
    <row r="3543" spans="3:4" x14ac:dyDescent="0.2">
      <c r="C3543" s="19"/>
      <c r="D3543" s="19"/>
    </row>
    <row r="3544" spans="3:4" x14ac:dyDescent="0.2">
      <c r="C3544" s="19"/>
      <c r="D3544" s="19"/>
    </row>
    <row r="3545" spans="3:4" x14ac:dyDescent="0.2">
      <c r="C3545" s="19"/>
      <c r="D3545" s="19"/>
    </row>
    <row r="3546" spans="3:4" x14ac:dyDescent="0.2">
      <c r="C3546" s="19"/>
      <c r="D3546" s="19"/>
    </row>
    <row r="3547" spans="3:4" x14ac:dyDescent="0.2">
      <c r="C3547" s="19"/>
      <c r="D3547" s="19"/>
    </row>
    <row r="3548" spans="3:4" x14ac:dyDescent="0.2">
      <c r="C3548" s="19"/>
      <c r="D3548" s="19"/>
    </row>
    <row r="3549" spans="3:4" x14ac:dyDescent="0.2">
      <c r="C3549" s="19"/>
      <c r="D3549" s="19"/>
    </row>
    <row r="3550" spans="3:4" x14ac:dyDescent="0.2">
      <c r="C3550" s="19"/>
      <c r="D3550" s="19"/>
    </row>
    <row r="3551" spans="3:4" x14ac:dyDescent="0.2">
      <c r="C3551" s="19"/>
      <c r="D3551" s="19"/>
    </row>
    <row r="3552" spans="3:4" x14ac:dyDescent="0.2">
      <c r="C3552" s="19"/>
      <c r="D3552" s="19"/>
    </row>
    <row r="3553" spans="3:4" x14ac:dyDescent="0.2">
      <c r="C3553" s="19"/>
      <c r="D3553" s="19"/>
    </row>
    <row r="3554" spans="3:4" x14ac:dyDescent="0.2">
      <c r="C3554" s="19"/>
      <c r="D3554" s="19"/>
    </row>
    <row r="3555" spans="3:4" x14ac:dyDescent="0.2">
      <c r="C3555" s="19"/>
      <c r="D3555" s="19"/>
    </row>
    <row r="3556" spans="3:4" x14ac:dyDescent="0.2">
      <c r="C3556" s="19"/>
      <c r="D3556" s="19"/>
    </row>
    <row r="3557" spans="3:4" x14ac:dyDescent="0.2">
      <c r="C3557" s="19"/>
      <c r="D3557" s="19"/>
    </row>
    <row r="3558" spans="3:4" x14ac:dyDescent="0.2">
      <c r="C3558" s="19"/>
      <c r="D3558" s="19"/>
    </row>
    <row r="3559" spans="3:4" x14ac:dyDescent="0.2">
      <c r="C3559" s="19"/>
      <c r="D3559" s="19"/>
    </row>
    <row r="3560" spans="3:4" x14ac:dyDescent="0.2">
      <c r="C3560" s="19"/>
      <c r="D3560" s="19"/>
    </row>
    <row r="3561" spans="3:4" x14ac:dyDescent="0.2">
      <c r="C3561" s="19"/>
      <c r="D3561" s="19"/>
    </row>
    <row r="3562" spans="3:4" x14ac:dyDescent="0.2">
      <c r="C3562" s="19"/>
      <c r="D3562" s="19"/>
    </row>
    <row r="3563" spans="3:4" x14ac:dyDescent="0.2">
      <c r="C3563" s="19"/>
      <c r="D3563" s="19"/>
    </row>
    <row r="3564" spans="3:4" x14ac:dyDescent="0.2">
      <c r="C3564" s="19"/>
      <c r="D3564" s="19"/>
    </row>
    <row r="3565" spans="3:4" x14ac:dyDescent="0.2">
      <c r="C3565" s="19"/>
      <c r="D3565" s="19"/>
    </row>
    <row r="3566" spans="3:4" x14ac:dyDescent="0.2">
      <c r="C3566" s="19"/>
      <c r="D3566" s="19"/>
    </row>
    <row r="3567" spans="3:4" x14ac:dyDescent="0.2">
      <c r="C3567" s="19"/>
      <c r="D3567" s="19"/>
    </row>
    <row r="3568" spans="3:4" x14ac:dyDescent="0.2">
      <c r="C3568" s="19"/>
      <c r="D3568" s="19"/>
    </row>
    <row r="3569" spans="3:4" x14ac:dyDescent="0.2">
      <c r="C3569" s="19"/>
      <c r="D3569" s="19"/>
    </row>
    <row r="3570" spans="3:4" x14ac:dyDescent="0.2">
      <c r="C3570" s="19"/>
      <c r="D3570" s="19"/>
    </row>
    <row r="3571" spans="3:4" x14ac:dyDescent="0.2">
      <c r="C3571" s="19"/>
      <c r="D3571" s="19"/>
    </row>
    <row r="3572" spans="3:4" x14ac:dyDescent="0.2">
      <c r="C3572" s="19"/>
      <c r="D3572" s="19"/>
    </row>
    <row r="3573" spans="3:4" x14ac:dyDescent="0.2">
      <c r="C3573" s="19"/>
      <c r="D3573" s="19"/>
    </row>
    <row r="3574" spans="3:4" x14ac:dyDescent="0.2">
      <c r="C3574" s="19"/>
      <c r="D3574" s="19"/>
    </row>
    <row r="3575" spans="3:4" x14ac:dyDescent="0.2">
      <c r="C3575" s="19"/>
      <c r="D3575" s="19"/>
    </row>
    <row r="3576" spans="3:4" x14ac:dyDescent="0.2">
      <c r="C3576" s="19"/>
      <c r="D3576" s="19"/>
    </row>
    <row r="3577" spans="3:4" x14ac:dyDescent="0.2">
      <c r="C3577" s="19"/>
      <c r="D3577" s="19"/>
    </row>
    <row r="3578" spans="3:4" x14ac:dyDescent="0.2">
      <c r="C3578" s="19"/>
      <c r="D3578" s="19"/>
    </row>
    <row r="3579" spans="3:4" x14ac:dyDescent="0.2">
      <c r="C3579" s="19"/>
      <c r="D3579" s="19"/>
    </row>
    <row r="3580" spans="3:4" x14ac:dyDescent="0.2">
      <c r="C3580" s="19"/>
      <c r="D3580" s="19"/>
    </row>
    <row r="3581" spans="3:4" x14ac:dyDescent="0.2">
      <c r="C3581" s="19"/>
      <c r="D3581" s="19"/>
    </row>
    <row r="3582" spans="3:4" x14ac:dyDescent="0.2">
      <c r="C3582" s="19"/>
      <c r="D3582" s="19"/>
    </row>
    <row r="3583" spans="3:4" x14ac:dyDescent="0.2">
      <c r="C3583" s="19"/>
      <c r="D3583" s="19"/>
    </row>
    <row r="3584" spans="3:4" x14ac:dyDescent="0.2">
      <c r="C3584" s="19"/>
      <c r="D3584" s="19"/>
    </row>
    <row r="3585" spans="3:4" x14ac:dyDescent="0.2">
      <c r="C3585" s="19"/>
      <c r="D3585" s="19"/>
    </row>
    <row r="3586" spans="3:4" x14ac:dyDescent="0.2">
      <c r="C3586" s="19"/>
      <c r="D3586" s="19"/>
    </row>
    <row r="3587" spans="3:4" x14ac:dyDescent="0.2">
      <c r="C3587" s="19"/>
      <c r="D3587" s="19"/>
    </row>
    <row r="3588" spans="3:4" x14ac:dyDescent="0.2">
      <c r="C3588" s="19"/>
      <c r="D3588" s="19"/>
    </row>
    <row r="3589" spans="3:4" x14ac:dyDescent="0.2">
      <c r="C3589" s="19"/>
      <c r="D3589" s="19"/>
    </row>
    <row r="3590" spans="3:4" x14ac:dyDescent="0.2">
      <c r="C3590" s="19"/>
      <c r="D3590" s="19"/>
    </row>
    <row r="3591" spans="3:4" x14ac:dyDescent="0.2">
      <c r="C3591" s="19"/>
      <c r="D3591" s="19"/>
    </row>
    <row r="3592" spans="3:4" x14ac:dyDescent="0.2">
      <c r="C3592" s="19"/>
      <c r="D3592" s="19"/>
    </row>
    <row r="3593" spans="3:4" x14ac:dyDescent="0.2">
      <c r="C3593" s="19"/>
      <c r="D3593" s="19"/>
    </row>
    <row r="3594" spans="3:4" x14ac:dyDescent="0.2">
      <c r="C3594" s="19"/>
      <c r="D3594" s="19"/>
    </row>
    <row r="3595" spans="3:4" x14ac:dyDescent="0.2">
      <c r="C3595" s="19"/>
      <c r="D3595" s="19"/>
    </row>
    <row r="3596" spans="3:4" x14ac:dyDescent="0.2">
      <c r="C3596" s="19"/>
      <c r="D3596" s="19"/>
    </row>
    <row r="3597" spans="3:4" x14ac:dyDescent="0.2">
      <c r="C3597" s="19"/>
      <c r="D3597" s="19"/>
    </row>
    <row r="3598" spans="3:4" x14ac:dyDescent="0.2">
      <c r="C3598" s="19"/>
      <c r="D3598" s="19"/>
    </row>
    <row r="3599" spans="3:4" x14ac:dyDescent="0.2">
      <c r="C3599" s="19"/>
      <c r="D3599" s="19"/>
    </row>
    <row r="3600" spans="3:4" x14ac:dyDescent="0.2">
      <c r="C3600" s="19"/>
      <c r="D3600" s="19"/>
    </row>
    <row r="3601" spans="3:4" x14ac:dyDescent="0.2">
      <c r="C3601" s="19"/>
      <c r="D3601" s="19"/>
    </row>
    <row r="3602" spans="3:4" x14ac:dyDescent="0.2">
      <c r="C3602" s="19"/>
      <c r="D3602" s="19"/>
    </row>
    <row r="3603" spans="3:4" x14ac:dyDescent="0.2">
      <c r="C3603" s="19"/>
      <c r="D3603" s="19"/>
    </row>
    <row r="3604" spans="3:4" x14ac:dyDescent="0.2">
      <c r="C3604" s="19"/>
      <c r="D3604" s="19"/>
    </row>
    <row r="3605" spans="3:4" x14ac:dyDescent="0.2">
      <c r="C3605" s="19"/>
      <c r="D3605" s="19"/>
    </row>
    <row r="3606" spans="3:4" x14ac:dyDescent="0.2">
      <c r="C3606" s="19"/>
      <c r="D3606" s="19"/>
    </row>
    <row r="3607" spans="3:4" x14ac:dyDescent="0.2">
      <c r="C3607" s="19"/>
      <c r="D3607" s="19"/>
    </row>
    <row r="3608" spans="3:4" x14ac:dyDescent="0.2">
      <c r="C3608" s="19"/>
      <c r="D3608" s="19"/>
    </row>
    <row r="3609" spans="3:4" x14ac:dyDescent="0.2">
      <c r="C3609" s="19"/>
      <c r="D3609" s="19"/>
    </row>
    <row r="3610" spans="3:4" x14ac:dyDescent="0.2">
      <c r="C3610" s="19"/>
      <c r="D3610" s="19"/>
    </row>
    <row r="3611" spans="3:4" x14ac:dyDescent="0.2">
      <c r="C3611" s="19"/>
      <c r="D3611" s="19"/>
    </row>
    <row r="3612" spans="3:4" x14ac:dyDescent="0.2">
      <c r="C3612" s="19"/>
      <c r="D3612" s="19"/>
    </row>
    <row r="3613" spans="3:4" x14ac:dyDescent="0.2">
      <c r="C3613" s="19"/>
      <c r="D3613" s="19"/>
    </row>
    <row r="3614" spans="3:4" x14ac:dyDescent="0.2">
      <c r="C3614" s="19"/>
      <c r="D3614" s="19"/>
    </row>
    <row r="3615" spans="3:4" x14ac:dyDescent="0.2">
      <c r="C3615" s="19"/>
      <c r="D3615" s="19"/>
    </row>
    <row r="3616" spans="3:4" x14ac:dyDescent="0.2">
      <c r="C3616" s="19"/>
      <c r="D3616" s="19"/>
    </row>
    <row r="3617" spans="3:4" x14ac:dyDescent="0.2">
      <c r="C3617" s="19"/>
      <c r="D3617" s="19"/>
    </row>
    <row r="3618" spans="3:4" x14ac:dyDescent="0.2">
      <c r="C3618" s="19"/>
      <c r="D3618" s="19"/>
    </row>
    <row r="3619" spans="3:4" x14ac:dyDescent="0.2">
      <c r="C3619" s="19"/>
      <c r="D3619" s="19"/>
    </row>
    <row r="3620" spans="3:4" x14ac:dyDescent="0.2">
      <c r="C3620" s="19"/>
      <c r="D3620" s="19"/>
    </row>
    <row r="3621" spans="3:4" x14ac:dyDescent="0.2">
      <c r="C3621" s="19"/>
      <c r="D3621" s="19"/>
    </row>
    <row r="3622" spans="3:4" x14ac:dyDescent="0.2">
      <c r="C3622" s="19"/>
      <c r="D3622" s="19"/>
    </row>
    <row r="3623" spans="3:4" x14ac:dyDescent="0.2">
      <c r="C3623" s="19"/>
      <c r="D3623" s="19"/>
    </row>
    <row r="3624" spans="3:4" x14ac:dyDescent="0.2">
      <c r="C3624" s="19"/>
      <c r="D3624" s="19"/>
    </row>
    <row r="3625" spans="3:4" x14ac:dyDescent="0.2">
      <c r="C3625" s="19"/>
      <c r="D3625" s="19"/>
    </row>
    <row r="3626" spans="3:4" x14ac:dyDescent="0.2">
      <c r="C3626" s="19"/>
      <c r="D3626" s="19"/>
    </row>
    <row r="3627" spans="3:4" x14ac:dyDescent="0.2">
      <c r="C3627" s="19"/>
      <c r="D3627" s="19"/>
    </row>
    <row r="3628" spans="3:4" x14ac:dyDescent="0.2">
      <c r="C3628" s="19"/>
      <c r="D3628" s="19"/>
    </row>
    <row r="3629" spans="3:4" x14ac:dyDescent="0.2">
      <c r="C3629" s="19"/>
      <c r="D3629" s="19"/>
    </row>
    <row r="3630" spans="3:4" x14ac:dyDescent="0.2">
      <c r="C3630" s="19"/>
      <c r="D3630" s="19"/>
    </row>
    <row r="3631" spans="3:4" x14ac:dyDescent="0.2">
      <c r="C3631" s="19"/>
      <c r="D3631" s="19"/>
    </row>
    <row r="3632" spans="3:4" x14ac:dyDescent="0.2">
      <c r="C3632" s="19"/>
      <c r="D3632" s="19"/>
    </row>
    <row r="3633" spans="3:4" x14ac:dyDescent="0.2">
      <c r="C3633" s="19"/>
      <c r="D3633" s="19"/>
    </row>
    <row r="3634" spans="3:4" x14ac:dyDescent="0.2">
      <c r="C3634" s="19"/>
      <c r="D3634" s="19"/>
    </row>
    <row r="3635" spans="3:4" x14ac:dyDescent="0.2">
      <c r="C3635" s="19"/>
      <c r="D3635" s="19"/>
    </row>
    <row r="3636" spans="3:4" x14ac:dyDescent="0.2">
      <c r="C3636" s="19"/>
      <c r="D3636" s="19"/>
    </row>
    <row r="3637" spans="3:4" x14ac:dyDescent="0.2">
      <c r="C3637" s="19"/>
      <c r="D3637" s="19"/>
    </row>
    <row r="3638" spans="3:4" x14ac:dyDescent="0.2">
      <c r="C3638" s="19"/>
      <c r="D3638" s="19"/>
    </row>
    <row r="3639" spans="3:4" x14ac:dyDescent="0.2">
      <c r="C3639" s="19"/>
      <c r="D3639" s="19"/>
    </row>
    <row r="3640" spans="3:4" x14ac:dyDescent="0.2">
      <c r="C3640" s="19"/>
      <c r="D3640" s="19"/>
    </row>
    <row r="3641" spans="3:4" x14ac:dyDescent="0.2">
      <c r="C3641" s="19"/>
      <c r="D3641" s="19"/>
    </row>
    <row r="3642" spans="3:4" x14ac:dyDescent="0.2">
      <c r="C3642" s="19"/>
      <c r="D3642" s="19"/>
    </row>
    <row r="3643" spans="3:4" x14ac:dyDescent="0.2">
      <c r="C3643" s="19"/>
      <c r="D3643" s="19"/>
    </row>
    <row r="3644" spans="3:4" x14ac:dyDescent="0.2">
      <c r="C3644" s="19"/>
      <c r="D3644" s="19"/>
    </row>
    <row r="3645" spans="3:4" x14ac:dyDescent="0.2">
      <c r="C3645" s="19"/>
      <c r="D3645" s="19"/>
    </row>
    <row r="3646" spans="3:4" x14ac:dyDescent="0.2">
      <c r="C3646" s="19"/>
      <c r="D3646" s="19"/>
    </row>
    <row r="3647" spans="3:4" x14ac:dyDescent="0.2">
      <c r="C3647" s="19"/>
      <c r="D3647" s="19"/>
    </row>
    <row r="3648" spans="3:4" x14ac:dyDescent="0.2">
      <c r="C3648" s="19"/>
      <c r="D3648" s="19"/>
    </row>
    <row r="3649" spans="3:4" x14ac:dyDescent="0.2">
      <c r="C3649" s="19"/>
      <c r="D3649" s="19"/>
    </row>
    <row r="3650" spans="3:4" x14ac:dyDescent="0.2">
      <c r="C3650" s="19"/>
      <c r="D3650" s="19"/>
    </row>
    <row r="3651" spans="3:4" x14ac:dyDescent="0.2">
      <c r="C3651" s="19"/>
      <c r="D3651" s="19"/>
    </row>
    <row r="3652" spans="3:4" x14ac:dyDescent="0.2">
      <c r="C3652" s="19"/>
      <c r="D3652" s="19"/>
    </row>
    <row r="3653" spans="3:4" x14ac:dyDescent="0.2">
      <c r="C3653" s="19"/>
      <c r="D3653" s="19"/>
    </row>
    <row r="3654" spans="3:4" x14ac:dyDescent="0.2">
      <c r="C3654" s="19"/>
      <c r="D3654" s="19"/>
    </row>
    <row r="3655" spans="3:4" x14ac:dyDescent="0.2">
      <c r="C3655" s="19"/>
      <c r="D3655" s="19"/>
    </row>
    <row r="3656" spans="3:4" x14ac:dyDescent="0.2">
      <c r="C3656" s="19"/>
      <c r="D3656" s="19"/>
    </row>
    <row r="3657" spans="3:4" x14ac:dyDescent="0.2">
      <c r="C3657" s="19"/>
      <c r="D3657" s="19"/>
    </row>
    <row r="3658" spans="3:4" x14ac:dyDescent="0.2">
      <c r="C3658" s="19"/>
      <c r="D3658" s="19"/>
    </row>
    <row r="3659" spans="3:4" x14ac:dyDescent="0.2">
      <c r="C3659" s="19"/>
      <c r="D3659" s="19"/>
    </row>
    <row r="3660" spans="3:4" x14ac:dyDescent="0.2">
      <c r="C3660" s="19"/>
      <c r="D3660" s="19"/>
    </row>
    <row r="3661" spans="3:4" x14ac:dyDescent="0.2">
      <c r="C3661" s="19"/>
      <c r="D3661" s="19"/>
    </row>
    <row r="3662" spans="3:4" x14ac:dyDescent="0.2">
      <c r="C3662" s="19"/>
      <c r="D3662" s="19"/>
    </row>
    <row r="3663" spans="3:4" x14ac:dyDescent="0.2">
      <c r="C3663" s="19"/>
      <c r="D3663" s="19"/>
    </row>
    <row r="3664" spans="3:4" x14ac:dyDescent="0.2">
      <c r="C3664" s="19"/>
      <c r="D3664" s="19"/>
    </row>
    <row r="3665" spans="3:4" x14ac:dyDescent="0.2">
      <c r="C3665" s="19"/>
      <c r="D3665" s="19"/>
    </row>
    <row r="3666" spans="3:4" x14ac:dyDescent="0.2">
      <c r="C3666" s="19"/>
      <c r="D3666" s="19"/>
    </row>
    <row r="3667" spans="3:4" x14ac:dyDescent="0.2">
      <c r="C3667" s="19"/>
      <c r="D3667" s="19"/>
    </row>
    <row r="3668" spans="3:4" x14ac:dyDescent="0.2">
      <c r="C3668" s="19"/>
      <c r="D3668" s="19"/>
    </row>
    <row r="3669" spans="3:4" x14ac:dyDescent="0.2">
      <c r="C3669" s="19"/>
      <c r="D3669" s="19"/>
    </row>
    <row r="3670" spans="3:4" x14ac:dyDescent="0.2">
      <c r="C3670" s="19"/>
      <c r="D3670" s="19"/>
    </row>
    <row r="3671" spans="3:4" x14ac:dyDescent="0.2">
      <c r="C3671" s="19"/>
      <c r="D3671" s="19"/>
    </row>
    <row r="3672" spans="3:4" x14ac:dyDescent="0.2">
      <c r="C3672" s="19"/>
      <c r="D3672" s="19"/>
    </row>
    <row r="3673" spans="3:4" x14ac:dyDescent="0.2">
      <c r="C3673" s="19"/>
      <c r="D3673" s="19"/>
    </row>
    <row r="3674" spans="3:4" x14ac:dyDescent="0.2">
      <c r="C3674" s="19"/>
      <c r="D3674" s="19"/>
    </row>
    <row r="3675" spans="3:4" x14ac:dyDescent="0.2">
      <c r="C3675" s="19"/>
      <c r="D3675" s="19"/>
    </row>
    <row r="3676" spans="3:4" x14ac:dyDescent="0.2">
      <c r="C3676" s="19"/>
      <c r="D3676" s="19"/>
    </row>
    <row r="3677" spans="3:4" x14ac:dyDescent="0.2">
      <c r="C3677" s="19"/>
      <c r="D3677" s="19"/>
    </row>
    <row r="3678" spans="3:4" x14ac:dyDescent="0.2">
      <c r="C3678" s="19"/>
      <c r="D3678" s="19"/>
    </row>
    <row r="3679" spans="3:4" x14ac:dyDescent="0.2">
      <c r="C3679" s="19"/>
      <c r="D3679" s="19"/>
    </row>
    <row r="3680" spans="3:4" x14ac:dyDescent="0.2">
      <c r="C3680" s="19"/>
      <c r="D3680" s="19"/>
    </row>
    <row r="3681" spans="3:4" x14ac:dyDescent="0.2">
      <c r="C3681" s="19"/>
      <c r="D3681" s="19"/>
    </row>
    <row r="3682" spans="3:4" x14ac:dyDescent="0.2">
      <c r="C3682" s="19"/>
      <c r="D3682" s="19"/>
    </row>
    <row r="3683" spans="3:4" x14ac:dyDescent="0.2">
      <c r="C3683" s="19"/>
      <c r="D3683" s="19"/>
    </row>
    <row r="3684" spans="3:4" x14ac:dyDescent="0.2">
      <c r="C3684" s="19"/>
      <c r="D3684" s="19"/>
    </row>
    <row r="3685" spans="3:4" x14ac:dyDescent="0.2">
      <c r="C3685" s="19"/>
      <c r="D3685" s="19"/>
    </row>
    <row r="3686" spans="3:4" x14ac:dyDescent="0.2">
      <c r="C3686" s="19"/>
      <c r="D3686" s="19"/>
    </row>
    <row r="3687" spans="3:4" x14ac:dyDescent="0.2">
      <c r="C3687" s="19"/>
      <c r="D3687" s="19"/>
    </row>
    <row r="3688" spans="3:4" x14ac:dyDescent="0.2">
      <c r="C3688" s="19"/>
      <c r="D3688" s="19"/>
    </row>
    <row r="3689" spans="3:4" x14ac:dyDescent="0.2">
      <c r="C3689" s="19"/>
      <c r="D3689" s="19"/>
    </row>
    <row r="3690" spans="3:4" x14ac:dyDescent="0.2">
      <c r="C3690" s="19"/>
      <c r="D3690" s="19"/>
    </row>
    <row r="3691" spans="3:4" x14ac:dyDescent="0.2">
      <c r="C3691" s="19"/>
      <c r="D3691" s="19"/>
    </row>
    <row r="3692" spans="3:4" x14ac:dyDescent="0.2">
      <c r="C3692" s="19"/>
      <c r="D3692" s="19"/>
    </row>
    <row r="3693" spans="3:4" x14ac:dyDescent="0.2">
      <c r="C3693" s="19"/>
      <c r="D3693" s="19"/>
    </row>
    <row r="3694" spans="3:4" x14ac:dyDescent="0.2">
      <c r="C3694" s="19"/>
      <c r="D3694" s="19"/>
    </row>
    <row r="3695" spans="3:4" x14ac:dyDescent="0.2">
      <c r="C3695" s="19"/>
      <c r="D3695" s="19"/>
    </row>
    <row r="3696" spans="3:4" x14ac:dyDescent="0.2">
      <c r="C3696" s="19"/>
      <c r="D3696" s="19"/>
    </row>
    <row r="3697" spans="3:4" x14ac:dyDescent="0.2">
      <c r="C3697" s="19"/>
      <c r="D3697" s="19"/>
    </row>
    <row r="3698" spans="3:4" x14ac:dyDescent="0.2">
      <c r="C3698" s="19"/>
      <c r="D3698" s="19"/>
    </row>
    <row r="3699" spans="3:4" x14ac:dyDescent="0.2">
      <c r="C3699" s="19"/>
      <c r="D3699" s="19"/>
    </row>
    <row r="3700" spans="3:4" x14ac:dyDescent="0.2">
      <c r="C3700" s="19"/>
      <c r="D3700" s="19"/>
    </row>
    <row r="3701" spans="3:4" x14ac:dyDescent="0.2">
      <c r="C3701" s="19"/>
      <c r="D3701" s="19"/>
    </row>
    <row r="3702" spans="3:4" x14ac:dyDescent="0.2">
      <c r="C3702" s="19"/>
      <c r="D3702" s="19"/>
    </row>
    <row r="3703" spans="3:4" x14ac:dyDescent="0.2">
      <c r="C3703" s="19"/>
      <c r="D3703" s="19"/>
    </row>
    <row r="3704" spans="3:4" x14ac:dyDescent="0.2">
      <c r="C3704" s="19"/>
      <c r="D3704" s="19"/>
    </row>
    <row r="3705" spans="3:4" x14ac:dyDescent="0.2">
      <c r="C3705" s="19"/>
      <c r="D3705" s="19"/>
    </row>
    <row r="3706" spans="3:4" x14ac:dyDescent="0.2">
      <c r="C3706" s="19"/>
      <c r="D3706" s="19"/>
    </row>
    <row r="3707" spans="3:4" x14ac:dyDescent="0.2">
      <c r="C3707" s="19"/>
      <c r="D3707" s="19"/>
    </row>
    <row r="3708" spans="3:4" x14ac:dyDescent="0.2">
      <c r="C3708" s="19"/>
      <c r="D3708" s="19"/>
    </row>
    <row r="3709" spans="3:4" x14ac:dyDescent="0.2">
      <c r="C3709" s="19"/>
      <c r="D3709" s="19"/>
    </row>
    <row r="3710" spans="3:4" x14ac:dyDescent="0.2">
      <c r="C3710" s="19"/>
      <c r="D3710" s="19"/>
    </row>
    <row r="3711" spans="3:4" x14ac:dyDescent="0.2">
      <c r="C3711" s="19"/>
      <c r="D3711" s="19"/>
    </row>
    <row r="3712" spans="3:4" x14ac:dyDescent="0.2">
      <c r="C3712" s="19"/>
      <c r="D3712" s="19"/>
    </row>
    <row r="3713" spans="3:4" x14ac:dyDescent="0.2">
      <c r="C3713" s="19"/>
      <c r="D3713" s="19"/>
    </row>
    <row r="3714" spans="3:4" x14ac:dyDescent="0.2">
      <c r="C3714" s="19"/>
      <c r="D3714" s="19"/>
    </row>
    <row r="3715" spans="3:4" x14ac:dyDescent="0.2">
      <c r="C3715" s="19"/>
      <c r="D3715" s="19"/>
    </row>
    <row r="3716" spans="3:4" x14ac:dyDescent="0.2">
      <c r="C3716" s="19"/>
      <c r="D3716" s="19"/>
    </row>
    <row r="3717" spans="3:4" x14ac:dyDescent="0.2">
      <c r="C3717" s="19"/>
      <c r="D3717" s="19"/>
    </row>
    <row r="3718" spans="3:4" x14ac:dyDescent="0.2">
      <c r="C3718" s="19"/>
      <c r="D3718" s="19"/>
    </row>
    <row r="3719" spans="3:4" x14ac:dyDescent="0.2">
      <c r="C3719" s="19"/>
      <c r="D3719" s="19"/>
    </row>
    <row r="3720" spans="3:4" x14ac:dyDescent="0.2">
      <c r="C3720" s="19"/>
      <c r="D3720" s="19"/>
    </row>
    <row r="3721" spans="3:4" x14ac:dyDescent="0.2">
      <c r="C3721" s="19"/>
      <c r="D3721" s="19"/>
    </row>
    <row r="3722" spans="3:4" x14ac:dyDescent="0.2">
      <c r="C3722" s="19"/>
      <c r="D3722" s="19"/>
    </row>
    <row r="3723" spans="3:4" x14ac:dyDescent="0.2">
      <c r="C3723" s="19"/>
      <c r="D3723" s="19"/>
    </row>
    <row r="3724" spans="3:4" x14ac:dyDescent="0.2">
      <c r="C3724" s="19"/>
      <c r="D3724" s="19"/>
    </row>
    <row r="3725" spans="3:4" x14ac:dyDescent="0.2">
      <c r="C3725" s="19"/>
      <c r="D3725" s="19"/>
    </row>
    <row r="3726" spans="3:4" x14ac:dyDescent="0.2">
      <c r="C3726" s="19"/>
      <c r="D3726" s="19"/>
    </row>
    <row r="3727" spans="3:4" x14ac:dyDescent="0.2">
      <c r="C3727" s="19"/>
      <c r="D3727" s="19"/>
    </row>
    <row r="3728" spans="3:4" x14ac:dyDescent="0.2">
      <c r="C3728" s="19"/>
      <c r="D3728" s="19"/>
    </row>
    <row r="3729" spans="3:4" x14ac:dyDescent="0.2">
      <c r="C3729" s="19"/>
      <c r="D3729" s="19"/>
    </row>
    <row r="3730" spans="3:4" x14ac:dyDescent="0.2">
      <c r="C3730" s="19"/>
      <c r="D3730" s="19"/>
    </row>
    <row r="3731" spans="3:4" x14ac:dyDescent="0.2">
      <c r="C3731" s="19"/>
      <c r="D3731" s="19"/>
    </row>
    <row r="3732" spans="3:4" x14ac:dyDescent="0.2">
      <c r="C3732" s="19"/>
      <c r="D3732" s="19"/>
    </row>
    <row r="3733" spans="3:4" x14ac:dyDescent="0.2">
      <c r="C3733" s="19"/>
      <c r="D3733" s="19"/>
    </row>
    <row r="3734" spans="3:4" x14ac:dyDescent="0.2">
      <c r="C3734" s="19"/>
      <c r="D3734" s="19"/>
    </row>
  </sheetData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2"/>
  </sheetPr>
  <dimension ref="A1:BL3734"/>
  <sheetViews>
    <sheetView topLeftCell="J1" workbookViewId="0">
      <pane ySplit="20" topLeftCell="A22" activePane="bottomLeft" state="frozen"/>
      <selection pane="bottomLeft" activeCell="T19" sqref="T19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3.5703125" customWidth="1"/>
    <col min="4" max="4" width="9.42578125" customWidth="1"/>
    <col min="5" max="5" width="13.28515625" customWidth="1"/>
    <col min="6" max="6" width="17.140625" customWidth="1"/>
    <col min="7" max="7" width="8.140625" customWidth="1"/>
    <col min="8" max="8" width="9.85546875" customWidth="1"/>
    <col min="9" max="15" width="8.5703125" customWidth="1"/>
    <col min="16" max="16" width="8" customWidth="1"/>
    <col min="17" max="18" width="7.7109375" customWidth="1"/>
    <col min="19" max="19" width="11.5703125" customWidth="1"/>
    <col min="20" max="20" width="10.28515625" style="89" customWidth="1"/>
    <col min="21" max="21" width="10.28515625" customWidth="1"/>
    <col min="22" max="22" width="9.140625" customWidth="1"/>
    <col min="23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5" width="10.28515625" customWidth="1"/>
    <col min="36" max="36" width="16.85546875" customWidth="1"/>
    <col min="37" max="37" width="13.285156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78</v>
      </c>
      <c r="Q1" s="40">
        <v>-3.809154646485239E-2</v>
      </c>
      <c r="R1" s="40">
        <v>5.6652377014694998E-7</v>
      </c>
      <c r="S1" s="40">
        <v>4.6539024768100963E-11</v>
      </c>
      <c r="T1" s="40">
        <v>6.1680726204827389E-2</v>
      </c>
      <c r="U1" s="40">
        <v>0.3961175569875246</v>
      </c>
      <c r="V1" s="40">
        <v>99.306410891027269</v>
      </c>
      <c r="W1" s="40">
        <v>267.01755334671145</v>
      </c>
      <c r="X1" s="40">
        <v>9349.9821299767591</v>
      </c>
      <c r="Y1" s="40">
        <v>10.686927962761537</v>
      </c>
      <c r="AA1" s="139" t="s">
        <v>259</v>
      </c>
      <c r="AB1" s="140"/>
      <c r="AC1" s="140" t="s">
        <v>260</v>
      </c>
      <c r="AD1" s="140" t="s">
        <v>261</v>
      </c>
      <c r="AE1" s="111"/>
      <c r="AV1" s="6" t="s">
        <v>242</v>
      </c>
      <c r="AW1" s="141" t="s">
        <v>12</v>
      </c>
      <c r="AX1" s="142" t="s">
        <v>262</v>
      </c>
      <c r="AY1" s="8" t="s">
        <v>242</v>
      </c>
      <c r="AZ1" s="143" t="s">
        <v>263</v>
      </c>
      <c r="BA1" s="86" t="s">
        <v>264</v>
      </c>
      <c r="BB1" s="143" t="s">
        <v>265</v>
      </c>
      <c r="BC1" s="86" t="s">
        <v>266</v>
      </c>
      <c r="BD1" s="143" t="s">
        <v>267</v>
      </c>
      <c r="BE1" s="144" t="s">
        <v>268</v>
      </c>
      <c r="BF1" s="86" t="s">
        <v>269</v>
      </c>
      <c r="BG1" s="143" t="s">
        <v>270</v>
      </c>
      <c r="BH1" s="144" t="s">
        <v>271</v>
      </c>
      <c r="BI1" s="86" t="s">
        <v>272</v>
      </c>
      <c r="BJ1" s="143" t="s">
        <v>273</v>
      </c>
      <c r="BK1" s="144" t="s">
        <v>274</v>
      </c>
      <c r="BL1" s="86" t="s">
        <v>142</v>
      </c>
    </row>
    <row r="2" spans="1:64" ht="16.5" thickBot="1" x14ac:dyDescent="0.35">
      <c r="A2" t="s">
        <v>26</v>
      </c>
      <c r="B2" s="10" t="s">
        <v>74</v>
      </c>
      <c r="Q2" s="184" t="s">
        <v>275</v>
      </c>
      <c r="R2" s="185" t="s">
        <v>276</v>
      </c>
      <c r="S2" s="186" t="s">
        <v>216</v>
      </c>
      <c r="T2" s="186" t="s">
        <v>305</v>
      </c>
      <c r="U2" s="185" t="s">
        <v>285</v>
      </c>
      <c r="V2" s="185" t="s">
        <v>306</v>
      </c>
      <c r="W2" s="187" t="s">
        <v>307</v>
      </c>
      <c r="X2" s="185" t="s">
        <v>308</v>
      </c>
      <c r="Y2" s="185" t="s">
        <v>1421</v>
      </c>
      <c r="AA2" s="145" t="s">
        <v>291</v>
      </c>
      <c r="AB2" s="146">
        <f>C7</f>
        <v>39536.5429</v>
      </c>
      <c r="AC2" s="147" t="s">
        <v>292</v>
      </c>
      <c r="AD2" s="146">
        <f>C8</f>
        <v>0.43035716000000002</v>
      </c>
      <c r="AE2" s="148" t="s">
        <v>227</v>
      </c>
      <c r="AV2">
        <f t="shared" ref="AV2:AV33" si="0">AB$3+AB$4*AW2+AB$5*AW2^2</f>
        <v>9.5457516491494088E-2</v>
      </c>
      <c r="AW2">
        <v>-60000</v>
      </c>
      <c r="AX2">
        <f t="shared" ref="AX2:AX33" si="1">AB$3+AB$4*AW2+AB$5*AW2^2+AZ2</f>
        <v>7.8327787950271177E-2</v>
      </c>
      <c r="AY2">
        <f t="shared" ref="AY2:AY33" si="2">AB$3+AB$4*AW2+AB$5*AW2^2</f>
        <v>9.5457516491494088E-2</v>
      </c>
      <c r="AZ2" s="149">
        <f t="shared" ref="AZ2:AZ33" si="3">$AB$6*($AB$11/BA2*BB2+$AB$12)</f>
        <v>-1.7129728541222907E-2</v>
      </c>
      <c r="BA2">
        <f t="shared" ref="BA2:BA33" si="4">1+$AB$7*COS(BC2)</f>
        <v>0.96694615838634446</v>
      </c>
      <c r="BB2">
        <f t="shared" ref="BB2:BB33" si="5">SIN(BC2+RADIANS($AB$9))</f>
        <v>0.13518005311794795</v>
      </c>
      <c r="BC2">
        <f t="shared" ref="BC2:BC33" si="6">2*ATAN(BD2)</f>
        <v>-1.6543379942719405</v>
      </c>
      <c r="BD2">
        <f t="shared" ref="BD2:BD33" si="7">SQRT((1+$AB$7)/(1-$AB$7))*TAN(BE2/2)</f>
        <v>-1.0872363449740192</v>
      </c>
      <c r="BE2">
        <f t="shared" ref="BE2:BK11" si="8">$BL2+$AB$7*SIN(BF2)</f>
        <v>5.0416685289766532</v>
      </c>
      <c r="BF2">
        <f t="shared" si="8"/>
        <v>5.0416709952048873</v>
      </c>
      <c r="BG2">
        <f t="shared" si="8"/>
        <v>5.0416902485268311</v>
      </c>
      <c r="BH2">
        <f t="shared" si="8"/>
        <v>5.0418405178659089</v>
      </c>
      <c r="BI2">
        <f t="shared" si="8"/>
        <v>5.0430110866606883</v>
      </c>
      <c r="BJ2">
        <f t="shared" si="8"/>
        <v>5.0519965400232607</v>
      </c>
      <c r="BK2">
        <f t="shared" si="8"/>
        <v>5.1145899601063896</v>
      </c>
      <c r="BL2">
        <f t="shared" ref="BL2:BL33" si="9">RADIANS($AB$9)+$AB$18*(AW2-AB$15)</f>
        <v>5.4165045742582043</v>
      </c>
    </row>
    <row r="3" spans="1:64" ht="13.5" thickBot="1" x14ac:dyDescent="0.25">
      <c r="A3" s="136" t="s">
        <v>298</v>
      </c>
      <c r="Q3">
        <f>AB3</f>
        <v>-3.809154646485239E-2</v>
      </c>
      <c r="R3">
        <f>AB4</f>
        <v>5.6652377014694998E-7</v>
      </c>
      <c r="S3">
        <f>AB5</f>
        <v>4.6539024768100963E-11</v>
      </c>
      <c r="T3">
        <f>AB6</f>
        <v>6.1680726204827389E-2</v>
      </c>
      <c r="U3">
        <f>AB7</f>
        <v>0.3961175569875246</v>
      </c>
      <c r="V3">
        <f>AB8</f>
        <v>99.306410891027269</v>
      </c>
      <c r="W3">
        <f>AB9</f>
        <v>267.01755334671145</v>
      </c>
      <c r="X3">
        <f>AB10</f>
        <v>9349.9821299767591</v>
      </c>
      <c r="Y3">
        <f>AB13</f>
        <v>10.686927962761537</v>
      </c>
      <c r="AA3" s="150" t="s">
        <v>275</v>
      </c>
      <c r="AB3" s="151">
        <f t="shared" ref="AB3:AB10" si="10">AC3*AD3</f>
        <v>-3.809154646485239E-2</v>
      </c>
      <c r="AC3" s="152">
        <v>-3.809154646485239</v>
      </c>
      <c r="AD3">
        <v>0.01</v>
      </c>
      <c r="AE3" s="153"/>
      <c r="AG3" s="152">
        <v>0.8</v>
      </c>
      <c r="AH3" s="152">
        <v>0.49144376103059384</v>
      </c>
      <c r="AI3" s="152">
        <v>-3.809154646485239</v>
      </c>
      <c r="AV3">
        <f t="shared" si="0"/>
        <v>9.0485896314237008E-2</v>
      </c>
      <c r="AW3">
        <v>-59000</v>
      </c>
      <c r="AX3">
        <f t="shared" si="1"/>
        <v>6.8266736213920209E-2</v>
      </c>
      <c r="AY3">
        <f t="shared" si="2"/>
        <v>9.0485896314237008E-2</v>
      </c>
      <c r="AZ3" s="149">
        <f t="shared" si="3"/>
        <v>-2.2219160100316791E-2</v>
      </c>
      <c r="BA3">
        <f t="shared" si="4"/>
        <v>1.0039389075959047</v>
      </c>
      <c r="BB3">
        <f t="shared" si="5"/>
        <v>4.2097121769497779E-2</v>
      </c>
      <c r="BC3">
        <f t="shared" si="6"/>
        <v>-1.560852378485232</v>
      </c>
      <c r="BD3">
        <f t="shared" si="7"/>
        <v>-0.9901051670089368</v>
      </c>
      <c r="BE3">
        <f t="shared" si="8"/>
        <v>5.1287862259716306</v>
      </c>
      <c r="BF3">
        <f t="shared" si="8"/>
        <v>5.1287941293582318</v>
      </c>
      <c r="BG3">
        <f t="shared" si="8"/>
        <v>5.1288434550059367</v>
      </c>
      <c r="BH3">
        <f t="shared" si="8"/>
        <v>5.129151175993746</v>
      </c>
      <c r="BI3">
        <f t="shared" si="8"/>
        <v>5.1310661039886938</v>
      </c>
      <c r="BJ3">
        <f t="shared" si="8"/>
        <v>5.1428024316635268</v>
      </c>
      <c r="BK3">
        <f t="shared" si="8"/>
        <v>5.2090784126116949</v>
      </c>
      <c r="BL3">
        <f t="shared" si="9"/>
        <v>5.4910550922176302</v>
      </c>
    </row>
    <row r="4" spans="1:64" ht="14.25" thickTop="1" thickBot="1" x14ac:dyDescent="0.25">
      <c r="A4" s="7" t="s">
        <v>2</v>
      </c>
      <c r="C4" s="3">
        <v>39536.542000000001</v>
      </c>
      <c r="D4" s="4">
        <v>0.43035760000000001</v>
      </c>
      <c r="T4"/>
      <c r="AA4" s="154" t="s">
        <v>276</v>
      </c>
      <c r="AB4" s="155">
        <f t="shared" si="10"/>
        <v>5.6652377014694998E-7</v>
      </c>
      <c r="AC4" s="156">
        <v>5.6652377014695006</v>
      </c>
      <c r="AD4">
        <v>9.9999999999999995E-8</v>
      </c>
      <c r="AE4" s="153"/>
      <c r="AG4" s="156">
        <v>-0.88576397346017499</v>
      </c>
      <c r="AH4" s="156">
        <v>1.6801958078673933</v>
      </c>
      <c r="AI4" s="156">
        <v>5.6652377014695006</v>
      </c>
      <c r="AV4">
        <f t="shared" si="0"/>
        <v>8.5607354186516146E-2</v>
      </c>
      <c r="AW4">
        <v>-58000</v>
      </c>
      <c r="AX4">
        <f t="shared" si="1"/>
        <v>5.8279091632937478E-2</v>
      </c>
      <c r="AY4">
        <f t="shared" si="2"/>
        <v>8.5607354186516146E-2</v>
      </c>
      <c r="AZ4" s="149">
        <f t="shared" si="3"/>
        <v>-2.7328262553578668E-2</v>
      </c>
      <c r="BA4">
        <f t="shared" si="4"/>
        <v>1.0438280223768142</v>
      </c>
      <c r="BB4">
        <f t="shared" si="5"/>
        <v>-5.8783562222728722E-2</v>
      </c>
      <c r="BC4">
        <f t="shared" si="6"/>
        <v>-1.4599253434520176</v>
      </c>
      <c r="BD4">
        <f t="shared" si="7"/>
        <v>-0.89485030784694275</v>
      </c>
      <c r="BE4">
        <f t="shared" si="8"/>
        <v>5.2193053891742887</v>
      </c>
      <c r="BF4">
        <f t="shared" si="8"/>
        <v>5.2193253979796017</v>
      </c>
      <c r="BG4">
        <f t="shared" si="8"/>
        <v>5.2194294297650137</v>
      </c>
      <c r="BH4">
        <f t="shared" si="8"/>
        <v>5.2199700085839762</v>
      </c>
      <c r="BI4">
        <f t="shared" si="8"/>
        <v>5.222770597748613</v>
      </c>
      <c r="BJ4">
        <f t="shared" si="8"/>
        <v>5.2370614630383079</v>
      </c>
      <c r="BK4">
        <f t="shared" si="8"/>
        <v>5.3051333036956576</v>
      </c>
      <c r="BL4">
        <f t="shared" si="9"/>
        <v>5.565605610177057</v>
      </c>
    </row>
    <row r="5" spans="1:64" ht="13.5" thickTop="1" x14ac:dyDescent="0.2">
      <c r="A5" s="23" t="s">
        <v>83</v>
      </c>
      <c r="B5" s="24"/>
      <c r="C5" s="25">
        <v>8</v>
      </c>
      <c r="D5" s="24" t="s">
        <v>84</v>
      </c>
      <c r="Q5" s="5">
        <f>(Q$3-Q$1)^2</f>
        <v>0</v>
      </c>
      <c r="R5" s="5">
        <f t="shared" ref="R5:Y5" si="11">(R$3-R$1)^2</f>
        <v>0</v>
      </c>
      <c r="S5" s="5">
        <f t="shared" si="11"/>
        <v>0</v>
      </c>
      <c r="T5" s="5">
        <f t="shared" si="11"/>
        <v>0</v>
      </c>
      <c r="U5" s="5">
        <f t="shared" si="11"/>
        <v>0</v>
      </c>
      <c r="V5" s="5">
        <f t="shared" si="11"/>
        <v>0</v>
      </c>
      <c r="W5" s="5">
        <f t="shared" si="11"/>
        <v>0</v>
      </c>
      <c r="X5" s="5">
        <f t="shared" si="11"/>
        <v>0</v>
      </c>
      <c r="Y5" s="5">
        <f t="shared" si="11"/>
        <v>0</v>
      </c>
      <c r="AA5" s="154" t="s">
        <v>216</v>
      </c>
      <c r="AB5" s="155">
        <f t="shared" si="10"/>
        <v>4.6539024768100963E-11</v>
      </c>
      <c r="AC5" s="156">
        <v>4.6539024768100967</v>
      </c>
      <c r="AD5">
        <v>9.9999999999999994E-12</v>
      </c>
      <c r="AE5" s="153"/>
      <c r="AG5" s="156">
        <v>1</v>
      </c>
      <c r="AH5" s="156">
        <v>0.88021099797325153</v>
      </c>
      <c r="AI5" s="156">
        <v>4.6539024768100967</v>
      </c>
      <c r="AV5">
        <f t="shared" si="0"/>
        <v>8.082189010833149E-2</v>
      </c>
      <c r="AW5">
        <v>-57000</v>
      </c>
      <c r="AX5">
        <f t="shared" si="1"/>
        <v>4.8416292758481562E-2</v>
      </c>
      <c r="AY5">
        <f t="shared" si="2"/>
        <v>8.082189010833149E-2</v>
      </c>
      <c r="AZ5" s="149">
        <f t="shared" si="3"/>
        <v>-3.2405597349849928E-2</v>
      </c>
      <c r="BA5">
        <f t="shared" si="4"/>
        <v>1.0864871588590028</v>
      </c>
      <c r="BB5">
        <f t="shared" si="5"/>
        <v>-0.16726666447282926</v>
      </c>
      <c r="BC5">
        <f t="shared" si="6"/>
        <v>-1.3506861935363816</v>
      </c>
      <c r="BD5">
        <f t="shared" si="7"/>
        <v>-0.80098800952015892</v>
      </c>
      <c r="BE5">
        <f t="shared" si="8"/>
        <v>5.3134798781204253</v>
      </c>
      <c r="BF5">
        <f t="shared" si="8"/>
        <v>5.3135222279247909</v>
      </c>
      <c r="BG5">
        <f t="shared" si="8"/>
        <v>5.3137112338482506</v>
      </c>
      <c r="BH5">
        <f t="shared" si="8"/>
        <v>5.3145541278197515</v>
      </c>
      <c r="BI5">
        <f t="shared" si="8"/>
        <v>5.3183006045288543</v>
      </c>
      <c r="BJ5">
        <f t="shared" si="8"/>
        <v>5.3347141257594473</v>
      </c>
      <c r="BK5">
        <f t="shared" si="8"/>
        <v>5.4026351721329018</v>
      </c>
      <c r="BL5">
        <f t="shared" si="9"/>
        <v>5.6401561281364829</v>
      </c>
    </row>
    <row r="6" spans="1:64" x14ac:dyDescent="0.2">
      <c r="A6" s="7" t="s">
        <v>3</v>
      </c>
      <c r="AA6" s="154" t="s">
        <v>277</v>
      </c>
      <c r="AB6" s="155">
        <f t="shared" si="10"/>
        <v>6.1680726204827389E-2</v>
      </c>
      <c r="AC6" s="156">
        <v>6.1680726204827385</v>
      </c>
      <c r="AD6">
        <v>0.01</v>
      </c>
      <c r="AE6" s="153" t="s">
        <v>227</v>
      </c>
      <c r="AG6" s="156">
        <v>5</v>
      </c>
      <c r="AH6" s="156">
        <v>5</v>
      </c>
      <c r="AI6" s="156">
        <v>6.1680726204827385</v>
      </c>
      <c r="AV6">
        <f t="shared" si="0"/>
        <v>7.6129504079683025E-2</v>
      </c>
      <c r="AW6">
        <v>-56000</v>
      </c>
      <c r="AX6">
        <f t="shared" si="1"/>
        <v>3.8742759003785335E-2</v>
      </c>
      <c r="AY6">
        <f t="shared" si="2"/>
        <v>7.6129504079683025E-2</v>
      </c>
      <c r="AZ6">
        <f t="shared" si="3"/>
        <v>-3.738674507589769E-2</v>
      </c>
      <c r="BA6">
        <f t="shared" si="4"/>
        <v>1.131558701715466</v>
      </c>
      <c r="BB6">
        <f t="shared" si="5"/>
        <v>-0.28259386885770199</v>
      </c>
      <c r="BC6">
        <f t="shared" si="6"/>
        <v>-1.2322456882029238</v>
      </c>
      <c r="BD6">
        <f t="shared" si="7"/>
        <v>-0.70807192337952685</v>
      </c>
      <c r="BE6">
        <f t="shared" si="8"/>
        <v>5.4115432349773318</v>
      </c>
      <c r="BF6">
        <f t="shared" si="8"/>
        <v>5.4116205921593776</v>
      </c>
      <c r="BG6">
        <f t="shared" si="8"/>
        <v>5.4119239547939033</v>
      </c>
      <c r="BH6">
        <f t="shared" si="8"/>
        <v>5.4131125630092463</v>
      </c>
      <c r="BI6">
        <f t="shared" si="8"/>
        <v>5.4177536278287981</v>
      </c>
      <c r="BJ6">
        <f t="shared" si="8"/>
        <v>5.4356389010944044</v>
      </c>
      <c r="BK6">
        <f t="shared" si="8"/>
        <v>5.5014565184405964</v>
      </c>
      <c r="BL6">
        <f t="shared" si="9"/>
        <v>5.7147066460959088</v>
      </c>
    </row>
    <row r="7" spans="1:64" x14ac:dyDescent="0.2">
      <c r="A7" t="s">
        <v>4</v>
      </c>
      <c r="C7">
        <v>39536.5429</v>
      </c>
      <c r="D7" s="40" t="s">
        <v>179</v>
      </c>
      <c r="AA7" s="157" t="s">
        <v>285</v>
      </c>
      <c r="AB7" s="158">
        <f t="shared" si="10"/>
        <v>0.3961175569875246</v>
      </c>
      <c r="AC7" s="156">
        <v>0.3961175569875246</v>
      </c>
      <c r="AD7">
        <v>1</v>
      </c>
      <c r="AE7" s="153"/>
      <c r="AG7" s="159">
        <v>0.5</v>
      </c>
      <c r="AH7" s="156">
        <v>0.5</v>
      </c>
      <c r="AI7" s="156">
        <v>0.3961175569875246</v>
      </c>
      <c r="AV7">
        <f t="shared" si="0"/>
        <v>7.1530196100570778E-2</v>
      </c>
      <c r="AW7">
        <v>-55000</v>
      </c>
      <c r="AX7">
        <f t="shared" si="1"/>
        <v>2.9337879801499614E-2</v>
      </c>
      <c r="AY7">
        <f t="shared" si="2"/>
        <v>7.1530196100570778E-2</v>
      </c>
      <c r="AZ7">
        <f t="shared" si="3"/>
        <v>-4.2192316299071164E-2</v>
      </c>
      <c r="BA7">
        <f t="shared" si="4"/>
        <v>1.1783472858477579</v>
      </c>
      <c r="BB7">
        <f t="shared" si="5"/>
        <v>-0.40317040237744523</v>
      </c>
      <c r="BC7">
        <f t="shared" si="6"/>
        <v>-1.1037641522022634</v>
      </c>
      <c r="BD7">
        <f t="shared" si="7"/>
        <v>-0.61569775265629589</v>
      </c>
      <c r="BE7">
        <f t="shared" si="8"/>
        <v>5.5136825078661316</v>
      </c>
      <c r="BF7">
        <f t="shared" si="8"/>
        <v>5.5138065973934358</v>
      </c>
      <c r="BG7">
        <f t="shared" si="8"/>
        <v>5.5142425983950965</v>
      </c>
      <c r="BH7">
        <f t="shared" si="8"/>
        <v>5.5157730757943302</v>
      </c>
      <c r="BI7">
        <f t="shared" si="8"/>
        <v>5.5211276796289113</v>
      </c>
      <c r="BJ7">
        <f t="shared" si="8"/>
        <v>5.5396509392847904</v>
      </c>
      <c r="BK7">
        <f t="shared" si="8"/>
        <v>5.6014625131643569</v>
      </c>
      <c r="BL7">
        <f t="shared" si="9"/>
        <v>5.7892571640553356</v>
      </c>
    </row>
    <row r="8" spans="1:64" ht="15.75" x14ac:dyDescent="0.3">
      <c r="A8" t="s">
        <v>5</v>
      </c>
      <c r="C8">
        <v>0.43035716000000002</v>
      </c>
      <c r="D8" s="40" t="s">
        <v>175</v>
      </c>
      <c r="AA8" s="154" t="s">
        <v>226</v>
      </c>
      <c r="AB8" s="158">
        <f t="shared" si="10"/>
        <v>99.306410891027269</v>
      </c>
      <c r="AC8" s="156">
        <v>9.9306410891027266</v>
      </c>
      <c r="AD8">
        <v>10</v>
      </c>
      <c r="AE8" s="153" t="s">
        <v>229</v>
      </c>
      <c r="AG8" s="156">
        <v>8</v>
      </c>
      <c r="AH8" s="156">
        <v>8.0923457198961408</v>
      </c>
      <c r="AI8" s="156">
        <v>9.9306410891027266</v>
      </c>
      <c r="AV8">
        <f t="shared" si="0"/>
        <v>6.7023966170994709E-2</v>
      </c>
      <c r="AW8">
        <v>-54000</v>
      </c>
      <c r="AX8">
        <f t="shared" si="1"/>
        <v>2.0297266777297998E-2</v>
      </c>
      <c r="AY8">
        <f t="shared" si="2"/>
        <v>6.7023966170994709E-2</v>
      </c>
      <c r="AZ8">
        <f t="shared" si="3"/>
        <v>-4.6726699393696711E-2</v>
      </c>
      <c r="BA8">
        <f t="shared" si="4"/>
        <v>1.2256987134566628</v>
      </c>
      <c r="BB8">
        <f t="shared" si="5"/>
        <v>-0.52624712609269542</v>
      </c>
      <c r="BC8">
        <f t="shared" si="6"/>
        <v>-0.96456172943467666</v>
      </c>
      <c r="BD8">
        <f t="shared" si="7"/>
        <v>-0.52351335616284767</v>
      </c>
      <c r="BE8">
        <f t="shared" si="8"/>
        <v>5.6200011293155567</v>
      </c>
      <c r="BF8">
        <f t="shared" si="8"/>
        <v>5.6201772735960329</v>
      </c>
      <c r="BG8">
        <f t="shared" si="8"/>
        <v>5.6207413566409858</v>
      </c>
      <c r="BH8">
        <f t="shared" si="8"/>
        <v>5.6225461048551963</v>
      </c>
      <c r="BI8">
        <f t="shared" si="8"/>
        <v>5.6283033832536526</v>
      </c>
      <c r="BJ8">
        <f t="shared" si="8"/>
        <v>5.6465026521185617</v>
      </c>
      <c r="BK8">
        <f t="shared" si="8"/>
        <v>5.7025117458836556</v>
      </c>
      <c r="BL8">
        <f t="shared" si="9"/>
        <v>5.8638076820147615</v>
      </c>
    </row>
    <row r="9" spans="1:64" ht="16.5" thickBot="1" x14ac:dyDescent="0.35">
      <c r="A9" s="41" t="s">
        <v>94</v>
      </c>
      <c r="C9" s="42">
        <v>264</v>
      </c>
      <c r="D9" s="39" t="str">
        <f>"F"&amp;C9</f>
        <v>F264</v>
      </c>
      <c r="E9" s="40" t="str">
        <f>"G"&amp;C9</f>
        <v>G264</v>
      </c>
      <c r="AA9" s="160" t="s">
        <v>293</v>
      </c>
      <c r="AB9" s="158">
        <f t="shared" si="10"/>
        <v>267.01755334671145</v>
      </c>
      <c r="AC9" s="156">
        <v>2.6701755334671144</v>
      </c>
      <c r="AD9">
        <v>100</v>
      </c>
      <c r="AE9" s="153" t="s">
        <v>290</v>
      </c>
      <c r="AG9" s="156">
        <v>3.4335339228422499</v>
      </c>
      <c r="AH9" s="156">
        <v>3.4319326565076631</v>
      </c>
      <c r="AI9" s="156">
        <v>2.6701755334671144</v>
      </c>
      <c r="AV9">
        <f t="shared" si="0"/>
        <v>6.2610814290954886E-2</v>
      </c>
      <c r="AW9">
        <v>-53000</v>
      </c>
      <c r="AX9">
        <f t="shared" si="1"/>
        <v>1.1732306836780525E-2</v>
      </c>
      <c r="AY9">
        <f t="shared" si="2"/>
        <v>6.2610814290954886E-2</v>
      </c>
      <c r="AZ9">
        <f t="shared" si="3"/>
        <v>-5.0878507454174361E-2</v>
      </c>
      <c r="BA9">
        <f t="shared" si="4"/>
        <v>1.2718927148386956</v>
      </c>
      <c r="BB9">
        <f t="shared" si="5"/>
        <v>-0.64762651824617223</v>
      </c>
      <c r="BC9">
        <f t="shared" si="6"/>
        <v>-0.8142774932101412</v>
      </c>
      <c r="BD9">
        <f t="shared" si="7"/>
        <v>-0.4312336640568572</v>
      </c>
      <c r="BE9">
        <f t="shared" si="8"/>
        <v>5.730471446906483</v>
      </c>
      <c r="BF9">
        <f t="shared" si="8"/>
        <v>5.7306925348952182</v>
      </c>
      <c r="BG9">
        <f t="shared" si="8"/>
        <v>5.7313480943044111</v>
      </c>
      <c r="BH9">
        <f t="shared" si="8"/>
        <v>5.7332903749537145</v>
      </c>
      <c r="BI9">
        <f t="shared" si="8"/>
        <v>5.7390314330709158</v>
      </c>
      <c r="BJ9">
        <f t="shared" si="8"/>
        <v>5.7558863273598355</v>
      </c>
      <c r="BK9">
        <f t="shared" si="8"/>
        <v>5.8044570107758595</v>
      </c>
      <c r="BL9">
        <f t="shared" si="9"/>
        <v>5.9383581999741875</v>
      </c>
    </row>
    <row r="10" spans="1:64" ht="13.5" thickBot="1" x14ac:dyDescent="0.25">
      <c r="A10" s="24"/>
      <c r="B10" s="24"/>
      <c r="C10" s="6" t="s">
        <v>22</v>
      </c>
      <c r="D10" s="6" t="s">
        <v>23</v>
      </c>
      <c r="E10" s="24"/>
      <c r="G10" s="175" t="s">
        <v>299</v>
      </c>
      <c r="H10" s="176" t="e">
        <f ca="1">SQRT(H18/(H19-1))</f>
        <v>#NUM!</v>
      </c>
      <c r="I10" s="176">
        <f ca="1">SQRT(I18/(I19-1))</f>
        <v>3.0769727795880913E-2</v>
      </c>
      <c r="J10" s="176">
        <f ca="1">SQRT(J18/(J19-1))</f>
        <v>1.0067579210774615E-2</v>
      </c>
      <c r="K10" s="177">
        <f ca="1">SQRT(K18/(K19-1))</f>
        <v>1.8864284922853302E-3</v>
      </c>
      <c r="AA10" s="161" t="s">
        <v>287</v>
      </c>
      <c r="AB10" s="162">
        <f t="shared" si="10"/>
        <v>9349.9821299767591</v>
      </c>
      <c r="AC10" s="163">
        <v>0.93499821299767594</v>
      </c>
      <c r="AD10">
        <v>10000</v>
      </c>
      <c r="AE10" s="153" t="s">
        <v>286</v>
      </c>
      <c r="AG10" s="163">
        <v>2.6794487967454321</v>
      </c>
      <c r="AH10" s="163">
        <v>2.6794487967454321</v>
      </c>
      <c r="AI10" s="163">
        <v>0.93499821299767594</v>
      </c>
      <c r="AV10">
        <f t="shared" si="0"/>
        <v>5.8290740460451226E-2</v>
      </c>
      <c r="AW10">
        <v>-52000</v>
      </c>
      <c r="AX10">
        <f t="shared" si="1"/>
        <v>3.7667569624732014E-3</v>
      </c>
      <c r="AY10">
        <f t="shared" si="2"/>
        <v>5.8290740460451226E-2</v>
      </c>
      <c r="AZ10">
        <f t="shared" si="3"/>
        <v>-5.4523983497978025E-2</v>
      </c>
      <c r="BA10">
        <f t="shared" si="4"/>
        <v>1.3146053380331122</v>
      </c>
      <c r="BB10">
        <f t="shared" si="5"/>
        <v>-0.76153152930286128</v>
      </c>
      <c r="BC10">
        <f t="shared" si="6"/>
        <v>-0.65306996217881708</v>
      </c>
      <c r="BD10">
        <f t="shared" si="7"/>
        <v>-0.33865789527850942</v>
      </c>
      <c r="BE10">
        <f t="shared" si="8"/>
        <v>5.8448820071331689</v>
      </c>
      <c r="BF10">
        <f t="shared" si="8"/>
        <v>5.8451247488112781</v>
      </c>
      <c r="BG10">
        <f t="shared" si="8"/>
        <v>5.8458013403327218</v>
      </c>
      <c r="BH10">
        <f t="shared" si="8"/>
        <v>5.8476860694843031</v>
      </c>
      <c r="BI10">
        <f t="shared" si="8"/>
        <v>5.8529275423724014</v>
      </c>
      <c r="BJ10">
        <f t="shared" si="8"/>
        <v>5.8674387841172901</v>
      </c>
      <c r="BK10">
        <f t="shared" si="8"/>
        <v>5.9071461243749193</v>
      </c>
      <c r="BL10">
        <f t="shared" si="9"/>
        <v>6.0129087179336134</v>
      </c>
    </row>
    <row r="11" spans="1:64" ht="14.25" x14ac:dyDescent="0.2">
      <c r="A11" s="24" t="s">
        <v>18</v>
      </c>
      <c r="B11" s="24"/>
      <c r="C11" s="38"/>
      <c r="D11" s="174">
        <f>AB3</f>
        <v>-3.809154646485239E-2</v>
      </c>
      <c r="E11" s="24"/>
      <c r="AA11" s="164" t="s">
        <v>279</v>
      </c>
      <c r="AB11" s="40">
        <f>1-AB7^2</f>
        <v>0.8430908810462352</v>
      </c>
      <c r="AC11" s="40">
        <f>SUM(AE21:AE268)</f>
        <v>1.0964269735130898E-2</v>
      </c>
      <c r="AD11" s="164" t="s">
        <v>294</v>
      </c>
      <c r="AE11" s="153"/>
      <c r="AG11" s="40">
        <v>1.9095572969744803E-2</v>
      </c>
      <c r="AH11" s="40">
        <v>1.5122779224420379E-2</v>
      </c>
      <c r="AI11" s="40">
        <v>1.0964269735130898E-2</v>
      </c>
      <c r="AV11">
        <f t="shared" si="0"/>
        <v>5.4063744679483758E-2</v>
      </c>
      <c r="AW11">
        <v>-51000</v>
      </c>
      <c r="AX11">
        <f t="shared" si="1"/>
        <v>-3.4707845164350035E-3</v>
      </c>
      <c r="AY11">
        <f t="shared" si="2"/>
        <v>5.4063744679483758E-2</v>
      </c>
      <c r="AZ11">
        <f t="shared" si="3"/>
        <v>-5.7534529195918761E-2</v>
      </c>
      <c r="BA11">
        <f t="shared" si="4"/>
        <v>1.3510197554320102</v>
      </c>
      <c r="BB11">
        <f t="shared" si="5"/>
        <v>-0.86083960548049487</v>
      </c>
      <c r="BC11">
        <f t="shared" si="6"/>
        <v>-0.48182551552409214</v>
      </c>
      <c r="BD11">
        <f t="shared" si="7"/>
        <v>-0.24568433853605248</v>
      </c>
      <c r="BE11">
        <f t="shared" si="8"/>
        <v>5.9627907401064153</v>
      </c>
      <c r="BF11">
        <f t="shared" si="8"/>
        <v>5.9630173322781657</v>
      </c>
      <c r="BG11">
        <f t="shared" si="8"/>
        <v>5.9636199302954616</v>
      </c>
      <c r="BH11">
        <f t="shared" si="8"/>
        <v>5.9652218924707094</v>
      </c>
      <c r="BI11">
        <f t="shared" si="8"/>
        <v>5.9694764996049798</v>
      </c>
      <c r="BJ11">
        <f t="shared" si="8"/>
        <v>5.9807479913507136</v>
      </c>
      <c r="BK11">
        <f t="shared" si="8"/>
        <v>6.0104227709818883</v>
      </c>
      <c r="BL11">
        <f t="shared" si="9"/>
        <v>6.0874592358930402</v>
      </c>
    </row>
    <row r="12" spans="1:64" x14ac:dyDescent="0.2">
      <c r="A12" s="24" t="s">
        <v>19</v>
      </c>
      <c r="B12" s="24"/>
      <c r="C12" s="38"/>
      <c r="D12" s="174">
        <f>AB4</f>
        <v>5.6652377014694998E-7</v>
      </c>
      <c r="E12" s="24"/>
      <c r="G12" t="s">
        <v>300</v>
      </c>
      <c r="H12">
        <v>21</v>
      </c>
      <c r="I12">
        <f>H14+1</f>
        <v>21</v>
      </c>
      <c r="J12">
        <f>I14+1</f>
        <v>129</v>
      </c>
      <c r="K12">
        <f>J14+1</f>
        <v>158</v>
      </c>
      <c r="AA12" s="165" t="s">
        <v>280</v>
      </c>
      <c r="AB12" s="40">
        <f>AB7*SIN(RADIANS(AB9))</f>
        <v>-0.3955810243627183</v>
      </c>
      <c r="AE12" s="153"/>
      <c r="AV12">
        <f t="shared" si="0"/>
        <v>4.9929826948052522E-2</v>
      </c>
      <c r="AW12">
        <v>-50000</v>
      </c>
      <c r="AX12">
        <f t="shared" si="1"/>
        <v>-9.8588484994732162E-3</v>
      </c>
      <c r="AY12">
        <f t="shared" si="2"/>
        <v>4.9929826948052522E-2</v>
      </c>
      <c r="AZ12">
        <f t="shared" si="3"/>
        <v>-5.9788675447525738E-2</v>
      </c>
      <c r="BA12">
        <f t="shared" si="4"/>
        <v>1.3781542360480452</v>
      </c>
      <c r="BB12">
        <f t="shared" si="5"/>
        <v>-0.9378678283935451</v>
      </c>
      <c r="BC12">
        <f t="shared" si="6"/>
        <v>-0.30230915540647274</v>
      </c>
      <c r="BD12">
        <f t="shared" si="7"/>
        <v>-0.1523163750906418</v>
      </c>
      <c r="BE12">
        <f t="shared" ref="BE12:BK21" si="12">$BL12+$AB$7*SIN(BF12)</f>
        <v>6.0835003537035117</v>
      </c>
      <c r="BF12">
        <f t="shared" si="12"/>
        <v>6.0836669926445737</v>
      </c>
      <c r="BG12">
        <f t="shared" si="12"/>
        <v>6.0840961688562452</v>
      </c>
      <c r="BH12">
        <f t="shared" si="12"/>
        <v>6.0852013351765297</v>
      </c>
      <c r="BI12">
        <f t="shared" si="12"/>
        <v>6.0880461112357329</v>
      </c>
      <c r="BJ12">
        <f t="shared" si="12"/>
        <v>6.0953614734652382</v>
      </c>
      <c r="BK12">
        <f t="shared" si="12"/>
        <v>6.1141273710308521</v>
      </c>
      <c r="BL12">
        <f t="shared" si="9"/>
        <v>6.1620097538524661</v>
      </c>
    </row>
    <row r="13" spans="1:64" x14ac:dyDescent="0.2">
      <c r="A13" s="24" t="s">
        <v>21</v>
      </c>
      <c r="B13" s="24"/>
      <c r="C13" s="5" t="s">
        <v>16</v>
      </c>
      <c r="D13" s="174">
        <f>AB5</f>
        <v>4.6539024768100963E-11</v>
      </c>
      <c r="E13" s="24"/>
      <c r="G13" t="s">
        <v>301</v>
      </c>
      <c r="H13" t="str">
        <f>"AD"&amp;H12</f>
        <v>AD21</v>
      </c>
      <c r="I13" t="str">
        <f>"AD"&amp;I12</f>
        <v>AD21</v>
      </c>
      <c r="J13" t="str">
        <f>"AD"&amp;J12</f>
        <v>AD129</v>
      </c>
      <c r="K13" t="str">
        <f>"AD"&amp;K12</f>
        <v>AD158</v>
      </c>
      <c r="T13">
        <v>4.7473170586414393E-4</v>
      </c>
      <c r="U13">
        <v>6.0786063073317485E-2</v>
      </c>
      <c r="V13">
        <v>0.41676921824936669</v>
      </c>
      <c r="W13">
        <v>4.0091870955582722</v>
      </c>
      <c r="X13">
        <v>336.04650510839235</v>
      </c>
      <c r="AA13" s="166" t="s">
        <v>281</v>
      </c>
      <c r="AB13" s="40">
        <f>AB6*86400*300000/149600000</f>
        <v>10.686927962761537</v>
      </c>
      <c r="AC13" t="s">
        <v>309</v>
      </c>
      <c r="AE13" s="153"/>
      <c r="AV13">
        <f t="shared" si="0"/>
        <v>4.5888987266157477E-2</v>
      </c>
      <c r="AW13">
        <v>-49000</v>
      </c>
      <c r="AX13">
        <f t="shared" si="1"/>
        <v>-1.5298139026406747E-2</v>
      </c>
      <c r="AY13">
        <f t="shared" si="2"/>
        <v>4.5888987266157477E-2</v>
      </c>
      <c r="AZ13">
        <f t="shared" si="3"/>
        <v>-6.1187126292564224E-2</v>
      </c>
      <c r="BA13">
        <f t="shared" si="4"/>
        <v>1.3934013986310145</v>
      </c>
      <c r="BB13">
        <f t="shared" si="5"/>
        <v>-0.98571526776455831</v>
      </c>
      <c r="BC13">
        <f t="shared" si="6"/>
        <v>-0.11717338300073435</v>
      </c>
      <c r="BD13">
        <f t="shared" si="7"/>
        <v>-5.8653814654146368E-2</v>
      </c>
      <c r="BE13">
        <f t="shared" si="12"/>
        <v>6.2060725584150882</v>
      </c>
      <c r="BF13">
        <f t="shared" si="12"/>
        <v>6.2061427879063915</v>
      </c>
      <c r="BG13">
        <f t="shared" si="12"/>
        <v>6.2063206087300768</v>
      </c>
      <c r="BH13">
        <f t="shared" si="12"/>
        <v>6.2067708395508348</v>
      </c>
      <c r="BI13">
        <f t="shared" si="12"/>
        <v>6.2079107256789809</v>
      </c>
      <c r="BJ13">
        <f t="shared" si="12"/>
        <v>6.2107962338204361</v>
      </c>
      <c r="BK13">
        <f t="shared" si="12"/>
        <v>6.2180979675863162</v>
      </c>
      <c r="BL13">
        <f t="shared" si="9"/>
        <v>6.236560271811892</v>
      </c>
    </row>
    <row r="14" spans="1:64" x14ac:dyDescent="0.2">
      <c r="A14" s="24" t="s">
        <v>176</v>
      </c>
      <c r="B14" s="24"/>
      <c r="C14" s="24"/>
      <c r="D14" s="24">
        <f t="array" ref="D14">E13*F13</f>
        <v>0</v>
      </c>
      <c r="E14" s="24"/>
      <c r="G14" t="s">
        <v>302</v>
      </c>
      <c r="H14">
        <f>H12+H19-1</f>
        <v>20</v>
      </c>
      <c r="I14">
        <f>H14+I19</f>
        <v>128</v>
      </c>
      <c r="J14">
        <f>I14+J19</f>
        <v>157</v>
      </c>
      <c r="K14">
        <f>J14+K19</f>
        <v>257</v>
      </c>
      <c r="T14"/>
      <c r="AA14" s="166" t="s">
        <v>225</v>
      </c>
      <c r="AB14" s="40">
        <f>2*AB5*365.24/C8</f>
        <v>7.8994449197969414E-8</v>
      </c>
      <c r="AC14" t="s">
        <v>189</v>
      </c>
      <c r="AE14" s="153"/>
      <c r="AV14">
        <f t="shared" si="0"/>
        <v>4.1941225633798623E-2</v>
      </c>
      <c r="AW14">
        <v>-48000</v>
      </c>
      <c r="AX14">
        <f t="shared" si="1"/>
        <v>-1.9726320347400676E-2</v>
      </c>
      <c r="AY14">
        <f t="shared" si="2"/>
        <v>4.1941225633798623E-2</v>
      </c>
      <c r="AZ14">
        <f t="shared" si="3"/>
        <v>-6.16675459811993E-2</v>
      </c>
      <c r="BA14">
        <f t="shared" si="4"/>
        <v>1.3951408748425815</v>
      </c>
      <c r="BB14">
        <f t="shared" si="5"/>
        <v>-0.99983467645113511</v>
      </c>
      <c r="BC14">
        <f t="shared" si="6"/>
        <v>7.0237468571162365E-2</v>
      </c>
      <c r="BD14">
        <f t="shared" si="7"/>
        <v>3.513317902179617E-2</v>
      </c>
      <c r="BE14">
        <f t="shared" si="12"/>
        <v>6.3293899246059935</v>
      </c>
      <c r="BF14">
        <f t="shared" si="12"/>
        <v>6.3293474327623667</v>
      </c>
      <c r="BG14">
        <f t="shared" si="12"/>
        <v>6.3292400478421333</v>
      </c>
      <c r="BH14">
        <f t="shared" si="12"/>
        <v>6.3289686682177004</v>
      </c>
      <c r="BI14">
        <f t="shared" si="12"/>
        <v>6.3282828615844995</v>
      </c>
      <c r="BJ14">
        <f t="shared" si="12"/>
        <v>6.3265498454499047</v>
      </c>
      <c r="BK14">
        <f t="shared" si="12"/>
        <v>6.3221711260473619</v>
      </c>
      <c r="BL14">
        <f t="shared" si="9"/>
        <v>6.3111107897713179</v>
      </c>
    </row>
    <row r="15" spans="1:64" ht="16.5" thickBot="1" x14ac:dyDescent="0.35">
      <c r="A15" s="26" t="s">
        <v>20</v>
      </c>
      <c r="B15" s="24"/>
      <c r="C15" s="27"/>
      <c r="E15" s="24"/>
      <c r="G15" t="s">
        <v>301</v>
      </c>
      <c r="H15" t="str">
        <f>"AD"&amp;H14</f>
        <v>AD20</v>
      </c>
      <c r="I15" t="str">
        <f>"AD"&amp;I14</f>
        <v>AD128</v>
      </c>
      <c r="J15" t="str">
        <f>"AD"&amp;J14</f>
        <v>AD157</v>
      </c>
      <c r="K15" t="str">
        <f>"AD"&amp;K14</f>
        <v>AD257</v>
      </c>
      <c r="T15" s="186" t="s">
        <v>305</v>
      </c>
      <c r="U15" s="185" t="s">
        <v>285</v>
      </c>
      <c r="V15" s="185" t="s">
        <v>306</v>
      </c>
      <c r="W15" s="187" t="s">
        <v>307</v>
      </c>
      <c r="X15" s="185" t="s">
        <v>308</v>
      </c>
      <c r="Y15" s="185" t="s">
        <v>1421</v>
      </c>
      <c r="AA15" s="165" t="s">
        <v>295</v>
      </c>
      <c r="AB15" s="40">
        <f>(AB10-AB2)/AD2</f>
        <v>-70143.04297858839</v>
      </c>
      <c r="AC15" t="s">
        <v>288</v>
      </c>
      <c r="AE15" s="153"/>
      <c r="AV15">
        <f t="shared" si="0"/>
        <v>3.8086542050976002E-2</v>
      </c>
      <c r="AW15">
        <v>-47000</v>
      </c>
      <c r="AX15">
        <f t="shared" si="1"/>
        <v>-2.3128172751511453E-2</v>
      </c>
      <c r="AY15">
        <f t="shared" si="2"/>
        <v>3.8086542050976002E-2</v>
      </c>
      <c r="AZ15">
        <f t="shared" si="3"/>
        <v>-6.1214714802487455E-2</v>
      </c>
      <c r="BA15">
        <f t="shared" si="4"/>
        <v>1.3831804280830176</v>
      </c>
      <c r="BB15">
        <f t="shared" si="5"/>
        <v>-0.97921859291581725</v>
      </c>
      <c r="BC15">
        <f t="shared" si="6"/>
        <v>0.25627783397354537</v>
      </c>
      <c r="BD15">
        <f t="shared" si="7"/>
        <v>0.12884488317105194</v>
      </c>
      <c r="BE15">
        <f t="shared" si="12"/>
        <v>6.4522590206665322</v>
      </c>
      <c r="BF15">
        <f t="shared" si="12"/>
        <v>6.4521137408257836</v>
      </c>
      <c r="BG15">
        <f t="shared" si="12"/>
        <v>6.4517416971864296</v>
      </c>
      <c r="BH15">
        <f t="shared" si="12"/>
        <v>6.4507890468624725</v>
      </c>
      <c r="BI15">
        <f t="shared" si="12"/>
        <v>6.4483503998976461</v>
      </c>
      <c r="BJ15">
        <f t="shared" si="12"/>
        <v>6.4421122942073099</v>
      </c>
      <c r="BK15">
        <f t="shared" si="12"/>
        <v>6.4261828420605438</v>
      </c>
      <c r="BL15">
        <f t="shared" si="9"/>
        <v>6.3856613077307447</v>
      </c>
    </row>
    <row r="16" spans="1:64" ht="13.5" thickBot="1" x14ac:dyDescent="0.25">
      <c r="A16" s="30" t="s">
        <v>6</v>
      </c>
      <c r="B16" s="24"/>
      <c r="C16" s="31"/>
      <c r="E16" s="24"/>
      <c r="R16" s="188" t="s">
        <v>310</v>
      </c>
      <c r="T16">
        <f t="shared" ref="T16:Y16" si="13">SQRT(SUM(T21:T227)*$C17/$T19)</f>
        <v>1.5389490968523742E-3</v>
      </c>
      <c r="U16">
        <f t="shared" si="13"/>
        <v>3.4884879704380679E-2</v>
      </c>
      <c r="V16">
        <f t="shared" si="13"/>
        <v>1.4257821205722419</v>
      </c>
      <c r="W16">
        <f t="shared" si="13"/>
        <v>8.0649244067028398</v>
      </c>
      <c r="X16">
        <f t="shared" si="13"/>
        <v>1791.8069713120212</v>
      </c>
      <c r="Y16">
        <f t="shared" si="13"/>
        <v>0.26664144779687621</v>
      </c>
      <c r="AA16" s="164" t="s">
        <v>258</v>
      </c>
      <c r="AB16">
        <f>AB8/365.24</f>
        <v>0.27189357926576296</v>
      </c>
      <c r="AC16" t="s">
        <v>229</v>
      </c>
      <c r="AD16" s="40"/>
      <c r="AE16" s="153"/>
      <c r="AV16">
        <f t="shared" si="0"/>
        <v>3.4324936517689558E-2</v>
      </c>
      <c r="AW16">
        <v>-46000</v>
      </c>
      <c r="AX16">
        <f t="shared" si="1"/>
        <v>-2.5537671697418156E-2</v>
      </c>
      <c r="AY16">
        <f t="shared" si="2"/>
        <v>3.4324936517689558E-2</v>
      </c>
      <c r="AZ16">
        <f t="shared" si="3"/>
        <v>-5.9862608215107714E-2</v>
      </c>
      <c r="BA16">
        <f t="shared" si="4"/>
        <v>1.3588112065606097</v>
      </c>
      <c r="BB16">
        <f t="shared" si="5"/>
        <v>-0.92663626614780448</v>
      </c>
      <c r="BC16">
        <f t="shared" si="6"/>
        <v>0.43748508430232669</v>
      </c>
      <c r="BD16">
        <f t="shared" si="7"/>
        <v>0.22229945414675051</v>
      </c>
      <c r="BE16">
        <f t="shared" si="12"/>
        <v>6.5735324355104527</v>
      </c>
      <c r="BF16">
        <f t="shared" si="12"/>
        <v>6.5733168060500855</v>
      </c>
      <c r="BG16">
        <f t="shared" si="12"/>
        <v>6.5727487539158433</v>
      </c>
      <c r="BH16">
        <f t="shared" si="12"/>
        <v>6.5712527425043445</v>
      </c>
      <c r="BI16">
        <f t="shared" si="12"/>
        <v>6.5673160355875453</v>
      </c>
      <c r="BJ16">
        <f t="shared" si="12"/>
        <v>6.5569781176490958</v>
      </c>
      <c r="BK16">
        <f t="shared" si="12"/>
        <v>6.5299694525978778</v>
      </c>
      <c r="BL16">
        <f t="shared" si="9"/>
        <v>6.4602118256901706</v>
      </c>
    </row>
    <row r="17" spans="1:64" ht="13.5" thickBot="1" x14ac:dyDescent="0.25">
      <c r="A17" s="28" t="s">
        <v>82</v>
      </c>
      <c r="B17" s="24"/>
      <c r="C17" s="24">
        <f>COUNT(C21:C2141)</f>
        <v>237</v>
      </c>
      <c r="E17" s="24"/>
      <c r="G17" s="175" t="s">
        <v>299</v>
      </c>
      <c r="H17" s="176">
        <v>1.3467155530835649E-3</v>
      </c>
      <c r="I17" s="176">
        <v>3.078255102844598E-2</v>
      </c>
      <c r="J17" s="176">
        <v>9.9060531140818947E-3</v>
      </c>
      <c r="K17" s="177">
        <v>1.8506468464592417E-3</v>
      </c>
      <c r="R17" t="s">
        <v>311</v>
      </c>
      <c r="T17" s="189">
        <f t="shared" ref="T17:Y17" si="14">ABS(T16/T1)</f>
        <v>2.4950242831802614E-2</v>
      </c>
      <c r="U17" s="189">
        <f t="shared" si="14"/>
        <v>8.8066986905807235E-2</v>
      </c>
      <c r="V17" s="189">
        <f t="shared" si="14"/>
        <v>1.4357402586393009E-2</v>
      </c>
      <c r="W17" s="189">
        <f t="shared" si="14"/>
        <v>3.0203723708871165E-2</v>
      </c>
      <c r="X17" s="189">
        <f t="shared" si="14"/>
        <v>0.19163747549499061</v>
      </c>
      <c r="Y17" s="189">
        <f t="shared" si="14"/>
        <v>2.4950242831802076E-2</v>
      </c>
      <c r="AA17" s="164" t="s">
        <v>176</v>
      </c>
      <c r="AB17" s="40">
        <f>2*AB5*365.24/AD2</f>
        <v>7.8994449197969414E-8</v>
      </c>
      <c r="AE17" s="153"/>
      <c r="AV17">
        <f t="shared" si="0"/>
        <v>3.0656409033939305E-2</v>
      </c>
      <c r="AW17">
        <v>-45000</v>
      </c>
      <c r="AX17">
        <f t="shared" si="1"/>
        <v>-2.7031324626598935E-2</v>
      </c>
      <c r="AY17">
        <f t="shared" si="2"/>
        <v>3.0656409033939305E-2</v>
      </c>
      <c r="AZ17">
        <f t="shared" si="3"/>
        <v>-5.768773366053824E-2</v>
      </c>
      <c r="BA17">
        <f t="shared" si="4"/>
        <v>1.3244484606054936</v>
      </c>
      <c r="BB17">
        <f t="shared" si="5"/>
        <v>-0.84781092825075932</v>
      </c>
      <c r="BC17">
        <f t="shared" si="6"/>
        <v>0.61100626914625034</v>
      </c>
      <c r="BD17">
        <f t="shared" si="7"/>
        <v>0.31537631625476548</v>
      </c>
      <c r="BE17">
        <f t="shared" si="12"/>
        <v>6.692219272402224</v>
      </c>
      <c r="BF17">
        <f t="shared" si="12"/>
        <v>6.6919765977872885</v>
      </c>
      <c r="BG17">
        <f t="shared" si="12"/>
        <v>6.6913090487572546</v>
      </c>
      <c r="BH17">
        <f t="shared" si="12"/>
        <v>6.6894737480778703</v>
      </c>
      <c r="BI17">
        <f t="shared" si="12"/>
        <v>6.6844353678373549</v>
      </c>
      <c r="BJ17">
        <f t="shared" si="12"/>
        <v>6.6706583663700396</v>
      </c>
      <c r="BK17">
        <f t="shared" si="12"/>
        <v>6.6333685451387003</v>
      </c>
      <c r="BL17">
        <f t="shared" si="9"/>
        <v>6.5347623436495965</v>
      </c>
    </row>
    <row r="18" spans="1:64" ht="16.5" thickBot="1" x14ac:dyDescent="0.35">
      <c r="A18" s="30" t="s">
        <v>7</v>
      </c>
      <c r="B18" s="24"/>
      <c r="C18" s="24"/>
      <c r="D18" s="24"/>
      <c r="E18" s="24"/>
      <c r="G18" s="178" t="s">
        <v>303</v>
      </c>
      <c r="H18" s="179">
        <f ca="1">SUM(INDIRECT(H13):INDIRECT(H15))</f>
        <v>1.0046967100879571E-2</v>
      </c>
      <c r="I18" s="179">
        <f ca="1">SUM(INDIRECT(I13):INDIRECT(I15))</f>
        <v>0.1013050479036889</v>
      </c>
      <c r="J18" s="179">
        <f ca="1">SUM(INDIRECT(J13):INDIRECT(J15))</f>
        <v>2.8379722326261942E-3</v>
      </c>
      <c r="K18" s="180">
        <f ca="1">SUM(INDIRECT(K13):INDIRECT(K15))</f>
        <v>3.5230263319408449E-4</v>
      </c>
      <c r="AA18" s="167" t="s">
        <v>296</v>
      </c>
      <c r="AB18" s="168">
        <f>2*PI()/(AB8*365.2422)*AD2</f>
        <v>7.4550517959426186E-5</v>
      </c>
      <c r="AC18" s="112" t="s">
        <v>278</v>
      </c>
      <c r="AD18" s="112"/>
      <c r="AE18" s="169"/>
      <c r="AV18">
        <f t="shared" si="0"/>
        <v>2.7080959599725285E-2</v>
      </c>
      <c r="AW18">
        <v>-44000</v>
      </c>
      <c r="AX18">
        <f t="shared" si="1"/>
        <v>-2.7715234657458343E-2</v>
      </c>
      <c r="AY18">
        <f t="shared" si="2"/>
        <v>2.7080959599725285E-2</v>
      </c>
      <c r="AZ18">
        <f t="shared" si="3"/>
        <v>-5.4796194257183628E-2</v>
      </c>
      <c r="BA18">
        <f t="shared" si="4"/>
        <v>1.2830370416540202</v>
      </c>
      <c r="BB18">
        <f t="shared" si="5"/>
        <v>-0.74996063317048811</v>
      </c>
      <c r="BC18">
        <f t="shared" si="6"/>
        <v>0.77484727672215536</v>
      </c>
      <c r="BD18">
        <f t="shared" si="7"/>
        <v>0.40804641504722045</v>
      </c>
      <c r="BE18">
        <f t="shared" si="12"/>
        <v>6.8075586405640447</v>
      </c>
      <c r="BF18">
        <f t="shared" si="12"/>
        <v>6.8073292833876229</v>
      </c>
      <c r="BG18">
        <f t="shared" si="12"/>
        <v>6.8066606154437519</v>
      </c>
      <c r="BH18">
        <f t="shared" si="12"/>
        <v>6.8047126510128164</v>
      </c>
      <c r="BI18">
        <f t="shared" si="12"/>
        <v>6.7990501990248253</v>
      </c>
      <c r="BJ18">
        <f t="shared" si="12"/>
        <v>6.782691924478355</v>
      </c>
      <c r="BK18">
        <f t="shared" si="12"/>
        <v>6.7362198599046996</v>
      </c>
      <c r="BL18">
        <f t="shared" si="9"/>
        <v>6.6093128616090233</v>
      </c>
    </row>
    <row r="19" spans="1:64" ht="13.5" thickBot="1" x14ac:dyDescent="0.25">
      <c r="E19" s="24"/>
      <c r="G19" s="181" t="s">
        <v>304</v>
      </c>
      <c r="H19" s="182">
        <f>COUNT(H21:H2986)</f>
        <v>0</v>
      </c>
      <c r="I19" s="182">
        <f>COUNT(I21:I2986)</f>
        <v>108</v>
      </c>
      <c r="J19" s="182">
        <f>COUNT(J21:J2986)</f>
        <v>29</v>
      </c>
      <c r="K19" s="183">
        <f>COUNT(K21:K2986)</f>
        <v>100</v>
      </c>
      <c r="N19" s="190" t="s">
        <v>312</v>
      </c>
      <c r="O19" s="191"/>
      <c r="P19" s="192">
        <f ca="1">20+C17*RAND()</f>
        <v>133.7169378708623</v>
      </c>
      <c r="T19" s="89">
        <f>COUNT(T21:T257)</f>
        <v>30</v>
      </c>
      <c r="AA19" s="170"/>
      <c r="AC19" s="170"/>
      <c r="AV19">
        <f t="shared" si="0"/>
        <v>2.3598588215047442E-2</v>
      </c>
      <c r="AW19">
        <v>-43000</v>
      </c>
      <c r="AX19">
        <f t="shared" si="1"/>
        <v>-2.771008563961163E-2</v>
      </c>
      <c r="AY19">
        <f t="shared" si="2"/>
        <v>2.3598588215047442E-2</v>
      </c>
      <c r="AZ19">
        <f t="shared" si="3"/>
        <v>-5.1308673854659072E-2</v>
      </c>
      <c r="BA19">
        <f t="shared" si="4"/>
        <v>1.2374752216399614</v>
      </c>
      <c r="BB19">
        <f t="shared" si="5"/>
        <v>-0.64033815007561568</v>
      </c>
      <c r="BC19">
        <f t="shared" si="6"/>
        <v>0.92791140958621487</v>
      </c>
      <c r="BD19">
        <f t="shared" si="7"/>
        <v>0.50038517908859237</v>
      </c>
      <c r="BE19">
        <f t="shared" si="12"/>
        <v>6.9190454994767414</v>
      </c>
      <c r="BF19">
        <f t="shared" si="12"/>
        <v>6.9188568124055188</v>
      </c>
      <c r="BG19">
        <f t="shared" si="12"/>
        <v>6.9182649732018424</v>
      </c>
      <c r="BH19">
        <f t="shared" si="12"/>
        <v>6.9164102712351161</v>
      </c>
      <c r="BI19">
        <f t="shared" si="12"/>
        <v>6.9106142753035309</v>
      </c>
      <c r="BJ19">
        <f t="shared" si="12"/>
        <v>6.892655761678693</v>
      </c>
      <c r="BK19">
        <f t="shared" si="12"/>
        <v>6.8383661801360089</v>
      </c>
      <c r="BL19">
        <f t="shared" si="9"/>
        <v>6.6838633795684492</v>
      </c>
    </row>
    <row r="20" spans="1:64" ht="15" thickBot="1" x14ac:dyDescent="0.25">
      <c r="A20" s="6" t="s">
        <v>8</v>
      </c>
      <c r="B20" s="6" t="s">
        <v>9</v>
      </c>
      <c r="C20" s="6" t="s">
        <v>10</v>
      </c>
      <c r="D20" s="6" t="s">
        <v>15</v>
      </c>
      <c r="E20" s="6" t="s">
        <v>11</v>
      </c>
      <c r="F20" s="6" t="s">
        <v>12</v>
      </c>
      <c r="G20" s="6" t="s">
        <v>13</v>
      </c>
      <c r="H20" s="9" t="s">
        <v>14</v>
      </c>
      <c r="I20" s="9" t="s">
        <v>61</v>
      </c>
      <c r="J20" s="9" t="s">
        <v>230</v>
      </c>
      <c r="K20" s="9" t="s">
        <v>232</v>
      </c>
      <c r="L20" s="8" t="s">
        <v>224</v>
      </c>
      <c r="P20" s="195" t="s">
        <v>313</v>
      </c>
      <c r="Z20" s="6" t="s">
        <v>12</v>
      </c>
      <c r="AA20" s="8" t="s">
        <v>289</v>
      </c>
      <c r="AB20" s="8" t="s">
        <v>282</v>
      </c>
      <c r="AC20" s="8" t="s">
        <v>283</v>
      </c>
      <c r="AD20" s="8" t="s">
        <v>222</v>
      </c>
      <c r="AE20" s="8" t="s">
        <v>223</v>
      </c>
      <c r="AF20" s="6" t="s">
        <v>17</v>
      </c>
      <c r="AG20" s="86" t="s">
        <v>171</v>
      </c>
      <c r="AH20" s="8" t="s">
        <v>263</v>
      </c>
      <c r="AI20" s="8" t="s">
        <v>264</v>
      </c>
      <c r="AJ20" s="8" t="s">
        <v>265</v>
      </c>
      <c r="AK20" s="8" t="s">
        <v>284</v>
      </c>
      <c r="AL20" s="8" t="s">
        <v>266</v>
      </c>
      <c r="AM20" s="8" t="s">
        <v>267</v>
      </c>
      <c r="AN20" s="6" t="s">
        <v>268</v>
      </c>
      <c r="AO20" s="6" t="s">
        <v>269</v>
      </c>
      <c r="AP20" s="6" t="s">
        <v>270</v>
      </c>
      <c r="AQ20" s="6" t="s">
        <v>271</v>
      </c>
      <c r="AR20" s="6" t="s">
        <v>272</v>
      </c>
      <c r="AS20" s="6" t="s">
        <v>273</v>
      </c>
      <c r="AT20" s="6" t="s">
        <v>274</v>
      </c>
      <c r="AU20" s="6" t="s">
        <v>142</v>
      </c>
      <c r="AV20">
        <f t="shared" si="0"/>
        <v>2.0209294879905804E-2</v>
      </c>
      <c r="AW20">
        <v>-42000</v>
      </c>
      <c r="AX20">
        <f t="shared" si="1"/>
        <v>-2.7137894254860739E-2</v>
      </c>
      <c r="AY20">
        <f t="shared" si="2"/>
        <v>2.0209294879905804E-2</v>
      </c>
      <c r="AZ20">
        <f t="shared" si="3"/>
        <v>-4.7347189134766543E-2</v>
      </c>
      <c r="BA20">
        <f t="shared" si="4"/>
        <v>1.1902286312726058</v>
      </c>
      <c r="BB20">
        <f t="shared" si="5"/>
        <v>-0.52521996374657498</v>
      </c>
      <c r="BC20">
        <f t="shared" si="6"/>
        <v>1.0698762612138712</v>
      </c>
      <c r="BD20">
        <f t="shared" si="7"/>
        <v>0.59256969977515495</v>
      </c>
      <c r="BE20">
        <f t="shared" si="12"/>
        <v>7.0264143846053502</v>
      </c>
      <c r="BF20">
        <f t="shared" si="12"/>
        <v>7.0262773486163663</v>
      </c>
      <c r="BG20">
        <f t="shared" si="12"/>
        <v>7.0258076548274984</v>
      </c>
      <c r="BH20">
        <f t="shared" si="12"/>
        <v>7.0241993029291168</v>
      </c>
      <c r="BI20">
        <f t="shared" si="12"/>
        <v>7.0187097072044331</v>
      </c>
      <c r="BJ20">
        <f t="shared" si="12"/>
        <v>7.0001737483374749</v>
      </c>
      <c r="BK20">
        <f t="shared" si="12"/>
        <v>6.9396542054627268</v>
      </c>
      <c r="BL20">
        <f t="shared" si="9"/>
        <v>6.7584138975278751</v>
      </c>
    </row>
    <row r="21" spans="1:64" x14ac:dyDescent="0.2">
      <c r="A21" s="89" t="s">
        <v>178</v>
      </c>
      <c r="C21" s="92">
        <v>28249.468000000001</v>
      </c>
      <c r="D21" s="21"/>
      <c r="E21">
        <f t="shared" ref="E21:E34" si="15">+(C21-C$7)/C$8</f>
        <v>-26227.226938666478</v>
      </c>
      <c r="F21">
        <f t="shared" ref="F21:F84" si="16">ROUND(2*E21,0)/2</f>
        <v>-26227</v>
      </c>
      <c r="G21">
        <f>+C21-(C$7+F21*C$8)+P21*I$17</f>
        <v>-9.7664679997251369E-2</v>
      </c>
      <c r="I21">
        <f t="shared" ref="I21:I52" si="17">+G21</f>
        <v>-9.7664679997251369E-2</v>
      </c>
      <c r="L21">
        <v>0.1</v>
      </c>
      <c r="P21" s="194"/>
      <c r="Z21">
        <f t="shared" ref="Z21:Z84" si="18">F21</f>
        <v>-26227</v>
      </c>
      <c r="AA21" s="149">
        <f t="shared" ref="AA21:AA84" si="19">AB$3+AB$4*Z21+AB$5*Z21^2+AH21</f>
        <v>2.5698804142133477E-3</v>
      </c>
      <c r="AB21" s="149">
        <f t="shared" ref="AB21:AB52" si="20">+G21-AH21</f>
        <v>-0.12117220029495497</v>
      </c>
      <c r="AC21" s="149">
        <f t="shared" ref="AC21:AC52" si="21">+G21-AA21</f>
        <v>-0.10023456041146472</v>
      </c>
      <c r="AD21" s="149">
        <f>+(G21-AA21)^2</f>
        <v>1.0046967100879571E-2</v>
      </c>
      <c r="AE21" s="149">
        <f t="shared" ref="AE21:AE52" si="22">+(G21-AA21)^2*L21</f>
        <v>1.0046967100879572E-3</v>
      </c>
      <c r="AF21" s="171">
        <f t="shared" ref="AF21:AF84" si="23">+C21-15018.5</f>
        <v>13230.968000000001</v>
      </c>
      <c r="AG21" s="172"/>
      <c r="AH21" s="173">
        <f t="shared" ref="AH21:AH84" si="24">$AB$6*($AB$11/AI21*AJ21+$AB$12)</f>
        <v>2.3507520297703602E-2</v>
      </c>
      <c r="AI21">
        <f t="shared" ref="AI21:AI84" si="25">1+$AB$7*COS(AL21)</f>
        <v>0.72162339979976264</v>
      </c>
      <c r="AJ21">
        <f t="shared" ref="AJ21:AJ84" si="26">SIN(AL21+RADIANS($AB$9))</f>
        <v>0.66479529209467492</v>
      </c>
      <c r="AK21">
        <f t="shared" ref="AK21:AK84" si="27">$AB$7*SIN(AL21)</f>
        <v>0.28180771354723777</v>
      </c>
      <c r="AL21">
        <f t="shared" ref="AL21:AL84" si="28">2*ATAN(AM21)</f>
        <v>2.3500695945867975</v>
      </c>
      <c r="AM21">
        <f t="shared" ref="AM21:AM84" si="29">SQRT((1+$AB$7)/(1-$AB$7))*TAN(AN21/2)</f>
        <v>2.3934552702536314</v>
      </c>
      <c r="AN21" s="149">
        <f t="shared" ref="AN21:AT30" si="30">$AU21+$AB$7*SIN(AO21)</f>
        <v>8.2928747645115699</v>
      </c>
      <c r="AO21" s="149">
        <f t="shared" si="30"/>
        <v>8.2928688536968309</v>
      </c>
      <c r="AP21" s="149">
        <f t="shared" si="30"/>
        <v>8.292903968250652</v>
      </c>
      <c r="AQ21" s="149">
        <f t="shared" si="30"/>
        <v>8.2926953236070755</v>
      </c>
      <c r="AR21" s="149">
        <f t="shared" si="30"/>
        <v>8.2939336959636076</v>
      </c>
      <c r="AS21" s="149">
        <f t="shared" si="30"/>
        <v>8.2865350197639156</v>
      </c>
      <c r="AT21" s="149">
        <f t="shared" si="30"/>
        <v>8.3291398007964919</v>
      </c>
      <c r="AU21" s="149">
        <f t="shared" ref="AU21:AU84" si="31">RADIANS($AB$9)+$AB$18*(F21-AB$15)</f>
        <v>7.9342992173019047</v>
      </c>
      <c r="AV21">
        <f t="shared" si="0"/>
        <v>1.6913079594300377E-2</v>
      </c>
      <c r="AW21">
        <v>-41000</v>
      </c>
      <c r="AX21">
        <f t="shared" si="1"/>
        <v>-2.6112665799529658E-2</v>
      </c>
      <c r="AY21">
        <f t="shared" si="2"/>
        <v>1.6913079594300377E-2</v>
      </c>
      <c r="AZ21">
        <f t="shared" si="3"/>
        <v>-4.3025745393830035E-2</v>
      </c>
      <c r="BA21">
        <f t="shared" si="4"/>
        <v>1.1431697936083978</v>
      </c>
      <c r="BB21">
        <f t="shared" si="5"/>
        <v>-0.40945572489199739</v>
      </c>
      <c r="BC21">
        <f t="shared" si="6"/>
        <v>1.2009924354171</v>
      </c>
      <c r="BD21">
        <f t="shared" si="7"/>
        <v>0.68486552480587548</v>
      </c>
      <c r="BE21">
        <f t="shared" si="12"/>
        <v>7.1295965021480256</v>
      </c>
      <c r="BF21">
        <f t="shared" si="12"/>
        <v>7.1295083797458751</v>
      </c>
      <c r="BG21">
        <f t="shared" si="12"/>
        <v>7.1291727688800064</v>
      </c>
      <c r="BH21">
        <f t="shared" si="12"/>
        <v>7.1278957700153844</v>
      </c>
      <c r="BI21">
        <f t="shared" si="12"/>
        <v>7.1230534719153074</v>
      </c>
      <c r="BJ21">
        <f t="shared" si="12"/>
        <v>7.1049237425737708</v>
      </c>
      <c r="BK21">
        <f t="shared" si="12"/>
        <v>7.0399354035200661</v>
      </c>
      <c r="BL21">
        <f t="shared" si="9"/>
        <v>6.8329644154873019</v>
      </c>
    </row>
    <row r="22" spans="1:64" x14ac:dyDescent="0.2">
      <c r="A22" s="89" t="s">
        <v>178</v>
      </c>
      <c r="C22" s="92">
        <v>23788.830999999998</v>
      </c>
      <c r="D22" s="21"/>
      <c r="E22">
        <f t="shared" si="15"/>
        <v>-36592.192168941729</v>
      </c>
      <c r="F22">
        <f t="shared" si="16"/>
        <v>-36592</v>
      </c>
      <c r="G22">
        <f t="shared" ref="G22:G85" si="32">+C22-(C$7+F22*C$8)+P22*I$17</f>
        <v>-8.2701280000037514E-2</v>
      </c>
      <c r="I22">
        <f t="shared" si="17"/>
        <v>-8.2701280000037514E-2</v>
      </c>
      <c r="L22">
        <v>0.1</v>
      </c>
      <c r="P22" s="193"/>
      <c r="Z22">
        <f t="shared" si="18"/>
        <v>-36592</v>
      </c>
      <c r="AA22" s="149">
        <f t="shared" si="19"/>
        <v>-1.844349394378306E-2</v>
      </c>
      <c r="AB22" s="149">
        <f t="shared" si="20"/>
        <v>-6.0765004574373324E-2</v>
      </c>
      <c r="AC22" s="149">
        <f t="shared" si="21"/>
        <v>-6.4257786056254457E-2</v>
      </c>
      <c r="AD22" s="149">
        <f t="shared" ref="AD22:AD85" si="33">+(G22-AA22)^2</f>
        <v>4.1290630688513696E-3</v>
      </c>
      <c r="AE22" s="149">
        <f t="shared" si="22"/>
        <v>4.1290630688513698E-4</v>
      </c>
      <c r="AF22" s="171">
        <f t="shared" si="23"/>
        <v>8770.3309999999983</v>
      </c>
      <c r="AG22" s="172"/>
      <c r="AH22" s="173">
        <f t="shared" si="24"/>
        <v>-2.1936275425664186E-2</v>
      </c>
      <c r="AI22">
        <f t="shared" si="25"/>
        <v>0.96139543007635397</v>
      </c>
      <c r="AJ22">
        <f t="shared" si="26"/>
        <v>4.5543020932502017E-2</v>
      </c>
      <c r="AK22">
        <f t="shared" si="27"/>
        <v>0.39423191922366602</v>
      </c>
      <c r="AL22">
        <f t="shared" si="28"/>
        <v>1.6684086202755619</v>
      </c>
      <c r="AM22">
        <f t="shared" si="29"/>
        <v>1.1027065686797741</v>
      </c>
      <c r="AN22" s="149">
        <f t="shared" si="30"/>
        <v>7.5381018789959535</v>
      </c>
      <c r="AO22" s="149">
        <f t="shared" si="30"/>
        <v>7.5380998806675779</v>
      </c>
      <c r="AP22" s="149">
        <f t="shared" si="30"/>
        <v>7.5380836418643344</v>
      </c>
      <c r="AQ22" s="149">
        <f t="shared" si="30"/>
        <v>7.5379517121098427</v>
      </c>
      <c r="AR22" s="149">
        <f t="shared" si="30"/>
        <v>7.5368818346333324</v>
      </c>
      <c r="AS22" s="149">
        <f t="shared" si="30"/>
        <v>7.5283311536537294</v>
      </c>
      <c r="AT22" s="149">
        <f t="shared" si="30"/>
        <v>7.4664815325321632</v>
      </c>
      <c r="AU22" s="149">
        <f t="shared" si="31"/>
        <v>7.1615830986524518</v>
      </c>
      <c r="AV22">
        <f t="shared" si="0"/>
        <v>1.3709942358231156E-2</v>
      </c>
      <c r="AW22">
        <v>-40000</v>
      </c>
      <c r="AX22">
        <f t="shared" si="1"/>
        <v>-2.4735253789129122E-2</v>
      </c>
      <c r="AY22">
        <f t="shared" si="2"/>
        <v>1.3709942358231156E-2</v>
      </c>
      <c r="AZ22">
        <f t="shared" si="3"/>
        <v>-3.8445196147360278E-2</v>
      </c>
      <c r="BA22">
        <f t="shared" si="4"/>
        <v>1.0975863633258445</v>
      </c>
      <c r="BB22">
        <f t="shared" si="5"/>
        <v>-0.29644979119627524</v>
      </c>
      <c r="BC22">
        <f t="shared" si="6"/>
        <v>1.3218766499193371</v>
      </c>
      <c r="BD22">
        <f t="shared" si="7"/>
        <v>0.77760952352425683</v>
      </c>
      <c r="BE22">
        <f t="shared" ref="BE22:BK31" si="34">$BL22+$AB$7*SIN(BF22)</f>
        <v>7.2286672011211008</v>
      </c>
      <c r="BF22">
        <f t="shared" si="34"/>
        <v>7.2286172999564418</v>
      </c>
      <c r="BG22">
        <f t="shared" si="34"/>
        <v>7.2284021334891362</v>
      </c>
      <c r="BH22">
        <f t="shared" si="34"/>
        <v>7.227475100286985</v>
      </c>
      <c r="BI22">
        <f t="shared" si="34"/>
        <v>7.2234945213267894</v>
      </c>
      <c r="BJ22">
        <f t="shared" si="34"/>
        <v>7.206642749227421</v>
      </c>
      <c r="BK22">
        <f t="shared" si="34"/>
        <v>7.1390668350762523</v>
      </c>
      <c r="BL22">
        <f t="shared" si="9"/>
        <v>6.9075149334467278</v>
      </c>
    </row>
    <row r="23" spans="1:64" x14ac:dyDescent="0.2">
      <c r="A23" s="89" t="s">
        <v>178</v>
      </c>
      <c r="C23" s="92">
        <v>26801.546999999999</v>
      </c>
      <c r="D23" s="21"/>
      <c r="E23">
        <f t="shared" si="15"/>
        <v>-29591.69053908619</v>
      </c>
      <c r="F23">
        <f t="shared" si="16"/>
        <v>-29591.5</v>
      </c>
      <c r="G23">
        <f t="shared" si="32"/>
        <v>-8.199986000181525E-2</v>
      </c>
      <c r="I23">
        <f t="shared" si="17"/>
        <v>-8.199986000181525E-2</v>
      </c>
      <c r="L23">
        <v>0.1</v>
      </c>
      <c r="P23" s="193"/>
      <c r="Z23">
        <f t="shared" si="18"/>
        <v>-29591.5</v>
      </c>
      <c r="AA23" s="149">
        <f t="shared" si="19"/>
        <v>-3.7573991572469011E-3</v>
      </c>
      <c r="AB23" s="149">
        <f t="shared" si="20"/>
        <v>-9.2346078587723632E-2</v>
      </c>
      <c r="AC23" s="149">
        <f t="shared" si="21"/>
        <v>-7.8242460844568346E-2</v>
      </c>
      <c r="AD23" s="149">
        <f t="shared" si="33"/>
        <v>6.1218826790138108E-3</v>
      </c>
      <c r="AE23" s="149">
        <f t="shared" si="22"/>
        <v>6.1218826790138115E-4</v>
      </c>
      <c r="AF23" s="171">
        <f t="shared" si="23"/>
        <v>11783.046999999999</v>
      </c>
      <c r="AG23" s="172"/>
      <c r="AH23" s="173">
        <f t="shared" si="24"/>
        <v>1.0346218585908385E-2</v>
      </c>
      <c r="AI23">
        <f t="shared" si="25"/>
        <v>0.77701213858223084</v>
      </c>
      <c r="AJ23">
        <f t="shared" si="26"/>
        <v>0.51916815017744211</v>
      </c>
      <c r="AK23">
        <f t="shared" si="27"/>
        <v>0.32739201672321605</v>
      </c>
      <c r="AL23">
        <f t="shared" si="28"/>
        <v>2.1687272062973841</v>
      </c>
      <c r="AM23">
        <f t="shared" si="29"/>
        <v>1.8910217316896221</v>
      </c>
      <c r="AN23" s="149">
        <f t="shared" si="30"/>
        <v>8.0703550687335461</v>
      </c>
      <c r="AO23" s="149">
        <f t="shared" si="30"/>
        <v>8.0703550517554206</v>
      </c>
      <c r="AP23" s="149">
        <f t="shared" si="30"/>
        <v>8.0703552513991248</v>
      </c>
      <c r="AQ23" s="149">
        <f t="shared" si="30"/>
        <v>8.0703529038017745</v>
      </c>
      <c r="AR23" s="149">
        <f t="shared" si="30"/>
        <v>8.0703805074607882</v>
      </c>
      <c r="AS23" s="149">
        <f t="shared" si="30"/>
        <v>8.0700557169235143</v>
      </c>
      <c r="AT23" s="149">
        <f t="shared" si="30"/>
        <v>8.0738473597250966</v>
      </c>
      <c r="AU23" s="149">
        <f t="shared" si="31"/>
        <v>7.6834739996274148</v>
      </c>
      <c r="AV23">
        <f t="shared" si="0"/>
        <v>1.0599883171698132E-2</v>
      </c>
      <c r="AW23">
        <v>-39000</v>
      </c>
      <c r="AX23">
        <f t="shared" si="1"/>
        <v>-2.3091569965230256E-2</v>
      </c>
      <c r="AY23">
        <f t="shared" si="2"/>
        <v>1.0599883171698132E-2</v>
      </c>
      <c r="AZ23">
        <f t="shared" si="3"/>
        <v>-3.3691453136928388E-2</v>
      </c>
      <c r="BA23">
        <f t="shared" si="4"/>
        <v>1.0542772825860578</v>
      </c>
      <c r="BB23">
        <f t="shared" si="5"/>
        <v>-0.18837682789492163</v>
      </c>
      <c r="BC23">
        <f t="shared" si="6"/>
        <v>1.4333407187333622</v>
      </c>
      <c r="BD23">
        <f t="shared" si="7"/>
        <v>0.87119407126514514</v>
      </c>
      <c r="BE23">
        <f t="shared" si="34"/>
        <v>7.3237964867073613</v>
      </c>
      <c r="BF23">
        <f t="shared" si="34"/>
        <v>7.3237719661683967</v>
      </c>
      <c r="BG23">
        <f t="shared" si="34"/>
        <v>7.3236495734985878</v>
      </c>
      <c r="BH23">
        <f t="shared" si="34"/>
        <v>7.3230390400480214</v>
      </c>
      <c r="BI23">
        <f t="shared" si="34"/>
        <v>7.3200029337015566</v>
      </c>
      <c r="BJ23">
        <f t="shared" si="34"/>
        <v>7.3051300481386656</v>
      </c>
      <c r="BK23">
        <f t="shared" si="34"/>
        <v>7.2369119480894284</v>
      </c>
      <c r="BL23">
        <f t="shared" si="9"/>
        <v>6.9820654514061538</v>
      </c>
    </row>
    <row r="24" spans="1:64" x14ac:dyDescent="0.2">
      <c r="A24" s="89" t="s">
        <v>178</v>
      </c>
      <c r="C24" s="92">
        <v>18456.504000000001</v>
      </c>
      <c r="D24" s="21"/>
      <c r="E24">
        <f t="shared" si="15"/>
        <v>-48982.661052972835</v>
      </c>
      <c r="F24">
        <f t="shared" si="16"/>
        <v>-48982.5</v>
      </c>
      <c r="G24">
        <f t="shared" si="32"/>
        <v>-6.9310299997596303E-2</v>
      </c>
      <c r="I24">
        <f t="shared" si="17"/>
        <v>-6.9310299997596303E-2</v>
      </c>
      <c r="L24">
        <v>0.1</v>
      </c>
      <c r="P24" s="193"/>
      <c r="Z24">
        <f t="shared" si="18"/>
        <v>-48982.5</v>
      </c>
      <c r="AA24" s="149">
        <f t="shared" si="19"/>
        <v>-1.538444089184985E-2</v>
      </c>
      <c r="AB24" s="149">
        <f t="shared" si="20"/>
        <v>-8.1067578485123706E-3</v>
      </c>
      <c r="AC24" s="149">
        <f t="shared" si="21"/>
        <v>-5.3925859105746453E-2</v>
      </c>
      <c r="AD24" s="149">
        <f t="shared" si="33"/>
        <v>2.9079982802928178E-3</v>
      </c>
      <c r="AE24" s="149">
        <f t="shared" si="22"/>
        <v>2.9079982802928181E-4</v>
      </c>
      <c r="AF24" s="171">
        <f t="shared" si="23"/>
        <v>3438.0040000000008</v>
      </c>
      <c r="AG24" s="172"/>
      <c r="AH24" s="173">
        <f t="shared" si="24"/>
        <v>-6.1203542149083932E-2</v>
      </c>
      <c r="AI24">
        <f t="shared" si="25"/>
        <v>1.3935507501521496</v>
      </c>
      <c r="AJ24">
        <f t="shared" si="26"/>
        <v>-0.98626083012316768</v>
      </c>
      <c r="AK24">
        <f t="shared" si="27"/>
        <v>-4.5021395007762983E-2</v>
      </c>
      <c r="AL24">
        <f t="shared" si="28"/>
        <v>-0.11390278430965955</v>
      </c>
      <c r="AM24">
        <f t="shared" si="29"/>
        <v>-5.7013045351710853E-2</v>
      </c>
      <c r="AN24" s="149">
        <f t="shared" si="30"/>
        <v>6.2082276455249641</v>
      </c>
      <c r="AO24" s="149">
        <f t="shared" si="30"/>
        <v>6.2082959694968514</v>
      </c>
      <c r="AP24" s="149">
        <f t="shared" si="30"/>
        <v>6.2084689372679192</v>
      </c>
      <c r="AQ24" s="149">
        <f t="shared" si="30"/>
        <v>6.2089068094498918</v>
      </c>
      <c r="AR24" s="149">
        <f t="shared" si="30"/>
        <v>6.210015230105574</v>
      </c>
      <c r="AS24" s="149">
        <f t="shared" si="30"/>
        <v>6.212820664072062</v>
      </c>
      <c r="AT24" s="149">
        <f t="shared" si="30"/>
        <v>6.2199188440546473</v>
      </c>
      <c r="AU24" s="149">
        <f t="shared" si="31"/>
        <v>6.2378649058761821</v>
      </c>
      <c r="AV24">
        <f t="shared" si="0"/>
        <v>7.5829020347012999E-3</v>
      </c>
      <c r="AW24">
        <v>-38000</v>
      </c>
      <c r="AX24">
        <f t="shared" si="1"/>
        <v>-2.1252940187691947E-2</v>
      </c>
      <c r="AY24">
        <f t="shared" si="2"/>
        <v>7.5829020347012999E-3</v>
      </c>
      <c r="AZ24">
        <f t="shared" si="3"/>
        <v>-2.8835842222393247E-2</v>
      </c>
      <c r="BA24">
        <f t="shared" si="4"/>
        <v>1.0136740375976871</v>
      </c>
      <c r="BB24">
        <f t="shared" si="5"/>
        <v>-8.6472393667284972E-2</v>
      </c>
      <c r="BC24">
        <f t="shared" si="6"/>
        <v>1.5362693168945512</v>
      </c>
      <c r="BD24">
        <f t="shared" si="7"/>
        <v>0.9660556169255321</v>
      </c>
      <c r="BE24">
        <f t="shared" si="34"/>
        <v>7.4152091080811049</v>
      </c>
      <c r="BF24">
        <f t="shared" si="34"/>
        <v>7.4151989361822546</v>
      </c>
      <c r="BG24">
        <f t="shared" si="34"/>
        <v>7.4151384958516591</v>
      </c>
      <c r="BH24">
        <f t="shared" si="34"/>
        <v>7.4147795262818255</v>
      </c>
      <c r="BI24">
        <f t="shared" si="34"/>
        <v>7.412653145246237</v>
      </c>
      <c r="BJ24">
        <f t="shared" si="34"/>
        <v>7.4002482869895125</v>
      </c>
      <c r="BK24">
        <f t="shared" si="34"/>
        <v>7.3333413362823912</v>
      </c>
      <c r="BL24">
        <f t="shared" si="9"/>
        <v>7.0566159693655806</v>
      </c>
    </row>
    <row r="25" spans="1:64" x14ac:dyDescent="0.2">
      <c r="A25" s="89" t="s">
        <v>178</v>
      </c>
      <c r="C25" s="92">
        <v>24236.633999999998</v>
      </c>
      <c r="D25" s="21"/>
      <c r="E25">
        <f t="shared" si="15"/>
        <v>-35551.654119104242</v>
      </c>
      <c r="F25">
        <f t="shared" si="16"/>
        <v>-35551.5</v>
      </c>
      <c r="G25">
        <f t="shared" si="32"/>
        <v>-6.6326259999186732E-2</v>
      </c>
      <c r="I25">
        <f t="shared" si="17"/>
        <v>-6.6326259999186732E-2</v>
      </c>
      <c r="L25">
        <v>0.1</v>
      </c>
      <c r="P25" s="193"/>
      <c r="Z25">
        <f t="shared" si="18"/>
        <v>-35551.5</v>
      </c>
      <c r="AA25" s="149">
        <f t="shared" si="19"/>
        <v>-1.626721979458572E-2</v>
      </c>
      <c r="AB25" s="149">
        <f t="shared" si="20"/>
        <v>-4.9470257142640459E-2</v>
      </c>
      <c r="AC25" s="149">
        <f t="shared" si="21"/>
        <v>-5.0059040204601016E-2</v>
      </c>
      <c r="AD25" s="149">
        <f t="shared" si="33"/>
        <v>2.505907506205861E-3</v>
      </c>
      <c r="AE25" s="149">
        <f t="shared" si="22"/>
        <v>2.5059075062058611E-4</v>
      </c>
      <c r="AF25" s="171">
        <f t="shared" si="23"/>
        <v>9218.1339999999982</v>
      </c>
      <c r="AG25" s="172"/>
      <c r="AH25">
        <f t="shared" si="24"/>
        <v>-1.6856002856546277E-2</v>
      </c>
      <c r="AI25">
        <f t="shared" si="25"/>
        <v>0.92641478877573435</v>
      </c>
      <c r="AJ25">
        <f t="shared" si="26"/>
        <v>0.13439010227582521</v>
      </c>
      <c r="AK25">
        <f t="shared" si="27"/>
        <v>0.38922273269022328</v>
      </c>
      <c r="AL25">
        <f t="shared" si="28"/>
        <v>1.7576477963397483</v>
      </c>
      <c r="AM25">
        <f t="shared" si="29"/>
        <v>1.2067711589333603</v>
      </c>
      <c r="AN25" s="149">
        <f t="shared" si="30"/>
        <v>7.624924177786415</v>
      </c>
      <c r="AO25" s="149">
        <f t="shared" si="30"/>
        <v>7.6249237947879989</v>
      </c>
      <c r="AP25" s="149">
        <f t="shared" si="30"/>
        <v>7.6249195365674796</v>
      </c>
      <c r="AQ25" s="149">
        <f t="shared" si="30"/>
        <v>7.6248721984190313</v>
      </c>
      <c r="AR25" s="149">
        <f t="shared" si="30"/>
        <v>7.6243465913671091</v>
      </c>
      <c r="AS25" s="149">
        <f t="shared" si="30"/>
        <v>7.6185881051810771</v>
      </c>
      <c r="AT25" s="149">
        <f t="shared" si="30"/>
        <v>7.5627303548389779</v>
      </c>
      <c r="AU25" s="149">
        <f t="shared" si="31"/>
        <v>7.2391529125892351</v>
      </c>
      <c r="AV25">
        <f t="shared" si="0"/>
        <v>4.6589989472406862E-3</v>
      </c>
      <c r="AW25">
        <v>-37000</v>
      </c>
      <c r="AX25">
        <f t="shared" si="1"/>
        <v>-1.9277564226131128E-2</v>
      </c>
      <c r="AY25">
        <f t="shared" si="2"/>
        <v>4.6589989472406862E-3</v>
      </c>
      <c r="AZ25">
        <f t="shared" si="3"/>
        <v>-2.3936563173371814E-2</v>
      </c>
      <c r="BA25">
        <f t="shared" si="4"/>
        <v>0.9759522485567047</v>
      </c>
      <c r="BB25">
        <f t="shared" si="5"/>
        <v>8.6923523288308831E-3</v>
      </c>
      <c r="BC25">
        <f t="shared" si="6"/>
        <v>1.6315423024537485</v>
      </c>
      <c r="BD25">
        <f t="shared" si="7"/>
        <v>1.0626686829941883</v>
      </c>
      <c r="BE25">
        <f t="shared" si="34"/>
        <v>7.5031557438389056</v>
      </c>
      <c r="BF25">
        <f t="shared" si="34"/>
        <v>7.5031523513891418</v>
      </c>
      <c r="BG25">
        <f t="shared" si="34"/>
        <v>7.5031274327417314</v>
      </c>
      <c r="BH25">
        <f t="shared" si="34"/>
        <v>7.5029444491401565</v>
      </c>
      <c r="BI25">
        <f t="shared" si="34"/>
        <v>7.5016035469380382</v>
      </c>
      <c r="BJ25">
        <f t="shared" si="34"/>
        <v>7.4919226258426175</v>
      </c>
      <c r="BK25">
        <f t="shared" si="34"/>
        <v>7.4282334580211309</v>
      </c>
      <c r="BL25">
        <f t="shared" si="9"/>
        <v>7.1311664873250065</v>
      </c>
    </row>
    <row r="26" spans="1:64" x14ac:dyDescent="0.2">
      <c r="A26" s="89" t="s">
        <v>178</v>
      </c>
      <c r="C26" s="92">
        <v>22092.600999999999</v>
      </c>
      <c r="D26" s="21"/>
      <c r="E26">
        <f t="shared" si="15"/>
        <v>-40533.639314842585</v>
      </c>
      <c r="F26">
        <f t="shared" si="16"/>
        <v>-40533.5</v>
      </c>
      <c r="G26">
        <f t="shared" si="32"/>
        <v>-5.9955140000965912E-2</v>
      </c>
      <c r="I26">
        <f t="shared" si="17"/>
        <v>-5.9955140000965912E-2</v>
      </c>
      <c r="L26">
        <v>0.1</v>
      </c>
      <c r="P26" s="193"/>
      <c r="Z26">
        <f t="shared" si="18"/>
        <v>-40533.5</v>
      </c>
      <c r="AA26" s="149">
        <f t="shared" si="19"/>
        <v>-2.5508350481888334E-2</v>
      </c>
      <c r="AB26" s="149">
        <f t="shared" si="20"/>
        <v>-1.9039555973174971E-2</v>
      </c>
      <c r="AC26" s="149">
        <f t="shared" si="21"/>
        <v>-3.4446789519077578E-2</v>
      </c>
      <c r="AD26" s="149">
        <f t="shared" si="33"/>
        <v>1.1865813081716329E-3</v>
      </c>
      <c r="AE26" s="149">
        <f t="shared" si="22"/>
        <v>1.186581308171633E-4</v>
      </c>
      <c r="AF26" s="171">
        <f t="shared" si="23"/>
        <v>7074.1009999999987</v>
      </c>
      <c r="AG26" s="172"/>
      <c r="AH26">
        <f t="shared" si="24"/>
        <v>-4.0915584027790941E-2</v>
      </c>
      <c r="AI26">
        <f t="shared" si="25"/>
        <v>1.1216629136895442</v>
      </c>
      <c r="AJ26">
        <f t="shared" si="26"/>
        <v>-0.35623752232290862</v>
      </c>
      <c r="AK26">
        <f t="shared" si="27"/>
        <v>0.37697115856035374</v>
      </c>
      <c r="AL26">
        <f t="shared" si="28"/>
        <v>1.2586116975584141</v>
      </c>
      <c r="AM26">
        <f t="shared" si="29"/>
        <v>0.72805209912110513</v>
      </c>
      <c r="AN26" s="149">
        <f t="shared" si="30"/>
        <v>7.1763159560096978</v>
      </c>
      <c r="AO26" s="149">
        <f t="shared" si="30"/>
        <v>7.1762472446733039</v>
      </c>
      <c r="AP26" s="149">
        <f t="shared" si="30"/>
        <v>7.1759706514334685</v>
      </c>
      <c r="AQ26" s="149">
        <f t="shared" si="30"/>
        <v>7.1748582017106139</v>
      </c>
      <c r="AR26" s="149">
        <f t="shared" si="30"/>
        <v>7.1703993462857571</v>
      </c>
      <c r="AS26" s="149">
        <f t="shared" si="30"/>
        <v>7.1527665162801384</v>
      </c>
      <c r="AT26" s="149">
        <f t="shared" si="30"/>
        <v>7.0863317562967545</v>
      </c>
      <c r="AU26" s="149">
        <f t="shared" si="31"/>
        <v>6.8677422321153738</v>
      </c>
      <c r="AV26">
        <f t="shared" si="0"/>
        <v>1.8281739093162566E-3</v>
      </c>
      <c r="AW26">
        <v>-36000</v>
      </c>
      <c r="AX26">
        <f t="shared" si="1"/>
        <v>-1.7212377256406865E-2</v>
      </c>
      <c r="AY26">
        <f t="shared" si="2"/>
        <v>1.8281739093162566E-3</v>
      </c>
      <c r="AZ26">
        <f t="shared" si="3"/>
        <v>-1.9040551165723122E-2</v>
      </c>
      <c r="BA26">
        <f t="shared" si="4"/>
        <v>0.94112044924368587</v>
      </c>
      <c r="BB26">
        <f t="shared" si="5"/>
        <v>9.6988261015926641E-2</v>
      </c>
      <c r="BC26">
        <f t="shared" si="6"/>
        <v>1.7199908059112361</v>
      </c>
      <c r="BD26">
        <f t="shared" si="7"/>
        <v>1.1615450582742386</v>
      </c>
      <c r="BE26">
        <f t="shared" si="34"/>
        <v>7.5878939305078461</v>
      </c>
      <c r="BF26">
        <f t="shared" si="34"/>
        <v>7.5878930995699294</v>
      </c>
      <c r="BG26">
        <f t="shared" si="34"/>
        <v>7.5878851223968056</v>
      </c>
      <c r="BH26">
        <f t="shared" si="34"/>
        <v>7.5878085517872877</v>
      </c>
      <c r="BI26">
        <f t="shared" si="34"/>
        <v>7.5870746632160753</v>
      </c>
      <c r="BJ26">
        <f t="shared" si="34"/>
        <v>7.5801381011625866</v>
      </c>
      <c r="BK26">
        <f t="shared" si="34"/>
        <v>7.5214753115036697</v>
      </c>
      <c r="BL26">
        <f t="shared" si="9"/>
        <v>7.2057170052844324</v>
      </c>
    </row>
    <row r="27" spans="1:64" x14ac:dyDescent="0.2">
      <c r="A27" s="89" t="s">
        <v>178</v>
      </c>
      <c r="C27" s="92">
        <v>22366.741000000002</v>
      </c>
      <c r="D27" s="21"/>
      <c r="E27">
        <f t="shared" si="15"/>
        <v>-39896.633531088453</v>
      </c>
      <c r="F27">
        <f t="shared" si="16"/>
        <v>-39896.5</v>
      </c>
      <c r="G27">
        <f t="shared" si="32"/>
        <v>-5.7466059999569552E-2</v>
      </c>
      <c r="I27">
        <f t="shared" si="17"/>
        <v>-5.7466059999569552E-2</v>
      </c>
      <c r="L27">
        <v>0.1</v>
      </c>
      <c r="P27" s="193"/>
      <c r="Z27">
        <f t="shared" si="18"/>
        <v>-39896.5</v>
      </c>
      <c r="AA27" s="149">
        <f t="shared" si="19"/>
        <v>-2.4576154481441771E-2</v>
      </c>
      <c r="AB27" s="149">
        <f t="shared" si="20"/>
        <v>-1.9506172537098229E-2</v>
      </c>
      <c r="AC27" s="149">
        <f t="shared" si="21"/>
        <v>-3.2889905518127781E-2</v>
      </c>
      <c r="AD27" s="149">
        <f t="shared" si="33"/>
        <v>1.0817458849913723E-3</v>
      </c>
      <c r="AE27" s="149">
        <f t="shared" si="22"/>
        <v>1.0817458849913724E-4</v>
      </c>
      <c r="AF27" s="171">
        <f t="shared" si="23"/>
        <v>7348.2410000000018</v>
      </c>
      <c r="AG27" s="172"/>
      <c r="AH27">
        <f t="shared" si="24"/>
        <v>-3.7959887462471323E-2</v>
      </c>
      <c r="AI27">
        <f t="shared" si="25"/>
        <v>1.0929884324098254</v>
      </c>
      <c r="AJ27">
        <f t="shared" si="26"/>
        <v>-0.28500769959923256</v>
      </c>
      <c r="AK27">
        <f t="shared" si="27"/>
        <v>0.38504840006384672</v>
      </c>
      <c r="AL27">
        <f t="shared" si="28"/>
        <v>1.3338353797399978</v>
      </c>
      <c r="AM27">
        <f t="shared" si="29"/>
        <v>0.78724940689907053</v>
      </c>
      <c r="AN27" s="149">
        <f t="shared" si="30"/>
        <v>7.2386924311619776</v>
      </c>
      <c r="AO27" s="149">
        <f t="shared" si="30"/>
        <v>7.2386457457249263</v>
      </c>
      <c r="AP27" s="149">
        <f t="shared" si="30"/>
        <v>7.2384415984409038</v>
      </c>
      <c r="AQ27" s="149">
        <f t="shared" si="30"/>
        <v>7.237549589223824</v>
      </c>
      <c r="AR27" s="149">
        <f t="shared" si="30"/>
        <v>7.2336651012104447</v>
      </c>
      <c r="AS27" s="149">
        <f t="shared" si="30"/>
        <v>7.2169889729622394</v>
      </c>
      <c r="AT27" s="149">
        <f t="shared" si="30"/>
        <v>7.1492557502524976</v>
      </c>
      <c r="AU27" s="149">
        <f t="shared" si="31"/>
        <v>6.9152309120555291</v>
      </c>
      <c r="AV27">
        <f t="shared" si="0"/>
        <v>-9.0957307907196111E-4</v>
      </c>
      <c r="AW27">
        <v>-35000</v>
      </c>
      <c r="AX27">
        <f t="shared" si="1"/>
        <v>-1.5094921331815968E-2</v>
      </c>
      <c r="AY27">
        <f t="shared" si="2"/>
        <v>-9.0957307907196111E-4</v>
      </c>
      <c r="AZ27">
        <f t="shared" si="3"/>
        <v>-1.4185348252744007E-2</v>
      </c>
      <c r="BA27">
        <f t="shared" si="4"/>
        <v>0.90908494035018117</v>
      </c>
      <c r="BB27">
        <f t="shared" si="5"/>
        <v>0.17856340522313527</v>
      </c>
      <c r="BC27">
        <f t="shared" si="6"/>
        <v>1.802376037627502</v>
      </c>
      <c r="BD27">
        <f t="shared" si="7"/>
        <v>1.2632374200324545</v>
      </c>
      <c r="BE27">
        <f t="shared" si="34"/>
        <v>7.6696763464116779</v>
      </c>
      <c r="BF27">
        <f t="shared" si="34"/>
        <v>7.6696762226299029</v>
      </c>
      <c r="BG27">
        <f t="shared" si="34"/>
        <v>7.6696745175134149</v>
      </c>
      <c r="BH27">
        <f t="shared" si="34"/>
        <v>7.6696510308103409</v>
      </c>
      <c r="BI27">
        <f t="shared" si="34"/>
        <v>7.6693278195776156</v>
      </c>
      <c r="BJ27">
        <f t="shared" si="34"/>
        <v>7.6649354424348699</v>
      </c>
      <c r="BK27">
        <f t="shared" si="34"/>
        <v>7.6129630625083591</v>
      </c>
      <c r="BL27">
        <f t="shared" si="9"/>
        <v>7.2802675232438592</v>
      </c>
    </row>
    <row r="28" spans="1:64" x14ac:dyDescent="0.2">
      <c r="A28" s="89" t="s">
        <v>178</v>
      </c>
      <c r="C28" s="92">
        <v>31238.34</v>
      </c>
      <c r="D28" s="21"/>
      <c r="E28">
        <f t="shared" si="15"/>
        <v>-19282.130451832149</v>
      </c>
      <c r="F28">
        <f t="shared" si="16"/>
        <v>-19282</v>
      </c>
      <c r="G28">
        <f t="shared" si="32"/>
        <v>-5.614088000220363E-2</v>
      </c>
      <c r="I28">
        <f t="shared" si="17"/>
        <v>-5.614088000220363E-2</v>
      </c>
      <c r="L28">
        <v>0.1</v>
      </c>
      <c r="P28" s="193"/>
      <c r="Z28">
        <f t="shared" si="18"/>
        <v>-19282</v>
      </c>
      <c r="AA28" s="149">
        <f t="shared" si="19"/>
        <v>1.2934320668313515E-2</v>
      </c>
      <c r="AB28" s="149">
        <f t="shared" si="20"/>
        <v>-0.10078745737123795</v>
      </c>
      <c r="AC28" s="149">
        <f t="shared" si="21"/>
        <v>-6.9075200670517145E-2</v>
      </c>
      <c r="AD28" s="149">
        <f t="shared" si="33"/>
        <v>4.7713833476722119E-3</v>
      </c>
      <c r="AE28" s="149">
        <f t="shared" si="22"/>
        <v>4.7713833476722121E-4</v>
      </c>
      <c r="AF28" s="171">
        <f t="shared" si="23"/>
        <v>16219.84</v>
      </c>
      <c r="AG28" s="172"/>
      <c r="AH28">
        <f t="shared" si="24"/>
        <v>4.4646577369034317E-2</v>
      </c>
      <c r="AI28">
        <f t="shared" si="25"/>
        <v>0.64877431142831854</v>
      </c>
      <c r="AJ28">
        <f t="shared" si="26"/>
        <v>0.86141057707403268</v>
      </c>
      <c r="AK28">
        <f t="shared" si="27"/>
        <v>0.183165593497013</v>
      </c>
      <c r="AL28">
        <f t="shared" si="28"/>
        <v>2.6608902293219043</v>
      </c>
      <c r="AM28">
        <f t="shared" si="29"/>
        <v>4.080150814849369</v>
      </c>
      <c r="AN28" s="149">
        <f t="shared" si="30"/>
        <v>8.7113491208645701</v>
      </c>
      <c r="AO28" s="149">
        <f t="shared" si="30"/>
        <v>8.711131246303049</v>
      </c>
      <c r="AP28" s="149">
        <f t="shared" si="30"/>
        <v>8.7118585830877375</v>
      </c>
      <c r="AQ28" s="149">
        <f t="shared" si="30"/>
        <v>8.7094287030253383</v>
      </c>
      <c r="AR28" s="149">
        <f t="shared" si="30"/>
        <v>8.7175265855500843</v>
      </c>
      <c r="AS28" s="149">
        <f t="shared" si="30"/>
        <v>8.6903132189087504</v>
      </c>
      <c r="AT28" s="149">
        <f t="shared" si="30"/>
        <v>8.7794133483578261</v>
      </c>
      <c r="AU28" s="149">
        <f t="shared" si="31"/>
        <v>8.4520525645301205</v>
      </c>
      <c r="AV28">
        <f t="shared" si="0"/>
        <v>-3.5542420179239739E-3</v>
      </c>
      <c r="AW28">
        <v>-34000</v>
      </c>
      <c r="AX28">
        <f t="shared" si="1"/>
        <v>-1.2955045980641185E-2</v>
      </c>
      <c r="AY28">
        <f t="shared" si="2"/>
        <v>-3.5542420179239739E-3</v>
      </c>
      <c r="AZ28">
        <f t="shared" si="3"/>
        <v>-9.4008039627172107E-3</v>
      </c>
      <c r="BA28">
        <f t="shared" si="4"/>
        <v>0.87969454733405028</v>
      </c>
      <c r="BB28">
        <f t="shared" si="5"/>
        <v>0.25372779448540461</v>
      </c>
      <c r="BC28">
        <f t="shared" si="6"/>
        <v>1.8793820704546247</v>
      </c>
      <c r="BD28">
        <f t="shared" si="7"/>
        <v>1.3683466437793896</v>
      </c>
      <c r="BE28">
        <f t="shared" si="34"/>
        <v>7.7487441341765635</v>
      </c>
      <c r="BF28">
        <f t="shared" si="34"/>
        <v>7.7487441273807018</v>
      </c>
      <c r="BG28">
        <f t="shared" si="34"/>
        <v>7.7487439640561293</v>
      </c>
      <c r="BH28">
        <f t="shared" si="34"/>
        <v>7.7487400389620351</v>
      </c>
      <c r="BI28">
        <f t="shared" si="34"/>
        <v>7.7486457530582662</v>
      </c>
      <c r="BJ28">
        <f t="shared" si="34"/>
        <v>7.7464056218727553</v>
      </c>
      <c r="BK28">
        <f t="shared" si="34"/>
        <v>7.7026026212143845</v>
      </c>
      <c r="BL28">
        <f t="shared" si="9"/>
        <v>7.3548180412032851</v>
      </c>
    </row>
    <row r="29" spans="1:64" x14ac:dyDescent="0.2">
      <c r="A29" s="89" t="s">
        <v>178</v>
      </c>
      <c r="C29" s="92">
        <v>22042.686000000002</v>
      </c>
      <c r="D29" s="21"/>
      <c r="E29">
        <f t="shared" si="15"/>
        <v>-40649.624372463091</v>
      </c>
      <c r="F29">
        <f t="shared" si="16"/>
        <v>-40649.5</v>
      </c>
      <c r="G29">
        <f t="shared" si="32"/>
        <v>-5.3524579998338595E-2</v>
      </c>
      <c r="I29">
        <f t="shared" si="17"/>
        <v>-5.3524579998338595E-2</v>
      </c>
      <c r="L29">
        <v>0.1</v>
      </c>
      <c r="P29" s="193"/>
      <c r="Z29">
        <f t="shared" si="18"/>
        <v>-40649.5</v>
      </c>
      <c r="AA29" s="149">
        <f t="shared" si="19"/>
        <v>-2.5665248895300016E-2</v>
      </c>
      <c r="AB29" s="149">
        <f t="shared" si="20"/>
        <v>-1.2079545707334174E-2</v>
      </c>
      <c r="AC29" s="149">
        <f t="shared" si="21"/>
        <v>-2.7859331103038579E-2</v>
      </c>
      <c r="AD29" s="149">
        <f t="shared" si="33"/>
        <v>7.7614232950873276E-4</v>
      </c>
      <c r="AE29" s="149">
        <f t="shared" si="22"/>
        <v>7.7614232950873278E-5</v>
      </c>
      <c r="AF29" s="171">
        <f t="shared" si="23"/>
        <v>7024.1860000000015</v>
      </c>
      <c r="AG29" s="172"/>
      <c r="AH29">
        <f t="shared" si="24"/>
        <v>-4.1445034291004421E-2</v>
      </c>
      <c r="AI29">
        <f t="shared" si="25"/>
        <v>1.1269747917512338</v>
      </c>
      <c r="AJ29">
        <f t="shared" si="26"/>
        <v>-0.36939857968623857</v>
      </c>
      <c r="AK29">
        <f t="shared" si="27"/>
        <v>0.37521529981264834</v>
      </c>
      <c r="AL29">
        <f t="shared" si="28"/>
        <v>1.2444880990732152</v>
      </c>
      <c r="AM29">
        <f t="shared" si="29"/>
        <v>0.71730221387741533</v>
      </c>
      <c r="AN29" s="149">
        <f t="shared" si="30"/>
        <v>7.1647816073480728</v>
      </c>
      <c r="AO29" s="149">
        <f t="shared" si="30"/>
        <v>7.1647083180250677</v>
      </c>
      <c r="AP29" s="149">
        <f t="shared" si="30"/>
        <v>7.1644174480601208</v>
      </c>
      <c r="AQ29" s="149">
        <f t="shared" si="30"/>
        <v>7.1632640561217675</v>
      </c>
      <c r="AR29" s="149">
        <f t="shared" si="30"/>
        <v>7.1587062331125209</v>
      </c>
      <c r="AS29" s="149">
        <f t="shared" si="30"/>
        <v>7.1409328766881082</v>
      </c>
      <c r="AT29" s="149">
        <f t="shared" si="30"/>
        <v>7.0748189819200693</v>
      </c>
      <c r="AU29" s="149">
        <f t="shared" si="31"/>
        <v>6.8590943720320805</v>
      </c>
      <c r="AV29">
        <f t="shared" si="0"/>
        <v>-6.1058329072397888E-3</v>
      </c>
      <c r="AW29">
        <v>-33000</v>
      </c>
      <c r="AX29">
        <f t="shared" si="1"/>
        <v>-1.0816375443030487E-2</v>
      </c>
      <c r="AY29">
        <f t="shared" si="2"/>
        <v>-6.1058329072397888E-3</v>
      </c>
      <c r="AZ29">
        <f t="shared" si="3"/>
        <v>-4.7105425357906981E-3</v>
      </c>
      <c r="BA29">
        <f t="shared" si="4"/>
        <v>0.8527702072247737</v>
      </c>
      <c r="BB29">
        <f t="shared" si="5"/>
        <v>0.32287604850534496</v>
      </c>
      <c r="BC29">
        <f t="shared" si="6"/>
        <v>1.9516165620836434</v>
      </c>
      <c r="BD29">
        <f t="shared" si="7"/>
        <v>1.4775323669129901</v>
      </c>
      <c r="BE29">
        <f t="shared" si="34"/>
        <v>7.8253234634422624</v>
      </c>
      <c r="BF29">
        <f t="shared" si="34"/>
        <v>7.8253234634316415</v>
      </c>
      <c r="BG29">
        <f t="shared" si="34"/>
        <v>7.82532346249591</v>
      </c>
      <c r="BH29">
        <f t="shared" si="34"/>
        <v>7.8253233800560373</v>
      </c>
      <c r="BI29">
        <f t="shared" si="34"/>
        <v>7.8253161178605222</v>
      </c>
      <c r="BJ29">
        <f t="shared" si="34"/>
        <v>7.8246834460032622</v>
      </c>
      <c r="BK29">
        <f t="shared" si="34"/>
        <v>7.7903101648901165</v>
      </c>
      <c r="BL29">
        <f t="shared" si="9"/>
        <v>7.429368559162711</v>
      </c>
    </row>
    <row r="30" spans="1:64" x14ac:dyDescent="0.2">
      <c r="A30" s="89" t="s">
        <v>178</v>
      </c>
      <c r="C30" s="92">
        <v>18665.892</v>
      </c>
      <c r="D30" s="21"/>
      <c r="E30">
        <f t="shared" si="15"/>
        <v>-48496.116342063418</v>
      </c>
      <c r="F30">
        <f t="shared" si="16"/>
        <v>-48496</v>
      </c>
      <c r="G30">
        <f t="shared" si="32"/>
        <v>-5.0068640000972664E-2</v>
      </c>
      <c r="I30">
        <f t="shared" si="17"/>
        <v>-5.0068640000972664E-2</v>
      </c>
      <c r="L30">
        <v>0.1</v>
      </c>
      <c r="P30" s="193"/>
      <c r="Z30">
        <f t="shared" si="18"/>
        <v>-48496</v>
      </c>
      <c r="AA30" s="149">
        <f t="shared" si="19"/>
        <v>-1.7658449988471617E-2</v>
      </c>
      <c r="AB30" s="149">
        <f t="shared" si="20"/>
        <v>1.1477491379379937E-2</v>
      </c>
      <c r="AC30" s="149">
        <f t="shared" si="21"/>
        <v>-3.2410190012501047E-2</v>
      </c>
      <c r="AD30" s="149">
        <f t="shared" si="33"/>
        <v>1.0504204166464227E-3</v>
      </c>
      <c r="AE30" s="149">
        <f t="shared" si="22"/>
        <v>1.0504204166464228E-4</v>
      </c>
      <c r="AF30" s="171">
        <f t="shared" si="23"/>
        <v>3647.3919999999998</v>
      </c>
      <c r="AG30" s="172"/>
      <c r="AH30">
        <f t="shared" si="24"/>
        <v>-6.1546131380352601E-2</v>
      </c>
      <c r="AI30">
        <f t="shared" si="25"/>
        <v>1.3960148217490107</v>
      </c>
      <c r="AJ30">
        <f t="shared" si="26"/>
        <v>-0.99720159926266283</v>
      </c>
      <c r="AK30">
        <f t="shared" si="27"/>
        <v>-9.0210813578007407E-3</v>
      </c>
      <c r="AL30">
        <f t="shared" si="28"/>
        <v>-2.2775716875903646E-2</v>
      </c>
      <c r="AM30">
        <f t="shared" si="29"/>
        <v>-1.1388350735251497E-2</v>
      </c>
      <c r="AN30" s="149">
        <f t="shared" si="30"/>
        <v>6.2682057865276768</v>
      </c>
      <c r="AO30" s="149">
        <f t="shared" si="30"/>
        <v>6.2682196296456887</v>
      </c>
      <c r="AP30" s="149">
        <f t="shared" si="30"/>
        <v>6.2682545805447987</v>
      </c>
      <c r="AQ30" s="149">
        <f t="shared" si="30"/>
        <v>6.2683428239756038</v>
      </c>
      <c r="AR30" s="149">
        <f t="shared" si="30"/>
        <v>6.2685656189639216</v>
      </c>
      <c r="AS30" s="149">
        <f t="shared" si="30"/>
        <v>6.2691281234315488</v>
      </c>
      <c r="AT30" s="149">
        <f t="shared" si="30"/>
        <v>6.2705482943186688</v>
      </c>
      <c r="AU30" s="149">
        <f t="shared" si="31"/>
        <v>6.2741337328634428</v>
      </c>
      <c r="AV30">
        <f t="shared" si="0"/>
        <v>-8.5643457470194057E-3</v>
      </c>
      <c r="AW30">
        <v>-32000</v>
      </c>
      <c r="AX30">
        <f t="shared" si="1"/>
        <v>-8.6975371702592823E-3</v>
      </c>
      <c r="AY30">
        <f t="shared" si="2"/>
        <v>-8.5643457470194057E-3</v>
      </c>
      <c r="AZ30">
        <f t="shared" si="3"/>
        <v>-1.3319142323987656E-4</v>
      </c>
      <c r="BA30">
        <f t="shared" si="4"/>
        <v>0.82812378053347901</v>
      </c>
      <c r="BB30">
        <f t="shared" si="5"/>
        <v>0.3864373773224779</v>
      </c>
      <c r="BC30">
        <f t="shared" si="6"/>
        <v>2.0196155994085041</v>
      </c>
      <c r="BD30">
        <f t="shared" si="7"/>
        <v>1.5915267809608724</v>
      </c>
      <c r="BE30">
        <f t="shared" si="34"/>
        <v>7.8996241027622363</v>
      </c>
      <c r="BF30">
        <f t="shared" si="34"/>
        <v>7.8996241027967233</v>
      </c>
      <c r="BG30">
        <f t="shared" si="34"/>
        <v>7.8996241008885226</v>
      </c>
      <c r="BH30">
        <f t="shared" si="34"/>
        <v>7.8996242064684363</v>
      </c>
      <c r="BI30">
        <f t="shared" si="34"/>
        <v>7.8996183644129836</v>
      </c>
      <c r="BJ30">
        <f t="shared" si="34"/>
        <v>7.8999405074720368</v>
      </c>
      <c r="BK30">
        <f t="shared" si="34"/>
        <v>7.8760126035456626</v>
      </c>
      <c r="BL30">
        <f t="shared" si="9"/>
        <v>7.5039190771221378</v>
      </c>
    </row>
    <row r="31" spans="1:64" x14ac:dyDescent="0.2">
      <c r="A31" s="89" t="s">
        <v>178</v>
      </c>
      <c r="C31" s="92">
        <v>22696.832999999999</v>
      </c>
      <c r="D31" s="21"/>
      <c r="E31">
        <f t="shared" si="15"/>
        <v>-39129.614806455182</v>
      </c>
      <c r="F31">
        <f t="shared" si="16"/>
        <v>-39129.5</v>
      </c>
      <c r="G31">
        <f t="shared" si="32"/>
        <v>-4.940777999945567E-2</v>
      </c>
      <c r="I31">
        <f t="shared" si="17"/>
        <v>-4.940777999945567E-2</v>
      </c>
      <c r="L31">
        <v>0.1</v>
      </c>
      <c r="P31" s="193"/>
      <c r="Z31">
        <f t="shared" si="18"/>
        <v>-39129.5</v>
      </c>
      <c r="AA31" s="149">
        <f t="shared" si="19"/>
        <v>-2.3316791035710042E-2</v>
      </c>
      <c r="AB31" s="149">
        <f t="shared" si="20"/>
        <v>-1.5093599460018821E-2</v>
      </c>
      <c r="AC31" s="149">
        <f t="shared" si="21"/>
        <v>-2.6090988963745627E-2</v>
      </c>
      <c r="AD31" s="149">
        <f t="shared" si="33"/>
        <v>6.8073970510629613E-4</v>
      </c>
      <c r="AE31" s="149">
        <f t="shared" si="22"/>
        <v>6.8073970510629622E-5</v>
      </c>
      <c r="AF31" s="171">
        <f t="shared" si="23"/>
        <v>7678.3329999999987</v>
      </c>
      <c r="AG31" s="172"/>
      <c r="AH31">
        <f t="shared" si="24"/>
        <v>-3.4314180539436849E-2</v>
      </c>
      <c r="AI31">
        <f t="shared" si="25"/>
        <v>1.0597394817100196</v>
      </c>
      <c r="AJ31">
        <f t="shared" si="26"/>
        <v>-0.20204314512166413</v>
      </c>
      <c r="AK31">
        <f t="shared" si="27"/>
        <v>0.39158691663382095</v>
      </c>
      <c r="AL31">
        <f t="shared" si="28"/>
        <v>1.4194061981057171</v>
      </c>
      <c r="AM31">
        <f t="shared" si="29"/>
        <v>0.85901254865483012</v>
      </c>
      <c r="AN31" s="149">
        <f t="shared" ref="AN31:AT40" si="35">$AU31+$AB$7*SIN(AO31)</f>
        <v>7.3116918604438501</v>
      </c>
      <c r="AO31" s="149">
        <f t="shared" si="35"/>
        <v>7.3116647389816771</v>
      </c>
      <c r="AP31" s="149">
        <f t="shared" si="35"/>
        <v>7.3115320945624704</v>
      </c>
      <c r="AQ31" s="149">
        <f t="shared" si="35"/>
        <v>7.3108837832293343</v>
      </c>
      <c r="AR31" s="149">
        <f t="shared" si="35"/>
        <v>7.307725065091307</v>
      </c>
      <c r="AS31" s="149">
        <f t="shared" si="35"/>
        <v>7.2925635525239203</v>
      </c>
      <c r="AT31" s="149">
        <f t="shared" si="35"/>
        <v>7.2243181320199952</v>
      </c>
      <c r="AU31" s="149">
        <f t="shared" si="31"/>
        <v>6.9724111593304086</v>
      </c>
      <c r="AV31">
        <f t="shared" si="0"/>
        <v>-1.0929780537262818E-2</v>
      </c>
      <c r="AW31">
        <v>-31000</v>
      </c>
      <c r="AX31">
        <f t="shared" si="1"/>
        <v>-6.6131703056377293E-3</v>
      </c>
      <c r="AY31">
        <f t="shared" si="2"/>
        <v>-1.0929780537262818E-2</v>
      </c>
      <c r="AZ31">
        <f t="shared" si="3"/>
        <v>4.3166102316250883E-3</v>
      </c>
      <c r="BA31">
        <f t="shared" si="4"/>
        <v>0.80556950526468873</v>
      </c>
      <c r="BB31">
        <f t="shared" si="5"/>
        <v>0.44484443289836861</v>
      </c>
      <c r="BC31">
        <f t="shared" si="6"/>
        <v>2.0838503939808657</v>
      </c>
      <c r="BD31">
        <f t="shared" si="7"/>
        <v>1.7111520442981192</v>
      </c>
      <c r="BE31">
        <f t="shared" si="34"/>
        <v>7.9718392173543062</v>
      </c>
      <c r="BF31">
        <f t="shared" si="34"/>
        <v>7.9718392200130435</v>
      </c>
      <c r="BG31">
        <f t="shared" si="34"/>
        <v>7.9718391629309702</v>
      </c>
      <c r="BH31">
        <f t="shared" si="34"/>
        <v>7.9718403884553393</v>
      </c>
      <c r="BI31">
        <f t="shared" si="34"/>
        <v>7.9718140742548114</v>
      </c>
      <c r="BJ31">
        <f t="shared" si="34"/>
        <v>7.972377807780834</v>
      </c>
      <c r="BK31">
        <f t="shared" si="34"/>
        <v>7.9596479859628264</v>
      </c>
      <c r="BL31">
        <f t="shared" si="9"/>
        <v>7.5784695950815637</v>
      </c>
    </row>
    <row r="32" spans="1:64" x14ac:dyDescent="0.2">
      <c r="A32" s="89" t="s">
        <v>178</v>
      </c>
      <c r="C32" s="92">
        <v>22405.698</v>
      </c>
      <c r="D32" s="21"/>
      <c r="E32">
        <f t="shared" si="15"/>
        <v>-39806.111045067773</v>
      </c>
      <c r="F32">
        <f t="shared" si="16"/>
        <v>-39806</v>
      </c>
      <c r="G32">
        <f t="shared" si="32"/>
        <v>-4.7789039999770466E-2</v>
      </c>
      <c r="I32">
        <f t="shared" si="17"/>
        <v>-4.7789039999770466E-2</v>
      </c>
      <c r="L32">
        <v>0.1</v>
      </c>
      <c r="P32" s="193"/>
      <c r="Z32">
        <f t="shared" si="18"/>
        <v>-39806</v>
      </c>
      <c r="AA32" s="149">
        <f t="shared" si="19"/>
        <v>-2.4434779428423821E-2</v>
      </c>
      <c r="AB32" s="149">
        <f t="shared" si="20"/>
        <v>-1.0254946723371745E-2</v>
      </c>
      <c r="AC32" s="149">
        <f t="shared" si="21"/>
        <v>-2.3354260571346645E-2</v>
      </c>
      <c r="AD32" s="149">
        <f t="shared" si="33"/>
        <v>5.454214868343565E-4</v>
      </c>
      <c r="AE32" s="149">
        <f t="shared" si="22"/>
        <v>5.4542148683435654E-5</v>
      </c>
      <c r="AF32" s="171">
        <f t="shared" si="23"/>
        <v>7387.1980000000003</v>
      </c>
      <c r="AG32" s="172"/>
      <c r="AH32">
        <f t="shared" si="24"/>
        <v>-3.7534093276398721E-2</v>
      </c>
      <c r="AI32">
        <f t="shared" si="25"/>
        <v>1.0889887433961543</v>
      </c>
      <c r="AJ32">
        <f t="shared" si="26"/>
        <v>-0.2750481413215255</v>
      </c>
      <c r="AK32">
        <f t="shared" si="27"/>
        <v>0.38599238658623591</v>
      </c>
      <c r="AL32">
        <f t="shared" si="28"/>
        <v>1.3442100660279559</v>
      </c>
      <c r="AM32">
        <f t="shared" si="29"/>
        <v>0.7956861955430139</v>
      </c>
      <c r="AN32" s="149">
        <f t="shared" si="35"/>
        <v>7.2474239967995553</v>
      </c>
      <c r="AO32" s="149">
        <f t="shared" si="35"/>
        <v>7.24738000809739</v>
      </c>
      <c r="AP32" s="149">
        <f t="shared" si="35"/>
        <v>7.2471852384373783</v>
      </c>
      <c r="AQ32" s="149">
        <f t="shared" si="35"/>
        <v>7.2463235086608329</v>
      </c>
      <c r="AR32" s="149">
        <f t="shared" si="35"/>
        <v>7.2425236463558624</v>
      </c>
      <c r="AS32" s="149">
        <f t="shared" si="35"/>
        <v>7.226007110933943</v>
      </c>
      <c r="AT32" s="149">
        <f t="shared" si="35"/>
        <v>7.1581534855621722</v>
      </c>
      <c r="AU32" s="149">
        <f t="shared" si="31"/>
        <v>6.9219777339308566</v>
      </c>
      <c r="AV32">
        <f t="shared" si="0"/>
        <v>-1.3202137277970018E-2</v>
      </c>
      <c r="AW32">
        <v>-30000</v>
      </c>
      <c r="AX32">
        <f t="shared" si="1"/>
        <v>-4.5747416554043699E-3</v>
      </c>
      <c r="AY32">
        <f t="shared" si="2"/>
        <v>-1.3202137277970018E-2</v>
      </c>
      <c r="AZ32">
        <f t="shared" si="3"/>
        <v>8.6273956225656478E-3</v>
      </c>
      <c r="BA32">
        <f t="shared" si="4"/>
        <v>0.78493057072147931</v>
      </c>
      <c r="BB32">
        <f t="shared" si="5"/>
        <v>0.49851483224255827</v>
      </c>
      <c r="BC32">
        <f t="shared" si="6"/>
        <v>2.1447345395540767</v>
      </c>
      <c r="BD32">
        <f t="shared" si="7"/>
        <v>1.8373421163307591</v>
      </c>
      <c r="BE32">
        <f t="shared" ref="BE32:BK41" si="36">$BL32+$AB$7*SIN(BF32)</f>
        <v>8.042145907242304</v>
      </c>
      <c r="BF32">
        <f t="shared" si="36"/>
        <v>8.0421459095877879</v>
      </c>
      <c r="BG32">
        <f t="shared" si="36"/>
        <v>8.0421458779331729</v>
      </c>
      <c r="BH32">
        <f t="shared" si="36"/>
        <v>8.0421463051429196</v>
      </c>
      <c r="BI32">
        <f t="shared" si="36"/>
        <v>8.0421405394521255</v>
      </c>
      <c r="BJ32">
        <f t="shared" si="36"/>
        <v>8.0422183394177615</v>
      </c>
      <c r="BK32">
        <f t="shared" si="36"/>
        <v>8.0411658438468958</v>
      </c>
      <c r="BL32">
        <f t="shared" si="9"/>
        <v>7.6530201130409896</v>
      </c>
    </row>
    <row r="33" spans="1:64" x14ac:dyDescent="0.2">
      <c r="A33" s="89" t="s">
        <v>178</v>
      </c>
      <c r="C33" s="92">
        <v>20488.887999999999</v>
      </c>
      <c r="D33" s="21"/>
      <c r="E33">
        <f t="shared" si="15"/>
        <v>-44260.109207896065</v>
      </c>
      <c r="F33">
        <f t="shared" si="16"/>
        <v>-44260</v>
      </c>
      <c r="G33">
        <f t="shared" si="32"/>
        <v>-4.699840000102995E-2</v>
      </c>
      <c r="I33">
        <f t="shared" si="17"/>
        <v>-4.699840000102995E-2</v>
      </c>
      <c r="L33">
        <v>0.1</v>
      </c>
      <c r="P33" s="193"/>
      <c r="Z33">
        <f t="shared" si="18"/>
        <v>-44260</v>
      </c>
      <c r="AA33" s="149">
        <f t="shared" si="19"/>
        <v>-2.7608698149310454E-2</v>
      </c>
      <c r="AB33" s="149">
        <f t="shared" si="20"/>
        <v>8.6119204925360487E-3</v>
      </c>
      <c r="AC33" s="149">
        <f t="shared" si="21"/>
        <v>-1.9389701851719496E-2</v>
      </c>
      <c r="AD33" s="149">
        <f t="shared" si="33"/>
        <v>3.7596053789857442E-4</v>
      </c>
      <c r="AE33" s="149">
        <f t="shared" si="22"/>
        <v>3.7596053789857446E-5</v>
      </c>
      <c r="AF33" s="171">
        <f t="shared" si="23"/>
        <v>5470.387999999999</v>
      </c>
      <c r="AG33" s="172"/>
      <c r="AH33">
        <f t="shared" si="24"/>
        <v>-5.5610320493565998E-2</v>
      </c>
      <c r="AI33">
        <f t="shared" si="25"/>
        <v>1.2943149850442892</v>
      </c>
      <c r="AJ33">
        <f t="shared" si="26"/>
        <v>-0.7768160070842558</v>
      </c>
      <c r="AK33">
        <f t="shared" si="27"/>
        <v>0.2651184801784755</v>
      </c>
      <c r="AL33">
        <f t="shared" si="28"/>
        <v>0.73325605523218795</v>
      </c>
      <c r="AM33">
        <f t="shared" si="29"/>
        <v>0.38398896928913784</v>
      </c>
      <c r="AN33" s="149">
        <f t="shared" si="35"/>
        <v>6.7779250775570574</v>
      </c>
      <c r="AO33" s="149">
        <f t="shared" si="35"/>
        <v>6.7776889854001476</v>
      </c>
      <c r="AP33" s="149">
        <f t="shared" si="35"/>
        <v>6.7770119759644141</v>
      </c>
      <c r="AQ33" s="149">
        <f t="shared" si="35"/>
        <v>6.7750719735813254</v>
      </c>
      <c r="AR33" s="149">
        <f t="shared" si="35"/>
        <v>6.7695239162548768</v>
      </c>
      <c r="AS33" s="149">
        <f t="shared" si="35"/>
        <v>6.7537459745355548</v>
      </c>
      <c r="AT33" s="149">
        <f t="shared" si="35"/>
        <v>6.7095400483198118</v>
      </c>
      <c r="AU33" s="149">
        <f t="shared" si="31"/>
        <v>6.5899297269395722</v>
      </c>
      <c r="AV33">
        <f t="shared" si="0"/>
        <v>-1.5381415969141034E-2</v>
      </c>
      <c r="AW33">
        <v>-29000</v>
      </c>
      <c r="AX33">
        <f t="shared" si="1"/>
        <v>-2.5911989134900348E-3</v>
      </c>
      <c r="AY33">
        <f t="shared" si="2"/>
        <v>-1.5381415969141034E-2</v>
      </c>
      <c r="AZ33">
        <f t="shared" si="3"/>
        <v>1.2790217055650999E-2</v>
      </c>
      <c r="BA33">
        <f t="shared" si="4"/>
        <v>0.76604253811350687</v>
      </c>
      <c r="BB33">
        <f t="shared" si="5"/>
        <v>0.54784098097308676</v>
      </c>
      <c r="BC33">
        <f t="shared" si="6"/>
        <v>2.2026311306993422</v>
      </c>
      <c r="BD33">
        <f t="shared" si="7"/>
        <v>1.9711702474761172</v>
      </c>
      <c r="BE33">
        <f t="shared" si="36"/>
        <v>8.110706178655029</v>
      </c>
      <c r="BF33">
        <f t="shared" si="36"/>
        <v>8.1107060655121206</v>
      </c>
      <c r="BG33">
        <f t="shared" si="36"/>
        <v>8.1107071904179762</v>
      </c>
      <c r="BH33">
        <f t="shared" si="36"/>
        <v>8.1106960060012963</v>
      </c>
      <c r="BI33">
        <f t="shared" si="36"/>
        <v>8.1108071862888913</v>
      </c>
      <c r="BJ33">
        <f t="shared" si="36"/>
        <v>8.1096998821573472</v>
      </c>
      <c r="BK33">
        <f t="shared" si="36"/>
        <v>8.1205274721884226</v>
      </c>
      <c r="BL33">
        <f t="shared" si="9"/>
        <v>7.7275706310004164</v>
      </c>
    </row>
    <row r="34" spans="1:64" x14ac:dyDescent="0.2">
      <c r="A34" s="89" t="s">
        <v>178</v>
      </c>
      <c r="C34" s="92">
        <v>25261.548999999999</v>
      </c>
      <c r="D34" s="21"/>
      <c r="E34">
        <f t="shared" si="15"/>
        <v>-33170.108985754996</v>
      </c>
      <c r="F34">
        <f t="shared" si="16"/>
        <v>-33170</v>
      </c>
      <c r="G34">
        <f t="shared" si="32"/>
        <v>-4.6902800000680145E-2</v>
      </c>
      <c r="I34">
        <f t="shared" si="17"/>
        <v>-4.6902800000680145E-2</v>
      </c>
      <c r="L34">
        <v>0.1</v>
      </c>
      <c r="P34" s="193"/>
      <c r="Z34">
        <f t="shared" si="18"/>
        <v>-33170</v>
      </c>
      <c r="AA34" s="149">
        <f t="shared" si="19"/>
        <v>-1.1179007609775977E-2</v>
      </c>
      <c r="AB34" s="149">
        <f t="shared" si="20"/>
        <v>-4.1402421503355047E-2</v>
      </c>
      <c r="AC34" s="149">
        <f t="shared" si="21"/>
        <v>-3.5723792390904167E-2</v>
      </c>
      <c r="AD34" s="149">
        <f t="shared" si="33"/>
        <v>1.2761893427884225E-3</v>
      </c>
      <c r="AE34" s="149">
        <f t="shared" si="22"/>
        <v>1.2761893427884225E-4</v>
      </c>
      <c r="AF34" s="171">
        <f t="shared" si="23"/>
        <v>10243.048999999999</v>
      </c>
      <c r="AG34" s="172"/>
      <c r="AH34">
        <f t="shared" si="24"/>
        <v>-5.5003784973250971E-3</v>
      </c>
      <c r="AI34">
        <f t="shared" si="25"/>
        <v>0.8571814440332981</v>
      </c>
      <c r="AJ34">
        <f t="shared" si="26"/>
        <v>0.31152698714841437</v>
      </c>
      <c r="AK34">
        <f t="shared" si="27"/>
        <v>0.36947527525580226</v>
      </c>
      <c r="AL34">
        <f t="shared" si="28"/>
        <v>1.9396494042062167</v>
      </c>
      <c r="AM34">
        <f t="shared" si="29"/>
        <v>1.4586527138550742</v>
      </c>
      <c r="AN34" s="149">
        <f t="shared" si="35"/>
        <v>7.8124713004744093</v>
      </c>
      <c r="AO34" s="149">
        <f t="shared" si="35"/>
        <v>7.8124713004107624</v>
      </c>
      <c r="AP34" s="149">
        <f t="shared" si="35"/>
        <v>7.8124712965388534</v>
      </c>
      <c r="AQ34" s="149">
        <f t="shared" si="35"/>
        <v>7.8124710609969226</v>
      </c>
      <c r="AR34" s="149">
        <f t="shared" si="35"/>
        <v>7.8124567346570517</v>
      </c>
      <c r="AS34" s="149">
        <f t="shared" si="35"/>
        <v>7.8115944629159557</v>
      </c>
      <c r="AT34" s="149">
        <f t="shared" si="35"/>
        <v>7.775539469742256</v>
      </c>
      <c r="AU34" s="149">
        <f t="shared" si="31"/>
        <v>7.4166949711096084</v>
      </c>
      <c r="AV34">
        <f t="shared" ref="AV34:AV65" si="37">AB$3+AB$4*AW34+AB$5*AW34^2</f>
        <v>-1.7467616610775838E-2</v>
      </c>
      <c r="AW34">
        <v>-28000</v>
      </c>
      <c r="AX34">
        <f t="shared" ref="AX34:AX65" si="38">AB$3+AB$4*AW34+AB$5*AW34^2+AZ34</f>
        <v>-6.6949017924070042E-4</v>
      </c>
      <c r="AY34">
        <f t="shared" ref="AY34:AY65" si="39">AB$3+AB$4*AW34+AB$5*AW34^2</f>
        <v>-1.7467616610775838E-2</v>
      </c>
      <c r="AZ34">
        <f t="shared" ref="AZ34:AZ65" si="40">$AB$6*($AB$11/BA34*BB34+$AB$12)</f>
        <v>1.6798126431535138E-2</v>
      </c>
      <c r="BA34">
        <f t="shared" ref="BA34:BA65" si="41">1+$AB$7*COS(BC34)</f>
        <v>0.74875478115120342</v>
      </c>
      <c r="BB34">
        <f t="shared" ref="BB34:BB65" si="42">SIN(BC34+RADIANS($AB$9))</f>
        <v>0.59318519603880726</v>
      </c>
      <c r="BC34">
        <f t="shared" ref="BC34:BC65" si="43">2*ATAN(BD34)</f>
        <v>2.2578593823069415</v>
      </c>
      <c r="BD34">
        <f t="shared" ref="BD34:BD65" si="44">SQRT((1+$AB$7)/(1-$AB$7))*TAN(BE34/2)</f>
        <v>2.1138838801325504</v>
      </c>
      <c r="BE34">
        <f t="shared" si="36"/>
        <v>8.1776681436095622</v>
      </c>
      <c r="BF34">
        <f t="shared" si="36"/>
        <v>8.1776674085295848</v>
      </c>
      <c r="BG34">
        <f t="shared" si="36"/>
        <v>8.177673242892757</v>
      </c>
      <c r="BH34">
        <f t="shared" si="36"/>
        <v>8.1776269324935367</v>
      </c>
      <c r="BI34">
        <f t="shared" si="36"/>
        <v>8.1779943465755238</v>
      </c>
      <c r="BJ34">
        <f t="shared" si="36"/>
        <v>8.1750682267063475</v>
      </c>
      <c r="BK34">
        <f t="shared" si="36"/>
        <v>8.1977061442775234</v>
      </c>
      <c r="BL34">
        <f t="shared" ref="BL34:BL65" si="45">RADIANS($AB$9)+$AB$18*(AW34-AB$15)</f>
        <v>7.8021211489598423</v>
      </c>
    </row>
    <row r="35" spans="1:64" x14ac:dyDescent="0.2">
      <c r="A35" s="89" t="s">
        <v>178</v>
      </c>
      <c r="C35" s="92">
        <v>19514.560000000001</v>
      </c>
      <c r="D35" s="21"/>
      <c r="E35">
        <f t="shared" ref="E35:E98" si="46">+(C35-C$7)/C$8</f>
        <v>-46524.107789911053</v>
      </c>
      <c r="F35">
        <f t="shared" si="16"/>
        <v>-46524</v>
      </c>
      <c r="G35">
        <f t="shared" si="32"/>
        <v>-4.6388159997150069E-2</v>
      </c>
      <c r="I35">
        <f t="shared" si="17"/>
        <v>-4.6388159997150069E-2</v>
      </c>
      <c r="L35">
        <v>0.1</v>
      </c>
      <c r="P35" s="193"/>
      <c r="Z35">
        <f t="shared" si="18"/>
        <v>-46524</v>
      </c>
      <c r="AA35" s="149">
        <f t="shared" si="19"/>
        <v>-2.4395023915225245E-2</v>
      </c>
      <c r="AB35" s="149">
        <f t="shared" si="20"/>
        <v>1.4291273785493053E-2</v>
      </c>
      <c r="AC35" s="149">
        <f t="shared" si="21"/>
        <v>-2.1993136081924824E-2</v>
      </c>
      <c r="AD35" s="149">
        <f t="shared" si="33"/>
        <v>4.8369803471806362E-4</v>
      </c>
      <c r="AE35" s="149">
        <f t="shared" si="22"/>
        <v>4.8369803471806365E-5</v>
      </c>
      <c r="AF35" s="171">
        <f t="shared" si="23"/>
        <v>4496.0600000000013</v>
      </c>
      <c r="AG35" s="172"/>
      <c r="AH35">
        <f t="shared" si="24"/>
        <v>-6.0679433782643122E-2</v>
      </c>
      <c r="AI35">
        <f t="shared" si="25"/>
        <v>1.372999915688621</v>
      </c>
      <c r="AJ35">
        <f t="shared" si="26"/>
        <v>-0.95787851970529725</v>
      </c>
      <c r="AK35">
        <f t="shared" si="27"/>
        <v>0.13334234829957989</v>
      </c>
      <c r="AL35">
        <f t="shared" si="28"/>
        <v>0.34332847189273941</v>
      </c>
      <c r="AM35">
        <f t="shared" si="29"/>
        <v>0.17337058776680106</v>
      </c>
      <c r="AN35" s="149">
        <f t="shared" si="35"/>
        <v>6.5102497009141072</v>
      </c>
      <c r="AO35" s="149">
        <f t="shared" si="35"/>
        <v>6.5100658926496164</v>
      </c>
      <c r="AP35" s="149">
        <f t="shared" si="35"/>
        <v>6.5095896898656669</v>
      </c>
      <c r="AQ35" s="149">
        <f t="shared" si="35"/>
        <v>6.5083562061984175</v>
      </c>
      <c r="AR35" s="149">
        <f t="shared" si="35"/>
        <v>6.5051627913452954</v>
      </c>
      <c r="AS35" s="149">
        <f t="shared" si="35"/>
        <v>6.4969058260999848</v>
      </c>
      <c r="AT35" s="149">
        <f t="shared" si="35"/>
        <v>6.4756233471117586</v>
      </c>
      <c r="AU35" s="149">
        <f t="shared" si="31"/>
        <v>6.421147354279432</v>
      </c>
      <c r="AV35">
        <f t="shared" si="37"/>
        <v>-1.9460739202874437E-2</v>
      </c>
      <c r="AW35">
        <v>-27000</v>
      </c>
      <c r="AX35">
        <f t="shared" si="38"/>
        <v>1.1850236338319213E-3</v>
      </c>
      <c r="AY35">
        <f t="shared" si="39"/>
        <v>-1.9460739202874437E-2</v>
      </c>
      <c r="AZ35">
        <f t="shared" si="40"/>
        <v>2.0645762836706359E-2</v>
      </c>
      <c r="BA35">
        <f t="shared" si="41"/>
        <v>0.73293072729569952</v>
      </c>
      <c r="BB35">
        <f t="shared" si="42"/>
        <v>0.63487810870207184</v>
      </c>
      <c r="BC35">
        <f t="shared" si="43"/>
        <v>2.3107005853162352</v>
      </c>
      <c r="BD35">
        <f t="shared" si="44"/>
        <v>2.2669494133052064</v>
      </c>
      <c r="BE35">
        <f t="shared" si="36"/>
        <v>8.2431673037450217</v>
      </c>
      <c r="BF35">
        <f t="shared" si="36"/>
        <v>8.2431646189721626</v>
      </c>
      <c r="BG35">
        <f t="shared" si="36"/>
        <v>8.2431824813524077</v>
      </c>
      <c r="BH35">
        <f t="shared" si="36"/>
        <v>8.2430636243999658</v>
      </c>
      <c r="BI35">
        <f t="shared" si="36"/>
        <v>8.2438538561922172</v>
      </c>
      <c r="BJ35">
        <f t="shared" si="36"/>
        <v>8.2385709928676434</v>
      </c>
      <c r="BK35">
        <f t="shared" si="36"/>
        <v>8.2726872601762729</v>
      </c>
      <c r="BL35">
        <f t="shared" si="45"/>
        <v>7.8766716669192682</v>
      </c>
    </row>
    <row r="36" spans="1:64" x14ac:dyDescent="0.2">
      <c r="A36" s="89" t="s">
        <v>178</v>
      </c>
      <c r="C36" s="92">
        <v>19833.669999999998</v>
      </c>
      <c r="D36" s="21"/>
      <c r="E36">
        <f t="shared" si="46"/>
        <v>-45782.60740451025</v>
      </c>
      <c r="F36">
        <f t="shared" si="16"/>
        <v>-45782.5</v>
      </c>
      <c r="G36">
        <f t="shared" si="32"/>
        <v>-4.6222300003137207E-2</v>
      </c>
      <c r="I36">
        <f t="shared" si="17"/>
        <v>-4.6222300003137207E-2</v>
      </c>
      <c r="L36">
        <v>0.1</v>
      </c>
      <c r="P36" s="193"/>
      <c r="Z36">
        <f t="shared" si="18"/>
        <v>-45782.5</v>
      </c>
      <c r="AA36" s="149">
        <f t="shared" si="19"/>
        <v>-2.593716565999591E-2</v>
      </c>
      <c r="AB36" s="149">
        <f t="shared" si="20"/>
        <v>1.3233976795685949E-2</v>
      </c>
      <c r="AC36" s="149">
        <f t="shared" si="21"/>
        <v>-2.0285134343141296E-2</v>
      </c>
      <c r="AD36" s="149">
        <f t="shared" si="33"/>
        <v>4.1148667531929048E-4</v>
      </c>
      <c r="AE36" s="149">
        <f t="shared" si="22"/>
        <v>4.1148667531929052E-5</v>
      </c>
      <c r="AF36" s="171">
        <f t="shared" si="23"/>
        <v>4815.1699999999983</v>
      </c>
      <c r="AG36" s="172"/>
      <c r="AH36">
        <f t="shared" si="24"/>
        <v>-5.9456276798823156E-2</v>
      </c>
      <c r="AI36">
        <f t="shared" si="25"/>
        <v>1.3520898420707241</v>
      </c>
      <c r="AJ36">
        <f t="shared" si="26"/>
        <v>-0.91148783704027547</v>
      </c>
      <c r="AK36">
        <f t="shared" si="27"/>
        <v>0.18149893130367831</v>
      </c>
      <c r="AL36">
        <f t="shared" si="28"/>
        <v>0.47596298940267662</v>
      </c>
      <c r="AM36">
        <f t="shared" si="29"/>
        <v>0.24257837002430982</v>
      </c>
      <c r="AN36" s="149">
        <f t="shared" si="35"/>
        <v>6.5995970785757452</v>
      </c>
      <c r="AO36" s="149">
        <f t="shared" si="35"/>
        <v>6.5993717804080614</v>
      </c>
      <c r="AP36" s="149">
        <f t="shared" si="35"/>
        <v>6.5987734076567852</v>
      </c>
      <c r="AQ36" s="149">
        <f t="shared" si="35"/>
        <v>6.5971847472618848</v>
      </c>
      <c r="AR36" s="149">
        <f t="shared" si="35"/>
        <v>6.5929708655502388</v>
      </c>
      <c r="AS36" s="149">
        <f t="shared" si="35"/>
        <v>6.5818208874450006</v>
      </c>
      <c r="AT36" s="149">
        <f t="shared" si="35"/>
        <v>6.5524973056429054</v>
      </c>
      <c r="AU36" s="149">
        <f t="shared" si="31"/>
        <v>6.4764265633463456</v>
      </c>
      <c r="AV36">
        <f t="shared" si="37"/>
        <v>-2.1360783745436838E-2</v>
      </c>
      <c r="AW36">
        <v>-26000</v>
      </c>
      <c r="AX36">
        <f t="shared" si="38"/>
        <v>2.9682404779953278E-3</v>
      </c>
      <c r="AY36">
        <f t="shared" si="39"/>
        <v>-2.1360783745436838E-2</v>
      </c>
      <c r="AZ36">
        <f t="shared" si="40"/>
        <v>2.4329024223432166E-2</v>
      </c>
      <c r="BA36">
        <f t="shared" si="41"/>
        <v>0.71844740843919341</v>
      </c>
      <c r="BB36">
        <f t="shared" si="42"/>
        <v>0.67321901643930204</v>
      </c>
      <c r="BC36">
        <f t="shared" si="43"/>
        <v>2.3614033469294693</v>
      </c>
      <c r="BD36">
        <f t="shared" si="44"/>
        <v>2.4321102803868375</v>
      </c>
      <c r="BE36">
        <f t="shared" si="36"/>
        <v>8.3073278168385976</v>
      </c>
      <c r="BF36">
        <f t="shared" si="36"/>
        <v>8.3073205525567388</v>
      </c>
      <c r="BG36">
        <f t="shared" si="36"/>
        <v>8.3073624228442196</v>
      </c>
      <c r="BH36">
        <f t="shared" si="36"/>
        <v>8.3071210390362893</v>
      </c>
      <c r="BI36">
        <f t="shared" si="36"/>
        <v>8.3085109874700365</v>
      </c>
      <c r="BJ36">
        <f t="shared" si="36"/>
        <v>8.3004521622472076</v>
      </c>
      <c r="BK36">
        <f t="shared" si="36"/>
        <v>8.3454684278243612</v>
      </c>
      <c r="BL36">
        <f t="shared" si="45"/>
        <v>7.951222184878695</v>
      </c>
    </row>
    <row r="37" spans="1:64" x14ac:dyDescent="0.2">
      <c r="A37" s="89" t="s">
        <v>178</v>
      </c>
      <c r="C37" s="92">
        <v>20191.728999999999</v>
      </c>
      <c r="D37" s="21"/>
      <c r="E37">
        <f t="shared" si="46"/>
        <v>-44950.603122299624</v>
      </c>
      <c r="F37">
        <f t="shared" si="16"/>
        <v>-44950.5</v>
      </c>
      <c r="G37">
        <f t="shared" si="32"/>
        <v>-4.4379420000041137E-2</v>
      </c>
      <c r="I37">
        <f t="shared" si="17"/>
        <v>-4.4379420000041137E-2</v>
      </c>
      <c r="L37">
        <v>0.1</v>
      </c>
      <c r="P37" s="193"/>
      <c r="Z37">
        <f t="shared" si="18"/>
        <v>-44950.5</v>
      </c>
      <c r="AA37" s="149">
        <f t="shared" si="19"/>
        <v>-2.7083268256358137E-2</v>
      </c>
      <c r="AB37" s="149">
        <f t="shared" si="20"/>
        <v>1.3181082893782128E-2</v>
      </c>
      <c r="AC37" s="149">
        <f t="shared" si="21"/>
        <v>-1.7296151743683E-2</v>
      </c>
      <c r="AD37" s="149">
        <f t="shared" si="33"/>
        <v>2.9915686514050846E-4</v>
      </c>
      <c r="AE37" s="149">
        <f t="shared" si="22"/>
        <v>2.9915686514050849E-5</v>
      </c>
      <c r="AF37" s="171">
        <f t="shared" si="23"/>
        <v>5173.2289999999994</v>
      </c>
      <c r="AG37" s="172"/>
      <c r="AH37">
        <f t="shared" si="24"/>
        <v>-5.7560502893823265E-2</v>
      </c>
      <c r="AI37">
        <f t="shared" si="25"/>
        <v>1.3225395511739324</v>
      </c>
      <c r="AJ37">
        <f t="shared" si="26"/>
        <v>-0.8433532251943805</v>
      </c>
      <c r="AK37">
        <f t="shared" si="27"/>
        <v>0.22995077056249019</v>
      </c>
      <c r="AL37">
        <f t="shared" si="28"/>
        <v>0.61935665144020879</v>
      </c>
      <c r="AM37">
        <f t="shared" si="29"/>
        <v>0.31997286042404011</v>
      </c>
      <c r="AN37" s="149">
        <f t="shared" si="35"/>
        <v>6.6980125059154325</v>
      </c>
      <c r="AO37" s="149">
        <f t="shared" si="35"/>
        <v>6.697769617667106</v>
      </c>
      <c r="AP37" s="149">
        <f t="shared" si="35"/>
        <v>6.6970997906817766</v>
      </c>
      <c r="AQ37" s="149">
        <f t="shared" si="35"/>
        <v>6.6952535895402194</v>
      </c>
      <c r="AR37" s="149">
        <f t="shared" si="35"/>
        <v>6.6901726998109776</v>
      </c>
      <c r="AS37" s="149">
        <f t="shared" si="35"/>
        <v>6.6762464157552133</v>
      </c>
      <c r="AT37" s="149">
        <f t="shared" si="35"/>
        <v>6.6384738791473357</v>
      </c>
      <c r="AU37" s="149">
        <f t="shared" si="31"/>
        <v>6.5384525942885885</v>
      </c>
      <c r="AV37">
        <f t="shared" si="37"/>
        <v>-2.3167750238463038E-2</v>
      </c>
      <c r="AW37">
        <v>-25000</v>
      </c>
      <c r="AX37">
        <f t="shared" si="38"/>
        <v>4.6770541219048924E-3</v>
      </c>
      <c r="AY37">
        <f t="shared" si="39"/>
        <v>-2.3167750238463038E-2</v>
      </c>
      <c r="AZ37">
        <f t="shared" si="40"/>
        <v>2.7844804360367931E-2</v>
      </c>
      <c r="BA37">
        <f t="shared" si="41"/>
        <v>0.7051946446073013</v>
      </c>
      <c r="BB37">
        <f t="shared" si="42"/>
        <v>0.70847732534236263</v>
      </c>
      <c r="BC37">
        <f t="shared" si="43"/>
        <v>2.4101881294501135</v>
      </c>
      <c r="BD37">
        <f t="shared" si="44"/>
        <v>2.6114632644840934</v>
      </c>
      <c r="BE37">
        <f t="shared" si="36"/>
        <v>8.3702636788987768</v>
      </c>
      <c r="BF37">
        <f t="shared" si="36"/>
        <v>8.3702475112710903</v>
      </c>
      <c r="BG37">
        <f t="shared" si="36"/>
        <v>8.3703301880664291</v>
      </c>
      <c r="BH37">
        <f t="shared" si="36"/>
        <v>8.3699072749575372</v>
      </c>
      <c r="BI37">
        <f t="shared" si="36"/>
        <v>8.3720672795233568</v>
      </c>
      <c r="BJ37">
        <f t="shared" si="36"/>
        <v>8.3609474000438286</v>
      </c>
      <c r="BK37">
        <f t="shared" si="36"/>
        <v>8.4160594763274776</v>
      </c>
      <c r="BL37">
        <f t="shared" si="45"/>
        <v>8.0257727028381201</v>
      </c>
    </row>
    <row r="38" spans="1:64" x14ac:dyDescent="0.2">
      <c r="A38" s="89" t="s">
        <v>178</v>
      </c>
      <c r="C38" s="92">
        <v>22705.877</v>
      </c>
      <c r="D38" s="21"/>
      <c r="E38">
        <f t="shared" si="46"/>
        <v>-39108.599703557855</v>
      </c>
      <c r="F38">
        <f t="shared" si="16"/>
        <v>-39108.5</v>
      </c>
      <c r="G38">
        <f t="shared" si="32"/>
        <v>-4.290813999978127E-2</v>
      </c>
      <c r="I38">
        <f t="shared" si="17"/>
        <v>-4.290813999978127E-2</v>
      </c>
      <c r="L38">
        <v>0.1</v>
      </c>
      <c r="P38" s="193"/>
      <c r="Z38">
        <f t="shared" si="18"/>
        <v>-39108.5</v>
      </c>
      <c r="AA38" s="149">
        <f t="shared" si="19"/>
        <v>-2.328049540808954E-2</v>
      </c>
      <c r="AB38" s="149">
        <f t="shared" si="20"/>
        <v>-8.6948216134077813E-3</v>
      </c>
      <c r="AC38" s="149">
        <f t="shared" si="21"/>
        <v>-1.962764459169173E-2</v>
      </c>
      <c r="AD38" s="149">
        <f t="shared" si="33"/>
        <v>3.8524443221776562E-4</v>
      </c>
      <c r="AE38" s="149">
        <f t="shared" si="22"/>
        <v>3.8524443221776567E-5</v>
      </c>
      <c r="AF38" s="171">
        <f t="shared" si="23"/>
        <v>7687.3770000000004</v>
      </c>
      <c r="AG38" s="172"/>
      <c r="AH38">
        <f t="shared" si="24"/>
        <v>-3.4213318386373488E-2</v>
      </c>
      <c r="AI38">
        <f t="shared" si="25"/>
        <v>1.0588506392632413</v>
      </c>
      <c r="AJ38">
        <f t="shared" si="26"/>
        <v>-0.19981997434880036</v>
      </c>
      <c r="AK38">
        <f t="shared" si="27"/>
        <v>0.39172148423602277</v>
      </c>
      <c r="AL38">
        <f t="shared" si="28"/>
        <v>1.4216756543359776</v>
      </c>
      <c r="AM38">
        <f t="shared" si="29"/>
        <v>0.86098652051739621</v>
      </c>
      <c r="AN38" s="149">
        <f t="shared" si="35"/>
        <v>7.3136590312699514</v>
      </c>
      <c r="AO38" s="149">
        <f t="shared" si="35"/>
        <v>7.3136323445772433</v>
      </c>
      <c r="AP38" s="149">
        <f t="shared" si="35"/>
        <v>7.3135013985592012</v>
      </c>
      <c r="AQ38" s="149">
        <f t="shared" si="35"/>
        <v>7.31285928744669</v>
      </c>
      <c r="AR38" s="149">
        <f t="shared" si="35"/>
        <v>7.3097204849213702</v>
      </c>
      <c r="AS38" s="149">
        <f t="shared" si="35"/>
        <v>7.2946051969800081</v>
      </c>
      <c r="AT38" s="149">
        <f t="shared" si="35"/>
        <v>7.2263619746874816</v>
      </c>
      <c r="AU38" s="149">
        <f t="shared" si="31"/>
        <v>6.9739767202075562</v>
      </c>
      <c r="AV38">
        <f t="shared" si="37"/>
        <v>-2.4881638681953033E-2</v>
      </c>
      <c r="AW38">
        <v>-24000</v>
      </c>
      <c r="AX38">
        <f t="shared" si="38"/>
        <v>6.3091418366756358E-3</v>
      </c>
      <c r="AY38">
        <f t="shared" si="39"/>
        <v>-2.4881638681953033E-2</v>
      </c>
      <c r="AZ38">
        <f t="shared" si="40"/>
        <v>3.1190780518628669E-2</v>
      </c>
      <c r="BA38">
        <f t="shared" si="41"/>
        <v>0.69307406033380903</v>
      </c>
      <c r="BB38">
        <f t="shared" si="42"/>
        <v>0.74089454433404844</v>
      </c>
      <c r="BC38">
        <f t="shared" si="43"/>
        <v>2.4572511399406105</v>
      </c>
      <c r="BD38">
        <f t="shared" si="44"/>
        <v>2.8075602055053408</v>
      </c>
      <c r="BE38">
        <f t="shared" si="36"/>
        <v>8.4320797848566471</v>
      </c>
      <c r="BF38">
        <f t="shared" si="36"/>
        <v>8.4320485294401095</v>
      </c>
      <c r="BG38">
        <f t="shared" si="36"/>
        <v>8.4321929196439154</v>
      </c>
      <c r="BH38">
        <f t="shared" si="36"/>
        <v>8.4315256148511004</v>
      </c>
      <c r="BI38">
        <f t="shared" si="36"/>
        <v>8.4346039023399708</v>
      </c>
      <c r="BJ38">
        <f t="shared" si="36"/>
        <v>8.420280198866557</v>
      </c>
      <c r="BK38">
        <f t="shared" si="36"/>
        <v>8.4844824013546152</v>
      </c>
      <c r="BL38">
        <f t="shared" si="45"/>
        <v>8.1003232207975469</v>
      </c>
    </row>
    <row r="39" spans="1:64" x14ac:dyDescent="0.2">
      <c r="A39" s="89" t="s">
        <v>178</v>
      </c>
      <c r="C39" s="92">
        <v>22738.806</v>
      </c>
      <c r="D39" s="21"/>
      <c r="E39">
        <f t="shared" si="46"/>
        <v>-39032.084187933571</v>
      </c>
      <c r="F39">
        <f t="shared" si="16"/>
        <v>-39032</v>
      </c>
      <c r="G39">
        <f t="shared" si="32"/>
        <v>-3.6230879999493482E-2</v>
      </c>
      <c r="I39">
        <f t="shared" si="17"/>
        <v>-3.6230879999493482E-2</v>
      </c>
      <c r="L39">
        <v>0.1</v>
      </c>
      <c r="P39" s="193"/>
      <c r="Z39">
        <f t="shared" si="18"/>
        <v>-39032</v>
      </c>
      <c r="AA39" s="149">
        <f t="shared" si="19"/>
        <v>-2.3147530890584272E-2</v>
      </c>
      <c r="AB39" s="149">
        <f t="shared" si="20"/>
        <v>-2.3853856360732534E-3</v>
      </c>
      <c r="AC39" s="149">
        <f t="shared" si="21"/>
        <v>-1.3083349108909209E-2</v>
      </c>
      <c r="AD39" s="149">
        <f t="shared" si="33"/>
        <v>1.711740239055954E-4</v>
      </c>
      <c r="AE39" s="149">
        <f t="shared" si="22"/>
        <v>1.7117402390559542E-5</v>
      </c>
      <c r="AF39" s="171">
        <f t="shared" si="23"/>
        <v>7720.3060000000005</v>
      </c>
      <c r="AG39" s="172"/>
      <c r="AH39">
        <f t="shared" si="24"/>
        <v>-3.3845494363420228E-2</v>
      </c>
      <c r="AI39">
        <f t="shared" si="25"/>
        <v>1.0556227853387141</v>
      </c>
      <c r="AJ39">
        <f t="shared" si="26"/>
        <v>-0.19174419709159832</v>
      </c>
      <c r="AK39">
        <f t="shared" si="27"/>
        <v>0.3921928412209077</v>
      </c>
      <c r="AL39">
        <f t="shared" si="28"/>
        <v>1.4299108289652493</v>
      </c>
      <c r="AM39">
        <f t="shared" si="29"/>
        <v>0.86818201624700808</v>
      </c>
      <c r="AN39" s="149">
        <f t="shared" si="35"/>
        <v>7.3208112037277271</v>
      </c>
      <c r="AO39" s="149">
        <f t="shared" si="35"/>
        <v>7.3207860581659885</v>
      </c>
      <c r="AP39" s="149">
        <f t="shared" si="35"/>
        <v>7.3206611814350291</v>
      </c>
      <c r="AQ39" s="149">
        <f t="shared" si="35"/>
        <v>7.3200414152163464</v>
      </c>
      <c r="AR39" s="149">
        <f t="shared" si="35"/>
        <v>7.3169750599419352</v>
      </c>
      <c r="AS39" s="149">
        <f t="shared" si="35"/>
        <v>7.3020300685408275</v>
      </c>
      <c r="AT39" s="149">
        <f t="shared" si="35"/>
        <v>7.2338021616309494</v>
      </c>
      <c r="AU39" s="149">
        <f t="shared" si="31"/>
        <v>6.9796798348314528</v>
      </c>
      <c r="AV39">
        <f t="shared" si="37"/>
        <v>-2.650244907590683E-2</v>
      </c>
      <c r="AW39">
        <v>-23000</v>
      </c>
      <c r="AX39">
        <f t="shared" si="38"/>
        <v>7.8627921557207596E-3</v>
      </c>
      <c r="AY39">
        <f t="shared" si="39"/>
        <v>-2.650244907590683E-2</v>
      </c>
      <c r="AZ39">
        <f t="shared" si="40"/>
        <v>3.436524123162759E-2</v>
      </c>
      <c r="BA39">
        <f t="shared" si="41"/>
        <v>0.68199805220723553</v>
      </c>
      <c r="BB39">
        <f t="shared" si="42"/>
        <v>0.7706865041633193</v>
      </c>
      <c r="BC39">
        <f t="shared" si="43"/>
        <v>2.5027676433155253</v>
      </c>
      <c r="BD39">
        <f t="shared" si="44"/>
        <v>3.0235456884373106</v>
      </c>
      <c r="BE39">
        <f t="shared" si="36"/>
        <v>8.4928728565602896</v>
      </c>
      <c r="BF39">
        <f t="shared" si="36"/>
        <v>8.4928186261835918</v>
      </c>
      <c r="BG39">
        <f t="shared" si="36"/>
        <v>8.4930481956619222</v>
      </c>
      <c r="BH39">
        <f t="shared" si="36"/>
        <v>8.4920758898792386</v>
      </c>
      <c r="BI39">
        <f t="shared" si="36"/>
        <v>8.4961852644859057</v>
      </c>
      <c r="BJ39">
        <f t="shared" si="36"/>
        <v>8.478658841416097</v>
      </c>
      <c r="BK39">
        <f t="shared" si="36"/>
        <v>8.5507712429475831</v>
      </c>
      <c r="BL39">
        <f t="shared" si="45"/>
        <v>8.1748737387569737</v>
      </c>
    </row>
    <row r="40" spans="1:64" x14ac:dyDescent="0.2">
      <c r="A40" s="89" t="s">
        <v>178</v>
      </c>
      <c r="C40" s="92">
        <v>22391.725999999999</v>
      </c>
      <c r="D40" s="21"/>
      <c r="E40">
        <f t="shared" si="46"/>
        <v>-39838.577101865812</v>
      </c>
      <c r="F40">
        <f t="shared" si="16"/>
        <v>-39838.5</v>
      </c>
      <c r="G40">
        <f t="shared" si="32"/>
        <v>-3.3181340000737691E-2</v>
      </c>
      <c r="I40">
        <f t="shared" si="17"/>
        <v>-3.3181340000737691E-2</v>
      </c>
      <c r="L40">
        <v>0.1</v>
      </c>
      <c r="P40" s="193"/>
      <c r="Z40">
        <f t="shared" si="18"/>
        <v>-39838.5</v>
      </c>
      <c r="AA40" s="149">
        <f t="shared" si="19"/>
        <v>-2.4485788147372088E-2</v>
      </c>
      <c r="AB40" s="149">
        <f t="shared" si="20"/>
        <v>4.5058137362191802E-3</v>
      </c>
      <c r="AC40" s="149">
        <f t="shared" si="21"/>
        <v>-8.6955518533656032E-3</v>
      </c>
      <c r="AD40" s="149">
        <f t="shared" si="33"/>
        <v>7.5612622034569978E-5</v>
      </c>
      <c r="AE40" s="149">
        <f t="shared" si="22"/>
        <v>7.5612622034569981E-6</v>
      </c>
      <c r="AF40" s="171">
        <f t="shared" si="23"/>
        <v>7373.2259999999987</v>
      </c>
      <c r="AG40" s="172"/>
      <c r="AH40">
        <f t="shared" si="24"/>
        <v>-3.7687153736956872E-2</v>
      </c>
      <c r="AI40">
        <f t="shared" si="25"/>
        <v>1.0904228431875993</v>
      </c>
      <c r="AJ40">
        <f t="shared" si="26"/>
        <v>-0.27861983053495265</v>
      </c>
      <c r="AK40">
        <f t="shared" si="27"/>
        <v>0.38565895345970597</v>
      </c>
      <c r="AL40">
        <f t="shared" si="28"/>
        <v>1.3404931071738229</v>
      </c>
      <c r="AM40">
        <f t="shared" si="29"/>
        <v>0.79265556019786443</v>
      </c>
      <c r="AN40" s="149">
        <f t="shared" si="35"/>
        <v>7.2442920403729163</v>
      </c>
      <c r="AO40" s="149">
        <f t="shared" si="35"/>
        <v>7.2442470955420113</v>
      </c>
      <c r="AP40" s="149">
        <f t="shared" si="35"/>
        <v>7.244048986213615</v>
      </c>
      <c r="AQ40" s="149">
        <f t="shared" si="35"/>
        <v>7.2431764217184877</v>
      </c>
      <c r="AR40" s="149">
        <f t="shared" si="35"/>
        <v>7.2393461105436092</v>
      </c>
      <c r="AS40" s="149">
        <f t="shared" si="35"/>
        <v>7.2227716276463703</v>
      </c>
      <c r="AT40" s="149">
        <f t="shared" si="35"/>
        <v>7.1549593982910293</v>
      </c>
      <c r="AU40" s="149">
        <f t="shared" si="31"/>
        <v>6.9195548420971758</v>
      </c>
      <c r="AV40">
        <f t="shared" si="37"/>
        <v>-2.8030181420324422E-2</v>
      </c>
      <c r="AW40">
        <v>-22000</v>
      </c>
      <c r="AX40">
        <f t="shared" si="38"/>
        <v>9.3367651702217086E-3</v>
      </c>
      <c r="AY40">
        <f t="shared" si="39"/>
        <v>-2.8030181420324422E-2</v>
      </c>
      <c r="AZ40">
        <f t="shared" si="40"/>
        <v>3.7366946590546131E-2</v>
      </c>
      <c r="BA40">
        <f t="shared" si="41"/>
        <v>0.67188877447363882</v>
      </c>
      <c r="BB40">
        <f t="shared" si="42"/>
        <v>0.79804561048165745</v>
      </c>
      <c r="BC40">
        <f t="shared" si="43"/>
        <v>2.5468947799430501</v>
      </c>
      <c r="BD40">
        <f t="shared" si="44"/>
        <v>3.2633467034053885</v>
      </c>
      <c r="BE40">
        <f t="shared" si="36"/>
        <v>8.5527322467642595</v>
      </c>
      <c r="BF40">
        <f t="shared" si="36"/>
        <v>8.5526459738243883</v>
      </c>
      <c r="BG40">
        <f t="shared" si="36"/>
        <v>8.5529845216113163</v>
      </c>
      <c r="BH40">
        <f t="shared" si="36"/>
        <v>8.5516552260761323</v>
      </c>
      <c r="BI40">
        <f t="shared" si="36"/>
        <v>8.5568626431296266</v>
      </c>
      <c r="BJ40">
        <f t="shared" si="36"/>
        <v>8.5362741492127512</v>
      </c>
      <c r="BK40">
        <f t="shared" si="36"/>
        <v>8.6149718964215616</v>
      </c>
      <c r="BL40">
        <f t="shared" si="45"/>
        <v>8.2494242567163987</v>
      </c>
    </row>
    <row r="41" spans="1:64" x14ac:dyDescent="0.2">
      <c r="A41" s="89" t="s">
        <v>178</v>
      </c>
      <c r="C41" s="92">
        <v>24948.694</v>
      </c>
      <c r="D41" s="21"/>
      <c r="E41">
        <f t="shared" si="46"/>
        <v>-33897.074931900752</v>
      </c>
      <c r="F41">
        <f t="shared" si="16"/>
        <v>-33897</v>
      </c>
      <c r="G41">
        <f t="shared" si="32"/>
        <v>-3.2247480001387885E-2</v>
      </c>
      <c r="I41">
        <f t="shared" si="17"/>
        <v>-3.2247480001387885E-2</v>
      </c>
      <c r="L41">
        <v>0.1</v>
      </c>
      <c r="P41" s="193"/>
      <c r="Z41">
        <f t="shared" si="18"/>
        <v>-33897</v>
      </c>
      <c r="AA41" s="149">
        <f t="shared" si="19"/>
        <v>-1.2734354388976948E-2</v>
      </c>
      <c r="AB41" s="149">
        <f t="shared" si="20"/>
        <v>-2.3334481278971791E-2</v>
      </c>
      <c r="AC41" s="149">
        <f t="shared" si="21"/>
        <v>-1.9513125612410937E-2</v>
      </c>
      <c r="AD41" s="149">
        <f t="shared" si="33"/>
        <v>3.807620711657277E-4</v>
      </c>
      <c r="AE41" s="149">
        <f t="shared" si="22"/>
        <v>3.8076207116572773E-5</v>
      </c>
      <c r="AF41" s="171">
        <f t="shared" si="23"/>
        <v>9930.1939999999995</v>
      </c>
      <c r="AG41" s="172"/>
      <c r="AH41">
        <f t="shared" si="24"/>
        <v>-8.9129987224160941E-3</v>
      </c>
      <c r="AI41">
        <f t="shared" si="25"/>
        <v>0.87681059084772328</v>
      </c>
      <c r="AJ41">
        <f t="shared" si="26"/>
        <v>0.26112084054587814</v>
      </c>
      <c r="AK41">
        <f t="shared" si="27"/>
        <v>0.37647508340722596</v>
      </c>
      <c r="AL41">
        <f t="shared" si="28"/>
        <v>1.8870329859947248</v>
      </c>
      <c r="AM41">
        <f t="shared" si="29"/>
        <v>1.3793926584460749</v>
      </c>
      <c r="AN41" s="149">
        <f t="shared" ref="AN41:AT50" si="47">$AU41+$AB$7*SIN(AO41)</f>
        <v>7.756743063486641</v>
      </c>
      <c r="AO41" s="149">
        <f t="shared" si="47"/>
        <v>7.7567430589559256</v>
      </c>
      <c r="AP41" s="149">
        <f t="shared" si="47"/>
        <v>7.7567429411442053</v>
      </c>
      <c r="AQ41" s="149">
        <f t="shared" si="47"/>
        <v>7.7567398777485446</v>
      </c>
      <c r="AR41" s="149">
        <f t="shared" si="47"/>
        <v>7.756660255641874</v>
      </c>
      <c r="AS41" s="149">
        <f t="shared" si="47"/>
        <v>7.7546130674196903</v>
      </c>
      <c r="AT41" s="149">
        <f t="shared" si="47"/>
        <v>7.7117270779398321</v>
      </c>
      <c r="AU41" s="149">
        <f t="shared" si="31"/>
        <v>7.3624967445531055</v>
      </c>
      <c r="AV41">
        <f t="shared" si="37"/>
        <v>-2.9464835715205813E-2</v>
      </c>
      <c r="AW41">
        <v>-21000</v>
      </c>
      <c r="AX41">
        <f t="shared" si="38"/>
        <v>1.0730180047069056E-2</v>
      </c>
      <c r="AY41">
        <f t="shared" si="39"/>
        <v>-2.9464835715205813E-2</v>
      </c>
      <c r="AZ41">
        <f t="shared" si="40"/>
        <v>4.0195015762274869E-2</v>
      </c>
      <c r="BA41">
        <f t="shared" si="41"/>
        <v>0.66267717798061443</v>
      </c>
      <c r="BB41">
        <f t="shared" si="42"/>
        <v>0.82314302508475445</v>
      </c>
      <c r="BC41">
        <f t="shared" si="43"/>
        <v>2.5897739688678683</v>
      </c>
      <c r="BD41">
        <f t="shared" si="44"/>
        <v>3.5319389611706482</v>
      </c>
      <c r="BE41">
        <f t="shared" si="36"/>
        <v>8.6117406410917141</v>
      </c>
      <c r="BF41">
        <f t="shared" si="36"/>
        <v>8.6116129377429012</v>
      </c>
      <c r="BG41">
        <f t="shared" si="36"/>
        <v>8.6120819517001106</v>
      </c>
      <c r="BH41">
        <f t="shared" si="36"/>
        <v>8.6103582688628109</v>
      </c>
      <c r="BI41">
        <f t="shared" si="36"/>
        <v>8.6166776746862581</v>
      </c>
      <c r="BJ41">
        <f t="shared" si="36"/>
        <v>8.5932979617500731</v>
      </c>
      <c r="BK41">
        <f t="shared" si="36"/>
        <v>8.6771418574071753</v>
      </c>
      <c r="BL41">
        <f t="shared" si="45"/>
        <v>8.3239747746758255</v>
      </c>
    </row>
    <row r="42" spans="1:64" x14ac:dyDescent="0.2">
      <c r="A42" s="89" t="s">
        <v>178</v>
      </c>
      <c r="C42" s="92">
        <v>20604.669000000002</v>
      </c>
      <c r="D42" s="21"/>
      <c r="E42">
        <f t="shared" si="46"/>
        <v>-43991.074529816113</v>
      </c>
      <c r="F42">
        <f t="shared" si="16"/>
        <v>-43991</v>
      </c>
      <c r="G42">
        <f t="shared" si="32"/>
        <v>-3.2074439997813897E-2</v>
      </c>
      <c r="I42">
        <f t="shared" si="17"/>
        <v>-3.2074439997813897E-2</v>
      </c>
      <c r="L42">
        <v>0.1</v>
      </c>
      <c r="P42" s="193"/>
      <c r="Z42">
        <f t="shared" si="18"/>
        <v>-43991</v>
      </c>
      <c r="AA42" s="149">
        <f t="shared" si="19"/>
        <v>-2.7718075701447471E-2</v>
      </c>
      <c r="AB42" s="149">
        <f t="shared" si="20"/>
        <v>2.2692838879334841E-2</v>
      </c>
      <c r="AC42" s="149">
        <f t="shared" si="21"/>
        <v>-4.3563642963664259E-3</v>
      </c>
      <c r="AD42" s="149">
        <f t="shared" si="33"/>
        <v>1.8977909882656146E-5</v>
      </c>
      <c r="AE42" s="149">
        <f t="shared" si="22"/>
        <v>1.8977909882656147E-6</v>
      </c>
      <c r="AF42" s="171">
        <f t="shared" si="23"/>
        <v>5586.1690000000017</v>
      </c>
      <c r="AG42" s="172"/>
      <c r="AH42">
        <f t="shared" si="24"/>
        <v>-5.4767278877148738E-2</v>
      </c>
      <c r="AI42">
        <f t="shared" si="25"/>
        <v>1.2826413927266347</v>
      </c>
      <c r="AJ42">
        <f t="shared" si="26"/>
        <v>-0.74901617023714906</v>
      </c>
      <c r="AK42">
        <f t="shared" si="27"/>
        <v>0.27753011020664597</v>
      </c>
      <c r="AL42">
        <f t="shared" si="28"/>
        <v>0.77627392081945867</v>
      </c>
      <c r="AM42">
        <f t="shared" si="29"/>
        <v>0.40887874896311893</v>
      </c>
      <c r="AN42" s="149">
        <f t="shared" si="47"/>
        <v>6.8085797695372845</v>
      </c>
      <c r="AO42" s="149">
        <f t="shared" si="47"/>
        <v>6.8083506805758374</v>
      </c>
      <c r="AP42" s="149">
        <f t="shared" si="47"/>
        <v>6.8076823998828599</v>
      </c>
      <c r="AQ42" s="149">
        <f t="shared" si="47"/>
        <v>6.8057344163274038</v>
      </c>
      <c r="AR42" s="149">
        <f t="shared" si="47"/>
        <v>6.8000686066025491</v>
      </c>
      <c r="AS42" s="149">
        <f t="shared" si="47"/>
        <v>6.7836914304968925</v>
      </c>
      <c r="AT42" s="149">
        <f t="shared" si="47"/>
        <v>6.737142553824695</v>
      </c>
      <c r="AU42" s="149">
        <f t="shared" si="31"/>
        <v>6.6099838162706579</v>
      </c>
      <c r="AV42">
        <f t="shared" si="37"/>
        <v>-3.0806411960551006E-2</v>
      </c>
      <c r="AW42">
        <v>-20000</v>
      </c>
      <c r="AX42">
        <f t="shared" si="38"/>
        <v>1.204242581334207E-2</v>
      </c>
      <c r="AY42">
        <f t="shared" si="39"/>
        <v>-3.0806411960551006E-2</v>
      </c>
      <c r="AZ42">
        <f t="shared" si="40"/>
        <v>4.2848837773893075E-2</v>
      </c>
      <c r="BA42">
        <f t="shared" si="41"/>
        <v>0.65430211933871885</v>
      </c>
      <c r="BB42">
        <f t="shared" si="42"/>
        <v>0.84613071983033794</v>
      </c>
      <c r="BC42">
        <f t="shared" si="43"/>
        <v>2.6315329719792966</v>
      </c>
      <c r="BD42">
        <f t="shared" si="44"/>
        <v>3.8357289188342096</v>
      </c>
      <c r="BE42">
        <f t="shared" ref="BE42:BK51" si="48">$BL42+$AB$7*SIN(BF42)</f>
        <v>8.6699746863499314</v>
      </c>
      <c r="BF42">
        <f t="shared" si="48"/>
        <v>8.6697969550651308</v>
      </c>
      <c r="BG42">
        <f t="shared" si="48"/>
        <v>8.6704128588714084</v>
      </c>
      <c r="BH42">
        <f t="shared" si="48"/>
        <v>8.6682769998739584</v>
      </c>
      <c r="BI42">
        <f t="shared" si="48"/>
        <v>8.6756655932697075</v>
      </c>
      <c r="BJ42">
        <f t="shared" si="48"/>
        <v>8.6498822744094408</v>
      </c>
      <c r="BK42">
        <f t="shared" si="48"/>
        <v>8.7373499024503971</v>
      </c>
      <c r="BL42">
        <f t="shared" si="45"/>
        <v>8.3985252926352523</v>
      </c>
    </row>
    <row r="43" spans="1:64" x14ac:dyDescent="0.2">
      <c r="A43" s="89" t="s">
        <v>178</v>
      </c>
      <c r="C43" s="92">
        <v>21360.592000000001</v>
      </c>
      <c r="D43" s="21"/>
      <c r="E43">
        <f t="shared" si="46"/>
        <v>-42234.573023021156</v>
      </c>
      <c r="F43">
        <f t="shared" si="16"/>
        <v>-42234.5</v>
      </c>
      <c r="G43">
        <f t="shared" si="32"/>
        <v>-3.1425979999767151E-2</v>
      </c>
      <c r="I43">
        <f t="shared" si="17"/>
        <v>-3.1425979999767151E-2</v>
      </c>
      <c r="L43">
        <v>0.1</v>
      </c>
      <c r="P43" s="193"/>
      <c r="Q43">
        <v>3.2839552608375304E-8</v>
      </c>
      <c r="R43">
        <v>1.9860887222950245E-17</v>
      </c>
      <c r="S43">
        <v>9.0357642511941131E-26</v>
      </c>
      <c r="T43" s="89">
        <v>1.9262964331298746E-11</v>
      </c>
      <c r="U43">
        <v>3.3199803502456341E-5</v>
      </c>
      <c r="V43">
        <v>9.8202689468984694E-2</v>
      </c>
      <c r="W43">
        <v>2.1839355803479994</v>
      </c>
      <c r="X43">
        <v>131655.66154534256</v>
      </c>
      <c r="Y43">
        <v>5.7826902217589793E-7</v>
      </c>
      <c r="Z43">
        <f t="shared" si="18"/>
        <v>-42234.5</v>
      </c>
      <c r="AA43" s="149">
        <f t="shared" si="19"/>
        <v>-2.731675608293449E-2</v>
      </c>
      <c r="AB43" s="149">
        <f t="shared" si="20"/>
        <v>1.6886506041462496E-2</v>
      </c>
      <c r="AC43" s="149">
        <f t="shared" si="21"/>
        <v>-4.1092239168326605E-3</v>
      </c>
      <c r="AD43" s="149">
        <f t="shared" si="33"/>
        <v>1.6885721198669552E-5</v>
      </c>
      <c r="AE43" s="149">
        <f t="shared" si="22"/>
        <v>1.6885721198669554E-6</v>
      </c>
      <c r="AF43" s="171">
        <f t="shared" si="23"/>
        <v>6342.0920000000006</v>
      </c>
      <c r="AG43" s="172"/>
      <c r="AH43">
        <f t="shared" si="24"/>
        <v>-4.8312486041229646E-2</v>
      </c>
      <c r="AI43">
        <f t="shared" si="25"/>
        <v>1.2013502548873496</v>
      </c>
      <c r="AJ43">
        <f t="shared" si="26"/>
        <v>-0.55242776901416801</v>
      </c>
      <c r="AK43">
        <f t="shared" si="27"/>
        <v>0.34112636047447892</v>
      </c>
      <c r="AL43">
        <f t="shared" si="28"/>
        <v>1.0375758762856733</v>
      </c>
      <c r="AM43">
        <f t="shared" si="29"/>
        <v>0.57095353706840357</v>
      </c>
      <c r="AN43" s="149">
        <f t="shared" si="47"/>
        <v>7.0016123604170204</v>
      </c>
      <c r="AO43" s="149">
        <f t="shared" si="47"/>
        <v>7.001463033976659</v>
      </c>
      <c r="AP43" s="149">
        <f t="shared" si="47"/>
        <v>7.0009624728375623</v>
      </c>
      <c r="AQ43" s="149">
        <f t="shared" si="47"/>
        <v>6.9992861213072421</v>
      </c>
      <c r="AR43" s="149">
        <f t="shared" si="47"/>
        <v>6.9936898076402656</v>
      </c>
      <c r="AS43" s="149">
        <f t="shared" si="47"/>
        <v>6.9751982565951876</v>
      </c>
      <c r="AT43" s="149">
        <f t="shared" si="47"/>
        <v>6.9159871305296958</v>
      </c>
      <c r="AU43" s="149">
        <f t="shared" si="31"/>
        <v>6.7409318010663899</v>
      </c>
      <c r="AV43">
        <f t="shared" si="37"/>
        <v>-3.2054910156359986E-2</v>
      </c>
      <c r="AW43">
        <v>-19000</v>
      </c>
      <c r="AX43">
        <f t="shared" si="38"/>
        <v>1.3273092102790353E-2</v>
      </c>
      <c r="AY43">
        <f t="shared" si="39"/>
        <v>-3.2054910156359986E-2</v>
      </c>
      <c r="AZ43">
        <f t="shared" si="40"/>
        <v>4.5328002259150339E-2</v>
      </c>
      <c r="BA43">
        <f t="shared" si="41"/>
        <v>0.64670954711522788</v>
      </c>
      <c r="BB43">
        <f t="shared" si="42"/>
        <v>0.86714337613604353</v>
      </c>
      <c r="BC43">
        <f t="shared" si="43"/>
        <v>2.6722876849380666</v>
      </c>
      <c r="BD43">
        <f t="shared" si="44"/>
        <v>4.1831150637383905</v>
      </c>
      <c r="BE43">
        <f t="shared" si="48"/>
        <v>8.7275055737927829</v>
      </c>
      <c r="BF43">
        <f t="shared" si="48"/>
        <v>8.7272712349765431</v>
      </c>
      <c r="BG43">
        <f t="shared" si="48"/>
        <v>8.7280428456332206</v>
      </c>
      <c r="BH43">
        <f t="shared" si="48"/>
        <v>8.7255002656621254</v>
      </c>
      <c r="BI43">
        <f t="shared" si="48"/>
        <v>8.7338581425730162</v>
      </c>
      <c r="BJ43">
        <f t="shared" si="48"/>
        <v>8.7061589537151907</v>
      </c>
      <c r="BK43">
        <f t="shared" si="48"/>
        <v>8.7956757069446692</v>
      </c>
      <c r="BL43">
        <f t="shared" si="45"/>
        <v>8.4730758105946773</v>
      </c>
    </row>
    <row r="44" spans="1:64" x14ac:dyDescent="0.2">
      <c r="A44" s="89" t="s">
        <v>178</v>
      </c>
      <c r="C44" s="92">
        <v>19811.737000000001</v>
      </c>
      <c r="D44" s="21"/>
      <c r="E44">
        <f t="shared" si="46"/>
        <v>-45833.572049783019</v>
      </c>
      <c r="F44">
        <f t="shared" si="16"/>
        <v>-45833.5</v>
      </c>
      <c r="G44">
        <f t="shared" si="32"/>
        <v>-3.1007139998109778E-2</v>
      </c>
      <c r="I44">
        <f t="shared" si="17"/>
        <v>-3.1007139998109778E-2</v>
      </c>
      <c r="L44">
        <v>0.1</v>
      </c>
      <c r="P44" s="193"/>
      <c r="Z44">
        <f t="shared" si="18"/>
        <v>-45833.5</v>
      </c>
      <c r="AA44" s="149">
        <f t="shared" si="19"/>
        <v>-2.5847337424955881E-2</v>
      </c>
      <c r="AB44" s="149">
        <f t="shared" si="20"/>
        <v>2.8547865537346721E-2</v>
      </c>
      <c r="AC44" s="149">
        <f t="shared" si="21"/>
        <v>-5.1598025731538974E-3</v>
      </c>
      <c r="AD44" s="149">
        <f t="shared" si="33"/>
        <v>2.6623562593925581E-5</v>
      </c>
      <c r="AE44" s="149">
        <f t="shared" si="22"/>
        <v>2.6623562593925582E-6</v>
      </c>
      <c r="AF44" s="171">
        <f t="shared" si="23"/>
        <v>4793.237000000001</v>
      </c>
      <c r="AG44" s="172"/>
      <c r="AH44">
        <f t="shared" si="24"/>
        <v>-5.95550055354565E-2</v>
      </c>
      <c r="AI44">
        <f t="shared" si="25"/>
        <v>1.3537069389880809</v>
      </c>
      <c r="AJ44">
        <f t="shared" si="26"/>
        <v>-0.91514804130739358</v>
      </c>
      <c r="AK44">
        <f t="shared" si="27"/>
        <v>0.17832700374718038</v>
      </c>
      <c r="AL44">
        <f t="shared" si="28"/>
        <v>0.46697483222375152</v>
      </c>
      <c r="AM44">
        <f t="shared" si="29"/>
        <v>0.23782499065352222</v>
      </c>
      <c r="AN44" s="149">
        <f t="shared" si="47"/>
        <v>6.5934969082212884</v>
      </c>
      <c r="AO44" s="149">
        <f t="shared" si="47"/>
        <v>6.5932736867424113</v>
      </c>
      <c r="AP44" s="149">
        <f t="shared" si="47"/>
        <v>6.5926819971225452</v>
      </c>
      <c r="AQ44" s="149">
        <f t="shared" si="47"/>
        <v>6.591114155711935</v>
      </c>
      <c r="AR44" s="149">
        <f t="shared" si="47"/>
        <v>6.586963501760577</v>
      </c>
      <c r="AS44" s="149">
        <f t="shared" si="47"/>
        <v>6.5760009883168884</v>
      </c>
      <c r="AT44" s="149">
        <f t="shared" si="47"/>
        <v>6.5472166462962598</v>
      </c>
      <c r="AU44" s="149">
        <f t="shared" si="31"/>
        <v>6.4726244869304157</v>
      </c>
      <c r="AV44">
        <f t="shared" si="37"/>
        <v>-3.3210330302632776E-2</v>
      </c>
      <c r="AW44">
        <v>-18000</v>
      </c>
      <c r="AX44">
        <f t="shared" si="38"/>
        <v>1.4421916736850136E-2</v>
      </c>
      <c r="AY44">
        <f t="shared" si="39"/>
        <v>-3.3210330302632776E-2</v>
      </c>
      <c r="AZ44">
        <f t="shared" si="40"/>
        <v>4.7632247039482913E-2</v>
      </c>
      <c r="BA44">
        <f t="shared" si="41"/>
        <v>0.63985176679511957</v>
      </c>
      <c r="BB44">
        <f t="shared" si="42"/>
        <v>0.8863001179748663</v>
      </c>
      <c r="BC44">
        <f t="shared" si="43"/>
        <v>2.7121437092241671</v>
      </c>
      <c r="BD44">
        <f t="shared" si="44"/>
        <v>4.5853352198943211</v>
      </c>
      <c r="BE44">
        <f t="shared" si="48"/>
        <v>8.7843996012998726</v>
      </c>
      <c r="BF44">
        <f t="shared" si="48"/>
        <v>8.7841052798758259</v>
      </c>
      <c r="BG44">
        <f t="shared" si="48"/>
        <v>8.7850317668481797</v>
      </c>
      <c r="BH44">
        <f t="shared" si="48"/>
        <v>8.7821131340819552</v>
      </c>
      <c r="BI44">
        <f t="shared" si="48"/>
        <v>8.7912861160053666</v>
      </c>
      <c r="BJ44">
        <f t="shared" si="48"/>
        <v>8.7622399443024932</v>
      </c>
      <c r="BK44">
        <f t="shared" si="48"/>
        <v>8.8522094025176674</v>
      </c>
      <c r="BL44">
        <f t="shared" si="45"/>
        <v>8.5476263285541041</v>
      </c>
    </row>
    <row r="45" spans="1:64" x14ac:dyDescent="0.2">
      <c r="A45" s="89" t="s">
        <v>178</v>
      </c>
      <c r="C45" s="92">
        <v>17328.578000000001</v>
      </c>
      <c r="D45" s="21"/>
      <c r="E45">
        <f t="shared" si="46"/>
        <v>-51603.567836538372</v>
      </c>
      <c r="F45">
        <f t="shared" si="16"/>
        <v>-51603.5</v>
      </c>
      <c r="G45">
        <f t="shared" si="32"/>
        <v>-2.9193939997639973E-2</v>
      </c>
      <c r="I45">
        <f t="shared" si="17"/>
        <v>-2.9193939997639973E-2</v>
      </c>
      <c r="L45">
        <v>0.1</v>
      </c>
      <c r="P45" s="193"/>
      <c r="Q45">
        <v>2.1345755644519009E-9</v>
      </c>
      <c r="R45">
        <v>1.3342228438511145E-17</v>
      </c>
      <c r="S45">
        <v>4.2272939200060746E-26</v>
      </c>
      <c r="T45" s="89">
        <v>6.8440357096633296E-9</v>
      </c>
      <c r="U45">
        <v>3.88176805770921E-6</v>
      </c>
      <c r="V45">
        <v>1.2503478181125145E-3</v>
      </c>
      <c r="W45">
        <v>3.9435558474955603E-3</v>
      </c>
      <c r="X45">
        <v>217.46895327806055</v>
      </c>
      <c r="Y45">
        <v>2.0545611617644809E-4</v>
      </c>
      <c r="Z45">
        <f t="shared" si="18"/>
        <v>-51603.5</v>
      </c>
      <c r="AA45" s="149">
        <f t="shared" si="19"/>
        <v>8.0289335703410958E-4</v>
      </c>
      <c r="AB45" s="149">
        <f t="shared" si="20"/>
        <v>2.6606767060099595E-2</v>
      </c>
      <c r="AC45" s="149">
        <f t="shared" si="21"/>
        <v>-2.9996833354674082E-2</v>
      </c>
      <c r="AD45" s="149">
        <f t="shared" si="33"/>
        <v>8.9981001130808752E-4</v>
      </c>
      <c r="AE45" s="149">
        <f t="shared" si="22"/>
        <v>8.9981001130808762E-5</v>
      </c>
      <c r="AF45" s="171">
        <f t="shared" si="23"/>
        <v>2310.0780000000013</v>
      </c>
      <c r="AG45" s="172"/>
      <c r="AH45">
        <f t="shared" si="24"/>
        <v>-5.5800707057739568E-2</v>
      </c>
      <c r="AI45">
        <f t="shared" si="25"/>
        <v>1.3299645307165557</v>
      </c>
      <c r="AJ45">
        <f t="shared" si="26"/>
        <v>-0.80308112973279977</v>
      </c>
      <c r="AK45">
        <f t="shared" si="27"/>
        <v>-0.21916324377679741</v>
      </c>
      <c r="AL45">
        <f t="shared" si="28"/>
        <v>-0.58629465407572612</v>
      </c>
      <c r="AM45">
        <f t="shared" si="29"/>
        <v>-0.30184361725518682</v>
      </c>
      <c r="AN45" s="149">
        <f t="shared" si="47"/>
        <v>5.8912473614381957</v>
      </c>
      <c r="AO45" s="149">
        <f t="shared" si="47"/>
        <v>5.8914888170754436</v>
      </c>
      <c r="AP45" s="149">
        <f t="shared" si="47"/>
        <v>5.8921482318941063</v>
      </c>
      <c r="AQ45" s="149">
        <f t="shared" si="47"/>
        <v>5.8939481805446663</v>
      </c>
      <c r="AR45" s="149">
        <f t="shared" si="47"/>
        <v>5.8988546140353968</v>
      </c>
      <c r="AS45" s="149">
        <f t="shared" si="47"/>
        <v>5.9121800975044394</v>
      </c>
      <c r="AT45" s="149">
        <f t="shared" si="47"/>
        <v>5.9480338442316869</v>
      </c>
      <c r="AU45" s="149">
        <f t="shared" si="31"/>
        <v>6.0424679983045264</v>
      </c>
      <c r="AV45">
        <f t="shared" si="37"/>
        <v>-3.4272672399369361E-2</v>
      </c>
      <c r="AW45">
        <v>-17000</v>
      </c>
      <c r="AX45">
        <f t="shared" si="38"/>
        <v>1.5488746958802556E-2</v>
      </c>
      <c r="AY45">
        <f t="shared" si="39"/>
        <v>-3.4272672399369361E-2</v>
      </c>
      <c r="AZ45">
        <f t="shared" si="40"/>
        <v>4.9761419358171917E-2</v>
      </c>
      <c r="BA45">
        <f t="shared" si="41"/>
        <v>0.63368678388543587</v>
      </c>
      <c r="BB45">
        <f t="shared" si="42"/>
        <v>0.9037060738005015</v>
      </c>
      <c r="BC45">
        <f t="shared" si="43"/>
        <v>2.751197747751474</v>
      </c>
      <c r="BD45">
        <f t="shared" si="44"/>
        <v>5.0577859719941358</v>
      </c>
      <c r="BE45">
        <f t="shared" si="48"/>
        <v>8.8407187306921102</v>
      </c>
      <c r="BF45">
        <f t="shared" si="48"/>
        <v>8.8403652418837311</v>
      </c>
      <c r="BG45">
        <f t="shared" si="48"/>
        <v>8.8414348215291216</v>
      </c>
      <c r="BH45">
        <f t="shared" si="48"/>
        <v>8.8381961840937411</v>
      </c>
      <c r="BI45">
        <f t="shared" si="48"/>
        <v>8.8479815015578875</v>
      </c>
      <c r="BJ45">
        <f t="shared" si="48"/>
        <v>8.8182178824084954</v>
      </c>
      <c r="BK45">
        <f t="shared" si="48"/>
        <v>8.9070510763315305</v>
      </c>
      <c r="BL45">
        <f t="shared" si="45"/>
        <v>8.6221768465135291</v>
      </c>
    </row>
    <row r="46" spans="1:64" x14ac:dyDescent="0.2">
      <c r="A46" s="89" t="s">
        <v>178</v>
      </c>
      <c r="C46" s="92">
        <v>24538.781999999999</v>
      </c>
      <c r="D46" s="21"/>
      <c r="E46">
        <f t="shared" si="46"/>
        <v>-34849.567508067019</v>
      </c>
      <c r="F46">
        <f t="shared" si="16"/>
        <v>-34849.5</v>
      </c>
      <c r="G46">
        <f t="shared" si="32"/>
        <v>-2.90525800010073E-2</v>
      </c>
      <c r="I46">
        <f t="shared" si="17"/>
        <v>-2.90525800010073E-2</v>
      </c>
      <c r="L46">
        <v>0.1</v>
      </c>
      <c r="P46" s="193"/>
      <c r="Z46">
        <f t="shared" si="18"/>
        <v>-34849.5</v>
      </c>
      <c r="AA46" s="149">
        <f t="shared" si="19"/>
        <v>-1.4773660062472797E-2</v>
      </c>
      <c r="AB46" s="149">
        <f t="shared" si="20"/>
        <v>-1.5592465695585535E-2</v>
      </c>
      <c r="AC46" s="149">
        <f t="shared" si="21"/>
        <v>-1.4278919938534503E-2</v>
      </c>
      <c r="AD46" s="149">
        <f t="shared" si="33"/>
        <v>2.0388755461107818E-4</v>
      </c>
      <c r="AE46" s="149">
        <f t="shared" si="22"/>
        <v>2.038875546110782E-5</v>
      </c>
      <c r="AF46" s="171">
        <f t="shared" si="23"/>
        <v>9520.2819999999992</v>
      </c>
      <c r="AG46" s="172"/>
      <c r="AH46">
        <f t="shared" si="24"/>
        <v>-1.3460114305421765E-2</v>
      </c>
      <c r="AI46">
        <f t="shared" si="25"/>
        <v>0.90449678372910403</v>
      </c>
      <c r="AJ46">
        <f t="shared" si="26"/>
        <v>0.19027644031680577</v>
      </c>
      <c r="AK46">
        <f t="shared" si="27"/>
        <v>0.38443237979608236</v>
      </c>
      <c r="AL46">
        <f t="shared" si="28"/>
        <v>1.8142935642253486</v>
      </c>
      <c r="AM46">
        <f t="shared" si="29"/>
        <v>1.2788224902366314</v>
      </c>
      <c r="AN46" s="149">
        <f t="shared" si="47"/>
        <v>7.6817438558115443</v>
      </c>
      <c r="AO46" s="149">
        <f t="shared" si="47"/>
        <v>7.6817437687796621</v>
      </c>
      <c r="AP46" s="149">
        <f t="shared" si="47"/>
        <v>7.6817424868226487</v>
      </c>
      <c r="AQ46" s="149">
        <f t="shared" si="47"/>
        <v>7.6817236050230653</v>
      </c>
      <c r="AR46" s="149">
        <f t="shared" si="47"/>
        <v>7.6814457341210316</v>
      </c>
      <c r="AS46" s="149">
        <f t="shared" si="47"/>
        <v>7.6774065516963725</v>
      </c>
      <c r="AT46" s="149">
        <f t="shared" si="47"/>
        <v>7.6265741352701584</v>
      </c>
      <c r="AU46" s="149">
        <f t="shared" si="31"/>
        <v>7.291487376196752</v>
      </c>
      <c r="AV46">
        <f t="shared" si="37"/>
        <v>-3.5241936446569741E-2</v>
      </c>
      <c r="AW46">
        <v>-16000</v>
      </c>
      <c r="AX46">
        <f t="shared" si="38"/>
        <v>1.6473511065598134E-2</v>
      </c>
      <c r="AY46">
        <f t="shared" si="39"/>
        <v>-3.5241936446569741E-2</v>
      </c>
      <c r="AZ46">
        <f t="shared" si="40"/>
        <v>5.1715447512167875E-2</v>
      </c>
      <c r="BA46">
        <f t="shared" si="41"/>
        <v>0.62817772346313938</v>
      </c>
      <c r="BB46">
        <f t="shared" si="42"/>
        <v>0.91945376665101852</v>
      </c>
      <c r="BC46">
        <f t="shared" si="43"/>
        <v>2.7895388552650111</v>
      </c>
      <c r="BD46">
        <f t="shared" si="44"/>
        <v>5.6221527293235596</v>
      </c>
      <c r="BE46">
        <f t="shared" si="48"/>
        <v>8.8965211472996479</v>
      </c>
      <c r="BF46">
        <f t="shared" si="48"/>
        <v>8.896114141809619</v>
      </c>
      <c r="BG46">
        <f t="shared" si="48"/>
        <v>8.8973036631669444</v>
      </c>
      <c r="BH46">
        <f t="shared" si="48"/>
        <v>8.8938248205757393</v>
      </c>
      <c r="BI46">
        <f t="shared" si="48"/>
        <v>8.9039792236689532</v>
      </c>
      <c r="BJ46">
        <f t="shared" si="48"/>
        <v>8.8741670348105721</v>
      </c>
      <c r="BK46">
        <f t="shared" si="48"/>
        <v>8.960310215078044</v>
      </c>
      <c r="BL46">
        <f t="shared" si="45"/>
        <v>8.6967273644729559</v>
      </c>
    </row>
    <row r="47" spans="1:64" x14ac:dyDescent="0.2">
      <c r="A47" s="89" t="s">
        <v>178</v>
      </c>
      <c r="C47" s="92">
        <v>21318.634999999998</v>
      </c>
      <c r="D47" s="21"/>
      <c r="E47">
        <f t="shared" si="46"/>
        <v>-42332.066463121009</v>
      </c>
      <c r="F47">
        <f t="shared" si="16"/>
        <v>-42332</v>
      </c>
      <c r="G47">
        <f t="shared" si="32"/>
        <v>-2.8602880000107689E-2</v>
      </c>
      <c r="I47">
        <f t="shared" si="17"/>
        <v>-2.8602880000107689E-2</v>
      </c>
      <c r="L47">
        <v>0.1</v>
      </c>
      <c r="P47" s="193"/>
      <c r="Z47">
        <f t="shared" si="18"/>
        <v>-42332</v>
      </c>
      <c r="AA47" s="149">
        <f t="shared" si="19"/>
        <v>-2.7383473702444421E-2</v>
      </c>
      <c r="AB47" s="149">
        <f t="shared" si="20"/>
        <v>2.010481273075259E-2</v>
      </c>
      <c r="AC47" s="149">
        <f t="shared" si="21"/>
        <v>-1.2194062976632683E-3</v>
      </c>
      <c r="AD47" s="149">
        <f t="shared" si="33"/>
        <v>1.4869517187808393E-6</v>
      </c>
      <c r="AE47" s="149">
        <f t="shared" si="22"/>
        <v>1.4869517187808394E-7</v>
      </c>
      <c r="AF47" s="171">
        <f t="shared" si="23"/>
        <v>6300.1349999999984</v>
      </c>
      <c r="AG47" s="172"/>
      <c r="AH47">
        <f t="shared" si="24"/>
        <v>-4.8707692730860279E-2</v>
      </c>
      <c r="AI47">
        <f t="shared" si="25"/>
        <v>1.2059732531479275</v>
      </c>
      <c r="AJ47">
        <f t="shared" si="26"/>
        <v>-0.56371872285310842</v>
      </c>
      <c r="AK47">
        <f t="shared" si="27"/>
        <v>0.3383550471641063</v>
      </c>
      <c r="AL47">
        <f t="shared" si="28"/>
        <v>1.0239686550228562</v>
      </c>
      <c r="AM47">
        <f t="shared" si="29"/>
        <v>0.56196680213070638</v>
      </c>
      <c r="AN47" s="149">
        <f t="shared" si="47"/>
        <v>6.991232259361424</v>
      </c>
      <c r="AO47" s="149">
        <f t="shared" si="47"/>
        <v>6.9910778063666514</v>
      </c>
      <c r="AP47" s="149">
        <f t="shared" si="47"/>
        <v>6.9905646905695074</v>
      </c>
      <c r="AQ47" s="149">
        <f t="shared" si="47"/>
        <v>6.988861656685625</v>
      </c>
      <c r="AR47" s="149">
        <f t="shared" si="47"/>
        <v>6.9832268789898384</v>
      </c>
      <c r="AS47" s="149">
        <f t="shared" si="47"/>
        <v>6.9647700269435759</v>
      </c>
      <c r="AT47" s="149">
        <f t="shared" si="47"/>
        <v>6.9061310202866766</v>
      </c>
      <c r="AU47" s="149">
        <f t="shared" si="31"/>
        <v>6.7336631255653465</v>
      </c>
      <c r="AV47">
        <f t="shared" si="37"/>
        <v>-3.6118122444233916E-2</v>
      </c>
      <c r="AW47">
        <v>-15000</v>
      </c>
      <c r="AX47">
        <f t="shared" si="38"/>
        <v>1.7376197238770916E-2</v>
      </c>
      <c r="AY47">
        <f t="shared" si="39"/>
        <v>-3.6118122444233916E-2</v>
      </c>
      <c r="AZ47">
        <f t="shared" si="40"/>
        <v>5.3494319683004832E-2</v>
      </c>
      <c r="BA47">
        <f t="shared" si="41"/>
        <v>0.62329232383164179</v>
      </c>
      <c r="BB47">
        <f t="shared" si="42"/>
        <v>0.93362433406849721</v>
      </c>
      <c r="BC47">
        <f t="shared" si="43"/>
        <v>2.8272495650166598</v>
      </c>
      <c r="BD47">
        <f t="shared" si="44"/>
        <v>6.3099978668198986</v>
      </c>
      <c r="BE47">
        <f t="shared" si="48"/>
        <v>8.9518618200396265</v>
      </c>
      <c r="BF47">
        <f t="shared" si="48"/>
        <v>8.9514119865505872</v>
      </c>
      <c r="BG47">
        <f t="shared" si="48"/>
        <v>8.9526874764103006</v>
      </c>
      <c r="BH47">
        <f t="shared" si="48"/>
        <v>8.9490686892371212</v>
      </c>
      <c r="BI47">
        <f t="shared" si="48"/>
        <v>8.9593184858702575</v>
      </c>
      <c r="BJ47">
        <f t="shared" si="48"/>
        <v>8.9301444889609787</v>
      </c>
      <c r="BK47">
        <f t="shared" si="48"/>
        <v>9.0121050967574945</v>
      </c>
      <c r="BL47">
        <f t="shared" si="45"/>
        <v>8.7712778824323827</v>
      </c>
    </row>
    <row r="48" spans="1:64" x14ac:dyDescent="0.2">
      <c r="A48" s="89" t="s">
        <v>178</v>
      </c>
      <c r="C48" s="92">
        <v>23394.894</v>
      </c>
      <c r="D48" s="21"/>
      <c r="E48">
        <f t="shared" si="46"/>
        <v>-37507.564414636436</v>
      </c>
      <c r="F48">
        <f t="shared" si="16"/>
        <v>-37507.5</v>
      </c>
      <c r="G48">
        <f t="shared" si="32"/>
        <v>-2.7721300000848714E-2</v>
      </c>
      <c r="I48">
        <f t="shared" si="17"/>
        <v>-2.7721300000848714E-2</v>
      </c>
      <c r="L48">
        <v>0.1</v>
      </c>
      <c r="P48" s="193"/>
      <c r="Z48">
        <f t="shared" si="18"/>
        <v>-37507.5</v>
      </c>
      <c r="AA48" s="149">
        <f t="shared" si="19"/>
        <v>-2.0293997302073173E-2</v>
      </c>
      <c r="AB48" s="149">
        <f t="shared" si="20"/>
        <v>-1.2960550730204828E-3</v>
      </c>
      <c r="AC48" s="149">
        <f t="shared" si="21"/>
        <v>-7.4273026987755411E-3</v>
      </c>
      <c r="AD48" s="149">
        <f t="shared" si="33"/>
        <v>5.5164825379238435E-5</v>
      </c>
      <c r="AE48" s="149">
        <f t="shared" si="22"/>
        <v>5.5164825379238437E-6</v>
      </c>
      <c r="AF48" s="171">
        <f t="shared" si="23"/>
        <v>8376.3940000000002</v>
      </c>
      <c r="AG48" s="172"/>
      <c r="AH48">
        <f t="shared" si="24"/>
        <v>-2.6425244927828231E-2</v>
      </c>
      <c r="AI48">
        <f t="shared" si="25"/>
        <v>0.99473237740073306</v>
      </c>
      <c r="AJ48">
        <f t="shared" si="26"/>
        <v>-3.8745291707995476E-2</v>
      </c>
      <c r="AK48">
        <f t="shared" si="27"/>
        <v>0.39608253067500526</v>
      </c>
      <c r="AL48">
        <f t="shared" si="28"/>
        <v>1.5840948483406241</v>
      </c>
      <c r="AM48">
        <f t="shared" si="29"/>
        <v>1.0133877374060136</v>
      </c>
      <c r="AN48" s="149">
        <f t="shared" si="47"/>
        <v>7.4589399589836294</v>
      </c>
      <c r="AO48" s="149">
        <f t="shared" si="47"/>
        <v>7.4589338462862287</v>
      </c>
      <c r="AP48" s="149">
        <f t="shared" si="47"/>
        <v>7.458893750951531</v>
      </c>
      <c r="AQ48" s="149">
        <f t="shared" si="47"/>
        <v>7.458630847046015</v>
      </c>
      <c r="AR48" s="149">
        <f t="shared" si="47"/>
        <v>7.4569110797293066</v>
      </c>
      <c r="AS48" s="149">
        <f t="shared" si="47"/>
        <v>7.4458305808988978</v>
      </c>
      <c r="AT48" s="149">
        <f t="shared" si="47"/>
        <v>7.380275054703465</v>
      </c>
      <c r="AU48" s="149">
        <f t="shared" si="31"/>
        <v>7.0933320994605982</v>
      </c>
      <c r="AV48">
        <f t="shared" si="37"/>
        <v>-3.69012303923619E-2</v>
      </c>
      <c r="AW48">
        <v>-14000</v>
      </c>
      <c r="AX48">
        <f t="shared" si="38"/>
        <v>1.8196836644427915E-2</v>
      </c>
      <c r="AY48">
        <f t="shared" si="39"/>
        <v>-3.69012303923619E-2</v>
      </c>
      <c r="AZ48">
        <f t="shared" si="40"/>
        <v>5.5098067036789815E-2</v>
      </c>
      <c r="BA48">
        <f t="shared" si="41"/>
        <v>0.61900250133477208</v>
      </c>
      <c r="BB48">
        <f t="shared" si="42"/>
        <v>0.94628858162014606</v>
      </c>
      <c r="BC48">
        <f t="shared" si="43"/>
        <v>2.864406905510716</v>
      </c>
      <c r="BD48">
        <f t="shared" si="44"/>
        <v>7.1691212947650378</v>
      </c>
      <c r="BE48">
        <f t="shared" si="48"/>
        <v>9.0067930529174998</v>
      </c>
      <c r="BF48">
        <f t="shared" si="48"/>
        <v>9.0063158256066345</v>
      </c>
      <c r="BG48">
        <f t="shared" si="48"/>
        <v>9.0076339710117264</v>
      </c>
      <c r="BH48">
        <f t="shared" si="48"/>
        <v>9.0039912492477452</v>
      </c>
      <c r="BI48">
        <f t="shared" si="48"/>
        <v>9.0140437265062996</v>
      </c>
      <c r="BJ48">
        <f t="shared" si="48"/>
        <v>8.9861915287083551</v>
      </c>
      <c r="BK48">
        <f t="shared" si="48"/>
        <v>9.0625621336200037</v>
      </c>
      <c r="BL48">
        <f t="shared" si="45"/>
        <v>8.8458284003918095</v>
      </c>
    </row>
    <row r="49" spans="1:64" x14ac:dyDescent="0.2">
      <c r="A49" s="89" t="s">
        <v>178</v>
      </c>
      <c r="C49" s="92">
        <v>21613.861000000001</v>
      </c>
      <c r="D49" s="21"/>
      <c r="E49">
        <f t="shared" si="46"/>
        <v>-41646.064166795783</v>
      </c>
      <c r="F49">
        <f t="shared" si="16"/>
        <v>-41646</v>
      </c>
      <c r="G49">
        <f t="shared" si="32"/>
        <v>-2.761463999922853E-2</v>
      </c>
      <c r="I49">
        <f t="shared" si="17"/>
        <v>-2.761463999922853E-2</v>
      </c>
      <c r="L49">
        <v>0.1</v>
      </c>
      <c r="P49" s="193"/>
      <c r="Z49">
        <f t="shared" si="18"/>
        <v>-41646</v>
      </c>
      <c r="AA49" s="149">
        <f t="shared" si="19"/>
        <v>-2.682125043197553E-2</v>
      </c>
      <c r="AB49" s="149">
        <f t="shared" si="20"/>
        <v>1.8238402371208412E-2</v>
      </c>
      <c r="AC49" s="149">
        <f t="shared" si="21"/>
        <v>-7.9338956725300003E-4</v>
      </c>
      <c r="AD49" s="149">
        <f t="shared" si="33"/>
        <v>6.294670054259027E-7</v>
      </c>
      <c r="AE49" s="149">
        <f t="shared" si="22"/>
        <v>6.2946700542590272E-8</v>
      </c>
      <c r="AF49" s="171">
        <f t="shared" si="23"/>
        <v>6595.3610000000008</v>
      </c>
      <c r="AG49" s="172"/>
      <c r="AH49">
        <f t="shared" si="24"/>
        <v>-4.5853042370436942E-2</v>
      </c>
      <c r="AI49">
        <f t="shared" si="25"/>
        <v>1.1734701972318897</v>
      </c>
      <c r="AJ49">
        <f t="shared" si="26"/>
        <v>-0.48410844026829863</v>
      </c>
      <c r="AK49">
        <f t="shared" si="27"/>
        <v>0.35611404019793164</v>
      </c>
      <c r="AL49">
        <f t="shared" si="28"/>
        <v>1.1175058765944053</v>
      </c>
      <c r="AM49">
        <f t="shared" si="29"/>
        <v>0.62521365243528548</v>
      </c>
      <c r="AN49" s="149">
        <f t="shared" si="47"/>
        <v>7.0634182223509896</v>
      </c>
      <c r="AO49" s="149">
        <f t="shared" si="47"/>
        <v>7.0632993599346499</v>
      </c>
      <c r="AP49" s="149">
        <f t="shared" si="47"/>
        <v>7.0628773117626453</v>
      </c>
      <c r="AQ49" s="149">
        <f t="shared" si="47"/>
        <v>7.0613801534365281</v>
      </c>
      <c r="AR49" s="149">
        <f t="shared" si="47"/>
        <v>7.0560868934322158</v>
      </c>
      <c r="AS49" s="149">
        <f t="shared" si="47"/>
        <v>7.0375866126816975</v>
      </c>
      <c r="AT49" s="149">
        <f t="shared" si="47"/>
        <v>6.9752763756528067</v>
      </c>
      <c r="AU49" s="149">
        <f t="shared" si="31"/>
        <v>6.7848047808855121</v>
      </c>
      <c r="AV49">
        <f t="shared" si="37"/>
        <v>-3.7591260290953672E-2</v>
      </c>
      <c r="AW49">
        <v>-13000</v>
      </c>
      <c r="AX49">
        <f t="shared" si="38"/>
        <v>1.8935488365458553E-2</v>
      </c>
      <c r="AY49">
        <f t="shared" si="39"/>
        <v>-3.7591260290953672E-2</v>
      </c>
      <c r="AZ49">
        <f t="shared" si="40"/>
        <v>5.6526748656412225E-2</v>
      </c>
      <c r="BA49">
        <f t="shared" si="41"/>
        <v>0.61528398263511797</v>
      </c>
      <c r="BB49">
        <f t="shared" si="42"/>
        <v>0.95750787616492261</v>
      </c>
      <c r="BC49">
        <f t="shared" si="43"/>
        <v>2.901083315641805</v>
      </c>
      <c r="BD49">
        <f t="shared" si="44"/>
        <v>8.2755618530451081</v>
      </c>
      <c r="BE49">
        <f t="shared" si="48"/>
        <v>9.0613650138937132</v>
      </c>
      <c r="BF49">
        <f t="shared" si="48"/>
        <v>9.0608797879661243</v>
      </c>
      <c r="BG49">
        <f t="shared" si="48"/>
        <v>9.0621902507646581</v>
      </c>
      <c r="BH49">
        <f t="shared" si="48"/>
        <v>9.0586495438163368</v>
      </c>
      <c r="BI49">
        <f t="shared" si="48"/>
        <v>9.0682052063195862</v>
      </c>
      <c r="BJ49">
        <f t="shared" si="48"/>
        <v>9.0423351396605476</v>
      </c>
      <c r="BK49">
        <f t="shared" si="48"/>
        <v>9.1118151699194208</v>
      </c>
      <c r="BL49">
        <f t="shared" si="45"/>
        <v>8.9203789183512345</v>
      </c>
    </row>
    <row r="50" spans="1:64" x14ac:dyDescent="0.2">
      <c r="A50" s="89" t="s">
        <v>178</v>
      </c>
      <c r="C50" s="92">
        <v>19556.539000000001</v>
      </c>
      <c r="D50" s="21"/>
      <c r="E50">
        <f t="shared" si="46"/>
        <v>-46426.563229481297</v>
      </c>
      <c r="F50">
        <f t="shared" si="16"/>
        <v>-46426.5</v>
      </c>
      <c r="G50">
        <f t="shared" si="32"/>
        <v>-2.7211259999603499E-2</v>
      </c>
      <c r="I50">
        <f t="shared" si="17"/>
        <v>-2.7211259999603499E-2</v>
      </c>
      <c r="L50">
        <v>0.1</v>
      </c>
      <c r="P50" s="193"/>
      <c r="Z50">
        <f t="shared" si="18"/>
        <v>-46426.5</v>
      </c>
      <c r="AA50" s="149">
        <f t="shared" si="19"/>
        <v>-2.4627317465228345E-2</v>
      </c>
      <c r="AB50" s="149">
        <f t="shared" si="20"/>
        <v>3.3333935402515592E-2</v>
      </c>
      <c r="AC50" s="149">
        <f t="shared" si="21"/>
        <v>-2.583942534375154E-3</v>
      </c>
      <c r="AD50" s="149">
        <f t="shared" si="33"/>
        <v>6.6767590209530944E-6</v>
      </c>
      <c r="AE50" s="149">
        <f t="shared" si="22"/>
        <v>6.6767590209530944E-7</v>
      </c>
      <c r="AF50" s="171">
        <f t="shared" si="23"/>
        <v>4538.0390000000007</v>
      </c>
      <c r="AG50" s="172"/>
      <c r="AH50">
        <f t="shared" si="24"/>
        <v>-6.0545195402119091E-2</v>
      </c>
      <c r="AI50">
        <f t="shared" si="25"/>
        <v>1.370586528668098</v>
      </c>
      <c r="AJ50">
        <f t="shared" si="26"/>
        <v>-0.9526567993078513</v>
      </c>
      <c r="AK50">
        <f t="shared" si="27"/>
        <v>0.13990976993581858</v>
      </c>
      <c r="AL50">
        <f t="shared" si="28"/>
        <v>0.36099219055899889</v>
      </c>
      <c r="AM50">
        <f t="shared" si="29"/>
        <v>0.18248209779158692</v>
      </c>
      <c r="AN50" s="149">
        <f t="shared" si="47"/>
        <v>6.5220727021167013</v>
      </c>
      <c r="AO50" s="149">
        <f t="shared" si="47"/>
        <v>6.5218820888844915</v>
      </c>
      <c r="AP50" s="149">
        <f t="shared" si="47"/>
        <v>6.5213868732775637</v>
      </c>
      <c r="AQ50" s="149">
        <f t="shared" si="47"/>
        <v>6.5201005747414031</v>
      </c>
      <c r="AR50" s="149">
        <f t="shared" si="47"/>
        <v>6.5167613363313199</v>
      </c>
      <c r="AS50" s="149">
        <f t="shared" si="47"/>
        <v>6.5081049196582006</v>
      </c>
      <c r="AT50" s="149">
        <f t="shared" si="47"/>
        <v>6.4857424506997754</v>
      </c>
      <c r="AU50" s="149">
        <f t="shared" si="31"/>
        <v>6.4284160297804753</v>
      </c>
      <c r="AV50">
        <f t="shared" si="37"/>
        <v>-3.8188212140009253E-2</v>
      </c>
      <c r="AW50">
        <v>-12000</v>
      </c>
      <c r="AX50">
        <f t="shared" si="38"/>
        <v>1.959222440438968E-2</v>
      </c>
      <c r="AY50">
        <f t="shared" si="39"/>
        <v>-3.8188212140009253E-2</v>
      </c>
      <c r="AZ50">
        <f t="shared" si="40"/>
        <v>5.7780436544398933E-2</v>
      </c>
      <c r="BA50">
        <f t="shared" si="41"/>
        <v>0.6121159999223702</v>
      </c>
      <c r="BB50">
        <f t="shared" si="42"/>
        <v>0.96733488757321762</v>
      </c>
      <c r="BC50">
        <f t="shared" si="43"/>
        <v>2.9373474632953696</v>
      </c>
      <c r="BD50">
        <f t="shared" si="44"/>
        <v>9.7580876953866298</v>
      </c>
      <c r="BE50">
        <f t="shared" si="48"/>
        <v>9.1156262248849913</v>
      </c>
      <c r="BF50">
        <f t="shared" si="48"/>
        <v>9.1151551374486086</v>
      </c>
      <c r="BG50">
        <f t="shared" si="48"/>
        <v>9.1164035246216102</v>
      </c>
      <c r="BH50">
        <f t="shared" si="48"/>
        <v>9.1130941924659457</v>
      </c>
      <c r="BI50">
        <f t="shared" si="48"/>
        <v>9.1218592518870114</v>
      </c>
      <c r="BJ50">
        <f t="shared" si="48"/>
        <v>9.0985895982633416</v>
      </c>
      <c r="BK50">
        <f t="shared" si="48"/>
        <v>9.1600047383808985</v>
      </c>
      <c r="BL50">
        <f t="shared" si="45"/>
        <v>8.9949294363106613</v>
      </c>
    </row>
    <row r="51" spans="1:64" x14ac:dyDescent="0.2">
      <c r="A51" s="89" t="s">
        <v>178</v>
      </c>
      <c r="C51" s="92">
        <v>22837.582999999999</v>
      </c>
      <c r="D51" s="21"/>
      <c r="E51">
        <f t="shared" si="46"/>
        <v>-38802.560877574339</v>
      </c>
      <c r="F51">
        <f t="shared" si="16"/>
        <v>-38802.5</v>
      </c>
      <c r="G51">
        <f t="shared" si="32"/>
        <v>-2.6199100000667386E-2</v>
      </c>
      <c r="I51">
        <f t="shared" si="17"/>
        <v>-2.6199100000667386E-2</v>
      </c>
      <c r="L51">
        <v>0.1</v>
      </c>
      <c r="P51" s="193"/>
      <c r="Z51">
        <f t="shared" si="18"/>
        <v>-38802.5</v>
      </c>
      <c r="AA51" s="149">
        <f t="shared" si="19"/>
        <v>-2.2741872500091583E-2</v>
      </c>
      <c r="AB51" s="149">
        <f t="shared" si="20"/>
        <v>6.5394257520086166E-3</v>
      </c>
      <c r="AC51" s="149">
        <f t="shared" si="21"/>
        <v>-3.4572275005758032E-3</v>
      </c>
      <c r="AD51" s="149">
        <f t="shared" si="33"/>
        <v>1.1952421990737616E-5</v>
      </c>
      <c r="AE51" s="149">
        <f t="shared" si="22"/>
        <v>1.1952421990737616E-6</v>
      </c>
      <c r="AF51" s="171">
        <f t="shared" si="23"/>
        <v>7819.0829999999987</v>
      </c>
      <c r="AG51" s="172"/>
      <c r="AH51">
        <f t="shared" si="24"/>
        <v>-3.2738525752676002E-2</v>
      </c>
      <c r="AI51">
        <f t="shared" si="25"/>
        <v>1.0460351395587049</v>
      </c>
      <c r="AJ51">
        <f t="shared" si="26"/>
        <v>-0.16773589421100429</v>
      </c>
      <c r="AK51">
        <f t="shared" si="27"/>
        <v>0.39343345673642877</v>
      </c>
      <c r="AL51">
        <f t="shared" si="28"/>
        <v>1.4543172671766178</v>
      </c>
      <c r="AM51">
        <f t="shared" si="29"/>
        <v>0.88981354136170721</v>
      </c>
      <c r="AN51" s="149">
        <f t="shared" ref="AN51:AT60" si="49">$AU51+$AB$7*SIN(AO51)</f>
        <v>7.3421373084027559</v>
      </c>
      <c r="AO51" s="149">
        <f t="shared" si="49"/>
        <v>7.3421163965184579</v>
      </c>
      <c r="AP51" s="149">
        <f t="shared" si="49"/>
        <v>7.3420086247885665</v>
      </c>
      <c r="AQ51" s="149">
        <f t="shared" si="49"/>
        <v>7.3414535385329165</v>
      </c>
      <c r="AR51" s="149">
        <f t="shared" si="49"/>
        <v>7.338603151876991</v>
      </c>
      <c r="AS51" s="149">
        <f t="shared" si="49"/>
        <v>7.3241861346864345</v>
      </c>
      <c r="AT51" s="149">
        <f t="shared" si="49"/>
        <v>7.2560729051862323</v>
      </c>
      <c r="AU51" s="149">
        <f t="shared" si="31"/>
        <v>6.9967891787031409</v>
      </c>
      <c r="AV51">
        <f t="shared" si="37"/>
        <v>-3.8692085939528623E-2</v>
      </c>
      <c r="AW51">
        <v>-11000</v>
      </c>
      <c r="AX51">
        <f t="shared" si="38"/>
        <v>2.0167113772621023E-2</v>
      </c>
      <c r="AY51">
        <f t="shared" si="39"/>
        <v>-3.8692085939528623E-2</v>
      </c>
      <c r="AZ51">
        <f t="shared" si="40"/>
        <v>5.8859199712149646E-2</v>
      </c>
      <c r="BA51">
        <f t="shared" si="41"/>
        <v>0.60948104369067724</v>
      </c>
      <c r="BB51">
        <f t="shared" si="42"/>
        <v>0.97581419012219917</v>
      </c>
      <c r="BC51">
        <f t="shared" si="43"/>
        <v>2.9732649712397512</v>
      </c>
      <c r="BD51">
        <f t="shared" si="44"/>
        <v>11.853519114946465</v>
      </c>
      <c r="BE51">
        <f t="shared" si="48"/>
        <v>9.1696239973247256</v>
      </c>
      <c r="BF51">
        <f t="shared" si="48"/>
        <v>9.169190378356566</v>
      </c>
      <c r="BG51">
        <f t="shared" si="48"/>
        <v>9.1703216383273123</v>
      </c>
      <c r="BH51">
        <f t="shared" si="48"/>
        <v>9.1673696137529888</v>
      </c>
      <c r="BI51">
        <f t="shared" si="48"/>
        <v>9.1750681832430772</v>
      </c>
      <c r="BJ51">
        <f t="shared" si="48"/>
        <v>9.154958108510824</v>
      </c>
      <c r="BK51">
        <f t="shared" si="48"/>
        <v>9.2072772795126436</v>
      </c>
      <c r="BL51">
        <f t="shared" si="45"/>
        <v>9.0694799542700864</v>
      </c>
    </row>
    <row r="52" spans="1:64" x14ac:dyDescent="0.2">
      <c r="A52" s="89" t="s">
        <v>178</v>
      </c>
      <c r="C52" s="92">
        <v>17724.510999999999</v>
      </c>
      <c r="D52" s="21"/>
      <c r="E52">
        <f t="shared" si="46"/>
        <v>-50683.557582729656</v>
      </c>
      <c r="F52">
        <f t="shared" si="16"/>
        <v>-50683.5</v>
      </c>
      <c r="G52">
        <f t="shared" si="32"/>
        <v>-2.478114000041387E-2</v>
      </c>
      <c r="I52">
        <f t="shared" si="17"/>
        <v>-2.478114000041387E-2</v>
      </c>
      <c r="L52">
        <v>0.1</v>
      </c>
      <c r="P52" s="193"/>
      <c r="Z52">
        <f t="shared" si="18"/>
        <v>-50683.5</v>
      </c>
      <c r="AA52" s="149">
        <f t="shared" si="19"/>
        <v>-5.589791949967747E-3</v>
      </c>
      <c r="AB52" s="149">
        <f t="shared" si="20"/>
        <v>3.3553943984524374E-2</v>
      </c>
      <c r="AC52" s="149">
        <f t="shared" si="21"/>
        <v>-1.9191348050446123E-2</v>
      </c>
      <c r="AD52" s="149">
        <f t="shared" si="33"/>
        <v>3.683078399933622E-4</v>
      </c>
      <c r="AE52" s="149">
        <f t="shared" si="22"/>
        <v>3.683078399933622E-5</v>
      </c>
      <c r="AF52" s="171">
        <f t="shared" si="23"/>
        <v>2706.0109999999986</v>
      </c>
      <c r="AG52" s="172"/>
      <c r="AH52">
        <f t="shared" si="24"/>
        <v>-5.8335083984938245E-2</v>
      </c>
      <c r="AI52">
        <f t="shared" si="25"/>
        <v>1.3607486025363931</v>
      </c>
      <c r="AJ52">
        <f t="shared" si="26"/>
        <v>-0.88798673112431614</v>
      </c>
      <c r="AK52">
        <f t="shared" si="27"/>
        <v>-0.16361407250540599</v>
      </c>
      <c r="AL52">
        <f t="shared" si="28"/>
        <v>-0.42579423778534414</v>
      </c>
      <c r="AM52">
        <f t="shared" si="29"/>
        <v>-0.21617305840219114</v>
      </c>
      <c r="AN52" s="149">
        <f t="shared" si="49"/>
        <v>6.0007324729306841</v>
      </c>
      <c r="AO52" s="149">
        <f t="shared" si="49"/>
        <v>6.0009447678403509</v>
      </c>
      <c r="AP52" s="149">
        <f t="shared" si="49"/>
        <v>6.0015027405062336</v>
      </c>
      <c r="AQ52" s="149">
        <f t="shared" si="49"/>
        <v>6.0029688257486375</v>
      </c>
      <c r="AR52" s="149">
        <f t="shared" si="49"/>
        <v>6.006818059861561</v>
      </c>
      <c r="AS52" s="149">
        <f t="shared" si="49"/>
        <v>6.0169044977484072</v>
      </c>
      <c r="AT52" s="149">
        <f t="shared" si="49"/>
        <v>6.0432066360177341</v>
      </c>
      <c r="AU52" s="149">
        <f t="shared" si="31"/>
        <v>6.1110544748271982</v>
      </c>
      <c r="AV52">
        <f t="shared" si="37"/>
        <v>-3.9102881689511787E-2</v>
      </c>
      <c r="AW52">
        <v>-10000</v>
      </c>
      <c r="AX52">
        <f t="shared" si="38"/>
        <v>2.0660205463084384E-2</v>
      </c>
      <c r="AY52">
        <f t="shared" si="39"/>
        <v>-3.9102881689511787E-2</v>
      </c>
      <c r="AZ52">
        <f t="shared" si="40"/>
        <v>5.9763087152596171E-2</v>
      </c>
      <c r="BA52">
        <f t="shared" si="41"/>
        <v>0.60736466705561531</v>
      </c>
      <c r="BB52">
        <f t="shared" si="42"/>
        <v>0.98298273690788562</v>
      </c>
      <c r="BC52">
        <f t="shared" si="43"/>
        <v>3.008899054571335</v>
      </c>
      <c r="BD52">
        <f t="shared" si="44"/>
        <v>15.050194995746587</v>
      </c>
      <c r="BE52">
        <f t="shared" ref="BE52:BK61" si="50">$BL52+$AB$7*SIN(BF52)</f>
        <v>9.223404800882232</v>
      </c>
      <c r="BF52">
        <f t="shared" si="50"/>
        <v>9.2230314348213813</v>
      </c>
      <c r="BG52">
        <f t="shared" si="50"/>
        <v>9.2239934168483959</v>
      </c>
      <c r="BH52">
        <f t="shared" si="50"/>
        <v>9.221514474021868</v>
      </c>
      <c r="BI52">
        <f t="shared" si="50"/>
        <v>9.2278999578071907</v>
      </c>
      <c r="BJ52">
        <f t="shared" si="50"/>
        <v>9.2114344594582125</v>
      </c>
      <c r="BK52">
        <f t="shared" si="50"/>
        <v>9.2537843280987033</v>
      </c>
      <c r="BL52">
        <f t="shared" si="45"/>
        <v>9.1440304722295132</v>
      </c>
    </row>
    <row r="53" spans="1:64" x14ac:dyDescent="0.2">
      <c r="A53" s="89" t="s">
        <v>178</v>
      </c>
      <c r="C53" s="92">
        <v>17530.851999999999</v>
      </c>
      <c r="D53" s="21"/>
      <c r="E53">
        <f t="shared" si="46"/>
        <v>-51133.553581402019</v>
      </c>
      <c r="F53">
        <f t="shared" si="16"/>
        <v>-51133.5</v>
      </c>
      <c r="G53">
        <f t="shared" si="32"/>
        <v>-2.3059139999531908E-2</v>
      </c>
      <c r="I53">
        <f t="shared" ref="I53:I84" si="51">+G53</f>
        <v>-2.3059139999531908E-2</v>
      </c>
      <c r="L53">
        <v>0.1</v>
      </c>
      <c r="P53" s="193"/>
      <c r="Z53">
        <f t="shared" si="18"/>
        <v>-51133.5</v>
      </c>
      <c r="AA53" s="149">
        <f t="shared" si="19"/>
        <v>-2.5512083175381547E-3</v>
      </c>
      <c r="AB53" s="149">
        <f t="shared" ref="AB53:AB84" si="52">+G53-AH53</f>
        <v>3.4114733404576804E-2</v>
      </c>
      <c r="AC53" s="149">
        <f t="shared" ref="AC53:AC84" si="53">+G53-AA53</f>
        <v>-2.0507931681993753E-2</v>
      </c>
      <c r="AD53" s="149">
        <f t="shared" si="33"/>
        <v>4.2057526187332312E-4</v>
      </c>
      <c r="AE53" s="149">
        <f t="shared" ref="AE53:AE84" si="54">+(G53-AA53)^2*L53</f>
        <v>4.2057526187332313E-5</v>
      </c>
      <c r="AF53" s="171">
        <f t="shared" si="23"/>
        <v>2512.351999999999</v>
      </c>
      <c r="AG53" s="172"/>
      <c r="AH53">
        <f t="shared" si="24"/>
        <v>-5.7173873404108712E-2</v>
      </c>
      <c r="AI53">
        <f t="shared" si="25"/>
        <v>1.3466311350717652</v>
      </c>
      <c r="AJ53">
        <f t="shared" si="26"/>
        <v>-0.84870390224723058</v>
      </c>
      <c r="AK53">
        <f t="shared" si="27"/>
        <v>-0.19171847890233357</v>
      </c>
      <c r="AL53">
        <f t="shared" si="28"/>
        <v>-0.5052130600238004</v>
      </c>
      <c r="AM53">
        <f t="shared" si="29"/>
        <v>-0.25812025110510689</v>
      </c>
      <c r="AN53" s="149">
        <f t="shared" si="49"/>
        <v>5.9468700702694131</v>
      </c>
      <c r="AO53" s="149">
        <f t="shared" si="49"/>
        <v>5.9471013446394583</v>
      </c>
      <c r="AP53" s="149">
        <f t="shared" si="49"/>
        <v>5.9477197311161492</v>
      </c>
      <c r="AQ53" s="149">
        <f t="shared" si="49"/>
        <v>5.9493725326276206</v>
      </c>
      <c r="AR53" s="149">
        <f t="shared" si="49"/>
        <v>5.9537854516978488</v>
      </c>
      <c r="AS53" s="149">
        <f t="shared" si="49"/>
        <v>5.9655355290388217</v>
      </c>
      <c r="AT53" s="149">
        <f t="shared" si="49"/>
        <v>5.9966070708170358</v>
      </c>
      <c r="AU53" s="149">
        <f t="shared" si="31"/>
        <v>6.0775067417454567</v>
      </c>
      <c r="AV53">
        <f t="shared" si="37"/>
        <v>-3.942059938995876E-2</v>
      </c>
      <c r="AW53">
        <v>-9000</v>
      </c>
      <c r="AX53">
        <f t="shared" si="38"/>
        <v>2.1071510791371553E-2</v>
      </c>
      <c r="AY53">
        <f t="shared" si="39"/>
        <v>-3.942059938995876E-2</v>
      </c>
      <c r="AZ53">
        <f t="shared" si="40"/>
        <v>6.0492110181330314E-2</v>
      </c>
      <c r="BA53">
        <f t="shared" si="41"/>
        <v>0.60575533520400882</v>
      </c>
      <c r="BB53">
        <f t="shared" si="42"/>
        <v>0.98887022200016095</v>
      </c>
      <c r="BC53">
        <f t="shared" si="43"/>
        <v>3.0443110756617897</v>
      </c>
      <c r="BD53">
        <f t="shared" si="44"/>
        <v>20.542660897280488</v>
      </c>
      <c r="BE53">
        <f t="shared" si="50"/>
        <v>9.2770145580743204</v>
      </c>
      <c r="BF53">
        <f t="shared" si="50"/>
        <v>9.2767219174455366</v>
      </c>
      <c r="BG53">
        <f t="shared" si="50"/>
        <v>9.2774688198701156</v>
      </c>
      <c r="BH53">
        <f t="shared" si="50"/>
        <v>9.2755623466625696</v>
      </c>
      <c r="BI53">
        <f t="shared" si="50"/>
        <v>9.2804275660809008</v>
      </c>
      <c r="BJ53">
        <f t="shared" si="50"/>
        <v>9.2680046850835964</v>
      </c>
      <c r="BK53">
        <f t="shared" si="50"/>
        <v>9.2996816713920065</v>
      </c>
      <c r="BL53">
        <f t="shared" si="45"/>
        <v>9.2185809901889399</v>
      </c>
    </row>
    <row r="54" spans="1:64" x14ac:dyDescent="0.2">
      <c r="A54" s="89" t="s">
        <v>178</v>
      </c>
      <c r="C54" s="92">
        <v>24554.712</v>
      </c>
      <c r="D54" s="21"/>
      <c r="E54">
        <f t="shared" si="46"/>
        <v>-34812.551741906653</v>
      </c>
      <c r="F54">
        <f t="shared" si="16"/>
        <v>-34812.5</v>
      </c>
      <c r="G54">
        <f t="shared" si="32"/>
        <v>-2.2267500000452856E-2</v>
      </c>
      <c r="I54">
        <f t="shared" si="51"/>
        <v>-2.2267500000452856E-2</v>
      </c>
      <c r="L54">
        <v>0.1</v>
      </c>
      <c r="P54" s="193"/>
      <c r="Z54">
        <f t="shared" si="18"/>
        <v>-34812.5</v>
      </c>
      <c r="AA54" s="149">
        <f t="shared" si="19"/>
        <v>-1.4694613074795401E-2</v>
      </c>
      <c r="AB54" s="149">
        <f t="shared" si="52"/>
        <v>-8.9854253603186829E-3</v>
      </c>
      <c r="AC54" s="149">
        <f t="shared" si="53"/>
        <v>-7.5728869256574544E-3</v>
      </c>
      <c r="AD54" s="149">
        <f t="shared" si="33"/>
        <v>5.734861638879361E-5</v>
      </c>
      <c r="AE54" s="149">
        <f t="shared" si="54"/>
        <v>5.7348616388793615E-6</v>
      </c>
      <c r="AF54" s="171">
        <f t="shared" si="23"/>
        <v>9536.2119999999995</v>
      </c>
      <c r="AG54" s="172"/>
      <c r="AH54">
        <f t="shared" si="24"/>
        <v>-1.3282074640134173E-2</v>
      </c>
      <c r="AI54">
        <f t="shared" si="25"/>
        <v>0.90337791384941313</v>
      </c>
      <c r="AJ54">
        <f t="shared" si="26"/>
        <v>0.19313394180726451</v>
      </c>
      <c r="AK54">
        <f t="shared" si="27"/>
        <v>0.38415269284709352</v>
      </c>
      <c r="AL54">
        <f t="shared" si="28"/>
        <v>1.8172050677898621</v>
      </c>
      <c r="AM54">
        <f t="shared" si="29"/>
        <v>1.2826661176998166</v>
      </c>
      <c r="AN54" s="149">
        <f t="shared" si="49"/>
        <v>7.684701298104887</v>
      </c>
      <c r="AO54" s="149">
        <f t="shared" si="49"/>
        <v>7.6847012185697583</v>
      </c>
      <c r="AP54" s="149">
        <f t="shared" si="49"/>
        <v>7.6847000267712708</v>
      </c>
      <c r="AQ54" s="149">
        <f t="shared" si="49"/>
        <v>7.6846821691967246</v>
      </c>
      <c r="AR54" s="149">
        <f t="shared" si="49"/>
        <v>7.684414819350236</v>
      </c>
      <c r="AS54" s="149">
        <f t="shared" si="49"/>
        <v>7.6804610307709416</v>
      </c>
      <c r="AT54" s="149">
        <f t="shared" si="49"/>
        <v>7.6299139306275299</v>
      </c>
      <c r="AU54" s="149">
        <f t="shared" si="31"/>
        <v>7.2942457453612519</v>
      </c>
      <c r="AV54">
        <f t="shared" si="37"/>
        <v>-3.9645239040869529E-2</v>
      </c>
      <c r="AW54">
        <v>-8000</v>
      </c>
      <c r="AX54">
        <f t="shared" si="38"/>
        <v>2.1400986103913222E-2</v>
      </c>
      <c r="AY54">
        <f t="shared" si="39"/>
        <v>-3.9645239040869529E-2</v>
      </c>
      <c r="AZ54">
        <f t="shared" si="40"/>
        <v>6.1046225144782751E-2</v>
      </c>
      <c r="BA54">
        <f t="shared" si="41"/>
        <v>0.6046443135810935</v>
      </c>
      <c r="BB54">
        <f t="shared" si="42"/>
        <v>0.99349934546033425</v>
      </c>
      <c r="BC54">
        <f t="shared" si="43"/>
        <v>3.0795610250444878</v>
      </c>
      <c r="BD54">
        <f t="shared" si="44"/>
        <v>32.231277579900862</v>
      </c>
      <c r="BE54">
        <f t="shared" si="50"/>
        <v>9.3304988638688577</v>
      </c>
      <c r="BF54">
        <f t="shared" si="50"/>
        <v>9.3303034806546084</v>
      </c>
      <c r="BG54">
        <f t="shared" si="50"/>
        <v>9.3307989240045437</v>
      </c>
      <c r="BH54">
        <f t="shared" si="50"/>
        <v>9.3295425572710968</v>
      </c>
      <c r="BI54">
        <f t="shared" si="50"/>
        <v>9.3327282175385236</v>
      </c>
      <c r="BJ54">
        <f t="shared" si="50"/>
        <v>9.324648715345921</v>
      </c>
      <c r="BK54">
        <f t="shared" si="50"/>
        <v>9.3451284836840607</v>
      </c>
      <c r="BL54">
        <f t="shared" si="45"/>
        <v>9.2931315081483667</v>
      </c>
    </row>
    <row r="55" spans="1:64" x14ac:dyDescent="0.2">
      <c r="A55" s="89" t="s">
        <v>178</v>
      </c>
      <c r="C55" s="92">
        <v>30071.675999999999</v>
      </c>
      <c r="D55" s="21"/>
      <c r="E55">
        <f t="shared" si="46"/>
        <v>-21993.05084177059</v>
      </c>
      <c r="F55">
        <f t="shared" si="16"/>
        <v>-21993</v>
      </c>
      <c r="G55">
        <f t="shared" si="32"/>
        <v>-2.1880120002606418E-2</v>
      </c>
      <c r="I55">
        <f t="shared" si="51"/>
        <v>-2.1880120002606418E-2</v>
      </c>
      <c r="L55">
        <v>0.1</v>
      </c>
      <c r="P55" s="193"/>
      <c r="Q55">
        <v>1.3601013333042371E-7</v>
      </c>
      <c r="R55">
        <v>1.9205967062183161E-18</v>
      </c>
      <c r="S55">
        <v>1.2680325399327075E-26</v>
      </c>
      <c r="T55" s="89">
        <v>9.0783748864668054E-8</v>
      </c>
      <c r="U55">
        <v>4.7844021331545923E-6</v>
      </c>
      <c r="V55">
        <v>9.6274438051536133E-3</v>
      </c>
      <c r="W55">
        <v>2.1088974422562972</v>
      </c>
      <c r="X55">
        <v>72621.613531454277</v>
      </c>
      <c r="Y55">
        <v>2.7253037893039556E-3</v>
      </c>
      <c r="Z55">
        <f t="shared" si="18"/>
        <v>-21993</v>
      </c>
      <c r="AA55" s="149">
        <f t="shared" si="19"/>
        <v>9.3467999054691192E-3</v>
      </c>
      <c r="AB55" s="149">
        <f t="shared" si="52"/>
        <v>-5.9267467401225293E-2</v>
      </c>
      <c r="AC55" s="149">
        <f t="shared" si="53"/>
        <v>-3.1226919908075537E-2</v>
      </c>
      <c r="AD55" s="149">
        <f t="shared" si="33"/>
        <v>9.751205269453643E-4</v>
      </c>
      <c r="AE55" s="149">
        <f t="shared" si="54"/>
        <v>9.7512052694536435E-5</v>
      </c>
      <c r="AF55" s="171">
        <f t="shared" si="23"/>
        <v>15053.175999999999</v>
      </c>
      <c r="AG55" s="172"/>
      <c r="AH55">
        <f t="shared" si="24"/>
        <v>3.7387347398618875E-2</v>
      </c>
      <c r="AI55">
        <f t="shared" si="25"/>
        <v>0.67182124913380847</v>
      </c>
      <c r="AJ55">
        <f t="shared" si="26"/>
        <v>0.79822896490924877</v>
      </c>
      <c r="AK55">
        <f t="shared" si="27"/>
        <v>0.22182837157061538</v>
      </c>
      <c r="AL55">
        <f t="shared" si="28"/>
        <v>2.5471991149677731</v>
      </c>
      <c r="AM55">
        <f t="shared" si="29"/>
        <v>3.2651202491614044</v>
      </c>
      <c r="AN55" s="149">
        <f t="shared" si="49"/>
        <v>8.5531481703736585</v>
      </c>
      <c r="AO55" s="149">
        <f t="shared" si="49"/>
        <v>8.5530616398165495</v>
      </c>
      <c r="AP55" s="149">
        <f t="shared" si="49"/>
        <v>8.5534010305058228</v>
      </c>
      <c r="AQ55" s="149">
        <f t="shared" si="49"/>
        <v>8.5520690839959812</v>
      </c>
      <c r="AR55" s="149">
        <f t="shared" si="49"/>
        <v>8.5572843013322508</v>
      </c>
      <c r="AS55" s="149">
        <f t="shared" si="49"/>
        <v>8.5366751826589802</v>
      </c>
      <c r="AT55" s="149">
        <f t="shared" si="49"/>
        <v>8.6154140700600674</v>
      </c>
      <c r="AU55" s="149">
        <f t="shared" si="31"/>
        <v>8.2499461103421154</v>
      </c>
      <c r="AV55">
        <f t="shared" si="37"/>
        <v>-3.9776800642244099E-2</v>
      </c>
      <c r="AW55">
        <v>-7000</v>
      </c>
      <c r="AX55">
        <f t="shared" si="38"/>
        <v>2.1648517136917435E-2</v>
      </c>
      <c r="AY55">
        <f t="shared" si="39"/>
        <v>-3.9776800642244099E-2</v>
      </c>
      <c r="AZ55">
        <f t="shared" si="40"/>
        <v>6.1425317779161534E-2</v>
      </c>
      <c r="BA55">
        <f t="shared" si="41"/>
        <v>0.60402558886902535</v>
      </c>
      <c r="BB55">
        <f t="shared" si="42"/>
        <v>0.99688599559875457</v>
      </c>
      <c r="BC55">
        <f t="shared" si="43"/>
        <v>3.1147079395138144</v>
      </c>
      <c r="BD55">
        <f t="shared" si="44"/>
        <v>74.387234629132635</v>
      </c>
      <c r="BE55">
        <f t="shared" si="50"/>
        <v>9.3839031361781302</v>
      </c>
      <c r="BF55">
        <f t="shared" si="50"/>
        <v>9.3838162644268479</v>
      </c>
      <c r="BG55">
        <f t="shared" si="50"/>
        <v>9.3840357555594931</v>
      </c>
      <c r="BH55">
        <f t="shared" si="50"/>
        <v>9.3834811830118277</v>
      </c>
      <c r="BI55">
        <f t="shared" si="50"/>
        <v>9.3848823576861733</v>
      </c>
      <c r="BJ55">
        <f t="shared" si="50"/>
        <v>9.3813420133923717</v>
      </c>
      <c r="BK55">
        <f t="shared" si="50"/>
        <v>9.3902864420589527</v>
      </c>
      <c r="BL55">
        <f t="shared" si="45"/>
        <v>9.3676820261077918</v>
      </c>
    </row>
    <row r="56" spans="1:64" x14ac:dyDescent="0.2">
      <c r="A56" s="89" t="s">
        <v>178</v>
      </c>
      <c r="C56" s="92">
        <v>31451.832999999999</v>
      </c>
      <c r="D56" s="21"/>
      <c r="E56">
        <f t="shared" si="46"/>
        <v>-18786.047152091072</v>
      </c>
      <c r="F56">
        <f t="shared" si="16"/>
        <v>-18786</v>
      </c>
      <c r="G56">
        <f t="shared" si="32"/>
        <v>-2.0292240002163453E-2</v>
      </c>
      <c r="I56">
        <f t="shared" si="51"/>
        <v>-2.0292240002163453E-2</v>
      </c>
      <c r="L56">
        <v>0.1</v>
      </c>
      <c r="P56" s="193"/>
      <c r="Z56">
        <f t="shared" si="18"/>
        <v>-18786</v>
      </c>
      <c r="AA56" s="149">
        <f t="shared" si="19"/>
        <v>1.3525830264270462E-2</v>
      </c>
      <c r="AB56" s="149">
        <f t="shared" si="52"/>
        <v>-6.6128068384218364E-2</v>
      </c>
      <c r="AC56" s="149">
        <f t="shared" si="53"/>
        <v>-3.3818070266433915E-2</v>
      </c>
      <c r="AD56" s="149">
        <f t="shared" si="33"/>
        <v>1.1436618765454617E-3</v>
      </c>
      <c r="AE56" s="149">
        <f t="shared" si="54"/>
        <v>1.1436618765454617E-4</v>
      </c>
      <c r="AF56" s="171">
        <f t="shared" si="23"/>
        <v>16433.332999999999</v>
      </c>
      <c r="AG56" s="172"/>
      <c r="AH56">
        <f t="shared" si="24"/>
        <v>4.5835828382054918E-2</v>
      </c>
      <c r="AI56">
        <f t="shared" si="25"/>
        <v>0.64518169634338296</v>
      </c>
      <c r="AJ56">
        <f t="shared" si="26"/>
        <v>0.87139522435798622</v>
      </c>
      <c r="AK56">
        <f t="shared" si="27"/>
        <v>0.17610533877201304</v>
      </c>
      <c r="AL56">
        <f t="shared" si="28"/>
        <v>2.6808890381421824</v>
      </c>
      <c r="AM56">
        <f t="shared" si="29"/>
        <v>4.264128878093282</v>
      </c>
      <c r="AN56" s="149">
        <f t="shared" si="49"/>
        <v>8.7397322859746787</v>
      </c>
      <c r="AO56" s="149">
        <f t="shared" si="49"/>
        <v>8.7394852652024717</v>
      </c>
      <c r="AP56" s="149">
        <f t="shared" si="49"/>
        <v>8.7402904478035506</v>
      </c>
      <c r="AQ56" s="149">
        <f t="shared" si="49"/>
        <v>8.7376639397568514</v>
      </c>
      <c r="AR56" s="149">
        <f t="shared" si="49"/>
        <v>8.7462109737249243</v>
      </c>
      <c r="AS56" s="149">
        <f t="shared" si="49"/>
        <v>8.7181733028040735</v>
      </c>
      <c r="AT56" s="149">
        <f t="shared" si="49"/>
        <v>8.8079213791580226</v>
      </c>
      <c r="AU56" s="149">
        <f t="shared" si="31"/>
        <v>8.4890296214379948</v>
      </c>
      <c r="AV56">
        <f t="shared" si="37"/>
        <v>-3.9815284194082458E-2</v>
      </c>
      <c r="AW56">
        <v>-6000</v>
      </c>
      <c r="AX56">
        <f t="shared" si="38"/>
        <v>2.1813906345744816E-2</v>
      </c>
      <c r="AY56">
        <f t="shared" si="39"/>
        <v>-3.9815284194082458E-2</v>
      </c>
      <c r="AZ56">
        <f t="shared" si="40"/>
        <v>6.1629190539827274E-2</v>
      </c>
      <c r="BA56">
        <f t="shared" si="41"/>
        <v>0.60389581769674194</v>
      </c>
      <c r="BB56">
        <f t="shared" si="42"/>
        <v>0.9990393609559437</v>
      </c>
      <c r="BC56">
        <f t="shared" si="43"/>
        <v>-3.1333750357013108</v>
      </c>
      <c r="BD56">
        <f t="shared" si="44"/>
        <v>-243.37816290003548</v>
      </c>
      <c r="BE56">
        <f t="shared" si="50"/>
        <v>9.4372727095768845</v>
      </c>
      <c r="BF56">
        <f t="shared" si="50"/>
        <v>9.437299405504973</v>
      </c>
      <c r="BG56">
        <f t="shared" si="50"/>
        <v>9.4372320062966075</v>
      </c>
      <c r="BH56">
        <f t="shared" si="50"/>
        <v>9.437402169184324</v>
      </c>
      <c r="BI56">
        <f t="shared" si="50"/>
        <v>9.4369725593656355</v>
      </c>
      <c r="BJ56">
        <f t="shared" si="50"/>
        <v>9.4380571987160753</v>
      </c>
      <c r="BK56">
        <f t="shared" si="50"/>
        <v>9.4353188282438207</v>
      </c>
      <c r="BL56">
        <f t="shared" si="45"/>
        <v>9.4422325440672186</v>
      </c>
    </row>
    <row r="57" spans="1:64" x14ac:dyDescent="0.2">
      <c r="A57" s="89" t="s">
        <v>178</v>
      </c>
      <c r="C57" s="92">
        <v>20828.900000000001</v>
      </c>
      <c r="D57" s="21"/>
      <c r="E57">
        <f t="shared" si="46"/>
        <v>-43470.039861774341</v>
      </c>
      <c r="F57">
        <f t="shared" si="16"/>
        <v>-43470</v>
      </c>
      <c r="G57">
        <f t="shared" si="32"/>
        <v>-1.7154799999843817E-2</v>
      </c>
      <c r="I57">
        <f t="shared" si="51"/>
        <v>-1.7154799999843817E-2</v>
      </c>
      <c r="L57">
        <v>0.1</v>
      </c>
      <c r="P57" s="193"/>
      <c r="Z57">
        <f t="shared" si="18"/>
        <v>-43470</v>
      </c>
      <c r="AA57" s="149">
        <f t="shared" si="19"/>
        <v>-2.7790476751899489E-2</v>
      </c>
      <c r="AB57" s="149">
        <f t="shared" si="52"/>
        <v>3.5859386646831963E-2</v>
      </c>
      <c r="AC57" s="149">
        <f t="shared" si="53"/>
        <v>1.0635676752055671E-2</v>
      </c>
      <c r="AD57" s="149">
        <f t="shared" si="33"/>
        <v>1.1311761997421748E-4</v>
      </c>
      <c r="AE57" s="149">
        <f t="shared" si="54"/>
        <v>1.1311761997421749E-5</v>
      </c>
      <c r="AF57" s="171">
        <f t="shared" si="23"/>
        <v>5810.4000000000015</v>
      </c>
      <c r="AG57" s="172"/>
      <c r="AH57">
        <f t="shared" si="24"/>
        <v>-5.301418664667578E-2</v>
      </c>
      <c r="AI57">
        <f t="shared" si="25"/>
        <v>1.2592365806457031</v>
      </c>
      <c r="AJ57">
        <f t="shared" si="26"/>
        <v>-0.69289757729800849</v>
      </c>
      <c r="AK57">
        <f t="shared" si="27"/>
        <v>0.2995087881997599</v>
      </c>
      <c r="AL57">
        <f t="shared" si="28"/>
        <v>0.85734987652764538</v>
      </c>
      <c r="AM57">
        <f t="shared" si="29"/>
        <v>0.45701823029822924</v>
      </c>
      <c r="AN57" s="149">
        <f t="shared" si="49"/>
        <v>6.8671485393414162</v>
      </c>
      <c r="AO57" s="149">
        <f t="shared" si="49"/>
        <v>6.8669383741224257</v>
      </c>
      <c r="AP57" s="149">
        <f t="shared" si="49"/>
        <v>6.8663026461609622</v>
      </c>
      <c r="AQ57" s="149">
        <f t="shared" si="49"/>
        <v>6.8643812548487277</v>
      </c>
      <c r="AR57" s="149">
        <f t="shared" si="49"/>
        <v>6.8585887968990376</v>
      </c>
      <c r="AS57" s="149">
        <f t="shared" si="49"/>
        <v>6.8412556214223192</v>
      </c>
      <c r="AT57" s="149">
        <f t="shared" si="49"/>
        <v>6.7904550560128705</v>
      </c>
      <c r="AU57" s="149">
        <f t="shared" si="31"/>
        <v>6.6488246361275189</v>
      </c>
      <c r="AV57">
        <f t="shared" si="37"/>
        <v>-3.9760689696384612E-2</v>
      </c>
      <c r="AW57">
        <v>-5000</v>
      </c>
      <c r="AX57">
        <f t="shared" si="38"/>
        <v>2.1896864324862458E-2</v>
      </c>
      <c r="AY57">
        <f t="shared" si="39"/>
        <v>-3.9760689696384612E-2</v>
      </c>
      <c r="AZ57">
        <f t="shared" si="40"/>
        <v>6.165755402124707E-2</v>
      </c>
      <c r="BA57">
        <f t="shared" si="41"/>
        <v>0.60425429929359864</v>
      </c>
      <c r="BB57">
        <f t="shared" si="42"/>
        <v>0.99996198155096494</v>
      </c>
      <c r="BC57">
        <f t="shared" si="43"/>
        <v>-3.0982590812312627</v>
      </c>
      <c r="BD57">
        <f t="shared" si="44"/>
        <v>-46.146369084097799</v>
      </c>
      <c r="BE57">
        <f t="shared" si="50"/>
        <v>9.4906528899440445</v>
      </c>
      <c r="BF57">
        <f t="shared" si="50"/>
        <v>9.4907915964159795</v>
      </c>
      <c r="BG57">
        <f t="shared" si="50"/>
        <v>9.4904406711990603</v>
      </c>
      <c r="BH57">
        <f t="shared" si="50"/>
        <v>9.4913285223126795</v>
      </c>
      <c r="BI57">
        <f t="shared" si="50"/>
        <v>9.4890823329775742</v>
      </c>
      <c r="BJ57">
        <f t="shared" si="50"/>
        <v>9.4947656596277632</v>
      </c>
      <c r="BK57">
        <f t="shared" si="50"/>
        <v>9.4803896215452017</v>
      </c>
      <c r="BL57">
        <f t="shared" si="45"/>
        <v>9.5167830620266436</v>
      </c>
    </row>
    <row r="58" spans="1:64" x14ac:dyDescent="0.2">
      <c r="A58" s="89" t="s">
        <v>178</v>
      </c>
      <c r="C58" s="92">
        <v>18428.582999999999</v>
      </c>
      <c r="D58" s="21"/>
      <c r="E58">
        <f t="shared" si="46"/>
        <v>-49047.53972258763</v>
      </c>
      <c r="F58">
        <f t="shared" si="16"/>
        <v>-49047.5</v>
      </c>
      <c r="G58">
        <f t="shared" si="32"/>
        <v>-1.7094900002120994E-2</v>
      </c>
      <c r="I58">
        <f t="shared" si="51"/>
        <v>-1.7094900002120994E-2</v>
      </c>
      <c r="L58">
        <v>0.1</v>
      </c>
      <c r="P58" s="193"/>
      <c r="Z58">
        <f t="shared" si="18"/>
        <v>-49047.5</v>
      </c>
      <c r="AA58" s="149">
        <f t="shared" si="19"/>
        <v>-1.5062324632913154E-2</v>
      </c>
      <c r="AB58" s="149">
        <f t="shared" si="52"/>
        <v>4.4046246181837806E-2</v>
      </c>
      <c r="AC58" s="149">
        <f t="shared" si="53"/>
        <v>-2.0325753692078397E-3</v>
      </c>
      <c r="AD58" s="149">
        <f t="shared" si="33"/>
        <v>4.1313626315103861E-6</v>
      </c>
      <c r="AE58" s="149">
        <f t="shared" si="54"/>
        <v>4.1313626315103863E-7</v>
      </c>
      <c r="AF58" s="171">
        <f t="shared" si="23"/>
        <v>3410.0829999999987</v>
      </c>
      <c r="AG58" s="172"/>
      <c r="AH58">
        <f t="shared" si="24"/>
        <v>-6.11411461839588E-2</v>
      </c>
      <c r="AI58">
        <f t="shared" si="25"/>
        <v>1.3929749879217863</v>
      </c>
      <c r="AJ58">
        <f t="shared" si="26"/>
        <v>-0.98418196171440997</v>
      </c>
      <c r="AK58">
        <f t="shared" si="27"/>
        <v>-4.9797367617543609E-2</v>
      </c>
      <c r="AL58">
        <f t="shared" si="28"/>
        <v>-0.12604711393513632</v>
      </c>
      <c r="AM58">
        <f t="shared" si="29"/>
        <v>-6.3107132286070122E-2</v>
      </c>
      <c r="AN58" s="149">
        <f t="shared" si="49"/>
        <v>6.2002242150088449</v>
      </c>
      <c r="AO58" s="149">
        <f t="shared" si="49"/>
        <v>6.2002995902044313</v>
      </c>
      <c r="AP58" s="149">
        <f t="shared" si="49"/>
        <v>6.200490529114985</v>
      </c>
      <c r="AQ58" s="149">
        <f t="shared" si="49"/>
        <v>6.2009741981688693</v>
      </c>
      <c r="AR58" s="149">
        <f t="shared" si="49"/>
        <v>6.2021992985660752</v>
      </c>
      <c r="AS58" s="149">
        <f t="shared" si="49"/>
        <v>6.2053018527764721</v>
      </c>
      <c r="AT58" s="149">
        <f t="shared" si="49"/>
        <v>6.2131557495349465</v>
      </c>
      <c r="AU58" s="149">
        <f t="shared" si="31"/>
        <v>6.2330191222088196</v>
      </c>
      <c r="AV58">
        <f t="shared" si="37"/>
        <v>-3.9613017149150574E-2</v>
      </c>
      <c r="AW58">
        <v>-4000</v>
      </c>
      <c r="AX58">
        <f t="shared" si="38"/>
        <v>2.1897006048305544E-2</v>
      </c>
      <c r="AY58">
        <f t="shared" si="39"/>
        <v>-3.9613017149150574E-2</v>
      </c>
      <c r="AZ58">
        <f t="shared" si="40"/>
        <v>6.1510023197456118E-2</v>
      </c>
      <c r="BA58">
        <f t="shared" si="41"/>
        <v>0.60510296986741785</v>
      </c>
      <c r="BB58">
        <f t="shared" si="42"/>
        <v>0.99964974516706584</v>
      </c>
      <c r="BC58">
        <f t="shared" si="43"/>
        <v>-3.0630712240058968</v>
      </c>
      <c r="BD58">
        <f t="shared" si="44"/>
        <v>-25.457665537890133</v>
      </c>
      <c r="BE58">
        <f t="shared" si="50"/>
        <v>9.5440889914456779</v>
      </c>
      <c r="BF58">
        <f t="shared" si="50"/>
        <v>9.5443316660795343</v>
      </c>
      <c r="BG58">
        <f t="shared" si="50"/>
        <v>9.543714651607262</v>
      </c>
      <c r="BH58">
        <f t="shared" si="50"/>
        <v>9.5452835368243285</v>
      </c>
      <c r="BI58">
        <f t="shared" si="50"/>
        <v>9.5412949013452018</v>
      </c>
      <c r="BJ58">
        <f t="shared" si="50"/>
        <v>9.5514391606775231</v>
      </c>
      <c r="BK58">
        <f t="shared" si="50"/>
        <v>9.5256625879101851</v>
      </c>
      <c r="BL58">
        <f t="shared" si="45"/>
        <v>9.5913335799860704</v>
      </c>
    </row>
    <row r="59" spans="1:64" x14ac:dyDescent="0.2">
      <c r="A59" s="89" t="s">
        <v>178</v>
      </c>
      <c r="C59" s="92">
        <v>16874.778999999999</v>
      </c>
      <c r="D59" s="21"/>
      <c r="E59">
        <f t="shared" si="46"/>
        <v>-52658.038499928756</v>
      </c>
      <c r="F59">
        <f t="shared" si="16"/>
        <v>-52658</v>
      </c>
      <c r="G59">
        <f t="shared" si="32"/>
        <v>-1.6568720002396731E-2</v>
      </c>
      <c r="I59">
        <f t="shared" si="51"/>
        <v>-1.6568720002396731E-2</v>
      </c>
      <c r="L59">
        <v>0.1</v>
      </c>
      <c r="P59" s="193"/>
      <c r="Z59">
        <f t="shared" si="18"/>
        <v>-52658</v>
      </c>
      <c r="AA59" s="149">
        <f t="shared" si="19"/>
        <v>8.9341739599874057E-3</v>
      </c>
      <c r="AB59" s="149">
        <f t="shared" si="52"/>
        <v>3.5619982122560782E-2</v>
      </c>
      <c r="AC59" s="149">
        <f t="shared" si="53"/>
        <v>-2.5502893962384136E-2</v>
      </c>
      <c r="AD59" s="149">
        <f t="shared" si="33"/>
        <v>6.5039760045660928E-4</v>
      </c>
      <c r="AE59" s="149">
        <f t="shared" si="54"/>
        <v>6.5039760045660928E-5</v>
      </c>
      <c r="AF59" s="171">
        <f t="shared" si="23"/>
        <v>1856.2789999999986</v>
      </c>
      <c r="AG59" s="172"/>
      <c r="AH59">
        <f t="shared" si="24"/>
        <v>-5.2188702124957513E-2</v>
      </c>
      <c r="AI59">
        <f t="shared" si="25"/>
        <v>1.287025818169975</v>
      </c>
      <c r="AJ59">
        <f t="shared" si="26"/>
        <v>-0.68775847757241548</v>
      </c>
      <c r="AK59">
        <f t="shared" si="27"/>
        <v>-0.2729932209004855</v>
      </c>
      <c r="AL59">
        <f t="shared" si="28"/>
        <v>-0.76034604818554208</v>
      </c>
      <c r="AM59">
        <f t="shared" si="29"/>
        <v>-0.39961336203772241</v>
      </c>
      <c r="AN59" s="149">
        <f t="shared" si="49"/>
        <v>5.7691735757242855</v>
      </c>
      <c r="AO59" s="149">
        <f t="shared" si="49"/>
        <v>5.7694055217222564</v>
      </c>
      <c r="AP59" s="149">
        <f t="shared" si="49"/>
        <v>5.7700777482077079</v>
      </c>
      <c r="AQ59" s="149">
        <f t="shared" si="49"/>
        <v>5.772024561098549</v>
      </c>
      <c r="AR59" s="149">
        <f t="shared" si="49"/>
        <v>5.7776507323949655</v>
      </c>
      <c r="AS59" s="149">
        <f t="shared" si="49"/>
        <v>5.7938130351062913</v>
      </c>
      <c r="AT59" s="149">
        <f t="shared" si="49"/>
        <v>5.839500781289539</v>
      </c>
      <c r="AU59" s="149">
        <f t="shared" si="31"/>
        <v>5.9638544771163113</v>
      </c>
      <c r="AV59">
        <f t="shared" si="37"/>
        <v>-3.9372266552380332E-2</v>
      </c>
      <c r="AW59">
        <v>-3000</v>
      </c>
      <c r="AX59">
        <f t="shared" si="38"/>
        <v>2.1813852149045819E-2</v>
      </c>
      <c r="AY59">
        <f t="shared" si="39"/>
        <v>-3.9372266552380332E-2</v>
      </c>
      <c r="AZ59">
        <f t="shared" si="40"/>
        <v>6.1186118701426151E-2</v>
      </c>
      <c r="BA59">
        <f t="shared" si="41"/>
        <v>0.60644641823116552</v>
      </c>
      <c r="BB59">
        <f t="shared" si="42"/>
        <v>0.99809183012915004</v>
      </c>
      <c r="BC59">
        <f t="shared" si="43"/>
        <v>-3.0277527814913743</v>
      </c>
      <c r="BD59">
        <f t="shared" si="44"/>
        <v>-17.549559544395617</v>
      </c>
      <c r="BE59">
        <f t="shared" si="50"/>
        <v>9.5976263789627225</v>
      </c>
      <c r="BF59">
        <f t="shared" si="50"/>
        <v>9.597959153761245</v>
      </c>
      <c r="BG59">
        <f t="shared" si="50"/>
        <v>9.5971063689939253</v>
      </c>
      <c r="BH59">
        <f t="shared" si="50"/>
        <v>9.5992920114348266</v>
      </c>
      <c r="BI59">
        <f t="shared" si="50"/>
        <v>9.5936919854001292</v>
      </c>
      <c r="BJ59">
        <f t="shared" si="50"/>
        <v>9.6080514516469666</v>
      </c>
      <c r="BK59">
        <f t="shared" si="50"/>
        <v>9.5713003701728159</v>
      </c>
      <c r="BL59">
        <f t="shared" si="45"/>
        <v>9.6658840979454972</v>
      </c>
    </row>
    <row r="60" spans="1:64" x14ac:dyDescent="0.2">
      <c r="A60" s="89" t="s">
        <v>178</v>
      </c>
      <c r="C60" s="92">
        <v>33038.349000000002</v>
      </c>
      <c r="D60" s="21"/>
      <c r="E60">
        <f t="shared" si="46"/>
        <v>-15099.537091470718</v>
      </c>
      <c r="F60">
        <f t="shared" si="16"/>
        <v>-15099.5</v>
      </c>
      <c r="G60">
        <f t="shared" si="32"/>
        <v>-1.5962580000632443E-2</v>
      </c>
      <c r="I60">
        <f t="shared" si="51"/>
        <v>-1.5962580000632443E-2</v>
      </c>
      <c r="L60">
        <v>0.1</v>
      </c>
      <c r="P60" s="193"/>
      <c r="Z60">
        <f t="shared" si="18"/>
        <v>-15099.5</v>
      </c>
      <c r="AA60" s="149">
        <f t="shared" si="19"/>
        <v>1.7290056427240845E-2</v>
      </c>
      <c r="AB60" s="149">
        <f t="shared" si="52"/>
        <v>-6.9287748250324091E-2</v>
      </c>
      <c r="AC60" s="149">
        <f t="shared" si="53"/>
        <v>-3.3252636427873287E-2</v>
      </c>
      <c r="AD60" s="149">
        <f t="shared" si="33"/>
        <v>1.1057378294043255E-3</v>
      </c>
      <c r="AE60" s="149">
        <f t="shared" si="54"/>
        <v>1.1057378294043255E-4</v>
      </c>
      <c r="AF60" s="171">
        <f t="shared" si="23"/>
        <v>18019.849000000002</v>
      </c>
      <c r="AG60" s="172"/>
      <c r="AH60">
        <f t="shared" si="24"/>
        <v>5.3325168249691648E-2</v>
      </c>
      <c r="AI60">
        <f t="shared" si="25"/>
        <v>0.62375130903020182</v>
      </c>
      <c r="AJ60">
        <f t="shared" si="26"/>
        <v>0.93228293180779875</v>
      </c>
      <c r="AK60">
        <f t="shared" si="27"/>
        <v>0.12387914068671189</v>
      </c>
      <c r="AL60">
        <f t="shared" si="28"/>
        <v>2.8235233663665817</v>
      </c>
      <c r="AM60">
        <f t="shared" si="29"/>
        <v>6.2348369844655487</v>
      </c>
      <c r="AN60" s="149">
        <f t="shared" si="49"/>
        <v>8.9463746063981127</v>
      </c>
      <c r="AO60" s="149">
        <f t="shared" si="49"/>
        <v>8.9459284162004185</v>
      </c>
      <c r="AP60" s="149">
        <f t="shared" si="49"/>
        <v>8.9471971548238294</v>
      </c>
      <c r="AQ60" s="149">
        <f t="shared" si="49"/>
        <v>8.9435873111984314</v>
      </c>
      <c r="AR60" s="149">
        <f t="shared" si="49"/>
        <v>8.9538405110706574</v>
      </c>
      <c r="AS60" s="149">
        <f t="shared" si="49"/>
        <v>8.9245721760576515</v>
      </c>
      <c r="AT60" s="149">
        <f t="shared" si="49"/>
        <v>9.0070135772399098</v>
      </c>
      <c r="AU60" s="149">
        <f t="shared" si="31"/>
        <v>8.7638601058954197</v>
      </c>
      <c r="AV60">
        <f t="shared" si="37"/>
        <v>-3.9038437906073885E-2</v>
      </c>
      <c r="AW60">
        <v>-2000</v>
      </c>
      <c r="AX60">
        <f t="shared" si="38"/>
        <v>2.1646834907469353E-2</v>
      </c>
      <c r="AY60">
        <f t="shared" si="39"/>
        <v>-3.9038437906073885E-2</v>
      </c>
      <c r="AZ60">
        <f t="shared" si="40"/>
        <v>6.0685272813543238E-2</v>
      </c>
      <c r="BA60">
        <f t="shared" si="41"/>
        <v>0.60829192398382204</v>
      </c>
      <c r="BB60">
        <f t="shared" si="42"/>
        <v>0.99527059151203101</v>
      </c>
      <c r="BC60">
        <f t="shared" si="43"/>
        <v>-2.9922443188888472</v>
      </c>
      <c r="BD60">
        <f t="shared" si="44"/>
        <v>-13.366611243296926</v>
      </c>
      <c r="BE60">
        <f t="shared" si="50"/>
        <v>9.6513105385468858</v>
      </c>
      <c r="BF60">
        <f t="shared" si="50"/>
        <v>9.6517148487493802</v>
      </c>
      <c r="BG60">
        <f t="shared" si="50"/>
        <v>9.6506674340629512</v>
      </c>
      <c r="BH60">
        <f t="shared" si="50"/>
        <v>9.6533814116440624</v>
      </c>
      <c r="BI60">
        <f t="shared" si="50"/>
        <v>9.6463526467308593</v>
      </c>
      <c r="BJ60">
        <f t="shared" si="50"/>
        <v>9.6645798844314577</v>
      </c>
      <c r="BK60">
        <f t="shared" si="50"/>
        <v>9.6174635845396317</v>
      </c>
      <c r="BL60">
        <f t="shared" si="45"/>
        <v>9.740434615904924</v>
      </c>
    </row>
    <row r="61" spans="1:64" x14ac:dyDescent="0.2">
      <c r="A61" s="89" t="s">
        <v>178</v>
      </c>
      <c r="C61" s="92">
        <v>21247.853999999999</v>
      </c>
      <c r="D61" s="21"/>
      <c r="E61">
        <f t="shared" si="46"/>
        <v>-42496.536830013472</v>
      </c>
      <c r="F61">
        <f t="shared" si="16"/>
        <v>-42496.5</v>
      </c>
      <c r="G61">
        <f t="shared" si="32"/>
        <v>-1.5850060000957455E-2</v>
      </c>
      <c r="I61">
        <f t="shared" si="51"/>
        <v>-1.5850060000957455E-2</v>
      </c>
      <c r="L61">
        <v>0.1</v>
      </c>
      <c r="P61" s="193"/>
      <c r="Z61">
        <f t="shared" si="18"/>
        <v>-42496.5</v>
      </c>
      <c r="AA61" s="149">
        <f t="shared" si="19"/>
        <v>-2.748545521728895E-2</v>
      </c>
      <c r="AB61" s="149">
        <f t="shared" si="52"/>
        <v>3.3515840051046152E-2</v>
      </c>
      <c r="AC61" s="149">
        <f t="shared" si="53"/>
        <v>1.1635395216331494E-2</v>
      </c>
      <c r="AD61" s="149">
        <f t="shared" si="33"/>
        <v>1.3538242184022982E-4</v>
      </c>
      <c r="AE61" s="149">
        <f t="shared" si="54"/>
        <v>1.3538242184022983E-5</v>
      </c>
      <c r="AF61" s="171">
        <f t="shared" si="23"/>
        <v>6229.3539999999994</v>
      </c>
      <c r="AG61" s="172"/>
      <c r="AH61">
        <f t="shared" si="24"/>
        <v>-4.9365900052003607E-2</v>
      </c>
      <c r="AI61">
        <f t="shared" si="25"/>
        <v>1.2137654254272352</v>
      </c>
      <c r="AJ61">
        <f t="shared" si="26"/>
        <v>-0.58272400076554642</v>
      </c>
      <c r="AK61">
        <f t="shared" si="27"/>
        <v>0.33348682409606217</v>
      </c>
      <c r="AL61">
        <f t="shared" si="28"/>
        <v>1.000773247761253</v>
      </c>
      <c r="AM61">
        <f t="shared" si="29"/>
        <v>0.5468046063126083</v>
      </c>
      <c r="AN61" s="149">
        <f t="shared" ref="AN61:AT70" si="55">$AU61+$AB$7*SIN(AO61)</f>
        <v>6.9736287664113243</v>
      </c>
      <c r="AO61" s="149">
        <f t="shared" si="55"/>
        <v>6.9734656877453878</v>
      </c>
      <c r="AP61" s="149">
        <f t="shared" si="55"/>
        <v>6.9729318798895443</v>
      </c>
      <c r="AQ61" s="149">
        <f t="shared" si="55"/>
        <v>6.9711861994096642</v>
      </c>
      <c r="AR61" s="149">
        <f t="shared" si="55"/>
        <v>6.9654947839064292</v>
      </c>
      <c r="AS61" s="149">
        <f t="shared" si="55"/>
        <v>6.9471182997337095</v>
      </c>
      <c r="AT61" s="149">
        <f t="shared" si="55"/>
        <v>6.8894814085390674</v>
      </c>
      <c r="AU61" s="149">
        <f t="shared" si="31"/>
        <v>6.7213995653610201</v>
      </c>
      <c r="AV61">
        <f t="shared" si="37"/>
        <v>-3.861153121023124E-2</v>
      </c>
      <c r="AW61">
        <v>-1000</v>
      </c>
      <c r="AX61">
        <f t="shared" si="38"/>
        <v>2.1395308123567228E-2</v>
      </c>
      <c r="AY61">
        <f t="shared" si="39"/>
        <v>-3.861153121023124E-2</v>
      </c>
      <c r="AZ61">
        <f t="shared" si="40"/>
        <v>6.0006839333798467E-2</v>
      </c>
      <c r="BA61">
        <f t="shared" si="41"/>
        <v>0.6106495212288694</v>
      </c>
      <c r="BB61">
        <f t="shared" si="42"/>
        <v>0.99116138336045156</v>
      </c>
      <c r="BC61">
        <f t="shared" si="43"/>
        <v>-2.9564852588658428</v>
      </c>
      <c r="BD61">
        <f t="shared" si="44"/>
        <v>-10.773669780906644</v>
      </c>
      <c r="BE61">
        <f t="shared" si="50"/>
        <v>9.7051871958151708</v>
      </c>
      <c r="BF61">
        <f t="shared" si="50"/>
        <v>9.7056412713638185</v>
      </c>
      <c r="BG61">
        <f t="shared" si="50"/>
        <v>9.7044484127930239</v>
      </c>
      <c r="BH61">
        <f t="shared" si="50"/>
        <v>9.7075829362962658</v>
      </c>
      <c r="BI61">
        <f t="shared" si="50"/>
        <v>9.6993522322962047</v>
      </c>
      <c r="BJ61">
        <f t="shared" si="50"/>
        <v>9.7210070425449562</v>
      </c>
      <c r="BK61">
        <f t="shared" si="50"/>
        <v>9.6643099283335197</v>
      </c>
      <c r="BL61">
        <f t="shared" si="45"/>
        <v>9.814985133864349</v>
      </c>
    </row>
    <row r="62" spans="1:64" x14ac:dyDescent="0.2">
      <c r="A62" s="89" t="s">
        <v>178</v>
      </c>
      <c r="C62" s="92">
        <v>16087.871999999999</v>
      </c>
      <c r="D62" s="21"/>
      <c r="E62">
        <f t="shared" si="46"/>
        <v>-54486.536020453335</v>
      </c>
      <c r="F62">
        <f t="shared" si="16"/>
        <v>-54486.5</v>
      </c>
      <c r="G62">
        <f t="shared" si="32"/>
        <v>-1.5501660000154516E-2</v>
      </c>
      <c r="I62">
        <f t="shared" si="51"/>
        <v>-1.5501660000154516E-2</v>
      </c>
      <c r="L62">
        <v>0.1</v>
      </c>
      <c r="P62" s="193"/>
      <c r="Z62">
        <f t="shared" si="18"/>
        <v>-54486.5</v>
      </c>
      <c r="AA62" s="149">
        <f t="shared" si="19"/>
        <v>2.4643352777027262E-2</v>
      </c>
      <c r="AB62" s="149">
        <f t="shared" si="52"/>
        <v>2.9059607980096928E-2</v>
      </c>
      <c r="AC62" s="149">
        <f t="shared" si="53"/>
        <v>-4.0145012777181778E-2</v>
      </c>
      <c r="AD62" s="149">
        <f t="shared" si="33"/>
        <v>1.6116220508800882E-3</v>
      </c>
      <c r="AE62" s="149">
        <f t="shared" si="54"/>
        <v>1.6116220508800882E-4</v>
      </c>
      <c r="AF62" s="171">
        <f t="shared" si="23"/>
        <v>1069.3719999999994</v>
      </c>
      <c r="AG62" s="172"/>
      <c r="AH62">
        <f t="shared" si="24"/>
        <v>-4.4561267980251444E-2</v>
      </c>
      <c r="AI62">
        <f t="shared" si="25"/>
        <v>1.2026861288700419</v>
      </c>
      <c r="AJ62">
        <f t="shared" si="26"/>
        <v>-0.46628581183887757</v>
      </c>
      <c r="AK62">
        <f t="shared" si="27"/>
        <v>-0.34033432403658842</v>
      </c>
      <c r="AL62">
        <f t="shared" si="28"/>
        <v>-1.0336552619292254</v>
      </c>
      <c r="AM62">
        <f t="shared" si="29"/>
        <v>-0.5683570961143708</v>
      </c>
      <c r="AN62" s="149">
        <f t="shared" si="55"/>
        <v>5.5677531395067792</v>
      </c>
      <c r="AO62" s="149">
        <f t="shared" si="55"/>
        <v>5.5679039471669327</v>
      </c>
      <c r="AP62" s="149">
        <f t="shared" si="55"/>
        <v>5.5684081552035565</v>
      </c>
      <c r="AQ62" s="149">
        <f t="shared" si="55"/>
        <v>5.5700923177599959</v>
      </c>
      <c r="AR62" s="149">
        <f t="shared" si="55"/>
        <v>5.5757001103082757</v>
      </c>
      <c r="AS62" s="149">
        <f t="shared" si="55"/>
        <v>5.594182621133915</v>
      </c>
      <c r="AT62" s="149">
        <f t="shared" si="55"/>
        <v>5.6532301346423068</v>
      </c>
      <c r="AU62" s="149">
        <f t="shared" si="31"/>
        <v>5.8275388550275</v>
      </c>
      <c r="AV62">
        <f t="shared" si="37"/>
        <v>-3.809154646485239E-2</v>
      </c>
      <c r="AW62">
        <v>0</v>
      </c>
      <c r="AX62">
        <f t="shared" si="38"/>
        <v>2.1058559687147309E-2</v>
      </c>
      <c r="AY62">
        <f t="shared" si="39"/>
        <v>-3.809154646485239E-2</v>
      </c>
      <c r="AZ62">
        <f t="shared" si="40"/>
        <v>5.9150106151999698E-2</v>
      </c>
      <c r="BA62">
        <f t="shared" si="41"/>
        <v>0.61353209225697158</v>
      </c>
      <c r="BB62">
        <f t="shared" si="42"/>
        <v>0.98573230564052683</v>
      </c>
      <c r="BC62">
        <f t="shared" si="43"/>
        <v>-2.9204134356417613</v>
      </c>
      <c r="BD62">
        <f t="shared" si="44"/>
        <v>-9.0055475761530257</v>
      </c>
      <c r="BE62">
        <f t="shared" ref="BE62:BK71" si="56">$BL62+$AB$7*SIN(BF62)</f>
        <v>9.7593024976441036</v>
      </c>
      <c r="BF62">
        <f t="shared" si="56"/>
        <v>9.7597830765429023</v>
      </c>
      <c r="BG62">
        <f t="shared" si="56"/>
        <v>9.7584987256260938</v>
      </c>
      <c r="BH62">
        <f t="shared" si="56"/>
        <v>9.7619324490586799</v>
      </c>
      <c r="BI62">
        <f t="shared" si="56"/>
        <v>9.7527614652957766</v>
      </c>
      <c r="BJ62">
        <f t="shared" si="56"/>
        <v>9.7773223851034583</v>
      </c>
      <c r="BK62">
        <f t="shared" si="56"/>
        <v>9.7119933039525943</v>
      </c>
      <c r="BL62">
        <f t="shared" si="45"/>
        <v>9.8895356518237758</v>
      </c>
    </row>
    <row r="63" spans="1:64" x14ac:dyDescent="0.2">
      <c r="A63" s="89" t="s">
        <v>178</v>
      </c>
      <c r="C63" s="92">
        <v>26466.581999999999</v>
      </c>
      <c r="D63" s="21"/>
      <c r="E63">
        <f t="shared" si="46"/>
        <v>-30370.032416795391</v>
      </c>
      <c r="F63">
        <f t="shared" si="16"/>
        <v>-30370</v>
      </c>
      <c r="G63">
        <f t="shared" si="32"/>
        <v>-1.3950800002930919E-2</v>
      </c>
      <c r="I63">
        <f t="shared" si="51"/>
        <v>-1.3950800002930919E-2</v>
      </c>
      <c r="L63">
        <v>0.1</v>
      </c>
      <c r="P63" s="193"/>
      <c r="Z63">
        <f t="shared" si="18"/>
        <v>-30370</v>
      </c>
      <c r="AA63" s="149">
        <f t="shared" si="19"/>
        <v>-5.3229913670794181E-3</v>
      </c>
      <c r="AB63" s="149">
        <f t="shared" si="52"/>
        <v>-2.1000022166433308E-2</v>
      </c>
      <c r="AC63" s="149">
        <f t="shared" si="53"/>
        <v>-8.6278086358515006E-3</v>
      </c>
      <c r="AD63" s="149">
        <f t="shared" si="33"/>
        <v>7.4439081856873734E-5</v>
      </c>
      <c r="AE63" s="149">
        <f t="shared" si="54"/>
        <v>7.4439081856873735E-6</v>
      </c>
      <c r="AF63" s="171">
        <f t="shared" si="23"/>
        <v>11448.081999999999</v>
      </c>
      <c r="AG63" s="172"/>
      <c r="AH63">
        <f t="shared" si="24"/>
        <v>7.0492221635023895E-3</v>
      </c>
      <c r="AI63">
        <f t="shared" si="25"/>
        <v>0.79235444825989931</v>
      </c>
      <c r="AJ63">
        <f t="shared" si="26"/>
        <v>0.47918337167174446</v>
      </c>
      <c r="AK63">
        <f t="shared" si="27"/>
        <v>0.33733135608228587</v>
      </c>
      <c r="AL63">
        <f t="shared" si="28"/>
        <v>2.1225739137039876</v>
      </c>
      <c r="AM63">
        <f t="shared" si="29"/>
        <v>1.7898220780292609</v>
      </c>
      <c r="AN63" s="149">
        <f t="shared" si="55"/>
        <v>8.0163442854291453</v>
      </c>
      <c r="AO63" s="149">
        <f t="shared" si="55"/>
        <v>8.0163442911745104</v>
      </c>
      <c r="AP63" s="149">
        <f t="shared" si="55"/>
        <v>8.0163442014487334</v>
      </c>
      <c r="AQ63" s="149">
        <f t="shared" si="55"/>
        <v>8.0163456026972479</v>
      </c>
      <c r="AR63" s="149">
        <f t="shared" si="55"/>
        <v>8.0163237180144566</v>
      </c>
      <c r="AS63" s="149">
        <f t="shared" si="55"/>
        <v>8.0166651796285553</v>
      </c>
      <c r="AT63" s="149">
        <f t="shared" si="55"/>
        <v>8.0112537428125012</v>
      </c>
      <c r="AU63" s="149">
        <f t="shared" si="31"/>
        <v>7.6254364213960022</v>
      </c>
      <c r="AV63">
        <f t="shared" si="37"/>
        <v>-3.7478483669937335E-2</v>
      </c>
      <c r="AW63">
        <v>1000</v>
      </c>
      <c r="AX63">
        <f t="shared" si="38"/>
        <v>2.0635825500966855E-2</v>
      </c>
      <c r="AY63">
        <f t="shared" si="39"/>
        <v>-3.7478483669937335E-2</v>
      </c>
      <c r="AZ63">
        <f t="shared" si="40"/>
        <v>5.811430917090419E-2</v>
      </c>
      <c r="BA63">
        <f t="shared" si="41"/>
        <v>0.61695549671993444</v>
      </c>
      <c r="BB63">
        <f t="shared" si="42"/>
        <v>0.97894386156386071</v>
      </c>
      <c r="BC63">
        <f t="shared" si="43"/>
        <v>-2.8839645806493435</v>
      </c>
      <c r="BD63">
        <f t="shared" si="44"/>
        <v>-7.7201435532026199</v>
      </c>
      <c r="BE63">
        <f t="shared" si="56"/>
        <v>9.8137032665771162</v>
      </c>
      <c r="BF63">
        <f t="shared" si="56"/>
        <v>9.8141873689336752</v>
      </c>
      <c r="BG63">
        <f t="shared" si="56"/>
        <v>9.8128667084394934</v>
      </c>
      <c r="BH63">
        <f t="shared" si="56"/>
        <v>9.8164712400889744</v>
      </c>
      <c r="BI63">
        <f t="shared" si="56"/>
        <v>9.8066457243493623</v>
      </c>
      <c r="BJ63">
        <f t="shared" si="56"/>
        <v>9.8335239029769443</v>
      </c>
      <c r="BK63">
        <f t="shared" si="56"/>
        <v>9.7606629639106401</v>
      </c>
      <c r="BL63">
        <f t="shared" si="45"/>
        <v>9.9640861697832008</v>
      </c>
    </row>
    <row r="64" spans="1:64" x14ac:dyDescent="0.2">
      <c r="A64" s="89" t="s">
        <v>178</v>
      </c>
      <c r="C64" s="92">
        <v>16816.901000000002</v>
      </c>
      <c r="D64" s="21"/>
      <c r="E64">
        <f t="shared" si="46"/>
        <v>-52792.526793326731</v>
      </c>
      <c r="F64">
        <f t="shared" si="16"/>
        <v>-52792.5</v>
      </c>
      <c r="G64">
        <f t="shared" si="32"/>
        <v>-1.1530699997820193E-2</v>
      </c>
      <c r="I64">
        <f t="shared" si="51"/>
        <v>-1.1530699997820193E-2</v>
      </c>
      <c r="L64">
        <v>0.1</v>
      </c>
      <c r="P64" s="193"/>
      <c r="Q64">
        <v>6.8944542930858053E-9</v>
      </c>
      <c r="R64">
        <v>7.3956963442448015E-18</v>
      </c>
      <c r="S64">
        <v>2.9453168759104863E-26</v>
      </c>
      <c r="T64" s="89">
        <v>3.3545436458707741E-9</v>
      </c>
      <c r="U64">
        <v>1.6577331341911795E-6</v>
      </c>
      <c r="V64">
        <v>1.3111466708787203E-2</v>
      </c>
      <c r="W64">
        <v>6.8080015151659221E-2</v>
      </c>
      <c r="X64">
        <v>9035.710957553325</v>
      </c>
      <c r="Y64">
        <v>1.0070250043434176E-4</v>
      </c>
      <c r="Z64">
        <f t="shared" si="18"/>
        <v>-52792.5</v>
      </c>
      <c r="AA64" s="149">
        <f t="shared" si="19"/>
        <v>1.0025921132937619E-2</v>
      </c>
      <c r="AB64" s="149">
        <f t="shared" si="52"/>
        <v>4.015012478861333E-2</v>
      </c>
      <c r="AC64" s="149">
        <f t="shared" si="53"/>
        <v>-2.1556621130757812E-2</v>
      </c>
      <c r="AD64" s="149">
        <f t="shared" si="33"/>
        <v>4.6468791457503423E-4</v>
      </c>
      <c r="AE64" s="149">
        <f t="shared" si="54"/>
        <v>4.6468791457503427E-5</v>
      </c>
      <c r="AF64" s="171">
        <f t="shared" si="23"/>
        <v>1798.4010000000017</v>
      </c>
      <c r="AG64" s="172"/>
      <c r="AH64">
        <f t="shared" si="24"/>
        <v>-5.1680824786433523E-2</v>
      </c>
      <c r="AI64">
        <f t="shared" si="25"/>
        <v>1.2811291619370446</v>
      </c>
      <c r="AJ64">
        <f t="shared" si="26"/>
        <v>-0.67209540029573367</v>
      </c>
      <c r="AK64">
        <f t="shared" si="27"/>
        <v>-0.2790618448701645</v>
      </c>
      <c r="AL64">
        <f t="shared" si="28"/>
        <v>-0.78170780125850503</v>
      </c>
      <c r="AM64">
        <f t="shared" si="29"/>
        <v>-0.41205344680487999</v>
      </c>
      <c r="AN64" s="149">
        <f t="shared" si="55"/>
        <v>5.7538986198902284</v>
      </c>
      <c r="AO64" s="149">
        <f t="shared" si="55"/>
        <v>5.7541266654114489</v>
      </c>
      <c r="AP64" s="149">
        <f t="shared" si="55"/>
        <v>5.7547934105733249</v>
      </c>
      <c r="AQ64" s="149">
        <f t="shared" si="55"/>
        <v>5.7567413124060307</v>
      </c>
      <c r="AR64" s="149">
        <f t="shared" si="55"/>
        <v>5.7624195616818685</v>
      </c>
      <c r="AS64" s="149">
        <f t="shared" si="55"/>
        <v>5.7788681021760864</v>
      </c>
      <c r="AT64" s="149">
        <f t="shared" si="55"/>
        <v>5.8257089587114663</v>
      </c>
      <c r="AU64" s="149">
        <f t="shared" si="31"/>
        <v>5.953827432450769</v>
      </c>
      <c r="AV64">
        <f t="shared" si="37"/>
        <v>-3.6772342825486089E-2</v>
      </c>
      <c r="AW64">
        <v>2000</v>
      </c>
      <c r="AX64">
        <f t="shared" si="38"/>
        <v>2.012630349269813E-2</v>
      </c>
      <c r="AY64">
        <f t="shared" si="39"/>
        <v>-3.6772342825486089E-2</v>
      </c>
      <c r="AZ64">
        <f t="shared" si="40"/>
        <v>5.6898646318184219E-2</v>
      </c>
      <c r="BA64">
        <f t="shared" si="41"/>
        <v>0.62093874250807435</v>
      </c>
      <c r="BB64">
        <f t="shared" si="42"/>
        <v>0.97074850883215347</v>
      </c>
      <c r="BC64">
        <f t="shared" si="43"/>
        <v>-2.8470717298423422</v>
      </c>
      <c r="BD64">
        <f t="shared" si="44"/>
        <v>-6.7415310768428904</v>
      </c>
      <c r="BE64">
        <f t="shared" si="56"/>
        <v>9.8684373306573736</v>
      </c>
      <c r="BF64">
        <f t="shared" si="56"/>
        <v>9.8689039276118411</v>
      </c>
      <c r="BG64">
        <f t="shared" si="56"/>
        <v>9.8675998545492192</v>
      </c>
      <c r="BH64">
        <f t="shared" si="56"/>
        <v>9.8712465892798598</v>
      </c>
      <c r="BI64">
        <f t="shared" si="56"/>
        <v>9.8610645508183854</v>
      </c>
      <c r="BJ64">
        <f t="shared" si="56"/>
        <v>9.8896197793577159</v>
      </c>
      <c r="BK64">
        <f t="shared" si="56"/>
        <v>9.8104626817086391</v>
      </c>
      <c r="BL64">
        <f t="shared" si="45"/>
        <v>10.038636687742628</v>
      </c>
    </row>
    <row r="65" spans="1:64" x14ac:dyDescent="0.2">
      <c r="A65" s="89" t="s">
        <v>178</v>
      </c>
      <c r="C65" s="92">
        <v>16918.682000000001</v>
      </c>
      <c r="D65" s="21"/>
      <c r="E65">
        <f t="shared" si="46"/>
        <v>-52556.023234282889</v>
      </c>
      <c r="F65">
        <f t="shared" si="16"/>
        <v>-52556</v>
      </c>
      <c r="G65">
        <f t="shared" si="32"/>
        <v>-9.9990399976377375E-3</v>
      </c>
      <c r="I65">
        <f t="shared" si="51"/>
        <v>-9.9990399976377375E-3</v>
      </c>
      <c r="L65">
        <v>0.1</v>
      </c>
      <c r="P65" s="193"/>
      <c r="Z65">
        <f t="shared" si="18"/>
        <v>-52556</v>
      </c>
      <c r="AA65" s="149">
        <f t="shared" si="19"/>
        <v>8.1139729756710133E-3</v>
      </c>
      <c r="AB65" s="149">
        <f t="shared" si="52"/>
        <v>4.2568199727092138E-2</v>
      </c>
      <c r="AC65" s="149">
        <f t="shared" si="53"/>
        <v>-1.8113012973308751E-2</v>
      </c>
      <c r="AD65" s="149">
        <f t="shared" si="33"/>
        <v>3.2808123897125113E-4</v>
      </c>
      <c r="AE65" s="149">
        <f t="shared" si="54"/>
        <v>3.2808123897125112E-5</v>
      </c>
      <c r="AF65" s="171">
        <f t="shared" si="23"/>
        <v>1900.1820000000007</v>
      </c>
      <c r="AG65" s="172"/>
      <c r="AH65">
        <f t="shared" si="24"/>
        <v>-5.2567239724729875E-2</v>
      </c>
      <c r="AI65">
        <f t="shared" si="25"/>
        <v>1.2914453510279378</v>
      </c>
      <c r="AJ65">
        <f t="shared" si="26"/>
        <v>-0.69952090087755725</v>
      </c>
      <c r="AK65">
        <f t="shared" si="27"/>
        <v>-0.26826987590478163</v>
      </c>
      <c r="AL65">
        <f t="shared" si="28"/>
        <v>-0.74401596889510502</v>
      </c>
      <c r="AM65">
        <f t="shared" si="29"/>
        <v>-0.39017502657189379</v>
      </c>
      <c r="AN65" s="149">
        <f t="shared" si="55"/>
        <v>5.7808038903996577</v>
      </c>
      <c r="AO65" s="149">
        <f t="shared" si="55"/>
        <v>5.7810384454422223</v>
      </c>
      <c r="AP65" s="149">
        <f t="shared" si="55"/>
        <v>5.7817138482524184</v>
      </c>
      <c r="AQ65" s="149">
        <f t="shared" si="55"/>
        <v>5.7836572808914024</v>
      </c>
      <c r="AR65" s="149">
        <f t="shared" si="55"/>
        <v>5.7892379589873793</v>
      </c>
      <c r="AS65" s="149">
        <f t="shared" si="55"/>
        <v>5.8051713585939</v>
      </c>
      <c r="AT65" s="149">
        <f t="shared" si="55"/>
        <v>5.8499683637080855</v>
      </c>
      <c r="AU65" s="149">
        <f t="shared" si="31"/>
        <v>5.9714586299481729</v>
      </c>
      <c r="AV65">
        <f t="shared" si="37"/>
        <v>-3.5973123931498631E-2</v>
      </c>
      <c r="AW65">
        <v>3000</v>
      </c>
      <c r="AX65">
        <f t="shared" si="38"/>
        <v>1.9529166780376375E-2</v>
      </c>
      <c r="AY65">
        <f t="shared" si="39"/>
        <v>-3.5973123931498631E-2</v>
      </c>
      <c r="AZ65">
        <f t="shared" si="40"/>
        <v>5.5502290711875006E-2</v>
      </c>
      <c r="BA65">
        <f t="shared" si="41"/>
        <v>0.62550420478450119</v>
      </c>
      <c r="BB65">
        <f t="shared" si="42"/>
        <v>0.96109008733354295</v>
      </c>
      <c r="BC65">
        <f t="shared" si="43"/>
        <v>-2.8096645454478746</v>
      </c>
      <c r="BD65">
        <f t="shared" si="44"/>
        <v>-5.9699779328189457</v>
      </c>
      <c r="BE65">
        <f t="shared" si="56"/>
        <v>9.9235539247013289</v>
      </c>
      <c r="BF65">
        <f t="shared" si="56"/>
        <v>9.9239853486102287</v>
      </c>
      <c r="BG65">
        <f t="shared" si="56"/>
        <v>9.9227452461769019</v>
      </c>
      <c r="BH65">
        <f t="shared" si="56"/>
        <v>9.9263121104741199</v>
      </c>
      <c r="BI65">
        <f t="shared" si="56"/>
        <v>9.9160714213565893</v>
      </c>
      <c r="BJ65">
        <f t="shared" si="56"/>
        <v>9.9456300403166953</v>
      </c>
      <c r="BK65">
        <f t="shared" si="56"/>
        <v>9.8615299531433358</v>
      </c>
      <c r="BL65">
        <f t="shared" si="45"/>
        <v>10.113187205702054</v>
      </c>
    </row>
    <row r="66" spans="1:64" x14ac:dyDescent="0.2">
      <c r="A66" s="89" t="s">
        <v>178</v>
      </c>
      <c r="C66" s="92">
        <v>17235.856</v>
      </c>
      <c r="D66" s="21"/>
      <c r="E66">
        <f t="shared" si="46"/>
        <v>-51819.021437914496</v>
      </c>
      <c r="F66">
        <f t="shared" si="16"/>
        <v>-51819</v>
      </c>
      <c r="G66">
        <f t="shared" si="32"/>
        <v>-9.2259599987301044E-3</v>
      </c>
      <c r="I66">
        <f t="shared" si="51"/>
        <v>-9.2259599987301044E-3</v>
      </c>
      <c r="L66">
        <v>0.1</v>
      </c>
      <c r="P66" s="193"/>
      <c r="Q66">
        <v>1.1420344194506705E-9</v>
      </c>
      <c r="R66">
        <v>1.1151360664874053E-17</v>
      </c>
      <c r="S66">
        <v>3.8675818549687117E-26</v>
      </c>
      <c r="T66" s="89">
        <v>9.2592887531874567E-9</v>
      </c>
      <c r="U66">
        <v>2.3826759500291327E-6</v>
      </c>
      <c r="V66">
        <v>2.9931953767117791E-3</v>
      </c>
      <c r="W66">
        <v>2.0761185800422816E-3</v>
      </c>
      <c r="X66">
        <v>1553.4418057516773</v>
      </c>
      <c r="Y66">
        <v>2.7796136468147221E-4</v>
      </c>
      <c r="Z66">
        <f t="shared" si="18"/>
        <v>-51819</v>
      </c>
      <c r="AA66" s="149">
        <f t="shared" si="19"/>
        <v>2.3990817270423404E-3</v>
      </c>
      <c r="AB66" s="149">
        <f t="shared" si="52"/>
        <v>4.5893713599831062E-2</v>
      </c>
      <c r="AC66" s="149">
        <f t="shared" si="53"/>
        <v>-1.1625041725772445E-2</v>
      </c>
      <c r="AD66" s="149">
        <f t="shared" si="33"/>
        <v>1.3514159512595039E-4</v>
      </c>
      <c r="AE66" s="149">
        <f t="shared" si="54"/>
        <v>1.351415951259504E-5</v>
      </c>
      <c r="AF66" s="171">
        <f t="shared" si="23"/>
        <v>2217.3559999999998</v>
      </c>
      <c r="AG66" s="172"/>
      <c r="AH66">
        <f t="shared" si="24"/>
        <v>-5.5119673598561167E-2</v>
      </c>
      <c r="AI66">
        <f t="shared" si="25"/>
        <v>1.3217506115432798</v>
      </c>
      <c r="AJ66">
        <f t="shared" si="26"/>
        <v>-0.78081138384148652</v>
      </c>
      <c r="AK66">
        <f t="shared" si="27"/>
        <v>-0.23105337678833043</v>
      </c>
      <c r="AL66">
        <f t="shared" si="28"/>
        <v>-0.62277934889311937</v>
      </c>
      <c r="AM66">
        <f t="shared" si="29"/>
        <v>-0.32186045699895899</v>
      </c>
      <c r="AN66" s="149">
        <f t="shared" si="55"/>
        <v>5.8659811231020687</v>
      </c>
      <c r="AO66" s="149">
        <f t="shared" si="55"/>
        <v>5.8662240700979336</v>
      </c>
      <c r="AP66" s="149">
        <f t="shared" si="55"/>
        <v>5.8668947618120679</v>
      </c>
      <c r="AQ66" s="149">
        <f t="shared" si="55"/>
        <v>5.8687452765190722</v>
      </c>
      <c r="AR66" s="149">
        <f t="shared" si="55"/>
        <v>5.8738432812677512</v>
      </c>
      <c r="AS66" s="149">
        <f t="shared" si="55"/>
        <v>5.8878302607071964</v>
      </c>
      <c r="AT66" s="149">
        <f t="shared" si="55"/>
        <v>5.9258002678105095</v>
      </c>
      <c r="AU66" s="149">
        <f t="shared" si="31"/>
        <v>6.0264023616842701</v>
      </c>
      <c r="AV66">
        <f t="shared" ref="AV66:AV97" si="57">AB$3+AB$4*AW66+AB$5*AW66^2</f>
        <v>-3.5080826987974968E-2</v>
      </c>
      <c r="AW66">
        <v>4000</v>
      </c>
      <c r="AX66">
        <f t="shared" ref="AX66:AX97" si="58">AB$3+AB$4*AW66+AB$5*AW66^2+AZ66</f>
        <v>1.8843575605010196E-2</v>
      </c>
      <c r="AY66">
        <f t="shared" ref="AY66:AY97" si="59">AB$3+AB$4*AW66+AB$5*AW66^2</f>
        <v>-3.5080826987974968E-2</v>
      </c>
      <c r="AZ66">
        <f t="shared" ref="AZ66:AZ97" si="60">$AB$6*($AB$11/BA66*BB66+$AB$12)</f>
        <v>5.3924402592985164E-2</v>
      </c>
      <c r="BA66">
        <f t="shared" ref="BA66:BA97" si="61">1+$AB$7*COS(BC66)</f>
        <v>0.63067789944984076</v>
      </c>
      <c r="BB66">
        <f t="shared" ref="BB66:BB97" si="62">SIN(BC66+RADIANS($AB$9))</f>
        <v>0.94990310584626103</v>
      </c>
      <c r="BC66">
        <f t="shared" ref="BC66:BC97" si="63">2*ATAN(BD66)</f>
        <v>-2.7716685471323288</v>
      </c>
      <c r="BD66">
        <f t="shared" ref="BD66:BD97" si="64">SQRT((1+$AB$7)/(1-$AB$7))*TAN(BE66/2)</f>
        <v>-5.3447192834217203</v>
      </c>
      <c r="BE66">
        <f t="shared" si="56"/>
        <v>9.9791041531421545</v>
      </c>
      <c r="BF66">
        <f t="shared" si="56"/>
        <v>9.979487123544148</v>
      </c>
      <c r="BG66">
        <f t="shared" si="56"/>
        <v>9.9783501720760643</v>
      </c>
      <c r="BH66">
        <f t="shared" si="56"/>
        <v>9.9817278660690771</v>
      </c>
      <c r="BI66">
        <f t="shared" si="56"/>
        <v>9.9717138196373618</v>
      </c>
      <c r="BJ66">
        <f t="shared" si="56"/>
        <v>10.001588173096135</v>
      </c>
      <c r="BK66">
        <f t="shared" si="56"/>
        <v>9.9139952324897394</v>
      </c>
      <c r="BL66">
        <f t="shared" ref="BL66:BL97" si="65">RADIANS($AB$9)+$AB$18*(AW66-AB$15)</f>
        <v>10.187737723661481</v>
      </c>
    </row>
    <row r="67" spans="1:64" x14ac:dyDescent="0.2">
      <c r="A67" s="89" t="s">
        <v>178</v>
      </c>
      <c r="C67" s="92">
        <v>21692.634999999998</v>
      </c>
      <c r="D67" s="21"/>
      <c r="E67">
        <f t="shared" si="46"/>
        <v>-41463.020854585062</v>
      </c>
      <c r="F67">
        <f t="shared" si="16"/>
        <v>-41463</v>
      </c>
      <c r="G67">
        <f t="shared" si="32"/>
        <v>-8.9749200014921371E-3</v>
      </c>
      <c r="I67">
        <f t="shared" si="51"/>
        <v>-8.9749200014921371E-3</v>
      </c>
      <c r="L67">
        <v>0.1</v>
      </c>
      <c r="P67" s="193"/>
      <c r="Z67">
        <f t="shared" si="18"/>
        <v>-41463</v>
      </c>
      <c r="AA67" s="149">
        <f t="shared" si="19"/>
        <v>-2.6636901807120798E-2</v>
      </c>
      <c r="AB67" s="149">
        <f t="shared" si="52"/>
        <v>3.6089638032897241E-2</v>
      </c>
      <c r="AC67" s="149">
        <f t="shared" si="53"/>
        <v>1.7661981805628661E-2</v>
      </c>
      <c r="AD67" s="149">
        <f t="shared" si="33"/>
        <v>3.1194560130235789E-4</v>
      </c>
      <c r="AE67" s="149">
        <f t="shared" si="54"/>
        <v>3.1194560130235793E-5</v>
      </c>
      <c r="AF67" s="171">
        <f t="shared" si="23"/>
        <v>6674.1349999999984</v>
      </c>
      <c r="AG67" s="172"/>
      <c r="AH67">
        <f t="shared" si="24"/>
        <v>-4.5064558034389378E-2</v>
      </c>
      <c r="AI67">
        <f t="shared" si="25"/>
        <v>1.1648399528586104</v>
      </c>
      <c r="AJ67">
        <f t="shared" si="26"/>
        <v>-0.46288626200404381</v>
      </c>
      <c r="AK67">
        <f t="shared" si="27"/>
        <v>0.36019010105128635</v>
      </c>
      <c r="AL67">
        <f t="shared" si="28"/>
        <v>1.1416013028799517</v>
      </c>
      <c r="AM67">
        <f t="shared" si="29"/>
        <v>0.64209872357370323</v>
      </c>
      <c r="AN67" s="149">
        <f t="shared" si="55"/>
        <v>7.0823415985219587</v>
      </c>
      <c r="AO67" s="149">
        <f t="shared" si="55"/>
        <v>7.0822318236833199</v>
      </c>
      <c r="AP67" s="149">
        <f t="shared" si="55"/>
        <v>7.0818345277456665</v>
      </c>
      <c r="AQ67" s="149">
        <f t="shared" si="55"/>
        <v>7.080397990863105</v>
      </c>
      <c r="AR67" s="149">
        <f t="shared" si="55"/>
        <v>7.0752212998195008</v>
      </c>
      <c r="AS67" s="149">
        <f t="shared" si="55"/>
        <v>7.0567867747862678</v>
      </c>
      <c r="AT67" s="149">
        <f t="shared" si="55"/>
        <v>6.9936396168331969</v>
      </c>
      <c r="AU67" s="149">
        <f t="shared" si="31"/>
        <v>6.7984475256720875</v>
      </c>
      <c r="AV67">
        <f t="shared" si="57"/>
        <v>-3.4095451994915114E-2</v>
      </c>
      <c r="AW67">
        <v>5000</v>
      </c>
      <c r="AX67">
        <f t="shared" si="58"/>
        <v>1.806868835332702E-2</v>
      </c>
      <c r="AY67">
        <f t="shared" si="59"/>
        <v>-3.4095451994915114E-2</v>
      </c>
      <c r="AZ67">
        <f t="shared" si="60"/>
        <v>5.2164140348242134E-2</v>
      </c>
      <c r="BA67">
        <f t="shared" si="61"/>
        <v>0.63648981678254246</v>
      </c>
      <c r="BB67">
        <f t="shared" si="62"/>
        <v>0.93711187120265527</v>
      </c>
      <c r="BC67">
        <f t="shared" si="63"/>
        <v>-2.7330042487049542</v>
      </c>
      <c r="BD67">
        <f t="shared" si="64"/>
        <v>-4.8266132095087659</v>
      </c>
      <c r="BE67">
        <f t="shared" si="56"/>
        <v>10.035141500273017</v>
      </c>
      <c r="BF67">
        <f t="shared" si="56"/>
        <v>10.035467681903695</v>
      </c>
      <c r="BG67">
        <f t="shared" si="56"/>
        <v>10.034462915955498</v>
      </c>
      <c r="BH67">
        <f t="shared" si="56"/>
        <v>10.037560253516517</v>
      </c>
      <c r="BI67">
        <f t="shared" si="56"/>
        <v>10.028033637663638</v>
      </c>
      <c r="BJ67">
        <f t="shared" si="56"/>
        <v>10.057542681069764</v>
      </c>
      <c r="BK67">
        <f t="shared" si="56"/>
        <v>9.9679812078007437</v>
      </c>
      <c r="BL67">
        <f t="shared" si="65"/>
        <v>10.262288241620906</v>
      </c>
    </row>
    <row r="68" spans="1:64" x14ac:dyDescent="0.2">
      <c r="A68" s="89" t="s">
        <v>178</v>
      </c>
      <c r="C68" s="92">
        <v>24483.932000000001</v>
      </c>
      <c r="D68" s="21"/>
      <c r="E68">
        <f t="shared" si="46"/>
        <v>-34977.019785147757</v>
      </c>
      <c r="F68">
        <f t="shared" si="16"/>
        <v>-34977</v>
      </c>
      <c r="G68">
        <f t="shared" si="32"/>
        <v>-8.5146799974609166E-3</v>
      </c>
      <c r="I68">
        <f t="shared" si="51"/>
        <v>-8.5146799974609166E-3</v>
      </c>
      <c r="L68">
        <v>0.1</v>
      </c>
      <c r="P68" s="193"/>
      <c r="Z68">
        <f t="shared" si="18"/>
        <v>-34977</v>
      </c>
      <c r="AA68" s="149">
        <f t="shared" si="19"/>
        <v>-1.504585482226178E-2</v>
      </c>
      <c r="AB68" s="149">
        <f t="shared" si="52"/>
        <v>5.5597285817097393E-3</v>
      </c>
      <c r="AC68" s="149">
        <f t="shared" si="53"/>
        <v>6.5311748248008637E-3</v>
      </c>
      <c r="AD68" s="149">
        <f t="shared" si="33"/>
        <v>4.2656244592112595E-5</v>
      </c>
      <c r="AE68" s="149">
        <f t="shared" si="54"/>
        <v>4.2656244592112595E-6</v>
      </c>
      <c r="AF68" s="171">
        <f t="shared" si="23"/>
        <v>9465.4320000000007</v>
      </c>
      <c r="AG68" s="172"/>
      <c r="AH68">
        <f t="shared" si="24"/>
        <v>-1.4074408579170656E-2</v>
      </c>
      <c r="AI68">
        <f t="shared" si="25"/>
        <v>0.90837989321071821</v>
      </c>
      <c r="AJ68">
        <f t="shared" si="26"/>
        <v>0.18036281540080026</v>
      </c>
      <c r="AK68">
        <f t="shared" si="27"/>
        <v>0.38537627714441042</v>
      </c>
      <c r="AL68">
        <f t="shared" si="28"/>
        <v>1.804205144167891</v>
      </c>
      <c r="AM68">
        <f t="shared" si="29"/>
        <v>1.2656141353351611</v>
      </c>
      <c r="AN68" s="149">
        <f t="shared" si="55"/>
        <v>7.6715245091580702</v>
      </c>
      <c r="AO68" s="149">
        <f t="shared" si="55"/>
        <v>7.6715243916986076</v>
      </c>
      <c r="AP68" s="149">
        <f t="shared" si="55"/>
        <v>7.6715227574684306</v>
      </c>
      <c r="AQ68" s="149">
        <f t="shared" si="55"/>
        <v>7.6715000216935145</v>
      </c>
      <c r="AR68" s="149">
        <f t="shared" si="55"/>
        <v>7.6711840065870165</v>
      </c>
      <c r="AS68" s="149">
        <f t="shared" si="55"/>
        <v>7.666846200200343</v>
      </c>
      <c r="AT68" s="149">
        <f t="shared" si="55"/>
        <v>7.6150458786945521</v>
      </c>
      <c r="AU68" s="149">
        <f t="shared" si="31"/>
        <v>7.2819821851569255</v>
      </c>
      <c r="AV68">
        <f t="shared" si="57"/>
        <v>-3.3016998952319056E-2</v>
      </c>
      <c r="AW68">
        <v>6000</v>
      </c>
      <c r="AX68">
        <f t="shared" si="58"/>
        <v>1.7203672777668988E-2</v>
      </c>
      <c r="AY68">
        <f t="shared" si="59"/>
        <v>-3.3016998952319056E-2</v>
      </c>
      <c r="AZ68">
        <f t="shared" si="60"/>
        <v>5.0220671729988044E-2</v>
      </c>
      <c r="BA68">
        <f t="shared" si="61"/>
        <v>0.64297432023951706</v>
      </c>
      <c r="BB68">
        <f t="shared" si="62"/>
        <v>0.92262944485200538</v>
      </c>
      <c r="BC68">
        <f t="shared" si="63"/>
        <v>-2.6935861961802896</v>
      </c>
      <c r="BD68">
        <f t="shared" si="64"/>
        <v>-4.3893026492925014</v>
      </c>
      <c r="BE68">
        <f t="shared" si="56"/>
        <v>10.091722371668455</v>
      </c>
      <c r="BF68">
        <f t="shared" si="56"/>
        <v>10.09198843211604</v>
      </c>
      <c r="BG68">
        <f t="shared" si="56"/>
        <v>10.091133688664657</v>
      </c>
      <c r="BH68">
        <f t="shared" si="56"/>
        <v>10.093881679277176</v>
      </c>
      <c r="BI68">
        <f t="shared" si="56"/>
        <v>10.08506793304271</v>
      </c>
      <c r="BJ68">
        <f t="shared" si="56"/>
        <v>10.113558534728964</v>
      </c>
      <c r="BK68">
        <f t="shared" si="56"/>
        <v>10.023602119349702</v>
      </c>
      <c r="BL68">
        <f t="shared" si="65"/>
        <v>10.336838759580331</v>
      </c>
    </row>
    <row r="69" spans="1:64" x14ac:dyDescent="0.2">
      <c r="A69" s="89" t="s">
        <v>178</v>
      </c>
      <c r="C69" s="92">
        <v>17619.738000000001</v>
      </c>
      <c r="D69" s="21"/>
      <c r="E69">
        <f t="shared" si="46"/>
        <v>-50927.013506641779</v>
      </c>
      <c r="F69">
        <f t="shared" si="16"/>
        <v>-50927</v>
      </c>
      <c r="G69">
        <f t="shared" si="32"/>
        <v>-5.8126799995079637E-3</v>
      </c>
      <c r="I69">
        <f t="shared" si="51"/>
        <v>-5.8126799995079637E-3</v>
      </c>
      <c r="L69">
        <v>0.1</v>
      </c>
      <c r="P69" s="193"/>
      <c r="Z69">
        <f t="shared" si="18"/>
        <v>-50927</v>
      </c>
      <c r="AA69" s="149">
        <f t="shared" si="19"/>
        <v>-3.9672248468572355E-3</v>
      </c>
      <c r="AB69" s="149">
        <f t="shared" si="52"/>
        <v>5.1913364190093465E-2</v>
      </c>
      <c r="AC69" s="149">
        <f t="shared" si="53"/>
        <v>-1.8454551526507282E-3</v>
      </c>
      <c r="AD69" s="149">
        <f t="shared" si="33"/>
        <v>3.4057047204451226E-6</v>
      </c>
      <c r="AE69" s="149">
        <f t="shared" si="54"/>
        <v>3.4057047204451227E-7</v>
      </c>
      <c r="AF69" s="171">
        <f t="shared" si="23"/>
        <v>2601.2380000000012</v>
      </c>
      <c r="AG69" s="172"/>
      <c r="AH69">
        <f t="shared" si="24"/>
        <v>-5.7726044189601429E-2</v>
      </c>
      <c r="AI69">
        <f t="shared" si="25"/>
        <v>1.3533498044088337</v>
      </c>
      <c r="AJ69">
        <f t="shared" si="26"/>
        <v>-0.86730838619637352</v>
      </c>
      <c r="AK69">
        <f t="shared" si="27"/>
        <v>-0.17903361326299522</v>
      </c>
      <c r="AL69">
        <f t="shared" si="28"/>
        <v>-0.46897356651820599</v>
      </c>
      <c r="AM69">
        <f t="shared" si="29"/>
        <v>-0.23888113410226638</v>
      </c>
      <c r="AN69" s="149">
        <f t="shared" si="55"/>
        <v>5.9715178148777346</v>
      </c>
      <c r="AO69" s="149">
        <f t="shared" si="55"/>
        <v>5.9717415078351079</v>
      </c>
      <c r="AP69" s="149">
        <f t="shared" si="55"/>
        <v>5.9723347049660207</v>
      </c>
      <c r="AQ69" s="149">
        <f t="shared" si="55"/>
        <v>5.9739072201712968</v>
      </c>
      <c r="AR69" s="149">
        <f t="shared" si="55"/>
        <v>5.978072016211617</v>
      </c>
      <c r="AS69" s="149">
        <f t="shared" si="55"/>
        <v>5.989076337588636</v>
      </c>
      <c r="AT69" s="149">
        <f t="shared" si="55"/>
        <v>6.0179806750436677</v>
      </c>
      <c r="AU69" s="149">
        <f t="shared" si="31"/>
        <v>6.0929014237040775</v>
      </c>
      <c r="AV69">
        <f t="shared" si="57"/>
        <v>-3.1845467860186792E-2</v>
      </c>
      <c r="AW69">
        <v>7000</v>
      </c>
      <c r="AX69">
        <f t="shared" si="58"/>
        <v>1.6247719280143007E-2</v>
      </c>
      <c r="AY69">
        <f t="shared" si="59"/>
        <v>-3.1845467860186792E-2</v>
      </c>
      <c r="AZ69">
        <f t="shared" si="60"/>
        <v>4.8093187140329799E-2</v>
      </c>
      <c r="BA69">
        <f t="shared" si="61"/>
        <v>0.65017061455113245</v>
      </c>
      <c r="BB69">
        <f t="shared" si="62"/>
        <v>0.90635641347167406</v>
      </c>
      <c r="BC69">
        <f t="shared" si="63"/>
        <v>-2.6533219008728746</v>
      </c>
      <c r="BD69">
        <f t="shared" si="64"/>
        <v>-4.014384399166576</v>
      </c>
      <c r="BE69">
        <f t="shared" si="56"/>
        <v>10.148906651211419</v>
      </c>
      <c r="BF69">
        <f t="shared" si="56"/>
        <v>10.149113841375605</v>
      </c>
      <c r="BG69">
        <f t="shared" si="56"/>
        <v>10.148415666632726</v>
      </c>
      <c r="BH69">
        <f t="shared" si="56"/>
        <v>10.150770051542658</v>
      </c>
      <c r="BI69">
        <f t="shared" si="56"/>
        <v>10.142850063907844</v>
      </c>
      <c r="BJ69">
        <f t="shared" si="56"/>
        <v>10.169718468070231</v>
      </c>
      <c r="BK69">
        <f t="shared" si="56"/>
        <v>10.080963125002157</v>
      </c>
      <c r="BL69">
        <f t="shared" si="65"/>
        <v>10.411389277539758</v>
      </c>
    </row>
    <row r="70" spans="1:64" x14ac:dyDescent="0.2">
      <c r="A70" s="89" t="s">
        <v>178</v>
      </c>
      <c r="C70" s="92">
        <v>31911.254000000001</v>
      </c>
      <c r="D70" s="21"/>
      <c r="E70">
        <f t="shared" si="46"/>
        <v>-17718.51292075633</v>
      </c>
      <c r="F70">
        <f t="shared" si="16"/>
        <v>-17718.5</v>
      </c>
      <c r="G70">
        <f t="shared" si="32"/>
        <v>-5.5605399975320324E-3</v>
      </c>
      <c r="I70">
        <f t="shared" si="51"/>
        <v>-5.5605399975320324E-3</v>
      </c>
      <c r="L70">
        <v>0.1</v>
      </c>
      <c r="P70" s="193"/>
      <c r="Z70">
        <f t="shared" si="18"/>
        <v>-17718.5</v>
      </c>
      <c r="AA70" s="149">
        <f t="shared" si="19"/>
        <v>1.4730525847466869E-2</v>
      </c>
      <c r="AB70" s="149">
        <f t="shared" si="52"/>
        <v>-5.3809858326299816E-2</v>
      </c>
      <c r="AC70" s="149">
        <f t="shared" si="53"/>
        <v>-2.0291065844998901E-2</v>
      </c>
      <c r="AD70" s="149">
        <f t="shared" si="33"/>
        <v>4.1172735312608097E-4</v>
      </c>
      <c r="AE70" s="149">
        <f t="shared" si="54"/>
        <v>4.1172735312608103E-5</v>
      </c>
      <c r="AF70" s="171">
        <f t="shared" si="23"/>
        <v>16892.754000000001</v>
      </c>
      <c r="AG70" s="172"/>
      <c r="AH70">
        <f t="shared" si="24"/>
        <v>4.8249318328767783E-2</v>
      </c>
      <c r="AI70">
        <f t="shared" si="25"/>
        <v>0.63804794568697076</v>
      </c>
      <c r="AJ70">
        <f t="shared" si="26"/>
        <v>0.89137272969874581</v>
      </c>
      <c r="AK70">
        <f t="shared" si="27"/>
        <v>0.16093423915482605</v>
      </c>
      <c r="AL70">
        <f t="shared" si="28"/>
        <v>2.7232145459624264</v>
      </c>
      <c r="AM70">
        <f t="shared" si="29"/>
        <v>4.710430889546485</v>
      </c>
      <c r="AN70" s="149">
        <f t="shared" si="55"/>
        <v>8.8003089961450787</v>
      </c>
      <c r="AO70" s="149">
        <f t="shared" si="55"/>
        <v>8.799997736307331</v>
      </c>
      <c r="AP70" s="149">
        <f t="shared" si="55"/>
        <v>8.8009661869283438</v>
      </c>
      <c r="AQ70" s="149">
        <f t="shared" si="55"/>
        <v>8.7979507337084133</v>
      </c>
      <c r="AR70" s="149">
        <f t="shared" si="55"/>
        <v>8.807318511514417</v>
      </c>
      <c r="AS70" s="149">
        <f t="shared" si="55"/>
        <v>8.7780046155349449</v>
      </c>
      <c r="AT70" s="149">
        <f t="shared" si="55"/>
        <v>8.8678138857429047</v>
      </c>
      <c r="AU70" s="149">
        <f t="shared" si="31"/>
        <v>8.5686122993596818</v>
      </c>
      <c r="AV70">
        <f t="shared" si="57"/>
        <v>-3.0580858718518331E-2</v>
      </c>
      <c r="AW70">
        <v>8000</v>
      </c>
      <c r="AX70">
        <f t="shared" si="58"/>
        <v>1.5200058768953383E-2</v>
      </c>
      <c r="AY70">
        <f t="shared" si="59"/>
        <v>-3.0580858718518331E-2</v>
      </c>
      <c r="AZ70">
        <f t="shared" si="60"/>
        <v>4.5780917487471713E-2</v>
      </c>
      <c r="BA70">
        <f t="shared" si="61"/>
        <v>0.65812328643941664</v>
      </c>
      <c r="BB70">
        <f t="shared" si="62"/>
        <v>0.88817946184784247</v>
      </c>
      <c r="BC70">
        <f t="shared" si="63"/>
        <v>-2.6121106569229653</v>
      </c>
      <c r="BD70">
        <f t="shared" si="64"/>
        <v>-3.6886145757793383</v>
      </c>
      <c r="BE70">
        <f t="shared" si="56"/>
        <v>10.206758261663596</v>
      </c>
      <c r="BF70">
        <f t="shared" si="56"/>
        <v>10.206911595726401</v>
      </c>
      <c r="BG70">
        <f t="shared" si="56"/>
        <v>10.206366090703234</v>
      </c>
      <c r="BH70">
        <f t="shared" si="56"/>
        <v>10.208308140028407</v>
      </c>
      <c r="BI70">
        <f t="shared" si="56"/>
        <v>10.201411217434851</v>
      </c>
      <c r="BJ70">
        <f t="shared" si="56"/>
        <v>10.226124059831193</v>
      </c>
      <c r="BK70">
        <f t="shared" si="56"/>
        <v>10.140159716042223</v>
      </c>
      <c r="BL70">
        <f t="shared" si="65"/>
        <v>10.485939795499185</v>
      </c>
    </row>
    <row r="71" spans="1:64" x14ac:dyDescent="0.2">
      <c r="A71" s="89" t="s">
        <v>178</v>
      </c>
      <c r="C71" s="92">
        <v>24241.644</v>
      </c>
      <c r="D71" s="21"/>
      <c r="E71">
        <f t="shared" si="46"/>
        <v>-35540.012625792027</v>
      </c>
      <c r="F71">
        <f t="shared" si="16"/>
        <v>-35540</v>
      </c>
      <c r="G71">
        <f t="shared" si="32"/>
        <v>-5.4335999993782025E-3</v>
      </c>
      <c r="I71">
        <f t="shared" si="51"/>
        <v>-5.4335999993782025E-3</v>
      </c>
      <c r="L71">
        <v>0.1</v>
      </c>
      <c r="P71" s="193"/>
      <c r="Z71">
        <f t="shared" si="18"/>
        <v>-35540</v>
      </c>
      <c r="AA71" s="149">
        <f t="shared" si="19"/>
        <v>-1.6242874078571921E-2</v>
      </c>
      <c r="AB71" s="149">
        <f t="shared" si="52"/>
        <v>1.1366524080098996E-2</v>
      </c>
      <c r="AC71" s="149">
        <f t="shared" si="53"/>
        <v>1.0809274079193718E-2</v>
      </c>
      <c r="AD71" s="149">
        <f t="shared" si="33"/>
        <v>1.1684040611912921E-4</v>
      </c>
      <c r="AE71" s="149">
        <f t="shared" si="54"/>
        <v>1.1684040611912921E-5</v>
      </c>
      <c r="AF71" s="171">
        <f t="shared" si="23"/>
        <v>9223.1440000000002</v>
      </c>
      <c r="AG71" s="172"/>
      <c r="AH71">
        <f t="shared" si="24"/>
        <v>-1.6800124079477199E-2</v>
      </c>
      <c r="AI71">
        <f t="shared" si="25"/>
        <v>0.92604501674887985</v>
      </c>
      <c r="AJ71">
        <f t="shared" si="26"/>
        <v>0.1353315348108394</v>
      </c>
      <c r="AK71">
        <f t="shared" si="27"/>
        <v>0.38915264281010781</v>
      </c>
      <c r="AL71">
        <f t="shared" si="28"/>
        <v>1.7585979086137917</v>
      </c>
      <c r="AM71">
        <f t="shared" si="29"/>
        <v>1.2079387071463956</v>
      </c>
      <c r="AN71" s="149">
        <f t="shared" ref="AN71:AT80" si="66">$AU71+$AB$7*SIN(AO71)</f>
        <v>7.6258660529283464</v>
      </c>
      <c r="AO71" s="149">
        <f t="shared" si="66"/>
        <v>7.6258656780253471</v>
      </c>
      <c r="AP71" s="149">
        <f t="shared" si="66"/>
        <v>7.6258614929011026</v>
      </c>
      <c r="AQ71" s="149">
        <f t="shared" si="66"/>
        <v>7.6258147785639867</v>
      </c>
      <c r="AR71" s="149">
        <f t="shared" si="66"/>
        <v>7.6252939897757601</v>
      </c>
      <c r="AS71" s="149">
        <f t="shared" si="66"/>
        <v>7.6195650113775546</v>
      </c>
      <c r="AT71" s="149">
        <f t="shared" si="66"/>
        <v>7.5637834566741446</v>
      </c>
      <c r="AU71" s="149">
        <f t="shared" si="31"/>
        <v>7.2400102435457683</v>
      </c>
      <c r="AV71">
        <f t="shared" si="57"/>
        <v>-2.9223171527313661E-2</v>
      </c>
      <c r="AW71">
        <v>9000</v>
      </c>
      <c r="AX71">
        <f t="shared" si="58"/>
        <v>1.4059988044060345E-2</v>
      </c>
      <c r="AY71">
        <f t="shared" si="59"/>
        <v>-2.9223171527313661E-2</v>
      </c>
      <c r="AZ71">
        <f t="shared" si="60"/>
        <v>4.3283159571374005E-2</v>
      </c>
      <c r="BA71">
        <f t="shared" si="61"/>
        <v>0.66688292061014565</v>
      </c>
      <c r="BB71">
        <f t="shared" si="62"/>
        <v>0.86796973742822348</v>
      </c>
      <c r="BC71">
        <f t="shared" si="63"/>
        <v>-2.5698422261252167</v>
      </c>
      <c r="BD71">
        <f t="shared" si="64"/>
        <v>-3.4022147505383882</v>
      </c>
      <c r="BE71">
        <f t="shared" si="56"/>
        <v>10.265345722878456</v>
      </c>
      <c r="BF71">
        <f t="shared" si="56"/>
        <v>10.265452879401717</v>
      </c>
      <c r="BG71">
        <f t="shared" si="56"/>
        <v>10.265047374300613</v>
      </c>
      <c r="BH71">
        <f t="shared" si="56"/>
        <v>10.266582868684488</v>
      </c>
      <c r="BI71">
        <f t="shared" si="56"/>
        <v>10.260782340564395</v>
      </c>
      <c r="BJ71">
        <f t="shared" si="56"/>
        <v>10.282896529746477</v>
      </c>
      <c r="BK71">
        <f t="shared" si="56"/>
        <v>10.201277186698819</v>
      </c>
      <c r="BL71">
        <f t="shared" si="65"/>
        <v>10.560490313458612</v>
      </c>
    </row>
    <row r="72" spans="1:64" x14ac:dyDescent="0.2">
      <c r="A72" s="89" t="s">
        <v>178</v>
      </c>
      <c r="C72" s="92">
        <v>26440.554</v>
      </c>
      <c r="D72" s="21"/>
      <c r="E72">
        <f t="shared" si="46"/>
        <v>-30430.512414386227</v>
      </c>
      <c r="F72">
        <f t="shared" si="16"/>
        <v>-30430.5</v>
      </c>
      <c r="G72">
        <f t="shared" si="32"/>
        <v>-5.3426199992827605E-3</v>
      </c>
      <c r="I72">
        <f t="shared" si="51"/>
        <v>-5.3426199992827605E-3</v>
      </c>
      <c r="L72">
        <v>0.1</v>
      </c>
      <c r="P72" s="193"/>
      <c r="Z72">
        <f t="shared" si="18"/>
        <v>-30430.5</v>
      </c>
      <c r="AA72" s="149">
        <f t="shared" si="19"/>
        <v>-5.4460289396747914E-3</v>
      </c>
      <c r="AB72" s="149">
        <f t="shared" si="52"/>
        <v>-1.2131888721771181E-2</v>
      </c>
      <c r="AC72" s="149">
        <f t="shared" si="53"/>
        <v>1.0340894039203088E-4</v>
      </c>
      <c r="AD72" s="149">
        <f t="shared" si="33"/>
        <v>1.0693408953002597E-8</v>
      </c>
      <c r="AE72" s="149">
        <f t="shared" si="54"/>
        <v>1.0693408953002596E-9</v>
      </c>
      <c r="AF72" s="171">
        <f t="shared" si="23"/>
        <v>11422.054</v>
      </c>
      <c r="AG72" s="172"/>
      <c r="AH72">
        <f t="shared" si="24"/>
        <v>6.7892687224884209E-3</v>
      </c>
      <c r="AI72">
        <f t="shared" si="25"/>
        <v>0.79359169402930063</v>
      </c>
      <c r="AJ72">
        <f t="shared" si="26"/>
        <v>0.47596454659973275</v>
      </c>
      <c r="AK72">
        <f t="shared" si="27"/>
        <v>0.33808982560862572</v>
      </c>
      <c r="AL72">
        <f t="shared" si="28"/>
        <v>2.1189102904150934</v>
      </c>
      <c r="AM72">
        <f t="shared" si="29"/>
        <v>1.7821472795685682</v>
      </c>
      <c r="AN72" s="149">
        <f t="shared" si="66"/>
        <v>8.012102098682929</v>
      </c>
      <c r="AO72" s="149">
        <f t="shared" si="66"/>
        <v>8.0121021043686191</v>
      </c>
      <c r="AP72" s="149">
        <f t="shared" si="66"/>
        <v>8.0121020132132355</v>
      </c>
      <c r="AQ72" s="149">
        <f t="shared" si="66"/>
        <v>8.0121034746486171</v>
      </c>
      <c r="AR72" s="149">
        <f t="shared" si="66"/>
        <v>8.0120800427851027</v>
      </c>
      <c r="AS72" s="149">
        <f t="shared" si="66"/>
        <v>8.0124553225276181</v>
      </c>
      <c r="AT72" s="149">
        <f t="shared" si="66"/>
        <v>8.0063347373943472</v>
      </c>
      <c r="AU72" s="149">
        <f t="shared" si="31"/>
        <v>7.6209261150594569</v>
      </c>
      <c r="AV72">
        <f t="shared" si="57"/>
        <v>-2.7772406286572796E-2</v>
      </c>
      <c r="AW72">
        <v>10000</v>
      </c>
      <c r="AX72">
        <f t="shared" si="58"/>
        <v>1.2826905897606437E-2</v>
      </c>
      <c r="AY72">
        <f t="shared" si="59"/>
        <v>-2.7772406286572796E-2</v>
      </c>
      <c r="AZ72">
        <f t="shared" si="60"/>
        <v>4.0599312184179233E-2</v>
      </c>
      <c r="BA72">
        <f t="shared" si="61"/>
        <v>0.67650679307641637</v>
      </c>
      <c r="BB72">
        <f t="shared" si="62"/>
        <v>0.84558099677234144</v>
      </c>
      <c r="BC72">
        <f t="shared" si="63"/>
        <v>-2.5263953642402761</v>
      </c>
      <c r="BD72">
        <f t="shared" si="64"/>
        <v>-3.1478040952181003</v>
      </c>
      <c r="BE72">
        <f t="shared" ref="BE72:BK81" si="67">$BL72+$AB$7*SIN(BF72)</f>
        <v>10.324742709942235</v>
      </c>
      <c r="BF72">
        <f t="shared" si="67"/>
        <v>10.324812805744717</v>
      </c>
      <c r="BG72">
        <f t="shared" si="67"/>
        <v>10.32452816888474</v>
      </c>
      <c r="BH72">
        <f t="shared" si="67"/>
        <v>10.32568462433882</v>
      </c>
      <c r="BI72">
        <f t="shared" si="67"/>
        <v>10.3209964717663</v>
      </c>
      <c r="BJ72">
        <f t="shared" si="67"/>
        <v>10.340177172097984</v>
      </c>
      <c r="BK72">
        <f t="shared" si="67"/>
        <v>10.264390160318646</v>
      </c>
      <c r="BL72">
        <f t="shared" si="65"/>
        <v>10.635040831418038</v>
      </c>
    </row>
    <row r="73" spans="1:64" x14ac:dyDescent="0.2">
      <c r="A73" s="89" t="s">
        <v>178</v>
      </c>
      <c r="C73" s="92">
        <v>26422.696</v>
      </c>
      <c r="D73" s="21"/>
      <c r="E73">
        <f t="shared" si="46"/>
        <v>-30472.008180368139</v>
      </c>
      <c r="F73">
        <f t="shared" si="16"/>
        <v>-30472</v>
      </c>
      <c r="G73">
        <f t="shared" si="32"/>
        <v>-3.5204800005885772E-3</v>
      </c>
      <c r="I73">
        <f t="shared" si="51"/>
        <v>-3.5204800005885772E-3</v>
      </c>
      <c r="L73">
        <v>0.1</v>
      </c>
      <c r="P73" s="193"/>
      <c r="Z73">
        <f t="shared" si="18"/>
        <v>-30472</v>
      </c>
      <c r="AA73" s="149">
        <f t="shared" si="19"/>
        <v>-5.5305357067103279E-3</v>
      </c>
      <c r="AB73" s="149">
        <f t="shared" si="52"/>
        <v>-1.0131127459831069E-2</v>
      </c>
      <c r="AC73" s="149">
        <f t="shared" si="53"/>
        <v>2.0100557061217507E-3</v>
      </c>
      <c r="AD73" s="149">
        <f t="shared" si="33"/>
        <v>4.0403239417126093E-6</v>
      </c>
      <c r="AE73" s="149">
        <f t="shared" si="54"/>
        <v>4.0403239417126096E-7</v>
      </c>
      <c r="AF73" s="171">
        <f t="shared" si="23"/>
        <v>11404.196</v>
      </c>
      <c r="AG73" s="172"/>
      <c r="AH73">
        <f t="shared" si="24"/>
        <v>6.6106474592424929E-3</v>
      </c>
      <c r="AI73">
        <f t="shared" si="25"/>
        <v>0.79444423082978388</v>
      </c>
      <c r="AJ73">
        <f t="shared" si="26"/>
        <v>0.47374705780836962</v>
      </c>
      <c r="AK73">
        <f t="shared" si="27"/>
        <v>0.33860883732502556</v>
      </c>
      <c r="AL73">
        <f t="shared" si="28"/>
        <v>2.1163905976888366</v>
      </c>
      <c r="AM73">
        <f t="shared" si="29"/>
        <v>1.7768978828517801</v>
      </c>
      <c r="AN73" s="149">
        <f t="shared" si="66"/>
        <v>8.00918833348112</v>
      </c>
      <c r="AO73" s="149">
        <f t="shared" si="66"/>
        <v>8.0091883390678511</v>
      </c>
      <c r="AP73" s="149">
        <f t="shared" si="66"/>
        <v>8.0091882478313856</v>
      </c>
      <c r="AQ73" s="149">
        <f t="shared" si="66"/>
        <v>8.0091897377999217</v>
      </c>
      <c r="AR73" s="149">
        <f t="shared" si="66"/>
        <v>8.0091654035789634</v>
      </c>
      <c r="AS73" s="149">
        <f t="shared" si="66"/>
        <v>8.0095623582752964</v>
      </c>
      <c r="AT73" s="149">
        <f t="shared" si="66"/>
        <v>8.0029560095157031</v>
      </c>
      <c r="AU73" s="149">
        <f t="shared" si="31"/>
        <v>7.6178322685641406</v>
      </c>
      <c r="AV73">
        <f t="shared" si="57"/>
        <v>-2.6228562996295723E-2</v>
      </c>
      <c r="AW73">
        <v>11000</v>
      </c>
      <c r="AX73">
        <f t="shared" si="58"/>
        <v>1.1500363153062979E-2</v>
      </c>
      <c r="AY73">
        <f t="shared" si="59"/>
        <v>-2.6228562996295723E-2</v>
      </c>
      <c r="AZ73">
        <f t="shared" si="60"/>
        <v>3.7728926149358702E-2</v>
      </c>
      <c r="BA73">
        <f t="shared" si="61"/>
        <v>0.68705964310429701</v>
      </c>
      <c r="BB73">
        <f t="shared" si="62"/>
        <v>0.8208475251396139</v>
      </c>
      <c r="BC73">
        <f t="shared" si="63"/>
        <v>-2.4816361524603527</v>
      </c>
      <c r="BD73">
        <f t="shared" si="64"/>
        <v>-2.9197031994487737</v>
      </c>
      <c r="BE73">
        <f t="shared" si="67"/>
        <v>10.385028622682443</v>
      </c>
      <c r="BF73">
        <f t="shared" si="67"/>
        <v>10.385071021333417</v>
      </c>
      <c r="BG73">
        <f t="shared" si="67"/>
        <v>10.384884338962339</v>
      </c>
      <c r="BH73">
        <f t="shared" si="67"/>
        <v>10.385706679876719</v>
      </c>
      <c r="BI73">
        <f t="shared" si="67"/>
        <v>10.382091459341897</v>
      </c>
      <c r="BJ73">
        <f t="shared" si="67"/>
        <v>10.398127343161951</v>
      </c>
      <c r="BK73">
        <f t="shared" si="67"/>
        <v>10.329562174818117</v>
      </c>
      <c r="BL73">
        <f t="shared" si="65"/>
        <v>10.709591349377463</v>
      </c>
    </row>
    <row r="74" spans="1:64" x14ac:dyDescent="0.2">
      <c r="A74" s="89" t="s">
        <v>178</v>
      </c>
      <c r="C74" s="92">
        <v>23528.545999999998</v>
      </c>
      <c r="D74" s="21"/>
      <c r="E74">
        <f t="shared" si="46"/>
        <v>-37197.003763106906</v>
      </c>
      <c r="F74">
        <f t="shared" si="16"/>
        <v>-37197</v>
      </c>
      <c r="G74">
        <f t="shared" si="32"/>
        <v>-1.6194800009543542E-3</v>
      </c>
      <c r="I74">
        <f t="shared" si="51"/>
        <v>-1.6194800009543542E-3</v>
      </c>
      <c r="L74">
        <v>0.1</v>
      </c>
      <c r="P74" s="193"/>
      <c r="Z74">
        <f t="shared" si="18"/>
        <v>-37197</v>
      </c>
      <c r="AA74" s="149">
        <f t="shared" si="19"/>
        <v>-1.9675153207890383E-2</v>
      </c>
      <c r="AB74" s="149">
        <f t="shared" si="52"/>
        <v>2.3283319007539365E-2</v>
      </c>
      <c r="AC74" s="149">
        <f t="shared" si="53"/>
        <v>1.8055673206936029E-2</v>
      </c>
      <c r="AD74" s="149">
        <f t="shared" si="33"/>
        <v>3.260073349556676E-4</v>
      </c>
      <c r="AE74" s="149">
        <f t="shared" si="54"/>
        <v>3.2600733495566761E-5</v>
      </c>
      <c r="AF74" s="171">
        <f t="shared" si="23"/>
        <v>8510.0459999999985</v>
      </c>
      <c r="AG74" s="172"/>
      <c r="AH74">
        <f t="shared" si="24"/>
        <v>-2.4902799008493719E-2</v>
      </c>
      <c r="AI74">
        <f t="shared" si="25"/>
        <v>0.98315333069209965</v>
      </c>
      <c r="AJ74">
        <f t="shared" si="26"/>
        <v>-9.511070245287816E-3</v>
      </c>
      <c r="AK74">
        <f t="shared" si="27"/>
        <v>0.3957591548997888</v>
      </c>
      <c r="AL74">
        <f t="shared" si="28"/>
        <v>1.6133386270127816</v>
      </c>
      <c r="AM74">
        <f t="shared" si="29"/>
        <v>1.0434735903961403</v>
      </c>
      <c r="AN74" s="149">
        <f t="shared" si="66"/>
        <v>7.4860921446934325</v>
      </c>
      <c r="AO74" s="149">
        <f t="shared" si="66"/>
        <v>7.4860878448893597</v>
      </c>
      <c r="AP74" s="149">
        <f t="shared" si="66"/>
        <v>7.4860576643944921</v>
      </c>
      <c r="AQ74" s="149">
        <f t="shared" si="66"/>
        <v>7.4858458927696079</v>
      </c>
      <c r="AR74" s="149">
        <f t="shared" si="66"/>
        <v>7.4843631828734569</v>
      </c>
      <c r="AS74" s="149">
        <f t="shared" si="66"/>
        <v>7.474136711887148</v>
      </c>
      <c r="AT74" s="149">
        <f t="shared" si="66"/>
        <v>7.4096667992274954</v>
      </c>
      <c r="AU74" s="149">
        <f t="shared" si="31"/>
        <v>7.1164800352869992</v>
      </c>
      <c r="AV74">
        <f t="shared" si="57"/>
        <v>-2.4591641656482449E-2</v>
      </c>
      <c r="AW74">
        <v>12000</v>
      </c>
      <c r="AX74">
        <f t="shared" si="58"/>
        <v>1.0080129818264276E-2</v>
      </c>
      <c r="AY74">
        <f t="shared" si="59"/>
        <v>-2.4591641656482449E-2</v>
      </c>
      <c r="AZ74">
        <f t="shared" si="60"/>
        <v>3.4671771474746725E-2</v>
      </c>
      <c r="BA74">
        <f t="shared" si="61"/>
        <v>0.69861452353097042</v>
      </c>
      <c r="BB74">
        <f t="shared" si="62"/>
        <v>0.79358182303767799</v>
      </c>
      <c r="BC74">
        <f t="shared" si="63"/>
        <v>-2.4354160860258949</v>
      </c>
      <c r="BD74">
        <f t="shared" si="64"/>
        <v>-2.7134668024626647</v>
      </c>
      <c r="BE74">
        <f t="shared" si="67"/>
        <v>10.446289186667466</v>
      </c>
      <c r="BF74">
        <f t="shared" si="67"/>
        <v>10.446312490914915</v>
      </c>
      <c r="BG74">
        <f t="shared" si="67"/>
        <v>10.446199809453416</v>
      </c>
      <c r="BH74">
        <f t="shared" si="67"/>
        <v>10.446744843039438</v>
      </c>
      <c r="BI74">
        <f t="shared" si="67"/>
        <v>10.444113033432272</v>
      </c>
      <c r="BJ74">
        <f t="shared" si="67"/>
        <v>10.456927916640838</v>
      </c>
      <c r="BK74">
        <f t="shared" si="67"/>
        <v>10.396845329717125</v>
      </c>
      <c r="BL74">
        <f t="shared" si="65"/>
        <v>10.784141867336889</v>
      </c>
    </row>
    <row r="75" spans="1:64" x14ac:dyDescent="0.2">
      <c r="A75" s="89" t="s">
        <v>178</v>
      </c>
      <c r="C75" s="92">
        <v>33382.65</v>
      </c>
      <c r="D75" s="21"/>
      <c r="E75">
        <f t="shared" si="46"/>
        <v>-14299.501604667154</v>
      </c>
      <c r="F75">
        <f t="shared" si="16"/>
        <v>-14299.5</v>
      </c>
      <c r="G75">
        <f t="shared" si="32"/>
        <v>-6.9057999644428492E-4</v>
      </c>
      <c r="I75">
        <f t="shared" si="51"/>
        <v>-6.9057999644428492E-4</v>
      </c>
      <c r="L75">
        <v>0.1</v>
      </c>
      <c r="P75" s="193"/>
      <c r="Z75">
        <f t="shared" si="18"/>
        <v>-14299.5</v>
      </c>
      <c r="AA75" s="149">
        <f t="shared" si="19"/>
        <v>1.7959658710282704E-2</v>
      </c>
      <c r="AB75" s="149">
        <f t="shared" si="52"/>
        <v>-5.5326692144386153E-2</v>
      </c>
      <c r="AC75" s="149">
        <f t="shared" si="53"/>
        <v>-1.8650238706726989E-2</v>
      </c>
      <c r="AD75" s="149">
        <f t="shared" si="33"/>
        <v>3.4783140381789758E-4</v>
      </c>
      <c r="AE75" s="149">
        <f t="shared" si="54"/>
        <v>3.4783140381789759E-5</v>
      </c>
      <c r="AF75" s="171">
        <f t="shared" si="23"/>
        <v>18364.150000000001</v>
      </c>
      <c r="AG75" s="172"/>
      <c r="AH75">
        <f t="shared" si="24"/>
        <v>5.4636112147941868E-2</v>
      </c>
      <c r="AI75">
        <f t="shared" si="25"/>
        <v>0.62022634070051263</v>
      </c>
      <c r="AJ75">
        <f t="shared" si="26"/>
        <v>0.9426498293173069</v>
      </c>
      <c r="AK75">
        <f t="shared" si="27"/>
        <v>0.11261033103601879</v>
      </c>
      <c r="AL75">
        <f t="shared" si="28"/>
        <v>2.853331943387444</v>
      </c>
      <c r="AM75">
        <f t="shared" si="29"/>
        <v>6.8900535958715974</v>
      </c>
      <c r="AN75" s="149">
        <f t="shared" si="66"/>
        <v>8.9903810798764017</v>
      </c>
      <c r="AO75" s="149">
        <f t="shared" si="66"/>
        <v>8.9899101824196475</v>
      </c>
      <c r="AP75" s="149">
        <f t="shared" si="66"/>
        <v>8.9912205661236655</v>
      </c>
      <c r="AQ75" s="149">
        <f t="shared" si="66"/>
        <v>8.9875721309931826</v>
      </c>
      <c r="AR75" s="149">
        <f t="shared" si="66"/>
        <v>8.9977150555126162</v>
      </c>
      <c r="AS75" s="149">
        <f t="shared" si="66"/>
        <v>8.9693962763248898</v>
      </c>
      <c r="AT75" s="149">
        <f t="shared" si="66"/>
        <v>9.0475827683199732</v>
      </c>
      <c r="AU75" s="149">
        <f t="shared" si="31"/>
        <v>8.8235005202629608</v>
      </c>
      <c r="AV75">
        <f t="shared" si="57"/>
        <v>-2.2861642267132977E-2</v>
      </c>
      <c r="AW75">
        <v>13000</v>
      </c>
      <c r="AX75">
        <f t="shared" si="58"/>
        <v>8.5662825652356028E-3</v>
      </c>
      <c r="AY75">
        <f t="shared" si="59"/>
        <v>-2.2861642267132977E-2</v>
      </c>
      <c r="AZ75">
        <f t="shared" si="60"/>
        <v>3.142792483236858E-2</v>
      </c>
      <c r="BA75">
        <f t="shared" si="61"/>
        <v>0.71125372579609802</v>
      </c>
      <c r="BB75">
        <f t="shared" si="62"/>
        <v>0.76357206030503322</v>
      </c>
      <c r="BC75">
        <f t="shared" si="63"/>
        <v>-2.3875698601283646</v>
      </c>
      <c r="BD75">
        <f t="shared" si="64"/>
        <v>-2.5255620590838106</v>
      </c>
      <c r="BE75">
        <f t="shared" si="67"/>
        <v>10.508617112330237</v>
      </c>
      <c r="BF75">
        <f t="shared" si="67"/>
        <v>10.508628454693936</v>
      </c>
      <c r="BG75">
        <f t="shared" si="67"/>
        <v>10.508567265531367</v>
      </c>
      <c r="BH75">
        <f t="shared" si="67"/>
        <v>10.508897449346978</v>
      </c>
      <c r="BI75">
        <f t="shared" si="67"/>
        <v>10.507118173931445</v>
      </c>
      <c r="BJ75">
        <f t="shared" si="67"/>
        <v>10.516778122786393</v>
      </c>
      <c r="BK75">
        <f t="shared" si="67"/>
        <v>10.466279996715489</v>
      </c>
      <c r="BL75">
        <f t="shared" si="65"/>
        <v>10.858692385296315</v>
      </c>
    </row>
    <row r="76" spans="1:64" x14ac:dyDescent="0.2">
      <c r="A76" s="89" t="s">
        <v>178</v>
      </c>
      <c r="C76" s="92">
        <v>27147.635999999999</v>
      </c>
      <c r="D76" s="21"/>
      <c r="E76">
        <f t="shared" si="46"/>
        <v>-28787.500363651441</v>
      </c>
      <c r="F76">
        <f t="shared" si="16"/>
        <v>-28787.5</v>
      </c>
      <c r="G76">
        <f t="shared" si="32"/>
        <v>-1.5650000204914249E-4</v>
      </c>
      <c r="I76">
        <f t="shared" si="51"/>
        <v>-1.5650000204914249E-4</v>
      </c>
      <c r="L76">
        <v>0.1</v>
      </c>
      <c r="P76" s="193"/>
      <c r="Z76">
        <f t="shared" si="18"/>
        <v>-28787.5</v>
      </c>
      <c r="AA76" s="149">
        <f t="shared" si="19"/>
        <v>-2.1774591892410392E-3</v>
      </c>
      <c r="AB76" s="149">
        <f t="shared" si="52"/>
        <v>-1.3811562433222568E-2</v>
      </c>
      <c r="AC76" s="149">
        <f t="shared" si="53"/>
        <v>2.0209591871918967E-3</v>
      </c>
      <c r="AD76" s="149">
        <f t="shared" si="33"/>
        <v>4.0842760362953315E-6</v>
      </c>
      <c r="AE76" s="149">
        <f t="shared" si="54"/>
        <v>4.0842760362953315E-7</v>
      </c>
      <c r="AF76" s="171">
        <f t="shared" si="23"/>
        <v>12129.135999999999</v>
      </c>
      <c r="AG76" s="172"/>
      <c r="AH76">
        <f t="shared" si="24"/>
        <v>1.3655062431173426E-2</v>
      </c>
      <c r="AI76">
        <f t="shared" si="25"/>
        <v>0.76223982118036604</v>
      </c>
      <c r="AJ76">
        <f t="shared" si="26"/>
        <v>0.55779814039301423</v>
      </c>
      <c r="AK76">
        <f t="shared" si="27"/>
        <v>0.31682679230365052</v>
      </c>
      <c r="AL76">
        <f t="shared" si="28"/>
        <v>2.2145803507809942</v>
      </c>
      <c r="AM76">
        <f t="shared" si="29"/>
        <v>2.0007074881458968</v>
      </c>
      <c r="AN76" s="149">
        <f t="shared" si="66"/>
        <v>8.1250645652659639</v>
      </c>
      <c r="AO76" s="149">
        <f t="shared" si="66"/>
        <v>8.1250643828765305</v>
      </c>
      <c r="AP76" s="149">
        <f t="shared" si="66"/>
        <v>8.1250661023858441</v>
      </c>
      <c r="AQ76" s="149">
        <f t="shared" si="66"/>
        <v>8.1250498909786906</v>
      </c>
      <c r="AR76" s="149">
        <f t="shared" si="66"/>
        <v>8.1252026933819579</v>
      </c>
      <c r="AS76" s="149">
        <f t="shared" si="66"/>
        <v>8.1237590855003639</v>
      </c>
      <c r="AT76" s="149">
        <f t="shared" si="66"/>
        <v>8.1371112697957901</v>
      </c>
      <c r="AU76" s="149">
        <f t="shared" si="31"/>
        <v>7.7434126160667942</v>
      </c>
      <c r="AV76">
        <f t="shared" si="57"/>
        <v>-2.10385648282473E-2</v>
      </c>
      <c r="AW76">
        <v>14000</v>
      </c>
      <c r="AX76">
        <f t="shared" si="58"/>
        <v>6.9593161044491716E-3</v>
      </c>
      <c r="AY76">
        <f t="shared" si="59"/>
        <v>-2.10385648282473E-2</v>
      </c>
      <c r="AZ76">
        <f t="shared" si="60"/>
        <v>2.7997880932696471E-2</v>
      </c>
      <c r="BA76">
        <f t="shared" si="61"/>
        <v>0.7250697689558232</v>
      </c>
      <c r="BB76">
        <f t="shared" si="62"/>
        <v>0.73057931356100125</v>
      </c>
      <c r="BC76">
        <f t="shared" si="63"/>
        <v>-2.3379127824893189</v>
      </c>
      <c r="BD76">
        <f t="shared" si="64"/>
        <v>-2.3531419340944004</v>
      </c>
      <c r="BE76">
        <f t="shared" si="67"/>
        <v>10.572112841406412</v>
      </c>
      <c r="BF76">
        <f t="shared" si="67"/>
        <v>10.572117533280574</v>
      </c>
      <c r="BG76">
        <f t="shared" si="67"/>
        <v>10.572088709092323</v>
      </c>
      <c r="BH76">
        <f t="shared" si="67"/>
        <v>10.572265817533065</v>
      </c>
      <c r="BI76">
        <f t="shared" si="67"/>
        <v>10.571178683167197</v>
      </c>
      <c r="BJ76">
        <f t="shared" si="67"/>
        <v>10.577893693620931</v>
      </c>
      <c r="BK76">
        <f t="shared" si="67"/>
        <v>10.537894595419814</v>
      </c>
      <c r="BL76">
        <f t="shared" si="65"/>
        <v>10.933242903255742</v>
      </c>
    </row>
    <row r="77" spans="1:64" x14ac:dyDescent="0.2">
      <c r="A77" s="89" t="s">
        <v>178</v>
      </c>
      <c r="C77" s="92">
        <v>17974.79</v>
      </c>
      <c r="D77" s="21"/>
      <c r="E77">
        <f t="shared" si="46"/>
        <v>-50101.996444069846</v>
      </c>
      <c r="F77">
        <f t="shared" si="16"/>
        <v>-50102</v>
      </c>
      <c r="G77">
        <f t="shared" si="32"/>
        <v>1.5303200016205665E-3</v>
      </c>
      <c r="I77">
        <f t="shared" si="51"/>
        <v>1.5303200016205665E-3</v>
      </c>
      <c r="L77">
        <v>0.1</v>
      </c>
      <c r="P77" s="193"/>
      <c r="Z77">
        <f t="shared" si="18"/>
        <v>-50102</v>
      </c>
      <c r="AA77" s="149">
        <f t="shared" si="19"/>
        <v>-9.249297171558063E-3</v>
      </c>
      <c r="AB77" s="149">
        <f t="shared" si="52"/>
        <v>6.1126840941324478E-2</v>
      </c>
      <c r="AC77" s="149">
        <f t="shared" si="53"/>
        <v>1.0779617173178629E-2</v>
      </c>
      <c r="AD77" s="149">
        <f t="shared" si="33"/>
        <v>1.1620014640028762E-4</v>
      </c>
      <c r="AE77" s="149">
        <f t="shared" si="54"/>
        <v>1.1620014640028763E-5</v>
      </c>
      <c r="AF77" s="171">
        <f t="shared" si="23"/>
        <v>2956.2900000000009</v>
      </c>
      <c r="AG77" s="172"/>
      <c r="AH77">
        <f t="shared" si="24"/>
        <v>-5.9596520939703912E-2</v>
      </c>
      <c r="AI77">
        <f t="shared" si="25"/>
        <v>1.3758929765759431</v>
      </c>
      <c r="AJ77">
        <f t="shared" si="26"/>
        <v>-0.93124491763054695</v>
      </c>
      <c r="AK77">
        <f t="shared" si="27"/>
        <v>-0.12495434812219347</v>
      </c>
      <c r="AL77">
        <f t="shared" si="28"/>
        <v>-0.32092834090807809</v>
      </c>
      <c r="AM77">
        <f t="shared" si="29"/>
        <v>-0.1618557554460115</v>
      </c>
      <c r="AN77" s="149">
        <f t="shared" si="66"/>
        <v>6.0710851699545634</v>
      </c>
      <c r="AO77" s="149">
        <f t="shared" si="66"/>
        <v>6.0712598321107434</v>
      </c>
      <c r="AP77" s="149">
        <f t="shared" si="66"/>
        <v>6.0717108358713334</v>
      </c>
      <c r="AQ77" s="149">
        <f t="shared" si="66"/>
        <v>6.0728751932249025</v>
      </c>
      <c r="AR77" s="149">
        <f t="shared" si="66"/>
        <v>6.0758798837046424</v>
      </c>
      <c r="AS77" s="149">
        <f t="shared" si="66"/>
        <v>6.0836249660132831</v>
      </c>
      <c r="AT77" s="149">
        <f t="shared" si="66"/>
        <v>6.1035345802631618</v>
      </c>
      <c r="AU77" s="149">
        <f t="shared" si="31"/>
        <v>6.1544056010206045</v>
      </c>
      <c r="AV77">
        <f t="shared" si="57"/>
        <v>-1.9122409339825425E-2</v>
      </c>
      <c r="AW77">
        <v>15000</v>
      </c>
      <c r="AX77">
        <f t="shared" si="58"/>
        <v>5.2602829477346562E-3</v>
      </c>
      <c r="AY77">
        <f t="shared" si="59"/>
        <v>-1.9122409339825425E-2</v>
      </c>
      <c r="AZ77">
        <f t="shared" si="60"/>
        <v>2.4382692287560081E-2</v>
      </c>
      <c r="BA77">
        <f t="shared" si="61"/>
        <v>0.74016642847794789</v>
      </c>
      <c r="BB77">
        <f t="shared" si="62"/>
        <v>0.69433463334514423</v>
      </c>
      <c r="BC77">
        <f t="shared" si="63"/>
        <v>-2.286237733997686</v>
      </c>
      <c r="BD77">
        <f t="shared" si="64"/>
        <v>-2.1938823237873559</v>
      </c>
      <c r="BE77">
        <f t="shared" si="67"/>
        <v>10.636885406901001</v>
      </c>
      <c r="BF77">
        <f t="shared" si="67"/>
        <v>10.636886941522055</v>
      </c>
      <c r="BG77">
        <f t="shared" si="67"/>
        <v>10.636875905632257</v>
      </c>
      <c r="BH77">
        <f t="shared" si="67"/>
        <v>10.63695527503984</v>
      </c>
      <c r="BI77">
        <f t="shared" si="67"/>
        <v>10.636384828992774</v>
      </c>
      <c r="BJ77">
        <f t="shared" si="67"/>
        <v>10.640504249285669</v>
      </c>
      <c r="BK77">
        <f t="shared" si="67"/>
        <v>10.611705435466744</v>
      </c>
      <c r="BL77">
        <f t="shared" si="65"/>
        <v>11.007793421215169</v>
      </c>
    </row>
    <row r="78" spans="1:64" x14ac:dyDescent="0.2">
      <c r="A78" s="89" t="s">
        <v>178</v>
      </c>
      <c r="C78" s="92">
        <v>25000.585999999999</v>
      </c>
      <c r="D78" s="21"/>
      <c r="E78">
        <f t="shared" si="46"/>
        <v>-33776.49601554207</v>
      </c>
      <c r="F78">
        <f t="shared" si="16"/>
        <v>-33776.5</v>
      </c>
      <c r="G78">
        <f t="shared" si="32"/>
        <v>1.714739999442827E-3</v>
      </c>
      <c r="I78">
        <f t="shared" si="51"/>
        <v>1.714739999442827E-3</v>
      </c>
      <c r="L78">
        <v>0.1</v>
      </c>
      <c r="P78" s="193"/>
      <c r="Z78">
        <f t="shared" si="18"/>
        <v>-33776.5</v>
      </c>
      <c r="AA78" s="149">
        <f t="shared" si="19"/>
        <v>-1.2476218543789819E-2</v>
      </c>
      <c r="AB78" s="149">
        <f t="shared" si="52"/>
        <v>1.0058359218510889E-2</v>
      </c>
      <c r="AC78" s="149">
        <f t="shared" si="53"/>
        <v>1.4190958543232646E-2</v>
      </c>
      <c r="AD78" s="149">
        <f t="shared" si="33"/>
        <v>2.0138330437574764E-4</v>
      </c>
      <c r="AE78" s="149">
        <f t="shared" si="54"/>
        <v>2.0138330437574766E-5</v>
      </c>
      <c r="AF78" s="171">
        <f t="shared" si="23"/>
        <v>9982.0859999999993</v>
      </c>
      <c r="AG78" s="172"/>
      <c r="AH78">
        <f t="shared" si="24"/>
        <v>-8.3436192190680623E-3</v>
      </c>
      <c r="AI78">
        <f t="shared" si="25"/>
        <v>0.87346958337491076</v>
      </c>
      <c r="AJ78">
        <f t="shared" si="26"/>
        <v>0.26968955880816908</v>
      </c>
      <c r="AK78">
        <f t="shared" si="27"/>
        <v>0.3753653854878552</v>
      </c>
      <c r="AL78">
        <f t="shared" si="28"/>
        <v>1.8959204710917645</v>
      </c>
      <c r="AM78">
        <f t="shared" si="29"/>
        <v>1.3923712569642996</v>
      </c>
      <c r="AN78" s="149">
        <f t="shared" si="66"/>
        <v>7.7660678616238776</v>
      </c>
      <c r="AO78" s="149">
        <f t="shared" si="66"/>
        <v>7.7660678589168528</v>
      </c>
      <c r="AP78" s="149">
        <f t="shared" si="66"/>
        <v>7.7660677810826488</v>
      </c>
      <c r="AQ78" s="149">
        <f t="shared" si="66"/>
        <v>7.7660655431699297</v>
      </c>
      <c r="AR78" s="149">
        <f t="shared" si="66"/>
        <v>7.7660012223074402</v>
      </c>
      <c r="AS78" s="149">
        <f t="shared" si="66"/>
        <v>7.7641721832950763</v>
      </c>
      <c r="AT78" s="149">
        <f t="shared" si="66"/>
        <v>7.72237566398237</v>
      </c>
      <c r="AU78" s="149">
        <f t="shared" si="31"/>
        <v>7.371480081967217</v>
      </c>
      <c r="AV78">
        <f t="shared" si="57"/>
        <v>-1.7113175801867345E-2</v>
      </c>
      <c r="AW78">
        <v>16000</v>
      </c>
      <c r="AX78">
        <f t="shared" si="58"/>
        <v>3.4709677826288282E-3</v>
      </c>
      <c r="AY78">
        <f t="shared" si="59"/>
        <v>-1.7113175801867345E-2</v>
      </c>
      <c r="AZ78">
        <f t="shared" si="60"/>
        <v>2.0584143584496173E-2</v>
      </c>
      <c r="BA78">
        <f t="shared" si="61"/>
        <v>0.75665975674132979</v>
      </c>
      <c r="BB78">
        <f t="shared" si="62"/>
        <v>0.65453604293652012</v>
      </c>
      <c r="BC78">
        <f t="shared" si="63"/>
        <v>-2.232311595442134</v>
      </c>
      <c r="BD78">
        <f t="shared" si="64"/>
        <v>-2.0458628200586197</v>
      </c>
      <c r="BE78">
        <f t="shared" si="67"/>
        <v>10.703053423207248</v>
      </c>
      <c r="BF78">
        <f t="shared" si="67"/>
        <v>10.703053763063307</v>
      </c>
      <c r="BG78">
        <f t="shared" si="67"/>
        <v>10.703050787810753</v>
      </c>
      <c r="BH78">
        <f t="shared" si="67"/>
        <v>10.703076835505399</v>
      </c>
      <c r="BI78">
        <f t="shared" si="67"/>
        <v>10.70284886997757</v>
      </c>
      <c r="BJ78">
        <f t="shared" si="67"/>
        <v>10.704849879716035</v>
      </c>
      <c r="BK78">
        <f t="shared" si="67"/>
        <v>10.687716625919546</v>
      </c>
      <c r="BL78">
        <f t="shared" si="65"/>
        <v>11.082343939174594</v>
      </c>
    </row>
    <row r="79" spans="1:64" x14ac:dyDescent="0.2">
      <c r="A79" s="89" t="s">
        <v>178</v>
      </c>
      <c r="C79" s="92">
        <v>31226.348000000002</v>
      </c>
      <c r="D79" s="21"/>
      <c r="E79">
        <f t="shared" si="46"/>
        <v>-19309.995678937928</v>
      </c>
      <c r="F79">
        <f t="shared" si="16"/>
        <v>-19310</v>
      </c>
      <c r="G79">
        <f t="shared" si="32"/>
        <v>1.8596000008983538E-3</v>
      </c>
      <c r="I79">
        <f t="shared" si="51"/>
        <v>1.8596000008983538E-3</v>
      </c>
      <c r="L79">
        <v>0.1</v>
      </c>
      <c r="P79" s="193"/>
      <c r="Z79">
        <f t="shared" si="18"/>
        <v>-19310</v>
      </c>
      <c r="AA79" s="149">
        <f t="shared" si="19"/>
        <v>1.2900328737588403E-2</v>
      </c>
      <c r="AB79" s="149">
        <f t="shared" si="52"/>
        <v>-4.2718559149747155E-2</v>
      </c>
      <c r="AC79" s="149">
        <f t="shared" si="53"/>
        <v>-1.1040728736690049E-2</v>
      </c>
      <c r="AD79" s="149">
        <f t="shared" si="33"/>
        <v>1.2189769103717345E-4</v>
      </c>
      <c r="AE79" s="149">
        <f t="shared" si="54"/>
        <v>1.2189769103717346E-5</v>
      </c>
      <c r="AF79" s="171">
        <f t="shared" si="23"/>
        <v>16207.848000000002</v>
      </c>
      <c r="AG79" s="172"/>
      <c r="AH79">
        <f t="shared" si="24"/>
        <v>4.4578159150645509E-2</v>
      </c>
      <c r="AI79">
        <f t="shared" si="25"/>
        <v>0.64898254924622412</v>
      </c>
      <c r="AJ79">
        <f t="shared" si="26"/>
        <v>0.86083321631560727</v>
      </c>
      <c r="AK79">
        <f t="shared" si="27"/>
        <v>0.18356434354221765</v>
      </c>
      <c r="AL79">
        <f t="shared" si="28"/>
        <v>2.6597545827629867</v>
      </c>
      <c r="AM79">
        <f t="shared" si="29"/>
        <v>4.0701532406780743</v>
      </c>
      <c r="AN79" s="149">
        <f t="shared" si="66"/>
        <v>8.7097421164254367</v>
      </c>
      <c r="AO79" s="149">
        <f t="shared" si="66"/>
        <v>8.7095258584734481</v>
      </c>
      <c r="AP79" s="149">
        <f t="shared" si="66"/>
        <v>8.7102488050130074</v>
      </c>
      <c r="AQ79" s="149">
        <f t="shared" si="66"/>
        <v>8.7078302260255143</v>
      </c>
      <c r="AR79" s="149">
        <f t="shared" si="66"/>
        <v>8.715901667439077</v>
      </c>
      <c r="AS79" s="149">
        <f t="shared" si="66"/>
        <v>8.6887389519656324</v>
      </c>
      <c r="AT79" s="149">
        <f t="shared" si="66"/>
        <v>8.77779078411527</v>
      </c>
      <c r="AU79" s="149">
        <f t="shared" si="31"/>
        <v>8.4499651500272552</v>
      </c>
      <c r="AV79">
        <f t="shared" si="57"/>
        <v>-1.5010864214373061E-2</v>
      </c>
      <c r="AW79">
        <v>17000</v>
      </c>
      <c r="AX79">
        <f t="shared" si="58"/>
        <v>1.5941053558710307E-3</v>
      </c>
      <c r="AY79">
        <f t="shared" si="59"/>
        <v>-1.5010864214373061E-2</v>
      </c>
      <c r="AZ79">
        <f t="shared" si="60"/>
        <v>1.6604969570244092E-2</v>
      </c>
      <c r="BA79">
        <f t="shared" si="61"/>
        <v>0.77467900718471805</v>
      </c>
      <c r="BB79">
        <f t="shared" si="62"/>
        <v>0.61084566598937418</v>
      </c>
      <c r="BC79">
        <f t="shared" si="63"/>
        <v>-2.1758710619929755</v>
      </c>
      <c r="BD79">
        <f t="shared" si="64"/>
        <v>-1.9074779672003086</v>
      </c>
      <c r="BE79">
        <f t="shared" si="67"/>
        <v>10.770746206499586</v>
      </c>
      <c r="BF79">
        <f t="shared" si="67"/>
        <v>10.770746234982425</v>
      </c>
      <c r="BG79">
        <f t="shared" si="67"/>
        <v>10.770745912450044</v>
      </c>
      <c r="BH79">
        <f t="shared" si="67"/>
        <v>10.770749564750812</v>
      </c>
      <c r="BI79">
        <f t="shared" si="67"/>
        <v>10.770708210139061</v>
      </c>
      <c r="BJ79">
        <f t="shared" si="67"/>
        <v>10.771176901871005</v>
      </c>
      <c r="BK79">
        <f t="shared" si="67"/>
        <v>10.765920052441437</v>
      </c>
      <c r="BL79">
        <f t="shared" si="65"/>
        <v>11.156894457134021</v>
      </c>
    </row>
    <row r="80" spans="1:64" x14ac:dyDescent="0.2">
      <c r="A80" s="89" t="s">
        <v>178</v>
      </c>
      <c r="C80" s="92">
        <v>27125.69</v>
      </c>
      <c r="D80" s="21"/>
      <c r="E80">
        <f t="shared" si="46"/>
        <v>-28838.495216391893</v>
      </c>
      <c r="F80">
        <f t="shared" si="16"/>
        <v>-28838.5</v>
      </c>
      <c r="G80">
        <f t="shared" si="32"/>
        <v>2.0586599966918584E-3</v>
      </c>
      <c r="I80">
        <f t="shared" si="51"/>
        <v>2.0586599966918584E-3</v>
      </c>
      <c r="L80">
        <v>0.1</v>
      </c>
      <c r="P80" s="193"/>
      <c r="Z80">
        <f t="shared" si="18"/>
        <v>-28838.5</v>
      </c>
      <c r="AA80" s="149">
        <f t="shared" si="19"/>
        <v>-2.2764984777403699E-3</v>
      </c>
      <c r="AB80" s="149">
        <f t="shared" si="52"/>
        <v>-1.138948110835411E-2</v>
      </c>
      <c r="AC80" s="149">
        <f t="shared" si="53"/>
        <v>4.3351584744322283E-3</v>
      </c>
      <c r="AD80" s="149">
        <f t="shared" si="33"/>
        <v>1.8793598998441564E-5</v>
      </c>
      <c r="AE80" s="149">
        <f t="shared" si="54"/>
        <v>1.8793598998441565E-6</v>
      </c>
      <c r="AF80" s="171">
        <f t="shared" si="23"/>
        <v>12107.189999999999</v>
      </c>
      <c r="AG80" s="172"/>
      <c r="AH80">
        <f t="shared" si="24"/>
        <v>1.3448141105045969E-2</v>
      </c>
      <c r="AI80">
        <f t="shared" si="25"/>
        <v>0.76314596094971787</v>
      </c>
      <c r="AJ80">
        <f t="shared" si="26"/>
        <v>0.55542463299900868</v>
      </c>
      <c r="AK80">
        <f t="shared" si="27"/>
        <v>0.31750477656144366</v>
      </c>
      <c r="AL80">
        <f t="shared" si="28"/>
        <v>2.2117233617945633</v>
      </c>
      <c r="AM80">
        <f t="shared" si="29"/>
        <v>1.9935813340915636</v>
      </c>
      <c r="AN80" s="149">
        <f t="shared" si="66"/>
        <v>8.121625058193862</v>
      </c>
      <c r="AO80" s="149">
        <f t="shared" si="66"/>
        <v>8.1216248946697362</v>
      </c>
      <c r="AP80" s="149">
        <f t="shared" si="66"/>
        <v>8.1216264556506719</v>
      </c>
      <c r="AQ80" s="149">
        <f t="shared" si="66"/>
        <v>8.1216115543587399</v>
      </c>
      <c r="AR80" s="149">
        <f t="shared" si="66"/>
        <v>8.1217537706802876</v>
      </c>
      <c r="AS80" s="149">
        <f t="shared" si="66"/>
        <v>8.120393452508873</v>
      </c>
      <c r="AT80" s="149">
        <f t="shared" si="66"/>
        <v>8.1331401626780124</v>
      </c>
      <c r="AU80" s="149">
        <f t="shared" si="31"/>
        <v>7.7396105396508634</v>
      </c>
      <c r="AV80">
        <f t="shared" si="57"/>
        <v>-1.2815474577342579E-2</v>
      </c>
      <c r="AW80">
        <v>18000</v>
      </c>
      <c r="AX80">
        <f t="shared" si="58"/>
        <v>-3.6634561615218539E-4</v>
      </c>
      <c r="AY80">
        <f t="shared" si="59"/>
        <v>-1.2815474577342579E-2</v>
      </c>
      <c r="AZ80">
        <f t="shared" si="60"/>
        <v>1.2449128961190393E-2</v>
      </c>
      <c r="BA80">
        <f t="shared" si="61"/>
        <v>0.79436730998866967</v>
      </c>
      <c r="BB80">
        <f t="shared" si="62"/>
        <v>0.56288733496724908</v>
      </c>
      <c r="BC80">
        <f t="shared" si="63"/>
        <v>-2.1166177806146109</v>
      </c>
      <c r="BD80">
        <f t="shared" si="64"/>
        <v>-1.7773702194859162</v>
      </c>
      <c r="BE80">
        <f t="shared" si="67"/>
        <v>10.840105002706167</v>
      </c>
      <c r="BF80">
        <f t="shared" si="67"/>
        <v>10.840104997108819</v>
      </c>
      <c r="BG80">
        <f t="shared" si="67"/>
        <v>10.840105088365489</v>
      </c>
      <c r="BH80">
        <f t="shared" si="67"/>
        <v>10.840103600563815</v>
      </c>
      <c r="BI80">
        <f t="shared" si="67"/>
        <v>10.840127858677089</v>
      </c>
      <c r="BJ80">
        <f t="shared" si="67"/>
        <v>10.839732805502249</v>
      </c>
      <c r="BK80">
        <f t="shared" si="67"/>
        <v>10.846295422372382</v>
      </c>
      <c r="BL80">
        <f t="shared" si="65"/>
        <v>11.231444975093446</v>
      </c>
    </row>
    <row r="81" spans="1:64" x14ac:dyDescent="0.2">
      <c r="A81" s="89" t="s">
        <v>178</v>
      </c>
      <c r="C81" s="92">
        <v>18129.504000000001</v>
      </c>
      <c r="D81" s="21"/>
      <c r="E81">
        <f t="shared" si="46"/>
        <v>-49742.495047601857</v>
      </c>
      <c r="F81">
        <f t="shared" si="16"/>
        <v>-49742.5</v>
      </c>
      <c r="G81">
        <f t="shared" si="32"/>
        <v>2.1312999997462612E-3</v>
      </c>
      <c r="I81">
        <f t="shared" si="51"/>
        <v>2.1312999997462612E-3</v>
      </c>
      <c r="L81">
        <v>0.1</v>
      </c>
      <c r="P81" s="193"/>
      <c r="Z81">
        <f t="shared" si="18"/>
        <v>-49742.5</v>
      </c>
      <c r="AA81" s="149">
        <f t="shared" si="19"/>
        <v>-1.1353412693858242E-2</v>
      </c>
      <c r="AB81" s="149">
        <f t="shared" si="52"/>
        <v>6.2365125452902279E-2</v>
      </c>
      <c r="AC81" s="149">
        <f t="shared" si="53"/>
        <v>1.3484712693604503E-2</v>
      </c>
      <c r="AD81" s="149">
        <f t="shared" si="33"/>
        <v>1.8183747642905841E-4</v>
      </c>
      <c r="AE81" s="149">
        <f t="shared" si="54"/>
        <v>1.8183747642905842E-5</v>
      </c>
      <c r="AF81" s="171">
        <f t="shared" si="23"/>
        <v>3111.0040000000008</v>
      </c>
      <c r="AG81" s="172"/>
      <c r="AH81">
        <f t="shared" si="24"/>
        <v>-6.0233825453156017E-2</v>
      </c>
      <c r="AI81">
        <f t="shared" si="25"/>
        <v>1.3833034762516669</v>
      </c>
      <c r="AJ81">
        <f t="shared" si="26"/>
        <v>-0.95321332918639778</v>
      </c>
      <c r="AK81">
        <f t="shared" si="27"/>
        <v>-9.993780089211797E-2</v>
      </c>
      <c r="AL81">
        <f t="shared" si="28"/>
        <v>-0.25504947969792918</v>
      </c>
      <c r="AM81">
        <f t="shared" si="29"/>
        <v>-0.12822055940264662</v>
      </c>
      <c r="AN81" s="149">
        <f t="shared" ref="AN81:AT90" si="68">$AU81+$AB$7*SIN(AO81)</f>
        <v>6.1149269786044806</v>
      </c>
      <c r="AO81" s="149">
        <f t="shared" si="68"/>
        <v>6.1150716605701341</v>
      </c>
      <c r="AP81" s="149">
        <f t="shared" si="68"/>
        <v>6.1154421218748247</v>
      </c>
      <c r="AQ81" s="149">
        <f t="shared" si="68"/>
        <v>6.1163905902657545</v>
      </c>
      <c r="AR81" s="149">
        <f t="shared" si="68"/>
        <v>6.1188182052867246</v>
      </c>
      <c r="AS81" s="149">
        <f t="shared" si="68"/>
        <v>6.1250272975827551</v>
      </c>
      <c r="AT81" s="149">
        <f t="shared" si="68"/>
        <v>6.140880901541232</v>
      </c>
      <c r="AU81" s="149">
        <f t="shared" si="31"/>
        <v>6.1812065122270186</v>
      </c>
      <c r="AV81">
        <f t="shared" si="57"/>
        <v>-1.0527006890775892E-2</v>
      </c>
      <c r="AW81">
        <v>19000</v>
      </c>
      <c r="AX81">
        <f t="shared" si="58"/>
        <v>-2.4048556125207694E-3</v>
      </c>
      <c r="AY81">
        <f t="shared" si="59"/>
        <v>-1.0527006890775892E-2</v>
      </c>
      <c r="AZ81">
        <f t="shared" si="60"/>
        <v>8.1221512782551231E-3</v>
      </c>
      <c r="BA81">
        <f t="shared" si="61"/>
        <v>0.8158818479135338</v>
      </c>
      <c r="BB81">
        <f t="shared" si="62"/>
        <v>0.51024527532738595</v>
      </c>
      <c r="BC81">
        <f t="shared" si="63"/>
        <v>-2.0542127733612081</v>
      </c>
      <c r="BD81">
        <f t="shared" si="64"/>
        <v>-1.6543786068255768</v>
      </c>
      <c r="BE81">
        <f t="shared" si="67"/>
        <v>10.911284272471606</v>
      </c>
      <c r="BF81">
        <f t="shared" si="67"/>
        <v>10.911284271800048</v>
      </c>
      <c r="BG81">
        <f t="shared" si="67"/>
        <v>10.911284291937211</v>
      </c>
      <c r="BH81">
        <f t="shared" si="67"/>
        <v>10.911283688112345</v>
      </c>
      <c r="BI81">
        <f t="shared" si="67"/>
        <v>10.911301796037579</v>
      </c>
      <c r="BJ81">
        <f t="shared" si="67"/>
        <v>10.910760439284546</v>
      </c>
      <c r="BK81">
        <f t="shared" si="67"/>
        <v>10.928810377459014</v>
      </c>
      <c r="BL81">
        <f t="shared" si="65"/>
        <v>11.305995493052873</v>
      </c>
    </row>
    <row r="82" spans="1:64" x14ac:dyDescent="0.2">
      <c r="A82" s="89" t="s">
        <v>178</v>
      </c>
      <c r="C82" s="92">
        <v>26414.525000000001</v>
      </c>
      <c r="D82" s="21"/>
      <c r="E82">
        <f t="shared" si="46"/>
        <v>-30490.994735628421</v>
      </c>
      <c r="F82">
        <f t="shared" si="16"/>
        <v>-30491</v>
      </c>
      <c r="G82">
        <f t="shared" si="32"/>
        <v>2.2655600041616708E-3</v>
      </c>
      <c r="I82">
        <f t="shared" si="51"/>
        <v>2.2655600041616708E-3</v>
      </c>
      <c r="L82">
        <v>0.1</v>
      </c>
      <c r="P82" s="193"/>
      <c r="Z82">
        <f t="shared" si="18"/>
        <v>-30491</v>
      </c>
      <c r="AA82" s="149">
        <f t="shared" si="19"/>
        <v>-5.5692549739779799E-3</v>
      </c>
      <c r="AB82" s="149">
        <f t="shared" si="52"/>
        <v>-4.2632261266741496E-3</v>
      </c>
      <c r="AC82" s="149">
        <f t="shared" si="53"/>
        <v>7.8348149781396516E-3</v>
      </c>
      <c r="AD82" s="149">
        <f t="shared" si="33"/>
        <v>6.1384325741681425E-5</v>
      </c>
      <c r="AE82" s="149">
        <f t="shared" si="54"/>
        <v>6.138432574168143E-6</v>
      </c>
      <c r="AF82" s="171">
        <f t="shared" si="23"/>
        <v>11396.025000000001</v>
      </c>
      <c r="AG82" s="172"/>
      <c r="AH82">
        <f t="shared" si="24"/>
        <v>6.5287861308358204E-3</v>
      </c>
      <c r="AI82">
        <f t="shared" si="25"/>
        <v>0.79483559750963106</v>
      </c>
      <c r="AJ82">
        <f t="shared" si="26"/>
        <v>0.47272922377392129</v>
      </c>
      <c r="AK82">
        <f t="shared" si="27"/>
        <v>0.33884611094792677</v>
      </c>
      <c r="AL82">
        <f t="shared" si="28"/>
        <v>2.1152351949943644</v>
      </c>
      <c r="AM82">
        <f t="shared" si="29"/>
        <v>1.7744986294686953</v>
      </c>
      <c r="AN82" s="149">
        <f t="shared" si="68"/>
        <v>8.0078532752223417</v>
      </c>
      <c r="AO82" s="149">
        <f t="shared" si="68"/>
        <v>8.0078532807503287</v>
      </c>
      <c r="AP82" s="149">
        <f t="shared" si="68"/>
        <v>8.007853189696224</v>
      </c>
      <c r="AQ82" s="149">
        <f t="shared" si="68"/>
        <v>8.0078546894850113</v>
      </c>
      <c r="AR82" s="149">
        <f t="shared" si="68"/>
        <v>8.0078299840121758</v>
      </c>
      <c r="AS82" s="149">
        <f t="shared" si="68"/>
        <v>8.008236447978792</v>
      </c>
      <c r="AT82" s="149">
        <f t="shared" si="68"/>
        <v>8.0014078916745852</v>
      </c>
      <c r="AU82" s="149">
        <f t="shared" si="31"/>
        <v>7.6164158087229117</v>
      </c>
      <c r="AV82">
        <f t="shared" si="57"/>
        <v>-8.1454611546730032E-3</v>
      </c>
      <c r="AW82">
        <v>20000</v>
      </c>
      <c r="AX82">
        <f t="shared" si="58"/>
        <v>-4.5138828745529538E-3</v>
      </c>
      <c r="AY82">
        <f t="shared" si="59"/>
        <v>-8.1454611546730032E-3</v>
      </c>
      <c r="AZ82">
        <f t="shared" si="60"/>
        <v>3.6315782801200494E-3</v>
      </c>
      <c r="BA82">
        <f t="shared" si="61"/>
        <v>0.83939313097857871</v>
      </c>
      <c r="BB82">
        <f t="shared" si="62"/>
        <v>0.45246483147252708</v>
      </c>
      <c r="BC82">
        <f t="shared" si="63"/>
        <v>-1.9882701589111573</v>
      </c>
      <c r="BD82">
        <f t="shared" si="64"/>
        <v>-1.5374989488800648</v>
      </c>
      <c r="BE82">
        <f t="shared" ref="BE82:BK91" si="69">$BL82+$AB$7*SIN(BF82)</f>
        <v>10.984452950501591</v>
      </c>
      <c r="BF82">
        <f t="shared" si="69"/>
        <v>10.984452950501606</v>
      </c>
      <c r="BG82">
        <f t="shared" si="69"/>
        <v>10.984452950498298</v>
      </c>
      <c r="BH82">
        <f t="shared" si="69"/>
        <v>10.98445295124904</v>
      </c>
      <c r="BI82">
        <f t="shared" si="69"/>
        <v>10.984452780831187</v>
      </c>
      <c r="BJ82">
        <f t="shared" si="69"/>
        <v>10.984491532783133</v>
      </c>
      <c r="BK82">
        <f t="shared" si="69"/>
        <v>11.013420673611391</v>
      </c>
      <c r="BL82">
        <f t="shared" si="65"/>
        <v>11.380546011012299</v>
      </c>
    </row>
    <row r="83" spans="1:64" x14ac:dyDescent="0.2">
      <c r="A83" s="89" t="s">
        <v>178</v>
      </c>
      <c r="C83" s="92">
        <v>24513.852999999999</v>
      </c>
      <c r="D83" s="21"/>
      <c r="E83">
        <f t="shared" si="46"/>
        <v>-34907.493812813525</v>
      </c>
      <c r="F83">
        <f t="shared" si="16"/>
        <v>-34907.5</v>
      </c>
      <c r="G83">
        <f t="shared" si="32"/>
        <v>2.6627000006556045E-3</v>
      </c>
      <c r="I83">
        <f t="shared" si="51"/>
        <v>2.6627000006556045E-3</v>
      </c>
      <c r="L83">
        <v>0.1</v>
      </c>
      <c r="P83" s="193"/>
      <c r="Z83">
        <f t="shared" si="18"/>
        <v>-34907.5</v>
      </c>
      <c r="AA83" s="149">
        <f t="shared" si="19"/>
        <v>-1.4897521473454528E-2</v>
      </c>
      <c r="AB83" s="149">
        <f t="shared" si="52"/>
        <v>1.6402109857933986E-2</v>
      </c>
      <c r="AC83" s="149">
        <f t="shared" si="53"/>
        <v>1.7560221474110134E-2</v>
      </c>
      <c r="AD83" s="149">
        <f t="shared" si="33"/>
        <v>3.0836137821979869E-4</v>
      </c>
      <c r="AE83" s="149">
        <f t="shared" si="54"/>
        <v>3.083613782197987E-5</v>
      </c>
      <c r="AF83" s="171">
        <f t="shared" si="23"/>
        <v>9495.3529999999992</v>
      </c>
      <c r="AG83" s="172"/>
      <c r="AH83">
        <f t="shared" si="24"/>
        <v>-1.373940985727838E-2</v>
      </c>
      <c r="AI83">
        <f t="shared" si="25"/>
        <v>0.90625791293497016</v>
      </c>
      <c r="AJ83">
        <f t="shared" si="26"/>
        <v>0.18577958101107542</v>
      </c>
      <c r="AK83">
        <f t="shared" si="27"/>
        <v>0.38486561299557165</v>
      </c>
      <c r="AL83">
        <f t="shared" si="28"/>
        <v>1.8097150364095138</v>
      </c>
      <c r="AM83">
        <f t="shared" si="29"/>
        <v>1.2728069942122648</v>
      </c>
      <c r="AN83" s="149">
        <f t="shared" si="68"/>
        <v>7.67710048203329</v>
      </c>
      <c r="AO83" s="149">
        <f t="shared" si="68"/>
        <v>7.6771003820860626</v>
      </c>
      <c r="AP83" s="149">
        <f t="shared" si="68"/>
        <v>7.6770989481489433</v>
      </c>
      <c r="AQ83" s="149">
        <f t="shared" si="68"/>
        <v>7.6770783768018465</v>
      </c>
      <c r="AR83" s="149">
        <f t="shared" si="68"/>
        <v>7.6767835191714626</v>
      </c>
      <c r="AS83" s="149">
        <f t="shared" si="68"/>
        <v>7.6726093195112695</v>
      </c>
      <c r="AT83" s="149">
        <f t="shared" si="68"/>
        <v>7.6213336513374674</v>
      </c>
      <c r="AU83" s="149">
        <f t="shared" si="31"/>
        <v>7.2871634461551054</v>
      </c>
      <c r="AV83">
        <f t="shared" si="57"/>
        <v>-5.670837369033916E-3</v>
      </c>
      <c r="AW83">
        <v>21000</v>
      </c>
      <c r="AX83">
        <f t="shared" si="58"/>
        <v>-6.6833109979253912E-3</v>
      </c>
      <c r="AY83">
        <f t="shared" si="59"/>
        <v>-5.670837369033916E-3</v>
      </c>
      <c r="AZ83">
        <f t="shared" si="60"/>
        <v>-1.0124736288914748E-3</v>
      </c>
      <c r="BA83">
        <f t="shared" si="61"/>
        <v>0.86508274654743578</v>
      </c>
      <c r="BB83">
        <f t="shared" si="62"/>
        <v>0.38905675580398263</v>
      </c>
      <c r="BC83">
        <f t="shared" si="63"/>
        <v>-1.9183502694246712</v>
      </c>
      <c r="BD83">
        <f t="shared" si="64"/>
        <v>-1.4258526818554389</v>
      </c>
      <c r="BE83">
        <f t="shared" si="69"/>
        <v>11.059795559311061</v>
      </c>
      <c r="BF83">
        <f t="shared" si="69"/>
        <v>11.059795559864044</v>
      </c>
      <c r="BG83">
        <f t="shared" si="69"/>
        <v>11.059795581616484</v>
      </c>
      <c r="BH83">
        <f t="shared" si="69"/>
        <v>11.059796437275098</v>
      </c>
      <c r="BI83">
        <f t="shared" si="69"/>
        <v>11.059830086616937</v>
      </c>
      <c r="BJ83">
        <f t="shared" si="69"/>
        <v>11.061139696311995</v>
      </c>
      <c r="BK83">
        <f t="shared" si="69"/>
        <v>11.100070426688044</v>
      </c>
      <c r="BL83">
        <f t="shared" si="65"/>
        <v>11.455096528971726</v>
      </c>
    </row>
    <row r="84" spans="1:64" x14ac:dyDescent="0.2">
      <c r="A84" s="89" t="s">
        <v>178</v>
      </c>
      <c r="C84" s="92">
        <v>22355.828000000001</v>
      </c>
      <c r="D84" s="21"/>
      <c r="E84">
        <f t="shared" si="46"/>
        <v>-39921.9915383771</v>
      </c>
      <c r="F84">
        <f t="shared" si="16"/>
        <v>-39922</v>
      </c>
      <c r="G84">
        <f t="shared" si="32"/>
        <v>3.6415200011106208E-3</v>
      </c>
      <c r="I84">
        <f t="shared" si="51"/>
        <v>3.6415200011106208E-3</v>
      </c>
      <c r="L84">
        <v>0.1</v>
      </c>
      <c r="P84" s="193"/>
      <c r="Q84">
        <v>2.753406348653424E-8</v>
      </c>
      <c r="R84">
        <v>8.4370869432329851E-18</v>
      </c>
      <c r="S84">
        <v>3.6621036265547325E-26</v>
      </c>
      <c r="T84" s="89">
        <v>1.6018771023059121E-9</v>
      </c>
      <c r="U84">
        <v>1.057982119722036E-6</v>
      </c>
      <c r="V84">
        <v>4.881366394653E-2</v>
      </c>
      <c r="W84">
        <v>0.7762369607568852</v>
      </c>
      <c r="X84">
        <v>55473.048548187529</v>
      </c>
      <c r="Y84">
        <v>4.8087920927567402E-5</v>
      </c>
      <c r="Z84">
        <f t="shared" si="18"/>
        <v>-39922</v>
      </c>
      <c r="AA84" s="149">
        <f t="shared" si="19"/>
        <v>-2.4615611765405651E-2</v>
      </c>
      <c r="AB84" s="149">
        <f t="shared" si="52"/>
        <v>4.1721142607692621E-2</v>
      </c>
      <c r="AC84" s="149">
        <f t="shared" si="53"/>
        <v>2.8257131766516272E-2</v>
      </c>
      <c r="AD84" s="149">
        <f t="shared" si="33"/>
        <v>7.9846549567026302E-4</v>
      </c>
      <c r="AE84" s="149">
        <f t="shared" si="54"/>
        <v>7.9846549567026307E-5</v>
      </c>
      <c r="AF84" s="171">
        <f t="shared" si="23"/>
        <v>7337.3280000000013</v>
      </c>
      <c r="AG84" s="172"/>
      <c r="AH84">
        <f t="shared" si="24"/>
        <v>-3.8079622606582E-2</v>
      </c>
      <c r="AI84">
        <f t="shared" si="25"/>
        <v>1.0941189293787226</v>
      </c>
      <c r="AJ84">
        <f t="shared" si="26"/>
        <v>-0.28782168602603164</v>
      </c>
      <c r="AK84">
        <f t="shared" si="27"/>
        <v>0.38477362966602563</v>
      </c>
      <c r="AL84">
        <f t="shared" si="28"/>
        <v>1.3308983472504499</v>
      </c>
      <c r="AM84">
        <f t="shared" si="29"/>
        <v>0.78487350567898773</v>
      </c>
      <c r="AN84" s="149">
        <f t="shared" si="68"/>
        <v>7.2362263585957596</v>
      </c>
      <c r="AO84" s="149">
        <f t="shared" si="68"/>
        <v>7.2361788939461515</v>
      </c>
      <c r="AP84" s="149">
        <f t="shared" si="68"/>
        <v>7.2359720606972608</v>
      </c>
      <c r="AQ84" s="149">
        <f t="shared" si="68"/>
        <v>7.2350714599554102</v>
      </c>
      <c r="AR84" s="149">
        <f t="shared" si="68"/>
        <v>7.2311632240206558</v>
      </c>
      <c r="AS84" s="149">
        <f t="shared" si="68"/>
        <v>7.2144431325935399</v>
      </c>
      <c r="AT84" s="149">
        <f t="shared" si="68"/>
        <v>7.1467467256515436</v>
      </c>
      <c r="AU84" s="149">
        <f t="shared" si="31"/>
        <v>6.9133298738475633</v>
      </c>
      <c r="AV84">
        <f t="shared" si="57"/>
        <v>-3.1031355338586239E-3</v>
      </c>
      <c r="AW84">
        <v>22000</v>
      </c>
      <c r="AX84">
        <f t="shared" si="58"/>
        <v>-8.899735010256777E-3</v>
      </c>
      <c r="AY84">
        <f t="shared" si="59"/>
        <v>-3.1031355338586239E-3</v>
      </c>
      <c r="AZ84">
        <f t="shared" si="60"/>
        <v>-5.7965994763981539E-3</v>
      </c>
      <c r="BA84">
        <f t="shared" si="61"/>
        <v>0.89313863774969871</v>
      </c>
      <c r="BB84">
        <f t="shared" si="62"/>
        <v>0.31950739949724682</v>
      </c>
      <c r="BC84">
        <f t="shared" si="63"/>
        <v>-1.8439524056096295</v>
      </c>
      <c r="BD84">
        <f t="shared" si="64"/>
        <v>-1.3186622007312492</v>
      </c>
      <c r="BE84">
        <f t="shared" si="69"/>
        <v>11.137513008195651</v>
      </c>
      <c r="BF84">
        <f t="shared" si="69"/>
        <v>11.137513040049308</v>
      </c>
      <c r="BG84">
        <f t="shared" si="69"/>
        <v>11.137513608499754</v>
      </c>
      <c r="BH84">
        <f t="shared" si="69"/>
        <v>11.137523752508935</v>
      </c>
      <c r="BI84">
        <f t="shared" si="69"/>
        <v>11.137704651632626</v>
      </c>
      <c r="BJ84">
        <f t="shared" si="69"/>
        <v>11.140893087729403</v>
      </c>
      <c r="BK84">
        <f t="shared" si="69"/>
        <v>11.188692422943895</v>
      </c>
      <c r="BL84">
        <f t="shared" si="65"/>
        <v>11.529647046931151</v>
      </c>
    </row>
    <row r="85" spans="1:64" x14ac:dyDescent="0.2">
      <c r="A85" s="89" t="s">
        <v>178</v>
      </c>
      <c r="C85" s="92">
        <v>21230.875</v>
      </c>
      <c r="D85" s="21"/>
      <c r="E85">
        <f t="shared" si="46"/>
        <v>-42535.990106450183</v>
      </c>
      <c r="F85">
        <f t="shared" ref="F85:F128" si="70">ROUND(2*E85,0)/2</f>
        <v>-42536</v>
      </c>
      <c r="G85">
        <f t="shared" si="32"/>
        <v>4.2577599997457583E-3</v>
      </c>
      <c r="I85">
        <f t="shared" ref="I85:I116" si="71">+G85</f>
        <v>4.2577599997457583E-3</v>
      </c>
      <c r="L85">
        <v>0.1</v>
      </c>
      <c r="P85" s="193"/>
      <c r="Z85">
        <f t="shared" ref="Z85:Z145" si="72">F85</f>
        <v>-42536</v>
      </c>
      <c r="AA85" s="149">
        <f t="shared" ref="AA85:AA145" si="73">AB$3+AB$4*Z85+AB$5*Z85^2+AH85</f>
        <v>-2.7507918588710864E-2</v>
      </c>
      <c r="AB85" s="149">
        <f t="shared" ref="AB85:AB92" si="74">+G85-AH85</f>
        <v>5.3780060254382422E-2</v>
      </c>
      <c r="AC85" s="149">
        <f t="shared" ref="AC85:AC92" si="75">+G85-AA85</f>
        <v>3.1765678588456622E-2</v>
      </c>
      <c r="AD85" s="149">
        <f t="shared" si="33"/>
        <v>1.0090583361851316E-3</v>
      </c>
      <c r="AE85" s="149">
        <f t="shared" ref="AE85:AE92" si="76">+(G85-AA85)^2*L85</f>
        <v>1.0090583361851316E-4</v>
      </c>
      <c r="AF85" s="171">
        <f t="shared" ref="AF85:AF145" si="77">+C85-15018.5</f>
        <v>6212.375</v>
      </c>
      <c r="AG85" s="172"/>
      <c r="AH85">
        <f t="shared" ref="AH85:AH145" si="78">$AB$6*($AB$11/AI85*AJ85+$AB$12)</f>
        <v>-4.9522300254636664E-2</v>
      </c>
      <c r="AI85">
        <f t="shared" ref="AI85:AI145" si="79">1+$AB$7*COS(AL85)</f>
        <v>1.2156343310450024</v>
      </c>
      <c r="AJ85">
        <f t="shared" ref="AJ85:AJ145" si="80">SIN(AL85+RADIANS($AB$9))</f>
        <v>-0.58727734094985962</v>
      </c>
      <c r="AK85">
        <f t="shared" ref="AK85:AK145" si="81">$AB$7*SIN(AL85)</f>
        <v>0.33228143828468532</v>
      </c>
      <c r="AL85">
        <f t="shared" ref="AL85:AL145" si="82">2*ATAN(AM85)</f>
        <v>0.99515897981135515</v>
      </c>
      <c r="AM85">
        <f t="shared" ref="AM85:AM145" si="83">SQRT((1+$AB$7)/(1-$AB$7))*TAN(AN85/2)</f>
        <v>0.54316373154702524</v>
      </c>
      <c r="AN85" s="149">
        <f t="shared" si="68"/>
        <v>6.969384904655703</v>
      </c>
      <c r="AO85" s="149">
        <f t="shared" si="68"/>
        <v>6.969219764712367</v>
      </c>
      <c r="AP85" s="149">
        <f t="shared" si="68"/>
        <v>6.9686810935846983</v>
      </c>
      <c r="AQ85" s="149">
        <f t="shared" si="68"/>
        <v>6.9669256447487893</v>
      </c>
      <c r="AR85" s="149">
        <f t="shared" si="68"/>
        <v>6.9612222159582462</v>
      </c>
      <c r="AS85" s="149">
        <f t="shared" si="68"/>
        <v>6.9428691296872209</v>
      </c>
      <c r="AT85" s="149">
        <f t="shared" si="68"/>
        <v>6.885479688802211</v>
      </c>
      <c r="AU85" s="149">
        <f t="shared" ref="AU85:AU145" si="84">RADIANS($AB$9)+$AB$18*(F85-AB$15)</f>
        <v>6.7184548199016234</v>
      </c>
      <c r="AV85">
        <f t="shared" si="57"/>
        <v>-4.4235564914712686E-4</v>
      </c>
      <c r="AW85">
        <v>23000</v>
      </c>
      <c r="AX85">
        <f t="shared" si="58"/>
        <v>-1.1145562170744444E-2</v>
      </c>
      <c r="AY85">
        <f t="shared" si="59"/>
        <v>-4.4235564914712686E-4</v>
      </c>
      <c r="AZ85">
        <f t="shared" si="60"/>
        <v>-1.0703206521597317E-2</v>
      </c>
      <c r="BA85">
        <f t="shared" si="61"/>
        <v>0.92374650034676442</v>
      </c>
      <c r="BB85">
        <f t="shared" si="62"/>
        <v>0.24329832498828763</v>
      </c>
      <c r="BC85">
        <f t="shared" si="63"/>
        <v>-1.7645077265271605</v>
      </c>
      <c r="BD85">
        <f t="shared" si="64"/>
        <v>-1.2152312215577581</v>
      </c>
      <c r="BE85">
        <f t="shared" si="69"/>
        <v>11.21782283151134</v>
      </c>
      <c r="BF85">
        <f t="shared" si="69"/>
        <v>11.217823159019003</v>
      </c>
      <c r="BG85">
        <f t="shared" si="69"/>
        <v>11.217826909918346</v>
      </c>
      <c r="BH85">
        <f t="shared" si="69"/>
        <v>11.217869864003688</v>
      </c>
      <c r="BI85">
        <f t="shared" si="69"/>
        <v>11.218361179590632</v>
      </c>
      <c r="BJ85">
        <f t="shared" si="69"/>
        <v>11.223906979585893</v>
      </c>
      <c r="BK85">
        <f t="shared" si="69"/>
        <v>11.279208492416481</v>
      </c>
      <c r="BL85">
        <f t="shared" si="65"/>
        <v>11.604197564890578</v>
      </c>
    </row>
    <row r="86" spans="1:64" x14ac:dyDescent="0.2">
      <c r="A86" s="89" t="s">
        <v>178</v>
      </c>
      <c r="C86" s="92">
        <v>22673.863000000001</v>
      </c>
      <c r="D86" s="21"/>
      <c r="E86">
        <f t="shared" si="46"/>
        <v>-39182.98907818798</v>
      </c>
      <c r="F86">
        <f t="shared" si="70"/>
        <v>-39183</v>
      </c>
      <c r="G86">
        <f t="shared" ref="G86:G128" si="85">+C86-(C$7+F86*C$8)+P86*I$17</f>
        <v>4.7002800019981805E-3</v>
      </c>
      <c r="I86">
        <f t="shared" si="71"/>
        <v>4.7002800019981805E-3</v>
      </c>
      <c r="L86">
        <v>0.1</v>
      </c>
      <c r="P86" s="193"/>
      <c r="Q86">
        <v>1.7804474431938821E-8</v>
      </c>
      <c r="R86">
        <v>6.8883083233093585E-18</v>
      </c>
      <c r="S86">
        <v>2.8715276160927293E-26</v>
      </c>
      <c r="T86" s="89">
        <v>3.1030014938188195E-10</v>
      </c>
      <c r="U86">
        <v>1.1564252286692206E-7</v>
      </c>
      <c r="V86">
        <v>3.9238180480605934E-2</v>
      </c>
      <c r="W86">
        <v>0.47297214187776843</v>
      </c>
      <c r="X86">
        <v>38318.173311638348</v>
      </c>
      <c r="Y86">
        <v>9.3151272502843976E-6</v>
      </c>
      <c r="Z86">
        <f t="shared" si="72"/>
        <v>-39183</v>
      </c>
      <c r="AA86" s="149">
        <f t="shared" si="73"/>
        <v>-2.3408853901711206E-2</v>
      </c>
      <c r="AB86" s="149">
        <f t="shared" si="74"/>
        <v>3.9271199810410953E-2</v>
      </c>
      <c r="AC86" s="149">
        <f t="shared" si="75"/>
        <v>2.8109133903709387E-2</v>
      </c>
      <c r="AD86" s="149">
        <f t="shared" ref="AD86:AD146" si="86">+(G86-AA86)^2</f>
        <v>7.9012340881666455E-4</v>
      </c>
      <c r="AE86" s="149">
        <f t="shared" si="76"/>
        <v>7.9012340881666463E-5</v>
      </c>
      <c r="AF86" s="171">
        <f t="shared" si="77"/>
        <v>7655.3630000000012</v>
      </c>
      <c r="AG86" s="172"/>
      <c r="AH86">
        <f t="shared" si="78"/>
        <v>-3.4570919808412773E-2</v>
      </c>
      <c r="AI86">
        <f t="shared" si="79"/>
        <v>1.062009265091072</v>
      </c>
      <c r="AJ86">
        <f t="shared" si="80"/>
        <v>-0.20771909125186608</v>
      </c>
      <c r="AK86">
        <f t="shared" si="81"/>
        <v>0.39123390701296579</v>
      </c>
      <c r="AL86">
        <f t="shared" si="82"/>
        <v>1.4136072286562931</v>
      </c>
      <c r="AM86">
        <f t="shared" si="83"/>
        <v>0.85398603215998869</v>
      </c>
      <c r="AN86" s="149">
        <f t="shared" si="68"/>
        <v>7.3066727800292091</v>
      </c>
      <c r="AO86" s="149">
        <f t="shared" si="68"/>
        <v>7.3066445278371024</v>
      </c>
      <c r="AP86" s="149">
        <f t="shared" si="68"/>
        <v>7.3065074935427408</v>
      </c>
      <c r="AQ86" s="149">
        <f t="shared" si="68"/>
        <v>7.3058432595888894</v>
      </c>
      <c r="AR86" s="149">
        <f t="shared" si="68"/>
        <v>7.3026337602652118</v>
      </c>
      <c r="AS86" s="149">
        <f t="shared" si="68"/>
        <v>7.2873555264780743</v>
      </c>
      <c r="AT86" s="149">
        <f t="shared" si="68"/>
        <v>7.2191084121357294</v>
      </c>
      <c r="AU86" s="149">
        <f t="shared" si="84"/>
        <v>6.9684227066195792</v>
      </c>
      <c r="AV86">
        <f t="shared" si="57"/>
        <v>2.3115022851005612E-3</v>
      </c>
      <c r="AW86">
        <v>24000</v>
      </c>
      <c r="AX86">
        <f t="shared" si="58"/>
        <v>-1.3397892024722278E-2</v>
      </c>
      <c r="AY86">
        <f t="shared" si="59"/>
        <v>2.3115022851005612E-3</v>
      </c>
      <c r="AZ86">
        <f t="shared" si="60"/>
        <v>-1.5709394309822839E-2</v>
      </c>
      <c r="BA86">
        <f t="shared" si="61"/>
        <v>0.95707524527610344</v>
      </c>
      <c r="BB86">
        <f t="shared" si="62"/>
        <v>0.15994052186199958</v>
      </c>
      <c r="BC86">
        <f t="shared" si="63"/>
        <v>-1.6793732117815341</v>
      </c>
      <c r="BD86">
        <f t="shared" si="64"/>
        <v>-1.1149291388488403</v>
      </c>
      <c r="BE86">
        <f t="shared" si="69"/>
        <v>11.300958487712309</v>
      </c>
      <c r="BF86">
        <f t="shared" si="69"/>
        <v>11.30096017057234</v>
      </c>
      <c r="BG86">
        <f t="shared" si="69"/>
        <v>11.30097430039616</v>
      </c>
      <c r="BH86">
        <f t="shared" si="69"/>
        <v>11.301092913883664</v>
      </c>
      <c r="BI86">
        <f t="shared" si="69"/>
        <v>11.302086867245022</v>
      </c>
      <c r="BJ86">
        <f t="shared" si="69"/>
        <v>11.31029649837749</v>
      </c>
      <c r="BK86">
        <f t="shared" si="69"/>
        <v>11.371529943176187</v>
      </c>
      <c r="BL86">
        <f t="shared" si="65"/>
        <v>11.678748082850003</v>
      </c>
    </row>
    <row r="87" spans="1:64" x14ac:dyDescent="0.2">
      <c r="A87" s="89" t="s">
        <v>178</v>
      </c>
      <c r="C87" s="92">
        <v>16973.567999999999</v>
      </c>
      <c r="D87" s="21"/>
      <c r="E87">
        <f t="shared" si="46"/>
        <v>-52428.487305753202</v>
      </c>
      <c r="F87">
        <f t="shared" si="70"/>
        <v>-52428.5</v>
      </c>
      <c r="G87">
        <f t="shared" si="85"/>
        <v>5.4630599988740869E-3</v>
      </c>
      <c r="I87">
        <f t="shared" si="71"/>
        <v>5.4630599988740869E-3</v>
      </c>
      <c r="L87">
        <v>0.1</v>
      </c>
      <c r="P87" s="193"/>
      <c r="Z87">
        <f t="shared" si="72"/>
        <v>-52428.5</v>
      </c>
      <c r="AA87" s="149">
        <f t="shared" si="73"/>
        <v>7.0983425298394576E-3</v>
      </c>
      <c r="AB87" s="149">
        <f t="shared" si="74"/>
        <v>5.8495212728794002E-2</v>
      </c>
      <c r="AC87" s="149">
        <f t="shared" si="75"/>
        <v>-1.6352825309653707E-3</v>
      </c>
      <c r="AD87" s="149">
        <f t="shared" si="86"/>
        <v>2.6741489560805084E-6</v>
      </c>
      <c r="AE87" s="149">
        <f t="shared" si="76"/>
        <v>2.6741489560805087E-7</v>
      </c>
      <c r="AF87" s="171">
        <f t="shared" si="77"/>
        <v>1955.0679999999993</v>
      </c>
      <c r="AG87" s="172"/>
      <c r="AH87">
        <f t="shared" si="78"/>
        <v>-5.3032152729919915E-2</v>
      </c>
      <c r="AI87">
        <f t="shared" si="79"/>
        <v>1.2969013589043148</v>
      </c>
      <c r="AJ87">
        <f t="shared" si="80"/>
        <v>-0.71407076108038281</v>
      </c>
      <c r="AK87">
        <f t="shared" si="81"/>
        <v>-0.26221880564623129</v>
      </c>
      <c r="AL87">
        <f t="shared" si="82"/>
        <v>-0.72344695130031267</v>
      </c>
      <c r="AM87">
        <f t="shared" si="83"/>
        <v>-0.37837178702226965</v>
      </c>
      <c r="AN87" s="149">
        <f t="shared" si="68"/>
        <v>5.7953972557101237</v>
      </c>
      <c r="AO87" s="149">
        <f t="shared" si="68"/>
        <v>5.7956346205065978</v>
      </c>
      <c r="AP87" s="149">
        <f t="shared" si="68"/>
        <v>5.7963127552847888</v>
      </c>
      <c r="AQ87" s="149">
        <f t="shared" si="68"/>
        <v>5.7982488005486177</v>
      </c>
      <c r="AR87" s="149">
        <f t="shared" si="68"/>
        <v>5.8037653134858909</v>
      </c>
      <c r="AS87" s="149">
        <f t="shared" si="68"/>
        <v>5.8193984022297469</v>
      </c>
      <c r="AT87" s="149">
        <f t="shared" si="68"/>
        <v>5.8630627010760419</v>
      </c>
      <c r="AU87" s="149">
        <f t="shared" si="84"/>
        <v>5.9809638209879994</v>
      </c>
      <c r="AV87">
        <f t="shared" si="57"/>
        <v>5.1584382688844611E-3</v>
      </c>
      <c r="AW87">
        <v>25000</v>
      </c>
      <c r="AX87">
        <f t="shared" si="58"/>
        <v>-1.5627141791915523E-2</v>
      </c>
      <c r="AY87">
        <f t="shared" si="59"/>
        <v>5.1584382688844611E-3</v>
      </c>
      <c r="AZ87">
        <f t="shared" si="60"/>
        <v>-2.0785580060799985E-2</v>
      </c>
      <c r="BA87">
        <f t="shared" si="61"/>
        <v>0.99325362872642076</v>
      </c>
      <c r="BB87">
        <f t="shared" si="62"/>
        <v>6.9030630166634896E-2</v>
      </c>
      <c r="BC87">
        <f t="shared" si="63"/>
        <v>-1.5878283854415352</v>
      </c>
      <c r="BD87">
        <f t="shared" si="64"/>
        <v>-1.0171787688316387</v>
      </c>
      <c r="BE87">
        <f t="shared" si="69"/>
        <v>11.387167111625555</v>
      </c>
      <c r="BF87">
        <f t="shared" si="69"/>
        <v>11.387172966655742</v>
      </c>
      <c r="BG87">
        <f t="shared" si="69"/>
        <v>11.387211692471054</v>
      </c>
      <c r="BH87">
        <f t="shared" si="69"/>
        <v>11.387467737902004</v>
      </c>
      <c r="BI87">
        <f t="shared" si="69"/>
        <v>11.389156671648875</v>
      </c>
      <c r="BJ87">
        <f t="shared" si="69"/>
        <v>11.400129836413653</v>
      </c>
      <c r="BK87">
        <f t="shared" si="69"/>
        <v>11.465558054028211</v>
      </c>
      <c r="BL87">
        <f t="shared" si="65"/>
        <v>11.75329860080943</v>
      </c>
    </row>
    <row r="88" spans="1:64" x14ac:dyDescent="0.2">
      <c r="A88" s="89" t="s">
        <v>178</v>
      </c>
      <c r="C88" s="92">
        <v>22767.684000000001</v>
      </c>
      <c r="D88" s="21"/>
      <c r="E88">
        <f t="shared" si="46"/>
        <v>-38964.981783967531</v>
      </c>
      <c r="F88">
        <f t="shared" si="70"/>
        <v>-38965</v>
      </c>
      <c r="G88">
        <f t="shared" si="85"/>
        <v>7.8394000011030585E-3</v>
      </c>
      <c r="I88">
        <f t="shared" si="71"/>
        <v>7.8394000011030585E-3</v>
      </c>
      <c r="L88">
        <v>0.1</v>
      </c>
      <c r="P88" s="193"/>
      <c r="Z88">
        <f t="shared" si="72"/>
        <v>-38965</v>
      </c>
      <c r="AA88" s="149">
        <f t="shared" si="73"/>
        <v>-2.3030135490041792E-2</v>
      </c>
      <c r="AB88" s="149">
        <f t="shared" si="74"/>
        <v>4.1362252467486552E-2</v>
      </c>
      <c r="AC88" s="149">
        <f t="shared" si="75"/>
        <v>3.0869535491144851E-2</v>
      </c>
      <c r="AD88" s="149">
        <f t="shared" si="86"/>
        <v>9.5292822143905158E-4</v>
      </c>
      <c r="AE88" s="149">
        <f t="shared" si="76"/>
        <v>9.5292822143905169E-5</v>
      </c>
      <c r="AF88" s="171">
        <f t="shared" si="77"/>
        <v>7749.1840000000011</v>
      </c>
      <c r="AG88" s="172"/>
      <c r="AH88">
        <f t="shared" si="78"/>
        <v>-3.3522852466383493E-2</v>
      </c>
      <c r="AI88">
        <f t="shared" si="79"/>
        <v>1.0528088365203707</v>
      </c>
      <c r="AJ88">
        <f t="shared" si="80"/>
        <v>-0.18470106552292401</v>
      </c>
      <c r="AK88">
        <f t="shared" si="81"/>
        <v>0.39258164213209146</v>
      </c>
      <c r="AL88">
        <f t="shared" si="82"/>
        <v>1.4370821547878829</v>
      </c>
      <c r="AM88">
        <f t="shared" si="83"/>
        <v>0.87449000060894633</v>
      </c>
      <c r="AN88" s="149">
        <f t="shared" si="68"/>
        <v>7.3270572800610703</v>
      </c>
      <c r="AO88" s="149">
        <f t="shared" si="68"/>
        <v>7.3270334300564999</v>
      </c>
      <c r="AP88" s="149">
        <f t="shared" si="68"/>
        <v>7.3269137174479022</v>
      </c>
      <c r="AQ88" s="149">
        <f t="shared" si="68"/>
        <v>7.3263132040852499</v>
      </c>
      <c r="AR88" s="149">
        <f t="shared" si="68"/>
        <v>7.3233101388169128</v>
      </c>
      <c r="AS88" s="149">
        <f t="shared" si="68"/>
        <v>7.3085166943526243</v>
      </c>
      <c r="AT88" s="149">
        <f t="shared" si="68"/>
        <v>7.2403116161755747</v>
      </c>
      <c r="AU88" s="149">
        <f t="shared" si="84"/>
        <v>6.9846747195347341</v>
      </c>
      <c r="AV88">
        <f t="shared" si="57"/>
        <v>8.0984523022045625E-3</v>
      </c>
      <c r="AW88">
        <v>26000</v>
      </c>
      <c r="AX88">
        <f t="shared" si="58"/>
        <v>-1.7795393074795208E-2</v>
      </c>
      <c r="AY88">
        <f t="shared" si="59"/>
        <v>8.0984523022045625E-3</v>
      </c>
      <c r="AZ88">
        <f t="shared" si="60"/>
        <v>-2.589384537699977E-2</v>
      </c>
      <c r="BA88">
        <f t="shared" si="61"/>
        <v>1.0323341605119434</v>
      </c>
      <c r="BB88">
        <f t="shared" si="62"/>
        <v>-2.9660745270287475E-2</v>
      </c>
      <c r="BC88">
        <f t="shared" si="63"/>
        <v>-1.4890777168817093</v>
      </c>
      <c r="BD88">
        <f t="shared" si="64"/>
        <v>-0.92144728059982928</v>
      </c>
      <c r="BE88">
        <f t="shared" si="69"/>
        <v>11.476704745977447</v>
      </c>
      <c r="BF88">
        <f t="shared" si="69"/>
        <v>11.476720469851887</v>
      </c>
      <c r="BG88">
        <f t="shared" si="69"/>
        <v>11.476806234961893</v>
      </c>
      <c r="BH88">
        <f t="shared" si="69"/>
        <v>11.477273788869301</v>
      </c>
      <c r="BI88">
        <f t="shared" si="69"/>
        <v>11.479815373046321</v>
      </c>
      <c r="BJ88">
        <f t="shared" si="69"/>
        <v>11.49342225258007</v>
      </c>
      <c r="BK88">
        <f t="shared" si="69"/>
        <v>11.561184622929147</v>
      </c>
      <c r="BL88">
        <f t="shared" si="65"/>
        <v>11.827849118768857</v>
      </c>
    </row>
    <row r="89" spans="1:64" x14ac:dyDescent="0.2">
      <c r="A89" s="89" t="s">
        <v>178</v>
      </c>
      <c r="C89" s="92">
        <v>29306.745999999999</v>
      </c>
      <c r="D89" s="21"/>
      <c r="E89">
        <f t="shared" si="46"/>
        <v>-23770.481476362565</v>
      </c>
      <c r="F89">
        <f t="shared" si="70"/>
        <v>-23770.5</v>
      </c>
      <c r="G89">
        <f t="shared" si="85"/>
        <v>7.9717799999343697E-3</v>
      </c>
      <c r="I89">
        <f t="shared" si="71"/>
        <v>7.9717799999343697E-3</v>
      </c>
      <c r="L89">
        <v>0.1</v>
      </c>
      <c r="P89" s="193"/>
      <c r="Z89">
        <f t="shared" si="72"/>
        <v>-23770.5</v>
      </c>
      <c r="AA89" s="149">
        <f t="shared" si="73"/>
        <v>6.6726912215455889E-3</v>
      </c>
      <c r="AB89" s="149">
        <f t="shared" si="74"/>
        <v>-2.3962755373091636E-2</v>
      </c>
      <c r="AC89" s="149">
        <f t="shared" si="75"/>
        <v>1.2990887783887808E-3</v>
      </c>
      <c r="AD89" s="149">
        <f t="shared" si="86"/>
        <v>1.6876316541356549E-6</v>
      </c>
      <c r="AE89" s="149">
        <f t="shared" si="76"/>
        <v>1.6876316541356551E-7</v>
      </c>
      <c r="AF89" s="171">
        <f t="shared" si="77"/>
        <v>14288.245999999999</v>
      </c>
      <c r="AG89" s="172"/>
      <c r="AH89">
        <f t="shared" si="78"/>
        <v>3.1934535373026006E-2</v>
      </c>
      <c r="AI89">
        <f t="shared" si="79"/>
        <v>0.6904427305836307</v>
      </c>
      <c r="AJ89">
        <f t="shared" si="80"/>
        <v>0.74795657942769089</v>
      </c>
      <c r="AK89">
        <f t="shared" si="81"/>
        <v>0.24715059357656038</v>
      </c>
      <c r="AL89">
        <f t="shared" si="82"/>
        <v>2.4678279454013436</v>
      </c>
      <c r="AM89">
        <f t="shared" si="83"/>
        <v>2.8552422884847144</v>
      </c>
      <c r="AN89" s="149">
        <f t="shared" si="68"/>
        <v>8.4461188956545392</v>
      </c>
      <c r="AO89" s="149">
        <f t="shared" si="68"/>
        <v>8.4460831185830436</v>
      </c>
      <c r="AP89" s="149">
        <f t="shared" si="68"/>
        <v>8.446244930971476</v>
      </c>
      <c r="AQ89" s="149">
        <f t="shared" si="68"/>
        <v>8.4455127761709754</v>
      </c>
      <c r="AR89" s="149">
        <f t="shared" si="68"/>
        <v>8.4488192411756255</v>
      </c>
      <c r="AS89" s="149">
        <f t="shared" si="68"/>
        <v>8.4337552512092806</v>
      </c>
      <c r="AT89" s="149">
        <f t="shared" si="68"/>
        <v>8.4998829007219925</v>
      </c>
      <c r="AU89" s="149">
        <f t="shared" si="84"/>
        <v>8.1174325646692349</v>
      </c>
      <c r="AV89">
        <f t="shared" si="57"/>
        <v>1.1131544385060858E-2</v>
      </c>
      <c r="AW89">
        <v>27000</v>
      </c>
      <c r="AX89">
        <f t="shared" si="58"/>
        <v>-1.9854466338192087E-2</v>
      </c>
      <c r="AY89">
        <f t="shared" si="59"/>
        <v>1.1131544385060858E-2</v>
      </c>
      <c r="AZ89">
        <f t="shared" si="60"/>
        <v>-3.0986010723252945E-2</v>
      </c>
      <c r="BA89">
        <f t="shared" si="61"/>
        <v>1.074239540350427</v>
      </c>
      <c r="BB89">
        <f t="shared" si="62"/>
        <v>-0.13605604432029028</v>
      </c>
      <c r="BC89">
        <f t="shared" si="63"/>
        <v>-1.3822634717750384</v>
      </c>
      <c r="BD89">
        <f t="shared" si="64"/>
        <v>-0.82724053632448169</v>
      </c>
      <c r="BE89">
        <f t="shared" si="69"/>
        <v>11.569827564397517</v>
      </c>
      <c r="BF89">
        <f t="shared" si="69"/>
        <v>11.56986242187245</v>
      </c>
      <c r="BG89">
        <f t="shared" si="69"/>
        <v>11.570024389391397</v>
      </c>
      <c r="BH89">
        <f t="shared" si="69"/>
        <v>11.570776450970021</v>
      </c>
      <c r="BI89">
        <f t="shared" si="69"/>
        <v>11.574257126335102</v>
      </c>
      <c r="BJ89">
        <f t="shared" si="69"/>
        <v>11.59013117812535</v>
      </c>
      <c r="BK89">
        <f t="shared" si="69"/>
        <v>11.658292568071639</v>
      </c>
      <c r="BL89">
        <f t="shared" si="65"/>
        <v>11.902399636728283</v>
      </c>
    </row>
    <row r="90" spans="1:64" x14ac:dyDescent="0.2">
      <c r="A90" s="89" t="s">
        <v>178</v>
      </c>
      <c r="C90" s="92">
        <v>16871.792000000001</v>
      </c>
      <c r="D90" s="21"/>
      <c r="E90">
        <f t="shared" si="46"/>
        <v>-52664.979246540242</v>
      </c>
      <c r="F90">
        <f t="shared" si="70"/>
        <v>-52665</v>
      </c>
      <c r="G90">
        <f t="shared" si="85"/>
        <v>8.9314000033482444E-3</v>
      </c>
      <c r="I90">
        <f t="shared" si="71"/>
        <v>8.9314000033482444E-3</v>
      </c>
      <c r="L90">
        <v>0.1</v>
      </c>
      <c r="P90" s="193"/>
      <c r="Z90">
        <f t="shared" si="72"/>
        <v>-52665</v>
      </c>
      <c r="AA90" s="149">
        <f t="shared" si="73"/>
        <v>8.9907092173429348E-3</v>
      </c>
      <c r="AB90" s="149">
        <f t="shared" si="74"/>
        <v>6.1093912612498746E-2</v>
      </c>
      <c r="AC90" s="149">
        <f t="shared" si="75"/>
        <v>-5.9309213994690468E-5</v>
      </c>
      <c r="AD90" s="149">
        <f t="shared" si="86"/>
        <v>3.5175828646679879E-9</v>
      </c>
      <c r="AE90" s="149">
        <f t="shared" si="76"/>
        <v>3.5175828646679879E-10</v>
      </c>
      <c r="AF90" s="171">
        <f t="shared" si="77"/>
        <v>1853.2920000000013</v>
      </c>
      <c r="AG90" s="172"/>
      <c r="AH90">
        <f t="shared" si="78"/>
        <v>-5.2162512609150502E-2</v>
      </c>
      <c r="AI90">
        <f t="shared" si="79"/>
        <v>1.2867208181052521</v>
      </c>
      <c r="AJ90">
        <f t="shared" si="80"/>
        <v>-0.68694747292272662</v>
      </c>
      <c r="AK90">
        <f t="shared" si="81"/>
        <v>-0.27331354049666057</v>
      </c>
      <c r="AL90">
        <f t="shared" si="82"/>
        <v>-0.76146263708608586</v>
      </c>
      <c r="AM90">
        <f t="shared" si="83"/>
        <v>-0.4002609555438732</v>
      </c>
      <c r="AN90" s="149">
        <f t="shared" si="68"/>
        <v>5.768376875942864</v>
      </c>
      <c r="AO90" s="149">
        <f t="shared" si="68"/>
        <v>5.7686086315896246</v>
      </c>
      <c r="AP90" s="149">
        <f t="shared" si="68"/>
        <v>5.7692806086171142</v>
      </c>
      <c r="AQ90" s="149">
        <f t="shared" si="68"/>
        <v>5.7712275720764197</v>
      </c>
      <c r="AR90" s="149">
        <f t="shared" si="68"/>
        <v>5.7768566754435016</v>
      </c>
      <c r="AS90" s="149">
        <f t="shared" si="68"/>
        <v>5.7930343144556318</v>
      </c>
      <c r="AT90" s="149">
        <f t="shared" si="68"/>
        <v>5.8387826795727742</v>
      </c>
      <c r="AU90" s="149">
        <f t="shared" si="84"/>
        <v>5.9633326234905955</v>
      </c>
      <c r="AV90">
        <f t="shared" si="57"/>
        <v>1.4257714517453363E-2</v>
      </c>
      <c r="AW90">
        <v>28000</v>
      </c>
      <c r="AX90">
        <f t="shared" si="58"/>
        <v>-2.1743803887073421E-2</v>
      </c>
      <c r="AY90">
        <f t="shared" si="59"/>
        <v>1.4257714517453363E-2</v>
      </c>
      <c r="AZ90">
        <f t="shared" si="60"/>
        <v>-3.6001518404526783E-2</v>
      </c>
      <c r="BA90">
        <f t="shared" si="61"/>
        <v>1.1186869000135113</v>
      </c>
      <c r="BB90">
        <f t="shared" si="62"/>
        <v>-0.24958002004302421</v>
      </c>
      <c r="BC90">
        <f t="shared" si="63"/>
        <v>-1.26649628694956</v>
      </c>
      <c r="BD90">
        <f t="shared" si="64"/>
        <v>-0.73410144012021372</v>
      </c>
      <c r="BE90">
        <f t="shared" si="69"/>
        <v>11.666777020654919</v>
      </c>
      <c r="BF90">
        <f t="shared" si="69"/>
        <v>11.666843232591761</v>
      </c>
      <c r="BG90">
        <f t="shared" si="69"/>
        <v>11.667111929245335</v>
      </c>
      <c r="BH90">
        <f t="shared" si="69"/>
        <v>11.668201404360449</v>
      </c>
      <c r="BI90">
        <f t="shared" si="69"/>
        <v>11.672603688939221</v>
      </c>
      <c r="BJ90">
        <f t="shared" si="69"/>
        <v>11.690152725396597</v>
      </c>
      <c r="BK90">
        <f t="shared" si="69"/>
        <v>11.756756578297953</v>
      </c>
      <c r="BL90">
        <f t="shared" si="65"/>
        <v>11.976950154687708</v>
      </c>
    </row>
    <row r="91" spans="1:64" x14ac:dyDescent="0.2">
      <c r="A91" s="89" t="s">
        <v>178</v>
      </c>
      <c r="C91" s="92">
        <v>17236.736000000001</v>
      </c>
      <c r="D91" s="21"/>
      <c r="E91">
        <f t="shared" si="46"/>
        <v>-51816.976624717943</v>
      </c>
      <c r="F91">
        <f t="shared" si="70"/>
        <v>-51817</v>
      </c>
      <c r="G91">
        <f t="shared" si="85"/>
        <v>1.0059719999844674E-2</v>
      </c>
      <c r="I91">
        <f t="shared" si="71"/>
        <v>1.0059719999844674E-2</v>
      </c>
      <c r="L91">
        <v>0.1</v>
      </c>
      <c r="P91" s="193"/>
      <c r="Z91">
        <f t="shared" si="72"/>
        <v>-51817</v>
      </c>
      <c r="AA91" s="149">
        <f t="shared" si="73"/>
        <v>2.3841054641348669E-3</v>
      </c>
      <c r="AB91" s="149">
        <f t="shared" si="74"/>
        <v>6.5185856672111867E-2</v>
      </c>
      <c r="AC91" s="149">
        <f t="shared" si="75"/>
        <v>7.6756145357098071E-3</v>
      </c>
      <c r="AD91" s="149">
        <f t="shared" si="86"/>
        <v>5.8915058500799678E-5</v>
      </c>
      <c r="AE91" s="149">
        <f t="shared" si="76"/>
        <v>5.8915058500799685E-6</v>
      </c>
      <c r="AF91" s="171">
        <f t="shared" si="77"/>
        <v>2218.2360000000008</v>
      </c>
      <c r="AG91" s="172"/>
      <c r="AH91">
        <f t="shared" si="78"/>
        <v>-5.5126136672267192E-2</v>
      </c>
      <c r="AI91">
        <f t="shared" si="79"/>
        <v>1.3218283481219304</v>
      </c>
      <c r="AJ91">
        <f t="shared" si="80"/>
        <v>-0.7810215880936463</v>
      </c>
      <c r="AK91">
        <f t="shared" si="81"/>
        <v>-0.23094508719363238</v>
      </c>
      <c r="AL91">
        <f t="shared" si="82"/>
        <v>-0.62244282579195265</v>
      </c>
      <c r="AM91">
        <f t="shared" si="83"/>
        <v>-0.32167477458963084</v>
      </c>
      <c r="AN91" s="149">
        <f t="shared" ref="AN91:AT100" si="87">$AU91+$AB$7*SIN(AO91)</f>
        <v>5.8662148936455676</v>
      </c>
      <c r="AO91" s="149">
        <f t="shared" si="87"/>
        <v>5.8664578356068384</v>
      </c>
      <c r="AP91" s="149">
        <f t="shared" si="87"/>
        <v>5.8671284440793574</v>
      </c>
      <c r="AQ91" s="149">
        <f t="shared" si="87"/>
        <v>5.8689785386647539</v>
      </c>
      <c r="AR91" s="149">
        <f t="shared" si="87"/>
        <v>5.8740748686577779</v>
      </c>
      <c r="AS91" s="149">
        <f t="shared" si="87"/>
        <v>5.888055893285717</v>
      </c>
      <c r="AT91" s="149">
        <f t="shared" si="87"/>
        <v>5.9260064949939135</v>
      </c>
      <c r="AU91" s="149">
        <f t="shared" si="84"/>
        <v>6.0265514627201888</v>
      </c>
      <c r="AV91">
        <f t="shared" si="57"/>
        <v>1.7476962699382068E-2</v>
      </c>
      <c r="AW91">
        <v>29000</v>
      </c>
      <c r="AX91">
        <f t="shared" si="58"/>
        <v>-2.3388394277364371E-2</v>
      </c>
      <c r="AY91">
        <f t="shared" si="59"/>
        <v>1.7476962699382068E-2</v>
      </c>
      <c r="AZ91">
        <f t="shared" si="60"/>
        <v>-4.0865356976746439E-2</v>
      </c>
      <c r="BA91">
        <f t="shared" si="61"/>
        <v>1.165087676121888</v>
      </c>
      <c r="BB91">
        <f t="shared" si="62"/>
        <v>-0.36890381485237694</v>
      </c>
      <c r="BC91">
        <f t="shared" si="63"/>
        <v>-1.1409134375560004</v>
      </c>
      <c r="BD91">
        <f t="shared" si="64"/>
        <v>-0.64161309787522425</v>
      </c>
      <c r="BE91">
        <f t="shared" si="69"/>
        <v>11.7677564838951</v>
      </c>
      <c r="BF91">
        <f t="shared" si="69"/>
        <v>11.767866516373449</v>
      </c>
      <c r="BG91">
        <f t="shared" si="69"/>
        <v>11.768264522898551</v>
      </c>
      <c r="BH91">
        <f t="shared" si="69"/>
        <v>11.769702827007668</v>
      </c>
      <c r="BI91">
        <f t="shared" si="69"/>
        <v>11.77488300277064</v>
      </c>
      <c r="BJ91">
        <f t="shared" si="69"/>
        <v>11.793319860171946</v>
      </c>
      <c r="BK91">
        <f t="shared" si="69"/>
        <v>11.856443809229296</v>
      </c>
      <c r="BL91">
        <f t="shared" si="65"/>
        <v>12.051500672647135</v>
      </c>
    </row>
    <row r="92" spans="1:64" x14ac:dyDescent="0.2">
      <c r="A92" s="89" t="s">
        <v>178</v>
      </c>
      <c r="C92" s="92">
        <v>28517.904999999999</v>
      </c>
      <c r="D92" s="21"/>
      <c r="E92">
        <f t="shared" si="46"/>
        <v>-25603.472938616847</v>
      </c>
      <c r="F92">
        <f t="shared" si="70"/>
        <v>-25603.5</v>
      </c>
      <c r="G92">
        <f t="shared" si="85"/>
        <v>1.1646059996564873E-2</v>
      </c>
      <c r="I92">
        <f t="shared" si="71"/>
        <v>1.1646059996564873E-2</v>
      </c>
      <c r="L92">
        <v>0.1</v>
      </c>
      <c r="P92" s="193"/>
      <c r="Z92">
        <f t="shared" si="72"/>
        <v>-25603.5</v>
      </c>
      <c r="AA92" s="149">
        <f t="shared" si="73"/>
        <v>3.6548318208767527E-3</v>
      </c>
      <c r="AB92" s="149">
        <f t="shared" si="74"/>
        <v>-1.4097154002757559E-2</v>
      </c>
      <c r="AC92" s="149">
        <f t="shared" si="75"/>
        <v>7.9912281756881198E-3</v>
      </c>
      <c r="AD92" s="149">
        <f t="shared" si="86"/>
        <v>6.3859727755911672E-5</v>
      </c>
      <c r="AE92" s="149">
        <f t="shared" si="76"/>
        <v>6.3859727755911675E-6</v>
      </c>
      <c r="AF92" s="171">
        <f t="shared" si="77"/>
        <v>13499.404999999999</v>
      </c>
      <c r="AG92" s="172"/>
      <c r="AH92">
        <f t="shared" si="78"/>
        <v>2.5743213999322431E-2</v>
      </c>
      <c r="AI92">
        <f t="shared" si="79"/>
        <v>0.7130511906930288</v>
      </c>
      <c r="AJ92">
        <f t="shared" si="80"/>
        <v>0.68755369973271052</v>
      </c>
      <c r="AK92">
        <f t="shared" si="81"/>
        <v>0.27307416536735268</v>
      </c>
      <c r="AL92">
        <f t="shared" si="82"/>
        <v>2.3809645564687907</v>
      </c>
      <c r="AM92">
        <f t="shared" si="83"/>
        <v>2.5013950527894186</v>
      </c>
      <c r="AN92" s="149">
        <f t="shared" si="87"/>
        <v>8.3324223734485603</v>
      </c>
      <c r="AO92" s="149">
        <f t="shared" si="87"/>
        <v>8.3324121993468498</v>
      </c>
      <c r="AP92" s="149">
        <f t="shared" si="87"/>
        <v>8.3324679854493429</v>
      </c>
      <c r="AQ92" s="149">
        <f t="shared" si="87"/>
        <v>8.3321620282167554</v>
      </c>
      <c r="AR92" s="149">
        <f t="shared" si="87"/>
        <v>8.333837828510072</v>
      </c>
      <c r="AS92" s="149">
        <f t="shared" si="87"/>
        <v>8.3245915869832867</v>
      </c>
      <c r="AT92" s="149">
        <f t="shared" si="87"/>
        <v>8.3737188585062956</v>
      </c>
      <c r="AU92" s="149">
        <f t="shared" si="84"/>
        <v>7.9807814652496072</v>
      </c>
      <c r="AV92">
        <f t="shared" si="57"/>
        <v>2.0789288930846979E-2</v>
      </c>
      <c r="AW92">
        <v>30000</v>
      </c>
      <c r="AX92">
        <f t="shared" si="58"/>
        <v>-2.4697232589120453E-2</v>
      </c>
      <c r="AY92">
        <f t="shared" si="59"/>
        <v>2.0789288930846979E-2</v>
      </c>
      <c r="AZ92">
        <f t="shared" si="60"/>
        <v>-4.5486521519967432E-2</v>
      </c>
      <c r="BA92">
        <f t="shared" si="61"/>
        <v>1.2124287721536946</v>
      </c>
      <c r="BB92">
        <f t="shared" si="62"/>
        <v>-0.49163520476335754</v>
      </c>
      <c r="BC92">
        <f t="shared" si="63"/>
        <v>-1.0047762369776756</v>
      </c>
      <c r="BD92">
        <f t="shared" si="64"/>
        <v>-0.54940739038794539</v>
      </c>
      <c r="BE92">
        <f t="shared" ref="BE92:BK101" si="88">$BL92+$AB$7*SIN(BF92)</f>
        <v>11.872897271180442</v>
      </c>
      <c r="BF92">
        <f t="shared" si="88"/>
        <v>11.873058873301344</v>
      </c>
      <c r="BG92">
        <f t="shared" si="88"/>
        <v>11.873589177964972</v>
      </c>
      <c r="BH92">
        <f t="shared" si="88"/>
        <v>11.875327760047798</v>
      </c>
      <c r="BI92">
        <f t="shared" si="88"/>
        <v>11.881010206254032</v>
      </c>
      <c r="BJ92">
        <f t="shared" si="88"/>
        <v>11.899402442223634</v>
      </c>
      <c r="BK92">
        <f t="shared" si="88"/>
        <v>11.957214621243711</v>
      </c>
      <c r="BL92">
        <f t="shared" si="65"/>
        <v>12.12605119060656</v>
      </c>
    </row>
    <row r="93" spans="1:64" x14ac:dyDescent="0.2">
      <c r="A93" s="89" t="s">
        <v>178</v>
      </c>
      <c r="C93" s="92">
        <v>28335.219000000001</v>
      </c>
      <c r="D93" s="21"/>
      <c r="E93">
        <f t="shared" si="46"/>
        <v>-26027.971510918975</v>
      </c>
      <c r="F93">
        <f t="shared" si="70"/>
        <v>-26028</v>
      </c>
      <c r="G93">
        <f t="shared" si="85"/>
        <v>1.2260480001714313E-2</v>
      </c>
      <c r="I93">
        <f t="shared" si="71"/>
        <v>1.2260480001714313E-2</v>
      </c>
      <c r="L93">
        <v>0.1</v>
      </c>
      <c r="P93" s="193"/>
      <c r="Z93">
        <f t="shared" si="72"/>
        <v>-26028</v>
      </c>
      <c r="AA93" s="149">
        <f t="shared" si="73"/>
        <v>2.9193103795663866E-3</v>
      </c>
      <c r="AB93" s="149"/>
      <c r="AC93" s="149"/>
      <c r="AD93" s="149"/>
      <c r="AE93" s="149">
        <f>+(G93-AA93)^2*V93</f>
        <v>0</v>
      </c>
      <c r="AF93" s="171">
        <f t="shared" si="77"/>
        <v>13316.719000000001</v>
      </c>
      <c r="AG93" s="172"/>
      <c r="AH93">
        <f t="shared" si="78"/>
        <v>2.4228159483909564E-2</v>
      </c>
      <c r="AI93">
        <f t="shared" si="79"/>
        <v>0.71883571029843263</v>
      </c>
      <c r="AJ93">
        <f t="shared" si="80"/>
        <v>0.672188609126257</v>
      </c>
      <c r="AK93">
        <f t="shared" si="81"/>
        <v>0.27902645242051499</v>
      </c>
      <c r="AL93">
        <f t="shared" si="82"/>
        <v>2.3600107383770874</v>
      </c>
      <c r="AM93">
        <f t="shared" si="83"/>
        <v>2.4273033643002941</v>
      </c>
      <c r="AN93" s="149">
        <f t="shared" si="87"/>
        <v>8.3055484972376963</v>
      </c>
      <c r="AO93" s="149">
        <f t="shared" si="87"/>
        <v>8.3055414114724879</v>
      </c>
      <c r="AP93" s="149">
        <f t="shared" si="87"/>
        <v>8.3055824026055429</v>
      </c>
      <c r="AQ93" s="149">
        <f t="shared" si="87"/>
        <v>8.3053452210357879</v>
      </c>
      <c r="AR93" s="149">
        <f t="shared" si="87"/>
        <v>8.3067159913662536</v>
      </c>
      <c r="AS93" s="149">
        <f t="shared" si="87"/>
        <v>8.2987394234006562</v>
      </c>
      <c r="AT93" s="149">
        <f t="shared" si="87"/>
        <v>8.3434604321562258</v>
      </c>
      <c r="AU93" s="149">
        <f t="shared" si="84"/>
        <v>7.9491347703758306</v>
      </c>
      <c r="AV93">
        <f t="shared" si="57"/>
        <v>2.4194693211848084E-2</v>
      </c>
      <c r="AW93">
        <v>31000</v>
      </c>
      <c r="AX93">
        <f t="shared" si="58"/>
        <v>-2.5563171647493735E-2</v>
      </c>
      <c r="AY93">
        <f t="shared" si="59"/>
        <v>2.4194693211848084E-2</v>
      </c>
      <c r="AZ93">
        <f t="shared" si="60"/>
        <v>-4.9757864859341819E-2</v>
      </c>
      <c r="BA93">
        <f t="shared" si="61"/>
        <v>1.2591570612512741</v>
      </c>
      <c r="BB93">
        <f t="shared" si="62"/>
        <v>-0.61400715268171169</v>
      </c>
      <c r="BC93">
        <f t="shared" si="63"/>
        <v>-0.8576153454013884</v>
      </c>
      <c r="BD93">
        <f t="shared" si="64"/>
        <v>-0.4571786981364892</v>
      </c>
      <c r="BE93">
        <f t="shared" si="88"/>
        <v>11.982213803668783</v>
      </c>
      <c r="BF93">
        <f t="shared" si="88"/>
        <v>11.982423895948664</v>
      </c>
      <c r="BG93">
        <f t="shared" si="88"/>
        <v>11.983059484563595</v>
      </c>
      <c r="BH93">
        <f t="shared" si="88"/>
        <v>11.984980699946929</v>
      </c>
      <c r="BI93">
        <f t="shared" si="88"/>
        <v>11.990773360655306</v>
      </c>
      <c r="BJ93">
        <f t="shared" si="88"/>
        <v>12.008109265821874</v>
      </c>
      <c r="BK93">
        <f t="shared" si="88"/>
        <v>12.058923355202978</v>
      </c>
      <c r="BL93">
        <f t="shared" si="65"/>
        <v>12.200601708565987</v>
      </c>
    </row>
    <row r="94" spans="1:64" x14ac:dyDescent="0.2">
      <c r="A94" s="89" t="s">
        <v>178</v>
      </c>
      <c r="C94" s="92">
        <v>17195.856</v>
      </c>
      <c r="D94" s="21"/>
      <c r="E94">
        <f t="shared" si="46"/>
        <v>-51911.967492303367</v>
      </c>
      <c r="F94">
        <f t="shared" si="70"/>
        <v>-51912</v>
      </c>
      <c r="G94">
        <f t="shared" si="85"/>
        <v>1.398992000031285E-2</v>
      </c>
      <c r="I94">
        <f t="shared" si="71"/>
        <v>1.398992000031285E-2</v>
      </c>
      <c r="L94">
        <v>0.1</v>
      </c>
      <c r="P94" s="193"/>
      <c r="Z94">
        <f t="shared" si="72"/>
        <v>-51912</v>
      </c>
      <c r="AA94" s="149">
        <f t="shared" si="73"/>
        <v>3.0987815706332092E-3</v>
      </c>
      <c r="AB94" s="149">
        <f>+G94-AH94</f>
        <v>6.8806168225433922E-2</v>
      </c>
      <c r="AC94" s="149">
        <f>+G94-AA94</f>
        <v>1.0891138429679641E-2</v>
      </c>
      <c r="AD94" s="149">
        <f t="shared" si="86"/>
        <v>1.1861689629444471E-4</v>
      </c>
      <c r="AE94" s="149">
        <f>+(G94-AA94)^2*L94</f>
        <v>1.1861689629444473E-5</v>
      </c>
      <c r="AF94" s="171">
        <f t="shared" si="77"/>
        <v>2177.3559999999998</v>
      </c>
      <c r="AG94" s="172"/>
      <c r="AH94">
        <f t="shared" si="78"/>
        <v>-5.4816248225121066E-2</v>
      </c>
      <c r="AI94">
        <f t="shared" si="79"/>
        <v>1.3181060970262193</v>
      </c>
      <c r="AJ94">
        <f t="shared" si="80"/>
        <v>-0.77096750038786499</v>
      </c>
      <c r="AK94">
        <f t="shared" si="81"/>
        <v>-0.23604582179846006</v>
      </c>
      <c r="AL94">
        <f t="shared" si="82"/>
        <v>-0.63838391671829431</v>
      </c>
      <c r="AM94">
        <f t="shared" si="83"/>
        <v>-0.33049286518578086</v>
      </c>
      <c r="AN94" s="149">
        <f t="shared" si="87"/>
        <v>5.855125950765907</v>
      </c>
      <c r="AO94" s="149">
        <f t="shared" si="87"/>
        <v>5.8553689541608049</v>
      </c>
      <c r="AP94" s="149">
        <f t="shared" si="87"/>
        <v>5.8560430790169233</v>
      </c>
      <c r="AQ94" s="149">
        <f t="shared" si="87"/>
        <v>5.857912113151464</v>
      </c>
      <c r="AR94" s="149">
        <f t="shared" si="87"/>
        <v>5.8630858391161755</v>
      </c>
      <c r="AS94" s="149">
        <f t="shared" si="87"/>
        <v>5.8773458299232546</v>
      </c>
      <c r="AT94" s="149">
        <f t="shared" si="87"/>
        <v>5.9162131949753034</v>
      </c>
      <c r="AU94" s="149">
        <f t="shared" si="84"/>
        <v>6.0194691635140432</v>
      </c>
      <c r="AV94">
        <f t="shared" si="57"/>
        <v>2.7693175542385397E-2</v>
      </c>
      <c r="AW94">
        <v>32000</v>
      </c>
      <c r="AX94">
        <f t="shared" si="58"/>
        <v>-2.586536328325496E-2</v>
      </c>
      <c r="AY94">
        <f t="shared" si="59"/>
        <v>2.7693175542385397E-2</v>
      </c>
      <c r="AZ94">
        <f t="shared" si="60"/>
        <v>-5.3558538825640357E-2</v>
      </c>
      <c r="BA94">
        <f t="shared" si="61"/>
        <v>1.303114940067714</v>
      </c>
      <c r="BB94">
        <f t="shared" si="62"/>
        <v>-0.73068250476774543</v>
      </c>
      <c r="BC94">
        <f t="shared" si="63"/>
        <v>-0.69942170783652546</v>
      </c>
      <c r="BD94">
        <f t="shared" si="64"/>
        <v>-0.36470085581915945</v>
      </c>
      <c r="BE94">
        <f t="shared" si="88"/>
        <v>12.095551511100515</v>
      </c>
      <c r="BF94">
        <f t="shared" si="88"/>
        <v>12.095791462768574</v>
      </c>
      <c r="BG94">
        <f t="shared" si="88"/>
        <v>12.096470975979722</v>
      </c>
      <c r="BH94">
        <f t="shared" si="88"/>
        <v>12.098394002696518</v>
      </c>
      <c r="BI94">
        <f t="shared" si="88"/>
        <v>12.103826102259021</v>
      </c>
      <c r="BJ94">
        <f t="shared" si="88"/>
        <v>12.119092145389372</v>
      </c>
      <c r="BK94">
        <f t="shared" si="88"/>
        <v>12.161419141619129</v>
      </c>
      <c r="BL94">
        <f t="shared" si="65"/>
        <v>12.275152226525414</v>
      </c>
    </row>
    <row r="95" spans="1:64" x14ac:dyDescent="0.2">
      <c r="A95" s="89" t="s">
        <v>178</v>
      </c>
      <c r="C95" s="92">
        <v>30106.357</v>
      </c>
      <c r="D95" s="21"/>
      <c r="E95">
        <f t="shared" si="46"/>
        <v>-21912.464288964078</v>
      </c>
      <c r="F95">
        <f t="shared" si="70"/>
        <v>-21912.5</v>
      </c>
      <c r="G95">
        <f t="shared" si="85"/>
        <v>1.536850000047707E-2</v>
      </c>
      <c r="I95">
        <f t="shared" si="71"/>
        <v>1.536850000047707E-2</v>
      </c>
      <c r="L95">
        <v>0.1</v>
      </c>
      <c r="P95" s="193"/>
      <c r="Z95">
        <f t="shared" si="72"/>
        <v>-21912.5</v>
      </c>
      <c r="AA95" s="149">
        <f t="shared" si="73"/>
        <v>9.4619154867767313E-3</v>
      </c>
      <c r="AB95" s="149">
        <f>+G95-AH95</f>
        <v>-2.2252845007685033E-2</v>
      </c>
      <c r="AC95" s="149">
        <f>+G95-AA95</f>
        <v>5.9065845137003387E-3</v>
      </c>
      <c r="AD95" s="149">
        <f t="shared" si="86"/>
        <v>3.4887740617484665E-5</v>
      </c>
      <c r="AE95" s="149">
        <f>+(G95-AA95)^2*L95</f>
        <v>3.4887740617484665E-6</v>
      </c>
      <c r="AF95" s="171">
        <f t="shared" si="77"/>
        <v>15087.857</v>
      </c>
      <c r="AG95" s="172"/>
      <c r="AH95">
        <f t="shared" si="78"/>
        <v>3.7621345008162103E-2</v>
      </c>
      <c r="AI95">
        <f t="shared" si="79"/>
        <v>0.67104785975084003</v>
      </c>
      <c r="AJ95">
        <f t="shared" si="80"/>
        <v>0.80032959887939081</v>
      </c>
      <c r="AK95">
        <f t="shared" si="81"/>
        <v>0.22067987760387631</v>
      </c>
      <c r="AL95">
        <f t="shared" si="82"/>
        <v>2.5506945914789965</v>
      </c>
      <c r="AM95">
        <f t="shared" si="83"/>
        <v>3.2856176336031675</v>
      </c>
      <c r="AN95" s="149">
        <f t="shared" si="87"/>
        <v>8.5579283053579953</v>
      </c>
      <c r="AO95" s="149">
        <f t="shared" si="87"/>
        <v>8.5578387788320782</v>
      </c>
      <c r="AP95" s="149">
        <f t="shared" si="87"/>
        <v>8.5581879389791471</v>
      </c>
      <c r="AQ95" s="149">
        <f t="shared" si="87"/>
        <v>8.5568253750044878</v>
      </c>
      <c r="AR95" s="149">
        <f t="shared" si="87"/>
        <v>8.5621303396127644</v>
      </c>
      <c r="AS95" s="149">
        <f t="shared" si="87"/>
        <v>8.5412850078945279</v>
      </c>
      <c r="AT95" s="149">
        <f t="shared" si="87"/>
        <v>8.6204919187860174</v>
      </c>
      <c r="AU95" s="149">
        <f t="shared" si="84"/>
        <v>8.2559474270378495</v>
      </c>
      <c r="AV95">
        <f t="shared" si="57"/>
        <v>3.1284735922458909E-2</v>
      </c>
      <c r="AW95">
        <v>33000</v>
      </c>
      <c r="AX95">
        <f t="shared" si="58"/>
        <v>-2.5475543296517418E-2</v>
      </c>
      <c r="AY95">
        <f t="shared" si="59"/>
        <v>3.1284735922458909E-2</v>
      </c>
      <c r="AZ95">
        <f t="shared" si="60"/>
        <v>-5.6760279218976327E-2</v>
      </c>
      <c r="BA95">
        <f t="shared" si="61"/>
        <v>1.3416010843389301</v>
      </c>
      <c r="BB95">
        <f t="shared" si="62"/>
        <v>-0.83486351724180918</v>
      </c>
      <c r="BC95">
        <f t="shared" si="63"/>
        <v>-0.53085801876493666</v>
      </c>
      <c r="BD95">
        <f t="shared" si="64"/>
        <v>-0.27184321336590983</v>
      </c>
      <c r="BE95">
        <f t="shared" si="88"/>
        <v>12.212536881088862</v>
      </c>
      <c r="BF95">
        <f t="shared" si="88"/>
        <v>12.212772397460242</v>
      </c>
      <c r="BG95">
        <f t="shared" si="88"/>
        <v>12.213406094856843</v>
      </c>
      <c r="BH95">
        <f t="shared" si="88"/>
        <v>12.215110433583055</v>
      </c>
      <c r="BI95">
        <f t="shared" si="88"/>
        <v>12.219689019568793</v>
      </c>
      <c r="BJ95">
        <f t="shared" si="88"/>
        <v>12.231951996130988</v>
      </c>
      <c r="BK95">
        <f t="shared" si="88"/>
        <v>12.264546738765572</v>
      </c>
      <c r="BL95">
        <f t="shared" si="65"/>
        <v>12.349702744484841</v>
      </c>
    </row>
    <row r="96" spans="1:64" x14ac:dyDescent="0.2">
      <c r="A96" s="89" t="s">
        <v>178</v>
      </c>
      <c r="C96" s="92">
        <v>16887.722000000002</v>
      </c>
      <c r="D96" s="21"/>
      <c r="E96">
        <f t="shared" si="46"/>
        <v>-52627.963480379876</v>
      </c>
      <c r="F96">
        <f t="shared" si="70"/>
        <v>-52628</v>
      </c>
      <c r="G96">
        <f t="shared" si="85"/>
        <v>1.571648000026471E-2</v>
      </c>
      <c r="I96">
        <f t="shared" si="71"/>
        <v>1.571648000026471E-2</v>
      </c>
      <c r="L96">
        <v>0.1</v>
      </c>
      <c r="P96" s="193"/>
      <c r="Z96">
        <f t="shared" si="72"/>
        <v>-52628</v>
      </c>
      <c r="AA96" s="149">
        <f t="shared" si="73"/>
        <v>8.6922375335993576E-3</v>
      </c>
      <c r="AB96" s="149">
        <f>+G96-AH96</f>
        <v>6.8017117031862612E-2</v>
      </c>
      <c r="AC96" s="149">
        <f>+G96-AA96</f>
        <v>7.0242424666653522E-3</v>
      </c>
      <c r="AD96" s="149">
        <f t="shared" si="86"/>
        <v>4.9339982230504949E-5</v>
      </c>
      <c r="AE96" s="149">
        <f>+(G96-AA96)^2*L96</f>
        <v>4.9339982230504956E-6</v>
      </c>
      <c r="AF96" s="171">
        <f t="shared" si="77"/>
        <v>1869.2220000000016</v>
      </c>
      <c r="AG96" s="172"/>
      <c r="AH96">
        <f t="shared" si="78"/>
        <v>-5.2300637031597909E-2</v>
      </c>
      <c r="AI96">
        <f t="shared" si="79"/>
        <v>1.2883305272873309</v>
      </c>
      <c r="AJ96">
        <f t="shared" si="80"/>
        <v>-0.69122880757094651</v>
      </c>
      <c r="AK96">
        <f t="shared" si="81"/>
        <v>-0.27161484861467816</v>
      </c>
      <c r="AL96">
        <f t="shared" si="82"/>
        <v>-0.75555468832748807</v>
      </c>
      <c r="AM96">
        <f t="shared" si="83"/>
        <v>-0.39683776586567981</v>
      </c>
      <c r="AN96" s="149">
        <f t="shared" si="87"/>
        <v>5.7725901314090429</v>
      </c>
      <c r="AO96" s="149">
        <f t="shared" si="87"/>
        <v>5.772822876973561</v>
      </c>
      <c r="AP96" s="149">
        <f t="shared" si="87"/>
        <v>5.7734961271472276</v>
      </c>
      <c r="AQ96" s="149">
        <f t="shared" si="87"/>
        <v>5.775442176796675</v>
      </c>
      <c r="AR96" s="149">
        <f t="shared" si="87"/>
        <v>5.7810555058291087</v>
      </c>
      <c r="AS96" s="149">
        <f t="shared" si="87"/>
        <v>5.7971515380419865</v>
      </c>
      <c r="AT96" s="149">
        <f t="shared" si="87"/>
        <v>5.8425787429898914</v>
      </c>
      <c r="AU96" s="149">
        <f t="shared" si="84"/>
        <v>5.9660909926550936</v>
      </c>
      <c r="AV96">
        <f t="shared" si="57"/>
        <v>3.4969374352068622E-2</v>
      </c>
      <c r="AW96">
        <v>34000</v>
      </c>
      <c r="AX96">
        <f t="shared" si="58"/>
        <v>-2.4268806863238054E-2</v>
      </c>
      <c r="AY96">
        <f t="shared" si="59"/>
        <v>3.4969374352068622E-2</v>
      </c>
      <c r="AZ96">
        <f t="shared" si="60"/>
        <v>-5.9238181215306676E-2</v>
      </c>
      <c r="BA96">
        <f t="shared" si="61"/>
        <v>1.3716334110982453</v>
      </c>
      <c r="BB96">
        <f t="shared" si="62"/>
        <v>-0.91891023532563498</v>
      </c>
      <c r="BC96">
        <f t="shared" si="63"/>
        <v>-0.35343390624706439</v>
      </c>
      <c r="BD96">
        <f t="shared" si="64"/>
        <v>-0.17857978383386414</v>
      </c>
      <c r="BE96">
        <f t="shared" si="88"/>
        <v>12.332544816759215</v>
      </c>
      <c r="BF96">
        <f t="shared" si="88"/>
        <v>12.332732563094481</v>
      </c>
      <c r="BG96">
        <f t="shared" si="88"/>
        <v>12.333219738116929</v>
      </c>
      <c r="BH96">
        <f t="shared" si="88"/>
        <v>12.334483625465992</v>
      </c>
      <c r="BI96">
        <f t="shared" si="88"/>
        <v>12.337760799925245</v>
      </c>
      <c r="BJ96">
        <f t="shared" si="88"/>
        <v>12.346246760953585</v>
      </c>
      <c r="BK96">
        <f t="shared" si="88"/>
        <v>12.368147395076866</v>
      </c>
      <c r="BL96">
        <f t="shared" si="65"/>
        <v>12.424253262444266</v>
      </c>
    </row>
    <row r="97" spans="1:64" x14ac:dyDescent="0.2">
      <c r="A97" s="89" t="s">
        <v>178</v>
      </c>
      <c r="C97" s="92">
        <v>22002.733</v>
      </c>
      <c r="D97" s="21"/>
      <c r="E97">
        <f t="shared" si="46"/>
        <v>-40742.461215238058</v>
      </c>
      <c r="F97">
        <f t="shared" si="70"/>
        <v>-40742.5</v>
      </c>
      <c r="G97">
        <f t="shared" si="85"/>
        <v>1.6691299999365583E-2</v>
      </c>
      <c r="I97">
        <f t="shared" si="71"/>
        <v>1.6691299999365583E-2</v>
      </c>
      <c r="L97">
        <v>0.1</v>
      </c>
      <c r="P97" s="193"/>
      <c r="Z97">
        <f t="shared" si="72"/>
        <v>-40742.5</v>
      </c>
      <c r="AA97" s="149">
        <f t="shared" si="73"/>
        <v>-2.5787943525693677E-2</v>
      </c>
      <c r="AB97" s="149">
        <f>+G97-AH97</f>
        <v>5.8558617310405056E-2</v>
      </c>
      <c r="AC97" s="149">
        <f>+G97-AA97</f>
        <v>4.247924352505926E-2</v>
      </c>
      <c r="AD97" s="149">
        <f t="shared" si="86"/>
        <v>1.804486130461289E-3</v>
      </c>
      <c r="AE97" s="149">
        <f>+(G97-AA97)^2*L97</f>
        <v>1.8044861304612891E-4</v>
      </c>
      <c r="AF97" s="171">
        <f t="shared" si="77"/>
        <v>6984.2330000000002</v>
      </c>
      <c r="AG97" s="172"/>
      <c r="AH97">
        <f t="shared" si="78"/>
        <v>-4.1867317311039473E-2</v>
      </c>
      <c r="AI97">
        <f t="shared" si="79"/>
        <v>1.1312514152108597</v>
      </c>
      <c r="AJ97">
        <f t="shared" si="80"/>
        <v>-0.37998662989656329</v>
      </c>
      <c r="AK97">
        <f t="shared" si="81"/>
        <v>0.37374079916288411</v>
      </c>
      <c r="AL97">
        <f t="shared" si="82"/>
        <v>1.2330679985197386</v>
      </c>
      <c r="AM97">
        <f t="shared" si="83"/>
        <v>0.70868939749130955</v>
      </c>
      <c r="AN97" s="149">
        <f t="shared" si="87"/>
        <v>7.1554947311549464</v>
      </c>
      <c r="AO97" s="149">
        <f t="shared" si="87"/>
        <v>7.1554176499904685</v>
      </c>
      <c r="AP97" s="149">
        <f t="shared" si="87"/>
        <v>7.1551151294740398</v>
      </c>
      <c r="AQ97" s="149">
        <f t="shared" si="87"/>
        <v>7.1539288776411203</v>
      </c>
      <c r="AR97" s="149">
        <f t="shared" si="87"/>
        <v>7.1492933282993478</v>
      </c>
      <c r="AS97" s="149">
        <f t="shared" si="87"/>
        <v>7.1314152857272894</v>
      </c>
      <c r="AT97" s="149">
        <f t="shared" si="87"/>
        <v>7.065577250618392</v>
      </c>
      <c r="AU97" s="149">
        <f t="shared" si="84"/>
        <v>6.8521611738618535</v>
      </c>
      <c r="AV97">
        <f t="shared" si="57"/>
        <v>3.874709083121454E-2</v>
      </c>
      <c r="AW97">
        <v>35000</v>
      </c>
      <c r="AX97">
        <f t="shared" si="58"/>
        <v>-2.2138046334649553E-2</v>
      </c>
      <c r="AY97">
        <f t="shared" si="59"/>
        <v>3.874709083121454E-2</v>
      </c>
      <c r="AZ97">
        <f t="shared" si="60"/>
        <v>-6.0885137165864092E-2</v>
      </c>
      <c r="BA97">
        <f t="shared" si="61"/>
        <v>1.3904366852337842</v>
      </c>
      <c r="BB97">
        <f t="shared" si="62"/>
        <v>-0.97554342426759</v>
      </c>
      <c r="BC97">
        <f t="shared" si="63"/>
        <v>-0.16956290418100739</v>
      </c>
      <c r="BD97">
        <f t="shared" si="64"/>
        <v>-8.4985171216280228E-2</v>
      </c>
      <c r="BE97">
        <f t="shared" si="88"/>
        <v>12.454700562833015</v>
      </c>
      <c r="BF97">
        <f t="shared" si="88"/>
        <v>12.454800580710979</v>
      </c>
      <c r="BG97">
        <f t="shared" si="88"/>
        <v>12.455054652248313</v>
      </c>
      <c r="BH97">
        <f t="shared" si="88"/>
        <v>12.455700027918185</v>
      </c>
      <c r="BI97">
        <f t="shared" si="88"/>
        <v>12.457339160948788</v>
      </c>
      <c r="BJ97">
        <f t="shared" si="88"/>
        <v>12.461500939763781</v>
      </c>
      <c r="BK97">
        <f t="shared" si="88"/>
        <v>12.472059731046407</v>
      </c>
      <c r="BL97">
        <f t="shared" si="65"/>
        <v>12.498803780403691</v>
      </c>
    </row>
    <row r="98" spans="1:64" x14ac:dyDescent="0.2">
      <c r="A98" s="89" t="s">
        <v>178</v>
      </c>
      <c r="C98" s="92">
        <v>16169.675999999999</v>
      </c>
      <c r="D98" s="21"/>
      <c r="E98">
        <f t="shared" si="46"/>
        <v>-54296.45204462266</v>
      </c>
      <c r="F98">
        <f t="shared" si="70"/>
        <v>-54296.5</v>
      </c>
      <c r="G98">
        <f t="shared" si="85"/>
        <v>2.0637940000597155E-2</v>
      </c>
      <c r="I98">
        <f t="shared" si="71"/>
        <v>2.0637940000597155E-2</v>
      </c>
      <c r="L98">
        <v>0.1</v>
      </c>
      <c r="P98" s="193"/>
      <c r="Z98">
        <f t="shared" si="72"/>
        <v>-54296.5</v>
      </c>
      <c r="AA98" s="149">
        <f t="shared" si="73"/>
        <v>2.2933503332357608E-2</v>
      </c>
      <c r="AB98" s="149">
        <f>+G98-AH98</f>
        <v>6.6054792542889984E-2</v>
      </c>
      <c r="AC98" s="149">
        <f>+G98-AA98</f>
        <v>-2.2955633317604529E-3</v>
      </c>
      <c r="AD98" s="149">
        <f t="shared" si="86"/>
        <v>5.2696110101231512E-6</v>
      </c>
      <c r="AE98" s="149">
        <f>+(G98-AA98)^2*L98</f>
        <v>5.2696110101231514E-7</v>
      </c>
      <c r="AF98" s="171">
        <f t="shared" si="77"/>
        <v>1151.1759999999995</v>
      </c>
      <c r="AG98" s="172"/>
      <c r="AH98">
        <f t="shared" si="78"/>
        <v>-4.5416852542292829E-2</v>
      </c>
      <c r="AI98">
        <f t="shared" si="79"/>
        <v>1.2116905047655651</v>
      </c>
      <c r="AJ98">
        <f t="shared" si="80"/>
        <v>-0.48971250846681302</v>
      </c>
      <c r="AK98">
        <f t="shared" si="81"/>
        <v>-0.33480777939866496</v>
      </c>
      <c r="AL98">
        <f t="shared" si="82"/>
        <v>-1.0069828265416276</v>
      </c>
      <c r="AM98">
        <f t="shared" si="83"/>
        <v>-0.55084458477399112</v>
      </c>
      <c r="AN98" s="149">
        <f t="shared" si="87"/>
        <v>5.5880403548152779</v>
      </c>
      <c r="AO98" s="149">
        <f t="shared" si="87"/>
        <v>5.5882011406931946</v>
      </c>
      <c r="AP98" s="149">
        <f t="shared" si="87"/>
        <v>5.588729501825477</v>
      </c>
      <c r="AQ98" s="149">
        <f t="shared" si="87"/>
        <v>5.5904641238567905</v>
      </c>
      <c r="AR98" s="149">
        <f t="shared" si="87"/>
        <v>5.5961414821922055</v>
      </c>
      <c r="AS98" s="149">
        <f t="shared" si="87"/>
        <v>5.6145420679790234</v>
      </c>
      <c r="AT98" s="149">
        <f t="shared" si="87"/>
        <v>5.6724504599297001</v>
      </c>
      <c r="AU98" s="149">
        <f t="shared" si="84"/>
        <v>5.8417034534397914</v>
      </c>
      <c r="AV98">
        <f t="shared" ref="AV98:AV106" si="89">AB$3+AB$4*AW98+AB$5*AW98^2</f>
        <v>4.2617885359896655E-2</v>
      </c>
      <c r="AW98">
        <v>36000</v>
      </c>
      <c r="AX98">
        <f t="shared" ref="AX98:AX106" si="90">AB$3+AB$4*AW98+AB$5*AW98^2+AZ98</f>
        <v>-1.9009237756329983E-2</v>
      </c>
      <c r="AY98">
        <f t="shared" ref="AY98:AY106" si="91">AB$3+AB$4*AW98+AB$5*AW98^2</f>
        <v>4.2617885359896655E-2</v>
      </c>
      <c r="AZ98">
        <f t="shared" ref="AZ98:AZ106" si="92">$AB$6*($AB$11/BA98*BB98+$AB$12)</f>
        <v>-6.1627123116226638E-2</v>
      </c>
      <c r="BA98">
        <f t="shared" ref="BA98:BA106" si="93">1+$AB$7*COS(BC98)</f>
        <v>1.3960563973301647</v>
      </c>
      <c r="BB98">
        <f t="shared" ref="BB98:BB106" si="94">SIN(BC98+RADIANS($AB$9))</f>
        <v>-0.99940559921356042</v>
      </c>
      <c r="BC98">
        <f t="shared" ref="BC98:BC106" si="95">2*ATAN(BD98)</f>
        <v>1.757280386190916E-2</v>
      </c>
      <c r="BD98">
        <f t="shared" ref="BD98:BD106" si="96">SQRT((1+$AB$7)/(1-$AB$7))*TAN(BE98/2)</f>
        <v>8.7866280438622414E-3</v>
      </c>
      <c r="BE98">
        <f t="shared" si="88"/>
        <v>12.577928079998379</v>
      </c>
      <c r="BF98">
        <f t="shared" si="88"/>
        <v>12.577917396852973</v>
      </c>
      <c r="BG98">
        <f t="shared" si="88"/>
        <v>12.577890425425483</v>
      </c>
      <c r="BH98">
        <f t="shared" si="88"/>
        <v>12.577822331481679</v>
      </c>
      <c r="BI98">
        <f t="shared" si="88"/>
        <v>12.577650417005463</v>
      </c>
      <c r="BJ98">
        <f t="shared" si="88"/>
        <v>12.577216391815281</v>
      </c>
      <c r="BK98">
        <f t="shared" si="88"/>
        <v>12.576120635722843</v>
      </c>
      <c r="BL98">
        <f t="shared" ref="BL98:BL106" si="97">RADIANS($AB$9)+$AB$18*(AW98-AB$15)</f>
        <v>12.573354298363117</v>
      </c>
    </row>
    <row r="99" spans="1:64" x14ac:dyDescent="0.2">
      <c r="A99" s="89" t="s">
        <v>178</v>
      </c>
      <c r="C99" s="92">
        <v>29375.616000000002</v>
      </c>
      <c r="D99" s="21"/>
      <c r="E99">
        <f t="shared" ref="E99:E128" si="98">+(C99-C$7)/C$8</f>
        <v>-23610.451607218522</v>
      </c>
      <c r="F99">
        <f t="shared" si="70"/>
        <v>-23610.5</v>
      </c>
      <c r="G99">
        <f t="shared" si="85"/>
        <v>2.0826179999858141E-2</v>
      </c>
      <c r="I99">
        <f t="shared" si="71"/>
        <v>2.0826179999858141E-2</v>
      </c>
      <c r="L99">
        <v>0.1</v>
      </c>
      <c r="P99" s="193"/>
      <c r="Z99">
        <f t="shared" si="72"/>
        <v>-23610.5</v>
      </c>
      <c r="AA99" s="149">
        <f t="shared" si="73"/>
        <v>6.9236918675251516E-3</v>
      </c>
      <c r="AB99" s="149"/>
      <c r="AC99" s="149"/>
      <c r="AD99" s="149"/>
      <c r="AE99" s="149">
        <f>+(T99-AA99)^2*L99</f>
        <v>4.7937509076433923E-6</v>
      </c>
      <c r="AF99" s="171">
        <f t="shared" si="77"/>
        <v>14357.116000000002</v>
      </c>
      <c r="AG99" s="172"/>
      <c r="AH99">
        <f t="shared" si="78"/>
        <v>3.244770270098804E-2</v>
      </c>
      <c r="AI99">
        <f t="shared" si="79"/>
        <v>0.68864025310376187</v>
      </c>
      <c r="AJ99">
        <f t="shared" si="80"/>
        <v>0.75279955135366838</v>
      </c>
      <c r="AK99">
        <f t="shared" si="81"/>
        <v>0.24487594199201207</v>
      </c>
      <c r="AL99">
        <f t="shared" si="82"/>
        <v>2.4751546616914735</v>
      </c>
      <c r="AM99">
        <f t="shared" si="83"/>
        <v>2.8891254001050086</v>
      </c>
      <c r="AN99" s="149">
        <f t="shared" si="87"/>
        <v>8.4558752437866769</v>
      </c>
      <c r="AO99" s="149">
        <f t="shared" si="87"/>
        <v>8.4558360578016973</v>
      </c>
      <c r="AP99" s="149">
        <f t="shared" si="87"/>
        <v>8.4560107618803517</v>
      </c>
      <c r="AQ99" s="149">
        <f t="shared" si="87"/>
        <v>8.4552315304263352</v>
      </c>
      <c r="AR99" s="149">
        <f t="shared" si="87"/>
        <v>8.4587003415333832</v>
      </c>
      <c r="AS99" s="149">
        <f t="shared" si="87"/>
        <v>8.4431212097626425</v>
      </c>
      <c r="AT99" s="149">
        <f t="shared" si="87"/>
        <v>8.5105533698206326</v>
      </c>
      <c r="AU99" s="149">
        <f t="shared" si="84"/>
        <v>8.1293606475427431</v>
      </c>
      <c r="AV99">
        <f t="shared" si="89"/>
        <v>4.6581757938114976E-2</v>
      </c>
      <c r="AW99">
        <v>37000</v>
      </c>
      <c r="AX99">
        <f t="shared" si="90"/>
        <v>-1.4853327134459714E-2</v>
      </c>
      <c r="AY99">
        <f t="shared" si="91"/>
        <v>4.6581757938114976E-2</v>
      </c>
      <c r="AZ99">
        <f t="shared" si="92"/>
        <v>-6.143508507257469E-2</v>
      </c>
      <c r="BA99">
        <f t="shared" si="93"/>
        <v>1.3878743922427683</v>
      </c>
      <c r="BB99">
        <f t="shared" si="94"/>
        <v>-0.98842305205624537</v>
      </c>
      <c r="BC99">
        <f t="shared" si="95"/>
        <v>0.20436473986250592</v>
      </c>
      <c r="BD99">
        <f t="shared" si="96"/>
        <v>0.10253949832145588</v>
      </c>
      <c r="BE99">
        <f t="shared" si="88"/>
        <v>12.701043233485729</v>
      </c>
      <c r="BF99">
        <f t="shared" si="88"/>
        <v>12.700924355153912</v>
      </c>
      <c r="BG99">
        <f t="shared" si="88"/>
        <v>12.70062151530364</v>
      </c>
      <c r="BH99">
        <f t="shared" si="88"/>
        <v>12.699850093563828</v>
      </c>
      <c r="BI99">
        <f t="shared" si="88"/>
        <v>12.697885416455865</v>
      </c>
      <c r="BJ99">
        <f t="shared" si="88"/>
        <v>12.692884012260308</v>
      </c>
      <c r="BK99">
        <f t="shared" si="88"/>
        <v>12.680166172825025</v>
      </c>
      <c r="BL99">
        <f t="shared" si="97"/>
        <v>12.647904816322544</v>
      </c>
    </row>
    <row r="100" spans="1:64" x14ac:dyDescent="0.2">
      <c r="A100" s="89" t="s">
        <v>178</v>
      </c>
      <c r="C100" s="92">
        <v>18070.566999999999</v>
      </c>
      <c r="D100" s="21"/>
      <c r="E100">
        <f t="shared" si="98"/>
        <v>-49879.44408778978</v>
      </c>
      <c r="F100">
        <f t="shared" si="70"/>
        <v>-49879.5</v>
      </c>
      <c r="G100">
        <f t="shared" si="85"/>
        <v>2.406221999990521E-2</v>
      </c>
      <c r="I100">
        <f t="shared" si="71"/>
        <v>2.406221999990521E-2</v>
      </c>
      <c r="L100">
        <v>0.1</v>
      </c>
      <c r="P100" s="193"/>
      <c r="Z100">
        <f t="shared" si="72"/>
        <v>-49879.5</v>
      </c>
      <c r="AA100" s="149">
        <f t="shared" si="73"/>
        <v>-1.0566188376712735E-2</v>
      </c>
      <c r="AB100" s="149">
        <f t="shared" ref="AB100:AB128" si="99">+G100-AH100</f>
        <v>8.4066381948791943E-2</v>
      </c>
      <c r="AC100" s="149">
        <f t="shared" ref="AC100:AC128" si="100">+G100-AA100</f>
        <v>3.4628408376617945E-2</v>
      </c>
      <c r="AD100" s="149">
        <f t="shared" si="86"/>
        <v>1.1991266666978239E-3</v>
      </c>
      <c r="AE100" s="149">
        <f t="shared" ref="AE100:AE131" si="101">+(G100-AA100)^2*L100</f>
        <v>1.1991266666978239E-4</v>
      </c>
      <c r="AF100" s="171">
        <f t="shared" si="77"/>
        <v>3052.0669999999991</v>
      </c>
      <c r="AG100" s="172"/>
      <c r="AH100">
        <f t="shared" si="78"/>
        <v>-6.0004161948886733E-2</v>
      </c>
      <c r="AI100">
        <f t="shared" si="79"/>
        <v>1.3806649676749632</v>
      </c>
      <c r="AJ100">
        <f t="shared" si="80"/>
        <v>-0.94529760839393751</v>
      </c>
      <c r="AK100">
        <f t="shared" si="81"/>
        <v>-0.10955957894581383</v>
      </c>
      <c r="AL100">
        <f t="shared" si="82"/>
        <v>-0.28023708905774047</v>
      </c>
      <c r="AM100">
        <f t="shared" si="83"/>
        <v>-0.14104279572125739</v>
      </c>
      <c r="AN100" s="149">
        <f t="shared" si="87"/>
        <v>6.0981923975016867</v>
      </c>
      <c r="AO100" s="149">
        <f t="shared" si="87"/>
        <v>6.0983490554159641</v>
      </c>
      <c r="AP100" s="149">
        <f t="shared" si="87"/>
        <v>6.0987513769433459</v>
      </c>
      <c r="AQ100" s="149">
        <f t="shared" si="87"/>
        <v>6.0997844621008657</v>
      </c>
      <c r="AR100" s="149">
        <f t="shared" si="87"/>
        <v>6.1024363245561775</v>
      </c>
      <c r="AS100" s="149">
        <f t="shared" si="87"/>
        <v>6.1092376515124212</v>
      </c>
      <c r="AT100" s="149">
        <f t="shared" si="87"/>
        <v>6.1266449572734825</v>
      </c>
      <c r="AU100" s="149">
        <f t="shared" si="84"/>
        <v>6.1709930912665767</v>
      </c>
      <c r="AV100">
        <f t="shared" si="89"/>
        <v>5.0638708565869509E-2</v>
      </c>
      <c r="AW100">
        <v>38000</v>
      </c>
      <c r="AX100">
        <f t="shared" si="90"/>
        <v>-9.6907885957607451E-3</v>
      </c>
      <c r="AY100">
        <f t="shared" si="91"/>
        <v>5.0638708565869509E-2</v>
      </c>
      <c r="AZ100">
        <f t="shared" si="92"/>
        <v>-6.0329497161630254E-2</v>
      </c>
      <c r="BA100">
        <f t="shared" si="93"/>
        <v>1.3667854033120008</v>
      </c>
      <c r="BB100">
        <f t="shared" si="94"/>
        <v>-0.94434552538905969</v>
      </c>
      <c r="BC100">
        <f t="shared" si="95"/>
        <v>0.38725050897593816</v>
      </c>
      <c r="BD100">
        <f t="shared" si="96"/>
        <v>0.19608181840589395</v>
      </c>
      <c r="BE100">
        <f t="shared" si="88"/>
        <v>12.822873463638933</v>
      </c>
      <c r="BF100">
        <f t="shared" si="88"/>
        <v>12.822673427548086</v>
      </c>
      <c r="BG100">
        <f t="shared" si="88"/>
        <v>12.822151418298793</v>
      </c>
      <c r="BH100">
        <f t="shared" si="88"/>
        <v>12.820789530970242</v>
      </c>
      <c r="BI100">
        <f t="shared" si="88"/>
        <v>12.817238719965724</v>
      </c>
      <c r="BJ100">
        <f t="shared" si="88"/>
        <v>12.807995835532743</v>
      </c>
      <c r="BK100">
        <f t="shared" si="88"/>
        <v>12.784032491441847</v>
      </c>
      <c r="BL100">
        <f t="shared" si="97"/>
        <v>12.722455334281971</v>
      </c>
    </row>
    <row r="101" spans="1:64" x14ac:dyDescent="0.2">
      <c r="A101" s="89" t="s">
        <v>178</v>
      </c>
      <c r="C101" s="92">
        <v>30376.846000000001</v>
      </c>
      <c r="D101" s="21"/>
      <c r="E101">
        <f t="shared" si="98"/>
        <v>-21283.942156324294</v>
      </c>
      <c r="F101">
        <f t="shared" si="70"/>
        <v>-21284</v>
      </c>
      <c r="G101">
        <f t="shared" si="85"/>
        <v>2.4893440000596456E-2</v>
      </c>
      <c r="I101">
        <f t="shared" si="71"/>
        <v>2.4893440000596456E-2</v>
      </c>
      <c r="L101">
        <v>0.1</v>
      </c>
      <c r="P101" s="193"/>
      <c r="Z101">
        <f t="shared" si="72"/>
        <v>-21284</v>
      </c>
      <c r="AA101" s="149">
        <f t="shared" si="73"/>
        <v>1.0342680525880353E-2</v>
      </c>
      <c r="AB101" s="149">
        <f t="shared" si="99"/>
        <v>-1.451609785219584E-2</v>
      </c>
      <c r="AC101" s="149">
        <f t="shared" si="100"/>
        <v>1.4550759474716103E-2</v>
      </c>
      <c r="AD101" s="149">
        <f t="shared" si="86"/>
        <v>2.1172460129104044E-4</v>
      </c>
      <c r="AE101" s="149">
        <f t="shared" si="101"/>
        <v>2.1172460129104045E-5</v>
      </c>
      <c r="AF101" s="171">
        <f t="shared" si="77"/>
        <v>15358.346000000001</v>
      </c>
      <c r="AG101" s="172"/>
      <c r="AH101">
        <f t="shared" si="78"/>
        <v>3.9409537852792297E-2</v>
      </c>
      <c r="AI101">
        <f t="shared" si="79"/>
        <v>0.66520569724622836</v>
      </c>
      <c r="AJ101">
        <f t="shared" si="80"/>
        <v>0.8162361335735201</v>
      </c>
      <c r="AK101">
        <f t="shared" si="81"/>
        <v>0.21171181780283463</v>
      </c>
      <c r="AL101">
        <f t="shared" si="82"/>
        <v>2.5777154945223404</v>
      </c>
      <c r="AM101">
        <f t="shared" si="83"/>
        <v>3.4523904585335354</v>
      </c>
      <c r="AN101" s="149">
        <f t="shared" ref="AN101:AT110" si="102">$AU101+$AB$7*SIN(AO101)</f>
        <v>8.5950642153542951</v>
      </c>
      <c r="AO101" s="149">
        <f t="shared" si="102"/>
        <v>8.5949492092644029</v>
      </c>
      <c r="AP101" s="149">
        <f t="shared" si="102"/>
        <v>8.5953792301680565</v>
      </c>
      <c r="AQ101" s="149">
        <f t="shared" si="102"/>
        <v>8.5937702962569187</v>
      </c>
      <c r="AR101" s="149">
        <f t="shared" si="102"/>
        <v>8.5997757445713283</v>
      </c>
      <c r="AS101" s="149">
        <f t="shared" si="102"/>
        <v>8.5771541225979231</v>
      </c>
      <c r="AT101" s="149">
        <f t="shared" si="102"/>
        <v>8.6596882602165586</v>
      </c>
      <c r="AU101" s="149">
        <f t="shared" si="84"/>
        <v>8.3028024275753474</v>
      </c>
      <c r="AV101">
        <f t="shared" si="89"/>
        <v>5.4788737243160232E-2</v>
      </c>
      <c r="AW101">
        <v>39000</v>
      </c>
      <c r="AX101">
        <f t="shared" si="90"/>
        <v>-3.5872892954658675E-3</v>
      </c>
      <c r="AY101">
        <f t="shared" si="91"/>
        <v>5.4788737243160232E-2</v>
      </c>
      <c r="AZ101">
        <f t="shared" si="92"/>
        <v>-5.83760265386261E-2</v>
      </c>
      <c r="BA101">
        <f t="shared" si="93"/>
        <v>1.334943588045659</v>
      </c>
      <c r="BB101">
        <f t="shared" si="94"/>
        <v>-0.87219812286809573</v>
      </c>
      <c r="BC101">
        <f t="shared" si="95"/>
        <v>0.56317163100066225</v>
      </c>
      <c r="BD101">
        <f t="shared" si="96"/>
        <v>0.28927205308354781</v>
      </c>
      <c r="BE101">
        <f t="shared" si="88"/>
        <v>12.942374544377438</v>
      </c>
      <c r="BF101">
        <f t="shared" si="88"/>
        <v>12.942135026928824</v>
      </c>
      <c r="BG101">
        <f t="shared" si="88"/>
        <v>12.941485094346614</v>
      </c>
      <c r="BH101">
        <f t="shared" si="88"/>
        <v>12.939722333543884</v>
      </c>
      <c r="BI101">
        <f t="shared" si="88"/>
        <v>12.93494743724783</v>
      </c>
      <c r="BJ101">
        <f t="shared" si="88"/>
        <v>12.922057094274699</v>
      </c>
      <c r="BK101">
        <f t="shared" si="88"/>
        <v>12.887556736257835</v>
      </c>
      <c r="BL101">
        <f t="shared" si="97"/>
        <v>12.797005852241396</v>
      </c>
    </row>
    <row r="102" spans="1:64" x14ac:dyDescent="0.2">
      <c r="A102" s="89" t="s">
        <v>178</v>
      </c>
      <c r="C102" s="92">
        <v>16241.55</v>
      </c>
      <c r="D102" s="21"/>
      <c r="E102">
        <f t="shared" si="98"/>
        <v>-54129.441926794017</v>
      </c>
      <c r="F102">
        <f t="shared" si="70"/>
        <v>-54129.5</v>
      </c>
      <c r="G102">
        <f t="shared" si="85"/>
        <v>2.4992219998239307E-2</v>
      </c>
      <c r="I102">
        <f t="shared" si="71"/>
        <v>2.4992219998239307E-2</v>
      </c>
      <c r="L102">
        <v>0.1</v>
      </c>
      <c r="P102" s="193"/>
      <c r="Z102">
        <f t="shared" si="72"/>
        <v>-54129.5</v>
      </c>
      <c r="AA102" s="149">
        <f t="shared" si="73"/>
        <v>2.144372444212303E-2</v>
      </c>
      <c r="AB102" s="149">
        <f t="shared" si="99"/>
        <v>7.1150772170363752E-2</v>
      </c>
      <c r="AC102" s="149">
        <f t="shared" si="100"/>
        <v>3.5484955561162768E-3</v>
      </c>
      <c r="AD102" s="149">
        <f t="shared" si="86"/>
        <v>1.2591820711776964E-5</v>
      </c>
      <c r="AE102" s="149">
        <f t="shared" si="101"/>
        <v>1.2591820711776965E-6</v>
      </c>
      <c r="AF102" s="171">
        <f t="shared" si="77"/>
        <v>1223.0499999999993</v>
      </c>
      <c r="AG102" s="172"/>
      <c r="AH102">
        <f t="shared" si="78"/>
        <v>-4.6158552172124445E-2</v>
      </c>
      <c r="AI102">
        <f t="shared" si="79"/>
        <v>1.2195893804673792</v>
      </c>
      <c r="AJ102">
        <f t="shared" si="80"/>
        <v>-0.51029962524063333</v>
      </c>
      <c r="AK102">
        <f t="shared" si="81"/>
        <v>-0.32968109278470509</v>
      </c>
      <c r="AL102">
        <f t="shared" si="82"/>
        <v>-0.98320965586611964</v>
      </c>
      <c r="AM102">
        <f t="shared" si="83"/>
        <v>-0.53545132063556111</v>
      </c>
      <c r="AN102" s="149">
        <f t="shared" si="102"/>
        <v>5.6059966709331466</v>
      </c>
      <c r="AO102" s="149">
        <f t="shared" si="102"/>
        <v>5.6061661574380421</v>
      </c>
      <c r="AP102" s="149">
        <f t="shared" si="102"/>
        <v>5.6067149782642716</v>
      </c>
      <c r="AQ102" s="149">
        <f t="shared" si="102"/>
        <v>5.6084904801545665</v>
      </c>
      <c r="AR102" s="149">
        <f t="shared" si="102"/>
        <v>5.6142172760652507</v>
      </c>
      <c r="AS102" s="149">
        <f t="shared" si="102"/>
        <v>5.6325155372748394</v>
      </c>
      <c r="AT102" s="149">
        <f t="shared" si="102"/>
        <v>5.6893721886823529</v>
      </c>
      <c r="AU102" s="149">
        <f t="shared" si="84"/>
        <v>5.8541533899390155</v>
      </c>
      <c r="AV102">
        <f t="shared" si="89"/>
        <v>5.9031843969987147E-2</v>
      </c>
      <c r="AW102">
        <v>40000</v>
      </c>
      <c r="AX102">
        <f t="shared" si="90"/>
        <v>3.357872818938179E-3</v>
      </c>
      <c r="AY102">
        <f t="shared" si="91"/>
        <v>5.9031843969987147E-2</v>
      </c>
      <c r="AZ102">
        <f t="shared" si="92"/>
        <v>-5.5673971151048968E-2</v>
      </c>
      <c r="BA102">
        <f t="shared" si="93"/>
        <v>1.2952083292011973</v>
      </c>
      <c r="BB102">
        <f t="shared" si="94"/>
        <v>-0.77893749652237143</v>
      </c>
      <c r="BC102">
        <f t="shared" si="95"/>
        <v>0.7298801193094786</v>
      </c>
      <c r="BD102">
        <f t="shared" si="96"/>
        <v>0.38205336736713252</v>
      </c>
      <c r="BE102">
        <f t="shared" ref="BE102:BK106" si="103">$BL102+$AB$7*SIN(BF102)</f>
        <v>13.058716289159248</v>
      </c>
      <c r="BF102">
        <f t="shared" si="103"/>
        <v>13.058479745053145</v>
      </c>
      <c r="BG102">
        <f t="shared" si="103"/>
        <v>13.057802311689858</v>
      </c>
      <c r="BH102">
        <f t="shared" si="103"/>
        <v>13.055863581993519</v>
      </c>
      <c r="BI102">
        <f t="shared" si="103"/>
        <v>13.050326187716532</v>
      </c>
      <c r="BJ102">
        <f t="shared" si="103"/>
        <v>13.034597765015832</v>
      </c>
      <c r="BK102">
        <f t="shared" si="103"/>
        <v>12.990577952247991</v>
      </c>
      <c r="BL102">
        <f t="shared" si="97"/>
        <v>12.871556370200823</v>
      </c>
    </row>
    <row r="103" spans="1:64" x14ac:dyDescent="0.2">
      <c r="A103" s="89" t="s">
        <v>178</v>
      </c>
      <c r="C103" s="92">
        <v>16563.674999999999</v>
      </c>
      <c r="D103" s="21"/>
      <c r="E103">
        <f t="shared" si="98"/>
        <v>-53380.935732543636</v>
      </c>
      <c r="F103">
        <f t="shared" si="70"/>
        <v>-53381</v>
      </c>
      <c r="G103">
        <f t="shared" si="85"/>
        <v>2.7657959999487503E-2</v>
      </c>
      <c r="I103">
        <f t="shared" si="71"/>
        <v>2.7657959999487503E-2</v>
      </c>
      <c r="L103">
        <v>0.1</v>
      </c>
      <c r="P103" s="193"/>
      <c r="Z103">
        <f t="shared" si="72"/>
        <v>-53381</v>
      </c>
      <c r="AA103" s="149">
        <f t="shared" si="73"/>
        <v>1.4931798284706713E-2</v>
      </c>
      <c r="AB103" s="149">
        <f t="shared" si="99"/>
        <v>7.7007411154968564E-2</v>
      </c>
      <c r="AC103" s="149">
        <f t="shared" si="100"/>
        <v>1.272616171478079E-2</v>
      </c>
      <c r="AD103" s="149">
        <f t="shared" si="86"/>
        <v>1.6195519199075232E-4</v>
      </c>
      <c r="AE103" s="149">
        <f t="shared" si="101"/>
        <v>1.6195519199075233E-5</v>
      </c>
      <c r="AF103" s="171">
        <f t="shared" si="77"/>
        <v>1545.1749999999993</v>
      </c>
      <c r="AG103" s="172"/>
      <c r="AH103">
        <f t="shared" si="78"/>
        <v>-4.9349451155481061E-2</v>
      </c>
      <c r="AI103">
        <f t="shared" si="79"/>
        <v>1.25456430734319</v>
      </c>
      <c r="AJ103">
        <f t="shared" si="80"/>
        <v>-0.60191455208731104</v>
      </c>
      <c r="AK103">
        <f t="shared" si="81"/>
        <v>-0.30348992138231984</v>
      </c>
      <c r="AL103">
        <f t="shared" si="82"/>
        <v>-0.87284636011053862</v>
      </c>
      <c r="AM103">
        <f t="shared" si="83"/>
        <v>-0.46641828828975695</v>
      </c>
      <c r="AN103" s="149">
        <f t="shared" si="102"/>
        <v>5.6879015074667816</v>
      </c>
      <c r="AO103" s="149">
        <f t="shared" si="102"/>
        <v>5.6881073075038282</v>
      </c>
      <c r="AP103" s="149">
        <f t="shared" si="102"/>
        <v>5.6887345621719074</v>
      </c>
      <c r="AQ103" s="149">
        <f t="shared" si="102"/>
        <v>5.6906447241181581</v>
      </c>
      <c r="AR103" s="149">
        <f t="shared" si="102"/>
        <v>5.6964466467608599</v>
      </c>
      <c r="AS103" s="149">
        <f t="shared" si="102"/>
        <v>5.7139345400083119</v>
      </c>
      <c r="AT103" s="149">
        <f t="shared" si="102"/>
        <v>5.7655197899706794</v>
      </c>
      <c r="AU103" s="149">
        <f t="shared" si="84"/>
        <v>5.9099544526316459</v>
      </c>
      <c r="AV103">
        <f t="shared" si="89"/>
        <v>6.336802874635028E-2</v>
      </c>
      <c r="AW103">
        <v>41000</v>
      </c>
      <c r="AX103">
        <f t="shared" si="90"/>
        <v>1.102663883301145E-2</v>
      </c>
      <c r="AY103">
        <f t="shared" si="91"/>
        <v>6.336802874635028E-2</v>
      </c>
      <c r="AZ103">
        <f t="shared" si="92"/>
        <v>-5.234138991333883E-2</v>
      </c>
      <c r="BA103">
        <f t="shared" si="93"/>
        <v>1.25053993664448</v>
      </c>
      <c r="BB103">
        <f t="shared" si="94"/>
        <v>-0.67193301104679004</v>
      </c>
      <c r="BC103">
        <f t="shared" si="95"/>
        <v>0.88603411441892732</v>
      </c>
      <c r="BD103">
        <f t="shared" si="96"/>
        <v>0.4744715216479613</v>
      </c>
      <c r="BE103">
        <f t="shared" si="103"/>
        <v>13.171321850856817</v>
      </c>
      <c r="BF103">
        <f t="shared" si="103"/>
        <v>13.171119931441558</v>
      </c>
      <c r="BG103">
        <f t="shared" si="103"/>
        <v>13.170500420796685</v>
      </c>
      <c r="BH103">
        <f t="shared" si="103"/>
        <v>13.168601344992702</v>
      </c>
      <c r="BI103">
        <f t="shared" si="103"/>
        <v>13.162795190187699</v>
      </c>
      <c r="BJ103">
        <f t="shared" si="103"/>
        <v>13.145183160537131</v>
      </c>
      <c r="BK103">
        <f t="shared" si="103"/>
        <v>13.09293797881613</v>
      </c>
      <c r="BL103">
        <f t="shared" si="97"/>
        <v>12.94610688816025</v>
      </c>
    </row>
    <row r="104" spans="1:64" x14ac:dyDescent="0.2">
      <c r="A104" s="89" t="s">
        <v>178</v>
      </c>
      <c r="C104" s="92">
        <v>29826.207999999999</v>
      </c>
      <c r="D104" s="21"/>
      <c r="E104">
        <f t="shared" si="98"/>
        <v>-22563.432893738776</v>
      </c>
      <c r="F104">
        <f t="shared" si="70"/>
        <v>-22563.5</v>
      </c>
      <c r="G104">
        <f t="shared" si="85"/>
        <v>2.8879659999802243E-2</v>
      </c>
      <c r="I104">
        <f t="shared" si="71"/>
        <v>2.8879659999802243E-2</v>
      </c>
      <c r="L104">
        <v>0.1</v>
      </c>
      <c r="P104" s="193"/>
      <c r="Z104">
        <f t="shared" si="72"/>
        <v>-22563.5</v>
      </c>
      <c r="AA104" s="149">
        <f t="shared" si="73"/>
        <v>8.5160394326022071E-3</v>
      </c>
      <c r="AB104" s="149">
        <f t="shared" si="99"/>
        <v>-6.817130776254475E-3</v>
      </c>
      <c r="AC104" s="149">
        <f t="shared" si="100"/>
        <v>2.0363620567200036E-2</v>
      </c>
      <c r="AD104" s="149">
        <f t="shared" si="86"/>
        <v>4.1467704260489228E-4</v>
      </c>
      <c r="AE104" s="149">
        <f t="shared" si="101"/>
        <v>4.1467704260489228E-5</v>
      </c>
      <c r="AF104" s="171">
        <f t="shared" si="77"/>
        <v>14807.707999999999</v>
      </c>
      <c r="AG104" s="172"/>
      <c r="AH104">
        <f t="shared" si="78"/>
        <v>3.5696790776056718E-2</v>
      </c>
      <c r="AI104">
        <f t="shared" si="79"/>
        <v>0.67747071857630814</v>
      </c>
      <c r="AJ104">
        <f t="shared" si="80"/>
        <v>0.7829174110533107</v>
      </c>
      <c r="AK104">
        <f t="shared" si="81"/>
        <v>0.22996517470713204</v>
      </c>
      <c r="AL104">
        <f t="shared" si="82"/>
        <v>2.5221913429011087</v>
      </c>
      <c r="AM104">
        <f t="shared" si="83"/>
        <v>3.125024644824749</v>
      </c>
      <c r="AN104" s="149">
        <f t="shared" si="102"/>
        <v>8.5191112927634265</v>
      </c>
      <c r="AO104" s="149">
        <f t="shared" si="102"/>
        <v>8.5190442329909537</v>
      </c>
      <c r="AP104" s="149">
        <f t="shared" si="102"/>
        <v>8.5193185170691947</v>
      </c>
      <c r="AQ104" s="149">
        <f t="shared" si="102"/>
        <v>8.5181960489146782</v>
      </c>
      <c r="AR104" s="149">
        <f t="shared" si="102"/>
        <v>8.522779479571593</v>
      </c>
      <c r="AS104" s="149">
        <f t="shared" si="102"/>
        <v>8.5038912321436673</v>
      </c>
      <c r="AT104" s="149">
        <f t="shared" si="102"/>
        <v>8.5790485195483157</v>
      </c>
      <c r="AU104" s="149">
        <f t="shared" si="84"/>
        <v>8.2074150398462624</v>
      </c>
      <c r="AV104">
        <f t="shared" si="89"/>
        <v>6.7797291572249604E-2</v>
      </c>
      <c r="AW104">
        <v>42000</v>
      </c>
      <c r="AX104">
        <f t="shared" si="90"/>
        <v>1.92962350560777E-2</v>
      </c>
      <c r="AY104">
        <f t="shared" si="91"/>
        <v>6.7797291572249604E-2</v>
      </c>
      <c r="AZ104">
        <f t="shared" si="92"/>
        <v>-4.8501056516171905E-2</v>
      </c>
      <c r="BA104">
        <f t="shared" si="93"/>
        <v>1.2035509534323923</v>
      </c>
      <c r="BB104">
        <f t="shared" si="94"/>
        <v>-0.55780403324253702</v>
      </c>
      <c r="BC104">
        <f t="shared" si="95"/>
        <v>1.0311122305033318</v>
      </c>
      <c r="BD104">
        <f t="shared" si="96"/>
        <v>0.5666760568883823</v>
      </c>
      <c r="BE104">
        <f t="shared" si="103"/>
        <v>13.279861983377145</v>
      </c>
      <c r="BF104">
        <f t="shared" si="103"/>
        <v>13.279710216648109</v>
      </c>
      <c r="BG104">
        <f t="shared" si="103"/>
        <v>13.27920365572327</v>
      </c>
      <c r="BH104">
        <f t="shared" si="103"/>
        <v>13.277514479673656</v>
      </c>
      <c r="BI104">
        <f t="shared" si="103"/>
        <v>13.271899413002863</v>
      </c>
      <c r="BJ104">
        <f t="shared" si="103"/>
        <v>13.253423181635927</v>
      </c>
      <c r="BK104">
        <f t="shared" si="103"/>
        <v>13.194482328409592</v>
      </c>
      <c r="BL104">
        <f t="shared" si="97"/>
        <v>13.020657406119675</v>
      </c>
    </row>
    <row r="105" spans="1:64" x14ac:dyDescent="0.2">
      <c r="A105" s="89" t="s">
        <v>178</v>
      </c>
      <c r="C105" s="92">
        <v>16092.866</v>
      </c>
      <c r="D105" s="21"/>
      <c r="E105">
        <f t="shared" si="98"/>
        <v>-54474.931705562878</v>
      </c>
      <c r="F105">
        <f t="shared" si="70"/>
        <v>-54475</v>
      </c>
      <c r="G105">
        <f t="shared" si="85"/>
        <v>2.9391000001851353E-2</v>
      </c>
      <c r="I105">
        <f t="shared" si="71"/>
        <v>2.9391000001851353E-2</v>
      </c>
      <c r="L105">
        <v>0.1</v>
      </c>
      <c r="P105" s="193"/>
      <c r="Z105">
        <f t="shared" si="72"/>
        <v>-54475</v>
      </c>
      <c r="AA105" s="149">
        <f t="shared" si="73"/>
        <v>2.4539424710138147E-2</v>
      </c>
      <c r="AB105" s="149">
        <f t="shared" si="99"/>
        <v>7.400439500995501E-2</v>
      </c>
      <c r="AC105" s="149">
        <f t="shared" si="100"/>
        <v>4.851575291713206E-3</v>
      </c>
      <c r="AD105" s="149">
        <f t="shared" si="86"/>
        <v>2.3537782811162079E-5</v>
      </c>
      <c r="AE105" s="149">
        <f t="shared" si="101"/>
        <v>2.353778281116208E-6</v>
      </c>
      <c r="AF105" s="171">
        <f t="shared" si="77"/>
        <v>1074.366</v>
      </c>
      <c r="AG105" s="172"/>
      <c r="AH105">
        <f t="shared" si="78"/>
        <v>-4.4613395008103657E-2</v>
      </c>
      <c r="AI105">
        <f t="shared" si="79"/>
        <v>1.2032314503256978</v>
      </c>
      <c r="AJ105">
        <f t="shared" si="80"/>
        <v>-0.46770334871094027</v>
      </c>
      <c r="AK105">
        <f t="shared" si="81"/>
        <v>-0.3400089653998527</v>
      </c>
      <c r="AL105">
        <f t="shared" si="82"/>
        <v>-1.0320521849316571</v>
      </c>
      <c r="AM105">
        <f t="shared" si="83"/>
        <v>-0.5672971194597517</v>
      </c>
      <c r="AN105" s="149">
        <f t="shared" si="102"/>
        <v>5.5689767433164619</v>
      </c>
      <c r="AO105" s="149">
        <f t="shared" si="102"/>
        <v>5.5691281557163901</v>
      </c>
      <c r="AP105" s="149">
        <f t="shared" si="102"/>
        <v>5.5696338481362391</v>
      </c>
      <c r="AQ105" s="149">
        <f t="shared" si="102"/>
        <v>5.5713211759785395</v>
      </c>
      <c r="AR105" s="149">
        <f t="shared" si="102"/>
        <v>5.5769335697141269</v>
      </c>
      <c r="AS105" s="149">
        <f t="shared" si="102"/>
        <v>5.5954121601100031</v>
      </c>
      <c r="AT105" s="149">
        <f t="shared" si="102"/>
        <v>5.6543924859772225</v>
      </c>
      <c r="AU105" s="149">
        <f t="shared" si="84"/>
        <v>5.8283961859840341</v>
      </c>
      <c r="AV105">
        <f t="shared" si="89"/>
        <v>7.2319632447685134E-2</v>
      </c>
      <c r="AW105">
        <v>43000</v>
      </c>
      <c r="AX105">
        <f t="shared" si="90"/>
        <v>2.8049714705556457E-2</v>
      </c>
      <c r="AY105">
        <f t="shared" si="91"/>
        <v>7.2319632447685134E-2</v>
      </c>
      <c r="AZ105">
        <f t="shared" si="92"/>
        <v>-4.4269917742128677E-2</v>
      </c>
      <c r="BA105">
        <f t="shared" si="93"/>
        <v>1.1562854312929289</v>
      </c>
      <c r="BB105">
        <f t="shared" si="94"/>
        <v>-0.44181785869200824</v>
      </c>
      <c r="BC105">
        <f t="shared" si="95"/>
        <v>1.165225814371047</v>
      </c>
      <c r="BD105">
        <f t="shared" si="96"/>
        <v>0.65890934764818054</v>
      </c>
      <c r="BE105">
        <f t="shared" si="103"/>
        <v>13.384217822281068</v>
      </c>
      <c r="BF105">
        <f t="shared" si="103"/>
        <v>13.384116813797405</v>
      </c>
      <c r="BG105">
        <f t="shared" si="103"/>
        <v>13.383744014097118</v>
      </c>
      <c r="BH105">
        <f t="shared" si="103"/>
        <v>13.382369374138685</v>
      </c>
      <c r="BI105">
        <f t="shared" si="103"/>
        <v>13.377317855267982</v>
      </c>
      <c r="BJ105">
        <f t="shared" si="103"/>
        <v>13.358979913929625</v>
      </c>
      <c r="BK105">
        <f t="shared" si="103"/>
        <v>13.295061044729456</v>
      </c>
      <c r="BL105">
        <f t="shared" si="97"/>
        <v>13.095207924079102</v>
      </c>
    </row>
    <row r="106" spans="1:64" x14ac:dyDescent="0.2">
      <c r="A106" s="89" t="s">
        <v>178</v>
      </c>
      <c r="C106" s="92">
        <v>15515.541999999999</v>
      </c>
      <c r="D106" s="21"/>
      <c r="E106">
        <f t="shared" si="98"/>
        <v>-55816.431403162896</v>
      </c>
      <c r="F106">
        <f t="shared" si="70"/>
        <v>-55816.5</v>
      </c>
      <c r="G106">
        <f t="shared" si="85"/>
        <v>2.952113999890571E-2</v>
      </c>
      <c r="I106">
        <f t="shared" si="71"/>
        <v>2.952113999890571E-2</v>
      </c>
      <c r="L106">
        <v>0.1</v>
      </c>
      <c r="P106" s="193"/>
      <c r="Z106">
        <f t="shared" si="72"/>
        <v>-55816.5</v>
      </c>
      <c r="AA106" s="149">
        <f t="shared" si="73"/>
        <v>3.6994233284729325E-2</v>
      </c>
      <c r="AB106" s="149">
        <f t="shared" si="99"/>
        <v>6.7805464942324103E-2</v>
      </c>
      <c r="AC106" s="149">
        <f t="shared" si="100"/>
        <v>-7.4730932858236149E-3</v>
      </c>
      <c r="AD106" s="149">
        <f t="shared" si="86"/>
        <v>5.5847123258621994E-5</v>
      </c>
      <c r="AE106" s="149">
        <f t="shared" si="101"/>
        <v>5.5847123258621997E-6</v>
      </c>
      <c r="AF106" s="171">
        <f t="shared" si="77"/>
        <v>497.04199999999946</v>
      </c>
      <c r="AG106" s="172"/>
      <c r="AH106">
        <f t="shared" si="78"/>
        <v>-3.8284324943418394E-2</v>
      </c>
      <c r="AI106">
        <f t="shared" si="79"/>
        <v>1.1400430106825357</v>
      </c>
      <c r="AJ106">
        <f t="shared" si="80"/>
        <v>-0.30439025300122502</v>
      </c>
      <c r="AK106">
        <f t="shared" si="81"/>
        <v>-0.37053619811394406</v>
      </c>
      <c r="AL106">
        <f t="shared" si="82"/>
        <v>-1.2094445716443216</v>
      </c>
      <c r="AM106">
        <f t="shared" si="83"/>
        <v>-0.69109184907824606</v>
      </c>
      <c r="AN106" s="149">
        <f t="shared" si="102"/>
        <v>5.4299760170552052</v>
      </c>
      <c r="AO106" s="149">
        <f t="shared" si="102"/>
        <v>5.4300611777284153</v>
      </c>
      <c r="AP106" s="149">
        <f t="shared" si="102"/>
        <v>5.4303880290299524</v>
      </c>
      <c r="AQ106" s="149">
        <f t="shared" si="102"/>
        <v>5.4316413685963756</v>
      </c>
      <c r="AR106" s="149">
        <f t="shared" si="102"/>
        <v>5.4364308883299071</v>
      </c>
      <c r="AS106" s="149">
        <f t="shared" si="102"/>
        <v>5.4545003160507308</v>
      </c>
      <c r="AT106" s="149">
        <f t="shared" si="102"/>
        <v>5.5197229672310675</v>
      </c>
      <c r="AU106" s="149">
        <f t="shared" si="84"/>
        <v>5.7283866661414642</v>
      </c>
      <c r="AV106">
        <f t="shared" si="89"/>
        <v>7.6935051372656882E-2</v>
      </c>
      <c r="AW106">
        <v>44000</v>
      </c>
      <c r="AX106">
        <f t="shared" si="90"/>
        <v>3.7182226562181633E-2</v>
      </c>
      <c r="AY106">
        <f t="shared" si="91"/>
        <v>7.6935051372656882E-2</v>
      </c>
      <c r="AZ106">
        <f t="shared" si="92"/>
        <v>-3.9752824810475249E-2</v>
      </c>
      <c r="BA106">
        <f t="shared" si="93"/>
        <v>1.1101879970908368</v>
      </c>
      <c r="BB106">
        <f t="shared" si="94"/>
        <v>-0.32776964799986907</v>
      </c>
      <c r="BC106">
        <f t="shared" si="95"/>
        <v>1.2889080014912542</v>
      </c>
      <c r="BD106">
        <f t="shared" si="96"/>
        <v>0.75148995895392023</v>
      </c>
      <c r="BE106">
        <f t="shared" si="103"/>
        <v>13.484429527244249</v>
      </c>
      <c r="BF106">
        <f t="shared" si="103"/>
        <v>13.484370186796106</v>
      </c>
      <c r="BG106">
        <f t="shared" si="103"/>
        <v>13.484123597384082</v>
      </c>
      <c r="BH106">
        <f t="shared" si="103"/>
        <v>13.483099744445072</v>
      </c>
      <c r="BI106">
        <f t="shared" si="103"/>
        <v>13.478863182775289</v>
      </c>
      <c r="BJ106">
        <f t="shared" si="103"/>
        <v>13.461573343074232</v>
      </c>
      <c r="BK106">
        <f t="shared" si="103"/>
        <v>13.394529535768674</v>
      </c>
      <c r="BL106">
        <f t="shared" si="97"/>
        <v>13.169758442038528</v>
      </c>
    </row>
    <row r="107" spans="1:64" x14ac:dyDescent="0.2">
      <c r="A107" s="89" t="s">
        <v>178</v>
      </c>
      <c r="C107" s="92">
        <v>16922.595000000001</v>
      </c>
      <c r="D107" s="21"/>
      <c r="E107">
        <f t="shared" si="98"/>
        <v>-52546.930786512297</v>
      </c>
      <c r="F107">
        <f t="shared" si="70"/>
        <v>-52547</v>
      </c>
      <c r="G107">
        <f t="shared" si="85"/>
        <v>2.978652000092552E-2</v>
      </c>
      <c r="I107">
        <f t="shared" si="71"/>
        <v>2.978652000092552E-2</v>
      </c>
      <c r="L107">
        <v>0.1</v>
      </c>
      <c r="P107" s="193"/>
      <c r="Z107">
        <f t="shared" si="72"/>
        <v>-52547</v>
      </c>
      <c r="AA107" s="149">
        <f t="shared" si="73"/>
        <v>8.0419281942796864E-3</v>
      </c>
      <c r="AB107" s="149">
        <f t="shared" si="99"/>
        <v>8.2386880700896226E-2</v>
      </c>
      <c r="AC107" s="149">
        <f t="shared" si="100"/>
        <v>2.1744591806645834E-2</v>
      </c>
      <c r="AD107" s="149">
        <f t="shared" si="86"/>
        <v>4.7282727283764911E-4</v>
      </c>
      <c r="AE107" s="149">
        <f t="shared" si="101"/>
        <v>4.7282727283764915E-5</v>
      </c>
      <c r="AF107" s="171">
        <f t="shared" si="77"/>
        <v>1904.0950000000012</v>
      </c>
      <c r="AG107" s="172"/>
      <c r="AH107">
        <f t="shared" si="78"/>
        <v>-5.2600360699970698E-2</v>
      </c>
      <c r="AI107">
        <f t="shared" si="79"/>
        <v>1.2918330303028622</v>
      </c>
      <c r="AJ107">
        <f t="shared" si="80"/>
        <v>-0.70055367382378642</v>
      </c>
      <c r="AK107">
        <f t="shared" si="81"/>
        <v>-0.26784809384801211</v>
      </c>
      <c r="AL107">
        <f t="shared" si="82"/>
        <v>-0.74256972299691282</v>
      </c>
      <c r="AM107">
        <f t="shared" si="83"/>
        <v>-0.38934205275262346</v>
      </c>
      <c r="AN107" s="149">
        <f t="shared" si="102"/>
        <v>5.7818319969082959</v>
      </c>
      <c r="AO107" s="149">
        <f t="shared" si="102"/>
        <v>5.782066767053534</v>
      </c>
      <c r="AP107" s="149">
        <f t="shared" si="102"/>
        <v>5.7827424083746077</v>
      </c>
      <c r="AQ107" s="149">
        <f t="shared" si="102"/>
        <v>5.7846854354641213</v>
      </c>
      <c r="AR107" s="149">
        <f t="shared" si="102"/>
        <v>5.7902618504331667</v>
      </c>
      <c r="AS107" s="149">
        <f t="shared" si="102"/>
        <v>5.8061745665510678</v>
      </c>
      <c r="AT107" s="149">
        <f t="shared" si="102"/>
        <v>5.850892313609366</v>
      </c>
      <c r="AU107" s="149">
        <f t="shared" si="84"/>
        <v>5.9721295846098075</v>
      </c>
    </row>
    <row r="108" spans="1:64" x14ac:dyDescent="0.2">
      <c r="A108" s="89" t="s">
        <v>178</v>
      </c>
      <c r="C108" s="92">
        <v>31943.350999999999</v>
      </c>
      <c r="D108" s="21"/>
      <c r="E108">
        <f t="shared" si="98"/>
        <v>-17643.930683063347</v>
      </c>
      <c r="F108">
        <f t="shared" si="70"/>
        <v>-17644</v>
      </c>
      <c r="G108">
        <f t="shared" si="85"/>
        <v>2.9831039999407949E-2</v>
      </c>
      <c r="I108">
        <f t="shared" si="71"/>
        <v>2.9831039999407949E-2</v>
      </c>
      <c r="L108">
        <v>0.1</v>
      </c>
      <c r="P108" s="193"/>
      <c r="Z108">
        <f t="shared" si="72"/>
        <v>-17644</v>
      </c>
      <c r="AA108" s="149">
        <f t="shared" si="73"/>
        <v>1.4811112682910667E-2</v>
      </c>
      <c r="AB108" s="149">
        <f t="shared" si="99"/>
        <v>-1.8579266495548155E-2</v>
      </c>
      <c r="AC108" s="149">
        <f t="shared" si="100"/>
        <v>1.5019927316497282E-2</v>
      </c>
      <c r="AD108" s="149">
        <f t="shared" si="86"/>
        <v>2.2559821659286124E-4</v>
      </c>
      <c r="AE108" s="149">
        <f t="shared" si="101"/>
        <v>2.2559821659286127E-5</v>
      </c>
      <c r="AF108" s="171">
        <f t="shared" si="77"/>
        <v>16924.850999999999</v>
      </c>
      <c r="AG108" s="172"/>
      <c r="AH108">
        <f t="shared" si="78"/>
        <v>4.8410306494956104E-2</v>
      </c>
      <c r="AI108">
        <f t="shared" si="79"/>
        <v>0.63757963037182586</v>
      </c>
      <c r="AJ108">
        <f t="shared" si="80"/>
        <v>0.89269228494367658</v>
      </c>
      <c r="AK108">
        <f t="shared" si="81"/>
        <v>0.15987681080238758</v>
      </c>
      <c r="AL108">
        <f t="shared" si="82"/>
        <v>2.7261341148647564</v>
      </c>
      <c r="AM108">
        <f t="shared" si="83"/>
        <v>4.7445149975706871</v>
      </c>
      <c r="AN108" s="149">
        <f t="shared" si="102"/>
        <v>8.8045120234980541</v>
      </c>
      <c r="AO108" s="149">
        <f t="shared" si="102"/>
        <v>8.8041963041424847</v>
      </c>
      <c r="AP108" s="149">
        <f t="shared" si="102"/>
        <v>8.8051756725687778</v>
      </c>
      <c r="AQ108" s="149">
        <f t="shared" si="102"/>
        <v>8.8021354103898446</v>
      </c>
      <c r="AR108" s="149">
        <f t="shared" si="102"/>
        <v>8.8115519194646161</v>
      </c>
      <c r="AS108" s="149">
        <f t="shared" si="102"/>
        <v>8.7821756751407438</v>
      </c>
      <c r="AT108" s="149">
        <f t="shared" si="102"/>
        <v>8.871921519614796</v>
      </c>
      <c r="AU108" s="149">
        <f t="shared" si="84"/>
        <v>8.5741663129476606</v>
      </c>
    </row>
    <row r="109" spans="1:64" x14ac:dyDescent="0.2">
      <c r="A109" s="89" t="s">
        <v>178</v>
      </c>
      <c r="C109" s="92">
        <v>31918.607</v>
      </c>
      <c r="D109" s="21"/>
      <c r="E109">
        <f t="shared" si="98"/>
        <v>-17701.427112308298</v>
      </c>
      <c r="F109">
        <f t="shared" si="70"/>
        <v>-17701.5</v>
      </c>
      <c r="G109">
        <f t="shared" si="85"/>
        <v>3.1367740000860067E-2</v>
      </c>
      <c r="I109">
        <f t="shared" si="71"/>
        <v>3.1367740000860067E-2</v>
      </c>
      <c r="L109">
        <v>0.1</v>
      </c>
      <c r="P109" s="193"/>
      <c r="Q109">
        <v>1.9375894936280291E-7</v>
      </c>
      <c r="R109">
        <v>2.9993519116506308E-19</v>
      </c>
      <c r="S109">
        <v>1.9770802949687771E-27</v>
      </c>
      <c r="T109" s="89">
        <v>1.6685304246220395E-7</v>
      </c>
      <c r="U109">
        <v>5.3862612146792922E-6</v>
      </c>
      <c r="V109">
        <v>2.0109278002445117E-3</v>
      </c>
      <c r="W109">
        <v>1.4191765284545659</v>
      </c>
      <c r="X109">
        <v>45594.435769044598</v>
      </c>
      <c r="Y109">
        <v>5.0088835784585428E-3</v>
      </c>
      <c r="Z109">
        <f t="shared" si="72"/>
        <v>-17701.5</v>
      </c>
      <c r="AA109" s="149">
        <f t="shared" si="73"/>
        <v>1.4748954882164711E-2</v>
      </c>
      <c r="AB109" s="149">
        <f t="shared" si="99"/>
        <v>-1.6918399466886933E-2</v>
      </c>
      <c r="AC109" s="149">
        <f t="shared" si="100"/>
        <v>1.6618785118695356E-2</v>
      </c>
      <c r="AD109" s="149">
        <f t="shared" si="86"/>
        <v>2.761840188213702E-4</v>
      </c>
      <c r="AE109" s="149">
        <f t="shared" si="101"/>
        <v>2.7618401882137021E-5</v>
      </c>
      <c r="AF109" s="171">
        <f t="shared" si="77"/>
        <v>16900.107</v>
      </c>
      <c r="AG109" s="172"/>
      <c r="AH109">
        <f t="shared" si="78"/>
        <v>4.8286139467747E-2</v>
      </c>
      <c r="AI109">
        <f t="shared" si="79"/>
        <v>0.63794074926516875</v>
      </c>
      <c r="AJ109">
        <f t="shared" si="80"/>
        <v>0.89167467672542311</v>
      </c>
      <c r="AK109">
        <f t="shared" si="81"/>
        <v>0.16069293049508232</v>
      </c>
      <c r="AL109">
        <f t="shared" si="82"/>
        <v>2.7238811340367453</v>
      </c>
      <c r="AM109">
        <f t="shared" si="83"/>
        <v>4.718171517480406</v>
      </c>
      <c r="AN109" s="149">
        <f t="shared" si="102"/>
        <v>8.8012683479892839</v>
      </c>
      <c r="AO109" s="149">
        <f t="shared" si="102"/>
        <v>8.8009560694535747</v>
      </c>
      <c r="AP109" s="149">
        <f t="shared" si="102"/>
        <v>8.8019270188735348</v>
      </c>
      <c r="AQ109" s="149">
        <f t="shared" si="102"/>
        <v>8.7989058733190664</v>
      </c>
      <c r="AR109" s="149">
        <f t="shared" si="102"/>
        <v>8.8082848771225049</v>
      </c>
      <c r="AS109" s="149">
        <f t="shared" si="102"/>
        <v>8.7789564383177598</v>
      </c>
      <c r="AT109" s="149">
        <f t="shared" si="102"/>
        <v>8.8687520093046963</v>
      </c>
      <c r="AU109" s="149">
        <f t="shared" si="84"/>
        <v>8.569879658164993</v>
      </c>
    </row>
    <row r="110" spans="1:64" x14ac:dyDescent="0.2">
      <c r="A110" s="89" t="s">
        <v>178</v>
      </c>
      <c r="C110" s="92">
        <v>24876.89</v>
      </c>
      <c r="D110" s="21"/>
      <c r="E110">
        <f t="shared" si="98"/>
        <v>-34063.922394134213</v>
      </c>
      <c r="F110">
        <f t="shared" si="70"/>
        <v>-34064</v>
      </c>
      <c r="G110">
        <f t="shared" si="85"/>
        <v>3.3398239997040946E-2</v>
      </c>
      <c r="I110">
        <f t="shared" si="71"/>
        <v>3.3398239997040946E-2</v>
      </c>
      <c r="L110">
        <v>0.1</v>
      </c>
      <c r="P110" s="193"/>
      <c r="Q110">
        <v>1.1073730407370959E-10</v>
      </c>
      <c r="R110">
        <v>4.30013451698006E-20</v>
      </c>
      <c r="S110">
        <v>2.439775473175226E-29</v>
      </c>
      <c r="T110" s="89">
        <v>3.581548676177878E-10</v>
      </c>
      <c r="U110">
        <v>3.1437720314516981E-5</v>
      </c>
      <c r="V110">
        <v>4.5833937522859179E-4</v>
      </c>
      <c r="W110">
        <v>0.26848257572349876</v>
      </c>
      <c r="X110">
        <v>4098.6297514702728</v>
      </c>
      <c r="Y110">
        <v>1.075171305529302E-5</v>
      </c>
      <c r="Z110">
        <f t="shared" si="72"/>
        <v>-34064</v>
      </c>
      <c r="AA110" s="149">
        <f t="shared" si="73"/>
        <v>-1.3092184817720077E-2</v>
      </c>
      <c r="AB110" s="149">
        <f t="shared" si="99"/>
        <v>4.310265373518387E-2</v>
      </c>
      <c r="AC110" s="149">
        <f t="shared" si="100"/>
        <v>4.6490424814761025E-2</v>
      </c>
      <c r="AD110" s="149">
        <f t="shared" si="86"/>
        <v>2.1613595994569475E-3</v>
      </c>
      <c r="AE110" s="149">
        <f t="shared" si="101"/>
        <v>2.1613595994569477E-4</v>
      </c>
      <c r="AF110" s="171">
        <f t="shared" si="77"/>
        <v>9858.39</v>
      </c>
      <c r="AG110" s="172"/>
      <c r="AH110">
        <f t="shared" si="78"/>
        <v>-9.7044137381429221E-3</v>
      </c>
      <c r="AI110">
        <f t="shared" si="79"/>
        <v>0.88149968946356549</v>
      </c>
      <c r="AJ110">
        <f t="shared" si="80"/>
        <v>0.24910192199910808</v>
      </c>
      <c r="AK110">
        <f t="shared" si="81"/>
        <v>0.37797724184999998</v>
      </c>
      <c r="AL110">
        <f t="shared" si="82"/>
        <v>1.8746026757375069</v>
      </c>
      <c r="AM110">
        <f t="shared" si="83"/>
        <v>1.3615049017374037</v>
      </c>
      <c r="AN110" s="149">
        <f t="shared" si="102"/>
        <v>7.743760649819432</v>
      </c>
      <c r="AO110" s="149">
        <f t="shared" si="102"/>
        <v>7.7437606411984268</v>
      </c>
      <c r="AP110" s="149">
        <f t="shared" si="102"/>
        <v>7.7437604433426035</v>
      </c>
      <c r="AQ110" s="149">
        <f t="shared" si="102"/>
        <v>7.743755902562766</v>
      </c>
      <c r="AR110" s="149">
        <f t="shared" si="102"/>
        <v>7.7436517430763026</v>
      </c>
      <c r="AS110" s="149">
        <f t="shared" si="102"/>
        <v>7.7412887844365663</v>
      </c>
      <c r="AT110" s="149">
        <f t="shared" si="102"/>
        <v>7.6969227209796394</v>
      </c>
      <c r="AU110" s="149">
        <f t="shared" si="84"/>
        <v>7.3500468080538823</v>
      </c>
    </row>
    <row r="111" spans="1:64" x14ac:dyDescent="0.2">
      <c r="A111" s="89" t="s">
        <v>178</v>
      </c>
      <c r="C111" s="92">
        <v>18026.68</v>
      </c>
      <c r="D111" s="21"/>
      <c r="E111">
        <f t="shared" si="98"/>
        <v>-49981.42217501389</v>
      </c>
      <c r="F111">
        <f t="shared" si="70"/>
        <v>-49981.5</v>
      </c>
      <c r="G111">
        <f t="shared" si="85"/>
        <v>3.3492540002043825E-2</v>
      </c>
      <c r="I111">
        <f t="shared" si="71"/>
        <v>3.3492540002043825E-2</v>
      </c>
      <c r="L111">
        <v>0.1</v>
      </c>
      <c r="P111" s="193"/>
      <c r="Z111">
        <f t="shared" si="72"/>
        <v>-49981.5</v>
      </c>
      <c r="AA111" s="149">
        <f t="shared" si="73"/>
        <v>-9.9683460014845168E-3</v>
      </c>
      <c r="AB111" s="149">
        <f t="shared" si="99"/>
        <v>9.3315112373488829E-2</v>
      </c>
      <c r="AC111" s="149">
        <f t="shared" si="100"/>
        <v>4.3460886003528341E-2</v>
      </c>
      <c r="AD111" s="149">
        <f t="shared" si="86"/>
        <v>1.8888486122116857E-3</v>
      </c>
      <c r="AE111" s="149">
        <f t="shared" si="101"/>
        <v>1.8888486122116857E-4</v>
      </c>
      <c r="AF111" s="171">
        <f t="shared" si="77"/>
        <v>3008.1800000000003</v>
      </c>
      <c r="AG111" s="172"/>
      <c r="AH111">
        <f t="shared" si="78"/>
        <v>-5.9822572371444997E-2</v>
      </c>
      <c r="AI111">
        <f t="shared" si="79"/>
        <v>1.3785510936744345</v>
      </c>
      <c r="AJ111">
        <f t="shared" si="80"/>
        <v>-0.93903648501180792</v>
      </c>
      <c r="AK111">
        <f t="shared" si="81"/>
        <v>-0.11665414022508695</v>
      </c>
      <c r="AL111">
        <f t="shared" si="82"/>
        <v>-0.29892572105353887</v>
      </c>
      <c r="AM111">
        <f t="shared" si="83"/>
        <v>-0.15058585386849627</v>
      </c>
      <c r="AN111" s="149">
        <f t="shared" ref="AN111:AT120" si="104">$AU111+$AB$7*SIN(AO111)</f>
        <v>6.0857542529041027</v>
      </c>
      <c r="AO111" s="149">
        <f t="shared" si="104"/>
        <v>6.0859193943006336</v>
      </c>
      <c r="AP111" s="149">
        <f t="shared" si="104"/>
        <v>6.0863445214457625</v>
      </c>
      <c r="AQ111" s="149">
        <f t="shared" si="104"/>
        <v>6.0874387700471928</v>
      </c>
      <c r="AR111" s="149">
        <f t="shared" si="104"/>
        <v>6.0902542038826697</v>
      </c>
      <c r="AS111" s="149">
        <f t="shared" si="104"/>
        <v>6.0974910863290486</v>
      </c>
      <c r="AT111" s="149">
        <f t="shared" si="104"/>
        <v>6.1160489141705465</v>
      </c>
      <c r="AU111" s="149">
        <f t="shared" si="84"/>
        <v>6.1633889384347151</v>
      </c>
    </row>
    <row r="112" spans="1:64" x14ac:dyDescent="0.2">
      <c r="A112" s="89" t="s">
        <v>178</v>
      </c>
      <c r="C112" s="92">
        <v>16604.564999999999</v>
      </c>
      <c r="D112" s="21"/>
      <c r="E112">
        <f t="shared" si="98"/>
        <v>-53285.921628444616</v>
      </c>
      <c r="F112">
        <f t="shared" si="70"/>
        <v>-53286</v>
      </c>
      <c r="G112">
        <f t="shared" si="85"/>
        <v>3.3727759997418616E-2</v>
      </c>
      <c r="I112">
        <f t="shared" si="71"/>
        <v>3.3727759997418616E-2</v>
      </c>
      <c r="L112">
        <v>0.1</v>
      </c>
      <c r="P112" s="193"/>
      <c r="Q112">
        <v>6.3740352399766929E-9</v>
      </c>
      <c r="R112">
        <v>2.1309567994978933E-18</v>
      </c>
      <c r="S112">
        <v>1.4856120364784546E-26</v>
      </c>
      <c r="T112" s="89">
        <v>2.123111201769959E-9</v>
      </c>
      <c r="U112">
        <v>1.3741516345169191E-5</v>
      </c>
      <c r="V112">
        <v>3.2118447346628595E-2</v>
      </c>
      <c r="W112">
        <v>0.31848302632718084</v>
      </c>
      <c r="X112">
        <v>27419.838127194049</v>
      </c>
      <c r="Y112">
        <v>6.3735228778924081E-5</v>
      </c>
      <c r="Z112">
        <f t="shared" si="72"/>
        <v>-53286</v>
      </c>
      <c r="AA112" s="149">
        <f t="shared" si="73"/>
        <v>1.412627409773843E-2</v>
      </c>
      <c r="AB112" s="149">
        <f t="shared" si="99"/>
        <v>8.3464958173312703E-2</v>
      </c>
      <c r="AC112" s="149">
        <f t="shared" si="100"/>
        <v>1.9601485899680186E-2</v>
      </c>
      <c r="AD112" s="149">
        <f t="shared" si="86"/>
        <v>3.8421824947536119E-4</v>
      </c>
      <c r="AE112" s="149">
        <f t="shared" si="101"/>
        <v>3.8421824947536121E-5</v>
      </c>
      <c r="AF112" s="171">
        <f t="shared" si="77"/>
        <v>1586.0649999999987</v>
      </c>
      <c r="AG112" s="172"/>
      <c r="AH112">
        <f t="shared" si="78"/>
        <v>-4.9737198175894094E-2</v>
      </c>
      <c r="AI112">
        <f t="shared" si="79"/>
        <v>1.2589240286278029</v>
      </c>
      <c r="AJ112">
        <f t="shared" si="80"/>
        <v>-0.613393199810506</v>
      </c>
      <c r="AK112">
        <f t="shared" si="81"/>
        <v>-0.29977902920803767</v>
      </c>
      <c r="AL112">
        <f t="shared" si="82"/>
        <v>-0.85839295459625642</v>
      </c>
      <c r="AM112">
        <f t="shared" si="83"/>
        <v>-0.45764885129611088</v>
      </c>
      <c r="AN112" s="149">
        <f t="shared" si="104"/>
        <v>5.6984613975119336</v>
      </c>
      <c r="AO112" s="149">
        <f t="shared" si="104"/>
        <v>5.698671275763135</v>
      </c>
      <c r="AP112" s="149">
        <f t="shared" si="104"/>
        <v>5.6993064550292569</v>
      </c>
      <c r="AQ112" s="149">
        <f t="shared" si="104"/>
        <v>5.7012271517768971</v>
      </c>
      <c r="AR112" s="149">
        <f t="shared" si="104"/>
        <v>5.7070203982811467</v>
      </c>
      <c r="AS112" s="149">
        <f t="shared" si="104"/>
        <v>5.7243642834662625</v>
      </c>
      <c r="AT112" s="149">
        <f t="shared" si="104"/>
        <v>5.7752179710075335</v>
      </c>
      <c r="AU112" s="149">
        <f t="shared" si="84"/>
        <v>5.9170367518377915</v>
      </c>
    </row>
    <row r="113" spans="1:47" x14ac:dyDescent="0.2">
      <c r="A113" s="89" t="s">
        <v>178</v>
      </c>
      <c r="C113" s="92">
        <v>28165.895</v>
      </c>
      <c r="D113" s="21"/>
      <c r="E113">
        <f t="shared" si="98"/>
        <v>-26421.421453752504</v>
      </c>
      <c r="F113">
        <f t="shared" si="70"/>
        <v>-26421.5</v>
      </c>
      <c r="G113">
        <f t="shared" si="85"/>
        <v>3.3802940000896342E-2</v>
      </c>
      <c r="I113">
        <f t="shared" si="71"/>
        <v>3.3802940000896342E-2</v>
      </c>
      <c r="L113">
        <v>0.1</v>
      </c>
      <c r="P113" s="193"/>
      <c r="Z113">
        <f t="shared" si="72"/>
        <v>-26421.5</v>
      </c>
      <c r="AA113" s="149">
        <f t="shared" si="73"/>
        <v>2.2255262826193951E-3</v>
      </c>
      <c r="AB113" s="149">
        <f t="shared" si="99"/>
        <v>1.1006150776443509E-2</v>
      </c>
      <c r="AC113" s="149">
        <f t="shared" si="100"/>
        <v>3.157741371827695E-2</v>
      </c>
      <c r="AD113" s="149">
        <f t="shared" si="86"/>
        <v>9.9713305713522524E-4</v>
      </c>
      <c r="AE113" s="149">
        <f t="shared" si="101"/>
        <v>9.971330571352253E-5</v>
      </c>
      <c r="AF113" s="171">
        <f t="shared" si="77"/>
        <v>13147.395</v>
      </c>
      <c r="AG113" s="172"/>
      <c r="AH113">
        <f t="shared" si="78"/>
        <v>2.2796789224452833E-2</v>
      </c>
      <c r="AI113">
        <f t="shared" si="79"/>
        <v>0.72439601485092098</v>
      </c>
      <c r="AJ113">
        <f t="shared" si="80"/>
        <v>0.65744905454578173</v>
      </c>
      <c r="AK113">
        <f t="shared" si="81"/>
        <v>0.2845198803664008</v>
      </c>
      <c r="AL113">
        <f t="shared" si="82"/>
        <v>2.3402781137219386</v>
      </c>
      <c r="AM113">
        <f t="shared" si="83"/>
        <v>2.3608949268204737</v>
      </c>
      <c r="AN113" s="149">
        <f t="shared" si="104"/>
        <v>8.2804398355449056</v>
      </c>
      <c r="AO113" s="149">
        <f t="shared" si="104"/>
        <v>8.2804349239483201</v>
      </c>
      <c r="AP113" s="149">
        <f t="shared" si="104"/>
        <v>8.2804648988091145</v>
      </c>
      <c r="AQ113" s="149">
        <f t="shared" si="104"/>
        <v>8.2802819351714358</v>
      </c>
      <c r="AR113" s="149">
        <f t="shared" si="104"/>
        <v>8.2813975822984904</v>
      </c>
      <c r="AS113" s="149">
        <f t="shared" si="104"/>
        <v>8.2745515959167832</v>
      </c>
      <c r="AT113" s="149">
        <f t="shared" si="104"/>
        <v>8.3150590286307793</v>
      </c>
      <c r="AU113" s="149">
        <f t="shared" si="84"/>
        <v>7.9197991415587961</v>
      </c>
    </row>
    <row r="114" spans="1:47" x14ac:dyDescent="0.2">
      <c r="A114" s="89" t="s">
        <v>178</v>
      </c>
      <c r="C114" s="92">
        <v>14986.852999999999</v>
      </c>
      <c r="D114" s="21"/>
      <c r="E114">
        <f t="shared" si="98"/>
        <v>-57044.920316882846</v>
      </c>
      <c r="F114">
        <f t="shared" si="70"/>
        <v>-57045</v>
      </c>
      <c r="G114">
        <f t="shared" si="85"/>
        <v>3.4292199998162687E-2</v>
      </c>
      <c r="I114">
        <f t="shared" si="71"/>
        <v>3.4292199998162687E-2</v>
      </c>
      <c r="L114">
        <v>0.1</v>
      </c>
      <c r="P114" s="193"/>
      <c r="Z114">
        <f t="shared" si="72"/>
        <v>-57045</v>
      </c>
      <c r="AA114" s="149">
        <f t="shared" si="73"/>
        <v>4.8856586125996013E-2</v>
      </c>
      <c r="AB114" s="149">
        <f t="shared" si="99"/>
        <v>6.6470849849427069E-2</v>
      </c>
      <c r="AC114" s="149">
        <f t="shared" si="100"/>
        <v>-1.4564386127833326E-2</v>
      </c>
      <c r="AD114" s="149">
        <f t="shared" si="86"/>
        <v>2.1212134328062383E-4</v>
      </c>
      <c r="AE114" s="149">
        <f t="shared" si="101"/>
        <v>2.1212134328062385E-5</v>
      </c>
      <c r="AF114" s="171">
        <f t="shared" si="77"/>
        <v>-31.647000000000844</v>
      </c>
      <c r="AG114" s="172"/>
      <c r="AH114">
        <f t="shared" si="78"/>
        <v>-3.2178649851264382E-2</v>
      </c>
      <c r="AI114">
        <f t="shared" si="79"/>
        <v>1.0845119242465739</v>
      </c>
      <c r="AJ114">
        <f t="shared" si="80"/>
        <v>-0.16222958053620379</v>
      </c>
      <c r="AK114">
        <f t="shared" si="81"/>
        <v>-0.38699722688141597</v>
      </c>
      <c r="AL114">
        <f t="shared" si="82"/>
        <v>-1.3557930653812229</v>
      </c>
      <c r="AM114">
        <f t="shared" si="83"/>
        <v>-0.80518828326496827</v>
      </c>
      <c r="AN114" s="149">
        <f t="shared" si="104"/>
        <v>5.3091600888976984</v>
      </c>
      <c r="AO114" s="149">
        <f t="shared" si="104"/>
        <v>5.3092011706556663</v>
      </c>
      <c r="AP114" s="149">
        <f t="shared" si="104"/>
        <v>5.3093856819727678</v>
      </c>
      <c r="AQ114" s="149">
        <f t="shared" si="104"/>
        <v>5.3102137645382319</v>
      </c>
      <c r="AR114" s="149">
        <f t="shared" si="104"/>
        <v>5.3139178540763004</v>
      </c>
      <c r="AS114" s="149">
        <f t="shared" si="104"/>
        <v>5.3302483058091079</v>
      </c>
      <c r="AT114" s="149">
        <f t="shared" si="104"/>
        <v>5.3982182535571983</v>
      </c>
      <c r="AU114" s="149">
        <f t="shared" si="84"/>
        <v>5.6368013548283082</v>
      </c>
    </row>
    <row r="115" spans="1:47" x14ac:dyDescent="0.2">
      <c r="A115" s="89" t="s">
        <v>178</v>
      </c>
      <c r="C115" s="92">
        <v>18154.5</v>
      </c>
      <c r="D115" s="21"/>
      <c r="E115">
        <f t="shared" si="98"/>
        <v>-49684.413058214253</v>
      </c>
      <c r="F115">
        <f t="shared" si="70"/>
        <v>-49684.5</v>
      </c>
      <c r="G115">
        <f t="shared" si="85"/>
        <v>3.7416020000819117E-2</v>
      </c>
      <c r="I115">
        <f t="shared" si="71"/>
        <v>3.7416020000819117E-2</v>
      </c>
      <c r="L115">
        <v>0.1</v>
      </c>
      <c r="P115" s="193"/>
      <c r="Z115">
        <f t="shared" si="72"/>
        <v>-49684.5</v>
      </c>
      <c r="AA115" s="149">
        <f t="shared" si="73"/>
        <v>-1.1681203106677349E-2</v>
      </c>
      <c r="AB115" s="149">
        <f t="shared" si="99"/>
        <v>9.7742114579756942E-2</v>
      </c>
      <c r="AC115" s="149">
        <f t="shared" si="100"/>
        <v>4.9097223107496465E-2</v>
      </c>
      <c r="AD115" s="149">
        <f t="shared" si="86"/>
        <v>2.4105373168672849E-3</v>
      </c>
      <c r="AE115" s="149">
        <f t="shared" si="101"/>
        <v>2.4105373168672851E-4</v>
      </c>
      <c r="AF115" s="171">
        <f t="shared" si="77"/>
        <v>3136</v>
      </c>
      <c r="AG115" s="172"/>
      <c r="AH115">
        <f t="shared" si="78"/>
        <v>-6.0326094578937825E-2</v>
      </c>
      <c r="AI115">
        <f t="shared" si="79"/>
        <v>1.384350019896031</v>
      </c>
      <c r="AJ115">
        <f t="shared" si="80"/>
        <v>-0.95639076970239278</v>
      </c>
      <c r="AK115">
        <f t="shared" si="81"/>
        <v>-9.583413358342309E-2</v>
      </c>
      <c r="AL115">
        <f t="shared" si="82"/>
        <v>-0.24435812418390024</v>
      </c>
      <c r="AM115">
        <f t="shared" si="83"/>
        <v>-0.1227906660339349</v>
      </c>
      <c r="AN115" s="149">
        <f t="shared" si="104"/>
        <v>6.1220209122115845</v>
      </c>
      <c r="AO115" s="149">
        <f t="shared" si="104"/>
        <v>6.1221603328060406</v>
      </c>
      <c r="AP115" s="149">
        <f t="shared" si="104"/>
        <v>6.1225169031272921</v>
      </c>
      <c r="AQ115" s="149">
        <f t="shared" si="104"/>
        <v>6.1234287436078256</v>
      </c>
      <c r="AR115" s="149">
        <f t="shared" si="104"/>
        <v>6.1257599429615324</v>
      </c>
      <c r="AS115" s="149">
        <f t="shared" si="104"/>
        <v>6.1317159680182494</v>
      </c>
      <c r="AT115" s="149">
        <f t="shared" si="104"/>
        <v>6.1469090893633522</v>
      </c>
      <c r="AU115" s="149">
        <f t="shared" si="84"/>
        <v>6.1855304422686652</v>
      </c>
    </row>
    <row r="116" spans="1:47" x14ac:dyDescent="0.2">
      <c r="A116" s="89" t="s">
        <v>178</v>
      </c>
      <c r="C116" s="92">
        <v>15875.544</v>
      </c>
      <c r="D116" s="21"/>
      <c r="E116">
        <f t="shared" si="98"/>
        <v>-54979.912266360334</v>
      </c>
      <c r="F116">
        <f t="shared" si="70"/>
        <v>-54980</v>
      </c>
      <c r="G116">
        <f t="shared" si="85"/>
        <v>3.7756800002171076E-2</v>
      </c>
      <c r="I116">
        <f t="shared" si="71"/>
        <v>3.7756800002171076E-2</v>
      </c>
      <c r="L116">
        <v>0.1</v>
      </c>
      <c r="P116" s="193"/>
      <c r="Z116">
        <f t="shared" si="72"/>
        <v>-54980</v>
      </c>
      <c r="AA116" s="149">
        <f t="shared" si="73"/>
        <v>2.9153151511820206E-2</v>
      </c>
      <c r="AB116" s="149">
        <f t="shared" si="99"/>
        <v>8.004280782744469E-2</v>
      </c>
      <c r="AC116" s="149">
        <f t="shared" si="100"/>
        <v>8.6036484903508695E-3</v>
      </c>
      <c r="AD116" s="149">
        <f t="shared" si="86"/>
        <v>7.4022767345516789E-5</v>
      </c>
      <c r="AE116" s="149">
        <f t="shared" si="101"/>
        <v>7.4022767345516793E-6</v>
      </c>
      <c r="AF116" s="171">
        <f t="shared" si="77"/>
        <v>857.04399999999987</v>
      </c>
      <c r="AG116" s="172"/>
      <c r="AH116">
        <f t="shared" si="78"/>
        <v>-4.2286007825273607E-2</v>
      </c>
      <c r="AI116">
        <f t="shared" si="79"/>
        <v>1.1792935386284369</v>
      </c>
      <c r="AJ116">
        <f t="shared" si="80"/>
        <v>-0.40561886550767601</v>
      </c>
      <c r="AK116">
        <f t="shared" si="81"/>
        <v>-0.35321798646141739</v>
      </c>
      <c r="AL116">
        <f t="shared" si="82"/>
        <v>-1.1010870195393541</v>
      </c>
      <c r="AM116">
        <f t="shared" si="83"/>
        <v>-0.61385327664442646</v>
      </c>
      <c r="AN116" s="149">
        <f t="shared" si="104"/>
        <v>5.5157677640862977</v>
      </c>
      <c r="AO116" s="149">
        <f t="shared" si="104"/>
        <v>5.5158928744570321</v>
      </c>
      <c r="AP116" s="149">
        <f t="shared" si="104"/>
        <v>5.5163315766736174</v>
      </c>
      <c r="AQ116" s="149">
        <f t="shared" si="104"/>
        <v>5.5178684329261465</v>
      </c>
      <c r="AR116" s="149">
        <f t="shared" si="104"/>
        <v>5.5232345477793938</v>
      </c>
      <c r="AS116" s="149">
        <f t="shared" si="104"/>
        <v>5.5417610732928422</v>
      </c>
      <c r="AT116" s="149">
        <f t="shared" si="104"/>
        <v>5.6034737555524803</v>
      </c>
      <c r="AU116" s="149">
        <f t="shared" si="84"/>
        <v>5.7907481744145235</v>
      </c>
    </row>
    <row r="117" spans="1:47" x14ac:dyDescent="0.2">
      <c r="A117" s="89" t="s">
        <v>178</v>
      </c>
      <c r="C117" s="92">
        <v>33407.218999999997</v>
      </c>
      <c r="D117" s="21"/>
      <c r="E117">
        <f t="shared" si="98"/>
        <v>-14242.411814410158</v>
      </c>
      <c r="F117">
        <f t="shared" si="70"/>
        <v>-14242.5</v>
      </c>
      <c r="G117">
        <f t="shared" si="85"/>
        <v>3.7951299993437715E-2</v>
      </c>
      <c r="I117">
        <f t="shared" ref="I117:I127" si="105">+G117</f>
        <v>3.7951299993437715E-2</v>
      </c>
      <c r="L117">
        <v>0.1</v>
      </c>
      <c r="P117" s="193"/>
      <c r="Z117">
        <f t="shared" si="72"/>
        <v>-14242.5</v>
      </c>
      <c r="AA117" s="149">
        <f t="shared" si="73"/>
        <v>1.8005364479220333E-2</v>
      </c>
      <c r="AB117" s="149">
        <f t="shared" si="99"/>
        <v>-1.6773940128704479E-2</v>
      </c>
      <c r="AC117" s="149">
        <f t="shared" si="100"/>
        <v>1.9945935514217382E-2</v>
      </c>
      <c r="AD117" s="149">
        <f t="shared" si="86"/>
        <v>3.9784034353731822E-4</v>
      </c>
      <c r="AE117" s="149">
        <f t="shared" si="101"/>
        <v>3.9784034353731825E-5</v>
      </c>
      <c r="AF117" s="171">
        <f t="shared" si="77"/>
        <v>18388.718999999997</v>
      </c>
      <c r="AG117" s="172"/>
      <c r="AH117">
        <f t="shared" si="78"/>
        <v>5.4725240122142194E-2</v>
      </c>
      <c r="AI117">
        <f t="shared" si="79"/>
        <v>0.61998944813406964</v>
      </c>
      <c r="AJ117">
        <f t="shared" si="80"/>
        <v>0.94335239998059828</v>
      </c>
      <c r="AK117">
        <f t="shared" si="81"/>
        <v>0.11180831554189462</v>
      </c>
      <c r="AL117">
        <f t="shared" si="82"/>
        <v>2.8554431091222798</v>
      </c>
      <c r="AM117">
        <f t="shared" si="83"/>
        <v>6.9415955789320458</v>
      </c>
      <c r="AN117" s="149">
        <f t="shared" si="104"/>
        <v>8.9935071043104884</v>
      </c>
      <c r="AO117" s="149">
        <f t="shared" si="104"/>
        <v>8.9930348718791944</v>
      </c>
      <c r="AP117" s="149">
        <f t="shared" si="104"/>
        <v>8.9943470749290935</v>
      </c>
      <c r="AQ117" s="149">
        <f t="shared" si="104"/>
        <v>8.990698862222235</v>
      </c>
      <c r="AR117" s="149">
        <f t="shared" si="104"/>
        <v>9.0008266479306656</v>
      </c>
      <c r="AS117" s="149">
        <f t="shared" si="104"/>
        <v>8.9725920537917858</v>
      </c>
      <c r="AT117" s="149">
        <f t="shared" si="104"/>
        <v>9.050442094792043</v>
      </c>
      <c r="AU117" s="149">
        <f t="shared" si="84"/>
        <v>8.8277498997866477</v>
      </c>
    </row>
    <row r="118" spans="1:47" x14ac:dyDescent="0.2">
      <c r="A118" s="89" t="s">
        <v>178</v>
      </c>
      <c r="C118" s="92">
        <v>33769.584000000003</v>
      </c>
      <c r="D118" s="21"/>
      <c r="E118">
        <f t="shared" si="98"/>
        <v>-13400.401889444567</v>
      </c>
      <c r="F118">
        <f t="shared" si="70"/>
        <v>-13400.5</v>
      </c>
      <c r="G118">
        <f t="shared" si="85"/>
        <v>4.2222579999361187E-2</v>
      </c>
      <c r="I118">
        <f t="shared" si="105"/>
        <v>4.2222579999361187E-2</v>
      </c>
      <c r="L118">
        <v>0.1</v>
      </c>
      <c r="P118" s="193"/>
      <c r="Z118">
        <f t="shared" si="72"/>
        <v>-13400.5</v>
      </c>
      <c r="AA118" s="149">
        <f t="shared" si="73"/>
        <v>1.8649496463509045E-2</v>
      </c>
      <c r="AB118" s="149">
        <f t="shared" si="99"/>
        <v>-1.3752993788927595E-2</v>
      </c>
      <c r="AC118" s="149">
        <f t="shared" si="100"/>
        <v>2.3573083535852142E-2</v>
      </c>
      <c r="AD118" s="149">
        <f t="shared" si="86"/>
        <v>5.5569026738826329E-4</v>
      </c>
      <c r="AE118" s="149">
        <f t="shared" si="101"/>
        <v>5.5569026738826332E-5</v>
      </c>
      <c r="AF118" s="171">
        <f t="shared" si="77"/>
        <v>18751.084000000003</v>
      </c>
      <c r="AG118" s="172"/>
      <c r="AH118">
        <f t="shared" si="78"/>
        <v>5.5975573788288782E-2</v>
      </c>
      <c r="AI118">
        <f t="shared" si="79"/>
        <v>0.616706069126705</v>
      </c>
      <c r="AJ118">
        <f t="shared" si="80"/>
        <v>0.95318445663742402</v>
      </c>
      <c r="AK118">
        <f t="shared" si="81"/>
        <v>9.9974404271605949E-2</v>
      </c>
      <c r="AL118">
        <f t="shared" si="82"/>
        <v>2.8864476781880697</v>
      </c>
      <c r="AM118">
        <f t="shared" si="83"/>
        <v>7.7961103498386422</v>
      </c>
      <c r="AN118" s="149">
        <f t="shared" si="104"/>
        <v>9.0395489368214363</v>
      </c>
      <c r="AO118" s="149">
        <f t="shared" si="104"/>
        <v>9.0390643786952758</v>
      </c>
      <c r="AP118" s="149">
        <f t="shared" si="104"/>
        <v>9.040384293706321</v>
      </c>
      <c r="AQ118" s="149">
        <f t="shared" si="104"/>
        <v>9.036787239453913</v>
      </c>
      <c r="AR118" s="149">
        <f t="shared" si="104"/>
        <v>9.0465777442911666</v>
      </c>
      <c r="AS118" s="149">
        <f t="shared" si="104"/>
        <v>9.0198368504310693</v>
      </c>
      <c r="AT118" s="149">
        <f t="shared" si="104"/>
        <v>9.0922250149356572</v>
      </c>
      <c r="AU118" s="149">
        <f t="shared" si="84"/>
        <v>8.8905214359084859</v>
      </c>
    </row>
    <row r="119" spans="1:47" x14ac:dyDescent="0.2">
      <c r="A119" s="89" t="s">
        <v>178</v>
      </c>
      <c r="C119" s="92">
        <v>28227.666000000001</v>
      </c>
      <c r="D119" s="21"/>
      <c r="E119">
        <f t="shared" si="98"/>
        <v>-26277.887185611129</v>
      </c>
      <c r="F119">
        <f t="shared" si="70"/>
        <v>-26278</v>
      </c>
      <c r="G119">
        <f t="shared" si="85"/>
        <v>4.8550480001722462E-2</v>
      </c>
      <c r="I119">
        <f t="shared" si="105"/>
        <v>4.8550480001722462E-2</v>
      </c>
      <c r="L119">
        <v>0.1</v>
      </c>
      <c r="P119" s="193"/>
      <c r="Z119">
        <f t="shared" si="72"/>
        <v>-26278</v>
      </c>
      <c r="AA119" s="149">
        <f t="shared" si="73"/>
        <v>2.4798563846419215E-3</v>
      </c>
      <c r="AB119" s="149">
        <f t="shared" si="99"/>
        <v>2.5228711127580693E-2</v>
      </c>
      <c r="AC119" s="149">
        <f t="shared" si="100"/>
        <v>4.6070623617080544E-2</v>
      </c>
      <c r="AD119" s="149">
        <f t="shared" si="86"/>
        <v>2.1225023604666995E-3</v>
      </c>
      <c r="AE119" s="149">
        <f t="shared" si="101"/>
        <v>2.1225023604666996E-4</v>
      </c>
      <c r="AF119" s="171">
        <f t="shared" si="77"/>
        <v>13209.166000000001</v>
      </c>
      <c r="AG119" s="172"/>
      <c r="AH119">
        <f t="shared" si="78"/>
        <v>2.3321768874141769E-2</v>
      </c>
      <c r="AI119">
        <f t="shared" si="79"/>
        <v>0.72234579042381752</v>
      </c>
      <c r="AJ119">
        <f t="shared" si="80"/>
        <v>0.66288059385991405</v>
      </c>
      <c r="AK119">
        <f t="shared" si="81"/>
        <v>0.28251948403320809</v>
      </c>
      <c r="AL119">
        <f t="shared" si="82"/>
        <v>2.3475094123642348</v>
      </c>
      <c r="AM119">
        <f t="shared" si="83"/>
        <v>2.3848683175582677</v>
      </c>
      <c r="AN119" s="149">
        <f t="shared" si="104"/>
        <v>8.2896187954468594</v>
      </c>
      <c r="AO119" s="149">
        <f t="shared" si="104"/>
        <v>8.2896131603533263</v>
      </c>
      <c r="AP119" s="149">
        <f t="shared" si="104"/>
        <v>8.2896468709410893</v>
      </c>
      <c r="AQ119" s="149">
        <f t="shared" si="104"/>
        <v>8.2894451690830877</v>
      </c>
      <c r="AR119" s="149">
        <f t="shared" si="104"/>
        <v>8.2906507195642778</v>
      </c>
      <c r="AS119" s="149">
        <f t="shared" si="104"/>
        <v>8.2833981669111196</v>
      </c>
      <c r="AT119" s="149">
        <f t="shared" si="104"/>
        <v>8.325455704055134</v>
      </c>
      <c r="AU119" s="149">
        <f t="shared" si="84"/>
        <v>7.9304971408859739</v>
      </c>
    </row>
    <row r="120" spans="1:47" x14ac:dyDescent="0.2">
      <c r="A120" s="89" t="s">
        <v>178</v>
      </c>
      <c r="C120" s="92">
        <v>24616.542000000001</v>
      </c>
      <c r="D120" s="21"/>
      <c r="E120">
        <f t="shared" si="98"/>
        <v>-34668.880378335052</v>
      </c>
      <c r="F120">
        <f t="shared" si="70"/>
        <v>-34669</v>
      </c>
      <c r="G120">
        <f t="shared" si="85"/>
        <v>5.148004000147921E-2</v>
      </c>
      <c r="I120">
        <f t="shared" si="105"/>
        <v>5.148004000147921E-2</v>
      </c>
      <c r="L120">
        <v>0.1</v>
      </c>
      <c r="P120" s="193"/>
      <c r="Z120">
        <f t="shared" si="72"/>
        <v>-34669</v>
      </c>
      <c r="AA120" s="149">
        <f t="shared" si="73"/>
        <v>-1.4387829508060524E-2</v>
      </c>
      <c r="AB120" s="149">
        <f t="shared" si="99"/>
        <v>6.4072605456602136E-2</v>
      </c>
      <c r="AC120" s="149">
        <f t="shared" si="100"/>
        <v>6.5867869509539739E-2</v>
      </c>
      <c r="AD120" s="149">
        <f t="shared" si="86"/>
        <v>4.3385762337257551E-3</v>
      </c>
      <c r="AE120" s="149">
        <f t="shared" si="101"/>
        <v>4.3385762337257551E-4</v>
      </c>
      <c r="AF120" s="171">
        <f t="shared" si="77"/>
        <v>9598.0420000000013</v>
      </c>
      <c r="AG120" s="172"/>
      <c r="AH120">
        <f t="shared" si="78"/>
        <v>-1.259256545512292E-2</v>
      </c>
      <c r="AI120">
        <f t="shared" si="79"/>
        <v>0.89907229647068343</v>
      </c>
      <c r="AJ120">
        <f t="shared" si="80"/>
        <v>0.20413438837523429</v>
      </c>
      <c r="AK120">
        <f t="shared" si="81"/>
        <v>0.38304401524376175</v>
      </c>
      <c r="AL120">
        <f t="shared" si="82"/>
        <v>1.8284292352836147</v>
      </c>
      <c r="AM120">
        <f t="shared" si="83"/>
        <v>1.2976191788312661</v>
      </c>
      <c r="AN120" s="149">
        <f t="shared" si="104"/>
        <v>7.6961369092539238</v>
      </c>
      <c r="AO120" s="149">
        <f t="shared" si="104"/>
        <v>7.6961368539641777</v>
      </c>
      <c r="AP120" s="149">
        <f t="shared" si="104"/>
        <v>7.6961359660030082</v>
      </c>
      <c r="AQ120" s="149">
        <f t="shared" si="104"/>
        <v>7.6961217058991807</v>
      </c>
      <c r="AR120" s="149">
        <f t="shared" si="104"/>
        <v>7.6958928722394004</v>
      </c>
      <c r="AS120" s="149">
        <f t="shared" si="104"/>
        <v>7.6922646646562409</v>
      </c>
      <c r="AT120" s="149">
        <f t="shared" si="104"/>
        <v>7.642842720089396</v>
      </c>
      <c r="AU120" s="149">
        <f t="shared" si="84"/>
        <v>7.3049437446884289</v>
      </c>
    </row>
    <row r="121" spans="1:47" x14ac:dyDescent="0.2">
      <c r="A121" s="89" t="s">
        <v>178</v>
      </c>
      <c r="C121" s="92">
        <v>28582.717000000001</v>
      </c>
      <c r="D121" s="21"/>
      <c r="E121">
        <f t="shared" si="98"/>
        <v>-25452.872446690555</v>
      </c>
      <c r="F121">
        <f t="shared" si="70"/>
        <v>-25453</v>
      </c>
      <c r="G121">
        <f t="shared" si="85"/>
        <v>5.4893479999009287E-2</v>
      </c>
      <c r="I121">
        <f t="shared" si="105"/>
        <v>5.4893479999009287E-2</v>
      </c>
      <c r="L121">
        <v>0.1</v>
      </c>
      <c r="P121" s="193"/>
      <c r="Z121">
        <f t="shared" si="72"/>
        <v>-25453</v>
      </c>
      <c r="AA121" s="149">
        <f t="shared" si="73"/>
        <v>3.9123441338310729E-3</v>
      </c>
      <c r="AB121" s="149">
        <f t="shared" si="99"/>
        <v>2.8620409496569736E-2</v>
      </c>
      <c r="AC121" s="149">
        <f t="shared" si="100"/>
        <v>5.0981135865178218E-2</v>
      </c>
      <c r="AD121" s="149">
        <f t="shared" si="86"/>
        <v>2.5990762141037608E-3</v>
      </c>
      <c r="AE121" s="149">
        <f t="shared" si="101"/>
        <v>2.5990762141037609E-4</v>
      </c>
      <c r="AF121" s="171">
        <f t="shared" si="77"/>
        <v>13564.217000000001</v>
      </c>
      <c r="AG121" s="172"/>
      <c r="AH121">
        <f t="shared" si="78"/>
        <v>2.6273070502439551E-2</v>
      </c>
      <c r="AI121">
        <f t="shared" si="79"/>
        <v>0.71105223326046174</v>
      </c>
      <c r="AJ121">
        <f t="shared" si="80"/>
        <v>0.69287118012180959</v>
      </c>
      <c r="AK121">
        <f t="shared" si="81"/>
        <v>0.27095812785372975</v>
      </c>
      <c r="AL121">
        <f t="shared" si="82"/>
        <v>2.3883131953703525</v>
      </c>
      <c r="AM121">
        <f t="shared" si="83"/>
        <v>2.5283069718317464</v>
      </c>
      <c r="AN121" s="149">
        <f t="shared" ref="AN121:AT127" si="106">$AU121+$AB$7*SIN(AO121)</f>
        <v>8.3418985609228162</v>
      </c>
      <c r="AO121" s="149">
        <f t="shared" si="106"/>
        <v>8.3418870807070569</v>
      </c>
      <c r="AP121" s="149">
        <f t="shared" si="106"/>
        <v>8.3419489015022883</v>
      </c>
      <c r="AQ121" s="149">
        <f t="shared" si="106"/>
        <v>8.3416159123464979</v>
      </c>
      <c r="AR121" s="149">
        <f t="shared" si="106"/>
        <v>8.3434070517624352</v>
      </c>
      <c r="AS121" s="149">
        <f t="shared" si="106"/>
        <v>8.333700167029674</v>
      </c>
      <c r="AT121" s="149">
        <f t="shared" si="106"/>
        <v>8.3843519532232396</v>
      </c>
      <c r="AU121" s="149">
        <f t="shared" si="84"/>
        <v>7.9920013182025009</v>
      </c>
    </row>
    <row r="122" spans="1:47" x14ac:dyDescent="0.2">
      <c r="A122" s="89" t="s">
        <v>178</v>
      </c>
      <c r="C122" s="92">
        <v>14736.624</v>
      </c>
      <c r="D122" s="21"/>
      <c r="E122">
        <f t="shared" si="98"/>
        <v>-57626.365272974661</v>
      </c>
      <c r="F122">
        <f t="shared" si="70"/>
        <v>-57626.5</v>
      </c>
      <c r="G122">
        <f t="shared" si="85"/>
        <v>5.7980739999038633E-2</v>
      </c>
      <c r="I122">
        <f t="shared" si="105"/>
        <v>5.7980739999038633E-2</v>
      </c>
      <c r="L122">
        <v>0.1</v>
      </c>
      <c r="P122" s="193"/>
      <c r="Z122">
        <f t="shared" si="72"/>
        <v>-57626.5</v>
      </c>
      <c r="AA122" s="149">
        <f t="shared" si="73"/>
        <v>5.4577583673873525E-2</v>
      </c>
      <c r="AB122" s="149">
        <f t="shared" si="99"/>
        <v>8.7212249651396373E-2</v>
      </c>
      <c r="AC122" s="149">
        <f t="shared" si="100"/>
        <v>3.4031563251651076E-3</v>
      </c>
      <c r="AD122" s="149">
        <f t="shared" si="86"/>
        <v>1.1581472973511279E-5</v>
      </c>
      <c r="AE122" s="149">
        <f t="shared" si="101"/>
        <v>1.1581472973511281E-6</v>
      </c>
      <c r="AF122" s="171">
        <f t="shared" si="77"/>
        <v>-281.8760000000002</v>
      </c>
      <c r="AG122" s="172"/>
      <c r="AH122">
        <f t="shared" si="78"/>
        <v>-2.9231509652357743E-2</v>
      </c>
      <c r="AI122">
        <f t="shared" si="79"/>
        <v>1.0594502397136401</v>
      </c>
      <c r="AJ122">
        <f t="shared" si="80"/>
        <v>-9.8438338836950176E-2</v>
      </c>
      <c r="AK122">
        <f t="shared" si="81"/>
        <v>-0.39163093334382504</v>
      </c>
      <c r="AL122">
        <f t="shared" si="82"/>
        <v>-1.4201447971640473</v>
      </c>
      <c r="AM122">
        <f t="shared" si="83"/>
        <v>-0.85965455894750242</v>
      </c>
      <c r="AN122" s="149">
        <f t="shared" si="106"/>
        <v>5.2540387154075772</v>
      </c>
      <c r="AO122" s="149">
        <f t="shared" si="106"/>
        <v>5.2540656948951492</v>
      </c>
      <c r="AP122" s="149">
        <f t="shared" si="106"/>
        <v>5.2541977853501365</v>
      </c>
      <c r="AQ122" s="149">
        <f t="shared" si="106"/>
        <v>5.2548440768493991</v>
      </c>
      <c r="AR122" s="149">
        <f t="shared" si="106"/>
        <v>5.2579963159113392</v>
      </c>
      <c r="AS122" s="149">
        <f t="shared" si="106"/>
        <v>5.273142818173441</v>
      </c>
      <c r="AT122" s="149">
        <f t="shared" si="106"/>
        <v>5.3413876185160207</v>
      </c>
      <c r="AU122" s="149">
        <f t="shared" si="84"/>
        <v>5.5934502286349019</v>
      </c>
    </row>
    <row r="123" spans="1:47" x14ac:dyDescent="0.2">
      <c r="A123" s="89" t="s">
        <v>178</v>
      </c>
      <c r="C123" s="92">
        <v>15096.834999999999</v>
      </c>
      <c r="D123" s="21"/>
      <c r="E123">
        <f t="shared" si="98"/>
        <v>-56789.360493037922</v>
      </c>
      <c r="F123">
        <f t="shared" si="70"/>
        <v>-56789.5</v>
      </c>
      <c r="G123">
        <f t="shared" si="85"/>
        <v>6.0037819999706699E-2</v>
      </c>
      <c r="I123">
        <f t="shared" si="105"/>
        <v>6.0037819999706699E-2</v>
      </c>
      <c r="L123">
        <v>0.1</v>
      </c>
      <c r="P123" s="193"/>
      <c r="Z123">
        <f t="shared" si="72"/>
        <v>-56789.5</v>
      </c>
      <c r="AA123" s="149">
        <f t="shared" si="73"/>
        <v>4.6361861335069428E-2</v>
      </c>
      <c r="AB123" s="149">
        <f t="shared" si="99"/>
        <v>9.3502367205046788E-2</v>
      </c>
      <c r="AC123" s="149">
        <f t="shared" si="100"/>
        <v>1.3675958664637271E-2</v>
      </c>
      <c r="AD123" s="149">
        <f t="shared" si="86"/>
        <v>1.8703184539686725E-4</v>
      </c>
      <c r="AE123" s="149">
        <f t="shared" si="101"/>
        <v>1.8703184539686728E-5</v>
      </c>
      <c r="AF123" s="171">
        <f t="shared" si="77"/>
        <v>78.334999999999127</v>
      </c>
      <c r="AG123" s="172"/>
      <c r="AH123">
        <f t="shared" si="78"/>
        <v>-3.3464547205340096E-2</v>
      </c>
      <c r="AI123">
        <f t="shared" si="79"/>
        <v>1.0957917264638086</v>
      </c>
      <c r="AJ123">
        <f t="shared" si="80"/>
        <v>-0.19101322808725951</v>
      </c>
      <c r="AK123">
        <f t="shared" si="81"/>
        <v>-0.38436059123542782</v>
      </c>
      <c r="AL123">
        <f t="shared" si="82"/>
        <v>-1.3265485357297471</v>
      </c>
      <c r="AM123">
        <f t="shared" si="83"/>
        <v>-0.78136478445512891</v>
      </c>
      <c r="AN123" s="149">
        <f t="shared" si="106"/>
        <v>5.3337918897964363</v>
      </c>
      <c r="AO123" s="149">
        <f t="shared" si="106"/>
        <v>5.3338405211464703</v>
      </c>
      <c r="AP123" s="149">
        <f t="shared" si="106"/>
        <v>5.3340513568844559</v>
      </c>
      <c r="AQ123" s="149">
        <f t="shared" si="106"/>
        <v>5.3349646949003544</v>
      </c>
      <c r="AR123" s="149">
        <f t="shared" si="106"/>
        <v>5.3389079262951187</v>
      </c>
      <c r="AS123" s="149">
        <f t="shared" si="106"/>
        <v>5.3556921408256999</v>
      </c>
      <c r="AT123" s="149">
        <f t="shared" si="106"/>
        <v>5.4233318392474343</v>
      </c>
      <c r="AU123" s="149">
        <f t="shared" si="84"/>
        <v>5.655849012166942</v>
      </c>
    </row>
    <row r="124" spans="1:47" x14ac:dyDescent="0.2">
      <c r="A124" s="89" t="s">
        <v>178</v>
      </c>
      <c r="C124" s="92">
        <v>33026.591999999997</v>
      </c>
      <c r="D124" s="21"/>
      <c r="E124">
        <f t="shared" si="98"/>
        <v>-15126.856260506978</v>
      </c>
      <c r="F124">
        <f t="shared" si="70"/>
        <v>-15127</v>
      </c>
      <c r="G124">
        <f t="shared" si="85"/>
        <v>6.1859319997893181E-2</v>
      </c>
      <c r="I124">
        <f t="shared" si="105"/>
        <v>6.1859319997893181E-2</v>
      </c>
      <c r="L124">
        <v>0.1</v>
      </c>
      <c r="P124" s="193"/>
      <c r="Z124">
        <f t="shared" si="72"/>
        <v>-15127</v>
      </c>
      <c r="AA124" s="149">
        <f t="shared" si="73"/>
        <v>1.7266105380754321E-2</v>
      </c>
      <c r="AB124" s="149">
        <f t="shared" si="99"/>
        <v>8.5812079663932228E-3</v>
      </c>
      <c r="AC124" s="149">
        <f t="shared" si="100"/>
        <v>4.459321461713886E-2</v>
      </c>
      <c r="AD124" s="149">
        <f t="shared" si="86"/>
        <v>1.9885547898902071E-3</v>
      </c>
      <c r="AE124" s="149">
        <f t="shared" si="101"/>
        <v>1.9885547898902071E-4</v>
      </c>
      <c r="AF124" s="171">
        <f t="shared" si="77"/>
        <v>18008.091999999997</v>
      </c>
      <c r="AG124" s="172"/>
      <c r="AH124">
        <f t="shared" si="78"/>
        <v>5.3278112031499958E-2</v>
      </c>
      <c r="AI124">
        <f t="shared" si="79"/>
        <v>0.62387920717096346</v>
      </c>
      <c r="AJ124">
        <f t="shared" si="80"/>
        <v>0.93190955470986103</v>
      </c>
      <c r="AK124">
        <f t="shared" si="81"/>
        <v>0.1242669230142187</v>
      </c>
      <c r="AL124">
        <f t="shared" si="82"/>
        <v>2.8224925369628946</v>
      </c>
      <c r="AM124">
        <f t="shared" si="83"/>
        <v>6.2143515835521379</v>
      </c>
      <c r="AN124" s="149">
        <f t="shared" si="106"/>
        <v>8.9448573183892979</v>
      </c>
      <c r="AO124" s="149">
        <f t="shared" si="106"/>
        <v>8.9444121616046441</v>
      </c>
      <c r="AP124" s="149">
        <f t="shared" si="106"/>
        <v>8.9456789594497899</v>
      </c>
      <c r="AQ124" s="149">
        <f t="shared" si="106"/>
        <v>8.9420717893379678</v>
      </c>
      <c r="AR124" s="149">
        <f t="shared" si="106"/>
        <v>8.9523254186498136</v>
      </c>
      <c r="AS124" s="149">
        <f t="shared" si="106"/>
        <v>8.9230322086430949</v>
      </c>
      <c r="AT124" s="149">
        <f t="shared" si="106"/>
        <v>9.0056040189210851</v>
      </c>
      <c r="AU124" s="149">
        <f t="shared" si="84"/>
        <v>8.7618099666515352</v>
      </c>
    </row>
    <row r="125" spans="1:47" x14ac:dyDescent="0.2">
      <c r="A125" s="89" t="s">
        <v>178</v>
      </c>
      <c r="C125" s="92">
        <v>25689.651999999998</v>
      </c>
      <c r="D125" s="21"/>
      <c r="E125">
        <f t="shared" si="98"/>
        <v>-32175.346867704029</v>
      </c>
      <c r="F125">
        <f t="shared" si="70"/>
        <v>-32175.5</v>
      </c>
      <c r="G125">
        <f t="shared" si="85"/>
        <v>6.5901580001082039E-2</v>
      </c>
      <c r="I125">
        <f t="shared" si="105"/>
        <v>6.5901580001082039E-2</v>
      </c>
      <c r="L125">
        <v>0.1</v>
      </c>
      <c r="P125" s="193"/>
      <c r="Z125">
        <f t="shared" si="72"/>
        <v>-32175.5</v>
      </c>
      <c r="AA125" s="149">
        <f t="shared" si="73"/>
        <v>-9.0672691470111352E-3</v>
      </c>
      <c r="AB125" s="149">
        <f t="shared" si="99"/>
        <v>6.6829238219205903E-2</v>
      </c>
      <c r="AC125" s="149">
        <f t="shared" si="100"/>
        <v>7.4968849148093181E-2</v>
      </c>
      <c r="AD125" s="149">
        <f t="shared" si="86"/>
        <v>5.6203283425895513E-3</v>
      </c>
      <c r="AE125" s="149">
        <f t="shared" si="101"/>
        <v>5.6203283425895517E-4</v>
      </c>
      <c r="AF125" s="171">
        <f t="shared" si="77"/>
        <v>10671.151999999998</v>
      </c>
      <c r="AG125" s="172"/>
      <c r="AH125">
        <f t="shared" si="78"/>
        <v>-9.2765821812386385E-4</v>
      </c>
      <c r="AI125">
        <f t="shared" si="79"/>
        <v>0.83229268416070035</v>
      </c>
      <c r="AJ125">
        <f t="shared" si="80"/>
        <v>0.37566742363869565</v>
      </c>
      <c r="AK125">
        <f t="shared" si="81"/>
        <v>0.35886400650907047</v>
      </c>
      <c r="AL125">
        <f t="shared" si="82"/>
        <v>2.0079666831697627</v>
      </c>
      <c r="AM125">
        <f t="shared" si="83"/>
        <v>1.5711379870930946</v>
      </c>
      <c r="AN125" s="149">
        <f t="shared" si="106"/>
        <v>7.886740491868375</v>
      </c>
      <c r="AO125" s="149">
        <f t="shared" si="106"/>
        <v>7.8867404918742032</v>
      </c>
      <c r="AP125" s="149">
        <f t="shared" si="106"/>
        <v>7.8867404914250123</v>
      </c>
      <c r="AQ125" s="149">
        <f t="shared" si="106"/>
        <v>7.8867405260472774</v>
      </c>
      <c r="AR125" s="149">
        <f t="shared" si="106"/>
        <v>7.8867378573608793</v>
      </c>
      <c r="AS125" s="149">
        <f t="shared" si="106"/>
        <v>7.8869429265721873</v>
      </c>
      <c r="AT125" s="149">
        <f t="shared" si="106"/>
        <v>7.8611197672744337</v>
      </c>
      <c r="AU125" s="149">
        <f t="shared" si="84"/>
        <v>7.4908354612202581</v>
      </c>
    </row>
    <row r="126" spans="1:47" x14ac:dyDescent="0.2">
      <c r="A126" s="89" t="s">
        <v>178</v>
      </c>
      <c r="C126" s="92">
        <v>16601.595000000001</v>
      </c>
      <c r="D126" s="21"/>
      <c r="E126">
        <f t="shared" si="98"/>
        <v>-53292.822872982986</v>
      </c>
      <c r="F126">
        <f t="shared" si="70"/>
        <v>-53293</v>
      </c>
      <c r="G126">
        <f t="shared" si="85"/>
        <v>7.6227880002988968E-2</v>
      </c>
      <c r="I126">
        <f t="shared" si="105"/>
        <v>7.6227880002988968E-2</v>
      </c>
      <c r="L126">
        <v>0.1</v>
      </c>
      <c r="P126" s="193"/>
      <c r="Z126">
        <f t="shared" si="72"/>
        <v>-53293</v>
      </c>
      <c r="AA126" s="149">
        <f t="shared" si="73"/>
        <v>1.4185456606604772E-2</v>
      </c>
      <c r="AB126" s="149">
        <f t="shared" si="99"/>
        <v>0.12593665058267098</v>
      </c>
      <c r="AC126" s="149">
        <f t="shared" si="100"/>
        <v>6.2042423396384196E-2</v>
      </c>
      <c r="AD126" s="149">
        <f t="shared" si="86"/>
        <v>3.8492623008962012E-3</v>
      </c>
      <c r="AE126" s="149">
        <f t="shared" si="101"/>
        <v>3.8492623008962016E-4</v>
      </c>
      <c r="AF126" s="171">
        <f t="shared" si="77"/>
        <v>1583.0950000000012</v>
      </c>
      <c r="AG126" s="172"/>
      <c r="AH126">
        <f t="shared" si="78"/>
        <v>-4.9708770579682017E-2</v>
      </c>
      <c r="AI126">
        <f t="shared" si="79"/>
        <v>1.2586035951042145</v>
      </c>
      <c r="AJ126">
        <f t="shared" si="80"/>
        <v>-0.61254904642804997</v>
      </c>
      <c r="AK126">
        <f t="shared" si="81"/>
        <v>-0.30005549412223781</v>
      </c>
      <c r="AL126">
        <f t="shared" si="82"/>
        <v>-0.85946136090047609</v>
      </c>
      <c r="AM126">
        <f t="shared" si="83"/>
        <v>-0.45829509733052615</v>
      </c>
      <c r="AN126" s="149">
        <f t="shared" si="106"/>
        <v>5.6976820531769885</v>
      </c>
      <c r="AO126" s="149">
        <f t="shared" si="106"/>
        <v>5.6978916364486993</v>
      </c>
      <c r="AP126" s="149">
        <f t="shared" si="106"/>
        <v>5.6985262504286132</v>
      </c>
      <c r="AQ126" s="149">
        <f t="shared" si="106"/>
        <v>5.7004462265532956</v>
      </c>
      <c r="AR126" s="149">
        <f t="shared" si="106"/>
        <v>5.7062402581579272</v>
      </c>
      <c r="AS126" s="149">
        <f t="shared" si="106"/>
        <v>5.7235950692113544</v>
      </c>
      <c r="AT126" s="149">
        <f t="shared" si="106"/>
        <v>5.7745031238257534</v>
      </c>
      <c r="AU126" s="149">
        <f t="shared" si="84"/>
        <v>5.9165148982120757</v>
      </c>
    </row>
    <row r="127" spans="1:47" x14ac:dyDescent="0.2">
      <c r="A127" s="89" t="s">
        <v>178</v>
      </c>
      <c r="C127" s="92">
        <v>24616.581999999999</v>
      </c>
      <c r="D127" s="21"/>
      <c r="E127">
        <f t="shared" si="98"/>
        <v>-34668.787432280667</v>
      </c>
      <c r="F127">
        <f t="shared" si="70"/>
        <v>-34669</v>
      </c>
      <c r="G127">
        <f t="shared" si="85"/>
        <v>9.1480039998714346E-2</v>
      </c>
      <c r="I127">
        <f t="shared" si="105"/>
        <v>9.1480039998714346E-2</v>
      </c>
      <c r="L127">
        <v>0.1</v>
      </c>
      <c r="P127" s="193"/>
      <c r="Q127">
        <v>2.4794246971224849E-10</v>
      </c>
      <c r="R127">
        <v>5.5734278946787497E-20</v>
      </c>
      <c r="S127">
        <v>2.250658084396839E-30</v>
      </c>
      <c r="T127" s="89">
        <v>1.3604700187294599E-10</v>
      </c>
      <c r="U127">
        <v>2.9280692329464229E-5</v>
      </c>
      <c r="V127">
        <v>8.4102487090057659E-4</v>
      </c>
      <c r="W127">
        <v>0.2058343542733761</v>
      </c>
      <c r="X127">
        <v>2511.2526388268802</v>
      </c>
      <c r="Y127">
        <v>4.0840945033037804E-6</v>
      </c>
      <c r="Z127">
        <f t="shared" si="72"/>
        <v>-34669</v>
      </c>
      <c r="AA127" s="149">
        <f t="shared" si="73"/>
        <v>-1.4387829508060524E-2</v>
      </c>
      <c r="AB127" s="149">
        <f t="shared" si="99"/>
        <v>0.10407260545383727</v>
      </c>
      <c r="AC127" s="149">
        <f t="shared" si="100"/>
        <v>0.10586786950677488</v>
      </c>
      <c r="AD127" s="149">
        <f t="shared" si="86"/>
        <v>1.1208005793903514E-2</v>
      </c>
      <c r="AE127" s="149">
        <f t="shared" si="101"/>
        <v>1.1208005793903514E-3</v>
      </c>
      <c r="AF127" s="171">
        <f t="shared" si="77"/>
        <v>9598.0819999999985</v>
      </c>
      <c r="AG127" s="172"/>
      <c r="AH127">
        <f t="shared" si="78"/>
        <v>-1.259256545512292E-2</v>
      </c>
      <c r="AI127">
        <f t="shared" si="79"/>
        <v>0.89907229647068343</v>
      </c>
      <c r="AJ127">
        <f t="shared" si="80"/>
        <v>0.20413438837523429</v>
      </c>
      <c r="AK127">
        <f t="shared" si="81"/>
        <v>0.38304401524376175</v>
      </c>
      <c r="AL127">
        <f t="shared" si="82"/>
        <v>1.8284292352836147</v>
      </c>
      <c r="AM127">
        <f t="shared" si="83"/>
        <v>1.2976191788312661</v>
      </c>
      <c r="AN127" s="149">
        <f t="shared" si="106"/>
        <v>7.6961369092539238</v>
      </c>
      <c r="AO127" s="149">
        <f t="shared" si="106"/>
        <v>7.6961368539641777</v>
      </c>
      <c r="AP127" s="149">
        <f t="shared" si="106"/>
        <v>7.6961359660030082</v>
      </c>
      <c r="AQ127" s="149">
        <f t="shared" si="106"/>
        <v>7.6961217058991807</v>
      </c>
      <c r="AR127" s="149">
        <f t="shared" si="106"/>
        <v>7.6958928722394004</v>
      </c>
      <c r="AS127" s="149">
        <f t="shared" si="106"/>
        <v>7.6922646646562409</v>
      </c>
      <c r="AT127" s="149">
        <f t="shared" si="106"/>
        <v>7.642842720089396</v>
      </c>
      <c r="AU127" s="149">
        <f t="shared" si="84"/>
        <v>7.3049437446884289</v>
      </c>
    </row>
    <row r="128" spans="1:47" x14ac:dyDescent="0.2">
      <c r="A128" t="s">
        <v>14</v>
      </c>
      <c r="B128" s="5"/>
      <c r="C128" s="21">
        <v>39536.542000000001</v>
      </c>
      <c r="D128" s="21" t="s">
        <v>16</v>
      </c>
      <c r="E128">
        <f t="shared" si="98"/>
        <v>-2.0912862216396272E-3</v>
      </c>
      <c r="F128">
        <f t="shared" si="70"/>
        <v>0</v>
      </c>
      <c r="G128">
        <f t="shared" si="85"/>
        <v>-8.9999999909196049E-4</v>
      </c>
      <c r="I128" s="40">
        <f>+G128</f>
        <v>-8.9999999909196049E-4</v>
      </c>
      <c r="L128">
        <v>0.5</v>
      </c>
      <c r="P128" s="193"/>
      <c r="Z128">
        <f t="shared" si="72"/>
        <v>0</v>
      </c>
      <c r="AA128" s="149">
        <f t="shared" si="73"/>
        <v>2.1058559687147309E-2</v>
      </c>
      <c r="AB128" s="149">
        <f t="shared" si="99"/>
        <v>-6.0050106151091659E-2</v>
      </c>
      <c r="AC128" s="149">
        <f t="shared" si="100"/>
        <v>-2.1958559686239269E-2</v>
      </c>
      <c r="AD128" s="149">
        <f t="shared" si="86"/>
        <v>4.8217834349413243E-4</v>
      </c>
      <c r="AE128" s="149">
        <f t="shared" si="101"/>
        <v>2.4108917174706622E-4</v>
      </c>
      <c r="AF128" s="171">
        <f t="shared" si="77"/>
        <v>24518.042000000001</v>
      </c>
      <c r="AG128" s="172"/>
      <c r="AH128">
        <f t="shared" si="78"/>
        <v>5.9150106151999698E-2</v>
      </c>
      <c r="AI128">
        <f t="shared" si="79"/>
        <v>0.61353209225697158</v>
      </c>
      <c r="AJ128">
        <f t="shared" si="80"/>
        <v>0.98573230564052683</v>
      </c>
      <c r="AK128">
        <f t="shared" si="81"/>
        <v>-8.6900375364499016E-2</v>
      </c>
      <c r="AL128">
        <f t="shared" si="82"/>
        <v>-2.9204134356417613</v>
      </c>
      <c r="AM128">
        <f t="shared" si="83"/>
        <v>-9.0055475761530257</v>
      </c>
      <c r="AN128" s="149">
        <f t="shared" ref="AN128:AT137" si="107">$AU128+$AB$7*SIN(AO128)</f>
        <v>9.7593024976441036</v>
      </c>
      <c r="AO128" s="149">
        <f t="shared" si="107"/>
        <v>9.7597830765429023</v>
      </c>
      <c r="AP128" s="149">
        <f t="shared" si="107"/>
        <v>9.7584987256260938</v>
      </c>
      <c r="AQ128" s="149">
        <f t="shared" si="107"/>
        <v>9.7619324490586799</v>
      </c>
      <c r="AR128" s="149">
        <f t="shared" si="107"/>
        <v>9.7527614652957766</v>
      </c>
      <c r="AS128" s="149">
        <f t="shared" si="107"/>
        <v>9.7773223851034583</v>
      </c>
      <c r="AT128" s="149">
        <f t="shared" si="107"/>
        <v>9.7119933039525943</v>
      </c>
      <c r="AU128" s="149">
        <f t="shared" si="84"/>
        <v>9.8895356518237758</v>
      </c>
    </row>
    <row r="129" spans="1:50" x14ac:dyDescent="0.2">
      <c r="A129" s="13" t="s">
        <v>67</v>
      </c>
      <c r="B129" s="5"/>
      <c r="C129" s="21">
        <v>50549.355000000003</v>
      </c>
      <c r="D129" s="21">
        <v>6.0000000000000001E-3</v>
      </c>
      <c r="E129">
        <f t="shared" ref="E129:E160" si="108">+(C129-C$7)/C$8</f>
        <v>25589.935810525385</v>
      </c>
      <c r="F129">
        <f t="shared" ref="F129:F160" si="109">ROUND(2*E129,0)/2</f>
        <v>25590</v>
      </c>
      <c r="G129">
        <f>+C129-(C$7+F129*C$8)+P129*J$17</f>
        <v>-2.7624399997876026E-2</v>
      </c>
      <c r="J129">
        <f t="shared" ref="J129:J153" si="110">+G129</f>
        <v>-2.7624399997876026E-2</v>
      </c>
      <c r="L129">
        <v>0.1</v>
      </c>
      <c r="P129" s="193"/>
      <c r="Z129">
        <f t="shared" si="72"/>
        <v>25590</v>
      </c>
      <c r="AA129" s="149">
        <f t="shared" si="73"/>
        <v>-1.6916620194158682E-2</v>
      </c>
      <c r="AB129" s="149">
        <f t="shared" ref="AB129:AB156" si="111">+G129-AH129</f>
        <v>-3.8259910452654242E-3</v>
      </c>
      <c r="AC129" s="149">
        <f t="shared" ref="AC129:AC156" si="112">+G129-AA129</f>
        <v>-1.0707779803717343E-2</v>
      </c>
      <c r="AD129" s="149">
        <f t="shared" si="86"/>
        <v>1.1465654832489702E-4</v>
      </c>
      <c r="AE129" s="149">
        <f t="shared" si="101"/>
        <v>1.1465654832489703E-5</v>
      </c>
      <c r="AF129" s="171">
        <f t="shared" si="77"/>
        <v>35530.855000000003</v>
      </c>
      <c r="AG129" s="172"/>
      <c r="AH129">
        <f t="shared" si="78"/>
        <v>-2.3798408952610602E-2</v>
      </c>
      <c r="AI129">
        <f t="shared" si="79"/>
        <v>1.0159613770657661</v>
      </c>
      <c r="AJ129">
        <f t="shared" si="80"/>
        <v>1.1747785751742108E-2</v>
      </c>
      <c r="AK129">
        <f t="shared" si="81"/>
        <v>-0.39579584812871554</v>
      </c>
      <c r="AL129">
        <f t="shared" si="82"/>
        <v>-1.5304908689180234</v>
      </c>
      <c r="AM129">
        <f t="shared" si="83"/>
        <v>-0.96048551726628817</v>
      </c>
      <c r="AN129" s="149">
        <f t="shared" si="107"/>
        <v>11.439575113865581</v>
      </c>
      <c r="AO129" s="149">
        <f t="shared" si="107"/>
        <v>11.439585878509885</v>
      </c>
      <c r="AP129" s="149">
        <f t="shared" si="107"/>
        <v>11.439649136778421</v>
      </c>
      <c r="AQ129" s="149">
        <f t="shared" si="107"/>
        <v>11.440020703233198</v>
      </c>
      <c r="AR129" s="149">
        <f t="shared" si="107"/>
        <v>11.442197386231747</v>
      </c>
      <c r="AS129" s="149">
        <f t="shared" si="107"/>
        <v>11.45475536041868</v>
      </c>
      <c r="AT129" s="149">
        <f t="shared" si="107"/>
        <v>11.521791708270539</v>
      </c>
      <c r="AU129" s="149">
        <f t="shared" si="84"/>
        <v>11.797283406405491</v>
      </c>
    </row>
    <row r="130" spans="1:50" x14ac:dyDescent="0.2">
      <c r="A130" s="13" t="s">
        <v>67</v>
      </c>
      <c r="B130" s="5"/>
      <c r="C130" s="21">
        <v>50515.360000000001</v>
      </c>
      <c r="D130" s="21">
        <v>7.0000000000000001E-3</v>
      </c>
      <c r="E130">
        <f t="shared" si="108"/>
        <v>25510.943282551638</v>
      </c>
      <c r="F130">
        <f t="shared" si="109"/>
        <v>25511</v>
      </c>
      <c r="G130">
        <f t="shared" ref="G130:G157" si="113">+C130-(C$7+F130*C$8)+P130*J$17</f>
        <v>-2.4408760000369512E-2</v>
      </c>
      <c r="J130">
        <f t="shared" si="110"/>
        <v>-2.4408760000369512E-2</v>
      </c>
      <c r="L130">
        <v>0.1</v>
      </c>
      <c r="P130" s="193"/>
      <c r="Z130">
        <f t="shared" si="72"/>
        <v>25511</v>
      </c>
      <c r="AA130" s="149">
        <f t="shared" si="73"/>
        <v>-1.674550646184491E-2</v>
      </c>
      <c r="AB130" s="149">
        <f t="shared" si="111"/>
        <v>-1.0140972235835981E-3</v>
      </c>
      <c r="AC130" s="149">
        <f t="shared" si="112"/>
        <v>-7.6632535385246017E-3</v>
      </c>
      <c r="AD130" s="149">
        <f t="shared" si="86"/>
        <v>5.8725454795709831E-5</v>
      </c>
      <c r="AE130" s="149">
        <f t="shared" si="101"/>
        <v>5.8725454795709837E-6</v>
      </c>
      <c r="AF130" s="171">
        <f t="shared" si="77"/>
        <v>35496.86</v>
      </c>
      <c r="AG130" s="172"/>
      <c r="AH130">
        <f t="shared" si="78"/>
        <v>-2.3394662776785913E-2</v>
      </c>
      <c r="AI130">
        <f t="shared" si="79"/>
        <v>1.0128622382236592</v>
      </c>
      <c r="AJ130">
        <f t="shared" si="80"/>
        <v>1.9575794485822036E-2</v>
      </c>
      <c r="AK130">
        <f t="shared" si="81"/>
        <v>-0.39590867858843742</v>
      </c>
      <c r="AL130">
        <f t="shared" si="82"/>
        <v>-1.5383198579104125</v>
      </c>
      <c r="AM130">
        <f t="shared" si="83"/>
        <v>-0.96803970079745183</v>
      </c>
      <c r="AN130" s="149">
        <f t="shared" si="107"/>
        <v>11.432488661225703</v>
      </c>
      <c r="AO130" s="149">
        <f t="shared" si="107"/>
        <v>11.432498628361254</v>
      </c>
      <c r="AP130" s="149">
        <f t="shared" si="107"/>
        <v>11.432558087609037</v>
      </c>
      <c r="AQ130" s="149">
        <f t="shared" si="107"/>
        <v>11.432912636417976</v>
      </c>
      <c r="AR130" s="149">
        <f t="shared" si="107"/>
        <v>11.43502121614387</v>
      </c>
      <c r="AS130" s="149">
        <f t="shared" si="107"/>
        <v>11.447371361130957</v>
      </c>
      <c r="AT130" s="149">
        <f t="shared" si="107"/>
        <v>11.51423068730668</v>
      </c>
      <c r="AU130" s="149">
        <f t="shared" si="84"/>
        <v>11.791393915486697</v>
      </c>
    </row>
    <row r="131" spans="1:50" x14ac:dyDescent="0.2">
      <c r="A131" s="13" t="s">
        <v>67</v>
      </c>
      <c r="B131" s="5" t="s">
        <v>30</v>
      </c>
      <c r="C131" s="21">
        <v>50520.31</v>
      </c>
      <c r="D131" s="21">
        <v>4.0000000000000001E-3</v>
      </c>
      <c r="E131">
        <f t="shared" si="108"/>
        <v>25522.445356782253</v>
      </c>
      <c r="F131">
        <f t="shared" si="109"/>
        <v>25522.5</v>
      </c>
      <c r="G131">
        <f t="shared" si="113"/>
        <v>-2.3516100001870655E-2</v>
      </c>
      <c r="J131">
        <f t="shared" si="110"/>
        <v>-2.3516100001870655E-2</v>
      </c>
      <c r="L131">
        <v>0.1</v>
      </c>
      <c r="P131" s="193"/>
      <c r="Z131">
        <f t="shared" si="72"/>
        <v>25522.5</v>
      </c>
      <c r="AA131" s="149">
        <f t="shared" si="73"/>
        <v>-1.6770448304449504E-2</v>
      </c>
      <c r="AB131" s="149">
        <f t="shared" si="111"/>
        <v>-6.2667291937674313E-5</v>
      </c>
      <c r="AC131" s="149">
        <f t="shared" si="112"/>
        <v>-6.7456516974211504E-3</v>
      </c>
      <c r="AD131" s="149">
        <f t="shared" si="86"/>
        <v>4.5503816822920847E-5</v>
      </c>
      <c r="AE131" s="149">
        <f t="shared" si="101"/>
        <v>4.5503816822920848E-6</v>
      </c>
      <c r="AF131" s="171">
        <f t="shared" si="77"/>
        <v>35501.81</v>
      </c>
      <c r="AG131" s="172"/>
      <c r="AH131">
        <f t="shared" si="78"/>
        <v>-2.345343270993298E-2</v>
      </c>
      <c r="AI131">
        <f t="shared" si="79"/>
        <v>1.0133122553046094</v>
      </c>
      <c r="AJ131">
        <f t="shared" si="80"/>
        <v>1.8439309771460015E-2</v>
      </c>
      <c r="AK131">
        <f t="shared" si="81"/>
        <v>-0.39589380244261174</v>
      </c>
      <c r="AL131">
        <f t="shared" si="82"/>
        <v>-1.5371831677805456</v>
      </c>
      <c r="AM131">
        <f t="shared" si="83"/>
        <v>-0.96693936434735206</v>
      </c>
      <c r="AN131" s="149">
        <f t="shared" si="107"/>
        <v>11.43351888707654</v>
      </c>
      <c r="AO131" s="149">
        <f t="shared" si="107"/>
        <v>11.433528967361422</v>
      </c>
      <c r="AP131" s="149">
        <f t="shared" si="107"/>
        <v>11.433588969238626</v>
      </c>
      <c r="AQ131" s="149">
        <f t="shared" si="107"/>
        <v>11.433945965422769</v>
      </c>
      <c r="AR131" s="149">
        <f t="shared" si="107"/>
        <v>11.436064409793866</v>
      </c>
      <c r="AS131" s="149">
        <f t="shared" si="107"/>
        <v>11.448444908661923</v>
      </c>
      <c r="AT131" s="149">
        <f t="shared" si="107"/>
        <v>11.515330745759556</v>
      </c>
      <c r="AU131" s="149">
        <f t="shared" si="84"/>
        <v>11.792251246443231</v>
      </c>
    </row>
    <row r="132" spans="1:50" x14ac:dyDescent="0.2">
      <c r="A132" s="13" t="s">
        <v>67</v>
      </c>
      <c r="B132" s="5"/>
      <c r="C132" s="21">
        <v>50512.35</v>
      </c>
      <c r="D132" s="21">
        <v>4.0000000000000001E-3</v>
      </c>
      <c r="E132">
        <f t="shared" si="108"/>
        <v>25503.949091958868</v>
      </c>
      <c r="F132">
        <f t="shared" si="109"/>
        <v>25504</v>
      </c>
      <c r="G132">
        <f t="shared" si="113"/>
        <v>-2.1908640002948232E-2</v>
      </c>
      <c r="J132">
        <f t="shared" si="110"/>
        <v>-2.1908640002948232E-2</v>
      </c>
      <c r="L132">
        <v>0.1</v>
      </c>
      <c r="P132" s="193"/>
      <c r="Z132">
        <f t="shared" si="72"/>
        <v>25504</v>
      </c>
      <c r="AA132" s="149">
        <f t="shared" si="73"/>
        <v>-1.6730319074737869E-2</v>
      </c>
      <c r="AB132" s="149">
        <f t="shared" si="111"/>
        <v>1.4502504018998018E-3</v>
      </c>
      <c r="AC132" s="149">
        <f t="shared" si="112"/>
        <v>-5.1783209282103629E-3</v>
      </c>
      <c r="AD132" s="149">
        <f t="shared" si="86"/>
        <v>2.6815007635541433E-5</v>
      </c>
      <c r="AE132" s="149">
        <f t="shared" ref="AE132:AE163" si="114">+(G132-AA132)^2*L132</f>
        <v>2.6815007635541433E-6</v>
      </c>
      <c r="AF132" s="171">
        <f t="shared" si="77"/>
        <v>35493.85</v>
      </c>
      <c r="AG132" s="172"/>
      <c r="AH132">
        <f t="shared" si="78"/>
        <v>-2.3358890404848034E-2</v>
      </c>
      <c r="AI132">
        <f t="shared" si="79"/>
        <v>1.0125885023301495</v>
      </c>
      <c r="AJ132">
        <f t="shared" si="80"/>
        <v>2.0267061254361004E-2</v>
      </c>
      <c r="AK132">
        <f t="shared" si="81"/>
        <v>-0.39591747696060176</v>
      </c>
      <c r="AL132">
        <f t="shared" si="82"/>
        <v>-1.5390112619027827</v>
      </c>
      <c r="AM132">
        <f t="shared" si="83"/>
        <v>-0.96870958463786261</v>
      </c>
      <c r="AN132" s="149">
        <f t="shared" si="107"/>
        <v>11.43186179136263</v>
      </c>
      <c r="AO132" s="149">
        <f t="shared" si="107"/>
        <v>11.431871690108824</v>
      </c>
      <c r="AP132" s="149">
        <f t="shared" si="107"/>
        <v>11.431930820781</v>
      </c>
      <c r="AQ132" s="149">
        <f t="shared" si="107"/>
        <v>11.432283884869229</v>
      </c>
      <c r="AR132" s="149">
        <f t="shared" si="107"/>
        <v>11.434386468358667</v>
      </c>
      <c r="AS132" s="149">
        <f t="shared" si="107"/>
        <v>11.446718120787283</v>
      </c>
      <c r="AT132" s="149">
        <f t="shared" si="107"/>
        <v>11.513561186239571</v>
      </c>
      <c r="AU132" s="149">
        <f t="shared" si="84"/>
        <v>11.790872061860981</v>
      </c>
    </row>
    <row r="133" spans="1:50" x14ac:dyDescent="0.2">
      <c r="A133" s="13" t="s">
        <v>58</v>
      </c>
      <c r="B133" s="5" t="s">
        <v>30</v>
      </c>
      <c r="C133" s="21">
        <v>47263.38</v>
      </c>
      <c r="D133" s="21"/>
      <c r="E133">
        <f t="shared" si="108"/>
        <v>17954.475533763623</v>
      </c>
      <c r="F133">
        <f t="shared" si="109"/>
        <v>17954.5</v>
      </c>
      <c r="G133">
        <f t="shared" si="113"/>
        <v>-1.0529220002354123E-2</v>
      </c>
      <c r="J133">
        <f t="shared" si="110"/>
        <v>-1.0529220002354123E-2</v>
      </c>
      <c r="L133">
        <v>0.1</v>
      </c>
      <c r="P133" s="193"/>
      <c r="Z133">
        <f t="shared" si="72"/>
        <v>17954.5</v>
      </c>
      <c r="AA133" s="149">
        <f t="shared" si="73"/>
        <v>-2.7540151747649372E-4</v>
      </c>
      <c r="AB133" s="149">
        <f t="shared" si="111"/>
        <v>-2.3171204468916014E-2</v>
      </c>
      <c r="AC133" s="149">
        <f t="shared" si="112"/>
        <v>-1.0253818484877629E-2</v>
      </c>
      <c r="AD133" s="149">
        <f t="shared" si="86"/>
        <v>1.0514079352081816E-4</v>
      </c>
      <c r="AE133" s="149">
        <f t="shared" si="114"/>
        <v>1.0514079352081817E-5</v>
      </c>
      <c r="AF133" s="171">
        <f t="shared" si="77"/>
        <v>32244.879999999997</v>
      </c>
      <c r="AG133" s="172"/>
      <c r="AH133">
        <f t="shared" si="78"/>
        <v>1.2641984466561892E-2</v>
      </c>
      <c r="AI133">
        <f t="shared" si="79"/>
        <v>0.79343307651351158</v>
      </c>
      <c r="AJ133">
        <f t="shared" si="80"/>
        <v>0.56516785225836819</v>
      </c>
      <c r="AK133">
        <f t="shared" si="81"/>
        <v>-0.3379929364278077</v>
      </c>
      <c r="AL133">
        <f t="shared" si="82"/>
        <v>-2.1193795155507882</v>
      </c>
      <c r="AM133">
        <f t="shared" si="83"/>
        <v>-1.7831274429687409</v>
      </c>
      <c r="AN133" s="149">
        <f t="shared" si="107"/>
        <v>10.836910866703708</v>
      </c>
      <c r="AO133" s="149">
        <f t="shared" si="107"/>
        <v>10.836910861004442</v>
      </c>
      <c r="AP133" s="149">
        <f t="shared" si="107"/>
        <v>10.836910952067399</v>
      </c>
      <c r="AQ133" s="149">
        <f t="shared" si="107"/>
        <v>10.836909497068076</v>
      </c>
      <c r="AR133" s="149">
        <f t="shared" si="107"/>
        <v>10.836932746557144</v>
      </c>
      <c r="AS133" s="149">
        <f t="shared" si="107"/>
        <v>10.836561645492273</v>
      </c>
      <c r="AT133" s="149">
        <f t="shared" si="107"/>
        <v>10.842591593068732</v>
      </c>
      <c r="AU133" s="149">
        <f t="shared" si="84"/>
        <v>11.228052926526292</v>
      </c>
    </row>
    <row r="134" spans="1:50" x14ac:dyDescent="0.2">
      <c r="A134" s="13" t="s">
        <v>62</v>
      </c>
      <c r="B134" s="5"/>
      <c r="C134" s="21">
        <v>48012.419000000002</v>
      </c>
      <c r="D134" s="21"/>
      <c r="E134">
        <f t="shared" si="108"/>
        <v>19694.98102459827</v>
      </c>
      <c r="F134">
        <f t="shared" si="109"/>
        <v>19695</v>
      </c>
      <c r="G134">
        <f t="shared" si="113"/>
        <v>-8.1662000011419877E-3</v>
      </c>
      <c r="J134">
        <f t="shared" si="110"/>
        <v>-8.1662000011419877E-3</v>
      </c>
      <c r="L134">
        <v>0.1</v>
      </c>
      <c r="P134" s="193"/>
      <c r="Z134">
        <f t="shared" si="72"/>
        <v>19695</v>
      </c>
      <c r="AA134" s="149">
        <f t="shared" si="73"/>
        <v>-3.8637042754691648E-3</v>
      </c>
      <c r="AB134" s="149">
        <f t="shared" si="111"/>
        <v>-1.3184193439632425E-2</v>
      </c>
      <c r="AC134" s="149">
        <f t="shared" si="112"/>
        <v>-4.302495725672823E-3</v>
      </c>
      <c r="AD134" s="149">
        <f t="shared" si="86"/>
        <v>1.8511469469432912E-5</v>
      </c>
      <c r="AE134" s="149">
        <f t="shared" si="114"/>
        <v>1.8511469469432912E-6</v>
      </c>
      <c r="AF134" s="171">
        <f t="shared" si="77"/>
        <v>32993.919000000002</v>
      </c>
      <c r="AG134" s="172"/>
      <c r="AH134">
        <f t="shared" si="78"/>
        <v>5.0179934384904359E-3</v>
      </c>
      <c r="AI134">
        <f t="shared" si="79"/>
        <v>0.83199986485576272</v>
      </c>
      <c r="AJ134">
        <f t="shared" si="80"/>
        <v>0.47066117027238574</v>
      </c>
      <c r="AK134">
        <f t="shared" si="81"/>
        <v>-0.35872701814232338</v>
      </c>
      <c r="AL134">
        <f t="shared" si="82"/>
        <v>-2.0087828006478965</v>
      </c>
      <c r="AM134">
        <f t="shared" si="83"/>
        <v>-1.5725542365140466</v>
      </c>
      <c r="AN134" s="149">
        <f t="shared" si="107"/>
        <v>10.961914916205412</v>
      </c>
      <c r="AO134" s="149">
        <f t="shared" si="107"/>
        <v>10.961914916198635</v>
      </c>
      <c r="AP134" s="149">
        <f t="shared" si="107"/>
        <v>10.961914916706995</v>
      </c>
      <c r="AQ134" s="149">
        <f t="shared" si="107"/>
        <v>10.961914878572186</v>
      </c>
      <c r="AR134" s="149">
        <f t="shared" si="107"/>
        <v>10.961917739398292</v>
      </c>
      <c r="AS134" s="149">
        <f t="shared" si="107"/>
        <v>10.961703794388837</v>
      </c>
      <c r="AT134" s="149">
        <f t="shared" si="107"/>
        <v>10.987395575431709</v>
      </c>
      <c r="AU134" s="149">
        <f t="shared" si="84"/>
        <v>11.357808103034674</v>
      </c>
    </row>
    <row r="135" spans="1:50" x14ac:dyDescent="0.2">
      <c r="A135" s="13" t="s">
        <v>59</v>
      </c>
      <c r="B135" s="5" t="s">
        <v>30</v>
      </c>
      <c r="C135" s="21">
        <v>47640.377999999997</v>
      </c>
      <c r="D135" s="21"/>
      <c r="E135">
        <f t="shared" si="108"/>
        <v>18830.487449076008</v>
      </c>
      <c r="F135">
        <f t="shared" si="109"/>
        <v>18830.5</v>
      </c>
      <c r="G135">
        <f t="shared" si="113"/>
        <v>-5.4013800036045723E-3</v>
      </c>
      <c r="J135">
        <f t="shared" si="110"/>
        <v>-5.4013800036045723E-3</v>
      </c>
      <c r="L135">
        <v>0.1</v>
      </c>
      <c r="P135" s="193"/>
      <c r="Q135">
        <v>7.1780744062729422E-11</v>
      </c>
      <c r="R135">
        <v>4.0177128278851721E-21</v>
      </c>
      <c r="S135">
        <v>5.9629256886090352E-31</v>
      </c>
      <c r="T135" s="89">
        <v>8.0551574409658778E-12</v>
      </c>
      <c r="U135">
        <v>1.377379923542826E-7</v>
      </c>
      <c r="V135">
        <v>2.4287084831355806E-4</v>
      </c>
      <c r="W135">
        <v>2.128954725461921E-2</v>
      </c>
      <c r="X135">
        <v>913.30667440204274</v>
      </c>
      <c r="Y135">
        <v>2.418136656816221E-7</v>
      </c>
      <c r="Z135">
        <f t="shared" si="72"/>
        <v>18830.5</v>
      </c>
      <c r="AA135" s="149">
        <f t="shared" si="73"/>
        <v>-2.0541289730824763E-3</v>
      </c>
      <c r="AB135" s="149">
        <f t="shared" si="111"/>
        <v>-1.4268704481052894E-2</v>
      </c>
      <c r="AC135" s="149">
        <f t="shared" si="112"/>
        <v>-3.347251030522096E-3</v>
      </c>
      <c r="AD135" s="149">
        <f t="shared" si="86"/>
        <v>1.1204089461331233E-5</v>
      </c>
      <c r="AE135" s="149">
        <f t="shared" si="114"/>
        <v>1.1204089461331232E-6</v>
      </c>
      <c r="AF135" s="171">
        <f t="shared" si="77"/>
        <v>32621.877999999997</v>
      </c>
      <c r="AG135" s="172"/>
      <c r="AH135">
        <f t="shared" si="78"/>
        <v>8.8673244774483215E-3</v>
      </c>
      <c r="AI135">
        <f t="shared" si="79"/>
        <v>0.81209942797964496</v>
      </c>
      <c r="AJ135">
        <f t="shared" si="80"/>
        <v>0.51951682433940849</v>
      </c>
      <c r="AK135">
        <f t="shared" si="81"/>
        <v>-0.34871549146573366</v>
      </c>
      <c r="AL135">
        <f t="shared" si="82"/>
        <v>-2.0650281916263178</v>
      </c>
      <c r="AM135">
        <f t="shared" si="83"/>
        <v>-1.6747696712672946</v>
      </c>
      <c r="AN135" s="149">
        <f t="shared" si="107"/>
        <v>10.899084187526702</v>
      </c>
      <c r="AO135" s="149">
        <f t="shared" si="107"/>
        <v>10.899084186318891</v>
      </c>
      <c r="AP135" s="149">
        <f t="shared" si="107"/>
        <v>10.899084217968374</v>
      </c>
      <c r="AQ135" s="149">
        <f t="shared" si="107"/>
        <v>10.899083388629226</v>
      </c>
      <c r="AR135" s="149">
        <f t="shared" si="107"/>
        <v>10.899105122876785</v>
      </c>
      <c r="AS135" s="149">
        <f t="shared" si="107"/>
        <v>10.898537142692247</v>
      </c>
      <c r="AT135" s="149">
        <f t="shared" si="107"/>
        <v>10.914675250601894</v>
      </c>
      <c r="AU135" s="149">
        <f t="shared" si="84"/>
        <v>11.293359180258751</v>
      </c>
    </row>
    <row r="136" spans="1:50" x14ac:dyDescent="0.2">
      <c r="A136" s="13" t="s">
        <v>58</v>
      </c>
      <c r="B136" s="5" t="s">
        <v>30</v>
      </c>
      <c r="C136" s="21">
        <v>47266.400000000001</v>
      </c>
      <c r="D136" s="21"/>
      <c r="E136">
        <f t="shared" si="108"/>
        <v>17961.492960869993</v>
      </c>
      <c r="F136">
        <f t="shared" si="109"/>
        <v>17961.5</v>
      </c>
      <c r="G136">
        <f t="shared" si="113"/>
        <v>-3.0293399977381341E-3</v>
      </c>
      <c r="J136">
        <f t="shared" si="110"/>
        <v>-3.0293399977381341E-3</v>
      </c>
      <c r="L136">
        <v>0.1</v>
      </c>
      <c r="P136" s="193"/>
      <c r="Z136">
        <f t="shared" si="72"/>
        <v>17961.5</v>
      </c>
      <c r="AA136" s="149">
        <f t="shared" si="73"/>
        <v>-2.8938235233011422E-4</v>
      </c>
      <c r="AB136" s="149">
        <f t="shared" si="111"/>
        <v>-1.5641677493760379E-2</v>
      </c>
      <c r="AC136" s="149">
        <f t="shared" si="112"/>
        <v>-2.7399576454080199E-3</v>
      </c>
      <c r="AD136" s="149">
        <f t="shared" si="86"/>
        <v>7.5073678986298602E-6</v>
      </c>
      <c r="AE136" s="149">
        <f t="shared" si="114"/>
        <v>7.5073678986298608E-7</v>
      </c>
      <c r="AF136" s="171">
        <f t="shared" si="77"/>
        <v>32247.9</v>
      </c>
      <c r="AG136" s="172"/>
      <c r="AH136">
        <f t="shared" si="78"/>
        <v>1.2612337496022245E-2</v>
      </c>
      <c r="AI136">
        <f t="shared" si="79"/>
        <v>0.79357655942575667</v>
      </c>
      <c r="AJ136">
        <f t="shared" si="80"/>
        <v>0.56481763249336481</v>
      </c>
      <c r="AK136">
        <f t="shared" si="81"/>
        <v>-0.33808058526815271</v>
      </c>
      <c r="AL136">
        <f t="shared" si="82"/>
        <v>-2.1189550560638053</v>
      </c>
      <c r="AM136">
        <f t="shared" si="83"/>
        <v>-1.7822407550668877</v>
      </c>
      <c r="AN136" s="149">
        <f t="shared" si="107"/>
        <v>10.837402027704547</v>
      </c>
      <c r="AO136" s="149">
        <f t="shared" si="107"/>
        <v>10.837402022017493</v>
      </c>
      <c r="AP136" s="149">
        <f t="shared" si="107"/>
        <v>10.837402113165147</v>
      </c>
      <c r="AQ136" s="149">
        <f t="shared" si="107"/>
        <v>10.837400652328201</v>
      </c>
      <c r="AR136" s="149">
        <f t="shared" si="107"/>
        <v>10.837424066989225</v>
      </c>
      <c r="AS136" s="149">
        <f t="shared" si="107"/>
        <v>10.837049183975674</v>
      </c>
      <c r="AT136" s="149">
        <f t="shared" si="107"/>
        <v>10.843161124374934</v>
      </c>
      <c r="AU136" s="149">
        <f t="shared" si="84"/>
        <v>11.228574780152009</v>
      </c>
    </row>
    <row r="137" spans="1:50" x14ac:dyDescent="0.2">
      <c r="A137" s="13" t="s">
        <v>59</v>
      </c>
      <c r="B137" s="5" t="s">
        <v>30</v>
      </c>
      <c r="C137" s="21">
        <v>47649.42</v>
      </c>
      <c r="D137" s="21"/>
      <c r="E137">
        <f t="shared" si="108"/>
        <v>18851.497904670618</v>
      </c>
      <c r="F137">
        <f t="shared" si="109"/>
        <v>18851.5</v>
      </c>
      <c r="G137">
        <f t="shared" si="113"/>
        <v>-9.0174000069964677E-4</v>
      </c>
      <c r="J137">
        <f t="shared" si="110"/>
        <v>-9.0174000069964677E-4</v>
      </c>
      <c r="L137">
        <v>0.1</v>
      </c>
      <c r="P137" s="193"/>
      <c r="Z137">
        <f t="shared" si="72"/>
        <v>18851.5</v>
      </c>
      <c r="AA137" s="149">
        <f t="shared" si="73"/>
        <v>-2.0974701367740094E-3</v>
      </c>
      <c r="AB137" s="149">
        <f t="shared" si="111"/>
        <v>-9.6769989611258031E-3</v>
      </c>
      <c r="AC137" s="149">
        <f t="shared" si="112"/>
        <v>1.1957301360743626E-3</v>
      </c>
      <c r="AD137" s="149">
        <f t="shared" si="86"/>
        <v>1.4297705583164138E-6</v>
      </c>
      <c r="AE137" s="149">
        <f t="shared" si="114"/>
        <v>1.4297705583164139E-7</v>
      </c>
      <c r="AF137" s="171">
        <f t="shared" si="77"/>
        <v>32630.92</v>
      </c>
      <c r="AG137" s="172"/>
      <c r="AH137">
        <f t="shared" si="78"/>
        <v>8.7752589604261563E-3</v>
      </c>
      <c r="AI137">
        <f t="shared" si="79"/>
        <v>0.81256496355050445</v>
      </c>
      <c r="AJ137">
        <f t="shared" si="80"/>
        <v>0.51837606636004652</v>
      </c>
      <c r="AK137">
        <f t="shared" si="81"/>
        <v>-0.34896593825893824</v>
      </c>
      <c r="AL137">
        <f t="shared" si="82"/>
        <v>-2.0636936699322201</v>
      </c>
      <c r="AM137">
        <f t="shared" si="83"/>
        <v>-1.6722336751503093</v>
      </c>
      <c r="AN137" s="149">
        <f t="shared" si="107"/>
        <v>10.900592631535945</v>
      </c>
      <c r="AO137" s="149">
        <f t="shared" si="107"/>
        <v>10.900592630405958</v>
      </c>
      <c r="AP137" s="149">
        <f t="shared" si="107"/>
        <v>10.900592660484902</v>
      </c>
      <c r="AQ137" s="149">
        <f t="shared" si="107"/>
        <v>10.900591859820979</v>
      </c>
      <c r="AR137" s="149">
        <f t="shared" si="107"/>
        <v>10.900613174789438</v>
      </c>
      <c r="AS137" s="149">
        <f t="shared" si="107"/>
        <v>10.900047352978859</v>
      </c>
      <c r="AT137" s="149">
        <f t="shared" si="107"/>
        <v>10.916423228411571</v>
      </c>
      <c r="AU137" s="149">
        <f t="shared" si="84"/>
        <v>11.294924741135898</v>
      </c>
      <c r="AX137" s="149"/>
    </row>
    <row r="138" spans="1:50" x14ac:dyDescent="0.2">
      <c r="A138" s="13" t="s">
        <v>62</v>
      </c>
      <c r="B138" s="5"/>
      <c r="C138" s="21">
        <v>47943.572</v>
      </c>
      <c r="D138" s="21"/>
      <c r="E138">
        <f t="shared" si="108"/>
        <v>19535.004599435499</v>
      </c>
      <c r="F138">
        <f t="shared" si="109"/>
        <v>19535</v>
      </c>
      <c r="G138">
        <f t="shared" si="113"/>
        <v>1.9793999963440001E-3</v>
      </c>
      <c r="J138">
        <f t="shared" si="110"/>
        <v>1.9793999963440001E-3</v>
      </c>
      <c r="L138">
        <v>0.1</v>
      </c>
      <c r="P138" s="193"/>
      <c r="Z138">
        <f t="shared" si="72"/>
        <v>19535</v>
      </c>
      <c r="AA138" s="149">
        <f t="shared" si="73"/>
        <v>-3.5249899527485693E-3</v>
      </c>
      <c r="AB138" s="149">
        <f t="shared" si="111"/>
        <v>-3.7600677187549615E-3</v>
      </c>
      <c r="AC138" s="149">
        <f t="shared" si="112"/>
        <v>5.5043899490925694E-3</v>
      </c>
      <c r="AD138" s="149">
        <f t="shared" si="86"/>
        <v>3.0298308711671298E-5</v>
      </c>
      <c r="AE138" s="149">
        <f t="shared" si="114"/>
        <v>3.0298308711671298E-6</v>
      </c>
      <c r="AF138" s="171">
        <f t="shared" si="77"/>
        <v>32925.072</v>
      </c>
      <c r="AG138" s="172"/>
      <c r="AH138">
        <f t="shared" si="78"/>
        <v>5.7394677150989616E-3</v>
      </c>
      <c r="AI138">
        <f t="shared" si="79"/>
        <v>0.82820067439207068</v>
      </c>
      <c r="AJ138">
        <f t="shared" si="80"/>
        <v>0.48000230506084934</v>
      </c>
      <c r="AK138">
        <f t="shared" si="81"/>
        <v>-0.35692311591493414</v>
      </c>
      <c r="AL138">
        <f t="shared" si="82"/>
        <v>-2.0194001528796015</v>
      </c>
      <c r="AM138">
        <f t="shared" si="83"/>
        <v>-1.5911462644823657</v>
      </c>
      <c r="AN138" s="149">
        <f t="shared" ref="AN138:AT147" si="115">$AU138+$AB$7*SIN(AO138)</f>
        <v>10.950170688595101</v>
      </c>
      <c r="AO138" s="149">
        <f t="shared" si="115"/>
        <v>10.950170688561535</v>
      </c>
      <c r="AP138" s="149">
        <f t="shared" si="115"/>
        <v>10.950170690428433</v>
      </c>
      <c r="AQ138" s="149">
        <f t="shared" si="115"/>
        <v>10.950170586590779</v>
      </c>
      <c r="AR138" s="149">
        <f t="shared" si="115"/>
        <v>10.950176362446708</v>
      </c>
      <c r="AS138" s="149">
        <f t="shared" si="115"/>
        <v>10.949856194561391</v>
      </c>
      <c r="AT138" s="149">
        <f t="shared" si="115"/>
        <v>10.973819540436109</v>
      </c>
      <c r="AU138" s="149">
        <f t="shared" si="84"/>
        <v>11.345880020161166</v>
      </c>
      <c r="AX138" s="149"/>
    </row>
    <row r="139" spans="1:50" x14ac:dyDescent="0.2">
      <c r="A139" s="13" t="s">
        <v>59</v>
      </c>
      <c r="B139" s="5"/>
      <c r="C139" s="21">
        <v>47654.373</v>
      </c>
      <c r="D139" s="21"/>
      <c r="E139">
        <f t="shared" si="108"/>
        <v>18863.006949855324</v>
      </c>
      <c r="F139">
        <f t="shared" si="109"/>
        <v>18863</v>
      </c>
      <c r="G139">
        <f t="shared" si="113"/>
        <v>2.9909200020483695E-3</v>
      </c>
      <c r="J139">
        <f t="shared" si="110"/>
        <v>2.9909200020483695E-3</v>
      </c>
      <c r="L139">
        <v>0.1</v>
      </c>
      <c r="P139" s="193"/>
      <c r="Z139">
        <f t="shared" si="72"/>
        <v>18863</v>
      </c>
      <c r="AA139" s="149">
        <f t="shared" si="73"/>
        <v>-2.1212180416020979E-3</v>
      </c>
      <c r="AB139" s="149">
        <f t="shared" si="111"/>
        <v>-5.7338912756224152E-3</v>
      </c>
      <c r="AC139" s="149">
        <f t="shared" si="112"/>
        <v>5.1121380436504674E-3</v>
      </c>
      <c r="AD139" s="149">
        <f t="shared" si="86"/>
        <v>2.6133955377338427E-5</v>
      </c>
      <c r="AE139" s="149">
        <f t="shared" si="114"/>
        <v>2.6133955377338427E-6</v>
      </c>
      <c r="AF139" s="171">
        <f t="shared" si="77"/>
        <v>32635.873</v>
      </c>
      <c r="AG139" s="172"/>
      <c r="AH139">
        <f t="shared" si="78"/>
        <v>8.7248112776707847E-3</v>
      </c>
      <c r="AI139">
        <f t="shared" si="79"/>
        <v>0.81282026767324833</v>
      </c>
      <c r="AJ139">
        <f t="shared" si="80"/>
        <v>0.51775041922263776</v>
      </c>
      <c r="AK139">
        <f t="shared" si="81"/>
        <v>-0.34910294579085172</v>
      </c>
      <c r="AL139">
        <f t="shared" si="82"/>
        <v>-2.062962211713141</v>
      </c>
      <c r="AM139">
        <f t="shared" si="83"/>
        <v>-1.6708460823579845</v>
      </c>
      <c r="AN139" s="149">
        <f t="shared" si="115"/>
        <v>10.901419050766668</v>
      </c>
      <c r="AO139" s="149">
        <f t="shared" si="115"/>
        <v>10.901419049677907</v>
      </c>
      <c r="AP139" s="149">
        <f t="shared" si="115"/>
        <v>10.901419078913104</v>
      </c>
      <c r="AQ139" s="149">
        <f t="shared" si="115"/>
        <v>10.90141829389866</v>
      </c>
      <c r="AR139" s="149">
        <f t="shared" si="115"/>
        <v>10.901439375128733</v>
      </c>
      <c r="AS139" s="149">
        <f t="shared" si="115"/>
        <v>10.900874871987909</v>
      </c>
      <c r="AT139" s="149">
        <f t="shared" si="115"/>
        <v>10.917380847499039</v>
      </c>
      <c r="AU139" s="149">
        <f t="shared" si="84"/>
        <v>11.295782072092432</v>
      </c>
      <c r="AX139" s="149"/>
    </row>
    <row r="140" spans="1:50" x14ac:dyDescent="0.2">
      <c r="A140" s="13" t="s">
        <v>49</v>
      </c>
      <c r="B140" s="5"/>
      <c r="C140" s="21">
        <v>46095.62</v>
      </c>
      <c r="D140" s="21"/>
      <c r="E140">
        <f t="shared" si="108"/>
        <v>15241.008421934939</v>
      </c>
      <c r="F140">
        <f t="shared" si="109"/>
        <v>15241</v>
      </c>
      <c r="G140">
        <f t="shared" si="113"/>
        <v>3.6244400034775026E-3</v>
      </c>
      <c r="J140">
        <f t="shared" si="110"/>
        <v>3.6244400034775026E-3</v>
      </c>
      <c r="L140">
        <v>0.1</v>
      </c>
      <c r="P140" s="193"/>
      <c r="Z140">
        <f t="shared" si="72"/>
        <v>15241</v>
      </c>
      <c r="AA140" s="149">
        <f t="shared" si="73"/>
        <v>4.837229308139495E-3</v>
      </c>
      <c r="AB140" s="149">
        <f t="shared" si="111"/>
        <v>-1.985948623371107E-2</v>
      </c>
      <c r="AC140" s="149">
        <f t="shared" si="112"/>
        <v>-1.2127893046619924E-3</v>
      </c>
      <c r="AD140" s="149">
        <f t="shared" si="86"/>
        <v>1.470857897502519E-6</v>
      </c>
      <c r="AE140" s="149">
        <f t="shared" si="114"/>
        <v>1.4708578975025192E-7</v>
      </c>
      <c r="AF140" s="171">
        <f t="shared" si="77"/>
        <v>31077.120000000003</v>
      </c>
      <c r="AG140" s="172"/>
      <c r="AH140">
        <f t="shared" si="78"/>
        <v>2.3483926237188573E-2</v>
      </c>
      <c r="AI140">
        <f t="shared" si="79"/>
        <v>0.74400891765470223</v>
      </c>
      <c r="AJ140">
        <f t="shared" si="80"/>
        <v>0.68508037754962059</v>
      </c>
      <c r="AK140">
        <f t="shared" si="81"/>
        <v>-0.30228742069998177</v>
      </c>
      <c r="AL140">
        <f t="shared" si="82"/>
        <v>-2.2734568439232263</v>
      </c>
      <c r="AM140">
        <f t="shared" si="83"/>
        <v>-2.1572470261011478</v>
      </c>
      <c r="AN140" s="149">
        <f t="shared" si="115"/>
        <v>10.652699565977581</v>
      </c>
      <c r="AO140" s="149">
        <f t="shared" si="115"/>
        <v>10.652700682167835</v>
      </c>
      <c r="AP140" s="149">
        <f t="shared" si="115"/>
        <v>10.652692300739748</v>
      </c>
      <c r="AQ140" s="149">
        <f t="shared" si="115"/>
        <v>10.65275524135868</v>
      </c>
      <c r="AR140" s="149">
        <f t="shared" si="115"/>
        <v>10.652282857556964</v>
      </c>
      <c r="AS140" s="149">
        <f t="shared" si="115"/>
        <v>10.655843606699197</v>
      </c>
      <c r="AT140" s="149">
        <f t="shared" si="115"/>
        <v>10.629822993151622</v>
      </c>
      <c r="AU140" s="149">
        <f t="shared" si="84"/>
        <v>11.02576009604339</v>
      </c>
      <c r="AX140" s="149"/>
    </row>
    <row r="141" spans="1:50" x14ac:dyDescent="0.2">
      <c r="A141" s="13" t="s">
        <v>54</v>
      </c>
      <c r="B141" s="5"/>
      <c r="C141" s="21">
        <v>46903.402000000002</v>
      </c>
      <c r="D141" s="21"/>
      <c r="E141">
        <f t="shared" si="108"/>
        <v>17118.012164593711</v>
      </c>
      <c r="F141">
        <f t="shared" si="109"/>
        <v>17118</v>
      </c>
      <c r="G141">
        <f t="shared" si="113"/>
        <v>5.2351199992699549E-3</v>
      </c>
      <c r="J141">
        <f t="shared" si="110"/>
        <v>5.2351199992699549E-3</v>
      </c>
      <c r="L141">
        <v>0.1</v>
      </c>
      <c r="P141" s="193"/>
      <c r="Z141">
        <f t="shared" si="72"/>
        <v>17118</v>
      </c>
      <c r="AA141" s="149">
        <f t="shared" si="73"/>
        <v>1.3670305319339882E-3</v>
      </c>
      <c r="AB141" s="149">
        <f t="shared" si="111"/>
        <v>-1.0888562365409263E-2</v>
      </c>
      <c r="AC141" s="149">
        <f t="shared" si="112"/>
        <v>3.8680894673359667E-3</v>
      </c>
      <c r="AD141" s="149">
        <f t="shared" si="86"/>
        <v>1.4962116127315443E-5</v>
      </c>
      <c r="AE141" s="149">
        <f t="shared" si="114"/>
        <v>1.4962116127315444E-6</v>
      </c>
      <c r="AF141" s="171">
        <f t="shared" si="77"/>
        <v>31884.902000000002</v>
      </c>
      <c r="AG141" s="172"/>
      <c r="AH141">
        <f t="shared" si="78"/>
        <v>1.6123682364679218E-2</v>
      </c>
      <c r="AI141">
        <f t="shared" si="79"/>
        <v>0.77691245205129733</v>
      </c>
      <c r="AJ141">
        <f t="shared" si="80"/>
        <v>0.60541637840005602</v>
      </c>
      <c r="AK141">
        <f t="shared" si="81"/>
        <v>-0.32732409765246445</v>
      </c>
      <c r="AL141">
        <f t="shared" si="82"/>
        <v>-2.1690317246312829</v>
      </c>
      <c r="AM141">
        <f t="shared" si="83"/>
        <v>-1.8917186647029784</v>
      </c>
      <c r="AN141" s="149">
        <f t="shared" si="115"/>
        <v>10.778840978616527</v>
      </c>
      <c r="AO141" s="149">
        <f t="shared" si="115"/>
        <v>10.77884099601677</v>
      </c>
      <c r="AP141" s="149">
        <f t="shared" si="115"/>
        <v>10.778840791743875</v>
      </c>
      <c r="AQ141" s="149">
        <f t="shared" si="115"/>
        <v>10.778843189849834</v>
      </c>
      <c r="AR141" s="149">
        <f t="shared" si="115"/>
        <v>10.778815038410976</v>
      </c>
      <c r="AS141" s="149">
        <f t="shared" si="115"/>
        <v>10.779145736192515</v>
      </c>
      <c r="AT141" s="149">
        <f t="shared" si="115"/>
        <v>10.77529184050082</v>
      </c>
      <c r="AU141" s="149">
        <f t="shared" si="84"/>
        <v>11.165691418253232</v>
      </c>
      <c r="AX141" s="149"/>
    </row>
    <row r="142" spans="1:50" x14ac:dyDescent="0.2">
      <c r="A142" t="s">
        <v>36</v>
      </c>
      <c r="C142" s="21">
        <v>41753.317999999999</v>
      </c>
      <c r="D142" s="21"/>
      <c r="E142">
        <f t="shared" si="108"/>
        <v>5151.0124753123637</v>
      </c>
      <c r="F142">
        <f t="shared" si="109"/>
        <v>5151</v>
      </c>
      <c r="G142">
        <f t="shared" si="113"/>
        <v>5.3688400003011338E-3</v>
      </c>
      <c r="J142" s="40">
        <f t="shared" si="110"/>
        <v>5.3688400003011338E-3</v>
      </c>
      <c r="L142">
        <v>0.1</v>
      </c>
      <c r="P142" s="193"/>
      <c r="Z142">
        <f t="shared" si="72"/>
        <v>5151</v>
      </c>
      <c r="AA142" s="149">
        <f t="shared" si="73"/>
        <v>1.7943868423494928E-2</v>
      </c>
      <c r="AB142" s="149">
        <f t="shared" si="111"/>
        <v>-4.6513600265113149E-2</v>
      </c>
      <c r="AC142" s="149">
        <f t="shared" si="112"/>
        <v>-1.2575028423193794E-2</v>
      </c>
      <c r="AD142" s="149">
        <f t="shared" si="86"/>
        <v>1.5813133984413181E-4</v>
      </c>
      <c r="AE142" s="149">
        <f t="shared" si="114"/>
        <v>1.581313398441318E-5</v>
      </c>
      <c r="AF142" s="171">
        <f t="shared" si="77"/>
        <v>26734.817999999999</v>
      </c>
      <c r="AG142" s="172"/>
      <c r="AH142">
        <f t="shared" si="78"/>
        <v>5.1882440265414283E-2</v>
      </c>
      <c r="AI142">
        <f t="shared" si="79"/>
        <v>0.63742495772302377</v>
      </c>
      <c r="AJ142">
        <f t="shared" si="80"/>
        <v>0.93503572590026141</v>
      </c>
      <c r="AK142">
        <f t="shared" si="81"/>
        <v>-0.15952572730319628</v>
      </c>
      <c r="AL142">
        <f t="shared" si="82"/>
        <v>-2.7271026271228553</v>
      </c>
      <c r="AM142">
        <f t="shared" si="83"/>
        <v>-4.7559262828027853</v>
      </c>
      <c r="AN142" s="149">
        <f t="shared" si="115"/>
        <v>10.043648941789931</v>
      </c>
      <c r="AO142" s="149">
        <f t="shared" si="115"/>
        <v>10.043966139052328</v>
      </c>
      <c r="AP142" s="149">
        <f t="shared" si="115"/>
        <v>10.042983164504198</v>
      </c>
      <c r="AQ142" s="149">
        <f t="shared" si="115"/>
        <v>10.046031585372871</v>
      </c>
      <c r="AR142" s="149">
        <f t="shared" si="115"/>
        <v>10.036599162745855</v>
      </c>
      <c r="AS142" s="149">
        <f t="shared" si="115"/>
        <v>10.065995315872723</v>
      </c>
      <c r="AT142" s="149">
        <f t="shared" si="115"/>
        <v>9.9762724744917257</v>
      </c>
      <c r="AU142" s="149">
        <f t="shared" si="84"/>
        <v>10.27354536983278</v>
      </c>
      <c r="AX142" s="149"/>
    </row>
    <row r="143" spans="1:50" x14ac:dyDescent="0.2">
      <c r="A143" s="13" t="s">
        <v>56</v>
      </c>
      <c r="B143" s="5" t="s">
        <v>30</v>
      </c>
      <c r="C143" s="21">
        <v>46914.377</v>
      </c>
      <c r="D143" s="21"/>
      <c r="E143">
        <f t="shared" si="108"/>
        <v>17143.514238266653</v>
      </c>
      <c r="F143">
        <f t="shared" si="109"/>
        <v>17143.5</v>
      </c>
      <c r="G143">
        <f t="shared" si="113"/>
        <v>6.127540000306908E-3</v>
      </c>
      <c r="J143">
        <f t="shared" si="110"/>
        <v>6.127540000306908E-3</v>
      </c>
      <c r="L143">
        <v>0.1</v>
      </c>
      <c r="P143" s="193"/>
      <c r="Z143">
        <f t="shared" si="72"/>
        <v>17143.5</v>
      </c>
      <c r="AA143" s="149">
        <f t="shared" si="73"/>
        <v>1.317806857744486E-3</v>
      </c>
      <c r="AB143" s="149">
        <f t="shared" si="111"/>
        <v>-9.8918126657182096E-3</v>
      </c>
      <c r="AC143" s="149">
        <f t="shared" si="112"/>
        <v>4.809733142562422E-3</v>
      </c>
      <c r="AD143" s="149">
        <f t="shared" si="86"/>
        <v>2.313353290266339E-5</v>
      </c>
      <c r="AE143" s="149">
        <f t="shared" si="114"/>
        <v>2.3133532902663393E-6</v>
      </c>
      <c r="AF143" s="171">
        <f t="shared" si="77"/>
        <v>31895.877</v>
      </c>
      <c r="AG143" s="172"/>
      <c r="AH143">
        <f t="shared" si="78"/>
        <v>1.6019352666025118E-2</v>
      </c>
      <c r="AI143">
        <f t="shared" si="79"/>
        <v>0.77739817891719776</v>
      </c>
      <c r="AJ143">
        <f t="shared" si="80"/>
        <v>0.60423523403198232</v>
      </c>
      <c r="AK143">
        <f t="shared" si="81"/>
        <v>-0.32765461724868905</v>
      </c>
      <c r="AL143">
        <f t="shared" si="82"/>
        <v>-2.1675485412367488</v>
      </c>
      <c r="AM143">
        <f t="shared" si="83"/>
        <v>-1.8883279694505886</v>
      </c>
      <c r="AN143" s="149">
        <f t="shared" si="115"/>
        <v>10.780593342386979</v>
      </c>
      <c r="AO143" s="149">
        <f t="shared" si="115"/>
        <v>10.780593357783905</v>
      </c>
      <c r="AP143" s="149">
        <f t="shared" si="115"/>
        <v>10.780593175578902</v>
      </c>
      <c r="AQ143" s="149">
        <f t="shared" si="115"/>
        <v>10.780595331776233</v>
      </c>
      <c r="AR143" s="149">
        <f t="shared" si="115"/>
        <v>10.780569816899137</v>
      </c>
      <c r="AS143" s="149">
        <f t="shared" si="115"/>
        <v>10.780871932816192</v>
      </c>
      <c r="AT143" s="149">
        <f t="shared" si="115"/>
        <v>10.777321071168812</v>
      </c>
      <c r="AU143" s="149">
        <f t="shared" si="84"/>
        <v>11.167592456461199</v>
      </c>
      <c r="AX143" s="149"/>
    </row>
    <row r="144" spans="1:50" x14ac:dyDescent="0.2">
      <c r="A144" s="13" t="s">
        <v>54</v>
      </c>
      <c r="B144" s="5" t="s">
        <v>30</v>
      </c>
      <c r="C144" s="21">
        <v>46892.43</v>
      </c>
      <c r="D144" s="21"/>
      <c r="E144">
        <f t="shared" si="108"/>
        <v>17092.517061874838</v>
      </c>
      <c r="F144">
        <f t="shared" si="109"/>
        <v>17092.5</v>
      </c>
      <c r="G144">
        <f t="shared" si="113"/>
        <v>7.3427000024821609E-3</v>
      </c>
      <c r="J144">
        <f t="shared" si="110"/>
        <v>7.3427000024821609E-3</v>
      </c>
      <c r="L144">
        <v>0.1</v>
      </c>
      <c r="P144" s="193"/>
      <c r="Z144">
        <f t="shared" si="72"/>
        <v>17092.5</v>
      </c>
      <c r="AA144" s="149">
        <f t="shared" si="73"/>
        <v>1.4162001319590334E-3</v>
      </c>
      <c r="AB144" s="149">
        <f t="shared" si="111"/>
        <v>-8.8851974626849885E-3</v>
      </c>
      <c r="AC144" s="149">
        <f t="shared" si="112"/>
        <v>5.9264998705231275E-3</v>
      </c>
      <c r="AD144" s="149">
        <f t="shared" si="86"/>
        <v>3.5123400715310647E-5</v>
      </c>
      <c r="AE144" s="149">
        <f t="shared" si="114"/>
        <v>3.5123400715310647E-6</v>
      </c>
      <c r="AF144" s="171">
        <f t="shared" si="77"/>
        <v>31873.93</v>
      </c>
      <c r="AG144" s="172"/>
      <c r="AH144">
        <f t="shared" si="78"/>
        <v>1.6227897465167149E-2</v>
      </c>
      <c r="AI144">
        <f t="shared" si="79"/>
        <v>0.77642782130820087</v>
      </c>
      <c r="AJ144">
        <f t="shared" si="80"/>
        <v>0.60659471913736251</v>
      </c>
      <c r="AK144">
        <f t="shared" si="81"/>
        <v>-0.32699327190137573</v>
      </c>
      <c r="AL144">
        <f t="shared" si="82"/>
        <v>-2.1705130567096482</v>
      </c>
      <c r="AM144">
        <f t="shared" si="83"/>
        <v>-1.8951146366896132</v>
      </c>
      <c r="AN144" s="149">
        <f t="shared" si="115"/>
        <v>10.777089708835161</v>
      </c>
      <c r="AO144" s="149">
        <f t="shared" si="115"/>
        <v>10.777089728370898</v>
      </c>
      <c r="AP144" s="149">
        <f t="shared" si="115"/>
        <v>10.777089500837354</v>
      </c>
      <c r="AQ144" s="149">
        <f t="shared" si="115"/>
        <v>10.777092150944659</v>
      </c>
      <c r="AR144" s="149">
        <f t="shared" si="115"/>
        <v>10.777061286824814</v>
      </c>
      <c r="AS144" s="149">
        <f t="shared" si="115"/>
        <v>10.777421008053999</v>
      </c>
      <c r="AT144" s="149">
        <f t="shared" si="115"/>
        <v>10.773264020715501</v>
      </c>
      <c r="AU144" s="149">
        <f t="shared" si="84"/>
        <v>11.163790380045267</v>
      </c>
      <c r="AX144" s="149"/>
    </row>
    <row r="145" spans="1:50" x14ac:dyDescent="0.2">
      <c r="A145" s="13" t="s">
        <v>58</v>
      </c>
      <c r="B145" s="5"/>
      <c r="C145" s="21">
        <v>47262.322</v>
      </c>
      <c r="D145" s="21"/>
      <c r="E145">
        <f t="shared" si="108"/>
        <v>17952.017110625042</v>
      </c>
      <c r="F145">
        <f t="shared" si="109"/>
        <v>17952</v>
      </c>
      <c r="G145">
        <f t="shared" si="113"/>
        <v>7.3636800007079728E-3</v>
      </c>
      <c r="J145">
        <f t="shared" si="110"/>
        <v>7.3636800007079728E-3</v>
      </c>
      <c r="L145">
        <v>0.1</v>
      </c>
      <c r="P145" s="193"/>
      <c r="Z145">
        <f t="shared" si="72"/>
        <v>17952</v>
      </c>
      <c r="AA145" s="149">
        <f t="shared" si="73"/>
        <v>-2.7040929442527506E-4</v>
      </c>
      <c r="AB145" s="149">
        <f t="shared" si="111"/>
        <v>-5.2888906320625994E-3</v>
      </c>
      <c r="AC145" s="149">
        <f t="shared" si="112"/>
        <v>7.6340892951332479E-3</v>
      </c>
      <c r="AD145" s="149">
        <f t="shared" si="86"/>
        <v>5.8279319366068051E-5</v>
      </c>
      <c r="AE145" s="149">
        <f t="shared" si="114"/>
        <v>5.8279319366068055E-6</v>
      </c>
      <c r="AF145" s="171">
        <f t="shared" si="77"/>
        <v>32243.822</v>
      </c>
      <c r="AG145" s="172"/>
      <c r="AH145">
        <f t="shared" si="78"/>
        <v>1.2652570632770572E-2</v>
      </c>
      <c r="AI145">
        <f t="shared" si="79"/>
        <v>0.79338185420381602</v>
      </c>
      <c r="AJ145">
        <f t="shared" si="80"/>
        <v>0.56529287539273732</v>
      </c>
      <c r="AK145">
        <f t="shared" si="81"/>
        <v>-0.33796162619669062</v>
      </c>
      <c r="AL145">
        <f t="shared" si="82"/>
        <v>-2.1195310710322652</v>
      </c>
      <c r="AM145">
        <f t="shared" si="83"/>
        <v>-1.7834442021323504</v>
      </c>
      <c r="AN145" s="149">
        <f t="shared" si="115"/>
        <v>10.836735473580172</v>
      </c>
      <c r="AO145" s="149">
        <f t="shared" si="115"/>
        <v>10.836735467876871</v>
      </c>
      <c r="AP145" s="149">
        <f t="shared" si="115"/>
        <v>10.836735558904536</v>
      </c>
      <c r="AQ145" s="149">
        <f t="shared" si="115"/>
        <v>10.836734106061602</v>
      </c>
      <c r="AR145" s="149">
        <f t="shared" si="115"/>
        <v>10.836757295669006</v>
      </c>
      <c r="AS145" s="149">
        <f t="shared" si="115"/>
        <v>10.836387553843078</v>
      </c>
      <c r="AT145" s="149">
        <f t="shared" si="115"/>
        <v>10.84238821447005</v>
      </c>
      <c r="AU145" s="149">
        <f t="shared" si="84"/>
        <v>11.227866550231393</v>
      </c>
      <c r="AX145" s="149"/>
    </row>
    <row r="146" spans="1:50" x14ac:dyDescent="0.2">
      <c r="A146" s="13" t="s">
        <v>46</v>
      </c>
      <c r="B146" s="5"/>
      <c r="C146" s="21">
        <v>45061.476000000002</v>
      </c>
      <c r="D146" s="21"/>
      <c r="E146">
        <f t="shared" si="108"/>
        <v>12838.018310186826</v>
      </c>
      <c r="F146">
        <f t="shared" si="109"/>
        <v>12838</v>
      </c>
      <c r="G146">
        <f t="shared" si="113"/>
        <v>7.8799200055073015E-3</v>
      </c>
      <c r="J146">
        <f t="shared" si="110"/>
        <v>7.8799200055073015E-3</v>
      </c>
      <c r="L146">
        <v>0.1</v>
      </c>
      <c r="P146" s="193"/>
      <c r="Z146">
        <f t="shared" ref="Z146:Z177" si="116">F146</f>
        <v>12838</v>
      </c>
      <c r="AA146" s="149">
        <f t="shared" ref="AA146:AA177" si="117">AB$3+AB$4*Z146+AB$5*Z146^2+AH146</f>
        <v>8.8178655037148626E-3</v>
      </c>
      <c r="AB146" s="149">
        <f t="shared" si="111"/>
        <v>-2.4086165618261574E-2</v>
      </c>
      <c r="AC146" s="149">
        <f t="shared" si="112"/>
        <v>-9.3794549820756107E-4</v>
      </c>
      <c r="AD146" s="149">
        <f t="shared" si="86"/>
        <v>8.7974175760782998E-7</v>
      </c>
      <c r="AE146" s="149">
        <f t="shared" si="114"/>
        <v>8.7974175760783E-8</v>
      </c>
      <c r="AF146" s="171">
        <f t="shared" ref="AF146:AF177" si="118">+C146-15018.5</f>
        <v>30042.976000000002</v>
      </c>
      <c r="AG146" s="172"/>
      <c r="AH146">
        <f t="shared" ref="AH146:AH177" si="119">$AB$6*($AB$11/AI146*AJ146+$AB$12)</f>
        <v>3.1966085623768875E-2</v>
      </c>
      <c r="AI146">
        <f t="shared" ref="AI146:AI177" si="120">1+$AB$7*COS(AL146)</f>
        <v>0.70912885644317836</v>
      </c>
      <c r="AJ146">
        <f t="shared" ref="AJ146:AJ177" si="121">SIN(AL146+RADIANS($AB$9))</f>
        <v>0.76862949212362885</v>
      </c>
      <c r="AK146">
        <f t="shared" ref="AK146:AK177" si="122">$AB$7*SIN(AL146)</f>
        <v>-0.26889235169433812</v>
      </c>
      <c r="AL146">
        <f t="shared" ref="AL146:AL177" si="123">2*ATAN(AM146)</f>
        <v>-2.3954387560656785</v>
      </c>
      <c r="AM146">
        <f t="shared" ref="AM146:AM177" si="124">SQRT((1+$AB$7)/(1-$AB$7))*TAN(AN146/2)</f>
        <v>-2.5548837526077226</v>
      </c>
      <c r="AN146" s="149">
        <f t="shared" si="115"/>
        <v>10.498443459955668</v>
      </c>
      <c r="AO146" s="149">
        <f t="shared" si="115"/>
        <v>10.498456330028223</v>
      </c>
      <c r="AP146" s="149">
        <f t="shared" si="115"/>
        <v>10.498388204875532</v>
      </c>
      <c r="AQ146" s="149">
        <f t="shared" si="115"/>
        <v>10.498748908986517</v>
      </c>
      <c r="AR146" s="149">
        <f t="shared" si="115"/>
        <v>10.496841796734699</v>
      </c>
      <c r="AS146" s="149">
        <f t="shared" si="115"/>
        <v>10.507002354249448</v>
      </c>
      <c r="AT146" s="149">
        <f t="shared" si="115"/>
        <v>10.454884212808892</v>
      </c>
      <c r="AU146" s="149">
        <f t="shared" ref="AU146:AU177" si="125">RADIANS($AB$9)+$AB$18*(F146-AB$15)</f>
        <v>10.846615201386889</v>
      </c>
      <c r="AX146" s="149"/>
    </row>
    <row r="147" spans="1:50" x14ac:dyDescent="0.2">
      <c r="A147" s="13" t="s">
        <v>41</v>
      </c>
      <c r="B147" s="5"/>
      <c r="C147" s="21">
        <v>44662.535000000003</v>
      </c>
      <c r="D147" s="21"/>
      <c r="E147">
        <f t="shared" si="108"/>
        <v>11911.018513088065</v>
      </c>
      <c r="F147">
        <f t="shared" si="109"/>
        <v>11911</v>
      </c>
      <c r="G147">
        <f t="shared" si="113"/>
        <v>7.9672400024719536E-3</v>
      </c>
      <c r="J147">
        <f t="shared" si="110"/>
        <v>7.9672400024719536E-3</v>
      </c>
      <c r="L147">
        <v>0.1</v>
      </c>
      <c r="P147" s="193"/>
      <c r="Z147">
        <f t="shared" si="116"/>
        <v>11911</v>
      </c>
      <c r="AA147" s="149">
        <f t="shared" si="117"/>
        <v>1.0210329349439856E-2</v>
      </c>
      <c r="AB147" s="149">
        <f t="shared" si="111"/>
        <v>-2.6984190340282904E-2</v>
      </c>
      <c r="AC147" s="149">
        <f t="shared" si="112"/>
        <v>-2.2430893469679025E-3</v>
      </c>
      <c r="AD147" s="149">
        <f t="shared" ref="AD147:AD178" si="126">+(G147-AA147)^2</f>
        <v>5.031449818480891E-6</v>
      </c>
      <c r="AE147" s="149">
        <f t="shared" si="114"/>
        <v>5.031449818480891E-7</v>
      </c>
      <c r="AF147" s="171">
        <f t="shared" si="118"/>
        <v>29644.035000000003</v>
      </c>
      <c r="AG147" s="172"/>
      <c r="AH147">
        <f t="shared" si="119"/>
        <v>3.4951430342754858E-2</v>
      </c>
      <c r="AI147">
        <f t="shared" si="120"/>
        <v>0.6975434612179976</v>
      </c>
      <c r="AJ147">
        <f t="shared" si="121"/>
        <v>0.79611641403274891</v>
      </c>
      <c r="AK147">
        <f t="shared" si="122"/>
        <v>-0.25579124516248769</v>
      </c>
      <c r="AL147">
        <f t="shared" si="123"/>
        <v>-2.4395930349207302</v>
      </c>
      <c r="AM147">
        <f t="shared" si="124"/>
        <v>-2.7310320778405379</v>
      </c>
      <c r="AN147" s="149">
        <f t="shared" si="115"/>
        <v>10.440795142490861</v>
      </c>
      <c r="AO147" s="149">
        <f t="shared" si="115"/>
        <v>10.440819831799764</v>
      </c>
      <c r="AP147" s="149">
        <f t="shared" si="115"/>
        <v>10.440701513603928</v>
      </c>
      <c r="AQ147" s="149">
        <f t="shared" si="115"/>
        <v>10.441268733525156</v>
      </c>
      <c r="AR147" s="149">
        <f t="shared" si="115"/>
        <v>10.438554172069638</v>
      </c>
      <c r="AS147" s="149">
        <f t="shared" si="115"/>
        <v>10.451655168367171</v>
      </c>
      <c r="AT147" s="149">
        <f t="shared" si="115"/>
        <v>10.390770418345499</v>
      </c>
      <c r="AU147" s="149">
        <f t="shared" si="125"/>
        <v>10.777506871238501</v>
      </c>
      <c r="AX147" s="149"/>
    </row>
    <row r="148" spans="1:50" x14ac:dyDescent="0.2">
      <c r="A148" s="13" t="s">
        <v>59</v>
      </c>
      <c r="B148" s="5"/>
      <c r="C148" s="21">
        <v>47617.37</v>
      </c>
      <c r="D148" s="21"/>
      <c r="E148">
        <f t="shared" si="108"/>
        <v>18777.024878591543</v>
      </c>
      <c r="F148">
        <f t="shared" si="109"/>
        <v>18777</v>
      </c>
      <c r="G148">
        <f t="shared" si="113"/>
        <v>1.0706680004659574E-2</v>
      </c>
      <c r="J148">
        <f t="shared" si="110"/>
        <v>1.0706680004659574E-2</v>
      </c>
      <c r="L148">
        <v>0.1</v>
      </c>
      <c r="P148" s="193"/>
      <c r="Q148">
        <v>1.0932607295741542E-10</v>
      </c>
      <c r="R148">
        <v>3.4477249199263396E-21</v>
      </c>
      <c r="S148">
        <v>3.7144384148684994E-29</v>
      </c>
      <c r="T148" s="89">
        <v>2.3092969845208833E-13</v>
      </c>
      <c r="U148">
        <v>3.4414516625458147E-8</v>
      </c>
      <c r="V148">
        <v>1.1846684036405127E-4</v>
      </c>
      <c r="W148">
        <v>1.6157288615939815E-2</v>
      </c>
      <c r="X148">
        <v>664.41323074988622</v>
      </c>
      <c r="Y148">
        <v>6.9324476034328591E-9</v>
      </c>
      <c r="Z148">
        <f t="shared" si="116"/>
        <v>18777</v>
      </c>
      <c r="AA148" s="149">
        <f t="shared" si="117"/>
        <v>-1.9438561895990733E-3</v>
      </c>
      <c r="AB148" s="149">
        <f t="shared" si="111"/>
        <v>1.6051371460177911E-3</v>
      </c>
      <c r="AC148" s="149">
        <f t="shared" si="112"/>
        <v>1.2650536194258648E-2</v>
      </c>
      <c r="AD148" s="149">
        <f t="shared" si="126"/>
        <v>1.6003606600224808E-4</v>
      </c>
      <c r="AE148" s="149">
        <f t="shared" si="114"/>
        <v>1.6003606600224809E-5</v>
      </c>
      <c r="AF148" s="171">
        <f t="shared" si="118"/>
        <v>32598.870000000003</v>
      </c>
      <c r="AG148" s="172"/>
      <c r="AH148">
        <f t="shared" si="119"/>
        <v>9.1015428586417833E-3</v>
      </c>
      <c r="AI148">
        <f t="shared" si="120"/>
        <v>0.81091733488540851</v>
      </c>
      <c r="AJ148">
        <f t="shared" si="121"/>
        <v>0.52241297583972446</v>
      </c>
      <c r="AK148">
        <f t="shared" si="122"/>
        <v>-0.34807594675146408</v>
      </c>
      <c r="AL148">
        <f t="shared" si="123"/>
        <v>-2.0684211493906193</v>
      </c>
      <c r="AM148">
        <f t="shared" si="124"/>
        <v>-1.6812429228841983</v>
      </c>
      <c r="AN148" s="149">
        <f t="shared" ref="AN148:AT156" si="127">$AU148+$AB$7*SIN(AO148)</f>
        <v>10.895245145968612</v>
      </c>
      <c r="AO148" s="149">
        <f t="shared" si="127"/>
        <v>10.895245144547607</v>
      </c>
      <c r="AP148" s="149">
        <f t="shared" si="127"/>
        <v>10.895245180363293</v>
      </c>
      <c r="AQ148" s="149">
        <f t="shared" si="127"/>
        <v>10.895244277651472</v>
      </c>
      <c r="AR148" s="149">
        <f t="shared" si="127"/>
        <v>10.895267032404332</v>
      </c>
      <c r="AS148" s="149">
        <f t="shared" si="127"/>
        <v>10.894695011611821</v>
      </c>
      <c r="AT148" s="149">
        <f t="shared" si="127"/>
        <v>10.910226264362706</v>
      </c>
      <c r="AU148" s="149">
        <f t="shared" si="125"/>
        <v>11.28937072754792</v>
      </c>
      <c r="AX148" s="149"/>
    </row>
    <row r="149" spans="1:50" x14ac:dyDescent="0.2">
      <c r="A149" s="13" t="s">
        <v>46</v>
      </c>
      <c r="B149" s="5"/>
      <c r="C149" s="21">
        <v>45074.39</v>
      </c>
      <c r="D149" s="21"/>
      <c r="E149">
        <f t="shared" si="108"/>
        <v>12868.025943846267</v>
      </c>
      <c r="F149">
        <f t="shared" si="109"/>
        <v>12868</v>
      </c>
      <c r="G149">
        <f t="shared" si="113"/>
        <v>1.1165119998622686E-2</v>
      </c>
      <c r="J149">
        <f t="shared" si="110"/>
        <v>1.1165119998622686E-2</v>
      </c>
      <c r="L149">
        <v>0.1</v>
      </c>
      <c r="P149" s="193"/>
      <c r="Z149">
        <f t="shared" si="116"/>
        <v>12868</v>
      </c>
      <c r="AA149" s="149">
        <f t="shared" si="117"/>
        <v>8.7714606746936985E-3</v>
      </c>
      <c r="AB149" s="149">
        <f t="shared" si="111"/>
        <v>-2.0701675117899949E-2</v>
      </c>
      <c r="AC149" s="149">
        <f t="shared" si="112"/>
        <v>2.3936593239289872E-3</v>
      </c>
      <c r="AD149" s="149">
        <f t="shared" si="126"/>
        <v>5.7296049590321763E-6</v>
      </c>
      <c r="AE149" s="149">
        <f t="shared" si="114"/>
        <v>5.7296049590321771E-7</v>
      </c>
      <c r="AF149" s="171">
        <f t="shared" si="118"/>
        <v>30055.89</v>
      </c>
      <c r="AG149" s="172"/>
      <c r="AH149">
        <f t="shared" si="119"/>
        <v>3.1866795116522635E-2</v>
      </c>
      <c r="AI149">
        <f t="shared" si="120"/>
        <v>0.70952004135386448</v>
      </c>
      <c r="AJ149">
        <f t="shared" si="121"/>
        <v>0.76769878322414153</v>
      </c>
      <c r="AK149">
        <f t="shared" si="122"/>
        <v>-0.26931489483261828</v>
      </c>
      <c r="AL149">
        <f t="shared" si="123"/>
        <v>-2.3939850972964019</v>
      </c>
      <c r="AM149">
        <f t="shared" si="124"/>
        <v>-2.5494227345293567</v>
      </c>
      <c r="AN149" s="149">
        <f t="shared" si="127"/>
        <v>10.500325179005433</v>
      </c>
      <c r="AO149" s="149">
        <f t="shared" si="127"/>
        <v>10.500337755285171</v>
      </c>
      <c r="AP149" s="149">
        <f t="shared" si="127"/>
        <v>10.500270953440243</v>
      </c>
      <c r="AQ149" s="149">
        <f t="shared" si="127"/>
        <v>10.500625881693633</v>
      </c>
      <c r="AR149" s="149">
        <f t="shared" si="127"/>
        <v>10.498742758318862</v>
      </c>
      <c r="AS149" s="149">
        <f t="shared" si="127"/>
        <v>10.508810221845744</v>
      </c>
      <c r="AT149" s="149">
        <f t="shared" si="127"/>
        <v>10.456990229373279</v>
      </c>
      <c r="AU149" s="149">
        <f t="shared" si="125"/>
        <v>10.848851716925672</v>
      </c>
      <c r="AX149" s="149"/>
    </row>
    <row r="150" spans="1:50" x14ac:dyDescent="0.2">
      <c r="A150" s="13" t="s">
        <v>51</v>
      </c>
      <c r="B150" s="5"/>
      <c r="C150" s="21">
        <v>45817.618999999999</v>
      </c>
      <c r="D150" s="21"/>
      <c r="E150">
        <f t="shared" si="108"/>
        <v>14595.031020280918</v>
      </c>
      <c r="F150">
        <f t="shared" si="109"/>
        <v>14595</v>
      </c>
      <c r="G150">
        <f t="shared" si="113"/>
        <v>1.3349799999559764E-2</v>
      </c>
      <c r="J150">
        <f t="shared" si="110"/>
        <v>1.3349799999559764E-2</v>
      </c>
      <c r="L150">
        <v>0.1</v>
      </c>
      <c r="P150" s="193"/>
      <c r="Q150">
        <v>2.3331633669739642E-9</v>
      </c>
      <c r="R150">
        <v>2.8484326650430747E-20</v>
      </c>
      <c r="S150">
        <v>8.3895653481489201E-29</v>
      </c>
      <c r="T150" s="89">
        <v>1.548952796704848E-9</v>
      </c>
      <c r="U150">
        <v>2.2641101635083711E-6</v>
      </c>
      <c r="V150">
        <v>5.6755174448882965E-4</v>
      </c>
      <c r="W150">
        <v>3.4021207014981965E-2</v>
      </c>
      <c r="X150">
        <v>1540.089011781597</v>
      </c>
      <c r="Y150">
        <v>4.6499147469730068E-5</v>
      </c>
      <c r="Z150">
        <f t="shared" si="116"/>
        <v>14595</v>
      </c>
      <c r="AA150" s="149">
        <f t="shared" si="117"/>
        <v>5.9593887259635839E-3</v>
      </c>
      <c r="AB150" s="149">
        <f t="shared" si="111"/>
        <v>-1.2519255780533596E-2</v>
      </c>
      <c r="AC150" s="149">
        <f t="shared" si="112"/>
        <v>7.3904112735961799E-3</v>
      </c>
      <c r="AD150" s="149">
        <f t="shared" si="126"/>
        <v>5.4618178792897511E-5</v>
      </c>
      <c r="AE150" s="149">
        <f t="shared" si="114"/>
        <v>5.4618178792897515E-6</v>
      </c>
      <c r="AF150" s="171">
        <f t="shared" si="118"/>
        <v>30799.118999999999</v>
      </c>
      <c r="AG150" s="172"/>
      <c r="AH150">
        <f t="shared" si="119"/>
        <v>2.586905578009336E-2</v>
      </c>
      <c r="AI150">
        <f t="shared" si="120"/>
        <v>0.73389083665449228</v>
      </c>
      <c r="AJ150">
        <f t="shared" si="121"/>
        <v>0.7094241126151476</v>
      </c>
      <c r="AK150">
        <f t="shared" si="122"/>
        <v>-0.29341954968494971</v>
      </c>
      <c r="AL150">
        <f t="shared" si="123"/>
        <v>-2.3074235714680307</v>
      </c>
      <c r="AM150">
        <f t="shared" si="124"/>
        <v>-2.2569277372420413</v>
      </c>
      <c r="AN150" s="149">
        <f t="shared" si="127"/>
        <v>10.610491304797156</v>
      </c>
      <c r="AO150" s="149">
        <f t="shared" si="127"/>
        <v>10.610493804310691</v>
      </c>
      <c r="AP150" s="149">
        <f t="shared" si="127"/>
        <v>10.610477006301224</v>
      </c>
      <c r="AQ150" s="149">
        <f t="shared" si="127"/>
        <v>10.610589910902714</v>
      </c>
      <c r="AR150" s="149">
        <f t="shared" si="127"/>
        <v>10.609831647938993</v>
      </c>
      <c r="AS150" s="149">
        <f t="shared" si="127"/>
        <v>10.614951657187312</v>
      </c>
      <c r="AT150" s="149">
        <f t="shared" si="127"/>
        <v>10.581546887288667</v>
      </c>
      <c r="AU150" s="149">
        <f t="shared" si="125"/>
        <v>10.9776004614416</v>
      </c>
      <c r="AX150" s="149"/>
    </row>
    <row r="151" spans="1:50" x14ac:dyDescent="0.2">
      <c r="A151" s="13" t="s">
        <v>41</v>
      </c>
      <c r="B151" s="5"/>
      <c r="C151" s="21">
        <v>44662.326000000001</v>
      </c>
      <c r="D151" s="21"/>
      <c r="E151">
        <f t="shared" si="108"/>
        <v>11910.532869953879</v>
      </c>
      <c r="F151">
        <f t="shared" si="109"/>
        <v>11910.5</v>
      </c>
      <c r="G151">
        <f t="shared" si="113"/>
        <v>1.4145820001431275E-2</v>
      </c>
      <c r="J151">
        <f t="shared" si="110"/>
        <v>1.4145820001431275E-2</v>
      </c>
      <c r="L151">
        <v>0.1</v>
      </c>
      <c r="P151" s="193"/>
      <c r="Z151">
        <f t="shared" si="116"/>
        <v>11910.5</v>
      </c>
      <c r="AA151" s="149">
        <f t="shared" si="117"/>
        <v>1.0211058711775526E-2</v>
      </c>
      <c r="AB151" s="149">
        <f t="shared" si="111"/>
        <v>-2.0807177280233589E-2</v>
      </c>
      <c r="AC151" s="149">
        <f t="shared" si="112"/>
        <v>3.9347612896557492E-3</v>
      </c>
      <c r="AD151" s="149">
        <f t="shared" si="126"/>
        <v>1.5482346406573374E-5</v>
      </c>
      <c r="AE151" s="149">
        <f t="shared" si="114"/>
        <v>1.5482346406573375E-6</v>
      </c>
      <c r="AF151" s="171">
        <f t="shared" si="118"/>
        <v>29643.826000000001</v>
      </c>
      <c r="AG151" s="172"/>
      <c r="AH151">
        <f t="shared" si="119"/>
        <v>3.4952997281664865E-2</v>
      </c>
      <c r="AI151">
        <f t="shared" si="120"/>
        <v>0.6975374681410631</v>
      </c>
      <c r="AJ151">
        <f t="shared" si="121"/>
        <v>0.79613059225800897</v>
      </c>
      <c r="AK151">
        <f t="shared" si="122"/>
        <v>-0.25578415856977227</v>
      </c>
      <c r="AL151">
        <f t="shared" si="123"/>
        <v>-2.4396164648076657</v>
      </c>
      <c r="AM151">
        <f t="shared" si="124"/>
        <v>-2.7311311722844813</v>
      </c>
      <c r="AN151" s="149">
        <f t="shared" si="127"/>
        <v>10.440764300814006</v>
      </c>
      <c r="AO151" s="149">
        <f t="shared" si="127"/>
        <v>10.440788998066694</v>
      </c>
      <c r="AP151" s="149">
        <f t="shared" si="127"/>
        <v>10.440670647693164</v>
      </c>
      <c r="AQ151" s="149">
        <f t="shared" si="127"/>
        <v>10.441237993662675</v>
      </c>
      <c r="AR151" s="149">
        <f t="shared" si="127"/>
        <v>10.438522964407246</v>
      </c>
      <c r="AS151" s="149">
        <f t="shared" si="127"/>
        <v>10.451625569364214</v>
      </c>
      <c r="AT151" s="149">
        <f t="shared" si="127"/>
        <v>10.390736337745926</v>
      </c>
      <c r="AU151" s="149">
        <f t="shared" si="125"/>
        <v>10.777469595979522</v>
      </c>
      <c r="AX151" s="149"/>
    </row>
    <row r="152" spans="1:50" x14ac:dyDescent="0.2">
      <c r="A152" s="13" t="s">
        <v>46</v>
      </c>
      <c r="B152" s="5"/>
      <c r="C152" s="21">
        <v>45077.406000000003</v>
      </c>
      <c r="D152" s="21"/>
      <c r="E152">
        <f t="shared" si="108"/>
        <v>12875.034076347196</v>
      </c>
      <c r="F152">
        <f t="shared" si="109"/>
        <v>12875</v>
      </c>
      <c r="G152">
        <f t="shared" si="113"/>
        <v>1.4665000002423767E-2</v>
      </c>
      <c r="J152">
        <f t="shared" si="110"/>
        <v>1.4665000002423767E-2</v>
      </c>
      <c r="L152">
        <v>0.1</v>
      </c>
      <c r="P152" s="193"/>
      <c r="Q152">
        <v>2.4487165480303369E-9</v>
      </c>
      <c r="R152">
        <v>1.2305267628800396E-20</v>
      </c>
      <c r="S152">
        <v>2.5550382657274016E-29</v>
      </c>
      <c r="T152" s="89">
        <v>1.0435198060826016E-9</v>
      </c>
      <c r="U152">
        <v>2.6083923514875456E-6</v>
      </c>
      <c r="V152">
        <v>7.408257537039471E-4</v>
      </c>
      <c r="W152">
        <v>4.7970947714635691E-2</v>
      </c>
      <c r="X152">
        <v>2187.6035471310747</v>
      </c>
      <c r="Y152">
        <v>3.1326184667371887E-5</v>
      </c>
      <c r="Z152">
        <f t="shared" si="116"/>
        <v>12875</v>
      </c>
      <c r="AA152" s="149">
        <f t="shared" si="117"/>
        <v>8.7606208037485922E-3</v>
      </c>
      <c r="AB152" s="149">
        <f t="shared" si="111"/>
        <v>-1.7178603197960496E-2</v>
      </c>
      <c r="AC152" s="149">
        <f t="shared" si="112"/>
        <v>5.9043791986751748E-3</v>
      </c>
      <c r="AD152" s="149">
        <f t="shared" si="126"/>
        <v>3.48616937217481E-5</v>
      </c>
      <c r="AE152" s="149">
        <f t="shared" si="114"/>
        <v>3.4861693721748103E-6</v>
      </c>
      <c r="AF152" s="171">
        <f t="shared" si="118"/>
        <v>30058.906000000003</v>
      </c>
      <c r="AG152" s="172"/>
      <c r="AH152">
        <f t="shared" si="119"/>
        <v>3.1843603200384263E-2</v>
      </c>
      <c r="AI152">
        <f t="shared" si="120"/>
        <v>0.70961146835617117</v>
      </c>
      <c r="AJ152">
        <f t="shared" si="121"/>
        <v>0.76748123638323518</v>
      </c>
      <c r="AK152">
        <f t="shared" si="122"/>
        <v>-0.26941347338896371</v>
      </c>
      <c r="AL152">
        <f t="shared" si="123"/>
        <v>-2.3936456794865295</v>
      </c>
      <c r="AM152">
        <f t="shared" si="124"/>
        <v>-2.5481505434593283</v>
      </c>
      <c r="AN152" s="149">
        <f t="shared" si="127"/>
        <v>10.500764396042337</v>
      </c>
      <c r="AO152" s="149">
        <f t="shared" si="127"/>
        <v>10.500776904492529</v>
      </c>
      <c r="AP152" s="149">
        <f t="shared" si="127"/>
        <v>10.500710408855625</v>
      </c>
      <c r="AQ152" s="149">
        <f t="shared" si="127"/>
        <v>10.501063997532929</v>
      </c>
      <c r="AR152" s="149">
        <f t="shared" si="127"/>
        <v>10.499186451066629</v>
      </c>
      <c r="AS152" s="149">
        <f t="shared" si="127"/>
        <v>10.509232217308741</v>
      </c>
      <c r="AT152" s="149">
        <f t="shared" si="127"/>
        <v>10.457481915249819</v>
      </c>
      <c r="AU152" s="149">
        <f t="shared" si="125"/>
        <v>10.849373570551387</v>
      </c>
      <c r="AX152" s="149"/>
    </row>
    <row r="153" spans="1:50" x14ac:dyDescent="0.2">
      <c r="A153" s="13" t="s">
        <v>59</v>
      </c>
      <c r="B153" s="5"/>
      <c r="C153" s="21">
        <v>47617.375</v>
      </c>
      <c r="D153" s="21"/>
      <c r="E153">
        <f t="shared" si="108"/>
        <v>18777.036496848337</v>
      </c>
      <c r="F153">
        <f t="shared" si="109"/>
        <v>18777</v>
      </c>
      <c r="G153">
        <f t="shared" si="113"/>
        <v>1.570668000204023E-2</v>
      </c>
      <c r="J153">
        <f t="shared" si="110"/>
        <v>1.570668000204023E-2</v>
      </c>
      <c r="L153">
        <v>0.1</v>
      </c>
      <c r="P153" s="193"/>
      <c r="Z153">
        <f t="shared" si="116"/>
        <v>18777</v>
      </c>
      <c r="AA153" s="149">
        <f t="shared" si="117"/>
        <v>-1.9438561895990733E-3</v>
      </c>
      <c r="AB153" s="149">
        <f t="shared" si="111"/>
        <v>6.6051371433984464E-3</v>
      </c>
      <c r="AC153" s="149">
        <f t="shared" si="112"/>
        <v>1.7650536191639303E-2</v>
      </c>
      <c r="AD153" s="149">
        <f t="shared" si="126"/>
        <v>3.1154142785236885E-4</v>
      </c>
      <c r="AE153" s="149">
        <f t="shared" si="114"/>
        <v>3.1154142785236888E-5</v>
      </c>
      <c r="AF153" s="171">
        <f t="shared" si="118"/>
        <v>32598.875</v>
      </c>
      <c r="AG153" s="172"/>
      <c r="AH153">
        <f t="shared" si="119"/>
        <v>9.1015428586417833E-3</v>
      </c>
      <c r="AI153">
        <f t="shared" si="120"/>
        <v>0.81091733488540851</v>
      </c>
      <c r="AJ153">
        <f t="shared" si="121"/>
        <v>0.52241297583972446</v>
      </c>
      <c r="AK153">
        <f t="shared" si="122"/>
        <v>-0.34807594675146408</v>
      </c>
      <c r="AL153">
        <f t="shared" si="123"/>
        <v>-2.0684211493906193</v>
      </c>
      <c r="AM153">
        <f t="shared" si="124"/>
        <v>-1.6812429228841983</v>
      </c>
      <c r="AN153" s="149">
        <f t="shared" si="127"/>
        <v>10.895245145968612</v>
      </c>
      <c r="AO153" s="149">
        <f t="shared" si="127"/>
        <v>10.895245144547607</v>
      </c>
      <c r="AP153" s="149">
        <f t="shared" si="127"/>
        <v>10.895245180363293</v>
      </c>
      <c r="AQ153" s="149">
        <f t="shared" si="127"/>
        <v>10.895244277651472</v>
      </c>
      <c r="AR153" s="149">
        <f t="shared" si="127"/>
        <v>10.895267032404332</v>
      </c>
      <c r="AS153" s="149">
        <f t="shared" si="127"/>
        <v>10.894695011611821</v>
      </c>
      <c r="AT153" s="149">
        <f t="shared" si="127"/>
        <v>10.910226264362706</v>
      </c>
      <c r="AU153" s="149">
        <f t="shared" si="125"/>
        <v>11.28937072754792</v>
      </c>
      <c r="AX153" s="149"/>
    </row>
    <row r="154" spans="1:50" x14ac:dyDescent="0.2">
      <c r="A154" s="12" t="s">
        <v>76</v>
      </c>
      <c r="B154" s="11"/>
      <c r="C154" s="20">
        <v>42871.408000000003</v>
      </c>
      <c r="D154" s="20"/>
      <c r="E154">
        <f t="shared" si="108"/>
        <v>7749.0638241036877</v>
      </c>
      <c r="F154">
        <f t="shared" si="109"/>
        <v>7749</v>
      </c>
      <c r="G154">
        <f t="shared" si="113"/>
        <v>2.7467160005471669E-2</v>
      </c>
      <c r="J154">
        <f>G154</f>
        <v>2.7467160005471669E-2</v>
      </c>
      <c r="L154">
        <v>0.1</v>
      </c>
      <c r="P154" s="193"/>
      <c r="Z154">
        <f t="shared" si="116"/>
        <v>7749</v>
      </c>
      <c r="AA154" s="149">
        <f t="shared" si="117"/>
        <v>1.5471681932756585E-2</v>
      </c>
      <c r="AB154" s="149">
        <f t="shared" si="111"/>
        <v>-1.8911546830479409E-2</v>
      </c>
      <c r="AC154" s="149">
        <f t="shared" si="112"/>
        <v>1.1995478072715084E-2</v>
      </c>
      <c r="AD154" s="149">
        <f t="shared" si="126"/>
        <v>1.4389149419298839E-4</v>
      </c>
      <c r="AE154" s="149">
        <f t="shared" si="114"/>
        <v>1.4389149419298841E-5</v>
      </c>
      <c r="AF154" s="171">
        <f t="shared" si="118"/>
        <v>27852.908000000003</v>
      </c>
      <c r="AG154" s="172"/>
      <c r="AH154">
        <f t="shared" si="119"/>
        <v>4.6378706835951078E-2</v>
      </c>
      <c r="AI154">
        <f t="shared" si="120"/>
        <v>0.6560534036106882</v>
      </c>
      <c r="AJ154">
        <f t="shared" si="121"/>
        <v>0.89292762262071801</v>
      </c>
      <c r="AK154">
        <f t="shared" si="122"/>
        <v>-0.19649391284712264</v>
      </c>
      <c r="AL154">
        <f t="shared" si="123"/>
        <v>-2.622549556451895</v>
      </c>
      <c r="AM154">
        <f t="shared" si="124"/>
        <v>-3.7663464615956097</v>
      </c>
      <c r="AN154" s="149">
        <f t="shared" si="127"/>
        <v>10.192171107699071</v>
      </c>
      <c r="AO154" s="149">
        <f t="shared" si="127"/>
        <v>10.192337321694692</v>
      </c>
      <c r="AP154" s="149">
        <f t="shared" si="127"/>
        <v>10.19175437924093</v>
      </c>
      <c r="AQ154" s="149">
        <f t="shared" si="127"/>
        <v>10.193800307691316</v>
      </c>
      <c r="AR154" s="149">
        <f t="shared" si="127"/>
        <v>10.186637460666425</v>
      </c>
      <c r="AS154" s="149">
        <f t="shared" si="127"/>
        <v>10.211936863635978</v>
      </c>
      <c r="AT154" s="149">
        <f t="shared" si="127"/>
        <v>10.125123973872899</v>
      </c>
      <c r="AU154" s="149">
        <f t="shared" si="125"/>
        <v>10.467227615491369</v>
      </c>
      <c r="AX154" s="149"/>
    </row>
    <row r="155" spans="1:50" x14ac:dyDescent="0.2">
      <c r="A155" s="13" t="s">
        <v>39</v>
      </c>
      <c r="B155" s="5" t="s">
        <v>30</v>
      </c>
      <c r="C155" s="21">
        <v>44022.402000000002</v>
      </c>
      <c r="D155" s="21"/>
      <c r="E155">
        <f t="shared" si="108"/>
        <v>10423.572597235285</v>
      </c>
      <c r="F155">
        <f t="shared" si="109"/>
        <v>10423.5</v>
      </c>
      <c r="G155">
        <f t="shared" si="113"/>
        <v>3.1242739998560864E-2</v>
      </c>
      <c r="J155">
        <f>+G155</f>
        <v>3.1242739998560864E-2</v>
      </c>
      <c r="L155">
        <v>0.1</v>
      </c>
      <c r="P155" s="193"/>
      <c r="Z155">
        <f t="shared" si="116"/>
        <v>10423.5</v>
      </c>
      <c r="AA155" s="149">
        <f t="shared" si="117"/>
        <v>1.2276543332289711E-2</v>
      </c>
      <c r="AB155" s="149">
        <f t="shared" si="111"/>
        <v>-8.1637543850536232E-3</v>
      </c>
      <c r="AC155" s="149">
        <f t="shared" si="112"/>
        <v>1.8966196666271154E-2</v>
      </c>
      <c r="AD155" s="149">
        <f t="shared" si="126"/>
        <v>3.5971661598367503E-4</v>
      </c>
      <c r="AE155" s="149">
        <f t="shared" si="114"/>
        <v>3.5971661598367506E-5</v>
      </c>
      <c r="AF155" s="171">
        <f t="shared" si="118"/>
        <v>29003.902000000002</v>
      </c>
      <c r="AG155" s="172"/>
      <c r="AH155">
        <f t="shared" si="119"/>
        <v>3.9406494383614488E-2</v>
      </c>
      <c r="AI155">
        <f t="shared" si="120"/>
        <v>0.68085848934507465</v>
      </c>
      <c r="AJ155">
        <f t="shared" si="121"/>
        <v>0.83540293824972367</v>
      </c>
      <c r="AK155">
        <f t="shared" si="122"/>
        <v>-0.23464401788807013</v>
      </c>
      <c r="AL155">
        <f t="shared" si="123"/>
        <v>-2.5076082877913519</v>
      </c>
      <c r="AM155">
        <f t="shared" si="124"/>
        <v>-3.0482731845464852</v>
      </c>
      <c r="AN155" s="149">
        <f t="shared" si="127"/>
        <v>10.350160465175312</v>
      </c>
      <c r="AO155" s="149">
        <f t="shared" si="127"/>
        <v>10.35021771211985</v>
      </c>
      <c r="AP155" s="149">
        <f t="shared" si="127"/>
        <v>10.349977477639765</v>
      </c>
      <c r="AQ155" s="149">
        <f t="shared" si="127"/>
        <v>10.350986126589099</v>
      </c>
      <c r="AR155" s="149">
        <f t="shared" si="127"/>
        <v>10.346760236549175</v>
      </c>
      <c r="AS155" s="149">
        <f t="shared" si="127"/>
        <v>10.364627296483771</v>
      </c>
      <c r="AT155" s="149">
        <f t="shared" si="127"/>
        <v>10.291735870905416</v>
      </c>
      <c r="AU155" s="149">
        <f t="shared" si="125"/>
        <v>10.666612975773855</v>
      </c>
      <c r="AX155" s="149"/>
    </row>
    <row r="156" spans="1:50" x14ac:dyDescent="0.2">
      <c r="A156" s="13" t="s">
        <v>44</v>
      </c>
      <c r="B156" s="5"/>
      <c r="C156" s="21">
        <v>45044.292999999998</v>
      </c>
      <c r="D156" s="21"/>
      <c r="E156">
        <f t="shared" si="108"/>
        <v>12798.091008872718</v>
      </c>
      <c r="F156">
        <f t="shared" si="109"/>
        <v>12798</v>
      </c>
      <c r="G156">
        <f t="shared" si="113"/>
        <v>3.9166319998912513E-2</v>
      </c>
      <c r="J156">
        <f>+G156</f>
        <v>3.9166319998912513E-2</v>
      </c>
      <c r="L156">
        <v>0.1</v>
      </c>
      <c r="P156" s="193"/>
      <c r="Q156">
        <v>3.0695462389015122E-9</v>
      </c>
      <c r="R156">
        <v>6.1054023296062211E-20</v>
      </c>
      <c r="S156">
        <v>1.5158198267009391E-28</v>
      </c>
      <c r="T156" s="89">
        <v>2.0871102609630692E-9</v>
      </c>
      <c r="U156">
        <v>3.1970570342044137E-6</v>
      </c>
      <c r="V156">
        <v>7.3047225091104706E-4</v>
      </c>
      <c r="W156">
        <v>3.440112229186125E-2</v>
      </c>
      <c r="X156">
        <v>1617.5568161159265</v>
      </c>
      <c r="Y156">
        <v>6.2654490192712824E-5</v>
      </c>
      <c r="Z156">
        <f t="shared" si="116"/>
        <v>12798</v>
      </c>
      <c r="AA156" s="149">
        <f t="shared" si="117"/>
        <v>8.8796080180437963E-3</v>
      </c>
      <c r="AB156" s="149">
        <f t="shared" si="111"/>
        <v>7.0681079324506277E-3</v>
      </c>
      <c r="AC156" s="149">
        <f t="shared" si="112"/>
        <v>3.0286711980868717E-2</v>
      </c>
      <c r="AD156" s="149">
        <f t="shared" si="126"/>
        <v>9.1728492261209673E-4</v>
      </c>
      <c r="AE156" s="149">
        <f t="shared" si="114"/>
        <v>9.1728492261209673E-5</v>
      </c>
      <c r="AF156" s="171">
        <f t="shared" si="118"/>
        <v>30025.792999999998</v>
      </c>
      <c r="AG156" s="172"/>
      <c r="AH156">
        <f t="shared" si="119"/>
        <v>3.2098212066461886E-2</v>
      </c>
      <c r="AI156">
        <f t="shared" si="120"/>
        <v>0.70860890038445101</v>
      </c>
      <c r="AJ156">
        <f t="shared" si="121"/>
        <v>0.76986632267599353</v>
      </c>
      <c r="AK156">
        <f t="shared" si="122"/>
        <v>-0.26832880206680382</v>
      </c>
      <c r="AL156">
        <f t="shared" si="123"/>
        <v>-2.3973744799020524</v>
      </c>
      <c r="AM156">
        <f t="shared" si="124"/>
        <v>-2.5621873287829513</v>
      </c>
      <c r="AN156" s="149">
        <f t="shared" si="127"/>
        <v>10.495936111121578</v>
      </c>
      <c r="AO156" s="149">
        <f t="shared" si="127"/>
        <v>10.495949380792775</v>
      </c>
      <c r="AP156" s="149">
        <f t="shared" si="127"/>
        <v>10.495879463369985</v>
      </c>
      <c r="AQ156" s="149">
        <f t="shared" si="127"/>
        <v>10.496247956554805</v>
      </c>
      <c r="AR156" s="149">
        <f t="shared" si="127"/>
        <v>10.494308638455205</v>
      </c>
      <c r="AS156" s="149">
        <f t="shared" si="127"/>
        <v>10.504593582556147</v>
      </c>
      <c r="AT156" s="149">
        <f t="shared" si="127"/>
        <v>10.452079238623906</v>
      </c>
      <c r="AU156" s="149">
        <f t="shared" si="125"/>
        <v>10.843633180668512</v>
      </c>
      <c r="AX156" s="149"/>
    </row>
    <row r="157" spans="1:50" x14ac:dyDescent="0.2">
      <c r="A157" s="13" t="s">
        <v>49</v>
      </c>
      <c r="B157" s="5"/>
      <c r="C157" s="21">
        <v>45794.381999999998</v>
      </c>
      <c r="D157" s="21"/>
      <c r="E157">
        <f t="shared" si="108"/>
        <v>14541.03633363506</v>
      </c>
      <c r="F157">
        <f t="shared" si="109"/>
        <v>14541</v>
      </c>
      <c r="G157">
        <f t="shared" si="113"/>
        <v>1.5636439995432738E-2</v>
      </c>
      <c r="J157">
        <f>+G157</f>
        <v>1.5636439995432738E-2</v>
      </c>
      <c r="L157">
        <v>0.1</v>
      </c>
      <c r="P157" s="193"/>
      <c r="Z157">
        <f t="shared" si="116"/>
        <v>14541</v>
      </c>
      <c r="AA157" s="149">
        <f t="shared" si="117"/>
        <v>6.0514756711966822E-3</v>
      </c>
      <c r="AB157" s="149">
        <f t="shared" ref="AB157:AB188" si="128">+G157-AH157</f>
        <v>-1.0428516908866401E-2</v>
      </c>
      <c r="AC157" s="149">
        <f t="shared" ref="AC157:AC188" si="129">+G157-AA157</f>
        <v>9.584964324236056E-3</v>
      </c>
      <c r="AD157" s="149">
        <f t="shared" si="126"/>
        <v>9.1871541096877958E-5</v>
      </c>
      <c r="AE157" s="149">
        <f t="shared" si="114"/>
        <v>9.1871541096877969E-6</v>
      </c>
      <c r="AF157" s="171">
        <f t="shared" si="118"/>
        <v>30775.881999999998</v>
      </c>
      <c r="AG157" s="172"/>
      <c r="AH157">
        <f t="shared" si="119"/>
        <v>2.6064956904299139E-2</v>
      </c>
      <c r="AI157">
        <f t="shared" si="120"/>
        <v>0.7330709569174465</v>
      </c>
      <c r="AJ157">
        <f t="shared" si="121"/>
        <v>0.7113931555078542</v>
      </c>
      <c r="AK157">
        <f t="shared" si="122"/>
        <v>-0.29267388833443458</v>
      </c>
      <c r="AL157">
        <f t="shared" si="123"/>
        <v>-2.3102213478943017</v>
      </c>
      <c r="AM157">
        <f t="shared" si="124"/>
        <v>-2.2654791783557529</v>
      </c>
      <c r="AN157" s="149">
        <f t="shared" ref="AN157:AT166" si="130">$AU157+$AB$7*SIN(AO157)</f>
        <v>10.606988938675075</v>
      </c>
      <c r="AO157" s="149">
        <f t="shared" si="130"/>
        <v>10.606991595685125</v>
      </c>
      <c r="AP157" s="149">
        <f t="shared" si="130"/>
        <v>10.606973892096946</v>
      </c>
      <c r="AQ157" s="149">
        <f t="shared" si="130"/>
        <v>10.607091865086732</v>
      </c>
      <c r="AR157" s="149">
        <f t="shared" si="130"/>
        <v>10.606306358288901</v>
      </c>
      <c r="AS157" s="149">
        <f t="shared" si="130"/>
        <v>10.611565272944096</v>
      </c>
      <c r="AT157" s="149">
        <f t="shared" si="130"/>
        <v>10.577553029181203</v>
      </c>
      <c r="AU157" s="149">
        <f t="shared" si="125"/>
        <v>10.973574733471793</v>
      </c>
      <c r="AX157" s="149"/>
    </row>
    <row r="158" spans="1:50" x14ac:dyDescent="0.2">
      <c r="A158" s="13" t="s">
        <v>47</v>
      </c>
      <c r="B158" s="5"/>
      <c r="C158" s="21">
        <v>45441.0533</v>
      </c>
      <c r="D158" s="21"/>
      <c r="E158">
        <f t="shared" si="108"/>
        <v>13720.023619451338</v>
      </c>
      <c r="F158">
        <f t="shared" si="109"/>
        <v>13720</v>
      </c>
      <c r="G158">
        <f>+C158-(C$7+F158*C$8)+P158*K$17</f>
        <v>1.0164799998165108E-2</v>
      </c>
      <c r="K158">
        <f t="shared" ref="K158:K192" si="131">+G158</f>
        <v>1.0164799998165108E-2</v>
      </c>
      <c r="L158">
        <v>1</v>
      </c>
      <c r="P158" s="193"/>
      <c r="Z158">
        <f t="shared" si="116"/>
        <v>13720</v>
      </c>
      <c r="AA158" s="149">
        <f t="shared" si="117"/>
        <v>7.4186042250579051E-3</v>
      </c>
      <c r="AB158" s="149">
        <f t="shared" si="128"/>
        <v>-1.8812213005421338E-2</v>
      </c>
      <c r="AC158" s="149">
        <f t="shared" si="129"/>
        <v>2.7461957731072031E-3</v>
      </c>
      <c r="AD158" s="149">
        <f t="shared" si="126"/>
        <v>7.5415912242318688E-6</v>
      </c>
      <c r="AE158" s="149">
        <f t="shared" si="114"/>
        <v>7.5415912242318688E-6</v>
      </c>
      <c r="AF158" s="171">
        <f t="shared" si="118"/>
        <v>30422.5533</v>
      </c>
      <c r="AG158" s="172"/>
      <c r="AH158">
        <f t="shared" si="119"/>
        <v>2.8977013003586446E-2</v>
      </c>
      <c r="AI158">
        <f t="shared" si="120"/>
        <v>0.72107687252206909</v>
      </c>
      <c r="AJ158">
        <f t="shared" si="121"/>
        <v>0.74013292504776662</v>
      </c>
      <c r="AK158">
        <f t="shared" si="122"/>
        <v>-0.28126679134176974</v>
      </c>
      <c r="AL158">
        <f t="shared" si="123"/>
        <v>-2.3520108194205367</v>
      </c>
      <c r="AM158">
        <f t="shared" si="124"/>
        <v>-2.4000013696789662</v>
      </c>
      <c r="AN158" s="149">
        <f t="shared" si="130"/>
        <v>10.554210189774219</v>
      </c>
      <c r="AO158" s="149">
        <f t="shared" si="130"/>
        <v>10.554216316774978</v>
      </c>
      <c r="AP158" s="149">
        <f t="shared" si="130"/>
        <v>10.554180108419891</v>
      </c>
      <c r="AQ158" s="149">
        <f t="shared" si="130"/>
        <v>10.554394126956504</v>
      </c>
      <c r="AR158" s="149">
        <f t="shared" si="130"/>
        <v>10.553130520515001</v>
      </c>
      <c r="AS158" s="149">
        <f t="shared" si="130"/>
        <v>10.560640740409781</v>
      </c>
      <c r="AT158" s="149">
        <f t="shared" si="130"/>
        <v>10.51762160297509</v>
      </c>
      <c r="AU158" s="149">
        <f t="shared" si="125"/>
        <v>10.912368758227103</v>
      </c>
      <c r="AX158" s="149"/>
    </row>
    <row r="159" spans="1:50" x14ac:dyDescent="0.2">
      <c r="A159" s="13" t="s">
        <v>47</v>
      </c>
      <c r="B159" s="5"/>
      <c r="C159" s="21">
        <v>45441.054400000001</v>
      </c>
      <c r="D159" s="21"/>
      <c r="E159">
        <f t="shared" si="108"/>
        <v>13720.026175467838</v>
      </c>
      <c r="F159">
        <f t="shared" si="109"/>
        <v>13720</v>
      </c>
      <c r="G159">
        <f t="shared" ref="G159:G222" si="132">+C159-(C$7+F159*C$8)+P159*K$17</f>
        <v>1.1264799999480601E-2</v>
      </c>
      <c r="K159">
        <f t="shared" si="131"/>
        <v>1.1264799999480601E-2</v>
      </c>
      <c r="L159">
        <v>1</v>
      </c>
      <c r="P159" s="193"/>
      <c r="Z159">
        <f t="shared" si="116"/>
        <v>13720</v>
      </c>
      <c r="AA159" s="149">
        <f t="shared" si="117"/>
        <v>7.4186042250579051E-3</v>
      </c>
      <c r="AB159" s="149">
        <f t="shared" si="128"/>
        <v>-1.7712213004105845E-2</v>
      </c>
      <c r="AC159" s="149">
        <f t="shared" si="129"/>
        <v>3.8461957744226963E-3</v>
      </c>
      <c r="AD159" s="149">
        <f t="shared" si="126"/>
        <v>1.4793221935187005E-5</v>
      </c>
      <c r="AE159" s="149">
        <f t="shared" si="114"/>
        <v>1.4793221935187005E-5</v>
      </c>
      <c r="AF159" s="171">
        <f t="shared" si="118"/>
        <v>30422.554400000001</v>
      </c>
      <c r="AG159" s="172"/>
      <c r="AH159">
        <f t="shared" si="119"/>
        <v>2.8977013003586446E-2</v>
      </c>
      <c r="AI159">
        <f t="shared" si="120"/>
        <v>0.72107687252206909</v>
      </c>
      <c r="AJ159">
        <f t="shared" si="121"/>
        <v>0.74013292504776662</v>
      </c>
      <c r="AK159">
        <f t="shared" si="122"/>
        <v>-0.28126679134176974</v>
      </c>
      <c r="AL159">
        <f t="shared" si="123"/>
        <v>-2.3520108194205367</v>
      </c>
      <c r="AM159">
        <f t="shared" si="124"/>
        <v>-2.4000013696789662</v>
      </c>
      <c r="AN159" s="149">
        <f t="shared" si="130"/>
        <v>10.554210189774219</v>
      </c>
      <c r="AO159" s="149">
        <f t="shared" si="130"/>
        <v>10.554216316774978</v>
      </c>
      <c r="AP159" s="149">
        <f t="shared" si="130"/>
        <v>10.554180108419891</v>
      </c>
      <c r="AQ159" s="149">
        <f t="shared" si="130"/>
        <v>10.554394126956504</v>
      </c>
      <c r="AR159" s="149">
        <f t="shared" si="130"/>
        <v>10.553130520515001</v>
      </c>
      <c r="AS159" s="149">
        <f t="shared" si="130"/>
        <v>10.560640740409781</v>
      </c>
      <c r="AT159" s="149">
        <f t="shared" si="130"/>
        <v>10.51762160297509</v>
      </c>
      <c r="AU159" s="149">
        <f t="shared" si="125"/>
        <v>10.912368758227103</v>
      </c>
      <c r="AX159" s="149"/>
    </row>
    <row r="160" spans="1:50" x14ac:dyDescent="0.2">
      <c r="A160" s="13" t="s">
        <v>47</v>
      </c>
      <c r="B160" s="5"/>
      <c r="C160" s="21">
        <v>45444.066800000001</v>
      </c>
      <c r="D160" s="21"/>
      <c r="E160">
        <f t="shared" si="108"/>
        <v>13727.025942823862</v>
      </c>
      <c r="F160">
        <f t="shared" si="109"/>
        <v>13727</v>
      </c>
      <c r="G160">
        <f t="shared" si="132"/>
        <v>1.1164679999637883E-2</v>
      </c>
      <c r="K160">
        <f t="shared" si="131"/>
        <v>1.1164679999637883E-2</v>
      </c>
      <c r="L160">
        <v>1</v>
      </c>
      <c r="P160" s="193"/>
      <c r="Q160">
        <v>8.0054210873062747E-9</v>
      </c>
      <c r="R160">
        <v>6.8167864000491799E-20</v>
      </c>
      <c r="S160">
        <v>3.2636768446393765E-28</v>
      </c>
      <c r="T160" s="89">
        <v>6.2264658607852071E-9</v>
      </c>
      <c r="U160">
        <v>6.5443569750013678E-6</v>
      </c>
      <c r="V160">
        <v>1.0674230577550324E-3</v>
      </c>
      <c r="W160">
        <v>7.566046092684274E-2</v>
      </c>
      <c r="X160">
        <v>3268.2831284015788</v>
      </c>
      <c r="Y160">
        <v>1.8691683496861557E-4</v>
      </c>
      <c r="Z160">
        <f t="shared" si="116"/>
        <v>13727</v>
      </c>
      <c r="AA160" s="149">
        <f t="shared" si="117"/>
        <v>7.4072102779594584E-3</v>
      </c>
      <c r="AB160" s="149">
        <f t="shared" si="128"/>
        <v>-1.7788031894169415E-2</v>
      </c>
      <c r="AC160" s="149">
        <f t="shared" si="129"/>
        <v>3.7574697216784247E-3</v>
      </c>
      <c r="AD160" s="149">
        <f t="shared" si="126"/>
        <v>1.4118578709330139E-5</v>
      </c>
      <c r="AE160" s="149">
        <f t="shared" si="114"/>
        <v>1.4118578709330139E-5</v>
      </c>
      <c r="AF160" s="171">
        <f t="shared" si="118"/>
        <v>30425.566800000001</v>
      </c>
      <c r="AG160" s="172"/>
      <c r="AH160">
        <f t="shared" si="119"/>
        <v>2.8952711893807298E-2</v>
      </c>
      <c r="AI160">
        <f t="shared" si="120"/>
        <v>0.72117549137454606</v>
      </c>
      <c r="AJ160">
        <f t="shared" si="121"/>
        <v>0.73989713980475857</v>
      </c>
      <c r="AK160">
        <f t="shared" si="122"/>
        <v>-0.28136455417045514</v>
      </c>
      <c r="AL160">
        <f t="shared" si="123"/>
        <v>-2.3516602564728668</v>
      </c>
      <c r="AM160">
        <f t="shared" si="124"/>
        <v>-2.3988169640021111</v>
      </c>
      <c r="AN160" s="149">
        <f t="shared" si="130"/>
        <v>10.554656556637413</v>
      </c>
      <c r="AO160" s="149">
        <f t="shared" si="130"/>
        <v>10.55466264413592</v>
      </c>
      <c r="AP160" s="149">
        <f t="shared" si="130"/>
        <v>10.554626635196627</v>
      </c>
      <c r="AQ160" s="149">
        <f t="shared" si="130"/>
        <v>10.554839676229541</v>
      </c>
      <c r="AR160" s="149">
        <f t="shared" si="130"/>
        <v>10.553580648967824</v>
      </c>
      <c r="AS160" s="149">
        <f t="shared" si="130"/>
        <v>10.561070677959442</v>
      </c>
      <c r="AT160" s="149">
        <f t="shared" si="130"/>
        <v>10.518126330329045</v>
      </c>
      <c r="AU160" s="149">
        <f t="shared" si="125"/>
        <v>10.91289061185282</v>
      </c>
      <c r="AX160" s="149"/>
    </row>
    <row r="161" spans="1:50" x14ac:dyDescent="0.2">
      <c r="A161" s="131" t="s">
        <v>234</v>
      </c>
      <c r="C161" s="130">
        <v>45470.100599999998</v>
      </c>
      <c r="D161" s="21"/>
      <c r="E161">
        <f t="shared" ref="E161:E192" si="133">+(C161-C$7)/C$8</f>
        <v>13787.519417592581</v>
      </c>
      <c r="F161">
        <f t="shared" ref="F161:F192" si="134">ROUND(2*E161,0)/2</f>
        <v>13787.5</v>
      </c>
      <c r="G161">
        <f t="shared" si="132"/>
        <v>8.3564999949885532E-3</v>
      </c>
      <c r="K161">
        <f t="shared" si="131"/>
        <v>8.3564999949885532E-3</v>
      </c>
      <c r="L161">
        <v>1</v>
      </c>
      <c r="P161" s="193"/>
      <c r="Z161">
        <f t="shared" si="116"/>
        <v>13787.5</v>
      </c>
      <c r="AA161" s="149">
        <f t="shared" si="117"/>
        <v>7.3085452419903961E-3</v>
      </c>
      <c r="AB161" s="149">
        <f t="shared" si="128"/>
        <v>-2.038580204593839E-2</v>
      </c>
      <c r="AC161" s="149">
        <f t="shared" si="129"/>
        <v>1.0479547529981571E-3</v>
      </c>
      <c r="AD161" s="149">
        <f t="shared" si="126"/>
        <v>1.0982091643314285E-6</v>
      </c>
      <c r="AE161" s="149">
        <f t="shared" si="114"/>
        <v>1.0982091643314285E-6</v>
      </c>
      <c r="AF161" s="171">
        <f t="shared" si="118"/>
        <v>30451.600599999998</v>
      </c>
      <c r="AG161" s="172"/>
      <c r="AH161">
        <f t="shared" si="119"/>
        <v>2.8742302040926943E-2</v>
      </c>
      <c r="AI161">
        <f t="shared" si="120"/>
        <v>0.7220303964727125</v>
      </c>
      <c r="AJ161">
        <f t="shared" si="121"/>
        <v>0.7378527933677107</v>
      </c>
      <c r="AK161">
        <f t="shared" si="122"/>
        <v>-0.28220917502563131</v>
      </c>
      <c r="AL161">
        <f t="shared" si="123"/>
        <v>-2.3486263874398023</v>
      </c>
      <c r="AM161">
        <f t="shared" si="124"/>
        <v>-2.3886082387420227</v>
      </c>
      <c r="AN161" s="149">
        <f t="shared" si="130"/>
        <v>10.558516988647542</v>
      </c>
      <c r="AO161" s="149">
        <f t="shared" si="130"/>
        <v>10.55852274273675</v>
      </c>
      <c r="AP161" s="149">
        <f t="shared" si="130"/>
        <v>10.558488424966507</v>
      </c>
      <c r="AQ161" s="149">
        <f t="shared" si="130"/>
        <v>10.558693135758608</v>
      </c>
      <c r="AR161" s="149">
        <f t="shared" si="130"/>
        <v>10.557473329513158</v>
      </c>
      <c r="AS161" s="149">
        <f t="shared" si="130"/>
        <v>10.564789495419936</v>
      </c>
      <c r="AT161" s="149">
        <f t="shared" si="130"/>
        <v>10.522493097132251</v>
      </c>
      <c r="AU161" s="149">
        <f t="shared" si="125"/>
        <v>10.917400918189365</v>
      </c>
      <c r="AX161" s="149"/>
    </row>
    <row r="162" spans="1:50" x14ac:dyDescent="0.2">
      <c r="A162" s="131" t="s">
        <v>234</v>
      </c>
      <c r="C162" s="130">
        <v>45756.289799999999</v>
      </c>
      <c r="D162" s="21"/>
      <c r="E162">
        <f t="shared" si="133"/>
        <v>14452.523341310269</v>
      </c>
      <c r="F162">
        <f t="shared" si="134"/>
        <v>14452.5</v>
      </c>
      <c r="G162">
        <f t="shared" si="132"/>
        <v>1.0045099996204954E-2</v>
      </c>
      <c r="K162">
        <f t="shared" si="131"/>
        <v>1.0045099996204954E-2</v>
      </c>
      <c r="L162">
        <v>1</v>
      </c>
      <c r="P162" s="193"/>
      <c r="Z162">
        <f t="shared" si="116"/>
        <v>14452.5</v>
      </c>
      <c r="AA162" s="149">
        <f t="shared" si="117"/>
        <v>6.2018202716769381E-3</v>
      </c>
      <c r="AB162" s="149">
        <f t="shared" si="128"/>
        <v>-1.6339754497725779E-2</v>
      </c>
      <c r="AC162" s="149">
        <f t="shared" si="129"/>
        <v>3.8432797245280155E-3</v>
      </c>
      <c r="AD162" s="149">
        <f t="shared" si="126"/>
        <v>1.4770799040968139E-5</v>
      </c>
      <c r="AE162" s="149">
        <f t="shared" si="114"/>
        <v>1.4770799040968139E-5</v>
      </c>
      <c r="AF162" s="171">
        <f t="shared" si="118"/>
        <v>30737.789799999999</v>
      </c>
      <c r="AG162" s="172"/>
      <c r="AH162">
        <f t="shared" si="119"/>
        <v>2.6384854493930732E-2</v>
      </c>
      <c r="AI162">
        <f t="shared" si="120"/>
        <v>0.73173571096087264</v>
      </c>
      <c r="AJ162">
        <f t="shared" si="121"/>
        <v>0.71459872953199999</v>
      </c>
      <c r="AK162">
        <f t="shared" si="122"/>
        <v>-0.29145049353208563</v>
      </c>
      <c r="AL162">
        <f t="shared" si="123"/>
        <v>-2.3147931263454056</v>
      </c>
      <c r="AM162">
        <f t="shared" si="124"/>
        <v>-2.2795701526355812</v>
      </c>
      <c r="AN162" s="149">
        <f t="shared" si="130"/>
        <v>10.601257383779339</v>
      </c>
      <c r="AO162" s="149">
        <f t="shared" si="130"/>
        <v>10.601260315298234</v>
      </c>
      <c r="AP162" s="149">
        <f t="shared" si="130"/>
        <v>10.601241052047854</v>
      </c>
      <c r="AQ162" s="149">
        <f t="shared" si="130"/>
        <v>10.60136764876883</v>
      </c>
      <c r="AR162" s="149">
        <f t="shared" si="130"/>
        <v>10.600536367966406</v>
      </c>
      <c r="AS162" s="149">
        <f t="shared" si="130"/>
        <v>10.606025582811135</v>
      </c>
      <c r="AT162" s="149">
        <f t="shared" si="130"/>
        <v>10.571021417894357</v>
      </c>
      <c r="AU162" s="149">
        <f t="shared" si="125"/>
        <v>10.966977012632382</v>
      </c>
      <c r="AX162" s="149"/>
    </row>
    <row r="163" spans="1:50" x14ac:dyDescent="0.2">
      <c r="A163" s="131" t="s">
        <v>234</v>
      </c>
      <c r="C163" s="130">
        <v>45787.0599</v>
      </c>
      <c r="D163" s="21"/>
      <c r="E163">
        <f t="shared" si="133"/>
        <v>14524.022326014048</v>
      </c>
      <c r="F163">
        <f t="shared" si="134"/>
        <v>14524</v>
      </c>
      <c r="G163">
        <f t="shared" si="132"/>
        <v>9.6081599986064248E-3</v>
      </c>
      <c r="K163">
        <f t="shared" si="131"/>
        <v>9.6081599986064248E-3</v>
      </c>
      <c r="L163">
        <v>1</v>
      </c>
      <c r="P163" s="193"/>
      <c r="Z163">
        <f t="shared" si="116"/>
        <v>14524</v>
      </c>
      <c r="AA163" s="149">
        <f t="shared" si="117"/>
        <v>6.0804109350038431E-3</v>
      </c>
      <c r="AB163" s="149">
        <f t="shared" si="128"/>
        <v>-1.6518358238425419E-2</v>
      </c>
      <c r="AC163" s="149">
        <f t="shared" si="129"/>
        <v>3.5277490636025817E-3</v>
      </c>
      <c r="AD163" s="149">
        <f t="shared" si="126"/>
        <v>1.2445013455748892E-5</v>
      </c>
      <c r="AE163" s="149">
        <f t="shared" si="114"/>
        <v>1.2445013455748892E-5</v>
      </c>
      <c r="AF163" s="171">
        <f t="shared" si="118"/>
        <v>30768.5599</v>
      </c>
      <c r="AG163" s="172"/>
      <c r="AH163">
        <f t="shared" si="119"/>
        <v>2.6126518237031843E-2</v>
      </c>
      <c r="AI163">
        <f t="shared" si="120"/>
        <v>0.7328136566381771</v>
      </c>
      <c r="AJ163">
        <f t="shared" si="121"/>
        <v>0.71201098031838805</v>
      </c>
      <c r="AK163">
        <f t="shared" si="122"/>
        <v>-0.29243901394086053</v>
      </c>
      <c r="AL163">
        <f t="shared" si="123"/>
        <v>-2.3111008371746911</v>
      </c>
      <c r="AM163">
        <f t="shared" si="124"/>
        <v>-2.2681785559688921</v>
      </c>
      <c r="AN163" s="149">
        <f t="shared" si="130"/>
        <v>10.605887150846572</v>
      </c>
      <c r="AO163" s="149">
        <f t="shared" si="130"/>
        <v>10.605889858985321</v>
      </c>
      <c r="AP163" s="149">
        <f t="shared" si="130"/>
        <v>10.605871863150941</v>
      </c>
      <c r="AQ163" s="149">
        <f t="shared" si="130"/>
        <v>10.605991461941652</v>
      </c>
      <c r="AR163" s="149">
        <f t="shared" si="130"/>
        <v>10.605197270791436</v>
      </c>
      <c r="AS163" s="149">
        <f t="shared" si="130"/>
        <v>10.610500170366763</v>
      </c>
      <c r="AT163" s="149">
        <f t="shared" si="130"/>
        <v>10.576297031810515</v>
      </c>
      <c r="AU163" s="149">
        <f t="shared" si="125"/>
        <v>10.972307374666482</v>
      </c>
      <c r="AX163" s="149"/>
    </row>
    <row r="164" spans="1:50" x14ac:dyDescent="0.2">
      <c r="A164" s="131" t="s">
        <v>234</v>
      </c>
      <c r="C164" s="130">
        <v>45787.273500000003</v>
      </c>
      <c r="D164" s="21"/>
      <c r="E164">
        <f t="shared" si="133"/>
        <v>14524.518657944491</v>
      </c>
      <c r="F164">
        <f t="shared" si="134"/>
        <v>14524.5</v>
      </c>
      <c r="G164">
        <f t="shared" si="132"/>
        <v>8.0295799998566508E-3</v>
      </c>
      <c r="K164">
        <f t="shared" si="131"/>
        <v>8.0295799998566508E-3</v>
      </c>
      <c r="L164">
        <v>1</v>
      </c>
      <c r="P164" s="193"/>
      <c r="Z164">
        <f t="shared" si="116"/>
        <v>14524.5</v>
      </c>
      <c r="AA164" s="149">
        <f t="shared" si="117"/>
        <v>6.0795602744231694E-3</v>
      </c>
      <c r="AB164" s="149">
        <f t="shared" si="128"/>
        <v>-1.8095128370278952E-2</v>
      </c>
      <c r="AC164" s="149">
        <f t="shared" si="129"/>
        <v>1.9500197254334814E-3</v>
      </c>
      <c r="AD164" s="149">
        <f t="shared" si="126"/>
        <v>3.8025769295796703E-6</v>
      </c>
      <c r="AE164" s="149">
        <f t="shared" ref="AE164:AE195" si="135">+(G164-AA164)^2*L164</f>
        <v>3.8025769295796703E-6</v>
      </c>
      <c r="AF164" s="171">
        <f t="shared" si="118"/>
        <v>30768.773500000003</v>
      </c>
      <c r="AG164" s="172"/>
      <c r="AH164">
        <f t="shared" si="119"/>
        <v>2.6124708370135603E-2</v>
      </c>
      <c r="AI164">
        <f t="shared" si="120"/>
        <v>0.73282121876823436</v>
      </c>
      <c r="AJ164">
        <f t="shared" si="121"/>
        <v>0.71199282304499945</v>
      </c>
      <c r="AK164">
        <f t="shared" si="122"/>
        <v>-0.29244592288707527</v>
      </c>
      <c r="AL164">
        <f t="shared" si="123"/>
        <v>-2.3110749786525071</v>
      </c>
      <c r="AM164">
        <f t="shared" si="124"/>
        <v>-2.2680991127218233</v>
      </c>
      <c r="AN164" s="149">
        <f t="shared" si="130"/>
        <v>10.605919550853441</v>
      </c>
      <c r="AO164" s="149">
        <f t="shared" si="130"/>
        <v>10.605922257477685</v>
      </c>
      <c r="AP164" s="149">
        <f t="shared" si="130"/>
        <v>10.605904270288178</v>
      </c>
      <c r="AQ164" s="149">
        <f t="shared" si="130"/>
        <v>10.606023821053716</v>
      </c>
      <c r="AR164" s="149">
        <f t="shared" si="130"/>
        <v>10.605229886061204</v>
      </c>
      <c r="AS164" s="149">
        <f t="shared" si="130"/>
        <v>10.610531490228857</v>
      </c>
      <c r="AT164" s="149">
        <f t="shared" si="130"/>
        <v>10.576333963830692</v>
      </c>
      <c r="AU164" s="149">
        <f t="shared" si="125"/>
        <v>10.972344649925461</v>
      </c>
      <c r="AX164" s="149"/>
    </row>
    <row r="165" spans="1:50" x14ac:dyDescent="0.2">
      <c r="A165" s="131" t="s">
        <v>234</v>
      </c>
      <c r="C165" s="130">
        <v>46092.178599999999</v>
      </c>
      <c r="D165" s="21"/>
      <c r="E165">
        <f t="shared" si="133"/>
        <v>15233.011808145584</v>
      </c>
      <c r="F165">
        <f t="shared" si="134"/>
        <v>15233</v>
      </c>
      <c r="G165">
        <f t="shared" si="132"/>
        <v>5.0817199953598902E-3</v>
      </c>
      <c r="K165">
        <f t="shared" si="131"/>
        <v>5.0817199953598902E-3</v>
      </c>
      <c r="L165">
        <v>1</v>
      </c>
      <c r="P165" s="193"/>
      <c r="Q165">
        <v>4.6040863939124227E-9</v>
      </c>
      <c r="R165">
        <v>4.8819587183039511E-20</v>
      </c>
      <c r="S165">
        <v>1.6075912872717432E-28</v>
      </c>
      <c r="T165" s="89">
        <v>3.373893561536655E-9</v>
      </c>
      <c r="U165">
        <v>3.6540645310823109E-6</v>
      </c>
      <c r="V165">
        <v>7.9286915762994206E-4</v>
      </c>
      <c r="W165">
        <v>6.645386374906824E-2</v>
      </c>
      <c r="X165">
        <v>2800.4399231186871</v>
      </c>
      <c r="Y165">
        <v>1.0128337971227692E-4</v>
      </c>
      <c r="Z165">
        <f t="shared" si="116"/>
        <v>15233</v>
      </c>
      <c r="AA165" s="149">
        <f t="shared" si="117"/>
        <v>4.8513564621843024E-3</v>
      </c>
      <c r="AB165" s="149">
        <f t="shared" si="128"/>
        <v>-1.8432211427960938E-2</v>
      </c>
      <c r="AC165" s="149">
        <f t="shared" si="129"/>
        <v>2.303635331755878E-4</v>
      </c>
      <c r="AD165" s="149">
        <f t="shared" si="126"/>
        <v>5.3067357417140141E-8</v>
      </c>
      <c r="AE165" s="149">
        <f t="shared" si="135"/>
        <v>5.3067357417140141E-8</v>
      </c>
      <c r="AF165" s="171">
        <f t="shared" si="118"/>
        <v>31073.678599999999</v>
      </c>
      <c r="AG165" s="172"/>
      <c r="AH165">
        <f t="shared" si="119"/>
        <v>2.3513931423320828E-2</v>
      </c>
      <c r="AI165">
        <f t="shared" si="120"/>
        <v>0.74388004727491452</v>
      </c>
      <c r="AJ165">
        <f t="shared" si="121"/>
        <v>0.68539092969772963</v>
      </c>
      <c r="AK165">
        <f t="shared" si="122"/>
        <v>-0.30217824006679367</v>
      </c>
      <c r="AL165">
        <f t="shared" si="123"/>
        <v>-2.2738832382949816</v>
      </c>
      <c r="AM165">
        <f t="shared" si="124"/>
        <v>-2.1584529368111975</v>
      </c>
      <c r="AN165" s="149">
        <f t="shared" si="130"/>
        <v>10.65217329655688</v>
      </c>
      <c r="AO165" s="149">
        <f t="shared" si="130"/>
        <v>10.652174425033849</v>
      </c>
      <c r="AP165" s="149">
        <f t="shared" si="130"/>
        <v>10.652165963818625</v>
      </c>
      <c r="AQ165" s="149">
        <f t="shared" si="130"/>
        <v>10.652229410100725</v>
      </c>
      <c r="AR165" s="149">
        <f t="shared" si="130"/>
        <v>10.651753933161983</v>
      </c>
      <c r="AS165" s="149">
        <f t="shared" si="130"/>
        <v>10.655332763750065</v>
      </c>
      <c r="AT165" s="149">
        <f t="shared" si="130"/>
        <v>10.629219529227189</v>
      </c>
      <c r="AU165" s="149">
        <f t="shared" si="125"/>
        <v>11.025163691899714</v>
      </c>
      <c r="AX165" s="149"/>
    </row>
    <row r="166" spans="1:50" x14ac:dyDescent="0.2">
      <c r="A166" s="131" t="s">
        <v>234</v>
      </c>
      <c r="C166" s="130">
        <v>46139.089</v>
      </c>
      <c r="D166" s="21"/>
      <c r="E166">
        <f t="shared" si="133"/>
        <v>15342.015222890679</v>
      </c>
      <c r="F166">
        <f t="shared" si="134"/>
        <v>15342</v>
      </c>
      <c r="G166">
        <f t="shared" si="132"/>
        <v>6.551279999257531E-3</v>
      </c>
      <c r="K166">
        <f t="shared" si="131"/>
        <v>6.551279999257531E-3</v>
      </c>
      <c r="L166">
        <v>1</v>
      </c>
      <c r="P166" s="193"/>
      <c r="Q166">
        <v>4.3573153341938517E-9</v>
      </c>
      <c r="R166">
        <v>5.038302385205349E-20</v>
      </c>
      <c r="S166">
        <v>1.5079529055465793E-28</v>
      </c>
      <c r="T166" s="89">
        <v>3.1760074485958895E-9</v>
      </c>
      <c r="U166">
        <v>3.4355722493101062E-6</v>
      </c>
      <c r="V166">
        <v>7.5051337595220563E-4</v>
      </c>
      <c r="W166">
        <v>6.5031048307423303E-2</v>
      </c>
      <c r="X166">
        <v>2718.8578719568295</v>
      </c>
      <c r="Y166">
        <v>9.5342891682279144E-5</v>
      </c>
      <c r="Z166">
        <f t="shared" si="116"/>
        <v>15342</v>
      </c>
      <c r="AA166" s="149">
        <f t="shared" si="117"/>
        <v>4.6583800889355292E-3</v>
      </c>
      <c r="AB166" s="149">
        <f t="shared" si="128"/>
        <v>-1.655282451549947E-2</v>
      </c>
      <c r="AC166" s="149">
        <f t="shared" si="129"/>
        <v>1.8928999103220018E-3</v>
      </c>
      <c r="AD166" s="149">
        <f t="shared" si="126"/>
        <v>3.5830700704970424E-6</v>
      </c>
      <c r="AE166" s="149">
        <f t="shared" si="135"/>
        <v>3.5830700704970424E-6</v>
      </c>
      <c r="AF166" s="171">
        <f t="shared" si="118"/>
        <v>31120.589</v>
      </c>
      <c r="AG166" s="172"/>
      <c r="AH166">
        <f t="shared" si="119"/>
        <v>2.3104104514757001E-2</v>
      </c>
      <c r="AI166">
        <f t="shared" si="120"/>
        <v>0.74564377414995042</v>
      </c>
      <c r="AJ166">
        <f t="shared" si="121"/>
        <v>0.68113962526051541</v>
      </c>
      <c r="AK166">
        <f t="shared" si="122"/>
        <v>-0.30366433660389464</v>
      </c>
      <c r="AL166">
        <f t="shared" si="123"/>
        <v>-2.2680608614584563</v>
      </c>
      <c r="AM166">
        <f t="shared" si="124"/>
        <v>-2.1420815829488209</v>
      </c>
      <c r="AN166" s="149">
        <f t="shared" si="130"/>
        <v>10.659351581147931</v>
      </c>
      <c r="AO166" s="149">
        <f t="shared" si="130"/>
        <v>10.659352550915154</v>
      </c>
      <c r="AP166" s="149">
        <f t="shared" si="130"/>
        <v>10.659345130528378</v>
      </c>
      <c r="AQ166" s="149">
        <f t="shared" si="130"/>
        <v>10.659401913256515</v>
      </c>
      <c r="AR166" s="149">
        <f t="shared" si="130"/>
        <v>10.658967631609915</v>
      </c>
      <c r="AS166" s="149">
        <f t="shared" si="130"/>
        <v>10.662302913834576</v>
      </c>
      <c r="AT166" s="149">
        <f t="shared" si="130"/>
        <v>10.637453837123264</v>
      </c>
      <c r="AU166" s="149">
        <f t="shared" si="125"/>
        <v>11.033289698357292</v>
      </c>
      <c r="AX166" s="149"/>
    </row>
    <row r="167" spans="1:50" x14ac:dyDescent="0.2">
      <c r="A167" s="131" t="s">
        <v>234</v>
      </c>
      <c r="C167" s="130">
        <v>46139.303999999996</v>
      </c>
      <c r="D167" s="21"/>
      <c r="E167">
        <f t="shared" si="133"/>
        <v>15342.51480793301</v>
      </c>
      <c r="F167">
        <f t="shared" si="134"/>
        <v>15342.5</v>
      </c>
      <c r="G167">
        <f t="shared" si="132"/>
        <v>6.3726999942446128E-3</v>
      </c>
      <c r="K167">
        <f t="shared" si="131"/>
        <v>6.3726999942446128E-3</v>
      </c>
      <c r="L167">
        <v>1</v>
      </c>
      <c r="P167" s="193"/>
      <c r="Z167">
        <f t="shared" si="116"/>
        <v>15342.5</v>
      </c>
      <c r="AA167" s="149">
        <f t="shared" si="117"/>
        <v>4.657492422250685E-3</v>
      </c>
      <c r="AB167" s="149">
        <f t="shared" si="128"/>
        <v>-1.6729519578589723E-2</v>
      </c>
      <c r="AC167" s="149">
        <f t="shared" si="129"/>
        <v>1.7152075719939278E-3</v>
      </c>
      <c r="AD167" s="149">
        <f t="shared" si="126"/>
        <v>2.941937015025305E-6</v>
      </c>
      <c r="AE167" s="149">
        <f t="shared" si="135"/>
        <v>2.941937015025305E-6</v>
      </c>
      <c r="AF167" s="171">
        <f t="shared" si="118"/>
        <v>31120.803999999996</v>
      </c>
      <c r="AG167" s="172"/>
      <c r="AH167">
        <f t="shared" si="119"/>
        <v>2.3102219572834336E-2</v>
      </c>
      <c r="AI167">
        <f t="shared" si="120"/>
        <v>0.74565190388611191</v>
      </c>
      <c r="AJ167">
        <f t="shared" si="121"/>
        <v>0.68112002393825033</v>
      </c>
      <c r="AK167">
        <f t="shared" si="122"/>
        <v>-0.30367114607253215</v>
      </c>
      <c r="AL167">
        <f t="shared" si="123"/>
        <v>-2.2680340896448778</v>
      </c>
      <c r="AM167">
        <f t="shared" si="124"/>
        <v>-2.1420067777728491</v>
      </c>
      <c r="AN167" s="149">
        <f t="shared" ref="AN167:AT176" si="136">$AU167+$AB$7*SIN(AO167)</f>
        <v>10.659384548284304</v>
      </c>
      <c r="AO167" s="149">
        <f t="shared" si="136"/>
        <v>10.659385517365653</v>
      </c>
      <c r="AP167" s="149">
        <f t="shared" si="136"/>
        <v>10.659378101527444</v>
      </c>
      <c r="AQ167" s="149">
        <f t="shared" si="136"/>
        <v>10.659434854800859</v>
      </c>
      <c r="AR167" s="149">
        <f t="shared" si="136"/>
        <v>10.659000757419086</v>
      </c>
      <c r="AS167" s="149">
        <f t="shared" si="136"/>
        <v>10.662334936536785</v>
      </c>
      <c r="AT167" s="149">
        <f t="shared" si="136"/>
        <v>10.637491669407769</v>
      </c>
      <c r="AU167" s="149">
        <f t="shared" si="125"/>
        <v>11.033326973616273</v>
      </c>
      <c r="AX167" s="149"/>
    </row>
    <row r="168" spans="1:50" x14ac:dyDescent="0.2">
      <c r="A168" s="131" t="s">
        <v>234</v>
      </c>
      <c r="C168" s="130">
        <v>46143.177799999998</v>
      </c>
      <c r="D168" s="21"/>
      <c r="E168">
        <f t="shared" si="133"/>
        <v>15351.516168570304</v>
      </c>
      <c r="F168">
        <f t="shared" si="134"/>
        <v>15351.5</v>
      </c>
      <c r="G168">
        <f t="shared" si="132"/>
        <v>6.9582599971909076E-3</v>
      </c>
      <c r="K168">
        <f t="shared" si="131"/>
        <v>6.9582599971909076E-3</v>
      </c>
      <c r="L168">
        <v>1</v>
      </c>
      <c r="P168" s="193"/>
      <c r="Z168">
        <f t="shared" si="116"/>
        <v>15351.5</v>
      </c>
      <c r="AA168" s="149">
        <f t="shared" si="117"/>
        <v>4.6415105939454394E-3</v>
      </c>
      <c r="AB168" s="149">
        <f t="shared" si="128"/>
        <v>-1.6110022813970771E-2</v>
      </c>
      <c r="AC168" s="149">
        <f t="shared" si="129"/>
        <v>2.3167494032454682E-3</v>
      </c>
      <c r="AD168" s="149">
        <f t="shared" si="126"/>
        <v>5.367327797438233E-6</v>
      </c>
      <c r="AE168" s="149">
        <f t="shared" si="135"/>
        <v>5.367327797438233E-6</v>
      </c>
      <c r="AF168" s="171">
        <f t="shared" si="118"/>
        <v>31124.677799999998</v>
      </c>
      <c r="AG168" s="172"/>
      <c r="AH168">
        <f t="shared" si="119"/>
        <v>2.3068282811161678E-2</v>
      </c>
      <c r="AI168">
        <f t="shared" si="120"/>
        <v>0.74579830063907027</v>
      </c>
      <c r="AJ168">
        <f t="shared" si="121"/>
        <v>0.68076704353044204</v>
      </c>
      <c r="AK168">
        <f t="shared" si="122"/>
        <v>-0.30379370466778977</v>
      </c>
      <c r="AL168">
        <f t="shared" si="123"/>
        <v>-2.2675520971478775</v>
      </c>
      <c r="AM168">
        <f t="shared" si="124"/>
        <v>-2.1406607390354053</v>
      </c>
      <c r="AN168" s="149">
        <f t="shared" si="136"/>
        <v>10.659978018209793</v>
      </c>
      <c r="AO168" s="149">
        <f t="shared" si="136"/>
        <v>10.659978975009233</v>
      </c>
      <c r="AP168" s="149">
        <f t="shared" si="136"/>
        <v>10.659971640700203</v>
      </c>
      <c r="AQ168" s="149">
        <f t="shared" si="136"/>
        <v>10.660027865502439</v>
      </c>
      <c r="AR168" s="149">
        <f t="shared" si="136"/>
        <v>10.659597077566714</v>
      </c>
      <c r="AS168" s="149">
        <f t="shared" si="136"/>
        <v>10.662911422950824</v>
      </c>
      <c r="AT168" s="149">
        <f t="shared" si="136"/>
        <v>10.63817274457662</v>
      </c>
      <c r="AU168" s="149">
        <f t="shared" si="125"/>
        <v>11.033997928277905</v>
      </c>
      <c r="AX168" s="149"/>
    </row>
    <row r="169" spans="1:50" x14ac:dyDescent="0.2">
      <c r="A169" s="131" t="s">
        <v>234</v>
      </c>
      <c r="C169" s="130">
        <v>46153.289100000002</v>
      </c>
      <c r="D169" s="21"/>
      <c r="E169">
        <f t="shared" si="133"/>
        <v>15375.011304563868</v>
      </c>
      <c r="F169">
        <f t="shared" si="134"/>
        <v>15375</v>
      </c>
      <c r="G169">
        <f t="shared" si="132"/>
        <v>4.8650000026100315E-3</v>
      </c>
      <c r="K169">
        <f t="shared" si="131"/>
        <v>4.8650000026100315E-3</v>
      </c>
      <c r="L169">
        <v>1</v>
      </c>
      <c r="P169" s="193"/>
      <c r="Z169">
        <f t="shared" si="116"/>
        <v>15375</v>
      </c>
      <c r="AA169" s="149">
        <f t="shared" si="117"/>
        <v>4.5997460808094061E-3</v>
      </c>
      <c r="AB169" s="149">
        <f t="shared" si="128"/>
        <v>-1.8114600425220544E-2</v>
      </c>
      <c r="AC169" s="149">
        <f t="shared" si="129"/>
        <v>2.6525392180062543E-4</v>
      </c>
      <c r="AD169" s="149">
        <f t="shared" si="126"/>
        <v>7.0359643030612305E-8</v>
      </c>
      <c r="AE169" s="149">
        <f t="shared" si="135"/>
        <v>7.0359643030612305E-8</v>
      </c>
      <c r="AF169" s="171">
        <f t="shared" si="118"/>
        <v>31134.789100000002</v>
      </c>
      <c r="AG169" s="172"/>
      <c r="AH169">
        <f t="shared" si="119"/>
        <v>2.2979600427830576E-2</v>
      </c>
      <c r="AI169">
        <f t="shared" si="120"/>
        <v>0.74618110874390342</v>
      </c>
      <c r="AJ169">
        <f t="shared" si="121"/>
        <v>0.67984397213927927</v>
      </c>
      <c r="AK169">
        <f t="shared" si="122"/>
        <v>-0.30411361264384501</v>
      </c>
      <c r="AL169">
        <f t="shared" si="123"/>
        <v>-2.2662926681417375</v>
      </c>
      <c r="AM169">
        <f t="shared" si="124"/>
        <v>-2.1371501347582824</v>
      </c>
      <c r="AN169" s="149">
        <f t="shared" si="136"/>
        <v>10.661528183764911</v>
      </c>
      <c r="AO169" s="149">
        <f t="shared" si="136"/>
        <v>10.661529109060366</v>
      </c>
      <c r="AP169" s="149">
        <f t="shared" si="136"/>
        <v>10.66152198456996</v>
      </c>
      <c r="AQ169" s="149">
        <f t="shared" si="136"/>
        <v>10.66157684472763</v>
      </c>
      <c r="AR169" s="149">
        <f t="shared" si="136"/>
        <v>10.661154632794467</v>
      </c>
      <c r="AS169" s="149">
        <f t="shared" si="136"/>
        <v>10.664417388804909</v>
      </c>
      <c r="AT169" s="149">
        <f t="shared" si="136"/>
        <v>10.639951947596034</v>
      </c>
      <c r="AU169" s="149">
        <f t="shared" si="125"/>
        <v>11.035749865449953</v>
      </c>
      <c r="AX169" s="149"/>
    </row>
    <row r="170" spans="1:50" x14ac:dyDescent="0.2">
      <c r="A170" s="13" t="s">
        <v>52</v>
      </c>
      <c r="B170" s="5"/>
      <c r="C170" s="21">
        <v>46180.402600000001</v>
      </c>
      <c r="D170" s="21"/>
      <c r="E170">
        <f t="shared" si="133"/>
        <v>15438.013625705682</v>
      </c>
      <c r="F170">
        <f t="shared" si="134"/>
        <v>15438</v>
      </c>
      <c r="G170">
        <f t="shared" si="132"/>
        <v>5.8639199996832758E-3</v>
      </c>
      <c r="K170">
        <f t="shared" si="131"/>
        <v>5.8639199996832758E-3</v>
      </c>
      <c r="L170">
        <v>1</v>
      </c>
      <c r="P170" s="193"/>
      <c r="Z170">
        <f t="shared" si="116"/>
        <v>15438</v>
      </c>
      <c r="AA170" s="149">
        <f t="shared" si="117"/>
        <v>4.4875379574245942E-3</v>
      </c>
      <c r="AB170" s="149">
        <f t="shared" si="128"/>
        <v>-1.687743886812192E-2</v>
      </c>
      <c r="AC170" s="149">
        <f t="shared" si="129"/>
        <v>1.3763820422586816E-3</v>
      </c>
      <c r="AD170" s="149">
        <f t="shared" si="126"/>
        <v>1.8944275262521792E-6</v>
      </c>
      <c r="AE170" s="149">
        <f t="shared" si="135"/>
        <v>1.8944275262521792E-6</v>
      </c>
      <c r="AF170" s="171">
        <f t="shared" si="118"/>
        <v>31161.902600000001</v>
      </c>
      <c r="AG170" s="172"/>
      <c r="AH170">
        <f t="shared" si="119"/>
        <v>2.2741358867805195E-2</v>
      </c>
      <c r="AI170">
        <f t="shared" si="120"/>
        <v>0.74721129507521411</v>
      </c>
      <c r="AJ170">
        <f t="shared" si="121"/>
        <v>0.6773593347436474</v>
      </c>
      <c r="AK170">
        <f t="shared" si="122"/>
        <v>-0.30497047335146127</v>
      </c>
      <c r="AL170">
        <f t="shared" si="123"/>
        <v>-2.2629099320872665</v>
      </c>
      <c r="AM170">
        <f t="shared" si="124"/>
        <v>-2.1277675008376384</v>
      </c>
      <c r="AN170" s="149">
        <f t="shared" si="136"/>
        <v>10.665687879600377</v>
      </c>
      <c r="AO170" s="149">
        <f t="shared" si="136"/>
        <v>10.665688724373734</v>
      </c>
      <c r="AP170" s="149">
        <f t="shared" si="136"/>
        <v>10.665682140910972</v>
      </c>
      <c r="AQ170" s="149">
        <f t="shared" si="136"/>
        <v>10.665733450309512</v>
      </c>
      <c r="AR170" s="149">
        <f t="shared" si="136"/>
        <v>10.66533376464038</v>
      </c>
      <c r="AS170" s="149">
        <f t="shared" si="136"/>
        <v>10.66845964481254</v>
      </c>
      <c r="AT170" s="149">
        <f t="shared" si="136"/>
        <v>10.644727719448099</v>
      </c>
      <c r="AU170" s="149">
        <f t="shared" si="125"/>
        <v>11.040446548081396</v>
      </c>
      <c r="AX170" s="149"/>
    </row>
    <row r="171" spans="1:50" x14ac:dyDescent="0.2">
      <c r="A171" s="131" t="s">
        <v>234</v>
      </c>
      <c r="C171" s="130">
        <v>47236.064200000001</v>
      </c>
      <c r="E171">
        <f t="shared" si="133"/>
        <v>17891.003137951742</v>
      </c>
      <c r="F171">
        <f t="shared" si="134"/>
        <v>17891</v>
      </c>
      <c r="G171">
        <f t="shared" si="132"/>
        <v>1.3504399976227432E-3</v>
      </c>
      <c r="K171">
        <f t="shared" si="131"/>
        <v>1.3504399976227432E-3</v>
      </c>
      <c r="L171">
        <v>1</v>
      </c>
      <c r="P171" s="193"/>
      <c r="Z171">
        <f t="shared" si="116"/>
        <v>17891</v>
      </c>
      <c r="AA171" s="149">
        <f t="shared" si="117"/>
        <v>-1.4875138404190497E-4</v>
      </c>
      <c r="AB171" s="149">
        <f t="shared" si="128"/>
        <v>-1.1560100489660705E-2</v>
      </c>
      <c r="AC171" s="149">
        <f t="shared" si="129"/>
        <v>1.4991913816646482E-3</v>
      </c>
      <c r="AD171" s="149">
        <f t="shared" si="126"/>
        <v>2.2475747988575571E-6</v>
      </c>
      <c r="AE171" s="149">
        <f t="shared" si="135"/>
        <v>2.2475747988575571E-6</v>
      </c>
      <c r="AF171" s="171">
        <f t="shared" si="118"/>
        <v>32217.564200000001</v>
      </c>
      <c r="AG171" s="172"/>
      <c r="AH171">
        <f t="shared" si="119"/>
        <v>1.2910540487283448E-2</v>
      </c>
      <c r="AI171">
        <f t="shared" si="120"/>
        <v>0.79213554322570934</v>
      </c>
      <c r="AJ171">
        <f t="shared" si="121"/>
        <v>0.56833443179029852</v>
      </c>
      <c r="AK171">
        <f t="shared" si="122"/>
        <v>-0.33719651030770448</v>
      </c>
      <c r="AL171">
        <f t="shared" si="123"/>
        <v>-2.1232229751806511</v>
      </c>
      <c r="AM171">
        <f t="shared" si="124"/>
        <v>-1.7911870238830729</v>
      </c>
      <c r="AN171" s="149">
        <f t="shared" si="136"/>
        <v>10.832459383796904</v>
      </c>
      <c r="AO171" s="149">
        <f t="shared" si="136"/>
        <v>10.832459378052965</v>
      </c>
      <c r="AP171" s="149">
        <f t="shared" si="136"/>
        <v>10.832459467346437</v>
      </c>
      <c r="AQ171" s="149">
        <f t="shared" si="136"/>
        <v>10.832458079223535</v>
      </c>
      <c r="AR171" s="149">
        <f t="shared" si="136"/>
        <v>10.832479659786381</v>
      </c>
      <c r="AS171" s="149">
        <f t="shared" si="136"/>
        <v>10.832144475216612</v>
      </c>
      <c r="AT171" s="149">
        <f t="shared" si="136"/>
        <v>10.837429927382633</v>
      </c>
      <c r="AU171" s="149">
        <f t="shared" si="125"/>
        <v>11.223318968635869</v>
      </c>
      <c r="AX171" s="149"/>
    </row>
    <row r="172" spans="1:50" x14ac:dyDescent="0.2">
      <c r="A172" s="131" t="s">
        <v>234</v>
      </c>
      <c r="C172" s="130">
        <v>47236.276599999997</v>
      </c>
      <c r="D172" s="21"/>
      <c r="E172">
        <f t="shared" si="133"/>
        <v>17891.496681500539</v>
      </c>
      <c r="F172">
        <f t="shared" si="134"/>
        <v>17891.5</v>
      </c>
      <c r="G172">
        <f t="shared" si="132"/>
        <v>-1.428140007192269E-3</v>
      </c>
      <c r="K172">
        <f t="shared" si="131"/>
        <v>-1.428140007192269E-3</v>
      </c>
      <c r="L172">
        <v>1</v>
      </c>
      <c r="P172" s="193"/>
      <c r="Z172">
        <f t="shared" si="116"/>
        <v>17891.5</v>
      </c>
      <c r="AA172" s="149">
        <f t="shared" si="117"/>
        <v>-1.4974738840731888E-4</v>
      </c>
      <c r="AB172" s="149">
        <f t="shared" si="128"/>
        <v>-1.4336568586898349E-2</v>
      </c>
      <c r="AC172" s="149">
        <f t="shared" si="129"/>
        <v>-1.2783926187849501E-3</v>
      </c>
      <c r="AD172" s="149">
        <f t="shared" si="126"/>
        <v>1.6342876877638428E-6</v>
      </c>
      <c r="AE172" s="149">
        <f t="shared" si="135"/>
        <v>1.6342876877638428E-6</v>
      </c>
      <c r="AF172" s="171">
        <f t="shared" si="118"/>
        <v>32217.776599999997</v>
      </c>
      <c r="AG172" s="172"/>
      <c r="AH172">
        <f t="shared" si="119"/>
        <v>1.290842857970608E-2</v>
      </c>
      <c r="AI172">
        <f t="shared" si="120"/>
        <v>0.79214573150363332</v>
      </c>
      <c r="AJ172">
        <f t="shared" si="121"/>
        <v>0.56830957121111214</v>
      </c>
      <c r="AK172">
        <f t="shared" si="122"/>
        <v>-0.33720279064919545</v>
      </c>
      <c r="AL172">
        <f t="shared" si="123"/>
        <v>-2.123192760801992</v>
      </c>
      <c r="AM172">
        <f t="shared" si="124"/>
        <v>-1.7911234492487504</v>
      </c>
      <c r="AN172" s="149">
        <f t="shared" si="136"/>
        <v>10.832494406411918</v>
      </c>
      <c r="AO172" s="149">
        <f t="shared" si="136"/>
        <v>10.832494400667827</v>
      </c>
      <c r="AP172" s="149">
        <f t="shared" si="136"/>
        <v>10.832494489982693</v>
      </c>
      <c r="AQ172" s="149">
        <f t="shared" si="136"/>
        <v>10.832493101231682</v>
      </c>
      <c r="AR172" s="149">
        <f t="shared" si="136"/>
        <v>10.832514696156098</v>
      </c>
      <c r="AS172" s="149">
        <f t="shared" si="136"/>
        <v>10.832179217471323</v>
      </c>
      <c r="AT172" s="149">
        <f t="shared" si="136"/>
        <v>10.837470536653235</v>
      </c>
      <c r="AU172" s="149">
        <f t="shared" si="125"/>
        <v>11.223356243894848</v>
      </c>
      <c r="AX172" s="149"/>
    </row>
    <row r="173" spans="1:50" x14ac:dyDescent="0.2">
      <c r="A173" s="131" t="s">
        <v>234</v>
      </c>
      <c r="C173" s="130">
        <v>47266.186099999999</v>
      </c>
      <c r="D173" s="21"/>
      <c r="E173">
        <f t="shared" si="133"/>
        <v>17960.995931844143</v>
      </c>
      <c r="F173">
        <f t="shared" si="134"/>
        <v>17961</v>
      </c>
      <c r="G173">
        <f t="shared" si="132"/>
        <v>-1.7507599986856803E-3</v>
      </c>
      <c r="K173">
        <f t="shared" si="131"/>
        <v>-1.7507599986856803E-3</v>
      </c>
      <c r="L173">
        <v>1</v>
      </c>
      <c r="P173" s="193"/>
      <c r="Z173">
        <f t="shared" si="116"/>
        <v>17961</v>
      </c>
      <c r="AA173" s="149">
        <f t="shared" si="117"/>
        <v>-2.8838359372852958E-4</v>
      </c>
      <c r="AB173" s="149">
        <f t="shared" si="128"/>
        <v>-1.43652154142532E-2</v>
      </c>
      <c r="AC173" s="149">
        <f t="shared" si="129"/>
        <v>-1.4623764049571508E-3</v>
      </c>
      <c r="AD173" s="149">
        <f t="shared" si="126"/>
        <v>2.1385447497754006E-6</v>
      </c>
      <c r="AE173" s="149">
        <f t="shared" si="135"/>
        <v>2.1385447497754006E-6</v>
      </c>
      <c r="AF173" s="171">
        <f t="shared" si="118"/>
        <v>32247.686099999999</v>
      </c>
      <c r="AG173" s="172"/>
      <c r="AH173">
        <f t="shared" si="119"/>
        <v>1.261445541556752E-2</v>
      </c>
      <c r="AI173">
        <f t="shared" si="120"/>
        <v>0.79356630769142977</v>
      </c>
      <c r="AJ173">
        <f t="shared" si="121"/>
        <v>0.56484265576761905</v>
      </c>
      <c r="AK173">
        <f t="shared" si="122"/>
        <v>-0.33807432560550255</v>
      </c>
      <c r="AL173">
        <f t="shared" si="123"/>
        <v>-2.1189853796898301</v>
      </c>
      <c r="AM173">
        <f t="shared" si="124"/>
        <v>-1.7823040783026187</v>
      </c>
      <c r="AN173" s="149">
        <f t="shared" si="136"/>
        <v>10.837366941830343</v>
      </c>
      <c r="AO173" s="149">
        <f t="shared" si="136"/>
        <v>10.837366936142372</v>
      </c>
      <c r="AP173" s="149">
        <f t="shared" si="136"/>
        <v>10.837367027284662</v>
      </c>
      <c r="AQ173" s="149">
        <f t="shared" si="136"/>
        <v>10.837365566854947</v>
      </c>
      <c r="AR173" s="149">
        <f t="shared" si="136"/>
        <v>10.837388969839724</v>
      </c>
      <c r="AS173" s="149">
        <f t="shared" si="136"/>
        <v>10.837014355796168</v>
      </c>
      <c r="AT173" s="149">
        <f t="shared" si="136"/>
        <v>10.843120440086372</v>
      </c>
      <c r="AU173" s="149">
        <f t="shared" si="125"/>
        <v>11.22853750489303</v>
      </c>
      <c r="AX173" s="149"/>
    </row>
    <row r="174" spans="1:50" x14ac:dyDescent="0.2">
      <c r="A174" s="131" t="s">
        <v>234</v>
      </c>
      <c r="C174" s="130">
        <v>47267.047899999998</v>
      </c>
      <c r="D174" s="21"/>
      <c r="E174">
        <f t="shared" si="133"/>
        <v>17962.998454585948</v>
      </c>
      <c r="F174">
        <f t="shared" si="134"/>
        <v>17963</v>
      </c>
      <c r="G174">
        <f t="shared" si="132"/>
        <v>-6.6508000600151718E-4</v>
      </c>
      <c r="K174">
        <f t="shared" si="131"/>
        <v>-6.6508000600151718E-4</v>
      </c>
      <c r="L174">
        <v>1</v>
      </c>
      <c r="P174" s="193"/>
      <c r="Z174">
        <f t="shared" si="116"/>
        <v>17963</v>
      </c>
      <c r="AA174" s="149">
        <f t="shared" si="117"/>
        <v>-2.9237874583816839E-4</v>
      </c>
      <c r="AB174" s="149">
        <f t="shared" si="128"/>
        <v>-1.3271063486067568E-2</v>
      </c>
      <c r="AC174" s="149">
        <f t="shared" si="129"/>
        <v>-3.7270126016334879E-4</v>
      </c>
      <c r="AD174" s="149">
        <f t="shared" si="126"/>
        <v>1.3890622932734819E-7</v>
      </c>
      <c r="AE174" s="149">
        <f t="shared" si="135"/>
        <v>1.3890622932734819E-7</v>
      </c>
      <c r="AF174" s="171">
        <f t="shared" si="118"/>
        <v>32248.547899999998</v>
      </c>
      <c r="AG174" s="172"/>
      <c r="AH174">
        <f t="shared" si="119"/>
        <v>1.2605983480066051E-2</v>
      </c>
      <c r="AI174">
        <f t="shared" si="120"/>
        <v>0.79360731735701695</v>
      </c>
      <c r="AJ174">
        <f t="shared" si="121"/>
        <v>0.56474255567482534</v>
      </c>
      <c r="AK174">
        <f t="shared" si="122"/>
        <v>-0.33809936336112445</v>
      </c>
      <c r="AL174">
        <f t="shared" si="123"/>
        <v>-2.1188640804845935</v>
      </c>
      <c r="AM174">
        <f t="shared" si="124"/>
        <v>-1.7820507960760805</v>
      </c>
      <c r="AN174" s="149">
        <f t="shared" si="136"/>
        <v>10.837507288046838</v>
      </c>
      <c r="AO174" s="149">
        <f t="shared" si="136"/>
        <v>10.837507282362571</v>
      </c>
      <c r="AP174" s="149">
        <f t="shared" si="136"/>
        <v>10.837507373525696</v>
      </c>
      <c r="AQ174" s="149">
        <f t="shared" si="136"/>
        <v>10.837505911476002</v>
      </c>
      <c r="AR174" s="149">
        <f t="shared" si="136"/>
        <v>10.837529361053615</v>
      </c>
      <c r="AS174" s="149">
        <f t="shared" si="136"/>
        <v>10.837153672209475</v>
      </c>
      <c r="AT174" s="149">
        <f t="shared" si="136"/>
        <v>10.843283180453664</v>
      </c>
      <c r="AU174" s="149">
        <f t="shared" si="125"/>
        <v>11.228686605928948</v>
      </c>
      <c r="AX174" s="149"/>
    </row>
    <row r="175" spans="1:50" x14ac:dyDescent="0.2">
      <c r="A175" s="13" t="s">
        <v>60</v>
      </c>
      <c r="B175" s="5" t="s">
        <v>30</v>
      </c>
      <c r="C175" s="21">
        <v>47925.2716</v>
      </c>
      <c r="D175" s="21"/>
      <c r="E175">
        <f t="shared" si="133"/>
        <v>19492.480850092048</v>
      </c>
      <c r="F175">
        <f t="shared" si="134"/>
        <v>19492.5</v>
      </c>
      <c r="G175">
        <f t="shared" si="132"/>
        <v>-8.2412999981897883E-3</v>
      </c>
      <c r="K175">
        <f t="shared" si="131"/>
        <v>-8.2412999981897883E-3</v>
      </c>
      <c r="L175">
        <v>1</v>
      </c>
      <c r="P175" s="193"/>
      <c r="Z175">
        <f t="shared" si="116"/>
        <v>19492.5</v>
      </c>
      <c r="AA175" s="149">
        <f t="shared" si="117"/>
        <v>-3.4352999882687951E-3</v>
      </c>
      <c r="AB175" s="149">
        <f t="shared" si="128"/>
        <v>-1.4171727764038095E-2</v>
      </c>
      <c r="AC175" s="149">
        <f t="shared" si="129"/>
        <v>-4.8060000099209932E-3</v>
      </c>
      <c r="AD175" s="149">
        <f t="shared" si="126"/>
        <v>2.3097636095360588E-5</v>
      </c>
      <c r="AE175" s="149">
        <f t="shared" si="135"/>
        <v>2.3097636095360588E-5</v>
      </c>
      <c r="AF175" s="171">
        <f t="shared" si="118"/>
        <v>32906.7716</v>
      </c>
      <c r="AG175" s="172"/>
      <c r="AH175">
        <f t="shared" si="119"/>
        <v>5.9304277658483078E-3</v>
      </c>
      <c r="AI175">
        <f t="shared" si="120"/>
        <v>0.82720054724347081</v>
      </c>
      <c r="AJ175">
        <f t="shared" si="121"/>
        <v>0.48246025107269541</v>
      </c>
      <c r="AK175">
        <f t="shared" si="122"/>
        <v>-0.3564399922578958</v>
      </c>
      <c r="AL175">
        <f t="shared" si="123"/>
        <v>-2.022204128812386</v>
      </c>
      <c r="AM175">
        <f t="shared" si="124"/>
        <v>-1.5961088040099161</v>
      </c>
      <c r="AN175" s="149">
        <f t="shared" si="136"/>
        <v>10.947060130521141</v>
      </c>
      <c r="AO175" s="149">
        <f t="shared" si="136"/>
        <v>10.947060130473963</v>
      </c>
      <c r="AP175" s="149">
        <f t="shared" si="136"/>
        <v>10.94706013292994</v>
      </c>
      <c r="AQ175" s="149">
        <f t="shared" si="136"/>
        <v>10.947060005079699</v>
      </c>
      <c r="AR175" s="149">
        <f t="shared" si="136"/>
        <v>10.947066660998084</v>
      </c>
      <c r="AS175" s="149">
        <f t="shared" si="136"/>
        <v>10.946721356382177</v>
      </c>
      <c r="AT175" s="149">
        <f t="shared" si="136"/>
        <v>10.970222294694317</v>
      </c>
      <c r="AU175" s="149">
        <f t="shared" si="125"/>
        <v>11.34271162314789</v>
      </c>
      <c r="AX175" s="149"/>
    </row>
    <row r="176" spans="1:50" x14ac:dyDescent="0.2">
      <c r="A176" s="13" t="s">
        <v>60</v>
      </c>
      <c r="B176" s="5" t="s">
        <v>30</v>
      </c>
      <c r="C176" s="21">
        <v>47925.272299999997</v>
      </c>
      <c r="D176" s="21"/>
      <c r="E176">
        <f t="shared" si="133"/>
        <v>19492.482476647991</v>
      </c>
      <c r="F176">
        <f t="shared" si="134"/>
        <v>19492.5</v>
      </c>
      <c r="G176">
        <f t="shared" si="132"/>
        <v>-7.5413000013213605E-3</v>
      </c>
      <c r="K176">
        <f t="shared" si="131"/>
        <v>-7.5413000013213605E-3</v>
      </c>
      <c r="L176">
        <v>1</v>
      </c>
      <c r="P176" s="193"/>
      <c r="Z176">
        <f t="shared" si="116"/>
        <v>19492.5</v>
      </c>
      <c r="AA176" s="149">
        <f t="shared" si="117"/>
        <v>-3.4352999882687951E-3</v>
      </c>
      <c r="AB176" s="149">
        <f t="shared" si="128"/>
        <v>-1.3471727767169667E-2</v>
      </c>
      <c r="AC176" s="149">
        <f t="shared" si="129"/>
        <v>-4.1060000130525654E-3</v>
      </c>
      <c r="AD176" s="149">
        <f t="shared" si="126"/>
        <v>1.6859236107187667E-5</v>
      </c>
      <c r="AE176" s="149">
        <f t="shared" si="135"/>
        <v>1.6859236107187667E-5</v>
      </c>
      <c r="AF176" s="171">
        <f t="shared" si="118"/>
        <v>32906.772299999997</v>
      </c>
      <c r="AG176" s="172"/>
      <c r="AH176">
        <f t="shared" si="119"/>
        <v>5.9304277658483078E-3</v>
      </c>
      <c r="AI176">
        <f t="shared" si="120"/>
        <v>0.82720054724347081</v>
      </c>
      <c r="AJ176">
        <f t="shared" si="121"/>
        <v>0.48246025107269541</v>
      </c>
      <c r="AK176">
        <f t="shared" si="122"/>
        <v>-0.3564399922578958</v>
      </c>
      <c r="AL176">
        <f t="shared" si="123"/>
        <v>-2.022204128812386</v>
      </c>
      <c r="AM176">
        <f t="shared" si="124"/>
        <v>-1.5961088040099161</v>
      </c>
      <c r="AN176" s="149">
        <f t="shared" si="136"/>
        <v>10.947060130521141</v>
      </c>
      <c r="AO176" s="149">
        <f t="shared" si="136"/>
        <v>10.947060130473963</v>
      </c>
      <c r="AP176" s="149">
        <f t="shared" si="136"/>
        <v>10.94706013292994</v>
      </c>
      <c r="AQ176" s="149">
        <f t="shared" si="136"/>
        <v>10.947060005079699</v>
      </c>
      <c r="AR176" s="149">
        <f t="shared" si="136"/>
        <v>10.947066660998084</v>
      </c>
      <c r="AS176" s="149">
        <f t="shared" si="136"/>
        <v>10.946721356382177</v>
      </c>
      <c r="AT176" s="149">
        <f t="shared" si="136"/>
        <v>10.970222294694317</v>
      </c>
      <c r="AU176" s="149">
        <f t="shared" si="125"/>
        <v>11.34271162314789</v>
      </c>
      <c r="AX176" s="149"/>
    </row>
    <row r="177" spans="1:64" x14ac:dyDescent="0.2">
      <c r="A177" s="13" t="s">
        <v>60</v>
      </c>
      <c r="B177" s="5" t="s">
        <v>30</v>
      </c>
      <c r="C177" s="21">
        <v>47928.285600000003</v>
      </c>
      <c r="D177" s="21"/>
      <c r="E177">
        <f t="shared" si="133"/>
        <v>19499.484335290257</v>
      </c>
      <c r="F177">
        <f t="shared" si="134"/>
        <v>19499.5</v>
      </c>
      <c r="G177">
        <f t="shared" si="132"/>
        <v>-6.7414200020721182E-3</v>
      </c>
      <c r="K177">
        <f t="shared" si="131"/>
        <v>-6.7414200020721182E-3</v>
      </c>
      <c r="L177">
        <v>1</v>
      </c>
      <c r="P177" s="193"/>
      <c r="Z177">
        <f t="shared" si="116"/>
        <v>19499.5</v>
      </c>
      <c r="AA177" s="149">
        <f t="shared" si="117"/>
        <v>-3.4500642560132385E-3</v>
      </c>
      <c r="AB177" s="149">
        <f t="shared" si="128"/>
        <v>-1.2640415286208649E-2</v>
      </c>
      <c r="AC177" s="149">
        <f t="shared" si="129"/>
        <v>-3.2913557460588798E-3</v>
      </c>
      <c r="AD177" s="149">
        <f t="shared" si="126"/>
        <v>1.0833022647114804E-5</v>
      </c>
      <c r="AE177" s="149">
        <f t="shared" si="135"/>
        <v>1.0833022647114804E-5</v>
      </c>
      <c r="AF177" s="171">
        <f t="shared" si="118"/>
        <v>32909.785600000003</v>
      </c>
      <c r="AG177" s="172"/>
      <c r="AH177">
        <f t="shared" si="119"/>
        <v>5.89899528413653E-3</v>
      </c>
      <c r="AI177">
        <f t="shared" si="120"/>
        <v>0.82736501473015966</v>
      </c>
      <c r="AJ177">
        <f t="shared" si="121"/>
        <v>0.48205608148896278</v>
      </c>
      <c r="AK177">
        <f t="shared" si="122"/>
        <v>-0.35651967801882523</v>
      </c>
      <c r="AL177">
        <f t="shared" si="123"/>
        <v>-2.0217427633505562</v>
      </c>
      <c r="AM177">
        <f t="shared" si="124"/>
        <v>-1.595290743607519</v>
      </c>
      <c r="AN177" s="149">
        <f t="shared" ref="AN177:AT186" si="137">$AU177+$AB$7*SIN(AO177)</f>
        <v>10.947572199295653</v>
      </c>
      <c r="AO177" s="149">
        <f t="shared" si="137"/>
        <v>10.947572199250965</v>
      </c>
      <c r="AP177" s="149">
        <f t="shared" si="137"/>
        <v>10.947572201602135</v>
      </c>
      <c r="AQ177" s="149">
        <f t="shared" si="137"/>
        <v>10.94757207790316</v>
      </c>
      <c r="AR177" s="149">
        <f t="shared" si="137"/>
        <v>10.947578586344525</v>
      </c>
      <c r="AS177" s="149">
        <f t="shared" si="137"/>
        <v>10.947237332692758</v>
      </c>
      <c r="AT177" s="149">
        <f t="shared" si="137"/>
        <v>10.970814525118941</v>
      </c>
      <c r="AU177" s="149">
        <f t="shared" si="125"/>
        <v>11.343233476773605</v>
      </c>
      <c r="AX177" s="149"/>
    </row>
    <row r="178" spans="1:64" x14ac:dyDescent="0.2">
      <c r="A178" s="13" t="s">
        <v>60</v>
      </c>
      <c r="B178" s="5" t="s">
        <v>30</v>
      </c>
      <c r="C178" s="21">
        <v>47928.286699999997</v>
      </c>
      <c r="D178" s="21"/>
      <c r="E178">
        <f t="shared" si="133"/>
        <v>19499.486891306737</v>
      </c>
      <c r="F178">
        <f t="shared" si="134"/>
        <v>19499.5</v>
      </c>
      <c r="G178">
        <f t="shared" si="132"/>
        <v>-5.6414200080325827E-3</v>
      </c>
      <c r="K178">
        <f t="shared" si="131"/>
        <v>-5.6414200080325827E-3</v>
      </c>
      <c r="L178">
        <v>1</v>
      </c>
      <c r="P178" s="193"/>
      <c r="Q178">
        <v>3.70918571044036E-11</v>
      </c>
      <c r="R178">
        <v>6.3599422703126121E-21</v>
      </c>
      <c r="S178">
        <v>9.5088474361948712E-29</v>
      </c>
      <c r="T178" s="89">
        <v>1.4525902424318769E-11</v>
      </c>
      <c r="U178">
        <v>5.6818693097011351E-8</v>
      </c>
      <c r="V178">
        <v>7.1117640375341611E-5</v>
      </c>
      <c r="W178">
        <v>2.2006630953583104E-2</v>
      </c>
      <c r="X178">
        <v>812.25530309436283</v>
      </c>
      <c r="Y178">
        <v>4.3606369438495441E-7</v>
      </c>
      <c r="Z178">
        <f t="shared" ref="Z178:Z209" si="138">F178</f>
        <v>19499.5</v>
      </c>
      <c r="AA178" s="149">
        <f t="shared" ref="AA178:AA209" si="139">AB$3+AB$4*Z178+AB$5*Z178^2+AH178</f>
        <v>-3.4500642560132385E-3</v>
      </c>
      <c r="AB178" s="149">
        <f t="shared" si="128"/>
        <v>-1.1540415292169114E-2</v>
      </c>
      <c r="AC178" s="149">
        <f t="shared" si="129"/>
        <v>-2.1913557520193442E-3</v>
      </c>
      <c r="AD178" s="149">
        <f t="shared" si="126"/>
        <v>4.8020400319082658E-6</v>
      </c>
      <c r="AE178" s="149">
        <f t="shared" si="135"/>
        <v>4.8020400319082658E-6</v>
      </c>
      <c r="AF178" s="171">
        <f t="shared" ref="AF178:AF209" si="140">+C178-15018.5</f>
        <v>32909.786699999997</v>
      </c>
      <c r="AG178" s="172"/>
      <c r="AH178">
        <f t="shared" ref="AH178:AH209" si="141">$AB$6*($AB$11/AI178*AJ178+$AB$12)</f>
        <v>5.89899528413653E-3</v>
      </c>
      <c r="AI178">
        <f t="shared" ref="AI178:AI209" si="142">1+$AB$7*COS(AL178)</f>
        <v>0.82736501473015966</v>
      </c>
      <c r="AJ178">
        <f t="shared" ref="AJ178:AJ209" si="143">SIN(AL178+RADIANS($AB$9))</f>
        <v>0.48205608148896278</v>
      </c>
      <c r="AK178">
        <f t="shared" ref="AK178:AK209" si="144">$AB$7*SIN(AL178)</f>
        <v>-0.35651967801882523</v>
      </c>
      <c r="AL178">
        <f t="shared" ref="AL178:AL209" si="145">2*ATAN(AM178)</f>
        <v>-2.0217427633505562</v>
      </c>
      <c r="AM178">
        <f t="shared" ref="AM178:AM209" si="146">SQRT((1+$AB$7)/(1-$AB$7))*TAN(AN178/2)</f>
        <v>-1.595290743607519</v>
      </c>
      <c r="AN178" s="149">
        <f t="shared" si="137"/>
        <v>10.947572199295653</v>
      </c>
      <c r="AO178" s="149">
        <f t="shared" si="137"/>
        <v>10.947572199250965</v>
      </c>
      <c r="AP178" s="149">
        <f t="shared" si="137"/>
        <v>10.947572201602135</v>
      </c>
      <c r="AQ178" s="149">
        <f t="shared" si="137"/>
        <v>10.94757207790316</v>
      </c>
      <c r="AR178" s="149">
        <f t="shared" si="137"/>
        <v>10.947578586344525</v>
      </c>
      <c r="AS178" s="149">
        <f t="shared" si="137"/>
        <v>10.947237332692758</v>
      </c>
      <c r="AT178" s="149">
        <f t="shared" si="137"/>
        <v>10.970814525118941</v>
      </c>
      <c r="AU178" s="149">
        <f t="shared" ref="AU178:AU209" si="147">RADIANS($AB$9)+$AB$18*(F178-AB$15)</f>
        <v>11.343233476773605</v>
      </c>
      <c r="AX178" s="149"/>
    </row>
    <row r="179" spans="1:64" x14ac:dyDescent="0.2">
      <c r="A179" s="13" t="s">
        <v>60</v>
      </c>
      <c r="B179" s="5"/>
      <c r="C179" s="21">
        <v>48310.227800000001</v>
      </c>
      <c r="D179" s="21"/>
      <c r="E179">
        <f t="shared" si="133"/>
        <v>20386.984847655374</v>
      </c>
      <c r="F179">
        <f t="shared" si="134"/>
        <v>20387</v>
      </c>
      <c r="G179">
        <f t="shared" si="132"/>
        <v>-6.520920003822539E-3</v>
      </c>
      <c r="K179">
        <f t="shared" si="131"/>
        <v>-6.520920003822539E-3</v>
      </c>
      <c r="L179">
        <v>1</v>
      </c>
      <c r="P179" s="193"/>
      <c r="Z179">
        <f t="shared" si="138"/>
        <v>20387</v>
      </c>
      <c r="AA179" s="149">
        <f t="shared" si="139"/>
        <v>-5.3469409201350095E-3</v>
      </c>
      <c r="AB179" s="149">
        <f t="shared" si="128"/>
        <v>-8.3728013327029668E-3</v>
      </c>
      <c r="AC179" s="149">
        <f t="shared" si="129"/>
        <v>-1.1739790836875295E-3</v>
      </c>
      <c r="AD179" s="149">
        <f t="shared" ref="AD179:AD210" si="148">+(G179-AA179)^2</f>
        <v>1.3782268889358112E-6</v>
      </c>
      <c r="AE179" s="149">
        <f t="shared" si="135"/>
        <v>1.3782268889358112E-6</v>
      </c>
      <c r="AF179" s="171">
        <f t="shared" si="140"/>
        <v>33291.727800000001</v>
      </c>
      <c r="AG179" s="172"/>
      <c r="AH179">
        <f t="shared" si="141"/>
        <v>1.8518813288804275E-3</v>
      </c>
      <c r="AI179">
        <f t="shared" si="142"/>
        <v>0.84906639281763163</v>
      </c>
      <c r="AJ179">
        <f t="shared" si="143"/>
        <v>0.42862121353133836</v>
      </c>
      <c r="AK179">
        <f t="shared" si="144"/>
        <v>-0.36623512280594184</v>
      </c>
      <c r="AL179">
        <f t="shared" si="145"/>
        <v>-1.9617089595769996</v>
      </c>
      <c r="AM179">
        <f t="shared" si="146"/>
        <v>-1.4937157309725333</v>
      </c>
      <c r="AN179" s="149">
        <f t="shared" si="137"/>
        <v>11.013342028524654</v>
      </c>
      <c r="AO179" s="149">
        <f t="shared" si="137"/>
        <v>11.013342028525779</v>
      </c>
      <c r="AP179" s="149">
        <f t="shared" si="137"/>
        <v>11.013342028685429</v>
      </c>
      <c r="AQ179" s="149">
        <f t="shared" si="137"/>
        <v>11.013342051370323</v>
      </c>
      <c r="AR179" s="149">
        <f t="shared" si="137"/>
        <v>11.013345274392888</v>
      </c>
      <c r="AS179" s="149">
        <f t="shared" si="137"/>
        <v>11.013797402347436</v>
      </c>
      <c r="AT179" s="149">
        <f t="shared" si="137"/>
        <v>11.046715655956129</v>
      </c>
      <c r="AU179" s="149">
        <f t="shared" si="147"/>
        <v>11.409397061462597</v>
      </c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149"/>
      <c r="BJ179" s="149"/>
      <c r="BK179" s="149"/>
      <c r="BL179" s="149"/>
    </row>
    <row r="180" spans="1:64" x14ac:dyDescent="0.2">
      <c r="A180" s="13" t="s">
        <v>60</v>
      </c>
      <c r="B180" s="5"/>
      <c r="C180" s="21">
        <v>48310.2284</v>
      </c>
      <c r="D180" s="21"/>
      <c r="E180">
        <f t="shared" si="133"/>
        <v>20386.986241846189</v>
      </c>
      <c r="F180">
        <f t="shared" si="134"/>
        <v>20387</v>
      </c>
      <c r="G180">
        <f t="shared" si="132"/>
        <v>-5.9209200044278987E-3</v>
      </c>
      <c r="K180">
        <f t="shared" si="131"/>
        <v>-5.9209200044278987E-3</v>
      </c>
      <c r="L180">
        <v>1</v>
      </c>
      <c r="P180" s="193"/>
      <c r="Z180">
        <f t="shared" si="138"/>
        <v>20387</v>
      </c>
      <c r="AA180" s="149">
        <f t="shared" si="139"/>
        <v>-5.3469409201350095E-3</v>
      </c>
      <c r="AB180" s="149">
        <f t="shared" si="128"/>
        <v>-7.7728013333083264E-3</v>
      </c>
      <c r="AC180" s="149">
        <f t="shared" si="129"/>
        <v>-5.7397908429288914E-4</v>
      </c>
      <c r="AD180" s="149">
        <f t="shared" si="148"/>
        <v>3.2945198920570353E-7</v>
      </c>
      <c r="AE180" s="149">
        <f t="shared" si="135"/>
        <v>3.2945198920570353E-7</v>
      </c>
      <c r="AF180" s="171">
        <f t="shared" si="140"/>
        <v>33291.7284</v>
      </c>
      <c r="AG180" s="172"/>
      <c r="AH180">
        <f t="shared" si="141"/>
        <v>1.8518813288804275E-3</v>
      </c>
      <c r="AI180">
        <f t="shared" si="142"/>
        <v>0.84906639281763163</v>
      </c>
      <c r="AJ180">
        <f t="shared" si="143"/>
        <v>0.42862121353133836</v>
      </c>
      <c r="AK180">
        <f t="shared" si="144"/>
        <v>-0.36623512280594184</v>
      </c>
      <c r="AL180">
        <f t="shared" si="145"/>
        <v>-1.9617089595769996</v>
      </c>
      <c r="AM180">
        <f t="shared" si="146"/>
        <v>-1.4937157309725333</v>
      </c>
      <c r="AN180" s="149">
        <f t="shared" si="137"/>
        <v>11.013342028524654</v>
      </c>
      <c r="AO180" s="149">
        <f t="shared" si="137"/>
        <v>11.013342028525779</v>
      </c>
      <c r="AP180" s="149">
        <f t="shared" si="137"/>
        <v>11.013342028685429</v>
      </c>
      <c r="AQ180" s="149">
        <f t="shared" si="137"/>
        <v>11.013342051370323</v>
      </c>
      <c r="AR180" s="149">
        <f t="shared" si="137"/>
        <v>11.013345274392888</v>
      </c>
      <c r="AS180" s="149">
        <f t="shared" si="137"/>
        <v>11.013797402347436</v>
      </c>
      <c r="AT180" s="149">
        <f t="shared" si="137"/>
        <v>11.046715655956129</v>
      </c>
      <c r="AU180" s="149">
        <f t="shared" si="147"/>
        <v>11.409397061462597</v>
      </c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49"/>
      <c r="BK180" s="149"/>
      <c r="BL180" s="149"/>
    </row>
    <row r="181" spans="1:64" x14ac:dyDescent="0.2">
      <c r="A181" s="13" t="s">
        <v>60</v>
      </c>
      <c r="B181" s="5" t="s">
        <v>30</v>
      </c>
      <c r="C181" s="21">
        <v>48311.303099999997</v>
      </c>
      <c r="D181" s="21"/>
      <c r="E181">
        <f t="shared" si="133"/>
        <v>20389.483469962477</v>
      </c>
      <c r="F181">
        <f t="shared" si="134"/>
        <v>20389.5</v>
      </c>
      <c r="G181">
        <f t="shared" si="132"/>
        <v>-7.1138200073619373E-3</v>
      </c>
      <c r="K181">
        <f t="shared" si="131"/>
        <v>-7.1138200073619373E-3</v>
      </c>
      <c r="L181">
        <v>1</v>
      </c>
      <c r="P181" s="193"/>
      <c r="Z181">
        <f t="shared" si="138"/>
        <v>20389.5</v>
      </c>
      <c r="AA181" s="149">
        <f t="shared" si="139"/>
        <v>-5.3523504539191701E-3</v>
      </c>
      <c r="AB181" s="149">
        <f t="shared" si="128"/>
        <v>-8.9541312466741973E-3</v>
      </c>
      <c r="AC181" s="149">
        <f t="shared" si="129"/>
        <v>-1.7614695534427672E-3</v>
      </c>
      <c r="AD181" s="149">
        <f t="shared" si="148"/>
        <v>3.1027749877058615E-6</v>
      </c>
      <c r="AE181" s="149">
        <f t="shared" si="135"/>
        <v>3.1027749877058615E-6</v>
      </c>
      <c r="AF181" s="171">
        <f t="shared" si="140"/>
        <v>33292.803099999997</v>
      </c>
      <c r="AG181" s="172"/>
      <c r="AH181">
        <f t="shared" si="141"/>
        <v>1.8403112393122602E-3</v>
      </c>
      <c r="AI181">
        <f t="shared" si="142"/>
        <v>0.84912996548401376</v>
      </c>
      <c r="AJ181">
        <f t="shared" si="143"/>
        <v>0.42846438199877629</v>
      </c>
      <c r="AK181">
        <f t="shared" si="144"/>
        <v>-0.36626131605577722</v>
      </c>
      <c r="AL181">
        <f t="shared" si="145"/>
        <v>-1.9615353814874699</v>
      </c>
      <c r="AM181">
        <f t="shared" si="146"/>
        <v>-1.4934353357159107</v>
      </c>
      <c r="AN181" s="149">
        <f t="shared" si="137"/>
        <v>11.013529732811316</v>
      </c>
      <c r="AO181" s="149">
        <f t="shared" si="137"/>
        <v>11.013529732812495</v>
      </c>
      <c r="AP181" s="149">
        <f t="shared" si="137"/>
        <v>11.013529732978345</v>
      </c>
      <c r="AQ181" s="149">
        <f t="shared" si="137"/>
        <v>11.013529756297658</v>
      </c>
      <c r="AR181" s="149">
        <f t="shared" si="137"/>
        <v>11.013533034823336</v>
      </c>
      <c r="AS181" s="149">
        <f t="shared" si="137"/>
        <v>11.013988163099794</v>
      </c>
      <c r="AT181" s="149">
        <f t="shared" si="137"/>
        <v>11.046931725267454</v>
      </c>
      <c r="AU181" s="149">
        <f t="shared" si="147"/>
        <v>11.409583437757496</v>
      </c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149"/>
      <c r="BJ181" s="149"/>
      <c r="BK181" s="149"/>
      <c r="BL181" s="149"/>
    </row>
    <row r="182" spans="1:64" x14ac:dyDescent="0.2">
      <c r="A182" s="13" t="s">
        <v>60</v>
      </c>
      <c r="B182" s="5" t="s">
        <v>30</v>
      </c>
      <c r="C182" s="21">
        <v>48311.3033</v>
      </c>
      <c r="D182" s="21"/>
      <c r="E182">
        <f t="shared" si="133"/>
        <v>20389.483934692755</v>
      </c>
      <c r="F182">
        <f t="shared" si="134"/>
        <v>20389.5</v>
      </c>
      <c r="G182">
        <f t="shared" si="132"/>
        <v>-6.9138200051384047E-3</v>
      </c>
      <c r="K182">
        <f t="shared" si="131"/>
        <v>-6.9138200051384047E-3</v>
      </c>
      <c r="L182">
        <v>1</v>
      </c>
      <c r="P182" s="193"/>
      <c r="Z182">
        <f t="shared" si="138"/>
        <v>20389.5</v>
      </c>
      <c r="AA182" s="149">
        <f t="shared" si="139"/>
        <v>-5.3523504539191701E-3</v>
      </c>
      <c r="AB182" s="149">
        <f t="shared" si="128"/>
        <v>-8.7541312444506646E-3</v>
      </c>
      <c r="AC182" s="149">
        <f t="shared" si="129"/>
        <v>-1.5614695512192345E-3</v>
      </c>
      <c r="AD182" s="149">
        <f t="shared" si="148"/>
        <v>2.4381871593847977E-6</v>
      </c>
      <c r="AE182" s="149">
        <f t="shared" si="135"/>
        <v>2.4381871593847977E-6</v>
      </c>
      <c r="AF182" s="171">
        <f t="shared" si="140"/>
        <v>33292.8033</v>
      </c>
      <c r="AG182" s="172"/>
      <c r="AH182">
        <f t="shared" si="141"/>
        <v>1.8403112393122602E-3</v>
      </c>
      <c r="AI182">
        <f t="shared" si="142"/>
        <v>0.84912996548401376</v>
      </c>
      <c r="AJ182">
        <f t="shared" si="143"/>
        <v>0.42846438199877629</v>
      </c>
      <c r="AK182">
        <f t="shared" si="144"/>
        <v>-0.36626131605577722</v>
      </c>
      <c r="AL182">
        <f t="shared" si="145"/>
        <v>-1.9615353814874699</v>
      </c>
      <c r="AM182">
        <f t="shared" si="146"/>
        <v>-1.4934353357159107</v>
      </c>
      <c r="AN182" s="149">
        <f t="shared" si="137"/>
        <v>11.013529732811316</v>
      </c>
      <c r="AO182" s="149">
        <f t="shared" si="137"/>
        <v>11.013529732812495</v>
      </c>
      <c r="AP182" s="149">
        <f t="shared" si="137"/>
        <v>11.013529732978345</v>
      </c>
      <c r="AQ182" s="149">
        <f t="shared" si="137"/>
        <v>11.013529756297658</v>
      </c>
      <c r="AR182" s="149">
        <f t="shared" si="137"/>
        <v>11.013533034823336</v>
      </c>
      <c r="AS182" s="149">
        <f t="shared" si="137"/>
        <v>11.013988163099794</v>
      </c>
      <c r="AT182" s="149">
        <f t="shared" si="137"/>
        <v>11.046931725267454</v>
      </c>
      <c r="AU182" s="149">
        <f t="shared" si="147"/>
        <v>11.409583437757496</v>
      </c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149"/>
      <c r="BJ182" s="149"/>
      <c r="BK182" s="149"/>
      <c r="BL182" s="149"/>
    </row>
    <row r="183" spans="1:64" x14ac:dyDescent="0.2">
      <c r="A183" s="13" t="s">
        <v>64</v>
      </c>
      <c r="B183" s="5" t="s">
        <v>30</v>
      </c>
      <c r="C183" s="21">
        <v>48621.589699999997</v>
      </c>
      <c r="D183" s="21"/>
      <c r="E183">
        <f t="shared" si="133"/>
        <v>21110.48134995592</v>
      </c>
      <c r="F183">
        <f t="shared" si="134"/>
        <v>21110.5</v>
      </c>
      <c r="G183">
        <f t="shared" si="132"/>
        <v>-8.0261800030712038E-3</v>
      </c>
      <c r="K183">
        <f t="shared" si="131"/>
        <v>-8.0261800030712038E-3</v>
      </c>
      <c r="L183">
        <v>1</v>
      </c>
      <c r="P183" s="193"/>
      <c r="Z183">
        <f t="shared" si="138"/>
        <v>21110.5</v>
      </c>
      <c r="AA183" s="149">
        <f t="shared" si="139"/>
        <v>-6.9261966517785512E-3</v>
      </c>
      <c r="AB183" s="149">
        <f t="shared" si="128"/>
        <v>-6.4916639766494011E-3</v>
      </c>
      <c r="AC183" s="149">
        <f t="shared" si="129"/>
        <v>-1.0999833512926526E-3</v>
      </c>
      <c r="AD183" s="149">
        <f t="shared" si="148"/>
        <v>1.2099633731210152E-6</v>
      </c>
      <c r="AE183" s="149">
        <f t="shared" si="135"/>
        <v>1.2099633731210152E-6</v>
      </c>
      <c r="AF183" s="171">
        <f t="shared" si="140"/>
        <v>33603.089699999997</v>
      </c>
      <c r="AG183" s="172"/>
      <c r="AH183">
        <f t="shared" si="141"/>
        <v>-1.534516026421803E-3</v>
      </c>
      <c r="AI183">
        <f t="shared" si="142"/>
        <v>0.86806319428439493</v>
      </c>
      <c r="AJ183">
        <f t="shared" si="143"/>
        <v>0.38168284835065358</v>
      </c>
      <c r="AK183">
        <f t="shared" si="144"/>
        <v>-0.37349939524894477</v>
      </c>
      <c r="AL183">
        <f t="shared" si="145"/>
        <v>-1.910359112899445</v>
      </c>
      <c r="AM183">
        <f t="shared" si="146"/>
        <v>-1.41380245703255</v>
      </c>
      <c r="AN183" s="149">
        <f t="shared" si="137"/>
        <v>11.068262811181478</v>
      </c>
      <c r="AO183" s="149">
        <f t="shared" si="137"/>
        <v>11.068262812212899</v>
      </c>
      <c r="AP183" s="149">
        <f t="shared" si="137"/>
        <v>11.068262848066089</v>
      </c>
      <c r="AQ183" s="149">
        <f t="shared" si="137"/>
        <v>11.068264094348461</v>
      </c>
      <c r="AR183" s="149">
        <f t="shared" si="137"/>
        <v>11.068307402758427</v>
      </c>
      <c r="AS183" s="149">
        <f t="shared" si="137"/>
        <v>11.069796705884352</v>
      </c>
      <c r="AT183" s="149">
        <f t="shared" si="137"/>
        <v>11.109767561001664</v>
      </c>
      <c r="AU183" s="149">
        <f t="shared" si="147"/>
        <v>11.463334361206241</v>
      </c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149"/>
      <c r="BJ183" s="149"/>
      <c r="BK183" s="149"/>
      <c r="BL183" s="149"/>
    </row>
    <row r="184" spans="1:64" x14ac:dyDescent="0.2">
      <c r="A184" s="13" t="s">
        <v>60</v>
      </c>
      <c r="B184" s="5"/>
      <c r="C184" s="21">
        <v>49037.097999999998</v>
      </c>
      <c r="D184" s="21"/>
      <c r="E184">
        <f t="shared" si="133"/>
        <v>22075.977776226606</v>
      </c>
      <c r="F184">
        <f t="shared" si="134"/>
        <v>22076</v>
      </c>
      <c r="G184">
        <f t="shared" si="132"/>
        <v>-9.5641600055387244E-3</v>
      </c>
      <c r="K184">
        <f t="shared" si="131"/>
        <v>-9.5641600055387244E-3</v>
      </c>
      <c r="L184">
        <v>1</v>
      </c>
      <c r="P184" s="193"/>
      <c r="Z184">
        <f t="shared" si="138"/>
        <v>22076</v>
      </c>
      <c r="AA184" s="149">
        <f t="shared" si="139"/>
        <v>-9.0696385886776046E-3</v>
      </c>
      <c r="AB184" s="149">
        <f t="shared" si="128"/>
        <v>-3.3987058359569861E-3</v>
      </c>
      <c r="AC184" s="149">
        <f t="shared" si="129"/>
        <v>-4.9452141686111978E-4</v>
      </c>
      <c r="AD184" s="149">
        <f t="shared" si="148"/>
        <v>2.445514317343294E-7</v>
      </c>
      <c r="AE184" s="149">
        <f t="shared" si="135"/>
        <v>2.445514317343294E-7</v>
      </c>
      <c r="AF184" s="171">
        <f t="shared" si="140"/>
        <v>34018.597999999998</v>
      </c>
      <c r="AG184" s="172"/>
      <c r="AH184">
        <f t="shared" si="141"/>
        <v>-6.1654541695817383E-3</v>
      </c>
      <c r="AI184">
        <f t="shared" si="142"/>
        <v>0.89537295550564799</v>
      </c>
      <c r="AJ184">
        <f t="shared" si="143"/>
        <v>0.31395579221457398</v>
      </c>
      <c r="AK184">
        <f t="shared" si="144"/>
        <v>-0.38205012827395002</v>
      </c>
      <c r="AL184">
        <f t="shared" si="145"/>
        <v>-1.8380994495135379</v>
      </c>
      <c r="AM184">
        <f t="shared" si="146"/>
        <v>-1.3106777473002611</v>
      </c>
      <c r="AN184" s="149">
        <f t="shared" si="137"/>
        <v>11.14352268436836</v>
      </c>
      <c r="AO184" s="149">
        <f t="shared" si="137"/>
        <v>11.14352272386861</v>
      </c>
      <c r="AP184" s="149">
        <f t="shared" si="137"/>
        <v>11.143523400340735</v>
      </c>
      <c r="AQ184" s="149">
        <f t="shared" si="137"/>
        <v>11.143534984968994</v>
      </c>
      <c r="AR184" s="149">
        <f t="shared" si="137"/>
        <v>11.143733232915396</v>
      </c>
      <c r="AS184" s="149">
        <f t="shared" si="137"/>
        <v>11.147085949969565</v>
      </c>
      <c r="AT184" s="149">
        <f t="shared" si="137"/>
        <v>11.195506193899565</v>
      </c>
      <c r="AU184" s="149">
        <f t="shared" si="147"/>
        <v>11.535312886296069</v>
      </c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149"/>
      <c r="BJ184" s="149"/>
      <c r="BK184" s="149"/>
      <c r="BL184" s="149"/>
    </row>
    <row r="185" spans="1:64" x14ac:dyDescent="0.2">
      <c r="A185" s="13" t="s">
        <v>60</v>
      </c>
      <c r="B185" s="5"/>
      <c r="C185" s="21">
        <v>49037.0988</v>
      </c>
      <c r="D185" s="21"/>
      <c r="E185">
        <f t="shared" si="133"/>
        <v>22075.979635147698</v>
      </c>
      <c r="F185">
        <f t="shared" si="134"/>
        <v>22076</v>
      </c>
      <c r="G185">
        <f t="shared" si="132"/>
        <v>-8.7641600039205514E-3</v>
      </c>
      <c r="K185">
        <f t="shared" si="131"/>
        <v>-8.7641600039205514E-3</v>
      </c>
      <c r="L185">
        <v>1</v>
      </c>
      <c r="P185" s="193"/>
      <c r="Z185">
        <f t="shared" si="138"/>
        <v>22076</v>
      </c>
      <c r="AA185" s="149">
        <f t="shared" si="139"/>
        <v>-9.0696385886776046E-3</v>
      </c>
      <c r="AB185" s="149">
        <f t="shared" si="128"/>
        <v>-2.5987058343388131E-3</v>
      </c>
      <c r="AC185" s="149">
        <f t="shared" si="129"/>
        <v>3.054785847570532E-4</v>
      </c>
      <c r="AD185" s="149">
        <f t="shared" si="148"/>
        <v>9.3317165745172131E-8</v>
      </c>
      <c r="AE185" s="149">
        <f t="shared" si="135"/>
        <v>9.3317165745172131E-8</v>
      </c>
      <c r="AF185" s="171">
        <f t="shared" si="140"/>
        <v>34018.5988</v>
      </c>
      <c r="AG185" s="172"/>
      <c r="AH185">
        <f t="shared" si="141"/>
        <v>-6.1654541695817383E-3</v>
      </c>
      <c r="AI185">
        <f t="shared" si="142"/>
        <v>0.89537295550564799</v>
      </c>
      <c r="AJ185">
        <f t="shared" si="143"/>
        <v>0.31395579221457398</v>
      </c>
      <c r="AK185">
        <f t="shared" si="144"/>
        <v>-0.38205012827395002</v>
      </c>
      <c r="AL185">
        <f t="shared" si="145"/>
        <v>-1.8380994495135379</v>
      </c>
      <c r="AM185">
        <f t="shared" si="146"/>
        <v>-1.3106777473002611</v>
      </c>
      <c r="AN185" s="149">
        <f t="shared" si="137"/>
        <v>11.14352268436836</v>
      </c>
      <c r="AO185" s="149">
        <f t="shared" si="137"/>
        <v>11.14352272386861</v>
      </c>
      <c r="AP185" s="149">
        <f t="shared" si="137"/>
        <v>11.143523400340735</v>
      </c>
      <c r="AQ185" s="149">
        <f t="shared" si="137"/>
        <v>11.143534984968994</v>
      </c>
      <c r="AR185" s="149">
        <f t="shared" si="137"/>
        <v>11.143733232915396</v>
      </c>
      <c r="AS185" s="149">
        <f t="shared" si="137"/>
        <v>11.147085949969565</v>
      </c>
      <c r="AT185" s="149">
        <f t="shared" si="137"/>
        <v>11.195506193899565</v>
      </c>
      <c r="AU185" s="149">
        <f t="shared" si="147"/>
        <v>11.535312886296069</v>
      </c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149"/>
      <c r="BJ185" s="149"/>
      <c r="BK185" s="149"/>
      <c r="BL185" s="149"/>
    </row>
    <row r="186" spans="1:64" x14ac:dyDescent="0.2">
      <c r="A186" s="13" t="s">
        <v>60</v>
      </c>
      <c r="B186" s="5" t="s">
        <v>30</v>
      </c>
      <c r="C186" s="21">
        <v>49037.310700000002</v>
      </c>
      <c r="D186" s="21"/>
      <c r="E186">
        <f t="shared" si="133"/>
        <v>22076.472016870826</v>
      </c>
      <c r="F186">
        <f t="shared" si="134"/>
        <v>22076.5</v>
      </c>
      <c r="G186">
        <f t="shared" si="132"/>
        <v>-1.2042739996104501E-2</v>
      </c>
      <c r="K186">
        <f t="shared" si="131"/>
        <v>-1.2042739996104501E-2</v>
      </c>
      <c r="L186">
        <v>1</v>
      </c>
      <c r="P186" s="193"/>
      <c r="Z186">
        <f t="shared" si="138"/>
        <v>22076.5</v>
      </c>
      <c r="AA186" s="149">
        <f t="shared" si="139"/>
        <v>-9.0707569265884962E-3</v>
      </c>
      <c r="AB186" s="149">
        <f t="shared" si="128"/>
        <v>-5.8748568195812626E-3</v>
      </c>
      <c r="AC186" s="149">
        <f t="shared" si="129"/>
        <v>-2.971983069516005E-3</v>
      </c>
      <c r="AD186" s="149">
        <f t="shared" si="148"/>
        <v>8.8326833654897746E-6</v>
      </c>
      <c r="AE186" s="149">
        <f t="shared" si="135"/>
        <v>8.8326833654897746E-6</v>
      </c>
      <c r="AF186" s="171">
        <f t="shared" si="140"/>
        <v>34018.810700000002</v>
      </c>
      <c r="AG186" s="172"/>
      <c r="AH186">
        <f t="shared" si="141"/>
        <v>-6.1678831765232386E-3</v>
      </c>
      <c r="AI186">
        <f t="shared" si="142"/>
        <v>0.89538770397228118</v>
      </c>
      <c r="AJ186">
        <f t="shared" si="143"/>
        <v>0.31391914057355275</v>
      </c>
      <c r="AK186">
        <f t="shared" si="144"/>
        <v>-0.38205416693654021</v>
      </c>
      <c r="AL186">
        <f t="shared" si="145"/>
        <v>-1.8380608462319601</v>
      </c>
      <c r="AM186">
        <f t="shared" si="146"/>
        <v>-1.3106252891580565</v>
      </c>
      <c r="AN186" s="149">
        <f t="shared" si="137"/>
        <v>11.143562271485056</v>
      </c>
      <c r="AO186" s="149">
        <f t="shared" si="137"/>
        <v>11.143562311040199</v>
      </c>
      <c r="AP186" s="149">
        <f t="shared" si="137"/>
        <v>11.143562988272508</v>
      </c>
      <c r="AQ186" s="149">
        <f t="shared" si="137"/>
        <v>11.143574582838934</v>
      </c>
      <c r="AR186" s="149">
        <f t="shared" si="137"/>
        <v>11.143772948115922</v>
      </c>
      <c r="AS186" s="149">
        <f t="shared" si="137"/>
        <v>11.147126755037498</v>
      </c>
      <c r="AT186" s="149">
        <f t="shared" si="137"/>
        <v>11.195551057499477</v>
      </c>
      <c r="AU186" s="149">
        <f t="shared" si="147"/>
        <v>11.535350161555048</v>
      </c>
      <c r="AV186" s="149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149"/>
      <c r="BJ186" s="149"/>
      <c r="BK186" s="149"/>
      <c r="BL186" s="149"/>
    </row>
    <row r="187" spans="1:64" x14ac:dyDescent="0.2">
      <c r="A187" s="13" t="s">
        <v>60</v>
      </c>
      <c r="B187" s="5" t="s">
        <v>30</v>
      </c>
      <c r="C187" s="21">
        <v>49037.311699999998</v>
      </c>
      <c r="D187" s="21"/>
      <c r="E187">
        <f t="shared" si="133"/>
        <v>22076.474340522178</v>
      </c>
      <c r="F187">
        <f t="shared" si="134"/>
        <v>22076.5</v>
      </c>
      <c r="G187">
        <f t="shared" si="132"/>
        <v>-1.1042739999538753E-2</v>
      </c>
      <c r="K187">
        <f t="shared" si="131"/>
        <v>-1.1042739999538753E-2</v>
      </c>
      <c r="L187">
        <v>1</v>
      </c>
      <c r="P187" s="193"/>
      <c r="Z187">
        <f t="shared" si="138"/>
        <v>22076.5</v>
      </c>
      <c r="AA187" s="149">
        <f t="shared" si="139"/>
        <v>-9.0707569265884962E-3</v>
      </c>
      <c r="AB187" s="149">
        <f t="shared" si="128"/>
        <v>-4.8748568230155146E-3</v>
      </c>
      <c r="AC187" s="149">
        <f t="shared" si="129"/>
        <v>-1.971983072950257E-3</v>
      </c>
      <c r="AD187" s="149">
        <f t="shared" si="148"/>
        <v>3.8887172400023391E-6</v>
      </c>
      <c r="AE187" s="149">
        <f t="shared" si="135"/>
        <v>3.8887172400023391E-6</v>
      </c>
      <c r="AF187" s="171">
        <f t="shared" si="140"/>
        <v>34018.811699999998</v>
      </c>
      <c r="AG187" s="172"/>
      <c r="AH187">
        <f t="shared" si="141"/>
        <v>-6.1678831765232386E-3</v>
      </c>
      <c r="AI187">
        <f t="shared" si="142"/>
        <v>0.89538770397228118</v>
      </c>
      <c r="AJ187">
        <f t="shared" si="143"/>
        <v>0.31391914057355275</v>
      </c>
      <c r="AK187">
        <f t="shared" si="144"/>
        <v>-0.38205416693654021</v>
      </c>
      <c r="AL187">
        <f t="shared" si="145"/>
        <v>-1.8380608462319601</v>
      </c>
      <c r="AM187">
        <f t="shared" si="146"/>
        <v>-1.3106252891580565</v>
      </c>
      <c r="AN187" s="149">
        <f t="shared" ref="AN187:AT196" si="149">$AU187+$AB$7*SIN(AO187)</f>
        <v>11.143562271485056</v>
      </c>
      <c r="AO187" s="149">
        <f t="shared" si="149"/>
        <v>11.143562311040199</v>
      </c>
      <c r="AP187" s="149">
        <f t="shared" si="149"/>
        <v>11.143562988272508</v>
      </c>
      <c r="AQ187" s="149">
        <f t="shared" si="149"/>
        <v>11.143574582838934</v>
      </c>
      <c r="AR187" s="149">
        <f t="shared" si="149"/>
        <v>11.143772948115922</v>
      </c>
      <c r="AS187" s="149">
        <f t="shared" si="149"/>
        <v>11.147126755037498</v>
      </c>
      <c r="AT187" s="149">
        <f t="shared" si="149"/>
        <v>11.195551057499477</v>
      </c>
      <c r="AU187" s="149">
        <f t="shared" si="147"/>
        <v>11.535350161555048</v>
      </c>
      <c r="AV187" s="149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149"/>
      <c r="BJ187" s="149"/>
      <c r="BK187" s="149"/>
      <c r="BL187" s="149"/>
    </row>
    <row r="188" spans="1:64" x14ac:dyDescent="0.2">
      <c r="A188" s="89" t="s">
        <v>178</v>
      </c>
      <c r="C188" s="93">
        <v>49428.715100000001</v>
      </c>
      <c r="D188" s="21"/>
      <c r="E188">
        <f t="shared" si="133"/>
        <v>22985.959383131911</v>
      </c>
      <c r="F188">
        <f t="shared" si="134"/>
        <v>22986</v>
      </c>
      <c r="G188">
        <f t="shared" si="132"/>
        <v>-1.7479759997513611E-2</v>
      </c>
      <c r="K188">
        <f t="shared" si="131"/>
        <v>-1.7479759997513611E-2</v>
      </c>
      <c r="L188">
        <v>1</v>
      </c>
      <c r="P188" s="193"/>
      <c r="Z188">
        <f t="shared" si="138"/>
        <v>22986</v>
      </c>
      <c r="AA188" s="149">
        <f t="shared" si="139"/>
        <v>-1.111401524953017E-2</v>
      </c>
      <c r="AB188" s="149">
        <f t="shared" si="128"/>
        <v>-6.8459937402144313E-3</v>
      </c>
      <c r="AC188" s="149">
        <f t="shared" si="129"/>
        <v>-6.3657447479834404E-3</v>
      </c>
      <c r="AD188" s="149">
        <f t="shared" si="148"/>
        <v>4.0522706196478752E-5</v>
      </c>
      <c r="AE188" s="149">
        <f t="shared" si="135"/>
        <v>4.0522706196478752E-5</v>
      </c>
      <c r="AF188" s="171">
        <f t="shared" si="140"/>
        <v>34410.215100000001</v>
      </c>
      <c r="AG188" s="172"/>
      <c r="AH188">
        <f t="shared" si="141"/>
        <v>-1.063376625729918E-2</v>
      </c>
      <c r="AI188">
        <f t="shared" si="142"/>
        <v>0.92329957169607191</v>
      </c>
      <c r="AJ188">
        <f t="shared" si="143"/>
        <v>0.24441351842876388</v>
      </c>
      <c r="AK188">
        <f t="shared" si="144"/>
        <v>-0.38862084768030497</v>
      </c>
      <c r="AL188">
        <f t="shared" si="145"/>
        <v>-1.765657634057461</v>
      </c>
      <c r="AM188">
        <f t="shared" si="146"/>
        <v>-1.2166562553546063</v>
      </c>
      <c r="AN188" s="149">
        <f t="shared" si="149"/>
        <v>11.216679552070966</v>
      </c>
      <c r="AO188" s="149">
        <f t="shared" si="149"/>
        <v>11.216679870929546</v>
      </c>
      <c r="AP188" s="149">
        <f t="shared" si="149"/>
        <v>11.216683541344402</v>
      </c>
      <c r="AQ188" s="149">
        <f t="shared" si="149"/>
        <v>11.216725787563272</v>
      </c>
      <c r="AR188" s="149">
        <f t="shared" si="149"/>
        <v>11.217211468339638</v>
      </c>
      <c r="AS188" s="149">
        <f t="shared" si="149"/>
        <v>11.22272170375188</v>
      </c>
      <c r="AT188" s="149">
        <f t="shared" si="149"/>
        <v>11.277928587935225</v>
      </c>
      <c r="AU188" s="149">
        <f t="shared" si="147"/>
        <v>11.603153857639146</v>
      </c>
      <c r="AV188" s="149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149"/>
      <c r="BJ188" s="149"/>
      <c r="BK188" s="149"/>
      <c r="BL188" s="149"/>
    </row>
    <row r="189" spans="1:64" x14ac:dyDescent="0.2">
      <c r="A189" s="13" t="s">
        <v>65</v>
      </c>
      <c r="B189" s="5"/>
      <c r="C189" s="21">
        <v>49832.394200000002</v>
      </c>
      <c r="D189" s="21"/>
      <c r="E189">
        <f t="shared" si="133"/>
        <v>23923.968872738173</v>
      </c>
      <c r="F189">
        <f t="shared" si="134"/>
        <v>23924</v>
      </c>
      <c r="G189">
        <f t="shared" si="132"/>
        <v>-1.3395839996519499E-2</v>
      </c>
      <c r="K189">
        <f t="shared" si="131"/>
        <v>-1.3395839996519499E-2</v>
      </c>
      <c r="L189">
        <v>1</v>
      </c>
      <c r="P189" s="193"/>
      <c r="Z189">
        <f t="shared" si="138"/>
        <v>23924</v>
      </c>
      <c r="AA189" s="149">
        <f t="shared" si="139"/>
        <v>-1.3227106808045499E-2</v>
      </c>
      <c r="AB189" s="149">
        <f t="shared" ref="AB189:AB220" si="150">+G189-AH189</f>
        <v>1.9302077371484237E-3</v>
      </c>
      <c r="AC189" s="149">
        <f t="shared" ref="AC189:AC220" si="151">+G189-AA189</f>
        <v>-1.6873318847399933E-4</v>
      </c>
      <c r="AD189" s="149">
        <f t="shared" si="148"/>
        <v>2.847088889260218E-8</v>
      </c>
      <c r="AE189" s="149">
        <f t="shared" si="135"/>
        <v>2.847088889260218E-8</v>
      </c>
      <c r="AF189" s="171">
        <f t="shared" si="140"/>
        <v>34813.894200000002</v>
      </c>
      <c r="AG189" s="172"/>
      <c r="AH189">
        <f t="shared" si="141"/>
        <v>-1.5326047733667922E-2</v>
      </c>
      <c r="AI189">
        <f t="shared" si="142"/>
        <v>0.95444347324850032</v>
      </c>
      <c r="AJ189">
        <f t="shared" si="143"/>
        <v>0.1665365883418615</v>
      </c>
      <c r="AK189">
        <f t="shared" si="144"/>
        <v>-0.3934891635408842</v>
      </c>
      <c r="AL189">
        <f t="shared" si="145"/>
        <v>-1.6860589701205015</v>
      </c>
      <c r="AM189">
        <f t="shared" si="146"/>
        <v>-1.1224555201585205</v>
      </c>
      <c r="AN189" s="149">
        <f t="shared" si="149"/>
        <v>11.294535462002042</v>
      </c>
      <c r="AO189" s="149">
        <f t="shared" si="149"/>
        <v>11.294536972010421</v>
      </c>
      <c r="AP189" s="149">
        <f t="shared" si="149"/>
        <v>11.294549914505</v>
      </c>
      <c r="AQ189" s="149">
        <f t="shared" si="149"/>
        <v>11.294660824165522</v>
      </c>
      <c r="AR189" s="149">
        <f t="shared" si="149"/>
        <v>11.295609624924623</v>
      </c>
      <c r="AS189" s="149">
        <f t="shared" si="149"/>
        <v>11.303610527606997</v>
      </c>
      <c r="AT189" s="149">
        <f t="shared" si="149"/>
        <v>11.364452286547941</v>
      </c>
      <c r="AU189" s="149">
        <f t="shared" si="147"/>
        <v>11.673082243485087</v>
      </c>
      <c r="AV189" s="149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149"/>
      <c r="BJ189" s="149"/>
      <c r="BK189" s="149"/>
      <c r="BL189" s="149"/>
    </row>
    <row r="190" spans="1:64" x14ac:dyDescent="0.2">
      <c r="A190" s="13" t="s">
        <v>34</v>
      </c>
      <c r="B190" s="5" t="s">
        <v>32</v>
      </c>
      <c r="C190" s="21">
        <v>50178.398099999999</v>
      </c>
      <c r="D190" s="21"/>
      <c r="E190">
        <f t="shared" si="133"/>
        <v>24727.961305442201</v>
      </c>
      <c r="F190">
        <f t="shared" si="134"/>
        <v>24728</v>
      </c>
      <c r="G190">
        <f t="shared" si="132"/>
        <v>-1.6652480000630021E-2</v>
      </c>
      <c r="K190">
        <f t="shared" si="131"/>
        <v>-1.6652480000630021E-2</v>
      </c>
      <c r="L190">
        <v>1</v>
      </c>
      <c r="P190" s="193"/>
      <c r="Z190">
        <f t="shared" si="138"/>
        <v>24728</v>
      </c>
      <c r="AA190" s="149">
        <f t="shared" si="139"/>
        <v>-1.502506412850859E-2</v>
      </c>
      <c r="AB190" s="149">
        <f t="shared" si="150"/>
        <v>2.7474403376453321E-3</v>
      </c>
      <c r="AC190" s="149">
        <f t="shared" si="151"/>
        <v>-1.6274158721214307E-3</v>
      </c>
      <c r="AD190" s="149">
        <f t="shared" si="148"/>
        <v>2.6484824208327569E-6</v>
      </c>
      <c r="AE190" s="149">
        <f t="shared" si="135"/>
        <v>2.6484824208327569E-6</v>
      </c>
      <c r="AF190" s="171">
        <f t="shared" si="140"/>
        <v>35159.898099999999</v>
      </c>
      <c r="AG190" s="172"/>
      <c r="AH190">
        <f t="shared" si="141"/>
        <v>-1.9399920338275353E-2</v>
      </c>
      <c r="AI190">
        <f t="shared" si="142"/>
        <v>0.9831261397179395</v>
      </c>
      <c r="AJ190">
        <f t="shared" si="143"/>
        <v>9.4523196064061982E-2</v>
      </c>
      <c r="AK190">
        <f t="shared" si="144"/>
        <v>-0.39575799649905535</v>
      </c>
      <c r="AL190">
        <f t="shared" si="145"/>
        <v>-1.6134073329760104</v>
      </c>
      <c r="AM190">
        <f t="shared" si="146"/>
        <v>-1.0435453507521757</v>
      </c>
      <c r="AN190" s="149">
        <f t="shared" si="149"/>
        <v>11.363399609159135</v>
      </c>
      <c r="AO190" s="149">
        <f t="shared" si="149"/>
        <v>11.363403905235769</v>
      </c>
      <c r="AP190" s="149">
        <f t="shared" si="149"/>
        <v>11.363434064589422</v>
      </c>
      <c r="AQ190" s="149">
        <f t="shared" si="149"/>
        <v>11.363645723137202</v>
      </c>
      <c r="AR190" s="149">
        <f t="shared" si="149"/>
        <v>11.365127888930926</v>
      </c>
      <c r="AS190" s="149">
        <f t="shared" si="149"/>
        <v>11.375352319482747</v>
      </c>
      <c r="AT190" s="149">
        <f t="shared" si="149"/>
        <v>11.439819439306381</v>
      </c>
      <c r="AU190" s="149">
        <f t="shared" si="147"/>
        <v>11.733020859924466</v>
      </c>
      <c r="AV190" s="149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149"/>
      <c r="BJ190" s="149"/>
      <c r="BK190" s="149"/>
      <c r="BL190" s="149"/>
    </row>
    <row r="191" spans="1:64" x14ac:dyDescent="0.2">
      <c r="A191" s="13" t="s">
        <v>69</v>
      </c>
      <c r="B191" s="5"/>
      <c r="C191" s="21">
        <v>50546.352599999998</v>
      </c>
      <c r="D191" s="21">
        <v>2.9999999999999997E-4</v>
      </c>
      <c r="E191">
        <f t="shared" si="133"/>
        <v>25582.959279682946</v>
      </c>
      <c r="F191">
        <f t="shared" si="134"/>
        <v>25583</v>
      </c>
      <c r="G191">
        <f t="shared" si="132"/>
        <v>-1.7524280003271997E-2</v>
      </c>
      <c r="K191">
        <f t="shared" si="131"/>
        <v>-1.7524280003271997E-2</v>
      </c>
      <c r="L191">
        <v>1</v>
      </c>
      <c r="P191" s="193"/>
      <c r="Z191">
        <f t="shared" si="138"/>
        <v>25583</v>
      </c>
      <c r="AA191" s="149">
        <f t="shared" si="139"/>
        <v>-1.6901479813530958E-2</v>
      </c>
      <c r="AB191" s="149">
        <f t="shared" si="150"/>
        <v>6.2383521117186438E-3</v>
      </c>
      <c r="AC191" s="149">
        <f t="shared" si="151"/>
        <v>-6.228001897410386E-4</v>
      </c>
      <c r="AD191" s="149">
        <f t="shared" si="148"/>
        <v>3.8788007634147367E-7</v>
      </c>
      <c r="AE191" s="149">
        <f t="shared" si="135"/>
        <v>3.8788007634147367E-7</v>
      </c>
      <c r="AF191" s="171">
        <f t="shared" si="140"/>
        <v>35527.852599999998</v>
      </c>
      <c r="AG191" s="172"/>
      <c r="AH191">
        <f t="shared" si="141"/>
        <v>-2.3762632114990641E-2</v>
      </c>
      <c r="AI191">
        <f t="shared" si="142"/>
        <v>1.0156860408291266</v>
      </c>
      <c r="AJ191">
        <f t="shared" si="143"/>
        <v>1.2443377306996224E-2</v>
      </c>
      <c r="AK191">
        <f t="shared" si="144"/>
        <v>-0.39580685577295371</v>
      </c>
      <c r="AL191">
        <f t="shared" si="145"/>
        <v>-1.5311865113764918</v>
      </c>
      <c r="AM191">
        <f t="shared" si="146"/>
        <v>-0.96115443835723913</v>
      </c>
      <c r="AN191" s="149">
        <f t="shared" si="149"/>
        <v>11.438946324866787</v>
      </c>
      <c r="AO191" s="149">
        <f t="shared" si="149"/>
        <v>11.438957016915444</v>
      </c>
      <c r="AP191" s="149">
        <f t="shared" si="149"/>
        <v>11.439019931778407</v>
      </c>
      <c r="AQ191" s="149">
        <f t="shared" si="149"/>
        <v>11.439389970948227</v>
      </c>
      <c r="AR191" s="149">
        <f t="shared" si="149"/>
        <v>11.44156058795954</v>
      </c>
      <c r="AS191" s="149">
        <f t="shared" si="149"/>
        <v>11.454100213213689</v>
      </c>
      <c r="AT191" s="149">
        <f t="shared" si="149"/>
        <v>11.521121357694165</v>
      </c>
      <c r="AU191" s="149">
        <f t="shared" si="147"/>
        <v>11.796761552779776</v>
      </c>
      <c r="AV191" s="149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149"/>
      <c r="BJ191" s="149"/>
      <c r="BK191" s="149"/>
      <c r="BL191" s="149"/>
    </row>
    <row r="192" spans="1:64" x14ac:dyDescent="0.2">
      <c r="A192" s="13" t="s">
        <v>31</v>
      </c>
      <c r="B192" s="5" t="s">
        <v>32</v>
      </c>
      <c r="C192" s="21">
        <v>50926.356099999997</v>
      </c>
      <c r="D192" s="21">
        <v>2.9999999999999997E-4</v>
      </c>
      <c r="E192">
        <f t="shared" si="133"/>
        <v>26465.954929156975</v>
      </c>
      <c r="F192">
        <f t="shared" si="134"/>
        <v>26466</v>
      </c>
      <c r="G192">
        <f t="shared" si="132"/>
        <v>-1.9396560004679486E-2</v>
      </c>
      <c r="K192">
        <f t="shared" si="131"/>
        <v>-1.9396560004679486E-2</v>
      </c>
      <c r="L192">
        <v>1</v>
      </c>
      <c r="P192" s="193"/>
      <c r="Z192">
        <f t="shared" si="138"/>
        <v>26466</v>
      </c>
      <c r="AA192" s="149">
        <f t="shared" si="139"/>
        <v>-1.8771873782669167E-2</v>
      </c>
      <c r="AB192" s="149">
        <f t="shared" si="150"/>
        <v>8.8756060337258844E-3</v>
      </c>
      <c r="AC192" s="149">
        <f t="shared" si="151"/>
        <v>-6.2468622201031915E-4</v>
      </c>
      <c r="AD192" s="149">
        <f t="shared" si="148"/>
        <v>3.9023287596952574E-7</v>
      </c>
      <c r="AE192" s="149">
        <f t="shared" si="135"/>
        <v>3.9023287596952574E-7</v>
      </c>
      <c r="AF192" s="171">
        <f t="shared" si="140"/>
        <v>35907.856099999997</v>
      </c>
      <c r="AG192" s="172"/>
      <c r="AH192">
        <f t="shared" si="141"/>
        <v>-2.8272166038405371E-2</v>
      </c>
      <c r="AI192">
        <f t="shared" si="142"/>
        <v>1.0515219650352983</v>
      </c>
      <c r="AJ192">
        <f t="shared" si="143"/>
        <v>-7.8303163626998559E-2</v>
      </c>
      <c r="AK192">
        <f t="shared" si="144"/>
        <v>-0.39275260161158232</v>
      </c>
      <c r="AL192">
        <f t="shared" si="145"/>
        <v>-1.4403594099019468</v>
      </c>
      <c r="AM192">
        <f t="shared" si="146"/>
        <v>-0.87738589264144062</v>
      </c>
      <c r="AN192" s="149">
        <f t="shared" si="149"/>
        <v>11.519638658394703</v>
      </c>
      <c r="AO192" s="149">
        <f t="shared" si="149"/>
        <v>11.519661930683718</v>
      </c>
      <c r="AP192" s="149">
        <f t="shared" si="149"/>
        <v>11.519779321298804</v>
      </c>
      <c r="AQ192" s="149">
        <f t="shared" si="149"/>
        <v>11.520371102792797</v>
      </c>
      <c r="AR192" s="149">
        <f t="shared" si="149"/>
        <v>11.523345191462521</v>
      </c>
      <c r="AS192" s="149">
        <f t="shared" si="149"/>
        <v>11.538068379974845</v>
      </c>
      <c r="AT192" s="149">
        <f t="shared" si="149"/>
        <v>11.606260044507582</v>
      </c>
      <c r="AU192" s="149">
        <f t="shared" si="147"/>
        <v>11.862589660137949</v>
      </c>
      <c r="AV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149"/>
      <c r="BJ192" s="149"/>
      <c r="BK192" s="149"/>
      <c r="BL192" s="149"/>
    </row>
    <row r="193" spans="1:64" x14ac:dyDescent="0.2">
      <c r="A193" s="14" t="s">
        <v>77</v>
      </c>
      <c r="B193" s="5" t="s">
        <v>32</v>
      </c>
      <c r="C193" s="21">
        <v>52003.535199999998</v>
      </c>
      <c r="D193" s="21">
        <v>4.0000000000000002E-4</v>
      </c>
      <c r="E193">
        <f t="shared" ref="E193:E224" si="152">+(C193-C$7)/C$8</f>
        <v>28968.943609535851</v>
      </c>
      <c r="F193">
        <f t="shared" ref="F193:F224" si="153">ROUND(2*E193,0)/2</f>
        <v>28969</v>
      </c>
      <c r="G193">
        <f t="shared" si="132"/>
        <v>-2.426804000424454E-2</v>
      </c>
      <c r="K193">
        <f t="shared" ref="K193:K202" si="154">G193</f>
        <v>-2.426804000424454E-2</v>
      </c>
      <c r="L193">
        <v>1</v>
      </c>
      <c r="P193" s="193"/>
      <c r="Z193">
        <f t="shared" si="138"/>
        <v>28969</v>
      </c>
      <c r="AA193" s="149">
        <f t="shared" si="139"/>
        <v>-2.3341943173364653E-2</v>
      </c>
      <c r="AB193" s="149">
        <f t="shared" si="150"/>
        <v>1.6449671189097383E-2</v>
      </c>
      <c r="AC193" s="149">
        <f t="shared" si="151"/>
        <v>-9.2609683087988698E-4</v>
      </c>
      <c r="AD193" s="149">
        <f t="shared" si="148"/>
        <v>8.5765534016577001E-7</v>
      </c>
      <c r="AE193" s="149">
        <f t="shared" si="135"/>
        <v>8.5765534016577001E-7</v>
      </c>
      <c r="AF193" s="171">
        <f t="shared" si="140"/>
        <v>36985.035199999998</v>
      </c>
      <c r="AG193" s="172"/>
      <c r="AH193">
        <f t="shared" si="141"/>
        <v>-4.0717711193341923E-2</v>
      </c>
      <c r="AI193">
        <f t="shared" si="142"/>
        <v>1.1636286344301177</v>
      </c>
      <c r="AJ193">
        <f t="shared" si="143"/>
        <v>-0.36513805236047309</v>
      </c>
      <c r="AK193">
        <f t="shared" si="144"/>
        <v>-0.36074199776058746</v>
      </c>
      <c r="AL193">
        <f t="shared" si="145"/>
        <v>-1.1449617227880002</v>
      </c>
      <c r="AM193">
        <f t="shared" si="146"/>
        <v>-0.64447423366464274</v>
      </c>
      <c r="AN193" s="149">
        <f t="shared" si="149"/>
        <v>11.76456405168541</v>
      </c>
      <c r="AO193" s="149">
        <f t="shared" si="149"/>
        <v>11.764672569644194</v>
      </c>
      <c r="AP193" s="149">
        <f t="shared" si="149"/>
        <v>11.765066391486767</v>
      </c>
      <c r="AQ193" s="149">
        <f t="shared" si="149"/>
        <v>11.76649426541505</v>
      </c>
      <c r="AR193" s="149">
        <f t="shared" si="149"/>
        <v>11.771653801405362</v>
      </c>
      <c r="AS193" s="149">
        <f t="shared" si="149"/>
        <v>11.790076544209615</v>
      </c>
      <c r="AT193" s="149">
        <f t="shared" si="149"/>
        <v>11.853336493332952</v>
      </c>
      <c r="AU193" s="149">
        <f t="shared" si="147"/>
        <v>12.049189606590392</v>
      </c>
      <c r="AV193" s="149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149"/>
      <c r="BJ193" s="149"/>
      <c r="BK193" s="149"/>
      <c r="BL193" s="149"/>
    </row>
    <row r="194" spans="1:64" x14ac:dyDescent="0.2">
      <c r="A194" s="14" t="s">
        <v>77</v>
      </c>
      <c r="B194" s="5" t="s">
        <v>32</v>
      </c>
      <c r="C194" s="21">
        <v>52321.570500000002</v>
      </c>
      <c r="D194" s="21">
        <v>2.0000000000000001E-4</v>
      </c>
      <c r="E194">
        <f t="shared" si="152"/>
        <v>29707.94676682038</v>
      </c>
      <c r="F194">
        <f t="shared" si="153"/>
        <v>29708</v>
      </c>
      <c r="G194">
        <f t="shared" si="132"/>
        <v>-2.2909280000021681E-2</v>
      </c>
      <c r="K194">
        <f t="shared" si="154"/>
        <v>-2.2909280000021681E-2</v>
      </c>
      <c r="L194">
        <v>1</v>
      </c>
      <c r="P194" s="193"/>
      <c r="Z194">
        <f t="shared" si="138"/>
        <v>29708</v>
      </c>
      <c r="AA194" s="149">
        <f t="shared" si="139"/>
        <v>-2.4355768837521861E-2</v>
      </c>
      <c r="AB194" s="149">
        <f t="shared" si="150"/>
        <v>2.1258957216934944E-2</v>
      </c>
      <c r="AC194" s="149">
        <f t="shared" si="151"/>
        <v>1.4464888375001796E-3</v>
      </c>
      <c r="AD194" s="149">
        <f t="shared" si="148"/>
        <v>2.0923299570126208E-6</v>
      </c>
      <c r="AE194" s="149">
        <f t="shared" si="135"/>
        <v>2.0923299570126208E-6</v>
      </c>
      <c r="AF194" s="171">
        <f t="shared" si="140"/>
        <v>37303.070500000002</v>
      </c>
      <c r="AG194" s="172"/>
      <c r="AH194">
        <f t="shared" si="141"/>
        <v>-4.4168237216956625E-2</v>
      </c>
      <c r="AI194">
        <f t="shared" si="142"/>
        <v>1.1985881104332776</v>
      </c>
      <c r="AJ194">
        <f t="shared" si="143"/>
        <v>-0.45563815403985269</v>
      </c>
      <c r="AK194">
        <f t="shared" si="144"/>
        <v>-0.34274171229703737</v>
      </c>
      <c r="AL194">
        <f t="shared" si="145"/>
        <v>-1.0456538361848982</v>
      </c>
      <c r="AM194">
        <f t="shared" si="146"/>
        <v>-0.57632158405936296</v>
      </c>
      <c r="AN194" s="149">
        <f t="shared" si="149"/>
        <v>11.841762420921366</v>
      </c>
      <c r="AO194" s="149">
        <f t="shared" si="149"/>
        <v>11.841908686523929</v>
      </c>
      <c r="AP194" s="149">
        <f t="shared" si="149"/>
        <v>11.84240166165994</v>
      </c>
      <c r="AQ194" s="149">
        <f t="shared" si="149"/>
        <v>11.844061610830757</v>
      </c>
      <c r="AR194" s="149">
        <f t="shared" si="149"/>
        <v>11.849633264220023</v>
      </c>
      <c r="AS194" s="149">
        <f t="shared" si="149"/>
        <v>11.868140975270871</v>
      </c>
      <c r="AT194" s="149">
        <f t="shared" si="149"/>
        <v>11.927686002474205</v>
      </c>
      <c r="AU194" s="149">
        <f t="shared" si="147"/>
        <v>12.104282439362407</v>
      </c>
      <c r="AV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149"/>
      <c r="BJ194" s="149"/>
      <c r="BK194" s="149"/>
      <c r="BL194" s="149"/>
    </row>
    <row r="195" spans="1:64" x14ac:dyDescent="0.2">
      <c r="A195" s="14" t="s">
        <v>77</v>
      </c>
      <c r="B195" s="5" t="s">
        <v>32</v>
      </c>
      <c r="C195" s="21">
        <v>52344.3796</v>
      </c>
      <c r="D195" s="21">
        <v>5.0000000000000001E-4</v>
      </c>
      <c r="E195">
        <f t="shared" si="152"/>
        <v>29760.947163049404</v>
      </c>
      <c r="F195">
        <f t="shared" si="153"/>
        <v>29761</v>
      </c>
      <c r="G195">
        <f t="shared" si="132"/>
        <v>-2.2738760002539493E-2</v>
      </c>
      <c r="K195">
        <f t="shared" si="154"/>
        <v>-2.2738760002539493E-2</v>
      </c>
      <c r="L195">
        <v>1</v>
      </c>
      <c r="P195" s="193"/>
      <c r="Z195">
        <f t="shared" si="138"/>
        <v>29761</v>
      </c>
      <c r="AA195" s="149">
        <f t="shared" si="139"/>
        <v>-2.4420417136867236E-2</v>
      </c>
      <c r="AB195" s="149">
        <f t="shared" si="150"/>
        <v>2.1670835624568813E-2</v>
      </c>
      <c r="AC195" s="149">
        <f t="shared" si="151"/>
        <v>1.681657134327743E-3</v>
      </c>
      <c r="AD195" s="149">
        <f t="shared" si="148"/>
        <v>2.8279707174353964E-6</v>
      </c>
      <c r="AE195" s="149">
        <f t="shared" si="135"/>
        <v>2.8279707174353964E-6</v>
      </c>
      <c r="AF195" s="171">
        <f t="shared" si="140"/>
        <v>37325.8796</v>
      </c>
      <c r="AG195" s="172"/>
      <c r="AH195">
        <f t="shared" si="141"/>
        <v>-4.4409595627108306E-2</v>
      </c>
      <c r="AI195">
        <f t="shared" si="142"/>
        <v>1.201101834665633</v>
      </c>
      <c r="AJ195">
        <f t="shared" si="143"/>
        <v>-0.46216839572793467</v>
      </c>
      <c r="AK195">
        <f t="shared" si="144"/>
        <v>-0.34127286890094444</v>
      </c>
      <c r="AL195">
        <f t="shared" si="145"/>
        <v>-1.0383039550995079</v>
      </c>
      <c r="AM195">
        <f t="shared" si="146"/>
        <v>-0.57143634930585574</v>
      </c>
      <c r="AN195" s="149">
        <f t="shared" si="149"/>
        <v>11.847387028215305</v>
      </c>
      <c r="AO195" s="149">
        <f t="shared" si="149"/>
        <v>11.847536079254063</v>
      </c>
      <c r="AP195" s="149">
        <f t="shared" si="149"/>
        <v>11.848035960589781</v>
      </c>
      <c r="AQ195" s="149">
        <f t="shared" si="149"/>
        <v>11.849710850726106</v>
      </c>
      <c r="AR195" s="149">
        <f t="shared" si="149"/>
        <v>11.855304997428279</v>
      </c>
      <c r="AS195" s="149">
        <f t="shared" si="149"/>
        <v>11.873798141432514</v>
      </c>
      <c r="AT195" s="149">
        <f t="shared" si="149"/>
        <v>11.933039540101813</v>
      </c>
      <c r="AU195" s="149">
        <f t="shared" si="147"/>
        <v>12.108233616814257</v>
      </c>
      <c r="AV195" s="149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149"/>
      <c r="BJ195" s="149"/>
      <c r="BK195" s="149"/>
      <c r="BL195" s="149"/>
    </row>
    <row r="196" spans="1:64" x14ac:dyDescent="0.2">
      <c r="A196" s="14" t="s">
        <v>77</v>
      </c>
      <c r="B196" s="5" t="s">
        <v>30</v>
      </c>
      <c r="C196" s="21">
        <v>52344.593200000003</v>
      </c>
      <c r="D196" s="21">
        <v>5.0000000000000001E-4</v>
      </c>
      <c r="E196">
        <f t="shared" si="152"/>
        <v>29761.443494979849</v>
      </c>
      <c r="F196">
        <f t="shared" si="153"/>
        <v>29761.5</v>
      </c>
      <c r="G196">
        <f t="shared" si="132"/>
        <v>-2.4317339994013309E-2</v>
      </c>
      <c r="K196">
        <f t="shared" si="154"/>
        <v>-2.4317339994013309E-2</v>
      </c>
      <c r="L196">
        <v>1</v>
      </c>
      <c r="P196" s="193"/>
      <c r="Q196">
        <v>2.3365471227044742E-10</v>
      </c>
      <c r="R196">
        <v>2.2386850135866765E-20</v>
      </c>
      <c r="S196">
        <v>2.9659622626303643E-28</v>
      </c>
      <c r="T196" s="89">
        <v>5.8064309186678016E-10</v>
      </c>
      <c r="U196">
        <v>6.1672168315434629E-7</v>
      </c>
      <c r="V196">
        <v>3.4116625746174132E-5</v>
      </c>
      <c r="W196">
        <v>8.4029255417757184E-3</v>
      </c>
      <c r="X196">
        <v>228.48927133562157</v>
      </c>
      <c r="Y196">
        <v>1.7430749867538937E-5</v>
      </c>
      <c r="Z196">
        <f t="shared" si="138"/>
        <v>29761.5</v>
      </c>
      <c r="AA196" s="149">
        <f t="shared" si="139"/>
        <v>-2.4421021506691367E-2</v>
      </c>
      <c r="AB196" s="149">
        <f t="shared" si="150"/>
        <v>2.0094528324355078E-2</v>
      </c>
      <c r="AC196" s="149">
        <f t="shared" si="151"/>
        <v>1.0368151267805756E-4</v>
      </c>
      <c r="AD196" s="149">
        <f t="shared" si="148"/>
        <v>1.0749856071210209E-8</v>
      </c>
      <c r="AE196" s="149">
        <f t="shared" ref="AE196:AE227" si="155">+(G196-AA196)^2*L196</f>
        <v>1.0749856071210209E-8</v>
      </c>
      <c r="AF196" s="171">
        <f t="shared" si="140"/>
        <v>37326.093200000003</v>
      </c>
      <c r="AG196" s="172"/>
      <c r="AH196">
        <f t="shared" si="141"/>
        <v>-4.4411868318368387E-2</v>
      </c>
      <c r="AI196">
        <f t="shared" si="142"/>
        <v>1.2011255476133658</v>
      </c>
      <c r="AJ196">
        <f t="shared" si="143"/>
        <v>-0.46223001359542865</v>
      </c>
      <c r="AK196">
        <f t="shared" si="144"/>
        <v>-0.34125889446428875</v>
      </c>
      <c r="AL196">
        <f t="shared" si="145"/>
        <v>-1.0382344698418364</v>
      </c>
      <c r="AM196">
        <f t="shared" si="146"/>
        <v>-0.57139026275127291</v>
      </c>
      <c r="AN196" s="149">
        <f t="shared" si="149"/>
        <v>11.847440146708983</v>
      </c>
      <c r="AO196" s="149">
        <f t="shared" si="149"/>
        <v>11.847589224035415</v>
      </c>
      <c r="AP196" s="149">
        <f t="shared" si="149"/>
        <v>11.848089170283362</v>
      </c>
      <c r="AQ196" s="149">
        <f t="shared" si="149"/>
        <v>11.849764200036022</v>
      </c>
      <c r="AR196" s="149">
        <f t="shared" si="149"/>
        <v>11.855358554022363</v>
      </c>
      <c r="AS196" s="149">
        <f t="shared" si="149"/>
        <v>11.873851547163333</v>
      </c>
      <c r="AT196" s="149">
        <f t="shared" si="149"/>
        <v>11.933090058231317</v>
      </c>
      <c r="AU196" s="149">
        <f t="shared" si="147"/>
        <v>12.108270892073238</v>
      </c>
      <c r="AV196" s="149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149"/>
      <c r="BJ196" s="149"/>
      <c r="BK196" s="149"/>
      <c r="BL196" s="149"/>
    </row>
    <row r="197" spans="1:64" x14ac:dyDescent="0.2">
      <c r="A197" s="14" t="s">
        <v>77</v>
      </c>
      <c r="B197" s="5" t="s">
        <v>30</v>
      </c>
      <c r="C197" s="21">
        <v>52345.453999999998</v>
      </c>
      <c r="D197" s="21">
        <v>2.9999999999999997E-4</v>
      </c>
      <c r="E197">
        <f t="shared" si="152"/>
        <v>29763.443694070287</v>
      </c>
      <c r="F197">
        <f t="shared" si="153"/>
        <v>29763.5</v>
      </c>
      <c r="G197">
        <f t="shared" si="132"/>
        <v>-2.4231660005170852E-2</v>
      </c>
      <c r="K197">
        <f t="shared" si="154"/>
        <v>-2.4231660005170852E-2</v>
      </c>
      <c r="L197">
        <v>1</v>
      </c>
      <c r="P197" s="193"/>
      <c r="Z197">
        <f t="shared" si="138"/>
        <v>29763.5</v>
      </c>
      <c r="AA197" s="149">
        <f t="shared" si="139"/>
        <v>-2.4423437949103087E-2</v>
      </c>
      <c r="AB197" s="149">
        <f t="shared" si="150"/>
        <v>2.0189298274048195E-2</v>
      </c>
      <c r="AC197" s="149">
        <f t="shared" si="151"/>
        <v>1.9177794393223507E-4</v>
      </c>
      <c r="AD197" s="149">
        <f t="shared" si="148"/>
        <v>3.6778779778875502E-8</v>
      </c>
      <c r="AE197" s="149">
        <f t="shared" si="155"/>
        <v>3.6778779778875502E-8</v>
      </c>
      <c r="AF197" s="171">
        <f t="shared" si="140"/>
        <v>37326.953999999998</v>
      </c>
      <c r="AG197" s="172"/>
      <c r="AH197">
        <f t="shared" si="141"/>
        <v>-4.4420958279219047E-2</v>
      </c>
      <c r="AI197">
        <f t="shared" si="142"/>
        <v>1.2012203990583132</v>
      </c>
      <c r="AJ197">
        <f t="shared" si="143"/>
        <v>-0.46247648708277433</v>
      </c>
      <c r="AK197">
        <f t="shared" si="144"/>
        <v>-0.34120297471824307</v>
      </c>
      <c r="AL197">
        <f t="shared" si="145"/>
        <v>-1.0379565013614866</v>
      </c>
      <c r="AM197">
        <f t="shared" si="146"/>
        <v>-0.57120591662529518</v>
      </c>
      <c r="AN197" s="149">
        <f t="shared" ref="AN197:AT206" si="156">$AU197+$AB$7*SIN(AO197)</f>
        <v>11.847652631180285</v>
      </c>
      <c r="AO197" s="149">
        <f t="shared" si="156"/>
        <v>11.847801813658707</v>
      </c>
      <c r="AP197" s="149">
        <f t="shared" si="156"/>
        <v>11.848302019509076</v>
      </c>
      <c r="AQ197" s="149">
        <f t="shared" si="156"/>
        <v>11.849977607474031</v>
      </c>
      <c r="AR197" s="149">
        <f t="shared" si="156"/>
        <v>11.855572789672816</v>
      </c>
      <c r="AS197" s="149">
        <f t="shared" si="156"/>
        <v>11.874065176846026</v>
      </c>
      <c r="AT197" s="149">
        <f t="shared" si="156"/>
        <v>11.933292133183174</v>
      </c>
      <c r="AU197" s="149">
        <f t="shared" si="147"/>
        <v>12.108419993109155</v>
      </c>
      <c r="AV197" s="149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149"/>
      <c r="BJ197" s="149"/>
      <c r="BK197" s="149"/>
      <c r="BL197" s="149"/>
    </row>
    <row r="198" spans="1:64" x14ac:dyDescent="0.2">
      <c r="A198" s="14" t="s">
        <v>77</v>
      </c>
      <c r="B198" s="5" t="s">
        <v>32</v>
      </c>
      <c r="C198" s="21">
        <v>52347.393300000003</v>
      </c>
      <c r="D198" s="21">
        <v>2.9999999999999997E-4</v>
      </c>
      <c r="E198">
        <f t="shared" si="152"/>
        <v>29767.949951152208</v>
      </c>
      <c r="F198">
        <f t="shared" si="153"/>
        <v>29768</v>
      </c>
      <c r="G198">
        <f t="shared" si="132"/>
        <v>-2.1538879998843186E-2</v>
      </c>
      <c r="K198">
        <f t="shared" si="154"/>
        <v>-2.1538879998843186E-2</v>
      </c>
      <c r="L198">
        <v>1</v>
      </c>
      <c r="P198" s="193"/>
      <c r="Z198">
        <f t="shared" si="138"/>
        <v>29768</v>
      </c>
      <c r="AA198" s="149">
        <f t="shared" si="139"/>
        <v>-2.4428868874950802E-2</v>
      </c>
      <c r="AB198" s="149">
        <f t="shared" si="150"/>
        <v>2.2902525983977656E-2</v>
      </c>
      <c r="AC198" s="149">
        <f t="shared" si="151"/>
        <v>2.8899888761076166E-3</v>
      </c>
      <c r="AD198" s="149">
        <f t="shared" si="148"/>
        <v>8.3520357040257656E-6</v>
      </c>
      <c r="AE198" s="149">
        <f t="shared" si="155"/>
        <v>8.3520357040257656E-6</v>
      </c>
      <c r="AF198" s="171">
        <f t="shared" si="140"/>
        <v>37328.893300000003</v>
      </c>
      <c r="AG198" s="172"/>
      <c r="AH198">
        <f t="shared" si="141"/>
        <v>-4.4441405982820842E-2</v>
      </c>
      <c r="AI198">
        <f t="shared" si="142"/>
        <v>1.2014338127273494</v>
      </c>
      <c r="AJ198">
        <f t="shared" si="143"/>
        <v>-0.4630310640893946</v>
      </c>
      <c r="AK198">
        <f t="shared" si="144"/>
        <v>-0.34107702655542188</v>
      </c>
      <c r="AL198">
        <f t="shared" si="145"/>
        <v>-1.0373309116866387</v>
      </c>
      <c r="AM198">
        <f t="shared" si="146"/>
        <v>-0.57079113837220274</v>
      </c>
      <c r="AN198" s="149">
        <f t="shared" si="156"/>
        <v>11.848130782645208</v>
      </c>
      <c r="AO198" s="149">
        <f t="shared" si="156"/>
        <v>11.848280201722696</v>
      </c>
      <c r="AP198" s="149">
        <f t="shared" si="156"/>
        <v>11.848780991405437</v>
      </c>
      <c r="AQ198" s="149">
        <f t="shared" si="156"/>
        <v>11.850457833865297</v>
      </c>
      <c r="AR198" s="149">
        <f t="shared" si="156"/>
        <v>11.856054874131578</v>
      </c>
      <c r="AS198" s="149">
        <f t="shared" si="156"/>
        <v>11.874545883164222</v>
      </c>
      <c r="AT198" s="149">
        <f t="shared" si="156"/>
        <v>11.933746816057903</v>
      </c>
      <c r="AU198" s="149">
        <f t="shared" si="147"/>
        <v>12.108755470439974</v>
      </c>
      <c r="AV198" s="149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149"/>
      <c r="BJ198" s="149"/>
      <c r="BK198" s="149"/>
      <c r="BL198" s="149"/>
    </row>
    <row r="199" spans="1:64" x14ac:dyDescent="0.2">
      <c r="A199" s="14" t="s">
        <v>77</v>
      </c>
      <c r="B199" s="5" t="s">
        <v>30</v>
      </c>
      <c r="C199" s="21">
        <v>52347.604200000002</v>
      </c>
      <c r="D199" s="21">
        <v>4.0000000000000002E-4</v>
      </c>
      <c r="E199">
        <f t="shared" si="152"/>
        <v>29768.440009223967</v>
      </c>
      <c r="F199">
        <f t="shared" si="153"/>
        <v>29768.5</v>
      </c>
      <c r="G199">
        <f t="shared" si="132"/>
        <v>-2.5817460002144799E-2</v>
      </c>
      <c r="K199">
        <f t="shared" si="154"/>
        <v>-2.5817460002144799E-2</v>
      </c>
      <c r="L199">
        <v>1</v>
      </c>
      <c r="P199" s="193"/>
      <c r="Z199">
        <f t="shared" si="138"/>
        <v>29768.5</v>
      </c>
      <c r="AA199" s="149">
        <f t="shared" si="139"/>
        <v>-2.4429471792063295E-2</v>
      </c>
      <c r="AB199" s="149">
        <f t="shared" si="150"/>
        <v>1.8626217544997659E-2</v>
      </c>
      <c r="AC199" s="149">
        <f t="shared" si="151"/>
        <v>-1.387988210081504E-3</v>
      </c>
      <c r="AD199" s="149">
        <f t="shared" si="148"/>
        <v>1.9265112713252573E-6</v>
      </c>
      <c r="AE199" s="149">
        <f t="shared" si="155"/>
        <v>1.9265112713252573E-6</v>
      </c>
      <c r="AF199" s="171">
        <f t="shared" si="140"/>
        <v>37329.104200000002</v>
      </c>
      <c r="AG199" s="172"/>
      <c r="AH199">
        <f t="shared" si="141"/>
        <v>-4.4443677547142457E-2</v>
      </c>
      <c r="AI199">
        <f t="shared" si="142"/>
        <v>1.2014575251743136</v>
      </c>
      <c r="AJ199">
        <f t="shared" si="143"/>
        <v>-0.46309268474127357</v>
      </c>
      <c r="AK199">
        <f t="shared" si="144"/>
        <v>-0.34106302130897392</v>
      </c>
      <c r="AL199">
        <f t="shared" si="145"/>
        <v>-1.0372613879956343</v>
      </c>
      <c r="AM199">
        <f t="shared" si="146"/>
        <v>-0.57074505194412639</v>
      </c>
      <c r="AN199" s="149">
        <f t="shared" si="156"/>
        <v>11.848183915833948</v>
      </c>
      <c r="AO199" s="149">
        <f t="shared" si="156"/>
        <v>11.84833336120079</v>
      </c>
      <c r="AP199" s="149">
        <f t="shared" si="156"/>
        <v>11.84883421573036</v>
      </c>
      <c r="AQ199" s="149">
        <f t="shared" si="156"/>
        <v>11.850511197451601</v>
      </c>
      <c r="AR199" s="149">
        <f t="shared" si="156"/>
        <v>11.856108443707067</v>
      </c>
      <c r="AS199" s="149">
        <f t="shared" si="156"/>
        <v>11.874599298355273</v>
      </c>
      <c r="AT199" s="149">
        <f t="shared" si="156"/>
        <v>11.933797337593386</v>
      </c>
      <c r="AU199" s="149">
        <f t="shared" si="147"/>
        <v>12.108792745698953</v>
      </c>
      <c r="AV199" s="149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149"/>
      <c r="BJ199" s="149"/>
      <c r="BK199" s="149"/>
      <c r="BL199" s="149"/>
    </row>
    <row r="200" spans="1:64" x14ac:dyDescent="0.2">
      <c r="A200" s="14" t="s">
        <v>77</v>
      </c>
      <c r="B200" s="5" t="s">
        <v>30</v>
      </c>
      <c r="C200" s="21">
        <v>52351.479500000001</v>
      </c>
      <c r="D200" s="21">
        <v>2.9999999999999997E-4</v>
      </c>
      <c r="E200">
        <f t="shared" si="152"/>
        <v>29777.444855338297</v>
      </c>
      <c r="F200">
        <f t="shared" si="153"/>
        <v>29777.5</v>
      </c>
      <c r="G200">
        <f t="shared" si="132"/>
        <v>-2.3731900000711903E-2</v>
      </c>
      <c r="K200">
        <f t="shared" si="154"/>
        <v>-2.3731900000711903E-2</v>
      </c>
      <c r="L200">
        <v>1</v>
      </c>
      <c r="P200" s="193"/>
      <c r="Z200">
        <f t="shared" si="138"/>
        <v>29777.5</v>
      </c>
      <c r="AA200" s="149">
        <f t="shared" si="139"/>
        <v>-2.4440306524848444E-2</v>
      </c>
      <c r="AB200" s="149">
        <f t="shared" si="150"/>
        <v>2.0752651908066598E-2</v>
      </c>
      <c r="AC200" s="149">
        <f t="shared" si="151"/>
        <v>7.0840652413654143E-4</v>
      </c>
      <c r="AD200" s="149">
        <f t="shared" si="148"/>
        <v>5.018398034392162E-7</v>
      </c>
      <c r="AE200" s="149">
        <f t="shared" si="155"/>
        <v>5.018398034392162E-7</v>
      </c>
      <c r="AF200" s="171">
        <f t="shared" si="140"/>
        <v>37332.979500000001</v>
      </c>
      <c r="AG200" s="172"/>
      <c r="AH200">
        <f t="shared" si="141"/>
        <v>-4.4484551908778501E-2</v>
      </c>
      <c r="AI200">
        <f t="shared" si="142"/>
        <v>1.2018843426230164</v>
      </c>
      <c r="AJ200">
        <f t="shared" si="143"/>
        <v>-0.46420188931458639</v>
      </c>
      <c r="AK200">
        <f t="shared" si="144"/>
        <v>-0.34081055024373486</v>
      </c>
      <c r="AL200">
        <f t="shared" si="145"/>
        <v>-1.0360094920114946</v>
      </c>
      <c r="AM200">
        <f t="shared" si="146"/>
        <v>-0.56991549770275574</v>
      </c>
      <c r="AN200" s="149">
        <f t="shared" si="156"/>
        <v>11.849140492715685</v>
      </c>
      <c r="AO200" s="149">
        <f t="shared" si="156"/>
        <v>11.849290411307853</v>
      </c>
      <c r="AP200" s="149">
        <f t="shared" si="156"/>
        <v>11.84979243227226</v>
      </c>
      <c r="AQ200" s="149">
        <f t="shared" si="156"/>
        <v>11.851471916342842</v>
      </c>
      <c r="AR200" s="149">
        <f t="shared" si="156"/>
        <v>11.857072854554984</v>
      </c>
      <c r="AS200" s="149">
        <f t="shared" si="156"/>
        <v>11.875560887257647</v>
      </c>
      <c r="AT200" s="149">
        <f t="shared" si="156"/>
        <v>11.934706766792312</v>
      </c>
      <c r="AU200" s="149">
        <f t="shared" si="147"/>
        <v>12.109463700360589</v>
      </c>
      <c r="AV200" s="149"/>
      <c r="AW200" s="149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149"/>
      <c r="BJ200" s="149"/>
      <c r="BK200" s="149"/>
      <c r="BL200" s="149"/>
    </row>
    <row r="201" spans="1:64" x14ac:dyDescent="0.2">
      <c r="A201" s="14" t="s">
        <v>77</v>
      </c>
      <c r="B201" s="5" t="s">
        <v>30</v>
      </c>
      <c r="C201" s="21">
        <v>52364.390599999999</v>
      </c>
      <c r="D201" s="21">
        <v>2.9999999999999997E-4</v>
      </c>
      <c r="E201">
        <f t="shared" si="152"/>
        <v>29807.445750408795</v>
      </c>
      <c r="F201">
        <f t="shared" si="153"/>
        <v>29807.5</v>
      </c>
      <c r="G201">
        <f t="shared" si="132"/>
        <v>-2.3346699999819975E-2</v>
      </c>
      <c r="K201">
        <f t="shared" si="154"/>
        <v>-2.3346699999819975E-2</v>
      </c>
      <c r="L201">
        <v>1</v>
      </c>
      <c r="P201" s="193"/>
      <c r="Z201">
        <f t="shared" si="138"/>
        <v>29807.5</v>
      </c>
      <c r="AA201" s="149">
        <f t="shared" si="139"/>
        <v>-2.4476178199690172E-2</v>
      </c>
      <c r="AB201" s="149">
        <f t="shared" si="150"/>
        <v>2.1273910130628883E-2</v>
      </c>
      <c r="AC201" s="149">
        <f t="shared" si="151"/>
        <v>1.1294781998701965E-3</v>
      </c>
      <c r="AD201" s="149">
        <f t="shared" si="148"/>
        <v>1.2757210039820195E-6</v>
      </c>
      <c r="AE201" s="149">
        <f t="shared" si="155"/>
        <v>1.2757210039820195E-6</v>
      </c>
      <c r="AF201" s="171">
        <f t="shared" si="140"/>
        <v>37345.890599999999</v>
      </c>
      <c r="AG201" s="172"/>
      <c r="AH201">
        <f t="shared" si="141"/>
        <v>-4.4620610130448858E-2</v>
      </c>
      <c r="AI201">
        <f t="shared" si="142"/>
        <v>1.2033069639827478</v>
      </c>
      <c r="AJ201">
        <f t="shared" si="143"/>
        <v>-0.46789965510782128</v>
      </c>
      <c r="AK201">
        <f t="shared" si="144"/>
        <v>-0.33996381770694728</v>
      </c>
      <c r="AL201">
        <f t="shared" si="145"/>
        <v>-1.0318300770514133</v>
      </c>
      <c r="AM201">
        <f t="shared" si="146"/>
        <v>-0.5671503347188015</v>
      </c>
      <c r="AN201" s="149">
        <f t="shared" si="156"/>
        <v>11.852331538263988</v>
      </c>
      <c r="AO201" s="149">
        <f t="shared" si="156"/>
        <v>11.852483034407935</v>
      </c>
      <c r="AP201" s="149">
        <f t="shared" si="156"/>
        <v>11.852988932176558</v>
      </c>
      <c r="AQ201" s="149">
        <f t="shared" si="156"/>
        <v>11.854676697260601</v>
      </c>
      <c r="AR201" s="149">
        <f t="shared" si="156"/>
        <v>11.860289724265254</v>
      </c>
      <c r="AS201" s="149">
        <f t="shared" si="156"/>
        <v>11.87876776125057</v>
      </c>
      <c r="AT201" s="149">
        <f t="shared" si="156"/>
        <v>11.93773876503947</v>
      </c>
      <c r="AU201" s="149">
        <f t="shared" si="147"/>
        <v>12.111700215899372</v>
      </c>
      <c r="AV201" s="149"/>
      <c r="AW201" s="149"/>
      <c r="AX201" s="149"/>
      <c r="AY201" s="149"/>
      <c r="AZ201" s="149"/>
      <c r="BA201" s="149"/>
      <c r="BB201" s="149"/>
      <c r="BC201" s="149"/>
      <c r="BD201" s="149"/>
      <c r="BE201" s="149"/>
      <c r="BF201" s="149"/>
      <c r="BG201" s="149"/>
      <c r="BH201" s="149"/>
      <c r="BI201" s="149"/>
      <c r="BJ201" s="149"/>
      <c r="BK201" s="149"/>
      <c r="BL201" s="149"/>
    </row>
    <row r="202" spans="1:64" x14ac:dyDescent="0.2">
      <c r="A202" s="16" t="s">
        <v>81</v>
      </c>
      <c r="B202" s="17" t="s">
        <v>32</v>
      </c>
      <c r="C202" s="22">
        <v>52705.447800000002</v>
      </c>
      <c r="D202" s="22">
        <v>1E-4</v>
      </c>
      <c r="E202">
        <f t="shared" si="152"/>
        <v>30599.943776931701</v>
      </c>
      <c r="F202">
        <f t="shared" si="153"/>
        <v>30600</v>
      </c>
      <c r="G202">
        <f t="shared" si="132"/>
        <v>-2.4195999998482876E-2</v>
      </c>
      <c r="K202">
        <f t="shared" si="154"/>
        <v>-2.4195999998482876E-2</v>
      </c>
      <c r="L202">
        <v>1</v>
      </c>
      <c r="P202" s="193"/>
      <c r="Q202">
        <v>5.9675018998360089E-14</v>
      </c>
      <c r="R202">
        <v>5.860679078147219E-22</v>
      </c>
      <c r="S202">
        <v>7.8636889552044195E-30</v>
      </c>
      <c r="T202" s="89">
        <v>1.9011828832233716E-11</v>
      </c>
      <c r="U202">
        <v>2.5392001560586175E-9</v>
      </c>
      <c r="V202">
        <v>2.9097307891572382E-4</v>
      </c>
      <c r="W202">
        <v>2.9670829069835857E-3</v>
      </c>
      <c r="X202">
        <v>31.697712524390791</v>
      </c>
      <c r="Y202">
        <v>5.707300018558732E-7</v>
      </c>
      <c r="Z202">
        <f t="shared" si="138"/>
        <v>30600</v>
      </c>
      <c r="AA202" s="149">
        <f t="shared" si="139"/>
        <v>-2.5277423996606239E-2</v>
      </c>
      <c r="AB202" s="149">
        <f t="shared" si="150"/>
        <v>2.3902786131626663E-2</v>
      </c>
      <c r="AC202" s="149">
        <f t="shared" si="151"/>
        <v>1.0814239981233632E-3</v>
      </c>
      <c r="AD202" s="149">
        <f t="shared" si="148"/>
        <v>1.1694778637171199E-6</v>
      </c>
      <c r="AE202" s="149">
        <f t="shared" si="155"/>
        <v>1.1694778637171199E-6</v>
      </c>
      <c r="AF202" s="171">
        <f t="shared" si="140"/>
        <v>37686.947800000002</v>
      </c>
      <c r="AG202" s="172"/>
      <c r="AH202">
        <f t="shared" si="141"/>
        <v>-4.8098786130109539E-2</v>
      </c>
      <c r="AI202">
        <f t="shared" si="142"/>
        <v>1.2406637491230907</v>
      </c>
      <c r="AJ202">
        <f t="shared" si="143"/>
        <v>-0.56540724142137122</v>
      </c>
      <c r="AK202">
        <f t="shared" si="144"/>
        <v>-0.3146268882530272</v>
      </c>
      <c r="AL202">
        <f t="shared" si="145"/>
        <v>-0.91781590431112847</v>
      </c>
      <c r="AM202">
        <f t="shared" si="146"/>
        <v>-0.49408939181134404</v>
      </c>
      <c r="AN202" s="149">
        <f t="shared" si="156"/>
        <v>11.937991585148064</v>
      </c>
      <c r="AO202" s="149">
        <f t="shared" si="156"/>
        <v>11.938183579481771</v>
      </c>
      <c r="AP202" s="149">
        <f t="shared" si="156"/>
        <v>11.938782502165335</v>
      </c>
      <c r="AQ202" s="149">
        <f t="shared" si="156"/>
        <v>11.940649161377291</v>
      </c>
      <c r="AR202" s="149">
        <f t="shared" si="156"/>
        <v>11.946450912894626</v>
      </c>
      <c r="AS202" s="149">
        <f t="shared" si="156"/>
        <v>11.964332696713692</v>
      </c>
      <c r="AT202" s="149">
        <f t="shared" si="156"/>
        <v>12.01813685955975</v>
      </c>
      <c r="AU202" s="149">
        <f t="shared" si="147"/>
        <v>12.170781501382216</v>
      </c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  <c r="BI202" s="149"/>
      <c r="BJ202" s="149"/>
      <c r="BK202" s="149"/>
      <c r="BL202" s="149"/>
    </row>
    <row r="203" spans="1:64" x14ac:dyDescent="0.2">
      <c r="A203" s="13" t="s">
        <v>29</v>
      </c>
      <c r="B203" s="5" t="s">
        <v>30</v>
      </c>
      <c r="C203" s="21">
        <v>52713.402399999999</v>
      </c>
      <c r="D203" s="21">
        <v>1E-4</v>
      </c>
      <c r="E203">
        <f t="shared" si="152"/>
        <v>30618.42749403774</v>
      </c>
      <c r="F203">
        <f t="shared" si="153"/>
        <v>30618.5</v>
      </c>
      <c r="G203">
        <f t="shared" si="132"/>
        <v>-3.1203459999233019E-2</v>
      </c>
      <c r="K203">
        <f>+G203</f>
        <v>-3.1203459999233019E-2</v>
      </c>
      <c r="L203">
        <v>1</v>
      </c>
      <c r="P203" s="193"/>
      <c r="Z203">
        <f t="shared" si="138"/>
        <v>30618.5</v>
      </c>
      <c r="AA203" s="149">
        <f t="shared" si="139"/>
        <v>-2.5292511617175665E-2</v>
      </c>
      <c r="AB203" s="149">
        <f t="shared" si="150"/>
        <v>1.6973601853017335E-2</v>
      </c>
      <c r="AC203" s="149">
        <f t="shared" si="151"/>
        <v>-5.9109483820573537E-3</v>
      </c>
      <c r="AD203" s="149">
        <f t="shared" si="148"/>
        <v>3.4939310775346448E-5</v>
      </c>
      <c r="AE203" s="149">
        <f t="shared" si="155"/>
        <v>3.4939310775346448E-5</v>
      </c>
      <c r="AF203" s="171">
        <f t="shared" si="140"/>
        <v>37694.902399999999</v>
      </c>
      <c r="AG203" s="172"/>
      <c r="AH203">
        <f t="shared" si="141"/>
        <v>-4.8177061852250354E-2</v>
      </c>
      <c r="AI203">
        <f t="shared" si="142"/>
        <v>1.2415264858465855</v>
      </c>
      <c r="AJ203">
        <f t="shared" si="143"/>
        <v>-0.56766920052268544</v>
      </c>
      <c r="AK203">
        <f t="shared" si="144"/>
        <v>-0.31396508657550426</v>
      </c>
      <c r="AL203">
        <f t="shared" si="145"/>
        <v>-0.91507092436763005</v>
      </c>
      <c r="AM203">
        <f t="shared" si="146"/>
        <v>-0.49238299973765387</v>
      </c>
      <c r="AN203" s="149">
        <f t="shared" si="156"/>
        <v>11.940022404386749</v>
      </c>
      <c r="AO203" s="149">
        <f t="shared" si="156"/>
        <v>11.94021528575453</v>
      </c>
      <c r="AP203" s="149">
        <f t="shared" si="156"/>
        <v>11.940816090298808</v>
      </c>
      <c r="AQ203" s="149">
        <f t="shared" si="156"/>
        <v>11.942685863549235</v>
      </c>
      <c r="AR203" s="149">
        <f t="shared" si="156"/>
        <v>11.948488815304572</v>
      </c>
      <c r="AS203" s="149">
        <f t="shared" si="156"/>
        <v>11.966348977980795</v>
      </c>
      <c r="AT203" s="149">
        <f t="shared" si="156"/>
        <v>12.020020315992962</v>
      </c>
      <c r="AU203" s="149">
        <f t="shared" si="147"/>
        <v>12.172160685964467</v>
      </c>
      <c r="AV203" s="149"/>
      <c r="AW203" s="149"/>
      <c r="AX203" s="149"/>
      <c r="AY203" s="149"/>
      <c r="AZ203" s="149"/>
      <c r="BA203" s="149"/>
      <c r="BB203" s="149"/>
      <c r="BC203" s="149"/>
      <c r="BD203" s="149"/>
      <c r="BE203" s="149"/>
      <c r="BF203" s="149"/>
      <c r="BG203" s="149"/>
      <c r="BH203" s="149"/>
      <c r="BI203" s="149"/>
      <c r="BJ203" s="149"/>
      <c r="BK203" s="149"/>
      <c r="BL203" s="149"/>
    </row>
    <row r="204" spans="1:64" x14ac:dyDescent="0.2">
      <c r="A204" s="15" t="s">
        <v>75</v>
      </c>
      <c r="B204" s="5" t="s">
        <v>32</v>
      </c>
      <c r="C204" s="21">
        <v>53092.767200000002</v>
      </c>
      <c r="D204" s="21">
        <v>1E-4</v>
      </c>
      <c r="E204">
        <f t="shared" si="152"/>
        <v>31499.939027388322</v>
      </c>
      <c r="F204">
        <f t="shared" si="153"/>
        <v>31500</v>
      </c>
      <c r="G204">
        <f t="shared" si="132"/>
        <v>-2.6239999999233987E-2</v>
      </c>
      <c r="K204">
        <f t="shared" ref="K204:K235" si="157">G204</f>
        <v>-2.6239999999233987E-2</v>
      </c>
      <c r="L204">
        <v>1</v>
      </c>
      <c r="P204" s="193"/>
      <c r="Z204">
        <f t="shared" si="138"/>
        <v>31500</v>
      </c>
      <c r="AA204" s="149">
        <f t="shared" si="139"/>
        <v>-2.5792682936312768E-2</v>
      </c>
      <c r="AB204" s="149">
        <f t="shared" si="150"/>
        <v>2.5484982558003494E-2</v>
      </c>
      <c r="AC204" s="149">
        <f t="shared" si="151"/>
        <v>-4.4731706292121948E-4</v>
      </c>
      <c r="AD204" s="149">
        <f t="shared" si="148"/>
        <v>2.0009255478046623E-7</v>
      </c>
      <c r="AE204" s="149">
        <f t="shared" si="155"/>
        <v>2.0009255478046623E-7</v>
      </c>
      <c r="AF204" s="171">
        <f t="shared" si="140"/>
        <v>38074.267200000002</v>
      </c>
      <c r="AG204" s="172"/>
      <c r="AH204">
        <f t="shared" si="141"/>
        <v>-5.1724982557237481E-2</v>
      </c>
      <c r="AI204">
        <f t="shared" si="142"/>
        <v>1.281640332772902</v>
      </c>
      <c r="AJ204">
        <f t="shared" si="143"/>
        <v>-0.6734518685417985</v>
      </c>
      <c r="AK204">
        <f t="shared" si="144"/>
        <v>-0.27854594218788009</v>
      </c>
      <c r="AL204">
        <f t="shared" si="145"/>
        <v>-0.77987435952928463</v>
      </c>
      <c r="AM204">
        <f t="shared" si="146"/>
        <v>-0.41098148232009574</v>
      </c>
      <c r="AN204" s="149">
        <f t="shared" si="156"/>
        <v>12.038397713393273</v>
      </c>
      <c r="AO204" s="149">
        <f t="shared" si="156"/>
        <v>12.038626114835226</v>
      </c>
      <c r="AP204" s="149">
        <f t="shared" si="156"/>
        <v>12.03929338880323</v>
      </c>
      <c r="AQ204" s="149">
        <f t="shared" si="156"/>
        <v>12.041241345581495</v>
      </c>
      <c r="AR204" s="149">
        <f t="shared" si="156"/>
        <v>12.046915459640028</v>
      </c>
      <c r="AS204" s="149">
        <f t="shared" si="156"/>
        <v>12.063340032834715</v>
      </c>
      <c r="AT204" s="149">
        <f t="shared" si="156"/>
        <v>12.110082476986729</v>
      </c>
      <c r="AU204" s="149">
        <f t="shared" si="147"/>
        <v>12.2378769675457</v>
      </c>
      <c r="AV204" s="149"/>
      <c r="AW204" s="149"/>
      <c r="AX204" s="149"/>
      <c r="AY204" s="149"/>
      <c r="AZ204" s="149"/>
      <c r="BA204" s="149"/>
      <c r="BB204" s="149"/>
      <c r="BC204" s="149"/>
      <c r="BD204" s="149"/>
      <c r="BE204" s="149"/>
      <c r="BF204" s="149"/>
      <c r="BG204" s="149"/>
      <c r="BH204" s="149"/>
      <c r="BI204" s="149"/>
      <c r="BJ204" s="149"/>
      <c r="BK204" s="149"/>
      <c r="BL204" s="149"/>
    </row>
    <row r="205" spans="1:64" x14ac:dyDescent="0.2">
      <c r="A205" s="15" t="s">
        <v>75</v>
      </c>
      <c r="B205" s="5"/>
      <c r="C205" s="21">
        <v>53111.7045257586</v>
      </c>
      <c r="D205" s="21">
        <v>2.0000000000000001E-4</v>
      </c>
      <c r="E205">
        <f t="shared" si="152"/>
        <v>31543.942770136782</v>
      </c>
      <c r="F205">
        <f t="shared" si="153"/>
        <v>31544</v>
      </c>
      <c r="G205">
        <f t="shared" si="132"/>
        <v>-2.4629281397210434E-2</v>
      </c>
      <c r="K205">
        <f t="shared" si="157"/>
        <v>-2.4629281397210434E-2</v>
      </c>
      <c r="L205">
        <v>1</v>
      </c>
      <c r="P205" s="193"/>
      <c r="Z205">
        <f t="shared" si="138"/>
        <v>31544</v>
      </c>
      <c r="AA205" s="149">
        <f t="shared" si="139"/>
        <v>-2.5805607740321489E-2</v>
      </c>
      <c r="AB205" s="149">
        <f t="shared" si="150"/>
        <v>2.7262649286131362E-2</v>
      </c>
      <c r="AC205" s="149">
        <f t="shared" si="151"/>
        <v>1.1763263431110553E-3</v>
      </c>
      <c r="AD205" s="149">
        <f t="shared" si="148"/>
        <v>1.3837436654970282E-6</v>
      </c>
      <c r="AE205" s="149">
        <f t="shared" si="155"/>
        <v>1.3837436654970282E-6</v>
      </c>
      <c r="AF205" s="171">
        <f t="shared" si="140"/>
        <v>38093.2045257586</v>
      </c>
      <c r="AG205" s="172"/>
      <c r="AH205">
        <f t="shared" si="141"/>
        <v>-5.1891930683341796E-2</v>
      </c>
      <c r="AI205">
        <f t="shared" si="142"/>
        <v>1.283575550223905</v>
      </c>
      <c r="AJ205">
        <f t="shared" si="143"/>
        <v>-0.67858952663884953</v>
      </c>
      <c r="AK205">
        <f t="shared" si="144"/>
        <v>-0.27657553447290728</v>
      </c>
      <c r="AL205">
        <f t="shared" si="145"/>
        <v>-0.77290215725335965</v>
      </c>
      <c r="AM205">
        <f t="shared" si="146"/>
        <v>-0.40691237197859942</v>
      </c>
      <c r="AN205" s="149">
        <f t="shared" si="156"/>
        <v>12.043389005010971</v>
      </c>
      <c r="AO205" s="149">
        <f t="shared" si="156"/>
        <v>12.043618724009173</v>
      </c>
      <c r="AP205" s="149">
        <f t="shared" si="156"/>
        <v>12.0442879092569</v>
      </c>
      <c r="AQ205" s="149">
        <f t="shared" si="156"/>
        <v>12.046235820424982</v>
      </c>
      <c r="AR205" s="149">
        <f t="shared" si="156"/>
        <v>12.051893633072103</v>
      </c>
      <c r="AS205" s="149">
        <f t="shared" si="156"/>
        <v>12.068226026752592</v>
      </c>
      <c r="AT205" s="149">
        <f t="shared" si="156"/>
        <v>12.114593261696237</v>
      </c>
      <c r="AU205" s="149">
        <f t="shared" si="147"/>
        <v>12.241157190335915</v>
      </c>
      <c r="AV205" s="149"/>
      <c r="AX205" s="149"/>
      <c r="AY205" s="149"/>
      <c r="AZ205" s="149"/>
      <c r="BA205" s="149"/>
      <c r="BB205" s="149"/>
      <c r="BC205" s="149"/>
      <c r="BD205" s="149"/>
      <c r="BE205" s="149"/>
      <c r="BF205" s="149"/>
      <c r="BG205" s="149"/>
      <c r="BH205" s="149"/>
      <c r="BI205" s="149"/>
      <c r="BJ205" s="149"/>
      <c r="BK205" s="149"/>
      <c r="BL205" s="149"/>
    </row>
    <row r="206" spans="1:64" x14ac:dyDescent="0.2">
      <c r="A206" s="36" t="s">
        <v>90</v>
      </c>
      <c r="B206" s="17" t="s">
        <v>30</v>
      </c>
      <c r="C206" s="22">
        <v>53407.5726</v>
      </c>
      <c r="D206" s="18">
        <v>2.9999999999999997E-4</v>
      </c>
      <c r="E206">
        <f t="shared" si="152"/>
        <v>32231.437023146074</v>
      </c>
      <c r="F206">
        <f t="shared" si="153"/>
        <v>32231.5</v>
      </c>
      <c r="G206">
        <f t="shared" si="132"/>
        <v>-2.7102539999759756E-2</v>
      </c>
      <c r="K206">
        <f t="shared" si="157"/>
        <v>-2.7102539999759756E-2</v>
      </c>
      <c r="L206">
        <v>1</v>
      </c>
      <c r="P206" s="193"/>
      <c r="Z206">
        <f t="shared" si="138"/>
        <v>32231.5</v>
      </c>
      <c r="AA206" s="149">
        <f t="shared" si="139"/>
        <v>-2.5841386980427615E-2</v>
      </c>
      <c r="AB206" s="149">
        <f t="shared" si="150"/>
        <v>2.7255189097856583E-2</v>
      </c>
      <c r="AC206" s="149">
        <f t="shared" si="151"/>
        <v>-1.261153019332141E-3</v>
      </c>
      <c r="AD206" s="149">
        <f t="shared" si="148"/>
        <v>1.5905069381705757E-6</v>
      </c>
      <c r="AE206" s="149">
        <f t="shared" si="155"/>
        <v>1.5905069381705757E-6</v>
      </c>
      <c r="AF206" s="171">
        <f t="shared" si="140"/>
        <v>38389.0726</v>
      </c>
      <c r="AG206" s="172"/>
      <c r="AH206">
        <f t="shared" si="141"/>
        <v>-5.4357729097616339E-2</v>
      </c>
      <c r="AI206">
        <f t="shared" si="142"/>
        <v>1.312618385983674</v>
      </c>
      <c r="AJ206">
        <f t="shared" si="143"/>
        <v>-0.75618401205310992</v>
      </c>
      <c r="AK206">
        <f t="shared" si="144"/>
        <v>-0.24326706250277166</v>
      </c>
      <c r="AL206">
        <f t="shared" si="145"/>
        <v>-0.66128115758295614</v>
      </c>
      <c r="AM206">
        <f t="shared" si="146"/>
        <v>-0.34324075830405215</v>
      </c>
      <c r="AN206" s="149">
        <f t="shared" si="156"/>
        <v>12.122327788386507</v>
      </c>
      <c r="AO206" s="149">
        <f t="shared" si="156"/>
        <v>12.122570251811592</v>
      </c>
      <c r="AP206" s="149">
        <f t="shared" si="156"/>
        <v>12.123247899063232</v>
      </c>
      <c r="AQ206" s="149">
        <f t="shared" si="156"/>
        <v>12.125140663157323</v>
      </c>
      <c r="AR206" s="149">
        <f t="shared" si="156"/>
        <v>12.130418500035509</v>
      </c>
      <c r="AS206" s="149">
        <f t="shared" si="156"/>
        <v>12.145067748959777</v>
      </c>
      <c r="AT206" s="149">
        <f t="shared" si="156"/>
        <v>12.185242724881556</v>
      </c>
      <c r="AU206" s="149">
        <f t="shared" si="147"/>
        <v>12.292410671433021</v>
      </c>
      <c r="AV206" s="149"/>
      <c r="AX206" s="149"/>
      <c r="AY206" s="149"/>
      <c r="AZ206" s="149"/>
      <c r="BA206" s="149"/>
      <c r="BB206" s="149"/>
      <c r="BC206" s="149"/>
      <c r="BD206" s="149"/>
      <c r="BE206" s="149"/>
      <c r="BF206" s="149"/>
      <c r="BG206" s="149"/>
      <c r="BH206" s="149"/>
      <c r="BI206" s="149"/>
      <c r="BJ206" s="149"/>
      <c r="BK206" s="149"/>
      <c r="BL206" s="149"/>
    </row>
    <row r="207" spans="1:64" x14ac:dyDescent="0.2">
      <c r="A207" s="36" t="s">
        <v>89</v>
      </c>
      <c r="B207" s="17" t="s">
        <v>30</v>
      </c>
      <c r="C207" s="22">
        <v>53410.586499999998</v>
      </c>
      <c r="D207" s="18">
        <v>6.9999999999999999E-4</v>
      </c>
      <c r="E207">
        <f t="shared" si="152"/>
        <v>32238.440275979134</v>
      </c>
      <c r="F207">
        <f t="shared" si="153"/>
        <v>32238.5</v>
      </c>
      <c r="G207">
        <f t="shared" si="132"/>
        <v>-2.5702660001115873E-2</v>
      </c>
      <c r="K207">
        <f t="shared" si="157"/>
        <v>-2.5702660001115873E-2</v>
      </c>
      <c r="L207">
        <v>1</v>
      </c>
      <c r="P207" s="193"/>
      <c r="Z207">
        <f t="shared" si="138"/>
        <v>32238.5</v>
      </c>
      <c r="AA207" s="149">
        <f t="shared" si="139"/>
        <v>-2.5840067202265962E-2</v>
      </c>
      <c r="AB207" s="149">
        <f t="shared" si="150"/>
        <v>2.8678717581217442E-2</v>
      </c>
      <c r="AC207" s="149">
        <f t="shared" si="151"/>
        <v>1.3740720115008875E-4</v>
      </c>
      <c r="AD207" s="149">
        <f t="shared" si="148"/>
        <v>1.8880738927900951E-8</v>
      </c>
      <c r="AE207" s="149">
        <f t="shared" si="155"/>
        <v>1.8880738927900951E-8</v>
      </c>
      <c r="AF207" s="171">
        <f t="shared" si="140"/>
        <v>38392.086499999998</v>
      </c>
      <c r="AG207" s="172"/>
      <c r="AH207">
        <f t="shared" si="141"/>
        <v>-5.4381377582333315E-2</v>
      </c>
      <c r="AI207">
        <f t="shared" si="142"/>
        <v>1.3129008139618317</v>
      </c>
      <c r="AJ207">
        <f t="shared" si="143"/>
        <v>-0.75694376640075756</v>
      </c>
      <c r="AK207">
        <f t="shared" si="144"/>
        <v>-0.24290368374272961</v>
      </c>
      <c r="AL207">
        <f t="shared" si="145"/>
        <v>-0.66011931085084308</v>
      </c>
      <c r="AM207">
        <f t="shared" si="146"/>
        <v>-0.3425915232880189</v>
      </c>
      <c r="AN207" s="149">
        <f t="shared" ref="AN207:AT216" si="158">$AU207+$AB$7*SIN(AO207)</f>
        <v>12.123140433304792</v>
      </c>
      <c r="AO207" s="149">
        <f t="shared" si="158"/>
        <v>12.123382941817058</v>
      </c>
      <c r="AP207" s="149">
        <f t="shared" si="158"/>
        <v>12.124060453778457</v>
      </c>
      <c r="AQ207" s="149">
        <f t="shared" si="158"/>
        <v>12.12595211338915</v>
      </c>
      <c r="AR207" s="149">
        <f t="shared" si="158"/>
        <v>12.131224871575613</v>
      </c>
      <c r="AS207" s="149">
        <f t="shared" si="158"/>
        <v>12.145854702401786</v>
      </c>
      <c r="AT207" s="149">
        <f t="shared" si="158"/>
        <v>12.185963599458312</v>
      </c>
      <c r="AU207" s="149">
        <f t="shared" si="147"/>
        <v>12.292932525058736</v>
      </c>
      <c r="AV207" s="149"/>
      <c r="AX207" s="149"/>
      <c r="AY207" s="149"/>
      <c r="AZ207" s="149"/>
      <c r="BA207" s="149"/>
      <c r="BB207" s="149"/>
      <c r="BC207" s="149"/>
      <c r="BD207" s="149"/>
      <c r="BE207" s="149"/>
      <c r="BF207" s="149"/>
      <c r="BG207" s="149"/>
      <c r="BH207" s="149"/>
      <c r="BI207" s="149"/>
      <c r="BJ207" s="149"/>
      <c r="BK207" s="149"/>
      <c r="BL207" s="149"/>
    </row>
    <row r="208" spans="1:64" x14ac:dyDescent="0.2">
      <c r="A208" s="36" t="s">
        <v>95</v>
      </c>
      <c r="B208" s="43" t="s">
        <v>32</v>
      </c>
      <c r="C208" s="14">
        <v>53414.674500000001</v>
      </c>
      <c r="D208" s="14">
        <v>5.0000000000000001E-4</v>
      </c>
      <c r="E208">
        <f t="shared" si="152"/>
        <v>32247.939362737685</v>
      </c>
      <c r="F208">
        <f t="shared" si="153"/>
        <v>32248</v>
      </c>
      <c r="G208">
        <f t="shared" si="132"/>
        <v>-2.6095679997524712E-2</v>
      </c>
      <c r="K208">
        <f t="shared" si="157"/>
        <v>-2.6095679997524712E-2</v>
      </c>
      <c r="L208">
        <v>1</v>
      </c>
      <c r="P208" s="193"/>
      <c r="Z208">
        <f t="shared" si="138"/>
        <v>32248</v>
      </c>
      <c r="AA208" s="149">
        <f t="shared" si="139"/>
        <v>-2.5838219392823721E-2</v>
      </c>
      <c r="AB208" s="149">
        <f t="shared" si="150"/>
        <v>2.8317742569979487E-2</v>
      </c>
      <c r="AC208" s="149">
        <f t="shared" si="151"/>
        <v>-2.5746060470099169E-4</v>
      </c>
      <c r="AD208" s="149">
        <f t="shared" si="148"/>
        <v>6.6285962973000309E-8</v>
      </c>
      <c r="AE208" s="149">
        <f t="shared" si="155"/>
        <v>6.6285962973000309E-8</v>
      </c>
      <c r="AF208" s="171">
        <f t="shared" si="140"/>
        <v>38396.174500000001</v>
      </c>
      <c r="AG208" s="172"/>
      <c r="AH208">
        <f t="shared" si="141"/>
        <v>-5.4413422567504199E-2</v>
      </c>
      <c r="AI208">
        <f t="shared" si="142"/>
        <v>1.313283626532769</v>
      </c>
      <c r="AJ208">
        <f t="shared" si="143"/>
        <v>-0.75797374671640161</v>
      </c>
      <c r="AK208">
        <f t="shared" si="144"/>
        <v>-0.24240975289835459</v>
      </c>
      <c r="AL208">
        <f t="shared" si="145"/>
        <v>-0.65854172217251616</v>
      </c>
      <c r="AM208">
        <f t="shared" si="146"/>
        <v>-0.34171038691454342</v>
      </c>
      <c r="AN208" s="149">
        <f t="shared" si="158"/>
        <v>12.124243586253508</v>
      </c>
      <c r="AO208" s="149">
        <f t="shared" si="158"/>
        <v>12.124486152974894</v>
      </c>
      <c r="AP208" s="149">
        <f t="shared" si="158"/>
        <v>12.125163473800393</v>
      </c>
      <c r="AQ208" s="149">
        <f t="shared" si="158"/>
        <v>12.127053616580756</v>
      </c>
      <c r="AR208" s="149">
        <f t="shared" si="158"/>
        <v>12.132319443517639</v>
      </c>
      <c r="AS208" s="149">
        <f t="shared" si="158"/>
        <v>12.146922850008504</v>
      </c>
      <c r="AT208" s="149">
        <f t="shared" si="158"/>
        <v>12.186941975825427</v>
      </c>
      <c r="AU208" s="149">
        <f t="shared" si="147"/>
        <v>12.29364075497935</v>
      </c>
      <c r="AV208" s="149"/>
      <c r="AX208" s="149"/>
      <c r="AY208" s="149"/>
      <c r="AZ208" s="149"/>
      <c r="BA208" s="149"/>
      <c r="BB208" s="149"/>
      <c r="BC208" s="149"/>
      <c r="BD208" s="149"/>
      <c r="BE208" s="149"/>
      <c r="BF208" s="149"/>
      <c r="BG208" s="149"/>
      <c r="BH208" s="149"/>
      <c r="BI208" s="149"/>
      <c r="BJ208" s="149"/>
      <c r="BK208" s="149"/>
      <c r="BL208" s="149"/>
    </row>
    <row r="209" spans="1:64" x14ac:dyDescent="0.2">
      <c r="A209" s="36" t="s">
        <v>95</v>
      </c>
      <c r="B209" s="43" t="s">
        <v>30</v>
      </c>
      <c r="C209" s="14">
        <v>53430.813600000001</v>
      </c>
      <c r="D209" s="14">
        <v>5.9999999999999995E-4</v>
      </c>
      <c r="E209">
        <f t="shared" si="152"/>
        <v>32285.441004397373</v>
      </c>
      <c r="F209">
        <f t="shared" si="153"/>
        <v>32285.5</v>
      </c>
      <c r="G209">
        <f t="shared" si="132"/>
        <v>-2.5389180002093781E-2</v>
      </c>
      <c r="K209">
        <f t="shared" si="157"/>
        <v>-2.5389180002093781E-2</v>
      </c>
      <c r="L209">
        <v>1</v>
      </c>
      <c r="P209" s="193"/>
      <c r="Z209">
        <f t="shared" si="138"/>
        <v>32285.5</v>
      </c>
      <c r="AA209" s="149">
        <f t="shared" si="139"/>
        <v>-2.5830286033253595E-2</v>
      </c>
      <c r="AB209" s="149">
        <f t="shared" si="150"/>
        <v>2.9150178578028506E-2</v>
      </c>
      <c r="AC209" s="149">
        <f t="shared" si="151"/>
        <v>4.4110603115981445E-4</v>
      </c>
      <c r="AD209" s="149">
        <f t="shared" si="148"/>
        <v>1.945745307255632E-7</v>
      </c>
      <c r="AE209" s="149">
        <f t="shared" si="155"/>
        <v>1.945745307255632E-7</v>
      </c>
      <c r="AF209" s="171">
        <f t="shared" si="140"/>
        <v>38412.313600000001</v>
      </c>
      <c r="AG209" s="172"/>
      <c r="AH209">
        <f t="shared" si="141"/>
        <v>-5.4539358580122287E-2</v>
      </c>
      <c r="AI209">
        <f t="shared" si="142"/>
        <v>1.3147892554044867</v>
      </c>
      <c r="AJ209">
        <f t="shared" si="143"/>
        <v>-0.76202680141802959</v>
      </c>
      <c r="AK209">
        <f t="shared" si="144"/>
        <v>-0.24045133319583345</v>
      </c>
      <c r="AL209">
        <f t="shared" si="145"/>
        <v>-0.65230546070741879</v>
      </c>
      <c r="AM209">
        <f t="shared" si="146"/>
        <v>-0.33823185965369923</v>
      </c>
      <c r="AN209" s="149">
        <f t="shared" si="158"/>
        <v>12.128601250981156</v>
      </c>
      <c r="AO209" s="149">
        <f t="shared" si="158"/>
        <v>12.128844013767495</v>
      </c>
      <c r="AP209" s="149">
        <f t="shared" si="158"/>
        <v>12.129520495189754</v>
      </c>
      <c r="AQ209" s="149">
        <f t="shared" si="158"/>
        <v>12.131404449134784</v>
      </c>
      <c r="AR209" s="149">
        <f t="shared" si="158"/>
        <v>12.136642480727392</v>
      </c>
      <c r="AS209" s="149">
        <f t="shared" si="158"/>
        <v>12.151140782277865</v>
      </c>
      <c r="AT209" s="149">
        <f t="shared" si="158"/>
        <v>12.190804509089151</v>
      </c>
      <c r="AU209" s="149">
        <f t="shared" si="147"/>
        <v>12.296436399402829</v>
      </c>
      <c r="AV209" s="149"/>
      <c r="AX209" s="149"/>
      <c r="AY209" s="149"/>
      <c r="AZ209" s="149"/>
      <c r="BA209" s="149"/>
      <c r="BB209" s="149"/>
      <c r="BC209" s="149"/>
      <c r="BD209" s="149"/>
      <c r="BE209" s="149"/>
      <c r="BF209" s="149"/>
      <c r="BG209" s="149"/>
      <c r="BH209" s="149"/>
      <c r="BI209" s="149"/>
      <c r="BJ209" s="149"/>
      <c r="BK209" s="149"/>
      <c r="BL209" s="149"/>
    </row>
    <row r="210" spans="1:64" x14ac:dyDescent="0.2">
      <c r="A210" s="36" t="s">
        <v>95</v>
      </c>
      <c r="B210" s="43" t="s">
        <v>30</v>
      </c>
      <c r="C210" s="14">
        <v>53431.6711</v>
      </c>
      <c r="D210" s="14">
        <v>5.9999999999999995E-4</v>
      </c>
      <c r="E210">
        <f t="shared" si="152"/>
        <v>32287.433535438329</v>
      </c>
      <c r="F210">
        <f t="shared" si="153"/>
        <v>32287.5</v>
      </c>
      <c r="G210">
        <f t="shared" si="132"/>
        <v>-2.8603500002645887E-2</v>
      </c>
      <c r="K210">
        <f t="shared" si="157"/>
        <v>-2.8603500002645887E-2</v>
      </c>
      <c r="L210">
        <v>1</v>
      </c>
      <c r="P210" s="193"/>
      <c r="Z210">
        <f t="shared" ref="Z210:Z241" si="159">F210</f>
        <v>32287.5</v>
      </c>
      <c r="AA210" s="149">
        <f t="shared" ref="AA210:AA241" si="160">AB$3+AB$4*Z210+AB$5*Z210^2+AH210</f>
        <v>-2.5829834179233038E-2</v>
      </c>
      <c r="AB210" s="149">
        <f t="shared" si="150"/>
        <v>2.5942550099888842E-2</v>
      </c>
      <c r="AC210" s="149">
        <f t="shared" si="151"/>
        <v>-2.7736658234128499E-3</v>
      </c>
      <c r="AD210" s="149">
        <f t="shared" si="148"/>
        <v>7.6932220999684832E-6</v>
      </c>
      <c r="AE210" s="149">
        <f t="shared" si="155"/>
        <v>7.6932220999684832E-6</v>
      </c>
      <c r="AF210" s="171">
        <f t="shared" ref="AF210:AF241" si="161">+C210-15018.5</f>
        <v>38413.1711</v>
      </c>
      <c r="AG210" s="172"/>
      <c r="AH210">
        <f t="shared" ref="AH210:AH241" si="162">$AB$6*($AB$11/AI210*AJ210+$AB$12)</f>
        <v>-5.4546050102534729E-2</v>
      </c>
      <c r="AI210">
        <f t="shared" ref="AI210:AI241" si="163">1+$AB$7*COS(AL210)</f>
        <v>1.314869308338559</v>
      </c>
      <c r="AJ210">
        <f t="shared" ref="AJ210:AJ241" si="164">SIN(AL210+RADIANS($AB$9))</f>
        <v>-0.76224239206570432</v>
      </c>
      <c r="AK210">
        <f t="shared" ref="AK210:AK241" si="165">$AB$7*SIN(AL210)</f>
        <v>-0.24034649491965185</v>
      </c>
      <c r="AL210">
        <f t="shared" ref="AL210:AL241" si="166">2*ATAN(AM210)</f>
        <v>-0.65197246031244427</v>
      </c>
      <c r="AM210">
        <f t="shared" ref="AM210:AM241" si="167">SQRT((1+$AB$7)/(1-$AB$7))*TAN(AN210/2)</f>
        <v>-0.33804632214889158</v>
      </c>
      <c r="AN210" s="149">
        <f t="shared" si="158"/>
        <v>12.128833798963779</v>
      </c>
      <c r="AO210" s="149">
        <f t="shared" si="158"/>
        <v>12.129076570688236</v>
      </c>
      <c r="AP210" s="149">
        <f t="shared" si="158"/>
        <v>12.129753003524902</v>
      </c>
      <c r="AQ210" s="149">
        <f t="shared" si="158"/>
        <v>12.13163661836573</v>
      </c>
      <c r="AR210" s="149">
        <f t="shared" si="158"/>
        <v>12.136873148053887</v>
      </c>
      <c r="AS210" s="149">
        <f t="shared" si="158"/>
        <v>12.151365808315195</v>
      </c>
      <c r="AT210" s="149">
        <f t="shared" si="158"/>
        <v>12.191010534126752</v>
      </c>
      <c r="AU210" s="149">
        <f t="shared" ref="AU210:AU241" si="168">RADIANS($AB$9)+$AB$18*(F210-AB$15)</f>
        <v>12.296585500438749</v>
      </c>
      <c r="AV210" s="149"/>
      <c r="AX210" s="149"/>
      <c r="AY210" s="149"/>
      <c r="AZ210" s="149"/>
      <c r="BA210" s="149"/>
      <c r="BB210" s="149"/>
      <c r="BC210" s="149"/>
      <c r="BD210" s="149"/>
      <c r="BE210" s="149"/>
      <c r="BF210" s="149"/>
      <c r="BG210" s="149"/>
      <c r="BH210" s="149"/>
      <c r="BI210" s="149"/>
      <c r="BJ210" s="149"/>
      <c r="BK210" s="149"/>
      <c r="BL210" s="149"/>
    </row>
    <row r="211" spans="1:64" x14ac:dyDescent="0.2">
      <c r="A211" s="36" t="s">
        <v>95</v>
      </c>
      <c r="B211" s="43" t="s">
        <v>32</v>
      </c>
      <c r="C211" s="14">
        <v>53432.751499999998</v>
      </c>
      <c r="D211" s="14">
        <v>6.9999999999999999E-4</v>
      </c>
      <c r="E211">
        <f t="shared" si="152"/>
        <v>32289.944008367369</v>
      </c>
      <c r="F211">
        <f t="shared" si="153"/>
        <v>32290</v>
      </c>
      <c r="G211">
        <f t="shared" si="132"/>
        <v>-2.4096400004054885E-2</v>
      </c>
      <c r="K211">
        <f t="shared" si="157"/>
        <v>-2.4096400004054885E-2</v>
      </c>
      <c r="L211">
        <v>1</v>
      </c>
      <c r="P211" s="193"/>
      <c r="Q211">
        <v>1.8098363287174099E-10</v>
      </c>
      <c r="R211">
        <v>1.9359505020709851E-20</v>
      </c>
      <c r="S211">
        <v>5.3921614017493591E-29</v>
      </c>
      <c r="T211" s="89">
        <v>1.4411167979267003E-11</v>
      </c>
      <c r="U211">
        <v>1.187785770903913E-6</v>
      </c>
      <c r="V211">
        <v>9.8637643339547702E-4</v>
      </c>
      <c r="W211">
        <v>3.8366014115414153E-3</v>
      </c>
      <c r="X211">
        <v>369.62254006090723</v>
      </c>
      <c r="Y211">
        <v>4.3261939712141423E-7</v>
      </c>
      <c r="Z211">
        <f t="shared" si="159"/>
        <v>32290</v>
      </c>
      <c r="AA211" s="149">
        <f t="shared" si="160"/>
        <v>-2.5829265258645734E-2</v>
      </c>
      <c r="AB211" s="149">
        <f t="shared" si="150"/>
        <v>3.0458010921997812E-2</v>
      </c>
      <c r="AC211" s="149">
        <f t="shared" si="151"/>
        <v>1.7328652545908485E-3</v>
      </c>
      <c r="AD211" s="149">
        <f t="shared" ref="AD211:AD242" si="169">+(G211-AA211)^2</f>
        <v>3.002821990568206E-6</v>
      </c>
      <c r="AE211" s="149">
        <f t="shared" si="155"/>
        <v>3.002821990568206E-6</v>
      </c>
      <c r="AF211" s="171">
        <f t="shared" si="161"/>
        <v>38414.251499999998</v>
      </c>
      <c r="AG211" s="172"/>
      <c r="AH211">
        <f t="shared" si="162"/>
        <v>-5.4554410926052697E-2</v>
      </c>
      <c r="AI211">
        <f t="shared" si="163"/>
        <v>1.3149693390562089</v>
      </c>
      <c r="AJ211">
        <f t="shared" si="164"/>
        <v>-0.76251179827681748</v>
      </c>
      <c r="AK211">
        <f t="shared" si="165"/>
        <v>-0.24021539169724271</v>
      </c>
      <c r="AL211">
        <f t="shared" si="166"/>
        <v>-0.6515561529897419</v>
      </c>
      <c r="AM211">
        <f t="shared" si="167"/>
        <v>-0.33781439797825902</v>
      </c>
      <c r="AN211" s="149">
        <f t="shared" si="158"/>
        <v>12.129124503719808</v>
      </c>
      <c r="AO211" s="149">
        <f t="shared" si="158"/>
        <v>12.129367286399699</v>
      </c>
      <c r="AP211" s="149">
        <f t="shared" si="158"/>
        <v>12.130043657959421</v>
      </c>
      <c r="AQ211" s="149">
        <f t="shared" si="158"/>
        <v>12.131926847632714</v>
      </c>
      <c r="AR211" s="149">
        <f t="shared" si="158"/>
        <v>12.13716149716771</v>
      </c>
      <c r="AS211" s="149">
        <f t="shared" si="158"/>
        <v>12.1516471007461</v>
      </c>
      <c r="AT211" s="149">
        <f t="shared" si="158"/>
        <v>12.191268068724142</v>
      </c>
      <c r="AU211" s="149">
        <f t="shared" si="168"/>
        <v>12.296771876733647</v>
      </c>
      <c r="AV211" s="149"/>
      <c r="AX211" s="149"/>
      <c r="AY211" s="149"/>
      <c r="AZ211" s="149"/>
      <c r="BA211" s="149"/>
      <c r="BB211" s="149"/>
      <c r="BC211" s="149"/>
      <c r="BD211" s="149"/>
      <c r="BE211" s="149"/>
      <c r="BF211" s="149"/>
      <c r="BG211" s="149"/>
      <c r="BH211" s="149"/>
      <c r="BI211" s="149"/>
      <c r="BJ211" s="149"/>
      <c r="BK211" s="149"/>
      <c r="BL211" s="149"/>
    </row>
    <row r="212" spans="1:64" x14ac:dyDescent="0.2">
      <c r="A212" s="36" t="s">
        <v>95</v>
      </c>
      <c r="B212" s="43" t="s">
        <v>32</v>
      </c>
      <c r="C212" s="14">
        <v>53433.609600000003</v>
      </c>
      <c r="D212" s="14">
        <v>5.0000000000000001E-4</v>
      </c>
      <c r="E212">
        <f t="shared" si="152"/>
        <v>32291.937933599158</v>
      </c>
      <c r="F212">
        <f t="shared" si="153"/>
        <v>32292</v>
      </c>
      <c r="G212">
        <f t="shared" si="132"/>
        <v>-2.6710719997936394E-2</v>
      </c>
      <c r="K212">
        <f t="shared" si="157"/>
        <v>-2.6710719997936394E-2</v>
      </c>
      <c r="L212">
        <v>1</v>
      </c>
      <c r="P212" s="193"/>
      <c r="Z212">
        <f t="shared" si="159"/>
        <v>32292</v>
      </c>
      <c r="AA212" s="149">
        <f t="shared" si="160"/>
        <v>-2.5828806838473887E-2</v>
      </c>
      <c r="AB212" s="149">
        <f t="shared" si="150"/>
        <v>2.7850376722079899E-2</v>
      </c>
      <c r="AC212" s="149">
        <f t="shared" si="151"/>
        <v>-8.8191315946250723E-4</v>
      </c>
      <c r="AD212" s="149">
        <f t="shared" si="169"/>
        <v>7.7777082083314173E-7</v>
      </c>
      <c r="AE212" s="149">
        <f t="shared" si="155"/>
        <v>7.7777082083314173E-7</v>
      </c>
      <c r="AF212" s="171">
        <f t="shared" si="161"/>
        <v>38415.109600000003</v>
      </c>
      <c r="AG212" s="172"/>
      <c r="AH212">
        <f t="shared" si="162"/>
        <v>-5.4561096720016293E-2</v>
      </c>
      <c r="AI212">
        <f t="shared" si="163"/>
        <v>1.3150493352410006</v>
      </c>
      <c r="AJ212">
        <f t="shared" si="164"/>
        <v>-0.76272725749202974</v>
      </c>
      <c r="AK212">
        <f t="shared" si="165"/>
        <v>-0.24011046482393977</v>
      </c>
      <c r="AL212">
        <f t="shared" si="166"/>
        <v>-0.65122306168113953</v>
      </c>
      <c r="AM212">
        <f t="shared" si="167"/>
        <v>-0.33762885680958143</v>
      </c>
      <c r="AN212" s="149">
        <f t="shared" si="158"/>
        <v>12.129357083341281</v>
      </c>
      <c r="AO212" s="149">
        <f t="shared" si="158"/>
        <v>12.129599874611635</v>
      </c>
      <c r="AP212" s="149">
        <f t="shared" si="158"/>
        <v>12.130276196713675</v>
      </c>
      <c r="AQ212" s="149">
        <f t="shared" si="158"/>
        <v>12.132159045223002</v>
      </c>
      <c r="AR212" s="149">
        <f t="shared" si="158"/>
        <v>12.137392188417689</v>
      </c>
      <c r="AS212" s="149">
        <f t="shared" si="158"/>
        <v>12.151872142593986</v>
      </c>
      <c r="AT212" s="149">
        <f t="shared" si="158"/>
        <v>12.191474099040825</v>
      </c>
      <c r="AU212" s="149">
        <f t="shared" si="168"/>
        <v>12.296920977769567</v>
      </c>
      <c r="AV212" s="149"/>
      <c r="AX212" s="149"/>
      <c r="AY212" s="149"/>
      <c r="AZ212" s="149"/>
      <c r="BA212" s="149"/>
      <c r="BB212" s="149"/>
      <c r="BC212" s="149"/>
      <c r="BD212" s="149"/>
      <c r="BE212" s="149"/>
      <c r="BF212" s="149"/>
      <c r="BG212" s="149"/>
      <c r="BH212" s="149"/>
      <c r="BI212" s="149"/>
      <c r="BJ212" s="149"/>
      <c r="BK212" s="149"/>
      <c r="BL212" s="149"/>
    </row>
    <row r="213" spans="1:64" x14ac:dyDescent="0.2">
      <c r="A213" s="36" t="s">
        <v>95</v>
      </c>
      <c r="B213" s="43" t="s">
        <v>30</v>
      </c>
      <c r="C213" s="14">
        <v>53433.824200000003</v>
      </c>
      <c r="D213" s="14">
        <v>5.9999999999999995E-4</v>
      </c>
      <c r="E213">
        <f t="shared" si="152"/>
        <v>32292.436589180954</v>
      </c>
      <c r="F213">
        <f t="shared" si="153"/>
        <v>32292.5</v>
      </c>
      <c r="G213">
        <f t="shared" si="132"/>
        <v>-2.728930000012042E-2</v>
      </c>
      <c r="K213">
        <f t="shared" si="157"/>
        <v>-2.728930000012042E-2</v>
      </c>
      <c r="L213">
        <v>1</v>
      </c>
      <c r="P213" s="193"/>
      <c r="Z213">
        <f t="shared" si="159"/>
        <v>32292.5</v>
      </c>
      <c r="AA213" s="149">
        <f t="shared" si="160"/>
        <v>-2.5828691777227301E-2</v>
      </c>
      <c r="AB213" s="149">
        <f t="shared" si="150"/>
        <v>2.7273467770356927E-2</v>
      </c>
      <c r="AC213" s="149">
        <f t="shared" si="151"/>
        <v>-1.4606082228931193E-3</v>
      </c>
      <c r="AD213" s="149">
        <f t="shared" si="169"/>
        <v>2.133376380782996E-6</v>
      </c>
      <c r="AE213" s="149">
        <f t="shared" si="155"/>
        <v>2.133376380782996E-6</v>
      </c>
      <c r="AF213" s="171">
        <f t="shared" si="161"/>
        <v>38415.324200000003</v>
      </c>
      <c r="AG213" s="172"/>
      <c r="AH213">
        <f t="shared" si="162"/>
        <v>-5.4562767770477347E-2</v>
      </c>
      <c r="AI213">
        <f t="shared" si="163"/>
        <v>1.315069330341097</v>
      </c>
      <c r="AJ213">
        <f t="shared" si="164"/>
        <v>-0.76278111315537267</v>
      </c>
      <c r="AK213">
        <f t="shared" si="165"/>
        <v>-0.24008422695416184</v>
      </c>
      <c r="AL213">
        <f t="shared" si="166"/>
        <v>-0.65113978254279337</v>
      </c>
      <c r="AM213">
        <f t="shared" si="167"/>
        <v>-0.33758247126289459</v>
      </c>
      <c r="AN213" s="149">
        <f t="shared" si="158"/>
        <v>12.129415230442811</v>
      </c>
      <c r="AO213" s="149">
        <f t="shared" si="158"/>
        <v>12.129658023836619</v>
      </c>
      <c r="AP213" s="149">
        <f t="shared" si="158"/>
        <v>12.130334333513646</v>
      </c>
      <c r="AQ213" s="149">
        <f t="shared" si="158"/>
        <v>12.132217096588922</v>
      </c>
      <c r="AR213" s="149">
        <f t="shared" si="158"/>
        <v>12.13744986289054</v>
      </c>
      <c r="AS213" s="149">
        <f t="shared" si="158"/>
        <v>12.151928404153162</v>
      </c>
      <c r="AT213" s="149">
        <f t="shared" si="158"/>
        <v>12.191525606986325</v>
      </c>
      <c r="AU213" s="149">
        <f t="shared" si="168"/>
        <v>12.296958253028546</v>
      </c>
      <c r="AV213" s="149"/>
      <c r="AX213" s="149"/>
      <c r="AY213" s="149"/>
      <c r="AZ213" s="149"/>
      <c r="BA213" s="149"/>
      <c r="BB213" s="149"/>
      <c r="BC213" s="149"/>
      <c r="BD213" s="149"/>
      <c r="BE213" s="149"/>
      <c r="BF213" s="149"/>
      <c r="BG213" s="149"/>
      <c r="BH213" s="149"/>
      <c r="BI213" s="149"/>
      <c r="BJ213" s="149"/>
      <c r="BK213" s="149"/>
      <c r="BL213" s="149"/>
    </row>
    <row r="214" spans="1:64" x14ac:dyDescent="0.2">
      <c r="A214" s="36" t="s">
        <v>95</v>
      </c>
      <c r="B214" s="43" t="s">
        <v>30</v>
      </c>
      <c r="C214" s="14">
        <v>53434.688600000001</v>
      </c>
      <c r="D214" s="14">
        <v>2.9999999999999997E-4</v>
      </c>
      <c r="E214">
        <f t="shared" si="152"/>
        <v>32294.445153416294</v>
      </c>
      <c r="F214">
        <f t="shared" si="153"/>
        <v>32294.5</v>
      </c>
      <c r="G214">
        <f t="shared" si="132"/>
        <v>-2.3603620000358205E-2</v>
      </c>
      <c r="K214">
        <f t="shared" si="157"/>
        <v>-2.3603620000358205E-2</v>
      </c>
      <c r="L214">
        <v>1</v>
      </c>
      <c r="P214" s="193"/>
      <c r="Z214">
        <f t="shared" si="159"/>
        <v>32294.5</v>
      </c>
      <c r="AA214" s="149">
        <f t="shared" si="160"/>
        <v>-2.5828229706945021E-2</v>
      </c>
      <c r="AB214" s="149">
        <f t="shared" si="150"/>
        <v>3.0965830379362548E-2</v>
      </c>
      <c r="AC214" s="149">
        <f t="shared" si="151"/>
        <v>2.2246097065868158E-3</v>
      </c>
      <c r="AD214" s="149">
        <f t="shared" si="169"/>
        <v>4.9488883466402782E-6</v>
      </c>
      <c r="AE214" s="149">
        <f t="shared" si="155"/>
        <v>4.9488883466402782E-6</v>
      </c>
      <c r="AF214" s="171">
        <f t="shared" si="161"/>
        <v>38416.188600000001</v>
      </c>
      <c r="AG214" s="172"/>
      <c r="AH214">
        <f t="shared" si="162"/>
        <v>-5.4569450379720753E-2</v>
      </c>
      <c r="AI214">
        <f t="shared" si="163"/>
        <v>1.315149294945777</v>
      </c>
      <c r="AJ214">
        <f t="shared" si="164"/>
        <v>-0.7629964992180982</v>
      </c>
      <c r="AK214">
        <f t="shared" si="165"/>
        <v>-0.23997925087170449</v>
      </c>
      <c r="AL214">
        <f t="shared" si="166"/>
        <v>-0.65080664074953487</v>
      </c>
      <c r="AM214">
        <f t="shared" si="167"/>
        <v>-0.3373969280578934</v>
      </c>
      <c r="AN214" s="149">
        <f t="shared" si="158"/>
        <v>12.129647827631446</v>
      </c>
      <c r="AO214" s="149">
        <f t="shared" si="158"/>
        <v>12.12989062942237</v>
      </c>
      <c r="AP214" s="149">
        <f t="shared" si="158"/>
        <v>12.130566889156929</v>
      </c>
      <c r="AQ214" s="149">
        <f t="shared" si="158"/>
        <v>12.132449309923725</v>
      </c>
      <c r="AR214" s="149">
        <f t="shared" si="158"/>
        <v>12.137680567421199</v>
      </c>
      <c r="AS214" s="149">
        <f t="shared" si="158"/>
        <v>12.152153454777078</v>
      </c>
      <c r="AT214" s="149">
        <f t="shared" si="158"/>
        <v>12.191731640233064</v>
      </c>
      <c r="AU214" s="149">
        <f t="shared" si="168"/>
        <v>12.297107354064465</v>
      </c>
      <c r="AV214" s="149"/>
      <c r="AX214" s="149"/>
      <c r="AY214" s="149"/>
      <c r="AZ214" s="149"/>
      <c r="BA214" s="149"/>
      <c r="BB214" s="149"/>
      <c r="BC214" s="149"/>
      <c r="BD214" s="149"/>
      <c r="BE214" s="149"/>
      <c r="BF214" s="149"/>
      <c r="BG214" s="149"/>
      <c r="BH214" s="149"/>
      <c r="BI214" s="149"/>
      <c r="BJ214" s="149"/>
      <c r="BK214" s="149"/>
      <c r="BL214" s="149"/>
    </row>
    <row r="215" spans="1:64" x14ac:dyDescent="0.2">
      <c r="A215" s="36" t="s">
        <v>95</v>
      </c>
      <c r="B215" s="43" t="s">
        <v>32</v>
      </c>
      <c r="C215" s="14">
        <v>53436.6247</v>
      </c>
      <c r="D215" s="14">
        <v>6.9999999999999999E-4</v>
      </c>
      <c r="E215">
        <f t="shared" si="152"/>
        <v>32298.94397481385</v>
      </c>
      <c r="F215">
        <f t="shared" si="153"/>
        <v>32299</v>
      </c>
      <c r="G215">
        <f t="shared" si="132"/>
        <v>-2.4110840000503231E-2</v>
      </c>
      <c r="K215">
        <f t="shared" si="157"/>
        <v>-2.4110840000503231E-2</v>
      </c>
      <c r="L215">
        <v>1</v>
      </c>
      <c r="P215" s="193"/>
      <c r="Z215">
        <f t="shared" si="159"/>
        <v>32299</v>
      </c>
      <c r="AA215" s="149">
        <f t="shared" si="160"/>
        <v>-2.5827179366444079E-2</v>
      </c>
      <c r="AB215" s="149">
        <f t="shared" si="150"/>
        <v>3.0473636928915852E-2</v>
      </c>
      <c r="AC215" s="149">
        <f t="shared" si="151"/>
        <v>1.7163393659408478E-3</v>
      </c>
      <c r="AD215" s="149">
        <f t="shared" si="169"/>
        <v>2.9458208190782316E-6</v>
      </c>
      <c r="AE215" s="149">
        <f t="shared" si="155"/>
        <v>2.9458208190782316E-6</v>
      </c>
      <c r="AF215" s="171">
        <f t="shared" si="161"/>
        <v>38418.1247</v>
      </c>
      <c r="AG215" s="172"/>
      <c r="AH215">
        <f t="shared" si="162"/>
        <v>-5.4584476929419083E-2</v>
      </c>
      <c r="AI215">
        <f t="shared" si="163"/>
        <v>1.3153291227985684</v>
      </c>
      <c r="AJ215">
        <f t="shared" si="164"/>
        <v>-0.76348090354165521</v>
      </c>
      <c r="AK215">
        <f t="shared" si="165"/>
        <v>-0.23974291077913071</v>
      </c>
      <c r="AL215">
        <f t="shared" si="166"/>
        <v>-0.65005692410626181</v>
      </c>
      <c r="AM215">
        <f t="shared" si="167"/>
        <v>-0.33697944988823758</v>
      </c>
      <c r="AN215" s="149">
        <f t="shared" si="158"/>
        <v>12.130171222664083</v>
      </c>
      <c r="AO215" s="149">
        <f t="shared" si="158"/>
        <v>12.130414042782437</v>
      </c>
      <c r="AP215" s="149">
        <f t="shared" si="158"/>
        <v>12.131090188727697</v>
      </c>
      <c r="AQ215" s="149">
        <f t="shared" si="158"/>
        <v>12.132971835952205</v>
      </c>
      <c r="AR215" s="149">
        <f t="shared" si="158"/>
        <v>12.138199691435023</v>
      </c>
      <c r="AS215" s="149">
        <f t="shared" si="158"/>
        <v>12.152659844331154</v>
      </c>
      <c r="AT215" s="149">
        <f t="shared" si="158"/>
        <v>12.192195223601495</v>
      </c>
      <c r="AU215" s="149">
        <f t="shared" si="168"/>
        <v>12.297442831395282</v>
      </c>
      <c r="AV215" s="149"/>
      <c r="AX215" s="149"/>
      <c r="AY215" s="149"/>
      <c r="AZ215" s="149"/>
      <c r="BA215" s="149"/>
      <c r="BB215" s="149"/>
      <c r="BC215" s="149"/>
      <c r="BD215" s="149"/>
      <c r="BE215" s="149"/>
      <c r="BF215" s="149"/>
      <c r="BG215" s="149"/>
      <c r="BH215" s="149"/>
      <c r="BI215" s="149"/>
      <c r="BJ215" s="149"/>
      <c r="BK215" s="149"/>
      <c r="BL215" s="149"/>
    </row>
    <row r="216" spans="1:64" x14ac:dyDescent="0.2">
      <c r="A216" s="36" t="s">
        <v>95</v>
      </c>
      <c r="B216" s="43" t="s">
        <v>32</v>
      </c>
      <c r="C216" s="14">
        <v>53438.777600000001</v>
      </c>
      <c r="D216" s="14">
        <v>4.0000000000000002E-4</v>
      </c>
      <c r="E216">
        <f t="shared" si="152"/>
        <v>32303.946563826197</v>
      </c>
      <c r="F216">
        <f t="shared" si="153"/>
        <v>32304</v>
      </c>
      <c r="G216">
        <f t="shared" si="132"/>
        <v>-2.2996640000201296E-2</v>
      </c>
      <c r="K216">
        <f t="shared" si="157"/>
        <v>-2.2996640000201296E-2</v>
      </c>
      <c r="L216">
        <v>1</v>
      </c>
      <c r="P216" s="193"/>
      <c r="Q216">
        <v>2.954248236839013E-10</v>
      </c>
      <c r="R216">
        <v>5.9511289784529993E-21</v>
      </c>
      <c r="S216">
        <v>5.1720018950926401E-31</v>
      </c>
      <c r="T216" s="89">
        <v>2.3515811838193552E-11</v>
      </c>
      <c r="U216">
        <v>9.0652815089835093E-7</v>
      </c>
      <c r="V216">
        <v>6.5933423684153914E-4</v>
      </c>
      <c r="W216">
        <v>1.770520465134245E-3</v>
      </c>
      <c r="X216">
        <v>203.56562068797666</v>
      </c>
      <c r="Y216">
        <v>7.0593836355819325E-7</v>
      </c>
      <c r="Z216">
        <f t="shared" si="159"/>
        <v>32304</v>
      </c>
      <c r="AA216" s="149">
        <f t="shared" si="160"/>
        <v>-2.5825994962318095E-2</v>
      </c>
      <c r="AB216" s="149">
        <f t="shared" si="150"/>
        <v>3.160451794702801E-2</v>
      </c>
      <c r="AC216" s="149">
        <f t="shared" si="151"/>
        <v>2.8293549621167986E-3</v>
      </c>
      <c r="AD216" s="149">
        <f t="shared" si="169"/>
        <v>8.0052495016549512E-6</v>
      </c>
      <c r="AE216" s="149">
        <f t="shared" si="155"/>
        <v>8.0052495016549512E-6</v>
      </c>
      <c r="AF216" s="171">
        <f t="shared" si="161"/>
        <v>38420.277600000001</v>
      </c>
      <c r="AG216" s="172"/>
      <c r="AH216">
        <f t="shared" si="162"/>
        <v>-5.4601157947229306E-2</v>
      </c>
      <c r="AI216">
        <f t="shared" si="163"/>
        <v>1.3155287810231842</v>
      </c>
      <c r="AJ216">
        <f t="shared" si="164"/>
        <v>-0.76401878183085881</v>
      </c>
      <c r="AK216">
        <f t="shared" si="165"/>
        <v>-0.23948007704146984</v>
      </c>
      <c r="AL216">
        <f t="shared" si="166"/>
        <v>-0.6492236660275057</v>
      </c>
      <c r="AM216">
        <f t="shared" si="167"/>
        <v>-0.33651557557493705</v>
      </c>
      <c r="AN216" s="149">
        <f t="shared" si="158"/>
        <v>12.130752856050503</v>
      </c>
      <c r="AO216" s="149">
        <f t="shared" si="158"/>
        <v>12.13099569561232</v>
      </c>
      <c r="AP216" s="149">
        <f t="shared" si="158"/>
        <v>12.131671712819571</v>
      </c>
      <c r="AQ216" s="149">
        <f t="shared" si="158"/>
        <v>12.133552495114376</v>
      </c>
      <c r="AR216" s="149">
        <f t="shared" si="158"/>
        <v>12.138776558882755</v>
      </c>
      <c r="AS216" s="149">
        <f t="shared" si="158"/>
        <v>12.153222541005903</v>
      </c>
      <c r="AT216" s="149">
        <f t="shared" si="158"/>
        <v>12.192710330124859</v>
      </c>
      <c r="AU216" s="149">
        <f t="shared" si="168"/>
        <v>12.297815583985079</v>
      </c>
      <c r="AV216" s="149"/>
      <c r="AX216" s="149"/>
      <c r="AY216" s="149"/>
      <c r="AZ216" s="149"/>
      <c r="BA216" s="149"/>
      <c r="BB216" s="149"/>
      <c r="BC216" s="149"/>
      <c r="BD216" s="149"/>
      <c r="BE216" s="149"/>
      <c r="BF216" s="149"/>
      <c r="BG216" s="149"/>
      <c r="BH216" s="149"/>
      <c r="BI216" s="149"/>
      <c r="BJ216" s="149"/>
      <c r="BK216" s="149"/>
      <c r="BL216" s="149"/>
    </row>
    <row r="217" spans="1:64" x14ac:dyDescent="0.2">
      <c r="A217" s="36" t="s">
        <v>95</v>
      </c>
      <c r="B217" s="43" t="s">
        <v>32</v>
      </c>
      <c r="C217" s="14">
        <v>53439.636100000003</v>
      </c>
      <c r="D217" s="14">
        <v>5.0000000000000001E-4</v>
      </c>
      <c r="E217">
        <f t="shared" si="152"/>
        <v>32305.941418518523</v>
      </c>
      <c r="F217">
        <f t="shared" si="153"/>
        <v>32306</v>
      </c>
      <c r="G217">
        <f t="shared" si="132"/>
        <v>-2.5210959996911697E-2</v>
      </c>
      <c r="K217">
        <f t="shared" si="157"/>
        <v>-2.5210959996911697E-2</v>
      </c>
      <c r="L217">
        <v>1</v>
      </c>
      <c r="P217" s="193"/>
      <c r="Z217">
        <f t="shared" si="159"/>
        <v>32306</v>
      </c>
      <c r="AA217" s="149">
        <f t="shared" si="160"/>
        <v>-2.5825516080848123E-2</v>
      </c>
      <c r="AB217" s="149">
        <f t="shared" si="150"/>
        <v>2.9396865889168462E-2</v>
      </c>
      <c r="AC217" s="149">
        <f t="shared" si="151"/>
        <v>6.14556083936426E-4</v>
      </c>
      <c r="AD217" s="149">
        <f t="shared" si="169"/>
        <v>3.7767918030327546E-7</v>
      </c>
      <c r="AE217" s="149">
        <f t="shared" si="155"/>
        <v>3.7767918030327546E-7</v>
      </c>
      <c r="AF217" s="171">
        <f t="shared" si="161"/>
        <v>38421.136100000003</v>
      </c>
      <c r="AG217" s="172"/>
      <c r="AH217">
        <f t="shared" si="162"/>
        <v>-5.4607825886080159E-2</v>
      </c>
      <c r="AI217">
        <f t="shared" si="163"/>
        <v>1.3156085998740132</v>
      </c>
      <c r="AJ217">
        <f t="shared" si="164"/>
        <v>-0.7642338301545647</v>
      </c>
      <c r="AK217">
        <f t="shared" si="165"/>
        <v>-0.23937487470352825</v>
      </c>
      <c r="AL217">
        <f t="shared" si="166"/>
        <v>-0.64889029221650529</v>
      </c>
      <c r="AM217">
        <f t="shared" si="167"/>
        <v>-0.33633002299520276</v>
      </c>
      <c r="AN217" s="149">
        <f t="shared" ref="AN217:AT226" si="170">$AU217+$AB$7*SIN(AO217)</f>
        <v>12.130985533956061</v>
      </c>
      <c r="AO217" s="149">
        <f t="shared" si="170"/>
        <v>12.131228381023687</v>
      </c>
      <c r="AP217" s="149">
        <f t="shared" si="170"/>
        <v>12.131904346055792</v>
      </c>
      <c r="AQ217" s="149">
        <f t="shared" si="170"/>
        <v>12.133784780775565</v>
      </c>
      <c r="AR217" s="149">
        <f t="shared" si="170"/>
        <v>12.139007324411125</v>
      </c>
      <c r="AS217" s="149">
        <f t="shared" si="170"/>
        <v>12.153447631929492</v>
      </c>
      <c r="AT217" s="149">
        <f t="shared" si="170"/>
        <v>12.192916376824373</v>
      </c>
      <c r="AU217" s="149">
        <f t="shared" si="168"/>
        <v>12.297964685020997</v>
      </c>
      <c r="AV217" s="149"/>
      <c r="AW217" s="149"/>
      <c r="AX217" s="149"/>
      <c r="AY217" s="149"/>
      <c r="AZ217" s="149"/>
      <c r="BA217" s="149"/>
      <c r="BB217" s="149"/>
      <c r="BC217" s="149"/>
      <c r="BD217" s="149"/>
      <c r="BE217" s="149"/>
      <c r="BF217" s="149"/>
      <c r="BG217" s="149"/>
      <c r="BH217" s="149"/>
      <c r="BI217" s="149"/>
      <c r="BJ217" s="149"/>
      <c r="BK217" s="149"/>
      <c r="BL217" s="149"/>
    </row>
    <row r="218" spans="1:64" x14ac:dyDescent="0.2">
      <c r="A218" s="36" t="s">
        <v>95</v>
      </c>
      <c r="B218" s="43" t="s">
        <v>30</v>
      </c>
      <c r="C218" s="14">
        <v>53444.584900000002</v>
      </c>
      <c r="D218" s="14">
        <v>2.9999999999999997E-4</v>
      </c>
      <c r="E218">
        <f t="shared" si="152"/>
        <v>32317.440704367509</v>
      </c>
      <c r="F218">
        <f t="shared" si="153"/>
        <v>32317.5</v>
      </c>
      <c r="G218">
        <f t="shared" si="132"/>
        <v>-2.5518299997202121E-2</v>
      </c>
      <c r="K218">
        <f t="shared" si="157"/>
        <v>-2.5518299997202121E-2</v>
      </c>
      <c r="L218">
        <v>1</v>
      </c>
      <c r="P218" s="193"/>
      <c r="Z218">
        <f t="shared" si="159"/>
        <v>32317.5</v>
      </c>
      <c r="AA218" s="149">
        <f t="shared" si="160"/>
        <v>-2.5822705675801905E-2</v>
      </c>
      <c r="AB218" s="149">
        <f t="shared" si="150"/>
        <v>2.9127816925860174E-2</v>
      </c>
      <c r="AC218" s="149">
        <f t="shared" si="151"/>
        <v>3.0440567859978465E-4</v>
      </c>
      <c r="AD218" s="149">
        <f t="shared" si="169"/>
        <v>9.2662817163795392E-8</v>
      </c>
      <c r="AE218" s="149">
        <f t="shared" si="155"/>
        <v>9.2662817163795392E-8</v>
      </c>
      <c r="AF218" s="171">
        <f t="shared" si="161"/>
        <v>38426.084900000002</v>
      </c>
      <c r="AG218" s="172"/>
      <c r="AH218">
        <f t="shared" si="162"/>
        <v>-5.4646116923062295E-2</v>
      </c>
      <c r="AI218">
        <f t="shared" si="163"/>
        <v>1.316067064025372</v>
      </c>
      <c r="AJ218">
        <f t="shared" si="164"/>
        <v>-0.76546921222574027</v>
      </c>
      <c r="AK218">
        <f t="shared" si="165"/>
        <v>-0.23876919816455841</v>
      </c>
      <c r="AL218">
        <f t="shared" si="166"/>
        <v>-0.64697261076075241</v>
      </c>
      <c r="AM218">
        <f t="shared" si="167"/>
        <v>-0.33526306398609335</v>
      </c>
      <c r="AN218" s="149">
        <f t="shared" si="170"/>
        <v>12.132323703891114</v>
      </c>
      <c r="AO218" s="149">
        <f t="shared" si="170"/>
        <v>12.132566591099952</v>
      </c>
      <c r="AP218" s="149">
        <f t="shared" si="170"/>
        <v>12.133242248577064</v>
      </c>
      <c r="AQ218" s="149">
        <f t="shared" si="170"/>
        <v>12.135120666957457</v>
      </c>
      <c r="AR218" s="149">
        <f t="shared" si="170"/>
        <v>12.140334431619156</v>
      </c>
      <c r="AS218" s="149">
        <f t="shared" si="170"/>
        <v>12.154742040416304</v>
      </c>
      <c r="AT218" s="149">
        <f t="shared" si="170"/>
        <v>12.194101190627908</v>
      </c>
      <c r="AU218" s="149">
        <f t="shared" si="168"/>
        <v>12.298822015977532</v>
      </c>
      <c r="AV218" s="149"/>
      <c r="AW218" s="149"/>
      <c r="AX218" s="149"/>
      <c r="AY218" s="149"/>
      <c r="AZ218" s="149"/>
      <c r="BA218" s="149"/>
      <c r="BB218" s="149"/>
      <c r="BC218" s="149"/>
      <c r="BD218" s="149"/>
      <c r="BE218" s="149"/>
      <c r="BF218" s="149"/>
      <c r="BG218" s="149"/>
      <c r="BH218" s="149"/>
      <c r="BI218" s="149"/>
      <c r="BJ218" s="149"/>
      <c r="BK218" s="149"/>
      <c r="BL218" s="149"/>
    </row>
    <row r="219" spans="1:64" x14ac:dyDescent="0.2">
      <c r="A219" s="36" t="s">
        <v>95</v>
      </c>
      <c r="B219" s="43" t="s">
        <v>32</v>
      </c>
      <c r="C219" s="14">
        <v>53444.7978</v>
      </c>
      <c r="D219" s="14">
        <v>1.2999999999999999E-3</v>
      </c>
      <c r="E219">
        <f t="shared" si="152"/>
        <v>32317.935409741989</v>
      </c>
      <c r="F219">
        <f t="shared" si="153"/>
        <v>32318</v>
      </c>
      <c r="G219">
        <f t="shared" si="132"/>
        <v>-2.779688000009628E-2</v>
      </c>
      <c r="K219">
        <f t="shared" si="157"/>
        <v>-2.779688000009628E-2</v>
      </c>
      <c r="L219">
        <v>1</v>
      </c>
      <c r="P219" s="193"/>
      <c r="Q219">
        <v>3.0487201324311427E-10</v>
      </c>
      <c r="R219">
        <v>6.0195890969789678E-21</v>
      </c>
      <c r="S219">
        <v>6.8370644456313898E-31</v>
      </c>
      <c r="T219" s="89">
        <v>2.338566114825095E-11</v>
      </c>
      <c r="U219">
        <v>9.2077179604400919E-7</v>
      </c>
      <c r="V219">
        <v>6.6200729124757493E-4</v>
      </c>
      <c r="W219">
        <v>1.896344094562417E-3</v>
      </c>
      <c r="X219">
        <v>212.45586504875433</v>
      </c>
      <c r="Y219">
        <v>7.0203127475600757E-7</v>
      </c>
      <c r="Z219">
        <f t="shared" si="159"/>
        <v>32318</v>
      </c>
      <c r="AA219" s="149">
        <f t="shared" si="160"/>
        <v>-2.5822581285897924E-2</v>
      </c>
      <c r="AB219" s="149">
        <f t="shared" si="150"/>
        <v>2.6850899831514806E-2</v>
      </c>
      <c r="AC219" s="149">
        <f t="shared" si="151"/>
        <v>-1.974298714198356E-3</v>
      </c>
      <c r="AD219" s="149">
        <f t="shared" si="169"/>
        <v>3.8978554128852816E-6</v>
      </c>
      <c r="AE219" s="149">
        <f t="shared" si="155"/>
        <v>3.8978554128852816E-6</v>
      </c>
      <c r="AF219" s="171">
        <f t="shared" si="161"/>
        <v>38426.2978</v>
      </c>
      <c r="AG219" s="172"/>
      <c r="AH219">
        <f t="shared" si="162"/>
        <v>-5.4647779831611086E-2</v>
      </c>
      <c r="AI219">
        <f t="shared" si="163"/>
        <v>1.3160869781060018</v>
      </c>
      <c r="AJ219">
        <f t="shared" si="164"/>
        <v>-0.76552288010020886</v>
      </c>
      <c r="AK219">
        <f t="shared" si="165"/>
        <v>-0.23874283491987924</v>
      </c>
      <c r="AL219">
        <f t="shared" si="166"/>
        <v>-0.64688920310088849</v>
      </c>
      <c r="AM219">
        <f t="shared" si="167"/>
        <v>-0.33521667323913862</v>
      </c>
      <c r="AN219" s="149">
        <f t="shared" si="170"/>
        <v>12.13238189569581</v>
      </c>
      <c r="AO219" s="149">
        <f t="shared" si="170"/>
        <v>12.132624784533148</v>
      </c>
      <c r="AP219" s="149">
        <f t="shared" si="170"/>
        <v>12.13330042834637</v>
      </c>
      <c r="AQ219" s="149">
        <f t="shared" si="170"/>
        <v>12.135178758372422</v>
      </c>
      <c r="AR219" s="149">
        <f t="shared" si="170"/>
        <v>12.140392139863332</v>
      </c>
      <c r="AS219" s="149">
        <f t="shared" si="170"/>
        <v>12.154798324283586</v>
      </c>
      <c r="AT219" s="149">
        <f t="shared" si="170"/>
        <v>12.194152706019326</v>
      </c>
      <c r="AU219" s="149">
        <f t="shared" si="168"/>
        <v>12.298859291236511</v>
      </c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149"/>
      <c r="BH219" s="149"/>
      <c r="BI219" s="149"/>
      <c r="BJ219" s="149"/>
      <c r="BK219" s="149"/>
      <c r="BL219" s="149"/>
    </row>
    <row r="220" spans="1:64" x14ac:dyDescent="0.2">
      <c r="A220" s="36" t="s">
        <v>95</v>
      </c>
      <c r="B220" s="43" t="s">
        <v>32</v>
      </c>
      <c r="C220" s="14">
        <v>53445.662499999999</v>
      </c>
      <c r="D220" s="14">
        <v>5.0000000000000001E-4</v>
      </c>
      <c r="E220">
        <f t="shared" si="152"/>
        <v>32319.944671072739</v>
      </c>
      <c r="F220">
        <f t="shared" si="153"/>
        <v>32320</v>
      </c>
      <c r="G220">
        <f t="shared" si="132"/>
        <v>-2.3811200000636745E-2</v>
      </c>
      <c r="K220">
        <f t="shared" si="157"/>
        <v>-2.3811200000636745E-2</v>
      </c>
      <c r="L220">
        <v>1</v>
      </c>
      <c r="P220" s="193"/>
      <c r="Z220">
        <f t="shared" si="159"/>
        <v>32320</v>
      </c>
      <c r="AA220" s="149">
        <f t="shared" si="160"/>
        <v>-2.5822081892801815E-2</v>
      </c>
      <c r="AB220" s="149">
        <f t="shared" si="150"/>
        <v>3.0843229864384453E-2</v>
      </c>
      <c r="AC220" s="149">
        <f t="shared" si="151"/>
        <v>2.0108818921650701E-3</v>
      </c>
      <c r="AD220" s="149">
        <f t="shared" si="169"/>
        <v>4.0436459842373722E-6</v>
      </c>
      <c r="AE220" s="149">
        <f t="shared" si="155"/>
        <v>4.0436459842373722E-6</v>
      </c>
      <c r="AF220" s="171">
        <f t="shared" si="161"/>
        <v>38427.162499999999</v>
      </c>
      <c r="AG220" s="172"/>
      <c r="AH220">
        <f t="shared" si="162"/>
        <v>-5.4654429865021198E-2</v>
      </c>
      <c r="AI220">
        <f t="shared" si="163"/>
        <v>1.3161666184405263</v>
      </c>
      <c r="AJ220">
        <f t="shared" si="164"/>
        <v>-0.76573751451702654</v>
      </c>
      <c r="AK220">
        <f t="shared" si="165"/>
        <v>-0.23863735738070735</v>
      </c>
      <c r="AL220">
        <f t="shared" si="166"/>
        <v>-0.64655554730590514</v>
      </c>
      <c r="AM220">
        <f t="shared" si="167"/>
        <v>-0.33503110923010043</v>
      </c>
      <c r="AN220" s="149">
        <f t="shared" si="170"/>
        <v>12.132614671660518</v>
      </c>
      <c r="AO220" s="149">
        <f t="shared" si="170"/>
        <v>12.13285756691441</v>
      </c>
      <c r="AP220" s="149">
        <f t="shared" si="170"/>
        <v>12.133533155828609</v>
      </c>
      <c r="AQ220" s="149">
        <f t="shared" si="170"/>
        <v>12.135411131864339</v>
      </c>
      <c r="AR220" s="149">
        <f t="shared" si="170"/>
        <v>12.140622979442233</v>
      </c>
      <c r="AS220" s="149">
        <f t="shared" si="170"/>
        <v>12.155023464112153</v>
      </c>
      <c r="AT220" s="149">
        <f t="shared" si="170"/>
        <v>12.194358769039644</v>
      </c>
      <c r="AU220" s="149">
        <f t="shared" si="168"/>
        <v>12.29900839227243</v>
      </c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149"/>
      <c r="BH220" s="149"/>
      <c r="BI220" s="149"/>
      <c r="BJ220" s="149"/>
      <c r="BK220" s="149"/>
      <c r="BL220" s="149"/>
    </row>
    <row r="221" spans="1:64" x14ac:dyDescent="0.2">
      <c r="A221" s="36" t="s">
        <v>95</v>
      </c>
      <c r="B221" s="43" t="s">
        <v>30</v>
      </c>
      <c r="C221" s="14">
        <v>53446.737399999998</v>
      </c>
      <c r="D221" s="14">
        <v>1E-3</v>
      </c>
      <c r="E221">
        <f t="shared" si="152"/>
        <v>32322.442363919301</v>
      </c>
      <c r="F221">
        <f t="shared" si="153"/>
        <v>32322.5</v>
      </c>
      <c r="G221">
        <f t="shared" si="132"/>
        <v>-2.4804100001347251E-2</v>
      </c>
      <c r="K221">
        <f t="shared" si="157"/>
        <v>-2.4804100001347251E-2</v>
      </c>
      <c r="L221">
        <v>1</v>
      </c>
      <c r="P221" s="193"/>
      <c r="Z221">
        <f t="shared" si="159"/>
        <v>32322.5</v>
      </c>
      <c r="AA221" s="149">
        <f t="shared" si="160"/>
        <v>-2.5821453524897755E-2</v>
      </c>
      <c r="AB221" s="149">
        <f t="shared" ref="AB221:AB257" si="171">+G221-AH221</f>
        <v>2.9858638802466683E-2</v>
      </c>
      <c r="AC221" s="149">
        <f t="shared" ref="AC221:AC257" si="172">+G221-AA221</f>
        <v>1.0173535235505037E-3</v>
      </c>
      <c r="AD221" s="149">
        <f t="shared" si="169"/>
        <v>1.0350081918806252E-6</v>
      </c>
      <c r="AE221" s="149">
        <f t="shared" si="155"/>
        <v>1.0350081918806252E-6</v>
      </c>
      <c r="AF221" s="171">
        <f t="shared" si="161"/>
        <v>38428.237399999998</v>
      </c>
      <c r="AG221" s="172"/>
      <c r="AH221">
        <f t="shared" si="162"/>
        <v>-5.4662738803813934E-2</v>
      </c>
      <c r="AI221">
        <f t="shared" si="163"/>
        <v>1.3162661328573853</v>
      </c>
      <c r="AJ221">
        <f t="shared" si="164"/>
        <v>-0.76600572403344735</v>
      </c>
      <c r="AK221">
        <f t="shared" si="165"/>
        <v>-0.2385054552021808</v>
      </c>
      <c r="AL221">
        <f t="shared" si="166"/>
        <v>-0.6461384209747868</v>
      </c>
      <c r="AM221">
        <f t="shared" si="167"/>
        <v>-0.33479915192065224</v>
      </c>
      <c r="AN221" s="149">
        <f t="shared" si="170"/>
        <v>12.1329056612893</v>
      </c>
      <c r="AO221" s="149">
        <f t="shared" si="170"/>
        <v>12.133148564344529</v>
      </c>
      <c r="AP221" s="149">
        <f t="shared" si="170"/>
        <v>12.133824084086996</v>
      </c>
      <c r="AQ221" s="149">
        <f t="shared" si="170"/>
        <v>12.135701616345568</v>
      </c>
      <c r="AR221" s="149">
        <f t="shared" si="170"/>
        <v>12.140911543765322</v>
      </c>
      <c r="AS221" s="149">
        <f t="shared" si="170"/>
        <v>12.155304898702495</v>
      </c>
      <c r="AT221" s="149">
        <f t="shared" si="170"/>
        <v>12.194616351086504</v>
      </c>
      <c r="AU221" s="149">
        <f t="shared" si="168"/>
        <v>12.299194768567329</v>
      </c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149"/>
      <c r="BH221" s="149"/>
      <c r="BI221" s="149"/>
      <c r="BJ221" s="149"/>
      <c r="BK221" s="149"/>
      <c r="BL221" s="149"/>
    </row>
    <row r="222" spans="1:64" x14ac:dyDescent="0.2">
      <c r="A222" s="36" t="s">
        <v>95</v>
      </c>
      <c r="B222" s="43" t="s">
        <v>30</v>
      </c>
      <c r="C222" s="14">
        <v>53447.5982</v>
      </c>
      <c r="D222" s="14">
        <v>8.0000000000000004E-4</v>
      </c>
      <c r="E222">
        <f t="shared" si="152"/>
        <v>32324.442563009754</v>
      </c>
      <c r="F222">
        <f t="shared" si="153"/>
        <v>32324.5</v>
      </c>
      <c r="G222">
        <f t="shared" si="132"/>
        <v>-2.4718419997952878E-2</v>
      </c>
      <c r="K222">
        <f t="shared" si="157"/>
        <v>-2.4718419997952878E-2</v>
      </c>
      <c r="L222">
        <v>1</v>
      </c>
      <c r="P222" s="193"/>
      <c r="Z222">
        <f t="shared" si="159"/>
        <v>32324.5</v>
      </c>
      <c r="AA222" s="149">
        <f t="shared" si="160"/>
        <v>-2.5820947528096862E-2</v>
      </c>
      <c r="AB222" s="149">
        <f t="shared" si="171"/>
        <v>2.9950963073268826E-2</v>
      </c>
      <c r="AC222" s="149">
        <f t="shared" si="172"/>
        <v>1.1025275301439832E-3</v>
      </c>
      <c r="AD222" s="149">
        <f t="shared" si="169"/>
        <v>1.2155669547253919E-6</v>
      </c>
      <c r="AE222" s="149">
        <f t="shared" si="155"/>
        <v>1.2155669547253919E-6</v>
      </c>
      <c r="AF222" s="171">
        <f t="shared" si="161"/>
        <v>38429.0982</v>
      </c>
      <c r="AG222" s="172"/>
      <c r="AH222">
        <f t="shared" si="162"/>
        <v>-5.4669383071221704E-2</v>
      </c>
      <c r="AI222">
        <f t="shared" si="163"/>
        <v>1.316345715560399</v>
      </c>
      <c r="AJ222">
        <f t="shared" si="164"/>
        <v>-0.7662202247678086</v>
      </c>
      <c r="AK222">
        <f t="shared" si="165"/>
        <v>-0.23839988926244071</v>
      </c>
      <c r="AL222">
        <f t="shared" si="166"/>
        <v>-0.64580467465301228</v>
      </c>
      <c r="AM222">
        <f t="shared" si="167"/>
        <v>-0.33461358423413312</v>
      </c>
      <c r="AN222" s="149">
        <f t="shared" si="170"/>
        <v>12.133138468725011</v>
      </c>
      <c r="AO222" s="149">
        <f t="shared" si="170"/>
        <v>12.133381377845708</v>
      </c>
      <c r="AP222" s="149">
        <f t="shared" si="170"/>
        <v>12.134056841812276</v>
      </c>
      <c r="AQ222" s="149">
        <f t="shared" si="170"/>
        <v>12.135934018017611</v>
      </c>
      <c r="AR222" s="149">
        <f t="shared" si="170"/>
        <v>12.141142407097679</v>
      </c>
      <c r="AS222" s="149">
        <f t="shared" si="170"/>
        <v>12.155530054214221</v>
      </c>
      <c r="AT222" s="149">
        <f t="shared" si="170"/>
        <v>12.194822419339618</v>
      </c>
      <c r="AU222" s="149">
        <f t="shared" si="168"/>
        <v>12.299343869603248</v>
      </c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49"/>
      <c r="BI222" s="149"/>
      <c r="BJ222" s="149"/>
      <c r="BK222" s="149"/>
      <c r="BL222" s="149"/>
    </row>
    <row r="223" spans="1:64" x14ac:dyDescent="0.2">
      <c r="A223" s="36" t="s">
        <v>95</v>
      </c>
      <c r="B223" s="43" t="s">
        <v>32</v>
      </c>
      <c r="C223" s="14">
        <v>53448.673499999997</v>
      </c>
      <c r="D223" s="14">
        <v>6.9999999999999999E-4</v>
      </c>
      <c r="E223">
        <f t="shared" si="152"/>
        <v>32326.941185316857</v>
      </c>
      <c r="F223">
        <f t="shared" si="153"/>
        <v>32327</v>
      </c>
      <c r="G223">
        <f t="shared" ref="G223:G257" si="173">+C223-(C$7+F223*C$8)+P223*K$17</f>
        <v>-2.5311320001492277E-2</v>
      </c>
      <c r="K223">
        <f t="shared" si="157"/>
        <v>-2.5311320001492277E-2</v>
      </c>
      <c r="L223">
        <v>1</v>
      </c>
      <c r="P223" s="193"/>
      <c r="Z223">
        <f t="shared" si="159"/>
        <v>32327</v>
      </c>
      <c r="AA223" s="149">
        <f t="shared" si="160"/>
        <v>-2.5820310902315152E-2</v>
      </c>
      <c r="AB223" s="149">
        <f t="shared" si="171"/>
        <v>2.9366364797772569E-2</v>
      </c>
      <c r="AC223" s="149">
        <f t="shared" si="172"/>
        <v>5.0899090082287546E-4</v>
      </c>
      <c r="AD223" s="149">
        <f t="shared" si="169"/>
        <v>2.5907173712048224E-7</v>
      </c>
      <c r="AE223" s="149">
        <f t="shared" si="155"/>
        <v>2.5907173712048224E-7</v>
      </c>
      <c r="AF223" s="171">
        <f t="shared" si="161"/>
        <v>38430.173499999997</v>
      </c>
      <c r="AG223" s="172"/>
      <c r="AH223">
        <f t="shared" si="162"/>
        <v>-5.4677684799264846E-2</v>
      </c>
      <c r="AI223">
        <f t="shared" si="163"/>
        <v>1.3164451578614382</v>
      </c>
      <c r="AJ223">
        <f t="shared" si="164"/>
        <v>-0.76648826698617134</v>
      </c>
      <c r="AK223">
        <f t="shared" si="165"/>
        <v>-0.23826787660071638</v>
      </c>
      <c r="AL223">
        <f t="shared" si="166"/>
        <v>-0.64538743519728081</v>
      </c>
      <c r="AM223">
        <f t="shared" si="167"/>
        <v>-0.33438162232670343</v>
      </c>
      <c r="AN223" s="149">
        <f t="shared" si="170"/>
        <v>12.133429497677907</v>
      </c>
      <c r="AO223" s="149">
        <f t="shared" si="170"/>
        <v>12.133672414160788</v>
      </c>
      <c r="AP223" s="149">
        <f t="shared" si="170"/>
        <v>12.134347807859127</v>
      </c>
      <c r="AQ223" s="149">
        <f t="shared" si="170"/>
        <v>12.136224537708406</v>
      </c>
      <c r="AR223" s="149">
        <f t="shared" si="170"/>
        <v>12.141431001097823</v>
      </c>
      <c r="AS223" s="149">
        <f t="shared" si="170"/>
        <v>12.155811508397472</v>
      </c>
      <c r="AT223" s="149">
        <f t="shared" si="170"/>
        <v>12.195080007923462</v>
      </c>
      <c r="AU223" s="149">
        <f t="shared" si="168"/>
        <v>12.299530245898147</v>
      </c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149"/>
      <c r="BH223" s="149"/>
      <c r="BI223" s="149"/>
      <c r="BJ223" s="149"/>
      <c r="BK223" s="149"/>
      <c r="BL223" s="149"/>
    </row>
    <row r="224" spans="1:64" x14ac:dyDescent="0.2">
      <c r="A224" s="36" t="s">
        <v>95</v>
      </c>
      <c r="B224" s="43" t="s">
        <v>30</v>
      </c>
      <c r="C224" s="14">
        <v>53449.7477</v>
      </c>
      <c r="D224" s="14">
        <v>5.9999999999999995E-4</v>
      </c>
      <c r="E224">
        <f t="shared" si="152"/>
        <v>32329.437251607476</v>
      </c>
      <c r="F224">
        <f t="shared" si="153"/>
        <v>32329.5</v>
      </c>
      <c r="G224">
        <f t="shared" si="173"/>
        <v>-2.7004219999071211E-2</v>
      </c>
      <c r="K224">
        <f t="shared" si="157"/>
        <v>-2.7004219999071211E-2</v>
      </c>
      <c r="L224">
        <v>1</v>
      </c>
      <c r="P224" s="193"/>
      <c r="Z224">
        <f t="shared" si="159"/>
        <v>32329.5</v>
      </c>
      <c r="AA224" s="149">
        <f t="shared" si="160"/>
        <v>-2.581966968601811E-2</v>
      </c>
      <c r="AB224" s="149">
        <f t="shared" si="171"/>
        <v>2.7681762519459259E-2</v>
      </c>
      <c r="AC224" s="149">
        <f t="shared" si="172"/>
        <v>-1.1845503130531003E-3</v>
      </c>
      <c r="AD224" s="149">
        <f t="shared" si="169"/>
        <v>1.4031594441541979E-6</v>
      </c>
      <c r="AE224" s="149">
        <f t="shared" si="155"/>
        <v>1.4031594441541979E-6</v>
      </c>
      <c r="AF224" s="171">
        <f t="shared" si="161"/>
        <v>38431.2477</v>
      </c>
      <c r="AG224" s="172"/>
      <c r="AH224">
        <f t="shared" si="162"/>
        <v>-5.468598251853047E-2</v>
      </c>
      <c r="AI224">
        <f t="shared" si="163"/>
        <v>1.3165445600320707</v>
      </c>
      <c r="AJ224">
        <f t="shared" si="164"/>
        <v>-0.76675621609262035</v>
      </c>
      <c r="AK224">
        <f t="shared" si="165"/>
        <v>-0.23813580257463943</v>
      </c>
      <c r="AL224">
        <f t="shared" si="166"/>
        <v>-0.64497013292387317</v>
      </c>
      <c r="AM224">
        <f t="shared" si="167"/>
        <v>-0.33414965786387058</v>
      </c>
      <c r="AN224" s="149">
        <f t="shared" si="170"/>
        <v>12.133720548464863</v>
      </c>
      <c r="AO224" s="149">
        <f t="shared" si="170"/>
        <v>12.133963472065703</v>
      </c>
      <c r="AP224" s="149">
        <f t="shared" si="170"/>
        <v>12.134638794886298</v>
      </c>
      <c r="AQ224" s="149">
        <f t="shared" si="170"/>
        <v>12.136515076946583</v>
      </c>
      <c r="AR224" s="149">
        <f t="shared" si="170"/>
        <v>12.14171961157245</v>
      </c>
      <c r="AS224" s="149">
        <f t="shared" si="170"/>
        <v>12.156092973456124</v>
      </c>
      <c r="AT224" s="149">
        <f t="shared" si="170"/>
        <v>12.195337600135502</v>
      </c>
      <c r="AU224" s="149">
        <f t="shared" si="168"/>
        <v>12.299716622193044</v>
      </c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149"/>
      <c r="BI224" s="149"/>
      <c r="BJ224" s="149"/>
      <c r="BK224" s="149"/>
      <c r="BL224" s="149"/>
    </row>
    <row r="225" spans="1:64" x14ac:dyDescent="0.2">
      <c r="A225" s="44" t="s">
        <v>79</v>
      </c>
      <c r="B225" s="45" t="s">
        <v>32</v>
      </c>
      <c r="C225" s="46">
        <v>53453.404799999997</v>
      </c>
      <c r="D225" s="46">
        <v>8.9999999999999998E-4</v>
      </c>
      <c r="E225">
        <f t="shared" ref="E225:E257" si="174">+(C225-C$7)/C$8</f>
        <v>32337.935076995109</v>
      </c>
      <c r="F225">
        <f t="shared" ref="F225:F256" si="175">ROUND(2*E225,0)/2</f>
        <v>32338</v>
      </c>
      <c r="G225">
        <f t="shared" si="173"/>
        <v>-2.7940080006374046E-2</v>
      </c>
      <c r="K225">
        <f t="shared" si="157"/>
        <v>-2.7940080006374046E-2</v>
      </c>
      <c r="L225">
        <v>1</v>
      </c>
      <c r="P225" s="193"/>
      <c r="Q225">
        <v>5.0612531743230268E-10</v>
      </c>
      <c r="R225">
        <v>4.0284266221521252E-21</v>
      </c>
      <c r="S225">
        <v>5.0377528886495392E-29</v>
      </c>
      <c r="T225" s="89">
        <v>9.8102320828626008E-12</v>
      </c>
      <c r="U225">
        <v>1.5518467098730807E-6</v>
      </c>
      <c r="V225">
        <v>9.4272876058269458E-4</v>
      </c>
      <c r="W225">
        <v>3.3079681202463833E-3</v>
      </c>
      <c r="X225">
        <v>333.63568845116941</v>
      </c>
      <c r="Y225">
        <v>2.9450053565517869E-7</v>
      </c>
      <c r="Z225">
        <f t="shared" si="159"/>
        <v>32338</v>
      </c>
      <c r="AA225" s="149">
        <f t="shared" si="160"/>
        <v>-2.581745518658158E-2</v>
      </c>
      <c r="AB225" s="149">
        <f t="shared" si="171"/>
        <v>2.6774084745031762E-2</v>
      </c>
      <c r="AC225" s="149">
        <f t="shared" si="172"/>
        <v>-2.1226248197924666E-3</v>
      </c>
      <c r="AD225" s="149">
        <f t="shared" si="169"/>
        <v>4.5055361255990013E-6</v>
      </c>
      <c r="AE225" s="149">
        <f t="shared" si="155"/>
        <v>4.5055361255990013E-6</v>
      </c>
      <c r="AF225" s="171">
        <f t="shared" si="161"/>
        <v>38434.904799999997</v>
      </c>
      <c r="AG225" s="172"/>
      <c r="AH225">
        <f t="shared" si="162"/>
        <v>-5.4714164751405808E-2</v>
      </c>
      <c r="AI225">
        <f t="shared" si="163"/>
        <v>1.3168822266012741</v>
      </c>
      <c r="AJ225">
        <f t="shared" si="164"/>
        <v>-0.76766654495594011</v>
      </c>
      <c r="AK225">
        <f t="shared" si="165"/>
        <v>-0.23768629202792396</v>
      </c>
      <c r="AL225">
        <f t="shared" si="166"/>
        <v>-0.64355083560098414</v>
      </c>
      <c r="AM225">
        <f t="shared" si="167"/>
        <v>-0.33336095956657741</v>
      </c>
      <c r="AN225" s="149">
        <f t="shared" si="170"/>
        <v>12.134710284337217</v>
      </c>
      <c r="AO225" s="149">
        <f t="shared" si="170"/>
        <v>12.13495323030989</v>
      </c>
      <c r="AP225" s="149">
        <f t="shared" si="170"/>
        <v>12.135628307583657</v>
      </c>
      <c r="AQ225" s="149">
        <f t="shared" si="170"/>
        <v>12.137503056440963</v>
      </c>
      <c r="AR225" s="149">
        <f t="shared" si="170"/>
        <v>12.142701010292434</v>
      </c>
      <c r="AS225" s="149">
        <f t="shared" si="170"/>
        <v>12.157050035911734</v>
      </c>
      <c r="AT225" s="149">
        <f t="shared" si="170"/>
        <v>12.196213440762046</v>
      </c>
      <c r="AU225" s="149">
        <f t="shared" si="168"/>
        <v>12.300350301595699</v>
      </c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  <c r="BI225" s="149"/>
      <c r="BJ225" s="149"/>
      <c r="BK225" s="149"/>
      <c r="BL225" s="149"/>
    </row>
    <row r="226" spans="1:64" x14ac:dyDescent="0.2">
      <c r="A226" s="36" t="s">
        <v>95</v>
      </c>
      <c r="B226" s="43" t="s">
        <v>32</v>
      </c>
      <c r="C226" s="14">
        <v>53458.571000000004</v>
      </c>
      <c r="D226" s="14">
        <v>6.9999999999999999E-4</v>
      </c>
      <c r="E226">
        <f t="shared" si="174"/>
        <v>32349.939524649719</v>
      </c>
      <c r="F226">
        <f t="shared" si="175"/>
        <v>32350</v>
      </c>
      <c r="G226">
        <f t="shared" si="173"/>
        <v>-2.6025999999546912E-2</v>
      </c>
      <c r="K226">
        <f t="shared" si="157"/>
        <v>-2.6025999999546912E-2</v>
      </c>
      <c r="L226">
        <v>1</v>
      </c>
      <c r="P226" s="193"/>
      <c r="Z226">
        <f t="shared" si="159"/>
        <v>32350</v>
      </c>
      <c r="AA226" s="149">
        <f t="shared" si="160"/>
        <v>-2.5814238301268749E-2</v>
      </c>
      <c r="AB226" s="149">
        <f t="shared" si="171"/>
        <v>2.8727872348998221E-2</v>
      </c>
      <c r="AC226" s="149">
        <f t="shared" si="172"/>
        <v>-2.1176169827816227E-4</v>
      </c>
      <c r="AD226" s="149">
        <f t="shared" si="169"/>
        <v>4.484301685765143E-8</v>
      </c>
      <c r="AE226" s="149">
        <f t="shared" si="155"/>
        <v>4.484301685765143E-8</v>
      </c>
      <c r="AF226" s="171">
        <f t="shared" si="161"/>
        <v>38440.071000000004</v>
      </c>
      <c r="AG226" s="172"/>
      <c r="AH226">
        <f t="shared" si="162"/>
        <v>-5.4753872348545132E-2</v>
      </c>
      <c r="AI226">
        <f t="shared" si="163"/>
        <v>1.3173581380578694</v>
      </c>
      <c r="AJ226">
        <f t="shared" si="164"/>
        <v>-0.76894987113521629</v>
      </c>
      <c r="AK226">
        <f t="shared" si="165"/>
        <v>-0.2370504823074763</v>
      </c>
      <c r="AL226">
        <f t="shared" si="166"/>
        <v>-0.64154588749963515</v>
      </c>
      <c r="AM226">
        <f t="shared" si="167"/>
        <v>-0.33224745279149875</v>
      </c>
      <c r="AN226" s="149">
        <f t="shared" si="170"/>
        <v>12.136107987334261</v>
      </c>
      <c r="AO226" s="149">
        <f t="shared" si="170"/>
        <v>12.136350960067167</v>
      </c>
      <c r="AP226" s="149">
        <f t="shared" si="170"/>
        <v>12.137025678667781</v>
      </c>
      <c r="AQ226" s="149">
        <f t="shared" si="170"/>
        <v>12.138898234788799</v>
      </c>
      <c r="AR226" s="149">
        <f t="shared" si="170"/>
        <v>12.144086837710603</v>
      </c>
      <c r="AS226" s="149">
        <f t="shared" si="170"/>
        <v>12.158401396282324</v>
      </c>
      <c r="AT226" s="149">
        <f t="shared" si="170"/>
        <v>12.197449992812528</v>
      </c>
      <c r="AU226" s="149">
        <f t="shared" si="168"/>
        <v>12.301244907811213</v>
      </c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  <c r="BI226" s="149"/>
      <c r="BJ226" s="149"/>
      <c r="BK226" s="149"/>
      <c r="BL226" s="149"/>
    </row>
    <row r="227" spans="1:64" x14ac:dyDescent="0.2">
      <c r="A227" s="36" t="s">
        <v>95</v>
      </c>
      <c r="B227" s="43" t="s">
        <v>30</v>
      </c>
      <c r="C227" s="14">
        <v>53459.649299999997</v>
      </c>
      <c r="D227" s="14">
        <v>5.0000000000000001E-4</v>
      </c>
      <c r="E227">
        <f t="shared" si="174"/>
        <v>32352.445117910891</v>
      </c>
      <c r="F227">
        <f t="shared" si="175"/>
        <v>32352.5</v>
      </c>
      <c r="G227">
        <f t="shared" si="173"/>
        <v>-2.3618900006113108E-2</v>
      </c>
      <c r="K227">
        <f t="shared" si="157"/>
        <v>-2.3618900006113108E-2</v>
      </c>
      <c r="L227">
        <v>1</v>
      </c>
      <c r="P227" s="193"/>
      <c r="Z227">
        <f t="shared" si="159"/>
        <v>32352.5</v>
      </c>
      <c r="AA227" s="149">
        <f t="shared" si="160"/>
        <v>-2.5813554758263826E-2</v>
      </c>
      <c r="AB227" s="149">
        <f t="shared" si="171"/>
        <v>3.1143233086977612E-2</v>
      </c>
      <c r="AC227" s="149">
        <f t="shared" si="172"/>
        <v>2.1946547521507175E-3</v>
      </c>
      <c r="AD227" s="149">
        <f t="shared" si="169"/>
        <v>4.8165094811377271E-6</v>
      </c>
      <c r="AE227" s="149">
        <f t="shared" si="155"/>
        <v>4.8165094811377271E-6</v>
      </c>
      <c r="AF227" s="171">
        <f t="shared" si="161"/>
        <v>38441.149299999997</v>
      </c>
      <c r="AG227" s="172"/>
      <c r="AH227">
        <f t="shared" si="162"/>
        <v>-5.476213309309072E-2</v>
      </c>
      <c r="AI227">
        <f t="shared" si="163"/>
        <v>1.3174571688134098</v>
      </c>
      <c r="AJ227">
        <f t="shared" si="164"/>
        <v>-0.76921695795897493</v>
      </c>
      <c r="AK227">
        <f t="shared" si="165"/>
        <v>-0.23691784424719678</v>
      </c>
      <c r="AL227">
        <f t="shared" si="166"/>
        <v>-0.64112800829315197</v>
      </c>
      <c r="AM227">
        <f t="shared" si="167"/>
        <v>-0.33201546478720101</v>
      </c>
      <c r="AN227" s="149">
        <f t="shared" ref="AN227:AT236" si="176">$AU227+$AB$7*SIN(AO227)</f>
        <v>12.136399238568112</v>
      </c>
      <c r="AO227" s="149">
        <f t="shared" si="176"/>
        <v>12.136642216163699</v>
      </c>
      <c r="AP227" s="149">
        <f t="shared" si="176"/>
        <v>12.137316858267514</v>
      </c>
      <c r="AQ227" s="149">
        <f t="shared" si="176"/>
        <v>12.139188953409587</v>
      </c>
      <c r="AR227" s="149">
        <f t="shared" si="176"/>
        <v>12.144375599321737</v>
      </c>
      <c r="AS227" s="149">
        <f t="shared" si="176"/>
        <v>12.158682961074501</v>
      </c>
      <c r="AT227" s="149">
        <f t="shared" si="176"/>
        <v>12.197707618287891</v>
      </c>
      <c r="AU227" s="149">
        <f t="shared" si="168"/>
        <v>12.301431284106112</v>
      </c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  <c r="BI227" s="149"/>
      <c r="BJ227" s="149"/>
      <c r="BK227" s="149"/>
      <c r="BL227" s="149"/>
    </row>
    <row r="228" spans="1:64" x14ac:dyDescent="0.2">
      <c r="A228" s="44" t="s">
        <v>80</v>
      </c>
      <c r="B228" s="45"/>
      <c r="C228" s="14">
        <v>53462.445200000002</v>
      </c>
      <c r="D228" s="14">
        <v>2.5999999999999999E-3</v>
      </c>
      <c r="E228">
        <f t="shared" si="174"/>
        <v>32358.941814747548</v>
      </c>
      <c r="F228">
        <f t="shared" si="175"/>
        <v>32359</v>
      </c>
      <c r="G228">
        <f t="shared" si="173"/>
        <v>-2.5040439999429509E-2</v>
      </c>
      <c r="K228">
        <f t="shared" si="157"/>
        <v>-2.5040439999429509E-2</v>
      </c>
      <c r="L228">
        <v>1</v>
      </c>
      <c r="P228" s="193"/>
      <c r="Z228">
        <f t="shared" si="159"/>
        <v>32359</v>
      </c>
      <c r="AA228" s="149">
        <f t="shared" si="160"/>
        <v>-2.5811755962270224E-2</v>
      </c>
      <c r="AB228" s="149">
        <f t="shared" si="171"/>
        <v>2.9743152167831889E-2</v>
      </c>
      <c r="AC228" s="149">
        <f t="shared" si="172"/>
        <v>7.7131596284071499E-4</v>
      </c>
      <c r="AD228" s="149">
        <f t="shared" si="169"/>
        <v>5.9492831453289926E-7</v>
      </c>
      <c r="AE228" s="149">
        <f t="shared" ref="AE228:AE257" si="177">+(G228-AA228)^2*L228</f>
        <v>5.9492831453289926E-7</v>
      </c>
      <c r="AF228" s="171">
        <f t="shared" si="161"/>
        <v>38443.945200000002</v>
      </c>
      <c r="AG228" s="172"/>
      <c r="AH228">
        <f t="shared" si="162"/>
        <v>-5.4783592167261398E-2</v>
      </c>
      <c r="AI228">
        <f t="shared" si="163"/>
        <v>1.3177144585950349</v>
      </c>
      <c r="AJ228">
        <f t="shared" si="164"/>
        <v>-0.76991094188232889</v>
      </c>
      <c r="AK228">
        <f t="shared" si="165"/>
        <v>-0.23657269866455158</v>
      </c>
      <c r="AL228">
        <f t="shared" si="166"/>
        <v>-0.6400412294328216</v>
      </c>
      <c r="AM228">
        <f t="shared" si="167"/>
        <v>-0.3314122839832061</v>
      </c>
      <c r="AN228" s="149">
        <f t="shared" si="176"/>
        <v>12.137156593501844</v>
      </c>
      <c r="AO228" s="149">
        <f t="shared" si="176"/>
        <v>12.13739958258847</v>
      </c>
      <c r="AP228" s="149">
        <f t="shared" si="176"/>
        <v>12.138074022935836</v>
      </c>
      <c r="AQ228" s="149">
        <f t="shared" si="176"/>
        <v>12.139944912819269</v>
      </c>
      <c r="AR228" s="149">
        <f t="shared" si="176"/>
        <v>12.145126456151759</v>
      </c>
      <c r="AS228" s="149">
        <f t="shared" si="176"/>
        <v>12.159415080088085</v>
      </c>
      <c r="AT228" s="149">
        <f t="shared" si="176"/>
        <v>12.198377461379497</v>
      </c>
      <c r="AU228" s="149">
        <f t="shared" si="168"/>
        <v>12.301915862472846</v>
      </c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  <c r="BI228" s="149"/>
      <c r="BJ228" s="149"/>
      <c r="BK228" s="149"/>
      <c r="BL228" s="149"/>
    </row>
    <row r="229" spans="1:64" x14ac:dyDescent="0.2">
      <c r="A229" s="36" t="s">
        <v>95</v>
      </c>
      <c r="B229" s="43" t="s">
        <v>32</v>
      </c>
      <c r="C229" s="14">
        <v>53462.660900000003</v>
      </c>
      <c r="D229" s="14">
        <v>4.0000000000000002E-4</v>
      </c>
      <c r="E229">
        <f t="shared" si="174"/>
        <v>32359.443026345842</v>
      </c>
      <c r="F229">
        <f t="shared" si="175"/>
        <v>32359.5</v>
      </c>
      <c r="G229">
        <f t="shared" si="173"/>
        <v>-2.4519020000298042E-2</v>
      </c>
      <c r="K229">
        <f t="shared" si="157"/>
        <v>-2.4519020000298042E-2</v>
      </c>
      <c r="L229">
        <v>1</v>
      </c>
      <c r="P229" s="193"/>
      <c r="Z229">
        <f t="shared" si="159"/>
        <v>32359.5</v>
      </c>
      <c r="AA229" s="149">
        <f t="shared" si="160"/>
        <v>-2.5811616301276999E-2</v>
      </c>
      <c r="AB229" s="149">
        <f t="shared" si="171"/>
        <v>3.0266221735792437E-2</v>
      </c>
      <c r="AC229" s="149">
        <f t="shared" si="172"/>
        <v>1.2925963009789571E-3</v>
      </c>
      <c r="AD229" s="149">
        <f t="shared" si="169"/>
        <v>1.6708051973044826E-6</v>
      </c>
      <c r="AE229" s="149">
        <f t="shared" si="177"/>
        <v>1.6708051973044826E-6</v>
      </c>
      <c r="AF229" s="171">
        <f t="shared" si="161"/>
        <v>38444.160900000003</v>
      </c>
      <c r="AG229" s="172"/>
      <c r="AH229">
        <f t="shared" si="162"/>
        <v>-5.4785241736090479E-2</v>
      </c>
      <c r="AI229">
        <f t="shared" si="163"/>
        <v>1.3177342387214768</v>
      </c>
      <c r="AJ229">
        <f t="shared" si="164"/>
        <v>-0.7699642987846721</v>
      </c>
      <c r="AK229">
        <f t="shared" si="165"/>
        <v>-0.23654613185983064</v>
      </c>
      <c r="AL229">
        <f t="shared" si="166"/>
        <v>-0.63995761354119207</v>
      </c>
      <c r="AM229">
        <f t="shared" si="167"/>
        <v>-0.33136588474207274</v>
      </c>
      <c r="AN229" s="149">
        <f t="shared" si="176"/>
        <v>12.137214857656573</v>
      </c>
      <c r="AO229" s="149">
        <f t="shared" si="176"/>
        <v>12.137457847558144</v>
      </c>
      <c r="AP229" s="149">
        <f t="shared" si="176"/>
        <v>12.138132272214301</v>
      </c>
      <c r="AQ229" s="149">
        <f t="shared" si="176"/>
        <v>12.140003068983829</v>
      </c>
      <c r="AR229" s="149">
        <f t="shared" si="176"/>
        <v>12.145184218951565</v>
      </c>
      <c r="AS229" s="149">
        <f t="shared" si="176"/>
        <v>12.159471399957456</v>
      </c>
      <c r="AT229" s="149">
        <f t="shared" si="176"/>
        <v>12.198428988778742</v>
      </c>
      <c r="AU229" s="149">
        <f t="shared" si="168"/>
        <v>12.301953137731827</v>
      </c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  <c r="BI229" s="149"/>
      <c r="BJ229" s="149"/>
      <c r="BK229" s="149"/>
      <c r="BL229" s="149"/>
    </row>
    <row r="230" spans="1:64" x14ac:dyDescent="0.2">
      <c r="A230" s="36" t="s">
        <v>89</v>
      </c>
      <c r="B230" s="45" t="s">
        <v>32</v>
      </c>
      <c r="C230" s="46">
        <v>53465.457199999997</v>
      </c>
      <c r="D230" s="46">
        <v>1E-4</v>
      </c>
      <c r="E230">
        <f t="shared" si="174"/>
        <v>32365.940652643018</v>
      </c>
      <c r="F230">
        <f t="shared" si="175"/>
        <v>32366</v>
      </c>
      <c r="G230">
        <f t="shared" si="173"/>
        <v>-2.5540560003719293E-2</v>
      </c>
      <c r="K230">
        <f t="shared" si="157"/>
        <v>-2.5540560003719293E-2</v>
      </c>
      <c r="L230">
        <v>1</v>
      </c>
      <c r="P230" s="193"/>
      <c r="Z230">
        <f t="shared" si="159"/>
        <v>32366</v>
      </c>
      <c r="AA230" s="149">
        <f t="shared" si="160"/>
        <v>-2.5809783898341765E-2</v>
      </c>
      <c r="AB230" s="149">
        <f t="shared" si="171"/>
        <v>2.9266111434651486E-2</v>
      </c>
      <c r="AC230" s="149">
        <f t="shared" si="172"/>
        <v>2.6922389462247232E-4</v>
      </c>
      <c r="AD230" s="149">
        <f t="shared" si="169"/>
        <v>7.2481505435692074E-8</v>
      </c>
      <c r="AE230" s="149">
        <f t="shared" si="177"/>
        <v>7.2481505435692074E-8</v>
      </c>
      <c r="AF230" s="171">
        <f t="shared" si="161"/>
        <v>38446.957199999997</v>
      </c>
      <c r="AG230" s="172"/>
      <c r="AH230">
        <f t="shared" si="162"/>
        <v>-5.4806671438370778E-2</v>
      </c>
      <c r="AI230">
        <f t="shared" si="163"/>
        <v>1.3179912319175364</v>
      </c>
      <c r="AJ230">
        <f t="shared" si="164"/>
        <v>-0.77065759353131735</v>
      </c>
      <c r="AK230">
        <f t="shared" si="165"/>
        <v>-0.23620054059491996</v>
      </c>
      <c r="AL230">
        <f t="shared" si="166"/>
        <v>-0.63887037935968194</v>
      </c>
      <c r="AM230">
        <f t="shared" si="167"/>
        <v>-0.33076268527248481</v>
      </c>
      <c r="AN230" s="149">
        <f t="shared" si="176"/>
        <v>12.137972370685537</v>
      </c>
      <c r="AO230" s="149">
        <f t="shared" si="176"/>
        <v>12.138215370283476</v>
      </c>
      <c r="AP230" s="149">
        <f t="shared" si="176"/>
        <v>12.138889588723114</v>
      </c>
      <c r="AQ230" s="149">
        <f t="shared" si="176"/>
        <v>12.140759169788863</v>
      </c>
      <c r="AR230" s="149">
        <f t="shared" si="176"/>
        <v>12.145935194856264</v>
      </c>
      <c r="AS230" s="149">
        <f t="shared" si="176"/>
        <v>12.160203597502623</v>
      </c>
      <c r="AT230" s="149">
        <f t="shared" si="176"/>
        <v>12.199098858051233</v>
      </c>
      <c r="AU230" s="149">
        <f t="shared" si="168"/>
        <v>12.302437716098563</v>
      </c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149"/>
      <c r="BH230" s="149"/>
      <c r="BI230" s="149"/>
      <c r="BJ230" s="149"/>
      <c r="BK230" s="149"/>
      <c r="BL230" s="149"/>
    </row>
    <row r="231" spans="1:64" x14ac:dyDescent="0.2">
      <c r="A231" s="36" t="s">
        <v>95</v>
      </c>
      <c r="B231" s="43" t="s">
        <v>32</v>
      </c>
      <c r="C231" s="14">
        <v>53476.646500000003</v>
      </c>
      <c r="D231" s="14">
        <v>5.9999999999999995E-4</v>
      </c>
      <c r="E231">
        <f t="shared" si="174"/>
        <v>32391.940684802368</v>
      </c>
      <c r="F231">
        <f t="shared" si="175"/>
        <v>32392</v>
      </c>
      <c r="G231">
        <f t="shared" si="173"/>
        <v>-2.5526719997287728E-2</v>
      </c>
      <c r="K231">
        <f t="shared" si="157"/>
        <v>-2.5526719997287728E-2</v>
      </c>
      <c r="L231">
        <v>1</v>
      </c>
      <c r="P231" s="193"/>
      <c r="Z231">
        <f t="shared" si="159"/>
        <v>32392</v>
      </c>
      <c r="AA231" s="149">
        <f t="shared" si="160"/>
        <v>-2.5802141505978638E-2</v>
      </c>
      <c r="AB231" s="149">
        <f t="shared" si="171"/>
        <v>2.9365396795057994E-2</v>
      </c>
      <c r="AC231" s="149">
        <f t="shared" si="172"/>
        <v>2.7542150869091023E-4</v>
      </c>
      <c r="AD231" s="149">
        <f t="shared" si="169"/>
        <v>7.5857007449577137E-8</v>
      </c>
      <c r="AE231" s="149">
        <f t="shared" si="177"/>
        <v>7.5857007449577137E-8</v>
      </c>
      <c r="AF231" s="171">
        <f t="shared" si="161"/>
        <v>38458.146500000003</v>
      </c>
      <c r="AG231" s="172"/>
      <c r="AH231">
        <f t="shared" si="162"/>
        <v>-5.4892116792345721E-2</v>
      </c>
      <c r="AI231">
        <f t="shared" si="163"/>
        <v>1.3190164337454375</v>
      </c>
      <c r="AJ231">
        <f t="shared" si="164"/>
        <v>-0.77342432974698239</v>
      </c>
      <c r="AK231">
        <f t="shared" si="165"/>
        <v>-0.23481404122008462</v>
      </c>
      <c r="AL231">
        <f t="shared" si="166"/>
        <v>-0.63451722237253383</v>
      </c>
      <c r="AM231">
        <f t="shared" si="167"/>
        <v>-0.32834971384791362</v>
      </c>
      <c r="AN231" s="149">
        <f t="shared" si="176"/>
        <v>12.14100388752439</v>
      </c>
      <c r="AO231" s="149">
        <f t="shared" si="176"/>
        <v>12.141246909180547</v>
      </c>
      <c r="AP231" s="149">
        <f t="shared" si="176"/>
        <v>12.141920261255152</v>
      </c>
      <c r="AQ231" s="149">
        <f t="shared" si="176"/>
        <v>12.143784882470159</v>
      </c>
      <c r="AR231" s="149">
        <f t="shared" si="176"/>
        <v>12.148940200873266</v>
      </c>
      <c r="AS231" s="149">
        <f t="shared" si="176"/>
        <v>12.16313311445287</v>
      </c>
      <c r="AT231" s="149">
        <f t="shared" si="176"/>
        <v>12.201778577362392</v>
      </c>
      <c r="AU231" s="149">
        <f t="shared" si="168"/>
        <v>12.304376029565509</v>
      </c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149"/>
      <c r="BH231" s="149"/>
      <c r="BI231" s="149"/>
      <c r="BJ231" s="149"/>
      <c r="BK231" s="149"/>
      <c r="BL231" s="149"/>
    </row>
    <row r="232" spans="1:64" x14ac:dyDescent="0.2">
      <c r="A232" s="36" t="s">
        <v>89</v>
      </c>
      <c r="B232" s="45" t="s">
        <v>32</v>
      </c>
      <c r="C232" s="46">
        <v>53484.392800000001</v>
      </c>
      <c r="D232" s="46">
        <v>2.0000000000000001E-4</v>
      </c>
      <c r="E232">
        <f t="shared" si="174"/>
        <v>32409.940385330177</v>
      </c>
      <c r="F232">
        <f t="shared" si="175"/>
        <v>32410</v>
      </c>
      <c r="G232">
        <f t="shared" si="173"/>
        <v>-2.5655599994934164E-2</v>
      </c>
      <c r="K232">
        <f t="shared" si="157"/>
        <v>-2.5655599994934164E-2</v>
      </c>
      <c r="L232">
        <v>1</v>
      </c>
      <c r="P232" s="193"/>
      <c r="Z232">
        <f t="shared" si="159"/>
        <v>32410</v>
      </c>
      <c r="AA232" s="149">
        <f t="shared" si="160"/>
        <v>-2.579655660451478E-2</v>
      </c>
      <c r="AB232" s="149">
        <f t="shared" si="171"/>
        <v>2.9295414117704748E-2</v>
      </c>
      <c r="AC232" s="149">
        <f t="shared" si="172"/>
        <v>1.4095660958061626E-4</v>
      </c>
      <c r="AD232" s="149">
        <f t="shared" si="169"/>
        <v>1.9868765784462278E-8</v>
      </c>
      <c r="AE232" s="149">
        <f t="shared" si="177"/>
        <v>1.9868765784462278E-8</v>
      </c>
      <c r="AF232" s="171">
        <f t="shared" si="161"/>
        <v>38465.892800000001</v>
      </c>
      <c r="AG232" s="172"/>
      <c r="AH232">
        <f t="shared" si="162"/>
        <v>-5.4951014112638912E-2</v>
      </c>
      <c r="AI232">
        <f t="shared" si="163"/>
        <v>1.3197235715046083</v>
      </c>
      <c r="AJ232">
        <f t="shared" si="164"/>
        <v>-0.77533367226263739</v>
      </c>
      <c r="AK232">
        <f t="shared" si="165"/>
        <v>-0.23385028710288655</v>
      </c>
      <c r="AL232">
        <f t="shared" si="166"/>
        <v>-0.6314995520280402</v>
      </c>
      <c r="AM232">
        <f t="shared" si="167"/>
        <v>-0.32667903225325307</v>
      </c>
      <c r="AN232" s="149">
        <f t="shared" si="176"/>
        <v>12.143103998844413</v>
      </c>
      <c r="AO232" s="149">
        <f t="shared" si="176"/>
        <v>12.143347020020078</v>
      </c>
      <c r="AP232" s="149">
        <f t="shared" si="176"/>
        <v>12.144019733309488</v>
      </c>
      <c r="AQ232" s="149">
        <f t="shared" si="176"/>
        <v>12.145880829782886</v>
      </c>
      <c r="AR232" s="149">
        <f t="shared" si="176"/>
        <v>12.151021618972925</v>
      </c>
      <c r="AS232" s="149">
        <f t="shared" si="176"/>
        <v>12.16516191983361</v>
      </c>
      <c r="AT232" s="149">
        <f t="shared" si="176"/>
        <v>12.203633993626836</v>
      </c>
      <c r="AU232" s="149">
        <f t="shared" si="168"/>
        <v>12.305717938888778</v>
      </c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149"/>
      <c r="BH232" s="149"/>
      <c r="BI232" s="149"/>
      <c r="BJ232" s="149"/>
      <c r="BK232" s="149"/>
      <c r="BL232" s="149"/>
    </row>
    <row r="233" spans="1:64" x14ac:dyDescent="0.2">
      <c r="A233" s="36" t="s">
        <v>95</v>
      </c>
      <c r="B233" s="43" t="s">
        <v>32</v>
      </c>
      <c r="C233" s="14">
        <v>53489.557800000002</v>
      </c>
      <c r="D233" s="14">
        <v>5.9999999999999995E-4</v>
      </c>
      <c r="E233">
        <f t="shared" si="174"/>
        <v>32421.94204460314</v>
      </c>
      <c r="F233">
        <f t="shared" si="175"/>
        <v>32422</v>
      </c>
      <c r="G233">
        <f t="shared" si="173"/>
        <v>-2.4941520001448225E-2</v>
      </c>
      <c r="K233">
        <f t="shared" si="157"/>
        <v>-2.4941520001448225E-2</v>
      </c>
      <c r="L233">
        <v>1</v>
      </c>
      <c r="P233" s="193"/>
      <c r="Z233">
        <f t="shared" si="159"/>
        <v>32422</v>
      </c>
      <c r="AA233" s="149">
        <f t="shared" si="160"/>
        <v>-2.5792699264912514E-2</v>
      </c>
      <c r="AB233" s="149">
        <f t="shared" si="171"/>
        <v>3.0048641673475374E-2</v>
      </c>
      <c r="AC233" s="149">
        <f t="shared" si="172"/>
        <v>8.511792634642891E-4</v>
      </c>
      <c r="AD233" s="149">
        <f t="shared" si="169"/>
        <v>7.2450613855160971E-7</v>
      </c>
      <c r="AE233" s="149">
        <f t="shared" si="177"/>
        <v>7.2450613855160971E-7</v>
      </c>
      <c r="AF233" s="171">
        <f t="shared" si="161"/>
        <v>38471.057800000002</v>
      </c>
      <c r="AG233" s="172"/>
      <c r="AH233">
        <f t="shared" si="162"/>
        <v>-5.4990161674923599E-2</v>
      </c>
      <c r="AI233">
        <f t="shared" si="163"/>
        <v>1.320193796783997</v>
      </c>
      <c r="AJ233">
        <f t="shared" si="164"/>
        <v>-0.77660377295035077</v>
      </c>
      <c r="AK233">
        <f t="shared" si="165"/>
        <v>-0.23320602791268774</v>
      </c>
      <c r="AL233">
        <f t="shared" si="166"/>
        <v>-0.62948598276285583</v>
      </c>
      <c r="AM233">
        <f t="shared" si="167"/>
        <v>-0.32556517034779875</v>
      </c>
      <c r="AN233" s="149">
        <f t="shared" si="176"/>
        <v>12.144504693272237</v>
      </c>
      <c r="AO233" s="149">
        <f t="shared" si="176"/>
        <v>12.144747706931245</v>
      </c>
      <c r="AP233" s="149">
        <f t="shared" si="176"/>
        <v>12.145419976591096</v>
      </c>
      <c r="AQ233" s="149">
        <f t="shared" si="176"/>
        <v>12.147278681851066</v>
      </c>
      <c r="AR233" s="149">
        <f t="shared" si="176"/>
        <v>12.152409696921907</v>
      </c>
      <c r="AS233" s="149">
        <f t="shared" si="176"/>
        <v>12.166514763578849</v>
      </c>
      <c r="AT233" s="149">
        <f t="shared" si="176"/>
        <v>12.204871039985024</v>
      </c>
      <c r="AU233" s="149">
        <f t="shared" si="168"/>
        <v>12.30661254510429</v>
      </c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49"/>
      <c r="BI233" s="149"/>
      <c r="BJ233" s="149"/>
      <c r="BK233" s="149"/>
      <c r="BL233" s="149"/>
    </row>
    <row r="234" spans="1:64" x14ac:dyDescent="0.2">
      <c r="A234" s="14" t="s">
        <v>98</v>
      </c>
      <c r="B234" s="43" t="s">
        <v>32</v>
      </c>
      <c r="C234" s="14">
        <v>53683.649879999997</v>
      </c>
      <c r="D234" s="14">
        <v>2.9999999999999997E-4</v>
      </c>
      <c r="E234">
        <f t="shared" si="174"/>
        <v>32872.944370206358</v>
      </c>
      <c r="F234">
        <f t="shared" si="175"/>
        <v>32873</v>
      </c>
      <c r="G234">
        <f t="shared" si="173"/>
        <v>-2.3940680002851877E-2</v>
      </c>
      <c r="K234">
        <f t="shared" si="157"/>
        <v>-2.3940680002851877E-2</v>
      </c>
      <c r="L234">
        <v>1</v>
      </c>
      <c r="P234" s="193"/>
      <c r="Z234">
        <f t="shared" si="159"/>
        <v>32873</v>
      </c>
      <c r="AA234" s="149">
        <f t="shared" si="160"/>
        <v>-2.5567844047517673E-2</v>
      </c>
      <c r="AB234" s="149">
        <f t="shared" si="171"/>
        <v>3.2450611970640302E-2</v>
      </c>
      <c r="AC234" s="149">
        <f t="shared" si="172"/>
        <v>1.6271640446657958E-3</v>
      </c>
      <c r="AD234" s="149">
        <f t="shared" si="169"/>
        <v>2.6476628282531518E-6</v>
      </c>
      <c r="AE234" s="149">
        <f t="shared" si="177"/>
        <v>2.6476628282531518E-6</v>
      </c>
      <c r="AF234" s="171">
        <f t="shared" si="161"/>
        <v>38665.149879999997</v>
      </c>
      <c r="AG234" s="172"/>
      <c r="AH234">
        <f t="shared" si="162"/>
        <v>-5.6391291973492179E-2</v>
      </c>
      <c r="AI234">
        <f t="shared" si="163"/>
        <v>1.3371194757969391</v>
      </c>
      <c r="AJ234">
        <f t="shared" si="164"/>
        <v>-0.82258703270378097</v>
      </c>
      <c r="AK234">
        <f t="shared" si="165"/>
        <v>-0.20798936990183364</v>
      </c>
      <c r="AL234">
        <f t="shared" si="166"/>
        <v>-0.552797136787893</v>
      </c>
      <c r="AM234">
        <f t="shared" si="167"/>
        <v>-0.28365911785987558</v>
      </c>
      <c r="AN234" s="149">
        <f t="shared" si="176"/>
        <v>12.197496635204249</v>
      </c>
      <c r="AO234" s="149">
        <f t="shared" si="176"/>
        <v>12.19773503212282</v>
      </c>
      <c r="AP234" s="149">
        <f t="shared" si="176"/>
        <v>12.198380128610411</v>
      </c>
      <c r="AQ234" s="149">
        <f t="shared" si="176"/>
        <v>12.200124941419492</v>
      </c>
      <c r="AR234" s="149">
        <f t="shared" si="176"/>
        <v>12.204838367035938</v>
      </c>
      <c r="AS234" s="149">
        <f t="shared" si="176"/>
        <v>12.21752967544756</v>
      </c>
      <c r="AT234" s="149">
        <f t="shared" si="176"/>
        <v>12.251419974294588</v>
      </c>
      <c r="AU234" s="149">
        <f t="shared" si="168"/>
        <v>12.340234828703991</v>
      </c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149"/>
      <c r="BH234" s="149"/>
      <c r="BI234" s="149"/>
      <c r="BJ234" s="149"/>
      <c r="BK234" s="149"/>
      <c r="BL234" s="149"/>
    </row>
    <row r="235" spans="1:64" x14ac:dyDescent="0.2">
      <c r="A235" s="94" t="s">
        <v>174</v>
      </c>
      <c r="B235" s="95"/>
      <c r="C235" s="21">
        <v>53768.213300000003</v>
      </c>
      <c r="D235" s="21"/>
      <c r="E235">
        <f t="shared" si="174"/>
        <v>33069.440276072091</v>
      </c>
      <c r="F235">
        <f t="shared" si="175"/>
        <v>33069.5</v>
      </c>
      <c r="G235">
        <f t="shared" si="173"/>
        <v>-2.5702619997900911E-2</v>
      </c>
      <c r="K235">
        <f t="shared" si="157"/>
        <v>-2.5702619997900911E-2</v>
      </c>
      <c r="L235">
        <v>1</v>
      </c>
      <c r="P235" s="193"/>
      <c r="Z235">
        <f t="shared" si="159"/>
        <v>33069.5</v>
      </c>
      <c r="AA235" s="149">
        <f t="shared" si="160"/>
        <v>-2.5419459819022022E-2</v>
      </c>
      <c r="AB235" s="149">
        <f t="shared" si="171"/>
        <v>3.1254648447340896E-2</v>
      </c>
      <c r="AC235" s="149">
        <f t="shared" si="172"/>
        <v>-2.8316017887888845E-4</v>
      </c>
      <c r="AD235" s="149">
        <f t="shared" si="169"/>
        <v>8.0179686902724099E-8</v>
      </c>
      <c r="AE235" s="149">
        <f t="shared" si="177"/>
        <v>8.0179686902724099E-8</v>
      </c>
      <c r="AF235" s="171">
        <f t="shared" si="161"/>
        <v>38749.713300000003</v>
      </c>
      <c r="AG235" s="172"/>
      <c r="AH235">
        <f t="shared" si="162"/>
        <v>-5.6957268445241807E-2</v>
      </c>
      <c r="AI235">
        <f t="shared" si="163"/>
        <v>1.3439961832919711</v>
      </c>
      <c r="AJ235">
        <f t="shared" si="164"/>
        <v>-0.84144511958539625</v>
      </c>
      <c r="AK235">
        <f t="shared" si="165"/>
        <v>-0.19640708957245256</v>
      </c>
      <c r="AL235">
        <f t="shared" si="166"/>
        <v>-0.51879068290586183</v>
      </c>
      <c r="AM235">
        <f t="shared" si="167"/>
        <v>-0.2653741970771703</v>
      </c>
      <c r="AN235" s="149">
        <f t="shared" si="176"/>
        <v>12.220788448940979</v>
      </c>
      <c r="AO235" s="149">
        <f t="shared" si="176"/>
        <v>12.221022086205471</v>
      </c>
      <c r="AP235" s="149">
        <f t="shared" si="176"/>
        <v>12.221648843026207</v>
      </c>
      <c r="AQ235" s="149">
        <f t="shared" si="176"/>
        <v>12.223329489285607</v>
      </c>
      <c r="AR235" s="149">
        <f t="shared" si="176"/>
        <v>12.227831177970096</v>
      </c>
      <c r="AS235" s="149">
        <f t="shared" si="176"/>
        <v>12.239854403358111</v>
      </c>
      <c r="AT235" s="149">
        <f t="shared" si="176"/>
        <v>12.271733535783692</v>
      </c>
      <c r="AU235" s="149">
        <f t="shared" si="168"/>
        <v>12.354884005483019</v>
      </c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  <c r="BI235" s="149"/>
      <c r="BJ235" s="149"/>
      <c r="BK235" s="149"/>
      <c r="BL235" s="149"/>
    </row>
    <row r="236" spans="1:64" x14ac:dyDescent="0.2">
      <c r="A236" s="94" t="s">
        <v>174</v>
      </c>
      <c r="B236" s="95"/>
      <c r="C236" s="21">
        <v>53769.289799999999</v>
      </c>
      <c r="D236" s="21"/>
      <c r="E236">
        <f t="shared" si="174"/>
        <v>33071.941686760823</v>
      </c>
      <c r="F236">
        <f t="shared" si="175"/>
        <v>33072</v>
      </c>
      <c r="G236">
        <f t="shared" si="173"/>
        <v>-2.5095520002651028E-2</v>
      </c>
      <c r="K236">
        <f t="shared" ref="K236:K257" si="178">G236</f>
        <v>-2.5095520002651028E-2</v>
      </c>
      <c r="L236">
        <v>1</v>
      </c>
      <c r="P236" s="193"/>
      <c r="Z236">
        <f t="shared" si="159"/>
        <v>33072</v>
      </c>
      <c r="AA236" s="149">
        <f t="shared" si="160"/>
        <v>-2.5417368265760139E-2</v>
      </c>
      <c r="AB236" s="149">
        <f t="shared" si="171"/>
        <v>3.1868768601021009E-2</v>
      </c>
      <c r="AC236" s="149">
        <f t="shared" si="172"/>
        <v>3.2184826310911047E-4</v>
      </c>
      <c r="AD236" s="149">
        <f t="shared" si="169"/>
        <v>1.035863044663512E-7</v>
      </c>
      <c r="AE236" s="149">
        <f t="shared" si="177"/>
        <v>1.035863044663512E-7</v>
      </c>
      <c r="AF236" s="171">
        <f t="shared" si="161"/>
        <v>38750.789799999999</v>
      </c>
      <c r="AG236" s="172"/>
      <c r="AH236">
        <f t="shared" si="162"/>
        <v>-5.6964288603672038E-2</v>
      </c>
      <c r="AI236">
        <f t="shared" si="163"/>
        <v>1.3440815628608211</v>
      </c>
      <c r="AJ236">
        <f t="shared" si="164"/>
        <v>-0.84168002030097433</v>
      </c>
      <c r="AK236">
        <f t="shared" si="165"/>
        <v>-0.19625747642579039</v>
      </c>
      <c r="AL236">
        <f t="shared" si="166"/>
        <v>-0.51835581011673049</v>
      </c>
      <c r="AM236">
        <f t="shared" si="167"/>
        <v>-0.26514146148403994</v>
      </c>
      <c r="AN236" s="149">
        <f t="shared" si="176"/>
        <v>12.221085538643145</v>
      </c>
      <c r="AO236" s="149">
        <f t="shared" si="176"/>
        <v>12.221319104300633</v>
      </c>
      <c r="AP236" s="149">
        <f t="shared" si="176"/>
        <v>12.221945602204855</v>
      </c>
      <c r="AQ236" s="149">
        <f t="shared" si="176"/>
        <v>12.223625376002806</v>
      </c>
      <c r="AR236" s="149">
        <f t="shared" si="176"/>
        <v>12.228124258124003</v>
      </c>
      <c r="AS236" s="149">
        <f t="shared" si="176"/>
        <v>12.240138790043096</v>
      </c>
      <c r="AT236" s="149">
        <f t="shared" si="176"/>
        <v>12.271992095576373</v>
      </c>
      <c r="AU236" s="149">
        <f t="shared" si="168"/>
        <v>12.355070381777917</v>
      </c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  <c r="BI236" s="149"/>
      <c r="BJ236" s="149"/>
      <c r="BK236" s="149"/>
      <c r="BL236" s="149"/>
    </row>
    <row r="237" spans="1:64" x14ac:dyDescent="0.2">
      <c r="A237" s="14" t="s">
        <v>92</v>
      </c>
      <c r="B237" s="45"/>
      <c r="C237" s="14">
        <v>54173.397400000002</v>
      </c>
      <c r="D237" s="14">
        <v>6.9999999999999999E-4</v>
      </c>
      <c r="E237">
        <f t="shared" si="174"/>
        <v>34010.946860974735</v>
      </c>
      <c r="F237">
        <f t="shared" si="175"/>
        <v>34011</v>
      </c>
      <c r="G237">
        <f t="shared" si="173"/>
        <v>-2.2868760002893396E-2</v>
      </c>
      <c r="K237">
        <f t="shared" si="178"/>
        <v>-2.2868760002893396E-2</v>
      </c>
      <c r="L237">
        <v>1</v>
      </c>
      <c r="P237" s="193"/>
      <c r="Z237">
        <f t="shared" si="159"/>
        <v>34011</v>
      </c>
      <c r="AA237" s="149">
        <f t="shared" si="160"/>
        <v>-2.4250565915672442E-2</v>
      </c>
      <c r="AB237" s="149">
        <f t="shared" si="171"/>
        <v>3.6392228848067823E-2</v>
      </c>
      <c r="AC237" s="149">
        <f t="shared" si="172"/>
        <v>1.3818059127790466E-3</v>
      </c>
      <c r="AD237" s="149">
        <f t="shared" si="169"/>
        <v>1.9093875805911343E-6</v>
      </c>
      <c r="AE237" s="149">
        <f t="shared" si="177"/>
        <v>1.9093875805911343E-6</v>
      </c>
      <c r="AF237" s="171">
        <f t="shared" si="161"/>
        <v>39154.897400000002</v>
      </c>
      <c r="AG237" s="172"/>
      <c r="AH237">
        <f t="shared" si="162"/>
        <v>-5.9260988850961219E-2</v>
      </c>
      <c r="AI237">
        <f t="shared" si="163"/>
        <v>1.3719058866866696</v>
      </c>
      <c r="AJ237">
        <f t="shared" si="164"/>
        <v>-0.91969447822948858</v>
      </c>
      <c r="AK237">
        <f t="shared" si="165"/>
        <v>-0.13636396298717224</v>
      </c>
      <c r="AL237">
        <f t="shared" si="166"/>
        <v>-0.35144117045253187</v>
      </c>
      <c r="AM237">
        <f t="shared" si="167"/>
        <v>-0.17755182359383764</v>
      </c>
      <c r="AN237" s="149">
        <f t="shared" ref="AN237:AT246" si="179">$AU237+$AB$7*SIN(AO237)</f>
        <v>12.333878662759107</v>
      </c>
      <c r="AO237" s="149">
        <f t="shared" si="179"/>
        <v>12.334065641980912</v>
      </c>
      <c r="AP237" s="149">
        <f t="shared" si="179"/>
        <v>12.334550673296393</v>
      </c>
      <c r="AQ237" s="149">
        <f t="shared" si="179"/>
        <v>12.335808604721798</v>
      </c>
      <c r="AR237" s="149">
        <f t="shared" si="179"/>
        <v>12.339069332247336</v>
      </c>
      <c r="AS237" s="149">
        <f t="shared" si="179"/>
        <v>12.3475102348531</v>
      </c>
      <c r="AT237" s="149">
        <f t="shared" si="179"/>
        <v>12.369289033144183</v>
      </c>
      <c r="AU237" s="149">
        <f t="shared" si="168"/>
        <v>12.42507331814182</v>
      </c>
      <c r="AV237" s="149"/>
      <c r="AW237" s="149"/>
      <c r="AX237" s="149"/>
      <c r="AY237" s="149"/>
      <c r="AZ237" s="149"/>
      <c r="BA237" s="149"/>
      <c r="BB237" s="149"/>
      <c r="BC237" s="149"/>
      <c r="BD237" s="149"/>
      <c r="BE237" s="149"/>
      <c r="BF237" s="149"/>
      <c r="BG237" s="149"/>
      <c r="BH237" s="149"/>
      <c r="BI237" s="149"/>
      <c r="BJ237" s="149"/>
      <c r="BK237" s="149"/>
      <c r="BL237" s="149"/>
    </row>
    <row r="238" spans="1:64" x14ac:dyDescent="0.2">
      <c r="A238" s="14" t="s">
        <v>98</v>
      </c>
      <c r="B238" s="43" t="s">
        <v>32</v>
      </c>
      <c r="C238" s="14">
        <v>54195.344929999999</v>
      </c>
      <c r="D238" s="14" t="s">
        <v>99</v>
      </c>
      <c r="E238">
        <f t="shared" si="174"/>
        <v>34061.945268901763</v>
      </c>
      <c r="F238">
        <f t="shared" si="175"/>
        <v>34062</v>
      </c>
      <c r="G238">
        <f t="shared" si="173"/>
        <v>-2.3553920000267681E-2</v>
      </c>
      <c r="K238">
        <f t="shared" si="178"/>
        <v>-2.3553920000267681E-2</v>
      </c>
      <c r="L238">
        <v>1</v>
      </c>
      <c r="P238" s="193"/>
      <c r="Q238">
        <v>1.1097239292871342E-9</v>
      </c>
      <c r="R238">
        <v>2.256467488403125E-20</v>
      </c>
      <c r="S238">
        <v>2.7688001843504292E-29</v>
      </c>
      <c r="T238" s="89">
        <v>6.6123450006222144E-11</v>
      </c>
      <c r="U238">
        <v>2.4978081609646799E-6</v>
      </c>
      <c r="V238">
        <v>7.1881751328667506E-4</v>
      </c>
      <c r="W238">
        <v>2.2592663900858859E-2</v>
      </c>
      <c r="X238">
        <v>1212.9348785824484</v>
      </c>
      <c r="Y238">
        <v>1.9850082323904325E-6</v>
      </c>
      <c r="Z238">
        <f t="shared" si="159"/>
        <v>34062</v>
      </c>
      <c r="AA238" s="149">
        <f t="shared" si="160"/>
        <v>-2.4164525343943401E-2</v>
      </c>
      <c r="AB238" s="149">
        <f t="shared" si="171"/>
        <v>3.5811491593926971E-2</v>
      </c>
      <c r="AC238" s="149">
        <f t="shared" si="172"/>
        <v>6.1060534367572E-4</v>
      </c>
      <c r="AD238" s="149">
        <f t="shared" si="169"/>
        <v>3.7283888572534414E-7</v>
      </c>
      <c r="AE238" s="149">
        <f t="shared" si="177"/>
        <v>3.7283888572534414E-7</v>
      </c>
      <c r="AF238" s="171">
        <f t="shared" si="161"/>
        <v>39176.844929999999</v>
      </c>
      <c r="AG238" s="172"/>
      <c r="AH238">
        <f t="shared" si="162"/>
        <v>-5.9365411594194652E-2</v>
      </c>
      <c r="AI238">
        <f t="shared" si="163"/>
        <v>1.3731512231916005</v>
      </c>
      <c r="AJ238">
        <f t="shared" si="164"/>
        <v>-0.9232866588718236</v>
      </c>
      <c r="AK238">
        <f t="shared" si="165"/>
        <v>-0.13291833426723776</v>
      </c>
      <c r="AL238">
        <f t="shared" si="166"/>
        <v>-0.34219193543355403</v>
      </c>
      <c r="AM238">
        <f t="shared" si="167"/>
        <v>-0.17278529649453286</v>
      </c>
      <c r="AN238" s="149">
        <f t="shared" si="179"/>
        <v>12.340066242540729</v>
      </c>
      <c r="AO238" s="149">
        <f t="shared" si="179"/>
        <v>12.340249600474912</v>
      </c>
      <c r="AP238" s="149">
        <f t="shared" si="179"/>
        <v>12.340724553573999</v>
      </c>
      <c r="AQ238" s="149">
        <f t="shared" si="179"/>
        <v>12.341954586826322</v>
      </c>
      <c r="AR238" s="149">
        <f t="shared" si="179"/>
        <v>12.34513852659199</v>
      </c>
      <c r="AS238" s="149">
        <f t="shared" si="179"/>
        <v>12.353369660276824</v>
      </c>
      <c r="AT238" s="149">
        <f t="shared" si="179"/>
        <v>12.374582569107734</v>
      </c>
      <c r="AU238" s="149">
        <f t="shared" si="168"/>
        <v>12.42887539455775</v>
      </c>
      <c r="AV238" s="149"/>
      <c r="AW238" s="149"/>
      <c r="AX238" s="149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49"/>
      <c r="BI238" s="149"/>
      <c r="BJ238" s="149"/>
      <c r="BK238" s="149"/>
      <c r="BL238" s="149"/>
    </row>
    <row r="239" spans="1:64" x14ac:dyDescent="0.2">
      <c r="A239" s="37" t="s">
        <v>91</v>
      </c>
      <c r="B239" s="45" t="s">
        <v>30</v>
      </c>
      <c r="C239" s="46">
        <v>54211.484199999999</v>
      </c>
      <c r="D239" s="46">
        <v>4.0000000000000002E-4</v>
      </c>
      <c r="E239">
        <f t="shared" si="174"/>
        <v>34099.44730558218</v>
      </c>
      <c r="F239">
        <f t="shared" si="175"/>
        <v>34099.5</v>
      </c>
      <c r="G239">
        <f t="shared" si="173"/>
        <v>-2.2677420005493332E-2</v>
      </c>
      <c r="K239">
        <f t="shared" si="178"/>
        <v>-2.2677420005493332E-2</v>
      </c>
      <c r="L239">
        <v>1</v>
      </c>
      <c r="P239" s="193"/>
      <c r="Z239">
        <f t="shared" si="159"/>
        <v>34099.5</v>
      </c>
      <c r="AA239" s="149">
        <f t="shared" si="160"/>
        <v>-2.4099713388465324E-2</v>
      </c>
      <c r="AB239" s="149">
        <f t="shared" si="171"/>
        <v>3.6763380639731169E-2</v>
      </c>
      <c r="AC239" s="149">
        <f t="shared" si="172"/>
        <v>1.4222933829719925E-3</v>
      </c>
      <c r="AD239" s="149">
        <f t="shared" si="169"/>
        <v>2.0229184672459147E-6</v>
      </c>
      <c r="AE239" s="149">
        <f t="shared" si="177"/>
        <v>2.0229184672459147E-6</v>
      </c>
      <c r="AF239" s="171">
        <f t="shared" si="161"/>
        <v>39192.984199999999</v>
      </c>
      <c r="AG239" s="172"/>
      <c r="AH239">
        <f t="shared" si="162"/>
        <v>-5.9440800645224501E-2</v>
      </c>
      <c r="AI239">
        <f t="shared" si="163"/>
        <v>1.3740479253175848</v>
      </c>
      <c r="AJ239">
        <f t="shared" si="164"/>
        <v>-0.92588157419898531</v>
      </c>
      <c r="AK239">
        <f t="shared" si="165"/>
        <v>-0.13037357293322674</v>
      </c>
      <c r="AL239">
        <f t="shared" si="166"/>
        <v>-0.33538049433316619</v>
      </c>
      <c r="AM239">
        <f t="shared" si="167"/>
        <v>-0.1692799481781733</v>
      </c>
      <c r="AN239" s="149">
        <f t="shared" si="179"/>
        <v>12.344619430856607</v>
      </c>
      <c r="AO239" s="149">
        <f t="shared" si="179"/>
        <v>12.344800058824923</v>
      </c>
      <c r="AP239" s="149">
        <f t="shared" si="179"/>
        <v>12.345267456948806</v>
      </c>
      <c r="AQ239" s="149">
        <f t="shared" si="179"/>
        <v>12.346476682151424</v>
      </c>
      <c r="AR239" s="149">
        <f t="shared" si="179"/>
        <v>12.349603608041523</v>
      </c>
      <c r="AS239" s="149">
        <f t="shared" si="179"/>
        <v>12.357679609710356</v>
      </c>
      <c r="AT239" s="149">
        <f t="shared" si="179"/>
        <v>12.378475376889153</v>
      </c>
      <c r="AU239" s="149">
        <f t="shared" si="168"/>
        <v>12.431671038981229</v>
      </c>
      <c r="AV239" s="149"/>
      <c r="AW239" s="149"/>
      <c r="AX239" s="149"/>
      <c r="AY239" s="149"/>
      <c r="AZ239" s="149"/>
      <c r="BA239" s="149"/>
      <c r="BB239" s="149"/>
      <c r="BC239" s="149"/>
      <c r="BD239" s="149"/>
      <c r="BE239" s="149"/>
      <c r="BF239" s="149"/>
      <c r="BG239" s="149"/>
      <c r="BH239" s="149"/>
      <c r="BI239" s="149"/>
      <c r="BJ239" s="149"/>
      <c r="BK239" s="149"/>
      <c r="BL239" s="149"/>
    </row>
    <row r="240" spans="1:64" x14ac:dyDescent="0.2">
      <c r="A240" s="37" t="s">
        <v>93</v>
      </c>
      <c r="B240" s="45" t="s">
        <v>30</v>
      </c>
      <c r="C240" s="46">
        <v>54219.659599999999</v>
      </c>
      <c r="D240" s="46">
        <v>1E-4</v>
      </c>
      <c r="E240">
        <f t="shared" si="174"/>
        <v>34118.444084908449</v>
      </c>
      <c r="F240">
        <f t="shared" si="175"/>
        <v>34118.5</v>
      </c>
      <c r="G240">
        <f t="shared" si="173"/>
        <v>-2.4063460004981607E-2</v>
      </c>
      <c r="K240">
        <f t="shared" si="178"/>
        <v>-2.4063460004981607E-2</v>
      </c>
      <c r="L240">
        <v>1</v>
      </c>
      <c r="P240" s="193"/>
      <c r="Z240">
        <f t="shared" si="159"/>
        <v>34118.5</v>
      </c>
      <c r="AA240" s="149">
        <f t="shared" si="160"/>
        <v>-2.4066373221174664E-2</v>
      </c>
      <c r="AB240" s="149">
        <f t="shared" si="171"/>
        <v>3.5415085609226002E-2</v>
      </c>
      <c r="AC240" s="149">
        <f t="shared" si="172"/>
        <v>2.9132161930567335E-6</v>
      </c>
      <c r="AD240" s="149">
        <f t="shared" si="169"/>
        <v>8.4868285874879668E-12</v>
      </c>
      <c r="AE240" s="149">
        <f t="shared" si="177"/>
        <v>8.4868285874879668E-12</v>
      </c>
      <c r="AF240" s="171">
        <f t="shared" si="161"/>
        <v>39201.159599999999</v>
      </c>
      <c r="AG240" s="172"/>
      <c r="AH240">
        <f t="shared" si="162"/>
        <v>-5.9478545614207609E-2</v>
      </c>
      <c r="AI240">
        <f t="shared" si="163"/>
        <v>1.3744960656295451</v>
      </c>
      <c r="AJ240">
        <f t="shared" si="164"/>
        <v>-0.92718119796409348</v>
      </c>
      <c r="AK240">
        <f t="shared" si="165"/>
        <v>-0.12908065610987654</v>
      </c>
      <c r="AL240">
        <f t="shared" si="166"/>
        <v>-0.33192601322519921</v>
      </c>
      <c r="AM240">
        <f t="shared" si="167"/>
        <v>-0.16750372991267345</v>
      </c>
      <c r="AN240" s="149">
        <f t="shared" si="179"/>
        <v>12.346927491457132</v>
      </c>
      <c r="AO240" s="149">
        <f t="shared" si="179"/>
        <v>12.347106714714087</v>
      </c>
      <c r="AP240" s="149">
        <f t="shared" si="179"/>
        <v>12.347570238806647</v>
      </c>
      <c r="AQ240" s="149">
        <f t="shared" si="179"/>
        <v>12.348768827278183</v>
      </c>
      <c r="AR240" s="149">
        <f t="shared" si="179"/>
        <v>12.351866690307368</v>
      </c>
      <c r="AS240" s="149">
        <f t="shared" si="179"/>
        <v>12.359863808823416</v>
      </c>
      <c r="AT240" s="149">
        <f t="shared" si="179"/>
        <v>12.380447892060005</v>
      </c>
      <c r="AU240" s="149">
        <f t="shared" si="168"/>
        <v>12.433087498822458</v>
      </c>
      <c r="AV240" s="149"/>
      <c r="AW240" s="149"/>
      <c r="AX240" s="149"/>
      <c r="AY240" s="149"/>
      <c r="AZ240" s="149"/>
      <c r="BA240" s="149"/>
      <c r="BB240" s="149"/>
      <c r="BC240" s="149"/>
      <c r="BD240" s="149"/>
      <c r="BE240" s="149"/>
      <c r="BF240" s="149"/>
      <c r="BG240" s="149"/>
      <c r="BH240" s="149"/>
      <c r="BI240" s="149"/>
      <c r="BJ240" s="149"/>
      <c r="BK240" s="149"/>
      <c r="BL240" s="149"/>
    </row>
    <row r="241" spans="1:64" x14ac:dyDescent="0.2">
      <c r="A241" s="14" t="s">
        <v>96</v>
      </c>
      <c r="B241" s="43" t="s">
        <v>30</v>
      </c>
      <c r="C241" s="14">
        <v>54501.544000000002</v>
      </c>
      <c r="D241" s="14">
        <v>8.9999999999999998E-4</v>
      </c>
      <c r="E241">
        <f t="shared" si="174"/>
        <v>34773.445154252811</v>
      </c>
      <c r="F241">
        <f t="shared" si="175"/>
        <v>34773.5</v>
      </c>
      <c r="G241">
        <f t="shared" si="173"/>
        <v>-2.3603260000527371E-2</v>
      </c>
      <c r="K241">
        <f t="shared" si="178"/>
        <v>-2.3603260000527371E-2</v>
      </c>
      <c r="L241">
        <v>1</v>
      </c>
      <c r="P241" s="193"/>
      <c r="Z241">
        <f t="shared" si="159"/>
        <v>34773.5</v>
      </c>
      <c r="AA241" s="149">
        <f t="shared" si="160"/>
        <v>-2.2706089569052582E-2</v>
      </c>
      <c r="AB241" s="149">
        <f t="shared" si="171"/>
        <v>3.6986114084786637E-2</v>
      </c>
      <c r="AC241" s="149">
        <f t="shared" si="172"/>
        <v>-8.9717043147478914E-4</v>
      </c>
      <c r="AD241" s="149">
        <f t="shared" si="169"/>
        <v>8.0491478311265936E-7</v>
      </c>
      <c r="AE241" s="149">
        <f t="shared" si="177"/>
        <v>8.0491478311265936E-7</v>
      </c>
      <c r="AF241" s="171">
        <f t="shared" si="161"/>
        <v>39483.044000000002</v>
      </c>
      <c r="AG241" s="172"/>
      <c r="AH241">
        <f t="shared" si="162"/>
        <v>-6.0589374085314007E-2</v>
      </c>
      <c r="AI241">
        <f t="shared" si="163"/>
        <v>1.3872809845471448</v>
      </c>
      <c r="AJ241">
        <f t="shared" si="164"/>
        <v>-0.96543921841864522</v>
      </c>
      <c r="AK241">
        <f t="shared" si="165"/>
        <v>-8.3201910807139096E-2</v>
      </c>
      <c r="AL241">
        <f t="shared" si="166"/>
        <v>-0.2116194333009998</v>
      </c>
      <c r="AM241">
        <f t="shared" si="167"/>
        <v>-0.10620636418871479</v>
      </c>
      <c r="AN241" s="149">
        <f t="shared" si="179"/>
        <v>12.426897363099423</v>
      </c>
      <c r="AO241" s="149">
        <f t="shared" si="179"/>
        <v>12.427020063117142</v>
      </c>
      <c r="AP241" s="149">
        <f t="shared" si="179"/>
        <v>12.427332844879732</v>
      </c>
      <c r="AQ241" s="149">
        <f t="shared" si="179"/>
        <v>12.428130113236461</v>
      </c>
      <c r="AR241" s="149">
        <f t="shared" si="179"/>
        <v>12.430161920080275</v>
      </c>
      <c r="AS241" s="149">
        <f t="shared" si="179"/>
        <v>12.435337362408902</v>
      </c>
      <c r="AT241" s="149">
        <f t="shared" si="179"/>
        <v>12.448504711415001</v>
      </c>
      <c r="AU241" s="149">
        <f t="shared" si="168"/>
        <v>12.481918088085882</v>
      </c>
      <c r="AV241" s="149"/>
      <c r="AW241" s="149"/>
      <c r="AX241" s="149"/>
      <c r="AY241" s="149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149"/>
      <c r="BL241" s="149"/>
    </row>
    <row r="242" spans="1:64" x14ac:dyDescent="0.2">
      <c r="A242" s="14" t="s">
        <v>97</v>
      </c>
      <c r="B242" s="43" t="s">
        <v>30</v>
      </c>
      <c r="C242" s="14">
        <v>54863.91</v>
      </c>
      <c r="D242" s="14">
        <v>6.9999999999999999E-4</v>
      </c>
      <c r="E242">
        <f t="shared" si="174"/>
        <v>35615.457402869753</v>
      </c>
      <c r="F242">
        <f t="shared" si="175"/>
        <v>35615.5</v>
      </c>
      <c r="G242">
        <f t="shared" si="173"/>
        <v>-1.833197999803815E-2</v>
      </c>
      <c r="K242">
        <f t="shared" si="178"/>
        <v>-1.833197999803815E-2</v>
      </c>
      <c r="L242">
        <v>1</v>
      </c>
      <c r="P242" s="193"/>
      <c r="Z242">
        <f t="shared" ref="Z242:Z257" si="180">F242</f>
        <v>35615.5</v>
      </c>
      <c r="AA242" s="149">
        <f t="shared" ref="AA242:AA257" si="181">AB$3+AB$4*Z242+AB$5*Z242^2+AH242</f>
        <v>-2.0333299846419135E-2</v>
      </c>
      <c r="AB242" s="149">
        <f t="shared" si="171"/>
        <v>4.3119870798032513E-2</v>
      </c>
      <c r="AC242" s="149">
        <f t="shared" si="172"/>
        <v>2.0013198483809849E-3</v>
      </c>
      <c r="AD242" s="149">
        <f t="shared" si="169"/>
        <v>4.0052811355236886E-6</v>
      </c>
      <c r="AE242" s="149">
        <f t="shared" si="177"/>
        <v>4.0052811355236886E-6</v>
      </c>
      <c r="AF242" s="171">
        <f t="shared" ref="AF242:AF257" si="182">+C242-15018.5</f>
        <v>39845.410000000003</v>
      </c>
      <c r="AG242" s="172"/>
      <c r="AH242">
        <f t="shared" ref="AH242:AH257" si="183">$AB$6*($AB$11/AI242*AJ242+$AB$12)</f>
        <v>-6.1451850796070663E-2</v>
      </c>
      <c r="AI242">
        <f t="shared" ref="AI242:AI257" si="184">1+$AB$7*COS(AL242)</f>
        <v>1.3955285227906364</v>
      </c>
      <c r="AJ242">
        <f t="shared" ref="AJ242:AJ257" si="185">SIN(AL242+RADIANS($AB$9))</f>
        <v>-0.9943241294344517</v>
      </c>
      <c r="AK242">
        <f t="shared" ref="AK242:AK257" si="186">$AB$7*SIN(AL242)</f>
        <v>-2.1594133759466585E-2</v>
      </c>
      <c r="AL242">
        <f t="shared" ref="AL242:AL257" si="187">2*ATAN(AM242)</f>
        <v>-5.4541495007213316E-2</v>
      </c>
      <c r="AM242">
        <f t="shared" ref="AM242:AM257" si="188">SQRT((1+$AB$7)/(1-$AB$7))*TAN(AN242/2)</f>
        <v>-2.727750987602667E-2</v>
      </c>
      <c r="AN242" s="149">
        <f t="shared" si="179"/>
        <v>12.530494670139504</v>
      </c>
      <c r="AO242" s="149">
        <f t="shared" si="179"/>
        <v>12.530527734693601</v>
      </c>
      <c r="AP242" s="149">
        <f t="shared" si="179"/>
        <v>12.53061125978507</v>
      </c>
      <c r="AQ242" s="149">
        <f t="shared" si="179"/>
        <v>12.530822253230651</v>
      </c>
      <c r="AR242" s="149">
        <f t="shared" si="179"/>
        <v>12.531355238542472</v>
      </c>
      <c r="AS242" s="149">
        <f t="shared" si="179"/>
        <v>12.532701555552224</v>
      </c>
      <c r="AT242" s="149">
        <f t="shared" si="179"/>
        <v>12.536102076177524</v>
      </c>
      <c r="AU242" s="149">
        <f t="shared" ref="AU242:AU257" si="189">RADIANS($AB$9)+$AB$18*(F242-AB$15)</f>
        <v>12.544689624207718</v>
      </c>
      <c r="AV242" s="149"/>
      <c r="AW242" s="149"/>
      <c r="AX242" s="149"/>
      <c r="AY242" s="149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149"/>
      <c r="BL242" s="149"/>
    </row>
    <row r="243" spans="1:64" x14ac:dyDescent="0.2">
      <c r="A243" s="36" t="s">
        <v>100</v>
      </c>
      <c r="B243" s="43" t="s">
        <v>32</v>
      </c>
      <c r="C243" s="14">
        <v>54946.322050000002</v>
      </c>
      <c r="D243" s="14">
        <v>1E-4</v>
      </c>
      <c r="E243">
        <f t="shared" si="174"/>
        <v>35806.954274909709</v>
      </c>
      <c r="F243">
        <f t="shared" si="175"/>
        <v>35807</v>
      </c>
      <c r="G243">
        <f t="shared" si="173"/>
        <v>-1.967811999929836E-2</v>
      </c>
      <c r="K243">
        <f t="shared" si="178"/>
        <v>-1.967811999929836E-2</v>
      </c>
      <c r="L243">
        <v>1</v>
      </c>
      <c r="P243" s="193"/>
      <c r="Z243">
        <f t="shared" si="180"/>
        <v>35807</v>
      </c>
      <c r="AA243" s="149">
        <f t="shared" si="181"/>
        <v>-1.9692874570868581E-2</v>
      </c>
      <c r="AB243" s="149">
        <f t="shared" si="171"/>
        <v>4.1878328087784571E-2</v>
      </c>
      <c r="AC243" s="149">
        <f t="shared" si="172"/>
        <v>1.4754571570220476E-5</v>
      </c>
      <c r="AD243" s="149">
        <f t="shared" ref="AD243:AD257" si="190">+(G243-AA243)^2</f>
        <v>2.1769738222075833E-10</v>
      </c>
      <c r="AE243" s="149">
        <f t="shared" si="177"/>
        <v>2.1769738222075833E-10</v>
      </c>
      <c r="AF243" s="171">
        <f t="shared" si="182"/>
        <v>39927.822050000002</v>
      </c>
      <c r="AG243" s="172"/>
      <c r="AH243">
        <f t="shared" si="183"/>
        <v>-6.1556448087082931E-2</v>
      </c>
      <c r="AI243">
        <f t="shared" si="184"/>
        <v>1.3960488041564489</v>
      </c>
      <c r="AJ243">
        <f t="shared" si="185"/>
        <v>-0.9975028340711305</v>
      </c>
      <c r="AK243">
        <f t="shared" si="186"/>
        <v>-7.3799512201385021E-3</v>
      </c>
      <c r="AL243">
        <f t="shared" si="187"/>
        <v>-1.8631787687619399E-2</v>
      </c>
      <c r="AM243">
        <f t="shared" si="188"/>
        <v>-9.3161633491746099E-3</v>
      </c>
      <c r="AN243" s="149">
        <f t="shared" si="179"/>
        <v>12.554116642932522</v>
      </c>
      <c r="AO243" s="149">
        <f t="shared" si="179"/>
        <v>12.554127969414379</v>
      </c>
      <c r="AP243" s="149">
        <f t="shared" si="179"/>
        <v>12.554156565290903</v>
      </c>
      <c r="AQ243" s="149">
        <f t="shared" si="179"/>
        <v>12.554228761023147</v>
      </c>
      <c r="AR243" s="149">
        <f t="shared" si="179"/>
        <v>12.55441103260771</v>
      </c>
      <c r="AS243" s="149">
        <f t="shared" si="179"/>
        <v>12.554871209447212</v>
      </c>
      <c r="AT243" s="149">
        <f t="shared" si="179"/>
        <v>12.55603299661964</v>
      </c>
      <c r="AU243" s="149">
        <f t="shared" si="189"/>
        <v>12.558966048396949</v>
      </c>
      <c r="AV243" s="149"/>
      <c r="AW243" s="149"/>
      <c r="AX243" s="149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149"/>
      <c r="BL243" s="149"/>
    </row>
    <row r="244" spans="1:64" x14ac:dyDescent="0.2">
      <c r="A244" s="36" t="s">
        <v>100</v>
      </c>
      <c r="B244" s="43" t="s">
        <v>32</v>
      </c>
      <c r="C244" s="14">
        <v>54946.32213</v>
      </c>
      <c r="D244" s="14">
        <v>2.9999999999999997E-4</v>
      </c>
      <c r="E244" s="13">
        <f t="shared" si="174"/>
        <v>35806.954460801811</v>
      </c>
      <c r="F244">
        <f t="shared" si="175"/>
        <v>35807</v>
      </c>
      <c r="G244">
        <f t="shared" si="173"/>
        <v>-1.959812000131933E-2</v>
      </c>
      <c r="K244">
        <f t="shared" si="178"/>
        <v>-1.959812000131933E-2</v>
      </c>
      <c r="L244">
        <v>1</v>
      </c>
      <c r="P244" s="193"/>
      <c r="Z244">
        <f t="shared" si="180"/>
        <v>35807</v>
      </c>
      <c r="AA244" s="149">
        <f t="shared" si="181"/>
        <v>-1.9692874570868581E-2</v>
      </c>
      <c r="AB244" s="149">
        <f t="shared" si="171"/>
        <v>4.1958328085763601E-2</v>
      </c>
      <c r="AC244" s="149">
        <f t="shared" si="172"/>
        <v>9.4754569549250489E-5</v>
      </c>
      <c r="AD244" s="149">
        <f t="shared" si="190"/>
        <v>8.9784284504637484E-9</v>
      </c>
      <c r="AE244" s="149">
        <f t="shared" si="177"/>
        <v>8.9784284504637484E-9</v>
      </c>
      <c r="AF244" s="171">
        <f t="shared" si="182"/>
        <v>39927.82213</v>
      </c>
      <c r="AG244" s="172"/>
      <c r="AH244">
        <f t="shared" si="183"/>
        <v>-6.1556448087082931E-2</v>
      </c>
      <c r="AI244">
        <f t="shared" si="184"/>
        <v>1.3960488041564489</v>
      </c>
      <c r="AJ244">
        <f t="shared" si="185"/>
        <v>-0.9975028340711305</v>
      </c>
      <c r="AK244">
        <f t="shared" si="186"/>
        <v>-7.3799512201385021E-3</v>
      </c>
      <c r="AL244">
        <f t="shared" si="187"/>
        <v>-1.8631787687619399E-2</v>
      </c>
      <c r="AM244">
        <f t="shared" si="188"/>
        <v>-9.3161633491746099E-3</v>
      </c>
      <c r="AN244" s="149">
        <f t="shared" si="179"/>
        <v>12.554116642932522</v>
      </c>
      <c r="AO244" s="149">
        <f t="shared" si="179"/>
        <v>12.554127969414379</v>
      </c>
      <c r="AP244" s="149">
        <f t="shared" si="179"/>
        <v>12.554156565290903</v>
      </c>
      <c r="AQ244" s="149">
        <f t="shared" si="179"/>
        <v>12.554228761023147</v>
      </c>
      <c r="AR244" s="149">
        <f t="shared" si="179"/>
        <v>12.55441103260771</v>
      </c>
      <c r="AS244" s="149">
        <f t="shared" si="179"/>
        <v>12.554871209447212</v>
      </c>
      <c r="AT244" s="149">
        <f t="shared" si="179"/>
        <v>12.55603299661964</v>
      </c>
      <c r="AU244" s="149">
        <f t="shared" si="189"/>
        <v>12.558966048396949</v>
      </c>
      <c r="AV244" s="149"/>
      <c r="AW244" s="149"/>
      <c r="AX244" s="149"/>
      <c r="AY244" s="149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149"/>
      <c r="BL244" s="149"/>
    </row>
    <row r="245" spans="1:64" x14ac:dyDescent="0.2">
      <c r="A245" s="36" t="s">
        <v>100</v>
      </c>
      <c r="B245" s="43" t="s">
        <v>32</v>
      </c>
      <c r="C245" s="14">
        <v>54946.322549999997</v>
      </c>
      <c r="D245" s="14">
        <v>2.9999999999999997E-4</v>
      </c>
      <c r="E245" s="13">
        <f t="shared" si="174"/>
        <v>35806.955436735378</v>
      </c>
      <c r="F245">
        <f t="shared" si="175"/>
        <v>35807</v>
      </c>
      <c r="G245">
        <f t="shared" si="173"/>
        <v>-1.9178120004653465E-2</v>
      </c>
      <c r="K245">
        <f t="shared" si="178"/>
        <v>-1.9178120004653465E-2</v>
      </c>
      <c r="L245">
        <v>1</v>
      </c>
      <c r="P245" s="193"/>
      <c r="Z245">
        <f t="shared" si="180"/>
        <v>35807</v>
      </c>
      <c r="AA245" s="149">
        <f t="shared" si="181"/>
        <v>-1.9692874570868581E-2</v>
      </c>
      <c r="AB245" s="149">
        <f t="shared" si="171"/>
        <v>4.2378328082429466E-2</v>
      </c>
      <c r="AC245" s="149">
        <f t="shared" si="172"/>
        <v>5.1475456621511567E-4</v>
      </c>
      <c r="AD245" s="149">
        <f t="shared" si="190"/>
        <v>2.6497226343931192E-7</v>
      </c>
      <c r="AE245" s="149">
        <f t="shared" si="177"/>
        <v>2.6497226343931192E-7</v>
      </c>
      <c r="AF245" s="171">
        <f t="shared" si="182"/>
        <v>39927.822549999997</v>
      </c>
      <c r="AG245" s="172"/>
      <c r="AH245">
        <f t="shared" si="183"/>
        <v>-6.1556448087082931E-2</v>
      </c>
      <c r="AI245">
        <f t="shared" si="184"/>
        <v>1.3960488041564489</v>
      </c>
      <c r="AJ245">
        <f t="shared" si="185"/>
        <v>-0.9975028340711305</v>
      </c>
      <c r="AK245">
        <f t="shared" si="186"/>
        <v>-7.3799512201385021E-3</v>
      </c>
      <c r="AL245">
        <f t="shared" si="187"/>
        <v>-1.8631787687619399E-2</v>
      </c>
      <c r="AM245">
        <f t="shared" si="188"/>
        <v>-9.3161633491746099E-3</v>
      </c>
      <c r="AN245" s="149">
        <f t="shared" si="179"/>
        <v>12.554116642932522</v>
      </c>
      <c r="AO245" s="149">
        <f t="shared" si="179"/>
        <v>12.554127969414379</v>
      </c>
      <c r="AP245" s="149">
        <f t="shared" si="179"/>
        <v>12.554156565290903</v>
      </c>
      <c r="AQ245" s="149">
        <f t="shared" si="179"/>
        <v>12.554228761023147</v>
      </c>
      <c r="AR245" s="149">
        <f t="shared" si="179"/>
        <v>12.55441103260771</v>
      </c>
      <c r="AS245" s="149">
        <f t="shared" si="179"/>
        <v>12.554871209447212</v>
      </c>
      <c r="AT245" s="149">
        <f t="shared" si="179"/>
        <v>12.55603299661964</v>
      </c>
      <c r="AU245" s="149">
        <f t="shared" si="189"/>
        <v>12.558966048396949</v>
      </c>
      <c r="AV245" s="149"/>
      <c r="AW245" s="149"/>
      <c r="AX245" s="149"/>
      <c r="AY245" s="149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149"/>
      <c r="BL245" s="149"/>
    </row>
    <row r="246" spans="1:64" x14ac:dyDescent="0.2">
      <c r="A246" s="12" t="s">
        <v>177</v>
      </c>
      <c r="B246" s="97" t="s">
        <v>32</v>
      </c>
      <c r="C246" s="12">
        <v>55243.703399999999</v>
      </c>
      <c r="D246" s="12">
        <v>2.9999999999999997E-4</v>
      </c>
      <c r="E246" s="13">
        <f t="shared" si="174"/>
        <v>36497.964853193094</v>
      </c>
      <c r="F246">
        <f t="shared" si="175"/>
        <v>36498</v>
      </c>
      <c r="G246">
        <f t="shared" si="173"/>
        <v>-1.5125680001801811E-2</v>
      </c>
      <c r="K246">
        <f t="shared" si="178"/>
        <v>-1.5125680001801811E-2</v>
      </c>
      <c r="L246">
        <v>1</v>
      </c>
      <c r="P246" s="193"/>
      <c r="Z246">
        <f t="shared" si="180"/>
        <v>36498</v>
      </c>
      <c r="AA246" s="149">
        <f t="shared" si="181"/>
        <v>-1.7067854808741047E-2</v>
      </c>
      <c r="AB246" s="149">
        <f t="shared" si="171"/>
        <v>4.6522434140752689E-2</v>
      </c>
      <c r="AC246" s="149">
        <f t="shared" si="172"/>
        <v>1.9421748069392356E-3</v>
      </c>
      <c r="AD246" s="149">
        <f t="shared" si="190"/>
        <v>3.7720429807094567E-6</v>
      </c>
      <c r="AE246" s="149">
        <f t="shared" si="177"/>
        <v>3.7720429807094567E-6</v>
      </c>
      <c r="AF246" s="171">
        <f t="shared" si="182"/>
        <v>40225.203399999999</v>
      </c>
      <c r="AG246" s="172"/>
      <c r="AH246">
        <f t="shared" si="183"/>
        <v>-6.16481141425545E-2</v>
      </c>
      <c r="AI246">
        <f t="shared" si="184"/>
        <v>1.3936855937895363</v>
      </c>
      <c r="AJ246">
        <f t="shared" si="185"/>
        <v>-0.99827096136932247</v>
      </c>
      <c r="AK246">
        <f t="shared" si="186"/>
        <v>4.3826615159569572E-2</v>
      </c>
      <c r="AL246">
        <f t="shared" si="187"/>
        <v>0.11086740887242146</v>
      </c>
      <c r="AM246">
        <f t="shared" si="188"/>
        <v>5.5490554977464995E-2</v>
      </c>
      <c r="AN246" s="149">
        <f t="shared" si="179"/>
        <v>12.639328387818457</v>
      </c>
      <c r="AO246" s="149">
        <f t="shared" si="179"/>
        <v>12.639261836460991</v>
      </c>
      <c r="AP246" s="149">
        <f t="shared" si="179"/>
        <v>12.639093381070758</v>
      </c>
      <c r="AQ246" s="149">
        <f t="shared" si="179"/>
        <v>12.638666994510809</v>
      </c>
      <c r="AR246" s="149">
        <f t="shared" si="179"/>
        <v>12.637587803060901</v>
      </c>
      <c r="AS246" s="149">
        <f t="shared" si="179"/>
        <v>12.634856719941462</v>
      </c>
      <c r="AT246" s="149">
        <f t="shared" si="179"/>
        <v>12.627947473653325</v>
      </c>
      <c r="AU246" s="149">
        <f t="shared" si="189"/>
        <v>12.610480456306913</v>
      </c>
      <c r="AV246" s="149"/>
      <c r="AW246" s="149"/>
      <c r="AX246" s="149"/>
      <c r="AY246" s="149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149"/>
      <c r="BL246" s="149"/>
    </row>
    <row r="247" spans="1:64" x14ac:dyDescent="0.2">
      <c r="A247" s="12" t="s">
        <v>209</v>
      </c>
      <c r="B247" s="97" t="s">
        <v>30</v>
      </c>
      <c r="C247" s="12">
        <v>55290.394379999998</v>
      </c>
      <c r="D247" s="12">
        <v>1E-4</v>
      </c>
      <c r="E247" s="13">
        <f t="shared" si="174"/>
        <v>36606.458412356835</v>
      </c>
      <c r="F247">
        <f t="shared" si="175"/>
        <v>36606.5</v>
      </c>
      <c r="G247">
        <f t="shared" si="173"/>
        <v>-1.789754000492394E-2</v>
      </c>
      <c r="K247">
        <f t="shared" si="178"/>
        <v>-1.789754000492394E-2</v>
      </c>
      <c r="L247">
        <v>1</v>
      </c>
      <c r="P247" s="193"/>
      <c r="Q247">
        <v>1.8166543272061119E-9</v>
      </c>
      <c r="R247">
        <v>8.9266166231955716E-20</v>
      </c>
      <c r="S247">
        <v>3.4691778891936812E-29</v>
      </c>
      <c r="T247" s="89">
        <v>4.1763476212672943E-10</v>
      </c>
      <c r="U247">
        <v>1.9682629123384261E-6</v>
      </c>
      <c r="V247">
        <v>1.3767418748425765E-4</v>
      </c>
      <c r="W247">
        <v>6.1598388954270805E-2</v>
      </c>
      <c r="X247">
        <v>2495.4647533520761</v>
      </c>
      <c r="Y247">
        <v>1.253728353370765E-5</v>
      </c>
      <c r="Z247">
        <f t="shared" si="180"/>
        <v>36606.5</v>
      </c>
      <c r="AA247" s="149">
        <f t="shared" si="181"/>
        <v>-1.6611025201905161E-2</v>
      </c>
      <c r="AB247" s="149">
        <f t="shared" si="171"/>
        <v>4.3724352376628944E-2</v>
      </c>
      <c r="AC247" s="149">
        <f t="shared" si="172"/>
        <v>-1.286514803018779E-3</v>
      </c>
      <c r="AD247" s="149">
        <f t="shared" si="190"/>
        <v>1.6551203383864477E-6</v>
      </c>
      <c r="AE247" s="149">
        <f t="shared" si="177"/>
        <v>1.6551203383864477E-6</v>
      </c>
      <c r="AF247" s="171">
        <f t="shared" si="182"/>
        <v>40271.894379999998</v>
      </c>
      <c r="AG247" s="172"/>
      <c r="AH247">
        <f t="shared" si="183"/>
        <v>-6.1621892381552884E-2</v>
      </c>
      <c r="AI247">
        <f t="shared" si="184"/>
        <v>1.3927164067067803</v>
      </c>
      <c r="AJ247">
        <f t="shared" si="185"/>
        <v>-0.99687448632596998</v>
      </c>
      <c r="AK247">
        <f t="shared" si="186"/>
        <v>5.179713174568279E-2</v>
      </c>
      <c r="AL247">
        <f t="shared" si="187"/>
        <v>0.13113755993860468</v>
      </c>
      <c r="AM247">
        <f t="shared" si="188"/>
        <v>6.5662907696195025E-2</v>
      </c>
      <c r="AN247" s="149">
        <f t="shared" ref="AN247:AT256" si="191">$AU247+$AB$7*SIN(AO247)</f>
        <v>12.652687457781544</v>
      </c>
      <c r="AO247" s="149">
        <f t="shared" si="191"/>
        <v>12.652609147523703</v>
      </c>
      <c r="AP247" s="149">
        <f t="shared" si="191"/>
        <v>12.652410717315602</v>
      </c>
      <c r="AQ247" s="149">
        <f t="shared" si="191"/>
        <v>12.651907930589172</v>
      </c>
      <c r="AR247" s="149">
        <f t="shared" si="191"/>
        <v>12.650634055518573</v>
      </c>
      <c r="AS247" s="149">
        <f t="shared" si="191"/>
        <v>12.647407137262203</v>
      </c>
      <c r="AT247" s="149">
        <f t="shared" si="191"/>
        <v>12.639236570422018</v>
      </c>
      <c r="AU247" s="149">
        <f t="shared" si="189"/>
        <v>12.618569187505511</v>
      </c>
      <c r="AV247" s="149"/>
      <c r="AW247" s="149"/>
      <c r="AX247" s="149"/>
      <c r="AY247" s="149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149"/>
      <c r="BL247" s="149"/>
    </row>
    <row r="248" spans="1:64" x14ac:dyDescent="0.2">
      <c r="A248" s="12" t="s">
        <v>209</v>
      </c>
      <c r="B248" s="97" t="s">
        <v>30</v>
      </c>
      <c r="C248" s="12">
        <v>55317.5072</v>
      </c>
      <c r="D248" s="12">
        <v>1.4E-3</v>
      </c>
      <c r="E248" s="13">
        <f t="shared" si="174"/>
        <v>36669.45915341573</v>
      </c>
      <c r="F248">
        <f t="shared" si="175"/>
        <v>36669.5</v>
      </c>
      <c r="G248">
        <f t="shared" si="173"/>
        <v>-1.7578620005224366E-2</v>
      </c>
      <c r="K248">
        <f t="shared" si="178"/>
        <v>-1.7578620005224366E-2</v>
      </c>
      <c r="L248">
        <v>1</v>
      </c>
      <c r="P248" s="193"/>
      <c r="Z248">
        <f t="shared" si="180"/>
        <v>36669.5</v>
      </c>
      <c r="AA248" s="149">
        <f t="shared" si="181"/>
        <v>-1.6340232188252909E-2</v>
      </c>
      <c r="AB248" s="149">
        <f t="shared" si="171"/>
        <v>4.402301255566668E-2</v>
      </c>
      <c r="AC248" s="149">
        <f t="shared" si="172"/>
        <v>-1.2383878169714563E-3</v>
      </c>
      <c r="AD248" s="149">
        <f t="shared" si="190"/>
        <v>1.5336043852233291E-6</v>
      </c>
      <c r="AE248" s="149">
        <f t="shared" si="177"/>
        <v>1.5336043852233291E-6</v>
      </c>
      <c r="AF248" s="171">
        <f t="shared" si="182"/>
        <v>40299.0072</v>
      </c>
      <c r="AG248" s="172"/>
      <c r="AH248">
        <f t="shared" si="183"/>
        <v>-6.1601632560891045E-2</v>
      </c>
      <c r="AI248">
        <f t="shared" si="184"/>
        <v>1.3920803467494023</v>
      </c>
      <c r="AJ248">
        <f t="shared" si="185"/>
        <v>-0.99587686370086159</v>
      </c>
      <c r="AK248">
        <f t="shared" si="186"/>
        <v>5.6410288482096227E-2</v>
      </c>
      <c r="AL248">
        <f t="shared" si="187"/>
        <v>0.14289373396673247</v>
      </c>
      <c r="AM248">
        <f t="shared" si="188"/>
        <v>7.1568686258424802E-2</v>
      </c>
      <c r="AN248" s="149">
        <f t="shared" si="191"/>
        <v>12.660439895608404</v>
      </c>
      <c r="AO248" s="149">
        <f t="shared" si="191"/>
        <v>12.660354856813873</v>
      </c>
      <c r="AP248" s="149">
        <f t="shared" si="191"/>
        <v>12.660139226659808</v>
      </c>
      <c r="AQ248" s="149">
        <f t="shared" si="191"/>
        <v>12.659592479745468</v>
      </c>
      <c r="AR248" s="149">
        <f t="shared" si="191"/>
        <v>12.658206285586864</v>
      </c>
      <c r="AS248" s="149">
        <f t="shared" si="191"/>
        <v>12.654692586556761</v>
      </c>
      <c r="AT248" s="149">
        <f t="shared" si="191"/>
        <v>12.6457909227396</v>
      </c>
      <c r="AU248" s="149">
        <f t="shared" si="189"/>
        <v>12.623265870136954</v>
      </c>
      <c r="AV248" s="149"/>
      <c r="AW248" s="149"/>
      <c r="AX248" s="149"/>
      <c r="AY248" s="149"/>
      <c r="AZ248" s="149"/>
      <c r="BA248" s="149"/>
      <c r="BB248" s="149"/>
      <c r="BC248" s="149"/>
      <c r="BD248" s="149"/>
      <c r="BE248" s="149"/>
      <c r="BF248" s="149"/>
      <c r="BG248" s="149"/>
      <c r="BH248" s="149"/>
      <c r="BI248" s="149"/>
      <c r="BJ248" s="149"/>
      <c r="BK248" s="149"/>
      <c r="BL248" s="149"/>
    </row>
    <row r="249" spans="1:64" x14ac:dyDescent="0.2">
      <c r="A249" s="51" t="s">
        <v>244</v>
      </c>
      <c r="B249" s="49" t="s">
        <v>32</v>
      </c>
      <c r="C249" s="47">
        <v>55653.404799999997</v>
      </c>
      <c r="D249" s="47">
        <v>2.9999999999999997E-4</v>
      </c>
      <c r="E249" s="13">
        <f t="shared" si="174"/>
        <v>37449.968068383001</v>
      </c>
      <c r="F249">
        <f t="shared" si="175"/>
        <v>37450</v>
      </c>
      <c r="G249">
        <f t="shared" si="173"/>
        <v>-1.3742000002821442E-2</v>
      </c>
      <c r="K249">
        <f t="shared" si="178"/>
        <v>-1.3742000002821442E-2</v>
      </c>
      <c r="L249">
        <v>1</v>
      </c>
      <c r="P249" s="193"/>
      <c r="Q249">
        <v>1.7340138325044438E-9</v>
      </c>
      <c r="R249">
        <v>1.4738575247560266E-19</v>
      </c>
      <c r="S249">
        <v>1.1602136809562939E-29</v>
      </c>
      <c r="T249" s="89">
        <v>7.4861834174864027E-10</v>
      </c>
      <c r="U249">
        <v>1.0435184861047138E-6</v>
      </c>
      <c r="V249">
        <v>5.0114106061361171E-6</v>
      </c>
      <c r="W249">
        <v>6.6631837739324157E-2</v>
      </c>
      <c r="X249">
        <v>2484.3407288834765</v>
      </c>
      <c r="Y249">
        <v>2.2473321811732227E-5</v>
      </c>
      <c r="Z249">
        <f t="shared" si="180"/>
        <v>37450</v>
      </c>
      <c r="AA249" s="149">
        <f t="shared" si="181"/>
        <v>-1.2651770374597977E-2</v>
      </c>
      <c r="AB249" s="149">
        <f t="shared" si="171"/>
        <v>4.7305637683750949E-2</v>
      </c>
      <c r="AC249" s="149">
        <f t="shared" si="172"/>
        <v>-1.0902296282234644E-3</v>
      </c>
      <c r="AD249" s="149">
        <f t="shared" si="190"/>
        <v>1.1886006422562734E-6</v>
      </c>
      <c r="AE249" s="149">
        <f t="shared" si="177"/>
        <v>1.1886006422562734E-6</v>
      </c>
      <c r="AF249" s="171">
        <f t="shared" si="182"/>
        <v>40634.904799999997</v>
      </c>
      <c r="AG249" s="172"/>
      <c r="AH249">
        <f t="shared" si="183"/>
        <v>-6.1047637686572391E-2</v>
      </c>
      <c r="AI249">
        <f t="shared" si="184"/>
        <v>1.3798765290408412</v>
      </c>
      <c r="AJ249">
        <f t="shared" si="185"/>
        <v>-0.97244624376702005</v>
      </c>
      <c r="AK249">
        <f t="shared" si="186"/>
        <v>0.11226282393405111</v>
      </c>
      <c r="AL249">
        <f t="shared" si="187"/>
        <v>0.28734579677756256</v>
      </c>
      <c r="AM249">
        <f t="shared" si="188"/>
        <v>0.14466969008568892</v>
      </c>
      <c r="AN249" s="149">
        <f t="shared" si="191"/>
        <v>12.756092456133365</v>
      </c>
      <c r="AO249" s="149">
        <f t="shared" si="191"/>
        <v>12.755932529634018</v>
      </c>
      <c r="AP249" s="149">
        <f t="shared" si="191"/>
        <v>12.755521446823796</v>
      </c>
      <c r="AQ249" s="149">
        <f t="shared" si="191"/>
        <v>12.754464927939734</v>
      </c>
      <c r="AR249" s="149">
        <f t="shared" si="191"/>
        <v>12.751750553141244</v>
      </c>
      <c r="AS249" s="149">
        <f t="shared" si="191"/>
        <v>12.744783146495882</v>
      </c>
      <c r="AT249" s="149">
        <f t="shared" si="191"/>
        <v>12.726937968662202</v>
      </c>
      <c r="AU249" s="149">
        <f t="shared" si="189"/>
        <v>12.681452549404286</v>
      </c>
      <c r="AV249" s="149"/>
      <c r="AW249" s="149"/>
      <c r="AX249" s="149"/>
      <c r="AY249" s="149"/>
      <c r="AZ249" s="149"/>
      <c r="BA249" s="149"/>
      <c r="BB249" s="149"/>
      <c r="BC249" s="149"/>
      <c r="BD249" s="149"/>
      <c r="BE249" s="149"/>
      <c r="BF249" s="149"/>
      <c r="BG249" s="149"/>
      <c r="BH249" s="149"/>
      <c r="BI249" s="149"/>
      <c r="BJ249" s="149"/>
      <c r="BK249" s="149"/>
      <c r="BL249" s="149"/>
    </row>
    <row r="250" spans="1:64" x14ac:dyDescent="0.2">
      <c r="A250" s="51" t="s">
        <v>244</v>
      </c>
      <c r="B250" s="49" t="s">
        <v>32</v>
      </c>
      <c r="C250" s="47">
        <v>55659.429799999998</v>
      </c>
      <c r="D250" s="47">
        <v>4.0000000000000002E-4</v>
      </c>
      <c r="E250" s="13">
        <f t="shared" si="174"/>
        <v>37463.968067825328</v>
      </c>
      <c r="F250">
        <f t="shared" si="175"/>
        <v>37464</v>
      </c>
      <c r="G250">
        <f t="shared" si="173"/>
        <v>-1.3742240000283346E-2</v>
      </c>
      <c r="K250">
        <f t="shared" si="178"/>
        <v>-1.3742240000283346E-2</v>
      </c>
      <c r="L250">
        <v>1</v>
      </c>
      <c r="P250" s="193"/>
      <c r="Z250">
        <f t="shared" si="180"/>
        <v>37464</v>
      </c>
      <c r="AA250" s="149">
        <f t="shared" si="181"/>
        <v>-1.2580047915350209E-2</v>
      </c>
      <c r="AB250" s="149">
        <f t="shared" si="171"/>
        <v>4.7290416502844018E-2</v>
      </c>
      <c r="AC250" s="149">
        <f t="shared" si="172"/>
        <v>-1.1621920849331363E-3</v>
      </c>
      <c r="AD250" s="149">
        <f t="shared" si="190"/>
        <v>1.3506904422812303E-6</v>
      </c>
      <c r="AE250" s="149">
        <f t="shared" si="177"/>
        <v>1.3506904422812303E-6</v>
      </c>
      <c r="AF250" s="171">
        <f t="shared" si="182"/>
        <v>40640.929799999998</v>
      </c>
      <c r="AG250" s="172"/>
      <c r="AH250">
        <f t="shared" si="183"/>
        <v>-6.1032656503127364E-2</v>
      </c>
      <c r="AI250">
        <f t="shared" si="184"/>
        <v>1.3795872661122259</v>
      </c>
      <c r="AJ250">
        <f t="shared" si="185"/>
        <v>-0.97184495040843144</v>
      </c>
      <c r="AK250">
        <f t="shared" si="186"/>
        <v>0.11323703616401699</v>
      </c>
      <c r="AL250">
        <f t="shared" si="187"/>
        <v>0.28991132182782692</v>
      </c>
      <c r="AM250">
        <f t="shared" si="188"/>
        <v>0.14597954375417804</v>
      </c>
      <c r="AN250" s="149">
        <f t="shared" si="191"/>
        <v>12.757799790911115</v>
      </c>
      <c r="AO250" s="149">
        <f t="shared" si="191"/>
        <v>12.75763869724214</v>
      </c>
      <c r="AP250" s="149">
        <f t="shared" si="191"/>
        <v>12.757224478359394</v>
      </c>
      <c r="AQ250" s="149">
        <f t="shared" si="191"/>
        <v>12.756159552609168</v>
      </c>
      <c r="AR250" s="149">
        <f t="shared" si="191"/>
        <v>12.753422704792801</v>
      </c>
      <c r="AS250" s="149">
        <f t="shared" si="191"/>
        <v>12.74639548082934</v>
      </c>
      <c r="AT250" s="149">
        <f t="shared" si="191"/>
        <v>12.728392347143775</v>
      </c>
      <c r="AU250" s="149">
        <f t="shared" si="189"/>
        <v>12.682496256655718</v>
      </c>
      <c r="AV250" s="149"/>
      <c r="AW250" s="149"/>
      <c r="AX250" s="149"/>
      <c r="AY250" s="149"/>
      <c r="AZ250" s="149"/>
      <c r="BA250" s="149"/>
      <c r="BB250" s="149"/>
      <c r="BC250" s="149"/>
      <c r="BD250" s="149"/>
      <c r="BE250" s="149"/>
      <c r="BF250" s="149"/>
      <c r="BG250" s="149"/>
      <c r="BH250" s="149"/>
      <c r="BI250" s="149"/>
      <c r="BJ250" s="149"/>
      <c r="BK250" s="149"/>
      <c r="BL250" s="149"/>
    </row>
    <row r="251" spans="1:64" x14ac:dyDescent="0.2">
      <c r="A251" s="14" t="s">
        <v>235</v>
      </c>
      <c r="B251" s="43" t="s">
        <v>30</v>
      </c>
      <c r="C251" s="14">
        <v>55960.900699999998</v>
      </c>
      <c r="D251" s="14">
        <v>2.9999999999999997E-4</v>
      </c>
      <c r="E251" s="13">
        <f t="shared" si="174"/>
        <v>38164.481334526878</v>
      </c>
      <c r="F251">
        <f t="shared" si="175"/>
        <v>38164.5</v>
      </c>
      <c r="G251">
        <f t="shared" si="173"/>
        <v>-8.0328199983341619E-3</v>
      </c>
      <c r="K251">
        <f t="shared" si="178"/>
        <v>-8.0328199983341619E-3</v>
      </c>
      <c r="L251">
        <v>1</v>
      </c>
      <c r="P251" s="193"/>
      <c r="Z251">
        <f t="shared" si="180"/>
        <v>38164.5</v>
      </c>
      <c r="AA251" s="149">
        <f t="shared" si="181"/>
        <v>-8.7491129575268667E-3</v>
      </c>
      <c r="AB251" s="149">
        <f t="shared" si="171"/>
        <v>5.2031284930547164E-2</v>
      </c>
      <c r="AC251" s="149">
        <f t="shared" si="172"/>
        <v>7.1629295919270475E-4</v>
      </c>
      <c r="AD251" s="149">
        <f t="shared" si="190"/>
        <v>5.1307560338904183E-7</v>
      </c>
      <c r="AE251" s="149">
        <f t="shared" si="177"/>
        <v>5.1307560338904183E-7</v>
      </c>
      <c r="AF251" s="171">
        <f t="shared" si="182"/>
        <v>40942.400699999998</v>
      </c>
      <c r="AG251" s="172"/>
      <c r="AH251">
        <f t="shared" si="183"/>
        <v>-6.0064104928881326E-2</v>
      </c>
      <c r="AI251">
        <f t="shared" si="184"/>
        <v>1.3622153448539016</v>
      </c>
      <c r="AJ251">
        <f t="shared" si="185"/>
        <v>-0.93423595453557018</v>
      </c>
      <c r="AK251">
        <f t="shared" si="186"/>
        <v>0.16034077119102896</v>
      </c>
      <c r="AL251">
        <f t="shared" si="187"/>
        <v>0.41673907269809407</v>
      </c>
      <c r="AM251">
        <f t="shared" si="188"/>
        <v>0.21143849990113914</v>
      </c>
      <c r="AN251" s="149">
        <f t="shared" si="191"/>
        <v>12.842716546942302</v>
      </c>
      <c r="AO251" s="149">
        <f t="shared" si="191"/>
        <v>12.842506959150809</v>
      </c>
      <c r="AP251" s="149">
        <f t="shared" si="191"/>
        <v>12.841957063055668</v>
      </c>
      <c r="AQ251" s="149">
        <f t="shared" si="191"/>
        <v>12.840514704976455</v>
      </c>
      <c r="AR251" s="149">
        <f t="shared" si="191"/>
        <v>12.836734219804216</v>
      </c>
      <c r="AS251" s="149">
        <f t="shared" si="191"/>
        <v>12.82684400688661</v>
      </c>
      <c r="AT251" s="149">
        <f t="shared" si="191"/>
        <v>12.801090058450644</v>
      </c>
      <c r="AU251" s="149">
        <f t="shared" si="189"/>
        <v>12.734718894486296</v>
      </c>
      <c r="AV251" s="149"/>
      <c r="AW251" s="149"/>
      <c r="AX251" s="149"/>
      <c r="AY251" s="149"/>
      <c r="AZ251" s="149"/>
      <c r="BA251" s="149"/>
      <c r="BB251" s="149"/>
      <c r="BC251" s="149"/>
      <c r="BD251" s="149"/>
      <c r="BE251" s="149"/>
      <c r="BF251" s="149"/>
      <c r="BG251" s="149"/>
      <c r="BH251" s="149"/>
      <c r="BI251" s="149"/>
      <c r="BJ251" s="149"/>
      <c r="BK251" s="149"/>
      <c r="BL251" s="149"/>
    </row>
    <row r="252" spans="1:64" x14ac:dyDescent="0.2">
      <c r="A252" s="51" t="s">
        <v>245</v>
      </c>
      <c r="B252" s="49" t="s">
        <v>30</v>
      </c>
      <c r="C252" s="47">
        <v>55988.441800000001</v>
      </c>
      <c r="D252" s="47">
        <v>5.0000000000000001E-4</v>
      </c>
      <c r="E252" s="13">
        <f t="shared" si="174"/>
        <v>38228.477248990115</v>
      </c>
      <c r="F252">
        <f t="shared" si="175"/>
        <v>38228.5</v>
      </c>
      <c r="G252">
        <f t="shared" si="173"/>
        <v>-9.7910600015893579E-3</v>
      </c>
      <c r="K252">
        <f t="shared" si="178"/>
        <v>-9.7910600015893579E-3</v>
      </c>
      <c r="L252">
        <v>1</v>
      </c>
      <c r="P252" s="193"/>
      <c r="Z252">
        <f t="shared" si="180"/>
        <v>38228.5</v>
      </c>
      <c r="AA252" s="149">
        <f t="shared" si="181"/>
        <v>-8.3759304875095572E-3</v>
      </c>
      <c r="AB252" s="149">
        <f t="shared" si="171"/>
        <v>5.0163656344587061E-2</v>
      </c>
      <c r="AC252" s="149">
        <f t="shared" si="172"/>
        <v>-1.4151295140798006E-3</v>
      </c>
      <c r="AD252" s="149">
        <f t="shared" si="190"/>
        <v>2.0025915416197327E-6</v>
      </c>
      <c r="AE252" s="149">
        <f t="shared" si="177"/>
        <v>2.0025915416197327E-6</v>
      </c>
      <c r="AF252" s="171">
        <f t="shared" si="182"/>
        <v>40969.941800000001</v>
      </c>
      <c r="AG252" s="172"/>
      <c r="AH252">
        <f t="shared" si="183"/>
        <v>-5.9954716346176419E-2</v>
      </c>
      <c r="AI252">
        <f t="shared" si="184"/>
        <v>1.360360873315267</v>
      </c>
      <c r="AJ252">
        <f t="shared" si="185"/>
        <v>-0.9301025628694195</v>
      </c>
      <c r="AK252">
        <f t="shared" si="186"/>
        <v>0.16446628814812755</v>
      </c>
      <c r="AL252">
        <f t="shared" si="187"/>
        <v>0.42815786016031898</v>
      </c>
      <c r="AM252">
        <f t="shared" si="188"/>
        <v>0.21741041325170041</v>
      </c>
      <c r="AN252" s="149">
        <f t="shared" si="191"/>
        <v>12.850418590125814</v>
      </c>
      <c r="AO252" s="149">
        <f t="shared" si="191"/>
        <v>12.850205606386536</v>
      </c>
      <c r="AP252" s="149">
        <f t="shared" si="191"/>
        <v>12.849645564061099</v>
      </c>
      <c r="AQ252" s="149">
        <f t="shared" si="191"/>
        <v>12.84817336365602</v>
      </c>
      <c r="AR252" s="149">
        <f t="shared" si="191"/>
        <v>12.844306326507629</v>
      </c>
      <c r="AS252" s="149">
        <f t="shared" si="191"/>
        <v>12.834168874224833</v>
      </c>
      <c r="AT252" s="149">
        <f t="shared" si="191"/>
        <v>12.80772377954089</v>
      </c>
      <c r="AU252" s="149">
        <f t="shared" si="189"/>
        <v>12.739490127635699</v>
      </c>
      <c r="AV252" s="149"/>
      <c r="AW252" s="149"/>
      <c r="AX252" s="149"/>
      <c r="AY252" s="149"/>
      <c r="AZ252" s="149"/>
      <c r="BA252" s="149"/>
      <c r="BB252" s="149"/>
      <c r="BC252" s="149"/>
      <c r="BD252" s="149"/>
      <c r="BE252" s="149"/>
      <c r="BF252" s="149"/>
      <c r="BG252" s="149"/>
      <c r="BH252" s="149"/>
      <c r="BI252" s="149"/>
      <c r="BJ252" s="149"/>
      <c r="BK252" s="149"/>
      <c r="BL252" s="149"/>
    </row>
    <row r="253" spans="1:64" x14ac:dyDescent="0.2">
      <c r="A253" s="51" t="s">
        <v>245</v>
      </c>
      <c r="B253" s="49" t="s">
        <v>30</v>
      </c>
      <c r="C253" s="47">
        <v>56010.391499999998</v>
      </c>
      <c r="D253" s="47">
        <v>5.0000000000000001E-4</v>
      </c>
      <c r="E253" s="13">
        <f t="shared" si="174"/>
        <v>38279.480699240594</v>
      </c>
      <c r="F253">
        <f t="shared" si="175"/>
        <v>38279.5</v>
      </c>
      <c r="G253">
        <f t="shared" si="173"/>
        <v>-8.3062199992127717E-3</v>
      </c>
      <c r="K253">
        <f t="shared" si="178"/>
        <v>-8.3062199992127717E-3</v>
      </c>
      <c r="L253">
        <v>1</v>
      </c>
      <c r="P253" s="193"/>
      <c r="Z253">
        <f t="shared" si="180"/>
        <v>38279.5</v>
      </c>
      <c r="AA253" s="149">
        <f t="shared" si="181"/>
        <v>-8.0758420411001647E-3</v>
      </c>
      <c r="AB253" s="149">
        <f t="shared" si="171"/>
        <v>5.1558891605886607E-2</v>
      </c>
      <c r="AC253" s="149">
        <f t="shared" si="172"/>
        <v>-2.3037795811260697E-4</v>
      </c>
      <c r="AD253" s="149">
        <f t="shared" si="190"/>
        <v>5.3074003584134091E-8</v>
      </c>
      <c r="AE253" s="149">
        <f t="shared" si="177"/>
        <v>5.3074003584134091E-8</v>
      </c>
      <c r="AF253" s="171">
        <f t="shared" si="182"/>
        <v>40991.891499999998</v>
      </c>
      <c r="AG253" s="172"/>
      <c r="AH253">
        <f t="shared" si="183"/>
        <v>-5.9865111605099379E-2</v>
      </c>
      <c r="AI253">
        <f t="shared" si="184"/>
        <v>1.3588531873882164</v>
      </c>
      <c r="AJ253">
        <f t="shared" si="185"/>
        <v>-0.92673030979245419</v>
      </c>
      <c r="AK253">
        <f t="shared" si="186"/>
        <v>0.16773046489854637</v>
      </c>
      <c r="AL253">
        <f t="shared" si="187"/>
        <v>0.43723486384225158</v>
      </c>
      <c r="AM253">
        <f t="shared" si="188"/>
        <v>0.22216816498927633</v>
      </c>
      <c r="AN253" s="149">
        <f t="shared" si="191"/>
        <v>12.8565486619325</v>
      </c>
      <c r="AO253" s="149">
        <f t="shared" si="191"/>
        <v>12.856333101931531</v>
      </c>
      <c r="AP253" s="149">
        <f t="shared" si="191"/>
        <v>12.855765261377609</v>
      </c>
      <c r="AQ253" s="149">
        <f t="shared" si="191"/>
        <v>12.854269882018263</v>
      </c>
      <c r="AR253" s="149">
        <f t="shared" si="191"/>
        <v>12.850335031855744</v>
      </c>
      <c r="AS253" s="149">
        <f t="shared" si="191"/>
        <v>12.840002473998101</v>
      </c>
      <c r="AT253" s="149">
        <f t="shared" si="191"/>
        <v>12.813008916005934</v>
      </c>
      <c r="AU253" s="149">
        <f t="shared" si="189"/>
        <v>12.743292204051629</v>
      </c>
      <c r="AV253" s="149"/>
      <c r="AW253" s="149"/>
      <c r="AX253" s="149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49"/>
      <c r="BI253" s="149"/>
      <c r="BJ253" s="149"/>
      <c r="BK253" s="149"/>
      <c r="BL253" s="149"/>
    </row>
    <row r="254" spans="1:64" x14ac:dyDescent="0.2">
      <c r="A254" s="51" t="s">
        <v>246</v>
      </c>
      <c r="B254" s="49" t="s">
        <v>32</v>
      </c>
      <c r="C254" s="47">
        <v>56011.466399999998</v>
      </c>
      <c r="D254" s="47">
        <v>2.9999999999999997E-4</v>
      </c>
      <c r="E254" s="13">
        <f t="shared" si="174"/>
        <v>38281.978392087163</v>
      </c>
      <c r="F254">
        <f t="shared" si="175"/>
        <v>38282</v>
      </c>
      <c r="G254">
        <f t="shared" si="173"/>
        <v>-9.2991199999232776E-3</v>
      </c>
      <c r="K254">
        <f t="shared" si="178"/>
        <v>-9.2991199999232776E-3</v>
      </c>
      <c r="L254">
        <v>1</v>
      </c>
      <c r="P254" s="193"/>
      <c r="Z254">
        <f t="shared" si="180"/>
        <v>38282</v>
      </c>
      <c r="AA254" s="149">
        <f t="shared" si="181"/>
        <v>-8.0610702982608987E-3</v>
      </c>
      <c r="AB254" s="149">
        <f t="shared" si="171"/>
        <v>5.0561543915624167E-2</v>
      </c>
      <c r="AC254" s="149">
        <f t="shared" si="172"/>
        <v>-1.238049701662379E-3</v>
      </c>
      <c r="AD254" s="149">
        <f t="shared" si="190"/>
        <v>1.5327670637863056E-6</v>
      </c>
      <c r="AE254" s="149">
        <f t="shared" si="177"/>
        <v>1.5327670637863056E-6</v>
      </c>
      <c r="AF254" s="171">
        <f t="shared" si="182"/>
        <v>40992.966399999998</v>
      </c>
      <c r="AG254" s="172"/>
      <c r="AH254">
        <f t="shared" si="183"/>
        <v>-5.9860663915547445E-2</v>
      </c>
      <c r="AI254">
        <f t="shared" si="184"/>
        <v>1.3587786066430902</v>
      </c>
      <c r="AJ254">
        <f t="shared" si="185"/>
        <v>-0.9265632319128736</v>
      </c>
      <c r="AK254">
        <f t="shared" si="186"/>
        <v>0.16788993528203969</v>
      </c>
      <c r="AL254">
        <f t="shared" si="187"/>
        <v>0.43767929894725877</v>
      </c>
      <c r="AM254">
        <f t="shared" si="188"/>
        <v>0.22240136242657002</v>
      </c>
      <c r="AN254" s="149">
        <f t="shared" si="191"/>
        <v>12.856848982399585</v>
      </c>
      <c r="AO254" s="149">
        <f t="shared" si="191"/>
        <v>12.856633299084496</v>
      </c>
      <c r="AP254" s="149">
        <f t="shared" si="191"/>
        <v>12.856065082853036</v>
      </c>
      <c r="AQ254" s="149">
        <f t="shared" si="191"/>
        <v>12.854568581116094</v>
      </c>
      <c r="AR254" s="149">
        <f t="shared" si="191"/>
        <v>12.850630433504415</v>
      </c>
      <c r="AS254" s="149">
        <f t="shared" si="191"/>
        <v>12.840288355891994</v>
      </c>
      <c r="AT254" s="149">
        <f t="shared" si="191"/>
        <v>12.813267965585487</v>
      </c>
      <c r="AU254" s="149">
        <f t="shared" si="189"/>
        <v>12.743478580346528</v>
      </c>
      <c r="AV254" s="149"/>
      <c r="AW254" s="149"/>
      <c r="AX254" s="149"/>
      <c r="AY254" s="149"/>
      <c r="AZ254" s="149"/>
      <c r="BA254" s="149"/>
      <c r="BB254" s="149"/>
      <c r="BC254" s="149"/>
      <c r="BD254" s="149"/>
      <c r="BE254" s="149"/>
      <c r="BF254" s="149"/>
      <c r="BG254" s="149"/>
      <c r="BH254" s="149"/>
      <c r="BI254" s="149"/>
      <c r="BJ254" s="149"/>
      <c r="BK254" s="149"/>
      <c r="BL254" s="149"/>
    </row>
    <row r="255" spans="1:64" x14ac:dyDescent="0.2">
      <c r="A255" s="14" t="s">
        <v>235</v>
      </c>
      <c r="B255" s="43" t="s">
        <v>32</v>
      </c>
      <c r="C255" s="14">
        <v>56034.705300000001</v>
      </c>
      <c r="D255" s="14">
        <v>5.0000000000000001E-4</v>
      </c>
      <c r="E255" s="13">
        <f t="shared" si="174"/>
        <v>38335.977493670609</v>
      </c>
      <c r="F255">
        <f t="shared" si="175"/>
        <v>38336</v>
      </c>
      <c r="G255">
        <f t="shared" si="173"/>
        <v>-9.6857600001385435E-3</v>
      </c>
      <c r="K255">
        <f t="shared" si="178"/>
        <v>-9.6857600001385435E-3</v>
      </c>
      <c r="L255">
        <v>1</v>
      </c>
      <c r="P255" s="193"/>
      <c r="Q255">
        <v>1.9043766567031828E-9</v>
      </c>
      <c r="R255">
        <v>9.8149301450225353E-19</v>
      </c>
      <c r="S255">
        <v>1.3195613537772383E-27</v>
      </c>
      <c r="T255" s="89">
        <v>3.6145970538566231E-9</v>
      </c>
      <c r="U255">
        <v>4.7588536518298022E-7</v>
      </c>
      <c r="V255">
        <v>1.511636913273052E-3</v>
      </c>
      <c r="W255">
        <v>1.7373572367149041E-2</v>
      </c>
      <c r="X255">
        <v>318.70118691797205</v>
      </c>
      <c r="Y255">
        <v>1.0850923398603847E-4</v>
      </c>
      <c r="Z255">
        <f t="shared" si="180"/>
        <v>38336</v>
      </c>
      <c r="AA255" s="149">
        <f t="shared" si="181"/>
        <v>-7.7406023929254206E-3</v>
      </c>
      <c r="AB255" s="149">
        <f t="shared" si="171"/>
        <v>5.0077577551644194E-2</v>
      </c>
      <c r="AC255" s="149">
        <f t="shared" si="172"/>
        <v>-1.945157607213123E-3</v>
      </c>
      <c r="AD255" s="149">
        <f t="shared" si="190"/>
        <v>3.7836381168990821E-6</v>
      </c>
      <c r="AE255" s="149">
        <f t="shared" si="177"/>
        <v>3.7836381168990821E-6</v>
      </c>
      <c r="AF255" s="171">
        <f t="shared" si="182"/>
        <v>41016.205300000001</v>
      </c>
      <c r="AG255" s="172"/>
      <c r="AH255">
        <f t="shared" si="183"/>
        <v>-5.9763337551782737E-2</v>
      </c>
      <c r="AI255">
        <f t="shared" si="184"/>
        <v>1.3571524300159945</v>
      </c>
      <c r="AJ255">
        <f t="shared" si="185"/>
        <v>-0.92291431858471162</v>
      </c>
      <c r="AK255">
        <f t="shared" si="186"/>
        <v>0.17132209631987053</v>
      </c>
      <c r="AL255">
        <f t="shared" si="187"/>
        <v>0.44726719099132584</v>
      </c>
      <c r="AM255">
        <f t="shared" si="188"/>
        <v>0.22743783673286078</v>
      </c>
      <c r="AN255" s="149">
        <f t="shared" si="191"/>
        <v>12.863331903914208</v>
      </c>
      <c r="AO255" s="149">
        <f t="shared" si="191"/>
        <v>12.863113625036336</v>
      </c>
      <c r="AP255" s="149">
        <f t="shared" si="191"/>
        <v>12.862537445284854</v>
      </c>
      <c r="AQ255" s="149">
        <f t="shared" si="191"/>
        <v>12.861017018533401</v>
      </c>
      <c r="AR255" s="149">
        <f t="shared" si="191"/>
        <v>12.857008261780443</v>
      </c>
      <c r="AS255" s="149">
        <f t="shared" si="191"/>
        <v>12.846461579352559</v>
      </c>
      <c r="AT255" s="149">
        <f t="shared" si="191"/>
        <v>12.818862840571912</v>
      </c>
      <c r="AU255" s="149">
        <f t="shared" si="189"/>
        <v>12.747504308316337</v>
      </c>
      <c r="AV255" s="149"/>
      <c r="AW255" s="149"/>
      <c r="AX255" s="149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49"/>
      <c r="BI255" s="149"/>
      <c r="BJ255" s="149"/>
      <c r="BK255" s="149"/>
      <c r="BL255" s="149"/>
    </row>
    <row r="256" spans="1:64" x14ac:dyDescent="0.2">
      <c r="A256" s="15" t="s">
        <v>236</v>
      </c>
      <c r="B256" s="13"/>
      <c r="C256" s="14">
        <v>56356.835200000001</v>
      </c>
      <c r="D256" s="14">
        <v>1E-4</v>
      </c>
      <c r="E256" s="13">
        <f t="shared" si="174"/>
        <v>39084.495073812643</v>
      </c>
      <c r="F256">
        <f t="shared" si="175"/>
        <v>39084.5</v>
      </c>
      <c r="G256">
        <f t="shared" si="173"/>
        <v>-2.12001999898348E-3</v>
      </c>
      <c r="K256">
        <f t="shared" si="178"/>
        <v>-2.12001999898348E-3</v>
      </c>
      <c r="L256">
        <v>1</v>
      </c>
      <c r="P256" s="193"/>
      <c r="Z256">
        <f t="shared" si="180"/>
        <v>39084.5</v>
      </c>
      <c r="AA256" s="149">
        <f t="shared" si="181"/>
        <v>-3.0314108398227652E-3</v>
      </c>
      <c r="AB256" s="149">
        <f t="shared" si="171"/>
        <v>5.6055070355095077E-2</v>
      </c>
      <c r="AC256" s="149">
        <f t="shared" si="172"/>
        <v>9.1139084083928512E-4</v>
      </c>
      <c r="AD256" s="149">
        <f t="shared" si="190"/>
        <v>8.3063326476573917E-7</v>
      </c>
      <c r="AE256" s="149">
        <f t="shared" si="177"/>
        <v>8.3063326476573917E-7</v>
      </c>
      <c r="AF256" s="171">
        <f t="shared" si="182"/>
        <v>41338.335200000001</v>
      </c>
      <c r="AG256" s="172"/>
      <c r="AH256">
        <f t="shared" si="183"/>
        <v>-5.8175090354078557E-2</v>
      </c>
      <c r="AI256">
        <f t="shared" si="184"/>
        <v>1.331849009646938</v>
      </c>
      <c r="AJ256">
        <f t="shared" si="185"/>
        <v>-0.86503001960102954</v>
      </c>
      <c r="AK256">
        <f t="shared" si="186"/>
        <v>0.21629922272193031</v>
      </c>
      <c r="AL256">
        <f t="shared" si="187"/>
        <v>0.57763963872264157</v>
      </c>
      <c r="AM256">
        <f t="shared" si="188"/>
        <v>0.29712796251334117</v>
      </c>
      <c r="AN256" s="149">
        <f t="shared" si="191"/>
        <v>12.952337426301586</v>
      </c>
      <c r="AO256" s="149">
        <f t="shared" si="191"/>
        <v>12.952096605715235</v>
      </c>
      <c r="AP256" s="149">
        <f t="shared" si="191"/>
        <v>12.951440529476967</v>
      </c>
      <c r="AQ256" s="149">
        <f t="shared" si="191"/>
        <v>12.949654040827994</v>
      </c>
      <c r="AR256" s="149">
        <f t="shared" si="191"/>
        <v>12.94479594501966</v>
      </c>
      <c r="AS256" s="149">
        <f t="shared" si="191"/>
        <v>12.931631939708149</v>
      </c>
      <c r="AT256" s="149">
        <f t="shared" si="191"/>
        <v>12.896283718813319</v>
      </c>
      <c r="AU256" s="149">
        <f t="shared" si="189"/>
        <v>12.803305371008967</v>
      </c>
      <c r="AV256" s="149"/>
      <c r="AW256" s="149"/>
      <c r="AX256" s="149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49"/>
      <c r="BI256" s="149"/>
      <c r="BJ256" s="149"/>
      <c r="BK256" s="149"/>
      <c r="BL256" s="149"/>
    </row>
    <row r="257" spans="1:64" x14ac:dyDescent="0.2">
      <c r="A257" s="15" t="s">
        <v>248</v>
      </c>
      <c r="C257" s="19">
        <v>56694.884700000002</v>
      </c>
      <c r="D257" s="19">
        <v>2.0000000000000001E-4</v>
      </c>
      <c r="E257" s="13">
        <f t="shared" si="174"/>
        <v>39870.004254140913</v>
      </c>
      <c r="F257">
        <f>ROUND(2*E257,0)/2</f>
        <v>39870</v>
      </c>
      <c r="G257">
        <f t="shared" si="173"/>
        <v>1.8307999998796731E-3</v>
      </c>
      <c r="K257">
        <f t="shared" si="178"/>
        <v>1.8307999998796731E-3</v>
      </c>
      <c r="L257">
        <v>1</v>
      </c>
      <c r="P257" s="193"/>
      <c r="Z257">
        <f t="shared" si="180"/>
        <v>39870</v>
      </c>
      <c r="AA257" s="149">
        <f t="shared" si="181"/>
        <v>2.4114662457258018E-3</v>
      </c>
      <c r="AB257" s="149">
        <f t="shared" si="171"/>
        <v>5.7894310285952252E-2</v>
      </c>
      <c r="AC257" s="149">
        <f t="shared" si="172"/>
        <v>-5.8066624584612869E-4</v>
      </c>
      <c r="AD257" s="149">
        <f t="shared" si="190"/>
        <v>3.3717328906503679E-7</v>
      </c>
      <c r="AE257" s="149">
        <f t="shared" si="177"/>
        <v>3.3717328906503679E-7</v>
      </c>
      <c r="AF257" s="171">
        <f t="shared" si="182"/>
        <v>41676.384700000002</v>
      </c>
      <c r="AG257" s="172"/>
      <c r="AH257">
        <f t="shared" si="183"/>
        <v>-5.6063510286072579E-2</v>
      </c>
      <c r="AI257">
        <f t="shared" si="184"/>
        <v>1.3007139195294468</v>
      </c>
      <c r="AJ257">
        <f t="shared" si="185"/>
        <v>-0.7919919210972759</v>
      </c>
      <c r="AK257">
        <f t="shared" si="186"/>
        <v>0.25783765736409064</v>
      </c>
      <c r="AL257">
        <f t="shared" si="187"/>
        <v>0.70878511129888444</v>
      </c>
      <c r="AM257">
        <f t="shared" si="188"/>
        <v>0.3700143665335861</v>
      </c>
      <c r="AN257" s="149">
        <f t="shared" ref="AN257:AT257" si="192">$AU257+$AB$7*SIN(AO257)</f>
        <v>13.043793425897116</v>
      </c>
      <c r="AO257" s="149">
        <f t="shared" si="192"/>
        <v>13.043554391835775</v>
      </c>
      <c r="AP257" s="149">
        <f t="shared" si="192"/>
        <v>13.042875182273965</v>
      </c>
      <c r="AQ257" s="149">
        <f t="shared" si="192"/>
        <v>13.040946521851327</v>
      </c>
      <c r="AR257" s="149">
        <f t="shared" si="192"/>
        <v>13.035480327497687</v>
      </c>
      <c r="AS257" s="149">
        <f t="shared" si="192"/>
        <v>13.020069197446904</v>
      </c>
      <c r="AT257" s="149">
        <f t="shared" si="192"/>
        <v>12.977219248417262</v>
      </c>
      <c r="AU257" s="149">
        <f t="shared" si="189"/>
        <v>12.861864802866098</v>
      </c>
      <c r="AV257" s="149"/>
      <c r="AW257" s="149"/>
      <c r="AX257" s="149"/>
      <c r="AY257" s="149"/>
      <c r="AZ257" s="149"/>
      <c r="BA257" s="149"/>
      <c r="BB257" s="149"/>
      <c r="BC257" s="149"/>
      <c r="BD257" s="149"/>
      <c r="BE257" s="149"/>
      <c r="BF257" s="149"/>
      <c r="BG257" s="149"/>
      <c r="BH257" s="149"/>
      <c r="BI257" s="149"/>
      <c r="BJ257" s="149"/>
      <c r="BK257" s="149"/>
      <c r="BL257" s="149"/>
    </row>
    <row r="258" spans="1:64" x14ac:dyDescent="0.2">
      <c r="A258" s="89"/>
      <c r="C258" s="93"/>
      <c r="D258" s="21"/>
      <c r="P258" s="193"/>
      <c r="AA258" s="149"/>
      <c r="AB258" s="149"/>
      <c r="AC258" s="149"/>
      <c r="AD258" s="149"/>
      <c r="AE258" s="149"/>
      <c r="AF258" s="171"/>
      <c r="AG258" s="172"/>
      <c r="AN258" s="149"/>
      <c r="AO258" s="149"/>
      <c r="AP258" s="149"/>
      <c r="AQ258" s="149"/>
      <c r="AR258" s="149"/>
      <c r="AS258" s="149"/>
      <c r="AT258" s="149"/>
      <c r="AU258" s="149"/>
      <c r="AX258" s="149"/>
    </row>
    <row r="259" spans="1:64" x14ac:dyDescent="0.2">
      <c r="A259" s="89"/>
      <c r="C259" s="93"/>
      <c r="D259" s="21"/>
      <c r="P259" s="193"/>
      <c r="AA259" s="149"/>
      <c r="AB259" s="149"/>
      <c r="AC259" s="149"/>
      <c r="AD259" s="149"/>
      <c r="AE259" s="149"/>
      <c r="AF259" s="171"/>
      <c r="AG259" s="172"/>
      <c r="AN259" s="149"/>
      <c r="AO259" s="149"/>
      <c r="AP259" s="149"/>
      <c r="AQ259" s="149"/>
      <c r="AR259" s="149"/>
      <c r="AS259" s="149"/>
      <c r="AT259" s="149"/>
      <c r="AU259" s="149"/>
      <c r="AX259" s="149"/>
    </row>
    <row r="260" spans="1:64" x14ac:dyDescent="0.2">
      <c r="A260" s="89"/>
      <c r="C260" s="93"/>
      <c r="D260" s="21"/>
      <c r="P260" s="193"/>
      <c r="AA260" s="149"/>
      <c r="AB260" s="149"/>
      <c r="AC260" s="149"/>
      <c r="AD260" s="149"/>
      <c r="AE260" s="149"/>
      <c r="AF260" s="171"/>
      <c r="AG260" s="172"/>
      <c r="AN260" s="149"/>
      <c r="AO260" s="149"/>
      <c r="AP260" s="149"/>
      <c r="AQ260" s="149"/>
      <c r="AR260" s="149"/>
      <c r="AS260" s="149"/>
      <c r="AT260" s="149"/>
      <c r="AU260" s="149"/>
      <c r="AX260" s="149"/>
    </row>
    <row r="261" spans="1:64" x14ac:dyDescent="0.2">
      <c r="A261" s="89"/>
      <c r="C261" s="93"/>
      <c r="D261" s="21"/>
      <c r="P261" s="193"/>
      <c r="AA261" s="149"/>
      <c r="AB261" s="149"/>
      <c r="AC261" s="149"/>
      <c r="AD261" s="149"/>
      <c r="AE261" s="149"/>
      <c r="AF261" s="171"/>
      <c r="AG261" s="172"/>
      <c r="AN261" s="149"/>
      <c r="AO261" s="149"/>
      <c r="AP261" s="149"/>
      <c r="AQ261" s="149"/>
      <c r="AR261" s="149"/>
      <c r="AS261" s="149"/>
      <c r="AT261" s="149"/>
      <c r="AU261" s="149"/>
      <c r="AX261" s="149"/>
    </row>
    <row r="262" spans="1:64" x14ac:dyDescent="0.2">
      <c r="A262" s="89"/>
      <c r="C262" s="93"/>
      <c r="D262" s="21"/>
      <c r="P262" s="193"/>
      <c r="AA262" s="149"/>
      <c r="AB262" s="149"/>
      <c r="AC262" s="149"/>
      <c r="AD262" s="149"/>
      <c r="AE262" s="149"/>
      <c r="AF262" s="171"/>
      <c r="AG262" s="172"/>
      <c r="AN262" s="149"/>
      <c r="AO262" s="149"/>
      <c r="AP262" s="149"/>
      <c r="AQ262" s="149"/>
      <c r="AR262" s="149"/>
      <c r="AS262" s="149"/>
      <c r="AT262" s="149"/>
      <c r="AU262" s="149"/>
      <c r="AX262" s="149"/>
    </row>
    <row r="263" spans="1:64" x14ac:dyDescent="0.2">
      <c r="A263" s="89"/>
      <c r="C263" s="93"/>
      <c r="D263" s="21"/>
      <c r="P263" s="193"/>
      <c r="AA263" s="149"/>
      <c r="AB263" s="149"/>
      <c r="AC263" s="149"/>
      <c r="AD263" s="149"/>
      <c r="AE263" s="149"/>
      <c r="AF263" s="171"/>
      <c r="AG263" s="172"/>
      <c r="AN263" s="149"/>
      <c r="AO263" s="149"/>
      <c r="AP263" s="149"/>
      <c r="AQ263" s="149"/>
      <c r="AR263" s="149"/>
      <c r="AS263" s="149"/>
      <c r="AT263" s="149"/>
      <c r="AU263" s="149"/>
      <c r="AX263" s="149"/>
    </row>
    <row r="264" spans="1:64" x14ac:dyDescent="0.2">
      <c r="A264" s="89"/>
      <c r="C264" s="93"/>
      <c r="D264" s="21"/>
      <c r="P264" s="193"/>
      <c r="AA264" s="149"/>
      <c r="AB264" s="149"/>
      <c r="AC264" s="149"/>
      <c r="AD264" s="149"/>
      <c r="AE264" s="149"/>
      <c r="AF264" s="171"/>
      <c r="AG264" s="172"/>
      <c r="AN264" s="149"/>
      <c r="AO264" s="149"/>
      <c r="AP264" s="149"/>
      <c r="AQ264" s="149"/>
      <c r="AR264" s="149"/>
      <c r="AS264" s="149"/>
      <c r="AT264" s="149"/>
      <c r="AU264" s="149"/>
      <c r="AX264" s="149"/>
    </row>
    <row r="265" spans="1:64" x14ac:dyDescent="0.2">
      <c r="A265" s="89"/>
      <c r="C265" s="93"/>
      <c r="D265" s="21"/>
      <c r="P265" s="193"/>
      <c r="AA265" s="149"/>
      <c r="AB265" s="149"/>
      <c r="AC265" s="149"/>
      <c r="AD265" s="149"/>
      <c r="AE265" s="149"/>
      <c r="AF265" s="171"/>
      <c r="AG265" s="172"/>
      <c r="AN265" s="149"/>
      <c r="AO265" s="149"/>
      <c r="AP265" s="149"/>
      <c r="AQ265" s="149"/>
      <c r="AR265" s="149"/>
      <c r="AS265" s="149"/>
      <c r="AT265" s="149"/>
      <c r="AU265" s="149"/>
      <c r="AX265" s="149"/>
    </row>
    <row r="266" spans="1:64" x14ac:dyDescent="0.2">
      <c r="A266" s="89"/>
      <c r="C266" s="93"/>
      <c r="D266" s="21"/>
      <c r="P266" s="193"/>
      <c r="AA266" s="149"/>
      <c r="AB266" s="149"/>
      <c r="AC266" s="149"/>
      <c r="AD266" s="149"/>
      <c r="AE266" s="149"/>
      <c r="AF266" s="171"/>
      <c r="AG266" s="172"/>
      <c r="AN266" s="149"/>
      <c r="AO266" s="149"/>
      <c r="AP266" s="149"/>
      <c r="AQ266" s="149"/>
      <c r="AR266" s="149"/>
      <c r="AS266" s="149"/>
      <c r="AT266" s="149"/>
      <c r="AU266" s="149"/>
      <c r="AX266" s="149"/>
    </row>
    <row r="267" spans="1:64" x14ac:dyDescent="0.2">
      <c r="A267" s="89"/>
      <c r="C267" s="93"/>
      <c r="D267" s="21"/>
      <c r="P267" s="193"/>
      <c r="AA267" s="149"/>
      <c r="AB267" s="149"/>
      <c r="AC267" s="149"/>
      <c r="AD267" s="149"/>
      <c r="AE267" s="149"/>
      <c r="AF267" s="171"/>
      <c r="AG267" s="172"/>
      <c r="AN267" s="149"/>
      <c r="AO267" s="149"/>
      <c r="AP267" s="149"/>
      <c r="AQ267" s="149"/>
      <c r="AR267" s="149"/>
      <c r="AS267" s="149"/>
      <c r="AT267" s="149"/>
      <c r="AU267" s="149"/>
      <c r="AX267" s="149"/>
    </row>
    <row r="268" spans="1:64" x14ac:dyDescent="0.2">
      <c r="A268" s="89"/>
      <c r="C268" s="93"/>
      <c r="D268" s="21"/>
      <c r="P268" s="193"/>
      <c r="AA268" s="149"/>
      <c r="AB268" s="149"/>
      <c r="AC268" s="149"/>
      <c r="AD268" s="149"/>
      <c r="AE268" s="149"/>
      <c r="AF268" s="171"/>
      <c r="AG268" s="172"/>
      <c r="AN268" s="149"/>
      <c r="AO268" s="149"/>
      <c r="AP268" s="149"/>
      <c r="AQ268" s="149"/>
      <c r="AR268" s="149"/>
      <c r="AS268" s="149"/>
      <c r="AT268" s="149"/>
      <c r="AU268" s="149"/>
      <c r="AX268" s="149"/>
    </row>
    <row r="269" spans="1:64" x14ac:dyDescent="0.2">
      <c r="A269" s="89"/>
      <c r="C269" s="19"/>
      <c r="D269" s="19"/>
      <c r="P269" s="193"/>
      <c r="AA269" s="149"/>
      <c r="AB269" s="149"/>
      <c r="AC269" s="149"/>
      <c r="AD269" s="149"/>
      <c r="AE269" s="149"/>
      <c r="AF269" s="171"/>
      <c r="AG269" s="172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  <c r="BA269" s="149"/>
      <c r="BB269" s="149"/>
      <c r="BC269" s="149"/>
      <c r="BD269" s="149"/>
      <c r="BE269" s="149"/>
      <c r="BF269" s="149"/>
      <c r="BG269" s="149"/>
      <c r="BH269" s="149"/>
      <c r="BI269" s="149"/>
      <c r="BJ269" s="149"/>
      <c r="BK269" s="149"/>
      <c r="BL269" s="149"/>
    </row>
    <row r="270" spans="1:64" x14ac:dyDescent="0.2">
      <c r="A270" s="89"/>
      <c r="C270" s="19"/>
      <c r="D270" s="19"/>
      <c r="P270" s="193"/>
      <c r="AA270" s="149"/>
      <c r="AB270" s="149"/>
      <c r="AC270" s="149"/>
      <c r="AD270" s="149"/>
      <c r="AE270" s="149"/>
      <c r="AF270" s="171"/>
      <c r="AG270" s="172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49"/>
      <c r="BI270" s="149"/>
      <c r="BJ270" s="149"/>
      <c r="BK270" s="149"/>
      <c r="BL270" s="149"/>
    </row>
    <row r="271" spans="1:64" x14ac:dyDescent="0.2">
      <c r="A271" s="89"/>
      <c r="C271" s="19"/>
      <c r="D271" s="19"/>
      <c r="P271" s="193"/>
      <c r="AA271" s="149"/>
      <c r="AB271" s="149"/>
      <c r="AC271" s="149"/>
      <c r="AD271" s="149"/>
      <c r="AE271" s="149"/>
      <c r="AF271" s="171"/>
      <c r="AG271" s="172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  <c r="BA271" s="149"/>
      <c r="BB271" s="149"/>
      <c r="BC271" s="149"/>
      <c r="BD271" s="149"/>
      <c r="BE271" s="149"/>
      <c r="BF271" s="149"/>
      <c r="BG271" s="149"/>
      <c r="BH271" s="149"/>
      <c r="BI271" s="149"/>
      <c r="BJ271" s="149"/>
      <c r="BK271" s="149"/>
      <c r="BL271" s="149"/>
    </row>
    <row r="272" spans="1:64" x14ac:dyDescent="0.2">
      <c r="A272" s="89"/>
      <c r="C272" s="19"/>
      <c r="D272" s="19"/>
      <c r="P272" s="193"/>
      <c r="AA272" s="149"/>
      <c r="AB272" s="149"/>
      <c r="AC272" s="149"/>
      <c r="AD272" s="149"/>
      <c r="AE272" s="149"/>
      <c r="AF272" s="171"/>
      <c r="AG272" s="172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  <c r="BD272" s="149"/>
      <c r="BE272" s="149"/>
      <c r="BF272" s="149"/>
      <c r="BG272" s="149"/>
      <c r="BH272" s="149"/>
      <c r="BI272" s="149"/>
      <c r="BJ272" s="149"/>
      <c r="BK272" s="149"/>
      <c r="BL272" s="149"/>
    </row>
    <row r="273" spans="1:64" x14ac:dyDescent="0.2">
      <c r="A273" s="89"/>
      <c r="C273" s="19"/>
      <c r="D273" s="19"/>
      <c r="P273" s="193"/>
      <c r="AA273" s="149"/>
      <c r="AB273" s="149"/>
      <c r="AC273" s="149"/>
      <c r="AD273" s="149"/>
      <c r="AE273" s="149"/>
      <c r="AF273" s="171"/>
      <c r="AG273" s="172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49"/>
      <c r="BI273" s="149"/>
      <c r="BJ273" s="149"/>
      <c r="BK273" s="149"/>
      <c r="BL273" s="149"/>
    </row>
    <row r="274" spans="1:64" x14ac:dyDescent="0.2">
      <c r="A274" s="89"/>
      <c r="C274" s="19"/>
      <c r="D274" s="19"/>
      <c r="P274" s="193"/>
      <c r="AA274" s="149"/>
      <c r="AB274" s="149"/>
      <c r="AC274" s="149"/>
      <c r="AD274" s="149"/>
      <c r="AE274" s="149"/>
      <c r="AF274" s="171"/>
      <c r="AG274" s="172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49"/>
      <c r="BI274" s="149"/>
      <c r="BJ274" s="149"/>
      <c r="BK274" s="149"/>
      <c r="BL274" s="149"/>
    </row>
    <row r="275" spans="1:64" x14ac:dyDescent="0.2">
      <c r="A275" s="89"/>
      <c r="C275" s="19"/>
      <c r="D275" s="19"/>
      <c r="P275" s="193"/>
      <c r="AA275" s="149"/>
      <c r="AB275" s="149"/>
      <c r="AC275" s="149"/>
      <c r="AD275" s="149"/>
      <c r="AE275" s="149"/>
      <c r="AF275" s="171"/>
      <c r="AG275" s="172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  <c r="BA275" s="149"/>
      <c r="BB275" s="149"/>
      <c r="BC275" s="149"/>
      <c r="BD275" s="149"/>
      <c r="BE275" s="149"/>
      <c r="BF275" s="149"/>
      <c r="BG275" s="149"/>
      <c r="BH275" s="149"/>
      <c r="BI275" s="149"/>
      <c r="BJ275" s="149"/>
      <c r="BK275" s="149"/>
      <c r="BL275" s="149"/>
    </row>
    <row r="276" spans="1:64" x14ac:dyDescent="0.2">
      <c r="A276" s="89"/>
      <c r="C276" s="19"/>
      <c r="D276" s="19"/>
      <c r="P276" s="193"/>
      <c r="AA276" s="149"/>
      <c r="AB276" s="149"/>
      <c r="AC276" s="149"/>
      <c r="AD276" s="149"/>
      <c r="AE276" s="149"/>
      <c r="AF276" s="171"/>
      <c r="AG276" s="172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  <c r="BD276" s="149"/>
      <c r="BE276" s="149"/>
      <c r="BF276" s="149"/>
      <c r="BG276" s="149"/>
      <c r="BH276" s="149"/>
      <c r="BI276" s="149"/>
      <c r="BJ276" s="149"/>
      <c r="BK276" s="149"/>
      <c r="BL276" s="149"/>
    </row>
    <row r="277" spans="1:64" x14ac:dyDescent="0.2">
      <c r="A277" s="89"/>
      <c r="C277" s="19"/>
      <c r="D277" s="19"/>
      <c r="P277" s="193"/>
      <c r="AA277" s="149"/>
      <c r="AB277" s="149"/>
      <c r="AC277" s="149"/>
      <c r="AD277" s="149"/>
      <c r="AE277" s="149"/>
      <c r="AF277" s="171"/>
      <c r="AG277" s="172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  <c r="BA277" s="149"/>
      <c r="BB277" s="149"/>
      <c r="BC277" s="149"/>
      <c r="BD277" s="149"/>
      <c r="BE277" s="149"/>
      <c r="BF277" s="149"/>
      <c r="BG277" s="149"/>
      <c r="BH277" s="149"/>
      <c r="BI277" s="149"/>
      <c r="BJ277" s="149"/>
      <c r="BK277" s="149"/>
      <c r="BL277" s="149"/>
    </row>
    <row r="278" spans="1:64" x14ac:dyDescent="0.2">
      <c r="A278" s="89"/>
      <c r="C278" s="19"/>
      <c r="D278" s="19"/>
      <c r="P278" s="193"/>
      <c r="AA278" s="149"/>
      <c r="AB278" s="149"/>
      <c r="AC278" s="149"/>
      <c r="AD278" s="149"/>
      <c r="AE278" s="149"/>
      <c r="AF278" s="171"/>
      <c r="AG278" s="172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  <c r="BA278" s="149"/>
      <c r="BB278" s="149"/>
      <c r="BC278" s="149"/>
      <c r="BD278" s="149"/>
      <c r="BE278" s="149"/>
      <c r="BF278" s="149"/>
      <c r="BG278" s="149"/>
      <c r="BH278" s="149"/>
      <c r="BI278" s="149"/>
      <c r="BJ278" s="149"/>
      <c r="BK278" s="149"/>
      <c r="BL278" s="149"/>
    </row>
    <row r="279" spans="1:64" x14ac:dyDescent="0.2">
      <c r="A279" s="89"/>
      <c r="C279" s="19"/>
      <c r="D279" s="19"/>
      <c r="P279" s="193"/>
      <c r="AA279" s="149"/>
      <c r="AB279" s="149"/>
      <c r="AC279" s="149"/>
      <c r="AD279" s="149"/>
      <c r="AE279" s="149"/>
      <c r="AF279" s="171"/>
      <c r="AG279" s="172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  <c r="BA279" s="149"/>
      <c r="BB279" s="149"/>
      <c r="BC279" s="149"/>
      <c r="BD279" s="149"/>
      <c r="BE279" s="149"/>
      <c r="BF279" s="149"/>
      <c r="BG279" s="149"/>
      <c r="BH279" s="149"/>
      <c r="BI279" s="149"/>
      <c r="BJ279" s="149"/>
      <c r="BK279" s="149"/>
      <c r="BL279" s="149"/>
    </row>
    <row r="280" spans="1:64" x14ac:dyDescent="0.2">
      <c r="A280" s="89"/>
      <c r="C280" s="19"/>
      <c r="D280" s="19"/>
      <c r="P280" s="193"/>
      <c r="AA280" s="149"/>
      <c r="AB280" s="149"/>
      <c r="AC280" s="149"/>
      <c r="AD280" s="149"/>
      <c r="AE280" s="149"/>
      <c r="AF280" s="171"/>
      <c r="AG280" s="172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  <c r="BA280" s="149"/>
      <c r="BB280" s="149"/>
      <c r="BC280" s="149"/>
      <c r="BD280" s="149"/>
      <c r="BE280" s="149"/>
      <c r="BF280" s="149"/>
      <c r="BG280" s="149"/>
      <c r="BH280" s="149"/>
      <c r="BI280" s="149"/>
      <c r="BJ280" s="149"/>
      <c r="BK280" s="149"/>
      <c r="BL280" s="149"/>
    </row>
    <row r="281" spans="1:64" x14ac:dyDescent="0.2">
      <c r="A281" s="89"/>
      <c r="C281" s="19"/>
      <c r="D281" s="19"/>
      <c r="P281" s="193"/>
      <c r="AA281" s="149"/>
      <c r="AB281" s="149"/>
      <c r="AC281" s="149"/>
      <c r="AD281" s="149"/>
      <c r="AE281" s="149"/>
      <c r="AF281" s="171"/>
      <c r="AG281" s="172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  <c r="BA281" s="149"/>
      <c r="BB281" s="149"/>
      <c r="BC281" s="149"/>
      <c r="BD281" s="149"/>
      <c r="BE281" s="149"/>
      <c r="BF281" s="149"/>
      <c r="BG281" s="149"/>
      <c r="BH281" s="149"/>
      <c r="BI281" s="149"/>
      <c r="BJ281" s="149"/>
      <c r="BK281" s="149"/>
      <c r="BL281" s="149"/>
    </row>
    <row r="282" spans="1:64" x14ac:dyDescent="0.2">
      <c r="A282" s="89"/>
      <c r="C282" s="19"/>
      <c r="D282" s="19"/>
      <c r="P282" s="193"/>
      <c r="AA282" s="149"/>
      <c r="AB282" s="149"/>
      <c r="AC282" s="149"/>
      <c r="AD282" s="149"/>
      <c r="AE282" s="149"/>
      <c r="AF282" s="171"/>
      <c r="AG282" s="172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  <c r="BA282" s="149"/>
      <c r="BB282" s="149"/>
      <c r="BC282" s="149"/>
      <c r="BD282" s="149"/>
      <c r="BE282" s="149"/>
      <c r="BF282" s="149"/>
      <c r="BG282" s="149"/>
      <c r="BH282" s="149"/>
      <c r="BI282" s="149"/>
      <c r="BJ282" s="149"/>
      <c r="BK282" s="149"/>
      <c r="BL282" s="149"/>
    </row>
    <row r="283" spans="1:64" x14ac:dyDescent="0.2">
      <c r="A283" s="89"/>
      <c r="C283" s="19"/>
      <c r="D283" s="19"/>
      <c r="P283" s="193"/>
      <c r="AA283" s="149"/>
      <c r="AB283" s="149"/>
      <c r="AC283" s="149"/>
      <c r="AD283" s="149"/>
      <c r="AE283" s="149"/>
      <c r="AF283" s="171"/>
      <c r="AG283" s="172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  <c r="BA283" s="149"/>
      <c r="BB283" s="149"/>
      <c r="BC283" s="149"/>
      <c r="BD283" s="149"/>
      <c r="BE283" s="149"/>
      <c r="BF283" s="149"/>
      <c r="BG283" s="149"/>
      <c r="BH283" s="149"/>
      <c r="BI283" s="149"/>
      <c r="BJ283" s="149"/>
      <c r="BK283" s="149"/>
      <c r="BL283" s="149"/>
    </row>
    <row r="284" spans="1:64" x14ac:dyDescent="0.2">
      <c r="A284" s="89"/>
      <c r="C284" s="19"/>
      <c r="D284" s="19"/>
      <c r="P284" s="193"/>
      <c r="AA284" s="149"/>
      <c r="AB284" s="149"/>
      <c r="AC284" s="149"/>
      <c r="AD284" s="149"/>
      <c r="AE284" s="149"/>
      <c r="AF284" s="171"/>
      <c r="AG284" s="172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  <c r="BA284" s="149"/>
      <c r="BB284" s="149"/>
      <c r="BC284" s="149"/>
      <c r="BD284" s="149"/>
      <c r="BE284" s="149"/>
      <c r="BF284" s="149"/>
      <c r="BG284" s="149"/>
      <c r="BH284" s="149"/>
      <c r="BI284" s="149"/>
      <c r="BJ284" s="149"/>
      <c r="BK284" s="149"/>
      <c r="BL284" s="149"/>
    </row>
    <row r="285" spans="1:64" x14ac:dyDescent="0.2">
      <c r="A285" s="89"/>
      <c r="C285" s="19"/>
      <c r="D285" s="19"/>
      <c r="P285" s="193"/>
      <c r="AA285" s="149"/>
      <c r="AB285" s="149"/>
      <c r="AC285" s="149"/>
      <c r="AD285" s="149"/>
      <c r="AE285" s="149"/>
      <c r="AF285" s="171"/>
      <c r="AG285" s="172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  <c r="BA285" s="149"/>
      <c r="BB285" s="149"/>
      <c r="BC285" s="149"/>
      <c r="BD285" s="149"/>
      <c r="BE285" s="149"/>
      <c r="BF285" s="149"/>
      <c r="BG285" s="149"/>
      <c r="BH285" s="149"/>
      <c r="BI285" s="149"/>
      <c r="BJ285" s="149"/>
      <c r="BK285" s="149"/>
      <c r="BL285" s="149"/>
    </row>
    <row r="286" spans="1:64" x14ac:dyDescent="0.2">
      <c r="A286" s="89"/>
      <c r="C286" s="19"/>
      <c r="D286" s="19"/>
      <c r="P286" s="193"/>
      <c r="AA286" s="149"/>
      <c r="AB286" s="149"/>
      <c r="AC286" s="149"/>
      <c r="AD286" s="149"/>
      <c r="AE286" s="149"/>
      <c r="AF286" s="171"/>
      <c r="AG286" s="172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  <c r="BA286" s="149"/>
      <c r="BB286" s="149"/>
      <c r="BC286" s="149"/>
      <c r="BD286" s="149"/>
      <c r="BE286" s="149"/>
      <c r="BF286" s="149"/>
      <c r="BG286" s="149"/>
      <c r="BH286" s="149"/>
      <c r="BI286" s="149"/>
      <c r="BJ286" s="149"/>
      <c r="BK286" s="149"/>
      <c r="BL286" s="149"/>
    </row>
    <row r="287" spans="1:64" x14ac:dyDescent="0.2">
      <c r="A287" s="89"/>
      <c r="C287" s="19"/>
      <c r="D287" s="19"/>
      <c r="P287" s="193"/>
      <c r="AA287" s="149"/>
      <c r="AB287" s="149"/>
      <c r="AC287" s="149"/>
      <c r="AD287" s="149"/>
      <c r="AE287" s="149"/>
      <c r="AF287" s="171"/>
      <c r="AG287" s="172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  <c r="BA287" s="149"/>
      <c r="BB287" s="149"/>
      <c r="BC287" s="149"/>
      <c r="BD287" s="149"/>
      <c r="BE287" s="149"/>
      <c r="BF287" s="149"/>
      <c r="BG287" s="149"/>
      <c r="BH287" s="149"/>
      <c r="BI287" s="149"/>
      <c r="BJ287" s="149"/>
      <c r="BK287" s="149"/>
      <c r="BL287" s="149"/>
    </row>
    <row r="288" spans="1:64" x14ac:dyDescent="0.2">
      <c r="A288" s="89"/>
      <c r="C288" s="19"/>
      <c r="D288" s="19"/>
      <c r="P288" s="193"/>
      <c r="AA288" s="149"/>
      <c r="AB288" s="149"/>
      <c r="AC288" s="149"/>
      <c r="AD288" s="149"/>
      <c r="AE288" s="149"/>
      <c r="AF288" s="171"/>
      <c r="AG288" s="172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  <c r="BA288" s="149"/>
      <c r="BB288" s="149"/>
      <c r="BC288" s="149"/>
      <c r="BD288" s="149"/>
      <c r="BE288" s="149"/>
      <c r="BF288" s="149"/>
      <c r="BG288" s="149"/>
      <c r="BH288" s="149"/>
      <c r="BI288" s="149"/>
      <c r="BJ288" s="149"/>
      <c r="BK288" s="149"/>
      <c r="BL288" s="149"/>
    </row>
    <row r="289" spans="1:64" x14ac:dyDescent="0.2">
      <c r="A289" s="89"/>
      <c r="C289" s="19"/>
      <c r="D289" s="19"/>
      <c r="P289" s="193"/>
      <c r="AA289" s="149"/>
      <c r="AB289" s="149"/>
      <c r="AC289" s="149"/>
      <c r="AD289" s="149"/>
      <c r="AE289" s="149"/>
      <c r="AF289" s="171"/>
      <c r="AG289" s="172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  <c r="BA289" s="149"/>
      <c r="BB289" s="149"/>
      <c r="BC289" s="149"/>
      <c r="BD289" s="149"/>
      <c r="BE289" s="149"/>
      <c r="BF289" s="149"/>
      <c r="BG289" s="149"/>
      <c r="BH289" s="149"/>
      <c r="BI289" s="149"/>
      <c r="BJ289" s="149"/>
      <c r="BK289" s="149"/>
      <c r="BL289" s="149"/>
    </row>
    <row r="290" spans="1:64" x14ac:dyDescent="0.2">
      <c r="A290" s="89"/>
      <c r="C290" s="19"/>
      <c r="D290" s="19"/>
      <c r="P290" s="193"/>
      <c r="AA290" s="149"/>
      <c r="AB290" s="149"/>
      <c r="AC290" s="149"/>
      <c r="AD290" s="149"/>
      <c r="AE290" s="149"/>
      <c r="AF290" s="171"/>
      <c r="AG290" s="172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  <c r="BA290" s="149"/>
      <c r="BB290" s="149"/>
      <c r="BC290" s="149"/>
      <c r="BD290" s="149"/>
      <c r="BE290" s="149"/>
      <c r="BF290" s="149"/>
      <c r="BG290" s="149"/>
      <c r="BH290" s="149"/>
      <c r="BI290" s="149"/>
      <c r="BJ290" s="149"/>
      <c r="BK290" s="149"/>
      <c r="BL290" s="149"/>
    </row>
    <row r="291" spans="1:64" x14ac:dyDescent="0.2">
      <c r="A291" s="89"/>
      <c r="C291" s="19"/>
      <c r="D291" s="19"/>
      <c r="P291" s="193"/>
      <c r="AA291" s="149"/>
      <c r="AB291" s="149"/>
      <c r="AC291" s="149"/>
      <c r="AD291" s="149"/>
      <c r="AE291" s="149"/>
      <c r="AF291" s="171"/>
      <c r="AG291" s="172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  <c r="BA291" s="149"/>
      <c r="BB291" s="149"/>
      <c r="BC291" s="149"/>
      <c r="BD291" s="149"/>
      <c r="BE291" s="149"/>
      <c r="BF291" s="149"/>
      <c r="BG291" s="149"/>
      <c r="BH291" s="149"/>
      <c r="BI291" s="149"/>
      <c r="BJ291" s="149"/>
      <c r="BK291" s="149"/>
      <c r="BL291" s="149"/>
    </row>
    <row r="292" spans="1:64" x14ac:dyDescent="0.2">
      <c r="A292" s="89"/>
      <c r="C292" s="19"/>
      <c r="D292" s="19"/>
      <c r="P292" s="193"/>
      <c r="AA292" s="149"/>
      <c r="AB292" s="149"/>
      <c r="AC292" s="149"/>
      <c r="AD292" s="149"/>
      <c r="AE292" s="149"/>
      <c r="AF292" s="171"/>
      <c r="AG292" s="172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  <c r="BA292" s="149"/>
      <c r="BB292" s="149"/>
      <c r="BC292" s="149"/>
      <c r="BD292" s="149"/>
      <c r="BE292" s="149"/>
      <c r="BF292" s="149"/>
      <c r="BG292" s="149"/>
      <c r="BH292" s="149"/>
      <c r="BI292" s="149"/>
      <c r="BJ292" s="149"/>
      <c r="BK292" s="149"/>
      <c r="BL292" s="149"/>
    </row>
    <row r="293" spans="1:64" x14ac:dyDescent="0.2">
      <c r="A293" s="89"/>
      <c r="C293" s="19"/>
      <c r="D293" s="19"/>
      <c r="P293" s="193"/>
      <c r="AA293" s="149"/>
      <c r="AB293" s="149"/>
      <c r="AC293" s="149"/>
      <c r="AD293" s="149"/>
      <c r="AE293" s="149"/>
      <c r="AF293" s="171"/>
      <c r="AG293" s="172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  <c r="BA293" s="149"/>
      <c r="BB293" s="149"/>
      <c r="BC293" s="149"/>
      <c r="BD293" s="149"/>
      <c r="BE293" s="149"/>
      <c r="BF293" s="149"/>
      <c r="BG293" s="149"/>
      <c r="BH293" s="149"/>
      <c r="BI293" s="149"/>
      <c r="BJ293" s="149"/>
      <c r="BK293" s="149"/>
      <c r="BL293" s="149"/>
    </row>
    <row r="294" spans="1:64" x14ac:dyDescent="0.2">
      <c r="A294" s="89"/>
      <c r="C294" s="19"/>
      <c r="D294" s="19"/>
      <c r="P294" s="193"/>
      <c r="AA294" s="149"/>
      <c r="AB294" s="149"/>
      <c r="AC294" s="149"/>
      <c r="AD294" s="149"/>
      <c r="AE294" s="149"/>
      <c r="AF294" s="171"/>
      <c r="AG294" s="172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  <c r="BA294" s="149"/>
      <c r="BB294" s="149"/>
      <c r="BC294" s="149"/>
      <c r="BD294" s="149"/>
      <c r="BE294" s="149"/>
      <c r="BF294" s="149"/>
      <c r="BG294" s="149"/>
      <c r="BH294" s="149"/>
      <c r="BI294" s="149"/>
      <c r="BJ294" s="149"/>
      <c r="BK294" s="149"/>
      <c r="BL294" s="149"/>
    </row>
    <row r="295" spans="1:64" x14ac:dyDescent="0.2">
      <c r="A295" s="89"/>
      <c r="C295" s="19"/>
      <c r="D295" s="19"/>
      <c r="P295" s="193"/>
      <c r="AA295" s="149"/>
      <c r="AB295" s="149"/>
      <c r="AC295" s="149"/>
      <c r="AD295" s="149"/>
      <c r="AE295" s="149"/>
      <c r="AF295" s="171"/>
      <c r="AG295" s="172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  <c r="BA295" s="149"/>
      <c r="BB295" s="149"/>
      <c r="BC295" s="149"/>
      <c r="BD295" s="149"/>
      <c r="BE295" s="149"/>
      <c r="BF295" s="149"/>
      <c r="BG295" s="149"/>
      <c r="BH295" s="149"/>
      <c r="BI295" s="149"/>
      <c r="BJ295" s="149"/>
      <c r="BK295" s="149"/>
      <c r="BL295" s="149"/>
    </row>
    <row r="296" spans="1:64" x14ac:dyDescent="0.2">
      <c r="A296" s="89"/>
      <c r="C296" s="19"/>
      <c r="D296" s="19"/>
      <c r="P296" s="193"/>
      <c r="AA296" s="149"/>
      <c r="AB296" s="149"/>
      <c r="AC296" s="149"/>
      <c r="AD296" s="149"/>
      <c r="AE296" s="149"/>
      <c r="AF296" s="171"/>
      <c r="AG296" s="172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  <c r="BA296" s="149"/>
      <c r="BB296" s="149"/>
      <c r="BC296" s="149"/>
      <c r="BD296" s="149"/>
      <c r="BE296" s="149"/>
      <c r="BF296" s="149"/>
      <c r="BG296" s="149"/>
      <c r="BH296" s="149"/>
      <c r="BI296" s="149"/>
      <c r="BJ296" s="149"/>
      <c r="BK296" s="149"/>
      <c r="BL296" s="149"/>
    </row>
    <row r="297" spans="1:64" x14ac:dyDescent="0.2">
      <c r="A297" s="89"/>
      <c r="C297" s="19"/>
      <c r="D297" s="19"/>
      <c r="P297" s="193"/>
      <c r="AA297" s="149"/>
      <c r="AB297" s="149"/>
      <c r="AC297" s="149"/>
      <c r="AD297" s="149"/>
      <c r="AE297" s="149"/>
      <c r="AF297" s="171"/>
      <c r="AG297" s="172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  <c r="BA297" s="149"/>
      <c r="BB297" s="149"/>
      <c r="BC297" s="149"/>
      <c r="BD297" s="149"/>
      <c r="BE297" s="149"/>
      <c r="BF297" s="149"/>
      <c r="BG297" s="149"/>
      <c r="BH297" s="149"/>
      <c r="BI297" s="149"/>
      <c r="BJ297" s="149"/>
      <c r="BK297" s="149"/>
      <c r="BL297" s="149"/>
    </row>
    <row r="298" spans="1:64" x14ac:dyDescent="0.2">
      <c r="A298" s="89"/>
      <c r="C298" s="19"/>
      <c r="D298" s="19"/>
      <c r="P298" s="193"/>
      <c r="AA298" s="149"/>
      <c r="AB298" s="149"/>
      <c r="AC298" s="149"/>
      <c r="AD298" s="149"/>
      <c r="AE298" s="149"/>
      <c r="AF298" s="171"/>
      <c r="AG298" s="172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  <c r="BA298" s="149"/>
      <c r="BB298" s="149"/>
      <c r="BC298" s="149"/>
      <c r="BD298" s="149"/>
      <c r="BE298" s="149"/>
      <c r="BF298" s="149"/>
      <c r="BG298" s="149"/>
      <c r="BH298" s="149"/>
      <c r="BI298" s="149"/>
      <c r="BJ298" s="149"/>
      <c r="BK298" s="149"/>
      <c r="BL298" s="149"/>
    </row>
    <row r="299" spans="1:64" x14ac:dyDescent="0.2">
      <c r="A299" s="89"/>
      <c r="C299" s="19"/>
      <c r="D299" s="19"/>
      <c r="P299" s="193"/>
      <c r="AA299" s="149"/>
      <c r="AB299" s="149"/>
      <c r="AC299" s="149"/>
      <c r="AD299" s="149"/>
      <c r="AE299" s="149"/>
      <c r="AF299" s="171"/>
      <c r="AG299" s="172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  <c r="BA299" s="149"/>
      <c r="BB299" s="149"/>
      <c r="BC299" s="149"/>
      <c r="BD299" s="149"/>
      <c r="BE299" s="149"/>
      <c r="BF299" s="149"/>
      <c r="BG299" s="149"/>
      <c r="BH299" s="149"/>
      <c r="BI299" s="149"/>
      <c r="BJ299" s="149"/>
      <c r="BK299" s="149"/>
      <c r="BL299" s="149"/>
    </row>
    <row r="300" spans="1:64" x14ac:dyDescent="0.2">
      <c r="A300" s="89"/>
      <c r="C300" s="19"/>
      <c r="D300" s="19"/>
      <c r="P300" s="193"/>
      <c r="AA300" s="149"/>
      <c r="AB300" s="149"/>
      <c r="AC300" s="149"/>
      <c r="AD300" s="149"/>
      <c r="AE300" s="149"/>
      <c r="AF300" s="171"/>
      <c r="AG300" s="172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  <c r="BA300" s="149"/>
      <c r="BB300" s="149"/>
      <c r="BC300" s="149"/>
      <c r="BD300" s="149"/>
      <c r="BE300" s="149"/>
      <c r="BF300" s="149"/>
      <c r="BG300" s="149"/>
      <c r="BH300" s="149"/>
      <c r="BI300" s="149"/>
      <c r="BJ300" s="149"/>
      <c r="BK300" s="149"/>
      <c r="BL300" s="149"/>
    </row>
    <row r="301" spans="1:64" x14ac:dyDescent="0.2">
      <c r="A301" s="89"/>
      <c r="C301" s="19"/>
      <c r="D301" s="19"/>
      <c r="P301" s="193"/>
      <c r="AA301" s="149"/>
      <c r="AB301" s="149"/>
      <c r="AC301" s="149"/>
      <c r="AD301" s="149"/>
      <c r="AE301" s="149"/>
      <c r="AF301" s="171"/>
      <c r="AG301" s="172"/>
      <c r="AN301" s="149"/>
      <c r="AO301" s="149"/>
      <c r="AP301" s="149"/>
      <c r="AQ301" s="149"/>
      <c r="AR301" s="149"/>
      <c r="AS301" s="149"/>
      <c r="AT301" s="149"/>
      <c r="AU301" s="149"/>
      <c r="AV301" s="149"/>
      <c r="AW301" s="149"/>
      <c r="AX301" s="149"/>
      <c r="AY301" s="149"/>
      <c r="AZ301" s="149"/>
      <c r="BA301" s="149"/>
      <c r="BB301" s="149"/>
      <c r="BC301" s="149"/>
      <c r="BD301" s="149"/>
      <c r="BE301" s="149"/>
      <c r="BF301" s="149"/>
      <c r="BG301" s="149"/>
      <c r="BH301" s="149"/>
      <c r="BI301" s="149"/>
      <c r="BJ301" s="149"/>
      <c r="BK301" s="149"/>
      <c r="BL301" s="149"/>
    </row>
    <row r="302" spans="1:64" x14ac:dyDescent="0.2">
      <c r="A302" s="89"/>
      <c r="C302" s="19"/>
      <c r="D302" s="19"/>
      <c r="P302" s="193"/>
      <c r="AA302" s="149"/>
      <c r="AB302" s="149"/>
      <c r="AC302" s="149"/>
      <c r="AD302" s="149"/>
      <c r="AE302" s="149"/>
      <c r="AF302" s="171"/>
      <c r="AG302" s="172"/>
      <c r="AN302" s="149"/>
      <c r="AO302" s="149"/>
      <c r="AP302" s="149"/>
      <c r="AQ302" s="149"/>
      <c r="AR302" s="149"/>
      <c r="AS302" s="149"/>
      <c r="AT302" s="149"/>
      <c r="AU302" s="149"/>
      <c r="AV302" s="149"/>
      <c r="AW302" s="149"/>
      <c r="AX302" s="149"/>
      <c r="AY302" s="149"/>
      <c r="AZ302" s="149"/>
      <c r="BA302" s="149"/>
      <c r="BB302" s="149"/>
      <c r="BC302" s="149"/>
      <c r="BD302" s="149"/>
      <c r="BE302" s="149"/>
      <c r="BF302" s="149"/>
      <c r="BG302" s="149"/>
      <c r="BH302" s="149"/>
      <c r="BI302" s="149"/>
      <c r="BJ302" s="149"/>
      <c r="BK302" s="149"/>
      <c r="BL302" s="149"/>
    </row>
    <row r="303" spans="1:64" x14ac:dyDescent="0.2">
      <c r="A303" s="89"/>
      <c r="C303" s="19"/>
      <c r="D303" s="19"/>
      <c r="P303" s="193"/>
      <c r="AA303" s="149"/>
      <c r="AB303" s="149"/>
      <c r="AC303" s="149"/>
      <c r="AD303" s="149"/>
      <c r="AE303" s="149"/>
      <c r="AF303" s="171"/>
      <c r="AG303" s="172"/>
      <c r="AN303" s="149"/>
      <c r="AO303" s="149"/>
      <c r="AP303" s="149"/>
      <c r="AQ303" s="149"/>
      <c r="AR303" s="149"/>
      <c r="AS303" s="149"/>
      <c r="AT303" s="149"/>
      <c r="AU303" s="149"/>
      <c r="AV303" s="149"/>
      <c r="AW303" s="149"/>
      <c r="AX303" s="149"/>
      <c r="AY303" s="149"/>
      <c r="AZ303" s="149"/>
      <c r="BA303" s="149"/>
      <c r="BB303" s="149"/>
      <c r="BC303" s="149"/>
      <c r="BD303" s="149"/>
      <c r="BE303" s="149"/>
      <c r="BF303" s="149"/>
      <c r="BG303" s="149"/>
      <c r="BH303" s="149"/>
      <c r="BI303" s="149"/>
      <c r="BJ303" s="149"/>
      <c r="BK303" s="149"/>
      <c r="BL303" s="149"/>
    </row>
    <row r="304" spans="1:64" x14ac:dyDescent="0.2">
      <c r="A304" s="89"/>
      <c r="C304" s="19"/>
      <c r="D304" s="19"/>
      <c r="P304" s="193"/>
      <c r="AA304" s="149"/>
      <c r="AB304" s="149"/>
      <c r="AC304" s="149"/>
      <c r="AD304" s="149"/>
      <c r="AE304" s="149"/>
      <c r="AF304" s="171"/>
      <c r="AG304" s="172"/>
      <c r="AN304" s="149"/>
      <c r="AO304" s="149"/>
      <c r="AP304" s="149"/>
      <c r="AQ304" s="149"/>
      <c r="AR304" s="149"/>
      <c r="AS304" s="149"/>
      <c r="AT304" s="149"/>
      <c r="AU304" s="149"/>
      <c r="AV304" s="149"/>
      <c r="AW304" s="149"/>
      <c r="AX304" s="149"/>
      <c r="AY304" s="149"/>
      <c r="AZ304" s="149"/>
      <c r="BA304" s="149"/>
      <c r="BB304" s="149"/>
      <c r="BC304" s="149"/>
      <c r="BD304" s="149"/>
      <c r="BE304" s="149"/>
      <c r="BF304" s="149"/>
      <c r="BG304" s="149"/>
      <c r="BH304" s="149"/>
      <c r="BI304" s="149"/>
      <c r="BJ304" s="149"/>
      <c r="BK304" s="149"/>
      <c r="BL304" s="149"/>
    </row>
    <row r="305" spans="1:64" x14ac:dyDescent="0.2">
      <c r="A305" s="89"/>
      <c r="C305" s="19"/>
      <c r="D305" s="19"/>
      <c r="P305" s="193"/>
      <c r="AA305" s="149"/>
      <c r="AB305" s="149"/>
      <c r="AC305" s="149"/>
      <c r="AD305" s="149"/>
      <c r="AE305" s="149"/>
      <c r="AF305" s="171"/>
      <c r="AG305" s="172"/>
      <c r="AN305" s="149"/>
      <c r="AO305" s="149"/>
      <c r="AP305" s="149"/>
      <c r="AQ305" s="149"/>
      <c r="AR305" s="149"/>
      <c r="AS305" s="149"/>
      <c r="AT305" s="149"/>
      <c r="AU305" s="149"/>
      <c r="AV305" s="149"/>
      <c r="AW305" s="149"/>
      <c r="AX305" s="149"/>
      <c r="AY305" s="149"/>
      <c r="AZ305" s="149"/>
      <c r="BA305" s="149"/>
      <c r="BB305" s="149"/>
      <c r="BC305" s="149"/>
      <c r="BD305" s="149"/>
      <c r="BE305" s="149"/>
      <c r="BF305" s="149"/>
      <c r="BG305" s="149"/>
      <c r="BH305" s="149"/>
      <c r="BI305" s="149"/>
      <c r="BJ305" s="149"/>
      <c r="BK305" s="149"/>
      <c r="BL305" s="149"/>
    </row>
    <row r="306" spans="1:64" x14ac:dyDescent="0.2">
      <c r="A306" s="89"/>
      <c r="C306" s="19"/>
      <c r="D306" s="19"/>
      <c r="P306" s="193"/>
      <c r="AA306" s="149"/>
      <c r="AB306" s="149"/>
      <c r="AC306" s="149"/>
      <c r="AD306" s="149"/>
      <c r="AE306" s="149"/>
      <c r="AF306" s="171"/>
      <c r="AG306" s="172"/>
      <c r="AN306" s="149"/>
      <c r="AO306" s="149"/>
      <c r="AP306" s="149"/>
      <c r="AQ306" s="149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49"/>
      <c r="BI306" s="149"/>
      <c r="BJ306" s="149"/>
      <c r="BK306" s="149"/>
      <c r="BL306" s="149"/>
    </row>
    <row r="307" spans="1:64" x14ac:dyDescent="0.2">
      <c r="A307" s="89"/>
      <c r="C307" s="19"/>
      <c r="D307" s="19"/>
      <c r="P307" s="193"/>
      <c r="AA307" s="149"/>
      <c r="AB307" s="149"/>
      <c r="AC307" s="149"/>
      <c r="AD307" s="149"/>
      <c r="AE307" s="149"/>
      <c r="AF307" s="171"/>
      <c r="AG307" s="172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  <c r="BD307" s="149"/>
      <c r="BE307" s="149"/>
      <c r="BF307" s="149"/>
      <c r="BG307" s="149"/>
      <c r="BH307" s="149"/>
      <c r="BI307" s="149"/>
      <c r="BJ307" s="149"/>
      <c r="BK307" s="149"/>
      <c r="BL307" s="149"/>
    </row>
    <row r="308" spans="1:64" x14ac:dyDescent="0.2">
      <c r="A308" s="89"/>
      <c r="C308" s="19"/>
      <c r="D308" s="19"/>
      <c r="P308" s="193"/>
      <c r="AA308" s="149"/>
      <c r="AB308" s="149"/>
      <c r="AC308" s="149"/>
      <c r="AD308" s="149"/>
      <c r="AE308" s="149"/>
      <c r="AF308" s="171"/>
      <c r="AG308" s="172"/>
      <c r="AN308" s="149"/>
      <c r="AO308" s="149"/>
      <c r="AP308" s="149"/>
      <c r="AQ308" s="149"/>
      <c r="AR308" s="149"/>
      <c r="AS308" s="149"/>
      <c r="AT308" s="149"/>
      <c r="AU308" s="149"/>
      <c r="AV308" s="149"/>
      <c r="AW308" s="149"/>
      <c r="AX308" s="149"/>
      <c r="AY308" s="149"/>
      <c r="AZ308" s="149"/>
      <c r="BA308" s="149"/>
      <c r="BB308" s="149"/>
      <c r="BC308" s="149"/>
      <c r="BD308" s="149"/>
      <c r="BE308" s="149"/>
      <c r="BF308" s="149"/>
      <c r="BG308" s="149"/>
      <c r="BH308" s="149"/>
      <c r="BI308" s="149"/>
      <c r="BJ308" s="149"/>
      <c r="BK308" s="149"/>
      <c r="BL308" s="149"/>
    </row>
    <row r="309" spans="1:64" x14ac:dyDescent="0.2">
      <c r="A309" s="89"/>
      <c r="C309" s="19"/>
      <c r="D309" s="19"/>
      <c r="P309" s="193"/>
      <c r="AA309" s="149"/>
      <c r="AB309" s="149"/>
      <c r="AC309" s="149"/>
      <c r="AD309" s="149"/>
      <c r="AE309" s="149"/>
      <c r="AF309" s="171"/>
      <c r="AG309" s="172"/>
      <c r="AN309" s="149"/>
      <c r="AO309" s="149"/>
      <c r="AP309" s="149"/>
      <c r="AQ309" s="149"/>
      <c r="AR309" s="149"/>
      <c r="AS309" s="149"/>
      <c r="AT309" s="149"/>
      <c r="AU309" s="149"/>
      <c r="AV309" s="149"/>
      <c r="AW309" s="149"/>
      <c r="AX309" s="149"/>
      <c r="AY309" s="149"/>
      <c r="AZ309" s="149"/>
      <c r="BA309" s="149"/>
      <c r="BB309" s="149"/>
      <c r="BC309" s="149"/>
      <c r="BD309" s="149"/>
      <c r="BE309" s="149"/>
      <c r="BF309" s="149"/>
      <c r="BG309" s="149"/>
      <c r="BH309" s="149"/>
      <c r="BI309" s="149"/>
      <c r="BJ309" s="149"/>
      <c r="BK309" s="149"/>
      <c r="BL309" s="149"/>
    </row>
    <row r="310" spans="1:64" x14ac:dyDescent="0.2">
      <c r="A310" s="89"/>
      <c r="C310" s="19"/>
      <c r="D310" s="19"/>
      <c r="P310" s="193"/>
      <c r="AA310" s="149"/>
      <c r="AB310" s="149"/>
      <c r="AC310" s="149"/>
      <c r="AD310" s="149"/>
      <c r="AE310" s="149"/>
      <c r="AF310" s="171"/>
      <c r="AG310" s="172"/>
      <c r="AN310" s="149"/>
      <c r="AO310" s="149"/>
      <c r="AP310" s="149"/>
      <c r="AQ310" s="149"/>
      <c r="AR310" s="149"/>
      <c r="AS310" s="149"/>
      <c r="AT310" s="149"/>
      <c r="AU310" s="149"/>
      <c r="AV310" s="149"/>
      <c r="AW310" s="149"/>
      <c r="AX310" s="149"/>
      <c r="AY310" s="149"/>
      <c r="AZ310" s="149"/>
      <c r="BA310" s="149"/>
      <c r="BB310" s="149"/>
      <c r="BC310" s="149"/>
      <c r="BD310" s="149"/>
      <c r="BE310" s="149"/>
      <c r="BF310" s="149"/>
      <c r="BG310" s="149"/>
      <c r="BH310" s="149"/>
      <c r="BI310" s="149"/>
      <c r="BJ310" s="149"/>
      <c r="BK310" s="149"/>
      <c r="BL310" s="149"/>
    </row>
    <row r="311" spans="1:64" x14ac:dyDescent="0.2">
      <c r="A311" s="89"/>
      <c r="C311" s="19"/>
      <c r="D311" s="19"/>
      <c r="P311" s="193"/>
      <c r="AA311" s="149"/>
      <c r="AB311" s="149"/>
      <c r="AC311" s="149"/>
      <c r="AD311" s="149"/>
      <c r="AE311" s="149"/>
      <c r="AF311" s="171"/>
      <c r="AG311" s="172"/>
      <c r="AN311" s="149"/>
      <c r="AO311" s="149"/>
      <c r="AP311" s="149"/>
      <c r="AQ311" s="149"/>
      <c r="AR311" s="149"/>
      <c r="AS311" s="149"/>
      <c r="AT311" s="149"/>
      <c r="AU311" s="149"/>
      <c r="AV311" s="149"/>
      <c r="AW311" s="149"/>
      <c r="AX311" s="149"/>
      <c r="AY311" s="149"/>
      <c r="AZ311" s="149"/>
      <c r="BA311" s="149"/>
      <c r="BB311" s="149"/>
      <c r="BC311" s="149"/>
      <c r="BD311" s="149"/>
      <c r="BE311" s="149"/>
      <c r="BF311" s="149"/>
      <c r="BG311" s="149"/>
      <c r="BH311" s="149"/>
      <c r="BI311" s="149"/>
      <c r="BJ311" s="149"/>
      <c r="BK311" s="149"/>
      <c r="BL311" s="149"/>
    </row>
    <row r="312" spans="1:64" x14ac:dyDescent="0.2">
      <c r="A312" s="89"/>
      <c r="C312" s="19"/>
      <c r="D312" s="19"/>
      <c r="P312" s="193"/>
      <c r="AA312" s="149"/>
      <c r="AB312" s="149"/>
      <c r="AC312" s="149"/>
      <c r="AD312" s="149"/>
      <c r="AE312" s="149"/>
      <c r="AF312" s="171"/>
      <c r="AG312" s="172"/>
      <c r="AN312" s="149"/>
      <c r="AO312" s="149"/>
      <c r="AP312" s="149"/>
      <c r="AQ312" s="149"/>
      <c r="AR312" s="149"/>
      <c r="AS312" s="149"/>
      <c r="AT312" s="149"/>
      <c r="AU312" s="149"/>
      <c r="AV312" s="149"/>
      <c r="AW312" s="149"/>
      <c r="AX312" s="149"/>
      <c r="AY312" s="149"/>
      <c r="AZ312" s="149"/>
      <c r="BA312" s="149"/>
      <c r="BB312" s="149"/>
      <c r="BC312" s="149"/>
      <c r="BD312" s="149"/>
      <c r="BE312" s="149"/>
      <c r="BF312" s="149"/>
      <c r="BG312" s="149"/>
      <c r="BH312" s="149"/>
      <c r="BI312" s="149"/>
      <c r="BJ312" s="149"/>
      <c r="BK312" s="149"/>
      <c r="BL312" s="149"/>
    </row>
    <row r="313" spans="1:64" x14ac:dyDescent="0.2">
      <c r="A313" s="89"/>
      <c r="C313" s="19"/>
      <c r="D313" s="19"/>
      <c r="P313" s="193"/>
      <c r="AA313" s="149"/>
      <c r="AB313" s="149"/>
      <c r="AC313" s="149"/>
      <c r="AD313" s="149"/>
      <c r="AE313" s="149"/>
      <c r="AF313" s="171"/>
      <c r="AG313" s="172"/>
      <c r="AN313" s="149"/>
      <c r="AO313" s="149"/>
      <c r="AP313" s="149"/>
      <c r="AQ313" s="149"/>
      <c r="AR313" s="149"/>
      <c r="AS313" s="149"/>
      <c r="AT313" s="149"/>
      <c r="AU313" s="149"/>
      <c r="AV313" s="149"/>
      <c r="AW313" s="149"/>
      <c r="AX313" s="149"/>
      <c r="AY313" s="149"/>
      <c r="AZ313" s="149"/>
      <c r="BA313" s="149"/>
      <c r="BB313" s="149"/>
      <c r="BC313" s="149"/>
      <c r="BD313" s="149"/>
      <c r="BE313" s="149"/>
      <c r="BF313" s="149"/>
      <c r="BG313" s="149"/>
      <c r="BH313" s="149"/>
      <c r="BI313" s="149"/>
      <c r="BJ313" s="149"/>
      <c r="BK313" s="149"/>
      <c r="BL313" s="149"/>
    </row>
    <row r="314" spans="1:64" x14ac:dyDescent="0.2">
      <c r="A314" s="89"/>
      <c r="C314" s="19"/>
      <c r="D314" s="19"/>
      <c r="P314" s="193"/>
      <c r="AA314" s="149"/>
      <c r="AB314" s="149"/>
      <c r="AC314" s="149"/>
      <c r="AD314" s="149"/>
      <c r="AE314" s="149"/>
      <c r="AF314" s="171"/>
      <c r="AG314" s="172"/>
      <c r="AN314" s="149"/>
      <c r="AO314" s="149"/>
      <c r="AP314" s="149"/>
      <c r="AQ314" s="149"/>
      <c r="AR314" s="149"/>
      <c r="AS314" s="149"/>
      <c r="AT314" s="149"/>
      <c r="AU314" s="149"/>
      <c r="AV314" s="149"/>
      <c r="AW314" s="149"/>
      <c r="AX314" s="149"/>
      <c r="AY314" s="149"/>
      <c r="AZ314" s="149"/>
      <c r="BA314" s="149"/>
      <c r="BB314" s="149"/>
      <c r="BC314" s="149"/>
      <c r="BD314" s="149"/>
      <c r="BE314" s="149"/>
      <c r="BF314" s="149"/>
      <c r="BG314" s="149"/>
      <c r="BH314" s="149"/>
      <c r="BI314" s="149"/>
      <c r="BJ314" s="149"/>
      <c r="BK314" s="149"/>
      <c r="BL314" s="149"/>
    </row>
    <row r="315" spans="1:64" x14ac:dyDescent="0.2">
      <c r="A315" s="89"/>
      <c r="C315" s="19"/>
      <c r="D315" s="19"/>
      <c r="P315" s="193"/>
      <c r="AA315" s="149"/>
      <c r="AB315" s="149"/>
      <c r="AC315" s="149"/>
      <c r="AD315" s="149"/>
      <c r="AE315" s="149"/>
      <c r="AF315" s="171"/>
      <c r="AG315" s="172"/>
      <c r="AN315" s="149"/>
      <c r="AO315" s="149"/>
      <c r="AP315" s="149"/>
      <c r="AQ315" s="149"/>
      <c r="AR315" s="149"/>
      <c r="AS315" s="149"/>
      <c r="AT315" s="149"/>
      <c r="AU315" s="149"/>
      <c r="AV315" s="149"/>
      <c r="AW315" s="149"/>
      <c r="AX315" s="149"/>
      <c r="AY315" s="149"/>
      <c r="AZ315" s="149"/>
      <c r="BA315" s="149"/>
      <c r="BB315" s="149"/>
      <c r="BC315" s="149"/>
      <c r="BD315" s="149"/>
      <c r="BE315" s="149"/>
      <c r="BF315" s="149"/>
      <c r="BG315" s="149"/>
      <c r="BH315" s="149"/>
      <c r="BI315" s="149"/>
      <c r="BJ315" s="149"/>
      <c r="BK315" s="149"/>
      <c r="BL315" s="149"/>
    </row>
    <row r="316" spans="1:64" x14ac:dyDescent="0.2">
      <c r="A316" s="89"/>
      <c r="C316" s="19"/>
      <c r="D316" s="19"/>
      <c r="P316" s="193"/>
      <c r="AA316" s="149"/>
      <c r="AB316" s="149"/>
      <c r="AC316" s="149"/>
      <c r="AD316" s="149"/>
      <c r="AE316" s="149"/>
      <c r="AF316" s="171"/>
      <c r="AG316" s="172"/>
      <c r="AN316" s="149"/>
      <c r="AO316" s="149"/>
      <c r="AP316" s="149"/>
      <c r="AQ316" s="149"/>
      <c r="AR316" s="149"/>
      <c r="AS316" s="149"/>
      <c r="AT316" s="149"/>
      <c r="AU316" s="149"/>
      <c r="AV316" s="149"/>
      <c r="AW316" s="149"/>
      <c r="AX316" s="149"/>
      <c r="AY316" s="149"/>
      <c r="AZ316" s="149"/>
      <c r="BA316" s="149"/>
      <c r="BB316" s="149"/>
      <c r="BC316" s="149"/>
      <c r="BD316" s="149"/>
      <c r="BE316" s="149"/>
      <c r="BF316" s="149"/>
      <c r="BG316" s="149"/>
      <c r="BH316" s="149"/>
      <c r="BI316" s="149"/>
      <c r="BJ316" s="149"/>
      <c r="BK316" s="149"/>
      <c r="BL316" s="149"/>
    </row>
    <row r="317" spans="1:64" x14ac:dyDescent="0.2">
      <c r="A317" s="89"/>
      <c r="C317" s="19"/>
      <c r="D317" s="19"/>
      <c r="P317" s="193"/>
      <c r="AA317" s="149"/>
      <c r="AB317" s="149"/>
      <c r="AC317" s="149"/>
      <c r="AD317" s="149"/>
      <c r="AE317" s="149"/>
      <c r="AF317" s="171"/>
      <c r="AG317" s="172"/>
      <c r="AN317" s="149"/>
      <c r="AO317" s="149"/>
      <c r="AP317" s="149"/>
      <c r="AQ317" s="149"/>
      <c r="AR317" s="149"/>
      <c r="AS317" s="149"/>
      <c r="AT317" s="149"/>
      <c r="AU317" s="149"/>
      <c r="AV317" s="149"/>
      <c r="AW317" s="149"/>
      <c r="AX317" s="149"/>
      <c r="AY317" s="149"/>
      <c r="AZ317" s="149"/>
      <c r="BA317" s="149"/>
      <c r="BB317" s="149"/>
      <c r="BC317" s="149"/>
      <c r="BD317" s="149"/>
      <c r="BE317" s="149"/>
      <c r="BF317" s="149"/>
      <c r="BG317" s="149"/>
      <c r="BH317" s="149"/>
      <c r="BI317" s="149"/>
      <c r="BJ317" s="149"/>
      <c r="BK317" s="149"/>
      <c r="BL317" s="149"/>
    </row>
    <row r="318" spans="1:64" x14ac:dyDescent="0.2">
      <c r="A318" s="89"/>
      <c r="C318" s="19"/>
      <c r="D318" s="19"/>
      <c r="P318" s="193"/>
      <c r="AA318" s="149"/>
      <c r="AB318" s="149"/>
      <c r="AC318" s="149"/>
      <c r="AD318" s="149"/>
      <c r="AE318" s="149"/>
      <c r="AF318" s="171"/>
      <c r="AG318" s="172"/>
      <c r="AN318" s="149"/>
      <c r="AO318" s="149"/>
      <c r="AP318" s="149"/>
      <c r="AQ318" s="149"/>
      <c r="AR318" s="149"/>
      <c r="AS318" s="149"/>
      <c r="AT318" s="149"/>
      <c r="AU318" s="149"/>
      <c r="AV318" s="149"/>
      <c r="AW318" s="149"/>
      <c r="AX318" s="149"/>
      <c r="AY318" s="149"/>
      <c r="AZ318" s="149"/>
      <c r="BA318" s="149"/>
      <c r="BB318" s="149"/>
      <c r="BC318" s="149"/>
      <c r="BD318" s="149"/>
      <c r="BE318" s="149"/>
      <c r="BF318" s="149"/>
      <c r="BG318" s="149"/>
      <c r="BH318" s="149"/>
      <c r="BI318" s="149"/>
      <c r="BJ318" s="149"/>
      <c r="BK318" s="149"/>
      <c r="BL318" s="149"/>
    </row>
    <row r="319" spans="1:64" x14ac:dyDescent="0.2">
      <c r="A319" s="89"/>
      <c r="C319" s="19"/>
      <c r="D319" s="19"/>
      <c r="P319" s="193"/>
      <c r="AA319" s="149"/>
      <c r="AB319" s="149"/>
      <c r="AC319" s="149"/>
      <c r="AD319" s="149"/>
      <c r="AE319" s="149"/>
      <c r="AF319" s="171"/>
      <c r="AG319" s="172"/>
      <c r="AN319" s="149"/>
      <c r="AO319" s="149"/>
      <c r="AP319" s="149"/>
      <c r="AQ319" s="149"/>
      <c r="AR319" s="149"/>
      <c r="AS319" s="149"/>
      <c r="AT319" s="149"/>
      <c r="AU319" s="149"/>
      <c r="AV319" s="149"/>
      <c r="AW319" s="149"/>
      <c r="AX319" s="149"/>
      <c r="AY319" s="149"/>
      <c r="AZ319" s="149"/>
      <c r="BA319" s="149"/>
      <c r="BB319" s="149"/>
      <c r="BC319" s="149"/>
      <c r="BD319" s="149"/>
      <c r="BE319" s="149"/>
      <c r="BF319" s="149"/>
      <c r="BG319" s="149"/>
      <c r="BH319" s="149"/>
      <c r="BI319" s="149"/>
      <c r="BJ319" s="149"/>
      <c r="BK319" s="149"/>
      <c r="BL319" s="149"/>
    </row>
    <row r="320" spans="1:64" x14ac:dyDescent="0.2">
      <c r="A320" s="89"/>
      <c r="C320" s="19"/>
      <c r="D320" s="19"/>
      <c r="P320" s="193"/>
      <c r="AA320" s="149"/>
      <c r="AB320" s="149"/>
      <c r="AC320" s="149"/>
      <c r="AD320" s="149"/>
      <c r="AE320" s="149"/>
      <c r="AF320" s="171"/>
      <c r="AG320" s="172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  <c r="BF320" s="149"/>
      <c r="BG320" s="149"/>
      <c r="BH320" s="149"/>
      <c r="BI320" s="149"/>
      <c r="BJ320" s="149"/>
      <c r="BK320" s="149"/>
      <c r="BL320" s="149"/>
    </row>
    <row r="321" spans="1:64" x14ac:dyDescent="0.2">
      <c r="A321" s="89"/>
      <c r="C321" s="19"/>
      <c r="D321" s="19"/>
      <c r="P321" s="193"/>
      <c r="AA321" s="149"/>
      <c r="AB321" s="149"/>
      <c r="AC321" s="149"/>
      <c r="AD321" s="149"/>
      <c r="AE321" s="149"/>
      <c r="AF321" s="171"/>
      <c r="AG321" s="172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  <c r="BF321" s="149"/>
      <c r="BG321" s="149"/>
      <c r="BH321" s="149"/>
      <c r="BI321" s="149"/>
      <c r="BJ321" s="149"/>
      <c r="BK321" s="149"/>
      <c r="BL321" s="149"/>
    </row>
    <row r="322" spans="1:64" x14ac:dyDescent="0.2">
      <c r="A322" s="89"/>
      <c r="C322" s="19"/>
      <c r="D322" s="19"/>
      <c r="P322" s="193"/>
      <c r="AA322" s="149"/>
      <c r="AB322" s="149"/>
      <c r="AC322" s="149"/>
      <c r="AD322" s="149"/>
      <c r="AE322" s="149"/>
      <c r="AF322" s="171"/>
      <c r="AG322" s="172"/>
      <c r="AN322" s="149"/>
      <c r="AO322" s="149"/>
      <c r="AP322" s="149"/>
      <c r="AQ322" s="149"/>
      <c r="AR322" s="149"/>
      <c r="AS322" s="149"/>
      <c r="AT322" s="149"/>
      <c r="AU322" s="149"/>
      <c r="AV322" s="149"/>
      <c r="AW322" s="149"/>
      <c r="AX322" s="149"/>
      <c r="AY322" s="149"/>
      <c r="AZ322" s="149"/>
      <c r="BA322" s="149"/>
      <c r="BB322" s="149"/>
      <c r="BC322" s="149"/>
      <c r="BD322" s="149"/>
      <c r="BE322" s="149"/>
      <c r="BF322" s="149"/>
      <c r="BG322" s="149"/>
      <c r="BH322" s="149"/>
      <c r="BI322" s="149"/>
      <c r="BJ322" s="149"/>
      <c r="BK322" s="149"/>
      <c r="BL322" s="149"/>
    </row>
    <row r="323" spans="1:64" x14ac:dyDescent="0.2">
      <c r="A323" s="89"/>
      <c r="C323" s="19"/>
      <c r="D323" s="19"/>
      <c r="P323" s="193"/>
      <c r="AA323" s="149"/>
      <c r="AB323" s="149"/>
      <c r="AC323" s="149"/>
      <c r="AD323" s="149"/>
      <c r="AE323" s="149"/>
      <c r="AF323" s="171"/>
      <c r="AG323" s="172"/>
      <c r="AN323" s="149"/>
      <c r="AO323" s="149"/>
      <c r="AP323" s="149"/>
      <c r="AQ323" s="149"/>
      <c r="AR323" s="149"/>
      <c r="AS323" s="149"/>
      <c r="AT323" s="149"/>
      <c r="AU323" s="149"/>
      <c r="AV323" s="149"/>
      <c r="AW323" s="149"/>
      <c r="AX323" s="149"/>
      <c r="AY323" s="149"/>
      <c r="AZ323" s="149"/>
      <c r="BA323" s="149"/>
      <c r="BB323" s="149"/>
      <c r="BC323" s="149"/>
      <c r="BD323" s="149"/>
      <c r="BE323" s="149"/>
      <c r="BF323" s="149"/>
      <c r="BG323" s="149"/>
      <c r="BH323" s="149"/>
      <c r="BI323" s="149"/>
      <c r="BJ323" s="149"/>
      <c r="BK323" s="149"/>
      <c r="BL323" s="149"/>
    </row>
    <row r="324" spans="1:64" x14ac:dyDescent="0.2">
      <c r="A324" s="89"/>
      <c r="C324" s="19"/>
      <c r="D324" s="19"/>
      <c r="P324" s="193"/>
      <c r="AA324" s="149"/>
      <c r="AB324" s="149"/>
      <c r="AC324" s="149"/>
      <c r="AD324" s="149"/>
      <c r="AE324" s="149"/>
      <c r="AF324" s="171"/>
      <c r="AG324" s="172"/>
      <c r="AN324" s="149"/>
      <c r="AO324" s="149"/>
      <c r="AP324" s="149"/>
      <c r="AQ324" s="149"/>
      <c r="AR324" s="149"/>
      <c r="AS324" s="149"/>
      <c r="AT324" s="149"/>
      <c r="AU324" s="149"/>
      <c r="AV324" s="149"/>
      <c r="AW324" s="149"/>
      <c r="AX324" s="149"/>
      <c r="AY324" s="149"/>
      <c r="AZ324" s="149"/>
      <c r="BA324" s="149"/>
      <c r="BB324" s="149"/>
      <c r="BC324" s="149"/>
      <c r="BD324" s="149"/>
      <c r="BE324" s="149"/>
      <c r="BF324" s="149"/>
      <c r="BG324" s="149"/>
      <c r="BH324" s="149"/>
      <c r="BI324" s="149"/>
      <c r="BJ324" s="149"/>
      <c r="BK324" s="149"/>
      <c r="BL324" s="149"/>
    </row>
    <row r="325" spans="1:64" x14ac:dyDescent="0.2">
      <c r="A325" s="89"/>
      <c r="C325" s="19"/>
      <c r="D325" s="19"/>
      <c r="P325" s="193"/>
      <c r="AA325" s="149"/>
      <c r="AB325" s="149"/>
      <c r="AC325" s="149"/>
      <c r="AD325" s="149"/>
      <c r="AE325" s="149"/>
      <c r="AF325" s="171"/>
      <c r="AG325" s="172"/>
      <c r="AN325" s="149"/>
      <c r="AO325" s="149"/>
      <c r="AP325" s="149"/>
      <c r="AQ325" s="149"/>
      <c r="AR325" s="149"/>
      <c r="AS325" s="149"/>
      <c r="AT325" s="149"/>
      <c r="AU325" s="149"/>
      <c r="AV325" s="149"/>
      <c r="AW325" s="149"/>
      <c r="AX325" s="149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49"/>
      <c r="BI325" s="149"/>
      <c r="BJ325" s="149"/>
      <c r="BK325" s="149"/>
      <c r="BL325" s="149"/>
    </row>
    <row r="326" spans="1:64" x14ac:dyDescent="0.2">
      <c r="A326" s="89"/>
      <c r="C326" s="19"/>
      <c r="D326" s="19"/>
      <c r="P326" s="193"/>
      <c r="AA326" s="149"/>
      <c r="AB326" s="149"/>
      <c r="AC326" s="149"/>
      <c r="AD326" s="149"/>
      <c r="AE326" s="149"/>
      <c r="AF326" s="171"/>
      <c r="AG326" s="172"/>
      <c r="AN326" s="149"/>
      <c r="AO326" s="149"/>
      <c r="AP326" s="149"/>
      <c r="AQ326" s="149"/>
      <c r="AR326" s="149"/>
      <c r="AS326" s="149"/>
      <c r="AT326" s="149"/>
      <c r="AU326" s="149"/>
      <c r="AV326" s="149"/>
      <c r="AW326" s="149"/>
      <c r="AX326" s="149"/>
      <c r="AY326" s="149"/>
      <c r="AZ326" s="149"/>
      <c r="BA326" s="149"/>
      <c r="BB326" s="149"/>
      <c r="BC326" s="149"/>
      <c r="BD326" s="149"/>
      <c r="BE326" s="149"/>
      <c r="BF326" s="149"/>
      <c r="BG326" s="149"/>
      <c r="BH326" s="149"/>
      <c r="BI326" s="149"/>
      <c r="BJ326" s="149"/>
      <c r="BK326" s="149"/>
      <c r="BL326" s="149"/>
    </row>
    <row r="327" spans="1:64" x14ac:dyDescent="0.2">
      <c r="A327" s="89"/>
      <c r="C327" s="19"/>
      <c r="D327" s="19"/>
      <c r="P327" s="193"/>
      <c r="AA327" s="149"/>
      <c r="AB327" s="149"/>
      <c r="AC327" s="149"/>
      <c r="AD327" s="149"/>
      <c r="AE327" s="149"/>
      <c r="AF327" s="171"/>
      <c r="AG327" s="172"/>
      <c r="AN327" s="149"/>
      <c r="AO327" s="149"/>
      <c r="AP327" s="149"/>
      <c r="AQ327" s="149"/>
      <c r="AR327" s="149"/>
      <c r="AS327" s="149"/>
      <c r="AT327" s="149"/>
      <c r="AU327" s="149"/>
      <c r="AV327" s="149"/>
      <c r="AW327" s="149"/>
      <c r="AX327" s="149"/>
      <c r="AY327" s="149"/>
      <c r="AZ327" s="149"/>
      <c r="BA327" s="149"/>
      <c r="BB327" s="149"/>
      <c r="BC327" s="149"/>
      <c r="BD327" s="149"/>
      <c r="BE327" s="149"/>
      <c r="BF327" s="149"/>
      <c r="BG327" s="149"/>
      <c r="BH327" s="149"/>
      <c r="BI327" s="149"/>
      <c r="BJ327" s="149"/>
      <c r="BK327" s="149"/>
      <c r="BL327" s="149"/>
    </row>
    <row r="328" spans="1:64" x14ac:dyDescent="0.2">
      <c r="A328" s="89"/>
      <c r="C328" s="19"/>
      <c r="D328" s="19"/>
      <c r="P328" s="193"/>
      <c r="AA328" s="149"/>
      <c r="AB328" s="149"/>
      <c r="AC328" s="149"/>
      <c r="AD328" s="149"/>
      <c r="AE328" s="149"/>
      <c r="AF328" s="171"/>
      <c r="AG328" s="172"/>
      <c r="AN328" s="149"/>
      <c r="AO328" s="149"/>
      <c r="AP328" s="149"/>
      <c r="AQ328" s="149"/>
      <c r="AR328" s="149"/>
      <c r="AS328" s="149"/>
      <c r="AT328" s="149"/>
      <c r="AU328" s="149"/>
      <c r="AV328" s="149"/>
      <c r="AW328" s="149"/>
      <c r="AX328" s="149"/>
      <c r="AY328" s="149"/>
      <c r="AZ328" s="149"/>
      <c r="BA328" s="149"/>
      <c r="BB328" s="149"/>
      <c r="BC328" s="149"/>
      <c r="BD328" s="149"/>
      <c r="BE328" s="149"/>
      <c r="BF328" s="149"/>
      <c r="BG328" s="149"/>
      <c r="BH328" s="149"/>
      <c r="BI328" s="149"/>
      <c r="BJ328" s="149"/>
      <c r="BK328" s="149"/>
      <c r="BL328" s="149"/>
    </row>
    <row r="329" spans="1:64" x14ac:dyDescent="0.2">
      <c r="A329" s="89"/>
      <c r="C329" s="19"/>
      <c r="D329" s="19"/>
      <c r="P329" s="193"/>
      <c r="AA329" s="149"/>
      <c r="AB329" s="149"/>
      <c r="AC329" s="149"/>
      <c r="AD329" s="149"/>
      <c r="AE329" s="149"/>
      <c r="AF329" s="171"/>
      <c r="AG329" s="172"/>
      <c r="AN329" s="149"/>
      <c r="AO329" s="149"/>
      <c r="AP329" s="149"/>
      <c r="AQ329" s="149"/>
      <c r="AR329" s="149"/>
      <c r="AS329" s="149"/>
      <c r="AT329" s="149"/>
      <c r="AU329" s="149"/>
      <c r="AV329" s="149"/>
      <c r="AW329" s="149"/>
      <c r="AX329" s="149"/>
      <c r="AY329" s="149"/>
      <c r="AZ329" s="149"/>
      <c r="BA329" s="149"/>
      <c r="BB329" s="149"/>
      <c r="BC329" s="149"/>
      <c r="BD329" s="149"/>
      <c r="BE329" s="149"/>
      <c r="BF329" s="149"/>
      <c r="BG329" s="149"/>
      <c r="BH329" s="149"/>
      <c r="BI329" s="149"/>
      <c r="BJ329" s="149"/>
      <c r="BK329" s="149"/>
      <c r="BL329" s="149"/>
    </row>
    <row r="330" spans="1:64" x14ac:dyDescent="0.2">
      <c r="A330" s="89"/>
      <c r="C330" s="19"/>
      <c r="D330" s="19"/>
      <c r="P330" s="193"/>
      <c r="AA330" s="149"/>
      <c r="AB330" s="149"/>
      <c r="AC330" s="149"/>
      <c r="AD330" s="149"/>
      <c r="AE330" s="149"/>
      <c r="AF330" s="171"/>
      <c r="AG330" s="172"/>
      <c r="AN330" s="149"/>
      <c r="AO330" s="149"/>
      <c r="AP330" s="149"/>
      <c r="AQ330" s="149"/>
      <c r="AR330" s="149"/>
      <c r="AS330" s="149"/>
      <c r="AT330" s="149"/>
      <c r="AU330" s="149"/>
      <c r="AV330" s="149"/>
      <c r="AW330" s="149"/>
      <c r="AX330" s="149"/>
      <c r="AY330" s="149"/>
      <c r="AZ330" s="149"/>
      <c r="BA330" s="149"/>
      <c r="BB330" s="149"/>
      <c r="BC330" s="149"/>
      <c r="BD330" s="149"/>
      <c r="BE330" s="149"/>
      <c r="BF330" s="149"/>
      <c r="BG330" s="149"/>
      <c r="BH330" s="149"/>
      <c r="BI330" s="149"/>
      <c r="BJ330" s="149"/>
      <c r="BK330" s="149"/>
      <c r="BL330" s="149"/>
    </row>
    <row r="331" spans="1:64" x14ac:dyDescent="0.2">
      <c r="A331" s="89"/>
      <c r="C331" s="19"/>
      <c r="D331" s="19"/>
      <c r="P331" s="193"/>
      <c r="AA331" s="149"/>
      <c r="AB331" s="149"/>
      <c r="AC331" s="149"/>
      <c r="AD331" s="149"/>
      <c r="AE331" s="149"/>
      <c r="AF331" s="171"/>
      <c r="AG331" s="172"/>
      <c r="AN331" s="149"/>
      <c r="AO331" s="149"/>
      <c r="AP331" s="149"/>
      <c r="AQ331" s="149"/>
      <c r="AR331" s="149"/>
      <c r="AS331" s="149"/>
      <c r="AT331" s="149"/>
      <c r="AU331" s="149"/>
      <c r="AV331" s="149"/>
      <c r="AW331" s="149"/>
      <c r="AX331" s="149"/>
      <c r="AY331" s="149"/>
      <c r="AZ331" s="149"/>
      <c r="BA331" s="149"/>
      <c r="BB331" s="149"/>
      <c r="BC331" s="149"/>
      <c r="BD331" s="149"/>
      <c r="BE331" s="149"/>
      <c r="BF331" s="149"/>
      <c r="BG331" s="149"/>
      <c r="BH331" s="149"/>
      <c r="BI331" s="149"/>
      <c r="BJ331" s="149"/>
      <c r="BK331" s="149"/>
      <c r="BL331" s="149"/>
    </row>
    <row r="332" spans="1:64" x14ac:dyDescent="0.2">
      <c r="A332" s="89"/>
      <c r="C332" s="19"/>
      <c r="D332" s="19"/>
      <c r="P332" s="193"/>
      <c r="AA332" s="149"/>
      <c r="AB332" s="149"/>
      <c r="AC332" s="149"/>
      <c r="AD332" s="149"/>
      <c r="AE332" s="149"/>
      <c r="AF332" s="171"/>
      <c r="AG332" s="172"/>
      <c r="AN332" s="149"/>
      <c r="AO332" s="149"/>
      <c r="AP332" s="149"/>
      <c r="AQ332" s="149"/>
      <c r="AR332" s="149"/>
      <c r="AS332" s="149"/>
      <c r="AT332" s="149"/>
      <c r="AU332" s="149"/>
      <c r="AV332" s="149"/>
      <c r="AW332" s="149"/>
      <c r="AX332" s="149"/>
      <c r="AY332" s="149"/>
      <c r="AZ332" s="149"/>
      <c r="BA332" s="149"/>
      <c r="BB332" s="149"/>
      <c r="BC332" s="149"/>
      <c r="BD332" s="149"/>
      <c r="BE332" s="149"/>
      <c r="BF332" s="149"/>
      <c r="BG332" s="149"/>
      <c r="BH332" s="149"/>
      <c r="BI332" s="149"/>
      <c r="BJ332" s="149"/>
      <c r="BK332" s="149"/>
      <c r="BL332" s="149"/>
    </row>
    <row r="333" spans="1:64" x14ac:dyDescent="0.2">
      <c r="A333" s="89"/>
      <c r="C333" s="19"/>
      <c r="D333" s="19"/>
      <c r="P333" s="193"/>
      <c r="AA333" s="149"/>
      <c r="AB333" s="149"/>
      <c r="AC333" s="149"/>
      <c r="AD333" s="149"/>
      <c r="AE333" s="149"/>
      <c r="AF333" s="171"/>
      <c r="AG333" s="172"/>
      <c r="AN333" s="149"/>
      <c r="AO333" s="149"/>
      <c r="AP333" s="149"/>
      <c r="AQ333" s="149"/>
      <c r="AR333" s="149"/>
      <c r="AS333" s="149"/>
      <c r="AT333" s="149"/>
      <c r="AU333" s="149"/>
      <c r="AV333" s="149"/>
      <c r="AW333" s="149"/>
      <c r="AX333" s="149"/>
      <c r="AY333" s="149"/>
      <c r="AZ333" s="149"/>
      <c r="BA333" s="149"/>
      <c r="BB333" s="149"/>
      <c r="BC333" s="149"/>
      <c r="BD333" s="149"/>
      <c r="BE333" s="149"/>
      <c r="BF333" s="149"/>
      <c r="BG333" s="149"/>
      <c r="BH333" s="149"/>
      <c r="BI333" s="149"/>
      <c r="BJ333" s="149"/>
      <c r="BK333" s="149"/>
      <c r="BL333" s="149"/>
    </row>
    <row r="334" spans="1:64" x14ac:dyDescent="0.2">
      <c r="A334" s="89"/>
      <c r="C334" s="19"/>
      <c r="D334" s="19"/>
      <c r="P334" s="193"/>
      <c r="AA334" s="149"/>
      <c r="AB334" s="149"/>
      <c r="AC334" s="149"/>
      <c r="AD334" s="149"/>
      <c r="AE334" s="149"/>
      <c r="AF334" s="171"/>
      <c r="AG334" s="172"/>
      <c r="AN334" s="149"/>
      <c r="AO334" s="149"/>
      <c r="AP334" s="149"/>
      <c r="AQ334" s="149"/>
      <c r="AR334" s="149"/>
      <c r="AS334" s="149"/>
      <c r="AT334" s="149"/>
      <c r="AU334" s="149"/>
      <c r="AV334" s="149"/>
      <c r="AW334" s="149"/>
      <c r="AX334" s="149"/>
      <c r="AY334" s="149"/>
      <c r="AZ334" s="149"/>
      <c r="BA334" s="149"/>
      <c r="BB334" s="149"/>
      <c r="BC334" s="149"/>
      <c r="BD334" s="149"/>
      <c r="BE334" s="149"/>
      <c r="BF334" s="149"/>
      <c r="BG334" s="149"/>
      <c r="BH334" s="149"/>
      <c r="BI334" s="149"/>
      <c r="BJ334" s="149"/>
      <c r="BK334" s="149"/>
      <c r="BL334" s="149"/>
    </row>
    <row r="335" spans="1:64" x14ac:dyDescent="0.2">
      <c r="A335" s="89"/>
      <c r="C335" s="19"/>
      <c r="D335" s="19"/>
      <c r="P335" s="193"/>
      <c r="AA335" s="149"/>
      <c r="AB335" s="149"/>
      <c r="AC335" s="149"/>
      <c r="AD335" s="149"/>
      <c r="AE335" s="149"/>
      <c r="AF335" s="171"/>
      <c r="AG335" s="172"/>
      <c r="AN335" s="149"/>
      <c r="AO335" s="149"/>
      <c r="AP335" s="149"/>
      <c r="AQ335" s="149"/>
      <c r="AR335" s="149"/>
      <c r="AS335" s="149"/>
      <c r="AT335" s="149"/>
      <c r="AU335" s="149"/>
      <c r="AV335" s="149"/>
      <c r="AW335" s="149"/>
      <c r="AX335" s="149"/>
      <c r="AY335" s="149"/>
      <c r="AZ335" s="149"/>
      <c r="BA335" s="149"/>
      <c r="BB335" s="149"/>
      <c r="BC335" s="149"/>
      <c r="BD335" s="149"/>
      <c r="BE335" s="149"/>
      <c r="BF335" s="149"/>
      <c r="BG335" s="149"/>
      <c r="BH335" s="149"/>
      <c r="BI335" s="149"/>
      <c r="BJ335" s="149"/>
      <c r="BK335" s="149"/>
      <c r="BL335" s="149"/>
    </row>
    <row r="336" spans="1:64" x14ac:dyDescent="0.2">
      <c r="A336" s="89"/>
      <c r="C336" s="19"/>
      <c r="D336" s="19"/>
      <c r="P336" s="193"/>
      <c r="AA336" s="149"/>
      <c r="AB336" s="149"/>
      <c r="AC336" s="149"/>
      <c r="AD336" s="149"/>
      <c r="AE336" s="149"/>
      <c r="AF336" s="171"/>
      <c r="AG336" s="172"/>
      <c r="AN336" s="149"/>
      <c r="AO336" s="149"/>
      <c r="AP336" s="149"/>
      <c r="AQ336" s="149"/>
      <c r="AR336" s="149"/>
      <c r="AS336" s="149"/>
      <c r="AT336" s="149"/>
      <c r="AU336" s="149"/>
      <c r="AV336" s="149"/>
      <c r="AW336" s="149"/>
      <c r="AX336" s="149"/>
      <c r="AY336" s="149"/>
      <c r="AZ336" s="149"/>
      <c r="BA336" s="149"/>
      <c r="BB336" s="149"/>
      <c r="BC336" s="149"/>
      <c r="BD336" s="149"/>
      <c r="BE336" s="149"/>
      <c r="BF336" s="149"/>
      <c r="BG336" s="149"/>
      <c r="BH336" s="149"/>
      <c r="BI336" s="149"/>
      <c r="BJ336" s="149"/>
      <c r="BK336" s="149"/>
      <c r="BL336" s="149"/>
    </row>
    <row r="337" spans="1:64" x14ac:dyDescent="0.2">
      <c r="A337" s="89"/>
      <c r="C337" s="19"/>
      <c r="D337" s="19"/>
      <c r="P337" s="193"/>
      <c r="AA337" s="149"/>
      <c r="AB337" s="149"/>
      <c r="AC337" s="149"/>
      <c r="AD337" s="149"/>
      <c r="AE337" s="149"/>
      <c r="AF337" s="171"/>
      <c r="AG337" s="172"/>
      <c r="AN337" s="149"/>
      <c r="AO337" s="149"/>
      <c r="AP337" s="149"/>
      <c r="AQ337" s="149"/>
      <c r="AR337" s="149"/>
      <c r="AS337" s="149"/>
      <c r="AT337" s="149"/>
      <c r="AU337" s="149"/>
      <c r="AV337" s="149"/>
      <c r="AW337" s="149"/>
      <c r="AX337" s="149"/>
      <c r="AY337" s="149"/>
      <c r="AZ337" s="149"/>
      <c r="BA337" s="149"/>
      <c r="BB337" s="149"/>
      <c r="BC337" s="149"/>
      <c r="BD337" s="149"/>
      <c r="BE337" s="149"/>
      <c r="BF337" s="149"/>
      <c r="BG337" s="149"/>
      <c r="BH337" s="149"/>
      <c r="BI337" s="149"/>
      <c r="BJ337" s="149"/>
      <c r="BK337" s="149"/>
      <c r="BL337" s="149"/>
    </row>
    <row r="338" spans="1:64" x14ac:dyDescent="0.2">
      <c r="A338" s="89"/>
      <c r="C338" s="19"/>
      <c r="D338" s="19"/>
      <c r="P338" s="193"/>
      <c r="AA338" s="149"/>
      <c r="AB338" s="149"/>
      <c r="AC338" s="149"/>
      <c r="AD338" s="149"/>
      <c r="AE338" s="149"/>
      <c r="AF338" s="171"/>
      <c r="AG338" s="172"/>
      <c r="AN338" s="149"/>
      <c r="AO338" s="149"/>
      <c r="AP338" s="149"/>
      <c r="AQ338" s="149"/>
      <c r="AR338" s="149"/>
      <c r="AS338" s="149"/>
      <c r="AT338" s="149"/>
      <c r="AU338" s="149"/>
      <c r="AV338" s="149"/>
      <c r="AW338" s="149"/>
      <c r="AX338" s="149"/>
      <c r="AY338" s="149"/>
      <c r="AZ338" s="149"/>
      <c r="BA338" s="149"/>
      <c r="BB338" s="149"/>
      <c r="BC338" s="149"/>
      <c r="BD338" s="149"/>
      <c r="BE338" s="149"/>
      <c r="BF338" s="149"/>
      <c r="BG338" s="149"/>
      <c r="BH338" s="149"/>
      <c r="BI338" s="149"/>
      <c r="BJ338" s="149"/>
      <c r="BK338" s="149"/>
      <c r="BL338" s="149"/>
    </row>
    <row r="339" spans="1:64" x14ac:dyDescent="0.2">
      <c r="A339" s="89"/>
      <c r="C339" s="19"/>
      <c r="D339" s="19"/>
      <c r="P339" s="193"/>
      <c r="AA339" s="149"/>
      <c r="AB339" s="149"/>
      <c r="AC339" s="149"/>
      <c r="AD339" s="149"/>
      <c r="AE339" s="149"/>
      <c r="AF339" s="171"/>
      <c r="AG339" s="172"/>
      <c r="AN339" s="149"/>
      <c r="AO339" s="149"/>
      <c r="AP339" s="149"/>
      <c r="AQ339" s="149"/>
      <c r="AR339" s="149"/>
      <c r="AS339" s="149"/>
      <c r="AT339" s="149"/>
      <c r="AU339" s="149"/>
      <c r="AV339" s="149"/>
      <c r="AW339" s="149"/>
      <c r="AX339" s="149"/>
      <c r="AY339" s="149"/>
      <c r="AZ339" s="149"/>
      <c r="BA339" s="149"/>
      <c r="BB339" s="149"/>
      <c r="BC339" s="149"/>
      <c r="BD339" s="149"/>
      <c r="BE339" s="149"/>
      <c r="BF339" s="149"/>
      <c r="BG339" s="149"/>
      <c r="BH339" s="149"/>
      <c r="BI339" s="149"/>
      <c r="BJ339" s="149"/>
      <c r="BK339" s="149"/>
      <c r="BL339" s="149"/>
    </row>
    <row r="340" spans="1:64" x14ac:dyDescent="0.2">
      <c r="A340" s="89"/>
      <c r="C340" s="19"/>
      <c r="D340" s="19"/>
      <c r="P340" s="193"/>
      <c r="AA340" s="149"/>
      <c r="AB340" s="149"/>
      <c r="AC340" s="149"/>
      <c r="AD340" s="149"/>
      <c r="AE340" s="149"/>
      <c r="AF340" s="171"/>
      <c r="AG340" s="172"/>
      <c r="AN340" s="149"/>
      <c r="AO340" s="149"/>
      <c r="AP340" s="149"/>
      <c r="AQ340" s="149"/>
      <c r="AR340" s="149"/>
      <c r="AS340" s="149"/>
      <c r="AT340" s="149"/>
      <c r="AU340" s="149"/>
      <c r="AV340" s="149"/>
      <c r="AW340" s="149"/>
      <c r="AX340" s="149"/>
      <c r="AY340" s="149"/>
      <c r="AZ340" s="149"/>
      <c r="BA340" s="149"/>
      <c r="BB340" s="149"/>
      <c r="BC340" s="149"/>
      <c r="BD340" s="149"/>
      <c r="BE340" s="149"/>
      <c r="BF340" s="149"/>
      <c r="BG340" s="149"/>
      <c r="BH340" s="149"/>
      <c r="BI340" s="149"/>
      <c r="BJ340" s="149"/>
      <c r="BK340" s="149"/>
      <c r="BL340" s="149"/>
    </row>
    <row r="341" spans="1:64" x14ac:dyDescent="0.2">
      <c r="A341" s="89"/>
      <c r="C341" s="19"/>
      <c r="D341" s="19"/>
      <c r="P341" s="193"/>
      <c r="AA341" s="149"/>
      <c r="AB341" s="149"/>
      <c r="AC341" s="149"/>
      <c r="AD341" s="149"/>
      <c r="AE341" s="149"/>
      <c r="AF341" s="171"/>
      <c r="AG341" s="172"/>
      <c r="AN341" s="149"/>
      <c r="AO341" s="149"/>
      <c r="AP341" s="149"/>
      <c r="AQ341" s="149"/>
      <c r="AR341" s="149"/>
      <c r="AS341" s="149"/>
      <c r="AT341" s="149"/>
      <c r="AU341" s="149"/>
      <c r="AV341" s="149"/>
      <c r="AW341" s="149"/>
      <c r="AX341" s="149"/>
      <c r="AY341" s="149"/>
      <c r="AZ341" s="149"/>
      <c r="BA341" s="149"/>
      <c r="BB341" s="149"/>
      <c r="BC341" s="149"/>
      <c r="BD341" s="149"/>
      <c r="BE341" s="149"/>
      <c r="BF341" s="149"/>
      <c r="BG341" s="149"/>
      <c r="BH341" s="149"/>
      <c r="BI341" s="149"/>
      <c r="BJ341" s="149"/>
      <c r="BK341" s="149"/>
      <c r="BL341" s="149"/>
    </row>
    <row r="342" spans="1:64" x14ac:dyDescent="0.2">
      <c r="A342" s="89"/>
      <c r="C342" s="19"/>
      <c r="D342" s="19"/>
      <c r="P342" s="193"/>
      <c r="AA342" s="149"/>
      <c r="AB342" s="149"/>
      <c r="AC342" s="149"/>
      <c r="AD342" s="149"/>
      <c r="AE342" s="149"/>
      <c r="AF342" s="171"/>
      <c r="AG342" s="172"/>
      <c r="AN342" s="149"/>
      <c r="AO342" s="149"/>
      <c r="AP342" s="149"/>
      <c r="AQ342" s="149"/>
      <c r="AR342" s="149"/>
      <c r="AS342" s="149"/>
      <c r="AT342" s="149"/>
      <c r="AU342" s="149"/>
      <c r="AV342" s="149"/>
      <c r="AW342" s="149"/>
      <c r="AX342" s="149"/>
      <c r="AY342" s="149"/>
      <c r="AZ342" s="149"/>
      <c r="BA342" s="149"/>
      <c r="BB342" s="149"/>
      <c r="BC342" s="149"/>
      <c r="BD342" s="149"/>
      <c r="BE342" s="149"/>
      <c r="BF342" s="149"/>
      <c r="BG342" s="149"/>
      <c r="BH342" s="149"/>
      <c r="BI342" s="149"/>
      <c r="BJ342" s="149"/>
      <c r="BK342" s="149"/>
      <c r="BL342" s="149"/>
    </row>
    <row r="343" spans="1:64" x14ac:dyDescent="0.2">
      <c r="A343" s="89"/>
      <c r="C343" s="19"/>
      <c r="D343" s="19"/>
      <c r="P343" s="193"/>
      <c r="AA343" s="149"/>
      <c r="AB343" s="149"/>
      <c r="AC343" s="149"/>
      <c r="AD343" s="149"/>
      <c r="AE343" s="149"/>
      <c r="AF343" s="171"/>
      <c r="AG343" s="172"/>
      <c r="AN343" s="149"/>
      <c r="AO343" s="149"/>
      <c r="AP343" s="149"/>
      <c r="AQ343" s="149"/>
      <c r="AR343" s="149"/>
      <c r="AS343" s="149"/>
      <c r="AT343" s="149"/>
      <c r="AU343" s="149"/>
      <c r="AV343" s="149"/>
      <c r="AW343" s="149"/>
      <c r="AX343" s="149"/>
      <c r="AY343" s="149"/>
      <c r="AZ343" s="149"/>
      <c r="BA343" s="149"/>
      <c r="BB343" s="149"/>
      <c r="BC343" s="149"/>
      <c r="BD343" s="149"/>
      <c r="BE343" s="149"/>
      <c r="BF343" s="149"/>
      <c r="BG343" s="149"/>
      <c r="BH343" s="149"/>
      <c r="BI343" s="149"/>
      <c r="BJ343" s="149"/>
      <c r="BK343" s="149"/>
      <c r="BL343" s="149"/>
    </row>
    <row r="344" spans="1:64" x14ac:dyDescent="0.2">
      <c r="A344" s="89"/>
      <c r="C344" s="19"/>
      <c r="D344" s="19"/>
      <c r="P344" s="193"/>
      <c r="AA344" s="149"/>
      <c r="AB344" s="149"/>
      <c r="AC344" s="149"/>
      <c r="AD344" s="149"/>
      <c r="AE344" s="149"/>
      <c r="AF344" s="171"/>
      <c r="AG344" s="172"/>
      <c r="AN344" s="149"/>
      <c r="AO344" s="149"/>
      <c r="AP344" s="149"/>
      <c r="AQ344" s="149"/>
      <c r="AR344" s="149"/>
      <c r="AS344" s="149"/>
      <c r="AT344" s="149"/>
      <c r="AU344" s="149"/>
      <c r="AV344" s="149"/>
      <c r="AW344" s="149"/>
      <c r="AX344" s="149"/>
      <c r="AY344" s="149"/>
      <c r="AZ344" s="149"/>
      <c r="BA344" s="149"/>
      <c r="BB344" s="149"/>
      <c r="BC344" s="149"/>
      <c r="BD344" s="149"/>
      <c r="BE344" s="149"/>
      <c r="BF344" s="149"/>
      <c r="BG344" s="149"/>
      <c r="BH344" s="149"/>
      <c r="BI344" s="149"/>
      <c r="BJ344" s="149"/>
      <c r="BK344" s="149"/>
      <c r="BL344" s="149"/>
    </row>
    <row r="345" spans="1:64" x14ac:dyDescent="0.2">
      <c r="A345" s="89"/>
      <c r="C345" s="19"/>
      <c r="D345" s="19"/>
      <c r="P345" s="193"/>
      <c r="AA345" s="149"/>
      <c r="AB345" s="149"/>
      <c r="AC345" s="149"/>
      <c r="AD345" s="149"/>
      <c r="AE345" s="149"/>
      <c r="AF345" s="171"/>
      <c r="AG345" s="172"/>
      <c r="AN345" s="149"/>
      <c r="AO345" s="149"/>
      <c r="AP345" s="149"/>
      <c r="AQ345" s="149"/>
      <c r="AR345" s="149"/>
      <c r="AS345" s="149"/>
      <c r="AT345" s="149"/>
      <c r="AU345" s="149"/>
      <c r="AV345" s="149"/>
      <c r="AW345" s="149"/>
      <c r="AX345" s="149"/>
      <c r="AY345" s="149"/>
      <c r="AZ345" s="149"/>
      <c r="BA345" s="149"/>
      <c r="BB345" s="149"/>
      <c r="BC345" s="149"/>
      <c r="BD345" s="149"/>
      <c r="BE345" s="149"/>
      <c r="BF345" s="149"/>
      <c r="BG345" s="149"/>
      <c r="BH345" s="149"/>
      <c r="BI345" s="149"/>
      <c r="BJ345" s="149"/>
      <c r="BK345" s="149"/>
      <c r="BL345" s="149"/>
    </row>
    <row r="346" spans="1:64" x14ac:dyDescent="0.2">
      <c r="A346" s="89"/>
      <c r="C346" s="19"/>
      <c r="D346" s="19"/>
      <c r="P346" s="193"/>
      <c r="AA346" s="149"/>
      <c r="AB346" s="149"/>
      <c r="AC346" s="149"/>
      <c r="AD346" s="149"/>
      <c r="AE346" s="149"/>
      <c r="AF346" s="171"/>
      <c r="AG346" s="172"/>
      <c r="AN346" s="149"/>
      <c r="AO346" s="149"/>
      <c r="AP346" s="149"/>
      <c r="AQ346" s="149"/>
      <c r="AR346" s="149"/>
      <c r="AS346" s="149"/>
      <c r="AT346" s="149"/>
      <c r="AU346" s="149"/>
      <c r="AV346" s="149"/>
      <c r="AW346" s="149"/>
      <c r="AX346" s="149"/>
      <c r="AY346" s="149"/>
      <c r="AZ346" s="149"/>
      <c r="BA346" s="149"/>
      <c r="BB346" s="149"/>
      <c r="BC346" s="149"/>
      <c r="BD346" s="149"/>
      <c r="BE346" s="149"/>
      <c r="BF346" s="149"/>
      <c r="BG346" s="149"/>
      <c r="BH346" s="149"/>
      <c r="BI346" s="149"/>
      <c r="BJ346" s="149"/>
      <c r="BK346" s="149"/>
      <c r="BL346" s="149"/>
    </row>
    <row r="347" spans="1:64" x14ac:dyDescent="0.2">
      <c r="A347" s="89"/>
      <c r="C347" s="19"/>
      <c r="D347" s="19"/>
      <c r="P347" s="193"/>
      <c r="AA347" s="149"/>
      <c r="AB347" s="149"/>
      <c r="AC347" s="149"/>
      <c r="AD347" s="149"/>
      <c r="AE347" s="149"/>
      <c r="AF347" s="171"/>
      <c r="AG347" s="172"/>
      <c r="AN347" s="149"/>
      <c r="AO347" s="149"/>
      <c r="AP347" s="149"/>
      <c r="AQ347" s="149"/>
      <c r="AR347" s="149"/>
      <c r="AS347" s="149"/>
      <c r="AT347" s="149"/>
      <c r="AU347" s="149"/>
      <c r="AV347" s="149"/>
      <c r="AW347" s="149"/>
      <c r="AX347" s="149"/>
      <c r="AY347" s="149"/>
      <c r="AZ347" s="149"/>
      <c r="BA347" s="149"/>
      <c r="BB347" s="149"/>
      <c r="BC347" s="149"/>
      <c r="BD347" s="149"/>
      <c r="BE347" s="149"/>
      <c r="BF347" s="149"/>
      <c r="BG347" s="149"/>
      <c r="BH347" s="149"/>
      <c r="BI347" s="149"/>
      <c r="BJ347" s="149"/>
      <c r="BK347" s="149"/>
      <c r="BL347" s="149"/>
    </row>
    <row r="348" spans="1:64" x14ac:dyDescent="0.2">
      <c r="A348" s="89"/>
      <c r="C348" s="19"/>
      <c r="D348" s="19"/>
      <c r="P348" s="193"/>
      <c r="AA348" s="149"/>
      <c r="AB348" s="149"/>
      <c r="AC348" s="149"/>
      <c r="AD348" s="149"/>
      <c r="AE348" s="149"/>
      <c r="AF348" s="171"/>
      <c r="AG348" s="172"/>
      <c r="AN348" s="149"/>
      <c r="AO348" s="149"/>
      <c r="AP348" s="149"/>
      <c r="AQ348" s="149"/>
      <c r="AR348" s="149"/>
      <c r="AS348" s="149"/>
      <c r="AT348" s="149"/>
      <c r="AU348" s="149"/>
      <c r="AV348" s="149"/>
      <c r="AW348" s="149"/>
      <c r="AX348" s="149"/>
      <c r="AY348" s="149"/>
      <c r="AZ348" s="149"/>
      <c r="BA348" s="149"/>
      <c r="BB348" s="149"/>
      <c r="BC348" s="149"/>
      <c r="BD348" s="149"/>
      <c r="BE348" s="149"/>
      <c r="BF348" s="149"/>
      <c r="BG348" s="149"/>
      <c r="BH348" s="149"/>
      <c r="BI348" s="149"/>
      <c r="BJ348" s="149"/>
      <c r="BK348" s="149"/>
      <c r="BL348" s="149"/>
    </row>
    <row r="349" spans="1:64" x14ac:dyDescent="0.2">
      <c r="A349" s="89"/>
      <c r="C349" s="19"/>
      <c r="D349" s="19"/>
      <c r="P349" s="193"/>
      <c r="AA349" s="149"/>
      <c r="AB349" s="149"/>
      <c r="AC349" s="149"/>
      <c r="AD349" s="149"/>
      <c r="AE349" s="149"/>
      <c r="AF349" s="171"/>
      <c r="AG349" s="172"/>
      <c r="AN349" s="149"/>
      <c r="AO349" s="149"/>
      <c r="AP349" s="149"/>
      <c r="AQ349" s="149"/>
      <c r="AR349" s="149"/>
      <c r="AS349" s="149"/>
      <c r="AT349" s="149"/>
      <c r="AU349" s="149"/>
      <c r="AV349" s="149"/>
      <c r="AW349" s="149"/>
      <c r="AX349" s="149"/>
      <c r="AY349" s="149"/>
      <c r="AZ349" s="149"/>
      <c r="BA349" s="149"/>
      <c r="BB349" s="149"/>
      <c r="BC349" s="149"/>
      <c r="BD349" s="149"/>
      <c r="BE349" s="149"/>
      <c r="BF349" s="149"/>
      <c r="BG349" s="149"/>
      <c r="BH349" s="149"/>
      <c r="BI349" s="149"/>
      <c r="BJ349" s="149"/>
      <c r="BK349" s="149"/>
      <c r="BL349" s="149"/>
    </row>
    <row r="350" spans="1:64" x14ac:dyDescent="0.2">
      <c r="A350" s="89"/>
      <c r="C350" s="19"/>
      <c r="D350" s="19"/>
      <c r="P350" s="193"/>
      <c r="AA350" s="149"/>
      <c r="AB350" s="149"/>
      <c r="AC350" s="149"/>
      <c r="AD350" s="149"/>
      <c r="AE350" s="149"/>
      <c r="AF350" s="171"/>
      <c r="AG350" s="172"/>
      <c r="AN350" s="149"/>
      <c r="AO350" s="149"/>
      <c r="AP350" s="149"/>
      <c r="AQ350" s="149"/>
      <c r="AR350" s="149"/>
      <c r="AS350" s="149"/>
      <c r="AT350" s="149"/>
      <c r="AU350" s="149"/>
      <c r="AV350" s="149"/>
      <c r="AW350" s="149"/>
      <c r="AX350" s="149"/>
      <c r="AY350" s="149"/>
      <c r="AZ350" s="149"/>
      <c r="BA350" s="149"/>
      <c r="BB350" s="149"/>
      <c r="BC350" s="149"/>
      <c r="BD350" s="149"/>
      <c r="BE350" s="149"/>
      <c r="BF350" s="149"/>
      <c r="BG350" s="149"/>
      <c r="BH350" s="149"/>
      <c r="BI350" s="149"/>
      <c r="BJ350" s="149"/>
      <c r="BK350" s="149"/>
      <c r="BL350" s="149"/>
    </row>
    <row r="351" spans="1:64" x14ac:dyDescent="0.2">
      <c r="A351" s="89"/>
      <c r="C351" s="19"/>
      <c r="D351" s="19"/>
      <c r="P351" s="193"/>
      <c r="AA351" s="149"/>
      <c r="AB351" s="149"/>
      <c r="AC351" s="149"/>
      <c r="AD351" s="149"/>
      <c r="AE351" s="149"/>
      <c r="AF351" s="171"/>
      <c r="AG351" s="172"/>
      <c r="AN351" s="149"/>
      <c r="AO351" s="149"/>
      <c r="AP351" s="149"/>
      <c r="AQ351" s="149"/>
      <c r="AR351" s="149"/>
      <c r="AS351" s="149"/>
      <c r="AT351" s="149"/>
      <c r="AU351" s="149"/>
      <c r="AV351" s="149"/>
      <c r="AW351" s="149"/>
      <c r="AX351" s="149"/>
      <c r="AY351" s="149"/>
      <c r="AZ351" s="149"/>
      <c r="BA351" s="149"/>
      <c r="BB351" s="149"/>
      <c r="BC351" s="149"/>
      <c r="BD351" s="149"/>
      <c r="BE351" s="149"/>
      <c r="BF351" s="149"/>
      <c r="BG351" s="149"/>
      <c r="BH351" s="149"/>
      <c r="BI351" s="149"/>
      <c r="BJ351" s="149"/>
      <c r="BK351" s="149"/>
      <c r="BL351" s="149"/>
    </row>
    <row r="352" spans="1:64" x14ac:dyDescent="0.2">
      <c r="A352" s="89"/>
      <c r="C352" s="19"/>
      <c r="D352" s="19"/>
      <c r="P352" s="193"/>
      <c r="AA352" s="149"/>
      <c r="AB352" s="149"/>
      <c r="AC352" s="149"/>
      <c r="AD352" s="149"/>
      <c r="AE352" s="149"/>
      <c r="AF352" s="171"/>
      <c r="AG352" s="172"/>
      <c r="AN352" s="149"/>
      <c r="AO352" s="149"/>
      <c r="AP352" s="149"/>
      <c r="AQ352" s="149"/>
      <c r="AR352" s="149"/>
      <c r="AS352" s="149"/>
      <c r="AT352" s="149"/>
      <c r="AU352" s="149"/>
      <c r="AV352" s="149"/>
      <c r="AW352" s="149"/>
      <c r="AX352" s="149"/>
      <c r="AY352" s="149"/>
      <c r="AZ352" s="149"/>
      <c r="BA352" s="149"/>
      <c r="BB352" s="149"/>
      <c r="BC352" s="149"/>
      <c r="BD352" s="149"/>
      <c r="BE352" s="149"/>
      <c r="BF352" s="149"/>
      <c r="BG352" s="149"/>
      <c r="BH352" s="149"/>
      <c r="BI352" s="149"/>
      <c r="BJ352" s="149"/>
      <c r="BK352" s="149"/>
      <c r="BL352" s="149"/>
    </row>
    <row r="353" spans="1:64" x14ac:dyDescent="0.2">
      <c r="A353" s="89"/>
      <c r="C353" s="19"/>
      <c r="D353" s="19"/>
      <c r="P353" s="193"/>
      <c r="AA353" s="149"/>
      <c r="AB353" s="149"/>
      <c r="AC353" s="149"/>
      <c r="AD353" s="149"/>
      <c r="AE353" s="149"/>
      <c r="AF353" s="171"/>
      <c r="AG353" s="172"/>
      <c r="AN353" s="149"/>
      <c r="AO353" s="149"/>
      <c r="AP353" s="149"/>
      <c r="AQ353" s="149"/>
      <c r="AR353" s="149"/>
      <c r="AS353" s="149"/>
      <c r="AT353" s="149"/>
      <c r="AU353" s="149"/>
      <c r="AV353" s="149"/>
      <c r="AW353" s="149"/>
      <c r="AX353" s="149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49"/>
      <c r="BI353" s="149"/>
      <c r="BJ353" s="149"/>
      <c r="BK353" s="149"/>
      <c r="BL353" s="149"/>
    </row>
    <row r="354" spans="1:64" x14ac:dyDescent="0.2">
      <c r="A354" s="89"/>
      <c r="C354" s="19"/>
      <c r="D354" s="19"/>
      <c r="P354" s="193"/>
      <c r="AA354" s="149"/>
      <c r="AB354" s="149"/>
      <c r="AC354" s="149"/>
      <c r="AD354" s="149"/>
      <c r="AE354" s="149"/>
      <c r="AF354" s="171"/>
      <c r="AG354" s="172"/>
      <c r="AN354" s="149"/>
      <c r="AO354" s="149"/>
      <c r="AP354" s="149"/>
      <c r="AQ354" s="149"/>
      <c r="AR354" s="149"/>
      <c r="AS354" s="149"/>
      <c r="AT354" s="149"/>
      <c r="AU354" s="149"/>
      <c r="AV354" s="149"/>
      <c r="AW354" s="149"/>
      <c r="AX354" s="149"/>
      <c r="AY354" s="149"/>
      <c r="AZ354" s="149"/>
      <c r="BA354" s="149"/>
      <c r="BB354" s="149"/>
      <c r="BC354" s="149"/>
      <c r="BD354" s="149"/>
      <c r="BE354" s="149"/>
      <c r="BF354" s="149"/>
      <c r="BG354" s="149"/>
      <c r="BH354" s="149"/>
      <c r="BI354" s="149"/>
      <c r="BJ354" s="149"/>
      <c r="BK354" s="149"/>
      <c r="BL354" s="149"/>
    </row>
    <row r="355" spans="1:64" x14ac:dyDescent="0.2">
      <c r="A355" s="89"/>
      <c r="C355" s="19"/>
      <c r="D355" s="19"/>
      <c r="P355" s="193"/>
      <c r="AA355" s="149"/>
      <c r="AB355" s="149"/>
      <c r="AC355" s="149"/>
      <c r="AD355" s="149"/>
      <c r="AE355" s="149"/>
      <c r="AF355" s="171"/>
      <c r="AG355" s="172"/>
      <c r="AN355" s="149"/>
      <c r="AO355" s="149"/>
      <c r="AP355" s="149"/>
      <c r="AQ355" s="149"/>
      <c r="AR355" s="149"/>
      <c r="AS355" s="149"/>
      <c r="AT355" s="149"/>
      <c r="AU355" s="149"/>
      <c r="AV355" s="149"/>
      <c r="AW355" s="149"/>
      <c r="AX355" s="149"/>
      <c r="AY355" s="149"/>
      <c r="AZ355" s="149"/>
      <c r="BA355" s="149"/>
      <c r="BB355" s="149"/>
      <c r="BC355" s="149"/>
      <c r="BD355" s="149"/>
      <c r="BE355" s="149"/>
      <c r="BF355" s="149"/>
      <c r="BG355" s="149"/>
      <c r="BH355" s="149"/>
      <c r="BI355" s="149"/>
      <c r="BJ355" s="149"/>
      <c r="BK355" s="149"/>
      <c r="BL355" s="149"/>
    </row>
    <row r="356" spans="1:64" x14ac:dyDescent="0.2">
      <c r="A356" s="89"/>
      <c r="C356" s="19"/>
      <c r="D356" s="19"/>
      <c r="P356" s="193"/>
      <c r="AA356" s="149"/>
      <c r="AB356" s="149"/>
      <c r="AC356" s="149"/>
      <c r="AD356" s="149"/>
      <c r="AE356" s="149"/>
      <c r="AF356" s="171"/>
      <c r="AG356" s="172"/>
      <c r="AN356" s="149"/>
      <c r="AO356" s="149"/>
      <c r="AP356" s="149"/>
      <c r="AQ356" s="149"/>
      <c r="AR356" s="149"/>
      <c r="AS356" s="149"/>
      <c r="AT356" s="149"/>
      <c r="AU356" s="149"/>
      <c r="AV356" s="149"/>
      <c r="AW356" s="149"/>
      <c r="AX356" s="149"/>
      <c r="AY356" s="149"/>
      <c r="AZ356" s="149"/>
      <c r="BA356" s="149"/>
      <c r="BB356" s="149"/>
      <c r="BC356" s="149"/>
      <c r="BD356" s="149"/>
      <c r="BE356" s="149"/>
      <c r="BF356" s="149"/>
      <c r="BG356" s="149"/>
      <c r="BH356" s="149"/>
      <c r="BI356" s="149"/>
      <c r="BJ356" s="149"/>
      <c r="BK356" s="149"/>
      <c r="BL356" s="149"/>
    </row>
    <row r="357" spans="1:64" x14ac:dyDescent="0.2">
      <c r="A357" s="89"/>
      <c r="C357" s="19"/>
      <c r="D357" s="19"/>
      <c r="P357" s="193"/>
      <c r="AA357" s="149"/>
      <c r="AB357" s="149"/>
      <c r="AC357" s="149"/>
      <c r="AD357" s="149"/>
      <c r="AE357" s="149"/>
      <c r="AF357" s="171"/>
      <c r="AG357" s="172"/>
      <c r="AN357" s="149"/>
      <c r="AO357" s="149"/>
      <c r="AP357" s="149"/>
      <c r="AQ357" s="149"/>
      <c r="AR357" s="149"/>
      <c r="AS357" s="149"/>
      <c r="AT357" s="149"/>
      <c r="AU357" s="149"/>
      <c r="AV357" s="149"/>
      <c r="AW357" s="149"/>
      <c r="AX357" s="149"/>
      <c r="AY357" s="149"/>
      <c r="AZ357" s="149"/>
      <c r="BA357" s="149"/>
      <c r="BB357" s="149"/>
      <c r="BC357" s="149"/>
      <c r="BD357" s="149"/>
      <c r="BE357" s="149"/>
      <c r="BF357" s="149"/>
      <c r="BG357" s="149"/>
      <c r="BH357" s="149"/>
      <c r="BI357" s="149"/>
      <c r="BJ357" s="149"/>
      <c r="BK357" s="149"/>
      <c r="BL357" s="149"/>
    </row>
    <row r="358" spans="1:64" x14ac:dyDescent="0.2">
      <c r="A358" s="89"/>
      <c r="C358" s="19"/>
      <c r="D358" s="19"/>
      <c r="P358" s="193"/>
      <c r="AA358" s="149"/>
      <c r="AB358" s="149"/>
      <c r="AC358" s="149"/>
      <c r="AD358" s="149"/>
      <c r="AE358" s="149"/>
      <c r="AF358" s="171"/>
      <c r="AG358" s="172"/>
      <c r="AN358" s="149"/>
      <c r="AO358" s="149"/>
      <c r="AP358" s="149"/>
      <c r="AQ358" s="149"/>
      <c r="AR358" s="149"/>
      <c r="AS358" s="149"/>
      <c r="AT358" s="149"/>
      <c r="AU358" s="149"/>
      <c r="AV358" s="149"/>
      <c r="AW358" s="149"/>
      <c r="AX358" s="149"/>
      <c r="AY358" s="149"/>
      <c r="AZ358" s="149"/>
      <c r="BA358" s="149"/>
      <c r="BB358" s="149"/>
      <c r="BC358" s="149"/>
      <c r="BD358" s="149"/>
      <c r="BE358" s="149"/>
      <c r="BF358" s="149"/>
      <c r="BG358" s="149"/>
      <c r="BH358" s="149"/>
      <c r="BI358" s="149"/>
      <c r="BJ358" s="149"/>
      <c r="BK358" s="149"/>
      <c r="BL358" s="149"/>
    </row>
    <row r="359" spans="1:64" x14ac:dyDescent="0.2">
      <c r="A359" s="89"/>
      <c r="C359" s="19"/>
      <c r="D359" s="19"/>
      <c r="P359" s="193"/>
      <c r="AA359" s="149"/>
      <c r="AB359" s="149"/>
      <c r="AC359" s="149"/>
      <c r="AD359" s="149"/>
      <c r="AE359" s="149"/>
      <c r="AF359" s="171"/>
      <c r="AG359" s="172"/>
      <c r="AN359" s="149"/>
      <c r="AO359" s="149"/>
      <c r="AP359" s="149"/>
      <c r="AQ359" s="149"/>
      <c r="AR359" s="149"/>
      <c r="AS359" s="149"/>
      <c r="AT359" s="149"/>
      <c r="AU359" s="149"/>
      <c r="AV359" s="149"/>
      <c r="AW359" s="149"/>
      <c r="AX359" s="149"/>
      <c r="AY359" s="149"/>
      <c r="AZ359" s="149"/>
      <c r="BA359" s="149"/>
      <c r="BB359" s="149"/>
      <c r="BC359" s="149"/>
      <c r="BD359" s="149"/>
      <c r="BE359" s="149"/>
      <c r="BF359" s="149"/>
      <c r="BG359" s="149"/>
      <c r="BH359" s="149"/>
      <c r="BI359" s="149"/>
      <c r="BJ359" s="149"/>
      <c r="BK359" s="149"/>
      <c r="BL359" s="149"/>
    </row>
    <row r="360" spans="1:64" x14ac:dyDescent="0.2">
      <c r="A360" s="89"/>
      <c r="C360" s="19"/>
      <c r="D360" s="19"/>
      <c r="P360" s="193"/>
      <c r="AA360" s="149"/>
      <c r="AB360" s="149"/>
      <c r="AC360" s="149"/>
      <c r="AD360" s="149"/>
      <c r="AE360" s="149"/>
      <c r="AF360" s="171"/>
      <c r="AG360" s="172"/>
      <c r="AN360" s="149"/>
      <c r="AO360" s="149"/>
      <c r="AP360" s="149"/>
      <c r="AQ360" s="149"/>
      <c r="AR360" s="149"/>
      <c r="AS360" s="149"/>
      <c r="AT360" s="149"/>
      <c r="AU360" s="149"/>
      <c r="AV360" s="149"/>
      <c r="AW360" s="149"/>
      <c r="AX360" s="149"/>
      <c r="AY360" s="149"/>
      <c r="AZ360" s="149"/>
      <c r="BA360" s="149"/>
      <c r="BB360" s="149"/>
      <c r="BC360" s="149"/>
      <c r="BD360" s="149"/>
      <c r="BE360" s="149"/>
      <c r="BF360" s="149"/>
      <c r="BG360" s="149"/>
      <c r="BH360" s="149"/>
      <c r="BI360" s="149"/>
      <c r="BJ360" s="149"/>
      <c r="BK360" s="149"/>
      <c r="BL360" s="149"/>
    </row>
    <row r="361" spans="1:64" x14ac:dyDescent="0.2">
      <c r="A361" s="89"/>
      <c r="C361" s="19"/>
      <c r="D361" s="19"/>
      <c r="P361" s="193"/>
      <c r="AA361" s="149"/>
      <c r="AB361" s="149"/>
      <c r="AC361" s="149"/>
      <c r="AD361" s="149"/>
      <c r="AE361" s="149"/>
      <c r="AF361" s="171"/>
      <c r="AG361" s="172"/>
      <c r="AN361" s="149"/>
      <c r="AO361" s="149"/>
      <c r="AP361" s="149"/>
      <c r="AQ361" s="149"/>
      <c r="AR361" s="149"/>
      <c r="AS361" s="149"/>
      <c r="AT361" s="149"/>
      <c r="AU361" s="149"/>
      <c r="AV361" s="149"/>
      <c r="AW361" s="149"/>
      <c r="AX361" s="149"/>
      <c r="AY361" s="149"/>
      <c r="AZ361" s="149"/>
      <c r="BA361" s="149"/>
      <c r="BB361" s="149"/>
      <c r="BC361" s="149"/>
      <c r="BD361" s="149"/>
      <c r="BE361" s="149"/>
      <c r="BF361" s="149"/>
      <c r="BG361" s="149"/>
      <c r="BH361" s="149"/>
      <c r="BI361" s="149"/>
      <c r="BJ361" s="149"/>
      <c r="BK361" s="149"/>
      <c r="BL361" s="149"/>
    </row>
    <row r="362" spans="1:64" x14ac:dyDescent="0.2">
      <c r="A362" s="89"/>
      <c r="C362" s="19"/>
      <c r="D362" s="19"/>
      <c r="P362" s="193"/>
      <c r="AA362" s="149"/>
      <c r="AB362" s="149"/>
      <c r="AC362" s="149"/>
      <c r="AD362" s="149"/>
      <c r="AE362" s="149"/>
      <c r="AF362" s="171"/>
      <c r="AG362" s="172"/>
      <c r="AN362" s="149"/>
      <c r="AO362" s="149"/>
      <c r="AP362" s="149"/>
      <c r="AQ362" s="149"/>
      <c r="AR362" s="149"/>
      <c r="AS362" s="149"/>
      <c r="AT362" s="149"/>
      <c r="AU362" s="149"/>
      <c r="AV362" s="149"/>
      <c r="AW362" s="149"/>
      <c r="AX362" s="149"/>
      <c r="AY362" s="149"/>
      <c r="AZ362" s="149"/>
      <c r="BA362" s="149"/>
      <c r="BB362" s="149"/>
      <c r="BC362" s="149"/>
      <c r="BD362" s="149"/>
      <c r="BE362" s="149"/>
      <c r="BF362" s="149"/>
      <c r="BG362" s="149"/>
      <c r="BH362" s="149"/>
      <c r="BI362" s="149"/>
      <c r="BJ362" s="149"/>
      <c r="BK362" s="149"/>
      <c r="BL362" s="149"/>
    </row>
    <row r="363" spans="1:64" x14ac:dyDescent="0.2">
      <c r="A363" s="89"/>
      <c r="C363" s="19"/>
      <c r="D363" s="19"/>
      <c r="P363" s="193"/>
      <c r="AA363" s="149"/>
      <c r="AB363" s="149"/>
      <c r="AC363" s="149"/>
      <c r="AD363" s="149"/>
      <c r="AE363" s="149"/>
      <c r="AF363" s="171"/>
      <c r="AG363" s="172"/>
      <c r="AN363" s="149"/>
      <c r="AO363" s="149"/>
      <c r="AP363" s="149"/>
      <c r="AQ363" s="149"/>
      <c r="AR363" s="149"/>
      <c r="AS363" s="149"/>
      <c r="AT363" s="149"/>
      <c r="AU363" s="149"/>
      <c r="AV363" s="149"/>
      <c r="AW363" s="149"/>
      <c r="AX363" s="149"/>
      <c r="AY363" s="149"/>
      <c r="AZ363" s="149"/>
      <c r="BA363" s="149"/>
      <c r="BB363" s="149"/>
      <c r="BC363" s="149"/>
      <c r="BD363" s="149"/>
      <c r="BE363" s="149"/>
      <c r="BF363" s="149"/>
      <c r="BG363" s="149"/>
      <c r="BH363" s="149"/>
      <c r="BI363" s="149"/>
      <c r="BJ363" s="149"/>
      <c r="BK363" s="149"/>
      <c r="BL363" s="149"/>
    </row>
    <row r="364" spans="1:64" x14ac:dyDescent="0.2">
      <c r="A364" s="89"/>
      <c r="C364" s="19"/>
      <c r="D364" s="19"/>
      <c r="P364" s="193"/>
      <c r="AA364" s="149"/>
      <c r="AB364" s="149"/>
      <c r="AC364" s="149"/>
      <c r="AD364" s="149"/>
      <c r="AE364" s="149"/>
      <c r="AF364" s="171"/>
      <c r="AG364" s="172"/>
      <c r="AN364" s="149"/>
      <c r="AO364" s="149"/>
      <c r="AP364" s="149"/>
      <c r="AQ364" s="149"/>
      <c r="AR364" s="149"/>
      <c r="AS364" s="149"/>
      <c r="AT364" s="149"/>
      <c r="AU364" s="149"/>
      <c r="AV364" s="149"/>
      <c r="AW364" s="149"/>
      <c r="AX364" s="149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49"/>
      <c r="BI364" s="149"/>
      <c r="BJ364" s="149"/>
      <c r="BK364" s="149"/>
      <c r="BL364" s="149"/>
    </row>
    <row r="365" spans="1:64" x14ac:dyDescent="0.2">
      <c r="A365" s="89"/>
      <c r="C365" s="19"/>
      <c r="D365" s="19"/>
      <c r="P365" s="193"/>
      <c r="AA365" s="149"/>
      <c r="AB365" s="149"/>
      <c r="AC365" s="149"/>
      <c r="AD365" s="149"/>
      <c r="AE365" s="149"/>
      <c r="AF365" s="171"/>
      <c r="AG365" s="172"/>
      <c r="AN365" s="149"/>
      <c r="AO365" s="149"/>
      <c r="AP365" s="149"/>
      <c r="AQ365" s="149"/>
      <c r="AR365" s="149"/>
      <c r="AS365" s="149"/>
      <c r="AT365" s="149"/>
      <c r="AU365" s="149"/>
      <c r="AV365" s="149"/>
      <c r="AW365" s="149"/>
      <c r="AX365" s="149"/>
      <c r="AY365" s="149"/>
      <c r="AZ365" s="149"/>
      <c r="BA365" s="149"/>
      <c r="BB365" s="149"/>
      <c r="BC365" s="149"/>
      <c r="BD365" s="149"/>
      <c r="BE365" s="149"/>
      <c r="BF365" s="149"/>
      <c r="BG365" s="149"/>
      <c r="BH365" s="149"/>
      <c r="BI365" s="149"/>
      <c r="BJ365" s="149"/>
      <c r="BK365" s="149"/>
      <c r="BL365" s="149"/>
    </row>
    <row r="366" spans="1:64" x14ac:dyDescent="0.2">
      <c r="A366" s="89"/>
      <c r="C366" s="19"/>
      <c r="D366" s="19"/>
      <c r="P366" s="193"/>
      <c r="AA366" s="149"/>
      <c r="AB366" s="149"/>
      <c r="AC366" s="149"/>
      <c r="AD366" s="149"/>
      <c r="AE366" s="149"/>
      <c r="AF366" s="171"/>
      <c r="AG366" s="172"/>
      <c r="AN366" s="149"/>
      <c r="AO366" s="149"/>
      <c r="AP366" s="149"/>
      <c r="AQ366" s="149"/>
      <c r="AR366" s="149"/>
      <c r="AS366" s="149"/>
      <c r="AT366" s="149"/>
      <c r="AU366" s="149"/>
      <c r="AV366" s="149"/>
      <c r="AW366" s="149"/>
      <c r="AX366" s="149"/>
      <c r="AY366" s="149"/>
      <c r="AZ366" s="149"/>
      <c r="BA366" s="149"/>
      <c r="BB366" s="149"/>
      <c r="BC366" s="149"/>
      <c r="BD366" s="149"/>
      <c r="BE366" s="149"/>
      <c r="BF366" s="149"/>
      <c r="BG366" s="149"/>
      <c r="BH366" s="149"/>
      <c r="BI366" s="149"/>
      <c r="BJ366" s="149"/>
      <c r="BK366" s="149"/>
      <c r="BL366" s="149"/>
    </row>
    <row r="367" spans="1:64" x14ac:dyDescent="0.2">
      <c r="A367" s="89"/>
      <c r="C367" s="19"/>
      <c r="D367" s="19"/>
      <c r="P367" s="193"/>
      <c r="AA367" s="149"/>
      <c r="AB367" s="149"/>
      <c r="AC367" s="149"/>
      <c r="AD367" s="149"/>
      <c r="AE367" s="149"/>
      <c r="AF367" s="171"/>
      <c r="AG367" s="172"/>
      <c r="AN367" s="149"/>
      <c r="AO367" s="149"/>
      <c r="AP367" s="149"/>
      <c r="AQ367" s="149"/>
      <c r="AR367" s="149"/>
      <c r="AS367" s="149"/>
      <c r="AT367" s="149"/>
      <c r="AU367" s="149"/>
      <c r="AV367" s="149"/>
      <c r="AW367" s="149"/>
      <c r="AX367" s="149"/>
      <c r="AY367" s="149"/>
      <c r="AZ367" s="149"/>
      <c r="BA367" s="149"/>
      <c r="BB367" s="149"/>
      <c r="BC367" s="149"/>
      <c r="BD367" s="149"/>
      <c r="BE367" s="149"/>
      <c r="BF367" s="149"/>
      <c r="BG367" s="149"/>
      <c r="BH367" s="149"/>
      <c r="BI367" s="149"/>
      <c r="BJ367" s="149"/>
      <c r="BK367" s="149"/>
      <c r="BL367" s="149"/>
    </row>
    <row r="368" spans="1:64" x14ac:dyDescent="0.2">
      <c r="A368" s="89"/>
      <c r="C368" s="19"/>
      <c r="D368" s="19"/>
      <c r="P368" s="193"/>
      <c r="AA368" s="149"/>
      <c r="AB368" s="149"/>
      <c r="AC368" s="149"/>
      <c r="AD368" s="149"/>
      <c r="AE368" s="149"/>
      <c r="AF368" s="171"/>
      <c r="AG368" s="172"/>
      <c r="AN368" s="149"/>
      <c r="AO368" s="149"/>
      <c r="AP368" s="149"/>
      <c r="AQ368" s="149"/>
      <c r="AR368" s="149"/>
      <c r="AS368" s="149"/>
      <c r="AT368" s="149"/>
      <c r="AU368" s="149"/>
      <c r="AV368" s="149"/>
    </row>
    <row r="369" spans="1:48" x14ac:dyDescent="0.2">
      <c r="A369" s="89"/>
      <c r="C369" s="19"/>
      <c r="D369" s="19"/>
      <c r="P369" s="193"/>
      <c r="AA369" s="149"/>
      <c r="AB369" s="149"/>
      <c r="AC369" s="149"/>
      <c r="AD369" s="149"/>
      <c r="AE369" s="149"/>
      <c r="AF369" s="171"/>
      <c r="AG369" s="172"/>
      <c r="AN369" s="149"/>
      <c r="AO369" s="149"/>
      <c r="AP369" s="149"/>
      <c r="AQ369" s="149"/>
      <c r="AR369" s="149"/>
      <c r="AS369" s="149"/>
      <c r="AT369" s="149"/>
      <c r="AU369" s="149"/>
      <c r="AV369" s="149"/>
    </row>
    <row r="370" spans="1:48" x14ac:dyDescent="0.2">
      <c r="A370" s="89"/>
      <c r="C370" s="19"/>
      <c r="D370" s="19"/>
      <c r="P370" s="193"/>
      <c r="AA370" s="149"/>
      <c r="AB370" s="149"/>
      <c r="AC370" s="149"/>
      <c r="AD370" s="149"/>
      <c r="AE370" s="149"/>
      <c r="AF370" s="171"/>
      <c r="AG370" s="172"/>
      <c r="AN370" s="149"/>
      <c r="AO370" s="149"/>
      <c r="AP370" s="149"/>
      <c r="AQ370" s="149"/>
      <c r="AR370" s="149"/>
      <c r="AS370" s="149"/>
      <c r="AT370" s="149"/>
      <c r="AU370" s="149"/>
      <c r="AV370" s="149"/>
    </row>
    <row r="371" spans="1:48" x14ac:dyDescent="0.2">
      <c r="A371" s="89"/>
      <c r="C371" s="19"/>
      <c r="D371" s="19"/>
      <c r="P371" s="193"/>
      <c r="AA371" s="149"/>
      <c r="AB371" s="149"/>
      <c r="AC371" s="149"/>
      <c r="AD371" s="149"/>
      <c r="AE371" s="149"/>
      <c r="AF371" s="171"/>
      <c r="AG371" s="172"/>
      <c r="AN371" s="149"/>
      <c r="AO371" s="149"/>
      <c r="AP371" s="149"/>
      <c r="AQ371" s="149"/>
      <c r="AR371" s="149"/>
      <c r="AS371" s="149"/>
      <c r="AT371" s="149"/>
      <c r="AU371" s="149"/>
      <c r="AV371" s="149"/>
    </row>
    <row r="372" spans="1:48" x14ac:dyDescent="0.2">
      <c r="A372" s="89"/>
      <c r="C372" s="19"/>
      <c r="D372" s="19"/>
      <c r="P372" s="193"/>
      <c r="AA372" s="149"/>
      <c r="AB372" s="149"/>
      <c r="AC372" s="149"/>
      <c r="AD372" s="149"/>
      <c r="AE372" s="149"/>
      <c r="AF372" s="171"/>
      <c r="AG372" s="172"/>
      <c r="AN372" s="149"/>
      <c r="AO372" s="149"/>
      <c r="AP372" s="149"/>
      <c r="AQ372" s="149"/>
      <c r="AR372" s="149"/>
      <c r="AS372" s="149"/>
      <c r="AT372" s="149"/>
      <c r="AU372" s="149"/>
      <c r="AV372" s="149"/>
    </row>
    <row r="373" spans="1:48" x14ac:dyDescent="0.2">
      <c r="A373" s="89"/>
      <c r="C373" s="19"/>
      <c r="D373" s="19"/>
      <c r="P373" s="193"/>
      <c r="AA373" s="149"/>
      <c r="AB373" s="149"/>
      <c r="AC373" s="149"/>
      <c r="AD373" s="149"/>
      <c r="AE373" s="149"/>
      <c r="AF373" s="171"/>
      <c r="AG373" s="172"/>
      <c r="AN373" s="149"/>
      <c r="AO373" s="149"/>
      <c r="AP373" s="149"/>
      <c r="AQ373" s="149"/>
      <c r="AR373" s="149"/>
      <c r="AS373" s="149"/>
      <c r="AT373" s="149"/>
      <c r="AU373" s="149"/>
      <c r="AV373" s="149"/>
    </row>
    <row r="374" spans="1:48" x14ac:dyDescent="0.2">
      <c r="A374" s="89"/>
      <c r="C374" s="19"/>
      <c r="D374" s="19"/>
      <c r="P374" s="193"/>
      <c r="AA374" s="149"/>
      <c r="AB374" s="149"/>
      <c r="AC374" s="149"/>
      <c r="AD374" s="149"/>
      <c r="AE374" s="149"/>
      <c r="AF374" s="171"/>
      <c r="AG374" s="172"/>
      <c r="AN374" s="149"/>
      <c r="AO374" s="149"/>
      <c r="AP374" s="149"/>
      <c r="AQ374" s="149"/>
      <c r="AR374" s="149"/>
      <c r="AS374" s="149"/>
      <c r="AT374" s="149"/>
      <c r="AU374" s="149"/>
      <c r="AV374" s="149"/>
    </row>
    <row r="375" spans="1:48" x14ac:dyDescent="0.2">
      <c r="A375" s="89"/>
      <c r="C375" s="19"/>
      <c r="D375" s="19"/>
      <c r="P375" s="193"/>
      <c r="AA375" s="149"/>
      <c r="AB375" s="149"/>
      <c r="AC375" s="149"/>
      <c r="AD375" s="149"/>
      <c r="AE375" s="149"/>
      <c r="AF375" s="171"/>
      <c r="AG375" s="172"/>
      <c r="AN375" s="149"/>
      <c r="AO375" s="149"/>
      <c r="AP375" s="149"/>
      <c r="AQ375" s="149"/>
      <c r="AR375" s="149"/>
      <c r="AS375" s="149"/>
      <c r="AT375" s="149"/>
      <c r="AU375" s="149"/>
      <c r="AV375" s="149"/>
    </row>
    <row r="376" spans="1:48" x14ac:dyDescent="0.2">
      <c r="A376" s="89"/>
      <c r="C376" s="19"/>
      <c r="D376" s="19"/>
      <c r="P376" s="193"/>
      <c r="AA376" s="149"/>
      <c r="AB376" s="149"/>
      <c r="AC376" s="149"/>
      <c r="AD376" s="149"/>
      <c r="AE376" s="149"/>
      <c r="AF376" s="171"/>
      <c r="AG376" s="172"/>
      <c r="AN376" s="149"/>
      <c r="AO376" s="149"/>
      <c r="AP376" s="149"/>
      <c r="AQ376" s="149"/>
      <c r="AR376" s="149"/>
      <c r="AS376" s="149"/>
      <c r="AT376" s="149"/>
      <c r="AU376" s="149"/>
      <c r="AV376" s="149"/>
    </row>
    <row r="377" spans="1:48" x14ac:dyDescent="0.2">
      <c r="A377" s="89"/>
      <c r="C377" s="19"/>
      <c r="D377" s="19"/>
      <c r="P377" s="193"/>
      <c r="AA377" s="149"/>
      <c r="AB377" s="149"/>
      <c r="AC377" s="149"/>
      <c r="AD377" s="149"/>
      <c r="AE377" s="149"/>
      <c r="AF377" s="171"/>
      <c r="AG377" s="172"/>
      <c r="AN377" s="149"/>
      <c r="AO377" s="149"/>
      <c r="AP377" s="149"/>
      <c r="AQ377" s="149"/>
      <c r="AR377" s="149"/>
      <c r="AS377" s="149"/>
      <c r="AT377" s="149"/>
      <c r="AU377" s="149"/>
      <c r="AV377" s="149"/>
    </row>
    <row r="378" spans="1:48" x14ac:dyDescent="0.2">
      <c r="A378" s="89"/>
      <c r="C378" s="19"/>
      <c r="D378" s="19"/>
      <c r="P378" s="193"/>
      <c r="AA378" s="149"/>
      <c r="AB378" s="149"/>
      <c r="AC378" s="149"/>
      <c r="AD378" s="149"/>
      <c r="AE378" s="149"/>
      <c r="AF378" s="171"/>
      <c r="AG378" s="172"/>
      <c r="AN378" s="149"/>
      <c r="AO378" s="149"/>
      <c r="AP378" s="149"/>
      <c r="AQ378" s="149"/>
      <c r="AR378" s="149"/>
      <c r="AS378" s="149"/>
      <c r="AT378" s="149"/>
      <c r="AU378" s="149"/>
      <c r="AV378" s="149"/>
    </row>
    <row r="379" spans="1:48" x14ac:dyDescent="0.2">
      <c r="A379" s="89"/>
      <c r="C379" s="19"/>
      <c r="D379" s="19"/>
      <c r="P379" s="193"/>
      <c r="AA379" s="149"/>
      <c r="AB379" s="149"/>
      <c r="AC379" s="149"/>
      <c r="AD379" s="149"/>
      <c r="AE379" s="149"/>
      <c r="AF379" s="171"/>
      <c r="AG379" s="172"/>
      <c r="AN379" s="149"/>
      <c r="AO379" s="149"/>
      <c r="AP379" s="149"/>
      <c r="AQ379" s="149"/>
      <c r="AR379" s="149"/>
      <c r="AS379" s="149"/>
      <c r="AT379" s="149"/>
      <c r="AU379" s="149"/>
      <c r="AV379" s="149"/>
    </row>
    <row r="380" spans="1:48" x14ac:dyDescent="0.2">
      <c r="A380" s="89"/>
      <c r="C380" s="19"/>
      <c r="D380" s="19"/>
      <c r="P380" s="193"/>
      <c r="AA380" s="149"/>
      <c r="AB380" s="149"/>
      <c r="AC380" s="149"/>
      <c r="AD380" s="149"/>
      <c r="AE380" s="149"/>
      <c r="AF380" s="171"/>
      <c r="AG380" s="172"/>
      <c r="AN380" s="149"/>
      <c r="AO380" s="149"/>
      <c r="AP380" s="149"/>
      <c r="AQ380" s="149"/>
      <c r="AR380" s="149"/>
      <c r="AS380" s="149"/>
      <c r="AT380" s="149"/>
      <c r="AU380" s="149"/>
      <c r="AV380" s="149"/>
    </row>
    <row r="381" spans="1:48" x14ac:dyDescent="0.2">
      <c r="A381" s="89"/>
      <c r="C381" s="19"/>
      <c r="D381" s="19"/>
      <c r="P381" s="193"/>
      <c r="AA381" s="149"/>
      <c r="AB381" s="149"/>
      <c r="AC381" s="149"/>
      <c r="AD381" s="149"/>
      <c r="AE381" s="149"/>
      <c r="AF381" s="171"/>
      <c r="AG381" s="172"/>
      <c r="AN381" s="149"/>
      <c r="AO381" s="149"/>
      <c r="AP381" s="149"/>
      <c r="AQ381" s="149"/>
      <c r="AR381" s="149"/>
      <c r="AS381" s="149"/>
      <c r="AT381" s="149"/>
      <c r="AU381" s="149"/>
      <c r="AV381" s="149"/>
    </row>
    <row r="382" spans="1:48" x14ac:dyDescent="0.2">
      <c r="A382" s="89"/>
      <c r="C382" s="19"/>
      <c r="D382" s="19"/>
      <c r="P382" s="193"/>
      <c r="AA382" s="149"/>
      <c r="AB382" s="149"/>
      <c r="AC382" s="149"/>
      <c r="AD382" s="149"/>
      <c r="AE382" s="149"/>
      <c r="AF382" s="171"/>
      <c r="AG382" s="172"/>
      <c r="AN382" s="149"/>
      <c r="AO382" s="149"/>
      <c r="AP382" s="149"/>
      <c r="AQ382" s="149"/>
      <c r="AR382" s="149"/>
      <c r="AS382" s="149"/>
      <c r="AT382" s="149"/>
      <c r="AU382" s="149"/>
      <c r="AV382" s="149"/>
    </row>
    <row r="383" spans="1:48" x14ac:dyDescent="0.2">
      <c r="A383" s="89"/>
      <c r="C383" s="19"/>
      <c r="D383" s="19"/>
      <c r="P383" s="193"/>
      <c r="AA383" s="149"/>
      <c r="AB383" s="149"/>
      <c r="AC383" s="149"/>
      <c r="AD383" s="149"/>
      <c r="AE383" s="149"/>
      <c r="AF383" s="171"/>
      <c r="AG383" s="172"/>
      <c r="AN383" s="149"/>
      <c r="AO383" s="149"/>
      <c r="AP383" s="149"/>
      <c r="AQ383" s="149"/>
      <c r="AR383" s="149"/>
      <c r="AS383" s="149"/>
      <c r="AT383" s="149"/>
      <c r="AU383" s="149"/>
      <c r="AV383" s="149"/>
    </row>
    <row r="384" spans="1:48" x14ac:dyDescent="0.2">
      <c r="A384" s="89"/>
      <c r="C384" s="19"/>
      <c r="D384" s="19"/>
      <c r="P384" s="193"/>
      <c r="AA384" s="149"/>
      <c r="AB384" s="149"/>
      <c r="AC384" s="149"/>
      <c r="AD384" s="149"/>
      <c r="AE384" s="149"/>
      <c r="AF384" s="171"/>
      <c r="AG384" s="172"/>
      <c r="AN384" s="149"/>
      <c r="AO384" s="149"/>
      <c r="AP384" s="149"/>
      <c r="AQ384" s="149"/>
      <c r="AR384" s="149"/>
      <c r="AS384" s="149"/>
      <c r="AT384" s="149"/>
      <c r="AU384" s="149"/>
      <c r="AV384" s="149"/>
    </row>
    <row r="385" spans="1:48" x14ac:dyDescent="0.2">
      <c r="A385" s="89"/>
      <c r="C385" s="19"/>
      <c r="D385" s="19"/>
      <c r="P385" s="193"/>
      <c r="AA385" s="149"/>
      <c r="AB385" s="149"/>
      <c r="AC385" s="149"/>
      <c r="AD385" s="149"/>
      <c r="AE385" s="149"/>
      <c r="AF385" s="171"/>
      <c r="AG385" s="172"/>
      <c r="AN385" s="149"/>
      <c r="AO385" s="149"/>
      <c r="AP385" s="149"/>
      <c r="AQ385" s="149"/>
      <c r="AR385" s="149"/>
      <c r="AS385" s="149"/>
      <c r="AT385" s="149"/>
      <c r="AU385" s="149"/>
      <c r="AV385" s="149"/>
    </row>
    <row r="386" spans="1:48" x14ac:dyDescent="0.2">
      <c r="A386" s="89"/>
      <c r="C386" s="19"/>
      <c r="D386" s="19"/>
      <c r="P386" s="193"/>
      <c r="AA386" s="149"/>
      <c r="AB386" s="149"/>
      <c r="AC386" s="149"/>
      <c r="AD386" s="149"/>
      <c r="AE386" s="149"/>
      <c r="AF386" s="171"/>
      <c r="AG386" s="172"/>
      <c r="AN386" s="149"/>
      <c r="AO386" s="149"/>
      <c r="AP386" s="149"/>
      <c r="AQ386" s="149"/>
      <c r="AR386" s="149"/>
      <c r="AS386" s="149"/>
      <c r="AT386" s="149"/>
      <c r="AU386" s="149"/>
      <c r="AV386" s="149"/>
    </row>
    <row r="387" spans="1:48" x14ac:dyDescent="0.2">
      <c r="A387" s="89"/>
      <c r="C387" s="19"/>
      <c r="D387" s="19"/>
      <c r="P387" s="193"/>
      <c r="AA387" s="149"/>
      <c r="AB387" s="149"/>
      <c r="AC387" s="149"/>
      <c r="AD387" s="149"/>
      <c r="AE387" s="149"/>
      <c r="AF387" s="171"/>
      <c r="AG387" s="172"/>
      <c r="AN387" s="149"/>
      <c r="AO387" s="149"/>
      <c r="AP387" s="149"/>
      <c r="AQ387" s="149"/>
      <c r="AR387" s="149"/>
      <c r="AS387" s="149"/>
      <c r="AT387" s="149"/>
      <c r="AU387" s="149"/>
      <c r="AV387" s="149"/>
    </row>
    <row r="388" spans="1:48" x14ac:dyDescent="0.2">
      <c r="A388" s="89"/>
      <c r="C388" s="19"/>
      <c r="D388" s="19"/>
      <c r="P388" s="193"/>
      <c r="AA388" s="149"/>
      <c r="AB388" s="149"/>
      <c r="AC388" s="149"/>
      <c r="AD388" s="149"/>
      <c r="AE388" s="149"/>
      <c r="AF388" s="171"/>
      <c r="AG388" s="172"/>
      <c r="AN388" s="149"/>
      <c r="AO388" s="149"/>
      <c r="AP388" s="149"/>
      <c r="AQ388" s="149"/>
      <c r="AR388" s="149"/>
      <c r="AS388" s="149"/>
      <c r="AT388" s="149"/>
      <c r="AU388" s="149"/>
      <c r="AV388" s="149"/>
    </row>
    <row r="389" spans="1:48" x14ac:dyDescent="0.2">
      <c r="A389" s="89"/>
      <c r="C389" s="19"/>
      <c r="D389" s="19"/>
      <c r="P389" s="193"/>
      <c r="AA389" s="149"/>
      <c r="AB389" s="149"/>
      <c r="AC389" s="149"/>
      <c r="AD389" s="149"/>
      <c r="AE389" s="149"/>
      <c r="AF389" s="171"/>
      <c r="AG389" s="172"/>
      <c r="AN389" s="149"/>
      <c r="AO389" s="149"/>
      <c r="AP389" s="149"/>
      <c r="AQ389" s="149"/>
      <c r="AR389" s="149"/>
      <c r="AS389" s="149"/>
      <c r="AT389" s="149"/>
      <c r="AU389" s="149"/>
      <c r="AV389" s="149"/>
    </row>
    <row r="390" spans="1:48" x14ac:dyDescent="0.2">
      <c r="A390" s="89"/>
      <c r="C390" s="19"/>
      <c r="D390" s="19"/>
      <c r="P390" s="193"/>
      <c r="AA390" s="149"/>
      <c r="AB390" s="149"/>
      <c r="AC390" s="149"/>
      <c r="AD390" s="149"/>
      <c r="AE390" s="149"/>
      <c r="AF390" s="171"/>
      <c r="AG390" s="172"/>
      <c r="AN390" s="149"/>
      <c r="AO390" s="149"/>
      <c r="AP390" s="149"/>
      <c r="AQ390" s="149"/>
      <c r="AR390" s="149"/>
      <c r="AS390" s="149"/>
      <c r="AT390" s="149"/>
      <c r="AU390" s="149"/>
      <c r="AV390" s="149"/>
    </row>
    <row r="391" spans="1:48" x14ac:dyDescent="0.2">
      <c r="A391" s="89"/>
      <c r="C391" s="19"/>
      <c r="D391" s="19"/>
      <c r="P391" s="193"/>
      <c r="AA391" s="149"/>
      <c r="AB391" s="149"/>
      <c r="AC391" s="149"/>
      <c r="AD391" s="149"/>
      <c r="AE391" s="149"/>
      <c r="AF391" s="171"/>
      <c r="AG391" s="172"/>
      <c r="AN391" s="149"/>
      <c r="AO391" s="149"/>
      <c r="AP391" s="149"/>
      <c r="AQ391" s="149"/>
      <c r="AR391" s="149"/>
      <c r="AS391" s="149"/>
      <c r="AT391" s="149"/>
      <c r="AU391" s="149"/>
    </row>
    <row r="392" spans="1:48" x14ac:dyDescent="0.2">
      <c r="A392" s="89"/>
      <c r="C392" s="19"/>
      <c r="D392" s="19"/>
      <c r="P392" s="193"/>
      <c r="AA392" s="149"/>
      <c r="AB392" s="149"/>
      <c r="AC392" s="149"/>
      <c r="AD392" s="149"/>
      <c r="AE392" s="149"/>
      <c r="AF392" s="171"/>
      <c r="AG392" s="172"/>
      <c r="AN392" s="149"/>
      <c r="AO392" s="149"/>
      <c r="AP392" s="149"/>
      <c r="AQ392" s="149"/>
      <c r="AR392" s="149"/>
      <c r="AS392" s="149"/>
      <c r="AT392" s="149"/>
      <c r="AU392" s="149"/>
    </row>
    <row r="393" spans="1:48" x14ac:dyDescent="0.2">
      <c r="A393" s="89"/>
      <c r="C393" s="19"/>
      <c r="D393" s="19"/>
      <c r="P393" s="193"/>
      <c r="AA393" s="149"/>
      <c r="AB393" s="149"/>
      <c r="AC393" s="149"/>
      <c r="AD393" s="149"/>
      <c r="AE393" s="149"/>
      <c r="AF393" s="171"/>
      <c r="AG393" s="172"/>
      <c r="AN393" s="149"/>
      <c r="AO393" s="149"/>
      <c r="AP393" s="149"/>
      <c r="AQ393" s="149"/>
      <c r="AR393" s="149"/>
      <c r="AS393" s="149"/>
      <c r="AT393" s="149"/>
      <c r="AU393" s="149"/>
    </row>
    <row r="394" spans="1:48" x14ac:dyDescent="0.2">
      <c r="A394" s="89"/>
      <c r="C394" s="19"/>
      <c r="D394" s="19"/>
      <c r="P394" s="193"/>
      <c r="AA394" s="149"/>
      <c r="AB394" s="149"/>
      <c r="AC394" s="149"/>
      <c r="AD394" s="149"/>
      <c r="AE394" s="149"/>
      <c r="AF394" s="171"/>
      <c r="AG394" s="172"/>
      <c r="AN394" s="149"/>
      <c r="AO394" s="149"/>
      <c r="AP394" s="149"/>
      <c r="AQ394" s="149"/>
      <c r="AR394" s="149"/>
      <c r="AS394" s="149"/>
      <c r="AT394" s="149"/>
      <c r="AU394" s="149"/>
    </row>
    <row r="395" spans="1:48" x14ac:dyDescent="0.2">
      <c r="A395" s="89"/>
      <c r="C395" s="19"/>
      <c r="D395" s="19"/>
      <c r="P395" s="193"/>
      <c r="AA395" s="149"/>
      <c r="AB395" s="149"/>
      <c r="AC395" s="149"/>
      <c r="AD395" s="149"/>
      <c r="AE395" s="149"/>
      <c r="AF395" s="171"/>
      <c r="AG395" s="172"/>
      <c r="AN395" s="149"/>
      <c r="AO395" s="149"/>
      <c r="AP395" s="149"/>
      <c r="AQ395" s="149"/>
      <c r="AR395" s="149"/>
      <c r="AS395" s="149"/>
      <c r="AT395" s="149"/>
      <c r="AU395" s="149"/>
    </row>
    <row r="396" spans="1:48" x14ac:dyDescent="0.2">
      <c r="A396" s="89"/>
      <c r="C396" s="19"/>
      <c r="D396" s="19"/>
      <c r="P396" s="193"/>
      <c r="AA396" s="149"/>
      <c r="AB396" s="149"/>
      <c r="AC396" s="149"/>
      <c r="AD396" s="149"/>
      <c r="AE396" s="149"/>
      <c r="AF396" s="171"/>
      <c r="AG396" s="172"/>
      <c r="AN396" s="149"/>
      <c r="AO396" s="149"/>
      <c r="AP396" s="149"/>
      <c r="AQ396" s="149"/>
      <c r="AR396" s="149"/>
      <c r="AS396" s="149"/>
      <c r="AT396" s="149"/>
      <c r="AU396" s="149"/>
    </row>
    <row r="397" spans="1:48" x14ac:dyDescent="0.2">
      <c r="A397" s="89"/>
      <c r="C397" s="19"/>
      <c r="D397" s="19"/>
      <c r="P397" s="193"/>
      <c r="AA397" s="149"/>
      <c r="AB397" s="149"/>
      <c r="AC397" s="149"/>
      <c r="AD397" s="149"/>
      <c r="AE397" s="149"/>
      <c r="AF397" s="171"/>
      <c r="AG397" s="172"/>
      <c r="AN397" s="149"/>
      <c r="AO397" s="149"/>
      <c r="AP397" s="149"/>
      <c r="AQ397" s="149"/>
      <c r="AR397" s="149"/>
      <c r="AS397" s="149"/>
      <c r="AT397" s="149"/>
      <c r="AU397" s="149"/>
    </row>
    <row r="398" spans="1:48" x14ac:dyDescent="0.2">
      <c r="A398" s="89"/>
      <c r="C398" s="19"/>
      <c r="D398" s="19"/>
      <c r="P398" s="193"/>
      <c r="AA398" s="149"/>
      <c r="AB398" s="149"/>
      <c r="AC398" s="149"/>
      <c r="AD398" s="149"/>
      <c r="AE398" s="149"/>
      <c r="AF398" s="171"/>
      <c r="AG398" s="172"/>
      <c r="AN398" s="149"/>
      <c r="AO398" s="149"/>
      <c r="AP398" s="149"/>
      <c r="AQ398" s="149"/>
      <c r="AR398" s="149"/>
      <c r="AS398" s="149"/>
      <c r="AT398" s="149"/>
      <c r="AU398" s="149"/>
    </row>
    <row r="399" spans="1:48" x14ac:dyDescent="0.2">
      <c r="A399" s="89"/>
      <c r="C399" s="19"/>
      <c r="D399" s="19"/>
      <c r="P399" s="193"/>
      <c r="AA399" s="149"/>
      <c r="AB399" s="149"/>
      <c r="AC399" s="149"/>
      <c r="AD399" s="149"/>
      <c r="AE399" s="149"/>
      <c r="AF399" s="171"/>
      <c r="AG399" s="172"/>
      <c r="AN399" s="149"/>
      <c r="AO399" s="149"/>
      <c r="AP399" s="149"/>
      <c r="AQ399" s="149"/>
      <c r="AR399" s="149"/>
      <c r="AS399" s="149"/>
      <c r="AT399" s="149"/>
      <c r="AU399" s="149"/>
    </row>
    <row r="400" spans="1:48" x14ac:dyDescent="0.2">
      <c r="A400" s="89"/>
      <c r="C400" s="19"/>
      <c r="D400" s="19"/>
      <c r="P400" s="193"/>
      <c r="AA400" s="149"/>
      <c r="AB400" s="149"/>
      <c r="AC400" s="149"/>
      <c r="AD400" s="149"/>
      <c r="AE400" s="149"/>
      <c r="AF400" s="171"/>
      <c r="AG400" s="172"/>
      <c r="AN400" s="149"/>
      <c r="AO400" s="149"/>
      <c r="AP400" s="149"/>
      <c r="AQ400" s="149"/>
      <c r="AR400" s="149"/>
      <c r="AS400" s="149"/>
      <c r="AT400" s="149"/>
      <c r="AU400" s="149"/>
    </row>
    <row r="401" spans="1:47" x14ac:dyDescent="0.2">
      <c r="A401" s="89"/>
      <c r="C401" s="19"/>
      <c r="D401" s="19"/>
      <c r="P401" s="193"/>
      <c r="AA401" s="149"/>
      <c r="AB401" s="149"/>
      <c r="AC401" s="149"/>
      <c r="AD401" s="149"/>
      <c r="AE401" s="149"/>
      <c r="AF401" s="171"/>
      <c r="AG401" s="172"/>
      <c r="AN401" s="149"/>
      <c r="AO401" s="149"/>
      <c r="AP401" s="149"/>
      <c r="AQ401" s="149"/>
      <c r="AR401" s="149"/>
      <c r="AS401" s="149"/>
      <c r="AT401" s="149"/>
      <c r="AU401" s="149"/>
    </row>
    <row r="402" spans="1:47" x14ac:dyDescent="0.2">
      <c r="A402" s="89"/>
      <c r="C402" s="19"/>
      <c r="D402" s="19"/>
      <c r="P402" s="193"/>
      <c r="AA402" s="149"/>
      <c r="AB402" s="149"/>
      <c r="AC402" s="149"/>
      <c r="AD402" s="149"/>
      <c r="AE402" s="149"/>
      <c r="AF402" s="171"/>
      <c r="AG402" s="172"/>
      <c r="AN402" s="149"/>
      <c r="AO402" s="149"/>
      <c r="AP402" s="149"/>
      <c r="AQ402" s="149"/>
      <c r="AR402" s="149"/>
      <c r="AS402" s="149"/>
      <c r="AT402" s="149"/>
      <c r="AU402" s="149"/>
    </row>
    <row r="403" spans="1:47" x14ac:dyDescent="0.2">
      <c r="A403" s="89"/>
      <c r="C403" s="19"/>
      <c r="D403" s="19"/>
      <c r="P403" s="193"/>
      <c r="AA403" s="149"/>
      <c r="AB403" s="149"/>
      <c r="AC403" s="149"/>
      <c r="AD403" s="149"/>
      <c r="AE403" s="149"/>
      <c r="AF403" s="171"/>
      <c r="AG403" s="172"/>
      <c r="AN403" s="149"/>
      <c r="AO403" s="149"/>
      <c r="AP403" s="149"/>
      <c r="AQ403" s="149"/>
      <c r="AR403" s="149"/>
      <c r="AS403" s="149"/>
      <c r="AT403" s="149"/>
      <c r="AU403" s="149"/>
    </row>
    <row r="404" spans="1:47" x14ac:dyDescent="0.2">
      <c r="A404" s="89"/>
      <c r="C404" s="19"/>
      <c r="D404" s="19"/>
      <c r="P404" s="193"/>
      <c r="AA404" s="149"/>
      <c r="AB404" s="149"/>
      <c r="AC404" s="149"/>
      <c r="AD404" s="149"/>
      <c r="AE404" s="149"/>
      <c r="AF404" s="171"/>
      <c r="AG404" s="172"/>
      <c r="AN404" s="149"/>
      <c r="AO404" s="149"/>
      <c r="AP404" s="149"/>
      <c r="AQ404" s="149"/>
      <c r="AR404" s="149"/>
      <c r="AS404" s="149"/>
      <c r="AT404" s="149"/>
      <c r="AU404" s="149"/>
    </row>
    <row r="405" spans="1:47" x14ac:dyDescent="0.2">
      <c r="A405" s="89"/>
      <c r="C405" s="19"/>
      <c r="D405" s="19"/>
      <c r="P405" s="193"/>
      <c r="AA405" s="149"/>
      <c r="AB405" s="149"/>
      <c r="AC405" s="149"/>
      <c r="AD405" s="149"/>
      <c r="AE405" s="149"/>
      <c r="AF405" s="171"/>
      <c r="AG405" s="172"/>
      <c r="AN405" s="149"/>
      <c r="AO405" s="149"/>
      <c r="AP405" s="149"/>
      <c r="AQ405" s="149"/>
      <c r="AR405" s="149"/>
      <c r="AS405" s="149"/>
      <c r="AT405" s="149"/>
      <c r="AU405" s="149"/>
    </row>
    <row r="406" spans="1:47" x14ac:dyDescent="0.2">
      <c r="A406" s="89"/>
      <c r="C406" s="19"/>
      <c r="D406" s="19"/>
      <c r="P406" s="193"/>
      <c r="AA406" s="149"/>
      <c r="AB406" s="149"/>
      <c r="AC406" s="149"/>
      <c r="AD406" s="149"/>
      <c r="AE406" s="149"/>
      <c r="AF406" s="171"/>
      <c r="AG406" s="172"/>
      <c r="AN406" s="149"/>
      <c r="AO406" s="149"/>
      <c r="AP406" s="149"/>
      <c r="AQ406" s="149"/>
      <c r="AR406" s="149"/>
      <c r="AS406" s="149"/>
      <c r="AT406" s="149"/>
      <c r="AU406" s="149"/>
    </row>
    <row r="407" spans="1:47" x14ac:dyDescent="0.2">
      <c r="A407" s="89"/>
      <c r="C407" s="19"/>
      <c r="D407" s="19"/>
      <c r="P407" s="193"/>
      <c r="AA407" s="149"/>
      <c r="AB407" s="149"/>
      <c r="AC407" s="149"/>
      <c r="AD407" s="149"/>
      <c r="AE407" s="149"/>
      <c r="AF407" s="171"/>
      <c r="AG407" s="172"/>
      <c r="AN407" s="149"/>
      <c r="AO407" s="149"/>
      <c r="AP407" s="149"/>
      <c r="AQ407" s="149"/>
      <c r="AR407" s="149"/>
      <c r="AS407" s="149"/>
      <c r="AT407" s="149"/>
      <c r="AU407" s="149"/>
    </row>
    <row r="408" spans="1:47" x14ac:dyDescent="0.2">
      <c r="A408" s="89"/>
      <c r="C408" s="19"/>
      <c r="D408" s="19"/>
      <c r="P408" s="193"/>
      <c r="AA408" s="149"/>
      <c r="AB408" s="149"/>
      <c r="AC408" s="149"/>
      <c r="AD408" s="149"/>
      <c r="AE408" s="149"/>
      <c r="AF408" s="171"/>
      <c r="AG408" s="172"/>
      <c r="AN408" s="149"/>
      <c r="AO408" s="149"/>
      <c r="AP408" s="149"/>
      <c r="AQ408" s="149"/>
      <c r="AR408" s="149"/>
      <c r="AS408" s="149"/>
      <c r="AT408" s="149"/>
      <c r="AU408" s="149"/>
    </row>
    <row r="409" spans="1:47" x14ac:dyDescent="0.2">
      <c r="A409" s="89"/>
      <c r="C409" s="19"/>
      <c r="D409" s="19"/>
      <c r="P409" s="193"/>
      <c r="AA409" s="149"/>
      <c r="AB409" s="149"/>
      <c r="AC409" s="149"/>
      <c r="AD409" s="149"/>
      <c r="AE409" s="149"/>
      <c r="AF409" s="171"/>
      <c r="AG409" s="172"/>
      <c r="AN409" s="149"/>
      <c r="AO409" s="149"/>
      <c r="AP409" s="149"/>
      <c r="AQ409" s="149"/>
      <c r="AR409" s="149"/>
      <c r="AS409" s="149"/>
      <c r="AT409" s="149"/>
      <c r="AU409" s="149"/>
    </row>
    <row r="410" spans="1:47" x14ac:dyDescent="0.2">
      <c r="A410" s="89"/>
      <c r="C410" s="19"/>
      <c r="D410" s="19"/>
      <c r="P410" s="193"/>
      <c r="AA410" s="149"/>
      <c r="AB410" s="149"/>
      <c r="AC410" s="149"/>
      <c r="AD410" s="149"/>
      <c r="AE410" s="149"/>
      <c r="AF410" s="171"/>
      <c r="AG410" s="172"/>
      <c r="AN410" s="149"/>
      <c r="AO410" s="149"/>
      <c r="AP410" s="149"/>
      <c r="AQ410" s="149"/>
      <c r="AR410" s="149"/>
      <c r="AS410" s="149"/>
      <c r="AT410" s="149"/>
      <c r="AU410" s="149"/>
    </row>
    <row r="411" spans="1:47" x14ac:dyDescent="0.2">
      <c r="A411" s="89"/>
      <c r="C411" s="19"/>
      <c r="D411" s="19"/>
      <c r="P411" s="193"/>
      <c r="AA411" s="149"/>
      <c r="AB411" s="149"/>
      <c r="AC411" s="149"/>
      <c r="AD411" s="149"/>
      <c r="AE411" s="149"/>
      <c r="AF411" s="171"/>
      <c r="AG411" s="172"/>
      <c r="AN411" s="149"/>
      <c r="AO411" s="149"/>
      <c r="AP411" s="149"/>
      <c r="AQ411" s="149"/>
      <c r="AR411" s="149"/>
      <c r="AS411" s="149"/>
      <c r="AT411" s="149"/>
      <c r="AU411" s="149"/>
    </row>
    <row r="412" spans="1:47" x14ac:dyDescent="0.2">
      <c r="A412" s="89"/>
      <c r="C412" s="19"/>
      <c r="D412" s="19"/>
      <c r="P412" s="193"/>
      <c r="AA412" s="149"/>
      <c r="AB412" s="149"/>
      <c r="AC412" s="149"/>
      <c r="AD412" s="149"/>
      <c r="AE412" s="149"/>
      <c r="AF412" s="171"/>
      <c r="AG412" s="172"/>
      <c r="AN412" s="149"/>
      <c r="AO412" s="149"/>
      <c r="AP412" s="149"/>
      <c r="AQ412" s="149"/>
      <c r="AR412" s="149"/>
      <c r="AS412" s="149"/>
      <c r="AT412" s="149"/>
      <c r="AU412" s="149"/>
    </row>
    <row r="413" spans="1:47" x14ac:dyDescent="0.2">
      <c r="C413" s="19"/>
      <c r="D413" s="19"/>
      <c r="P413" s="193"/>
      <c r="AA413" s="149"/>
      <c r="AB413" s="149"/>
      <c r="AC413" s="149"/>
      <c r="AD413" s="149"/>
      <c r="AE413" s="149"/>
      <c r="AF413" s="171"/>
      <c r="AG413" s="172"/>
      <c r="AN413" s="149"/>
      <c r="AO413" s="149"/>
      <c r="AP413" s="149"/>
      <c r="AQ413" s="149"/>
      <c r="AR413" s="149"/>
      <c r="AS413" s="149"/>
      <c r="AT413" s="149"/>
      <c r="AU413" s="149"/>
    </row>
    <row r="414" spans="1:47" x14ac:dyDescent="0.2">
      <c r="C414" s="19"/>
      <c r="D414" s="19"/>
      <c r="P414" s="193"/>
      <c r="AA414" s="149"/>
      <c r="AB414" s="149"/>
      <c r="AC414" s="149"/>
      <c r="AD414" s="149"/>
      <c r="AE414" s="149"/>
      <c r="AF414" s="171"/>
      <c r="AG414" s="172"/>
      <c r="AN414" s="149"/>
      <c r="AO414" s="149"/>
      <c r="AP414" s="149"/>
      <c r="AQ414" s="149"/>
      <c r="AR414" s="149"/>
      <c r="AS414" s="149"/>
      <c r="AT414" s="149"/>
      <c r="AU414" s="149"/>
    </row>
    <row r="415" spans="1:47" x14ac:dyDescent="0.2">
      <c r="C415" s="19"/>
      <c r="D415" s="19"/>
      <c r="P415" s="193"/>
      <c r="AA415" s="149"/>
      <c r="AB415" s="149"/>
      <c r="AC415" s="149"/>
      <c r="AD415" s="149"/>
      <c r="AE415" s="149"/>
      <c r="AF415" s="171"/>
      <c r="AG415" s="172"/>
      <c r="AN415" s="149"/>
      <c r="AO415" s="149"/>
      <c r="AP415" s="149"/>
      <c r="AQ415" s="149"/>
      <c r="AR415" s="149"/>
      <c r="AS415" s="149"/>
      <c r="AT415" s="149"/>
      <c r="AU415" s="149"/>
    </row>
    <row r="416" spans="1:47" x14ac:dyDescent="0.2">
      <c r="C416" s="19"/>
      <c r="D416" s="19"/>
      <c r="P416" s="193"/>
      <c r="AA416" s="149"/>
      <c r="AB416" s="149"/>
      <c r="AC416" s="149"/>
      <c r="AD416" s="149"/>
      <c r="AE416" s="149"/>
      <c r="AF416" s="171"/>
      <c r="AG416" s="172"/>
      <c r="AN416" s="149"/>
      <c r="AO416" s="149"/>
      <c r="AP416" s="149"/>
      <c r="AQ416" s="149"/>
      <c r="AR416" s="149"/>
      <c r="AS416" s="149"/>
      <c r="AT416" s="149"/>
      <c r="AU416" s="149"/>
    </row>
    <row r="417" spans="3:47" x14ac:dyDescent="0.2">
      <c r="C417" s="19"/>
      <c r="D417" s="19"/>
      <c r="P417" s="193"/>
      <c r="AA417" s="149"/>
      <c r="AB417" s="149"/>
      <c r="AC417" s="149"/>
      <c r="AD417" s="149"/>
      <c r="AE417" s="149"/>
      <c r="AF417" s="171"/>
      <c r="AG417" s="172"/>
      <c r="AN417" s="149"/>
      <c r="AO417" s="149"/>
      <c r="AP417" s="149"/>
      <c r="AQ417" s="149"/>
      <c r="AR417" s="149"/>
      <c r="AS417" s="149"/>
      <c r="AT417" s="149"/>
      <c r="AU417" s="149"/>
    </row>
    <row r="418" spans="3:47" x14ac:dyDescent="0.2">
      <c r="C418" s="19"/>
      <c r="D418" s="19"/>
      <c r="P418" s="193"/>
      <c r="AA418" s="149"/>
      <c r="AB418" s="149"/>
      <c r="AC418" s="149"/>
      <c r="AD418" s="149"/>
      <c r="AE418" s="149"/>
      <c r="AF418" s="171"/>
      <c r="AG418" s="172"/>
      <c r="AN418" s="149"/>
      <c r="AO418" s="149"/>
      <c r="AP418" s="149"/>
      <c r="AQ418" s="149"/>
      <c r="AR418" s="149"/>
      <c r="AS418" s="149"/>
      <c r="AT418" s="149"/>
      <c r="AU418" s="149"/>
    </row>
    <row r="419" spans="3:47" x14ac:dyDescent="0.2">
      <c r="C419" s="19"/>
      <c r="D419" s="19"/>
      <c r="P419" s="193"/>
      <c r="AA419" s="149"/>
      <c r="AB419" s="149"/>
      <c r="AC419" s="149"/>
      <c r="AD419" s="149"/>
      <c r="AE419" s="149"/>
      <c r="AF419" s="171"/>
      <c r="AG419" s="172"/>
      <c r="AN419" s="149"/>
      <c r="AO419" s="149"/>
      <c r="AP419" s="149"/>
      <c r="AQ419" s="149"/>
      <c r="AR419" s="149"/>
      <c r="AS419" s="149"/>
      <c r="AT419" s="149"/>
      <c r="AU419" s="149"/>
    </row>
    <row r="420" spans="3:47" x14ac:dyDescent="0.2">
      <c r="C420" s="19"/>
      <c r="D420" s="19"/>
      <c r="P420" s="193"/>
      <c r="AA420" s="149"/>
      <c r="AB420" s="149"/>
      <c r="AC420" s="149"/>
      <c r="AD420" s="149"/>
      <c r="AE420" s="149"/>
      <c r="AF420" s="171"/>
      <c r="AG420" s="172"/>
      <c r="AN420" s="149"/>
      <c r="AO420" s="149"/>
      <c r="AP420" s="149"/>
      <c r="AQ420" s="149"/>
      <c r="AR420" s="149"/>
      <c r="AS420" s="149"/>
      <c r="AT420" s="149"/>
      <c r="AU420" s="149"/>
    </row>
    <row r="421" spans="3:47" x14ac:dyDescent="0.2">
      <c r="C421" s="19"/>
      <c r="D421" s="19"/>
      <c r="P421" s="193"/>
      <c r="AA421" s="149"/>
      <c r="AB421" s="149"/>
      <c r="AC421" s="149"/>
      <c r="AD421" s="149"/>
      <c r="AE421" s="149"/>
      <c r="AF421" s="171"/>
      <c r="AG421" s="172"/>
      <c r="AN421" s="149"/>
      <c r="AO421" s="149"/>
      <c r="AP421" s="149"/>
      <c r="AQ421" s="149"/>
      <c r="AR421" s="149"/>
      <c r="AS421" s="149"/>
      <c r="AT421" s="149"/>
      <c r="AU421" s="149"/>
    </row>
    <row r="422" spans="3:47" x14ac:dyDescent="0.2">
      <c r="C422" s="19"/>
      <c r="D422" s="19"/>
      <c r="P422" s="193"/>
      <c r="AA422" s="149"/>
      <c r="AB422" s="149"/>
      <c r="AC422" s="149"/>
      <c r="AD422" s="149"/>
      <c r="AE422" s="149"/>
      <c r="AF422" s="171"/>
      <c r="AG422" s="172"/>
      <c r="AN422" s="149"/>
      <c r="AO422" s="149"/>
      <c r="AP422" s="149"/>
      <c r="AQ422" s="149"/>
      <c r="AR422" s="149"/>
      <c r="AS422" s="149"/>
      <c r="AT422" s="149"/>
      <c r="AU422" s="149"/>
    </row>
    <row r="423" spans="3:47" x14ac:dyDescent="0.2">
      <c r="C423" s="19"/>
      <c r="D423" s="19"/>
      <c r="P423" s="193"/>
      <c r="AA423" s="149"/>
      <c r="AB423" s="149"/>
      <c r="AC423" s="149"/>
      <c r="AD423" s="149"/>
      <c r="AE423" s="149"/>
      <c r="AF423" s="171"/>
      <c r="AG423" s="172"/>
      <c r="AN423" s="149"/>
      <c r="AO423" s="149"/>
      <c r="AP423" s="149"/>
      <c r="AQ423" s="149"/>
      <c r="AR423" s="149"/>
      <c r="AS423" s="149"/>
      <c r="AT423" s="149"/>
      <c r="AU423" s="149"/>
    </row>
    <row r="424" spans="3:47" x14ac:dyDescent="0.2">
      <c r="C424" s="19"/>
      <c r="D424" s="19"/>
      <c r="P424" s="193"/>
      <c r="AA424" s="149"/>
      <c r="AB424" s="149"/>
      <c r="AC424" s="149"/>
      <c r="AD424" s="149"/>
      <c r="AE424" s="149"/>
      <c r="AF424" s="171"/>
      <c r="AG424" s="172"/>
      <c r="AN424" s="149"/>
      <c r="AO424" s="149"/>
      <c r="AP424" s="149"/>
      <c r="AQ424" s="149"/>
      <c r="AR424" s="149"/>
      <c r="AS424" s="149"/>
      <c r="AT424" s="149"/>
      <c r="AU424" s="149"/>
    </row>
    <row r="425" spans="3:47" x14ac:dyDescent="0.2">
      <c r="C425" s="19"/>
      <c r="D425" s="19"/>
      <c r="P425" s="193"/>
      <c r="AA425" s="149"/>
      <c r="AB425" s="149"/>
      <c r="AC425" s="149"/>
      <c r="AD425" s="149"/>
      <c r="AE425" s="149"/>
      <c r="AF425" s="171"/>
      <c r="AG425" s="172"/>
      <c r="AN425" s="149"/>
      <c r="AO425" s="149"/>
      <c r="AP425" s="149"/>
      <c r="AQ425" s="149"/>
      <c r="AR425" s="149"/>
      <c r="AS425" s="149"/>
      <c r="AT425" s="149"/>
      <c r="AU425" s="149"/>
    </row>
    <row r="426" spans="3:47" x14ac:dyDescent="0.2">
      <c r="C426" s="19"/>
      <c r="D426" s="19"/>
      <c r="P426" s="193"/>
      <c r="AA426" s="149"/>
      <c r="AB426" s="149"/>
      <c r="AC426" s="149"/>
      <c r="AD426" s="149"/>
      <c r="AE426" s="149"/>
      <c r="AF426" s="171"/>
      <c r="AG426" s="172"/>
      <c r="AN426" s="149"/>
      <c r="AO426" s="149"/>
      <c r="AP426" s="149"/>
      <c r="AQ426" s="149"/>
      <c r="AR426" s="149"/>
      <c r="AS426" s="149"/>
      <c r="AT426" s="149"/>
      <c r="AU426" s="149"/>
    </row>
    <row r="427" spans="3:47" x14ac:dyDescent="0.2">
      <c r="C427" s="19"/>
      <c r="D427" s="19"/>
      <c r="P427" s="193"/>
      <c r="AA427" s="149"/>
      <c r="AB427" s="149"/>
      <c r="AC427" s="149"/>
      <c r="AD427" s="149"/>
      <c r="AE427" s="149"/>
      <c r="AF427" s="171"/>
      <c r="AG427" s="172"/>
      <c r="AN427" s="149"/>
      <c r="AO427" s="149"/>
      <c r="AP427" s="149"/>
      <c r="AQ427" s="149"/>
      <c r="AR427" s="149"/>
      <c r="AS427" s="149"/>
      <c r="AT427" s="149"/>
      <c r="AU427" s="149"/>
    </row>
    <row r="428" spans="3:47" x14ac:dyDescent="0.2">
      <c r="C428" s="19"/>
      <c r="D428" s="19"/>
      <c r="P428" s="193"/>
      <c r="AA428" s="149"/>
      <c r="AB428" s="149"/>
      <c r="AC428" s="149"/>
      <c r="AD428" s="149"/>
      <c r="AE428" s="149"/>
      <c r="AF428" s="171"/>
      <c r="AG428" s="172"/>
      <c r="AN428" s="149"/>
      <c r="AO428" s="149"/>
      <c r="AP428" s="149"/>
      <c r="AQ428" s="149"/>
      <c r="AR428" s="149"/>
      <c r="AS428" s="149"/>
      <c r="AT428" s="149"/>
      <c r="AU428" s="149"/>
    </row>
    <row r="429" spans="3:47" x14ac:dyDescent="0.2">
      <c r="C429" s="19"/>
      <c r="D429" s="19"/>
      <c r="P429" s="193"/>
      <c r="AA429" s="149"/>
      <c r="AB429" s="149"/>
      <c r="AC429" s="149"/>
      <c r="AD429" s="149"/>
      <c r="AE429" s="149"/>
      <c r="AF429" s="171"/>
      <c r="AG429" s="172"/>
      <c r="AN429" s="149"/>
      <c r="AO429" s="149"/>
      <c r="AP429" s="149"/>
      <c r="AQ429" s="149"/>
      <c r="AR429" s="149"/>
      <c r="AS429" s="149"/>
      <c r="AT429" s="149"/>
      <c r="AU429" s="149"/>
    </row>
    <row r="430" spans="3:47" x14ac:dyDescent="0.2">
      <c r="C430" s="19"/>
      <c r="D430" s="19"/>
      <c r="P430" s="193"/>
      <c r="AA430" s="149"/>
      <c r="AB430" s="149"/>
      <c r="AC430" s="149"/>
      <c r="AD430" s="149"/>
      <c r="AE430" s="149"/>
      <c r="AF430" s="171"/>
      <c r="AG430" s="172"/>
      <c r="AN430" s="149"/>
      <c r="AO430" s="149"/>
      <c r="AP430" s="149"/>
      <c r="AQ430" s="149"/>
      <c r="AR430" s="149"/>
      <c r="AS430" s="149"/>
      <c r="AT430" s="149"/>
      <c r="AU430" s="149"/>
    </row>
    <row r="431" spans="3:47" x14ac:dyDescent="0.2">
      <c r="C431" s="19"/>
      <c r="D431" s="19"/>
      <c r="P431" s="193"/>
      <c r="AA431" s="149"/>
      <c r="AB431" s="149"/>
      <c r="AC431" s="149"/>
      <c r="AD431" s="149"/>
      <c r="AE431" s="149"/>
      <c r="AF431" s="171"/>
      <c r="AG431" s="172"/>
      <c r="AN431" s="149"/>
      <c r="AO431" s="149"/>
      <c r="AP431" s="149"/>
      <c r="AQ431" s="149"/>
      <c r="AR431" s="149"/>
      <c r="AS431" s="149"/>
      <c r="AT431" s="149"/>
      <c r="AU431" s="149"/>
    </row>
    <row r="432" spans="3:47" x14ac:dyDescent="0.2">
      <c r="C432" s="19"/>
      <c r="D432" s="19"/>
      <c r="P432" s="193"/>
      <c r="AA432" s="149"/>
      <c r="AB432" s="149"/>
      <c r="AC432" s="149"/>
      <c r="AD432" s="149"/>
      <c r="AE432" s="149"/>
      <c r="AF432" s="171"/>
      <c r="AG432" s="172"/>
      <c r="AN432" s="149"/>
      <c r="AO432" s="149"/>
      <c r="AP432" s="149"/>
      <c r="AQ432" s="149"/>
      <c r="AR432" s="149"/>
      <c r="AS432" s="149"/>
      <c r="AT432" s="149"/>
      <c r="AU432" s="149"/>
    </row>
    <row r="433" spans="3:47" x14ac:dyDescent="0.2">
      <c r="C433" s="19"/>
      <c r="D433" s="19"/>
      <c r="P433" s="193"/>
      <c r="AA433" s="149"/>
      <c r="AB433" s="149"/>
      <c r="AC433" s="149"/>
      <c r="AD433" s="149"/>
      <c r="AE433" s="149"/>
      <c r="AF433" s="171"/>
      <c r="AG433" s="172"/>
      <c r="AN433" s="149"/>
      <c r="AO433" s="149"/>
      <c r="AP433" s="149"/>
      <c r="AQ433" s="149"/>
      <c r="AR433" s="149"/>
      <c r="AS433" s="149"/>
      <c r="AT433" s="149"/>
      <c r="AU433" s="149"/>
    </row>
    <row r="434" spans="3:47" x14ac:dyDescent="0.2">
      <c r="C434" s="19"/>
      <c r="D434" s="19"/>
      <c r="P434" s="193"/>
      <c r="AA434" s="149"/>
      <c r="AB434" s="149"/>
      <c r="AC434" s="149"/>
      <c r="AD434" s="149"/>
      <c r="AE434" s="149"/>
      <c r="AF434" s="171"/>
      <c r="AG434" s="172"/>
      <c r="AN434" s="149"/>
      <c r="AO434" s="149"/>
      <c r="AP434" s="149"/>
      <c r="AQ434" s="149"/>
      <c r="AR434" s="149"/>
      <c r="AS434" s="149"/>
      <c r="AT434" s="149"/>
      <c r="AU434" s="149"/>
    </row>
    <row r="435" spans="3:47" x14ac:dyDescent="0.2">
      <c r="C435" s="19"/>
      <c r="D435" s="19"/>
      <c r="P435" s="193"/>
      <c r="AA435" s="149"/>
      <c r="AB435" s="149"/>
      <c r="AC435" s="149"/>
      <c r="AD435" s="149"/>
      <c r="AE435" s="149"/>
      <c r="AF435" s="171"/>
      <c r="AG435" s="172"/>
      <c r="AN435" s="149"/>
      <c r="AO435" s="149"/>
      <c r="AP435" s="149"/>
      <c r="AQ435" s="149"/>
      <c r="AR435" s="149"/>
      <c r="AS435" s="149"/>
      <c r="AT435" s="149"/>
      <c r="AU435" s="149"/>
    </row>
    <row r="436" spans="3:47" x14ac:dyDescent="0.2">
      <c r="C436" s="19"/>
      <c r="D436" s="19"/>
      <c r="P436" s="193"/>
      <c r="AA436" s="149"/>
      <c r="AB436" s="149"/>
      <c r="AC436" s="149"/>
      <c r="AD436" s="149"/>
      <c r="AE436" s="149"/>
      <c r="AF436" s="171"/>
      <c r="AG436" s="172"/>
      <c r="AN436" s="149"/>
      <c r="AO436" s="149"/>
      <c r="AP436" s="149"/>
      <c r="AQ436" s="149"/>
      <c r="AR436" s="149"/>
      <c r="AS436" s="149"/>
      <c r="AT436" s="149"/>
      <c r="AU436" s="149"/>
    </row>
    <row r="437" spans="3:47" x14ac:dyDescent="0.2">
      <c r="C437" s="19"/>
      <c r="D437" s="19"/>
      <c r="P437" s="193"/>
      <c r="AA437" s="149"/>
      <c r="AB437" s="149"/>
      <c r="AC437" s="149"/>
      <c r="AD437" s="149"/>
      <c r="AE437" s="149"/>
      <c r="AF437" s="171"/>
      <c r="AG437" s="172"/>
      <c r="AN437" s="149"/>
      <c r="AO437" s="149"/>
      <c r="AP437" s="149"/>
      <c r="AQ437" s="149"/>
      <c r="AR437" s="149"/>
      <c r="AS437" s="149"/>
      <c r="AT437" s="149"/>
      <c r="AU437" s="149"/>
    </row>
    <row r="438" spans="3:47" x14ac:dyDescent="0.2">
      <c r="C438" s="19"/>
      <c r="D438" s="19"/>
      <c r="P438" s="193"/>
      <c r="AA438" s="149"/>
      <c r="AB438" s="149"/>
      <c r="AC438" s="149"/>
      <c r="AD438" s="149"/>
      <c r="AE438" s="149"/>
      <c r="AF438" s="171"/>
      <c r="AG438" s="172"/>
      <c r="AN438" s="149"/>
      <c r="AO438" s="149"/>
      <c r="AP438" s="149"/>
      <c r="AQ438" s="149"/>
      <c r="AR438" s="149"/>
      <c r="AS438" s="149"/>
      <c r="AT438" s="149"/>
      <c r="AU438" s="149"/>
    </row>
    <row r="439" spans="3:47" x14ac:dyDescent="0.2">
      <c r="C439" s="19"/>
      <c r="D439" s="19"/>
      <c r="P439" s="193"/>
      <c r="AA439" s="149"/>
      <c r="AB439" s="149"/>
      <c r="AC439" s="149"/>
      <c r="AD439" s="149"/>
      <c r="AE439" s="149"/>
      <c r="AF439" s="171"/>
      <c r="AG439" s="172"/>
      <c r="AN439" s="149"/>
      <c r="AO439" s="149"/>
      <c r="AP439" s="149"/>
      <c r="AQ439" s="149"/>
      <c r="AR439" s="149"/>
      <c r="AS439" s="149"/>
      <c r="AT439" s="149"/>
      <c r="AU439" s="149"/>
    </row>
    <row r="440" spans="3:47" x14ac:dyDescent="0.2">
      <c r="C440" s="19"/>
      <c r="D440" s="19"/>
      <c r="P440" s="193"/>
      <c r="AA440" s="149"/>
      <c r="AB440" s="149"/>
      <c r="AC440" s="149"/>
      <c r="AD440" s="149"/>
      <c r="AE440" s="149"/>
      <c r="AF440" s="171"/>
      <c r="AG440" s="172"/>
      <c r="AN440" s="149"/>
      <c r="AO440" s="149"/>
      <c r="AP440" s="149"/>
      <c r="AQ440" s="149"/>
      <c r="AR440" s="149"/>
      <c r="AS440" s="149"/>
      <c r="AT440" s="149"/>
      <c r="AU440" s="149"/>
    </row>
    <row r="441" spans="3:47" x14ac:dyDescent="0.2">
      <c r="C441" s="19"/>
      <c r="D441" s="19"/>
      <c r="P441" s="193"/>
      <c r="AA441" s="149"/>
      <c r="AB441" s="149"/>
      <c r="AC441" s="149"/>
      <c r="AD441" s="149"/>
      <c r="AE441" s="149"/>
      <c r="AF441" s="171"/>
      <c r="AG441" s="172"/>
      <c r="AN441" s="149"/>
      <c r="AO441" s="149"/>
      <c r="AP441" s="149"/>
      <c r="AQ441" s="149"/>
      <c r="AR441" s="149"/>
      <c r="AS441" s="149"/>
      <c r="AT441" s="149"/>
      <c r="AU441" s="149"/>
    </row>
    <row r="442" spans="3:47" x14ac:dyDescent="0.2">
      <c r="C442" s="19"/>
      <c r="D442" s="19"/>
      <c r="AA442" s="149"/>
      <c r="AB442" s="149"/>
      <c r="AC442" s="149"/>
      <c r="AD442" s="149"/>
      <c r="AE442" s="149"/>
      <c r="AF442" s="171"/>
      <c r="AG442" s="172"/>
      <c r="AN442" s="149"/>
      <c r="AO442" s="149"/>
      <c r="AP442" s="149"/>
      <c r="AQ442" s="149"/>
      <c r="AR442" s="149"/>
      <c r="AS442" s="149"/>
      <c r="AT442" s="149"/>
      <c r="AU442" s="149"/>
    </row>
    <row r="443" spans="3:47" x14ac:dyDescent="0.2">
      <c r="C443" s="19"/>
      <c r="D443" s="19"/>
      <c r="AA443" s="149"/>
      <c r="AB443" s="149"/>
      <c r="AC443" s="149"/>
      <c r="AD443" s="149"/>
      <c r="AE443" s="149"/>
      <c r="AF443" s="171"/>
      <c r="AG443" s="172"/>
      <c r="AN443" s="149"/>
      <c r="AO443" s="149"/>
      <c r="AP443" s="149"/>
      <c r="AQ443" s="149"/>
      <c r="AR443" s="149"/>
      <c r="AS443" s="149"/>
      <c r="AT443" s="149"/>
      <c r="AU443" s="149"/>
    </row>
    <row r="444" spans="3:47" x14ac:dyDescent="0.2">
      <c r="C444" s="19"/>
      <c r="D444" s="19"/>
      <c r="AA444" s="149"/>
      <c r="AB444" s="149"/>
      <c r="AC444" s="149"/>
      <c r="AD444" s="149"/>
      <c r="AE444" s="149"/>
      <c r="AF444" s="171"/>
      <c r="AG444" s="172"/>
      <c r="AN444" s="149"/>
      <c r="AO444" s="149"/>
      <c r="AP444" s="149"/>
      <c r="AQ444" s="149"/>
      <c r="AR444" s="149"/>
      <c r="AS444" s="149"/>
      <c r="AT444" s="149"/>
      <c r="AU444" s="149"/>
    </row>
    <row r="445" spans="3:47" x14ac:dyDescent="0.2">
      <c r="C445" s="19"/>
      <c r="D445" s="19"/>
      <c r="AA445" s="149"/>
      <c r="AB445" s="149"/>
      <c r="AC445" s="149"/>
      <c r="AD445" s="149"/>
      <c r="AE445" s="149"/>
      <c r="AF445" s="171"/>
      <c r="AG445" s="172"/>
      <c r="AN445" s="149"/>
      <c r="AO445" s="149"/>
      <c r="AP445" s="149"/>
      <c r="AQ445" s="149"/>
      <c r="AR445" s="149"/>
      <c r="AS445" s="149"/>
      <c r="AT445" s="149"/>
      <c r="AU445" s="149"/>
    </row>
    <row r="446" spans="3:47" x14ac:dyDescent="0.2">
      <c r="C446" s="19"/>
      <c r="D446" s="19"/>
      <c r="AA446" s="149"/>
      <c r="AB446" s="149"/>
      <c r="AC446" s="149"/>
      <c r="AD446" s="149"/>
      <c r="AE446" s="149"/>
      <c r="AF446" s="171"/>
      <c r="AG446" s="172"/>
      <c r="AN446" s="149"/>
      <c r="AO446" s="149"/>
      <c r="AP446" s="149"/>
      <c r="AQ446" s="149"/>
      <c r="AR446" s="149"/>
      <c r="AS446" s="149"/>
      <c r="AT446" s="149"/>
      <c r="AU446" s="149"/>
    </row>
    <row r="447" spans="3:47" x14ac:dyDescent="0.2">
      <c r="C447" s="19"/>
      <c r="D447" s="19"/>
      <c r="AA447" s="149"/>
      <c r="AB447" s="149"/>
      <c r="AC447" s="149"/>
      <c r="AD447" s="149"/>
      <c r="AE447" s="149"/>
      <c r="AF447" s="171"/>
      <c r="AG447" s="172"/>
      <c r="AN447" s="149"/>
      <c r="AO447" s="149"/>
      <c r="AP447" s="149"/>
      <c r="AQ447" s="149"/>
      <c r="AR447" s="149"/>
      <c r="AS447" s="149"/>
      <c r="AT447" s="149"/>
      <c r="AU447" s="149"/>
    </row>
    <row r="448" spans="3:47" x14ac:dyDescent="0.2">
      <c r="C448" s="19"/>
      <c r="D448" s="19"/>
      <c r="AA448" s="149"/>
      <c r="AB448" s="149"/>
      <c r="AC448" s="149"/>
      <c r="AD448" s="149"/>
      <c r="AE448" s="149"/>
      <c r="AF448" s="171"/>
      <c r="AG448" s="172"/>
      <c r="AN448" s="149"/>
      <c r="AO448" s="149"/>
      <c r="AP448" s="149"/>
      <c r="AQ448" s="149"/>
      <c r="AR448" s="149"/>
      <c r="AS448" s="149"/>
      <c r="AT448" s="149"/>
      <c r="AU448" s="149"/>
    </row>
    <row r="449" spans="3:47" x14ac:dyDescent="0.2">
      <c r="C449" s="19"/>
      <c r="D449" s="19"/>
      <c r="AA449" s="149"/>
      <c r="AB449" s="149"/>
      <c r="AC449" s="149"/>
      <c r="AD449" s="149"/>
      <c r="AE449" s="149"/>
      <c r="AF449" s="171"/>
      <c r="AG449" s="172"/>
      <c r="AN449" s="149"/>
      <c r="AO449" s="149"/>
      <c r="AP449" s="149"/>
      <c r="AQ449" s="149"/>
      <c r="AR449" s="149"/>
      <c r="AS449" s="149"/>
      <c r="AT449" s="149"/>
      <c r="AU449" s="149"/>
    </row>
    <row r="450" spans="3:47" x14ac:dyDescent="0.2">
      <c r="C450" s="19"/>
      <c r="D450" s="19"/>
      <c r="AA450" s="149"/>
      <c r="AB450" s="149"/>
      <c r="AC450" s="149"/>
      <c r="AD450" s="149"/>
      <c r="AE450" s="149"/>
      <c r="AF450" s="171"/>
      <c r="AG450" s="172"/>
      <c r="AN450" s="149"/>
      <c r="AO450" s="149"/>
      <c r="AP450" s="149"/>
      <c r="AQ450" s="149"/>
      <c r="AR450" s="149"/>
      <c r="AS450" s="149"/>
      <c r="AT450" s="149"/>
      <c r="AU450" s="149"/>
    </row>
    <row r="451" spans="3:47" x14ac:dyDescent="0.2">
      <c r="C451" s="19"/>
      <c r="D451" s="19"/>
      <c r="AA451" s="149"/>
      <c r="AB451" s="149"/>
      <c r="AC451" s="149"/>
      <c r="AD451" s="149"/>
      <c r="AE451" s="149"/>
      <c r="AF451" s="171"/>
      <c r="AG451" s="172"/>
      <c r="AN451" s="149"/>
      <c r="AO451" s="149"/>
      <c r="AP451" s="149"/>
      <c r="AQ451" s="149"/>
      <c r="AR451" s="149"/>
      <c r="AS451" s="149"/>
      <c r="AT451" s="149"/>
      <c r="AU451" s="149"/>
    </row>
    <row r="452" spans="3:47" x14ac:dyDescent="0.2">
      <c r="C452" s="19"/>
      <c r="D452" s="19"/>
      <c r="AA452" s="149"/>
      <c r="AB452" s="149"/>
      <c r="AC452" s="149"/>
      <c r="AD452" s="149"/>
      <c r="AE452" s="149"/>
      <c r="AF452" s="171"/>
      <c r="AG452" s="172"/>
      <c r="AN452" s="149"/>
      <c r="AO452" s="149"/>
      <c r="AP452" s="149"/>
      <c r="AQ452" s="149"/>
      <c r="AR452" s="149"/>
      <c r="AS452" s="149"/>
      <c r="AT452" s="149"/>
      <c r="AU452" s="149"/>
    </row>
    <row r="453" spans="3:47" x14ac:dyDescent="0.2">
      <c r="C453" s="19"/>
      <c r="D453" s="19"/>
      <c r="AA453" s="149"/>
      <c r="AB453" s="149"/>
      <c r="AC453" s="149"/>
      <c r="AD453" s="149"/>
      <c r="AE453" s="149"/>
      <c r="AF453" s="171"/>
      <c r="AG453" s="172"/>
      <c r="AN453" s="149"/>
      <c r="AO453" s="149"/>
      <c r="AP453" s="149"/>
      <c r="AQ453" s="149"/>
      <c r="AR453" s="149"/>
      <c r="AS453" s="149"/>
      <c r="AT453" s="149"/>
      <c r="AU453" s="149"/>
    </row>
    <row r="454" spans="3:47" x14ac:dyDescent="0.2">
      <c r="C454" s="19"/>
      <c r="D454" s="19"/>
      <c r="AA454" s="149"/>
      <c r="AB454" s="149"/>
      <c r="AC454" s="149"/>
      <c r="AD454" s="149"/>
      <c r="AE454" s="149"/>
      <c r="AF454" s="171"/>
      <c r="AG454" s="172"/>
      <c r="AN454" s="149"/>
      <c r="AO454" s="149"/>
      <c r="AP454" s="149"/>
      <c r="AQ454" s="149"/>
      <c r="AR454" s="149"/>
      <c r="AS454" s="149"/>
      <c r="AT454" s="149"/>
      <c r="AU454" s="149"/>
    </row>
    <row r="455" spans="3:47" x14ac:dyDescent="0.2">
      <c r="C455" s="19"/>
      <c r="D455" s="19"/>
      <c r="AA455" s="149"/>
      <c r="AB455" s="149"/>
      <c r="AC455" s="149"/>
      <c r="AD455" s="149"/>
      <c r="AE455" s="149"/>
      <c r="AF455" s="171"/>
      <c r="AG455" s="172"/>
      <c r="AN455" s="149"/>
      <c r="AO455" s="149"/>
      <c r="AP455" s="149"/>
      <c r="AQ455" s="149"/>
      <c r="AR455" s="149"/>
      <c r="AS455" s="149"/>
      <c r="AT455" s="149"/>
      <c r="AU455" s="149"/>
    </row>
    <row r="456" spans="3:47" x14ac:dyDescent="0.2">
      <c r="C456" s="19"/>
      <c r="D456" s="19"/>
      <c r="AA456" s="149"/>
      <c r="AB456" s="149"/>
      <c r="AC456" s="149"/>
      <c r="AD456" s="149"/>
      <c r="AE456" s="149"/>
      <c r="AF456" s="171"/>
      <c r="AG456" s="172"/>
      <c r="AN456" s="149"/>
      <c r="AO456" s="149"/>
      <c r="AP456" s="149"/>
      <c r="AQ456" s="149"/>
      <c r="AR456" s="149"/>
      <c r="AS456" s="149"/>
      <c r="AT456" s="149"/>
      <c r="AU456" s="149"/>
    </row>
    <row r="457" spans="3:47" x14ac:dyDescent="0.2">
      <c r="C457" s="19"/>
      <c r="D457" s="19"/>
      <c r="AA457" s="149"/>
      <c r="AB457" s="149"/>
      <c r="AC457" s="149"/>
      <c r="AD457" s="149"/>
      <c r="AE457" s="149"/>
      <c r="AF457" s="171"/>
      <c r="AG457" s="172"/>
      <c r="AN457" s="149"/>
      <c r="AO457" s="149"/>
      <c r="AP457" s="149"/>
      <c r="AQ457" s="149"/>
      <c r="AR457" s="149"/>
      <c r="AS457" s="149"/>
      <c r="AT457" s="149"/>
      <c r="AU457" s="149"/>
    </row>
    <row r="458" spans="3:47" x14ac:dyDescent="0.2">
      <c r="C458" s="19"/>
      <c r="D458" s="19"/>
      <c r="AA458" s="149"/>
      <c r="AB458" s="149"/>
      <c r="AC458" s="149"/>
      <c r="AD458" s="149"/>
      <c r="AE458" s="149"/>
      <c r="AF458" s="171"/>
      <c r="AG458" s="172"/>
      <c r="AN458" s="149"/>
      <c r="AO458" s="149"/>
      <c r="AP458" s="149"/>
      <c r="AQ458" s="149"/>
      <c r="AR458" s="149"/>
      <c r="AS458" s="149"/>
      <c r="AT458" s="149"/>
      <c r="AU458" s="149"/>
    </row>
    <row r="459" spans="3:47" x14ac:dyDescent="0.2">
      <c r="C459" s="19"/>
      <c r="D459" s="19"/>
      <c r="AA459" s="149"/>
      <c r="AB459" s="149"/>
      <c r="AC459" s="149"/>
      <c r="AD459" s="149"/>
      <c r="AE459" s="149"/>
      <c r="AF459" s="171"/>
      <c r="AG459" s="172"/>
      <c r="AN459" s="149"/>
      <c r="AO459" s="149"/>
      <c r="AP459" s="149"/>
      <c r="AQ459" s="149"/>
      <c r="AR459" s="149"/>
      <c r="AS459" s="149"/>
      <c r="AT459" s="149"/>
      <c r="AU459" s="149"/>
    </row>
    <row r="460" spans="3:47" x14ac:dyDescent="0.2">
      <c r="C460" s="19"/>
      <c r="D460" s="19"/>
      <c r="AA460" s="149"/>
      <c r="AB460" s="149"/>
      <c r="AC460" s="149"/>
      <c r="AD460" s="149"/>
      <c r="AE460" s="149"/>
      <c r="AF460" s="171"/>
      <c r="AG460" s="172"/>
      <c r="AN460" s="149"/>
      <c r="AO460" s="149"/>
      <c r="AP460" s="149"/>
      <c r="AQ460" s="149"/>
      <c r="AR460" s="149"/>
      <c r="AS460" s="149"/>
      <c r="AT460" s="149"/>
      <c r="AU460" s="149"/>
    </row>
    <row r="461" spans="3:47" x14ac:dyDescent="0.2">
      <c r="C461" s="19"/>
      <c r="D461" s="19"/>
      <c r="AA461" s="149"/>
      <c r="AB461" s="149"/>
      <c r="AC461" s="149"/>
      <c r="AD461" s="149"/>
      <c r="AE461" s="149"/>
      <c r="AF461" s="171"/>
      <c r="AG461" s="172"/>
      <c r="AN461" s="149"/>
      <c r="AO461" s="149"/>
      <c r="AP461" s="149"/>
      <c r="AQ461" s="149"/>
      <c r="AR461" s="149"/>
      <c r="AS461" s="149"/>
      <c r="AT461" s="149"/>
      <c r="AU461" s="149"/>
    </row>
    <row r="462" spans="3:47" x14ac:dyDescent="0.2">
      <c r="C462" s="19"/>
      <c r="D462" s="19"/>
      <c r="AA462" s="149"/>
      <c r="AB462" s="149"/>
      <c r="AC462" s="149"/>
      <c r="AD462" s="149"/>
      <c r="AE462" s="149"/>
      <c r="AF462" s="171"/>
      <c r="AG462" s="172"/>
      <c r="AN462" s="149"/>
      <c r="AO462" s="149"/>
      <c r="AP462" s="149"/>
      <c r="AQ462" s="149"/>
      <c r="AR462" s="149"/>
      <c r="AS462" s="149"/>
      <c r="AT462" s="149"/>
      <c r="AU462" s="149"/>
    </row>
    <row r="463" spans="3:47" x14ac:dyDescent="0.2">
      <c r="C463" s="19"/>
      <c r="D463" s="19"/>
      <c r="AA463" s="149"/>
      <c r="AB463" s="149"/>
      <c r="AC463" s="149"/>
      <c r="AD463" s="149"/>
      <c r="AE463" s="149"/>
      <c r="AF463" s="171"/>
      <c r="AG463" s="172"/>
      <c r="AN463" s="149"/>
      <c r="AO463" s="149"/>
      <c r="AP463" s="149"/>
      <c r="AQ463" s="149"/>
      <c r="AR463" s="149"/>
      <c r="AS463" s="149"/>
      <c r="AT463" s="149"/>
      <c r="AU463" s="149"/>
    </row>
    <row r="464" spans="3:47" x14ac:dyDescent="0.2">
      <c r="C464" s="19"/>
      <c r="D464" s="19"/>
      <c r="AA464" s="149"/>
      <c r="AB464" s="149"/>
      <c r="AC464" s="149"/>
      <c r="AD464" s="149"/>
      <c r="AE464" s="149"/>
      <c r="AF464" s="171"/>
      <c r="AG464" s="172"/>
      <c r="AN464" s="149"/>
      <c r="AO464" s="149"/>
      <c r="AP464" s="149"/>
      <c r="AQ464" s="149"/>
      <c r="AR464" s="149"/>
      <c r="AS464" s="149"/>
      <c r="AT464" s="149"/>
      <c r="AU464" s="149"/>
    </row>
    <row r="465" spans="3:47" x14ac:dyDescent="0.2">
      <c r="C465" s="19"/>
      <c r="D465" s="19"/>
      <c r="AA465" s="149"/>
      <c r="AB465" s="149"/>
      <c r="AC465" s="149"/>
      <c r="AD465" s="149"/>
      <c r="AE465" s="149"/>
      <c r="AF465" s="171"/>
      <c r="AG465" s="172"/>
      <c r="AN465" s="149"/>
      <c r="AO465" s="149"/>
      <c r="AP465" s="149"/>
      <c r="AQ465" s="149"/>
      <c r="AR465" s="149"/>
      <c r="AS465" s="149"/>
      <c r="AT465" s="149"/>
      <c r="AU465" s="149"/>
    </row>
    <row r="466" spans="3:47" x14ac:dyDescent="0.2">
      <c r="C466" s="19"/>
      <c r="D466" s="19"/>
      <c r="AA466" s="149"/>
      <c r="AB466" s="149"/>
      <c r="AC466" s="149"/>
      <c r="AD466" s="149"/>
      <c r="AE466" s="149"/>
      <c r="AF466" s="171"/>
      <c r="AG466" s="172"/>
      <c r="AN466" s="149"/>
      <c r="AO466" s="149"/>
      <c r="AP466" s="149"/>
      <c r="AQ466" s="149"/>
      <c r="AR466" s="149"/>
      <c r="AS466" s="149"/>
      <c r="AT466" s="149"/>
      <c r="AU466" s="149"/>
    </row>
    <row r="467" spans="3:47" x14ac:dyDescent="0.2">
      <c r="C467" s="19"/>
      <c r="D467" s="19"/>
      <c r="AA467" s="149"/>
      <c r="AB467" s="149"/>
      <c r="AC467" s="149"/>
      <c r="AD467" s="149"/>
      <c r="AE467" s="149"/>
      <c r="AF467" s="171"/>
      <c r="AG467" s="172"/>
      <c r="AN467" s="149"/>
      <c r="AO467" s="149"/>
      <c r="AP467" s="149"/>
      <c r="AQ467" s="149"/>
      <c r="AR467" s="149"/>
      <c r="AS467" s="149"/>
      <c r="AT467" s="149"/>
      <c r="AU467" s="149"/>
    </row>
    <row r="468" spans="3:47" x14ac:dyDescent="0.2">
      <c r="C468" s="19"/>
      <c r="D468" s="19"/>
      <c r="AA468" s="149"/>
      <c r="AB468" s="149"/>
      <c r="AC468" s="149"/>
      <c r="AD468" s="149"/>
      <c r="AE468" s="149"/>
      <c r="AF468" s="171"/>
      <c r="AG468" s="172"/>
      <c r="AN468" s="149"/>
      <c r="AO468" s="149"/>
      <c r="AP468" s="149"/>
      <c r="AQ468" s="149"/>
      <c r="AR468" s="149"/>
      <c r="AS468" s="149"/>
      <c r="AT468" s="149"/>
      <c r="AU468" s="149"/>
    </row>
    <row r="469" spans="3:47" x14ac:dyDescent="0.2">
      <c r="C469" s="19"/>
      <c r="D469" s="19"/>
      <c r="AA469" s="149"/>
      <c r="AB469" s="149"/>
      <c r="AC469" s="149"/>
      <c r="AD469" s="149"/>
      <c r="AE469" s="149"/>
      <c r="AF469" s="171"/>
      <c r="AG469" s="172"/>
      <c r="AN469" s="149"/>
      <c r="AO469" s="149"/>
      <c r="AP469" s="149"/>
      <c r="AQ469" s="149"/>
      <c r="AR469" s="149"/>
      <c r="AS469" s="149"/>
      <c r="AT469" s="149"/>
      <c r="AU469" s="149"/>
    </row>
    <row r="470" spans="3:47" x14ac:dyDescent="0.2">
      <c r="C470" s="19"/>
      <c r="D470" s="19"/>
      <c r="AA470" s="149"/>
      <c r="AB470" s="149"/>
      <c r="AC470" s="149"/>
      <c r="AD470" s="149"/>
      <c r="AE470" s="149"/>
      <c r="AF470" s="171"/>
      <c r="AG470" s="172"/>
      <c r="AN470" s="149"/>
      <c r="AO470" s="149"/>
      <c r="AP470" s="149"/>
      <c r="AQ470" s="149"/>
      <c r="AR470" s="149"/>
      <c r="AS470" s="149"/>
      <c r="AT470" s="149"/>
      <c r="AU470" s="149"/>
    </row>
    <row r="471" spans="3:47" x14ac:dyDescent="0.2">
      <c r="C471" s="19"/>
      <c r="D471" s="19"/>
      <c r="AA471" s="149"/>
      <c r="AB471" s="149"/>
      <c r="AC471" s="149"/>
      <c r="AD471" s="149"/>
      <c r="AE471" s="149"/>
      <c r="AF471" s="171"/>
      <c r="AG471" s="172"/>
      <c r="AN471" s="149"/>
      <c r="AO471" s="149"/>
      <c r="AP471" s="149"/>
      <c r="AQ471" s="149"/>
      <c r="AR471" s="149"/>
      <c r="AS471" s="149"/>
      <c r="AT471" s="149"/>
      <c r="AU471" s="149"/>
    </row>
    <row r="472" spans="3:47" x14ac:dyDescent="0.2">
      <c r="C472" s="19"/>
      <c r="D472" s="19"/>
      <c r="AA472" s="149"/>
      <c r="AB472" s="149"/>
      <c r="AC472" s="149"/>
      <c r="AD472" s="149"/>
      <c r="AE472" s="149"/>
      <c r="AF472" s="171"/>
      <c r="AG472" s="172"/>
      <c r="AN472" s="149"/>
      <c r="AO472" s="149"/>
      <c r="AP472" s="149"/>
      <c r="AQ472" s="149"/>
      <c r="AR472" s="149"/>
      <c r="AS472" s="149"/>
      <c r="AT472" s="149"/>
      <c r="AU472" s="149"/>
    </row>
    <row r="473" spans="3:47" x14ac:dyDescent="0.2">
      <c r="C473" s="19"/>
      <c r="D473" s="19"/>
      <c r="AA473" s="149"/>
      <c r="AB473" s="149"/>
      <c r="AC473" s="149"/>
      <c r="AD473" s="149"/>
      <c r="AE473" s="149"/>
      <c r="AF473" s="171"/>
      <c r="AG473" s="172"/>
      <c r="AN473" s="149"/>
      <c r="AO473" s="149"/>
      <c r="AP473" s="149"/>
      <c r="AQ473" s="149"/>
      <c r="AR473" s="149"/>
      <c r="AS473" s="149"/>
      <c r="AT473" s="149"/>
      <c r="AU473" s="149"/>
    </row>
    <row r="474" spans="3:47" x14ac:dyDescent="0.2">
      <c r="C474" s="19"/>
      <c r="D474" s="19"/>
      <c r="AA474" s="149"/>
      <c r="AB474" s="149"/>
      <c r="AC474" s="149"/>
      <c r="AD474" s="149"/>
      <c r="AE474" s="149"/>
      <c r="AF474" s="171"/>
      <c r="AG474" s="172"/>
      <c r="AN474" s="149"/>
      <c r="AO474" s="149"/>
      <c r="AP474" s="149"/>
      <c r="AQ474" s="149"/>
      <c r="AR474" s="149"/>
      <c r="AS474" s="149"/>
      <c r="AT474" s="149"/>
      <c r="AU474" s="149"/>
    </row>
    <row r="475" spans="3:47" x14ac:dyDescent="0.2">
      <c r="C475" s="19"/>
      <c r="D475" s="19"/>
      <c r="AA475" s="149"/>
      <c r="AB475" s="149"/>
      <c r="AC475" s="149"/>
      <c r="AD475" s="149"/>
      <c r="AE475" s="149"/>
      <c r="AF475" s="171"/>
      <c r="AG475" s="172"/>
      <c r="AN475" s="149"/>
      <c r="AO475" s="149"/>
      <c r="AP475" s="149"/>
      <c r="AQ475" s="149"/>
      <c r="AR475" s="149"/>
      <c r="AS475" s="149"/>
      <c r="AT475" s="149"/>
      <c r="AU475" s="149"/>
    </row>
    <row r="476" spans="3:47" x14ac:dyDescent="0.2">
      <c r="C476" s="19"/>
      <c r="D476" s="19"/>
      <c r="AA476" s="149"/>
      <c r="AB476" s="149"/>
      <c r="AC476" s="149"/>
      <c r="AD476" s="149"/>
      <c r="AE476" s="149"/>
      <c r="AF476" s="171"/>
      <c r="AG476" s="172"/>
      <c r="AN476" s="149"/>
      <c r="AO476" s="149"/>
      <c r="AP476" s="149"/>
      <c r="AQ476" s="149"/>
      <c r="AR476" s="149"/>
      <c r="AS476" s="149"/>
      <c r="AT476" s="149"/>
      <c r="AU476" s="149"/>
    </row>
    <row r="477" spans="3:47" x14ac:dyDescent="0.2">
      <c r="C477" s="19"/>
      <c r="D477" s="19"/>
      <c r="AA477" s="149"/>
      <c r="AB477" s="149"/>
      <c r="AC477" s="149"/>
      <c r="AD477" s="149"/>
      <c r="AE477" s="149"/>
      <c r="AF477" s="171"/>
      <c r="AG477" s="172"/>
      <c r="AN477" s="149"/>
      <c r="AO477" s="149"/>
      <c r="AP477" s="149"/>
      <c r="AQ477" s="149"/>
      <c r="AR477" s="149"/>
      <c r="AS477" s="149"/>
      <c r="AT477" s="149"/>
      <c r="AU477" s="149"/>
    </row>
    <row r="478" spans="3:47" x14ac:dyDescent="0.2">
      <c r="C478" s="19"/>
      <c r="D478" s="19"/>
      <c r="AA478" s="149"/>
      <c r="AB478" s="149"/>
      <c r="AC478" s="149"/>
      <c r="AD478" s="149"/>
      <c r="AE478" s="149"/>
      <c r="AF478" s="171"/>
      <c r="AG478" s="172"/>
      <c r="AN478" s="149"/>
      <c r="AO478" s="149"/>
      <c r="AP478" s="149"/>
      <c r="AQ478" s="149"/>
      <c r="AR478" s="149"/>
      <c r="AS478" s="149"/>
      <c r="AT478" s="149"/>
      <c r="AU478" s="149"/>
    </row>
    <row r="479" spans="3:47" x14ac:dyDescent="0.2">
      <c r="C479" s="19"/>
      <c r="D479" s="19"/>
      <c r="AA479" s="149"/>
      <c r="AB479" s="149"/>
      <c r="AC479" s="149"/>
      <c r="AD479" s="149"/>
      <c r="AE479" s="149"/>
      <c r="AF479" s="171"/>
      <c r="AG479" s="172"/>
      <c r="AN479" s="149"/>
      <c r="AO479" s="149"/>
      <c r="AP479" s="149"/>
      <c r="AQ479" s="149"/>
      <c r="AR479" s="149"/>
      <c r="AS479" s="149"/>
      <c r="AT479" s="149"/>
      <c r="AU479" s="149"/>
    </row>
    <row r="480" spans="3:47" x14ac:dyDescent="0.2">
      <c r="C480" s="19"/>
      <c r="D480" s="19"/>
      <c r="AA480" s="149"/>
      <c r="AB480" s="149"/>
      <c r="AC480" s="149"/>
      <c r="AD480" s="149"/>
      <c r="AE480" s="149"/>
      <c r="AF480" s="171"/>
      <c r="AG480" s="172"/>
      <c r="AN480" s="149"/>
      <c r="AO480" s="149"/>
      <c r="AP480" s="149"/>
      <c r="AQ480" s="149"/>
      <c r="AR480" s="149"/>
      <c r="AS480" s="149"/>
      <c r="AT480" s="149"/>
      <c r="AU480" s="149"/>
    </row>
    <row r="481" spans="3:47" x14ac:dyDescent="0.2">
      <c r="C481" s="19"/>
      <c r="D481" s="19"/>
      <c r="AA481" s="149"/>
      <c r="AB481" s="149"/>
      <c r="AC481" s="149"/>
      <c r="AD481" s="149"/>
      <c r="AE481" s="149"/>
      <c r="AF481" s="171"/>
      <c r="AG481" s="172"/>
      <c r="AN481" s="149"/>
      <c r="AO481" s="149"/>
      <c r="AP481" s="149"/>
      <c r="AQ481" s="149"/>
      <c r="AR481" s="149"/>
      <c r="AS481" s="149"/>
      <c r="AT481" s="149"/>
      <c r="AU481" s="149"/>
    </row>
    <row r="482" spans="3:47" x14ac:dyDescent="0.2">
      <c r="C482" s="19"/>
      <c r="D482" s="19"/>
      <c r="AA482" s="149"/>
      <c r="AB482" s="149"/>
      <c r="AC482" s="149"/>
      <c r="AD482" s="149"/>
      <c r="AE482" s="149"/>
      <c r="AF482" s="171"/>
      <c r="AG482" s="172"/>
      <c r="AN482" s="149"/>
      <c r="AO482" s="149"/>
      <c r="AP482" s="149"/>
      <c r="AQ482" s="149"/>
      <c r="AR482" s="149"/>
      <c r="AS482" s="149"/>
      <c r="AT482" s="149"/>
      <c r="AU482" s="149"/>
    </row>
    <row r="483" spans="3:47" x14ac:dyDescent="0.2">
      <c r="C483" s="19"/>
      <c r="D483" s="19"/>
      <c r="AA483" s="149"/>
      <c r="AB483" s="149"/>
      <c r="AC483" s="149"/>
      <c r="AD483" s="149"/>
      <c r="AE483" s="149"/>
      <c r="AF483" s="171"/>
      <c r="AG483" s="172"/>
      <c r="AN483" s="149"/>
      <c r="AO483" s="149"/>
      <c r="AP483" s="149"/>
      <c r="AQ483" s="149"/>
      <c r="AR483" s="149"/>
      <c r="AS483" s="149"/>
      <c r="AT483" s="149"/>
      <c r="AU483" s="149"/>
    </row>
    <row r="484" spans="3:47" x14ac:dyDescent="0.2">
      <c r="C484" s="19"/>
      <c r="D484" s="19"/>
      <c r="AA484" s="149"/>
      <c r="AB484" s="149"/>
      <c r="AC484" s="149"/>
      <c r="AD484" s="149"/>
      <c r="AE484" s="149"/>
      <c r="AF484" s="171"/>
      <c r="AG484" s="172"/>
      <c r="AN484" s="149"/>
      <c r="AO484" s="149"/>
      <c r="AP484" s="149"/>
      <c r="AQ484" s="149"/>
      <c r="AR484" s="149"/>
      <c r="AS484" s="149"/>
      <c r="AT484" s="149"/>
      <c r="AU484" s="149"/>
    </row>
    <row r="485" spans="3:47" x14ac:dyDescent="0.2">
      <c r="C485" s="19"/>
      <c r="D485" s="19"/>
      <c r="AA485" s="149"/>
      <c r="AB485" s="149"/>
      <c r="AC485" s="149"/>
      <c r="AD485" s="149"/>
      <c r="AE485" s="149"/>
      <c r="AF485" s="171"/>
      <c r="AG485" s="172"/>
      <c r="AN485" s="149"/>
      <c r="AO485" s="149"/>
      <c r="AP485" s="149"/>
      <c r="AQ485" s="149"/>
      <c r="AR485" s="149"/>
      <c r="AS485" s="149"/>
      <c r="AT485" s="149"/>
      <c r="AU485" s="149"/>
    </row>
    <row r="486" spans="3:47" x14ac:dyDescent="0.2">
      <c r="C486" s="19"/>
      <c r="D486" s="19"/>
      <c r="AA486" s="149"/>
      <c r="AB486" s="149"/>
      <c r="AC486" s="149"/>
      <c r="AD486" s="149"/>
      <c r="AE486" s="149"/>
      <c r="AF486" s="171"/>
      <c r="AG486" s="172"/>
      <c r="AN486" s="149"/>
      <c r="AO486" s="149"/>
      <c r="AP486" s="149"/>
      <c r="AQ486" s="149"/>
      <c r="AR486" s="149"/>
      <c r="AS486" s="149"/>
      <c r="AT486" s="149"/>
      <c r="AU486" s="149"/>
    </row>
    <row r="487" spans="3:47" x14ac:dyDescent="0.2">
      <c r="C487" s="19"/>
      <c r="D487" s="19"/>
      <c r="AA487" s="149"/>
      <c r="AB487" s="149"/>
      <c r="AC487" s="149"/>
      <c r="AD487" s="149"/>
      <c r="AE487" s="149"/>
      <c r="AF487" s="171"/>
      <c r="AG487" s="172"/>
      <c r="AN487" s="149"/>
      <c r="AO487" s="149"/>
      <c r="AP487" s="149"/>
      <c r="AQ487" s="149"/>
      <c r="AR487" s="149"/>
      <c r="AS487" s="149"/>
      <c r="AT487" s="149"/>
      <c r="AU487" s="149"/>
    </row>
    <row r="488" spans="3:47" x14ac:dyDescent="0.2">
      <c r="C488" s="19"/>
      <c r="D488" s="19"/>
      <c r="AA488" s="149"/>
      <c r="AB488" s="149"/>
      <c r="AC488" s="149"/>
      <c r="AD488" s="149"/>
      <c r="AE488" s="149"/>
      <c r="AF488" s="171"/>
      <c r="AG488" s="172"/>
      <c r="AN488" s="149"/>
      <c r="AO488" s="149"/>
      <c r="AP488" s="149"/>
      <c r="AQ488" s="149"/>
      <c r="AR488" s="149"/>
      <c r="AS488" s="149"/>
      <c r="AT488" s="149"/>
      <c r="AU488" s="149"/>
    </row>
    <row r="489" spans="3:47" x14ac:dyDescent="0.2">
      <c r="C489" s="19"/>
      <c r="D489" s="19"/>
      <c r="AA489" s="149"/>
      <c r="AB489" s="149"/>
      <c r="AC489" s="149"/>
      <c r="AD489" s="149"/>
      <c r="AE489" s="149"/>
      <c r="AF489" s="171"/>
      <c r="AG489" s="172"/>
      <c r="AN489" s="149"/>
      <c r="AO489" s="149"/>
      <c r="AP489" s="149"/>
      <c r="AQ489" s="149"/>
      <c r="AR489" s="149"/>
      <c r="AS489" s="149"/>
      <c r="AT489" s="149"/>
      <c r="AU489" s="149"/>
    </row>
    <row r="490" spans="3:47" x14ac:dyDescent="0.2">
      <c r="C490" s="19"/>
      <c r="D490" s="19"/>
      <c r="AA490" s="149"/>
      <c r="AB490" s="149"/>
      <c r="AC490" s="149"/>
      <c r="AD490" s="149"/>
      <c r="AE490" s="149"/>
      <c r="AF490" s="171"/>
      <c r="AG490" s="172"/>
      <c r="AN490" s="149"/>
      <c r="AO490" s="149"/>
      <c r="AP490" s="149"/>
      <c r="AQ490" s="149"/>
      <c r="AR490" s="149"/>
      <c r="AS490" s="149"/>
      <c r="AT490" s="149"/>
      <c r="AU490" s="149"/>
    </row>
    <row r="491" spans="3:47" x14ac:dyDescent="0.2">
      <c r="C491" s="19"/>
      <c r="D491" s="19"/>
      <c r="AA491" s="149"/>
      <c r="AB491" s="149"/>
      <c r="AC491" s="149"/>
      <c r="AD491" s="149"/>
      <c r="AE491" s="149"/>
      <c r="AF491" s="171"/>
      <c r="AG491" s="172"/>
      <c r="AN491" s="149"/>
      <c r="AO491" s="149"/>
      <c r="AP491" s="149"/>
      <c r="AQ491" s="149"/>
      <c r="AR491" s="149"/>
      <c r="AS491" s="149"/>
      <c r="AT491" s="149"/>
      <c r="AU491" s="149"/>
    </row>
    <row r="492" spans="3:47" x14ac:dyDescent="0.2">
      <c r="C492" s="19"/>
      <c r="D492" s="19"/>
      <c r="AA492" s="149"/>
      <c r="AB492" s="149"/>
      <c r="AC492" s="149"/>
      <c r="AD492" s="149"/>
      <c r="AE492" s="149"/>
      <c r="AF492" s="171"/>
      <c r="AG492" s="172"/>
      <c r="AN492" s="149"/>
      <c r="AO492" s="149"/>
      <c r="AP492" s="149"/>
      <c r="AQ492" s="149"/>
      <c r="AR492" s="149"/>
      <c r="AS492" s="149"/>
      <c r="AT492" s="149"/>
      <c r="AU492" s="149"/>
    </row>
    <row r="493" spans="3:47" x14ac:dyDescent="0.2">
      <c r="C493" s="19"/>
      <c r="D493" s="19"/>
      <c r="AA493" s="149"/>
      <c r="AB493" s="149"/>
      <c r="AC493" s="149"/>
      <c r="AD493" s="149"/>
      <c r="AE493" s="149"/>
      <c r="AF493" s="171"/>
      <c r="AG493" s="172"/>
      <c r="AN493" s="149"/>
      <c r="AO493" s="149"/>
      <c r="AP493" s="149"/>
      <c r="AQ493" s="149"/>
      <c r="AR493" s="149"/>
      <c r="AS493" s="149"/>
      <c r="AT493" s="149"/>
      <c r="AU493" s="149"/>
    </row>
    <row r="494" spans="3:47" x14ac:dyDescent="0.2">
      <c r="C494" s="19"/>
      <c r="D494" s="19"/>
      <c r="AA494" s="149"/>
      <c r="AB494" s="149"/>
      <c r="AC494" s="149"/>
      <c r="AD494" s="149"/>
      <c r="AE494" s="149"/>
      <c r="AF494" s="171"/>
      <c r="AG494" s="172"/>
      <c r="AN494" s="149"/>
      <c r="AO494" s="149"/>
      <c r="AP494" s="149"/>
      <c r="AQ494" s="149"/>
      <c r="AR494" s="149"/>
      <c r="AS494" s="149"/>
      <c r="AT494" s="149"/>
      <c r="AU494" s="149"/>
    </row>
    <row r="495" spans="3:47" x14ac:dyDescent="0.2">
      <c r="C495" s="19"/>
      <c r="D495" s="19"/>
      <c r="AA495" s="149"/>
      <c r="AB495" s="149"/>
      <c r="AC495" s="149"/>
      <c r="AD495" s="149"/>
      <c r="AE495" s="149"/>
      <c r="AF495" s="171"/>
      <c r="AG495" s="172"/>
      <c r="AN495" s="149"/>
      <c r="AO495" s="149"/>
      <c r="AP495" s="149"/>
      <c r="AQ495" s="149"/>
      <c r="AR495" s="149"/>
      <c r="AS495" s="149"/>
      <c r="AT495" s="149"/>
      <c r="AU495" s="149"/>
    </row>
    <row r="496" spans="3:47" x14ac:dyDescent="0.2">
      <c r="C496" s="19"/>
      <c r="D496" s="19"/>
      <c r="AA496" s="149"/>
      <c r="AB496" s="149"/>
      <c r="AC496" s="149"/>
      <c r="AD496" s="149"/>
      <c r="AE496" s="149"/>
      <c r="AF496" s="171"/>
      <c r="AG496" s="172"/>
      <c r="AN496" s="149"/>
      <c r="AO496" s="149"/>
      <c r="AP496" s="149"/>
      <c r="AQ496" s="149"/>
      <c r="AR496" s="149"/>
      <c r="AS496" s="149"/>
      <c r="AT496" s="149"/>
      <c r="AU496" s="149"/>
    </row>
    <row r="497" spans="3:47" x14ac:dyDescent="0.2">
      <c r="C497" s="19"/>
      <c r="D497" s="19"/>
      <c r="AA497" s="149"/>
      <c r="AB497" s="149"/>
      <c r="AC497" s="149"/>
      <c r="AD497" s="149"/>
      <c r="AE497" s="149"/>
      <c r="AF497" s="171"/>
      <c r="AG497" s="172"/>
      <c r="AN497" s="149"/>
      <c r="AO497" s="149"/>
      <c r="AP497" s="149"/>
      <c r="AQ497" s="149"/>
      <c r="AR497" s="149"/>
      <c r="AS497" s="149"/>
      <c r="AT497" s="149"/>
      <c r="AU497" s="149"/>
    </row>
    <row r="498" spans="3:47" x14ac:dyDescent="0.2">
      <c r="C498" s="19"/>
      <c r="D498" s="19"/>
      <c r="AA498" s="149"/>
      <c r="AB498" s="149"/>
      <c r="AC498" s="149"/>
      <c r="AD498" s="149"/>
      <c r="AE498" s="149"/>
      <c r="AF498" s="171"/>
      <c r="AG498" s="172"/>
      <c r="AN498" s="149"/>
      <c r="AO498" s="149"/>
      <c r="AP498" s="149"/>
      <c r="AQ498" s="149"/>
      <c r="AR498" s="149"/>
      <c r="AS498" s="149"/>
      <c r="AT498" s="149"/>
      <c r="AU498" s="149"/>
    </row>
    <row r="499" spans="3:47" x14ac:dyDescent="0.2">
      <c r="C499" s="19"/>
      <c r="D499" s="19"/>
      <c r="AA499" s="149"/>
      <c r="AB499" s="149"/>
      <c r="AC499" s="149"/>
      <c r="AD499" s="149"/>
      <c r="AE499" s="149"/>
      <c r="AF499" s="171"/>
      <c r="AG499" s="172"/>
      <c r="AN499" s="149"/>
      <c r="AO499" s="149"/>
      <c r="AP499" s="149"/>
      <c r="AQ499" s="149"/>
      <c r="AR499" s="149"/>
      <c r="AS499" s="149"/>
      <c r="AT499" s="149"/>
      <c r="AU499" s="149"/>
    </row>
    <row r="500" spans="3:47" x14ac:dyDescent="0.2">
      <c r="C500" s="19"/>
      <c r="D500" s="19"/>
      <c r="AA500" s="149"/>
      <c r="AB500" s="149"/>
      <c r="AC500" s="149"/>
      <c r="AD500" s="149"/>
      <c r="AE500" s="149"/>
      <c r="AF500" s="171"/>
      <c r="AG500" s="172"/>
      <c r="AN500" s="149"/>
      <c r="AO500" s="149"/>
      <c r="AP500" s="149"/>
      <c r="AQ500" s="149"/>
      <c r="AR500" s="149"/>
      <c r="AS500" s="149"/>
      <c r="AT500" s="149"/>
      <c r="AU500" s="149"/>
    </row>
    <row r="501" spans="3:47" x14ac:dyDescent="0.2">
      <c r="C501" s="19"/>
      <c r="D501" s="19"/>
      <c r="AA501" s="149"/>
      <c r="AB501" s="149"/>
      <c r="AC501" s="149"/>
      <c r="AD501" s="149"/>
      <c r="AE501" s="149"/>
      <c r="AF501" s="171"/>
      <c r="AG501" s="172"/>
      <c r="AN501" s="149"/>
      <c r="AO501" s="149"/>
      <c r="AP501" s="149"/>
      <c r="AQ501" s="149"/>
      <c r="AR501" s="149"/>
      <c r="AS501" s="149"/>
      <c r="AT501" s="149"/>
      <c r="AU501" s="149"/>
    </row>
    <row r="502" spans="3:47" x14ac:dyDescent="0.2">
      <c r="C502" s="19"/>
      <c r="D502" s="19"/>
      <c r="AA502" s="149"/>
      <c r="AB502" s="149"/>
      <c r="AC502" s="149"/>
      <c r="AD502" s="149"/>
      <c r="AE502" s="149"/>
      <c r="AF502" s="171"/>
      <c r="AG502" s="172"/>
      <c r="AN502" s="149"/>
      <c r="AO502" s="149"/>
      <c r="AP502" s="149"/>
      <c r="AQ502" s="149"/>
      <c r="AR502" s="149"/>
      <c r="AS502" s="149"/>
      <c r="AT502" s="149"/>
      <c r="AU502" s="149"/>
    </row>
    <row r="503" spans="3:47" x14ac:dyDescent="0.2">
      <c r="C503" s="19"/>
      <c r="D503" s="19"/>
      <c r="AA503" s="149"/>
      <c r="AB503" s="149"/>
      <c r="AC503" s="149"/>
      <c r="AD503" s="149"/>
      <c r="AE503" s="149"/>
      <c r="AF503" s="171"/>
      <c r="AG503" s="172"/>
      <c r="AN503" s="149"/>
      <c r="AO503" s="149"/>
      <c r="AP503" s="149"/>
      <c r="AQ503" s="149"/>
      <c r="AR503" s="149"/>
      <c r="AS503" s="149"/>
      <c r="AT503" s="149"/>
      <c r="AU503" s="149"/>
    </row>
    <row r="504" spans="3:47" x14ac:dyDescent="0.2">
      <c r="C504" s="19"/>
      <c r="D504" s="19"/>
      <c r="AA504" s="149"/>
      <c r="AB504" s="149"/>
      <c r="AC504" s="149"/>
      <c r="AD504" s="149"/>
      <c r="AE504" s="149"/>
      <c r="AF504" s="171"/>
      <c r="AG504" s="172"/>
      <c r="AN504" s="149"/>
      <c r="AO504" s="149"/>
      <c r="AP504" s="149"/>
      <c r="AQ504" s="149"/>
      <c r="AR504" s="149"/>
      <c r="AS504" s="149"/>
      <c r="AT504" s="149"/>
      <c r="AU504" s="149"/>
    </row>
    <row r="505" spans="3:47" x14ac:dyDescent="0.2">
      <c r="C505" s="19"/>
      <c r="D505" s="19"/>
      <c r="AA505" s="149"/>
      <c r="AB505" s="149"/>
      <c r="AC505" s="149"/>
      <c r="AD505" s="149"/>
      <c r="AE505" s="149"/>
      <c r="AF505" s="171"/>
      <c r="AG505" s="172"/>
      <c r="AN505" s="149"/>
      <c r="AO505" s="149"/>
      <c r="AP505" s="149"/>
      <c r="AQ505" s="149"/>
      <c r="AR505" s="149"/>
      <c r="AS505" s="149"/>
      <c r="AT505" s="149"/>
      <c r="AU505" s="149"/>
    </row>
    <row r="506" spans="3:47" x14ac:dyDescent="0.2">
      <c r="C506" s="19"/>
      <c r="D506" s="19"/>
      <c r="AA506" s="149"/>
      <c r="AB506" s="149"/>
      <c r="AC506" s="149"/>
      <c r="AD506" s="149"/>
      <c r="AE506" s="149"/>
      <c r="AF506" s="171"/>
      <c r="AG506" s="172"/>
      <c r="AN506" s="149"/>
      <c r="AO506" s="149"/>
      <c r="AP506" s="149"/>
      <c r="AQ506" s="149"/>
      <c r="AR506" s="149"/>
      <c r="AS506" s="149"/>
      <c r="AT506" s="149"/>
      <c r="AU506" s="149"/>
    </row>
    <row r="507" spans="3:47" x14ac:dyDescent="0.2">
      <c r="C507" s="19"/>
      <c r="D507" s="19"/>
      <c r="AA507" s="149"/>
      <c r="AB507" s="149"/>
      <c r="AC507" s="149"/>
      <c r="AD507" s="149"/>
      <c r="AE507" s="149"/>
      <c r="AF507" s="171"/>
      <c r="AG507" s="172"/>
      <c r="AN507" s="149"/>
      <c r="AO507" s="149"/>
      <c r="AP507" s="149"/>
      <c r="AQ507" s="149"/>
      <c r="AR507" s="149"/>
      <c r="AS507" s="149"/>
      <c r="AT507" s="149"/>
      <c r="AU507" s="149"/>
    </row>
    <row r="508" spans="3:47" x14ac:dyDescent="0.2">
      <c r="C508" s="19"/>
      <c r="D508" s="19"/>
      <c r="AA508" s="149"/>
      <c r="AB508" s="149"/>
      <c r="AC508" s="149"/>
      <c r="AD508" s="149"/>
      <c r="AE508" s="149"/>
      <c r="AF508" s="171"/>
      <c r="AG508" s="172"/>
      <c r="AN508" s="149"/>
      <c r="AO508" s="149"/>
      <c r="AP508" s="149"/>
      <c r="AQ508" s="149"/>
      <c r="AR508" s="149"/>
      <c r="AS508" s="149"/>
      <c r="AT508" s="149"/>
      <c r="AU508" s="149"/>
    </row>
    <row r="509" spans="3:47" x14ac:dyDescent="0.2">
      <c r="C509" s="19"/>
      <c r="D509" s="19"/>
      <c r="AA509" s="149"/>
      <c r="AB509" s="149"/>
      <c r="AC509" s="149"/>
      <c r="AD509" s="149"/>
      <c r="AE509" s="149"/>
      <c r="AF509" s="171"/>
      <c r="AG509" s="172"/>
      <c r="AN509" s="149"/>
      <c r="AO509" s="149"/>
      <c r="AP509" s="149"/>
      <c r="AQ509" s="149"/>
      <c r="AR509" s="149"/>
      <c r="AS509" s="149"/>
      <c r="AT509" s="149"/>
      <c r="AU509" s="149"/>
    </row>
    <row r="510" spans="3:47" x14ac:dyDescent="0.2">
      <c r="C510" s="19"/>
      <c r="D510" s="19"/>
      <c r="AA510" s="149"/>
      <c r="AB510" s="149"/>
      <c r="AC510" s="149"/>
      <c r="AD510" s="149"/>
      <c r="AE510" s="149"/>
      <c r="AF510" s="171"/>
      <c r="AG510" s="172"/>
      <c r="AN510" s="149"/>
      <c r="AO510" s="149"/>
      <c r="AP510" s="149"/>
      <c r="AQ510" s="149"/>
      <c r="AR510" s="149"/>
      <c r="AS510" s="149"/>
      <c r="AT510" s="149"/>
      <c r="AU510" s="149"/>
    </row>
    <row r="511" spans="3:47" x14ac:dyDescent="0.2">
      <c r="C511" s="19"/>
      <c r="D511" s="19"/>
      <c r="AA511" s="149"/>
      <c r="AB511" s="149"/>
      <c r="AC511" s="149"/>
      <c r="AD511" s="149"/>
      <c r="AE511" s="149"/>
      <c r="AF511" s="171"/>
      <c r="AG511" s="172"/>
      <c r="AN511" s="149"/>
      <c r="AO511" s="149"/>
      <c r="AP511" s="149"/>
      <c r="AQ511" s="149"/>
      <c r="AR511" s="149"/>
      <c r="AS511" s="149"/>
      <c r="AT511" s="149"/>
      <c r="AU511" s="149"/>
    </row>
    <row r="512" spans="3:47" x14ac:dyDescent="0.2">
      <c r="C512" s="19"/>
      <c r="D512" s="19"/>
      <c r="AA512" s="149"/>
      <c r="AB512" s="149"/>
      <c r="AC512" s="149"/>
      <c r="AD512" s="149"/>
      <c r="AE512" s="149"/>
      <c r="AF512" s="171"/>
      <c r="AG512" s="172"/>
      <c r="AN512" s="149"/>
      <c r="AO512" s="149"/>
      <c r="AP512" s="149"/>
      <c r="AQ512" s="149"/>
      <c r="AR512" s="149"/>
      <c r="AS512" s="149"/>
      <c r="AT512" s="149"/>
      <c r="AU512" s="149"/>
    </row>
    <row r="513" spans="3:47" x14ac:dyDescent="0.2">
      <c r="C513" s="19"/>
      <c r="D513" s="19"/>
      <c r="AA513" s="149"/>
      <c r="AB513" s="149"/>
      <c r="AC513" s="149"/>
      <c r="AD513" s="149"/>
      <c r="AE513" s="149"/>
      <c r="AF513" s="171"/>
      <c r="AG513" s="172"/>
      <c r="AN513" s="149"/>
      <c r="AO513" s="149"/>
      <c r="AP513" s="149"/>
      <c r="AQ513" s="149"/>
      <c r="AR513" s="149"/>
      <c r="AS513" s="149"/>
      <c r="AT513" s="149"/>
      <c r="AU513" s="149"/>
    </row>
    <row r="514" spans="3:47" x14ac:dyDescent="0.2">
      <c r="C514" s="19"/>
      <c r="D514" s="19"/>
      <c r="AA514" s="149"/>
      <c r="AB514" s="149"/>
      <c r="AC514" s="149"/>
      <c r="AD514" s="149"/>
      <c r="AE514" s="149"/>
      <c r="AF514" s="171"/>
      <c r="AG514" s="172"/>
      <c r="AN514" s="149"/>
      <c r="AO514" s="149"/>
      <c r="AP514" s="149"/>
      <c r="AQ514" s="149"/>
      <c r="AR514" s="149"/>
      <c r="AS514" s="149"/>
      <c r="AT514" s="149"/>
      <c r="AU514" s="149"/>
    </row>
    <row r="515" spans="3:47" x14ac:dyDescent="0.2">
      <c r="C515" s="19"/>
      <c r="D515" s="19"/>
      <c r="AA515" s="149"/>
      <c r="AB515" s="149"/>
      <c r="AC515" s="149"/>
      <c r="AD515" s="149"/>
      <c r="AE515" s="149"/>
      <c r="AF515" s="171"/>
      <c r="AG515" s="172"/>
      <c r="AN515" s="149"/>
      <c r="AO515" s="149"/>
      <c r="AP515" s="149"/>
      <c r="AQ515" s="149"/>
      <c r="AR515" s="149"/>
      <c r="AS515" s="149"/>
      <c r="AT515" s="149"/>
      <c r="AU515" s="149"/>
    </row>
    <row r="516" spans="3:47" x14ac:dyDescent="0.2">
      <c r="C516" s="19"/>
      <c r="D516" s="19"/>
      <c r="AA516" s="149"/>
      <c r="AB516" s="149"/>
      <c r="AC516" s="149"/>
      <c r="AD516" s="149"/>
      <c r="AE516" s="149"/>
      <c r="AF516" s="171"/>
      <c r="AG516" s="172"/>
      <c r="AN516" s="149"/>
      <c r="AO516" s="149"/>
      <c r="AP516" s="149"/>
      <c r="AQ516" s="149"/>
      <c r="AR516" s="149"/>
      <c r="AS516" s="149"/>
      <c r="AT516" s="149"/>
      <c r="AU516" s="149"/>
    </row>
    <row r="517" spans="3:47" x14ac:dyDescent="0.2">
      <c r="C517" s="19"/>
      <c r="D517" s="19"/>
      <c r="AA517" s="149"/>
      <c r="AB517" s="149"/>
      <c r="AC517" s="149"/>
      <c r="AD517" s="149"/>
      <c r="AE517" s="149"/>
      <c r="AF517" s="171"/>
      <c r="AG517" s="172"/>
      <c r="AN517" s="149"/>
      <c r="AO517" s="149"/>
      <c r="AP517" s="149"/>
      <c r="AQ517" s="149"/>
      <c r="AR517" s="149"/>
      <c r="AS517" s="149"/>
      <c r="AT517" s="149"/>
      <c r="AU517" s="149"/>
    </row>
    <row r="518" spans="3:47" x14ac:dyDescent="0.2">
      <c r="C518" s="19"/>
      <c r="D518" s="19"/>
      <c r="AA518" s="149"/>
      <c r="AB518" s="149"/>
      <c r="AC518" s="149"/>
      <c r="AD518" s="149"/>
      <c r="AE518" s="149"/>
      <c r="AF518" s="171"/>
      <c r="AG518" s="172"/>
      <c r="AN518" s="149"/>
      <c r="AO518" s="149"/>
      <c r="AP518" s="149"/>
      <c r="AQ518" s="149"/>
      <c r="AR518" s="149"/>
      <c r="AS518" s="149"/>
      <c r="AT518" s="149"/>
      <c r="AU518" s="149"/>
    </row>
    <row r="519" spans="3:47" x14ac:dyDescent="0.2">
      <c r="C519" s="19"/>
      <c r="D519" s="19"/>
      <c r="AA519" s="149"/>
      <c r="AB519" s="149"/>
      <c r="AC519" s="149"/>
      <c r="AD519" s="149"/>
      <c r="AE519" s="149"/>
      <c r="AF519" s="171"/>
      <c r="AG519" s="172"/>
      <c r="AN519" s="149"/>
      <c r="AO519" s="149"/>
      <c r="AP519" s="149"/>
      <c r="AQ519" s="149"/>
      <c r="AR519" s="149"/>
      <c r="AS519" s="149"/>
      <c r="AT519" s="149"/>
      <c r="AU519" s="149"/>
    </row>
    <row r="520" spans="3:47" x14ac:dyDescent="0.2">
      <c r="C520" s="19"/>
      <c r="D520" s="19"/>
      <c r="AA520" s="149"/>
      <c r="AB520" s="149"/>
      <c r="AC520" s="149"/>
      <c r="AD520" s="149"/>
      <c r="AE520" s="149"/>
      <c r="AF520" s="171"/>
      <c r="AG520" s="172"/>
      <c r="AN520" s="149"/>
      <c r="AO520" s="149"/>
      <c r="AP520" s="149"/>
      <c r="AQ520" s="149"/>
      <c r="AR520" s="149"/>
      <c r="AS520" s="149"/>
      <c r="AT520" s="149"/>
      <c r="AU520" s="149"/>
    </row>
    <row r="521" spans="3:47" x14ac:dyDescent="0.2">
      <c r="C521" s="19"/>
      <c r="D521" s="19"/>
      <c r="AA521" s="149"/>
      <c r="AB521" s="149"/>
      <c r="AC521" s="149"/>
      <c r="AD521" s="149"/>
      <c r="AE521" s="149"/>
      <c r="AF521" s="171"/>
      <c r="AG521" s="172"/>
      <c r="AN521" s="149"/>
      <c r="AO521" s="149"/>
      <c r="AP521" s="149"/>
      <c r="AQ521" s="149"/>
      <c r="AR521" s="149"/>
      <c r="AS521" s="149"/>
      <c r="AT521" s="149"/>
      <c r="AU521" s="149"/>
    </row>
    <row r="522" spans="3:47" x14ac:dyDescent="0.2">
      <c r="C522" s="19"/>
      <c r="D522" s="19"/>
      <c r="AA522" s="149"/>
      <c r="AB522" s="149"/>
      <c r="AC522" s="149"/>
      <c r="AD522" s="149"/>
      <c r="AE522" s="149"/>
      <c r="AF522" s="171"/>
      <c r="AG522" s="172"/>
      <c r="AN522" s="149"/>
      <c r="AO522" s="149"/>
      <c r="AP522" s="149"/>
      <c r="AQ522" s="149"/>
      <c r="AR522" s="149"/>
      <c r="AS522" s="149"/>
      <c r="AT522" s="149"/>
      <c r="AU522" s="149"/>
    </row>
    <row r="523" spans="3:47" x14ac:dyDescent="0.2">
      <c r="C523" s="19"/>
      <c r="D523" s="19"/>
      <c r="AA523" s="149"/>
      <c r="AB523" s="149"/>
      <c r="AC523" s="149"/>
      <c r="AD523" s="149"/>
      <c r="AE523" s="149"/>
      <c r="AF523" s="171"/>
      <c r="AG523" s="172"/>
      <c r="AN523" s="149"/>
      <c r="AO523" s="149"/>
      <c r="AP523" s="149"/>
      <c r="AQ523" s="149"/>
      <c r="AR523" s="149"/>
      <c r="AS523" s="149"/>
      <c r="AT523" s="149"/>
      <c r="AU523" s="149"/>
    </row>
    <row r="524" spans="3:47" x14ac:dyDescent="0.2">
      <c r="C524" s="19"/>
      <c r="D524" s="19"/>
      <c r="AA524" s="149"/>
      <c r="AB524" s="149"/>
      <c r="AC524" s="149"/>
      <c r="AD524" s="149"/>
      <c r="AE524" s="149"/>
      <c r="AF524" s="171"/>
      <c r="AG524" s="172"/>
      <c r="AN524" s="149"/>
      <c r="AO524" s="149"/>
      <c r="AP524" s="149"/>
      <c r="AQ524" s="149"/>
      <c r="AR524" s="149"/>
      <c r="AS524" s="149"/>
      <c r="AT524" s="149"/>
      <c r="AU524" s="149"/>
    </row>
    <row r="525" spans="3:47" x14ac:dyDescent="0.2">
      <c r="C525" s="19"/>
      <c r="D525" s="19"/>
      <c r="AA525" s="149"/>
      <c r="AB525" s="149"/>
      <c r="AC525" s="149"/>
      <c r="AD525" s="149"/>
      <c r="AE525" s="149"/>
      <c r="AF525" s="171"/>
      <c r="AG525" s="172"/>
      <c r="AN525" s="149"/>
      <c r="AO525" s="149"/>
      <c r="AP525" s="149"/>
      <c r="AQ525" s="149"/>
      <c r="AR525" s="149"/>
      <c r="AS525" s="149"/>
      <c r="AT525" s="149"/>
      <c r="AU525" s="149"/>
    </row>
    <row r="526" spans="3:47" x14ac:dyDescent="0.2">
      <c r="C526" s="19"/>
      <c r="D526" s="19"/>
      <c r="AA526" s="149"/>
      <c r="AB526" s="149"/>
      <c r="AC526" s="149"/>
      <c r="AD526" s="149"/>
      <c r="AE526" s="149"/>
      <c r="AF526" s="171"/>
      <c r="AG526" s="172"/>
      <c r="AN526" s="149"/>
      <c r="AO526" s="149"/>
      <c r="AP526" s="149"/>
      <c r="AQ526" s="149"/>
      <c r="AR526" s="149"/>
      <c r="AS526" s="149"/>
      <c r="AT526" s="149"/>
      <c r="AU526" s="149"/>
    </row>
    <row r="527" spans="3:47" x14ac:dyDescent="0.2">
      <c r="C527" s="19"/>
      <c r="D527" s="19"/>
      <c r="AA527" s="149"/>
      <c r="AB527" s="149"/>
      <c r="AC527" s="149"/>
      <c r="AD527" s="149"/>
      <c r="AE527" s="149"/>
      <c r="AF527" s="171"/>
      <c r="AG527" s="172"/>
      <c r="AN527" s="149"/>
      <c r="AO527" s="149"/>
      <c r="AP527" s="149"/>
      <c r="AQ527" s="149"/>
      <c r="AR527" s="149"/>
      <c r="AS527" s="149"/>
      <c r="AT527" s="149"/>
      <c r="AU527" s="149"/>
    </row>
    <row r="528" spans="3:47" x14ac:dyDescent="0.2">
      <c r="C528" s="19"/>
      <c r="D528" s="19"/>
      <c r="AA528" s="149"/>
      <c r="AB528" s="149"/>
      <c r="AC528" s="149"/>
      <c r="AD528" s="149"/>
      <c r="AE528" s="149"/>
      <c r="AF528" s="171"/>
      <c r="AG528" s="172"/>
      <c r="AN528" s="149"/>
      <c r="AO528" s="149"/>
      <c r="AP528" s="149"/>
      <c r="AQ528" s="149"/>
      <c r="AR528" s="149"/>
      <c r="AS528" s="149"/>
      <c r="AT528" s="149"/>
      <c r="AU528" s="149"/>
    </row>
    <row r="529" spans="3:47" x14ac:dyDescent="0.2">
      <c r="C529" s="19"/>
      <c r="D529" s="19"/>
      <c r="AA529" s="149"/>
      <c r="AB529" s="149"/>
      <c r="AC529" s="149"/>
      <c r="AD529" s="149"/>
      <c r="AE529" s="149"/>
      <c r="AF529" s="171"/>
      <c r="AG529" s="172"/>
      <c r="AN529" s="149"/>
      <c r="AO529" s="149"/>
      <c r="AP529" s="149"/>
      <c r="AQ529" s="149"/>
      <c r="AR529" s="149"/>
      <c r="AS529" s="149"/>
      <c r="AT529" s="149"/>
      <c r="AU529" s="149"/>
    </row>
    <row r="530" spans="3:47" x14ac:dyDescent="0.2">
      <c r="C530" s="19"/>
      <c r="D530" s="19"/>
      <c r="AA530" s="149"/>
      <c r="AB530" s="149"/>
      <c r="AC530" s="149"/>
      <c r="AD530" s="149"/>
      <c r="AE530" s="149"/>
      <c r="AF530" s="171"/>
      <c r="AG530" s="172"/>
      <c r="AN530" s="149"/>
      <c r="AO530" s="149"/>
      <c r="AP530" s="149"/>
      <c r="AQ530" s="149"/>
      <c r="AR530" s="149"/>
      <c r="AS530" s="149"/>
      <c r="AT530" s="149"/>
      <c r="AU530" s="149"/>
    </row>
    <row r="531" spans="3:47" x14ac:dyDescent="0.2">
      <c r="C531" s="19"/>
      <c r="D531" s="19"/>
      <c r="AA531" s="149"/>
      <c r="AB531" s="149"/>
      <c r="AC531" s="149"/>
      <c r="AD531" s="149"/>
      <c r="AE531" s="149"/>
      <c r="AF531" s="171"/>
      <c r="AG531" s="172"/>
      <c r="AN531" s="149"/>
      <c r="AO531" s="149"/>
      <c r="AP531" s="149"/>
      <c r="AQ531" s="149"/>
      <c r="AR531" s="149"/>
      <c r="AS531" s="149"/>
      <c r="AT531" s="149"/>
      <c r="AU531" s="149"/>
    </row>
    <row r="532" spans="3:47" x14ac:dyDescent="0.2">
      <c r="C532" s="19"/>
      <c r="D532" s="19"/>
      <c r="AA532" s="149"/>
      <c r="AB532" s="149"/>
      <c r="AC532" s="149"/>
      <c r="AD532" s="149"/>
      <c r="AE532" s="149"/>
      <c r="AF532" s="171"/>
      <c r="AG532" s="172"/>
      <c r="AN532" s="149"/>
      <c r="AO532" s="149"/>
      <c r="AP532" s="149"/>
      <c r="AQ532" s="149"/>
      <c r="AR532" s="149"/>
      <c r="AS532" s="149"/>
      <c r="AT532" s="149"/>
      <c r="AU532" s="149"/>
    </row>
    <row r="533" spans="3:47" x14ac:dyDescent="0.2">
      <c r="C533" s="19"/>
      <c r="D533" s="19"/>
      <c r="AA533" s="149"/>
      <c r="AB533" s="149"/>
      <c r="AC533" s="149"/>
      <c r="AD533" s="149"/>
      <c r="AE533" s="149"/>
      <c r="AF533" s="171"/>
      <c r="AG533" s="172"/>
      <c r="AN533" s="149"/>
      <c r="AO533" s="149"/>
      <c r="AP533" s="149"/>
      <c r="AQ533" s="149"/>
      <c r="AR533" s="149"/>
      <c r="AS533" s="149"/>
      <c r="AT533" s="149"/>
      <c r="AU533" s="149"/>
    </row>
    <row r="534" spans="3:47" x14ac:dyDescent="0.2">
      <c r="C534" s="19"/>
      <c r="D534" s="19"/>
      <c r="AA534" s="149"/>
      <c r="AB534" s="149"/>
      <c r="AC534" s="149"/>
      <c r="AD534" s="149"/>
      <c r="AE534" s="149"/>
      <c r="AF534" s="171"/>
      <c r="AG534" s="172"/>
      <c r="AN534" s="149"/>
      <c r="AO534" s="149"/>
      <c r="AP534" s="149"/>
      <c r="AQ534" s="149"/>
      <c r="AR534" s="149"/>
      <c r="AS534" s="149"/>
      <c r="AT534" s="149"/>
      <c r="AU534" s="149"/>
    </row>
    <row r="535" spans="3:47" x14ac:dyDescent="0.2">
      <c r="C535" s="19"/>
      <c r="D535" s="19"/>
      <c r="AA535" s="149"/>
      <c r="AB535" s="149"/>
      <c r="AC535" s="149"/>
      <c r="AD535" s="149"/>
      <c r="AE535" s="149"/>
      <c r="AF535" s="171"/>
      <c r="AG535" s="172"/>
      <c r="AN535" s="149"/>
      <c r="AO535" s="149"/>
      <c r="AP535" s="149"/>
      <c r="AQ535" s="149"/>
      <c r="AR535" s="149"/>
      <c r="AS535" s="149"/>
      <c r="AT535" s="149"/>
      <c r="AU535" s="149"/>
    </row>
    <row r="536" spans="3:47" x14ac:dyDescent="0.2">
      <c r="C536" s="19"/>
      <c r="D536" s="19"/>
      <c r="AA536" s="149"/>
      <c r="AB536" s="149"/>
      <c r="AC536" s="149"/>
      <c r="AD536" s="149"/>
      <c r="AE536" s="149"/>
      <c r="AF536" s="171"/>
      <c r="AG536" s="172"/>
      <c r="AN536" s="149"/>
      <c r="AO536" s="149"/>
      <c r="AP536" s="149"/>
      <c r="AQ536" s="149"/>
      <c r="AR536" s="149"/>
      <c r="AS536" s="149"/>
      <c r="AT536" s="149"/>
      <c r="AU536" s="149"/>
    </row>
    <row r="537" spans="3:47" x14ac:dyDescent="0.2">
      <c r="C537" s="19"/>
      <c r="D537" s="19"/>
      <c r="AA537" s="149"/>
      <c r="AB537" s="149"/>
      <c r="AC537" s="149"/>
      <c r="AD537" s="149"/>
      <c r="AE537" s="149"/>
      <c r="AF537" s="171"/>
      <c r="AG537" s="172"/>
      <c r="AN537" s="149"/>
      <c r="AO537" s="149"/>
      <c r="AP537" s="149"/>
      <c r="AQ537" s="149"/>
      <c r="AR537" s="149"/>
      <c r="AS537" s="149"/>
      <c r="AT537" s="149"/>
      <c r="AU537" s="149"/>
    </row>
    <row r="538" spans="3:47" x14ac:dyDescent="0.2">
      <c r="C538" s="19"/>
      <c r="D538" s="19"/>
      <c r="AA538" s="149"/>
      <c r="AB538" s="149"/>
      <c r="AC538" s="149"/>
      <c r="AD538" s="149"/>
      <c r="AE538" s="149"/>
      <c r="AF538" s="171"/>
      <c r="AG538" s="172"/>
      <c r="AN538" s="149"/>
      <c r="AO538" s="149"/>
      <c r="AP538" s="149"/>
      <c r="AQ538" s="149"/>
      <c r="AR538" s="149"/>
      <c r="AS538" s="149"/>
      <c r="AT538" s="149"/>
      <c r="AU538" s="149"/>
    </row>
    <row r="539" spans="3:47" x14ac:dyDescent="0.2">
      <c r="C539" s="19"/>
      <c r="D539" s="19"/>
      <c r="AA539" s="149"/>
      <c r="AB539" s="149"/>
      <c r="AC539" s="149"/>
      <c r="AD539" s="149"/>
      <c r="AE539" s="149"/>
      <c r="AF539" s="171"/>
      <c r="AG539" s="172"/>
      <c r="AN539" s="149"/>
      <c r="AO539" s="149"/>
      <c r="AP539" s="149"/>
      <c r="AQ539" s="149"/>
      <c r="AR539" s="149"/>
      <c r="AS539" s="149"/>
      <c r="AT539" s="149"/>
      <c r="AU539" s="149"/>
    </row>
    <row r="540" spans="3:47" x14ac:dyDescent="0.2">
      <c r="C540" s="19"/>
      <c r="D540" s="19"/>
      <c r="AA540" s="149"/>
      <c r="AB540" s="149"/>
      <c r="AC540" s="149"/>
      <c r="AD540" s="149"/>
      <c r="AE540" s="149"/>
      <c r="AF540" s="171"/>
      <c r="AG540" s="172"/>
      <c r="AN540" s="149"/>
      <c r="AO540" s="149"/>
      <c r="AP540" s="149"/>
      <c r="AQ540" s="149"/>
      <c r="AR540" s="149"/>
      <c r="AS540" s="149"/>
      <c r="AT540" s="149"/>
      <c r="AU540" s="149"/>
    </row>
    <row r="541" spans="3:47" x14ac:dyDescent="0.2">
      <c r="C541" s="19"/>
      <c r="D541" s="19"/>
      <c r="AA541" s="149"/>
      <c r="AB541" s="149"/>
      <c r="AC541" s="149"/>
      <c r="AD541" s="149"/>
      <c r="AE541" s="149"/>
      <c r="AF541" s="171"/>
      <c r="AG541" s="172"/>
      <c r="AN541" s="149"/>
      <c r="AO541" s="149"/>
      <c r="AP541" s="149"/>
      <c r="AQ541" s="149"/>
      <c r="AR541" s="149"/>
      <c r="AS541" s="149"/>
      <c r="AT541" s="149"/>
      <c r="AU541" s="149"/>
    </row>
    <row r="542" spans="3:47" x14ac:dyDescent="0.2">
      <c r="C542" s="19"/>
      <c r="D542" s="19"/>
      <c r="AA542" s="149"/>
      <c r="AB542" s="149"/>
      <c r="AC542" s="149"/>
      <c r="AD542" s="149"/>
      <c r="AE542" s="149"/>
      <c r="AF542" s="171"/>
      <c r="AG542" s="172"/>
      <c r="AN542" s="149"/>
      <c r="AO542" s="149"/>
      <c r="AP542" s="149"/>
      <c r="AQ542" s="149"/>
      <c r="AR542" s="149"/>
      <c r="AS542" s="149"/>
      <c r="AT542" s="149"/>
      <c r="AU542" s="149"/>
    </row>
    <row r="543" spans="3:47" x14ac:dyDescent="0.2">
      <c r="C543" s="19"/>
      <c r="D543" s="19"/>
      <c r="AA543" s="149"/>
      <c r="AB543" s="149"/>
      <c r="AC543" s="149"/>
      <c r="AD543" s="149"/>
      <c r="AE543" s="149"/>
      <c r="AF543" s="171"/>
      <c r="AG543" s="172"/>
      <c r="AN543" s="149"/>
      <c r="AO543" s="149"/>
      <c r="AP543" s="149"/>
      <c r="AQ543" s="149"/>
      <c r="AR543" s="149"/>
      <c r="AS543" s="149"/>
      <c r="AT543" s="149"/>
      <c r="AU543" s="149"/>
    </row>
    <row r="544" spans="3:47" x14ac:dyDescent="0.2">
      <c r="C544" s="19"/>
      <c r="D544" s="19"/>
      <c r="AA544" s="149"/>
      <c r="AB544" s="149"/>
      <c r="AC544" s="149"/>
      <c r="AD544" s="149"/>
      <c r="AE544" s="149"/>
      <c r="AF544" s="171"/>
      <c r="AG544" s="172"/>
      <c r="AN544" s="149"/>
      <c r="AO544" s="149"/>
      <c r="AP544" s="149"/>
      <c r="AQ544" s="149"/>
      <c r="AR544" s="149"/>
      <c r="AS544" s="149"/>
      <c r="AT544" s="149"/>
      <c r="AU544" s="149"/>
    </row>
    <row r="545" spans="3:47" x14ac:dyDescent="0.2">
      <c r="C545" s="19"/>
      <c r="D545" s="19"/>
      <c r="AA545" s="149"/>
      <c r="AB545" s="149"/>
      <c r="AC545" s="149"/>
      <c r="AD545" s="149"/>
      <c r="AE545" s="149"/>
      <c r="AF545" s="171"/>
      <c r="AG545" s="172"/>
      <c r="AN545" s="149"/>
      <c r="AO545" s="149"/>
      <c r="AP545" s="149"/>
      <c r="AQ545" s="149"/>
      <c r="AR545" s="149"/>
      <c r="AS545" s="149"/>
      <c r="AT545" s="149"/>
      <c r="AU545" s="149"/>
    </row>
    <row r="546" spans="3:47" x14ac:dyDescent="0.2">
      <c r="C546" s="19"/>
      <c r="D546" s="19"/>
      <c r="AA546" s="149"/>
      <c r="AB546" s="149"/>
      <c r="AC546" s="149"/>
      <c r="AD546" s="149"/>
      <c r="AE546" s="149"/>
      <c r="AF546" s="171"/>
      <c r="AG546" s="172"/>
      <c r="AN546" s="149"/>
      <c r="AO546" s="149"/>
      <c r="AP546" s="149"/>
      <c r="AQ546" s="149"/>
      <c r="AR546" s="149"/>
      <c r="AS546" s="149"/>
      <c r="AT546" s="149"/>
      <c r="AU546" s="149"/>
    </row>
    <row r="547" spans="3:47" x14ac:dyDescent="0.2">
      <c r="C547" s="19"/>
      <c r="D547" s="19"/>
      <c r="AA547" s="149"/>
      <c r="AB547" s="149"/>
      <c r="AC547" s="149"/>
      <c r="AD547" s="149"/>
      <c r="AE547" s="149"/>
      <c r="AF547" s="171"/>
      <c r="AG547" s="172"/>
      <c r="AN547" s="149"/>
      <c r="AO547" s="149"/>
      <c r="AP547" s="149"/>
      <c r="AQ547" s="149"/>
      <c r="AR547" s="149"/>
      <c r="AS547" s="149"/>
      <c r="AT547" s="149"/>
      <c r="AU547" s="149"/>
    </row>
    <row r="548" spans="3:47" x14ac:dyDescent="0.2">
      <c r="C548" s="19"/>
      <c r="D548" s="19"/>
      <c r="AA548" s="149"/>
      <c r="AB548" s="149"/>
      <c r="AC548" s="149"/>
      <c r="AD548" s="149"/>
      <c r="AE548" s="149"/>
      <c r="AF548" s="171"/>
      <c r="AG548" s="172"/>
      <c r="AN548" s="149"/>
      <c r="AO548" s="149"/>
      <c r="AP548" s="149"/>
      <c r="AQ548" s="149"/>
      <c r="AR548" s="149"/>
      <c r="AS548" s="149"/>
      <c r="AT548" s="149"/>
      <c r="AU548" s="149"/>
    </row>
    <row r="549" spans="3:47" x14ac:dyDescent="0.2">
      <c r="C549" s="19"/>
      <c r="D549" s="19"/>
      <c r="AA549" s="149"/>
      <c r="AB549" s="149"/>
      <c r="AC549" s="149"/>
      <c r="AD549" s="149"/>
      <c r="AE549" s="149"/>
      <c r="AF549" s="171"/>
      <c r="AG549" s="172"/>
      <c r="AN549" s="149"/>
      <c r="AO549" s="149"/>
      <c r="AP549" s="149"/>
      <c r="AQ549" s="149"/>
      <c r="AR549" s="149"/>
      <c r="AS549" s="149"/>
      <c r="AT549" s="149"/>
      <c r="AU549" s="149"/>
    </row>
    <row r="550" spans="3:47" x14ac:dyDescent="0.2">
      <c r="C550" s="19"/>
      <c r="D550" s="19"/>
      <c r="AA550" s="149"/>
      <c r="AB550" s="149"/>
      <c r="AC550" s="149"/>
      <c r="AD550" s="149"/>
      <c r="AE550" s="149"/>
      <c r="AF550" s="171"/>
      <c r="AG550" s="172"/>
      <c r="AN550" s="149"/>
      <c r="AO550" s="149"/>
      <c r="AP550" s="149"/>
      <c r="AQ550" s="149"/>
      <c r="AR550" s="149"/>
      <c r="AS550" s="149"/>
      <c r="AT550" s="149"/>
      <c r="AU550" s="149"/>
    </row>
    <row r="551" spans="3:47" x14ac:dyDescent="0.2">
      <c r="C551" s="19"/>
      <c r="D551" s="19"/>
      <c r="AA551" s="149"/>
      <c r="AB551" s="149"/>
      <c r="AC551" s="149"/>
      <c r="AD551" s="149"/>
      <c r="AE551" s="149"/>
      <c r="AF551" s="171"/>
      <c r="AG551" s="172"/>
      <c r="AN551" s="149"/>
      <c r="AO551" s="149"/>
      <c r="AP551" s="149"/>
      <c r="AQ551" s="149"/>
      <c r="AR551" s="149"/>
      <c r="AS551" s="149"/>
      <c r="AT551" s="149"/>
      <c r="AU551" s="149"/>
    </row>
    <row r="552" spans="3:47" x14ac:dyDescent="0.2">
      <c r="C552" s="19"/>
      <c r="D552" s="19"/>
      <c r="AA552" s="149"/>
      <c r="AB552" s="149"/>
      <c r="AC552" s="149"/>
      <c r="AD552" s="149"/>
      <c r="AE552" s="149"/>
      <c r="AF552" s="171"/>
      <c r="AG552" s="172"/>
      <c r="AN552" s="149"/>
      <c r="AO552" s="149"/>
      <c r="AP552" s="149"/>
      <c r="AQ552" s="149"/>
      <c r="AR552" s="149"/>
      <c r="AS552" s="149"/>
      <c r="AT552" s="149"/>
      <c r="AU552" s="149"/>
    </row>
    <row r="553" spans="3:47" x14ac:dyDescent="0.2">
      <c r="C553" s="19"/>
      <c r="D553" s="19"/>
      <c r="AA553" s="149"/>
      <c r="AB553" s="149"/>
      <c r="AC553" s="149"/>
      <c r="AD553" s="149"/>
      <c r="AE553" s="149"/>
      <c r="AF553" s="171"/>
      <c r="AG553" s="172"/>
      <c r="AN553" s="149"/>
      <c r="AO553" s="149"/>
      <c r="AP553" s="149"/>
      <c r="AQ553" s="149"/>
      <c r="AR553" s="149"/>
      <c r="AS553" s="149"/>
      <c r="AT553" s="149"/>
      <c r="AU553" s="149"/>
    </row>
    <row r="554" spans="3:47" x14ac:dyDescent="0.2">
      <c r="C554" s="19"/>
      <c r="D554" s="19"/>
      <c r="AA554" s="149"/>
      <c r="AB554" s="149"/>
      <c r="AC554" s="149"/>
      <c r="AD554" s="149"/>
      <c r="AE554" s="149"/>
      <c r="AF554" s="171"/>
      <c r="AG554" s="172"/>
      <c r="AN554" s="149"/>
      <c r="AO554" s="149"/>
      <c r="AP554" s="149"/>
      <c r="AQ554" s="149"/>
      <c r="AR554" s="149"/>
      <c r="AS554" s="149"/>
      <c r="AT554" s="149"/>
      <c r="AU554" s="149"/>
    </row>
    <row r="555" spans="3:47" x14ac:dyDescent="0.2">
      <c r="C555" s="19"/>
      <c r="D555" s="19"/>
      <c r="AA555" s="149"/>
      <c r="AB555" s="149"/>
      <c r="AC555" s="149"/>
      <c r="AD555" s="149"/>
      <c r="AE555" s="149"/>
      <c r="AF555" s="171"/>
      <c r="AG555" s="172"/>
      <c r="AN555" s="149"/>
      <c r="AO555" s="149"/>
      <c r="AP555" s="149"/>
      <c r="AQ555" s="149"/>
      <c r="AR555" s="149"/>
      <c r="AS555" s="149"/>
      <c r="AT555" s="149"/>
      <c r="AU555" s="149"/>
    </row>
    <row r="556" spans="3:47" x14ac:dyDescent="0.2">
      <c r="C556" s="19"/>
      <c r="D556" s="19"/>
      <c r="AA556" s="149"/>
      <c r="AB556" s="149"/>
      <c r="AC556" s="149"/>
      <c r="AD556" s="149"/>
      <c r="AE556" s="149"/>
      <c r="AF556" s="171"/>
      <c r="AG556" s="172"/>
      <c r="AN556" s="149"/>
      <c r="AO556" s="149"/>
      <c r="AP556" s="149"/>
      <c r="AQ556" s="149"/>
      <c r="AR556" s="149"/>
      <c r="AS556" s="149"/>
      <c r="AT556" s="149"/>
      <c r="AU556" s="149"/>
    </row>
    <row r="557" spans="3:47" x14ac:dyDescent="0.2">
      <c r="C557" s="19"/>
      <c r="D557" s="19"/>
      <c r="AA557" s="149"/>
      <c r="AB557" s="149"/>
      <c r="AC557" s="149"/>
      <c r="AD557" s="149"/>
      <c r="AE557" s="149"/>
      <c r="AF557" s="171"/>
      <c r="AG557" s="172"/>
      <c r="AN557" s="149"/>
      <c r="AO557" s="149"/>
      <c r="AP557" s="149"/>
      <c r="AQ557" s="149"/>
      <c r="AR557" s="149"/>
      <c r="AS557" s="149"/>
      <c r="AT557" s="149"/>
      <c r="AU557" s="149"/>
    </row>
    <row r="558" spans="3:47" x14ac:dyDescent="0.2">
      <c r="C558" s="19"/>
      <c r="D558" s="19"/>
      <c r="AA558" s="149"/>
      <c r="AB558" s="149"/>
      <c r="AC558" s="149"/>
      <c r="AD558" s="149"/>
      <c r="AE558" s="149"/>
      <c r="AF558" s="171"/>
      <c r="AG558" s="172"/>
      <c r="AN558" s="149"/>
      <c r="AO558" s="149"/>
      <c r="AP558" s="149"/>
      <c r="AQ558" s="149"/>
      <c r="AR558" s="149"/>
      <c r="AS558" s="149"/>
      <c r="AT558" s="149"/>
      <c r="AU558" s="149"/>
    </row>
    <row r="559" spans="3:47" x14ac:dyDescent="0.2">
      <c r="C559" s="19"/>
      <c r="D559" s="19"/>
      <c r="AA559" s="149"/>
      <c r="AB559" s="149"/>
      <c r="AC559" s="149"/>
      <c r="AD559" s="149"/>
      <c r="AE559" s="149"/>
      <c r="AF559" s="171"/>
      <c r="AG559" s="172"/>
      <c r="AN559" s="149"/>
      <c r="AO559" s="149"/>
      <c r="AP559" s="149"/>
      <c r="AQ559" s="149"/>
      <c r="AR559" s="149"/>
      <c r="AS559" s="149"/>
      <c r="AT559" s="149"/>
      <c r="AU559" s="149"/>
    </row>
    <row r="560" spans="3:47" x14ac:dyDescent="0.2">
      <c r="C560" s="19"/>
      <c r="D560" s="19"/>
      <c r="AA560" s="149"/>
      <c r="AB560" s="149"/>
      <c r="AC560" s="149"/>
      <c r="AD560" s="149"/>
      <c r="AE560" s="149"/>
      <c r="AF560" s="171"/>
      <c r="AG560" s="172"/>
      <c r="AN560" s="149"/>
      <c r="AO560" s="149"/>
      <c r="AP560" s="149"/>
      <c r="AQ560" s="149"/>
      <c r="AR560" s="149"/>
      <c r="AS560" s="149"/>
      <c r="AT560" s="149"/>
      <c r="AU560" s="149"/>
    </row>
    <row r="561" spans="3:47" x14ac:dyDescent="0.2">
      <c r="C561" s="19"/>
      <c r="D561" s="19"/>
      <c r="AA561" s="149"/>
      <c r="AB561" s="149"/>
      <c r="AC561" s="149"/>
      <c r="AD561" s="149"/>
      <c r="AE561" s="149"/>
      <c r="AF561" s="171"/>
      <c r="AG561" s="172"/>
      <c r="AN561" s="149"/>
      <c r="AO561" s="149"/>
      <c r="AP561" s="149"/>
      <c r="AQ561" s="149"/>
      <c r="AR561" s="149"/>
      <c r="AS561" s="149"/>
      <c r="AT561" s="149"/>
      <c r="AU561" s="149"/>
    </row>
    <row r="562" spans="3:47" x14ac:dyDescent="0.2">
      <c r="C562" s="19"/>
      <c r="D562" s="19"/>
      <c r="AA562" s="149"/>
      <c r="AB562" s="149"/>
      <c r="AC562" s="149"/>
      <c r="AD562" s="149"/>
      <c r="AE562" s="149"/>
      <c r="AF562" s="171"/>
      <c r="AG562" s="172"/>
      <c r="AN562" s="149"/>
      <c r="AO562" s="149"/>
      <c r="AP562" s="149"/>
      <c r="AQ562" s="149"/>
      <c r="AR562" s="149"/>
      <c r="AS562" s="149"/>
      <c r="AT562" s="149"/>
      <c r="AU562" s="149"/>
    </row>
    <row r="563" spans="3:47" x14ac:dyDescent="0.2">
      <c r="C563" s="19"/>
      <c r="D563" s="19"/>
      <c r="AA563" s="149"/>
      <c r="AB563" s="149"/>
      <c r="AC563" s="149"/>
      <c r="AD563" s="149"/>
      <c r="AE563" s="149"/>
      <c r="AF563" s="171"/>
      <c r="AG563" s="172"/>
      <c r="AN563" s="149"/>
      <c r="AO563" s="149"/>
      <c r="AP563" s="149"/>
      <c r="AQ563" s="149"/>
      <c r="AR563" s="149"/>
      <c r="AS563" s="149"/>
      <c r="AT563" s="149"/>
      <c r="AU563" s="149"/>
    </row>
    <row r="564" spans="3:47" x14ac:dyDescent="0.2">
      <c r="C564" s="19"/>
      <c r="D564" s="19"/>
      <c r="AA564" s="149"/>
      <c r="AB564" s="149"/>
      <c r="AC564" s="149"/>
      <c r="AD564" s="149"/>
      <c r="AE564" s="149"/>
      <c r="AF564" s="171"/>
      <c r="AG564" s="172"/>
      <c r="AN564" s="149"/>
      <c r="AO564" s="149"/>
      <c r="AP564" s="149"/>
      <c r="AQ564" s="149"/>
      <c r="AR564" s="149"/>
      <c r="AS564" s="149"/>
      <c r="AT564" s="149"/>
      <c r="AU564" s="149"/>
    </row>
    <row r="565" spans="3:47" x14ac:dyDescent="0.2">
      <c r="C565" s="19"/>
      <c r="D565" s="19"/>
      <c r="AA565" s="149"/>
      <c r="AB565" s="149"/>
      <c r="AC565" s="149"/>
      <c r="AD565" s="149"/>
      <c r="AE565" s="149"/>
      <c r="AF565" s="171"/>
      <c r="AG565" s="172"/>
      <c r="AN565" s="149"/>
      <c r="AO565" s="149"/>
      <c r="AP565" s="149"/>
      <c r="AQ565" s="149"/>
      <c r="AR565" s="149"/>
      <c r="AS565" s="149"/>
      <c r="AT565" s="149"/>
      <c r="AU565" s="149"/>
    </row>
    <row r="566" spans="3:47" x14ac:dyDescent="0.2">
      <c r="C566" s="19"/>
      <c r="D566" s="19"/>
      <c r="AA566" s="149"/>
      <c r="AB566" s="149"/>
      <c r="AC566" s="149"/>
      <c r="AD566" s="149"/>
      <c r="AE566" s="149"/>
      <c r="AF566" s="171"/>
      <c r="AG566" s="172"/>
      <c r="AN566" s="149"/>
      <c r="AO566" s="149"/>
      <c r="AP566" s="149"/>
      <c r="AQ566" s="149"/>
      <c r="AR566" s="149"/>
      <c r="AS566" s="149"/>
      <c r="AT566" s="149"/>
      <c r="AU566" s="149"/>
    </row>
    <row r="567" spans="3:47" x14ac:dyDescent="0.2">
      <c r="C567" s="19"/>
      <c r="D567" s="19"/>
      <c r="AA567" s="149"/>
      <c r="AB567" s="149"/>
      <c r="AC567" s="149"/>
      <c r="AD567" s="149"/>
      <c r="AE567" s="149"/>
      <c r="AF567" s="171"/>
      <c r="AG567" s="172"/>
      <c r="AN567" s="149"/>
      <c r="AO567" s="149"/>
      <c r="AP567" s="149"/>
      <c r="AQ567" s="149"/>
      <c r="AR567" s="149"/>
      <c r="AS567" s="149"/>
      <c r="AT567" s="149"/>
      <c r="AU567" s="149"/>
    </row>
    <row r="568" spans="3:47" x14ac:dyDescent="0.2">
      <c r="C568" s="19"/>
      <c r="D568" s="19"/>
      <c r="AA568" s="149"/>
      <c r="AB568" s="149"/>
      <c r="AC568" s="149"/>
      <c r="AD568" s="149"/>
      <c r="AE568" s="149"/>
      <c r="AF568" s="171"/>
      <c r="AG568" s="172"/>
      <c r="AN568" s="149"/>
      <c r="AO568" s="149"/>
      <c r="AP568" s="149"/>
      <c r="AQ568" s="149"/>
      <c r="AR568" s="149"/>
      <c r="AS568" s="149"/>
      <c r="AT568" s="149"/>
      <c r="AU568" s="149"/>
    </row>
    <row r="569" spans="3:47" x14ac:dyDescent="0.2">
      <c r="C569" s="19"/>
      <c r="D569" s="19"/>
      <c r="AA569" s="149"/>
      <c r="AB569" s="149"/>
      <c r="AC569" s="149"/>
      <c r="AD569" s="149"/>
      <c r="AE569" s="149"/>
      <c r="AF569" s="171"/>
      <c r="AG569" s="172"/>
      <c r="AN569" s="149"/>
      <c r="AO569" s="149"/>
      <c r="AP569" s="149"/>
      <c r="AQ569" s="149"/>
      <c r="AR569" s="149"/>
      <c r="AS569" s="149"/>
      <c r="AT569" s="149"/>
      <c r="AU569" s="149"/>
    </row>
    <row r="570" spans="3:47" x14ac:dyDescent="0.2">
      <c r="C570" s="19"/>
      <c r="D570" s="19"/>
      <c r="AA570" s="149"/>
      <c r="AB570" s="149"/>
      <c r="AC570" s="149"/>
      <c r="AD570" s="149"/>
      <c r="AE570" s="149"/>
      <c r="AF570" s="171"/>
      <c r="AG570" s="172"/>
      <c r="AN570" s="149"/>
      <c r="AO570" s="149"/>
      <c r="AP570" s="149"/>
      <c r="AQ570" s="149"/>
      <c r="AR570" s="149"/>
      <c r="AS570" s="149"/>
      <c r="AT570" s="149"/>
      <c r="AU570" s="149"/>
    </row>
    <row r="571" spans="3:47" x14ac:dyDescent="0.2">
      <c r="C571" s="19"/>
      <c r="D571" s="19"/>
      <c r="AA571" s="149"/>
      <c r="AB571" s="149"/>
      <c r="AC571" s="149"/>
      <c r="AD571" s="149"/>
      <c r="AE571" s="149"/>
      <c r="AF571" s="171"/>
      <c r="AG571" s="172"/>
      <c r="AN571" s="149"/>
      <c r="AO571" s="149"/>
      <c r="AP571" s="149"/>
      <c r="AQ571" s="149"/>
      <c r="AR571" s="149"/>
      <c r="AS571" s="149"/>
      <c r="AT571" s="149"/>
      <c r="AU571" s="149"/>
    </row>
    <row r="572" spans="3:47" x14ac:dyDescent="0.2">
      <c r="C572" s="19"/>
      <c r="D572" s="19"/>
      <c r="AA572" s="149"/>
      <c r="AB572" s="149"/>
      <c r="AC572" s="149"/>
      <c r="AD572" s="149"/>
      <c r="AE572" s="149"/>
      <c r="AF572" s="171"/>
      <c r="AG572" s="172"/>
      <c r="AN572" s="149"/>
      <c r="AO572" s="149"/>
      <c r="AP572" s="149"/>
      <c r="AQ572" s="149"/>
      <c r="AR572" s="149"/>
      <c r="AS572" s="149"/>
      <c r="AT572" s="149"/>
      <c r="AU572" s="149"/>
    </row>
    <row r="573" spans="3:47" x14ac:dyDescent="0.2">
      <c r="C573" s="19"/>
      <c r="D573" s="19"/>
      <c r="AA573" s="149"/>
      <c r="AB573" s="149"/>
      <c r="AC573" s="149"/>
      <c r="AD573" s="149"/>
      <c r="AE573" s="149"/>
      <c r="AF573" s="171"/>
      <c r="AG573" s="172"/>
      <c r="AN573" s="149"/>
      <c r="AO573" s="149"/>
      <c r="AP573" s="149"/>
      <c r="AQ573" s="149"/>
      <c r="AR573" s="149"/>
      <c r="AS573" s="149"/>
      <c r="AT573" s="149"/>
      <c r="AU573" s="149"/>
    </row>
    <row r="574" spans="3:47" x14ac:dyDescent="0.2">
      <c r="C574" s="19"/>
      <c r="D574" s="19"/>
      <c r="AA574" s="149"/>
      <c r="AB574" s="149"/>
      <c r="AC574" s="149"/>
      <c r="AD574" s="149"/>
      <c r="AE574" s="149"/>
      <c r="AF574" s="171"/>
      <c r="AG574" s="172"/>
      <c r="AN574" s="149"/>
      <c r="AO574" s="149"/>
      <c r="AP574" s="149"/>
      <c r="AQ574" s="149"/>
      <c r="AR574" s="149"/>
      <c r="AS574" s="149"/>
      <c r="AT574" s="149"/>
      <c r="AU574" s="149"/>
    </row>
    <row r="575" spans="3:47" x14ac:dyDescent="0.2">
      <c r="C575" s="19"/>
      <c r="D575" s="19"/>
      <c r="AA575" s="149"/>
      <c r="AB575" s="149"/>
      <c r="AC575" s="149"/>
      <c r="AD575" s="149"/>
      <c r="AE575" s="149"/>
      <c r="AF575" s="171"/>
      <c r="AG575" s="172"/>
      <c r="AN575" s="149"/>
      <c r="AO575" s="149"/>
      <c r="AP575" s="149"/>
      <c r="AQ575" s="149"/>
      <c r="AR575" s="149"/>
      <c r="AS575" s="149"/>
      <c r="AT575" s="149"/>
      <c r="AU575" s="149"/>
    </row>
    <row r="576" spans="3:47" x14ac:dyDescent="0.2">
      <c r="C576" s="19"/>
      <c r="D576" s="19"/>
      <c r="AA576" s="149"/>
      <c r="AB576" s="149"/>
      <c r="AC576" s="149"/>
      <c r="AD576" s="149"/>
      <c r="AE576" s="149"/>
      <c r="AF576" s="171"/>
      <c r="AG576" s="172"/>
      <c r="AN576" s="149"/>
      <c r="AO576" s="149"/>
      <c r="AP576" s="149"/>
      <c r="AQ576" s="149"/>
      <c r="AR576" s="149"/>
      <c r="AS576" s="149"/>
      <c r="AT576" s="149"/>
      <c r="AU576" s="149"/>
    </row>
    <row r="577" spans="3:47" x14ac:dyDescent="0.2">
      <c r="C577" s="19"/>
      <c r="D577" s="19"/>
      <c r="AA577" s="149"/>
      <c r="AB577" s="149"/>
      <c r="AC577" s="149"/>
      <c r="AD577" s="149"/>
      <c r="AE577" s="149"/>
      <c r="AF577" s="171"/>
      <c r="AG577" s="172"/>
      <c r="AN577" s="149"/>
      <c r="AO577" s="149"/>
      <c r="AP577" s="149"/>
      <c r="AQ577" s="149"/>
      <c r="AR577" s="149"/>
      <c r="AS577" s="149"/>
      <c r="AT577" s="149"/>
      <c r="AU577" s="149"/>
    </row>
    <row r="578" spans="3:47" x14ac:dyDescent="0.2">
      <c r="C578" s="19"/>
      <c r="D578" s="19"/>
      <c r="AA578" s="149"/>
      <c r="AB578" s="149"/>
      <c r="AC578" s="149"/>
      <c r="AD578" s="149"/>
      <c r="AE578" s="149"/>
      <c r="AF578" s="171"/>
      <c r="AG578" s="172"/>
      <c r="AN578" s="149"/>
      <c r="AO578" s="149"/>
      <c r="AP578" s="149"/>
      <c r="AQ578" s="149"/>
      <c r="AR578" s="149"/>
      <c r="AS578" s="149"/>
      <c r="AT578" s="149"/>
      <c r="AU578" s="149"/>
    </row>
    <row r="579" spans="3:47" x14ac:dyDescent="0.2">
      <c r="C579" s="19"/>
      <c r="D579" s="19"/>
      <c r="AA579" s="149"/>
      <c r="AB579" s="149"/>
      <c r="AC579" s="149"/>
      <c r="AD579" s="149"/>
      <c r="AE579" s="149"/>
      <c r="AF579" s="171"/>
      <c r="AG579" s="172"/>
      <c r="AN579" s="149"/>
      <c r="AO579" s="149"/>
      <c r="AP579" s="149"/>
      <c r="AQ579" s="149"/>
      <c r="AR579" s="149"/>
      <c r="AS579" s="149"/>
      <c r="AT579" s="149"/>
      <c r="AU579" s="149"/>
    </row>
    <row r="580" spans="3:47" x14ac:dyDescent="0.2">
      <c r="C580" s="19"/>
      <c r="D580" s="19"/>
      <c r="AA580" s="149"/>
      <c r="AB580" s="149"/>
      <c r="AC580" s="149"/>
      <c r="AD580" s="149"/>
      <c r="AE580" s="149"/>
      <c r="AF580" s="171"/>
      <c r="AG580" s="172"/>
      <c r="AN580" s="149"/>
      <c r="AO580" s="149"/>
      <c r="AP580" s="149"/>
      <c r="AQ580" s="149"/>
      <c r="AR580" s="149"/>
      <c r="AS580" s="149"/>
      <c r="AT580" s="149"/>
      <c r="AU580" s="149"/>
    </row>
    <row r="581" spans="3:47" x14ac:dyDescent="0.2">
      <c r="C581" s="19"/>
      <c r="D581" s="19"/>
      <c r="AA581" s="149"/>
      <c r="AB581" s="149"/>
      <c r="AC581" s="149"/>
      <c r="AD581" s="149"/>
      <c r="AE581" s="149"/>
      <c r="AF581" s="171"/>
      <c r="AG581" s="172"/>
      <c r="AN581" s="149"/>
      <c r="AO581" s="149"/>
      <c r="AP581" s="149"/>
      <c r="AQ581" s="149"/>
      <c r="AR581" s="149"/>
      <c r="AS581" s="149"/>
      <c r="AT581" s="149"/>
      <c r="AU581" s="149"/>
    </row>
    <row r="582" spans="3:47" x14ac:dyDescent="0.2">
      <c r="C582" s="19"/>
      <c r="D582" s="19"/>
      <c r="AA582" s="149"/>
      <c r="AB582" s="149"/>
      <c r="AC582" s="149"/>
      <c r="AD582" s="149"/>
      <c r="AE582" s="149"/>
      <c r="AF582" s="171"/>
      <c r="AG582" s="172"/>
      <c r="AN582" s="149"/>
      <c r="AO582" s="149"/>
      <c r="AP582" s="149"/>
      <c r="AQ582" s="149"/>
      <c r="AR582" s="149"/>
      <c r="AS582" s="149"/>
      <c r="AT582" s="149"/>
      <c r="AU582" s="149"/>
    </row>
    <row r="583" spans="3:47" x14ac:dyDescent="0.2">
      <c r="C583" s="19"/>
      <c r="D583" s="19"/>
      <c r="AA583" s="149"/>
      <c r="AB583" s="149"/>
      <c r="AC583" s="149"/>
      <c r="AD583" s="149"/>
      <c r="AE583" s="149"/>
      <c r="AF583" s="171"/>
      <c r="AG583" s="172"/>
      <c r="AN583" s="149"/>
      <c r="AO583" s="149"/>
      <c r="AP583" s="149"/>
      <c r="AQ583" s="149"/>
      <c r="AR583" s="149"/>
      <c r="AS583" s="149"/>
      <c r="AT583" s="149"/>
      <c r="AU583" s="149"/>
    </row>
    <row r="584" spans="3:47" x14ac:dyDescent="0.2">
      <c r="C584" s="19"/>
      <c r="D584" s="19"/>
      <c r="AA584" s="149"/>
      <c r="AB584" s="149"/>
      <c r="AC584" s="149"/>
      <c r="AD584" s="149"/>
      <c r="AE584" s="149"/>
      <c r="AF584" s="171"/>
      <c r="AG584" s="172"/>
      <c r="AN584" s="149"/>
      <c r="AO584" s="149"/>
      <c r="AP584" s="149"/>
      <c r="AQ584" s="149"/>
      <c r="AR584" s="149"/>
      <c r="AS584" s="149"/>
      <c r="AT584" s="149"/>
      <c r="AU584" s="149"/>
    </row>
    <row r="585" spans="3:47" x14ac:dyDescent="0.2">
      <c r="C585" s="19"/>
      <c r="D585" s="19"/>
      <c r="AA585" s="149"/>
      <c r="AB585" s="149"/>
      <c r="AC585" s="149"/>
      <c r="AD585" s="149"/>
      <c r="AE585" s="149"/>
      <c r="AF585" s="171"/>
      <c r="AG585" s="172"/>
      <c r="AN585" s="149"/>
      <c r="AO585" s="149"/>
      <c r="AP585" s="149"/>
      <c r="AQ585" s="149"/>
      <c r="AR585" s="149"/>
      <c r="AS585" s="149"/>
      <c r="AT585" s="149"/>
      <c r="AU585" s="149"/>
    </row>
    <row r="586" spans="3:47" x14ac:dyDescent="0.2">
      <c r="C586" s="19"/>
      <c r="D586" s="19"/>
      <c r="AA586" s="149"/>
      <c r="AB586" s="149"/>
      <c r="AC586" s="149"/>
      <c r="AD586" s="149"/>
      <c r="AE586" s="149"/>
      <c r="AF586" s="171"/>
      <c r="AG586" s="172"/>
      <c r="AN586" s="149"/>
      <c r="AO586" s="149"/>
      <c r="AP586" s="149"/>
      <c r="AQ586" s="149"/>
      <c r="AR586" s="149"/>
      <c r="AS586" s="149"/>
      <c r="AT586" s="149"/>
      <c r="AU586" s="149"/>
    </row>
    <row r="587" spans="3:47" x14ac:dyDescent="0.2">
      <c r="C587" s="19"/>
      <c r="D587" s="19"/>
      <c r="AA587" s="149"/>
      <c r="AB587" s="149"/>
      <c r="AC587" s="149"/>
      <c r="AD587" s="149"/>
      <c r="AE587" s="149"/>
      <c r="AF587" s="171"/>
      <c r="AG587" s="172"/>
      <c r="AN587" s="149"/>
      <c r="AO587" s="149"/>
      <c r="AP587" s="149"/>
      <c r="AQ587" s="149"/>
      <c r="AR587" s="149"/>
      <c r="AS587" s="149"/>
      <c r="AT587" s="149"/>
      <c r="AU587" s="149"/>
    </row>
    <row r="588" spans="3:47" x14ac:dyDescent="0.2">
      <c r="C588" s="19"/>
      <c r="D588" s="19"/>
      <c r="AA588" s="149"/>
      <c r="AB588" s="149"/>
      <c r="AC588" s="149"/>
      <c r="AD588" s="149"/>
      <c r="AE588" s="149"/>
      <c r="AF588" s="171"/>
      <c r="AG588" s="172"/>
      <c r="AN588" s="149"/>
      <c r="AO588" s="149"/>
      <c r="AP588" s="149"/>
      <c r="AQ588" s="149"/>
      <c r="AR588" s="149"/>
      <c r="AS588" s="149"/>
      <c r="AT588" s="149"/>
      <c r="AU588" s="149"/>
    </row>
    <row r="589" spans="3:47" x14ac:dyDescent="0.2">
      <c r="C589" s="19"/>
      <c r="D589" s="19"/>
      <c r="AA589" s="149"/>
      <c r="AB589" s="149"/>
      <c r="AC589" s="149"/>
      <c r="AD589" s="149"/>
      <c r="AE589" s="149"/>
      <c r="AF589" s="171"/>
      <c r="AG589" s="172"/>
      <c r="AN589" s="149"/>
      <c r="AO589" s="149"/>
      <c r="AP589" s="149"/>
      <c r="AQ589" s="149"/>
      <c r="AR589" s="149"/>
      <c r="AS589" s="149"/>
      <c r="AT589" s="149"/>
      <c r="AU589" s="149"/>
    </row>
    <row r="590" spans="3:47" x14ac:dyDescent="0.2">
      <c r="C590" s="19"/>
      <c r="D590" s="19"/>
      <c r="AA590" s="149"/>
      <c r="AB590" s="149"/>
      <c r="AC590" s="149"/>
      <c r="AD590" s="149"/>
      <c r="AE590" s="149"/>
      <c r="AF590" s="171"/>
      <c r="AG590" s="172"/>
      <c r="AN590" s="149"/>
      <c r="AO590" s="149"/>
      <c r="AP590" s="149"/>
      <c r="AQ590" s="149"/>
      <c r="AR590" s="149"/>
      <c r="AS590" s="149"/>
      <c r="AT590" s="149"/>
      <c r="AU590" s="149"/>
    </row>
    <row r="591" spans="3:47" x14ac:dyDescent="0.2">
      <c r="C591" s="19"/>
      <c r="D591" s="19"/>
      <c r="AA591" s="149"/>
      <c r="AB591" s="149"/>
      <c r="AC591" s="149"/>
      <c r="AD591" s="149"/>
      <c r="AE591" s="149"/>
      <c r="AF591" s="171"/>
      <c r="AG591" s="172"/>
      <c r="AN591" s="149"/>
      <c r="AO591" s="149"/>
      <c r="AP591" s="149"/>
      <c r="AQ591" s="149"/>
      <c r="AR591" s="149"/>
      <c r="AS591" s="149"/>
      <c r="AT591" s="149"/>
      <c r="AU591" s="149"/>
    </row>
    <row r="592" spans="3:47" x14ac:dyDescent="0.2">
      <c r="C592" s="19"/>
      <c r="D592" s="19"/>
      <c r="AA592" s="149"/>
      <c r="AB592" s="149"/>
      <c r="AC592" s="149"/>
      <c r="AD592" s="149"/>
      <c r="AE592" s="149"/>
      <c r="AF592" s="171"/>
      <c r="AG592" s="172"/>
      <c r="AN592" s="149"/>
      <c r="AO592" s="149"/>
      <c r="AP592" s="149"/>
      <c r="AQ592" s="149"/>
      <c r="AR592" s="149"/>
      <c r="AS592" s="149"/>
      <c r="AT592" s="149"/>
      <c r="AU592" s="149"/>
    </row>
    <row r="593" spans="3:47" x14ac:dyDescent="0.2">
      <c r="C593" s="19"/>
      <c r="D593" s="19"/>
      <c r="AA593" s="149"/>
      <c r="AB593" s="149"/>
      <c r="AC593" s="149"/>
      <c r="AD593" s="149"/>
      <c r="AE593" s="149"/>
      <c r="AF593" s="171"/>
      <c r="AG593" s="172"/>
      <c r="AN593" s="149"/>
      <c r="AO593" s="149"/>
      <c r="AP593" s="149"/>
      <c r="AQ593" s="149"/>
      <c r="AR593" s="149"/>
      <c r="AS593" s="149"/>
      <c r="AT593" s="149"/>
      <c r="AU593" s="149"/>
    </row>
    <row r="594" spans="3:47" x14ac:dyDescent="0.2">
      <c r="C594" s="19"/>
      <c r="D594" s="19"/>
      <c r="AA594" s="149"/>
      <c r="AB594" s="149"/>
      <c r="AC594" s="149"/>
      <c r="AD594" s="149"/>
      <c r="AE594" s="149"/>
      <c r="AF594" s="171"/>
      <c r="AG594" s="172"/>
      <c r="AN594" s="149"/>
      <c r="AO594" s="149"/>
      <c r="AP594" s="149"/>
      <c r="AQ594" s="149"/>
      <c r="AR594" s="149"/>
      <c r="AS594" s="149"/>
      <c r="AT594" s="149"/>
      <c r="AU594" s="149"/>
    </row>
    <row r="595" spans="3:47" x14ac:dyDescent="0.2">
      <c r="C595" s="19"/>
      <c r="D595" s="19"/>
      <c r="AA595" s="149"/>
      <c r="AB595" s="149"/>
      <c r="AC595" s="149"/>
      <c r="AD595" s="149"/>
      <c r="AE595" s="149"/>
      <c r="AF595" s="171"/>
      <c r="AG595" s="172"/>
      <c r="AN595" s="149"/>
      <c r="AO595" s="149"/>
      <c r="AP595" s="149"/>
      <c r="AQ595" s="149"/>
      <c r="AR595" s="149"/>
      <c r="AS595" s="149"/>
      <c r="AT595" s="149"/>
      <c r="AU595" s="149"/>
    </row>
    <row r="596" spans="3:47" x14ac:dyDescent="0.2">
      <c r="C596" s="19"/>
      <c r="D596" s="19"/>
      <c r="AA596" s="149"/>
      <c r="AB596" s="149"/>
      <c r="AC596" s="149"/>
      <c r="AD596" s="149"/>
      <c r="AE596" s="149"/>
      <c r="AF596" s="171"/>
      <c r="AG596" s="172"/>
      <c r="AN596" s="149"/>
      <c r="AO596" s="149"/>
      <c r="AP596" s="149"/>
      <c r="AQ596" s="149"/>
      <c r="AR596" s="149"/>
      <c r="AS596" s="149"/>
      <c r="AT596" s="149"/>
      <c r="AU596" s="149"/>
    </row>
    <row r="597" spans="3:47" x14ac:dyDescent="0.2">
      <c r="C597" s="19"/>
      <c r="D597" s="19"/>
      <c r="AA597" s="149"/>
      <c r="AB597" s="149"/>
      <c r="AC597" s="149"/>
      <c r="AD597" s="149"/>
      <c r="AE597" s="149"/>
      <c r="AF597" s="171"/>
      <c r="AG597" s="172"/>
      <c r="AN597" s="149"/>
      <c r="AO597" s="149"/>
      <c r="AP597" s="149"/>
      <c r="AQ597" s="149"/>
      <c r="AR597" s="149"/>
      <c r="AS597" s="149"/>
      <c r="AT597" s="149"/>
      <c r="AU597" s="149"/>
    </row>
    <row r="598" spans="3:47" x14ac:dyDescent="0.2">
      <c r="C598" s="19"/>
      <c r="D598" s="19"/>
      <c r="AA598" s="149"/>
      <c r="AB598" s="149"/>
      <c r="AC598" s="149"/>
      <c r="AD598" s="149"/>
      <c r="AE598" s="149"/>
      <c r="AF598" s="171"/>
      <c r="AG598" s="172"/>
      <c r="AN598" s="149"/>
      <c r="AO598" s="149"/>
      <c r="AP598" s="149"/>
      <c r="AQ598" s="149"/>
      <c r="AR598" s="149"/>
      <c r="AS598" s="149"/>
      <c r="AT598" s="149"/>
      <c r="AU598" s="149"/>
    </row>
    <row r="599" spans="3:47" x14ac:dyDescent="0.2">
      <c r="C599" s="19"/>
      <c r="D599" s="19"/>
      <c r="AA599" s="149"/>
      <c r="AB599" s="149"/>
      <c r="AC599" s="149"/>
      <c r="AD599" s="149"/>
      <c r="AE599" s="149"/>
      <c r="AF599" s="171"/>
      <c r="AG599" s="172"/>
      <c r="AN599" s="149"/>
      <c r="AO599" s="149"/>
      <c r="AP599" s="149"/>
      <c r="AQ599" s="149"/>
      <c r="AR599" s="149"/>
      <c r="AS599" s="149"/>
      <c r="AT599" s="149"/>
      <c r="AU599" s="149"/>
    </row>
    <row r="600" spans="3:47" x14ac:dyDescent="0.2">
      <c r="C600" s="19"/>
      <c r="D600" s="19"/>
      <c r="AA600" s="149"/>
      <c r="AB600" s="149"/>
      <c r="AC600" s="149"/>
      <c r="AD600" s="149"/>
      <c r="AE600" s="149"/>
      <c r="AF600" s="171"/>
      <c r="AG600" s="172"/>
      <c r="AN600" s="149"/>
      <c r="AO600" s="149"/>
      <c r="AP600" s="149"/>
      <c r="AQ600" s="149"/>
      <c r="AR600" s="149"/>
      <c r="AS600" s="149"/>
      <c r="AT600" s="149"/>
      <c r="AU600" s="149"/>
    </row>
    <row r="601" spans="3:47" x14ac:dyDescent="0.2">
      <c r="C601" s="19"/>
      <c r="D601" s="19"/>
      <c r="AA601" s="149"/>
      <c r="AB601" s="149"/>
      <c r="AC601" s="149"/>
      <c r="AD601" s="149"/>
      <c r="AE601" s="149"/>
      <c r="AF601" s="171"/>
      <c r="AG601" s="172"/>
      <c r="AN601" s="149"/>
      <c r="AO601" s="149"/>
      <c r="AP601" s="149"/>
      <c r="AQ601" s="149"/>
      <c r="AR601" s="149"/>
      <c r="AS601" s="149"/>
      <c r="AT601" s="149"/>
      <c r="AU601" s="149"/>
    </row>
    <row r="602" spans="3:47" x14ac:dyDescent="0.2">
      <c r="C602" s="19"/>
      <c r="D602" s="19"/>
      <c r="AA602" s="149"/>
      <c r="AB602" s="149"/>
      <c r="AC602" s="149"/>
      <c r="AD602" s="149"/>
      <c r="AE602" s="149"/>
      <c r="AF602" s="171"/>
      <c r="AG602" s="172"/>
      <c r="AN602" s="149"/>
      <c r="AO602" s="149"/>
      <c r="AP602" s="149"/>
      <c r="AQ602" s="149"/>
      <c r="AR602" s="149"/>
      <c r="AS602" s="149"/>
      <c r="AT602" s="149"/>
      <c r="AU602" s="149"/>
    </row>
    <row r="603" spans="3:47" x14ac:dyDescent="0.2">
      <c r="C603" s="19"/>
      <c r="D603" s="19"/>
      <c r="AA603" s="149"/>
      <c r="AB603" s="149"/>
      <c r="AC603" s="149"/>
      <c r="AD603" s="149"/>
      <c r="AE603" s="149"/>
      <c r="AF603" s="171"/>
      <c r="AG603" s="172"/>
      <c r="AN603" s="149"/>
      <c r="AO603" s="149"/>
      <c r="AP603" s="149"/>
      <c r="AQ603" s="149"/>
      <c r="AR603" s="149"/>
      <c r="AS603" s="149"/>
      <c r="AT603" s="149"/>
      <c r="AU603" s="149"/>
    </row>
    <row r="604" spans="3:47" x14ac:dyDescent="0.2">
      <c r="C604" s="19"/>
      <c r="D604" s="19"/>
      <c r="AA604" s="149"/>
      <c r="AB604" s="149"/>
      <c r="AC604" s="149"/>
      <c r="AD604" s="149"/>
      <c r="AE604" s="149"/>
      <c r="AF604" s="171"/>
      <c r="AG604" s="172"/>
      <c r="AN604" s="149"/>
      <c r="AO604" s="149"/>
      <c r="AP604" s="149"/>
      <c r="AQ604" s="149"/>
      <c r="AR604" s="149"/>
      <c r="AS604" s="149"/>
      <c r="AT604" s="149"/>
      <c r="AU604" s="149"/>
    </row>
    <row r="605" spans="3:47" x14ac:dyDescent="0.2">
      <c r="C605" s="19"/>
      <c r="D605" s="19"/>
      <c r="AA605" s="149"/>
      <c r="AB605" s="149"/>
      <c r="AC605" s="149"/>
      <c r="AD605" s="149"/>
      <c r="AE605" s="149"/>
      <c r="AF605" s="171"/>
      <c r="AG605" s="172"/>
      <c r="AN605" s="149"/>
      <c r="AO605" s="149"/>
      <c r="AP605" s="149"/>
      <c r="AQ605" s="149"/>
      <c r="AR605" s="149"/>
      <c r="AS605" s="149"/>
      <c r="AT605" s="149"/>
      <c r="AU605" s="149"/>
    </row>
    <row r="606" spans="3:47" x14ac:dyDescent="0.2">
      <c r="C606" s="19"/>
      <c r="D606" s="19"/>
      <c r="AA606" s="149"/>
      <c r="AB606" s="149"/>
      <c r="AC606" s="149"/>
      <c r="AD606" s="149"/>
      <c r="AE606" s="149"/>
      <c r="AF606" s="171"/>
      <c r="AG606" s="172"/>
      <c r="AN606" s="149"/>
      <c r="AO606" s="149"/>
      <c r="AP606" s="149"/>
      <c r="AQ606" s="149"/>
      <c r="AR606" s="149"/>
      <c r="AS606" s="149"/>
      <c r="AT606" s="149"/>
      <c r="AU606" s="149"/>
    </row>
    <row r="607" spans="3:47" x14ac:dyDescent="0.2">
      <c r="C607" s="19"/>
      <c r="D607" s="19"/>
      <c r="AA607" s="149"/>
      <c r="AB607" s="149"/>
      <c r="AC607" s="149"/>
      <c r="AD607" s="149"/>
      <c r="AE607" s="149"/>
      <c r="AF607" s="171"/>
      <c r="AG607" s="172"/>
      <c r="AN607" s="149"/>
      <c r="AO607" s="149"/>
      <c r="AP607" s="149"/>
      <c r="AQ607" s="149"/>
      <c r="AR607" s="149"/>
      <c r="AS607" s="149"/>
      <c r="AT607" s="149"/>
      <c r="AU607" s="149"/>
    </row>
    <row r="608" spans="3:47" x14ac:dyDescent="0.2">
      <c r="C608" s="19"/>
      <c r="D608" s="19"/>
      <c r="AA608" s="149"/>
      <c r="AB608" s="149"/>
      <c r="AC608" s="149"/>
      <c r="AD608" s="149"/>
      <c r="AE608" s="149"/>
      <c r="AF608" s="171"/>
      <c r="AG608" s="172"/>
      <c r="AN608" s="149"/>
      <c r="AO608" s="149"/>
      <c r="AP608" s="149"/>
      <c r="AQ608" s="149"/>
      <c r="AR608" s="149"/>
      <c r="AS608" s="149"/>
      <c r="AT608" s="149"/>
      <c r="AU608" s="149"/>
    </row>
    <row r="609" spans="3:47" x14ac:dyDescent="0.2">
      <c r="C609" s="19"/>
      <c r="D609" s="19"/>
      <c r="AA609" s="149"/>
      <c r="AB609" s="149"/>
      <c r="AC609" s="149"/>
      <c r="AD609" s="149"/>
      <c r="AE609" s="149"/>
      <c r="AF609" s="171"/>
      <c r="AG609" s="172"/>
      <c r="AN609" s="149"/>
      <c r="AO609" s="149"/>
      <c r="AP609" s="149"/>
      <c r="AQ609" s="149"/>
      <c r="AR609" s="149"/>
      <c r="AS609" s="149"/>
      <c r="AT609" s="149"/>
      <c r="AU609" s="149"/>
    </row>
    <row r="610" spans="3:47" x14ac:dyDescent="0.2">
      <c r="C610" s="19"/>
      <c r="D610" s="19"/>
      <c r="AA610" s="149"/>
      <c r="AB610" s="149"/>
      <c r="AC610" s="149"/>
      <c r="AD610" s="149"/>
      <c r="AE610" s="149"/>
      <c r="AF610" s="171"/>
      <c r="AG610" s="172"/>
      <c r="AN610" s="149"/>
      <c r="AO610" s="149"/>
      <c r="AP610" s="149"/>
      <c r="AQ610" s="149"/>
      <c r="AR610" s="149"/>
      <c r="AS610" s="149"/>
      <c r="AT610" s="149"/>
      <c r="AU610" s="149"/>
    </row>
    <row r="611" spans="3:47" x14ac:dyDescent="0.2">
      <c r="C611" s="19"/>
      <c r="D611" s="19"/>
      <c r="AA611" s="149"/>
      <c r="AB611" s="149"/>
      <c r="AC611" s="149"/>
      <c r="AD611" s="149"/>
      <c r="AE611" s="149"/>
      <c r="AF611" s="171"/>
      <c r="AG611" s="172"/>
      <c r="AN611" s="149"/>
      <c r="AO611" s="149"/>
      <c r="AP611" s="149"/>
      <c r="AQ611" s="149"/>
      <c r="AR611" s="149"/>
      <c r="AS611" s="149"/>
      <c r="AT611" s="149"/>
      <c r="AU611" s="149"/>
    </row>
    <row r="612" spans="3:47" x14ac:dyDescent="0.2">
      <c r="C612" s="19"/>
      <c r="D612" s="19"/>
      <c r="AA612" s="149"/>
      <c r="AB612" s="149"/>
      <c r="AC612" s="149"/>
      <c r="AD612" s="149"/>
      <c r="AE612" s="149"/>
      <c r="AF612" s="171"/>
      <c r="AG612" s="172"/>
      <c r="AN612" s="149"/>
      <c r="AO612" s="149"/>
      <c r="AP612" s="149"/>
      <c r="AQ612" s="149"/>
      <c r="AR612" s="149"/>
      <c r="AS612" s="149"/>
      <c r="AT612" s="149"/>
      <c r="AU612" s="149"/>
    </row>
    <row r="613" spans="3:47" x14ac:dyDescent="0.2">
      <c r="C613" s="19"/>
      <c r="D613" s="19"/>
      <c r="AA613" s="149"/>
      <c r="AB613" s="149"/>
      <c r="AC613" s="149"/>
      <c r="AD613" s="149"/>
      <c r="AE613" s="149"/>
      <c r="AF613" s="171"/>
      <c r="AG613" s="172"/>
      <c r="AN613" s="149"/>
      <c r="AO613" s="149"/>
      <c r="AP613" s="149"/>
      <c r="AQ613" s="149"/>
      <c r="AR613" s="149"/>
      <c r="AS613" s="149"/>
      <c r="AT613" s="149"/>
      <c r="AU613" s="149"/>
    </row>
    <row r="614" spans="3:47" x14ac:dyDescent="0.2">
      <c r="C614" s="19"/>
      <c r="D614" s="19"/>
      <c r="AA614" s="149"/>
      <c r="AB614" s="149"/>
      <c r="AC614" s="149"/>
      <c r="AD614" s="149"/>
      <c r="AE614" s="149"/>
      <c r="AF614" s="171"/>
      <c r="AG614" s="172"/>
      <c r="AN614" s="149"/>
      <c r="AO614" s="149"/>
      <c r="AP614" s="149"/>
      <c r="AQ614" s="149"/>
      <c r="AR614" s="149"/>
      <c r="AS614" s="149"/>
      <c r="AT614" s="149"/>
      <c r="AU614" s="149"/>
    </row>
    <row r="615" spans="3:47" x14ac:dyDescent="0.2">
      <c r="C615" s="19"/>
      <c r="D615" s="19"/>
      <c r="AA615" s="149"/>
      <c r="AB615" s="149"/>
      <c r="AC615" s="149"/>
      <c r="AD615" s="149"/>
      <c r="AE615" s="149"/>
      <c r="AF615" s="171"/>
      <c r="AG615" s="172"/>
      <c r="AN615" s="149"/>
      <c r="AO615" s="149"/>
      <c r="AP615" s="149"/>
      <c r="AQ615" s="149"/>
      <c r="AR615" s="149"/>
      <c r="AS615" s="149"/>
      <c r="AT615" s="149"/>
      <c r="AU615" s="149"/>
    </row>
    <row r="616" spans="3:47" x14ac:dyDescent="0.2">
      <c r="C616" s="19"/>
      <c r="D616" s="19"/>
      <c r="AA616" s="149"/>
      <c r="AB616" s="149"/>
      <c r="AC616" s="149"/>
      <c r="AD616" s="149"/>
      <c r="AE616" s="149"/>
      <c r="AF616" s="171"/>
      <c r="AG616" s="172"/>
      <c r="AN616" s="149"/>
      <c r="AO616" s="149"/>
      <c r="AP616" s="149"/>
      <c r="AQ616" s="149"/>
      <c r="AR616" s="149"/>
      <c r="AS616" s="149"/>
      <c r="AT616" s="149"/>
      <c r="AU616" s="149"/>
    </row>
    <row r="617" spans="3:47" x14ac:dyDescent="0.2">
      <c r="C617" s="19"/>
      <c r="D617" s="19"/>
      <c r="AA617" s="149"/>
      <c r="AB617" s="149"/>
      <c r="AC617" s="149"/>
      <c r="AD617" s="149"/>
      <c r="AE617" s="149"/>
      <c r="AF617" s="171"/>
      <c r="AG617" s="172"/>
      <c r="AN617" s="149"/>
      <c r="AO617" s="149"/>
      <c r="AP617" s="149"/>
      <c r="AQ617" s="149"/>
      <c r="AR617" s="149"/>
      <c r="AS617" s="149"/>
      <c r="AT617" s="149"/>
      <c r="AU617" s="149"/>
    </row>
    <row r="618" spans="3:47" x14ac:dyDescent="0.2">
      <c r="C618" s="19"/>
      <c r="D618" s="19"/>
      <c r="AA618" s="149"/>
      <c r="AB618" s="149"/>
      <c r="AC618" s="149"/>
      <c r="AD618" s="149"/>
      <c r="AE618" s="149"/>
      <c r="AF618" s="171"/>
      <c r="AG618" s="172"/>
      <c r="AN618" s="149"/>
      <c r="AO618" s="149"/>
      <c r="AP618" s="149"/>
      <c r="AQ618" s="149"/>
      <c r="AR618" s="149"/>
      <c r="AS618" s="149"/>
      <c r="AT618" s="149"/>
      <c r="AU618" s="149"/>
    </row>
    <row r="619" spans="3:47" x14ac:dyDescent="0.2">
      <c r="C619" s="19"/>
      <c r="D619" s="19"/>
      <c r="AA619" s="149"/>
      <c r="AB619" s="149"/>
      <c r="AC619" s="149"/>
      <c r="AD619" s="149"/>
      <c r="AE619" s="149"/>
      <c r="AF619" s="171"/>
      <c r="AG619" s="172"/>
      <c r="AN619" s="149"/>
      <c r="AO619" s="149"/>
      <c r="AP619" s="149"/>
      <c r="AQ619" s="149"/>
      <c r="AR619" s="149"/>
      <c r="AS619" s="149"/>
      <c r="AT619" s="149"/>
      <c r="AU619" s="149"/>
    </row>
    <row r="620" spans="3:47" x14ac:dyDescent="0.2">
      <c r="C620" s="19"/>
      <c r="D620" s="19"/>
      <c r="AA620" s="149"/>
      <c r="AB620" s="149"/>
      <c r="AC620" s="149"/>
      <c r="AD620" s="149"/>
      <c r="AE620" s="149"/>
      <c r="AF620" s="171"/>
      <c r="AG620" s="172"/>
      <c r="AN620" s="149"/>
      <c r="AO620" s="149"/>
      <c r="AP620" s="149"/>
      <c r="AQ620" s="149"/>
      <c r="AR620" s="149"/>
      <c r="AS620" s="149"/>
      <c r="AT620" s="149"/>
      <c r="AU620" s="149"/>
    </row>
    <row r="621" spans="3:47" x14ac:dyDescent="0.2">
      <c r="C621" s="19"/>
      <c r="D621" s="19"/>
      <c r="AA621" s="149"/>
      <c r="AB621" s="149"/>
      <c r="AC621" s="149"/>
      <c r="AD621" s="149"/>
      <c r="AE621" s="149"/>
      <c r="AF621" s="171"/>
      <c r="AG621" s="172"/>
      <c r="AN621" s="149"/>
      <c r="AO621" s="149"/>
      <c r="AP621" s="149"/>
      <c r="AQ621" s="149"/>
      <c r="AR621" s="149"/>
      <c r="AS621" s="149"/>
      <c r="AT621" s="149"/>
      <c r="AU621" s="149"/>
    </row>
    <row r="622" spans="3:47" x14ac:dyDescent="0.2">
      <c r="C622" s="19"/>
      <c r="D622" s="19"/>
      <c r="AA622" s="149"/>
      <c r="AB622" s="149"/>
      <c r="AC622" s="149"/>
      <c r="AD622" s="149"/>
      <c r="AE622" s="149"/>
      <c r="AF622" s="171"/>
      <c r="AG622" s="172"/>
      <c r="AN622" s="149"/>
      <c r="AO622" s="149"/>
      <c r="AP622" s="149"/>
      <c r="AQ622" s="149"/>
      <c r="AR622" s="149"/>
      <c r="AS622" s="149"/>
      <c r="AT622" s="149"/>
      <c r="AU622" s="149"/>
    </row>
    <row r="623" spans="3:47" x14ac:dyDescent="0.2">
      <c r="C623" s="19"/>
      <c r="D623" s="19"/>
      <c r="AA623" s="149"/>
      <c r="AB623" s="149"/>
      <c r="AC623" s="149"/>
      <c r="AD623" s="149"/>
      <c r="AE623" s="149"/>
      <c r="AF623" s="171"/>
      <c r="AG623" s="172"/>
      <c r="AN623" s="149"/>
      <c r="AO623" s="149"/>
      <c r="AP623" s="149"/>
      <c r="AQ623" s="149"/>
      <c r="AR623" s="149"/>
      <c r="AS623" s="149"/>
      <c r="AT623" s="149"/>
      <c r="AU623" s="149"/>
    </row>
    <row r="624" spans="3:47" x14ac:dyDescent="0.2">
      <c r="C624" s="19"/>
      <c r="D624" s="19"/>
      <c r="AA624" s="149"/>
      <c r="AB624" s="149"/>
      <c r="AC624" s="149"/>
      <c r="AD624" s="149"/>
      <c r="AE624" s="149"/>
      <c r="AF624" s="171"/>
      <c r="AG624" s="172"/>
      <c r="AN624" s="149"/>
      <c r="AO624" s="149"/>
      <c r="AP624" s="149"/>
      <c r="AQ624" s="149"/>
      <c r="AR624" s="149"/>
      <c r="AS624" s="149"/>
      <c r="AT624" s="149"/>
      <c r="AU624" s="149"/>
    </row>
    <row r="625" spans="3:47" x14ac:dyDescent="0.2">
      <c r="C625" s="19"/>
      <c r="D625" s="19"/>
      <c r="AA625" s="149"/>
      <c r="AB625" s="149"/>
      <c r="AC625" s="149"/>
      <c r="AD625" s="149"/>
      <c r="AE625" s="149"/>
      <c r="AF625" s="171"/>
      <c r="AG625" s="172"/>
      <c r="AN625" s="149"/>
      <c r="AO625" s="149"/>
      <c r="AP625" s="149"/>
      <c r="AQ625" s="149"/>
      <c r="AR625" s="149"/>
      <c r="AS625" s="149"/>
      <c r="AT625" s="149"/>
      <c r="AU625" s="149"/>
    </row>
    <row r="626" spans="3:47" x14ac:dyDescent="0.2">
      <c r="C626" s="19"/>
      <c r="D626" s="19"/>
      <c r="AA626" s="149"/>
      <c r="AB626" s="149"/>
      <c r="AC626" s="149"/>
      <c r="AD626" s="149"/>
      <c r="AE626" s="149"/>
      <c r="AF626" s="171"/>
      <c r="AG626" s="172"/>
      <c r="AN626" s="149"/>
      <c r="AO626" s="149"/>
      <c r="AP626" s="149"/>
      <c r="AQ626" s="149"/>
      <c r="AR626" s="149"/>
      <c r="AS626" s="149"/>
      <c r="AT626" s="149"/>
      <c r="AU626" s="149"/>
    </row>
    <row r="627" spans="3:47" x14ac:dyDescent="0.2">
      <c r="C627" s="19"/>
      <c r="D627" s="19"/>
      <c r="AA627" s="149"/>
      <c r="AB627" s="149"/>
      <c r="AC627" s="149"/>
      <c r="AD627" s="149"/>
      <c r="AE627" s="149"/>
      <c r="AF627" s="171"/>
      <c r="AG627" s="172"/>
      <c r="AN627" s="149"/>
      <c r="AO627" s="149"/>
      <c r="AP627" s="149"/>
      <c r="AQ627" s="149"/>
      <c r="AR627" s="149"/>
      <c r="AS627" s="149"/>
      <c r="AT627" s="149"/>
      <c r="AU627" s="149"/>
    </row>
    <row r="628" spans="3:47" x14ac:dyDescent="0.2">
      <c r="C628" s="19"/>
      <c r="D628" s="19"/>
      <c r="AA628" s="149"/>
      <c r="AB628" s="149"/>
      <c r="AC628" s="149"/>
      <c r="AD628" s="149"/>
      <c r="AE628" s="149"/>
      <c r="AF628" s="171"/>
      <c r="AG628" s="172"/>
      <c r="AN628" s="149"/>
      <c r="AO628" s="149"/>
      <c r="AP628" s="149"/>
      <c r="AQ628" s="149"/>
      <c r="AR628" s="149"/>
      <c r="AS628" s="149"/>
      <c r="AT628" s="149"/>
      <c r="AU628" s="149"/>
    </row>
    <row r="629" spans="3:47" x14ac:dyDescent="0.2">
      <c r="C629" s="19"/>
      <c r="D629" s="19"/>
      <c r="AA629" s="149"/>
      <c r="AB629" s="149"/>
      <c r="AC629" s="149"/>
      <c r="AD629" s="149"/>
      <c r="AE629" s="149"/>
      <c r="AF629" s="171"/>
      <c r="AG629" s="172"/>
      <c r="AN629" s="149"/>
      <c r="AO629" s="149"/>
      <c r="AP629" s="149"/>
      <c r="AQ629" s="149"/>
      <c r="AR629" s="149"/>
      <c r="AS629" s="149"/>
      <c r="AT629" s="149"/>
      <c r="AU629" s="149"/>
    </row>
    <row r="630" spans="3:47" x14ac:dyDescent="0.2">
      <c r="C630" s="19"/>
      <c r="D630" s="19"/>
      <c r="AA630" s="149"/>
      <c r="AB630" s="149"/>
      <c r="AC630" s="149"/>
      <c r="AD630" s="149"/>
      <c r="AE630" s="149"/>
      <c r="AF630" s="171"/>
      <c r="AG630" s="172"/>
      <c r="AN630" s="149"/>
      <c r="AO630" s="149"/>
      <c r="AP630" s="149"/>
      <c r="AQ630" s="149"/>
      <c r="AR630" s="149"/>
      <c r="AS630" s="149"/>
      <c r="AT630" s="149"/>
      <c r="AU630" s="149"/>
    </row>
    <row r="631" spans="3:47" x14ac:dyDescent="0.2">
      <c r="C631" s="19"/>
      <c r="D631" s="19"/>
      <c r="AA631" s="149"/>
      <c r="AB631" s="149"/>
      <c r="AC631" s="149"/>
      <c r="AD631" s="149"/>
      <c r="AE631" s="149"/>
      <c r="AF631" s="171"/>
      <c r="AG631" s="172"/>
      <c r="AN631" s="149"/>
      <c r="AO631" s="149"/>
      <c r="AP631" s="149"/>
      <c r="AQ631" s="149"/>
      <c r="AR631" s="149"/>
      <c r="AS631" s="149"/>
      <c r="AT631" s="149"/>
      <c r="AU631" s="149"/>
    </row>
    <row r="632" spans="3:47" x14ac:dyDescent="0.2">
      <c r="C632" s="19"/>
      <c r="D632" s="19"/>
      <c r="AA632" s="149"/>
      <c r="AB632" s="149"/>
      <c r="AC632" s="149"/>
      <c r="AD632" s="149"/>
      <c r="AE632" s="149"/>
      <c r="AF632" s="171"/>
      <c r="AG632" s="172"/>
      <c r="AN632" s="149"/>
      <c r="AO632" s="149"/>
      <c r="AP632" s="149"/>
      <c r="AQ632" s="149"/>
      <c r="AR632" s="149"/>
      <c r="AS632" s="149"/>
      <c r="AT632" s="149"/>
      <c r="AU632" s="149"/>
    </row>
    <row r="633" spans="3:47" x14ac:dyDescent="0.2">
      <c r="C633" s="19"/>
      <c r="D633" s="19"/>
      <c r="AA633" s="149"/>
      <c r="AB633" s="149"/>
      <c r="AC633" s="149"/>
      <c r="AD633" s="149"/>
      <c r="AE633" s="149"/>
      <c r="AF633" s="171"/>
      <c r="AG633" s="172"/>
      <c r="AN633" s="149"/>
      <c r="AO633" s="149"/>
      <c r="AP633" s="149"/>
      <c r="AQ633" s="149"/>
      <c r="AR633" s="149"/>
      <c r="AS633" s="149"/>
      <c r="AT633" s="149"/>
      <c r="AU633" s="149"/>
    </row>
    <row r="634" spans="3:47" x14ac:dyDescent="0.2">
      <c r="C634" s="19"/>
      <c r="D634" s="19"/>
      <c r="AA634" s="149"/>
      <c r="AB634" s="149"/>
      <c r="AC634" s="149"/>
      <c r="AD634" s="149"/>
      <c r="AE634" s="149"/>
      <c r="AF634" s="171"/>
      <c r="AG634" s="172"/>
      <c r="AN634" s="149"/>
      <c r="AO634" s="149"/>
      <c r="AP634" s="149"/>
      <c r="AQ634" s="149"/>
      <c r="AR634" s="149"/>
      <c r="AS634" s="149"/>
      <c r="AT634" s="149"/>
      <c r="AU634" s="149"/>
    </row>
    <row r="635" spans="3:47" x14ac:dyDescent="0.2">
      <c r="C635" s="19"/>
      <c r="D635" s="19"/>
      <c r="AA635" s="149"/>
      <c r="AB635" s="149"/>
      <c r="AC635" s="149"/>
      <c r="AD635" s="149"/>
      <c r="AE635" s="149"/>
      <c r="AF635" s="171"/>
      <c r="AG635" s="172"/>
      <c r="AN635" s="149"/>
      <c r="AO635" s="149"/>
      <c r="AP635" s="149"/>
      <c r="AQ635" s="149"/>
      <c r="AR635" s="149"/>
      <c r="AS635" s="149"/>
      <c r="AT635" s="149"/>
      <c r="AU635" s="149"/>
    </row>
    <row r="636" spans="3:47" x14ac:dyDescent="0.2">
      <c r="C636" s="19"/>
      <c r="D636" s="19"/>
      <c r="AA636" s="149"/>
      <c r="AB636" s="149"/>
      <c r="AC636" s="149"/>
      <c r="AD636" s="149"/>
      <c r="AE636" s="149"/>
      <c r="AF636" s="171"/>
      <c r="AG636" s="172"/>
      <c r="AN636" s="149"/>
      <c r="AO636" s="149"/>
      <c r="AP636" s="149"/>
      <c r="AQ636" s="149"/>
      <c r="AR636" s="149"/>
      <c r="AS636" s="149"/>
      <c r="AT636" s="149"/>
      <c r="AU636" s="149"/>
    </row>
    <row r="637" spans="3:47" x14ac:dyDescent="0.2">
      <c r="C637" s="19"/>
      <c r="D637" s="19"/>
      <c r="AA637" s="149"/>
      <c r="AB637" s="149"/>
      <c r="AC637" s="149"/>
      <c r="AD637" s="149"/>
      <c r="AE637" s="149"/>
      <c r="AF637" s="171"/>
      <c r="AG637" s="172"/>
      <c r="AN637" s="149"/>
      <c r="AO637" s="149"/>
      <c r="AP637" s="149"/>
      <c r="AQ637" s="149"/>
      <c r="AR637" s="149"/>
      <c r="AS637" s="149"/>
      <c r="AT637" s="149"/>
      <c r="AU637" s="149"/>
    </row>
    <row r="638" spans="3:47" x14ac:dyDescent="0.2">
      <c r="C638" s="19"/>
      <c r="D638" s="19"/>
      <c r="AA638" s="149"/>
      <c r="AB638" s="149"/>
      <c r="AC638" s="149"/>
      <c r="AD638" s="149"/>
      <c r="AE638" s="149"/>
      <c r="AF638" s="171"/>
      <c r="AG638" s="172"/>
      <c r="AN638" s="149"/>
      <c r="AO638" s="149"/>
      <c r="AP638" s="149"/>
      <c r="AQ638" s="149"/>
      <c r="AR638" s="149"/>
      <c r="AS638" s="149"/>
      <c r="AT638" s="149"/>
      <c r="AU638" s="149"/>
    </row>
    <row r="639" spans="3:47" x14ac:dyDescent="0.2">
      <c r="C639" s="19"/>
      <c r="D639" s="19"/>
      <c r="AA639" s="149"/>
      <c r="AB639" s="149"/>
      <c r="AC639" s="149"/>
      <c r="AD639" s="149"/>
      <c r="AE639" s="149"/>
      <c r="AF639" s="171"/>
      <c r="AG639" s="172"/>
      <c r="AN639" s="149"/>
      <c r="AO639" s="149"/>
      <c r="AP639" s="149"/>
      <c r="AQ639" s="149"/>
      <c r="AR639" s="149"/>
      <c r="AS639" s="149"/>
      <c r="AT639" s="149"/>
      <c r="AU639" s="149"/>
    </row>
    <row r="640" spans="3:47" x14ac:dyDescent="0.2">
      <c r="C640" s="19"/>
      <c r="D640" s="19"/>
      <c r="AA640" s="149"/>
      <c r="AB640" s="149"/>
      <c r="AC640" s="149"/>
      <c r="AD640" s="149"/>
      <c r="AE640" s="149"/>
      <c r="AF640" s="171"/>
      <c r="AG640" s="172"/>
      <c r="AN640" s="149"/>
      <c r="AO640" s="149"/>
      <c r="AP640" s="149"/>
      <c r="AQ640" s="149"/>
      <c r="AR640" s="149"/>
      <c r="AS640" s="149"/>
      <c r="AT640" s="149"/>
      <c r="AU640" s="149"/>
    </row>
    <row r="641" spans="3:47" x14ac:dyDescent="0.2">
      <c r="C641" s="19"/>
      <c r="D641" s="19"/>
      <c r="AA641" s="149"/>
      <c r="AB641" s="149"/>
      <c r="AC641" s="149"/>
      <c r="AD641" s="149"/>
      <c r="AE641" s="149"/>
      <c r="AF641" s="171"/>
      <c r="AG641" s="172"/>
      <c r="AN641" s="149"/>
      <c r="AO641" s="149"/>
      <c r="AP641" s="149"/>
      <c r="AQ641" s="149"/>
      <c r="AR641" s="149"/>
      <c r="AS641" s="149"/>
      <c r="AT641" s="149"/>
      <c r="AU641" s="149"/>
    </row>
    <row r="642" spans="3:47" x14ac:dyDescent="0.2">
      <c r="C642" s="19"/>
      <c r="D642" s="19"/>
      <c r="AA642" s="149"/>
      <c r="AB642" s="149"/>
      <c r="AC642" s="149"/>
      <c r="AD642" s="149"/>
      <c r="AE642" s="149"/>
      <c r="AF642" s="171"/>
      <c r="AG642" s="172"/>
      <c r="AN642" s="149"/>
      <c r="AO642" s="149"/>
      <c r="AP642" s="149"/>
      <c r="AQ642" s="149"/>
      <c r="AR642" s="149"/>
      <c r="AS642" s="149"/>
      <c r="AT642" s="149"/>
      <c r="AU642" s="149"/>
    </row>
    <row r="643" spans="3:47" x14ac:dyDescent="0.2">
      <c r="C643" s="19"/>
      <c r="D643" s="19"/>
      <c r="AA643" s="149"/>
      <c r="AB643" s="149"/>
      <c r="AC643" s="149"/>
      <c r="AD643" s="149"/>
      <c r="AE643" s="149"/>
      <c r="AF643" s="171"/>
      <c r="AG643" s="172"/>
      <c r="AN643" s="149"/>
      <c r="AO643" s="149"/>
      <c r="AP643" s="149"/>
      <c r="AQ643" s="149"/>
      <c r="AR643" s="149"/>
      <c r="AS643" s="149"/>
      <c r="AT643" s="149"/>
      <c r="AU643" s="149"/>
    </row>
    <row r="644" spans="3:47" x14ac:dyDescent="0.2">
      <c r="C644" s="19"/>
      <c r="D644" s="19"/>
      <c r="AA644" s="149"/>
      <c r="AB644" s="149"/>
      <c r="AC644" s="149"/>
      <c r="AD644" s="149"/>
      <c r="AE644" s="149"/>
      <c r="AF644" s="171"/>
      <c r="AG644" s="172"/>
      <c r="AN644" s="149"/>
      <c r="AO644" s="149"/>
      <c r="AP644" s="149"/>
      <c r="AQ644" s="149"/>
      <c r="AR644" s="149"/>
      <c r="AS644" s="149"/>
      <c r="AT644" s="149"/>
      <c r="AU644" s="149"/>
    </row>
    <row r="645" spans="3:47" x14ac:dyDescent="0.2">
      <c r="C645" s="19"/>
      <c r="D645" s="19"/>
      <c r="AA645" s="149"/>
      <c r="AB645" s="149"/>
      <c r="AC645" s="149"/>
      <c r="AD645" s="149"/>
      <c r="AE645" s="149"/>
      <c r="AF645" s="171"/>
      <c r="AG645" s="172"/>
      <c r="AN645" s="149"/>
      <c r="AO645" s="149"/>
      <c r="AP645" s="149"/>
      <c r="AQ645" s="149"/>
      <c r="AR645" s="149"/>
      <c r="AS645" s="149"/>
      <c r="AT645" s="149"/>
      <c r="AU645" s="149"/>
    </row>
    <row r="646" spans="3:47" x14ac:dyDescent="0.2">
      <c r="C646" s="19"/>
      <c r="D646" s="19"/>
      <c r="AA646" s="149"/>
      <c r="AB646" s="149"/>
      <c r="AC646" s="149"/>
      <c r="AD646" s="149"/>
      <c r="AE646" s="149"/>
      <c r="AF646" s="171"/>
      <c r="AG646" s="172"/>
      <c r="AN646" s="149"/>
      <c r="AO646" s="149"/>
      <c r="AP646" s="149"/>
      <c r="AQ646" s="149"/>
      <c r="AR646" s="149"/>
      <c r="AS646" s="149"/>
      <c r="AT646" s="149"/>
      <c r="AU646" s="149"/>
    </row>
    <row r="647" spans="3:47" x14ac:dyDescent="0.2">
      <c r="C647" s="19"/>
      <c r="D647" s="19"/>
      <c r="AA647" s="149"/>
      <c r="AB647" s="149"/>
      <c r="AC647" s="149"/>
      <c r="AD647" s="149"/>
      <c r="AE647" s="149"/>
      <c r="AF647" s="171"/>
      <c r="AG647" s="172"/>
      <c r="AN647" s="149"/>
      <c r="AO647" s="149"/>
      <c r="AP647" s="149"/>
      <c r="AQ647" s="149"/>
      <c r="AR647" s="149"/>
      <c r="AS647" s="149"/>
      <c r="AT647" s="149"/>
      <c r="AU647" s="149"/>
    </row>
    <row r="648" spans="3:47" x14ac:dyDescent="0.2">
      <c r="C648" s="19"/>
      <c r="D648" s="19"/>
      <c r="AA648" s="149"/>
      <c r="AB648" s="149"/>
      <c r="AC648" s="149"/>
      <c r="AD648" s="149"/>
      <c r="AE648" s="149"/>
      <c r="AF648" s="171"/>
      <c r="AG648" s="172"/>
      <c r="AN648" s="149"/>
      <c r="AO648" s="149"/>
      <c r="AP648" s="149"/>
      <c r="AQ648" s="149"/>
      <c r="AR648" s="149"/>
      <c r="AS648" s="149"/>
      <c r="AT648" s="149"/>
      <c r="AU648" s="149"/>
    </row>
    <row r="649" spans="3:47" x14ac:dyDescent="0.2">
      <c r="C649" s="19"/>
      <c r="D649" s="19"/>
      <c r="AA649" s="149"/>
      <c r="AB649" s="149"/>
      <c r="AC649" s="149"/>
      <c r="AD649" s="149"/>
      <c r="AE649" s="149"/>
      <c r="AF649" s="171"/>
      <c r="AG649" s="172"/>
      <c r="AN649" s="149"/>
      <c r="AO649" s="149"/>
      <c r="AP649" s="149"/>
      <c r="AQ649" s="149"/>
      <c r="AR649" s="149"/>
      <c r="AS649" s="149"/>
      <c r="AT649" s="149"/>
      <c r="AU649" s="149"/>
    </row>
    <row r="650" spans="3:47" x14ac:dyDescent="0.2">
      <c r="C650" s="19"/>
      <c r="D650" s="19"/>
      <c r="AA650" s="149"/>
      <c r="AB650" s="149"/>
      <c r="AC650" s="149"/>
      <c r="AD650" s="149"/>
      <c r="AE650" s="149"/>
      <c r="AF650" s="171"/>
      <c r="AG650" s="172"/>
      <c r="AN650" s="149"/>
      <c r="AO650" s="149"/>
      <c r="AP650" s="149"/>
      <c r="AQ650" s="149"/>
      <c r="AR650" s="149"/>
      <c r="AS650" s="149"/>
      <c r="AT650" s="149"/>
      <c r="AU650" s="149"/>
    </row>
    <row r="651" spans="3:47" x14ac:dyDescent="0.2">
      <c r="C651" s="19"/>
      <c r="D651" s="19"/>
      <c r="AA651" s="149"/>
      <c r="AB651" s="149"/>
      <c r="AC651" s="149"/>
      <c r="AD651" s="149"/>
      <c r="AE651" s="149"/>
      <c r="AF651" s="171"/>
      <c r="AG651" s="172"/>
      <c r="AN651" s="149"/>
      <c r="AO651" s="149"/>
      <c r="AP651" s="149"/>
      <c r="AQ651" s="149"/>
      <c r="AR651" s="149"/>
      <c r="AS651" s="149"/>
      <c r="AT651" s="149"/>
      <c r="AU651" s="149"/>
    </row>
    <row r="652" spans="3:47" x14ac:dyDescent="0.2">
      <c r="C652" s="19"/>
      <c r="D652" s="19"/>
      <c r="AA652" s="149"/>
      <c r="AB652" s="149"/>
      <c r="AC652" s="149"/>
      <c r="AD652" s="149"/>
      <c r="AE652" s="149"/>
      <c r="AF652" s="171"/>
      <c r="AG652" s="172"/>
      <c r="AN652" s="149"/>
      <c r="AO652" s="149"/>
      <c r="AP652" s="149"/>
      <c r="AQ652" s="149"/>
      <c r="AR652" s="149"/>
      <c r="AS652" s="149"/>
      <c r="AT652" s="149"/>
      <c r="AU652" s="149"/>
    </row>
    <row r="653" spans="3:47" x14ac:dyDescent="0.2">
      <c r="C653" s="19"/>
      <c r="D653" s="19"/>
      <c r="AA653" s="149"/>
      <c r="AB653" s="149"/>
      <c r="AC653" s="149"/>
      <c r="AD653" s="149"/>
      <c r="AE653" s="149"/>
      <c r="AF653" s="171"/>
      <c r="AG653" s="172"/>
      <c r="AN653" s="149"/>
      <c r="AO653" s="149"/>
      <c r="AP653" s="149"/>
      <c r="AQ653" s="149"/>
      <c r="AR653" s="149"/>
      <c r="AS653" s="149"/>
      <c r="AT653" s="149"/>
      <c r="AU653" s="149"/>
    </row>
    <row r="654" spans="3:47" x14ac:dyDescent="0.2">
      <c r="C654" s="19"/>
      <c r="D654" s="19"/>
      <c r="AA654" s="149"/>
      <c r="AB654" s="149"/>
      <c r="AC654" s="149"/>
      <c r="AD654" s="149"/>
      <c r="AE654" s="149"/>
      <c r="AF654" s="171"/>
      <c r="AG654" s="172"/>
      <c r="AN654" s="149"/>
      <c r="AO654" s="149"/>
      <c r="AP654" s="149"/>
      <c r="AQ654" s="149"/>
      <c r="AR654" s="149"/>
      <c r="AS654" s="149"/>
      <c r="AT654" s="149"/>
      <c r="AU654" s="149"/>
    </row>
    <row r="655" spans="3:47" x14ac:dyDescent="0.2">
      <c r="C655" s="19"/>
      <c r="D655" s="19"/>
      <c r="AA655" s="149"/>
      <c r="AB655" s="149"/>
      <c r="AC655" s="149"/>
      <c r="AD655" s="149"/>
      <c r="AE655" s="149"/>
      <c r="AF655" s="171"/>
      <c r="AG655" s="172"/>
      <c r="AN655" s="149"/>
      <c r="AO655" s="149"/>
      <c r="AP655" s="149"/>
      <c r="AQ655" s="149"/>
      <c r="AR655" s="149"/>
      <c r="AS655" s="149"/>
      <c r="AT655" s="149"/>
      <c r="AU655" s="149"/>
    </row>
    <row r="656" spans="3:47" x14ac:dyDescent="0.2">
      <c r="C656" s="19"/>
      <c r="D656" s="19"/>
      <c r="AA656" s="149"/>
      <c r="AB656" s="149"/>
      <c r="AC656" s="149"/>
      <c r="AD656" s="149"/>
      <c r="AE656" s="149"/>
      <c r="AF656" s="171"/>
      <c r="AG656" s="172"/>
      <c r="AN656" s="149"/>
      <c r="AO656" s="149"/>
      <c r="AP656" s="149"/>
      <c r="AQ656" s="149"/>
      <c r="AR656" s="149"/>
      <c r="AS656" s="149"/>
      <c r="AT656" s="149"/>
      <c r="AU656" s="149"/>
    </row>
    <row r="657" spans="3:47" x14ac:dyDescent="0.2">
      <c r="C657" s="19"/>
      <c r="D657" s="19"/>
      <c r="AA657" s="149"/>
      <c r="AB657" s="149"/>
      <c r="AC657" s="149"/>
      <c r="AD657" s="149"/>
      <c r="AE657" s="149"/>
      <c r="AF657" s="171"/>
      <c r="AG657" s="172"/>
      <c r="AN657" s="149"/>
      <c r="AO657" s="149"/>
      <c r="AP657" s="149"/>
      <c r="AQ657" s="149"/>
      <c r="AR657" s="149"/>
      <c r="AS657" s="149"/>
      <c r="AT657" s="149"/>
      <c r="AU657" s="149"/>
    </row>
    <row r="658" spans="3:47" x14ac:dyDescent="0.2">
      <c r="C658" s="19"/>
      <c r="D658" s="19"/>
      <c r="AA658" s="149"/>
      <c r="AB658" s="149"/>
      <c r="AC658" s="149"/>
      <c r="AD658" s="149"/>
      <c r="AE658" s="149"/>
      <c r="AF658" s="171"/>
      <c r="AG658" s="172"/>
      <c r="AN658" s="149"/>
      <c r="AO658" s="149"/>
      <c r="AP658" s="149"/>
      <c r="AQ658" s="149"/>
      <c r="AR658" s="149"/>
      <c r="AS658" s="149"/>
      <c r="AT658" s="149"/>
      <c r="AU658" s="149"/>
    </row>
    <row r="659" spans="3:47" x14ac:dyDescent="0.2">
      <c r="C659" s="19"/>
      <c r="D659" s="19"/>
      <c r="AA659" s="149"/>
      <c r="AB659" s="149"/>
      <c r="AC659" s="149"/>
      <c r="AD659" s="149"/>
      <c r="AE659" s="149"/>
      <c r="AF659" s="171"/>
      <c r="AG659" s="172"/>
      <c r="AN659" s="149"/>
      <c r="AO659" s="149"/>
      <c r="AP659" s="149"/>
      <c r="AQ659" s="149"/>
      <c r="AR659" s="149"/>
      <c r="AS659" s="149"/>
      <c r="AT659" s="149"/>
      <c r="AU659" s="149"/>
    </row>
    <row r="660" spans="3:47" x14ac:dyDescent="0.2">
      <c r="C660" s="19"/>
      <c r="D660" s="19"/>
      <c r="AA660" s="149"/>
      <c r="AB660" s="149"/>
      <c r="AC660" s="149"/>
      <c r="AD660" s="149"/>
      <c r="AE660" s="149"/>
      <c r="AF660" s="171"/>
      <c r="AG660" s="172"/>
      <c r="AN660" s="149"/>
      <c r="AO660" s="149"/>
      <c r="AP660" s="149"/>
      <c r="AQ660" s="149"/>
      <c r="AR660" s="149"/>
      <c r="AS660" s="149"/>
      <c r="AT660" s="149"/>
      <c r="AU660" s="149"/>
    </row>
    <row r="661" spans="3:47" x14ac:dyDescent="0.2">
      <c r="C661" s="19"/>
      <c r="D661" s="19"/>
      <c r="AA661" s="149"/>
      <c r="AB661" s="149"/>
      <c r="AC661" s="149"/>
      <c r="AD661" s="149"/>
      <c r="AE661" s="149"/>
      <c r="AF661" s="171"/>
      <c r="AG661" s="172"/>
      <c r="AN661" s="149"/>
      <c r="AO661" s="149"/>
      <c r="AP661" s="149"/>
      <c r="AQ661" s="149"/>
      <c r="AR661" s="149"/>
      <c r="AS661" s="149"/>
      <c r="AT661" s="149"/>
      <c r="AU661" s="149"/>
    </row>
    <row r="662" spans="3:47" x14ac:dyDescent="0.2">
      <c r="C662" s="19"/>
      <c r="D662" s="19"/>
      <c r="AA662" s="149"/>
      <c r="AB662" s="149"/>
      <c r="AC662" s="149"/>
      <c r="AD662" s="149"/>
      <c r="AE662" s="149"/>
      <c r="AF662" s="171"/>
      <c r="AG662" s="172"/>
      <c r="AN662" s="149"/>
      <c r="AO662" s="149"/>
      <c r="AP662" s="149"/>
      <c r="AQ662" s="149"/>
      <c r="AR662" s="149"/>
      <c r="AS662" s="149"/>
      <c r="AT662" s="149"/>
      <c r="AU662" s="149"/>
    </row>
    <row r="663" spans="3:47" x14ac:dyDescent="0.2">
      <c r="C663" s="19"/>
      <c r="D663" s="19"/>
      <c r="AA663" s="149"/>
      <c r="AB663" s="149"/>
      <c r="AC663" s="149"/>
      <c r="AD663" s="149"/>
      <c r="AE663" s="149"/>
      <c r="AF663" s="171"/>
      <c r="AG663" s="172"/>
      <c r="AN663" s="149"/>
      <c r="AO663" s="149"/>
      <c r="AP663" s="149"/>
      <c r="AQ663" s="149"/>
      <c r="AR663" s="149"/>
      <c r="AS663" s="149"/>
      <c r="AT663" s="149"/>
      <c r="AU663" s="149"/>
    </row>
    <row r="664" spans="3:47" x14ac:dyDescent="0.2">
      <c r="C664" s="19"/>
      <c r="D664" s="19"/>
      <c r="AA664" s="149"/>
      <c r="AB664" s="149"/>
      <c r="AC664" s="149"/>
      <c r="AD664" s="149"/>
      <c r="AE664" s="149"/>
      <c r="AF664" s="171"/>
      <c r="AG664" s="172"/>
      <c r="AN664" s="149"/>
      <c r="AO664" s="149"/>
      <c r="AP664" s="149"/>
      <c r="AQ664" s="149"/>
      <c r="AR664" s="149"/>
      <c r="AS664" s="149"/>
      <c r="AT664" s="149"/>
      <c r="AU664" s="149"/>
    </row>
    <row r="665" spans="3:47" x14ac:dyDescent="0.2">
      <c r="C665" s="19"/>
      <c r="D665" s="19"/>
      <c r="AA665" s="149"/>
      <c r="AB665" s="149"/>
      <c r="AC665" s="149"/>
      <c r="AD665" s="149"/>
      <c r="AE665" s="149"/>
      <c r="AF665" s="171"/>
      <c r="AG665" s="172"/>
      <c r="AN665" s="149"/>
      <c r="AO665" s="149"/>
      <c r="AP665" s="149"/>
      <c r="AQ665" s="149"/>
      <c r="AR665" s="149"/>
      <c r="AS665" s="149"/>
      <c r="AT665" s="149"/>
      <c r="AU665" s="149"/>
    </row>
    <row r="666" spans="3:47" x14ac:dyDescent="0.2">
      <c r="C666" s="19"/>
      <c r="D666" s="19"/>
      <c r="AA666" s="149"/>
      <c r="AB666" s="149"/>
      <c r="AC666" s="149"/>
      <c r="AD666" s="149"/>
      <c r="AE666" s="149"/>
      <c r="AF666" s="171"/>
      <c r="AG666" s="172"/>
      <c r="AN666" s="149"/>
      <c r="AO666" s="149"/>
      <c r="AP666" s="149"/>
      <c r="AQ666" s="149"/>
      <c r="AR666" s="149"/>
      <c r="AS666" s="149"/>
      <c r="AT666" s="149"/>
      <c r="AU666" s="149"/>
    </row>
    <row r="667" spans="3:47" x14ac:dyDescent="0.2">
      <c r="C667" s="19"/>
      <c r="D667" s="19"/>
      <c r="AA667" s="149"/>
      <c r="AB667" s="149"/>
      <c r="AC667" s="149"/>
      <c r="AD667" s="149"/>
      <c r="AE667" s="149"/>
      <c r="AF667" s="171"/>
      <c r="AG667" s="172"/>
      <c r="AN667" s="149"/>
      <c r="AO667" s="149"/>
      <c r="AP667" s="149"/>
      <c r="AQ667" s="149"/>
      <c r="AR667" s="149"/>
      <c r="AS667" s="149"/>
      <c r="AT667" s="149"/>
      <c r="AU667" s="149"/>
    </row>
    <row r="668" spans="3:47" x14ac:dyDescent="0.2">
      <c r="C668" s="19"/>
      <c r="D668" s="19"/>
      <c r="AA668" s="149"/>
      <c r="AB668" s="149"/>
      <c r="AC668" s="149"/>
      <c r="AD668" s="149"/>
      <c r="AE668" s="149"/>
      <c r="AF668" s="171"/>
      <c r="AG668" s="172"/>
      <c r="AN668" s="149"/>
      <c r="AO668" s="149"/>
      <c r="AP668" s="149"/>
      <c r="AQ668" s="149"/>
      <c r="AR668" s="149"/>
      <c r="AS668" s="149"/>
      <c r="AT668" s="149"/>
      <c r="AU668" s="149"/>
    </row>
    <row r="669" spans="3:47" x14ac:dyDescent="0.2">
      <c r="C669" s="19"/>
      <c r="D669" s="19"/>
      <c r="AA669" s="149"/>
      <c r="AB669" s="149"/>
      <c r="AC669" s="149"/>
      <c r="AD669" s="149"/>
      <c r="AE669" s="149"/>
      <c r="AF669" s="171"/>
      <c r="AG669" s="172"/>
      <c r="AN669" s="149"/>
      <c r="AO669" s="149"/>
      <c r="AP669" s="149"/>
      <c r="AQ669" s="149"/>
      <c r="AR669" s="149"/>
      <c r="AS669" s="149"/>
      <c r="AT669" s="149"/>
      <c r="AU669" s="149"/>
    </row>
    <row r="670" spans="3:47" x14ac:dyDescent="0.2">
      <c r="C670" s="19"/>
      <c r="D670" s="19"/>
      <c r="AA670" s="149"/>
      <c r="AB670" s="149"/>
      <c r="AC670" s="149"/>
      <c r="AD670" s="149"/>
      <c r="AE670" s="149"/>
      <c r="AF670" s="171"/>
      <c r="AG670" s="172"/>
      <c r="AN670" s="149"/>
      <c r="AO670" s="149"/>
      <c r="AP670" s="149"/>
      <c r="AQ670" s="149"/>
      <c r="AR670" s="149"/>
      <c r="AS670" s="149"/>
      <c r="AT670" s="149"/>
      <c r="AU670" s="149"/>
    </row>
    <row r="671" spans="3:47" x14ac:dyDescent="0.2">
      <c r="C671" s="19"/>
      <c r="D671" s="19"/>
      <c r="AA671" s="149"/>
      <c r="AB671" s="149"/>
      <c r="AC671" s="149"/>
      <c r="AD671" s="149"/>
      <c r="AE671" s="149"/>
      <c r="AF671" s="171"/>
      <c r="AG671" s="172"/>
      <c r="AN671" s="149"/>
      <c r="AO671" s="149"/>
      <c r="AP671" s="149"/>
      <c r="AQ671" s="149"/>
      <c r="AR671" s="149"/>
      <c r="AS671" s="149"/>
      <c r="AT671" s="149"/>
      <c r="AU671" s="149"/>
    </row>
    <row r="672" spans="3:47" x14ac:dyDescent="0.2">
      <c r="C672" s="19"/>
      <c r="D672" s="19"/>
      <c r="AA672" s="149"/>
      <c r="AB672" s="149"/>
      <c r="AC672" s="149"/>
      <c r="AD672" s="149"/>
      <c r="AE672" s="149"/>
      <c r="AF672" s="171"/>
      <c r="AG672" s="172"/>
      <c r="AN672" s="149"/>
      <c r="AO672" s="149"/>
      <c r="AP672" s="149"/>
      <c r="AQ672" s="149"/>
      <c r="AR672" s="149"/>
      <c r="AS672" s="149"/>
      <c r="AT672" s="149"/>
      <c r="AU672" s="149"/>
    </row>
    <row r="673" spans="3:47" x14ac:dyDescent="0.2">
      <c r="C673" s="19"/>
      <c r="D673" s="19"/>
      <c r="AA673" s="149"/>
      <c r="AB673" s="149"/>
      <c r="AC673" s="149"/>
      <c r="AD673" s="149"/>
      <c r="AE673" s="149"/>
      <c r="AF673" s="171"/>
      <c r="AG673" s="172"/>
      <c r="AN673" s="149"/>
      <c r="AO673" s="149"/>
      <c r="AP673" s="149"/>
      <c r="AQ673" s="149"/>
      <c r="AR673" s="149"/>
      <c r="AS673" s="149"/>
      <c r="AT673" s="149"/>
      <c r="AU673" s="149"/>
    </row>
    <row r="674" spans="3:47" x14ac:dyDescent="0.2">
      <c r="C674" s="19"/>
      <c r="D674" s="19"/>
      <c r="AA674" s="149"/>
      <c r="AB674" s="149"/>
      <c r="AC674" s="149"/>
      <c r="AD674" s="149"/>
      <c r="AE674" s="149"/>
      <c r="AF674" s="171"/>
      <c r="AG674" s="172"/>
      <c r="AN674" s="149"/>
      <c r="AO674" s="149"/>
      <c r="AP674" s="149"/>
      <c r="AQ674" s="149"/>
      <c r="AR674" s="149"/>
      <c r="AS674" s="149"/>
      <c r="AT674" s="149"/>
      <c r="AU674" s="149"/>
    </row>
    <row r="675" spans="3:47" x14ac:dyDescent="0.2">
      <c r="C675" s="19"/>
      <c r="D675" s="19"/>
      <c r="AA675" s="149"/>
      <c r="AB675" s="149"/>
      <c r="AC675" s="149"/>
      <c r="AD675" s="149"/>
      <c r="AE675" s="149"/>
      <c r="AF675" s="171"/>
      <c r="AG675" s="172"/>
      <c r="AN675" s="149"/>
      <c r="AO675" s="149"/>
      <c r="AP675" s="149"/>
      <c r="AQ675" s="149"/>
      <c r="AR675" s="149"/>
      <c r="AS675" s="149"/>
      <c r="AT675" s="149"/>
      <c r="AU675" s="149"/>
    </row>
    <row r="676" spans="3:47" x14ac:dyDescent="0.2">
      <c r="C676" s="19"/>
      <c r="D676" s="19"/>
      <c r="AA676" s="149"/>
      <c r="AB676" s="149"/>
      <c r="AC676" s="149"/>
      <c r="AD676" s="149"/>
      <c r="AE676" s="149"/>
      <c r="AF676" s="171"/>
      <c r="AG676" s="172"/>
      <c r="AN676" s="149"/>
      <c r="AO676" s="149"/>
      <c r="AP676" s="149"/>
      <c r="AQ676" s="149"/>
      <c r="AR676" s="149"/>
      <c r="AS676" s="149"/>
      <c r="AT676" s="149"/>
      <c r="AU676" s="149"/>
    </row>
    <row r="677" spans="3:47" x14ac:dyDescent="0.2">
      <c r="C677" s="19"/>
      <c r="D677" s="19"/>
      <c r="AA677" s="149"/>
      <c r="AB677" s="149"/>
      <c r="AC677" s="149"/>
      <c r="AD677" s="149"/>
      <c r="AE677" s="149"/>
      <c r="AF677" s="171"/>
      <c r="AG677" s="172"/>
      <c r="AN677" s="149"/>
      <c r="AO677" s="149"/>
      <c r="AP677" s="149"/>
      <c r="AQ677" s="149"/>
      <c r="AR677" s="149"/>
      <c r="AS677" s="149"/>
      <c r="AT677" s="149"/>
      <c r="AU677" s="149"/>
    </row>
    <row r="678" spans="3:47" x14ac:dyDescent="0.2">
      <c r="C678" s="19"/>
      <c r="D678" s="19"/>
      <c r="AA678" s="149"/>
      <c r="AB678" s="149"/>
      <c r="AC678" s="149"/>
      <c r="AD678" s="149"/>
      <c r="AE678" s="149"/>
      <c r="AF678" s="171"/>
      <c r="AG678" s="172"/>
      <c r="AN678" s="149"/>
      <c r="AO678" s="149"/>
      <c r="AP678" s="149"/>
      <c r="AQ678" s="149"/>
      <c r="AR678" s="149"/>
      <c r="AS678" s="149"/>
      <c r="AT678" s="149"/>
      <c r="AU678" s="149"/>
    </row>
    <row r="679" spans="3:47" x14ac:dyDescent="0.2">
      <c r="C679" s="19"/>
      <c r="D679" s="19"/>
      <c r="AA679" s="149"/>
      <c r="AB679" s="149"/>
      <c r="AC679" s="149"/>
      <c r="AD679" s="149"/>
      <c r="AE679" s="149"/>
      <c r="AF679" s="171"/>
      <c r="AG679" s="172"/>
      <c r="AN679" s="149"/>
      <c r="AO679" s="149"/>
      <c r="AP679" s="149"/>
      <c r="AQ679" s="149"/>
      <c r="AR679" s="149"/>
      <c r="AS679" s="149"/>
      <c r="AT679" s="149"/>
      <c r="AU679" s="149"/>
    </row>
    <row r="680" spans="3:47" x14ac:dyDescent="0.2">
      <c r="C680" s="19"/>
      <c r="D680" s="19"/>
      <c r="AA680" s="149"/>
      <c r="AB680" s="149"/>
      <c r="AC680" s="149"/>
      <c r="AD680" s="149"/>
      <c r="AE680" s="149"/>
      <c r="AF680" s="171"/>
      <c r="AG680" s="172"/>
      <c r="AN680" s="149"/>
      <c r="AO680" s="149"/>
      <c r="AP680" s="149"/>
      <c r="AQ680" s="149"/>
      <c r="AR680" s="149"/>
      <c r="AS680" s="149"/>
      <c r="AT680" s="149"/>
      <c r="AU680" s="149"/>
    </row>
    <row r="681" spans="3:47" x14ac:dyDescent="0.2">
      <c r="C681" s="19"/>
      <c r="D681" s="19"/>
      <c r="AA681" s="149"/>
      <c r="AB681" s="149"/>
      <c r="AC681" s="149"/>
      <c r="AD681" s="149"/>
      <c r="AE681" s="149"/>
      <c r="AF681" s="171"/>
      <c r="AG681" s="172"/>
      <c r="AN681" s="149"/>
      <c r="AO681" s="149"/>
      <c r="AP681" s="149"/>
      <c r="AQ681" s="149"/>
      <c r="AR681" s="149"/>
      <c r="AS681" s="149"/>
      <c r="AT681" s="149"/>
      <c r="AU681" s="149"/>
    </row>
    <row r="682" spans="3:47" x14ac:dyDescent="0.2">
      <c r="C682" s="19"/>
      <c r="D682" s="19"/>
      <c r="AA682" s="149"/>
      <c r="AB682" s="149"/>
      <c r="AC682" s="149"/>
      <c r="AD682" s="149"/>
      <c r="AE682" s="149"/>
      <c r="AF682" s="171"/>
      <c r="AG682" s="172"/>
      <c r="AN682" s="149"/>
      <c r="AO682" s="149"/>
      <c r="AP682" s="149"/>
      <c r="AQ682" s="149"/>
      <c r="AR682" s="149"/>
      <c r="AS682" s="149"/>
      <c r="AT682" s="149"/>
      <c r="AU682" s="149"/>
    </row>
    <row r="683" spans="3:47" x14ac:dyDescent="0.2">
      <c r="C683" s="19"/>
      <c r="D683" s="19"/>
      <c r="AA683" s="149"/>
      <c r="AB683" s="149"/>
      <c r="AC683" s="149"/>
      <c r="AD683" s="149"/>
      <c r="AE683" s="149"/>
      <c r="AF683" s="171"/>
      <c r="AG683" s="172"/>
      <c r="AN683" s="149"/>
      <c r="AO683" s="149"/>
      <c r="AP683" s="149"/>
      <c r="AQ683" s="149"/>
      <c r="AR683" s="149"/>
      <c r="AS683" s="149"/>
      <c r="AT683" s="149"/>
      <c r="AU683" s="149"/>
    </row>
    <row r="684" spans="3:47" x14ac:dyDescent="0.2">
      <c r="C684" s="19"/>
      <c r="D684" s="19"/>
      <c r="AA684" s="149"/>
      <c r="AB684" s="149"/>
      <c r="AC684" s="149"/>
      <c r="AD684" s="149"/>
      <c r="AE684" s="149"/>
      <c r="AF684" s="171"/>
      <c r="AG684" s="172"/>
      <c r="AN684" s="149"/>
      <c r="AO684" s="149"/>
      <c r="AP684" s="149"/>
      <c r="AQ684" s="149"/>
      <c r="AR684" s="149"/>
      <c r="AS684" s="149"/>
      <c r="AT684" s="149"/>
      <c r="AU684" s="149"/>
    </row>
    <row r="685" spans="3:47" x14ac:dyDescent="0.2">
      <c r="C685" s="19"/>
      <c r="D685" s="19"/>
      <c r="AA685" s="149"/>
      <c r="AB685" s="149"/>
      <c r="AC685" s="149"/>
      <c r="AD685" s="149"/>
      <c r="AE685" s="149"/>
      <c r="AF685" s="171"/>
      <c r="AG685" s="172"/>
      <c r="AN685" s="149"/>
      <c r="AO685" s="149"/>
      <c r="AP685" s="149"/>
      <c r="AQ685" s="149"/>
      <c r="AR685" s="149"/>
      <c r="AS685" s="149"/>
      <c r="AT685" s="149"/>
      <c r="AU685" s="149"/>
    </row>
    <row r="686" spans="3:47" x14ac:dyDescent="0.2">
      <c r="C686" s="19"/>
      <c r="D686" s="19"/>
      <c r="AA686" s="149"/>
      <c r="AB686" s="149"/>
      <c r="AC686" s="149"/>
      <c r="AD686" s="149"/>
      <c r="AE686" s="149"/>
      <c r="AF686" s="171"/>
      <c r="AG686" s="172"/>
      <c r="AN686" s="149"/>
      <c r="AO686" s="149"/>
      <c r="AP686" s="149"/>
      <c r="AQ686" s="149"/>
      <c r="AR686" s="149"/>
      <c r="AS686" s="149"/>
      <c r="AT686" s="149"/>
      <c r="AU686" s="149"/>
    </row>
    <row r="687" spans="3:47" x14ac:dyDescent="0.2">
      <c r="C687" s="19"/>
      <c r="D687" s="19"/>
      <c r="AA687" s="149"/>
      <c r="AB687" s="149"/>
      <c r="AC687" s="149"/>
      <c r="AD687" s="149"/>
      <c r="AE687" s="149"/>
      <c r="AF687" s="171"/>
      <c r="AG687" s="172"/>
      <c r="AN687" s="149"/>
      <c r="AO687" s="149"/>
      <c r="AP687" s="149"/>
      <c r="AQ687" s="149"/>
      <c r="AR687" s="149"/>
      <c r="AS687" s="149"/>
      <c r="AT687" s="149"/>
      <c r="AU687" s="149"/>
    </row>
    <row r="688" spans="3:47" x14ac:dyDescent="0.2">
      <c r="C688" s="19"/>
      <c r="D688" s="19"/>
      <c r="AA688" s="149"/>
      <c r="AB688" s="149"/>
      <c r="AC688" s="149"/>
      <c r="AD688" s="149"/>
      <c r="AE688" s="149"/>
      <c r="AF688" s="171"/>
      <c r="AG688" s="172"/>
      <c r="AN688" s="149"/>
      <c r="AO688" s="149"/>
      <c r="AP688" s="149"/>
      <c r="AQ688" s="149"/>
      <c r="AR688" s="149"/>
      <c r="AS688" s="149"/>
      <c r="AT688" s="149"/>
      <c r="AU688" s="149"/>
    </row>
    <row r="689" spans="3:47" x14ac:dyDescent="0.2">
      <c r="C689" s="19"/>
      <c r="D689" s="19"/>
      <c r="AA689" s="149"/>
      <c r="AB689" s="149"/>
      <c r="AC689" s="149"/>
      <c r="AD689" s="149"/>
      <c r="AE689" s="149"/>
      <c r="AF689" s="171"/>
      <c r="AG689" s="172"/>
      <c r="AN689" s="149"/>
      <c r="AO689" s="149"/>
      <c r="AP689" s="149"/>
      <c r="AQ689" s="149"/>
      <c r="AR689" s="149"/>
      <c r="AS689" s="149"/>
      <c r="AT689" s="149"/>
      <c r="AU689" s="149"/>
    </row>
    <row r="690" spans="3:47" x14ac:dyDescent="0.2">
      <c r="C690" s="19"/>
      <c r="D690" s="19"/>
      <c r="AA690" s="149"/>
      <c r="AB690" s="149"/>
      <c r="AC690" s="149"/>
      <c r="AD690" s="149"/>
      <c r="AE690" s="149"/>
      <c r="AF690" s="171"/>
      <c r="AG690" s="172"/>
      <c r="AN690" s="149"/>
      <c r="AO690" s="149"/>
      <c r="AP690" s="149"/>
      <c r="AQ690" s="149"/>
      <c r="AR690" s="149"/>
      <c r="AS690" s="149"/>
      <c r="AT690" s="149"/>
      <c r="AU690" s="149"/>
    </row>
    <row r="691" spans="3:47" x14ac:dyDescent="0.2">
      <c r="C691" s="19"/>
      <c r="D691" s="19"/>
      <c r="AA691" s="149"/>
      <c r="AB691" s="149"/>
      <c r="AC691" s="149"/>
      <c r="AD691" s="149"/>
      <c r="AE691" s="149"/>
      <c r="AF691" s="171"/>
      <c r="AG691" s="172"/>
      <c r="AN691" s="149"/>
      <c r="AO691" s="149"/>
      <c r="AP691" s="149"/>
      <c r="AQ691" s="149"/>
      <c r="AR691" s="149"/>
      <c r="AS691" s="149"/>
      <c r="AT691" s="149"/>
      <c r="AU691" s="149"/>
    </row>
    <row r="692" spans="3:47" x14ac:dyDescent="0.2">
      <c r="C692" s="19"/>
      <c r="D692" s="19"/>
      <c r="AA692" s="149"/>
      <c r="AB692" s="149"/>
      <c r="AC692" s="149"/>
      <c r="AD692" s="149"/>
      <c r="AE692" s="149"/>
      <c r="AF692" s="171"/>
      <c r="AG692" s="172"/>
      <c r="AN692" s="149"/>
      <c r="AO692" s="149"/>
      <c r="AP692" s="149"/>
      <c r="AQ692" s="149"/>
      <c r="AR692" s="149"/>
      <c r="AS692" s="149"/>
      <c r="AT692" s="149"/>
      <c r="AU692" s="149"/>
    </row>
    <row r="693" spans="3:47" x14ac:dyDescent="0.2">
      <c r="C693" s="19"/>
      <c r="D693" s="19"/>
      <c r="AA693" s="149"/>
      <c r="AB693" s="149"/>
      <c r="AC693" s="149"/>
      <c r="AD693" s="149"/>
      <c r="AE693" s="149"/>
      <c r="AF693" s="171"/>
      <c r="AG693" s="172"/>
      <c r="AN693" s="149"/>
      <c r="AO693" s="149"/>
      <c r="AP693" s="149"/>
      <c r="AQ693" s="149"/>
      <c r="AR693" s="149"/>
      <c r="AS693" s="149"/>
      <c r="AT693" s="149"/>
      <c r="AU693" s="149"/>
    </row>
    <row r="694" spans="3:47" x14ac:dyDescent="0.2">
      <c r="C694" s="19"/>
      <c r="D694" s="19"/>
      <c r="AA694" s="149"/>
      <c r="AB694" s="149"/>
      <c r="AC694" s="149"/>
      <c r="AD694" s="149"/>
      <c r="AE694" s="149"/>
      <c r="AF694" s="171"/>
      <c r="AG694" s="172"/>
      <c r="AN694" s="149"/>
      <c r="AO694" s="149"/>
      <c r="AP694" s="149"/>
      <c r="AQ694" s="149"/>
      <c r="AR694" s="149"/>
      <c r="AS694" s="149"/>
      <c r="AT694" s="149"/>
      <c r="AU694" s="149"/>
    </row>
    <row r="695" spans="3:47" x14ac:dyDescent="0.2">
      <c r="C695" s="19"/>
      <c r="D695" s="19"/>
      <c r="AA695" s="149"/>
      <c r="AB695" s="149"/>
      <c r="AC695" s="149"/>
      <c r="AD695" s="149"/>
      <c r="AE695" s="149"/>
      <c r="AF695" s="171"/>
      <c r="AG695" s="172"/>
      <c r="AN695" s="149"/>
      <c r="AO695" s="149"/>
      <c r="AP695" s="149"/>
      <c r="AQ695" s="149"/>
      <c r="AR695" s="149"/>
      <c r="AS695" s="149"/>
      <c r="AT695" s="149"/>
      <c r="AU695" s="149"/>
    </row>
    <row r="696" spans="3:47" x14ac:dyDescent="0.2">
      <c r="C696" s="19"/>
      <c r="D696" s="19"/>
      <c r="AA696" s="149"/>
      <c r="AB696" s="149"/>
      <c r="AC696" s="149"/>
      <c r="AD696" s="149"/>
      <c r="AE696" s="149"/>
      <c r="AF696" s="171"/>
      <c r="AG696" s="172"/>
      <c r="AN696" s="149"/>
      <c r="AO696" s="149"/>
      <c r="AP696" s="149"/>
      <c r="AQ696" s="149"/>
      <c r="AR696" s="149"/>
      <c r="AS696" s="149"/>
      <c r="AT696" s="149"/>
      <c r="AU696" s="149"/>
    </row>
    <row r="697" spans="3:47" x14ac:dyDescent="0.2">
      <c r="C697" s="19"/>
      <c r="D697" s="19"/>
      <c r="AA697" s="149"/>
      <c r="AB697" s="149"/>
      <c r="AC697" s="149"/>
      <c r="AD697" s="149"/>
      <c r="AE697" s="149"/>
      <c r="AF697" s="171"/>
      <c r="AG697" s="172"/>
      <c r="AN697" s="149"/>
      <c r="AO697" s="149"/>
      <c r="AP697" s="149"/>
      <c r="AQ697" s="149"/>
      <c r="AR697" s="149"/>
      <c r="AS697" s="149"/>
      <c r="AT697" s="149"/>
      <c r="AU697" s="149"/>
    </row>
    <row r="698" spans="3:47" x14ac:dyDescent="0.2">
      <c r="C698" s="19"/>
      <c r="D698" s="19"/>
      <c r="AA698" s="149"/>
      <c r="AB698" s="149"/>
      <c r="AC698" s="149"/>
      <c r="AD698" s="149"/>
      <c r="AE698" s="149"/>
      <c r="AF698" s="171"/>
      <c r="AG698" s="172"/>
      <c r="AN698" s="149"/>
      <c r="AO698" s="149"/>
      <c r="AP698" s="149"/>
      <c r="AQ698" s="149"/>
      <c r="AR698" s="149"/>
      <c r="AS698" s="149"/>
      <c r="AT698" s="149"/>
      <c r="AU698" s="149"/>
    </row>
    <row r="699" spans="3:47" x14ac:dyDescent="0.2">
      <c r="C699" s="19"/>
      <c r="D699" s="19"/>
      <c r="AA699" s="149"/>
      <c r="AB699" s="149"/>
      <c r="AC699" s="149"/>
      <c r="AD699" s="149"/>
      <c r="AE699" s="149"/>
      <c r="AF699" s="171"/>
      <c r="AG699" s="172"/>
      <c r="AN699" s="149"/>
      <c r="AO699" s="149"/>
      <c r="AP699" s="149"/>
      <c r="AQ699" s="149"/>
      <c r="AR699" s="149"/>
      <c r="AS699" s="149"/>
      <c r="AT699" s="149"/>
      <c r="AU699" s="149"/>
    </row>
    <row r="700" spans="3:47" x14ac:dyDescent="0.2">
      <c r="C700" s="19"/>
      <c r="D700" s="19"/>
      <c r="AA700" s="149"/>
      <c r="AB700" s="149"/>
      <c r="AC700" s="149"/>
      <c r="AD700" s="149"/>
      <c r="AE700" s="149"/>
      <c r="AF700" s="171"/>
      <c r="AG700" s="172"/>
      <c r="AN700" s="149"/>
      <c r="AO700" s="149"/>
      <c r="AP700" s="149"/>
      <c r="AQ700" s="149"/>
      <c r="AR700" s="149"/>
      <c r="AS700" s="149"/>
      <c r="AT700" s="149"/>
      <c r="AU700" s="149"/>
    </row>
    <row r="701" spans="3:47" x14ac:dyDescent="0.2">
      <c r="C701" s="19"/>
      <c r="D701" s="19"/>
      <c r="AA701" s="149"/>
      <c r="AB701" s="149"/>
      <c r="AC701" s="149"/>
      <c r="AD701" s="149"/>
      <c r="AE701" s="149"/>
      <c r="AF701" s="171"/>
      <c r="AG701" s="172"/>
      <c r="AN701" s="149"/>
      <c r="AO701" s="149"/>
      <c r="AP701" s="149"/>
      <c r="AQ701" s="149"/>
      <c r="AR701" s="149"/>
      <c r="AS701" s="149"/>
      <c r="AT701" s="149"/>
      <c r="AU701" s="149"/>
    </row>
    <row r="702" spans="3:47" x14ac:dyDescent="0.2">
      <c r="C702" s="19"/>
      <c r="D702" s="19"/>
      <c r="AA702" s="149"/>
      <c r="AB702" s="149"/>
      <c r="AC702" s="149"/>
      <c r="AD702" s="149"/>
      <c r="AE702" s="149"/>
      <c r="AF702" s="171"/>
      <c r="AG702" s="172"/>
      <c r="AN702" s="149"/>
      <c r="AO702" s="149"/>
      <c r="AP702" s="149"/>
      <c r="AQ702" s="149"/>
      <c r="AR702" s="149"/>
      <c r="AS702" s="149"/>
      <c r="AT702" s="149"/>
      <c r="AU702" s="149"/>
    </row>
    <row r="703" spans="3:47" x14ac:dyDescent="0.2">
      <c r="C703" s="19"/>
      <c r="D703" s="19"/>
      <c r="AA703" s="149"/>
      <c r="AB703" s="149"/>
      <c r="AC703" s="149"/>
      <c r="AD703" s="149"/>
      <c r="AE703" s="149"/>
      <c r="AF703" s="171"/>
      <c r="AG703" s="172"/>
      <c r="AN703" s="149"/>
      <c r="AO703" s="149"/>
      <c r="AP703" s="149"/>
      <c r="AQ703" s="149"/>
      <c r="AR703" s="149"/>
      <c r="AS703" s="149"/>
      <c r="AT703" s="149"/>
      <c r="AU703" s="149"/>
    </row>
    <row r="704" spans="3:47" x14ac:dyDescent="0.2">
      <c r="C704" s="19"/>
      <c r="D704" s="19"/>
      <c r="AA704" s="149"/>
      <c r="AB704" s="149"/>
      <c r="AC704" s="149"/>
      <c r="AD704" s="149"/>
      <c r="AE704" s="149"/>
      <c r="AF704" s="171"/>
      <c r="AG704" s="172"/>
      <c r="AN704" s="149"/>
      <c r="AO704" s="149"/>
      <c r="AP704" s="149"/>
      <c r="AQ704" s="149"/>
      <c r="AR704" s="149"/>
      <c r="AS704" s="149"/>
      <c r="AT704" s="149"/>
      <c r="AU704" s="149"/>
    </row>
    <row r="705" spans="3:47" x14ac:dyDescent="0.2">
      <c r="C705" s="19"/>
      <c r="D705" s="19"/>
      <c r="AA705" s="149"/>
      <c r="AB705" s="149"/>
      <c r="AC705" s="149"/>
      <c r="AD705" s="149"/>
      <c r="AE705" s="149"/>
      <c r="AF705" s="171"/>
      <c r="AG705" s="172"/>
      <c r="AN705" s="149"/>
      <c r="AO705" s="149"/>
      <c r="AP705" s="149"/>
      <c r="AQ705" s="149"/>
      <c r="AR705" s="149"/>
      <c r="AS705" s="149"/>
      <c r="AT705" s="149"/>
      <c r="AU705" s="149"/>
    </row>
    <row r="706" spans="3:47" x14ac:dyDescent="0.2">
      <c r="C706" s="19"/>
      <c r="D706" s="19"/>
      <c r="AA706" s="149"/>
      <c r="AB706" s="149"/>
      <c r="AC706" s="149"/>
      <c r="AD706" s="149"/>
      <c r="AE706" s="149"/>
      <c r="AF706" s="171"/>
      <c r="AG706" s="172"/>
      <c r="AN706" s="149"/>
      <c r="AO706" s="149"/>
      <c r="AP706" s="149"/>
      <c r="AQ706" s="149"/>
      <c r="AR706" s="149"/>
      <c r="AS706" s="149"/>
      <c r="AT706" s="149"/>
      <c r="AU706" s="149"/>
    </row>
    <row r="707" spans="3:47" x14ac:dyDescent="0.2">
      <c r="C707" s="19"/>
      <c r="D707" s="19"/>
      <c r="AA707" s="149"/>
      <c r="AB707" s="149"/>
      <c r="AC707" s="149"/>
      <c r="AD707" s="149"/>
      <c r="AE707" s="149"/>
      <c r="AF707" s="171"/>
      <c r="AG707" s="172"/>
      <c r="AN707" s="149"/>
      <c r="AO707" s="149"/>
      <c r="AP707" s="149"/>
      <c r="AQ707" s="149"/>
      <c r="AR707" s="149"/>
      <c r="AS707" s="149"/>
      <c r="AT707" s="149"/>
      <c r="AU707" s="149"/>
    </row>
    <row r="708" spans="3:47" x14ac:dyDescent="0.2">
      <c r="C708" s="19"/>
      <c r="D708" s="19"/>
      <c r="AA708" s="149"/>
      <c r="AB708" s="149"/>
      <c r="AC708" s="149"/>
      <c r="AD708" s="149"/>
      <c r="AE708" s="149"/>
      <c r="AF708" s="171"/>
      <c r="AG708" s="172"/>
      <c r="AN708" s="149"/>
      <c r="AO708" s="149"/>
      <c r="AP708" s="149"/>
      <c r="AQ708" s="149"/>
      <c r="AR708" s="149"/>
      <c r="AS708" s="149"/>
      <c r="AT708" s="149"/>
      <c r="AU708" s="149"/>
    </row>
    <row r="709" spans="3:47" x14ac:dyDescent="0.2">
      <c r="C709" s="19"/>
      <c r="D709" s="19"/>
      <c r="AA709" s="149"/>
      <c r="AB709" s="149"/>
      <c r="AC709" s="149"/>
      <c r="AD709" s="149"/>
      <c r="AE709" s="149"/>
      <c r="AF709" s="171"/>
      <c r="AG709" s="172"/>
      <c r="AN709" s="149"/>
      <c r="AO709" s="149"/>
      <c r="AP709" s="149"/>
      <c r="AQ709" s="149"/>
      <c r="AR709" s="149"/>
      <c r="AS709" s="149"/>
      <c r="AT709" s="149"/>
      <c r="AU709" s="149"/>
    </row>
    <row r="710" spans="3:47" x14ac:dyDescent="0.2">
      <c r="C710" s="19"/>
      <c r="D710" s="19"/>
      <c r="AA710" s="149"/>
      <c r="AB710" s="149"/>
      <c r="AC710" s="149"/>
      <c r="AD710" s="149"/>
      <c r="AE710" s="149"/>
      <c r="AF710" s="171"/>
      <c r="AG710" s="172"/>
      <c r="AN710" s="149"/>
      <c r="AO710" s="149"/>
      <c r="AP710" s="149"/>
      <c r="AQ710" s="149"/>
      <c r="AR710" s="149"/>
      <c r="AS710" s="149"/>
      <c r="AT710" s="149"/>
      <c r="AU710" s="149"/>
    </row>
    <row r="711" spans="3:47" x14ac:dyDescent="0.2">
      <c r="C711" s="19"/>
      <c r="D711" s="19"/>
      <c r="AA711" s="149"/>
      <c r="AB711" s="149"/>
      <c r="AC711" s="149"/>
      <c r="AD711" s="149"/>
      <c r="AE711" s="149"/>
      <c r="AF711" s="171"/>
      <c r="AG711" s="172"/>
      <c r="AN711" s="149"/>
      <c r="AO711" s="149"/>
      <c r="AP711" s="149"/>
      <c r="AQ711" s="149"/>
      <c r="AR711" s="149"/>
      <c r="AS711" s="149"/>
      <c r="AT711" s="149"/>
      <c r="AU711" s="149"/>
    </row>
    <row r="712" spans="3:47" x14ac:dyDescent="0.2">
      <c r="C712" s="19"/>
      <c r="D712" s="19"/>
      <c r="AA712" s="149"/>
      <c r="AB712" s="149"/>
      <c r="AC712" s="149"/>
      <c r="AD712" s="149"/>
      <c r="AE712" s="149"/>
      <c r="AF712" s="171"/>
      <c r="AG712" s="172"/>
      <c r="AN712" s="149"/>
      <c r="AO712" s="149"/>
      <c r="AP712" s="149"/>
      <c r="AQ712" s="149"/>
      <c r="AR712" s="149"/>
      <c r="AS712" s="149"/>
      <c r="AT712" s="149"/>
      <c r="AU712" s="149"/>
    </row>
    <row r="713" spans="3:47" x14ac:dyDescent="0.2">
      <c r="C713" s="19"/>
      <c r="D713" s="19"/>
      <c r="AA713" s="149"/>
      <c r="AB713" s="149"/>
      <c r="AC713" s="149"/>
      <c r="AD713" s="149"/>
      <c r="AE713" s="149"/>
      <c r="AF713" s="171"/>
      <c r="AG713" s="172"/>
      <c r="AN713" s="149"/>
      <c r="AO713" s="149"/>
      <c r="AP713" s="149"/>
      <c r="AQ713" s="149"/>
      <c r="AR713" s="149"/>
      <c r="AS713" s="149"/>
      <c r="AT713" s="149"/>
      <c r="AU713" s="149"/>
    </row>
    <row r="714" spans="3:47" x14ac:dyDescent="0.2">
      <c r="C714" s="19"/>
      <c r="D714" s="19"/>
      <c r="AA714" s="149"/>
      <c r="AB714" s="149"/>
      <c r="AC714" s="149"/>
      <c r="AD714" s="149"/>
      <c r="AE714" s="149"/>
      <c r="AF714" s="171"/>
      <c r="AG714" s="172"/>
      <c r="AN714" s="149"/>
      <c r="AO714" s="149"/>
      <c r="AP714" s="149"/>
      <c r="AQ714" s="149"/>
      <c r="AR714" s="149"/>
      <c r="AS714" s="149"/>
      <c r="AT714" s="149"/>
      <c r="AU714" s="149"/>
    </row>
    <row r="715" spans="3:47" x14ac:dyDescent="0.2">
      <c r="C715" s="19"/>
      <c r="D715" s="19"/>
      <c r="AA715" s="149"/>
      <c r="AB715" s="149"/>
      <c r="AC715" s="149"/>
      <c r="AD715" s="149"/>
      <c r="AE715" s="149"/>
      <c r="AF715" s="171"/>
      <c r="AG715" s="172"/>
      <c r="AN715" s="149"/>
      <c r="AO715" s="149"/>
      <c r="AP715" s="149"/>
      <c r="AQ715" s="149"/>
      <c r="AR715" s="149"/>
      <c r="AS715" s="149"/>
      <c r="AT715" s="149"/>
      <c r="AU715" s="149"/>
    </row>
    <row r="716" spans="3:47" x14ac:dyDescent="0.2">
      <c r="C716" s="19"/>
      <c r="D716" s="19"/>
      <c r="AA716" s="149"/>
      <c r="AB716" s="149"/>
      <c r="AC716" s="149"/>
      <c r="AD716" s="149"/>
      <c r="AE716" s="149"/>
      <c r="AF716" s="171"/>
      <c r="AG716" s="172"/>
      <c r="AN716" s="149"/>
      <c r="AO716" s="149"/>
      <c r="AP716" s="149"/>
      <c r="AQ716" s="149"/>
      <c r="AR716" s="149"/>
      <c r="AS716" s="149"/>
      <c r="AT716" s="149"/>
      <c r="AU716" s="149"/>
    </row>
    <row r="717" spans="3:47" x14ac:dyDescent="0.2">
      <c r="C717" s="19"/>
      <c r="D717" s="19"/>
      <c r="AA717" s="149"/>
      <c r="AB717" s="149"/>
      <c r="AC717" s="149"/>
      <c r="AD717" s="149"/>
      <c r="AE717" s="149"/>
      <c r="AF717" s="171"/>
      <c r="AG717" s="172"/>
      <c r="AN717" s="149"/>
      <c r="AO717" s="149"/>
      <c r="AP717" s="149"/>
      <c r="AQ717" s="149"/>
      <c r="AR717" s="149"/>
      <c r="AS717" s="149"/>
      <c r="AT717" s="149"/>
      <c r="AU717" s="149"/>
    </row>
    <row r="718" spans="3:47" x14ac:dyDescent="0.2">
      <c r="C718" s="19"/>
      <c r="D718" s="19"/>
      <c r="AA718" s="149"/>
      <c r="AB718" s="149"/>
      <c r="AC718" s="149"/>
      <c r="AD718" s="149"/>
      <c r="AE718" s="149"/>
      <c r="AF718" s="171"/>
      <c r="AG718" s="172"/>
      <c r="AN718" s="149"/>
      <c r="AO718" s="149"/>
      <c r="AP718" s="149"/>
      <c r="AQ718" s="149"/>
      <c r="AR718" s="149"/>
      <c r="AS718" s="149"/>
      <c r="AT718" s="149"/>
      <c r="AU718" s="149"/>
    </row>
    <row r="719" spans="3:47" x14ac:dyDescent="0.2">
      <c r="C719" s="19"/>
      <c r="D719" s="19"/>
      <c r="AA719" s="149"/>
      <c r="AB719" s="149"/>
      <c r="AC719" s="149"/>
      <c r="AD719" s="149"/>
      <c r="AE719" s="149"/>
      <c r="AF719" s="171"/>
      <c r="AG719" s="172"/>
      <c r="AN719" s="149"/>
      <c r="AO719" s="149"/>
      <c r="AP719" s="149"/>
      <c r="AQ719" s="149"/>
      <c r="AR719" s="149"/>
      <c r="AS719" s="149"/>
      <c r="AT719" s="149"/>
      <c r="AU719" s="149"/>
    </row>
    <row r="720" spans="3:47" x14ac:dyDescent="0.2">
      <c r="C720" s="19"/>
      <c r="D720" s="19"/>
      <c r="AA720" s="149"/>
      <c r="AB720" s="149"/>
      <c r="AC720" s="149"/>
      <c r="AD720" s="149"/>
      <c r="AE720" s="149"/>
      <c r="AF720" s="171"/>
      <c r="AG720" s="172"/>
      <c r="AN720" s="149"/>
      <c r="AO720" s="149"/>
      <c r="AP720" s="149"/>
      <c r="AQ720" s="149"/>
      <c r="AR720" s="149"/>
      <c r="AS720" s="149"/>
      <c r="AT720" s="149"/>
      <c r="AU720" s="149"/>
    </row>
    <row r="721" spans="3:47" x14ac:dyDescent="0.2">
      <c r="C721" s="19"/>
      <c r="D721" s="19"/>
      <c r="AA721" s="149"/>
      <c r="AB721" s="149"/>
      <c r="AC721" s="149"/>
      <c r="AD721" s="149"/>
      <c r="AE721" s="149"/>
      <c r="AF721" s="171"/>
      <c r="AG721" s="172"/>
      <c r="AN721" s="149"/>
      <c r="AO721" s="149"/>
      <c r="AP721" s="149"/>
      <c r="AQ721" s="149"/>
      <c r="AR721" s="149"/>
      <c r="AS721" s="149"/>
      <c r="AT721" s="149"/>
      <c r="AU721" s="149"/>
    </row>
    <row r="722" spans="3:47" x14ac:dyDescent="0.2">
      <c r="C722" s="19"/>
      <c r="D722" s="19"/>
      <c r="AA722" s="149"/>
      <c r="AB722" s="149"/>
      <c r="AC722" s="149"/>
      <c r="AD722" s="149"/>
      <c r="AE722" s="149"/>
      <c r="AF722" s="171"/>
      <c r="AG722" s="172"/>
      <c r="AN722" s="149"/>
      <c r="AO722" s="149"/>
      <c r="AP722" s="149"/>
      <c r="AQ722" s="149"/>
      <c r="AR722" s="149"/>
      <c r="AS722" s="149"/>
      <c r="AT722" s="149"/>
      <c r="AU722" s="149"/>
    </row>
    <row r="723" spans="3:47" x14ac:dyDescent="0.2">
      <c r="C723" s="19"/>
      <c r="D723" s="19"/>
      <c r="AA723" s="149"/>
      <c r="AB723" s="149"/>
      <c r="AC723" s="149"/>
      <c r="AD723" s="149"/>
      <c r="AE723" s="149"/>
      <c r="AF723" s="171"/>
      <c r="AG723" s="172"/>
      <c r="AN723" s="149"/>
      <c r="AO723" s="149"/>
      <c r="AP723" s="149"/>
      <c r="AQ723" s="149"/>
      <c r="AR723" s="149"/>
      <c r="AS723" s="149"/>
      <c r="AT723" s="149"/>
      <c r="AU723" s="149"/>
    </row>
    <row r="724" spans="3:47" x14ac:dyDescent="0.2">
      <c r="C724" s="19"/>
      <c r="D724" s="19"/>
      <c r="AA724" s="149"/>
      <c r="AB724" s="149"/>
      <c r="AC724" s="149"/>
      <c r="AD724" s="149"/>
      <c r="AE724" s="149"/>
      <c r="AF724" s="171"/>
      <c r="AG724" s="172"/>
      <c r="AN724" s="149"/>
      <c r="AO724" s="149"/>
      <c r="AP724" s="149"/>
      <c r="AQ724" s="149"/>
      <c r="AR724" s="149"/>
      <c r="AS724" s="149"/>
      <c r="AT724" s="149"/>
      <c r="AU724" s="149"/>
    </row>
    <row r="725" spans="3:47" x14ac:dyDescent="0.2">
      <c r="C725" s="19"/>
      <c r="D725" s="19"/>
      <c r="AA725" s="149"/>
      <c r="AB725" s="149"/>
      <c r="AC725" s="149"/>
      <c r="AD725" s="149"/>
      <c r="AE725" s="149"/>
      <c r="AF725" s="171"/>
      <c r="AG725" s="172"/>
      <c r="AN725" s="149"/>
      <c r="AO725" s="149"/>
      <c r="AP725" s="149"/>
      <c r="AQ725" s="149"/>
      <c r="AR725" s="149"/>
      <c r="AS725" s="149"/>
      <c r="AT725" s="149"/>
      <c r="AU725" s="149"/>
    </row>
    <row r="726" spans="3:47" x14ac:dyDescent="0.2">
      <c r="C726" s="19"/>
      <c r="D726" s="19"/>
      <c r="AA726" s="149"/>
      <c r="AB726" s="149"/>
      <c r="AC726" s="149"/>
      <c r="AD726" s="149"/>
      <c r="AE726" s="149"/>
      <c r="AF726" s="171"/>
      <c r="AG726" s="172"/>
      <c r="AN726" s="149"/>
      <c r="AO726" s="149"/>
      <c r="AP726" s="149"/>
      <c r="AQ726" s="149"/>
      <c r="AR726" s="149"/>
      <c r="AS726" s="149"/>
      <c r="AT726" s="149"/>
      <c r="AU726" s="149"/>
    </row>
    <row r="727" spans="3:47" x14ac:dyDescent="0.2">
      <c r="C727" s="19"/>
      <c r="D727" s="19"/>
      <c r="AA727" s="149"/>
      <c r="AB727" s="149"/>
      <c r="AC727" s="149"/>
      <c r="AD727" s="149"/>
      <c r="AE727" s="149"/>
      <c r="AF727" s="171"/>
      <c r="AG727" s="172"/>
      <c r="AN727" s="149"/>
      <c r="AO727" s="149"/>
      <c r="AP727" s="149"/>
      <c r="AQ727" s="149"/>
      <c r="AR727" s="149"/>
      <c r="AS727" s="149"/>
      <c r="AT727" s="149"/>
      <c r="AU727" s="149"/>
    </row>
    <row r="728" spans="3:47" x14ac:dyDescent="0.2">
      <c r="C728" s="19"/>
      <c r="D728" s="19"/>
      <c r="AA728" s="149"/>
      <c r="AB728" s="149"/>
      <c r="AC728" s="149"/>
      <c r="AD728" s="149"/>
      <c r="AE728" s="149"/>
      <c r="AF728" s="171"/>
      <c r="AG728" s="172"/>
      <c r="AN728" s="149"/>
      <c r="AO728" s="149"/>
      <c r="AP728" s="149"/>
      <c r="AQ728" s="149"/>
      <c r="AR728" s="149"/>
      <c r="AS728" s="149"/>
      <c r="AT728" s="149"/>
      <c r="AU728" s="149"/>
    </row>
    <row r="729" spans="3:47" x14ac:dyDescent="0.2">
      <c r="C729" s="19"/>
      <c r="D729" s="19"/>
      <c r="AA729" s="149"/>
      <c r="AB729" s="149"/>
      <c r="AC729" s="149"/>
      <c r="AD729" s="149"/>
      <c r="AE729" s="149"/>
      <c r="AF729" s="171"/>
      <c r="AG729" s="172"/>
      <c r="AN729" s="149"/>
      <c r="AO729" s="149"/>
      <c r="AP729" s="149"/>
      <c r="AQ729" s="149"/>
      <c r="AR729" s="149"/>
      <c r="AS729" s="149"/>
      <c r="AT729" s="149"/>
      <c r="AU729" s="149"/>
    </row>
    <row r="730" spans="3:47" x14ac:dyDescent="0.2">
      <c r="C730" s="19"/>
      <c r="D730" s="19"/>
      <c r="AA730" s="149"/>
      <c r="AB730" s="149"/>
      <c r="AC730" s="149"/>
      <c r="AD730" s="149"/>
      <c r="AE730" s="149"/>
      <c r="AF730" s="171"/>
      <c r="AG730" s="172"/>
      <c r="AN730" s="149"/>
      <c r="AO730" s="149"/>
      <c r="AP730" s="149"/>
      <c r="AQ730" s="149"/>
      <c r="AR730" s="149"/>
      <c r="AS730" s="149"/>
      <c r="AT730" s="149"/>
      <c r="AU730" s="149"/>
    </row>
    <row r="731" spans="3:47" x14ac:dyDescent="0.2">
      <c r="C731" s="19"/>
      <c r="D731" s="19"/>
      <c r="AA731" s="149"/>
      <c r="AB731" s="149"/>
      <c r="AC731" s="149"/>
      <c r="AD731" s="149"/>
      <c r="AE731" s="149"/>
      <c r="AF731" s="171"/>
      <c r="AG731" s="172"/>
      <c r="AN731" s="149"/>
      <c r="AO731" s="149"/>
      <c r="AP731" s="149"/>
      <c r="AQ731" s="149"/>
      <c r="AR731" s="149"/>
      <c r="AS731" s="149"/>
      <c r="AT731" s="149"/>
      <c r="AU731" s="149"/>
    </row>
    <row r="732" spans="3:47" x14ac:dyDescent="0.2">
      <c r="C732" s="19"/>
      <c r="D732" s="19"/>
      <c r="AA732" s="149"/>
      <c r="AB732" s="149"/>
      <c r="AC732" s="149"/>
      <c r="AD732" s="149"/>
      <c r="AE732" s="149"/>
      <c r="AF732" s="171"/>
      <c r="AG732" s="172"/>
      <c r="AN732" s="149"/>
      <c r="AO732" s="149"/>
      <c r="AP732" s="149"/>
      <c r="AQ732" s="149"/>
      <c r="AR732" s="149"/>
      <c r="AS732" s="149"/>
      <c r="AT732" s="149"/>
      <c r="AU732" s="149"/>
    </row>
    <row r="733" spans="3:47" x14ac:dyDescent="0.2">
      <c r="C733" s="19"/>
      <c r="D733" s="19"/>
      <c r="AA733" s="149"/>
      <c r="AB733" s="149"/>
      <c r="AC733" s="149"/>
      <c r="AD733" s="149"/>
      <c r="AE733" s="149"/>
      <c r="AF733" s="171"/>
      <c r="AG733" s="172"/>
      <c r="AN733" s="149"/>
      <c r="AO733" s="149"/>
      <c r="AP733" s="149"/>
      <c r="AQ733" s="149"/>
      <c r="AR733" s="149"/>
      <c r="AS733" s="149"/>
      <c r="AT733" s="149"/>
      <c r="AU733" s="149"/>
    </row>
    <row r="734" spans="3:47" x14ac:dyDescent="0.2">
      <c r="C734" s="19"/>
      <c r="D734" s="19"/>
      <c r="AA734" s="149"/>
      <c r="AB734" s="149"/>
      <c r="AC734" s="149"/>
      <c r="AD734" s="149"/>
      <c r="AE734" s="149"/>
      <c r="AF734" s="171"/>
      <c r="AG734" s="172"/>
      <c r="AN734" s="149"/>
      <c r="AO734" s="149"/>
      <c r="AP734" s="149"/>
      <c r="AQ734" s="149"/>
      <c r="AR734" s="149"/>
      <c r="AS734" s="149"/>
      <c r="AT734" s="149"/>
      <c r="AU734" s="149"/>
    </row>
    <row r="735" spans="3:47" x14ac:dyDescent="0.2">
      <c r="C735" s="19"/>
      <c r="D735" s="19"/>
      <c r="AA735" s="149"/>
      <c r="AB735" s="149"/>
      <c r="AC735" s="149"/>
      <c r="AD735" s="149"/>
      <c r="AE735" s="149"/>
      <c r="AF735" s="171"/>
      <c r="AG735" s="172"/>
      <c r="AN735" s="149"/>
      <c r="AO735" s="149"/>
      <c r="AP735" s="149"/>
      <c r="AQ735" s="149"/>
      <c r="AR735" s="149"/>
      <c r="AS735" s="149"/>
      <c r="AT735" s="149"/>
      <c r="AU735" s="149"/>
    </row>
    <row r="736" spans="3:47" x14ac:dyDescent="0.2">
      <c r="C736" s="19"/>
      <c r="D736" s="19"/>
      <c r="AA736" s="149"/>
      <c r="AB736" s="149"/>
      <c r="AC736" s="149"/>
      <c r="AD736" s="149"/>
      <c r="AE736" s="149"/>
      <c r="AF736" s="171"/>
      <c r="AG736" s="172"/>
      <c r="AN736" s="149"/>
      <c r="AO736" s="149"/>
      <c r="AP736" s="149"/>
      <c r="AQ736" s="149"/>
      <c r="AR736" s="149"/>
      <c r="AS736" s="149"/>
      <c r="AT736" s="149"/>
      <c r="AU736" s="149"/>
    </row>
    <row r="737" spans="3:47" x14ac:dyDescent="0.2">
      <c r="C737" s="19"/>
      <c r="D737" s="19"/>
      <c r="AA737" s="149"/>
      <c r="AB737" s="149"/>
      <c r="AC737" s="149"/>
      <c r="AD737" s="149"/>
      <c r="AE737" s="149"/>
      <c r="AF737" s="171"/>
      <c r="AG737" s="172"/>
      <c r="AN737" s="149"/>
      <c r="AO737" s="149"/>
      <c r="AP737" s="149"/>
      <c r="AQ737" s="149"/>
      <c r="AR737" s="149"/>
      <c r="AS737" s="149"/>
      <c r="AT737" s="149"/>
      <c r="AU737" s="149"/>
    </row>
    <row r="738" spans="3:47" x14ac:dyDescent="0.2">
      <c r="C738" s="19"/>
      <c r="D738" s="19"/>
      <c r="AA738" s="149"/>
      <c r="AB738" s="149"/>
      <c r="AC738" s="149"/>
      <c r="AD738" s="149"/>
      <c r="AE738" s="149"/>
      <c r="AF738" s="171"/>
      <c r="AG738" s="172"/>
      <c r="AN738" s="149"/>
      <c r="AO738" s="149"/>
      <c r="AP738" s="149"/>
      <c r="AQ738" s="149"/>
      <c r="AR738" s="149"/>
      <c r="AS738" s="149"/>
      <c r="AT738" s="149"/>
      <c r="AU738" s="149"/>
    </row>
    <row r="739" spans="3:47" x14ac:dyDescent="0.2">
      <c r="C739" s="19"/>
      <c r="D739" s="19"/>
      <c r="AA739" s="149"/>
      <c r="AB739" s="149"/>
      <c r="AC739" s="149"/>
      <c r="AD739" s="149"/>
      <c r="AE739" s="149"/>
      <c r="AF739" s="171"/>
      <c r="AG739" s="172"/>
      <c r="AN739" s="149"/>
      <c r="AO739" s="149"/>
      <c r="AP739" s="149"/>
      <c r="AQ739" s="149"/>
      <c r="AR739" s="149"/>
      <c r="AS739" s="149"/>
      <c r="AT739" s="149"/>
      <c r="AU739" s="149"/>
    </row>
    <row r="740" spans="3:47" x14ac:dyDescent="0.2">
      <c r="C740" s="19"/>
      <c r="D740" s="19"/>
      <c r="AA740" s="149"/>
      <c r="AB740" s="149"/>
      <c r="AC740" s="149"/>
      <c r="AD740" s="149"/>
      <c r="AE740" s="149"/>
      <c r="AF740" s="171"/>
      <c r="AG740" s="172"/>
      <c r="AN740" s="149"/>
      <c r="AO740" s="149"/>
      <c r="AP740" s="149"/>
      <c r="AQ740" s="149"/>
      <c r="AR740" s="149"/>
      <c r="AS740" s="149"/>
      <c r="AT740" s="149"/>
      <c r="AU740" s="149"/>
    </row>
    <row r="741" spans="3:47" x14ac:dyDescent="0.2">
      <c r="C741" s="19"/>
      <c r="D741" s="19"/>
      <c r="AA741" s="149"/>
      <c r="AB741" s="149"/>
      <c r="AC741" s="149"/>
      <c r="AD741" s="149"/>
      <c r="AE741" s="149"/>
      <c r="AF741" s="171"/>
      <c r="AG741" s="172"/>
      <c r="AN741" s="149"/>
      <c r="AO741" s="149"/>
      <c r="AP741" s="149"/>
      <c r="AQ741" s="149"/>
      <c r="AR741" s="149"/>
      <c r="AS741" s="149"/>
      <c r="AT741" s="149"/>
      <c r="AU741" s="149"/>
    </row>
    <row r="742" spans="3:47" x14ac:dyDescent="0.2">
      <c r="C742" s="19"/>
      <c r="D742" s="19"/>
      <c r="AA742" s="149"/>
      <c r="AB742" s="149"/>
      <c r="AC742" s="149"/>
      <c r="AD742" s="149"/>
      <c r="AE742" s="149"/>
      <c r="AF742" s="171"/>
      <c r="AG742" s="172"/>
      <c r="AN742" s="149"/>
      <c r="AO742" s="149"/>
      <c r="AP742" s="149"/>
      <c r="AQ742" s="149"/>
      <c r="AR742" s="149"/>
      <c r="AS742" s="149"/>
      <c r="AT742" s="149"/>
      <c r="AU742" s="149"/>
    </row>
    <row r="743" spans="3:47" x14ac:dyDescent="0.2">
      <c r="C743" s="19"/>
      <c r="D743" s="19"/>
      <c r="AA743" s="149"/>
      <c r="AB743" s="149"/>
      <c r="AC743" s="149"/>
      <c r="AD743" s="149"/>
      <c r="AE743" s="149"/>
      <c r="AF743" s="171"/>
      <c r="AG743" s="172"/>
      <c r="AN743" s="149"/>
      <c r="AO743" s="149"/>
      <c r="AP743" s="149"/>
      <c r="AQ743" s="149"/>
      <c r="AR743" s="149"/>
      <c r="AS743" s="149"/>
      <c r="AT743" s="149"/>
      <c r="AU743" s="149"/>
    </row>
    <row r="744" spans="3:47" x14ac:dyDescent="0.2">
      <c r="C744" s="19"/>
      <c r="D744" s="19"/>
      <c r="AA744" s="149"/>
      <c r="AB744" s="149"/>
      <c r="AC744" s="149"/>
      <c r="AD744" s="149"/>
      <c r="AE744" s="149"/>
      <c r="AF744" s="171"/>
      <c r="AG744" s="172"/>
      <c r="AN744" s="149"/>
      <c r="AO744" s="149"/>
      <c r="AP744" s="149"/>
      <c r="AQ744" s="149"/>
      <c r="AR744" s="149"/>
      <c r="AS744" s="149"/>
      <c r="AT744" s="149"/>
      <c r="AU744" s="149"/>
    </row>
    <row r="745" spans="3:47" x14ac:dyDescent="0.2">
      <c r="C745" s="19"/>
      <c r="D745" s="19"/>
      <c r="AA745" s="149"/>
      <c r="AB745" s="149"/>
      <c r="AC745" s="149"/>
      <c r="AD745" s="149"/>
      <c r="AE745" s="149"/>
      <c r="AF745" s="171"/>
      <c r="AG745" s="172"/>
      <c r="AN745" s="149"/>
      <c r="AO745" s="149"/>
      <c r="AP745" s="149"/>
      <c r="AQ745" s="149"/>
      <c r="AR745" s="149"/>
      <c r="AS745" s="149"/>
      <c r="AT745" s="149"/>
      <c r="AU745" s="149"/>
    </row>
    <row r="746" spans="3:47" x14ac:dyDescent="0.2">
      <c r="C746" s="19"/>
      <c r="D746" s="19"/>
      <c r="AA746" s="149"/>
      <c r="AB746" s="149"/>
      <c r="AC746" s="149"/>
      <c r="AD746" s="149"/>
      <c r="AE746" s="149"/>
      <c r="AF746" s="171"/>
      <c r="AG746" s="172"/>
      <c r="AN746" s="149"/>
      <c r="AO746" s="149"/>
      <c r="AP746" s="149"/>
      <c r="AQ746" s="149"/>
      <c r="AR746" s="149"/>
      <c r="AS746" s="149"/>
      <c r="AT746" s="149"/>
      <c r="AU746" s="149"/>
    </row>
    <row r="747" spans="3:47" x14ac:dyDescent="0.2">
      <c r="C747" s="19"/>
      <c r="D747" s="19"/>
      <c r="AA747" s="149"/>
      <c r="AB747" s="149"/>
      <c r="AC747" s="149"/>
      <c r="AD747" s="149"/>
      <c r="AE747" s="149"/>
      <c r="AF747" s="171"/>
      <c r="AG747" s="172"/>
      <c r="AN747" s="149"/>
      <c r="AO747" s="149"/>
      <c r="AP747" s="149"/>
      <c r="AQ747" s="149"/>
      <c r="AR747" s="149"/>
      <c r="AS747" s="149"/>
      <c r="AT747" s="149"/>
      <c r="AU747" s="149"/>
    </row>
    <row r="748" spans="3:47" x14ac:dyDescent="0.2">
      <c r="C748" s="19"/>
      <c r="D748" s="19"/>
      <c r="AA748" s="149"/>
      <c r="AB748" s="149"/>
      <c r="AC748" s="149"/>
      <c r="AD748" s="149"/>
      <c r="AE748" s="149"/>
      <c r="AF748" s="171"/>
      <c r="AG748" s="172"/>
      <c r="AN748" s="149"/>
      <c r="AO748" s="149"/>
      <c r="AP748" s="149"/>
      <c r="AQ748" s="149"/>
      <c r="AR748" s="149"/>
      <c r="AS748" s="149"/>
      <c r="AT748" s="149"/>
      <c r="AU748" s="149"/>
    </row>
    <row r="749" spans="3:47" x14ac:dyDescent="0.2">
      <c r="C749" s="19"/>
      <c r="D749" s="19"/>
      <c r="AA749" s="149"/>
      <c r="AB749" s="149"/>
      <c r="AC749" s="149"/>
      <c r="AD749" s="149"/>
      <c r="AE749" s="149"/>
      <c r="AF749" s="171"/>
      <c r="AG749" s="172"/>
      <c r="AN749" s="149"/>
      <c r="AO749" s="149"/>
      <c r="AP749" s="149"/>
      <c r="AQ749" s="149"/>
      <c r="AR749" s="149"/>
      <c r="AS749" s="149"/>
      <c r="AT749" s="149"/>
      <c r="AU749" s="149"/>
    </row>
    <row r="750" spans="3:47" x14ac:dyDescent="0.2">
      <c r="C750" s="19"/>
      <c r="D750" s="19"/>
      <c r="AA750" s="149"/>
      <c r="AB750" s="149"/>
      <c r="AC750" s="149"/>
      <c r="AD750" s="149"/>
      <c r="AE750" s="149"/>
      <c r="AF750" s="171"/>
      <c r="AG750" s="172"/>
      <c r="AN750" s="149"/>
      <c r="AO750" s="149"/>
      <c r="AP750" s="149"/>
      <c r="AQ750" s="149"/>
      <c r="AR750" s="149"/>
      <c r="AS750" s="149"/>
      <c r="AT750" s="149"/>
      <c r="AU750" s="149"/>
    </row>
    <row r="751" spans="3:47" x14ac:dyDescent="0.2">
      <c r="C751" s="19"/>
      <c r="D751" s="19"/>
      <c r="AA751" s="149"/>
      <c r="AB751" s="149"/>
      <c r="AC751" s="149"/>
      <c r="AD751" s="149"/>
      <c r="AE751" s="149"/>
      <c r="AF751" s="171"/>
      <c r="AG751" s="172"/>
      <c r="AN751" s="149"/>
      <c r="AO751" s="149"/>
      <c r="AP751" s="149"/>
      <c r="AQ751" s="149"/>
      <c r="AR751" s="149"/>
      <c r="AS751" s="149"/>
      <c r="AT751" s="149"/>
      <c r="AU751" s="149"/>
    </row>
    <row r="752" spans="3:47" x14ac:dyDescent="0.2">
      <c r="C752" s="19"/>
      <c r="D752" s="19"/>
      <c r="AA752" s="149"/>
      <c r="AB752" s="149"/>
      <c r="AC752" s="149"/>
      <c r="AD752" s="149"/>
      <c r="AE752" s="149"/>
      <c r="AF752" s="171"/>
      <c r="AG752" s="172"/>
      <c r="AN752" s="149"/>
      <c r="AO752" s="149"/>
      <c r="AP752" s="149"/>
      <c r="AQ752" s="149"/>
      <c r="AR752" s="149"/>
      <c r="AS752" s="149"/>
      <c r="AT752" s="149"/>
      <c r="AU752" s="149"/>
    </row>
    <row r="753" spans="3:47" x14ac:dyDescent="0.2">
      <c r="C753" s="19"/>
      <c r="D753" s="19"/>
      <c r="AA753" s="149"/>
      <c r="AB753" s="149"/>
      <c r="AC753" s="149"/>
      <c r="AD753" s="149"/>
      <c r="AE753" s="149"/>
      <c r="AF753" s="171"/>
      <c r="AG753" s="172"/>
      <c r="AN753" s="149"/>
      <c r="AO753" s="149"/>
      <c r="AP753" s="149"/>
      <c r="AQ753" s="149"/>
      <c r="AR753" s="149"/>
      <c r="AS753" s="149"/>
      <c r="AT753" s="149"/>
      <c r="AU753" s="149"/>
    </row>
    <row r="754" spans="3:47" x14ac:dyDescent="0.2">
      <c r="C754" s="19"/>
      <c r="D754" s="19"/>
      <c r="AA754" s="149"/>
      <c r="AB754" s="149"/>
      <c r="AC754" s="149"/>
      <c r="AD754" s="149"/>
      <c r="AE754" s="149"/>
      <c r="AF754" s="171"/>
      <c r="AG754" s="172"/>
      <c r="AN754" s="149"/>
      <c r="AO754" s="149"/>
      <c r="AP754" s="149"/>
      <c r="AQ754" s="149"/>
      <c r="AR754" s="149"/>
      <c r="AS754" s="149"/>
      <c r="AT754" s="149"/>
      <c r="AU754" s="149"/>
    </row>
    <row r="755" spans="3:47" x14ac:dyDescent="0.2">
      <c r="C755" s="19"/>
      <c r="D755" s="19"/>
      <c r="AA755" s="149"/>
      <c r="AB755" s="149"/>
      <c r="AC755" s="149"/>
      <c r="AD755" s="149"/>
      <c r="AE755" s="149"/>
      <c r="AF755" s="171"/>
      <c r="AG755" s="172"/>
      <c r="AN755" s="149"/>
      <c r="AO755" s="149"/>
      <c r="AP755" s="149"/>
      <c r="AQ755" s="149"/>
      <c r="AR755" s="149"/>
      <c r="AS755" s="149"/>
      <c r="AT755" s="149"/>
      <c r="AU755" s="149"/>
    </row>
    <row r="756" spans="3:47" x14ac:dyDescent="0.2">
      <c r="C756" s="19"/>
      <c r="D756" s="19"/>
      <c r="AA756" s="149"/>
      <c r="AB756" s="149"/>
      <c r="AC756" s="149"/>
      <c r="AD756" s="149"/>
      <c r="AE756" s="149"/>
      <c r="AF756" s="171"/>
      <c r="AG756" s="172"/>
      <c r="AN756" s="149"/>
      <c r="AO756" s="149"/>
      <c r="AP756" s="149"/>
      <c r="AQ756" s="149"/>
      <c r="AR756" s="149"/>
      <c r="AS756" s="149"/>
      <c r="AT756" s="149"/>
      <c r="AU756" s="149"/>
    </row>
    <row r="757" spans="3:47" x14ac:dyDescent="0.2">
      <c r="C757" s="19"/>
      <c r="D757" s="19"/>
      <c r="AA757" s="149"/>
      <c r="AB757" s="149"/>
      <c r="AC757" s="149"/>
      <c r="AD757" s="149"/>
      <c r="AE757" s="149"/>
      <c r="AF757" s="171"/>
      <c r="AG757" s="172"/>
      <c r="AN757" s="149"/>
      <c r="AO757" s="149"/>
      <c r="AP757" s="149"/>
      <c r="AQ757" s="149"/>
      <c r="AR757" s="149"/>
      <c r="AS757" s="149"/>
      <c r="AT757" s="149"/>
      <c r="AU757" s="149"/>
    </row>
    <row r="758" spans="3:47" x14ac:dyDescent="0.2">
      <c r="C758" s="19"/>
      <c r="D758" s="19"/>
      <c r="AA758" s="149"/>
      <c r="AB758" s="149"/>
      <c r="AC758" s="149"/>
      <c r="AD758" s="149"/>
      <c r="AE758" s="149"/>
      <c r="AF758" s="171"/>
      <c r="AG758" s="172"/>
      <c r="AN758" s="149"/>
      <c r="AO758" s="149"/>
      <c r="AP758" s="149"/>
      <c r="AQ758" s="149"/>
      <c r="AR758" s="149"/>
      <c r="AS758" s="149"/>
      <c r="AT758" s="149"/>
      <c r="AU758" s="149"/>
    </row>
    <row r="759" spans="3:47" x14ac:dyDescent="0.2">
      <c r="C759" s="19"/>
      <c r="D759" s="19"/>
      <c r="AA759" s="149"/>
      <c r="AB759" s="149"/>
      <c r="AC759" s="149"/>
      <c r="AD759" s="149"/>
      <c r="AE759" s="149"/>
      <c r="AF759" s="171"/>
      <c r="AG759" s="172"/>
      <c r="AN759" s="149"/>
      <c r="AO759" s="149"/>
      <c r="AP759" s="149"/>
      <c r="AQ759" s="149"/>
      <c r="AR759" s="149"/>
      <c r="AS759" s="149"/>
      <c r="AT759" s="149"/>
      <c r="AU759" s="149"/>
    </row>
    <row r="760" spans="3:47" x14ac:dyDescent="0.2">
      <c r="C760" s="19"/>
      <c r="D760" s="19"/>
    </row>
    <row r="761" spans="3:47" x14ac:dyDescent="0.2">
      <c r="C761" s="19"/>
      <c r="D761" s="19"/>
    </row>
    <row r="762" spans="3:47" x14ac:dyDescent="0.2">
      <c r="C762" s="19"/>
      <c r="D762" s="19"/>
    </row>
    <row r="763" spans="3:47" x14ac:dyDescent="0.2">
      <c r="C763" s="19"/>
      <c r="D763" s="19"/>
    </row>
    <row r="764" spans="3:47" x14ac:dyDescent="0.2">
      <c r="C764" s="19"/>
      <c r="D764" s="19"/>
    </row>
    <row r="765" spans="3:47" x14ac:dyDescent="0.2">
      <c r="C765" s="19"/>
      <c r="D765" s="19"/>
    </row>
    <row r="766" spans="3:47" x14ac:dyDescent="0.2">
      <c r="C766" s="19"/>
      <c r="D766" s="19"/>
    </row>
    <row r="767" spans="3:47" x14ac:dyDescent="0.2">
      <c r="C767" s="19"/>
      <c r="D767" s="19"/>
    </row>
    <row r="768" spans="3:47" x14ac:dyDescent="0.2">
      <c r="C768" s="19"/>
      <c r="D768" s="19"/>
    </row>
    <row r="769" spans="3:4" x14ac:dyDescent="0.2">
      <c r="C769" s="19"/>
      <c r="D769" s="19"/>
    </row>
    <row r="770" spans="3:4" x14ac:dyDescent="0.2">
      <c r="C770" s="19"/>
      <c r="D770" s="19"/>
    </row>
    <row r="771" spans="3:4" x14ac:dyDescent="0.2">
      <c r="C771" s="19"/>
      <c r="D771" s="19"/>
    </row>
    <row r="772" spans="3:4" x14ac:dyDescent="0.2">
      <c r="C772" s="19"/>
      <c r="D772" s="19"/>
    </row>
    <row r="773" spans="3:4" x14ac:dyDescent="0.2">
      <c r="C773" s="19"/>
      <c r="D773" s="19"/>
    </row>
    <row r="774" spans="3:4" x14ac:dyDescent="0.2">
      <c r="C774" s="19"/>
      <c r="D774" s="19"/>
    </row>
    <row r="775" spans="3:4" x14ac:dyDescent="0.2">
      <c r="C775" s="19"/>
      <c r="D775" s="19"/>
    </row>
    <row r="776" spans="3:4" x14ac:dyDescent="0.2">
      <c r="C776" s="19"/>
      <c r="D776" s="19"/>
    </row>
    <row r="777" spans="3:4" x14ac:dyDescent="0.2">
      <c r="C777" s="19"/>
      <c r="D777" s="19"/>
    </row>
    <row r="778" spans="3:4" x14ac:dyDescent="0.2">
      <c r="C778" s="19"/>
      <c r="D778" s="19"/>
    </row>
    <row r="779" spans="3:4" x14ac:dyDescent="0.2">
      <c r="C779" s="19"/>
      <c r="D779" s="19"/>
    </row>
    <row r="780" spans="3:4" x14ac:dyDescent="0.2">
      <c r="C780" s="19"/>
      <c r="D780" s="19"/>
    </row>
    <row r="781" spans="3:4" x14ac:dyDescent="0.2">
      <c r="C781" s="19"/>
      <c r="D781" s="19"/>
    </row>
    <row r="782" spans="3:4" x14ac:dyDescent="0.2">
      <c r="C782" s="19"/>
      <c r="D782" s="19"/>
    </row>
    <row r="783" spans="3:4" x14ac:dyDescent="0.2">
      <c r="C783" s="19"/>
      <c r="D783" s="19"/>
    </row>
    <row r="784" spans="3:4" x14ac:dyDescent="0.2">
      <c r="C784" s="19"/>
      <c r="D784" s="19"/>
    </row>
    <row r="785" spans="3:4" x14ac:dyDescent="0.2">
      <c r="C785" s="19"/>
      <c r="D785" s="19"/>
    </row>
    <row r="786" spans="3:4" x14ac:dyDescent="0.2">
      <c r="C786" s="19"/>
      <c r="D786" s="19"/>
    </row>
    <row r="787" spans="3:4" x14ac:dyDescent="0.2">
      <c r="C787" s="19"/>
      <c r="D787" s="19"/>
    </row>
    <row r="788" spans="3:4" x14ac:dyDescent="0.2">
      <c r="C788" s="19"/>
      <c r="D788" s="19"/>
    </row>
    <row r="789" spans="3:4" x14ac:dyDescent="0.2">
      <c r="C789" s="19"/>
      <c r="D789" s="19"/>
    </row>
    <row r="790" spans="3:4" x14ac:dyDescent="0.2">
      <c r="C790" s="19"/>
      <c r="D790" s="19"/>
    </row>
    <row r="791" spans="3:4" x14ac:dyDescent="0.2">
      <c r="C791" s="19"/>
      <c r="D791" s="19"/>
    </row>
    <row r="792" spans="3:4" x14ac:dyDescent="0.2">
      <c r="C792" s="19"/>
      <c r="D792" s="19"/>
    </row>
    <row r="793" spans="3:4" x14ac:dyDescent="0.2">
      <c r="C793" s="19"/>
      <c r="D793" s="19"/>
    </row>
    <row r="794" spans="3:4" x14ac:dyDescent="0.2">
      <c r="C794" s="19"/>
      <c r="D794" s="19"/>
    </row>
    <row r="795" spans="3:4" x14ac:dyDescent="0.2">
      <c r="C795" s="19"/>
      <c r="D795" s="19"/>
    </row>
    <row r="796" spans="3:4" x14ac:dyDescent="0.2">
      <c r="C796" s="19"/>
      <c r="D796" s="19"/>
    </row>
    <row r="797" spans="3:4" x14ac:dyDescent="0.2">
      <c r="C797" s="19"/>
      <c r="D797" s="19"/>
    </row>
    <row r="798" spans="3:4" x14ac:dyDescent="0.2">
      <c r="C798" s="19"/>
      <c r="D798" s="19"/>
    </row>
    <row r="799" spans="3:4" x14ac:dyDescent="0.2">
      <c r="C799" s="19"/>
      <c r="D799" s="19"/>
    </row>
    <row r="800" spans="3:4" x14ac:dyDescent="0.2">
      <c r="C800" s="19"/>
      <c r="D800" s="19"/>
    </row>
    <row r="801" spans="3:4" x14ac:dyDescent="0.2">
      <c r="C801" s="19"/>
      <c r="D801" s="19"/>
    </row>
    <row r="802" spans="3:4" x14ac:dyDescent="0.2">
      <c r="C802" s="19"/>
      <c r="D802" s="19"/>
    </row>
    <row r="803" spans="3:4" x14ac:dyDescent="0.2">
      <c r="C803" s="19"/>
      <c r="D803" s="19"/>
    </row>
    <row r="804" spans="3:4" x14ac:dyDescent="0.2">
      <c r="C804" s="19"/>
      <c r="D804" s="19"/>
    </row>
    <row r="805" spans="3:4" x14ac:dyDescent="0.2">
      <c r="C805" s="19"/>
      <c r="D805" s="19"/>
    </row>
    <row r="806" spans="3:4" x14ac:dyDescent="0.2">
      <c r="C806" s="19"/>
      <c r="D806" s="19"/>
    </row>
    <row r="807" spans="3:4" x14ac:dyDescent="0.2">
      <c r="C807" s="19"/>
      <c r="D807" s="19"/>
    </row>
    <row r="808" spans="3:4" x14ac:dyDescent="0.2">
      <c r="C808" s="19"/>
      <c r="D808" s="19"/>
    </row>
    <row r="809" spans="3:4" x14ac:dyDescent="0.2">
      <c r="C809" s="19"/>
      <c r="D809" s="19"/>
    </row>
    <row r="810" spans="3:4" x14ac:dyDescent="0.2">
      <c r="C810" s="19"/>
      <c r="D810" s="19"/>
    </row>
    <row r="811" spans="3:4" x14ac:dyDescent="0.2">
      <c r="C811" s="19"/>
      <c r="D811" s="19"/>
    </row>
    <row r="812" spans="3:4" x14ac:dyDescent="0.2">
      <c r="C812" s="19"/>
      <c r="D812" s="19"/>
    </row>
    <row r="813" spans="3:4" x14ac:dyDescent="0.2">
      <c r="C813" s="19"/>
      <c r="D813" s="19"/>
    </row>
    <row r="814" spans="3:4" x14ac:dyDescent="0.2">
      <c r="C814" s="19"/>
      <c r="D814" s="19"/>
    </row>
    <row r="815" spans="3:4" x14ac:dyDescent="0.2">
      <c r="C815" s="19"/>
      <c r="D815" s="19"/>
    </row>
    <row r="816" spans="3:4" x14ac:dyDescent="0.2">
      <c r="C816" s="19"/>
      <c r="D816" s="19"/>
    </row>
    <row r="817" spans="3:4" x14ac:dyDescent="0.2">
      <c r="C817" s="19"/>
      <c r="D817" s="19"/>
    </row>
    <row r="818" spans="3:4" x14ac:dyDescent="0.2">
      <c r="C818" s="19"/>
      <c r="D818" s="19"/>
    </row>
    <row r="819" spans="3:4" x14ac:dyDescent="0.2">
      <c r="C819" s="19"/>
      <c r="D819" s="19"/>
    </row>
    <row r="820" spans="3:4" x14ac:dyDescent="0.2">
      <c r="C820" s="19"/>
      <c r="D820" s="19"/>
    </row>
    <row r="821" spans="3:4" x14ac:dyDescent="0.2">
      <c r="C821" s="19"/>
      <c r="D821" s="19"/>
    </row>
    <row r="822" spans="3:4" x14ac:dyDescent="0.2">
      <c r="C822" s="19"/>
      <c r="D822" s="19"/>
    </row>
    <row r="823" spans="3:4" x14ac:dyDescent="0.2">
      <c r="C823" s="19"/>
      <c r="D823" s="19"/>
    </row>
    <row r="824" spans="3:4" x14ac:dyDescent="0.2">
      <c r="C824" s="19"/>
      <c r="D824" s="19"/>
    </row>
    <row r="825" spans="3:4" x14ac:dyDescent="0.2">
      <c r="C825" s="19"/>
      <c r="D825" s="19"/>
    </row>
    <row r="826" spans="3:4" x14ac:dyDescent="0.2">
      <c r="C826" s="19"/>
      <c r="D826" s="19"/>
    </row>
    <row r="827" spans="3:4" x14ac:dyDescent="0.2">
      <c r="C827" s="19"/>
      <c r="D827" s="19"/>
    </row>
    <row r="828" spans="3:4" x14ac:dyDescent="0.2">
      <c r="C828" s="19"/>
      <c r="D828" s="19"/>
    </row>
    <row r="829" spans="3:4" x14ac:dyDescent="0.2">
      <c r="C829" s="19"/>
      <c r="D829" s="19"/>
    </row>
    <row r="830" spans="3:4" x14ac:dyDescent="0.2">
      <c r="C830" s="19"/>
      <c r="D830" s="19"/>
    </row>
    <row r="831" spans="3:4" x14ac:dyDescent="0.2">
      <c r="C831" s="19"/>
      <c r="D831" s="19"/>
    </row>
    <row r="832" spans="3:4" x14ac:dyDescent="0.2">
      <c r="C832" s="19"/>
      <c r="D832" s="19"/>
    </row>
    <row r="833" spans="3:4" x14ac:dyDescent="0.2">
      <c r="C833" s="19"/>
      <c r="D833" s="19"/>
    </row>
    <row r="834" spans="3:4" x14ac:dyDescent="0.2">
      <c r="C834" s="19"/>
      <c r="D834" s="19"/>
    </row>
    <row r="835" spans="3:4" x14ac:dyDescent="0.2">
      <c r="C835" s="19"/>
      <c r="D835" s="19"/>
    </row>
    <row r="836" spans="3:4" x14ac:dyDescent="0.2">
      <c r="C836" s="19"/>
      <c r="D836" s="19"/>
    </row>
    <row r="837" spans="3:4" x14ac:dyDescent="0.2">
      <c r="C837" s="19"/>
      <c r="D837" s="19"/>
    </row>
    <row r="838" spans="3:4" x14ac:dyDescent="0.2">
      <c r="C838" s="19"/>
      <c r="D838" s="19"/>
    </row>
    <row r="839" spans="3:4" x14ac:dyDescent="0.2">
      <c r="C839" s="19"/>
      <c r="D839" s="19"/>
    </row>
    <row r="840" spans="3:4" x14ac:dyDescent="0.2">
      <c r="C840" s="19"/>
      <c r="D840" s="19"/>
    </row>
    <row r="841" spans="3:4" x14ac:dyDescent="0.2">
      <c r="C841" s="19"/>
      <c r="D841" s="19"/>
    </row>
    <row r="842" spans="3:4" x14ac:dyDescent="0.2">
      <c r="C842" s="19"/>
      <c r="D842" s="19"/>
    </row>
    <row r="843" spans="3:4" x14ac:dyDescent="0.2">
      <c r="C843" s="19"/>
      <c r="D843" s="19"/>
    </row>
    <row r="844" spans="3:4" x14ac:dyDescent="0.2">
      <c r="C844" s="19"/>
      <c r="D844" s="19"/>
    </row>
    <row r="845" spans="3:4" x14ac:dyDescent="0.2">
      <c r="C845" s="19"/>
      <c r="D845" s="19"/>
    </row>
    <row r="846" spans="3:4" x14ac:dyDescent="0.2">
      <c r="C846" s="19"/>
      <c r="D846" s="19"/>
    </row>
    <row r="847" spans="3:4" x14ac:dyDescent="0.2">
      <c r="C847" s="19"/>
      <c r="D847" s="19"/>
    </row>
    <row r="848" spans="3:4" x14ac:dyDescent="0.2">
      <c r="C848" s="19"/>
      <c r="D848" s="19"/>
    </row>
    <row r="849" spans="3:4" x14ac:dyDescent="0.2">
      <c r="C849" s="19"/>
      <c r="D849" s="19"/>
    </row>
    <row r="850" spans="3:4" x14ac:dyDescent="0.2">
      <c r="C850" s="19"/>
      <c r="D850" s="19"/>
    </row>
    <row r="851" spans="3:4" x14ac:dyDescent="0.2">
      <c r="C851" s="19"/>
      <c r="D851" s="19"/>
    </row>
    <row r="852" spans="3:4" x14ac:dyDescent="0.2">
      <c r="C852" s="19"/>
      <c r="D852" s="19"/>
    </row>
    <row r="853" spans="3:4" x14ac:dyDescent="0.2">
      <c r="C853" s="19"/>
      <c r="D853" s="19"/>
    </row>
    <row r="854" spans="3:4" x14ac:dyDescent="0.2">
      <c r="C854" s="19"/>
      <c r="D854" s="19"/>
    </row>
    <row r="855" spans="3:4" x14ac:dyDescent="0.2">
      <c r="C855" s="19"/>
      <c r="D855" s="19"/>
    </row>
    <row r="856" spans="3:4" x14ac:dyDescent="0.2">
      <c r="C856" s="19"/>
      <c r="D856" s="19"/>
    </row>
    <row r="857" spans="3:4" x14ac:dyDescent="0.2">
      <c r="C857" s="19"/>
      <c r="D857" s="19"/>
    </row>
    <row r="858" spans="3:4" x14ac:dyDescent="0.2">
      <c r="C858" s="19"/>
      <c r="D858" s="19"/>
    </row>
    <row r="859" spans="3:4" x14ac:dyDescent="0.2">
      <c r="C859" s="19"/>
      <c r="D859" s="19"/>
    </row>
    <row r="860" spans="3:4" x14ac:dyDescent="0.2">
      <c r="C860" s="19"/>
      <c r="D860" s="19"/>
    </row>
    <row r="861" spans="3:4" x14ac:dyDescent="0.2">
      <c r="C861" s="19"/>
      <c r="D861" s="19"/>
    </row>
    <row r="862" spans="3:4" x14ac:dyDescent="0.2">
      <c r="C862" s="19"/>
      <c r="D862" s="19"/>
    </row>
    <row r="863" spans="3:4" x14ac:dyDescent="0.2">
      <c r="C863" s="19"/>
      <c r="D863" s="19"/>
    </row>
    <row r="864" spans="3:4" x14ac:dyDescent="0.2">
      <c r="C864" s="19"/>
      <c r="D864" s="19"/>
    </row>
    <row r="865" spans="3:4" x14ac:dyDescent="0.2">
      <c r="C865" s="19"/>
      <c r="D865" s="19"/>
    </row>
    <row r="866" spans="3:4" x14ac:dyDescent="0.2">
      <c r="C866" s="19"/>
      <c r="D866" s="19"/>
    </row>
    <row r="867" spans="3:4" x14ac:dyDescent="0.2">
      <c r="C867" s="19"/>
      <c r="D867" s="19"/>
    </row>
    <row r="868" spans="3:4" x14ac:dyDescent="0.2">
      <c r="C868" s="19"/>
      <c r="D868" s="19"/>
    </row>
    <row r="869" spans="3:4" x14ac:dyDescent="0.2">
      <c r="C869" s="19"/>
      <c r="D869" s="19"/>
    </row>
    <row r="870" spans="3:4" x14ac:dyDescent="0.2">
      <c r="C870" s="19"/>
      <c r="D870" s="19"/>
    </row>
    <row r="871" spans="3:4" x14ac:dyDescent="0.2">
      <c r="C871" s="19"/>
      <c r="D871" s="19"/>
    </row>
    <row r="872" spans="3:4" x14ac:dyDescent="0.2">
      <c r="C872" s="19"/>
      <c r="D872" s="19"/>
    </row>
    <row r="873" spans="3:4" x14ac:dyDescent="0.2">
      <c r="C873" s="19"/>
      <c r="D873" s="19"/>
    </row>
    <row r="874" spans="3:4" x14ac:dyDescent="0.2">
      <c r="C874" s="19"/>
      <c r="D874" s="19"/>
    </row>
    <row r="875" spans="3:4" x14ac:dyDescent="0.2">
      <c r="C875" s="19"/>
      <c r="D875" s="19"/>
    </row>
    <row r="876" spans="3:4" x14ac:dyDescent="0.2">
      <c r="C876" s="19"/>
      <c r="D876" s="19"/>
    </row>
    <row r="877" spans="3:4" x14ac:dyDescent="0.2">
      <c r="C877" s="19"/>
      <c r="D877" s="19"/>
    </row>
    <row r="878" spans="3:4" x14ac:dyDescent="0.2">
      <c r="C878" s="19"/>
      <c r="D878" s="19"/>
    </row>
    <row r="879" spans="3:4" x14ac:dyDescent="0.2">
      <c r="C879" s="19"/>
      <c r="D879" s="19"/>
    </row>
    <row r="880" spans="3:4" x14ac:dyDescent="0.2">
      <c r="C880" s="19"/>
      <c r="D880" s="19"/>
    </row>
    <row r="881" spans="3:4" x14ac:dyDescent="0.2">
      <c r="C881" s="19"/>
      <c r="D881" s="19"/>
    </row>
    <row r="882" spans="3:4" x14ac:dyDescent="0.2">
      <c r="C882" s="19"/>
      <c r="D882" s="19"/>
    </row>
    <row r="883" spans="3:4" x14ac:dyDescent="0.2">
      <c r="C883" s="19"/>
      <c r="D883" s="19"/>
    </row>
    <row r="884" spans="3:4" x14ac:dyDescent="0.2">
      <c r="C884" s="19"/>
      <c r="D884" s="19"/>
    </row>
    <row r="885" spans="3:4" x14ac:dyDescent="0.2">
      <c r="C885" s="19"/>
      <c r="D885" s="19"/>
    </row>
    <row r="886" spans="3:4" x14ac:dyDescent="0.2">
      <c r="C886" s="19"/>
      <c r="D886" s="19"/>
    </row>
    <row r="887" spans="3:4" x14ac:dyDescent="0.2">
      <c r="C887" s="19"/>
      <c r="D887" s="19"/>
    </row>
    <row r="888" spans="3:4" x14ac:dyDescent="0.2">
      <c r="C888" s="19"/>
      <c r="D888" s="19"/>
    </row>
    <row r="889" spans="3:4" x14ac:dyDescent="0.2">
      <c r="C889" s="19"/>
      <c r="D889" s="19"/>
    </row>
    <row r="890" spans="3:4" x14ac:dyDescent="0.2">
      <c r="C890" s="19"/>
      <c r="D890" s="19"/>
    </row>
    <row r="891" spans="3:4" x14ac:dyDescent="0.2">
      <c r="C891" s="19"/>
      <c r="D891" s="19"/>
    </row>
    <row r="892" spans="3:4" x14ac:dyDescent="0.2">
      <c r="C892" s="19"/>
      <c r="D892" s="19"/>
    </row>
    <row r="893" spans="3:4" x14ac:dyDescent="0.2">
      <c r="C893" s="19"/>
      <c r="D893" s="19"/>
    </row>
    <row r="894" spans="3:4" x14ac:dyDescent="0.2">
      <c r="C894" s="19"/>
      <c r="D894" s="19"/>
    </row>
    <row r="895" spans="3:4" x14ac:dyDescent="0.2">
      <c r="C895" s="19"/>
      <c r="D895" s="19"/>
    </row>
    <row r="896" spans="3:4" x14ac:dyDescent="0.2">
      <c r="C896" s="19"/>
      <c r="D896" s="19"/>
    </row>
    <row r="897" spans="3:4" x14ac:dyDescent="0.2">
      <c r="C897" s="19"/>
      <c r="D897" s="19"/>
    </row>
    <row r="898" spans="3:4" x14ac:dyDescent="0.2">
      <c r="C898" s="19"/>
      <c r="D898" s="19"/>
    </row>
    <row r="899" spans="3:4" x14ac:dyDescent="0.2">
      <c r="C899" s="19"/>
      <c r="D899" s="19"/>
    </row>
    <row r="900" spans="3:4" x14ac:dyDescent="0.2">
      <c r="C900" s="19"/>
      <c r="D900" s="19"/>
    </row>
    <row r="901" spans="3:4" x14ac:dyDescent="0.2">
      <c r="C901" s="19"/>
      <c r="D901" s="19"/>
    </row>
    <row r="902" spans="3:4" x14ac:dyDescent="0.2">
      <c r="C902" s="19"/>
      <c r="D902" s="19"/>
    </row>
    <row r="903" spans="3:4" x14ac:dyDescent="0.2">
      <c r="C903" s="19"/>
      <c r="D903" s="19"/>
    </row>
    <row r="904" spans="3:4" x14ac:dyDescent="0.2">
      <c r="C904" s="19"/>
      <c r="D904" s="19"/>
    </row>
    <row r="905" spans="3:4" x14ac:dyDescent="0.2">
      <c r="C905" s="19"/>
      <c r="D905" s="19"/>
    </row>
    <row r="906" spans="3:4" x14ac:dyDescent="0.2">
      <c r="C906" s="19"/>
      <c r="D906" s="19"/>
    </row>
    <row r="907" spans="3:4" x14ac:dyDescent="0.2">
      <c r="C907" s="19"/>
      <c r="D907" s="19"/>
    </row>
    <row r="908" spans="3:4" x14ac:dyDescent="0.2">
      <c r="C908" s="19"/>
      <c r="D908" s="19"/>
    </row>
    <row r="909" spans="3:4" x14ac:dyDescent="0.2">
      <c r="C909" s="19"/>
      <c r="D909" s="19"/>
    </row>
    <row r="910" spans="3:4" x14ac:dyDescent="0.2">
      <c r="C910" s="19"/>
      <c r="D910" s="19"/>
    </row>
    <row r="911" spans="3:4" x14ac:dyDescent="0.2">
      <c r="C911" s="19"/>
      <c r="D911" s="19"/>
    </row>
    <row r="912" spans="3:4" x14ac:dyDescent="0.2">
      <c r="C912" s="19"/>
      <c r="D912" s="19"/>
    </row>
    <row r="913" spans="3:4" x14ac:dyDescent="0.2">
      <c r="C913" s="19"/>
      <c r="D913" s="19"/>
    </row>
    <row r="914" spans="3:4" x14ac:dyDescent="0.2">
      <c r="C914" s="19"/>
      <c r="D914" s="19"/>
    </row>
    <row r="915" spans="3:4" x14ac:dyDescent="0.2">
      <c r="C915" s="19"/>
      <c r="D915" s="19"/>
    </row>
    <row r="916" spans="3:4" x14ac:dyDescent="0.2">
      <c r="C916" s="19"/>
      <c r="D916" s="19"/>
    </row>
    <row r="917" spans="3:4" x14ac:dyDescent="0.2">
      <c r="C917" s="19"/>
      <c r="D917" s="19"/>
    </row>
    <row r="918" spans="3:4" x14ac:dyDescent="0.2">
      <c r="C918" s="19"/>
      <c r="D918" s="19"/>
    </row>
    <row r="919" spans="3:4" x14ac:dyDescent="0.2">
      <c r="C919" s="19"/>
      <c r="D919" s="19"/>
    </row>
    <row r="920" spans="3:4" x14ac:dyDescent="0.2">
      <c r="C920" s="19"/>
      <c r="D920" s="19"/>
    </row>
    <row r="921" spans="3:4" x14ac:dyDescent="0.2">
      <c r="C921" s="19"/>
      <c r="D921" s="19"/>
    </row>
    <row r="922" spans="3:4" x14ac:dyDescent="0.2">
      <c r="C922" s="19"/>
      <c r="D922" s="19"/>
    </row>
    <row r="923" spans="3:4" x14ac:dyDescent="0.2">
      <c r="C923" s="19"/>
      <c r="D923" s="19"/>
    </row>
    <row r="924" spans="3:4" x14ac:dyDescent="0.2">
      <c r="C924" s="19"/>
      <c r="D924" s="19"/>
    </row>
    <row r="925" spans="3:4" x14ac:dyDescent="0.2">
      <c r="C925" s="19"/>
      <c r="D925" s="19"/>
    </row>
    <row r="926" spans="3:4" x14ac:dyDescent="0.2">
      <c r="C926" s="19"/>
      <c r="D926" s="19"/>
    </row>
    <row r="927" spans="3:4" x14ac:dyDescent="0.2">
      <c r="C927" s="19"/>
      <c r="D927" s="19"/>
    </row>
    <row r="928" spans="3:4" x14ac:dyDescent="0.2">
      <c r="C928" s="19"/>
      <c r="D928" s="19"/>
    </row>
    <row r="929" spans="3:4" x14ac:dyDescent="0.2">
      <c r="C929" s="19"/>
      <c r="D929" s="19"/>
    </row>
    <row r="930" spans="3:4" x14ac:dyDescent="0.2">
      <c r="C930" s="19"/>
      <c r="D930" s="19"/>
    </row>
    <row r="931" spans="3:4" x14ac:dyDescent="0.2">
      <c r="C931" s="19"/>
      <c r="D931" s="19"/>
    </row>
    <row r="932" spans="3:4" x14ac:dyDescent="0.2">
      <c r="C932" s="19"/>
      <c r="D932" s="19"/>
    </row>
    <row r="933" spans="3:4" x14ac:dyDescent="0.2">
      <c r="C933" s="19"/>
      <c r="D933" s="19"/>
    </row>
    <row r="934" spans="3:4" x14ac:dyDescent="0.2">
      <c r="C934" s="19"/>
      <c r="D934" s="19"/>
    </row>
    <row r="935" spans="3:4" x14ac:dyDescent="0.2">
      <c r="C935" s="19"/>
      <c r="D935" s="19"/>
    </row>
    <row r="936" spans="3:4" x14ac:dyDescent="0.2">
      <c r="C936" s="19"/>
      <c r="D936" s="19"/>
    </row>
    <row r="937" spans="3:4" x14ac:dyDescent="0.2">
      <c r="C937" s="19"/>
      <c r="D937" s="19"/>
    </row>
    <row r="938" spans="3:4" x14ac:dyDescent="0.2">
      <c r="C938" s="19"/>
      <c r="D938" s="19"/>
    </row>
    <row r="939" spans="3:4" x14ac:dyDescent="0.2">
      <c r="C939" s="19"/>
      <c r="D939" s="19"/>
    </row>
    <row r="940" spans="3:4" x14ac:dyDescent="0.2">
      <c r="C940" s="19"/>
      <c r="D940" s="19"/>
    </row>
    <row r="941" spans="3:4" x14ac:dyDescent="0.2">
      <c r="C941" s="19"/>
      <c r="D941" s="19"/>
    </row>
    <row r="942" spans="3:4" x14ac:dyDescent="0.2">
      <c r="C942" s="19"/>
      <c r="D942" s="19"/>
    </row>
    <row r="943" spans="3:4" x14ac:dyDescent="0.2">
      <c r="C943" s="19"/>
      <c r="D943" s="19"/>
    </row>
    <row r="944" spans="3:4" x14ac:dyDescent="0.2">
      <c r="C944" s="19"/>
      <c r="D944" s="19"/>
    </row>
    <row r="945" spans="3:4" x14ac:dyDescent="0.2">
      <c r="C945" s="19"/>
      <c r="D945" s="19"/>
    </row>
    <row r="946" spans="3:4" x14ac:dyDescent="0.2">
      <c r="C946" s="19"/>
      <c r="D946" s="19"/>
    </row>
    <row r="947" spans="3:4" x14ac:dyDescent="0.2">
      <c r="C947" s="19"/>
      <c r="D947" s="19"/>
    </row>
    <row r="948" spans="3:4" x14ac:dyDescent="0.2">
      <c r="C948" s="19"/>
      <c r="D948" s="19"/>
    </row>
    <row r="949" spans="3:4" x14ac:dyDescent="0.2">
      <c r="C949" s="19"/>
      <c r="D949" s="19"/>
    </row>
    <row r="950" spans="3:4" x14ac:dyDescent="0.2">
      <c r="C950" s="19"/>
      <c r="D950" s="19"/>
    </row>
    <row r="951" spans="3:4" x14ac:dyDescent="0.2">
      <c r="C951" s="19"/>
      <c r="D951" s="19"/>
    </row>
    <row r="952" spans="3:4" x14ac:dyDescent="0.2">
      <c r="C952" s="19"/>
      <c r="D952" s="19"/>
    </row>
    <row r="953" spans="3:4" x14ac:dyDescent="0.2">
      <c r="C953" s="19"/>
      <c r="D953" s="19"/>
    </row>
    <row r="954" spans="3:4" x14ac:dyDescent="0.2">
      <c r="C954" s="19"/>
      <c r="D954" s="19"/>
    </row>
    <row r="955" spans="3:4" x14ac:dyDescent="0.2">
      <c r="C955" s="19"/>
      <c r="D955" s="19"/>
    </row>
    <row r="956" spans="3:4" x14ac:dyDescent="0.2">
      <c r="C956" s="19"/>
      <c r="D956" s="19"/>
    </row>
    <row r="957" spans="3:4" x14ac:dyDescent="0.2">
      <c r="C957" s="19"/>
      <c r="D957" s="19"/>
    </row>
    <row r="958" spans="3:4" x14ac:dyDescent="0.2">
      <c r="C958" s="19"/>
      <c r="D958" s="19"/>
    </row>
    <row r="959" spans="3:4" x14ac:dyDescent="0.2">
      <c r="C959" s="19"/>
      <c r="D959" s="19"/>
    </row>
    <row r="960" spans="3:4" x14ac:dyDescent="0.2">
      <c r="C960" s="19"/>
      <c r="D960" s="19"/>
    </row>
    <row r="961" spans="3:4" x14ac:dyDescent="0.2">
      <c r="C961" s="19"/>
      <c r="D961" s="19"/>
    </row>
    <row r="962" spans="3:4" x14ac:dyDescent="0.2">
      <c r="C962" s="19"/>
      <c r="D962" s="19"/>
    </row>
    <row r="963" spans="3:4" x14ac:dyDescent="0.2">
      <c r="C963" s="19"/>
      <c r="D963" s="19"/>
    </row>
    <row r="964" spans="3:4" x14ac:dyDescent="0.2">
      <c r="C964" s="19"/>
      <c r="D964" s="19"/>
    </row>
    <row r="965" spans="3:4" x14ac:dyDescent="0.2">
      <c r="C965" s="19"/>
      <c r="D965" s="19"/>
    </row>
    <row r="966" spans="3:4" x14ac:dyDescent="0.2">
      <c r="C966" s="19"/>
      <c r="D966" s="19"/>
    </row>
    <row r="967" spans="3:4" x14ac:dyDescent="0.2">
      <c r="C967" s="19"/>
      <c r="D967" s="19"/>
    </row>
    <row r="968" spans="3:4" x14ac:dyDescent="0.2">
      <c r="C968" s="19"/>
      <c r="D968" s="19"/>
    </row>
    <row r="969" spans="3:4" x14ac:dyDescent="0.2">
      <c r="C969" s="19"/>
      <c r="D969" s="19"/>
    </row>
    <row r="970" spans="3:4" x14ac:dyDescent="0.2">
      <c r="C970" s="19"/>
      <c r="D970" s="19"/>
    </row>
    <row r="971" spans="3:4" x14ac:dyDescent="0.2">
      <c r="C971" s="19"/>
      <c r="D971" s="19"/>
    </row>
    <row r="972" spans="3:4" x14ac:dyDescent="0.2">
      <c r="C972" s="19"/>
      <c r="D972" s="19"/>
    </row>
    <row r="973" spans="3:4" x14ac:dyDescent="0.2">
      <c r="C973" s="19"/>
      <c r="D973" s="19"/>
    </row>
    <row r="974" spans="3:4" x14ac:dyDescent="0.2">
      <c r="C974" s="19"/>
      <c r="D974" s="19"/>
    </row>
    <row r="975" spans="3:4" x14ac:dyDescent="0.2">
      <c r="C975" s="19"/>
      <c r="D975" s="19"/>
    </row>
    <row r="976" spans="3:4" x14ac:dyDescent="0.2">
      <c r="C976" s="19"/>
      <c r="D976" s="19"/>
    </row>
    <row r="977" spans="3:4" x14ac:dyDescent="0.2">
      <c r="C977" s="19"/>
      <c r="D977" s="19"/>
    </row>
    <row r="978" spans="3:4" x14ac:dyDescent="0.2">
      <c r="C978" s="19"/>
      <c r="D978" s="19"/>
    </row>
    <row r="979" spans="3:4" x14ac:dyDescent="0.2">
      <c r="C979" s="19"/>
      <c r="D979" s="19"/>
    </row>
    <row r="980" spans="3:4" x14ac:dyDescent="0.2">
      <c r="C980" s="19"/>
      <c r="D980" s="19"/>
    </row>
    <row r="981" spans="3:4" x14ac:dyDescent="0.2">
      <c r="C981" s="19"/>
      <c r="D981" s="19"/>
    </row>
    <row r="982" spans="3:4" x14ac:dyDescent="0.2">
      <c r="C982" s="19"/>
      <c r="D982" s="19"/>
    </row>
    <row r="983" spans="3:4" x14ac:dyDescent="0.2">
      <c r="C983" s="19"/>
      <c r="D983" s="19"/>
    </row>
    <row r="984" spans="3:4" x14ac:dyDescent="0.2">
      <c r="C984" s="19"/>
      <c r="D984" s="19"/>
    </row>
    <row r="985" spans="3:4" x14ac:dyDescent="0.2">
      <c r="C985" s="19"/>
      <c r="D985" s="19"/>
    </row>
    <row r="986" spans="3:4" x14ac:dyDescent="0.2">
      <c r="C986" s="19"/>
      <c r="D986" s="19"/>
    </row>
    <row r="987" spans="3:4" x14ac:dyDescent="0.2">
      <c r="C987" s="19"/>
      <c r="D987" s="19"/>
    </row>
    <row r="988" spans="3:4" x14ac:dyDescent="0.2">
      <c r="C988" s="19"/>
      <c r="D988" s="19"/>
    </row>
    <row r="989" spans="3:4" x14ac:dyDescent="0.2">
      <c r="C989" s="19"/>
      <c r="D989" s="19"/>
    </row>
    <row r="990" spans="3:4" x14ac:dyDescent="0.2">
      <c r="C990" s="19"/>
      <c r="D990" s="19"/>
    </row>
    <row r="991" spans="3:4" x14ac:dyDescent="0.2">
      <c r="C991" s="19"/>
      <c r="D991" s="19"/>
    </row>
    <row r="992" spans="3:4" x14ac:dyDescent="0.2">
      <c r="C992" s="19"/>
      <c r="D992" s="19"/>
    </row>
    <row r="993" spans="3:4" x14ac:dyDescent="0.2">
      <c r="C993" s="19"/>
      <c r="D993" s="19"/>
    </row>
    <row r="994" spans="3:4" x14ac:dyDescent="0.2">
      <c r="C994" s="19"/>
      <c r="D994" s="19"/>
    </row>
    <row r="995" spans="3:4" x14ac:dyDescent="0.2">
      <c r="C995" s="19"/>
      <c r="D995" s="19"/>
    </row>
    <row r="996" spans="3:4" x14ac:dyDescent="0.2">
      <c r="C996" s="19"/>
      <c r="D996" s="19"/>
    </row>
    <row r="997" spans="3:4" x14ac:dyDescent="0.2">
      <c r="C997" s="19"/>
      <c r="D997" s="19"/>
    </row>
    <row r="998" spans="3:4" x14ac:dyDescent="0.2">
      <c r="C998" s="19"/>
      <c r="D998" s="19"/>
    </row>
    <row r="999" spans="3:4" x14ac:dyDescent="0.2">
      <c r="C999" s="19"/>
      <c r="D999" s="19"/>
    </row>
    <row r="1000" spans="3:4" x14ac:dyDescent="0.2">
      <c r="C1000" s="19"/>
      <c r="D1000" s="19"/>
    </row>
    <row r="1001" spans="3:4" x14ac:dyDescent="0.2">
      <c r="C1001" s="19"/>
      <c r="D1001" s="19"/>
    </row>
    <row r="1002" spans="3:4" x14ac:dyDescent="0.2">
      <c r="C1002" s="19"/>
      <c r="D1002" s="19"/>
    </row>
    <row r="1003" spans="3:4" x14ac:dyDescent="0.2">
      <c r="C1003" s="19"/>
      <c r="D1003" s="19"/>
    </row>
    <row r="1004" spans="3:4" x14ac:dyDescent="0.2">
      <c r="C1004" s="19"/>
      <c r="D1004" s="19"/>
    </row>
    <row r="1005" spans="3:4" x14ac:dyDescent="0.2">
      <c r="C1005" s="19"/>
      <c r="D1005" s="19"/>
    </row>
    <row r="1006" spans="3:4" x14ac:dyDescent="0.2">
      <c r="C1006" s="19"/>
      <c r="D1006" s="19"/>
    </row>
    <row r="1007" spans="3:4" x14ac:dyDescent="0.2">
      <c r="C1007" s="19"/>
      <c r="D1007" s="19"/>
    </row>
    <row r="1008" spans="3:4" x14ac:dyDescent="0.2">
      <c r="C1008" s="19"/>
      <c r="D1008" s="19"/>
    </row>
    <row r="1009" spans="3:4" x14ac:dyDescent="0.2">
      <c r="C1009" s="19"/>
      <c r="D1009" s="19"/>
    </row>
    <row r="1010" spans="3:4" x14ac:dyDescent="0.2">
      <c r="C1010" s="19"/>
      <c r="D1010" s="19"/>
    </row>
    <row r="1011" spans="3:4" x14ac:dyDescent="0.2">
      <c r="C1011" s="19"/>
      <c r="D1011" s="19"/>
    </row>
    <row r="1012" spans="3:4" x14ac:dyDescent="0.2">
      <c r="C1012" s="19"/>
      <c r="D1012" s="19"/>
    </row>
    <row r="1013" spans="3:4" x14ac:dyDescent="0.2">
      <c r="C1013" s="19"/>
      <c r="D1013" s="19"/>
    </row>
    <row r="1014" spans="3:4" x14ac:dyDescent="0.2">
      <c r="C1014" s="19"/>
      <c r="D1014" s="19"/>
    </row>
    <row r="1015" spans="3:4" x14ac:dyDescent="0.2">
      <c r="C1015" s="19"/>
      <c r="D1015" s="19"/>
    </row>
    <row r="1016" spans="3:4" x14ac:dyDescent="0.2">
      <c r="C1016" s="19"/>
      <c r="D1016" s="19"/>
    </row>
    <row r="1017" spans="3:4" x14ac:dyDescent="0.2">
      <c r="C1017" s="19"/>
      <c r="D1017" s="19"/>
    </row>
    <row r="1018" spans="3:4" x14ac:dyDescent="0.2">
      <c r="C1018" s="19"/>
      <c r="D1018" s="19"/>
    </row>
    <row r="1019" spans="3:4" x14ac:dyDescent="0.2">
      <c r="C1019" s="19"/>
      <c r="D1019" s="19"/>
    </row>
    <row r="1020" spans="3:4" x14ac:dyDescent="0.2">
      <c r="C1020" s="19"/>
      <c r="D1020" s="19"/>
    </row>
    <row r="1021" spans="3:4" x14ac:dyDescent="0.2">
      <c r="C1021" s="19"/>
      <c r="D1021" s="19"/>
    </row>
    <row r="1022" spans="3:4" x14ac:dyDescent="0.2">
      <c r="C1022" s="19"/>
      <c r="D1022" s="19"/>
    </row>
    <row r="1023" spans="3:4" x14ac:dyDescent="0.2">
      <c r="C1023" s="19"/>
      <c r="D1023" s="19"/>
    </row>
    <row r="1024" spans="3:4" x14ac:dyDescent="0.2">
      <c r="C1024" s="19"/>
      <c r="D1024" s="19"/>
    </row>
    <row r="1025" spans="3:4" x14ac:dyDescent="0.2">
      <c r="C1025" s="19"/>
      <c r="D1025" s="19"/>
    </row>
    <row r="1026" spans="3:4" x14ac:dyDescent="0.2">
      <c r="C1026" s="19"/>
      <c r="D1026" s="19"/>
    </row>
    <row r="1027" spans="3:4" x14ac:dyDescent="0.2">
      <c r="C1027" s="19"/>
      <c r="D1027" s="19"/>
    </row>
    <row r="1028" spans="3:4" x14ac:dyDescent="0.2">
      <c r="C1028" s="19"/>
      <c r="D1028" s="19"/>
    </row>
    <row r="1029" spans="3:4" x14ac:dyDescent="0.2">
      <c r="C1029" s="19"/>
      <c r="D1029" s="19"/>
    </row>
    <row r="1030" spans="3:4" x14ac:dyDescent="0.2">
      <c r="C1030" s="19"/>
      <c r="D1030" s="19"/>
    </row>
    <row r="1031" spans="3:4" x14ac:dyDescent="0.2">
      <c r="C1031" s="19"/>
      <c r="D1031" s="19"/>
    </row>
    <row r="1032" spans="3:4" x14ac:dyDescent="0.2">
      <c r="C1032" s="19"/>
      <c r="D1032" s="19"/>
    </row>
    <row r="1033" spans="3:4" x14ac:dyDescent="0.2">
      <c r="C1033" s="19"/>
      <c r="D1033" s="19"/>
    </row>
    <row r="1034" spans="3:4" x14ac:dyDescent="0.2">
      <c r="C1034" s="19"/>
      <c r="D1034" s="19"/>
    </row>
    <row r="1035" spans="3:4" x14ac:dyDescent="0.2">
      <c r="C1035" s="19"/>
      <c r="D1035" s="19"/>
    </row>
    <row r="1036" spans="3:4" x14ac:dyDescent="0.2">
      <c r="C1036" s="19"/>
      <c r="D1036" s="19"/>
    </row>
    <row r="1037" spans="3:4" x14ac:dyDescent="0.2">
      <c r="C1037" s="19"/>
      <c r="D1037" s="19"/>
    </row>
    <row r="1038" spans="3:4" x14ac:dyDescent="0.2">
      <c r="C1038" s="19"/>
      <c r="D1038" s="19"/>
    </row>
    <row r="1039" spans="3:4" x14ac:dyDescent="0.2">
      <c r="C1039" s="19"/>
      <c r="D1039" s="19"/>
    </row>
    <row r="1040" spans="3:4" x14ac:dyDescent="0.2">
      <c r="C1040" s="19"/>
      <c r="D1040" s="19"/>
    </row>
    <row r="1041" spans="3:4" x14ac:dyDescent="0.2">
      <c r="C1041" s="19"/>
      <c r="D1041" s="19"/>
    </row>
    <row r="1042" spans="3:4" x14ac:dyDescent="0.2">
      <c r="C1042" s="19"/>
      <c r="D1042" s="19"/>
    </row>
    <row r="1043" spans="3:4" x14ac:dyDescent="0.2">
      <c r="C1043" s="19"/>
      <c r="D1043" s="19"/>
    </row>
    <row r="1044" spans="3:4" x14ac:dyDescent="0.2">
      <c r="C1044" s="19"/>
      <c r="D1044" s="19"/>
    </row>
    <row r="1045" spans="3:4" x14ac:dyDescent="0.2">
      <c r="C1045" s="19"/>
      <c r="D1045" s="19"/>
    </row>
    <row r="1046" spans="3:4" x14ac:dyDescent="0.2">
      <c r="C1046" s="19"/>
      <c r="D1046" s="19"/>
    </row>
    <row r="1047" spans="3:4" x14ac:dyDescent="0.2">
      <c r="C1047" s="19"/>
      <c r="D1047" s="19"/>
    </row>
    <row r="1048" spans="3:4" x14ac:dyDescent="0.2">
      <c r="C1048" s="19"/>
      <c r="D1048" s="19"/>
    </row>
    <row r="1049" spans="3:4" x14ac:dyDescent="0.2">
      <c r="C1049" s="19"/>
      <c r="D1049" s="19"/>
    </row>
    <row r="1050" spans="3:4" x14ac:dyDescent="0.2">
      <c r="C1050" s="19"/>
      <c r="D1050" s="19"/>
    </row>
    <row r="1051" spans="3:4" x14ac:dyDescent="0.2">
      <c r="C1051" s="19"/>
      <c r="D1051" s="19"/>
    </row>
    <row r="1052" spans="3:4" x14ac:dyDescent="0.2">
      <c r="C1052" s="19"/>
      <c r="D1052" s="19"/>
    </row>
    <row r="1053" spans="3:4" x14ac:dyDescent="0.2">
      <c r="C1053" s="19"/>
      <c r="D1053" s="19"/>
    </row>
    <row r="1054" spans="3:4" x14ac:dyDescent="0.2">
      <c r="C1054" s="19"/>
      <c r="D1054" s="19"/>
    </row>
    <row r="1055" spans="3:4" x14ac:dyDescent="0.2">
      <c r="C1055" s="19"/>
      <c r="D1055" s="19"/>
    </row>
    <row r="1056" spans="3:4" x14ac:dyDescent="0.2">
      <c r="C1056" s="19"/>
      <c r="D1056" s="19"/>
    </row>
    <row r="1057" spans="3:4" x14ac:dyDescent="0.2">
      <c r="C1057" s="19"/>
      <c r="D1057" s="19"/>
    </row>
    <row r="1058" spans="3:4" x14ac:dyDescent="0.2">
      <c r="C1058" s="19"/>
      <c r="D1058" s="19"/>
    </row>
    <row r="1059" spans="3:4" x14ac:dyDescent="0.2">
      <c r="C1059" s="19"/>
      <c r="D1059" s="19"/>
    </row>
    <row r="1060" spans="3:4" x14ac:dyDescent="0.2">
      <c r="C1060" s="19"/>
      <c r="D1060" s="19"/>
    </row>
    <row r="1061" spans="3:4" x14ac:dyDescent="0.2">
      <c r="C1061" s="19"/>
      <c r="D1061" s="19"/>
    </row>
    <row r="1062" spans="3:4" x14ac:dyDescent="0.2">
      <c r="C1062" s="19"/>
      <c r="D1062" s="19"/>
    </row>
    <row r="1063" spans="3:4" x14ac:dyDescent="0.2">
      <c r="C1063" s="19"/>
      <c r="D1063" s="19"/>
    </row>
    <row r="1064" spans="3:4" x14ac:dyDescent="0.2">
      <c r="C1064" s="19"/>
      <c r="D1064" s="19"/>
    </row>
    <row r="1065" spans="3:4" x14ac:dyDescent="0.2">
      <c r="C1065" s="19"/>
      <c r="D1065" s="19"/>
    </row>
    <row r="1066" spans="3:4" x14ac:dyDescent="0.2">
      <c r="C1066" s="19"/>
      <c r="D1066" s="19"/>
    </row>
    <row r="1067" spans="3:4" x14ac:dyDescent="0.2">
      <c r="C1067" s="19"/>
      <c r="D1067" s="19"/>
    </row>
    <row r="1068" spans="3:4" x14ac:dyDescent="0.2">
      <c r="C1068" s="19"/>
      <c r="D1068" s="19"/>
    </row>
    <row r="1069" spans="3:4" x14ac:dyDescent="0.2">
      <c r="C1069" s="19"/>
      <c r="D1069" s="19"/>
    </row>
    <row r="1070" spans="3:4" x14ac:dyDescent="0.2">
      <c r="C1070" s="19"/>
      <c r="D1070" s="19"/>
    </row>
    <row r="1071" spans="3:4" x14ac:dyDescent="0.2">
      <c r="C1071" s="19"/>
      <c r="D1071" s="19"/>
    </row>
    <row r="1072" spans="3:4" x14ac:dyDescent="0.2">
      <c r="C1072" s="19"/>
      <c r="D1072" s="19"/>
    </row>
    <row r="1073" spans="3:4" x14ac:dyDescent="0.2">
      <c r="C1073" s="19"/>
      <c r="D1073" s="19"/>
    </row>
    <row r="1074" spans="3:4" x14ac:dyDescent="0.2">
      <c r="C1074" s="19"/>
      <c r="D1074" s="19"/>
    </row>
    <row r="1075" spans="3:4" x14ac:dyDescent="0.2">
      <c r="C1075" s="19"/>
      <c r="D1075" s="19"/>
    </row>
    <row r="1076" spans="3:4" x14ac:dyDescent="0.2">
      <c r="C1076" s="19"/>
      <c r="D1076" s="19"/>
    </row>
    <row r="1077" spans="3:4" x14ac:dyDescent="0.2">
      <c r="C1077" s="19"/>
      <c r="D1077" s="19"/>
    </row>
    <row r="1078" spans="3:4" x14ac:dyDescent="0.2">
      <c r="C1078" s="19"/>
      <c r="D1078" s="19"/>
    </row>
    <row r="1079" spans="3:4" x14ac:dyDescent="0.2">
      <c r="C1079" s="19"/>
      <c r="D1079" s="19"/>
    </row>
    <row r="1080" spans="3:4" x14ac:dyDescent="0.2">
      <c r="C1080" s="19"/>
      <c r="D1080" s="19"/>
    </row>
    <row r="1081" spans="3:4" x14ac:dyDescent="0.2">
      <c r="C1081" s="19"/>
      <c r="D1081" s="19"/>
    </row>
    <row r="1082" spans="3:4" x14ac:dyDescent="0.2">
      <c r="C1082" s="19"/>
      <c r="D1082" s="19"/>
    </row>
    <row r="1083" spans="3:4" x14ac:dyDescent="0.2">
      <c r="C1083" s="19"/>
      <c r="D1083" s="19"/>
    </row>
    <row r="1084" spans="3:4" x14ac:dyDescent="0.2">
      <c r="C1084" s="19"/>
      <c r="D1084" s="19"/>
    </row>
    <row r="1085" spans="3:4" x14ac:dyDescent="0.2">
      <c r="C1085" s="19"/>
      <c r="D1085" s="19"/>
    </row>
    <row r="1086" spans="3:4" x14ac:dyDescent="0.2">
      <c r="C1086" s="19"/>
      <c r="D1086" s="19"/>
    </row>
    <row r="1087" spans="3:4" x14ac:dyDescent="0.2">
      <c r="C1087" s="19"/>
      <c r="D1087" s="19"/>
    </row>
    <row r="1088" spans="3:4" x14ac:dyDescent="0.2">
      <c r="C1088" s="19"/>
      <c r="D1088" s="19"/>
    </row>
    <row r="1089" spans="3:4" x14ac:dyDescent="0.2">
      <c r="C1089" s="19"/>
      <c r="D1089" s="19"/>
    </row>
    <row r="1090" spans="3:4" x14ac:dyDescent="0.2">
      <c r="C1090" s="19"/>
      <c r="D1090" s="19"/>
    </row>
    <row r="1091" spans="3:4" x14ac:dyDescent="0.2">
      <c r="C1091" s="19"/>
      <c r="D1091" s="19"/>
    </row>
    <row r="1092" spans="3:4" x14ac:dyDescent="0.2">
      <c r="C1092" s="19"/>
      <c r="D1092" s="19"/>
    </row>
    <row r="1093" spans="3:4" x14ac:dyDescent="0.2">
      <c r="C1093" s="19"/>
      <c r="D1093" s="19"/>
    </row>
    <row r="1094" spans="3:4" x14ac:dyDescent="0.2">
      <c r="C1094" s="19"/>
      <c r="D1094" s="19"/>
    </row>
    <row r="1095" spans="3:4" x14ac:dyDescent="0.2">
      <c r="C1095" s="19"/>
      <c r="D1095" s="19"/>
    </row>
    <row r="1096" spans="3:4" x14ac:dyDescent="0.2">
      <c r="C1096" s="19"/>
      <c r="D1096" s="19"/>
    </row>
    <row r="1097" spans="3:4" x14ac:dyDescent="0.2">
      <c r="C1097" s="19"/>
      <c r="D1097" s="19"/>
    </row>
    <row r="1098" spans="3:4" x14ac:dyDescent="0.2">
      <c r="C1098" s="19"/>
      <c r="D1098" s="19"/>
    </row>
    <row r="1099" spans="3:4" x14ac:dyDescent="0.2">
      <c r="C1099" s="19"/>
      <c r="D1099" s="19"/>
    </row>
    <row r="1100" spans="3:4" x14ac:dyDescent="0.2">
      <c r="C1100" s="19"/>
      <c r="D1100" s="19"/>
    </row>
    <row r="1101" spans="3:4" x14ac:dyDescent="0.2">
      <c r="C1101" s="19"/>
      <c r="D1101" s="19"/>
    </row>
    <row r="1102" spans="3:4" x14ac:dyDescent="0.2">
      <c r="C1102" s="19"/>
      <c r="D1102" s="19"/>
    </row>
    <row r="1103" spans="3:4" x14ac:dyDescent="0.2">
      <c r="C1103" s="19"/>
      <c r="D1103" s="19"/>
    </row>
    <row r="1104" spans="3:4" x14ac:dyDescent="0.2">
      <c r="C1104" s="19"/>
      <c r="D1104" s="19"/>
    </row>
    <row r="1105" spans="3:4" x14ac:dyDescent="0.2">
      <c r="C1105" s="19"/>
      <c r="D1105" s="19"/>
    </row>
    <row r="1106" spans="3:4" x14ac:dyDescent="0.2">
      <c r="C1106" s="19"/>
      <c r="D1106" s="19"/>
    </row>
    <row r="1107" spans="3:4" x14ac:dyDescent="0.2">
      <c r="C1107" s="19"/>
      <c r="D1107" s="19"/>
    </row>
    <row r="1108" spans="3:4" x14ac:dyDescent="0.2">
      <c r="C1108" s="19"/>
      <c r="D1108" s="19"/>
    </row>
    <row r="1109" spans="3:4" x14ac:dyDescent="0.2">
      <c r="C1109" s="19"/>
      <c r="D1109" s="19"/>
    </row>
    <row r="1110" spans="3:4" x14ac:dyDescent="0.2">
      <c r="C1110" s="19"/>
      <c r="D1110" s="19"/>
    </row>
    <row r="1111" spans="3:4" x14ac:dyDescent="0.2">
      <c r="C1111" s="19"/>
      <c r="D1111" s="19"/>
    </row>
    <row r="1112" spans="3:4" x14ac:dyDescent="0.2">
      <c r="C1112" s="19"/>
      <c r="D1112" s="19"/>
    </row>
    <row r="1113" spans="3:4" x14ac:dyDescent="0.2">
      <c r="C1113" s="19"/>
      <c r="D1113" s="19"/>
    </row>
    <row r="1114" spans="3:4" x14ac:dyDescent="0.2">
      <c r="C1114" s="19"/>
      <c r="D1114" s="19"/>
    </row>
    <row r="1115" spans="3:4" x14ac:dyDescent="0.2">
      <c r="C1115" s="19"/>
      <c r="D1115" s="19"/>
    </row>
    <row r="1116" spans="3:4" x14ac:dyDescent="0.2">
      <c r="C1116" s="19"/>
      <c r="D1116" s="19"/>
    </row>
    <row r="1117" spans="3:4" x14ac:dyDescent="0.2">
      <c r="C1117" s="19"/>
      <c r="D1117" s="19"/>
    </row>
    <row r="1118" spans="3:4" x14ac:dyDescent="0.2">
      <c r="C1118" s="19"/>
      <c r="D1118" s="19"/>
    </row>
    <row r="1119" spans="3:4" x14ac:dyDescent="0.2">
      <c r="C1119" s="19"/>
      <c r="D1119" s="19"/>
    </row>
    <row r="1120" spans="3:4" x14ac:dyDescent="0.2">
      <c r="C1120" s="19"/>
      <c r="D1120" s="19"/>
    </row>
    <row r="1121" spans="3:4" x14ac:dyDescent="0.2">
      <c r="C1121" s="19"/>
      <c r="D1121" s="19"/>
    </row>
    <row r="1122" spans="3:4" x14ac:dyDescent="0.2">
      <c r="C1122" s="19"/>
      <c r="D1122" s="19"/>
    </row>
    <row r="1123" spans="3:4" x14ac:dyDescent="0.2">
      <c r="C1123" s="19"/>
      <c r="D1123" s="19"/>
    </row>
    <row r="1124" spans="3:4" x14ac:dyDescent="0.2">
      <c r="C1124" s="19"/>
      <c r="D1124" s="19"/>
    </row>
    <row r="1125" spans="3:4" x14ac:dyDescent="0.2">
      <c r="C1125" s="19"/>
      <c r="D1125" s="19"/>
    </row>
    <row r="1126" spans="3:4" x14ac:dyDescent="0.2">
      <c r="C1126" s="19"/>
      <c r="D1126" s="19"/>
    </row>
    <row r="1127" spans="3:4" x14ac:dyDescent="0.2">
      <c r="C1127" s="19"/>
      <c r="D1127" s="19"/>
    </row>
    <row r="1128" spans="3:4" x14ac:dyDescent="0.2">
      <c r="C1128" s="19"/>
      <c r="D1128" s="19"/>
    </row>
    <row r="1129" spans="3:4" x14ac:dyDescent="0.2">
      <c r="C1129" s="19"/>
      <c r="D1129" s="19"/>
    </row>
    <row r="1130" spans="3:4" x14ac:dyDescent="0.2">
      <c r="C1130" s="19"/>
      <c r="D1130" s="19"/>
    </row>
    <row r="1131" spans="3:4" x14ac:dyDescent="0.2">
      <c r="C1131" s="19"/>
      <c r="D1131" s="19"/>
    </row>
    <row r="1132" spans="3:4" x14ac:dyDescent="0.2">
      <c r="C1132" s="19"/>
      <c r="D1132" s="19"/>
    </row>
    <row r="1133" spans="3:4" x14ac:dyDescent="0.2">
      <c r="C1133" s="19"/>
      <c r="D1133" s="19"/>
    </row>
    <row r="1134" spans="3:4" x14ac:dyDescent="0.2">
      <c r="C1134" s="19"/>
      <c r="D1134" s="19"/>
    </row>
    <row r="1135" spans="3:4" x14ac:dyDescent="0.2">
      <c r="C1135" s="19"/>
      <c r="D1135" s="19"/>
    </row>
    <row r="1136" spans="3:4" x14ac:dyDescent="0.2">
      <c r="C1136" s="19"/>
      <c r="D1136" s="19"/>
    </row>
    <row r="1137" spans="3:4" x14ac:dyDescent="0.2">
      <c r="C1137" s="19"/>
      <c r="D1137" s="19"/>
    </row>
    <row r="1138" spans="3:4" x14ac:dyDescent="0.2">
      <c r="C1138" s="19"/>
      <c r="D1138" s="19"/>
    </row>
    <row r="1139" spans="3:4" x14ac:dyDescent="0.2">
      <c r="C1139" s="19"/>
      <c r="D1139" s="19"/>
    </row>
    <row r="1140" spans="3:4" x14ac:dyDescent="0.2">
      <c r="C1140" s="19"/>
      <c r="D1140" s="19"/>
    </row>
    <row r="1141" spans="3:4" x14ac:dyDescent="0.2">
      <c r="C1141" s="19"/>
      <c r="D1141" s="19"/>
    </row>
    <row r="1142" spans="3:4" x14ac:dyDescent="0.2">
      <c r="C1142" s="19"/>
      <c r="D1142" s="19"/>
    </row>
    <row r="1143" spans="3:4" x14ac:dyDescent="0.2">
      <c r="C1143" s="19"/>
      <c r="D1143" s="19"/>
    </row>
    <row r="1144" spans="3:4" x14ac:dyDescent="0.2">
      <c r="C1144" s="19"/>
      <c r="D1144" s="19"/>
    </row>
    <row r="1145" spans="3:4" x14ac:dyDescent="0.2">
      <c r="C1145" s="19"/>
      <c r="D1145" s="19"/>
    </row>
    <row r="1146" spans="3:4" x14ac:dyDescent="0.2">
      <c r="C1146" s="19"/>
      <c r="D1146" s="19"/>
    </row>
    <row r="1147" spans="3:4" x14ac:dyDescent="0.2">
      <c r="C1147" s="19"/>
      <c r="D1147" s="19"/>
    </row>
    <row r="1148" spans="3:4" x14ac:dyDescent="0.2">
      <c r="C1148" s="19"/>
      <c r="D1148" s="19"/>
    </row>
    <row r="1149" spans="3:4" x14ac:dyDescent="0.2">
      <c r="C1149" s="19"/>
      <c r="D1149" s="19"/>
    </row>
    <row r="1150" spans="3:4" x14ac:dyDescent="0.2">
      <c r="C1150" s="19"/>
      <c r="D1150" s="19"/>
    </row>
    <row r="1151" spans="3:4" x14ac:dyDescent="0.2">
      <c r="C1151" s="19"/>
      <c r="D1151" s="19"/>
    </row>
    <row r="1152" spans="3:4" x14ac:dyDescent="0.2">
      <c r="C1152" s="19"/>
      <c r="D1152" s="19"/>
    </row>
    <row r="1153" spans="3:4" x14ac:dyDescent="0.2">
      <c r="C1153" s="19"/>
      <c r="D1153" s="19"/>
    </row>
    <row r="1154" spans="3:4" x14ac:dyDescent="0.2">
      <c r="C1154" s="19"/>
      <c r="D1154" s="19"/>
    </row>
    <row r="1155" spans="3:4" x14ac:dyDescent="0.2">
      <c r="C1155" s="19"/>
      <c r="D1155" s="19"/>
    </row>
    <row r="1156" spans="3:4" x14ac:dyDescent="0.2">
      <c r="C1156" s="19"/>
      <c r="D1156" s="19"/>
    </row>
    <row r="1157" spans="3:4" x14ac:dyDescent="0.2">
      <c r="C1157" s="19"/>
      <c r="D1157" s="19"/>
    </row>
    <row r="1158" spans="3:4" x14ac:dyDescent="0.2">
      <c r="C1158" s="19"/>
      <c r="D1158" s="19"/>
    </row>
    <row r="1159" spans="3:4" x14ac:dyDescent="0.2">
      <c r="C1159" s="19"/>
      <c r="D1159" s="19"/>
    </row>
    <row r="1160" spans="3:4" x14ac:dyDescent="0.2">
      <c r="C1160" s="19"/>
      <c r="D1160" s="19"/>
    </row>
    <row r="1161" spans="3:4" x14ac:dyDescent="0.2">
      <c r="C1161" s="19"/>
      <c r="D1161" s="19"/>
    </row>
    <row r="1162" spans="3:4" x14ac:dyDescent="0.2">
      <c r="C1162" s="19"/>
      <c r="D1162" s="19"/>
    </row>
    <row r="1163" spans="3:4" x14ac:dyDescent="0.2">
      <c r="C1163" s="19"/>
      <c r="D1163" s="19"/>
    </row>
    <row r="1164" spans="3:4" x14ac:dyDescent="0.2">
      <c r="C1164" s="19"/>
      <c r="D1164" s="19"/>
    </row>
    <row r="1165" spans="3:4" x14ac:dyDescent="0.2">
      <c r="C1165" s="19"/>
      <c r="D1165" s="19"/>
    </row>
    <row r="1166" spans="3:4" x14ac:dyDescent="0.2">
      <c r="C1166" s="19"/>
      <c r="D1166" s="19"/>
    </row>
    <row r="1167" spans="3:4" x14ac:dyDescent="0.2">
      <c r="C1167" s="19"/>
      <c r="D1167" s="19"/>
    </row>
    <row r="1168" spans="3:4" x14ac:dyDescent="0.2">
      <c r="C1168" s="19"/>
      <c r="D1168" s="19"/>
    </row>
    <row r="1169" spans="3:4" x14ac:dyDescent="0.2">
      <c r="C1169" s="19"/>
      <c r="D1169" s="19"/>
    </row>
    <row r="1170" spans="3:4" x14ac:dyDescent="0.2">
      <c r="C1170" s="19"/>
      <c r="D1170" s="19"/>
    </row>
    <row r="1171" spans="3:4" x14ac:dyDescent="0.2">
      <c r="C1171" s="19"/>
      <c r="D1171" s="19"/>
    </row>
    <row r="1172" spans="3:4" x14ac:dyDescent="0.2">
      <c r="C1172" s="19"/>
      <c r="D1172" s="19"/>
    </row>
    <row r="1173" spans="3:4" x14ac:dyDescent="0.2">
      <c r="C1173" s="19"/>
      <c r="D1173" s="19"/>
    </row>
    <row r="1174" spans="3:4" x14ac:dyDescent="0.2">
      <c r="C1174" s="19"/>
      <c r="D1174" s="19"/>
    </row>
    <row r="1175" spans="3:4" x14ac:dyDescent="0.2">
      <c r="C1175" s="19"/>
      <c r="D1175" s="19"/>
    </row>
    <row r="1176" spans="3:4" x14ac:dyDescent="0.2">
      <c r="C1176" s="19"/>
      <c r="D1176" s="19"/>
    </row>
    <row r="1177" spans="3:4" x14ac:dyDescent="0.2">
      <c r="C1177" s="19"/>
      <c r="D1177" s="19"/>
    </row>
    <row r="1178" spans="3:4" x14ac:dyDescent="0.2">
      <c r="C1178" s="19"/>
      <c r="D1178" s="19"/>
    </row>
    <row r="1179" spans="3:4" x14ac:dyDescent="0.2">
      <c r="C1179" s="19"/>
      <c r="D1179" s="19"/>
    </row>
    <row r="1180" spans="3:4" x14ac:dyDescent="0.2">
      <c r="C1180" s="19"/>
      <c r="D1180" s="19"/>
    </row>
    <row r="1181" spans="3:4" x14ac:dyDescent="0.2">
      <c r="C1181" s="19"/>
      <c r="D1181" s="19"/>
    </row>
    <row r="1182" spans="3:4" x14ac:dyDescent="0.2">
      <c r="C1182" s="19"/>
      <c r="D1182" s="19"/>
    </row>
    <row r="1183" spans="3:4" x14ac:dyDescent="0.2">
      <c r="C1183" s="19"/>
      <c r="D1183" s="19"/>
    </row>
    <row r="1184" spans="3:4" x14ac:dyDescent="0.2">
      <c r="C1184" s="19"/>
      <c r="D1184" s="19"/>
    </row>
    <row r="1185" spans="3:4" x14ac:dyDescent="0.2">
      <c r="C1185" s="19"/>
      <c r="D1185" s="19"/>
    </row>
    <row r="1186" spans="3:4" x14ac:dyDescent="0.2">
      <c r="C1186" s="19"/>
      <c r="D1186" s="19"/>
    </row>
    <row r="1187" spans="3:4" x14ac:dyDescent="0.2">
      <c r="C1187" s="19"/>
      <c r="D1187" s="19"/>
    </row>
    <row r="1188" spans="3:4" x14ac:dyDescent="0.2">
      <c r="C1188" s="19"/>
      <c r="D1188" s="19"/>
    </row>
    <row r="1189" spans="3:4" x14ac:dyDescent="0.2">
      <c r="C1189" s="19"/>
      <c r="D1189" s="19"/>
    </row>
    <row r="1190" spans="3:4" x14ac:dyDescent="0.2">
      <c r="C1190" s="19"/>
      <c r="D1190" s="19"/>
    </row>
    <row r="1191" spans="3:4" x14ac:dyDescent="0.2">
      <c r="C1191" s="19"/>
      <c r="D1191" s="19"/>
    </row>
    <row r="1192" spans="3:4" x14ac:dyDescent="0.2">
      <c r="C1192" s="19"/>
      <c r="D1192" s="19"/>
    </row>
    <row r="1193" spans="3:4" x14ac:dyDescent="0.2">
      <c r="C1193" s="19"/>
      <c r="D1193" s="19"/>
    </row>
    <row r="1194" spans="3:4" x14ac:dyDescent="0.2">
      <c r="C1194" s="19"/>
      <c r="D1194" s="19"/>
    </row>
    <row r="1195" spans="3:4" x14ac:dyDescent="0.2">
      <c r="C1195" s="19"/>
      <c r="D1195" s="19"/>
    </row>
    <row r="1196" spans="3:4" x14ac:dyDescent="0.2">
      <c r="C1196" s="19"/>
      <c r="D1196" s="19"/>
    </row>
    <row r="1197" spans="3:4" x14ac:dyDescent="0.2">
      <c r="C1197" s="19"/>
      <c r="D1197" s="19"/>
    </row>
    <row r="1198" spans="3:4" x14ac:dyDescent="0.2">
      <c r="C1198" s="19"/>
      <c r="D1198" s="19"/>
    </row>
    <row r="1199" spans="3:4" x14ac:dyDescent="0.2">
      <c r="C1199" s="19"/>
      <c r="D1199" s="19"/>
    </row>
    <row r="1200" spans="3:4" x14ac:dyDescent="0.2">
      <c r="C1200" s="19"/>
      <c r="D1200" s="19"/>
    </row>
    <row r="1201" spans="3:4" x14ac:dyDescent="0.2">
      <c r="C1201" s="19"/>
      <c r="D1201" s="19"/>
    </row>
    <row r="1202" spans="3:4" x14ac:dyDescent="0.2">
      <c r="C1202" s="19"/>
      <c r="D1202" s="19"/>
    </row>
    <row r="1203" spans="3:4" x14ac:dyDescent="0.2">
      <c r="C1203" s="19"/>
      <c r="D1203" s="19"/>
    </row>
    <row r="1204" spans="3:4" x14ac:dyDescent="0.2">
      <c r="C1204" s="19"/>
      <c r="D1204" s="19"/>
    </row>
    <row r="1205" spans="3:4" x14ac:dyDescent="0.2">
      <c r="C1205" s="19"/>
      <c r="D1205" s="19"/>
    </row>
    <row r="1206" spans="3:4" x14ac:dyDescent="0.2">
      <c r="C1206" s="19"/>
      <c r="D1206" s="19"/>
    </row>
    <row r="1207" spans="3:4" x14ac:dyDescent="0.2">
      <c r="C1207" s="19"/>
      <c r="D1207" s="19"/>
    </row>
    <row r="1208" spans="3:4" x14ac:dyDescent="0.2">
      <c r="C1208" s="19"/>
      <c r="D1208" s="19"/>
    </row>
    <row r="1209" spans="3:4" x14ac:dyDescent="0.2">
      <c r="C1209" s="19"/>
      <c r="D1209" s="19"/>
    </row>
    <row r="1210" spans="3:4" x14ac:dyDescent="0.2">
      <c r="C1210" s="19"/>
      <c r="D1210" s="19"/>
    </row>
    <row r="1211" spans="3:4" x14ac:dyDescent="0.2">
      <c r="C1211" s="19"/>
      <c r="D1211" s="19"/>
    </row>
    <row r="1212" spans="3:4" x14ac:dyDescent="0.2">
      <c r="C1212" s="19"/>
      <c r="D1212" s="19"/>
    </row>
    <row r="1213" spans="3:4" x14ac:dyDescent="0.2">
      <c r="C1213" s="19"/>
      <c r="D1213" s="19"/>
    </row>
    <row r="1214" spans="3:4" x14ac:dyDescent="0.2">
      <c r="C1214" s="19"/>
      <c r="D1214" s="19"/>
    </row>
    <row r="1215" spans="3:4" x14ac:dyDescent="0.2">
      <c r="C1215" s="19"/>
      <c r="D1215" s="19"/>
    </row>
    <row r="1216" spans="3:4" x14ac:dyDescent="0.2">
      <c r="C1216" s="19"/>
      <c r="D1216" s="19"/>
    </row>
    <row r="1217" spans="3:4" x14ac:dyDescent="0.2">
      <c r="C1217" s="19"/>
      <c r="D1217" s="19"/>
    </row>
    <row r="1218" spans="3:4" x14ac:dyDescent="0.2">
      <c r="C1218" s="19"/>
      <c r="D1218" s="19"/>
    </row>
    <row r="1219" spans="3:4" x14ac:dyDescent="0.2">
      <c r="C1219" s="19"/>
      <c r="D1219" s="19"/>
    </row>
    <row r="1220" spans="3:4" x14ac:dyDescent="0.2">
      <c r="C1220" s="19"/>
      <c r="D1220" s="19"/>
    </row>
    <row r="1221" spans="3:4" x14ac:dyDescent="0.2">
      <c r="C1221" s="19"/>
      <c r="D1221" s="19"/>
    </row>
    <row r="1222" spans="3:4" x14ac:dyDescent="0.2">
      <c r="C1222" s="19"/>
      <c r="D1222" s="19"/>
    </row>
    <row r="1223" spans="3:4" x14ac:dyDescent="0.2">
      <c r="C1223" s="19"/>
      <c r="D1223" s="19"/>
    </row>
    <row r="1224" spans="3:4" x14ac:dyDescent="0.2">
      <c r="C1224" s="19"/>
      <c r="D1224" s="19"/>
    </row>
    <row r="1225" spans="3:4" x14ac:dyDescent="0.2">
      <c r="C1225" s="19"/>
      <c r="D1225" s="19"/>
    </row>
    <row r="1226" spans="3:4" x14ac:dyDescent="0.2">
      <c r="C1226" s="19"/>
      <c r="D1226" s="19"/>
    </row>
    <row r="1227" spans="3:4" x14ac:dyDescent="0.2">
      <c r="C1227" s="19"/>
      <c r="D1227" s="19"/>
    </row>
    <row r="1228" spans="3:4" x14ac:dyDescent="0.2">
      <c r="C1228" s="19"/>
      <c r="D1228" s="19"/>
    </row>
    <row r="1229" spans="3:4" x14ac:dyDescent="0.2">
      <c r="C1229" s="19"/>
      <c r="D1229" s="19"/>
    </row>
    <row r="1230" spans="3:4" x14ac:dyDescent="0.2">
      <c r="C1230" s="19"/>
      <c r="D1230" s="19"/>
    </row>
    <row r="1231" spans="3:4" x14ac:dyDescent="0.2">
      <c r="C1231" s="19"/>
      <c r="D1231" s="19"/>
    </row>
    <row r="1232" spans="3:4" x14ac:dyDescent="0.2">
      <c r="C1232" s="19"/>
      <c r="D1232" s="19"/>
    </row>
    <row r="1233" spans="3:4" x14ac:dyDescent="0.2">
      <c r="C1233" s="19"/>
      <c r="D1233" s="19"/>
    </row>
    <row r="1234" spans="3:4" x14ac:dyDescent="0.2">
      <c r="C1234" s="19"/>
      <c r="D1234" s="19"/>
    </row>
    <row r="1235" spans="3:4" x14ac:dyDescent="0.2">
      <c r="C1235" s="19"/>
      <c r="D1235" s="19"/>
    </row>
    <row r="1236" spans="3:4" x14ac:dyDescent="0.2">
      <c r="C1236" s="19"/>
      <c r="D1236" s="19"/>
    </row>
    <row r="1237" spans="3:4" x14ac:dyDescent="0.2">
      <c r="C1237" s="19"/>
      <c r="D1237" s="19"/>
    </row>
    <row r="1238" spans="3:4" x14ac:dyDescent="0.2">
      <c r="C1238" s="19"/>
      <c r="D1238" s="19"/>
    </row>
    <row r="1239" spans="3:4" x14ac:dyDescent="0.2">
      <c r="C1239" s="19"/>
      <c r="D1239" s="19"/>
    </row>
    <row r="1240" spans="3:4" x14ac:dyDescent="0.2">
      <c r="C1240" s="19"/>
      <c r="D1240" s="19"/>
    </row>
    <row r="1241" spans="3:4" x14ac:dyDescent="0.2">
      <c r="C1241" s="19"/>
      <c r="D1241" s="19"/>
    </row>
    <row r="1242" spans="3:4" x14ac:dyDescent="0.2">
      <c r="C1242" s="19"/>
      <c r="D1242" s="19"/>
    </row>
    <row r="1243" spans="3:4" x14ac:dyDescent="0.2">
      <c r="C1243" s="19"/>
      <c r="D1243" s="19"/>
    </row>
    <row r="1244" spans="3:4" x14ac:dyDescent="0.2">
      <c r="C1244" s="19"/>
      <c r="D1244" s="19"/>
    </row>
    <row r="1245" spans="3:4" x14ac:dyDescent="0.2">
      <c r="C1245" s="19"/>
      <c r="D1245" s="19"/>
    </row>
    <row r="1246" spans="3:4" x14ac:dyDescent="0.2">
      <c r="C1246" s="19"/>
      <c r="D1246" s="19"/>
    </row>
    <row r="1247" spans="3:4" x14ac:dyDescent="0.2">
      <c r="C1247" s="19"/>
      <c r="D1247" s="19"/>
    </row>
    <row r="1248" spans="3:4" x14ac:dyDescent="0.2">
      <c r="C1248" s="19"/>
      <c r="D1248" s="19"/>
    </row>
    <row r="1249" spans="3:4" x14ac:dyDescent="0.2">
      <c r="C1249" s="19"/>
      <c r="D1249" s="19"/>
    </row>
    <row r="1250" spans="3:4" x14ac:dyDescent="0.2">
      <c r="C1250" s="19"/>
      <c r="D1250" s="19"/>
    </row>
    <row r="1251" spans="3:4" x14ac:dyDescent="0.2">
      <c r="C1251" s="19"/>
      <c r="D1251" s="19"/>
    </row>
    <row r="1252" spans="3:4" x14ac:dyDescent="0.2">
      <c r="C1252" s="19"/>
      <c r="D1252" s="19"/>
    </row>
    <row r="1253" spans="3:4" x14ac:dyDescent="0.2">
      <c r="C1253" s="19"/>
      <c r="D1253" s="19"/>
    </row>
    <row r="1254" spans="3:4" x14ac:dyDescent="0.2">
      <c r="C1254" s="19"/>
      <c r="D1254" s="19"/>
    </row>
    <row r="1255" spans="3:4" x14ac:dyDescent="0.2">
      <c r="C1255" s="19"/>
      <c r="D1255" s="19"/>
    </row>
    <row r="1256" spans="3:4" x14ac:dyDescent="0.2">
      <c r="C1256" s="19"/>
      <c r="D1256" s="19"/>
    </row>
    <row r="1257" spans="3:4" x14ac:dyDescent="0.2">
      <c r="C1257" s="19"/>
      <c r="D1257" s="19"/>
    </row>
    <row r="1258" spans="3:4" x14ac:dyDescent="0.2">
      <c r="C1258" s="19"/>
      <c r="D1258" s="19"/>
    </row>
    <row r="1259" spans="3:4" x14ac:dyDescent="0.2">
      <c r="C1259" s="19"/>
      <c r="D1259" s="19"/>
    </row>
    <row r="1260" spans="3:4" x14ac:dyDescent="0.2">
      <c r="C1260" s="19"/>
      <c r="D1260" s="19"/>
    </row>
    <row r="1261" spans="3:4" x14ac:dyDescent="0.2">
      <c r="C1261" s="19"/>
      <c r="D1261" s="19"/>
    </row>
    <row r="1262" spans="3:4" x14ac:dyDescent="0.2">
      <c r="C1262" s="19"/>
      <c r="D1262" s="19"/>
    </row>
    <row r="1263" spans="3:4" x14ac:dyDescent="0.2">
      <c r="C1263" s="19"/>
      <c r="D1263" s="19"/>
    </row>
    <row r="1264" spans="3:4" x14ac:dyDescent="0.2">
      <c r="C1264" s="19"/>
      <c r="D1264" s="19"/>
    </row>
    <row r="1265" spans="3:4" x14ac:dyDescent="0.2">
      <c r="C1265" s="19"/>
      <c r="D1265" s="19"/>
    </row>
    <row r="1266" spans="3:4" x14ac:dyDescent="0.2">
      <c r="C1266" s="19"/>
      <c r="D1266" s="19"/>
    </row>
    <row r="1267" spans="3:4" x14ac:dyDescent="0.2">
      <c r="C1267" s="19"/>
      <c r="D1267" s="19"/>
    </row>
    <row r="1268" spans="3:4" x14ac:dyDescent="0.2">
      <c r="C1268" s="19"/>
      <c r="D1268" s="19"/>
    </row>
    <row r="1269" spans="3:4" x14ac:dyDescent="0.2">
      <c r="C1269" s="19"/>
      <c r="D1269" s="19"/>
    </row>
    <row r="1270" spans="3:4" x14ac:dyDescent="0.2">
      <c r="C1270" s="19"/>
      <c r="D1270" s="19"/>
    </row>
    <row r="1271" spans="3:4" x14ac:dyDescent="0.2">
      <c r="C1271" s="19"/>
      <c r="D1271" s="19"/>
    </row>
    <row r="1272" spans="3:4" x14ac:dyDescent="0.2">
      <c r="C1272" s="19"/>
      <c r="D1272" s="19"/>
    </row>
    <row r="1273" spans="3:4" x14ac:dyDescent="0.2">
      <c r="C1273" s="19"/>
      <c r="D1273" s="19"/>
    </row>
    <row r="1274" spans="3:4" x14ac:dyDescent="0.2">
      <c r="C1274" s="19"/>
      <c r="D1274" s="19"/>
    </row>
    <row r="1275" spans="3:4" x14ac:dyDescent="0.2">
      <c r="C1275" s="19"/>
      <c r="D1275" s="19"/>
    </row>
    <row r="1276" spans="3:4" x14ac:dyDescent="0.2">
      <c r="C1276" s="19"/>
      <c r="D1276" s="19"/>
    </row>
    <row r="1277" spans="3:4" x14ac:dyDescent="0.2">
      <c r="C1277" s="19"/>
      <c r="D1277" s="19"/>
    </row>
    <row r="1278" spans="3:4" x14ac:dyDescent="0.2">
      <c r="C1278" s="19"/>
      <c r="D1278" s="19"/>
    </row>
    <row r="1279" spans="3:4" x14ac:dyDescent="0.2">
      <c r="C1279" s="19"/>
      <c r="D1279" s="19"/>
    </row>
    <row r="1280" spans="3:4" x14ac:dyDescent="0.2">
      <c r="C1280" s="19"/>
      <c r="D1280" s="19"/>
    </row>
    <row r="1281" spans="3:4" x14ac:dyDescent="0.2">
      <c r="C1281" s="19"/>
      <c r="D1281" s="19"/>
    </row>
    <row r="1282" spans="3:4" x14ac:dyDescent="0.2">
      <c r="C1282" s="19"/>
      <c r="D1282" s="19"/>
    </row>
    <row r="1283" spans="3:4" x14ac:dyDescent="0.2">
      <c r="C1283" s="19"/>
      <c r="D1283" s="19"/>
    </row>
    <row r="1284" spans="3:4" x14ac:dyDescent="0.2">
      <c r="C1284" s="19"/>
      <c r="D1284" s="19"/>
    </row>
    <row r="1285" spans="3:4" x14ac:dyDescent="0.2">
      <c r="C1285" s="19"/>
      <c r="D1285" s="19"/>
    </row>
    <row r="1286" spans="3:4" x14ac:dyDescent="0.2">
      <c r="C1286" s="19"/>
      <c r="D1286" s="19"/>
    </row>
    <row r="1287" spans="3:4" x14ac:dyDescent="0.2">
      <c r="C1287" s="19"/>
      <c r="D1287" s="19"/>
    </row>
    <row r="1288" spans="3:4" x14ac:dyDescent="0.2">
      <c r="C1288" s="19"/>
      <c r="D1288" s="19"/>
    </row>
    <row r="1289" spans="3:4" x14ac:dyDescent="0.2">
      <c r="C1289" s="19"/>
      <c r="D1289" s="19"/>
    </row>
    <row r="1290" spans="3:4" x14ac:dyDescent="0.2">
      <c r="C1290" s="19"/>
      <c r="D1290" s="19"/>
    </row>
    <row r="1291" spans="3:4" x14ac:dyDescent="0.2">
      <c r="C1291" s="19"/>
      <c r="D1291" s="19"/>
    </row>
    <row r="1292" spans="3:4" x14ac:dyDescent="0.2">
      <c r="C1292" s="19"/>
      <c r="D1292" s="19"/>
    </row>
    <row r="1293" spans="3:4" x14ac:dyDescent="0.2">
      <c r="C1293" s="19"/>
      <c r="D1293" s="19"/>
    </row>
    <row r="1294" spans="3:4" x14ac:dyDescent="0.2">
      <c r="C1294" s="19"/>
      <c r="D1294" s="19"/>
    </row>
    <row r="1295" spans="3:4" x14ac:dyDescent="0.2">
      <c r="C1295" s="19"/>
      <c r="D1295" s="19"/>
    </row>
    <row r="1296" spans="3:4" x14ac:dyDescent="0.2">
      <c r="C1296" s="19"/>
      <c r="D1296" s="19"/>
    </row>
    <row r="1297" spans="3:4" x14ac:dyDescent="0.2">
      <c r="C1297" s="19"/>
      <c r="D1297" s="19"/>
    </row>
    <row r="1298" spans="3:4" x14ac:dyDescent="0.2">
      <c r="C1298" s="19"/>
      <c r="D1298" s="19"/>
    </row>
    <row r="1299" spans="3:4" x14ac:dyDescent="0.2">
      <c r="C1299" s="19"/>
      <c r="D1299" s="19"/>
    </row>
    <row r="1300" spans="3:4" x14ac:dyDescent="0.2">
      <c r="C1300" s="19"/>
      <c r="D1300" s="19"/>
    </row>
    <row r="1301" spans="3:4" x14ac:dyDescent="0.2">
      <c r="C1301" s="19"/>
      <c r="D1301" s="19"/>
    </row>
    <row r="1302" spans="3:4" x14ac:dyDescent="0.2">
      <c r="C1302" s="19"/>
      <c r="D1302" s="19"/>
    </row>
    <row r="1303" spans="3:4" x14ac:dyDescent="0.2">
      <c r="C1303" s="19"/>
      <c r="D1303" s="19"/>
    </row>
    <row r="1304" spans="3:4" x14ac:dyDescent="0.2">
      <c r="C1304" s="19"/>
      <c r="D1304" s="19"/>
    </row>
    <row r="1305" spans="3:4" x14ac:dyDescent="0.2">
      <c r="C1305" s="19"/>
      <c r="D1305" s="19"/>
    </row>
    <row r="1306" spans="3:4" x14ac:dyDescent="0.2">
      <c r="C1306" s="19"/>
      <c r="D1306" s="19"/>
    </row>
    <row r="1307" spans="3:4" x14ac:dyDescent="0.2">
      <c r="C1307" s="19"/>
      <c r="D1307" s="19"/>
    </row>
    <row r="1308" spans="3:4" x14ac:dyDescent="0.2">
      <c r="C1308" s="19"/>
      <c r="D1308" s="19"/>
    </row>
    <row r="1309" spans="3:4" x14ac:dyDescent="0.2">
      <c r="C1309" s="19"/>
      <c r="D1309" s="19"/>
    </row>
    <row r="1310" spans="3:4" x14ac:dyDescent="0.2">
      <c r="C1310" s="19"/>
      <c r="D1310" s="19"/>
    </row>
    <row r="1311" spans="3:4" x14ac:dyDescent="0.2">
      <c r="C1311" s="19"/>
      <c r="D1311" s="19"/>
    </row>
    <row r="1312" spans="3:4" x14ac:dyDescent="0.2">
      <c r="C1312" s="19"/>
      <c r="D1312" s="19"/>
    </row>
    <row r="1313" spans="3:4" x14ac:dyDescent="0.2">
      <c r="C1313" s="19"/>
      <c r="D1313" s="19"/>
    </row>
    <row r="1314" spans="3:4" x14ac:dyDescent="0.2">
      <c r="C1314" s="19"/>
      <c r="D1314" s="19"/>
    </row>
    <row r="1315" spans="3:4" x14ac:dyDescent="0.2">
      <c r="C1315" s="19"/>
      <c r="D1315" s="19"/>
    </row>
    <row r="1316" spans="3:4" x14ac:dyDescent="0.2">
      <c r="C1316" s="19"/>
      <c r="D1316" s="19"/>
    </row>
    <row r="1317" spans="3:4" x14ac:dyDescent="0.2">
      <c r="C1317" s="19"/>
      <c r="D1317" s="19"/>
    </row>
    <row r="1318" spans="3:4" x14ac:dyDescent="0.2">
      <c r="C1318" s="19"/>
      <c r="D1318" s="19"/>
    </row>
    <row r="1319" spans="3:4" x14ac:dyDescent="0.2">
      <c r="C1319" s="19"/>
      <c r="D1319" s="19"/>
    </row>
    <row r="1320" spans="3:4" x14ac:dyDescent="0.2">
      <c r="C1320" s="19"/>
      <c r="D1320" s="19"/>
    </row>
    <row r="1321" spans="3:4" x14ac:dyDescent="0.2">
      <c r="C1321" s="19"/>
      <c r="D1321" s="19"/>
    </row>
    <row r="1322" spans="3:4" x14ac:dyDescent="0.2">
      <c r="C1322" s="19"/>
      <c r="D1322" s="19"/>
    </row>
    <row r="1323" spans="3:4" x14ac:dyDescent="0.2">
      <c r="C1323" s="19"/>
      <c r="D1323" s="19"/>
    </row>
    <row r="1324" spans="3:4" x14ac:dyDescent="0.2">
      <c r="C1324" s="19"/>
      <c r="D1324" s="19"/>
    </row>
    <row r="1325" spans="3:4" x14ac:dyDescent="0.2">
      <c r="C1325" s="19"/>
      <c r="D1325" s="19"/>
    </row>
    <row r="1326" spans="3:4" x14ac:dyDescent="0.2">
      <c r="C1326" s="19"/>
      <c r="D1326" s="19"/>
    </row>
    <row r="1327" spans="3:4" x14ac:dyDescent="0.2">
      <c r="C1327" s="19"/>
      <c r="D1327" s="19"/>
    </row>
    <row r="1328" spans="3:4" x14ac:dyDescent="0.2">
      <c r="C1328" s="19"/>
      <c r="D1328" s="19"/>
    </row>
    <row r="1329" spans="3:4" x14ac:dyDescent="0.2">
      <c r="C1329" s="19"/>
      <c r="D1329" s="19"/>
    </row>
    <row r="1330" spans="3:4" x14ac:dyDescent="0.2">
      <c r="C1330" s="19"/>
      <c r="D1330" s="19"/>
    </row>
    <row r="1331" spans="3:4" x14ac:dyDescent="0.2">
      <c r="C1331" s="19"/>
      <c r="D1331" s="19"/>
    </row>
    <row r="1332" spans="3:4" x14ac:dyDescent="0.2">
      <c r="C1332" s="19"/>
      <c r="D1332" s="19"/>
    </row>
    <row r="1333" spans="3:4" x14ac:dyDescent="0.2">
      <c r="C1333" s="19"/>
      <c r="D1333" s="19"/>
    </row>
    <row r="1334" spans="3:4" x14ac:dyDescent="0.2">
      <c r="C1334" s="19"/>
      <c r="D1334" s="19"/>
    </row>
    <row r="1335" spans="3:4" x14ac:dyDescent="0.2">
      <c r="C1335" s="19"/>
      <c r="D1335" s="19"/>
    </row>
    <row r="1336" spans="3:4" x14ac:dyDescent="0.2">
      <c r="C1336" s="19"/>
      <c r="D1336" s="19"/>
    </row>
    <row r="1337" spans="3:4" x14ac:dyDescent="0.2">
      <c r="C1337" s="19"/>
      <c r="D1337" s="19"/>
    </row>
    <row r="1338" spans="3:4" x14ac:dyDescent="0.2">
      <c r="C1338" s="19"/>
      <c r="D1338" s="19"/>
    </row>
    <row r="1339" spans="3:4" x14ac:dyDescent="0.2">
      <c r="C1339" s="19"/>
      <c r="D1339" s="19"/>
    </row>
    <row r="1340" spans="3:4" x14ac:dyDescent="0.2">
      <c r="C1340" s="19"/>
      <c r="D1340" s="19"/>
    </row>
    <row r="1341" spans="3:4" x14ac:dyDescent="0.2">
      <c r="C1341" s="19"/>
      <c r="D1341" s="19"/>
    </row>
    <row r="1342" spans="3:4" x14ac:dyDescent="0.2">
      <c r="C1342" s="19"/>
      <c r="D1342" s="19"/>
    </row>
    <row r="1343" spans="3:4" x14ac:dyDescent="0.2">
      <c r="C1343" s="19"/>
      <c r="D1343" s="19"/>
    </row>
    <row r="1344" spans="3:4" x14ac:dyDescent="0.2">
      <c r="C1344" s="19"/>
      <c r="D1344" s="19"/>
    </row>
    <row r="1345" spans="3:4" x14ac:dyDescent="0.2">
      <c r="C1345" s="19"/>
      <c r="D1345" s="19"/>
    </row>
    <row r="1346" spans="3:4" x14ac:dyDescent="0.2">
      <c r="C1346" s="19"/>
      <c r="D1346" s="19"/>
    </row>
    <row r="1347" spans="3:4" x14ac:dyDescent="0.2">
      <c r="C1347" s="19"/>
      <c r="D1347" s="19"/>
    </row>
    <row r="1348" spans="3:4" x14ac:dyDescent="0.2">
      <c r="C1348" s="19"/>
      <c r="D1348" s="19"/>
    </row>
    <row r="1349" spans="3:4" x14ac:dyDescent="0.2">
      <c r="C1349" s="19"/>
      <c r="D1349" s="19"/>
    </row>
    <row r="1350" spans="3:4" x14ac:dyDescent="0.2">
      <c r="C1350" s="19"/>
      <c r="D1350" s="19"/>
    </row>
    <row r="1351" spans="3:4" x14ac:dyDescent="0.2">
      <c r="C1351" s="19"/>
      <c r="D1351" s="19"/>
    </row>
    <row r="1352" spans="3:4" x14ac:dyDescent="0.2">
      <c r="C1352" s="19"/>
      <c r="D1352" s="19"/>
    </row>
    <row r="1353" spans="3:4" x14ac:dyDescent="0.2">
      <c r="C1353" s="19"/>
      <c r="D1353" s="19"/>
    </row>
    <row r="1354" spans="3:4" x14ac:dyDescent="0.2">
      <c r="C1354" s="19"/>
      <c r="D1354" s="19"/>
    </row>
    <row r="1355" spans="3:4" x14ac:dyDescent="0.2">
      <c r="C1355" s="19"/>
      <c r="D1355" s="19"/>
    </row>
    <row r="1356" spans="3:4" x14ac:dyDescent="0.2">
      <c r="C1356" s="19"/>
      <c r="D1356" s="19"/>
    </row>
    <row r="1357" spans="3:4" x14ac:dyDescent="0.2">
      <c r="C1357" s="19"/>
      <c r="D1357" s="19"/>
    </row>
    <row r="1358" spans="3:4" x14ac:dyDescent="0.2">
      <c r="C1358" s="19"/>
      <c r="D1358" s="19"/>
    </row>
    <row r="1359" spans="3:4" x14ac:dyDescent="0.2">
      <c r="C1359" s="19"/>
      <c r="D1359" s="19"/>
    </row>
    <row r="1360" spans="3:4" x14ac:dyDescent="0.2">
      <c r="C1360" s="19"/>
      <c r="D1360" s="19"/>
    </row>
    <row r="1361" spans="3:4" x14ac:dyDescent="0.2">
      <c r="C1361" s="19"/>
      <c r="D1361" s="19"/>
    </row>
    <row r="1362" spans="3:4" x14ac:dyDescent="0.2">
      <c r="C1362" s="19"/>
      <c r="D1362" s="19"/>
    </row>
    <row r="1363" spans="3:4" x14ac:dyDescent="0.2">
      <c r="C1363" s="19"/>
      <c r="D1363" s="19"/>
    </row>
    <row r="1364" spans="3:4" x14ac:dyDescent="0.2">
      <c r="C1364" s="19"/>
      <c r="D1364" s="19"/>
    </row>
    <row r="1365" spans="3:4" x14ac:dyDescent="0.2">
      <c r="C1365" s="19"/>
      <c r="D1365" s="19"/>
    </row>
    <row r="1366" spans="3:4" x14ac:dyDescent="0.2">
      <c r="C1366" s="19"/>
      <c r="D1366" s="19"/>
    </row>
    <row r="1367" spans="3:4" x14ac:dyDescent="0.2">
      <c r="C1367" s="19"/>
      <c r="D1367" s="19"/>
    </row>
    <row r="1368" spans="3:4" x14ac:dyDescent="0.2">
      <c r="C1368" s="19"/>
      <c r="D1368" s="19"/>
    </row>
    <row r="1369" spans="3:4" x14ac:dyDescent="0.2">
      <c r="C1369" s="19"/>
      <c r="D1369" s="19"/>
    </row>
    <row r="1370" spans="3:4" x14ac:dyDescent="0.2">
      <c r="C1370" s="19"/>
      <c r="D1370" s="19"/>
    </row>
    <row r="1371" spans="3:4" x14ac:dyDescent="0.2">
      <c r="C1371" s="19"/>
      <c r="D1371" s="19"/>
    </row>
    <row r="1372" spans="3:4" x14ac:dyDescent="0.2">
      <c r="C1372" s="19"/>
      <c r="D1372" s="19"/>
    </row>
    <row r="1373" spans="3:4" x14ac:dyDescent="0.2">
      <c r="C1373" s="19"/>
      <c r="D1373" s="19"/>
    </row>
    <row r="1374" spans="3:4" x14ac:dyDescent="0.2">
      <c r="C1374" s="19"/>
      <c r="D1374" s="19"/>
    </row>
    <row r="1375" spans="3:4" x14ac:dyDescent="0.2">
      <c r="C1375" s="19"/>
      <c r="D1375" s="19"/>
    </row>
    <row r="1376" spans="3:4" x14ac:dyDescent="0.2">
      <c r="C1376" s="19"/>
      <c r="D1376" s="19"/>
    </row>
    <row r="1377" spans="3:4" x14ac:dyDescent="0.2">
      <c r="C1377" s="19"/>
      <c r="D1377" s="19"/>
    </row>
    <row r="1378" spans="3:4" x14ac:dyDescent="0.2">
      <c r="C1378" s="19"/>
      <c r="D1378" s="19"/>
    </row>
    <row r="1379" spans="3:4" x14ac:dyDescent="0.2">
      <c r="C1379" s="19"/>
      <c r="D1379" s="19"/>
    </row>
    <row r="1380" spans="3:4" x14ac:dyDescent="0.2">
      <c r="C1380" s="19"/>
      <c r="D1380" s="19"/>
    </row>
    <row r="1381" spans="3:4" x14ac:dyDescent="0.2">
      <c r="C1381" s="19"/>
      <c r="D1381" s="19"/>
    </row>
    <row r="1382" spans="3:4" x14ac:dyDescent="0.2">
      <c r="C1382" s="19"/>
      <c r="D1382" s="19"/>
    </row>
    <row r="1383" spans="3:4" x14ac:dyDescent="0.2">
      <c r="C1383" s="19"/>
      <c r="D1383" s="19"/>
    </row>
    <row r="1384" spans="3:4" x14ac:dyDescent="0.2">
      <c r="C1384" s="19"/>
      <c r="D1384" s="19"/>
    </row>
    <row r="1385" spans="3:4" x14ac:dyDescent="0.2">
      <c r="C1385" s="19"/>
      <c r="D1385" s="19"/>
    </row>
    <row r="1386" spans="3:4" x14ac:dyDescent="0.2">
      <c r="C1386" s="19"/>
      <c r="D1386" s="19"/>
    </row>
    <row r="1387" spans="3:4" x14ac:dyDescent="0.2">
      <c r="C1387" s="19"/>
      <c r="D1387" s="19"/>
    </row>
    <row r="1388" spans="3:4" x14ac:dyDescent="0.2">
      <c r="C1388" s="19"/>
      <c r="D1388" s="19"/>
    </row>
    <row r="1389" spans="3:4" x14ac:dyDescent="0.2">
      <c r="C1389" s="19"/>
      <c r="D1389" s="19"/>
    </row>
    <row r="1390" spans="3:4" x14ac:dyDescent="0.2">
      <c r="C1390" s="19"/>
      <c r="D1390" s="19"/>
    </row>
    <row r="1391" spans="3:4" x14ac:dyDescent="0.2">
      <c r="C1391" s="19"/>
      <c r="D1391" s="19"/>
    </row>
    <row r="1392" spans="3:4" x14ac:dyDescent="0.2">
      <c r="C1392" s="19"/>
      <c r="D1392" s="19"/>
    </row>
    <row r="1393" spans="3:4" x14ac:dyDescent="0.2">
      <c r="C1393" s="19"/>
      <c r="D1393" s="19"/>
    </row>
    <row r="1394" spans="3:4" x14ac:dyDescent="0.2">
      <c r="C1394" s="19"/>
      <c r="D1394" s="19"/>
    </row>
    <row r="1395" spans="3:4" x14ac:dyDescent="0.2">
      <c r="C1395" s="19"/>
      <c r="D1395" s="19"/>
    </row>
    <row r="1396" spans="3:4" x14ac:dyDescent="0.2">
      <c r="C1396" s="19"/>
      <c r="D1396" s="19"/>
    </row>
    <row r="1397" spans="3:4" x14ac:dyDescent="0.2">
      <c r="C1397" s="19"/>
      <c r="D1397" s="19"/>
    </row>
    <row r="1398" spans="3:4" x14ac:dyDescent="0.2">
      <c r="C1398" s="19"/>
      <c r="D1398" s="19"/>
    </row>
    <row r="1399" spans="3:4" x14ac:dyDescent="0.2">
      <c r="C1399" s="19"/>
      <c r="D1399" s="19"/>
    </row>
    <row r="1400" spans="3:4" x14ac:dyDescent="0.2">
      <c r="C1400" s="19"/>
      <c r="D1400" s="19"/>
    </row>
    <row r="1401" spans="3:4" x14ac:dyDescent="0.2">
      <c r="C1401" s="19"/>
      <c r="D1401" s="19"/>
    </row>
    <row r="1402" spans="3:4" x14ac:dyDescent="0.2">
      <c r="C1402" s="19"/>
      <c r="D1402" s="19"/>
    </row>
    <row r="1403" spans="3:4" x14ac:dyDescent="0.2">
      <c r="C1403" s="19"/>
      <c r="D1403" s="19"/>
    </row>
    <row r="1404" spans="3:4" x14ac:dyDescent="0.2">
      <c r="C1404" s="19"/>
      <c r="D1404" s="19"/>
    </row>
    <row r="1405" spans="3:4" x14ac:dyDescent="0.2">
      <c r="C1405" s="19"/>
      <c r="D1405" s="19"/>
    </row>
    <row r="1406" spans="3:4" x14ac:dyDescent="0.2">
      <c r="C1406" s="19"/>
      <c r="D1406" s="19"/>
    </row>
    <row r="1407" spans="3:4" x14ac:dyDescent="0.2">
      <c r="C1407" s="19"/>
      <c r="D1407" s="19"/>
    </row>
    <row r="1408" spans="3:4" x14ac:dyDescent="0.2">
      <c r="C1408" s="19"/>
      <c r="D1408" s="19"/>
    </row>
    <row r="1409" spans="3:4" x14ac:dyDescent="0.2">
      <c r="C1409" s="19"/>
      <c r="D1409" s="19"/>
    </row>
    <row r="1410" spans="3:4" x14ac:dyDescent="0.2">
      <c r="C1410" s="19"/>
      <c r="D1410" s="19"/>
    </row>
    <row r="1411" spans="3:4" x14ac:dyDescent="0.2">
      <c r="C1411" s="19"/>
      <c r="D1411" s="19"/>
    </row>
    <row r="1412" spans="3:4" x14ac:dyDescent="0.2">
      <c r="C1412" s="19"/>
      <c r="D1412" s="19"/>
    </row>
    <row r="1413" spans="3:4" x14ac:dyDescent="0.2">
      <c r="C1413" s="19"/>
      <c r="D1413" s="19"/>
    </row>
    <row r="1414" spans="3:4" x14ac:dyDescent="0.2">
      <c r="C1414" s="19"/>
      <c r="D1414" s="19"/>
    </row>
    <row r="1415" spans="3:4" x14ac:dyDescent="0.2">
      <c r="C1415" s="19"/>
      <c r="D1415" s="19"/>
    </row>
    <row r="1416" spans="3:4" x14ac:dyDescent="0.2">
      <c r="C1416" s="19"/>
      <c r="D1416" s="19"/>
    </row>
    <row r="1417" spans="3:4" x14ac:dyDescent="0.2">
      <c r="C1417" s="19"/>
      <c r="D1417" s="19"/>
    </row>
    <row r="1418" spans="3:4" x14ac:dyDescent="0.2">
      <c r="C1418" s="19"/>
      <c r="D1418" s="19"/>
    </row>
    <row r="1419" spans="3:4" x14ac:dyDescent="0.2">
      <c r="C1419" s="19"/>
      <c r="D1419" s="19"/>
    </row>
    <row r="1420" spans="3:4" x14ac:dyDescent="0.2">
      <c r="C1420" s="19"/>
      <c r="D1420" s="19"/>
    </row>
    <row r="1421" spans="3:4" x14ac:dyDescent="0.2">
      <c r="C1421" s="19"/>
      <c r="D1421" s="19"/>
    </row>
    <row r="1422" spans="3:4" x14ac:dyDescent="0.2">
      <c r="C1422" s="19"/>
      <c r="D1422" s="19"/>
    </row>
    <row r="1423" spans="3:4" x14ac:dyDescent="0.2">
      <c r="C1423" s="19"/>
      <c r="D1423" s="19"/>
    </row>
    <row r="1424" spans="3:4" x14ac:dyDescent="0.2">
      <c r="C1424" s="19"/>
      <c r="D1424" s="19"/>
    </row>
    <row r="1425" spans="3:4" x14ac:dyDescent="0.2">
      <c r="C1425" s="19"/>
      <c r="D1425" s="19"/>
    </row>
    <row r="1426" spans="3:4" x14ac:dyDescent="0.2">
      <c r="C1426" s="19"/>
      <c r="D1426" s="19"/>
    </row>
    <row r="1427" spans="3:4" x14ac:dyDescent="0.2">
      <c r="C1427" s="19"/>
      <c r="D1427" s="19"/>
    </row>
    <row r="1428" spans="3:4" x14ac:dyDescent="0.2">
      <c r="C1428" s="19"/>
      <c r="D1428" s="19"/>
    </row>
    <row r="1429" spans="3:4" x14ac:dyDescent="0.2">
      <c r="C1429" s="19"/>
      <c r="D1429" s="19"/>
    </row>
    <row r="1430" spans="3:4" x14ac:dyDescent="0.2">
      <c r="C1430" s="19"/>
      <c r="D1430" s="19"/>
    </row>
    <row r="1431" spans="3:4" x14ac:dyDescent="0.2">
      <c r="C1431" s="19"/>
      <c r="D1431" s="19"/>
    </row>
    <row r="1432" spans="3:4" x14ac:dyDescent="0.2">
      <c r="C1432" s="19"/>
      <c r="D1432" s="19"/>
    </row>
    <row r="1433" spans="3:4" x14ac:dyDescent="0.2">
      <c r="C1433" s="19"/>
      <c r="D1433" s="19"/>
    </row>
    <row r="1434" spans="3:4" x14ac:dyDescent="0.2">
      <c r="C1434" s="19"/>
      <c r="D1434" s="19"/>
    </row>
    <row r="1435" spans="3:4" x14ac:dyDescent="0.2">
      <c r="C1435" s="19"/>
      <c r="D1435" s="19"/>
    </row>
    <row r="1436" spans="3:4" x14ac:dyDescent="0.2">
      <c r="C1436" s="19"/>
      <c r="D1436" s="19"/>
    </row>
    <row r="1437" spans="3:4" x14ac:dyDescent="0.2">
      <c r="C1437" s="19"/>
      <c r="D1437" s="19"/>
    </row>
    <row r="1438" spans="3:4" x14ac:dyDescent="0.2">
      <c r="C1438" s="19"/>
      <c r="D1438" s="19"/>
    </row>
    <row r="1439" spans="3:4" x14ac:dyDescent="0.2">
      <c r="C1439" s="19"/>
      <c r="D1439" s="19"/>
    </row>
    <row r="1440" spans="3:4" x14ac:dyDescent="0.2">
      <c r="C1440" s="19"/>
      <c r="D1440" s="19"/>
    </row>
    <row r="1441" spans="3:4" x14ac:dyDescent="0.2">
      <c r="C1441" s="19"/>
      <c r="D1441" s="19"/>
    </row>
    <row r="1442" spans="3:4" x14ac:dyDescent="0.2">
      <c r="C1442" s="19"/>
      <c r="D1442" s="19"/>
    </row>
    <row r="1443" spans="3:4" x14ac:dyDescent="0.2">
      <c r="C1443" s="19"/>
      <c r="D1443" s="19"/>
    </row>
    <row r="1444" spans="3:4" x14ac:dyDescent="0.2">
      <c r="C1444" s="19"/>
      <c r="D1444" s="19"/>
    </row>
    <row r="1445" spans="3:4" x14ac:dyDescent="0.2">
      <c r="C1445" s="19"/>
      <c r="D1445" s="19"/>
    </row>
    <row r="1446" spans="3:4" x14ac:dyDescent="0.2">
      <c r="C1446" s="19"/>
      <c r="D1446" s="19"/>
    </row>
    <row r="1447" spans="3:4" x14ac:dyDescent="0.2">
      <c r="C1447" s="19"/>
      <c r="D1447" s="19"/>
    </row>
    <row r="1448" spans="3:4" x14ac:dyDescent="0.2">
      <c r="C1448" s="19"/>
      <c r="D1448" s="19"/>
    </row>
    <row r="1449" spans="3:4" x14ac:dyDescent="0.2">
      <c r="C1449" s="19"/>
      <c r="D1449" s="19"/>
    </row>
    <row r="1450" spans="3:4" x14ac:dyDescent="0.2">
      <c r="C1450" s="19"/>
      <c r="D1450" s="19"/>
    </row>
    <row r="1451" spans="3:4" x14ac:dyDescent="0.2">
      <c r="C1451" s="19"/>
      <c r="D1451" s="19"/>
    </row>
    <row r="1452" spans="3:4" x14ac:dyDescent="0.2">
      <c r="C1452" s="19"/>
      <c r="D1452" s="19"/>
    </row>
    <row r="1453" spans="3:4" x14ac:dyDescent="0.2">
      <c r="C1453" s="19"/>
      <c r="D1453" s="19"/>
    </row>
    <row r="1454" spans="3:4" x14ac:dyDescent="0.2">
      <c r="C1454" s="19"/>
      <c r="D1454" s="19"/>
    </row>
    <row r="1455" spans="3:4" x14ac:dyDescent="0.2">
      <c r="C1455" s="19"/>
      <c r="D1455" s="19"/>
    </row>
    <row r="1456" spans="3:4" x14ac:dyDescent="0.2">
      <c r="C1456" s="19"/>
      <c r="D1456" s="19"/>
    </row>
    <row r="1457" spans="3:4" x14ac:dyDescent="0.2">
      <c r="C1457" s="19"/>
      <c r="D1457" s="19"/>
    </row>
    <row r="1458" spans="3:4" x14ac:dyDescent="0.2">
      <c r="C1458" s="19"/>
      <c r="D1458" s="19"/>
    </row>
    <row r="1459" spans="3:4" x14ac:dyDescent="0.2">
      <c r="C1459" s="19"/>
      <c r="D1459" s="19"/>
    </row>
    <row r="1460" spans="3:4" x14ac:dyDescent="0.2">
      <c r="C1460" s="19"/>
      <c r="D1460" s="19"/>
    </row>
    <row r="1461" spans="3:4" x14ac:dyDescent="0.2">
      <c r="C1461" s="19"/>
      <c r="D1461" s="19"/>
    </row>
    <row r="1462" spans="3:4" x14ac:dyDescent="0.2">
      <c r="C1462" s="19"/>
      <c r="D1462" s="19"/>
    </row>
    <row r="1463" spans="3:4" x14ac:dyDescent="0.2">
      <c r="C1463" s="19"/>
      <c r="D1463" s="19"/>
    </row>
    <row r="1464" spans="3:4" x14ac:dyDescent="0.2">
      <c r="C1464" s="19"/>
      <c r="D1464" s="19"/>
    </row>
    <row r="1465" spans="3:4" x14ac:dyDescent="0.2">
      <c r="C1465" s="19"/>
      <c r="D1465" s="19"/>
    </row>
    <row r="1466" spans="3:4" x14ac:dyDescent="0.2">
      <c r="C1466" s="19"/>
      <c r="D1466" s="19"/>
    </row>
    <row r="1467" spans="3:4" x14ac:dyDescent="0.2">
      <c r="C1467" s="19"/>
      <c r="D1467" s="19"/>
    </row>
    <row r="1468" spans="3:4" x14ac:dyDescent="0.2">
      <c r="C1468" s="19"/>
      <c r="D1468" s="19"/>
    </row>
    <row r="1469" spans="3:4" x14ac:dyDescent="0.2">
      <c r="C1469" s="19"/>
      <c r="D1469" s="19"/>
    </row>
    <row r="1470" spans="3:4" x14ac:dyDescent="0.2">
      <c r="C1470" s="19"/>
      <c r="D1470" s="19"/>
    </row>
    <row r="1471" spans="3:4" x14ac:dyDescent="0.2">
      <c r="C1471" s="19"/>
      <c r="D1471" s="19"/>
    </row>
    <row r="1472" spans="3:4" x14ac:dyDescent="0.2">
      <c r="C1472" s="19"/>
      <c r="D1472" s="19"/>
    </row>
    <row r="1473" spans="3:4" x14ac:dyDescent="0.2">
      <c r="C1473" s="19"/>
      <c r="D1473" s="19"/>
    </row>
    <row r="1474" spans="3:4" x14ac:dyDescent="0.2">
      <c r="C1474" s="19"/>
      <c r="D1474" s="19"/>
    </row>
    <row r="1475" spans="3:4" x14ac:dyDescent="0.2">
      <c r="C1475" s="19"/>
      <c r="D1475" s="19"/>
    </row>
    <row r="1476" spans="3:4" x14ac:dyDescent="0.2">
      <c r="C1476" s="19"/>
      <c r="D1476" s="19"/>
    </row>
    <row r="1477" spans="3:4" x14ac:dyDescent="0.2">
      <c r="C1477" s="19"/>
      <c r="D1477" s="19"/>
    </row>
    <row r="1478" spans="3:4" x14ac:dyDescent="0.2">
      <c r="C1478" s="19"/>
      <c r="D1478" s="19"/>
    </row>
    <row r="1479" spans="3:4" x14ac:dyDescent="0.2">
      <c r="C1479" s="19"/>
      <c r="D1479" s="19"/>
    </row>
    <row r="1480" spans="3:4" x14ac:dyDescent="0.2">
      <c r="C1480" s="19"/>
      <c r="D1480" s="19"/>
    </row>
    <row r="1481" spans="3:4" x14ac:dyDescent="0.2">
      <c r="C1481" s="19"/>
      <c r="D1481" s="19"/>
    </row>
    <row r="1482" spans="3:4" x14ac:dyDescent="0.2">
      <c r="C1482" s="19"/>
      <c r="D1482" s="19"/>
    </row>
    <row r="1483" spans="3:4" x14ac:dyDescent="0.2">
      <c r="C1483" s="19"/>
      <c r="D1483" s="19"/>
    </row>
    <row r="1484" spans="3:4" x14ac:dyDescent="0.2">
      <c r="C1484" s="19"/>
      <c r="D1484" s="19"/>
    </row>
    <row r="1485" spans="3:4" x14ac:dyDescent="0.2">
      <c r="C1485" s="19"/>
      <c r="D1485" s="19"/>
    </row>
    <row r="1486" spans="3:4" x14ac:dyDescent="0.2">
      <c r="C1486" s="19"/>
      <c r="D1486" s="19"/>
    </row>
    <row r="1487" spans="3:4" x14ac:dyDescent="0.2">
      <c r="C1487" s="19"/>
      <c r="D1487" s="19"/>
    </row>
    <row r="1488" spans="3:4" x14ac:dyDescent="0.2">
      <c r="C1488" s="19"/>
      <c r="D1488" s="19"/>
    </row>
    <row r="1489" spans="3:4" x14ac:dyDescent="0.2">
      <c r="C1489" s="19"/>
      <c r="D1489" s="19"/>
    </row>
    <row r="1490" spans="3:4" x14ac:dyDescent="0.2">
      <c r="C1490" s="19"/>
      <c r="D1490" s="19"/>
    </row>
    <row r="1491" spans="3:4" x14ac:dyDescent="0.2">
      <c r="C1491" s="19"/>
      <c r="D1491" s="19"/>
    </row>
    <row r="1492" spans="3:4" x14ac:dyDescent="0.2">
      <c r="C1492" s="19"/>
      <c r="D1492" s="19"/>
    </row>
    <row r="1493" spans="3:4" x14ac:dyDescent="0.2">
      <c r="C1493" s="19"/>
      <c r="D1493" s="19"/>
    </row>
    <row r="1494" spans="3:4" x14ac:dyDescent="0.2">
      <c r="C1494" s="19"/>
      <c r="D1494" s="19"/>
    </row>
    <row r="1495" spans="3:4" x14ac:dyDescent="0.2">
      <c r="C1495" s="19"/>
      <c r="D1495" s="19"/>
    </row>
    <row r="1496" spans="3:4" x14ac:dyDescent="0.2">
      <c r="C1496" s="19"/>
      <c r="D1496" s="19"/>
    </row>
    <row r="1497" spans="3:4" x14ac:dyDescent="0.2">
      <c r="C1497" s="19"/>
      <c r="D1497" s="19"/>
    </row>
    <row r="1498" spans="3:4" x14ac:dyDescent="0.2">
      <c r="C1498" s="19"/>
      <c r="D1498" s="19"/>
    </row>
    <row r="1499" spans="3:4" x14ac:dyDescent="0.2">
      <c r="C1499" s="19"/>
      <c r="D1499" s="19"/>
    </row>
    <row r="1500" spans="3:4" x14ac:dyDescent="0.2">
      <c r="C1500" s="19"/>
      <c r="D1500" s="19"/>
    </row>
    <row r="1501" spans="3:4" x14ac:dyDescent="0.2">
      <c r="C1501" s="19"/>
      <c r="D1501" s="19"/>
    </row>
    <row r="1502" spans="3:4" x14ac:dyDescent="0.2">
      <c r="C1502" s="19"/>
      <c r="D1502" s="19"/>
    </row>
    <row r="1503" spans="3:4" x14ac:dyDescent="0.2">
      <c r="C1503" s="19"/>
      <c r="D1503" s="19"/>
    </row>
    <row r="1504" spans="3:4" x14ac:dyDescent="0.2">
      <c r="C1504" s="19"/>
      <c r="D1504" s="19"/>
    </row>
    <row r="1505" spans="3:4" x14ac:dyDescent="0.2">
      <c r="C1505" s="19"/>
      <c r="D1505" s="19"/>
    </row>
    <row r="1506" spans="3:4" x14ac:dyDescent="0.2">
      <c r="C1506" s="19"/>
      <c r="D1506" s="19"/>
    </row>
    <row r="1507" spans="3:4" x14ac:dyDescent="0.2">
      <c r="C1507" s="19"/>
      <c r="D1507" s="19"/>
    </row>
    <row r="1508" spans="3:4" x14ac:dyDescent="0.2">
      <c r="C1508" s="19"/>
      <c r="D1508" s="19"/>
    </row>
    <row r="1509" spans="3:4" x14ac:dyDescent="0.2">
      <c r="C1509" s="19"/>
      <c r="D1509" s="19"/>
    </row>
    <row r="1510" spans="3:4" x14ac:dyDescent="0.2">
      <c r="C1510" s="19"/>
      <c r="D1510" s="19"/>
    </row>
    <row r="1511" spans="3:4" x14ac:dyDescent="0.2">
      <c r="C1511" s="19"/>
      <c r="D1511" s="19"/>
    </row>
    <row r="1512" spans="3:4" x14ac:dyDescent="0.2">
      <c r="C1512" s="19"/>
      <c r="D1512" s="19"/>
    </row>
    <row r="1513" spans="3:4" x14ac:dyDescent="0.2">
      <c r="C1513" s="19"/>
      <c r="D1513" s="19"/>
    </row>
    <row r="1514" spans="3:4" x14ac:dyDescent="0.2">
      <c r="C1514" s="19"/>
      <c r="D1514" s="19"/>
    </row>
    <row r="1515" spans="3:4" x14ac:dyDescent="0.2">
      <c r="C1515" s="19"/>
      <c r="D1515" s="19"/>
    </row>
    <row r="1516" spans="3:4" x14ac:dyDescent="0.2">
      <c r="C1516" s="19"/>
      <c r="D1516" s="19"/>
    </row>
    <row r="1517" spans="3:4" x14ac:dyDescent="0.2">
      <c r="C1517" s="19"/>
      <c r="D1517" s="19"/>
    </row>
    <row r="1518" spans="3:4" x14ac:dyDescent="0.2">
      <c r="C1518" s="19"/>
      <c r="D1518" s="19"/>
    </row>
    <row r="1519" spans="3:4" x14ac:dyDescent="0.2">
      <c r="C1519" s="19"/>
      <c r="D1519" s="19"/>
    </row>
    <row r="1520" spans="3:4" x14ac:dyDescent="0.2">
      <c r="C1520" s="19"/>
      <c r="D1520" s="19"/>
    </row>
    <row r="1521" spans="3:4" x14ac:dyDescent="0.2">
      <c r="C1521" s="19"/>
      <c r="D1521" s="19"/>
    </row>
    <row r="1522" spans="3:4" x14ac:dyDescent="0.2">
      <c r="C1522" s="19"/>
      <c r="D1522" s="19"/>
    </row>
    <row r="1523" spans="3:4" x14ac:dyDescent="0.2">
      <c r="C1523" s="19"/>
      <c r="D1523" s="19"/>
    </row>
    <row r="1524" spans="3:4" x14ac:dyDescent="0.2">
      <c r="C1524" s="19"/>
      <c r="D1524" s="19"/>
    </row>
    <row r="1525" spans="3:4" x14ac:dyDescent="0.2">
      <c r="C1525" s="19"/>
      <c r="D1525" s="19"/>
    </row>
    <row r="1526" spans="3:4" x14ac:dyDescent="0.2">
      <c r="C1526" s="19"/>
      <c r="D1526" s="19"/>
    </row>
    <row r="1527" spans="3:4" x14ac:dyDescent="0.2">
      <c r="C1527" s="19"/>
      <c r="D1527" s="19"/>
    </row>
    <row r="1528" spans="3:4" x14ac:dyDescent="0.2">
      <c r="C1528" s="19"/>
      <c r="D1528" s="19"/>
    </row>
    <row r="1529" spans="3:4" x14ac:dyDescent="0.2">
      <c r="C1529" s="19"/>
      <c r="D1529" s="19"/>
    </row>
    <row r="1530" spans="3:4" x14ac:dyDescent="0.2">
      <c r="C1530" s="19"/>
      <c r="D1530" s="19"/>
    </row>
    <row r="1531" spans="3:4" x14ac:dyDescent="0.2">
      <c r="C1531" s="19"/>
      <c r="D1531" s="19"/>
    </row>
    <row r="1532" spans="3:4" x14ac:dyDescent="0.2">
      <c r="C1532" s="19"/>
      <c r="D1532" s="19"/>
    </row>
    <row r="1533" spans="3:4" x14ac:dyDescent="0.2">
      <c r="C1533" s="19"/>
      <c r="D1533" s="19"/>
    </row>
    <row r="1534" spans="3:4" x14ac:dyDescent="0.2">
      <c r="C1534" s="19"/>
      <c r="D1534" s="19"/>
    </row>
    <row r="1535" spans="3:4" x14ac:dyDescent="0.2">
      <c r="C1535" s="19"/>
      <c r="D1535" s="19"/>
    </row>
    <row r="1536" spans="3:4" x14ac:dyDescent="0.2">
      <c r="C1536" s="19"/>
      <c r="D1536" s="19"/>
    </row>
    <row r="1537" spans="3:4" x14ac:dyDescent="0.2">
      <c r="C1537" s="19"/>
      <c r="D1537" s="19"/>
    </row>
    <row r="1538" spans="3:4" x14ac:dyDescent="0.2">
      <c r="C1538" s="19"/>
      <c r="D1538" s="19"/>
    </row>
    <row r="1539" spans="3:4" x14ac:dyDescent="0.2">
      <c r="C1539" s="19"/>
      <c r="D1539" s="19"/>
    </row>
    <row r="1540" spans="3:4" x14ac:dyDescent="0.2">
      <c r="C1540" s="19"/>
      <c r="D1540" s="19"/>
    </row>
    <row r="1541" spans="3:4" x14ac:dyDescent="0.2">
      <c r="C1541" s="19"/>
      <c r="D1541" s="19"/>
    </row>
    <row r="1542" spans="3:4" x14ac:dyDescent="0.2">
      <c r="C1542" s="19"/>
      <c r="D1542" s="19"/>
    </row>
    <row r="1543" spans="3:4" x14ac:dyDescent="0.2">
      <c r="C1543" s="19"/>
      <c r="D1543" s="19"/>
    </row>
    <row r="1544" spans="3:4" x14ac:dyDescent="0.2">
      <c r="C1544" s="19"/>
      <c r="D1544" s="19"/>
    </row>
    <row r="1545" spans="3:4" x14ac:dyDescent="0.2">
      <c r="C1545" s="19"/>
      <c r="D1545" s="19"/>
    </row>
    <row r="1546" spans="3:4" x14ac:dyDescent="0.2">
      <c r="C1546" s="19"/>
      <c r="D1546" s="19"/>
    </row>
    <row r="1547" spans="3:4" x14ac:dyDescent="0.2">
      <c r="C1547" s="19"/>
      <c r="D1547" s="19"/>
    </row>
    <row r="1548" spans="3:4" x14ac:dyDescent="0.2">
      <c r="C1548" s="19"/>
      <c r="D1548" s="19"/>
    </row>
    <row r="1549" spans="3:4" x14ac:dyDescent="0.2">
      <c r="C1549" s="19"/>
      <c r="D1549" s="19"/>
    </row>
    <row r="1550" spans="3:4" x14ac:dyDescent="0.2">
      <c r="C1550" s="19"/>
      <c r="D1550" s="19"/>
    </row>
    <row r="1551" spans="3:4" x14ac:dyDescent="0.2">
      <c r="C1551" s="19"/>
      <c r="D1551" s="19"/>
    </row>
    <row r="1552" spans="3:4" x14ac:dyDescent="0.2">
      <c r="C1552" s="19"/>
      <c r="D1552" s="19"/>
    </row>
    <row r="1553" spans="3:4" x14ac:dyDescent="0.2">
      <c r="C1553" s="19"/>
      <c r="D1553" s="19"/>
    </row>
    <row r="1554" spans="3:4" x14ac:dyDescent="0.2">
      <c r="C1554" s="19"/>
      <c r="D1554" s="19"/>
    </row>
    <row r="1555" spans="3:4" x14ac:dyDescent="0.2">
      <c r="C1555" s="19"/>
      <c r="D1555" s="19"/>
    </row>
    <row r="1556" spans="3:4" x14ac:dyDescent="0.2">
      <c r="C1556" s="19"/>
      <c r="D1556" s="19"/>
    </row>
    <row r="1557" spans="3:4" x14ac:dyDescent="0.2">
      <c r="C1557" s="19"/>
      <c r="D1557" s="19"/>
    </row>
    <row r="1558" spans="3:4" x14ac:dyDescent="0.2">
      <c r="C1558" s="19"/>
      <c r="D1558" s="19"/>
    </row>
    <row r="1559" spans="3:4" x14ac:dyDescent="0.2">
      <c r="C1559" s="19"/>
      <c r="D1559" s="19"/>
    </row>
    <row r="1560" spans="3:4" x14ac:dyDescent="0.2">
      <c r="C1560" s="19"/>
      <c r="D1560" s="19"/>
    </row>
    <row r="1561" spans="3:4" x14ac:dyDescent="0.2">
      <c r="C1561" s="19"/>
      <c r="D1561" s="19"/>
    </row>
    <row r="1562" spans="3:4" x14ac:dyDescent="0.2">
      <c r="C1562" s="19"/>
      <c r="D1562" s="19"/>
    </row>
    <row r="1563" spans="3:4" x14ac:dyDescent="0.2">
      <c r="C1563" s="19"/>
      <c r="D1563" s="19"/>
    </row>
    <row r="1564" spans="3:4" x14ac:dyDescent="0.2">
      <c r="C1564" s="19"/>
      <c r="D1564" s="19"/>
    </row>
    <row r="1565" spans="3:4" x14ac:dyDescent="0.2">
      <c r="C1565" s="19"/>
      <c r="D1565" s="19"/>
    </row>
    <row r="1566" spans="3:4" x14ac:dyDescent="0.2">
      <c r="C1566" s="19"/>
      <c r="D1566" s="19"/>
    </row>
    <row r="1567" spans="3:4" x14ac:dyDescent="0.2">
      <c r="C1567" s="19"/>
      <c r="D1567" s="19"/>
    </row>
    <row r="1568" spans="3:4" x14ac:dyDescent="0.2">
      <c r="C1568" s="19"/>
      <c r="D1568" s="19"/>
    </row>
    <row r="1569" spans="3:4" x14ac:dyDescent="0.2">
      <c r="C1569" s="19"/>
      <c r="D1569" s="19"/>
    </row>
    <row r="1570" spans="3:4" x14ac:dyDescent="0.2">
      <c r="C1570" s="19"/>
      <c r="D1570" s="19"/>
    </row>
    <row r="1571" spans="3:4" x14ac:dyDescent="0.2">
      <c r="C1571" s="19"/>
      <c r="D1571" s="19"/>
    </row>
    <row r="1572" spans="3:4" x14ac:dyDescent="0.2">
      <c r="C1572" s="19"/>
      <c r="D1572" s="19"/>
    </row>
    <row r="1573" spans="3:4" x14ac:dyDescent="0.2">
      <c r="C1573" s="19"/>
      <c r="D1573" s="19"/>
    </row>
    <row r="1574" spans="3:4" x14ac:dyDescent="0.2">
      <c r="C1574" s="19"/>
      <c r="D1574" s="19"/>
    </row>
    <row r="1575" spans="3:4" x14ac:dyDescent="0.2">
      <c r="C1575" s="19"/>
      <c r="D1575" s="19"/>
    </row>
    <row r="1576" spans="3:4" x14ac:dyDescent="0.2">
      <c r="C1576" s="19"/>
      <c r="D1576" s="19"/>
    </row>
    <row r="1577" spans="3:4" x14ac:dyDescent="0.2">
      <c r="C1577" s="19"/>
      <c r="D1577" s="19"/>
    </row>
    <row r="1578" spans="3:4" x14ac:dyDescent="0.2">
      <c r="C1578" s="19"/>
      <c r="D1578" s="19"/>
    </row>
    <row r="1579" spans="3:4" x14ac:dyDescent="0.2">
      <c r="C1579" s="19"/>
      <c r="D1579" s="19"/>
    </row>
    <row r="1580" spans="3:4" x14ac:dyDescent="0.2">
      <c r="C1580" s="19"/>
      <c r="D1580" s="19"/>
    </row>
    <row r="1581" spans="3:4" x14ac:dyDescent="0.2">
      <c r="C1581" s="19"/>
      <c r="D1581" s="19"/>
    </row>
    <row r="1582" spans="3:4" x14ac:dyDescent="0.2">
      <c r="C1582" s="19"/>
      <c r="D1582" s="19"/>
    </row>
    <row r="1583" spans="3:4" x14ac:dyDescent="0.2">
      <c r="C1583" s="19"/>
      <c r="D1583" s="19"/>
    </row>
    <row r="1584" spans="3:4" x14ac:dyDescent="0.2">
      <c r="C1584" s="19"/>
      <c r="D1584" s="19"/>
    </row>
    <row r="1585" spans="3:4" x14ac:dyDescent="0.2">
      <c r="C1585" s="19"/>
      <c r="D1585" s="19"/>
    </row>
    <row r="1586" spans="3:4" x14ac:dyDescent="0.2">
      <c r="C1586" s="19"/>
      <c r="D1586" s="19"/>
    </row>
    <row r="1587" spans="3:4" x14ac:dyDescent="0.2">
      <c r="C1587" s="19"/>
      <c r="D1587" s="19"/>
    </row>
    <row r="1588" spans="3:4" x14ac:dyDescent="0.2">
      <c r="C1588" s="19"/>
      <c r="D1588" s="19"/>
    </row>
    <row r="1589" spans="3:4" x14ac:dyDescent="0.2">
      <c r="C1589" s="19"/>
      <c r="D1589" s="19"/>
    </row>
    <row r="1590" spans="3:4" x14ac:dyDescent="0.2">
      <c r="C1590" s="19"/>
      <c r="D1590" s="19"/>
    </row>
    <row r="1591" spans="3:4" x14ac:dyDescent="0.2">
      <c r="C1591" s="19"/>
      <c r="D1591" s="19"/>
    </row>
    <row r="1592" spans="3:4" x14ac:dyDescent="0.2">
      <c r="C1592" s="19"/>
      <c r="D1592" s="19"/>
    </row>
    <row r="1593" spans="3:4" x14ac:dyDescent="0.2">
      <c r="C1593" s="19"/>
      <c r="D1593" s="19"/>
    </row>
    <row r="1594" spans="3:4" x14ac:dyDescent="0.2">
      <c r="C1594" s="19"/>
      <c r="D1594" s="19"/>
    </row>
    <row r="1595" spans="3:4" x14ac:dyDescent="0.2">
      <c r="C1595" s="19"/>
      <c r="D1595" s="19"/>
    </row>
    <row r="1596" spans="3:4" x14ac:dyDescent="0.2">
      <c r="C1596" s="19"/>
      <c r="D1596" s="19"/>
    </row>
    <row r="1597" spans="3:4" x14ac:dyDescent="0.2">
      <c r="C1597" s="19"/>
      <c r="D1597" s="19"/>
    </row>
    <row r="1598" spans="3:4" x14ac:dyDescent="0.2">
      <c r="C1598" s="19"/>
      <c r="D1598" s="19"/>
    </row>
    <row r="1599" spans="3:4" x14ac:dyDescent="0.2">
      <c r="C1599" s="19"/>
      <c r="D1599" s="19"/>
    </row>
    <row r="1600" spans="3:4" x14ac:dyDescent="0.2">
      <c r="C1600" s="19"/>
      <c r="D1600" s="19"/>
    </row>
    <row r="1601" spans="3:4" x14ac:dyDescent="0.2">
      <c r="C1601" s="19"/>
      <c r="D1601" s="19"/>
    </row>
    <row r="1602" spans="3:4" x14ac:dyDescent="0.2">
      <c r="C1602" s="19"/>
      <c r="D1602" s="19"/>
    </row>
    <row r="1603" spans="3:4" x14ac:dyDescent="0.2">
      <c r="C1603" s="19"/>
      <c r="D1603" s="19"/>
    </row>
    <row r="1604" spans="3:4" x14ac:dyDescent="0.2">
      <c r="C1604" s="19"/>
      <c r="D1604" s="19"/>
    </row>
    <row r="1605" spans="3:4" x14ac:dyDescent="0.2">
      <c r="C1605" s="19"/>
      <c r="D1605" s="19"/>
    </row>
    <row r="1606" spans="3:4" x14ac:dyDescent="0.2">
      <c r="C1606" s="19"/>
      <c r="D1606" s="19"/>
    </row>
    <row r="1607" spans="3:4" x14ac:dyDescent="0.2">
      <c r="C1607" s="19"/>
      <c r="D1607" s="19"/>
    </row>
    <row r="1608" spans="3:4" x14ac:dyDescent="0.2">
      <c r="C1608" s="19"/>
      <c r="D1608" s="19"/>
    </row>
    <row r="1609" spans="3:4" x14ac:dyDescent="0.2">
      <c r="C1609" s="19"/>
      <c r="D1609" s="19"/>
    </row>
    <row r="1610" spans="3:4" x14ac:dyDescent="0.2">
      <c r="C1610" s="19"/>
      <c r="D1610" s="19"/>
    </row>
    <row r="1611" spans="3:4" x14ac:dyDescent="0.2">
      <c r="C1611" s="19"/>
      <c r="D1611" s="19"/>
    </row>
    <row r="1612" spans="3:4" x14ac:dyDescent="0.2">
      <c r="C1612" s="19"/>
      <c r="D1612" s="19"/>
    </row>
    <row r="1613" spans="3:4" x14ac:dyDescent="0.2">
      <c r="C1613" s="19"/>
      <c r="D1613" s="19"/>
    </row>
    <row r="1614" spans="3:4" x14ac:dyDescent="0.2">
      <c r="C1614" s="19"/>
      <c r="D1614" s="19"/>
    </row>
    <row r="1615" spans="3:4" x14ac:dyDescent="0.2">
      <c r="C1615" s="19"/>
      <c r="D1615" s="19"/>
    </row>
    <row r="1616" spans="3:4" x14ac:dyDescent="0.2">
      <c r="C1616" s="19"/>
      <c r="D1616" s="19"/>
    </row>
    <row r="1617" spans="3:4" x14ac:dyDescent="0.2">
      <c r="C1617" s="19"/>
      <c r="D1617" s="19"/>
    </row>
    <row r="1618" spans="3:4" x14ac:dyDescent="0.2">
      <c r="C1618" s="19"/>
      <c r="D1618" s="19"/>
    </row>
    <row r="1619" spans="3:4" x14ac:dyDescent="0.2">
      <c r="C1619" s="19"/>
      <c r="D1619" s="19"/>
    </row>
    <row r="1620" spans="3:4" x14ac:dyDescent="0.2">
      <c r="C1620" s="19"/>
      <c r="D1620" s="19"/>
    </row>
    <row r="1621" spans="3:4" x14ac:dyDescent="0.2">
      <c r="C1621" s="19"/>
      <c r="D1621" s="19"/>
    </row>
    <row r="1622" spans="3:4" x14ac:dyDescent="0.2">
      <c r="C1622" s="19"/>
      <c r="D1622" s="19"/>
    </row>
    <row r="1623" spans="3:4" x14ac:dyDescent="0.2">
      <c r="C1623" s="19"/>
      <c r="D1623" s="19"/>
    </row>
    <row r="1624" spans="3:4" x14ac:dyDescent="0.2">
      <c r="C1624" s="19"/>
      <c r="D1624" s="19"/>
    </row>
    <row r="1625" spans="3:4" x14ac:dyDescent="0.2">
      <c r="C1625" s="19"/>
      <c r="D1625" s="19"/>
    </row>
    <row r="1626" spans="3:4" x14ac:dyDescent="0.2">
      <c r="C1626" s="19"/>
      <c r="D1626" s="19"/>
    </row>
    <row r="1627" spans="3:4" x14ac:dyDescent="0.2">
      <c r="C1627" s="19"/>
      <c r="D1627" s="19"/>
    </row>
    <row r="1628" spans="3:4" x14ac:dyDescent="0.2">
      <c r="C1628" s="19"/>
      <c r="D1628" s="19"/>
    </row>
    <row r="1629" spans="3:4" x14ac:dyDescent="0.2">
      <c r="C1629" s="19"/>
      <c r="D1629" s="19"/>
    </row>
    <row r="1630" spans="3:4" x14ac:dyDescent="0.2">
      <c r="C1630" s="19"/>
      <c r="D1630" s="19"/>
    </row>
    <row r="1631" spans="3:4" x14ac:dyDescent="0.2">
      <c r="C1631" s="19"/>
      <c r="D1631" s="19"/>
    </row>
    <row r="1632" spans="3:4" x14ac:dyDescent="0.2">
      <c r="C1632" s="19"/>
      <c r="D1632" s="19"/>
    </row>
    <row r="1633" spans="3:4" x14ac:dyDescent="0.2">
      <c r="C1633" s="19"/>
      <c r="D1633" s="19"/>
    </row>
    <row r="1634" spans="3:4" x14ac:dyDescent="0.2">
      <c r="C1634" s="19"/>
      <c r="D1634" s="19"/>
    </row>
    <row r="1635" spans="3:4" x14ac:dyDescent="0.2">
      <c r="C1635" s="19"/>
      <c r="D1635" s="19"/>
    </row>
    <row r="1636" spans="3:4" x14ac:dyDescent="0.2">
      <c r="C1636" s="19"/>
      <c r="D1636" s="19"/>
    </row>
    <row r="1637" spans="3:4" x14ac:dyDescent="0.2">
      <c r="C1637" s="19"/>
      <c r="D1637" s="19"/>
    </row>
    <row r="1638" spans="3:4" x14ac:dyDescent="0.2">
      <c r="C1638" s="19"/>
      <c r="D1638" s="19"/>
    </row>
    <row r="1639" spans="3:4" x14ac:dyDescent="0.2">
      <c r="C1639" s="19"/>
      <c r="D1639" s="19"/>
    </row>
    <row r="1640" spans="3:4" x14ac:dyDescent="0.2">
      <c r="C1640" s="19"/>
      <c r="D1640" s="19"/>
    </row>
    <row r="1641" spans="3:4" x14ac:dyDescent="0.2">
      <c r="C1641" s="19"/>
      <c r="D1641" s="19"/>
    </row>
    <row r="1642" spans="3:4" x14ac:dyDescent="0.2">
      <c r="C1642" s="19"/>
      <c r="D1642" s="19"/>
    </row>
    <row r="1643" spans="3:4" x14ac:dyDescent="0.2">
      <c r="C1643" s="19"/>
      <c r="D1643" s="19"/>
    </row>
    <row r="1644" spans="3:4" x14ac:dyDescent="0.2">
      <c r="C1644" s="19"/>
      <c r="D1644" s="19"/>
    </row>
    <row r="1645" spans="3:4" x14ac:dyDescent="0.2">
      <c r="C1645" s="19"/>
      <c r="D1645" s="19"/>
    </row>
    <row r="1646" spans="3:4" x14ac:dyDescent="0.2">
      <c r="C1646" s="19"/>
      <c r="D1646" s="19"/>
    </row>
    <row r="1647" spans="3:4" x14ac:dyDescent="0.2">
      <c r="C1647" s="19"/>
      <c r="D1647" s="19"/>
    </row>
    <row r="1648" spans="3:4" x14ac:dyDescent="0.2">
      <c r="C1648" s="19"/>
      <c r="D1648" s="19"/>
    </row>
    <row r="1649" spans="3:4" x14ac:dyDescent="0.2">
      <c r="C1649" s="19"/>
      <c r="D1649" s="19"/>
    </row>
    <row r="1650" spans="3:4" x14ac:dyDescent="0.2">
      <c r="C1650" s="19"/>
      <c r="D1650" s="19"/>
    </row>
    <row r="1651" spans="3:4" x14ac:dyDescent="0.2">
      <c r="C1651" s="19"/>
      <c r="D1651" s="19"/>
    </row>
    <row r="1652" spans="3:4" x14ac:dyDescent="0.2">
      <c r="C1652" s="19"/>
      <c r="D1652" s="19"/>
    </row>
    <row r="1653" spans="3:4" x14ac:dyDescent="0.2">
      <c r="C1653" s="19"/>
      <c r="D1653" s="19"/>
    </row>
    <row r="1654" spans="3:4" x14ac:dyDescent="0.2">
      <c r="C1654" s="19"/>
      <c r="D1654" s="19"/>
    </row>
    <row r="1655" spans="3:4" x14ac:dyDescent="0.2">
      <c r="C1655" s="19"/>
      <c r="D1655" s="19"/>
    </row>
    <row r="1656" spans="3:4" x14ac:dyDescent="0.2">
      <c r="C1656" s="19"/>
      <c r="D1656" s="19"/>
    </row>
    <row r="1657" spans="3:4" x14ac:dyDescent="0.2">
      <c r="C1657" s="19"/>
      <c r="D1657" s="19"/>
    </row>
    <row r="1658" spans="3:4" x14ac:dyDescent="0.2">
      <c r="C1658" s="19"/>
      <c r="D1658" s="19"/>
    </row>
    <row r="1659" spans="3:4" x14ac:dyDescent="0.2">
      <c r="C1659" s="19"/>
      <c r="D1659" s="19"/>
    </row>
    <row r="1660" spans="3:4" x14ac:dyDescent="0.2">
      <c r="C1660" s="19"/>
      <c r="D1660" s="19"/>
    </row>
    <row r="1661" spans="3:4" x14ac:dyDescent="0.2">
      <c r="C1661" s="19"/>
      <c r="D1661" s="19"/>
    </row>
    <row r="1662" spans="3:4" x14ac:dyDescent="0.2">
      <c r="C1662" s="19"/>
      <c r="D1662" s="19"/>
    </row>
    <row r="1663" spans="3:4" x14ac:dyDescent="0.2">
      <c r="C1663" s="19"/>
      <c r="D1663" s="19"/>
    </row>
    <row r="1664" spans="3:4" x14ac:dyDescent="0.2">
      <c r="C1664" s="19"/>
      <c r="D1664" s="19"/>
    </row>
    <row r="1665" spans="3:4" x14ac:dyDescent="0.2">
      <c r="C1665" s="19"/>
      <c r="D1665" s="19"/>
    </row>
    <row r="1666" spans="3:4" x14ac:dyDescent="0.2">
      <c r="C1666" s="19"/>
      <c r="D1666" s="19"/>
    </row>
    <row r="1667" spans="3:4" x14ac:dyDescent="0.2">
      <c r="C1667" s="19"/>
      <c r="D1667" s="19"/>
    </row>
    <row r="1668" spans="3:4" x14ac:dyDescent="0.2">
      <c r="C1668" s="19"/>
      <c r="D1668" s="19"/>
    </row>
    <row r="1669" spans="3:4" x14ac:dyDescent="0.2">
      <c r="C1669" s="19"/>
      <c r="D1669" s="19"/>
    </row>
    <row r="1670" spans="3:4" x14ac:dyDescent="0.2">
      <c r="C1670" s="19"/>
      <c r="D1670" s="19"/>
    </row>
    <row r="1671" spans="3:4" x14ac:dyDescent="0.2">
      <c r="C1671" s="19"/>
      <c r="D1671" s="19"/>
    </row>
    <row r="1672" spans="3:4" x14ac:dyDescent="0.2">
      <c r="C1672" s="19"/>
      <c r="D1672" s="19"/>
    </row>
    <row r="1673" spans="3:4" x14ac:dyDescent="0.2">
      <c r="C1673" s="19"/>
      <c r="D1673" s="19"/>
    </row>
    <row r="1674" spans="3:4" x14ac:dyDescent="0.2">
      <c r="C1674" s="19"/>
      <c r="D1674" s="19"/>
    </row>
    <row r="1675" spans="3:4" x14ac:dyDescent="0.2">
      <c r="C1675" s="19"/>
      <c r="D1675" s="19"/>
    </row>
    <row r="1676" spans="3:4" x14ac:dyDescent="0.2">
      <c r="C1676" s="19"/>
      <c r="D1676" s="19"/>
    </row>
    <row r="1677" spans="3:4" x14ac:dyDescent="0.2">
      <c r="C1677" s="19"/>
      <c r="D1677" s="19"/>
    </row>
    <row r="1678" spans="3:4" x14ac:dyDescent="0.2">
      <c r="C1678" s="19"/>
      <c r="D1678" s="19"/>
    </row>
    <row r="1679" spans="3:4" x14ac:dyDescent="0.2">
      <c r="C1679" s="19"/>
      <c r="D1679" s="19"/>
    </row>
    <row r="1680" spans="3:4" x14ac:dyDescent="0.2">
      <c r="C1680" s="19"/>
      <c r="D1680" s="19"/>
    </row>
    <row r="1681" spans="3:4" x14ac:dyDescent="0.2">
      <c r="C1681" s="19"/>
      <c r="D1681" s="19"/>
    </row>
    <row r="1682" spans="3:4" x14ac:dyDescent="0.2">
      <c r="C1682" s="19"/>
      <c r="D1682" s="19"/>
    </row>
    <row r="1683" spans="3:4" x14ac:dyDescent="0.2">
      <c r="C1683" s="19"/>
      <c r="D1683" s="19"/>
    </row>
    <row r="1684" spans="3:4" x14ac:dyDescent="0.2">
      <c r="C1684" s="19"/>
      <c r="D1684" s="19"/>
    </row>
    <row r="1685" spans="3:4" x14ac:dyDescent="0.2">
      <c r="C1685" s="19"/>
      <c r="D1685" s="19"/>
    </row>
    <row r="1686" spans="3:4" x14ac:dyDescent="0.2">
      <c r="C1686" s="19"/>
      <c r="D1686" s="19"/>
    </row>
    <row r="1687" spans="3:4" x14ac:dyDescent="0.2">
      <c r="C1687" s="19"/>
      <c r="D1687" s="19"/>
    </row>
    <row r="1688" spans="3:4" x14ac:dyDescent="0.2">
      <c r="C1688" s="19"/>
      <c r="D1688" s="19"/>
    </row>
    <row r="1689" spans="3:4" x14ac:dyDescent="0.2">
      <c r="C1689" s="19"/>
      <c r="D1689" s="19"/>
    </row>
    <row r="1690" spans="3:4" x14ac:dyDescent="0.2">
      <c r="C1690" s="19"/>
      <c r="D1690" s="19"/>
    </row>
    <row r="1691" spans="3:4" x14ac:dyDescent="0.2">
      <c r="C1691" s="19"/>
      <c r="D1691" s="19"/>
    </row>
    <row r="1692" spans="3:4" x14ac:dyDescent="0.2">
      <c r="C1692" s="19"/>
      <c r="D1692" s="19"/>
    </row>
    <row r="1693" spans="3:4" x14ac:dyDescent="0.2">
      <c r="C1693" s="19"/>
      <c r="D1693" s="19"/>
    </row>
    <row r="1694" spans="3:4" x14ac:dyDescent="0.2">
      <c r="C1694" s="19"/>
      <c r="D1694" s="19"/>
    </row>
    <row r="1695" spans="3:4" x14ac:dyDescent="0.2">
      <c r="C1695" s="19"/>
      <c r="D1695" s="19"/>
    </row>
    <row r="1696" spans="3:4" x14ac:dyDescent="0.2">
      <c r="C1696" s="19"/>
      <c r="D1696" s="19"/>
    </row>
    <row r="1697" spans="3:4" x14ac:dyDescent="0.2">
      <c r="C1697" s="19"/>
      <c r="D1697" s="19"/>
    </row>
    <row r="1698" spans="3:4" x14ac:dyDescent="0.2">
      <c r="C1698" s="19"/>
      <c r="D1698" s="19"/>
    </row>
    <row r="1699" spans="3:4" x14ac:dyDescent="0.2">
      <c r="C1699" s="19"/>
      <c r="D1699" s="19"/>
    </row>
    <row r="1700" spans="3:4" x14ac:dyDescent="0.2">
      <c r="C1700" s="19"/>
      <c r="D1700" s="19"/>
    </row>
    <row r="1701" spans="3:4" x14ac:dyDescent="0.2">
      <c r="C1701" s="19"/>
      <c r="D1701" s="19"/>
    </row>
    <row r="1702" spans="3:4" x14ac:dyDescent="0.2">
      <c r="C1702" s="19"/>
      <c r="D1702" s="19"/>
    </row>
    <row r="1703" spans="3:4" x14ac:dyDescent="0.2">
      <c r="C1703" s="19"/>
      <c r="D1703" s="19"/>
    </row>
    <row r="1704" spans="3:4" x14ac:dyDescent="0.2">
      <c r="C1704" s="19"/>
      <c r="D1704" s="19"/>
    </row>
    <row r="1705" spans="3:4" x14ac:dyDescent="0.2">
      <c r="C1705" s="19"/>
      <c r="D1705" s="19"/>
    </row>
    <row r="1706" spans="3:4" x14ac:dyDescent="0.2">
      <c r="C1706" s="19"/>
      <c r="D1706" s="19"/>
    </row>
    <row r="1707" spans="3:4" x14ac:dyDescent="0.2">
      <c r="C1707" s="19"/>
      <c r="D1707" s="19"/>
    </row>
    <row r="1708" spans="3:4" x14ac:dyDescent="0.2">
      <c r="C1708" s="19"/>
      <c r="D1708" s="19"/>
    </row>
    <row r="1709" spans="3:4" x14ac:dyDescent="0.2">
      <c r="C1709" s="19"/>
      <c r="D1709" s="19"/>
    </row>
    <row r="1710" spans="3:4" x14ac:dyDescent="0.2">
      <c r="C1710" s="19"/>
      <c r="D1710" s="19"/>
    </row>
    <row r="1711" spans="3:4" x14ac:dyDescent="0.2">
      <c r="C1711" s="19"/>
      <c r="D1711" s="19"/>
    </row>
    <row r="1712" spans="3:4" x14ac:dyDescent="0.2">
      <c r="C1712" s="19"/>
      <c r="D1712" s="19"/>
    </row>
    <row r="1713" spans="3:4" x14ac:dyDescent="0.2">
      <c r="C1713" s="19"/>
      <c r="D1713" s="19"/>
    </row>
    <row r="1714" spans="3:4" x14ac:dyDescent="0.2">
      <c r="C1714" s="19"/>
      <c r="D1714" s="19"/>
    </row>
    <row r="1715" spans="3:4" x14ac:dyDescent="0.2">
      <c r="C1715" s="19"/>
      <c r="D1715" s="19"/>
    </row>
    <row r="1716" spans="3:4" x14ac:dyDescent="0.2">
      <c r="C1716" s="19"/>
      <c r="D1716" s="19"/>
    </row>
    <row r="1717" spans="3:4" x14ac:dyDescent="0.2">
      <c r="C1717" s="19"/>
      <c r="D1717" s="19"/>
    </row>
    <row r="1718" spans="3:4" x14ac:dyDescent="0.2">
      <c r="C1718" s="19"/>
      <c r="D1718" s="19"/>
    </row>
    <row r="1719" spans="3:4" x14ac:dyDescent="0.2">
      <c r="C1719" s="19"/>
      <c r="D1719" s="19"/>
    </row>
    <row r="1720" spans="3:4" x14ac:dyDescent="0.2">
      <c r="C1720" s="19"/>
      <c r="D1720" s="19"/>
    </row>
    <row r="1721" spans="3:4" x14ac:dyDescent="0.2">
      <c r="C1721" s="19"/>
      <c r="D1721" s="19"/>
    </row>
    <row r="1722" spans="3:4" x14ac:dyDescent="0.2">
      <c r="C1722" s="19"/>
      <c r="D1722" s="19"/>
    </row>
    <row r="1723" spans="3:4" x14ac:dyDescent="0.2">
      <c r="C1723" s="19"/>
      <c r="D1723" s="19"/>
    </row>
    <row r="1724" spans="3:4" x14ac:dyDescent="0.2">
      <c r="C1724" s="19"/>
      <c r="D1724" s="19"/>
    </row>
    <row r="1725" spans="3:4" x14ac:dyDescent="0.2">
      <c r="C1725" s="19"/>
      <c r="D1725" s="19"/>
    </row>
    <row r="1726" spans="3:4" x14ac:dyDescent="0.2">
      <c r="C1726" s="19"/>
      <c r="D1726" s="19"/>
    </row>
    <row r="1727" spans="3:4" x14ac:dyDescent="0.2">
      <c r="C1727" s="19"/>
      <c r="D1727" s="19"/>
    </row>
    <row r="1728" spans="3:4" x14ac:dyDescent="0.2">
      <c r="C1728" s="19"/>
      <c r="D1728" s="19"/>
    </row>
    <row r="1729" spans="3:4" x14ac:dyDescent="0.2">
      <c r="C1729" s="19"/>
      <c r="D1729" s="19"/>
    </row>
    <row r="1730" spans="3:4" x14ac:dyDescent="0.2">
      <c r="C1730" s="19"/>
      <c r="D1730" s="19"/>
    </row>
    <row r="1731" spans="3:4" x14ac:dyDescent="0.2">
      <c r="C1731" s="19"/>
      <c r="D1731" s="19"/>
    </row>
    <row r="1732" spans="3:4" x14ac:dyDescent="0.2">
      <c r="C1732" s="19"/>
      <c r="D1732" s="19"/>
    </row>
    <row r="1733" spans="3:4" x14ac:dyDescent="0.2">
      <c r="C1733" s="19"/>
      <c r="D1733" s="19"/>
    </row>
    <row r="1734" spans="3:4" x14ac:dyDescent="0.2">
      <c r="C1734" s="19"/>
      <c r="D1734" s="19"/>
    </row>
    <row r="1735" spans="3:4" x14ac:dyDescent="0.2">
      <c r="C1735" s="19"/>
      <c r="D1735" s="19"/>
    </row>
    <row r="1736" spans="3:4" x14ac:dyDescent="0.2">
      <c r="C1736" s="19"/>
      <c r="D1736" s="19"/>
    </row>
    <row r="1737" spans="3:4" x14ac:dyDescent="0.2">
      <c r="C1737" s="19"/>
      <c r="D1737" s="19"/>
    </row>
    <row r="1738" spans="3:4" x14ac:dyDescent="0.2">
      <c r="C1738" s="19"/>
      <c r="D1738" s="19"/>
    </row>
    <row r="1739" spans="3:4" x14ac:dyDescent="0.2">
      <c r="C1739" s="19"/>
      <c r="D1739" s="19"/>
    </row>
    <row r="1740" spans="3:4" x14ac:dyDescent="0.2">
      <c r="C1740" s="19"/>
      <c r="D1740" s="19"/>
    </row>
    <row r="1741" spans="3:4" x14ac:dyDescent="0.2">
      <c r="C1741" s="19"/>
      <c r="D1741" s="19"/>
    </row>
    <row r="1742" spans="3:4" x14ac:dyDescent="0.2">
      <c r="C1742" s="19"/>
      <c r="D1742" s="19"/>
    </row>
    <row r="1743" spans="3:4" x14ac:dyDescent="0.2">
      <c r="C1743" s="19"/>
      <c r="D1743" s="19"/>
    </row>
    <row r="1744" spans="3:4" x14ac:dyDescent="0.2">
      <c r="C1744" s="19"/>
      <c r="D1744" s="19"/>
    </row>
    <row r="1745" spans="3:4" x14ac:dyDescent="0.2">
      <c r="C1745" s="19"/>
      <c r="D1745" s="19"/>
    </row>
    <row r="1746" spans="3:4" x14ac:dyDescent="0.2">
      <c r="C1746" s="19"/>
      <c r="D1746" s="19"/>
    </row>
    <row r="1747" spans="3:4" x14ac:dyDescent="0.2">
      <c r="C1747" s="19"/>
      <c r="D1747" s="19"/>
    </row>
    <row r="1748" spans="3:4" x14ac:dyDescent="0.2">
      <c r="C1748" s="19"/>
      <c r="D1748" s="19"/>
    </row>
    <row r="1749" spans="3:4" x14ac:dyDescent="0.2">
      <c r="C1749" s="19"/>
      <c r="D1749" s="19"/>
    </row>
    <row r="1750" spans="3:4" x14ac:dyDescent="0.2">
      <c r="C1750" s="19"/>
      <c r="D1750" s="19"/>
    </row>
    <row r="1751" spans="3:4" x14ac:dyDescent="0.2">
      <c r="C1751" s="19"/>
      <c r="D1751" s="19"/>
    </row>
    <row r="1752" spans="3:4" x14ac:dyDescent="0.2">
      <c r="C1752" s="19"/>
      <c r="D1752" s="19"/>
    </row>
    <row r="1753" spans="3:4" x14ac:dyDescent="0.2">
      <c r="C1753" s="19"/>
      <c r="D1753" s="19"/>
    </row>
    <row r="1754" spans="3:4" x14ac:dyDescent="0.2">
      <c r="C1754" s="19"/>
      <c r="D1754" s="19"/>
    </row>
    <row r="1755" spans="3:4" x14ac:dyDescent="0.2">
      <c r="C1755" s="19"/>
      <c r="D1755" s="19"/>
    </row>
    <row r="1756" spans="3:4" x14ac:dyDescent="0.2">
      <c r="C1756" s="19"/>
      <c r="D1756" s="19"/>
    </row>
    <row r="1757" spans="3:4" x14ac:dyDescent="0.2">
      <c r="C1757" s="19"/>
      <c r="D1757" s="19"/>
    </row>
    <row r="1758" spans="3:4" x14ac:dyDescent="0.2">
      <c r="C1758" s="19"/>
      <c r="D1758" s="19"/>
    </row>
    <row r="1759" spans="3:4" x14ac:dyDescent="0.2">
      <c r="C1759" s="19"/>
      <c r="D1759" s="19"/>
    </row>
    <row r="1760" spans="3:4" x14ac:dyDescent="0.2">
      <c r="C1760" s="19"/>
      <c r="D1760" s="19"/>
    </row>
    <row r="1761" spans="3:4" x14ac:dyDescent="0.2">
      <c r="C1761" s="19"/>
      <c r="D1761" s="19"/>
    </row>
    <row r="1762" spans="3:4" x14ac:dyDescent="0.2">
      <c r="C1762" s="19"/>
      <c r="D1762" s="19"/>
    </row>
    <row r="1763" spans="3:4" x14ac:dyDescent="0.2">
      <c r="C1763" s="19"/>
      <c r="D1763" s="19"/>
    </row>
    <row r="1764" spans="3:4" x14ac:dyDescent="0.2">
      <c r="C1764" s="19"/>
      <c r="D1764" s="19"/>
    </row>
    <row r="1765" spans="3:4" x14ac:dyDescent="0.2">
      <c r="C1765" s="19"/>
      <c r="D1765" s="19"/>
    </row>
    <row r="1766" spans="3:4" x14ac:dyDescent="0.2">
      <c r="C1766" s="19"/>
      <c r="D1766" s="19"/>
    </row>
    <row r="1767" spans="3:4" x14ac:dyDescent="0.2">
      <c r="C1767" s="19"/>
      <c r="D1767" s="19"/>
    </row>
    <row r="1768" spans="3:4" x14ac:dyDescent="0.2">
      <c r="C1768" s="19"/>
      <c r="D1768" s="19"/>
    </row>
    <row r="1769" spans="3:4" x14ac:dyDescent="0.2">
      <c r="C1769" s="19"/>
      <c r="D1769" s="19"/>
    </row>
    <row r="1770" spans="3:4" x14ac:dyDescent="0.2">
      <c r="C1770" s="19"/>
      <c r="D1770" s="19"/>
    </row>
    <row r="1771" spans="3:4" x14ac:dyDescent="0.2">
      <c r="C1771" s="19"/>
      <c r="D1771" s="19"/>
    </row>
    <row r="1772" spans="3:4" x14ac:dyDescent="0.2">
      <c r="C1772" s="19"/>
      <c r="D1772" s="19"/>
    </row>
    <row r="1773" spans="3:4" x14ac:dyDescent="0.2">
      <c r="C1773" s="19"/>
      <c r="D1773" s="19"/>
    </row>
    <row r="1774" spans="3:4" x14ac:dyDescent="0.2">
      <c r="C1774" s="19"/>
      <c r="D1774" s="19"/>
    </row>
    <row r="1775" spans="3:4" x14ac:dyDescent="0.2">
      <c r="C1775" s="19"/>
      <c r="D1775" s="19"/>
    </row>
    <row r="1776" spans="3:4" x14ac:dyDescent="0.2">
      <c r="C1776" s="19"/>
      <c r="D1776" s="19"/>
    </row>
    <row r="1777" spans="3:4" x14ac:dyDescent="0.2">
      <c r="C1777" s="19"/>
      <c r="D1777" s="19"/>
    </row>
    <row r="1778" spans="3:4" x14ac:dyDescent="0.2">
      <c r="C1778" s="19"/>
      <c r="D1778" s="19"/>
    </row>
    <row r="1779" spans="3:4" x14ac:dyDescent="0.2">
      <c r="C1779" s="19"/>
      <c r="D1779" s="19"/>
    </row>
    <row r="1780" spans="3:4" x14ac:dyDescent="0.2">
      <c r="C1780" s="19"/>
      <c r="D1780" s="19"/>
    </row>
    <row r="1781" spans="3:4" x14ac:dyDescent="0.2">
      <c r="C1781" s="19"/>
      <c r="D1781" s="19"/>
    </row>
    <row r="1782" spans="3:4" x14ac:dyDescent="0.2">
      <c r="C1782" s="19"/>
      <c r="D1782" s="19"/>
    </row>
    <row r="1783" spans="3:4" x14ac:dyDescent="0.2">
      <c r="C1783" s="19"/>
      <c r="D1783" s="19"/>
    </row>
    <row r="1784" spans="3:4" x14ac:dyDescent="0.2">
      <c r="C1784" s="19"/>
      <c r="D1784" s="19"/>
    </row>
    <row r="1785" spans="3:4" x14ac:dyDescent="0.2">
      <c r="C1785" s="19"/>
      <c r="D1785" s="19"/>
    </row>
    <row r="1786" spans="3:4" x14ac:dyDescent="0.2">
      <c r="C1786" s="19"/>
      <c r="D1786" s="19"/>
    </row>
    <row r="1787" spans="3:4" x14ac:dyDescent="0.2">
      <c r="C1787" s="19"/>
      <c r="D1787" s="19"/>
    </row>
    <row r="1788" spans="3:4" x14ac:dyDescent="0.2">
      <c r="C1788" s="19"/>
      <c r="D1788" s="19"/>
    </row>
    <row r="1789" spans="3:4" x14ac:dyDescent="0.2">
      <c r="C1789" s="19"/>
      <c r="D1789" s="19"/>
    </row>
    <row r="1790" spans="3:4" x14ac:dyDescent="0.2">
      <c r="C1790" s="19"/>
      <c r="D1790" s="19"/>
    </row>
    <row r="1791" spans="3:4" x14ac:dyDescent="0.2">
      <c r="C1791" s="19"/>
      <c r="D1791" s="19"/>
    </row>
    <row r="1792" spans="3:4" x14ac:dyDescent="0.2">
      <c r="C1792" s="19"/>
      <c r="D1792" s="19"/>
    </row>
    <row r="1793" spans="3:4" x14ac:dyDescent="0.2">
      <c r="C1793" s="19"/>
      <c r="D1793" s="19"/>
    </row>
    <row r="1794" spans="3:4" x14ac:dyDescent="0.2">
      <c r="C1794" s="19"/>
      <c r="D1794" s="19"/>
    </row>
    <row r="1795" spans="3:4" x14ac:dyDescent="0.2">
      <c r="C1795" s="19"/>
      <c r="D1795" s="19"/>
    </row>
    <row r="1796" spans="3:4" x14ac:dyDescent="0.2">
      <c r="C1796" s="19"/>
      <c r="D1796" s="19"/>
    </row>
    <row r="1797" spans="3:4" x14ac:dyDescent="0.2">
      <c r="C1797" s="19"/>
      <c r="D1797" s="19"/>
    </row>
    <row r="1798" spans="3:4" x14ac:dyDescent="0.2">
      <c r="C1798" s="19"/>
      <c r="D1798" s="19"/>
    </row>
    <row r="1799" spans="3:4" x14ac:dyDescent="0.2">
      <c r="C1799" s="19"/>
      <c r="D1799" s="19"/>
    </row>
    <row r="1800" spans="3:4" x14ac:dyDescent="0.2">
      <c r="C1800" s="19"/>
      <c r="D1800" s="19"/>
    </row>
    <row r="1801" spans="3:4" x14ac:dyDescent="0.2">
      <c r="C1801" s="19"/>
      <c r="D1801" s="19"/>
    </row>
    <row r="1802" spans="3:4" x14ac:dyDescent="0.2">
      <c r="C1802" s="19"/>
      <c r="D1802" s="19"/>
    </row>
    <row r="1803" spans="3:4" x14ac:dyDescent="0.2">
      <c r="C1803" s="19"/>
      <c r="D1803" s="19"/>
    </row>
    <row r="1804" spans="3:4" x14ac:dyDescent="0.2">
      <c r="C1804" s="19"/>
      <c r="D1804" s="19"/>
    </row>
    <row r="1805" spans="3:4" x14ac:dyDescent="0.2">
      <c r="C1805" s="19"/>
      <c r="D1805" s="19"/>
    </row>
    <row r="1806" spans="3:4" x14ac:dyDescent="0.2">
      <c r="C1806" s="19"/>
      <c r="D1806" s="19"/>
    </row>
    <row r="1807" spans="3:4" x14ac:dyDescent="0.2">
      <c r="C1807" s="19"/>
      <c r="D1807" s="19"/>
    </row>
    <row r="1808" spans="3:4" x14ac:dyDescent="0.2">
      <c r="C1808" s="19"/>
      <c r="D1808" s="19"/>
    </row>
    <row r="1809" spans="3:4" x14ac:dyDescent="0.2">
      <c r="C1809" s="19"/>
      <c r="D1809" s="19"/>
    </row>
    <row r="1810" spans="3:4" x14ac:dyDescent="0.2">
      <c r="C1810" s="19"/>
      <c r="D1810" s="19"/>
    </row>
    <row r="1811" spans="3:4" x14ac:dyDescent="0.2">
      <c r="C1811" s="19"/>
      <c r="D1811" s="19"/>
    </row>
    <row r="1812" spans="3:4" x14ac:dyDescent="0.2">
      <c r="C1812" s="19"/>
      <c r="D1812" s="19"/>
    </row>
    <row r="1813" spans="3:4" x14ac:dyDescent="0.2">
      <c r="C1813" s="19"/>
      <c r="D1813" s="19"/>
    </row>
    <row r="1814" spans="3:4" x14ac:dyDescent="0.2">
      <c r="C1814" s="19"/>
      <c r="D1814" s="19"/>
    </row>
    <row r="1815" spans="3:4" x14ac:dyDescent="0.2">
      <c r="C1815" s="19"/>
      <c r="D1815" s="19"/>
    </row>
    <row r="1816" spans="3:4" x14ac:dyDescent="0.2">
      <c r="C1816" s="19"/>
      <c r="D1816" s="19"/>
    </row>
    <row r="1817" spans="3:4" x14ac:dyDescent="0.2">
      <c r="C1817" s="19"/>
      <c r="D1817" s="19"/>
    </row>
    <row r="1818" spans="3:4" x14ac:dyDescent="0.2">
      <c r="C1818" s="19"/>
      <c r="D1818" s="19"/>
    </row>
    <row r="1819" spans="3:4" x14ac:dyDescent="0.2">
      <c r="C1819" s="19"/>
      <c r="D1819" s="19"/>
    </row>
    <row r="1820" spans="3:4" x14ac:dyDescent="0.2">
      <c r="C1820" s="19"/>
      <c r="D1820" s="19"/>
    </row>
    <row r="1821" spans="3:4" x14ac:dyDescent="0.2">
      <c r="C1821" s="19"/>
      <c r="D1821" s="19"/>
    </row>
    <row r="1822" spans="3:4" x14ac:dyDescent="0.2">
      <c r="C1822" s="19"/>
      <c r="D1822" s="19"/>
    </row>
    <row r="1823" spans="3:4" x14ac:dyDescent="0.2">
      <c r="C1823" s="19"/>
      <c r="D1823" s="19"/>
    </row>
    <row r="1824" spans="3:4" x14ac:dyDescent="0.2">
      <c r="C1824" s="19"/>
      <c r="D1824" s="19"/>
    </row>
    <row r="1825" spans="3:4" x14ac:dyDescent="0.2">
      <c r="C1825" s="19"/>
      <c r="D1825" s="19"/>
    </row>
    <row r="1826" spans="3:4" x14ac:dyDescent="0.2">
      <c r="C1826" s="19"/>
      <c r="D1826" s="19"/>
    </row>
    <row r="1827" spans="3:4" x14ac:dyDescent="0.2">
      <c r="C1827" s="19"/>
      <c r="D1827" s="19"/>
    </row>
    <row r="1828" spans="3:4" x14ac:dyDescent="0.2">
      <c r="C1828" s="19"/>
      <c r="D1828" s="19"/>
    </row>
    <row r="1829" spans="3:4" x14ac:dyDescent="0.2">
      <c r="C1829" s="19"/>
      <c r="D1829" s="19"/>
    </row>
    <row r="1830" spans="3:4" x14ac:dyDescent="0.2">
      <c r="C1830" s="19"/>
      <c r="D1830" s="19"/>
    </row>
    <row r="1831" spans="3:4" x14ac:dyDescent="0.2">
      <c r="C1831" s="19"/>
      <c r="D1831" s="19"/>
    </row>
    <row r="1832" spans="3:4" x14ac:dyDescent="0.2">
      <c r="C1832" s="19"/>
      <c r="D1832" s="19"/>
    </row>
    <row r="1833" spans="3:4" x14ac:dyDescent="0.2">
      <c r="C1833" s="19"/>
      <c r="D1833" s="19"/>
    </row>
    <row r="1834" spans="3:4" x14ac:dyDescent="0.2">
      <c r="C1834" s="19"/>
      <c r="D1834" s="19"/>
    </row>
    <row r="1835" spans="3:4" x14ac:dyDescent="0.2">
      <c r="C1835" s="19"/>
      <c r="D1835" s="19"/>
    </row>
    <row r="1836" spans="3:4" x14ac:dyDescent="0.2">
      <c r="C1836" s="19"/>
      <c r="D1836" s="19"/>
    </row>
    <row r="1837" spans="3:4" x14ac:dyDescent="0.2">
      <c r="C1837" s="19"/>
      <c r="D1837" s="19"/>
    </row>
    <row r="1838" spans="3:4" x14ac:dyDescent="0.2">
      <c r="C1838" s="19"/>
      <c r="D1838" s="19"/>
    </row>
    <row r="1839" spans="3:4" x14ac:dyDescent="0.2">
      <c r="C1839" s="19"/>
      <c r="D1839" s="19"/>
    </row>
    <row r="1840" spans="3:4" x14ac:dyDescent="0.2">
      <c r="C1840" s="19"/>
      <c r="D1840" s="19"/>
    </row>
    <row r="1841" spans="3:4" x14ac:dyDescent="0.2">
      <c r="C1841" s="19"/>
      <c r="D1841" s="19"/>
    </row>
    <row r="1842" spans="3:4" x14ac:dyDescent="0.2">
      <c r="C1842" s="19"/>
      <c r="D1842" s="19"/>
    </row>
    <row r="1843" spans="3:4" x14ac:dyDescent="0.2">
      <c r="C1843" s="19"/>
      <c r="D1843" s="19"/>
    </row>
    <row r="1844" spans="3:4" x14ac:dyDescent="0.2">
      <c r="C1844" s="19"/>
      <c r="D1844" s="19"/>
    </row>
    <row r="1845" spans="3:4" x14ac:dyDescent="0.2">
      <c r="C1845" s="19"/>
      <c r="D1845" s="19"/>
    </row>
    <row r="1846" spans="3:4" x14ac:dyDescent="0.2">
      <c r="C1846" s="19"/>
      <c r="D1846" s="19"/>
    </row>
    <row r="1847" spans="3:4" x14ac:dyDescent="0.2">
      <c r="C1847" s="19"/>
      <c r="D1847" s="19"/>
    </row>
    <row r="1848" spans="3:4" x14ac:dyDescent="0.2">
      <c r="C1848" s="19"/>
      <c r="D1848" s="19"/>
    </row>
    <row r="1849" spans="3:4" x14ac:dyDescent="0.2">
      <c r="C1849" s="19"/>
      <c r="D1849" s="19"/>
    </row>
    <row r="1850" spans="3:4" x14ac:dyDescent="0.2">
      <c r="C1850" s="19"/>
      <c r="D1850" s="19"/>
    </row>
    <row r="1851" spans="3:4" x14ac:dyDescent="0.2">
      <c r="C1851" s="19"/>
      <c r="D1851" s="19"/>
    </row>
    <row r="1852" spans="3:4" x14ac:dyDescent="0.2">
      <c r="C1852" s="19"/>
      <c r="D1852" s="19"/>
    </row>
    <row r="1853" spans="3:4" x14ac:dyDescent="0.2">
      <c r="C1853" s="19"/>
      <c r="D1853" s="19"/>
    </row>
    <row r="1854" spans="3:4" x14ac:dyDescent="0.2">
      <c r="C1854" s="19"/>
      <c r="D1854" s="19"/>
    </row>
    <row r="1855" spans="3:4" x14ac:dyDescent="0.2">
      <c r="C1855" s="19"/>
      <c r="D1855" s="19"/>
    </row>
    <row r="1856" spans="3:4" x14ac:dyDescent="0.2">
      <c r="C1856" s="19"/>
      <c r="D1856" s="19"/>
    </row>
    <row r="1857" spans="3:4" x14ac:dyDescent="0.2">
      <c r="C1857" s="19"/>
      <c r="D1857" s="19"/>
    </row>
    <row r="1858" spans="3:4" x14ac:dyDescent="0.2">
      <c r="C1858" s="19"/>
      <c r="D1858" s="19"/>
    </row>
    <row r="1859" spans="3:4" x14ac:dyDescent="0.2">
      <c r="C1859" s="19"/>
      <c r="D1859" s="19"/>
    </row>
    <row r="1860" spans="3:4" x14ac:dyDescent="0.2">
      <c r="C1860" s="19"/>
      <c r="D1860" s="19"/>
    </row>
    <row r="1861" spans="3:4" x14ac:dyDescent="0.2">
      <c r="C1861" s="19"/>
      <c r="D1861" s="19"/>
    </row>
    <row r="1862" spans="3:4" x14ac:dyDescent="0.2">
      <c r="C1862" s="19"/>
      <c r="D1862" s="19"/>
    </row>
    <row r="1863" spans="3:4" x14ac:dyDescent="0.2">
      <c r="C1863" s="19"/>
      <c r="D1863" s="19"/>
    </row>
    <row r="1864" spans="3:4" x14ac:dyDescent="0.2">
      <c r="C1864" s="19"/>
      <c r="D1864" s="19"/>
    </row>
    <row r="1865" spans="3:4" x14ac:dyDescent="0.2">
      <c r="C1865" s="19"/>
      <c r="D1865" s="19"/>
    </row>
    <row r="1866" spans="3:4" x14ac:dyDescent="0.2">
      <c r="C1866" s="19"/>
      <c r="D1866" s="19"/>
    </row>
    <row r="1867" spans="3:4" x14ac:dyDescent="0.2">
      <c r="C1867" s="19"/>
      <c r="D1867" s="19"/>
    </row>
    <row r="1868" spans="3:4" x14ac:dyDescent="0.2">
      <c r="C1868" s="19"/>
      <c r="D1868" s="19"/>
    </row>
    <row r="1869" spans="3:4" x14ac:dyDescent="0.2">
      <c r="C1869" s="19"/>
      <c r="D1869" s="19"/>
    </row>
    <row r="1870" spans="3:4" x14ac:dyDescent="0.2">
      <c r="C1870" s="19"/>
      <c r="D1870" s="19"/>
    </row>
    <row r="1871" spans="3:4" x14ac:dyDescent="0.2">
      <c r="C1871" s="19"/>
      <c r="D1871" s="19"/>
    </row>
    <row r="1872" spans="3:4" x14ac:dyDescent="0.2">
      <c r="C1872" s="19"/>
      <c r="D1872" s="19"/>
    </row>
    <row r="1873" spans="3:4" x14ac:dyDescent="0.2">
      <c r="C1873" s="19"/>
      <c r="D1873" s="19"/>
    </row>
    <row r="1874" spans="3:4" x14ac:dyDescent="0.2">
      <c r="C1874" s="19"/>
      <c r="D1874" s="19"/>
    </row>
    <row r="1875" spans="3:4" x14ac:dyDescent="0.2">
      <c r="C1875" s="19"/>
      <c r="D1875" s="19"/>
    </row>
    <row r="1876" spans="3:4" x14ac:dyDescent="0.2">
      <c r="C1876" s="19"/>
      <c r="D1876" s="19"/>
    </row>
    <row r="1877" spans="3:4" x14ac:dyDescent="0.2">
      <c r="C1877" s="19"/>
      <c r="D1877" s="19"/>
    </row>
    <row r="1878" spans="3:4" x14ac:dyDescent="0.2">
      <c r="C1878" s="19"/>
      <c r="D1878" s="19"/>
    </row>
    <row r="1879" spans="3:4" x14ac:dyDescent="0.2">
      <c r="C1879" s="19"/>
      <c r="D1879" s="19"/>
    </row>
    <row r="1880" spans="3:4" x14ac:dyDescent="0.2">
      <c r="C1880" s="19"/>
      <c r="D1880" s="19"/>
    </row>
    <row r="1881" spans="3:4" x14ac:dyDescent="0.2">
      <c r="C1881" s="19"/>
      <c r="D1881" s="19"/>
    </row>
    <row r="1882" spans="3:4" x14ac:dyDescent="0.2">
      <c r="C1882" s="19"/>
      <c r="D1882" s="19"/>
    </row>
    <row r="1883" spans="3:4" x14ac:dyDescent="0.2">
      <c r="C1883" s="19"/>
      <c r="D1883" s="19"/>
    </row>
    <row r="1884" spans="3:4" x14ac:dyDescent="0.2">
      <c r="C1884" s="19"/>
      <c r="D1884" s="19"/>
    </row>
    <row r="1885" spans="3:4" x14ac:dyDescent="0.2">
      <c r="C1885" s="19"/>
      <c r="D1885" s="19"/>
    </row>
    <row r="1886" spans="3:4" x14ac:dyDescent="0.2">
      <c r="C1886" s="19"/>
      <c r="D1886" s="19"/>
    </row>
    <row r="1887" spans="3:4" x14ac:dyDescent="0.2">
      <c r="C1887" s="19"/>
      <c r="D1887" s="19"/>
    </row>
    <row r="1888" spans="3:4" x14ac:dyDescent="0.2">
      <c r="C1888" s="19"/>
      <c r="D1888" s="19"/>
    </row>
    <row r="1889" spans="3:4" x14ac:dyDescent="0.2">
      <c r="C1889" s="19"/>
      <c r="D1889" s="19"/>
    </row>
    <row r="1890" spans="3:4" x14ac:dyDescent="0.2">
      <c r="C1890" s="19"/>
      <c r="D1890" s="19"/>
    </row>
    <row r="1891" spans="3:4" x14ac:dyDescent="0.2">
      <c r="C1891" s="19"/>
      <c r="D1891" s="19"/>
    </row>
    <row r="1892" spans="3:4" x14ac:dyDescent="0.2">
      <c r="C1892" s="19"/>
      <c r="D1892" s="19"/>
    </row>
    <row r="1893" spans="3:4" x14ac:dyDescent="0.2">
      <c r="C1893" s="19"/>
      <c r="D1893" s="19"/>
    </row>
    <row r="1894" spans="3:4" x14ac:dyDescent="0.2">
      <c r="C1894" s="19"/>
      <c r="D1894" s="19"/>
    </row>
    <row r="1895" spans="3:4" x14ac:dyDescent="0.2">
      <c r="C1895" s="19"/>
      <c r="D1895" s="19"/>
    </row>
    <row r="1896" spans="3:4" x14ac:dyDescent="0.2">
      <c r="C1896" s="19"/>
      <c r="D1896" s="19"/>
    </row>
    <row r="1897" spans="3:4" x14ac:dyDescent="0.2">
      <c r="C1897" s="19"/>
      <c r="D1897" s="19"/>
    </row>
    <row r="1898" spans="3:4" x14ac:dyDescent="0.2">
      <c r="C1898" s="19"/>
      <c r="D1898" s="19"/>
    </row>
    <row r="1899" spans="3:4" x14ac:dyDescent="0.2">
      <c r="C1899" s="19"/>
      <c r="D1899" s="19"/>
    </row>
    <row r="1900" spans="3:4" x14ac:dyDescent="0.2">
      <c r="C1900" s="19"/>
      <c r="D1900" s="19"/>
    </row>
    <row r="1901" spans="3:4" x14ac:dyDescent="0.2">
      <c r="C1901" s="19"/>
      <c r="D1901" s="19"/>
    </row>
    <row r="1902" spans="3:4" x14ac:dyDescent="0.2">
      <c r="C1902" s="19"/>
      <c r="D1902" s="19"/>
    </row>
    <row r="1903" spans="3:4" x14ac:dyDescent="0.2">
      <c r="C1903" s="19"/>
      <c r="D1903" s="19"/>
    </row>
    <row r="1904" spans="3:4" x14ac:dyDescent="0.2">
      <c r="C1904" s="19"/>
      <c r="D1904" s="19"/>
    </row>
    <row r="1905" spans="3:4" x14ac:dyDescent="0.2">
      <c r="C1905" s="19"/>
      <c r="D1905" s="19"/>
    </row>
    <row r="1906" spans="3:4" x14ac:dyDescent="0.2">
      <c r="C1906" s="19"/>
      <c r="D1906" s="19"/>
    </row>
    <row r="1907" spans="3:4" x14ac:dyDescent="0.2">
      <c r="C1907" s="19"/>
      <c r="D1907" s="19"/>
    </row>
    <row r="1908" spans="3:4" x14ac:dyDescent="0.2">
      <c r="C1908" s="19"/>
      <c r="D1908" s="19"/>
    </row>
    <row r="1909" spans="3:4" x14ac:dyDescent="0.2">
      <c r="C1909" s="19"/>
      <c r="D1909" s="19"/>
    </row>
    <row r="1910" spans="3:4" x14ac:dyDescent="0.2">
      <c r="C1910" s="19"/>
      <c r="D1910" s="19"/>
    </row>
    <row r="1911" spans="3:4" x14ac:dyDescent="0.2">
      <c r="C1911" s="19"/>
      <c r="D1911" s="19"/>
    </row>
    <row r="1912" spans="3:4" x14ac:dyDescent="0.2">
      <c r="C1912" s="19"/>
      <c r="D1912" s="19"/>
    </row>
    <row r="1913" spans="3:4" x14ac:dyDescent="0.2">
      <c r="C1913" s="19"/>
      <c r="D1913" s="19"/>
    </row>
    <row r="1914" spans="3:4" x14ac:dyDescent="0.2">
      <c r="C1914" s="19"/>
      <c r="D1914" s="19"/>
    </row>
    <row r="1915" spans="3:4" x14ac:dyDescent="0.2">
      <c r="C1915" s="19"/>
      <c r="D1915" s="19"/>
    </row>
    <row r="1916" spans="3:4" x14ac:dyDescent="0.2">
      <c r="C1916" s="19"/>
      <c r="D1916" s="19"/>
    </row>
    <row r="1917" spans="3:4" x14ac:dyDescent="0.2">
      <c r="C1917" s="19"/>
      <c r="D1917" s="19"/>
    </row>
    <row r="1918" spans="3:4" x14ac:dyDescent="0.2">
      <c r="C1918" s="19"/>
      <c r="D1918" s="19"/>
    </row>
    <row r="1919" spans="3:4" x14ac:dyDescent="0.2">
      <c r="C1919" s="19"/>
      <c r="D1919" s="19"/>
    </row>
    <row r="1920" spans="3:4" x14ac:dyDescent="0.2">
      <c r="C1920" s="19"/>
      <c r="D1920" s="19"/>
    </row>
    <row r="1921" spans="3:4" x14ac:dyDescent="0.2">
      <c r="C1921" s="19"/>
      <c r="D1921" s="19"/>
    </row>
    <row r="1922" spans="3:4" x14ac:dyDescent="0.2">
      <c r="C1922" s="19"/>
      <c r="D1922" s="19"/>
    </row>
    <row r="1923" spans="3:4" x14ac:dyDescent="0.2">
      <c r="C1923" s="19"/>
      <c r="D1923" s="19"/>
    </row>
    <row r="1924" spans="3:4" x14ac:dyDescent="0.2">
      <c r="C1924" s="19"/>
      <c r="D1924" s="19"/>
    </row>
    <row r="1925" spans="3:4" x14ac:dyDescent="0.2">
      <c r="C1925" s="19"/>
      <c r="D1925" s="19"/>
    </row>
    <row r="1926" spans="3:4" x14ac:dyDescent="0.2">
      <c r="C1926" s="19"/>
      <c r="D1926" s="19"/>
    </row>
    <row r="1927" spans="3:4" x14ac:dyDescent="0.2">
      <c r="C1927" s="19"/>
      <c r="D1927" s="19"/>
    </row>
    <row r="1928" spans="3:4" x14ac:dyDescent="0.2">
      <c r="C1928" s="19"/>
      <c r="D1928" s="19"/>
    </row>
    <row r="1929" spans="3:4" x14ac:dyDescent="0.2">
      <c r="C1929" s="19"/>
      <c r="D1929" s="19"/>
    </row>
    <row r="1930" spans="3:4" x14ac:dyDescent="0.2">
      <c r="C1930" s="19"/>
      <c r="D1930" s="19"/>
    </row>
    <row r="1931" spans="3:4" x14ac:dyDescent="0.2">
      <c r="C1931" s="19"/>
      <c r="D1931" s="19"/>
    </row>
    <row r="1932" spans="3:4" x14ac:dyDescent="0.2">
      <c r="C1932" s="19"/>
      <c r="D1932" s="19"/>
    </row>
    <row r="1933" spans="3:4" x14ac:dyDescent="0.2">
      <c r="C1933" s="19"/>
      <c r="D1933" s="19"/>
    </row>
    <row r="1934" spans="3:4" x14ac:dyDescent="0.2">
      <c r="C1934" s="19"/>
      <c r="D1934" s="19"/>
    </row>
    <row r="1935" spans="3:4" x14ac:dyDescent="0.2">
      <c r="C1935" s="19"/>
      <c r="D1935" s="19"/>
    </row>
    <row r="1936" spans="3:4" x14ac:dyDescent="0.2">
      <c r="C1936" s="19"/>
      <c r="D1936" s="19"/>
    </row>
    <row r="1937" spans="3:4" x14ac:dyDescent="0.2">
      <c r="C1937" s="19"/>
      <c r="D1937" s="19"/>
    </row>
    <row r="1938" spans="3:4" x14ac:dyDescent="0.2">
      <c r="C1938" s="19"/>
      <c r="D1938" s="19"/>
    </row>
    <row r="1939" spans="3:4" x14ac:dyDescent="0.2">
      <c r="C1939" s="19"/>
      <c r="D1939" s="19"/>
    </row>
    <row r="1940" spans="3:4" x14ac:dyDescent="0.2">
      <c r="C1940" s="19"/>
      <c r="D1940" s="19"/>
    </row>
    <row r="1941" spans="3:4" x14ac:dyDescent="0.2">
      <c r="C1941" s="19"/>
      <c r="D1941" s="19"/>
    </row>
    <row r="1942" spans="3:4" x14ac:dyDescent="0.2">
      <c r="C1942" s="19"/>
      <c r="D1942" s="19"/>
    </row>
    <row r="1943" spans="3:4" x14ac:dyDescent="0.2">
      <c r="C1943" s="19"/>
      <c r="D1943" s="19"/>
    </row>
    <row r="1944" spans="3:4" x14ac:dyDescent="0.2">
      <c r="C1944" s="19"/>
      <c r="D1944" s="19"/>
    </row>
    <row r="1945" spans="3:4" x14ac:dyDescent="0.2">
      <c r="C1945" s="19"/>
      <c r="D1945" s="19"/>
    </row>
    <row r="1946" spans="3:4" x14ac:dyDescent="0.2">
      <c r="C1946" s="19"/>
      <c r="D1946" s="19"/>
    </row>
    <row r="1947" spans="3:4" x14ac:dyDescent="0.2">
      <c r="C1947" s="19"/>
      <c r="D1947" s="19"/>
    </row>
    <row r="1948" spans="3:4" x14ac:dyDescent="0.2">
      <c r="C1948" s="19"/>
      <c r="D1948" s="19"/>
    </row>
    <row r="1949" spans="3:4" x14ac:dyDescent="0.2">
      <c r="C1949" s="19"/>
      <c r="D1949" s="19"/>
    </row>
    <row r="1950" spans="3:4" x14ac:dyDescent="0.2">
      <c r="C1950" s="19"/>
      <c r="D1950" s="19"/>
    </row>
    <row r="1951" spans="3:4" x14ac:dyDescent="0.2">
      <c r="C1951" s="19"/>
      <c r="D1951" s="19"/>
    </row>
    <row r="1952" spans="3:4" x14ac:dyDescent="0.2">
      <c r="C1952" s="19"/>
      <c r="D1952" s="19"/>
    </row>
    <row r="1953" spans="3:4" x14ac:dyDescent="0.2">
      <c r="C1953" s="19"/>
      <c r="D1953" s="19"/>
    </row>
    <row r="1954" spans="3:4" x14ac:dyDescent="0.2">
      <c r="C1954" s="19"/>
      <c r="D1954" s="19"/>
    </row>
    <row r="1955" spans="3:4" x14ac:dyDescent="0.2">
      <c r="C1955" s="19"/>
      <c r="D1955" s="19"/>
    </row>
    <row r="1956" spans="3:4" x14ac:dyDescent="0.2">
      <c r="C1956" s="19"/>
      <c r="D1956" s="19"/>
    </row>
    <row r="1957" spans="3:4" x14ac:dyDescent="0.2">
      <c r="C1957" s="19"/>
      <c r="D1957" s="19"/>
    </row>
    <row r="1958" spans="3:4" x14ac:dyDescent="0.2">
      <c r="C1958" s="19"/>
      <c r="D1958" s="19"/>
    </row>
    <row r="1959" spans="3:4" x14ac:dyDescent="0.2">
      <c r="C1959" s="19"/>
      <c r="D1959" s="19"/>
    </row>
    <row r="1960" spans="3:4" x14ac:dyDescent="0.2">
      <c r="C1960" s="19"/>
      <c r="D1960" s="19"/>
    </row>
    <row r="1961" spans="3:4" x14ac:dyDescent="0.2">
      <c r="C1961" s="19"/>
      <c r="D1961" s="19"/>
    </row>
    <row r="1962" spans="3:4" x14ac:dyDescent="0.2">
      <c r="C1962" s="19"/>
      <c r="D1962" s="19"/>
    </row>
    <row r="1963" spans="3:4" x14ac:dyDescent="0.2">
      <c r="C1963" s="19"/>
      <c r="D1963" s="19"/>
    </row>
    <row r="1964" spans="3:4" x14ac:dyDescent="0.2">
      <c r="C1964" s="19"/>
      <c r="D1964" s="19"/>
    </row>
    <row r="1965" spans="3:4" x14ac:dyDescent="0.2">
      <c r="C1965" s="19"/>
      <c r="D1965" s="19"/>
    </row>
    <row r="1966" spans="3:4" x14ac:dyDescent="0.2">
      <c r="C1966" s="19"/>
      <c r="D1966" s="19"/>
    </row>
    <row r="1967" spans="3:4" x14ac:dyDescent="0.2">
      <c r="C1967" s="19"/>
      <c r="D1967" s="19"/>
    </row>
    <row r="1968" spans="3:4" x14ac:dyDescent="0.2">
      <c r="C1968" s="19"/>
      <c r="D1968" s="19"/>
    </row>
    <row r="1969" spans="3:4" x14ac:dyDescent="0.2">
      <c r="C1969" s="19"/>
      <c r="D1969" s="19"/>
    </row>
    <row r="1970" spans="3:4" x14ac:dyDescent="0.2">
      <c r="C1970" s="19"/>
      <c r="D1970" s="19"/>
    </row>
    <row r="1971" spans="3:4" x14ac:dyDescent="0.2">
      <c r="C1971" s="19"/>
      <c r="D1971" s="19"/>
    </row>
    <row r="1972" spans="3:4" x14ac:dyDescent="0.2">
      <c r="C1972" s="19"/>
      <c r="D1972" s="19"/>
    </row>
    <row r="1973" spans="3:4" x14ac:dyDescent="0.2">
      <c r="C1973" s="19"/>
      <c r="D1973" s="19"/>
    </row>
    <row r="1974" spans="3:4" x14ac:dyDescent="0.2">
      <c r="C1974" s="19"/>
      <c r="D1974" s="19"/>
    </row>
    <row r="1975" spans="3:4" x14ac:dyDescent="0.2">
      <c r="C1975" s="19"/>
      <c r="D1975" s="19"/>
    </row>
    <row r="1976" spans="3:4" x14ac:dyDescent="0.2">
      <c r="C1976" s="19"/>
      <c r="D1976" s="19"/>
    </row>
    <row r="1977" spans="3:4" x14ac:dyDescent="0.2">
      <c r="C1977" s="19"/>
      <c r="D1977" s="19"/>
    </row>
    <row r="1978" spans="3:4" x14ac:dyDescent="0.2">
      <c r="C1978" s="19"/>
      <c r="D1978" s="19"/>
    </row>
    <row r="1979" spans="3:4" x14ac:dyDescent="0.2">
      <c r="C1979" s="19"/>
      <c r="D1979" s="19"/>
    </row>
    <row r="1980" spans="3:4" x14ac:dyDescent="0.2">
      <c r="C1980" s="19"/>
      <c r="D1980" s="19"/>
    </row>
    <row r="1981" spans="3:4" x14ac:dyDescent="0.2">
      <c r="C1981" s="19"/>
      <c r="D1981" s="19"/>
    </row>
    <row r="1982" spans="3:4" x14ac:dyDescent="0.2">
      <c r="C1982" s="19"/>
      <c r="D1982" s="19"/>
    </row>
    <row r="1983" spans="3:4" x14ac:dyDescent="0.2">
      <c r="C1983" s="19"/>
      <c r="D1983" s="19"/>
    </row>
    <row r="1984" spans="3:4" x14ac:dyDescent="0.2">
      <c r="C1984" s="19"/>
      <c r="D1984" s="19"/>
    </row>
    <row r="1985" spans="3:4" x14ac:dyDescent="0.2">
      <c r="C1985" s="19"/>
      <c r="D1985" s="19"/>
    </row>
    <row r="1986" spans="3:4" x14ac:dyDescent="0.2">
      <c r="C1986" s="19"/>
      <c r="D1986" s="19"/>
    </row>
    <row r="1987" spans="3:4" x14ac:dyDescent="0.2">
      <c r="C1987" s="19"/>
      <c r="D1987" s="19"/>
    </row>
    <row r="1988" spans="3:4" x14ac:dyDescent="0.2">
      <c r="C1988" s="19"/>
      <c r="D1988" s="19"/>
    </row>
    <row r="1989" spans="3:4" x14ac:dyDescent="0.2">
      <c r="C1989" s="19"/>
      <c r="D1989" s="19"/>
    </row>
    <row r="1990" spans="3:4" x14ac:dyDescent="0.2">
      <c r="C1990" s="19"/>
      <c r="D1990" s="19"/>
    </row>
    <row r="1991" spans="3:4" x14ac:dyDescent="0.2">
      <c r="C1991" s="19"/>
      <c r="D1991" s="19"/>
    </row>
    <row r="1992" spans="3:4" x14ac:dyDescent="0.2">
      <c r="C1992" s="19"/>
      <c r="D1992" s="19"/>
    </row>
    <row r="1993" spans="3:4" x14ac:dyDescent="0.2">
      <c r="C1993" s="19"/>
      <c r="D1993" s="19"/>
    </row>
    <row r="1994" spans="3:4" x14ac:dyDescent="0.2">
      <c r="C1994" s="19"/>
      <c r="D1994" s="19"/>
    </row>
    <row r="1995" spans="3:4" x14ac:dyDescent="0.2">
      <c r="C1995" s="19"/>
      <c r="D1995" s="19"/>
    </row>
    <row r="1996" spans="3:4" x14ac:dyDescent="0.2">
      <c r="C1996" s="19"/>
      <c r="D1996" s="19"/>
    </row>
    <row r="1997" spans="3:4" x14ac:dyDescent="0.2">
      <c r="C1997" s="19"/>
      <c r="D1997" s="19"/>
    </row>
    <row r="1998" spans="3:4" x14ac:dyDescent="0.2">
      <c r="C1998" s="19"/>
      <c r="D1998" s="19"/>
    </row>
    <row r="1999" spans="3:4" x14ac:dyDescent="0.2">
      <c r="C1999" s="19"/>
      <c r="D1999" s="19"/>
    </row>
    <row r="2000" spans="3:4" x14ac:dyDescent="0.2">
      <c r="C2000" s="19"/>
      <c r="D2000" s="19"/>
    </row>
    <row r="2001" spans="3:4" x14ac:dyDescent="0.2">
      <c r="C2001" s="19"/>
      <c r="D2001" s="19"/>
    </row>
    <row r="2002" spans="3:4" x14ac:dyDescent="0.2">
      <c r="C2002" s="19"/>
      <c r="D2002" s="19"/>
    </row>
    <row r="2003" spans="3:4" x14ac:dyDescent="0.2">
      <c r="C2003" s="19"/>
      <c r="D2003" s="19"/>
    </row>
    <row r="2004" spans="3:4" x14ac:dyDescent="0.2">
      <c r="C2004" s="19"/>
      <c r="D2004" s="19"/>
    </row>
    <row r="2005" spans="3:4" x14ac:dyDescent="0.2">
      <c r="C2005" s="19"/>
      <c r="D2005" s="19"/>
    </row>
    <row r="2006" spans="3:4" x14ac:dyDescent="0.2">
      <c r="C2006" s="19"/>
      <c r="D2006" s="19"/>
    </row>
    <row r="2007" spans="3:4" x14ac:dyDescent="0.2">
      <c r="C2007" s="19"/>
      <c r="D2007" s="19"/>
    </row>
    <row r="2008" spans="3:4" x14ac:dyDescent="0.2">
      <c r="C2008" s="19"/>
      <c r="D2008" s="19"/>
    </row>
    <row r="2009" spans="3:4" x14ac:dyDescent="0.2">
      <c r="C2009" s="19"/>
      <c r="D2009" s="19"/>
    </row>
    <row r="2010" spans="3:4" x14ac:dyDescent="0.2">
      <c r="C2010" s="19"/>
      <c r="D2010" s="19"/>
    </row>
    <row r="2011" spans="3:4" x14ac:dyDescent="0.2">
      <c r="C2011" s="19"/>
      <c r="D2011" s="19"/>
    </row>
    <row r="2012" spans="3:4" x14ac:dyDescent="0.2">
      <c r="C2012" s="19"/>
      <c r="D2012" s="19"/>
    </row>
    <row r="2013" spans="3:4" x14ac:dyDescent="0.2">
      <c r="C2013" s="19"/>
      <c r="D2013" s="19"/>
    </row>
    <row r="2014" spans="3:4" x14ac:dyDescent="0.2">
      <c r="C2014" s="19"/>
      <c r="D2014" s="19"/>
    </row>
    <row r="2015" spans="3:4" x14ac:dyDescent="0.2">
      <c r="C2015" s="19"/>
      <c r="D2015" s="19"/>
    </row>
    <row r="2016" spans="3:4" x14ac:dyDescent="0.2">
      <c r="C2016" s="19"/>
      <c r="D2016" s="19"/>
    </row>
    <row r="2017" spans="3:4" x14ac:dyDescent="0.2">
      <c r="C2017" s="19"/>
      <c r="D2017" s="19"/>
    </row>
    <row r="2018" spans="3:4" x14ac:dyDescent="0.2">
      <c r="C2018" s="19"/>
      <c r="D2018" s="19"/>
    </row>
    <row r="2019" spans="3:4" x14ac:dyDescent="0.2">
      <c r="C2019" s="19"/>
      <c r="D2019" s="19"/>
    </row>
    <row r="2020" spans="3:4" x14ac:dyDescent="0.2">
      <c r="C2020" s="19"/>
      <c r="D2020" s="19"/>
    </row>
    <row r="2021" spans="3:4" x14ac:dyDescent="0.2">
      <c r="C2021" s="19"/>
      <c r="D2021" s="19"/>
    </row>
    <row r="2022" spans="3:4" x14ac:dyDescent="0.2">
      <c r="C2022" s="19"/>
      <c r="D2022" s="19"/>
    </row>
    <row r="2023" spans="3:4" x14ac:dyDescent="0.2">
      <c r="C2023" s="19"/>
      <c r="D2023" s="19"/>
    </row>
    <row r="2024" spans="3:4" x14ac:dyDescent="0.2">
      <c r="C2024" s="19"/>
      <c r="D2024" s="19"/>
    </row>
    <row r="2025" spans="3:4" x14ac:dyDescent="0.2">
      <c r="C2025" s="19"/>
      <c r="D2025" s="19"/>
    </row>
    <row r="2026" spans="3:4" x14ac:dyDescent="0.2">
      <c r="C2026" s="19"/>
      <c r="D2026" s="19"/>
    </row>
    <row r="2027" spans="3:4" x14ac:dyDescent="0.2">
      <c r="C2027" s="19"/>
      <c r="D2027" s="19"/>
    </row>
    <row r="2028" spans="3:4" x14ac:dyDescent="0.2">
      <c r="C2028" s="19"/>
      <c r="D2028" s="19"/>
    </row>
    <row r="2029" spans="3:4" x14ac:dyDescent="0.2">
      <c r="C2029" s="19"/>
      <c r="D2029" s="19"/>
    </row>
    <row r="2030" spans="3:4" x14ac:dyDescent="0.2">
      <c r="C2030" s="19"/>
      <c r="D2030" s="19"/>
    </row>
    <row r="2031" spans="3:4" x14ac:dyDescent="0.2">
      <c r="C2031" s="19"/>
      <c r="D2031" s="19"/>
    </row>
    <row r="2032" spans="3:4" x14ac:dyDescent="0.2">
      <c r="C2032" s="19"/>
      <c r="D2032" s="19"/>
    </row>
    <row r="2033" spans="3:4" x14ac:dyDescent="0.2">
      <c r="C2033" s="19"/>
      <c r="D2033" s="19"/>
    </row>
    <row r="2034" spans="3:4" x14ac:dyDescent="0.2">
      <c r="C2034" s="19"/>
      <c r="D2034" s="19"/>
    </row>
    <row r="2035" spans="3:4" x14ac:dyDescent="0.2">
      <c r="C2035" s="19"/>
      <c r="D2035" s="19"/>
    </row>
    <row r="2036" spans="3:4" x14ac:dyDescent="0.2">
      <c r="C2036" s="19"/>
      <c r="D2036" s="19"/>
    </row>
    <row r="2037" spans="3:4" x14ac:dyDescent="0.2">
      <c r="C2037" s="19"/>
      <c r="D2037" s="19"/>
    </row>
    <row r="2038" spans="3:4" x14ac:dyDescent="0.2">
      <c r="C2038" s="19"/>
      <c r="D2038" s="19"/>
    </row>
    <row r="2039" spans="3:4" x14ac:dyDescent="0.2">
      <c r="C2039" s="19"/>
      <c r="D2039" s="19"/>
    </row>
    <row r="2040" spans="3:4" x14ac:dyDescent="0.2">
      <c r="C2040" s="19"/>
      <c r="D2040" s="19"/>
    </row>
    <row r="2041" spans="3:4" x14ac:dyDescent="0.2">
      <c r="C2041" s="19"/>
      <c r="D2041" s="19"/>
    </row>
    <row r="2042" spans="3:4" x14ac:dyDescent="0.2">
      <c r="C2042" s="19"/>
      <c r="D2042" s="19"/>
    </row>
    <row r="2043" spans="3:4" x14ac:dyDescent="0.2">
      <c r="C2043" s="19"/>
      <c r="D2043" s="19"/>
    </row>
    <row r="2044" spans="3:4" x14ac:dyDescent="0.2">
      <c r="C2044" s="19"/>
      <c r="D2044" s="19"/>
    </row>
    <row r="2045" spans="3:4" x14ac:dyDescent="0.2">
      <c r="C2045" s="19"/>
      <c r="D2045" s="19"/>
    </row>
    <row r="2046" spans="3:4" x14ac:dyDescent="0.2">
      <c r="C2046" s="19"/>
      <c r="D2046" s="19"/>
    </row>
    <row r="2047" spans="3:4" x14ac:dyDescent="0.2">
      <c r="C2047" s="19"/>
      <c r="D2047" s="19"/>
    </row>
    <row r="2048" spans="3:4" x14ac:dyDescent="0.2">
      <c r="C2048" s="19"/>
      <c r="D2048" s="19"/>
    </row>
    <row r="2049" spans="3:4" x14ac:dyDescent="0.2">
      <c r="C2049" s="19"/>
      <c r="D2049" s="19"/>
    </row>
    <row r="2050" spans="3:4" x14ac:dyDescent="0.2">
      <c r="C2050" s="19"/>
      <c r="D2050" s="19"/>
    </row>
    <row r="2051" spans="3:4" x14ac:dyDescent="0.2">
      <c r="C2051" s="19"/>
      <c r="D2051" s="19"/>
    </row>
    <row r="2052" spans="3:4" x14ac:dyDescent="0.2">
      <c r="C2052" s="19"/>
      <c r="D2052" s="19"/>
    </row>
    <row r="2053" spans="3:4" x14ac:dyDescent="0.2">
      <c r="C2053" s="19"/>
      <c r="D2053" s="19"/>
    </row>
    <row r="2054" spans="3:4" x14ac:dyDescent="0.2">
      <c r="C2054" s="19"/>
      <c r="D2054" s="19"/>
    </row>
    <row r="2055" spans="3:4" x14ac:dyDescent="0.2">
      <c r="C2055" s="19"/>
      <c r="D2055" s="19"/>
    </row>
    <row r="2056" spans="3:4" x14ac:dyDescent="0.2">
      <c r="C2056" s="19"/>
      <c r="D2056" s="19"/>
    </row>
    <row r="2057" spans="3:4" x14ac:dyDescent="0.2">
      <c r="C2057" s="19"/>
      <c r="D2057" s="19"/>
    </row>
    <row r="2058" spans="3:4" x14ac:dyDescent="0.2">
      <c r="C2058" s="19"/>
      <c r="D2058" s="19"/>
    </row>
    <row r="2059" spans="3:4" x14ac:dyDescent="0.2">
      <c r="C2059" s="19"/>
      <c r="D2059" s="19"/>
    </row>
    <row r="2060" spans="3:4" x14ac:dyDescent="0.2">
      <c r="C2060" s="19"/>
      <c r="D2060" s="19"/>
    </row>
    <row r="2061" spans="3:4" x14ac:dyDescent="0.2">
      <c r="C2061" s="19"/>
      <c r="D2061" s="19"/>
    </row>
    <row r="2062" spans="3:4" x14ac:dyDescent="0.2">
      <c r="C2062" s="19"/>
      <c r="D2062" s="19"/>
    </row>
    <row r="2063" spans="3:4" x14ac:dyDescent="0.2">
      <c r="C2063" s="19"/>
      <c r="D2063" s="19"/>
    </row>
    <row r="2064" spans="3:4" x14ac:dyDescent="0.2">
      <c r="C2064" s="19"/>
      <c r="D2064" s="19"/>
    </row>
    <row r="2065" spans="3:4" x14ac:dyDescent="0.2">
      <c r="C2065" s="19"/>
      <c r="D2065" s="19"/>
    </row>
    <row r="2066" spans="3:4" x14ac:dyDescent="0.2">
      <c r="C2066" s="19"/>
      <c r="D2066" s="19"/>
    </row>
    <row r="2067" spans="3:4" x14ac:dyDescent="0.2">
      <c r="C2067" s="19"/>
      <c r="D2067" s="19"/>
    </row>
    <row r="2068" spans="3:4" x14ac:dyDescent="0.2">
      <c r="C2068" s="19"/>
      <c r="D2068" s="19"/>
    </row>
    <row r="2069" spans="3:4" x14ac:dyDescent="0.2">
      <c r="C2069" s="19"/>
      <c r="D2069" s="19"/>
    </row>
    <row r="2070" spans="3:4" x14ac:dyDescent="0.2">
      <c r="C2070" s="19"/>
      <c r="D2070" s="19"/>
    </row>
    <row r="2071" spans="3:4" x14ac:dyDescent="0.2">
      <c r="C2071" s="19"/>
      <c r="D2071" s="19"/>
    </row>
    <row r="2072" spans="3:4" x14ac:dyDescent="0.2">
      <c r="C2072" s="19"/>
      <c r="D2072" s="19"/>
    </row>
    <row r="2073" spans="3:4" x14ac:dyDescent="0.2">
      <c r="C2073" s="19"/>
      <c r="D2073" s="19"/>
    </row>
    <row r="2074" spans="3:4" x14ac:dyDescent="0.2">
      <c r="C2074" s="19"/>
      <c r="D2074" s="19"/>
    </row>
    <row r="2075" spans="3:4" x14ac:dyDescent="0.2">
      <c r="C2075" s="19"/>
      <c r="D2075" s="19"/>
    </row>
    <row r="2076" spans="3:4" x14ac:dyDescent="0.2">
      <c r="C2076" s="19"/>
      <c r="D2076" s="19"/>
    </row>
    <row r="2077" spans="3:4" x14ac:dyDescent="0.2">
      <c r="C2077" s="19"/>
      <c r="D2077" s="19"/>
    </row>
    <row r="2078" spans="3:4" x14ac:dyDescent="0.2">
      <c r="C2078" s="19"/>
      <c r="D2078" s="19"/>
    </row>
    <row r="2079" spans="3:4" x14ac:dyDescent="0.2">
      <c r="C2079" s="19"/>
      <c r="D2079" s="19"/>
    </row>
    <row r="2080" spans="3:4" x14ac:dyDescent="0.2">
      <c r="C2080" s="19"/>
      <c r="D2080" s="19"/>
    </row>
    <row r="2081" spans="3:4" x14ac:dyDescent="0.2">
      <c r="C2081" s="19"/>
      <c r="D2081" s="19"/>
    </row>
    <row r="2082" spans="3:4" x14ac:dyDescent="0.2">
      <c r="C2082" s="19"/>
      <c r="D2082" s="19"/>
    </row>
    <row r="2083" spans="3:4" x14ac:dyDescent="0.2">
      <c r="C2083" s="19"/>
      <c r="D2083" s="19"/>
    </row>
    <row r="2084" spans="3:4" x14ac:dyDescent="0.2">
      <c r="C2084" s="19"/>
      <c r="D2084" s="19"/>
    </row>
    <row r="2085" spans="3:4" x14ac:dyDescent="0.2">
      <c r="C2085" s="19"/>
      <c r="D2085" s="19"/>
    </row>
    <row r="2086" spans="3:4" x14ac:dyDescent="0.2">
      <c r="C2086" s="19"/>
      <c r="D2086" s="19"/>
    </row>
    <row r="2087" spans="3:4" x14ac:dyDescent="0.2">
      <c r="C2087" s="19"/>
      <c r="D2087" s="19"/>
    </row>
    <row r="2088" spans="3:4" x14ac:dyDescent="0.2">
      <c r="C2088" s="19"/>
      <c r="D2088" s="19"/>
    </row>
    <row r="2089" spans="3:4" x14ac:dyDescent="0.2">
      <c r="C2089" s="19"/>
      <c r="D2089" s="19"/>
    </row>
    <row r="2090" spans="3:4" x14ac:dyDescent="0.2">
      <c r="C2090" s="19"/>
      <c r="D2090" s="19"/>
    </row>
    <row r="2091" spans="3:4" x14ac:dyDescent="0.2">
      <c r="C2091" s="19"/>
      <c r="D2091" s="19"/>
    </row>
    <row r="2092" spans="3:4" x14ac:dyDescent="0.2">
      <c r="C2092" s="19"/>
      <c r="D2092" s="19"/>
    </row>
    <row r="2093" spans="3:4" x14ac:dyDescent="0.2">
      <c r="C2093" s="19"/>
      <c r="D2093" s="19"/>
    </row>
    <row r="2094" spans="3:4" x14ac:dyDescent="0.2">
      <c r="C2094" s="19"/>
      <c r="D2094" s="19"/>
    </row>
    <row r="2095" spans="3:4" x14ac:dyDescent="0.2">
      <c r="C2095" s="19"/>
      <c r="D2095" s="19"/>
    </row>
    <row r="2096" spans="3:4" x14ac:dyDescent="0.2">
      <c r="C2096" s="19"/>
      <c r="D2096" s="19"/>
    </row>
    <row r="2097" spans="3:4" x14ac:dyDescent="0.2">
      <c r="C2097" s="19"/>
      <c r="D2097" s="19"/>
    </row>
    <row r="2098" spans="3:4" x14ac:dyDescent="0.2">
      <c r="C2098" s="19"/>
      <c r="D2098" s="19"/>
    </row>
    <row r="2099" spans="3:4" x14ac:dyDescent="0.2">
      <c r="C2099" s="19"/>
      <c r="D2099" s="19"/>
    </row>
    <row r="2100" spans="3:4" x14ac:dyDescent="0.2">
      <c r="C2100" s="19"/>
      <c r="D2100" s="19"/>
    </row>
    <row r="2101" spans="3:4" x14ac:dyDescent="0.2">
      <c r="C2101" s="19"/>
      <c r="D2101" s="19"/>
    </row>
    <row r="2102" spans="3:4" x14ac:dyDescent="0.2">
      <c r="C2102" s="19"/>
      <c r="D2102" s="19"/>
    </row>
    <row r="2103" spans="3:4" x14ac:dyDescent="0.2">
      <c r="C2103" s="19"/>
      <c r="D2103" s="19"/>
    </row>
    <row r="2104" spans="3:4" x14ac:dyDescent="0.2">
      <c r="C2104" s="19"/>
      <c r="D2104" s="19"/>
    </row>
    <row r="2105" spans="3:4" x14ac:dyDescent="0.2">
      <c r="C2105" s="19"/>
      <c r="D2105" s="19"/>
    </row>
    <row r="2106" spans="3:4" x14ac:dyDescent="0.2">
      <c r="C2106" s="19"/>
      <c r="D2106" s="19"/>
    </row>
    <row r="2107" spans="3:4" x14ac:dyDescent="0.2">
      <c r="C2107" s="19"/>
      <c r="D2107" s="19"/>
    </row>
    <row r="2108" spans="3:4" x14ac:dyDescent="0.2">
      <c r="C2108" s="19"/>
      <c r="D2108" s="19"/>
    </row>
    <row r="2109" spans="3:4" x14ac:dyDescent="0.2">
      <c r="C2109" s="19"/>
      <c r="D2109" s="19"/>
    </row>
    <row r="2110" spans="3:4" x14ac:dyDescent="0.2">
      <c r="C2110" s="19"/>
      <c r="D2110" s="19"/>
    </row>
    <row r="2111" spans="3:4" x14ac:dyDescent="0.2">
      <c r="C2111" s="19"/>
      <c r="D2111" s="19"/>
    </row>
    <row r="2112" spans="3:4" x14ac:dyDescent="0.2">
      <c r="C2112" s="19"/>
      <c r="D2112" s="19"/>
    </row>
    <row r="2113" spans="3:4" x14ac:dyDescent="0.2">
      <c r="C2113" s="19"/>
      <c r="D2113" s="19"/>
    </row>
    <row r="2114" spans="3:4" x14ac:dyDescent="0.2">
      <c r="C2114" s="19"/>
      <c r="D2114" s="19"/>
    </row>
    <row r="2115" spans="3:4" x14ac:dyDescent="0.2">
      <c r="C2115" s="19"/>
      <c r="D2115" s="19"/>
    </row>
    <row r="2116" spans="3:4" x14ac:dyDescent="0.2">
      <c r="C2116" s="19"/>
      <c r="D2116" s="19"/>
    </row>
    <row r="2117" spans="3:4" x14ac:dyDescent="0.2">
      <c r="C2117" s="19"/>
      <c r="D2117" s="19"/>
    </row>
    <row r="2118" spans="3:4" x14ac:dyDescent="0.2">
      <c r="C2118" s="19"/>
      <c r="D2118" s="19"/>
    </row>
    <row r="2119" spans="3:4" x14ac:dyDescent="0.2">
      <c r="C2119" s="19"/>
      <c r="D2119" s="19"/>
    </row>
    <row r="2120" spans="3:4" x14ac:dyDescent="0.2">
      <c r="C2120" s="19"/>
      <c r="D2120" s="19"/>
    </row>
    <row r="2121" spans="3:4" x14ac:dyDescent="0.2">
      <c r="C2121" s="19"/>
      <c r="D2121" s="19"/>
    </row>
    <row r="2122" spans="3:4" x14ac:dyDescent="0.2">
      <c r="C2122" s="19"/>
      <c r="D2122" s="19"/>
    </row>
    <row r="2123" spans="3:4" x14ac:dyDescent="0.2">
      <c r="C2123" s="19"/>
      <c r="D2123" s="19"/>
    </row>
    <row r="2124" spans="3:4" x14ac:dyDescent="0.2">
      <c r="C2124" s="19"/>
      <c r="D2124" s="19"/>
    </row>
    <row r="2125" spans="3:4" x14ac:dyDescent="0.2">
      <c r="C2125" s="19"/>
      <c r="D2125" s="19"/>
    </row>
    <row r="2126" spans="3:4" x14ac:dyDescent="0.2">
      <c r="C2126" s="19"/>
      <c r="D2126" s="19"/>
    </row>
    <row r="2127" spans="3:4" x14ac:dyDescent="0.2">
      <c r="C2127" s="19"/>
      <c r="D2127" s="19"/>
    </row>
    <row r="2128" spans="3:4" x14ac:dyDescent="0.2">
      <c r="C2128" s="19"/>
      <c r="D2128" s="19"/>
    </row>
    <row r="2129" spans="3:4" x14ac:dyDescent="0.2">
      <c r="C2129" s="19"/>
      <c r="D2129" s="19"/>
    </row>
    <row r="2130" spans="3:4" x14ac:dyDescent="0.2">
      <c r="C2130" s="19"/>
      <c r="D2130" s="19"/>
    </row>
    <row r="2131" spans="3:4" x14ac:dyDescent="0.2">
      <c r="C2131" s="19"/>
      <c r="D2131" s="19"/>
    </row>
    <row r="2132" spans="3:4" x14ac:dyDescent="0.2">
      <c r="C2132" s="19"/>
      <c r="D2132" s="19"/>
    </row>
    <row r="2133" spans="3:4" x14ac:dyDescent="0.2">
      <c r="C2133" s="19"/>
      <c r="D2133" s="19"/>
    </row>
    <row r="2134" spans="3:4" x14ac:dyDescent="0.2">
      <c r="C2134" s="19"/>
      <c r="D2134" s="19"/>
    </row>
    <row r="2135" spans="3:4" x14ac:dyDescent="0.2">
      <c r="C2135" s="19"/>
      <c r="D2135" s="19"/>
    </row>
    <row r="2136" spans="3:4" x14ac:dyDescent="0.2">
      <c r="C2136" s="19"/>
      <c r="D2136" s="19"/>
    </row>
    <row r="2137" spans="3:4" x14ac:dyDescent="0.2">
      <c r="C2137" s="19"/>
      <c r="D2137" s="19"/>
    </row>
    <row r="2138" spans="3:4" x14ac:dyDescent="0.2">
      <c r="C2138" s="19"/>
      <c r="D2138" s="19"/>
    </row>
    <row r="2139" spans="3:4" x14ac:dyDescent="0.2">
      <c r="C2139" s="19"/>
      <c r="D2139" s="19"/>
    </row>
    <row r="2140" spans="3:4" x14ac:dyDescent="0.2">
      <c r="C2140" s="19"/>
      <c r="D2140" s="19"/>
    </row>
    <row r="2141" spans="3:4" x14ac:dyDescent="0.2">
      <c r="C2141" s="19"/>
      <c r="D2141" s="19"/>
    </row>
    <row r="2142" spans="3:4" x14ac:dyDescent="0.2">
      <c r="C2142" s="19"/>
      <c r="D2142" s="19"/>
    </row>
    <row r="2143" spans="3:4" x14ac:dyDescent="0.2">
      <c r="C2143" s="19"/>
      <c r="D2143" s="19"/>
    </row>
    <row r="2144" spans="3:4" x14ac:dyDescent="0.2">
      <c r="C2144" s="19"/>
      <c r="D2144" s="19"/>
    </row>
    <row r="2145" spans="3:4" x14ac:dyDescent="0.2">
      <c r="C2145" s="19"/>
      <c r="D2145" s="19"/>
    </row>
    <row r="2146" spans="3:4" x14ac:dyDescent="0.2">
      <c r="C2146" s="19"/>
      <c r="D2146" s="19"/>
    </row>
    <row r="2147" spans="3:4" x14ac:dyDescent="0.2">
      <c r="C2147" s="19"/>
      <c r="D2147" s="19"/>
    </row>
    <row r="2148" spans="3:4" x14ac:dyDescent="0.2">
      <c r="C2148" s="19"/>
      <c r="D2148" s="19"/>
    </row>
    <row r="2149" spans="3:4" x14ac:dyDescent="0.2">
      <c r="C2149" s="19"/>
      <c r="D2149" s="19"/>
    </row>
    <row r="2150" spans="3:4" x14ac:dyDescent="0.2">
      <c r="C2150" s="19"/>
      <c r="D2150" s="19"/>
    </row>
    <row r="2151" spans="3:4" x14ac:dyDescent="0.2">
      <c r="C2151" s="19"/>
      <c r="D2151" s="19"/>
    </row>
    <row r="2152" spans="3:4" x14ac:dyDescent="0.2">
      <c r="C2152" s="19"/>
      <c r="D2152" s="19"/>
    </row>
    <row r="2153" spans="3:4" x14ac:dyDescent="0.2">
      <c r="C2153" s="19"/>
      <c r="D2153" s="19"/>
    </row>
    <row r="2154" spans="3:4" x14ac:dyDescent="0.2">
      <c r="C2154" s="19"/>
      <c r="D2154" s="19"/>
    </row>
    <row r="2155" spans="3:4" x14ac:dyDescent="0.2">
      <c r="C2155" s="19"/>
      <c r="D2155" s="19"/>
    </row>
    <row r="2156" spans="3:4" x14ac:dyDescent="0.2">
      <c r="C2156" s="19"/>
      <c r="D2156" s="19"/>
    </row>
    <row r="2157" spans="3:4" x14ac:dyDescent="0.2">
      <c r="C2157" s="19"/>
      <c r="D2157" s="19"/>
    </row>
    <row r="2158" spans="3:4" x14ac:dyDescent="0.2">
      <c r="C2158" s="19"/>
      <c r="D2158" s="19"/>
    </row>
    <row r="2159" spans="3:4" x14ac:dyDescent="0.2">
      <c r="C2159" s="19"/>
      <c r="D2159" s="19"/>
    </row>
    <row r="2160" spans="3:4" x14ac:dyDescent="0.2">
      <c r="C2160" s="19"/>
      <c r="D2160" s="19"/>
    </row>
    <row r="2161" spans="3:4" x14ac:dyDescent="0.2">
      <c r="C2161" s="19"/>
      <c r="D2161" s="19"/>
    </row>
    <row r="2162" spans="3:4" x14ac:dyDescent="0.2">
      <c r="C2162" s="19"/>
      <c r="D2162" s="19"/>
    </row>
    <row r="2163" spans="3:4" x14ac:dyDescent="0.2">
      <c r="C2163" s="19"/>
      <c r="D2163" s="19"/>
    </row>
    <row r="2164" spans="3:4" x14ac:dyDescent="0.2">
      <c r="C2164" s="19"/>
      <c r="D2164" s="19"/>
    </row>
    <row r="2165" spans="3:4" x14ac:dyDescent="0.2">
      <c r="C2165" s="19"/>
      <c r="D2165" s="19"/>
    </row>
    <row r="2166" spans="3:4" x14ac:dyDescent="0.2">
      <c r="C2166" s="19"/>
      <c r="D2166" s="19"/>
    </row>
    <row r="2167" spans="3:4" x14ac:dyDescent="0.2">
      <c r="C2167" s="19"/>
      <c r="D2167" s="19"/>
    </row>
    <row r="2168" spans="3:4" x14ac:dyDescent="0.2">
      <c r="C2168" s="19"/>
      <c r="D2168" s="19"/>
    </row>
    <row r="2169" spans="3:4" x14ac:dyDescent="0.2">
      <c r="C2169" s="19"/>
      <c r="D2169" s="19"/>
    </row>
    <row r="2170" spans="3:4" x14ac:dyDescent="0.2">
      <c r="C2170" s="19"/>
      <c r="D2170" s="19"/>
    </row>
    <row r="2171" spans="3:4" x14ac:dyDescent="0.2">
      <c r="C2171" s="19"/>
      <c r="D2171" s="19"/>
    </row>
    <row r="2172" spans="3:4" x14ac:dyDescent="0.2">
      <c r="C2172" s="19"/>
      <c r="D2172" s="19"/>
    </row>
    <row r="2173" spans="3:4" x14ac:dyDescent="0.2">
      <c r="C2173" s="19"/>
      <c r="D2173" s="19"/>
    </row>
    <row r="2174" spans="3:4" x14ac:dyDescent="0.2">
      <c r="C2174" s="19"/>
      <c r="D2174" s="19"/>
    </row>
    <row r="2175" spans="3:4" x14ac:dyDescent="0.2">
      <c r="C2175" s="19"/>
      <c r="D2175" s="19"/>
    </row>
    <row r="2176" spans="3:4" x14ac:dyDescent="0.2">
      <c r="C2176" s="19"/>
      <c r="D2176" s="19"/>
    </row>
    <row r="2177" spans="3:4" x14ac:dyDescent="0.2">
      <c r="C2177" s="19"/>
      <c r="D2177" s="19"/>
    </row>
    <row r="2178" spans="3:4" x14ac:dyDescent="0.2">
      <c r="C2178" s="19"/>
      <c r="D2178" s="19"/>
    </row>
    <row r="2179" spans="3:4" x14ac:dyDescent="0.2">
      <c r="C2179" s="19"/>
      <c r="D2179" s="19"/>
    </row>
    <row r="2180" spans="3:4" x14ac:dyDescent="0.2">
      <c r="C2180" s="19"/>
      <c r="D2180" s="19"/>
    </row>
    <row r="2181" spans="3:4" x14ac:dyDescent="0.2">
      <c r="C2181" s="19"/>
      <c r="D2181" s="19"/>
    </row>
    <row r="2182" spans="3:4" x14ac:dyDescent="0.2">
      <c r="C2182" s="19"/>
      <c r="D2182" s="19"/>
    </row>
    <row r="2183" spans="3:4" x14ac:dyDescent="0.2">
      <c r="C2183" s="19"/>
      <c r="D2183" s="19"/>
    </row>
    <row r="2184" spans="3:4" x14ac:dyDescent="0.2">
      <c r="C2184" s="19"/>
      <c r="D2184" s="19"/>
    </row>
    <row r="2185" spans="3:4" x14ac:dyDescent="0.2">
      <c r="C2185" s="19"/>
      <c r="D2185" s="19"/>
    </row>
    <row r="2186" spans="3:4" x14ac:dyDescent="0.2">
      <c r="C2186" s="19"/>
      <c r="D2186" s="19"/>
    </row>
    <row r="2187" spans="3:4" x14ac:dyDescent="0.2">
      <c r="C2187" s="19"/>
      <c r="D2187" s="19"/>
    </row>
    <row r="2188" spans="3:4" x14ac:dyDescent="0.2">
      <c r="C2188" s="19"/>
      <c r="D2188" s="19"/>
    </row>
    <row r="2189" spans="3:4" x14ac:dyDescent="0.2">
      <c r="C2189" s="19"/>
      <c r="D2189" s="19"/>
    </row>
    <row r="2190" spans="3:4" x14ac:dyDescent="0.2">
      <c r="C2190" s="19"/>
      <c r="D2190" s="19"/>
    </row>
    <row r="2191" spans="3:4" x14ac:dyDescent="0.2">
      <c r="C2191" s="19"/>
      <c r="D2191" s="19"/>
    </row>
    <row r="2192" spans="3:4" x14ac:dyDescent="0.2">
      <c r="C2192" s="19"/>
      <c r="D2192" s="19"/>
    </row>
    <row r="2193" spans="3:4" x14ac:dyDescent="0.2">
      <c r="C2193" s="19"/>
      <c r="D2193" s="19"/>
    </row>
    <row r="2194" spans="3:4" x14ac:dyDescent="0.2">
      <c r="C2194" s="19"/>
      <c r="D2194" s="19"/>
    </row>
    <row r="2195" spans="3:4" x14ac:dyDescent="0.2">
      <c r="C2195" s="19"/>
      <c r="D2195" s="19"/>
    </row>
    <row r="2196" spans="3:4" x14ac:dyDescent="0.2">
      <c r="C2196" s="19"/>
      <c r="D2196" s="19"/>
    </row>
    <row r="2197" spans="3:4" x14ac:dyDescent="0.2">
      <c r="C2197" s="19"/>
      <c r="D2197" s="19"/>
    </row>
    <row r="2198" spans="3:4" x14ac:dyDescent="0.2">
      <c r="C2198" s="19"/>
      <c r="D2198" s="19"/>
    </row>
    <row r="2199" spans="3:4" x14ac:dyDescent="0.2">
      <c r="C2199" s="19"/>
      <c r="D2199" s="19"/>
    </row>
    <row r="2200" spans="3:4" x14ac:dyDescent="0.2">
      <c r="C2200" s="19"/>
      <c r="D2200" s="19"/>
    </row>
    <row r="2201" spans="3:4" x14ac:dyDescent="0.2">
      <c r="C2201" s="19"/>
      <c r="D2201" s="19"/>
    </row>
    <row r="2202" spans="3:4" x14ac:dyDescent="0.2">
      <c r="C2202" s="19"/>
      <c r="D2202" s="19"/>
    </row>
    <row r="2203" spans="3:4" x14ac:dyDescent="0.2">
      <c r="C2203" s="19"/>
      <c r="D2203" s="19"/>
    </row>
    <row r="2204" spans="3:4" x14ac:dyDescent="0.2">
      <c r="C2204" s="19"/>
      <c r="D2204" s="19"/>
    </row>
    <row r="2205" spans="3:4" x14ac:dyDescent="0.2">
      <c r="C2205" s="19"/>
      <c r="D2205" s="19"/>
    </row>
    <row r="2206" spans="3:4" x14ac:dyDescent="0.2">
      <c r="C2206" s="19"/>
      <c r="D2206" s="19"/>
    </row>
    <row r="2207" spans="3:4" x14ac:dyDescent="0.2">
      <c r="C2207" s="19"/>
      <c r="D2207" s="19"/>
    </row>
    <row r="2208" spans="3:4" x14ac:dyDescent="0.2">
      <c r="C2208" s="19"/>
      <c r="D2208" s="19"/>
    </row>
    <row r="2209" spans="3:4" x14ac:dyDescent="0.2">
      <c r="C2209" s="19"/>
      <c r="D2209" s="19"/>
    </row>
    <row r="2210" spans="3:4" x14ac:dyDescent="0.2">
      <c r="C2210" s="19"/>
      <c r="D2210" s="19"/>
    </row>
    <row r="2211" spans="3:4" x14ac:dyDescent="0.2">
      <c r="C2211" s="19"/>
      <c r="D2211" s="19"/>
    </row>
    <row r="2212" spans="3:4" x14ac:dyDescent="0.2">
      <c r="C2212" s="19"/>
      <c r="D2212" s="19"/>
    </row>
    <row r="2213" spans="3:4" x14ac:dyDescent="0.2">
      <c r="C2213" s="19"/>
      <c r="D2213" s="19"/>
    </row>
    <row r="2214" spans="3:4" x14ac:dyDescent="0.2">
      <c r="C2214" s="19"/>
      <c r="D2214" s="19"/>
    </row>
    <row r="2215" spans="3:4" x14ac:dyDescent="0.2">
      <c r="C2215" s="19"/>
      <c r="D2215" s="19"/>
    </row>
    <row r="2216" spans="3:4" x14ac:dyDescent="0.2">
      <c r="C2216" s="19"/>
      <c r="D2216" s="19"/>
    </row>
    <row r="2217" spans="3:4" x14ac:dyDescent="0.2">
      <c r="C2217" s="19"/>
      <c r="D2217" s="19"/>
    </row>
    <row r="2218" spans="3:4" x14ac:dyDescent="0.2">
      <c r="C2218" s="19"/>
      <c r="D2218" s="19"/>
    </row>
    <row r="2219" spans="3:4" x14ac:dyDescent="0.2">
      <c r="C2219" s="19"/>
      <c r="D2219" s="19"/>
    </row>
    <row r="2220" spans="3:4" x14ac:dyDescent="0.2">
      <c r="C2220" s="19"/>
      <c r="D2220" s="19"/>
    </row>
    <row r="2221" spans="3:4" x14ac:dyDescent="0.2">
      <c r="C2221" s="19"/>
      <c r="D2221" s="19"/>
    </row>
    <row r="2222" spans="3:4" x14ac:dyDescent="0.2">
      <c r="C2222" s="19"/>
      <c r="D2222" s="19"/>
    </row>
    <row r="2223" spans="3:4" x14ac:dyDescent="0.2">
      <c r="C2223" s="19"/>
      <c r="D2223" s="19"/>
    </row>
    <row r="2224" spans="3:4" x14ac:dyDescent="0.2">
      <c r="C2224" s="19"/>
      <c r="D2224" s="19"/>
    </row>
    <row r="2225" spans="3:4" x14ac:dyDescent="0.2">
      <c r="C2225" s="19"/>
      <c r="D2225" s="19"/>
    </row>
    <row r="2226" spans="3:4" x14ac:dyDescent="0.2">
      <c r="C2226" s="19"/>
      <c r="D2226" s="19"/>
    </row>
    <row r="2227" spans="3:4" x14ac:dyDescent="0.2">
      <c r="C2227" s="19"/>
      <c r="D2227" s="19"/>
    </row>
    <row r="2228" spans="3:4" x14ac:dyDescent="0.2">
      <c r="C2228" s="19"/>
      <c r="D2228" s="19"/>
    </row>
    <row r="2229" spans="3:4" x14ac:dyDescent="0.2">
      <c r="C2229" s="19"/>
      <c r="D2229" s="19"/>
    </row>
    <row r="2230" spans="3:4" x14ac:dyDescent="0.2">
      <c r="C2230" s="19"/>
      <c r="D2230" s="19"/>
    </row>
    <row r="2231" spans="3:4" x14ac:dyDescent="0.2">
      <c r="C2231" s="19"/>
      <c r="D2231" s="19"/>
    </row>
    <row r="2232" spans="3:4" x14ac:dyDescent="0.2">
      <c r="C2232" s="19"/>
      <c r="D2232" s="19"/>
    </row>
    <row r="2233" spans="3:4" x14ac:dyDescent="0.2">
      <c r="C2233" s="19"/>
      <c r="D2233" s="19"/>
    </row>
    <row r="2234" spans="3:4" x14ac:dyDescent="0.2">
      <c r="C2234" s="19"/>
      <c r="D2234" s="19"/>
    </row>
    <row r="2235" spans="3:4" x14ac:dyDescent="0.2">
      <c r="C2235" s="19"/>
      <c r="D2235" s="19"/>
    </row>
    <row r="2236" spans="3:4" x14ac:dyDescent="0.2">
      <c r="C2236" s="19"/>
      <c r="D2236" s="19"/>
    </row>
    <row r="2237" spans="3:4" x14ac:dyDescent="0.2">
      <c r="C2237" s="19"/>
      <c r="D2237" s="19"/>
    </row>
    <row r="2238" spans="3:4" x14ac:dyDescent="0.2">
      <c r="C2238" s="19"/>
      <c r="D2238" s="19"/>
    </row>
    <row r="2239" spans="3:4" x14ac:dyDescent="0.2">
      <c r="C2239" s="19"/>
      <c r="D2239" s="19"/>
    </row>
    <row r="2240" spans="3:4" x14ac:dyDescent="0.2">
      <c r="C2240" s="19"/>
      <c r="D2240" s="19"/>
    </row>
    <row r="2241" spans="3:4" x14ac:dyDescent="0.2">
      <c r="C2241" s="19"/>
      <c r="D2241" s="19"/>
    </row>
    <row r="2242" spans="3:4" x14ac:dyDescent="0.2">
      <c r="C2242" s="19"/>
      <c r="D2242" s="19"/>
    </row>
    <row r="2243" spans="3:4" x14ac:dyDescent="0.2">
      <c r="C2243" s="19"/>
      <c r="D2243" s="19"/>
    </row>
    <row r="2244" spans="3:4" x14ac:dyDescent="0.2">
      <c r="C2244" s="19"/>
      <c r="D2244" s="19"/>
    </row>
    <row r="2245" spans="3:4" x14ac:dyDescent="0.2">
      <c r="C2245" s="19"/>
      <c r="D2245" s="19"/>
    </row>
    <row r="2246" spans="3:4" x14ac:dyDescent="0.2">
      <c r="C2246" s="19"/>
      <c r="D2246" s="19"/>
    </row>
    <row r="2247" spans="3:4" x14ac:dyDescent="0.2">
      <c r="C2247" s="19"/>
      <c r="D2247" s="19"/>
    </row>
    <row r="2248" spans="3:4" x14ac:dyDescent="0.2">
      <c r="C2248" s="19"/>
      <c r="D2248" s="19"/>
    </row>
    <row r="2249" spans="3:4" x14ac:dyDescent="0.2">
      <c r="C2249" s="19"/>
      <c r="D2249" s="19"/>
    </row>
    <row r="2250" spans="3:4" x14ac:dyDescent="0.2">
      <c r="C2250" s="19"/>
      <c r="D2250" s="19"/>
    </row>
    <row r="2251" spans="3:4" x14ac:dyDescent="0.2">
      <c r="C2251" s="19"/>
      <c r="D2251" s="19"/>
    </row>
    <row r="2252" spans="3:4" x14ac:dyDescent="0.2">
      <c r="C2252" s="19"/>
      <c r="D2252" s="19"/>
    </row>
    <row r="2253" spans="3:4" x14ac:dyDescent="0.2">
      <c r="C2253" s="19"/>
      <c r="D2253" s="19"/>
    </row>
    <row r="2254" spans="3:4" x14ac:dyDescent="0.2">
      <c r="C2254" s="19"/>
      <c r="D2254" s="19"/>
    </row>
    <row r="2255" spans="3:4" x14ac:dyDescent="0.2">
      <c r="C2255" s="19"/>
      <c r="D2255" s="19"/>
    </row>
    <row r="2256" spans="3:4" x14ac:dyDescent="0.2">
      <c r="C2256" s="19"/>
      <c r="D2256" s="19"/>
    </row>
    <row r="2257" spans="3:4" x14ac:dyDescent="0.2">
      <c r="C2257" s="19"/>
      <c r="D2257" s="19"/>
    </row>
    <row r="2258" spans="3:4" x14ac:dyDescent="0.2">
      <c r="C2258" s="19"/>
      <c r="D2258" s="19"/>
    </row>
    <row r="2259" spans="3:4" x14ac:dyDescent="0.2">
      <c r="C2259" s="19"/>
      <c r="D2259" s="19"/>
    </row>
    <row r="2260" spans="3:4" x14ac:dyDescent="0.2">
      <c r="C2260" s="19"/>
      <c r="D2260" s="19"/>
    </row>
    <row r="2261" spans="3:4" x14ac:dyDescent="0.2">
      <c r="C2261" s="19"/>
      <c r="D2261" s="19"/>
    </row>
    <row r="2262" spans="3:4" x14ac:dyDescent="0.2">
      <c r="C2262" s="19"/>
      <c r="D2262" s="19"/>
    </row>
    <row r="2263" spans="3:4" x14ac:dyDescent="0.2">
      <c r="C2263" s="19"/>
      <c r="D2263" s="19"/>
    </row>
    <row r="2264" spans="3:4" x14ac:dyDescent="0.2">
      <c r="C2264" s="19"/>
      <c r="D2264" s="19"/>
    </row>
    <row r="2265" spans="3:4" x14ac:dyDescent="0.2">
      <c r="C2265" s="19"/>
      <c r="D2265" s="19"/>
    </row>
    <row r="2266" spans="3:4" x14ac:dyDescent="0.2">
      <c r="C2266" s="19"/>
      <c r="D2266" s="19"/>
    </row>
    <row r="2267" spans="3:4" x14ac:dyDescent="0.2">
      <c r="C2267" s="19"/>
      <c r="D2267" s="19"/>
    </row>
    <row r="2268" spans="3:4" x14ac:dyDescent="0.2">
      <c r="C2268" s="19"/>
      <c r="D2268" s="19"/>
    </row>
    <row r="2269" spans="3:4" x14ac:dyDescent="0.2">
      <c r="C2269" s="19"/>
      <c r="D2269" s="19"/>
    </row>
    <row r="2270" spans="3:4" x14ac:dyDescent="0.2">
      <c r="C2270" s="19"/>
      <c r="D2270" s="19"/>
    </row>
    <row r="2271" spans="3:4" x14ac:dyDescent="0.2">
      <c r="C2271" s="19"/>
      <c r="D2271" s="19"/>
    </row>
    <row r="2272" spans="3:4" x14ac:dyDescent="0.2">
      <c r="C2272" s="19"/>
      <c r="D2272" s="19"/>
    </row>
    <row r="2273" spans="3:4" x14ac:dyDescent="0.2">
      <c r="C2273" s="19"/>
      <c r="D2273" s="19"/>
    </row>
    <row r="2274" spans="3:4" x14ac:dyDescent="0.2">
      <c r="C2274" s="19"/>
      <c r="D2274" s="19"/>
    </row>
    <row r="2275" spans="3:4" x14ac:dyDescent="0.2">
      <c r="C2275" s="19"/>
      <c r="D2275" s="19"/>
    </row>
    <row r="2276" spans="3:4" x14ac:dyDescent="0.2">
      <c r="C2276" s="19"/>
      <c r="D2276" s="19"/>
    </row>
    <row r="2277" spans="3:4" x14ac:dyDescent="0.2">
      <c r="C2277" s="19"/>
      <c r="D2277" s="19"/>
    </row>
    <row r="2278" spans="3:4" x14ac:dyDescent="0.2">
      <c r="C2278" s="19"/>
      <c r="D2278" s="19"/>
    </row>
    <row r="2279" spans="3:4" x14ac:dyDescent="0.2">
      <c r="C2279" s="19"/>
      <c r="D2279" s="19"/>
    </row>
    <row r="2280" spans="3:4" x14ac:dyDescent="0.2">
      <c r="C2280" s="19"/>
      <c r="D2280" s="19"/>
    </row>
    <row r="2281" spans="3:4" x14ac:dyDescent="0.2">
      <c r="C2281" s="19"/>
      <c r="D2281" s="19"/>
    </row>
    <row r="2282" spans="3:4" x14ac:dyDescent="0.2">
      <c r="C2282" s="19"/>
      <c r="D2282" s="19"/>
    </row>
    <row r="2283" spans="3:4" x14ac:dyDescent="0.2">
      <c r="C2283" s="19"/>
      <c r="D2283" s="19"/>
    </row>
    <row r="2284" spans="3:4" x14ac:dyDescent="0.2">
      <c r="C2284" s="19"/>
      <c r="D2284" s="19"/>
    </row>
    <row r="2285" spans="3:4" x14ac:dyDescent="0.2">
      <c r="C2285" s="19"/>
      <c r="D2285" s="19"/>
    </row>
    <row r="2286" spans="3:4" x14ac:dyDescent="0.2">
      <c r="C2286" s="19"/>
      <c r="D2286" s="19"/>
    </row>
    <row r="2287" spans="3:4" x14ac:dyDescent="0.2">
      <c r="C2287" s="19"/>
      <c r="D2287" s="19"/>
    </row>
    <row r="2288" spans="3:4" x14ac:dyDescent="0.2">
      <c r="C2288" s="19"/>
      <c r="D2288" s="19"/>
    </row>
    <row r="2289" spans="3:4" x14ac:dyDescent="0.2">
      <c r="C2289" s="19"/>
      <c r="D2289" s="19"/>
    </row>
    <row r="2290" spans="3:4" x14ac:dyDescent="0.2">
      <c r="C2290" s="19"/>
      <c r="D2290" s="19"/>
    </row>
    <row r="2291" spans="3:4" x14ac:dyDescent="0.2">
      <c r="C2291" s="19"/>
      <c r="D2291" s="19"/>
    </row>
    <row r="2292" spans="3:4" x14ac:dyDescent="0.2">
      <c r="C2292" s="19"/>
      <c r="D2292" s="19"/>
    </row>
    <row r="2293" spans="3:4" x14ac:dyDescent="0.2">
      <c r="C2293" s="19"/>
      <c r="D2293" s="19"/>
    </row>
    <row r="2294" spans="3:4" x14ac:dyDescent="0.2">
      <c r="C2294" s="19"/>
      <c r="D2294" s="19"/>
    </row>
    <row r="2295" spans="3:4" x14ac:dyDescent="0.2">
      <c r="C2295" s="19"/>
      <c r="D2295" s="19"/>
    </row>
    <row r="2296" spans="3:4" x14ac:dyDescent="0.2">
      <c r="C2296" s="19"/>
      <c r="D2296" s="19"/>
    </row>
    <row r="2297" spans="3:4" x14ac:dyDescent="0.2">
      <c r="C2297" s="19"/>
      <c r="D2297" s="19"/>
    </row>
    <row r="2298" spans="3:4" x14ac:dyDescent="0.2">
      <c r="C2298" s="19"/>
      <c r="D2298" s="19"/>
    </row>
    <row r="2299" spans="3:4" x14ac:dyDescent="0.2">
      <c r="C2299" s="19"/>
      <c r="D2299" s="19"/>
    </row>
    <row r="2300" spans="3:4" x14ac:dyDescent="0.2">
      <c r="C2300" s="19"/>
      <c r="D2300" s="19"/>
    </row>
    <row r="2301" spans="3:4" x14ac:dyDescent="0.2">
      <c r="C2301" s="19"/>
      <c r="D2301" s="19"/>
    </row>
    <row r="2302" spans="3:4" x14ac:dyDescent="0.2">
      <c r="C2302" s="19"/>
      <c r="D2302" s="19"/>
    </row>
    <row r="2303" spans="3:4" x14ac:dyDescent="0.2">
      <c r="C2303" s="19"/>
      <c r="D2303" s="19"/>
    </row>
    <row r="2304" spans="3:4" x14ac:dyDescent="0.2">
      <c r="C2304" s="19"/>
      <c r="D2304" s="19"/>
    </row>
    <row r="2305" spans="3:4" x14ac:dyDescent="0.2">
      <c r="C2305" s="19"/>
      <c r="D2305" s="19"/>
    </row>
    <row r="2306" spans="3:4" x14ac:dyDescent="0.2">
      <c r="C2306" s="19"/>
      <c r="D2306" s="19"/>
    </row>
    <row r="2307" spans="3:4" x14ac:dyDescent="0.2">
      <c r="C2307" s="19"/>
      <c r="D2307" s="19"/>
    </row>
    <row r="2308" spans="3:4" x14ac:dyDescent="0.2">
      <c r="C2308" s="19"/>
      <c r="D2308" s="19"/>
    </row>
    <row r="2309" spans="3:4" x14ac:dyDescent="0.2">
      <c r="C2309" s="19"/>
      <c r="D2309" s="19"/>
    </row>
    <row r="2310" spans="3:4" x14ac:dyDescent="0.2">
      <c r="C2310" s="19"/>
      <c r="D2310" s="19"/>
    </row>
    <row r="2311" spans="3:4" x14ac:dyDescent="0.2">
      <c r="C2311" s="19"/>
      <c r="D2311" s="19"/>
    </row>
    <row r="2312" spans="3:4" x14ac:dyDescent="0.2">
      <c r="C2312" s="19"/>
      <c r="D2312" s="19"/>
    </row>
    <row r="2313" spans="3:4" x14ac:dyDescent="0.2">
      <c r="C2313" s="19"/>
      <c r="D2313" s="19"/>
    </row>
    <row r="2314" spans="3:4" x14ac:dyDescent="0.2">
      <c r="C2314" s="19"/>
      <c r="D2314" s="19"/>
    </row>
    <row r="2315" spans="3:4" x14ac:dyDescent="0.2">
      <c r="C2315" s="19"/>
      <c r="D2315" s="19"/>
    </row>
    <row r="2316" spans="3:4" x14ac:dyDescent="0.2">
      <c r="C2316" s="19"/>
      <c r="D2316" s="19"/>
    </row>
    <row r="2317" spans="3:4" x14ac:dyDescent="0.2">
      <c r="C2317" s="19"/>
      <c r="D2317" s="19"/>
    </row>
    <row r="2318" spans="3:4" x14ac:dyDescent="0.2">
      <c r="C2318" s="19"/>
      <c r="D2318" s="19"/>
    </row>
    <row r="2319" spans="3:4" x14ac:dyDescent="0.2">
      <c r="C2319" s="19"/>
      <c r="D2319" s="19"/>
    </row>
    <row r="2320" spans="3:4" x14ac:dyDescent="0.2">
      <c r="C2320" s="19"/>
      <c r="D2320" s="19"/>
    </row>
    <row r="2321" spans="3:4" x14ac:dyDescent="0.2">
      <c r="C2321" s="19"/>
      <c r="D2321" s="19"/>
    </row>
    <row r="2322" spans="3:4" x14ac:dyDescent="0.2">
      <c r="C2322" s="19"/>
      <c r="D2322" s="19"/>
    </row>
    <row r="2323" spans="3:4" x14ac:dyDescent="0.2">
      <c r="C2323" s="19"/>
      <c r="D2323" s="19"/>
    </row>
    <row r="2324" spans="3:4" x14ac:dyDescent="0.2">
      <c r="C2324" s="19"/>
      <c r="D2324" s="19"/>
    </row>
    <row r="2325" spans="3:4" x14ac:dyDescent="0.2">
      <c r="C2325" s="19"/>
      <c r="D2325" s="19"/>
    </row>
    <row r="2326" spans="3:4" x14ac:dyDescent="0.2">
      <c r="C2326" s="19"/>
      <c r="D2326" s="19"/>
    </row>
    <row r="2327" spans="3:4" x14ac:dyDescent="0.2">
      <c r="C2327" s="19"/>
      <c r="D2327" s="19"/>
    </row>
    <row r="2328" spans="3:4" x14ac:dyDescent="0.2">
      <c r="C2328" s="19"/>
      <c r="D2328" s="19"/>
    </row>
    <row r="2329" spans="3:4" x14ac:dyDescent="0.2">
      <c r="C2329" s="19"/>
      <c r="D2329" s="19"/>
    </row>
    <row r="2330" spans="3:4" x14ac:dyDescent="0.2">
      <c r="C2330" s="19"/>
      <c r="D2330" s="19"/>
    </row>
    <row r="2331" spans="3:4" x14ac:dyDescent="0.2">
      <c r="C2331" s="19"/>
      <c r="D2331" s="19"/>
    </row>
    <row r="2332" spans="3:4" x14ac:dyDescent="0.2">
      <c r="C2332" s="19"/>
      <c r="D2332" s="19"/>
    </row>
    <row r="2333" spans="3:4" x14ac:dyDescent="0.2">
      <c r="C2333" s="19"/>
      <c r="D2333" s="19"/>
    </row>
    <row r="2334" spans="3:4" x14ac:dyDescent="0.2">
      <c r="C2334" s="19"/>
      <c r="D2334" s="19"/>
    </row>
    <row r="2335" spans="3:4" x14ac:dyDescent="0.2">
      <c r="C2335" s="19"/>
      <c r="D2335" s="19"/>
    </row>
    <row r="2336" spans="3:4" x14ac:dyDescent="0.2">
      <c r="C2336" s="19"/>
      <c r="D2336" s="19"/>
    </row>
    <row r="2337" spans="3:4" x14ac:dyDescent="0.2">
      <c r="C2337" s="19"/>
      <c r="D2337" s="19"/>
    </row>
    <row r="2338" spans="3:4" x14ac:dyDescent="0.2">
      <c r="C2338" s="19"/>
      <c r="D2338" s="19"/>
    </row>
    <row r="2339" spans="3:4" x14ac:dyDescent="0.2">
      <c r="C2339" s="19"/>
      <c r="D2339" s="19"/>
    </row>
    <row r="2340" spans="3:4" x14ac:dyDescent="0.2">
      <c r="C2340" s="19"/>
      <c r="D2340" s="19"/>
    </row>
    <row r="2341" spans="3:4" x14ac:dyDescent="0.2">
      <c r="C2341" s="19"/>
      <c r="D2341" s="19"/>
    </row>
    <row r="2342" spans="3:4" x14ac:dyDescent="0.2">
      <c r="C2342" s="19"/>
      <c r="D2342" s="19"/>
    </row>
    <row r="2343" spans="3:4" x14ac:dyDescent="0.2">
      <c r="C2343" s="19"/>
      <c r="D2343" s="19"/>
    </row>
    <row r="2344" spans="3:4" x14ac:dyDescent="0.2">
      <c r="C2344" s="19"/>
      <c r="D2344" s="19"/>
    </row>
    <row r="2345" spans="3:4" x14ac:dyDescent="0.2">
      <c r="C2345" s="19"/>
      <c r="D2345" s="19"/>
    </row>
    <row r="2346" spans="3:4" x14ac:dyDescent="0.2">
      <c r="C2346" s="19"/>
      <c r="D2346" s="19"/>
    </row>
    <row r="2347" spans="3:4" x14ac:dyDescent="0.2">
      <c r="C2347" s="19"/>
      <c r="D2347" s="19"/>
    </row>
    <row r="2348" spans="3:4" x14ac:dyDescent="0.2">
      <c r="C2348" s="19"/>
      <c r="D2348" s="19"/>
    </row>
    <row r="2349" spans="3:4" x14ac:dyDescent="0.2">
      <c r="C2349" s="19"/>
      <c r="D2349" s="19"/>
    </row>
    <row r="2350" spans="3:4" x14ac:dyDescent="0.2">
      <c r="C2350" s="19"/>
      <c r="D2350" s="19"/>
    </row>
    <row r="2351" spans="3:4" x14ac:dyDescent="0.2">
      <c r="C2351" s="19"/>
      <c r="D2351" s="19"/>
    </row>
    <row r="2352" spans="3:4" x14ac:dyDescent="0.2">
      <c r="C2352" s="19"/>
      <c r="D2352" s="19"/>
    </row>
    <row r="2353" spans="3:4" x14ac:dyDescent="0.2">
      <c r="C2353" s="19"/>
      <c r="D2353" s="19"/>
    </row>
    <row r="2354" spans="3:4" x14ac:dyDescent="0.2">
      <c r="C2354" s="19"/>
      <c r="D2354" s="19"/>
    </row>
    <row r="2355" spans="3:4" x14ac:dyDescent="0.2">
      <c r="C2355" s="19"/>
      <c r="D2355" s="19"/>
    </row>
    <row r="2356" spans="3:4" x14ac:dyDescent="0.2">
      <c r="C2356" s="19"/>
      <c r="D2356" s="19"/>
    </row>
    <row r="2357" spans="3:4" x14ac:dyDescent="0.2">
      <c r="C2357" s="19"/>
      <c r="D2357" s="19"/>
    </row>
    <row r="2358" spans="3:4" x14ac:dyDescent="0.2">
      <c r="C2358" s="19"/>
      <c r="D2358" s="19"/>
    </row>
    <row r="2359" spans="3:4" x14ac:dyDescent="0.2">
      <c r="C2359" s="19"/>
      <c r="D2359" s="19"/>
    </row>
    <row r="2360" spans="3:4" x14ac:dyDescent="0.2">
      <c r="C2360" s="19"/>
      <c r="D2360" s="19"/>
    </row>
    <row r="2361" spans="3:4" x14ac:dyDescent="0.2">
      <c r="C2361" s="19"/>
      <c r="D2361" s="19"/>
    </row>
    <row r="2362" spans="3:4" x14ac:dyDescent="0.2">
      <c r="C2362" s="19"/>
      <c r="D2362" s="19"/>
    </row>
    <row r="2363" spans="3:4" x14ac:dyDescent="0.2">
      <c r="C2363" s="19"/>
      <c r="D2363" s="19"/>
    </row>
    <row r="2364" spans="3:4" x14ac:dyDescent="0.2">
      <c r="C2364" s="19"/>
      <c r="D2364" s="19"/>
    </row>
    <row r="2365" spans="3:4" x14ac:dyDescent="0.2">
      <c r="C2365" s="19"/>
      <c r="D2365" s="19"/>
    </row>
    <row r="2366" spans="3:4" x14ac:dyDescent="0.2">
      <c r="C2366" s="19"/>
      <c r="D2366" s="19"/>
    </row>
    <row r="2367" spans="3:4" x14ac:dyDescent="0.2">
      <c r="C2367" s="19"/>
      <c r="D2367" s="19"/>
    </row>
    <row r="2368" spans="3:4" x14ac:dyDescent="0.2">
      <c r="C2368" s="19"/>
      <c r="D2368" s="19"/>
    </row>
    <row r="2369" spans="3:4" x14ac:dyDescent="0.2">
      <c r="C2369" s="19"/>
      <c r="D2369" s="19"/>
    </row>
    <row r="2370" spans="3:4" x14ac:dyDescent="0.2">
      <c r="C2370" s="19"/>
      <c r="D2370" s="19"/>
    </row>
    <row r="2371" spans="3:4" x14ac:dyDescent="0.2">
      <c r="C2371" s="19"/>
      <c r="D2371" s="19"/>
    </row>
    <row r="2372" spans="3:4" x14ac:dyDescent="0.2">
      <c r="C2372" s="19"/>
      <c r="D2372" s="19"/>
    </row>
    <row r="2373" spans="3:4" x14ac:dyDescent="0.2">
      <c r="C2373" s="19"/>
      <c r="D2373" s="19"/>
    </row>
    <row r="2374" spans="3:4" x14ac:dyDescent="0.2">
      <c r="C2374" s="19"/>
      <c r="D2374" s="19"/>
    </row>
    <row r="2375" spans="3:4" x14ac:dyDescent="0.2">
      <c r="C2375" s="19"/>
      <c r="D2375" s="19"/>
    </row>
    <row r="2376" spans="3:4" x14ac:dyDescent="0.2">
      <c r="C2376" s="19"/>
      <c r="D2376" s="19"/>
    </row>
    <row r="2377" spans="3:4" x14ac:dyDescent="0.2">
      <c r="C2377" s="19"/>
      <c r="D2377" s="19"/>
    </row>
    <row r="2378" spans="3:4" x14ac:dyDescent="0.2">
      <c r="C2378" s="19"/>
      <c r="D2378" s="19"/>
    </row>
    <row r="2379" spans="3:4" x14ac:dyDescent="0.2">
      <c r="C2379" s="19"/>
      <c r="D2379" s="19"/>
    </row>
    <row r="2380" spans="3:4" x14ac:dyDescent="0.2">
      <c r="C2380" s="19"/>
      <c r="D2380" s="19"/>
    </row>
    <row r="2381" spans="3:4" x14ac:dyDescent="0.2">
      <c r="C2381" s="19"/>
      <c r="D2381" s="19"/>
    </row>
    <row r="2382" spans="3:4" x14ac:dyDescent="0.2">
      <c r="C2382" s="19"/>
      <c r="D2382" s="19"/>
    </row>
    <row r="2383" spans="3:4" x14ac:dyDescent="0.2">
      <c r="C2383" s="19"/>
      <c r="D2383" s="19"/>
    </row>
    <row r="2384" spans="3:4" x14ac:dyDescent="0.2">
      <c r="C2384" s="19"/>
      <c r="D2384" s="19"/>
    </row>
    <row r="2385" spans="3:4" x14ac:dyDescent="0.2">
      <c r="C2385" s="19"/>
      <c r="D2385" s="19"/>
    </row>
    <row r="2386" spans="3:4" x14ac:dyDescent="0.2">
      <c r="C2386" s="19"/>
      <c r="D2386" s="19"/>
    </row>
    <row r="2387" spans="3:4" x14ac:dyDescent="0.2">
      <c r="C2387" s="19"/>
      <c r="D2387" s="19"/>
    </row>
    <row r="2388" spans="3:4" x14ac:dyDescent="0.2">
      <c r="C2388" s="19"/>
      <c r="D2388" s="19"/>
    </row>
    <row r="2389" spans="3:4" x14ac:dyDescent="0.2">
      <c r="C2389" s="19"/>
      <c r="D2389" s="19"/>
    </row>
    <row r="2390" spans="3:4" x14ac:dyDescent="0.2">
      <c r="C2390" s="19"/>
      <c r="D2390" s="19"/>
    </row>
    <row r="2391" spans="3:4" x14ac:dyDescent="0.2">
      <c r="C2391" s="19"/>
      <c r="D2391" s="19"/>
    </row>
    <row r="2392" spans="3:4" x14ac:dyDescent="0.2">
      <c r="C2392" s="19"/>
      <c r="D2392" s="19"/>
    </row>
    <row r="2393" spans="3:4" x14ac:dyDescent="0.2">
      <c r="C2393" s="19"/>
      <c r="D2393" s="19"/>
    </row>
    <row r="2394" spans="3:4" x14ac:dyDescent="0.2">
      <c r="C2394" s="19"/>
      <c r="D2394" s="19"/>
    </row>
    <row r="2395" spans="3:4" x14ac:dyDescent="0.2">
      <c r="C2395" s="19"/>
      <c r="D2395" s="19"/>
    </row>
    <row r="2396" spans="3:4" x14ac:dyDescent="0.2">
      <c r="C2396" s="19"/>
      <c r="D2396" s="19"/>
    </row>
    <row r="2397" spans="3:4" x14ac:dyDescent="0.2">
      <c r="C2397" s="19"/>
      <c r="D2397" s="19"/>
    </row>
    <row r="2398" spans="3:4" x14ac:dyDescent="0.2">
      <c r="C2398" s="19"/>
      <c r="D2398" s="19"/>
    </row>
    <row r="2399" spans="3:4" x14ac:dyDescent="0.2">
      <c r="C2399" s="19"/>
      <c r="D2399" s="19"/>
    </row>
    <row r="2400" spans="3:4" x14ac:dyDescent="0.2">
      <c r="C2400" s="19"/>
      <c r="D2400" s="19"/>
    </row>
    <row r="2401" spans="3:4" x14ac:dyDescent="0.2">
      <c r="C2401" s="19"/>
      <c r="D2401" s="19"/>
    </row>
    <row r="2402" spans="3:4" x14ac:dyDescent="0.2">
      <c r="C2402" s="19"/>
      <c r="D2402" s="19"/>
    </row>
    <row r="2403" spans="3:4" x14ac:dyDescent="0.2">
      <c r="C2403" s="19"/>
      <c r="D2403" s="19"/>
    </row>
    <row r="2404" spans="3:4" x14ac:dyDescent="0.2">
      <c r="C2404" s="19"/>
      <c r="D2404" s="19"/>
    </row>
    <row r="2405" spans="3:4" x14ac:dyDescent="0.2">
      <c r="C2405" s="19"/>
      <c r="D2405" s="19"/>
    </row>
    <row r="2406" spans="3:4" x14ac:dyDescent="0.2">
      <c r="C2406" s="19"/>
      <c r="D2406" s="19"/>
    </row>
    <row r="2407" spans="3:4" x14ac:dyDescent="0.2">
      <c r="C2407" s="19"/>
      <c r="D2407" s="19"/>
    </row>
    <row r="2408" spans="3:4" x14ac:dyDescent="0.2">
      <c r="C2408" s="19"/>
      <c r="D2408" s="19"/>
    </row>
    <row r="2409" spans="3:4" x14ac:dyDescent="0.2">
      <c r="C2409" s="19"/>
      <c r="D2409" s="19"/>
    </row>
    <row r="2410" spans="3:4" x14ac:dyDescent="0.2">
      <c r="C2410" s="19"/>
      <c r="D2410" s="19"/>
    </row>
    <row r="2411" spans="3:4" x14ac:dyDescent="0.2">
      <c r="C2411" s="19"/>
      <c r="D2411" s="19"/>
    </row>
    <row r="2412" spans="3:4" x14ac:dyDescent="0.2">
      <c r="C2412" s="19"/>
      <c r="D2412" s="19"/>
    </row>
    <row r="2413" spans="3:4" x14ac:dyDescent="0.2">
      <c r="C2413" s="19"/>
      <c r="D2413" s="19"/>
    </row>
    <row r="2414" spans="3:4" x14ac:dyDescent="0.2">
      <c r="C2414" s="19"/>
      <c r="D2414" s="19"/>
    </row>
    <row r="2415" spans="3:4" x14ac:dyDescent="0.2">
      <c r="C2415" s="19"/>
      <c r="D2415" s="19"/>
    </row>
    <row r="2416" spans="3:4" x14ac:dyDescent="0.2">
      <c r="C2416" s="19"/>
      <c r="D2416" s="19"/>
    </row>
    <row r="2417" spans="3:4" x14ac:dyDescent="0.2">
      <c r="C2417" s="19"/>
      <c r="D2417" s="19"/>
    </row>
    <row r="2418" spans="3:4" x14ac:dyDescent="0.2">
      <c r="C2418" s="19"/>
      <c r="D2418" s="19"/>
    </row>
    <row r="2419" spans="3:4" x14ac:dyDescent="0.2">
      <c r="C2419" s="19"/>
      <c r="D2419" s="19"/>
    </row>
    <row r="2420" spans="3:4" x14ac:dyDescent="0.2">
      <c r="C2420" s="19"/>
      <c r="D2420" s="19"/>
    </row>
    <row r="2421" spans="3:4" x14ac:dyDescent="0.2">
      <c r="C2421" s="19"/>
      <c r="D2421" s="19"/>
    </row>
    <row r="2422" spans="3:4" x14ac:dyDescent="0.2">
      <c r="C2422" s="19"/>
      <c r="D2422" s="19"/>
    </row>
    <row r="2423" spans="3:4" x14ac:dyDescent="0.2">
      <c r="C2423" s="19"/>
      <c r="D2423" s="19"/>
    </row>
    <row r="2424" spans="3:4" x14ac:dyDescent="0.2">
      <c r="C2424" s="19"/>
      <c r="D2424" s="19"/>
    </row>
    <row r="2425" spans="3:4" x14ac:dyDescent="0.2">
      <c r="C2425" s="19"/>
      <c r="D2425" s="19"/>
    </row>
    <row r="2426" spans="3:4" x14ac:dyDescent="0.2">
      <c r="C2426" s="19"/>
      <c r="D2426" s="19"/>
    </row>
    <row r="2427" spans="3:4" x14ac:dyDescent="0.2">
      <c r="C2427" s="19"/>
      <c r="D2427" s="19"/>
    </row>
    <row r="2428" spans="3:4" x14ac:dyDescent="0.2">
      <c r="C2428" s="19"/>
      <c r="D2428" s="19"/>
    </row>
    <row r="2429" spans="3:4" x14ac:dyDescent="0.2">
      <c r="C2429" s="19"/>
      <c r="D2429" s="19"/>
    </row>
    <row r="2430" spans="3:4" x14ac:dyDescent="0.2">
      <c r="C2430" s="19"/>
      <c r="D2430" s="19"/>
    </row>
    <row r="2431" spans="3:4" x14ac:dyDescent="0.2">
      <c r="C2431" s="19"/>
      <c r="D2431" s="19"/>
    </row>
    <row r="2432" spans="3:4" x14ac:dyDescent="0.2">
      <c r="C2432" s="19"/>
      <c r="D2432" s="19"/>
    </row>
    <row r="2433" spans="3:4" x14ac:dyDescent="0.2">
      <c r="C2433" s="19"/>
      <c r="D2433" s="19"/>
    </row>
    <row r="2434" spans="3:4" x14ac:dyDescent="0.2">
      <c r="C2434" s="19"/>
      <c r="D2434" s="19"/>
    </row>
    <row r="2435" spans="3:4" x14ac:dyDescent="0.2">
      <c r="C2435" s="19"/>
      <c r="D2435" s="19"/>
    </row>
    <row r="2436" spans="3:4" x14ac:dyDescent="0.2">
      <c r="C2436" s="19"/>
      <c r="D2436" s="19"/>
    </row>
    <row r="2437" spans="3:4" x14ac:dyDescent="0.2">
      <c r="C2437" s="19"/>
      <c r="D2437" s="19"/>
    </row>
    <row r="2438" spans="3:4" x14ac:dyDescent="0.2">
      <c r="C2438" s="19"/>
      <c r="D2438" s="19"/>
    </row>
    <row r="2439" spans="3:4" x14ac:dyDescent="0.2">
      <c r="C2439" s="19"/>
      <c r="D2439" s="19"/>
    </row>
    <row r="2440" spans="3:4" x14ac:dyDescent="0.2">
      <c r="C2440" s="19"/>
      <c r="D2440" s="19"/>
    </row>
    <row r="2441" spans="3:4" x14ac:dyDescent="0.2">
      <c r="C2441" s="19"/>
      <c r="D2441" s="19"/>
    </row>
    <row r="2442" spans="3:4" x14ac:dyDescent="0.2">
      <c r="C2442" s="19"/>
      <c r="D2442" s="19"/>
    </row>
    <row r="2443" spans="3:4" x14ac:dyDescent="0.2">
      <c r="C2443" s="19"/>
      <c r="D2443" s="19"/>
    </row>
    <row r="2444" spans="3:4" x14ac:dyDescent="0.2">
      <c r="C2444" s="19"/>
      <c r="D2444" s="19"/>
    </row>
    <row r="2445" spans="3:4" x14ac:dyDescent="0.2">
      <c r="C2445" s="19"/>
      <c r="D2445" s="19"/>
    </row>
    <row r="2446" spans="3:4" x14ac:dyDescent="0.2">
      <c r="C2446" s="19"/>
      <c r="D2446" s="19"/>
    </row>
    <row r="2447" spans="3:4" x14ac:dyDescent="0.2">
      <c r="C2447" s="19"/>
      <c r="D2447" s="19"/>
    </row>
    <row r="2448" spans="3:4" x14ac:dyDescent="0.2">
      <c r="C2448" s="19"/>
      <c r="D2448" s="19"/>
    </row>
    <row r="2449" spans="3:4" x14ac:dyDescent="0.2">
      <c r="C2449" s="19"/>
      <c r="D2449" s="19"/>
    </row>
    <row r="2450" spans="3:4" x14ac:dyDescent="0.2">
      <c r="C2450" s="19"/>
      <c r="D2450" s="19"/>
    </row>
    <row r="2451" spans="3:4" x14ac:dyDescent="0.2">
      <c r="C2451" s="19"/>
      <c r="D2451" s="19"/>
    </row>
    <row r="2452" spans="3:4" x14ac:dyDescent="0.2">
      <c r="C2452" s="19"/>
      <c r="D2452" s="19"/>
    </row>
    <row r="2453" spans="3:4" x14ac:dyDescent="0.2">
      <c r="C2453" s="19"/>
      <c r="D2453" s="19"/>
    </row>
    <row r="2454" spans="3:4" x14ac:dyDescent="0.2">
      <c r="C2454" s="19"/>
      <c r="D2454" s="19"/>
    </row>
    <row r="2455" spans="3:4" x14ac:dyDescent="0.2">
      <c r="C2455" s="19"/>
      <c r="D2455" s="19"/>
    </row>
    <row r="2456" spans="3:4" x14ac:dyDescent="0.2">
      <c r="C2456" s="19"/>
      <c r="D2456" s="19"/>
    </row>
    <row r="2457" spans="3:4" x14ac:dyDescent="0.2">
      <c r="C2457" s="19"/>
      <c r="D2457" s="19"/>
    </row>
    <row r="2458" spans="3:4" x14ac:dyDescent="0.2">
      <c r="C2458" s="19"/>
      <c r="D2458" s="19"/>
    </row>
    <row r="2459" spans="3:4" x14ac:dyDescent="0.2">
      <c r="C2459" s="19"/>
      <c r="D2459" s="19"/>
    </row>
    <row r="2460" spans="3:4" x14ac:dyDescent="0.2">
      <c r="C2460" s="19"/>
      <c r="D2460" s="19"/>
    </row>
    <row r="2461" spans="3:4" x14ac:dyDescent="0.2">
      <c r="C2461" s="19"/>
      <c r="D2461" s="19"/>
    </row>
    <row r="2462" spans="3:4" x14ac:dyDescent="0.2">
      <c r="C2462" s="19"/>
      <c r="D2462" s="19"/>
    </row>
    <row r="2463" spans="3:4" x14ac:dyDescent="0.2">
      <c r="C2463" s="19"/>
      <c r="D2463" s="19"/>
    </row>
    <row r="2464" spans="3:4" x14ac:dyDescent="0.2">
      <c r="C2464" s="19"/>
      <c r="D2464" s="19"/>
    </row>
    <row r="2465" spans="3:4" x14ac:dyDescent="0.2">
      <c r="C2465" s="19"/>
      <c r="D2465" s="19"/>
    </row>
    <row r="2466" spans="3:4" x14ac:dyDescent="0.2">
      <c r="C2466" s="19"/>
      <c r="D2466" s="19"/>
    </row>
    <row r="2467" spans="3:4" x14ac:dyDescent="0.2">
      <c r="C2467" s="19"/>
      <c r="D2467" s="19"/>
    </row>
    <row r="2468" spans="3:4" x14ac:dyDescent="0.2">
      <c r="C2468" s="19"/>
      <c r="D2468" s="19"/>
    </row>
    <row r="2469" spans="3:4" x14ac:dyDescent="0.2">
      <c r="C2469" s="19"/>
      <c r="D2469" s="19"/>
    </row>
    <row r="2470" spans="3:4" x14ac:dyDescent="0.2">
      <c r="C2470" s="19"/>
      <c r="D2470" s="19"/>
    </row>
    <row r="2471" spans="3:4" x14ac:dyDescent="0.2">
      <c r="C2471" s="19"/>
      <c r="D2471" s="19"/>
    </row>
    <row r="2472" spans="3:4" x14ac:dyDescent="0.2">
      <c r="C2472" s="19"/>
      <c r="D2472" s="19"/>
    </row>
    <row r="2473" spans="3:4" x14ac:dyDescent="0.2">
      <c r="C2473" s="19"/>
      <c r="D2473" s="19"/>
    </row>
    <row r="2474" spans="3:4" x14ac:dyDescent="0.2">
      <c r="C2474" s="19"/>
      <c r="D2474" s="19"/>
    </row>
    <row r="2475" spans="3:4" x14ac:dyDescent="0.2">
      <c r="C2475" s="19"/>
      <c r="D2475" s="19"/>
    </row>
    <row r="2476" spans="3:4" x14ac:dyDescent="0.2">
      <c r="C2476" s="19"/>
      <c r="D2476" s="19"/>
    </row>
    <row r="2477" spans="3:4" x14ac:dyDescent="0.2">
      <c r="C2477" s="19"/>
      <c r="D2477" s="19"/>
    </row>
    <row r="2478" spans="3:4" x14ac:dyDescent="0.2">
      <c r="C2478" s="19"/>
      <c r="D2478" s="19"/>
    </row>
    <row r="2479" spans="3:4" x14ac:dyDescent="0.2">
      <c r="C2479" s="19"/>
      <c r="D2479" s="19"/>
    </row>
    <row r="2480" spans="3:4" x14ac:dyDescent="0.2">
      <c r="C2480" s="19"/>
      <c r="D2480" s="19"/>
    </row>
    <row r="2481" spans="3:4" x14ac:dyDescent="0.2">
      <c r="C2481" s="19"/>
      <c r="D2481" s="19"/>
    </row>
    <row r="2482" spans="3:4" x14ac:dyDescent="0.2">
      <c r="C2482" s="19"/>
      <c r="D2482" s="19"/>
    </row>
    <row r="2483" spans="3:4" x14ac:dyDescent="0.2">
      <c r="C2483" s="19"/>
      <c r="D2483" s="19"/>
    </row>
    <row r="2484" spans="3:4" x14ac:dyDescent="0.2">
      <c r="C2484" s="19"/>
      <c r="D2484" s="19"/>
    </row>
    <row r="2485" spans="3:4" x14ac:dyDescent="0.2">
      <c r="C2485" s="19"/>
      <c r="D2485" s="19"/>
    </row>
    <row r="2486" spans="3:4" x14ac:dyDescent="0.2">
      <c r="C2486" s="19"/>
      <c r="D2486" s="19"/>
    </row>
    <row r="2487" spans="3:4" x14ac:dyDescent="0.2">
      <c r="C2487" s="19"/>
      <c r="D2487" s="19"/>
    </row>
    <row r="2488" spans="3:4" x14ac:dyDescent="0.2">
      <c r="C2488" s="19"/>
      <c r="D2488" s="19"/>
    </row>
    <row r="2489" spans="3:4" x14ac:dyDescent="0.2">
      <c r="C2489" s="19"/>
      <c r="D2489" s="19"/>
    </row>
    <row r="2490" spans="3:4" x14ac:dyDescent="0.2">
      <c r="C2490" s="19"/>
      <c r="D2490" s="19"/>
    </row>
    <row r="2491" spans="3:4" x14ac:dyDescent="0.2">
      <c r="C2491" s="19"/>
      <c r="D2491" s="19"/>
    </row>
    <row r="2492" spans="3:4" x14ac:dyDescent="0.2">
      <c r="C2492" s="19"/>
      <c r="D2492" s="19"/>
    </row>
    <row r="2493" spans="3:4" x14ac:dyDescent="0.2">
      <c r="C2493" s="19"/>
      <c r="D2493" s="19"/>
    </row>
    <row r="2494" spans="3:4" x14ac:dyDescent="0.2">
      <c r="C2494" s="19"/>
      <c r="D2494" s="19"/>
    </row>
    <row r="2495" spans="3:4" x14ac:dyDescent="0.2">
      <c r="C2495" s="19"/>
      <c r="D2495" s="19"/>
    </row>
    <row r="2496" spans="3:4" x14ac:dyDescent="0.2">
      <c r="C2496" s="19"/>
      <c r="D2496" s="19"/>
    </row>
    <row r="2497" spans="3:4" x14ac:dyDescent="0.2">
      <c r="C2497" s="19"/>
      <c r="D2497" s="19"/>
    </row>
    <row r="2498" spans="3:4" x14ac:dyDescent="0.2">
      <c r="C2498" s="19"/>
      <c r="D2498" s="19"/>
    </row>
    <row r="2499" spans="3:4" x14ac:dyDescent="0.2">
      <c r="C2499" s="19"/>
      <c r="D2499" s="19"/>
    </row>
    <row r="2500" spans="3:4" x14ac:dyDescent="0.2">
      <c r="C2500" s="19"/>
      <c r="D2500" s="19"/>
    </row>
    <row r="2501" spans="3:4" x14ac:dyDescent="0.2">
      <c r="C2501" s="19"/>
      <c r="D2501" s="19"/>
    </row>
    <row r="2502" spans="3:4" x14ac:dyDescent="0.2">
      <c r="C2502" s="19"/>
      <c r="D2502" s="19"/>
    </row>
    <row r="2503" spans="3:4" x14ac:dyDescent="0.2">
      <c r="C2503" s="19"/>
      <c r="D2503" s="19"/>
    </row>
    <row r="2504" spans="3:4" x14ac:dyDescent="0.2">
      <c r="C2504" s="19"/>
      <c r="D2504" s="19"/>
    </row>
    <row r="2505" spans="3:4" x14ac:dyDescent="0.2">
      <c r="C2505" s="19"/>
      <c r="D2505" s="19"/>
    </row>
    <row r="2506" spans="3:4" x14ac:dyDescent="0.2">
      <c r="C2506" s="19"/>
      <c r="D2506" s="19"/>
    </row>
    <row r="2507" spans="3:4" x14ac:dyDescent="0.2">
      <c r="C2507" s="19"/>
      <c r="D2507" s="19"/>
    </row>
    <row r="2508" spans="3:4" x14ac:dyDescent="0.2">
      <c r="C2508" s="19"/>
      <c r="D2508" s="19"/>
    </row>
    <row r="2509" spans="3:4" x14ac:dyDescent="0.2">
      <c r="C2509" s="19"/>
      <c r="D2509" s="19"/>
    </row>
    <row r="2510" spans="3:4" x14ac:dyDescent="0.2">
      <c r="C2510" s="19"/>
      <c r="D2510" s="19"/>
    </row>
    <row r="2511" spans="3:4" x14ac:dyDescent="0.2">
      <c r="C2511" s="19"/>
      <c r="D2511" s="19"/>
    </row>
    <row r="2512" spans="3:4" x14ac:dyDescent="0.2">
      <c r="C2512" s="19"/>
      <c r="D2512" s="19"/>
    </row>
    <row r="2513" spans="3:4" x14ac:dyDescent="0.2">
      <c r="C2513" s="19"/>
      <c r="D2513" s="19"/>
    </row>
    <row r="2514" spans="3:4" x14ac:dyDescent="0.2">
      <c r="C2514" s="19"/>
      <c r="D2514" s="19"/>
    </row>
    <row r="2515" spans="3:4" x14ac:dyDescent="0.2">
      <c r="C2515" s="19"/>
      <c r="D2515" s="19"/>
    </row>
    <row r="2516" spans="3:4" x14ac:dyDescent="0.2">
      <c r="C2516" s="19"/>
      <c r="D2516" s="19"/>
    </row>
    <row r="2517" spans="3:4" x14ac:dyDescent="0.2">
      <c r="C2517" s="19"/>
      <c r="D2517" s="19"/>
    </row>
    <row r="2518" spans="3:4" x14ac:dyDescent="0.2">
      <c r="C2518" s="19"/>
      <c r="D2518" s="19"/>
    </row>
    <row r="2519" spans="3:4" x14ac:dyDescent="0.2">
      <c r="C2519" s="19"/>
      <c r="D2519" s="19"/>
    </row>
    <row r="2520" spans="3:4" x14ac:dyDescent="0.2">
      <c r="C2520" s="19"/>
      <c r="D2520" s="19"/>
    </row>
    <row r="2521" spans="3:4" x14ac:dyDescent="0.2">
      <c r="C2521" s="19"/>
      <c r="D2521" s="19"/>
    </row>
    <row r="2522" spans="3:4" x14ac:dyDescent="0.2">
      <c r="C2522" s="19"/>
      <c r="D2522" s="19"/>
    </row>
    <row r="2523" spans="3:4" x14ac:dyDescent="0.2">
      <c r="C2523" s="19"/>
      <c r="D2523" s="19"/>
    </row>
    <row r="2524" spans="3:4" x14ac:dyDescent="0.2">
      <c r="C2524" s="19"/>
      <c r="D2524" s="19"/>
    </row>
    <row r="2525" spans="3:4" x14ac:dyDescent="0.2">
      <c r="C2525" s="19"/>
      <c r="D2525" s="19"/>
    </row>
    <row r="2526" spans="3:4" x14ac:dyDescent="0.2">
      <c r="C2526" s="19"/>
      <c r="D2526" s="19"/>
    </row>
    <row r="2527" spans="3:4" x14ac:dyDescent="0.2">
      <c r="C2527" s="19"/>
      <c r="D2527" s="19"/>
    </row>
    <row r="2528" spans="3:4" x14ac:dyDescent="0.2">
      <c r="C2528" s="19"/>
      <c r="D2528" s="19"/>
    </row>
    <row r="2529" spans="3:4" x14ac:dyDescent="0.2">
      <c r="C2529" s="19"/>
      <c r="D2529" s="19"/>
    </row>
    <row r="2530" spans="3:4" x14ac:dyDescent="0.2">
      <c r="C2530" s="19"/>
      <c r="D2530" s="19"/>
    </row>
    <row r="2531" spans="3:4" x14ac:dyDescent="0.2">
      <c r="C2531" s="19"/>
      <c r="D2531" s="19"/>
    </row>
    <row r="2532" spans="3:4" x14ac:dyDescent="0.2">
      <c r="C2532" s="19"/>
      <c r="D2532" s="19"/>
    </row>
    <row r="2533" spans="3:4" x14ac:dyDescent="0.2">
      <c r="C2533" s="19"/>
      <c r="D2533" s="19"/>
    </row>
    <row r="2534" spans="3:4" x14ac:dyDescent="0.2">
      <c r="C2534" s="19"/>
      <c r="D2534" s="19"/>
    </row>
    <row r="2535" spans="3:4" x14ac:dyDescent="0.2">
      <c r="C2535" s="19"/>
      <c r="D2535" s="19"/>
    </row>
    <row r="2536" spans="3:4" x14ac:dyDescent="0.2">
      <c r="C2536" s="19"/>
      <c r="D2536" s="19"/>
    </row>
    <row r="2537" spans="3:4" x14ac:dyDescent="0.2">
      <c r="C2537" s="19"/>
      <c r="D2537" s="19"/>
    </row>
    <row r="2538" spans="3:4" x14ac:dyDescent="0.2">
      <c r="C2538" s="19"/>
      <c r="D2538" s="19"/>
    </row>
    <row r="2539" spans="3:4" x14ac:dyDescent="0.2">
      <c r="C2539" s="19"/>
      <c r="D2539" s="19"/>
    </row>
    <row r="2540" spans="3:4" x14ac:dyDescent="0.2">
      <c r="C2540" s="19"/>
      <c r="D2540" s="19"/>
    </row>
    <row r="2541" spans="3:4" x14ac:dyDescent="0.2">
      <c r="C2541" s="19"/>
      <c r="D2541" s="19"/>
    </row>
    <row r="2542" spans="3:4" x14ac:dyDescent="0.2">
      <c r="C2542" s="19"/>
      <c r="D2542" s="19"/>
    </row>
    <row r="2543" spans="3:4" x14ac:dyDescent="0.2">
      <c r="C2543" s="19"/>
      <c r="D2543" s="19"/>
    </row>
    <row r="2544" spans="3:4" x14ac:dyDescent="0.2">
      <c r="C2544" s="19"/>
      <c r="D2544" s="19"/>
    </row>
    <row r="2545" spans="3:4" x14ac:dyDescent="0.2">
      <c r="C2545" s="19"/>
      <c r="D2545" s="19"/>
    </row>
    <row r="2546" spans="3:4" x14ac:dyDescent="0.2">
      <c r="C2546" s="19"/>
      <c r="D2546" s="19"/>
    </row>
    <row r="2547" spans="3:4" x14ac:dyDescent="0.2">
      <c r="C2547" s="19"/>
      <c r="D2547" s="19"/>
    </row>
    <row r="2548" spans="3:4" x14ac:dyDescent="0.2">
      <c r="C2548" s="19"/>
      <c r="D2548" s="19"/>
    </row>
    <row r="2549" spans="3:4" x14ac:dyDescent="0.2">
      <c r="C2549" s="19"/>
      <c r="D2549" s="19"/>
    </row>
    <row r="2550" spans="3:4" x14ac:dyDescent="0.2">
      <c r="C2550" s="19"/>
      <c r="D2550" s="19"/>
    </row>
    <row r="2551" spans="3:4" x14ac:dyDescent="0.2">
      <c r="C2551" s="19"/>
      <c r="D2551" s="19"/>
    </row>
    <row r="2552" spans="3:4" x14ac:dyDescent="0.2">
      <c r="C2552" s="19"/>
      <c r="D2552" s="19"/>
    </row>
    <row r="2553" spans="3:4" x14ac:dyDescent="0.2">
      <c r="C2553" s="19"/>
      <c r="D2553" s="19"/>
    </row>
    <row r="2554" spans="3:4" x14ac:dyDescent="0.2">
      <c r="C2554" s="19"/>
      <c r="D2554" s="19"/>
    </row>
    <row r="2555" spans="3:4" x14ac:dyDescent="0.2">
      <c r="C2555" s="19"/>
      <c r="D2555" s="19"/>
    </row>
    <row r="2556" spans="3:4" x14ac:dyDescent="0.2">
      <c r="C2556" s="19"/>
      <c r="D2556" s="19"/>
    </row>
    <row r="2557" spans="3:4" x14ac:dyDescent="0.2">
      <c r="C2557" s="19"/>
      <c r="D2557" s="19"/>
    </row>
    <row r="2558" spans="3:4" x14ac:dyDescent="0.2">
      <c r="C2558" s="19"/>
      <c r="D2558" s="19"/>
    </row>
    <row r="2559" spans="3:4" x14ac:dyDescent="0.2">
      <c r="C2559" s="19"/>
      <c r="D2559" s="19"/>
    </row>
    <row r="2560" spans="3:4" x14ac:dyDescent="0.2">
      <c r="C2560" s="19"/>
      <c r="D2560" s="19"/>
    </row>
    <row r="2561" spans="3:4" x14ac:dyDescent="0.2">
      <c r="C2561" s="19"/>
      <c r="D2561" s="19"/>
    </row>
    <row r="2562" spans="3:4" x14ac:dyDescent="0.2">
      <c r="C2562" s="19"/>
      <c r="D2562" s="19"/>
    </row>
    <row r="2563" spans="3:4" x14ac:dyDescent="0.2">
      <c r="C2563" s="19"/>
      <c r="D2563" s="19"/>
    </row>
    <row r="2564" spans="3:4" x14ac:dyDescent="0.2">
      <c r="C2564" s="19"/>
      <c r="D2564" s="19"/>
    </row>
    <row r="2565" spans="3:4" x14ac:dyDescent="0.2">
      <c r="C2565" s="19"/>
      <c r="D2565" s="19"/>
    </row>
    <row r="2566" spans="3:4" x14ac:dyDescent="0.2">
      <c r="C2566" s="19"/>
      <c r="D2566" s="19"/>
    </row>
    <row r="2567" spans="3:4" x14ac:dyDescent="0.2">
      <c r="C2567" s="19"/>
      <c r="D2567" s="19"/>
    </row>
    <row r="2568" spans="3:4" x14ac:dyDescent="0.2">
      <c r="C2568" s="19"/>
      <c r="D2568" s="19"/>
    </row>
    <row r="2569" spans="3:4" x14ac:dyDescent="0.2">
      <c r="C2569" s="19"/>
      <c r="D2569" s="19"/>
    </row>
    <row r="2570" spans="3:4" x14ac:dyDescent="0.2">
      <c r="C2570" s="19"/>
      <c r="D2570" s="19"/>
    </row>
    <row r="2571" spans="3:4" x14ac:dyDescent="0.2">
      <c r="C2571" s="19"/>
      <c r="D2571" s="19"/>
    </row>
    <row r="2572" spans="3:4" x14ac:dyDescent="0.2">
      <c r="C2572" s="19"/>
      <c r="D2572" s="19"/>
    </row>
    <row r="2573" spans="3:4" x14ac:dyDescent="0.2">
      <c r="C2573" s="19"/>
      <c r="D2573" s="19"/>
    </row>
    <row r="2574" spans="3:4" x14ac:dyDescent="0.2">
      <c r="C2574" s="19"/>
      <c r="D2574" s="19"/>
    </row>
    <row r="2575" spans="3:4" x14ac:dyDescent="0.2">
      <c r="C2575" s="19"/>
      <c r="D2575" s="19"/>
    </row>
    <row r="2576" spans="3:4" x14ac:dyDescent="0.2">
      <c r="C2576" s="19"/>
      <c r="D2576" s="19"/>
    </row>
    <row r="2577" spans="3:4" x14ac:dyDescent="0.2">
      <c r="C2577" s="19"/>
      <c r="D2577" s="19"/>
    </row>
    <row r="2578" spans="3:4" x14ac:dyDescent="0.2">
      <c r="C2578" s="19"/>
      <c r="D2578" s="19"/>
    </row>
    <row r="2579" spans="3:4" x14ac:dyDescent="0.2">
      <c r="C2579" s="19"/>
      <c r="D2579" s="19"/>
    </row>
    <row r="2580" spans="3:4" x14ac:dyDescent="0.2">
      <c r="C2580" s="19"/>
      <c r="D2580" s="19"/>
    </row>
    <row r="2581" spans="3:4" x14ac:dyDescent="0.2">
      <c r="C2581" s="19"/>
      <c r="D2581" s="19"/>
    </row>
    <row r="2582" spans="3:4" x14ac:dyDescent="0.2">
      <c r="C2582" s="19"/>
      <c r="D2582" s="19"/>
    </row>
    <row r="2583" spans="3:4" x14ac:dyDescent="0.2">
      <c r="C2583" s="19"/>
      <c r="D2583" s="19"/>
    </row>
    <row r="2584" spans="3:4" x14ac:dyDescent="0.2">
      <c r="C2584" s="19"/>
      <c r="D2584" s="19"/>
    </row>
    <row r="2585" spans="3:4" x14ac:dyDescent="0.2">
      <c r="C2585" s="19"/>
      <c r="D2585" s="19"/>
    </row>
    <row r="2586" spans="3:4" x14ac:dyDescent="0.2">
      <c r="C2586" s="19"/>
      <c r="D2586" s="19"/>
    </row>
    <row r="2587" spans="3:4" x14ac:dyDescent="0.2">
      <c r="C2587" s="19"/>
      <c r="D2587" s="19"/>
    </row>
    <row r="2588" spans="3:4" x14ac:dyDescent="0.2">
      <c r="C2588" s="19"/>
      <c r="D2588" s="19"/>
    </row>
    <row r="2589" spans="3:4" x14ac:dyDescent="0.2">
      <c r="C2589" s="19"/>
      <c r="D2589" s="19"/>
    </row>
    <row r="2590" spans="3:4" x14ac:dyDescent="0.2">
      <c r="C2590" s="19"/>
      <c r="D2590" s="19"/>
    </row>
    <row r="2591" spans="3:4" x14ac:dyDescent="0.2">
      <c r="C2591" s="19"/>
      <c r="D2591" s="19"/>
    </row>
    <row r="2592" spans="3:4" x14ac:dyDescent="0.2">
      <c r="C2592" s="19"/>
      <c r="D2592" s="19"/>
    </row>
    <row r="2593" spans="3:4" x14ac:dyDescent="0.2">
      <c r="C2593" s="19"/>
      <c r="D2593" s="19"/>
    </row>
    <row r="2594" spans="3:4" x14ac:dyDescent="0.2">
      <c r="C2594" s="19"/>
      <c r="D2594" s="19"/>
    </row>
    <row r="2595" spans="3:4" x14ac:dyDescent="0.2">
      <c r="C2595" s="19"/>
      <c r="D2595" s="19"/>
    </row>
    <row r="2596" spans="3:4" x14ac:dyDescent="0.2">
      <c r="C2596" s="19"/>
      <c r="D2596" s="19"/>
    </row>
    <row r="2597" spans="3:4" x14ac:dyDescent="0.2">
      <c r="C2597" s="19"/>
      <c r="D2597" s="19"/>
    </row>
    <row r="2598" spans="3:4" x14ac:dyDescent="0.2">
      <c r="C2598" s="19"/>
      <c r="D2598" s="19"/>
    </row>
    <row r="2599" spans="3:4" x14ac:dyDescent="0.2">
      <c r="C2599" s="19"/>
      <c r="D2599" s="19"/>
    </row>
    <row r="2600" spans="3:4" x14ac:dyDescent="0.2">
      <c r="C2600" s="19"/>
      <c r="D2600" s="19"/>
    </row>
    <row r="2601" spans="3:4" x14ac:dyDescent="0.2">
      <c r="C2601" s="19"/>
      <c r="D2601" s="19"/>
    </row>
    <row r="2602" spans="3:4" x14ac:dyDescent="0.2">
      <c r="C2602" s="19"/>
      <c r="D2602" s="19"/>
    </row>
    <row r="2603" spans="3:4" x14ac:dyDescent="0.2">
      <c r="C2603" s="19"/>
      <c r="D2603" s="19"/>
    </row>
    <row r="2604" spans="3:4" x14ac:dyDescent="0.2">
      <c r="C2604" s="19"/>
      <c r="D2604" s="19"/>
    </row>
    <row r="2605" spans="3:4" x14ac:dyDescent="0.2">
      <c r="C2605" s="19"/>
      <c r="D2605" s="19"/>
    </row>
    <row r="2606" spans="3:4" x14ac:dyDescent="0.2">
      <c r="C2606" s="19"/>
      <c r="D2606" s="19"/>
    </row>
    <row r="2607" spans="3:4" x14ac:dyDescent="0.2">
      <c r="C2607" s="19"/>
      <c r="D2607" s="19"/>
    </row>
    <row r="2608" spans="3:4" x14ac:dyDescent="0.2">
      <c r="C2608" s="19"/>
      <c r="D2608" s="19"/>
    </row>
    <row r="2609" spans="3:4" x14ac:dyDescent="0.2">
      <c r="C2609" s="19"/>
      <c r="D2609" s="19"/>
    </row>
    <row r="2610" spans="3:4" x14ac:dyDescent="0.2">
      <c r="C2610" s="19"/>
      <c r="D2610" s="19"/>
    </row>
    <row r="2611" spans="3:4" x14ac:dyDescent="0.2">
      <c r="C2611" s="19"/>
      <c r="D2611" s="19"/>
    </row>
    <row r="2612" spans="3:4" x14ac:dyDescent="0.2">
      <c r="C2612" s="19"/>
      <c r="D2612" s="19"/>
    </row>
    <row r="2613" spans="3:4" x14ac:dyDescent="0.2">
      <c r="C2613" s="19"/>
      <c r="D2613" s="19"/>
    </row>
    <row r="2614" spans="3:4" x14ac:dyDescent="0.2">
      <c r="C2614" s="19"/>
      <c r="D2614" s="19"/>
    </row>
    <row r="2615" spans="3:4" x14ac:dyDescent="0.2">
      <c r="C2615" s="19"/>
      <c r="D2615" s="19"/>
    </row>
    <row r="2616" spans="3:4" x14ac:dyDescent="0.2">
      <c r="C2616" s="19"/>
      <c r="D2616" s="19"/>
    </row>
    <row r="2617" spans="3:4" x14ac:dyDescent="0.2">
      <c r="C2617" s="19"/>
      <c r="D2617" s="19"/>
    </row>
    <row r="2618" spans="3:4" x14ac:dyDescent="0.2">
      <c r="C2618" s="19"/>
      <c r="D2618" s="19"/>
    </row>
    <row r="2619" spans="3:4" x14ac:dyDescent="0.2">
      <c r="C2619" s="19"/>
      <c r="D2619" s="19"/>
    </row>
    <row r="2620" spans="3:4" x14ac:dyDescent="0.2">
      <c r="C2620" s="19"/>
      <c r="D2620" s="19"/>
    </row>
    <row r="2621" spans="3:4" x14ac:dyDescent="0.2">
      <c r="C2621" s="19"/>
      <c r="D2621" s="19"/>
    </row>
    <row r="2622" spans="3:4" x14ac:dyDescent="0.2">
      <c r="C2622" s="19"/>
      <c r="D2622" s="19"/>
    </row>
    <row r="2623" spans="3:4" x14ac:dyDescent="0.2">
      <c r="C2623" s="19"/>
      <c r="D2623" s="19"/>
    </row>
    <row r="2624" spans="3:4" x14ac:dyDescent="0.2">
      <c r="C2624" s="19"/>
      <c r="D2624" s="19"/>
    </row>
    <row r="2625" spans="3:4" x14ac:dyDescent="0.2">
      <c r="C2625" s="19"/>
      <c r="D2625" s="19"/>
    </row>
    <row r="2626" spans="3:4" x14ac:dyDescent="0.2">
      <c r="C2626" s="19"/>
      <c r="D2626" s="19"/>
    </row>
    <row r="2627" spans="3:4" x14ac:dyDescent="0.2">
      <c r="C2627" s="19"/>
      <c r="D2627" s="19"/>
    </row>
    <row r="2628" spans="3:4" x14ac:dyDescent="0.2">
      <c r="C2628" s="19"/>
      <c r="D2628" s="19"/>
    </row>
    <row r="2629" spans="3:4" x14ac:dyDescent="0.2">
      <c r="C2629" s="19"/>
      <c r="D2629" s="19"/>
    </row>
    <row r="2630" spans="3:4" x14ac:dyDescent="0.2">
      <c r="C2630" s="19"/>
      <c r="D2630" s="19"/>
    </row>
    <row r="2631" spans="3:4" x14ac:dyDescent="0.2">
      <c r="C2631" s="19"/>
      <c r="D2631" s="19"/>
    </row>
    <row r="2632" spans="3:4" x14ac:dyDescent="0.2">
      <c r="C2632" s="19"/>
      <c r="D2632" s="19"/>
    </row>
    <row r="2633" spans="3:4" x14ac:dyDescent="0.2">
      <c r="C2633" s="19"/>
      <c r="D2633" s="19"/>
    </row>
    <row r="2634" spans="3:4" x14ac:dyDescent="0.2">
      <c r="C2634" s="19"/>
      <c r="D2634" s="19"/>
    </row>
    <row r="2635" spans="3:4" x14ac:dyDescent="0.2">
      <c r="C2635" s="19"/>
      <c r="D2635" s="19"/>
    </row>
    <row r="2636" spans="3:4" x14ac:dyDescent="0.2">
      <c r="C2636" s="19"/>
      <c r="D2636" s="19"/>
    </row>
    <row r="2637" spans="3:4" x14ac:dyDescent="0.2">
      <c r="C2637" s="19"/>
      <c r="D2637" s="19"/>
    </row>
    <row r="2638" spans="3:4" x14ac:dyDescent="0.2">
      <c r="C2638" s="19"/>
      <c r="D2638" s="19"/>
    </row>
    <row r="2639" spans="3:4" x14ac:dyDescent="0.2">
      <c r="C2639" s="19"/>
      <c r="D2639" s="19"/>
    </row>
    <row r="2640" spans="3:4" x14ac:dyDescent="0.2">
      <c r="C2640" s="19"/>
      <c r="D2640" s="19"/>
    </row>
    <row r="2641" spans="3:4" x14ac:dyDescent="0.2">
      <c r="C2641" s="19"/>
      <c r="D2641" s="19"/>
    </row>
    <row r="2642" spans="3:4" x14ac:dyDescent="0.2">
      <c r="C2642" s="19"/>
      <c r="D2642" s="19"/>
    </row>
    <row r="2643" spans="3:4" x14ac:dyDescent="0.2">
      <c r="C2643" s="19"/>
      <c r="D2643" s="19"/>
    </row>
    <row r="2644" spans="3:4" x14ac:dyDescent="0.2">
      <c r="C2644" s="19"/>
      <c r="D2644" s="19"/>
    </row>
    <row r="2645" spans="3:4" x14ac:dyDescent="0.2">
      <c r="C2645" s="19"/>
      <c r="D2645" s="19"/>
    </row>
    <row r="2646" spans="3:4" x14ac:dyDescent="0.2">
      <c r="C2646" s="19"/>
      <c r="D2646" s="19"/>
    </row>
    <row r="2647" spans="3:4" x14ac:dyDescent="0.2">
      <c r="C2647" s="19"/>
      <c r="D2647" s="19"/>
    </row>
    <row r="2648" spans="3:4" x14ac:dyDescent="0.2">
      <c r="C2648" s="19"/>
      <c r="D2648" s="19"/>
    </row>
    <row r="2649" spans="3:4" x14ac:dyDescent="0.2">
      <c r="C2649" s="19"/>
      <c r="D2649" s="19"/>
    </row>
    <row r="2650" spans="3:4" x14ac:dyDescent="0.2">
      <c r="C2650" s="19"/>
      <c r="D2650" s="19"/>
    </row>
    <row r="2651" spans="3:4" x14ac:dyDescent="0.2">
      <c r="C2651" s="19"/>
      <c r="D2651" s="19"/>
    </row>
    <row r="2652" spans="3:4" x14ac:dyDescent="0.2">
      <c r="C2652" s="19"/>
      <c r="D2652" s="19"/>
    </row>
    <row r="2653" spans="3:4" x14ac:dyDescent="0.2">
      <c r="C2653" s="19"/>
      <c r="D2653" s="19"/>
    </row>
    <row r="2654" spans="3:4" x14ac:dyDescent="0.2">
      <c r="C2654" s="19"/>
      <c r="D2654" s="19"/>
    </row>
    <row r="2655" spans="3:4" x14ac:dyDescent="0.2">
      <c r="C2655" s="19"/>
      <c r="D2655" s="19"/>
    </row>
    <row r="2656" spans="3:4" x14ac:dyDescent="0.2">
      <c r="C2656" s="19"/>
      <c r="D2656" s="19"/>
    </row>
    <row r="2657" spans="3:4" x14ac:dyDescent="0.2">
      <c r="C2657" s="19"/>
      <c r="D2657" s="19"/>
    </row>
    <row r="2658" spans="3:4" x14ac:dyDescent="0.2">
      <c r="C2658" s="19"/>
      <c r="D2658" s="19"/>
    </row>
    <row r="2659" spans="3:4" x14ac:dyDescent="0.2">
      <c r="C2659" s="19"/>
      <c r="D2659" s="19"/>
    </row>
    <row r="2660" spans="3:4" x14ac:dyDescent="0.2">
      <c r="C2660" s="19"/>
      <c r="D2660" s="19"/>
    </row>
    <row r="2661" spans="3:4" x14ac:dyDescent="0.2">
      <c r="C2661" s="19"/>
      <c r="D2661" s="19"/>
    </row>
    <row r="2662" spans="3:4" x14ac:dyDescent="0.2">
      <c r="C2662" s="19"/>
      <c r="D2662" s="19"/>
    </row>
    <row r="2663" spans="3:4" x14ac:dyDescent="0.2">
      <c r="C2663" s="19"/>
      <c r="D2663" s="19"/>
    </row>
    <row r="2664" spans="3:4" x14ac:dyDescent="0.2">
      <c r="C2664" s="19"/>
      <c r="D2664" s="19"/>
    </row>
    <row r="2665" spans="3:4" x14ac:dyDescent="0.2">
      <c r="C2665" s="19"/>
      <c r="D2665" s="19"/>
    </row>
    <row r="2666" spans="3:4" x14ac:dyDescent="0.2">
      <c r="C2666" s="19"/>
      <c r="D2666" s="19"/>
    </row>
    <row r="2667" spans="3:4" x14ac:dyDescent="0.2">
      <c r="C2667" s="19"/>
      <c r="D2667" s="19"/>
    </row>
    <row r="2668" spans="3:4" x14ac:dyDescent="0.2">
      <c r="C2668" s="19"/>
      <c r="D2668" s="19"/>
    </row>
    <row r="2669" spans="3:4" x14ac:dyDescent="0.2">
      <c r="C2669" s="19"/>
      <c r="D2669" s="19"/>
    </row>
    <row r="2670" spans="3:4" x14ac:dyDescent="0.2">
      <c r="C2670" s="19"/>
      <c r="D2670" s="19"/>
    </row>
    <row r="2671" spans="3:4" x14ac:dyDescent="0.2">
      <c r="C2671" s="19"/>
      <c r="D2671" s="19"/>
    </row>
    <row r="2672" spans="3:4" x14ac:dyDescent="0.2">
      <c r="C2672" s="19"/>
      <c r="D2672" s="19"/>
    </row>
    <row r="2673" spans="3:4" x14ac:dyDescent="0.2">
      <c r="C2673" s="19"/>
      <c r="D2673" s="19"/>
    </row>
    <row r="2674" spans="3:4" x14ac:dyDescent="0.2">
      <c r="C2674" s="19"/>
      <c r="D2674" s="19"/>
    </row>
    <row r="2675" spans="3:4" x14ac:dyDescent="0.2">
      <c r="C2675" s="19"/>
      <c r="D2675" s="19"/>
    </row>
    <row r="2676" spans="3:4" x14ac:dyDescent="0.2">
      <c r="C2676" s="19"/>
      <c r="D2676" s="19"/>
    </row>
    <row r="2677" spans="3:4" x14ac:dyDescent="0.2">
      <c r="C2677" s="19"/>
      <c r="D2677" s="19"/>
    </row>
    <row r="2678" spans="3:4" x14ac:dyDescent="0.2">
      <c r="C2678" s="19"/>
      <c r="D2678" s="19"/>
    </row>
    <row r="2679" spans="3:4" x14ac:dyDescent="0.2">
      <c r="C2679" s="19"/>
      <c r="D2679" s="19"/>
    </row>
    <row r="2680" spans="3:4" x14ac:dyDescent="0.2">
      <c r="C2680" s="19"/>
      <c r="D2680" s="19"/>
    </row>
    <row r="2681" spans="3:4" x14ac:dyDescent="0.2">
      <c r="C2681" s="19"/>
      <c r="D2681" s="19"/>
    </row>
    <row r="2682" spans="3:4" x14ac:dyDescent="0.2">
      <c r="C2682" s="19"/>
      <c r="D2682" s="19"/>
    </row>
    <row r="2683" spans="3:4" x14ac:dyDescent="0.2">
      <c r="C2683" s="19"/>
      <c r="D2683" s="19"/>
    </row>
    <row r="2684" spans="3:4" x14ac:dyDescent="0.2">
      <c r="C2684" s="19"/>
      <c r="D2684" s="19"/>
    </row>
    <row r="2685" spans="3:4" x14ac:dyDescent="0.2">
      <c r="C2685" s="19"/>
      <c r="D2685" s="19"/>
    </row>
    <row r="2686" spans="3:4" x14ac:dyDescent="0.2">
      <c r="C2686" s="19"/>
      <c r="D2686" s="19"/>
    </row>
    <row r="2687" spans="3:4" x14ac:dyDescent="0.2">
      <c r="C2687" s="19"/>
      <c r="D2687" s="19"/>
    </row>
    <row r="2688" spans="3:4" x14ac:dyDescent="0.2">
      <c r="C2688" s="19"/>
      <c r="D2688" s="19"/>
    </row>
    <row r="2689" spans="3:4" x14ac:dyDescent="0.2">
      <c r="C2689" s="19"/>
      <c r="D2689" s="19"/>
    </row>
    <row r="2690" spans="3:4" x14ac:dyDescent="0.2">
      <c r="C2690" s="19"/>
      <c r="D2690" s="19"/>
    </row>
    <row r="2691" spans="3:4" x14ac:dyDescent="0.2">
      <c r="C2691" s="19"/>
      <c r="D2691" s="19"/>
    </row>
    <row r="2692" spans="3:4" x14ac:dyDescent="0.2">
      <c r="C2692" s="19"/>
      <c r="D2692" s="19"/>
    </row>
    <row r="2693" spans="3:4" x14ac:dyDescent="0.2">
      <c r="C2693" s="19"/>
      <c r="D2693" s="19"/>
    </row>
    <row r="2694" spans="3:4" x14ac:dyDescent="0.2">
      <c r="C2694" s="19"/>
      <c r="D2694" s="19"/>
    </row>
    <row r="2695" spans="3:4" x14ac:dyDescent="0.2">
      <c r="C2695" s="19"/>
      <c r="D2695" s="19"/>
    </row>
    <row r="2696" spans="3:4" x14ac:dyDescent="0.2">
      <c r="C2696" s="19"/>
      <c r="D2696" s="19"/>
    </row>
    <row r="2697" spans="3:4" x14ac:dyDescent="0.2">
      <c r="C2697" s="19"/>
      <c r="D2697" s="19"/>
    </row>
    <row r="2698" spans="3:4" x14ac:dyDescent="0.2">
      <c r="C2698" s="19"/>
      <c r="D2698" s="19"/>
    </row>
    <row r="2699" spans="3:4" x14ac:dyDescent="0.2">
      <c r="C2699" s="19"/>
      <c r="D2699" s="19"/>
    </row>
    <row r="2700" spans="3:4" x14ac:dyDescent="0.2">
      <c r="C2700" s="19"/>
      <c r="D2700" s="19"/>
    </row>
    <row r="2701" spans="3:4" x14ac:dyDescent="0.2">
      <c r="C2701" s="19"/>
      <c r="D2701" s="19"/>
    </row>
    <row r="2702" spans="3:4" x14ac:dyDescent="0.2">
      <c r="C2702" s="19"/>
      <c r="D2702" s="19"/>
    </row>
    <row r="2703" spans="3:4" x14ac:dyDescent="0.2">
      <c r="C2703" s="19"/>
      <c r="D2703" s="19"/>
    </row>
    <row r="2704" spans="3:4" x14ac:dyDescent="0.2">
      <c r="C2704" s="19"/>
      <c r="D2704" s="19"/>
    </row>
    <row r="2705" spans="3:4" x14ac:dyDescent="0.2">
      <c r="C2705" s="19"/>
      <c r="D2705" s="19"/>
    </row>
    <row r="2706" spans="3:4" x14ac:dyDescent="0.2">
      <c r="C2706" s="19"/>
      <c r="D2706" s="19"/>
    </row>
    <row r="2707" spans="3:4" x14ac:dyDescent="0.2">
      <c r="C2707" s="19"/>
      <c r="D2707" s="19"/>
    </row>
    <row r="2708" spans="3:4" x14ac:dyDescent="0.2">
      <c r="C2708" s="19"/>
      <c r="D2708" s="19"/>
    </row>
    <row r="2709" spans="3:4" x14ac:dyDescent="0.2">
      <c r="C2709" s="19"/>
      <c r="D2709" s="19"/>
    </row>
    <row r="2710" spans="3:4" x14ac:dyDescent="0.2">
      <c r="C2710" s="19"/>
      <c r="D2710" s="19"/>
    </row>
    <row r="2711" spans="3:4" x14ac:dyDescent="0.2">
      <c r="C2711" s="19"/>
      <c r="D2711" s="19"/>
    </row>
    <row r="2712" spans="3:4" x14ac:dyDescent="0.2">
      <c r="C2712" s="19"/>
      <c r="D2712" s="19"/>
    </row>
    <row r="2713" spans="3:4" x14ac:dyDescent="0.2">
      <c r="C2713" s="19"/>
      <c r="D2713" s="19"/>
    </row>
    <row r="2714" spans="3:4" x14ac:dyDescent="0.2">
      <c r="C2714" s="19"/>
      <c r="D2714" s="19"/>
    </row>
    <row r="2715" spans="3:4" x14ac:dyDescent="0.2">
      <c r="C2715" s="19"/>
      <c r="D2715" s="19"/>
    </row>
    <row r="2716" spans="3:4" x14ac:dyDescent="0.2">
      <c r="C2716" s="19"/>
      <c r="D2716" s="19"/>
    </row>
    <row r="2717" spans="3:4" x14ac:dyDescent="0.2">
      <c r="C2717" s="19"/>
      <c r="D2717" s="19"/>
    </row>
    <row r="2718" spans="3:4" x14ac:dyDescent="0.2">
      <c r="C2718" s="19"/>
      <c r="D2718" s="19"/>
    </row>
    <row r="2719" spans="3:4" x14ac:dyDescent="0.2">
      <c r="C2719" s="19"/>
      <c r="D2719" s="19"/>
    </row>
    <row r="2720" spans="3:4" x14ac:dyDescent="0.2">
      <c r="C2720" s="19"/>
      <c r="D2720" s="19"/>
    </row>
    <row r="2721" spans="3:4" x14ac:dyDescent="0.2">
      <c r="C2721" s="19"/>
      <c r="D2721" s="19"/>
    </row>
    <row r="2722" spans="3:4" x14ac:dyDescent="0.2">
      <c r="C2722" s="19"/>
      <c r="D2722" s="19"/>
    </row>
    <row r="2723" spans="3:4" x14ac:dyDescent="0.2">
      <c r="C2723" s="19"/>
      <c r="D2723" s="19"/>
    </row>
    <row r="2724" spans="3:4" x14ac:dyDescent="0.2">
      <c r="C2724" s="19"/>
      <c r="D2724" s="19"/>
    </row>
    <row r="2725" spans="3:4" x14ac:dyDescent="0.2">
      <c r="C2725" s="19"/>
      <c r="D2725" s="19"/>
    </row>
    <row r="2726" spans="3:4" x14ac:dyDescent="0.2">
      <c r="C2726" s="19"/>
      <c r="D2726" s="19"/>
    </row>
    <row r="2727" spans="3:4" x14ac:dyDescent="0.2">
      <c r="C2727" s="19"/>
      <c r="D2727" s="19"/>
    </row>
    <row r="2728" spans="3:4" x14ac:dyDescent="0.2">
      <c r="C2728" s="19"/>
      <c r="D2728" s="19"/>
    </row>
    <row r="2729" spans="3:4" x14ac:dyDescent="0.2">
      <c r="C2729" s="19"/>
      <c r="D2729" s="19"/>
    </row>
    <row r="2730" spans="3:4" x14ac:dyDescent="0.2">
      <c r="C2730" s="19"/>
      <c r="D2730" s="19"/>
    </row>
    <row r="2731" spans="3:4" x14ac:dyDescent="0.2">
      <c r="C2731" s="19"/>
      <c r="D2731" s="19"/>
    </row>
    <row r="2732" spans="3:4" x14ac:dyDescent="0.2">
      <c r="C2732" s="19"/>
      <c r="D2732" s="19"/>
    </row>
    <row r="2733" spans="3:4" x14ac:dyDescent="0.2">
      <c r="C2733" s="19"/>
      <c r="D2733" s="19"/>
    </row>
    <row r="2734" spans="3:4" x14ac:dyDescent="0.2">
      <c r="C2734" s="19"/>
      <c r="D2734" s="19"/>
    </row>
    <row r="2735" spans="3:4" x14ac:dyDescent="0.2">
      <c r="C2735" s="19"/>
      <c r="D2735" s="19"/>
    </row>
    <row r="2736" spans="3:4" x14ac:dyDescent="0.2">
      <c r="C2736" s="19"/>
      <c r="D2736" s="19"/>
    </row>
    <row r="2737" spans="3:4" x14ac:dyDescent="0.2">
      <c r="C2737" s="19"/>
      <c r="D2737" s="19"/>
    </row>
    <row r="2738" spans="3:4" x14ac:dyDescent="0.2">
      <c r="C2738" s="19"/>
      <c r="D2738" s="19"/>
    </row>
    <row r="2739" spans="3:4" x14ac:dyDescent="0.2">
      <c r="C2739" s="19"/>
      <c r="D2739" s="19"/>
    </row>
    <row r="2740" spans="3:4" x14ac:dyDescent="0.2">
      <c r="C2740" s="19"/>
      <c r="D2740" s="19"/>
    </row>
    <row r="2741" spans="3:4" x14ac:dyDescent="0.2">
      <c r="C2741" s="19"/>
      <c r="D2741" s="19"/>
    </row>
    <row r="2742" spans="3:4" x14ac:dyDescent="0.2">
      <c r="C2742" s="19"/>
      <c r="D2742" s="19"/>
    </row>
    <row r="2743" spans="3:4" x14ac:dyDescent="0.2">
      <c r="C2743" s="19"/>
      <c r="D2743" s="19"/>
    </row>
    <row r="2744" spans="3:4" x14ac:dyDescent="0.2">
      <c r="C2744" s="19"/>
      <c r="D2744" s="19"/>
    </row>
    <row r="2745" spans="3:4" x14ac:dyDescent="0.2">
      <c r="C2745" s="19"/>
      <c r="D2745" s="19"/>
    </row>
    <row r="2746" spans="3:4" x14ac:dyDescent="0.2">
      <c r="C2746" s="19"/>
      <c r="D2746" s="19"/>
    </row>
    <row r="2747" spans="3:4" x14ac:dyDescent="0.2">
      <c r="C2747" s="19"/>
      <c r="D2747" s="19"/>
    </row>
    <row r="2748" spans="3:4" x14ac:dyDescent="0.2">
      <c r="C2748" s="19"/>
      <c r="D2748" s="19"/>
    </row>
    <row r="2749" spans="3:4" x14ac:dyDescent="0.2">
      <c r="C2749" s="19"/>
      <c r="D2749" s="19"/>
    </row>
    <row r="2750" spans="3:4" x14ac:dyDescent="0.2">
      <c r="C2750" s="19"/>
      <c r="D2750" s="19"/>
    </row>
    <row r="2751" spans="3:4" x14ac:dyDescent="0.2">
      <c r="C2751" s="19"/>
      <c r="D2751" s="19"/>
    </row>
    <row r="2752" spans="3:4" x14ac:dyDescent="0.2">
      <c r="C2752" s="19"/>
      <c r="D2752" s="19"/>
    </row>
    <row r="2753" spans="3:4" x14ac:dyDescent="0.2">
      <c r="C2753" s="19"/>
      <c r="D2753" s="19"/>
    </row>
    <row r="2754" spans="3:4" x14ac:dyDescent="0.2">
      <c r="C2754" s="19"/>
      <c r="D2754" s="19"/>
    </row>
    <row r="2755" spans="3:4" x14ac:dyDescent="0.2">
      <c r="C2755" s="19"/>
      <c r="D2755" s="19"/>
    </row>
    <row r="2756" spans="3:4" x14ac:dyDescent="0.2">
      <c r="C2756" s="19"/>
      <c r="D2756" s="19"/>
    </row>
    <row r="2757" spans="3:4" x14ac:dyDescent="0.2">
      <c r="C2757" s="19"/>
      <c r="D2757" s="19"/>
    </row>
    <row r="2758" spans="3:4" x14ac:dyDescent="0.2">
      <c r="C2758" s="19"/>
      <c r="D2758" s="19"/>
    </row>
    <row r="2759" spans="3:4" x14ac:dyDescent="0.2">
      <c r="C2759" s="19"/>
      <c r="D2759" s="19"/>
    </row>
    <row r="2760" spans="3:4" x14ac:dyDescent="0.2">
      <c r="C2760" s="19"/>
      <c r="D2760" s="19"/>
    </row>
    <row r="2761" spans="3:4" x14ac:dyDescent="0.2">
      <c r="C2761" s="19"/>
      <c r="D2761" s="19"/>
    </row>
    <row r="2762" spans="3:4" x14ac:dyDescent="0.2">
      <c r="C2762" s="19"/>
      <c r="D2762" s="19"/>
    </row>
    <row r="2763" spans="3:4" x14ac:dyDescent="0.2">
      <c r="C2763" s="19"/>
      <c r="D2763" s="19"/>
    </row>
    <row r="2764" spans="3:4" x14ac:dyDescent="0.2">
      <c r="C2764" s="19"/>
      <c r="D2764" s="19"/>
    </row>
    <row r="2765" spans="3:4" x14ac:dyDescent="0.2">
      <c r="C2765" s="19"/>
      <c r="D2765" s="19"/>
    </row>
    <row r="2766" spans="3:4" x14ac:dyDescent="0.2">
      <c r="C2766" s="19"/>
      <c r="D2766" s="19"/>
    </row>
    <row r="2767" spans="3:4" x14ac:dyDescent="0.2">
      <c r="C2767" s="19"/>
      <c r="D2767" s="19"/>
    </row>
    <row r="2768" spans="3:4" x14ac:dyDescent="0.2">
      <c r="C2768" s="19"/>
      <c r="D2768" s="19"/>
    </row>
    <row r="2769" spans="3:4" x14ac:dyDescent="0.2">
      <c r="C2769" s="19"/>
      <c r="D2769" s="19"/>
    </row>
    <row r="2770" spans="3:4" x14ac:dyDescent="0.2">
      <c r="C2770" s="19"/>
      <c r="D2770" s="19"/>
    </row>
    <row r="2771" spans="3:4" x14ac:dyDescent="0.2">
      <c r="C2771" s="19"/>
      <c r="D2771" s="19"/>
    </row>
    <row r="2772" spans="3:4" x14ac:dyDescent="0.2">
      <c r="C2772" s="19"/>
      <c r="D2772" s="19"/>
    </row>
    <row r="2773" spans="3:4" x14ac:dyDescent="0.2">
      <c r="C2773" s="19"/>
      <c r="D2773" s="19"/>
    </row>
    <row r="2774" spans="3:4" x14ac:dyDescent="0.2">
      <c r="C2774" s="19"/>
      <c r="D2774" s="19"/>
    </row>
    <row r="2775" spans="3:4" x14ac:dyDescent="0.2">
      <c r="C2775" s="19"/>
      <c r="D2775" s="19"/>
    </row>
    <row r="2776" spans="3:4" x14ac:dyDescent="0.2">
      <c r="C2776" s="19"/>
      <c r="D2776" s="19"/>
    </row>
    <row r="2777" spans="3:4" x14ac:dyDescent="0.2">
      <c r="C2777" s="19"/>
      <c r="D2777" s="19"/>
    </row>
    <row r="2778" spans="3:4" x14ac:dyDescent="0.2">
      <c r="C2778" s="19"/>
      <c r="D2778" s="19"/>
    </row>
    <row r="2779" spans="3:4" x14ac:dyDescent="0.2">
      <c r="C2779" s="19"/>
      <c r="D2779" s="19"/>
    </row>
    <row r="2780" spans="3:4" x14ac:dyDescent="0.2">
      <c r="C2780" s="19"/>
      <c r="D2780" s="19"/>
    </row>
    <row r="2781" spans="3:4" x14ac:dyDescent="0.2">
      <c r="C2781" s="19"/>
      <c r="D2781" s="19"/>
    </row>
    <row r="2782" spans="3:4" x14ac:dyDescent="0.2">
      <c r="C2782" s="19"/>
      <c r="D2782" s="19"/>
    </row>
    <row r="2783" spans="3:4" x14ac:dyDescent="0.2">
      <c r="C2783" s="19"/>
      <c r="D2783" s="19"/>
    </row>
    <row r="2784" spans="3:4" x14ac:dyDescent="0.2">
      <c r="C2784" s="19"/>
      <c r="D2784" s="19"/>
    </row>
    <row r="2785" spans="3:4" x14ac:dyDescent="0.2">
      <c r="C2785" s="19"/>
      <c r="D2785" s="19"/>
    </row>
    <row r="2786" spans="3:4" x14ac:dyDescent="0.2">
      <c r="C2786" s="19"/>
      <c r="D2786" s="19"/>
    </row>
    <row r="2787" spans="3:4" x14ac:dyDescent="0.2">
      <c r="C2787" s="19"/>
      <c r="D2787" s="19"/>
    </row>
    <row r="2788" spans="3:4" x14ac:dyDescent="0.2">
      <c r="C2788" s="19"/>
      <c r="D2788" s="19"/>
    </row>
    <row r="2789" spans="3:4" x14ac:dyDescent="0.2">
      <c r="C2789" s="19"/>
      <c r="D2789" s="19"/>
    </row>
    <row r="2790" spans="3:4" x14ac:dyDescent="0.2">
      <c r="C2790" s="19"/>
      <c r="D2790" s="19"/>
    </row>
    <row r="2791" spans="3:4" x14ac:dyDescent="0.2">
      <c r="C2791" s="19"/>
      <c r="D2791" s="19"/>
    </row>
    <row r="2792" spans="3:4" x14ac:dyDescent="0.2">
      <c r="C2792" s="19"/>
      <c r="D2792" s="19"/>
    </row>
    <row r="2793" spans="3:4" x14ac:dyDescent="0.2">
      <c r="C2793" s="19"/>
      <c r="D2793" s="19"/>
    </row>
    <row r="2794" spans="3:4" x14ac:dyDescent="0.2">
      <c r="C2794" s="19"/>
      <c r="D2794" s="19"/>
    </row>
    <row r="2795" spans="3:4" x14ac:dyDescent="0.2">
      <c r="C2795" s="19"/>
      <c r="D2795" s="19"/>
    </row>
    <row r="2796" spans="3:4" x14ac:dyDescent="0.2">
      <c r="C2796" s="19"/>
      <c r="D2796" s="19"/>
    </row>
    <row r="2797" spans="3:4" x14ac:dyDescent="0.2">
      <c r="C2797" s="19"/>
      <c r="D2797" s="19"/>
    </row>
    <row r="2798" spans="3:4" x14ac:dyDescent="0.2">
      <c r="C2798" s="19"/>
      <c r="D2798" s="19"/>
    </row>
    <row r="2799" spans="3:4" x14ac:dyDescent="0.2">
      <c r="C2799" s="19"/>
      <c r="D2799" s="19"/>
    </row>
    <row r="2800" spans="3:4" x14ac:dyDescent="0.2">
      <c r="C2800" s="19"/>
      <c r="D2800" s="19"/>
    </row>
    <row r="2801" spans="3:4" x14ac:dyDescent="0.2">
      <c r="C2801" s="19"/>
      <c r="D2801" s="19"/>
    </row>
    <row r="2802" spans="3:4" x14ac:dyDescent="0.2">
      <c r="C2802" s="19"/>
      <c r="D2802" s="19"/>
    </row>
    <row r="2803" spans="3:4" x14ac:dyDescent="0.2">
      <c r="C2803" s="19"/>
      <c r="D2803" s="19"/>
    </row>
    <row r="2804" spans="3:4" x14ac:dyDescent="0.2">
      <c r="C2804" s="19"/>
      <c r="D2804" s="19"/>
    </row>
    <row r="2805" spans="3:4" x14ac:dyDescent="0.2">
      <c r="C2805" s="19"/>
      <c r="D2805" s="19"/>
    </row>
    <row r="2806" spans="3:4" x14ac:dyDescent="0.2">
      <c r="C2806" s="19"/>
      <c r="D2806" s="19"/>
    </row>
    <row r="2807" spans="3:4" x14ac:dyDescent="0.2">
      <c r="C2807" s="19"/>
      <c r="D2807" s="19"/>
    </row>
    <row r="2808" spans="3:4" x14ac:dyDescent="0.2">
      <c r="C2808" s="19"/>
      <c r="D2808" s="19"/>
    </row>
    <row r="2809" spans="3:4" x14ac:dyDescent="0.2">
      <c r="C2809" s="19"/>
      <c r="D2809" s="19"/>
    </row>
    <row r="2810" spans="3:4" x14ac:dyDescent="0.2">
      <c r="C2810" s="19"/>
      <c r="D2810" s="19"/>
    </row>
    <row r="2811" spans="3:4" x14ac:dyDescent="0.2">
      <c r="C2811" s="19"/>
      <c r="D2811" s="19"/>
    </row>
    <row r="2812" spans="3:4" x14ac:dyDescent="0.2">
      <c r="C2812" s="19"/>
      <c r="D2812" s="19"/>
    </row>
    <row r="2813" spans="3:4" x14ac:dyDescent="0.2">
      <c r="C2813" s="19"/>
      <c r="D2813" s="19"/>
    </row>
    <row r="2814" spans="3:4" x14ac:dyDescent="0.2">
      <c r="C2814" s="19"/>
      <c r="D2814" s="19"/>
    </row>
    <row r="2815" spans="3:4" x14ac:dyDescent="0.2">
      <c r="C2815" s="19"/>
      <c r="D2815" s="19"/>
    </row>
    <row r="2816" spans="3:4" x14ac:dyDescent="0.2">
      <c r="C2816" s="19"/>
      <c r="D2816" s="19"/>
    </row>
    <row r="2817" spans="3:4" x14ac:dyDescent="0.2">
      <c r="C2817" s="19"/>
      <c r="D2817" s="19"/>
    </row>
    <row r="2818" spans="3:4" x14ac:dyDescent="0.2">
      <c r="C2818" s="19"/>
      <c r="D2818" s="19"/>
    </row>
    <row r="2819" spans="3:4" x14ac:dyDescent="0.2">
      <c r="C2819" s="19"/>
      <c r="D2819" s="19"/>
    </row>
    <row r="2820" spans="3:4" x14ac:dyDescent="0.2">
      <c r="C2820" s="19"/>
      <c r="D2820" s="19"/>
    </row>
    <row r="2821" spans="3:4" x14ac:dyDescent="0.2">
      <c r="C2821" s="19"/>
      <c r="D2821" s="19"/>
    </row>
    <row r="2822" spans="3:4" x14ac:dyDescent="0.2">
      <c r="C2822" s="19"/>
      <c r="D2822" s="19"/>
    </row>
    <row r="2823" spans="3:4" x14ac:dyDescent="0.2">
      <c r="C2823" s="19"/>
      <c r="D2823" s="19"/>
    </row>
    <row r="2824" spans="3:4" x14ac:dyDescent="0.2">
      <c r="C2824" s="19"/>
      <c r="D2824" s="19"/>
    </row>
    <row r="2825" spans="3:4" x14ac:dyDescent="0.2">
      <c r="C2825" s="19"/>
      <c r="D2825" s="19"/>
    </row>
    <row r="2826" spans="3:4" x14ac:dyDescent="0.2">
      <c r="C2826" s="19"/>
      <c r="D2826" s="19"/>
    </row>
    <row r="2827" spans="3:4" x14ac:dyDescent="0.2">
      <c r="C2827" s="19"/>
      <c r="D2827" s="19"/>
    </row>
    <row r="2828" spans="3:4" x14ac:dyDescent="0.2">
      <c r="C2828" s="19"/>
      <c r="D2828" s="19"/>
    </row>
    <row r="2829" spans="3:4" x14ac:dyDescent="0.2">
      <c r="C2829" s="19"/>
      <c r="D2829" s="19"/>
    </row>
    <row r="2830" spans="3:4" x14ac:dyDescent="0.2">
      <c r="C2830" s="19"/>
      <c r="D2830" s="19"/>
    </row>
    <row r="2831" spans="3:4" x14ac:dyDescent="0.2">
      <c r="C2831" s="19"/>
      <c r="D2831" s="19"/>
    </row>
    <row r="2832" spans="3:4" x14ac:dyDescent="0.2">
      <c r="C2832" s="19"/>
      <c r="D2832" s="19"/>
    </row>
    <row r="2833" spans="3:4" x14ac:dyDescent="0.2">
      <c r="C2833" s="19"/>
      <c r="D2833" s="19"/>
    </row>
    <row r="2834" spans="3:4" x14ac:dyDescent="0.2">
      <c r="C2834" s="19"/>
      <c r="D2834" s="19"/>
    </row>
    <row r="2835" spans="3:4" x14ac:dyDescent="0.2">
      <c r="C2835" s="19"/>
      <c r="D2835" s="19"/>
    </row>
    <row r="2836" spans="3:4" x14ac:dyDescent="0.2">
      <c r="C2836" s="19"/>
      <c r="D2836" s="19"/>
    </row>
    <row r="2837" spans="3:4" x14ac:dyDescent="0.2">
      <c r="C2837" s="19"/>
      <c r="D2837" s="19"/>
    </row>
    <row r="2838" spans="3:4" x14ac:dyDescent="0.2">
      <c r="C2838" s="19"/>
      <c r="D2838" s="19"/>
    </row>
    <row r="2839" spans="3:4" x14ac:dyDescent="0.2">
      <c r="C2839" s="19"/>
      <c r="D2839" s="19"/>
    </row>
    <row r="2840" spans="3:4" x14ac:dyDescent="0.2">
      <c r="C2840" s="19"/>
      <c r="D2840" s="19"/>
    </row>
    <row r="2841" spans="3:4" x14ac:dyDescent="0.2">
      <c r="C2841" s="19"/>
      <c r="D2841" s="19"/>
    </row>
    <row r="2842" spans="3:4" x14ac:dyDescent="0.2">
      <c r="C2842" s="19"/>
      <c r="D2842" s="19"/>
    </row>
    <row r="2843" spans="3:4" x14ac:dyDescent="0.2">
      <c r="C2843" s="19"/>
      <c r="D2843" s="19"/>
    </row>
    <row r="2844" spans="3:4" x14ac:dyDescent="0.2">
      <c r="C2844" s="19"/>
      <c r="D2844" s="19"/>
    </row>
    <row r="2845" spans="3:4" x14ac:dyDescent="0.2">
      <c r="C2845" s="19"/>
      <c r="D2845" s="19"/>
    </row>
    <row r="2846" spans="3:4" x14ac:dyDescent="0.2">
      <c r="C2846" s="19"/>
      <c r="D2846" s="19"/>
    </row>
    <row r="2847" spans="3:4" x14ac:dyDescent="0.2">
      <c r="C2847" s="19"/>
      <c r="D2847" s="19"/>
    </row>
    <row r="2848" spans="3:4" x14ac:dyDescent="0.2">
      <c r="C2848" s="19"/>
      <c r="D2848" s="19"/>
    </row>
    <row r="2849" spans="3:4" x14ac:dyDescent="0.2">
      <c r="C2849" s="19"/>
      <c r="D2849" s="19"/>
    </row>
    <row r="2850" spans="3:4" x14ac:dyDescent="0.2">
      <c r="C2850" s="19"/>
      <c r="D2850" s="19"/>
    </row>
    <row r="2851" spans="3:4" x14ac:dyDescent="0.2">
      <c r="C2851" s="19"/>
      <c r="D2851" s="19"/>
    </row>
    <row r="2852" spans="3:4" x14ac:dyDescent="0.2">
      <c r="C2852" s="19"/>
      <c r="D2852" s="19"/>
    </row>
    <row r="2853" spans="3:4" x14ac:dyDescent="0.2">
      <c r="C2853" s="19"/>
      <c r="D2853" s="19"/>
    </row>
    <row r="2854" spans="3:4" x14ac:dyDescent="0.2">
      <c r="C2854" s="19"/>
      <c r="D2854" s="19"/>
    </row>
    <row r="2855" spans="3:4" x14ac:dyDescent="0.2">
      <c r="C2855" s="19"/>
      <c r="D2855" s="19"/>
    </row>
    <row r="2856" spans="3:4" x14ac:dyDescent="0.2">
      <c r="C2856" s="19"/>
      <c r="D2856" s="19"/>
    </row>
    <row r="2857" spans="3:4" x14ac:dyDescent="0.2">
      <c r="C2857" s="19"/>
      <c r="D2857" s="19"/>
    </row>
    <row r="2858" spans="3:4" x14ac:dyDescent="0.2">
      <c r="C2858" s="19"/>
      <c r="D2858" s="19"/>
    </row>
    <row r="2859" spans="3:4" x14ac:dyDescent="0.2">
      <c r="C2859" s="19"/>
      <c r="D2859" s="19"/>
    </row>
    <row r="2860" spans="3:4" x14ac:dyDescent="0.2">
      <c r="C2860" s="19"/>
      <c r="D2860" s="19"/>
    </row>
    <row r="2861" spans="3:4" x14ac:dyDescent="0.2">
      <c r="C2861" s="19"/>
      <c r="D2861" s="19"/>
    </row>
    <row r="2862" spans="3:4" x14ac:dyDescent="0.2">
      <c r="C2862" s="19"/>
      <c r="D2862" s="19"/>
    </row>
    <row r="2863" spans="3:4" x14ac:dyDescent="0.2">
      <c r="C2863" s="19"/>
      <c r="D2863" s="19"/>
    </row>
    <row r="2864" spans="3:4" x14ac:dyDescent="0.2">
      <c r="C2864" s="19"/>
      <c r="D2864" s="19"/>
    </row>
    <row r="2865" spans="3:4" x14ac:dyDescent="0.2">
      <c r="C2865" s="19"/>
      <c r="D2865" s="19"/>
    </row>
    <row r="2866" spans="3:4" x14ac:dyDescent="0.2">
      <c r="C2866" s="19"/>
      <c r="D2866" s="19"/>
    </row>
    <row r="2867" spans="3:4" x14ac:dyDescent="0.2">
      <c r="C2867" s="19"/>
      <c r="D2867" s="19"/>
    </row>
    <row r="2868" spans="3:4" x14ac:dyDescent="0.2">
      <c r="C2868" s="19"/>
      <c r="D2868" s="19"/>
    </row>
    <row r="2869" spans="3:4" x14ac:dyDescent="0.2">
      <c r="C2869" s="19"/>
      <c r="D2869" s="19"/>
    </row>
    <row r="2870" spans="3:4" x14ac:dyDescent="0.2">
      <c r="C2870" s="19"/>
      <c r="D2870" s="19"/>
    </row>
    <row r="2871" spans="3:4" x14ac:dyDescent="0.2">
      <c r="C2871" s="19"/>
      <c r="D2871" s="19"/>
    </row>
    <row r="2872" spans="3:4" x14ac:dyDescent="0.2">
      <c r="C2872" s="19"/>
      <c r="D2872" s="19"/>
    </row>
    <row r="2873" spans="3:4" x14ac:dyDescent="0.2">
      <c r="C2873" s="19"/>
      <c r="D2873" s="19"/>
    </row>
    <row r="2874" spans="3:4" x14ac:dyDescent="0.2">
      <c r="C2874" s="19"/>
      <c r="D2874" s="19"/>
    </row>
    <row r="2875" spans="3:4" x14ac:dyDescent="0.2">
      <c r="C2875" s="19"/>
      <c r="D2875" s="19"/>
    </row>
    <row r="2876" spans="3:4" x14ac:dyDescent="0.2">
      <c r="C2876" s="19"/>
      <c r="D2876" s="19"/>
    </row>
    <row r="2877" spans="3:4" x14ac:dyDescent="0.2">
      <c r="C2877" s="19"/>
      <c r="D2877" s="19"/>
    </row>
    <row r="2878" spans="3:4" x14ac:dyDescent="0.2">
      <c r="C2878" s="19"/>
      <c r="D2878" s="19"/>
    </row>
    <row r="2879" spans="3:4" x14ac:dyDescent="0.2">
      <c r="C2879" s="19"/>
      <c r="D2879" s="19"/>
    </row>
    <row r="2880" spans="3:4" x14ac:dyDescent="0.2">
      <c r="C2880" s="19"/>
      <c r="D2880" s="19"/>
    </row>
    <row r="2881" spans="3:4" x14ac:dyDescent="0.2">
      <c r="C2881" s="19"/>
      <c r="D2881" s="19"/>
    </row>
    <row r="2882" spans="3:4" x14ac:dyDescent="0.2">
      <c r="C2882" s="19"/>
      <c r="D2882" s="19"/>
    </row>
    <row r="2883" spans="3:4" x14ac:dyDescent="0.2">
      <c r="C2883" s="19"/>
      <c r="D2883" s="19"/>
    </row>
    <row r="2884" spans="3:4" x14ac:dyDescent="0.2">
      <c r="C2884" s="19"/>
      <c r="D2884" s="19"/>
    </row>
    <row r="2885" spans="3:4" x14ac:dyDescent="0.2">
      <c r="C2885" s="19"/>
      <c r="D2885" s="19"/>
    </row>
    <row r="2886" spans="3:4" x14ac:dyDescent="0.2">
      <c r="C2886" s="19"/>
      <c r="D2886" s="19"/>
    </row>
    <row r="2887" spans="3:4" x14ac:dyDescent="0.2">
      <c r="C2887" s="19"/>
      <c r="D2887" s="19"/>
    </row>
    <row r="2888" spans="3:4" x14ac:dyDescent="0.2">
      <c r="C2888" s="19"/>
      <c r="D2888" s="19"/>
    </row>
    <row r="2889" spans="3:4" x14ac:dyDescent="0.2">
      <c r="C2889" s="19"/>
      <c r="D2889" s="19"/>
    </row>
    <row r="2890" spans="3:4" x14ac:dyDescent="0.2">
      <c r="C2890" s="19"/>
      <c r="D2890" s="19"/>
    </row>
    <row r="2891" spans="3:4" x14ac:dyDescent="0.2">
      <c r="C2891" s="19"/>
      <c r="D2891" s="19"/>
    </row>
    <row r="2892" spans="3:4" x14ac:dyDescent="0.2">
      <c r="C2892" s="19"/>
      <c r="D2892" s="19"/>
    </row>
    <row r="2893" spans="3:4" x14ac:dyDescent="0.2">
      <c r="C2893" s="19"/>
      <c r="D2893" s="19"/>
    </row>
    <row r="2894" spans="3:4" x14ac:dyDescent="0.2">
      <c r="C2894" s="19"/>
      <c r="D2894" s="19"/>
    </row>
    <row r="2895" spans="3:4" x14ac:dyDescent="0.2">
      <c r="C2895" s="19"/>
      <c r="D2895" s="19"/>
    </row>
    <row r="2896" spans="3:4" x14ac:dyDescent="0.2">
      <c r="C2896" s="19"/>
      <c r="D2896" s="19"/>
    </row>
    <row r="2897" spans="3:4" x14ac:dyDescent="0.2">
      <c r="C2897" s="19"/>
      <c r="D2897" s="19"/>
    </row>
    <row r="2898" spans="3:4" x14ac:dyDescent="0.2">
      <c r="C2898" s="19"/>
      <c r="D2898" s="19"/>
    </row>
    <row r="2899" spans="3:4" x14ac:dyDescent="0.2">
      <c r="C2899" s="19"/>
      <c r="D2899" s="19"/>
    </row>
    <row r="2900" spans="3:4" x14ac:dyDescent="0.2">
      <c r="C2900" s="19"/>
      <c r="D2900" s="19"/>
    </row>
    <row r="2901" spans="3:4" x14ac:dyDescent="0.2">
      <c r="C2901" s="19"/>
      <c r="D2901" s="19"/>
    </row>
    <row r="2902" spans="3:4" x14ac:dyDescent="0.2">
      <c r="C2902" s="19"/>
      <c r="D2902" s="19"/>
    </row>
    <row r="2903" spans="3:4" x14ac:dyDescent="0.2">
      <c r="C2903" s="19"/>
      <c r="D2903" s="19"/>
    </row>
    <row r="2904" spans="3:4" x14ac:dyDescent="0.2">
      <c r="C2904" s="19"/>
      <c r="D2904" s="19"/>
    </row>
    <row r="2905" spans="3:4" x14ac:dyDescent="0.2">
      <c r="C2905" s="19"/>
      <c r="D2905" s="19"/>
    </row>
    <row r="2906" spans="3:4" x14ac:dyDescent="0.2">
      <c r="C2906" s="19"/>
      <c r="D2906" s="19"/>
    </row>
    <row r="2907" spans="3:4" x14ac:dyDescent="0.2">
      <c r="C2907" s="19"/>
      <c r="D2907" s="19"/>
    </row>
    <row r="2908" spans="3:4" x14ac:dyDescent="0.2">
      <c r="C2908" s="19"/>
      <c r="D2908" s="19"/>
    </row>
    <row r="2909" spans="3:4" x14ac:dyDescent="0.2">
      <c r="C2909" s="19"/>
      <c r="D2909" s="19"/>
    </row>
    <row r="2910" spans="3:4" x14ac:dyDescent="0.2">
      <c r="C2910" s="19"/>
      <c r="D2910" s="19"/>
    </row>
    <row r="2911" spans="3:4" x14ac:dyDescent="0.2">
      <c r="C2911" s="19"/>
      <c r="D2911" s="19"/>
    </row>
    <row r="2912" spans="3:4" x14ac:dyDescent="0.2">
      <c r="C2912" s="19"/>
      <c r="D2912" s="19"/>
    </row>
    <row r="2913" spans="3:4" x14ac:dyDescent="0.2">
      <c r="C2913" s="19"/>
      <c r="D2913" s="19"/>
    </row>
    <row r="2914" spans="3:4" x14ac:dyDescent="0.2">
      <c r="C2914" s="19"/>
      <c r="D2914" s="19"/>
    </row>
    <row r="2915" spans="3:4" x14ac:dyDescent="0.2">
      <c r="C2915" s="19"/>
      <c r="D2915" s="19"/>
    </row>
    <row r="2916" spans="3:4" x14ac:dyDescent="0.2">
      <c r="C2916" s="19"/>
      <c r="D2916" s="19"/>
    </row>
    <row r="2917" spans="3:4" x14ac:dyDescent="0.2">
      <c r="C2917" s="19"/>
      <c r="D2917" s="19"/>
    </row>
    <row r="2918" spans="3:4" x14ac:dyDescent="0.2">
      <c r="C2918" s="19"/>
      <c r="D2918" s="19"/>
    </row>
    <row r="2919" spans="3:4" x14ac:dyDescent="0.2">
      <c r="C2919" s="19"/>
      <c r="D2919" s="19"/>
    </row>
    <row r="2920" spans="3:4" x14ac:dyDescent="0.2">
      <c r="C2920" s="19"/>
      <c r="D2920" s="19"/>
    </row>
    <row r="2921" spans="3:4" x14ac:dyDescent="0.2">
      <c r="C2921" s="19"/>
      <c r="D2921" s="19"/>
    </row>
    <row r="2922" spans="3:4" x14ac:dyDescent="0.2">
      <c r="C2922" s="19"/>
      <c r="D2922" s="19"/>
    </row>
    <row r="2923" spans="3:4" x14ac:dyDescent="0.2">
      <c r="C2923" s="19"/>
      <c r="D2923" s="19"/>
    </row>
    <row r="2924" spans="3:4" x14ac:dyDescent="0.2">
      <c r="C2924" s="19"/>
      <c r="D2924" s="19"/>
    </row>
    <row r="2925" spans="3:4" x14ac:dyDescent="0.2">
      <c r="C2925" s="19"/>
      <c r="D2925" s="19"/>
    </row>
    <row r="2926" spans="3:4" x14ac:dyDescent="0.2">
      <c r="C2926" s="19"/>
      <c r="D2926" s="19"/>
    </row>
    <row r="2927" spans="3:4" x14ac:dyDescent="0.2">
      <c r="C2927" s="19"/>
      <c r="D2927" s="19"/>
    </row>
    <row r="2928" spans="3:4" x14ac:dyDescent="0.2">
      <c r="C2928" s="19"/>
      <c r="D2928" s="19"/>
    </row>
    <row r="2929" spans="3:4" x14ac:dyDescent="0.2">
      <c r="C2929" s="19"/>
      <c r="D2929" s="19"/>
    </row>
    <row r="2930" spans="3:4" x14ac:dyDescent="0.2">
      <c r="C2930" s="19"/>
      <c r="D2930" s="19"/>
    </row>
    <row r="2931" spans="3:4" x14ac:dyDescent="0.2">
      <c r="C2931" s="19"/>
      <c r="D2931" s="19"/>
    </row>
    <row r="2932" spans="3:4" x14ac:dyDescent="0.2">
      <c r="C2932" s="19"/>
      <c r="D2932" s="19"/>
    </row>
    <row r="2933" spans="3:4" x14ac:dyDescent="0.2">
      <c r="C2933" s="19"/>
      <c r="D2933" s="19"/>
    </row>
    <row r="2934" spans="3:4" x14ac:dyDescent="0.2">
      <c r="C2934" s="19"/>
      <c r="D2934" s="19"/>
    </row>
    <row r="2935" spans="3:4" x14ac:dyDescent="0.2">
      <c r="C2935" s="19"/>
      <c r="D2935" s="19"/>
    </row>
    <row r="2936" spans="3:4" x14ac:dyDescent="0.2">
      <c r="C2936" s="19"/>
      <c r="D2936" s="19"/>
    </row>
    <row r="2937" spans="3:4" x14ac:dyDescent="0.2">
      <c r="C2937" s="19"/>
      <c r="D2937" s="19"/>
    </row>
    <row r="2938" spans="3:4" x14ac:dyDescent="0.2">
      <c r="C2938" s="19"/>
      <c r="D2938" s="19"/>
    </row>
    <row r="2939" spans="3:4" x14ac:dyDescent="0.2">
      <c r="C2939" s="19"/>
      <c r="D2939" s="19"/>
    </row>
    <row r="2940" spans="3:4" x14ac:dyDescent="0.2">
      <c r="C2940" s="19"/>
      <c r="D2940" s="19"/>
    </row>
    <row r="2941" spans="3:4" x14ac:dyDescent="0.2">
      <c r="C2941" s="19"/>
      <c r="D2941" s="19"/>
    </row>
    <row r="2942" spans="3:4" x14ac:dyDescent="0.2">
      <c r="C2942" s="19"/>
      <c r="D2942" s="19"/>
    </row>
    <row r="2943" spans="3:4" x14ac:dyDescent="0.2">
      <c r="C2943" s="19"/>
      <c r="D2943" s="19"/>
    </row>
    <row r="2944" spans="3:4" x14ac:dyDescent="0.2">
      <c r="C2944" s="19"/>
      <c r="D2944" s="19"/>
    </row>
    <row r="2945" spans="3:4" x14ac:dyDescent="0.2">
      <c r="C2945" s="19"/>
      <c r="D2945" s="19"/>
    </row>
    <row r="2946" spans="3:4" x14ac:dyDescent="0.2">
      <c r="C2946" s="19"/>
      <c r="D2946" s="19"/>
    </row>
    <row r="2947" spans="3:4" x14ac:dyDescent="0.2">
      <c r="C2947" s="19"/>
      <c r="D2947" s="19"/>
    </row>
    <row r="2948" spans="3:4" x14ac:dyDescent="0.2">
      <c r="C2948" s="19"/>
      <c r="D2948" s="19"/>
    </row>
    <row r="2949" spans="3:4" x14ac:dyDescent="0.2">
      <c r="C2949" s="19"/>
      <c r="D2949" s="19"/>
    </row>
    <row r="2950" spans="3:4" x14ac:dyDescent="0.2">
      <c r="C2950" s="19"/>
      <c r="D2950" s="19"/>
    </row>
    <row r="2951" spans="3:4" x14ac:dyDescent="0.2">
      <c r="C2951" s="19"/>
      <c r="D2951" s="19"/>
    </row>
    <row r="2952" spans="3:4" x14ac:dyDescent="0.2">
      <c r="C2952" s="19"/>
      <c r="D2952" s="19"/>
    </row>
    <row r="2953" spans="3:4" x14ac:dyDescent="0.2">
      <c r="C2953" s="19"/>
      <c r="D2953" s="19"/>
    </row>
    <row r="2954" spans="3:4" x14ac:dyDescent="0.2">
      <c r="C2954" s="19"/>
      <c r="D2954" s="19"/>
    </row>
    <row r="2955" spans="3:4" x14ac:dyDescent="0.2">
      <c r="C2955" s="19"/>
      <c r="D2955" s="19"/>
    </row>
    <row r="2956" spans="3:4" x14ac:dyDescent="0.2">
      <c r="C2956" s="19"/>
      <c r="D2956" s="19"/>
    </row>
    <row r="2957" spans="3:4" x14ac:dyDescent="0.2">
      <c r="C2957" s="19"/>
      <c r="D2957" s="19"/>
    </row>
    <row r="2958" spans="3:4" x14ac:dyDescent="0.2">
      <c r="C2958" s="19"/>
      <c r="D2958" s="19"/>
    </row>
    <row r="2959" spans="3:4" x14ac:dyDescent="0.2">
      <c r="C2959" s="19"/>
      <c r="D2959" s="19"/>
    </row>
    <row r="2960" spans="3:4" x14ac:dyDescent="0.2">
      <c r="C2960" s="19"/>
      <c r="D2960" s="19"/>
    </row>
    <row r="2961" spans="3:4" x14ac:dyDescent="0.2">
      <c r="C2961" s="19"/>
      <c r="D2961" s="19"/>
    </row>
    <row r="2962" spans="3:4" x14ac:dyDescent="0.2">
      <c r="C2962" s="19"/>
      <c r="D2962" s="19"/>
    </row>
    <row r="2963" spans="3:4" x14ac:dyDescent="0.2">
      <c r="C2963" s="19"/>
      <c r="D2963" s="19"/>
    </row>
    <row r="2964" spans="3:4" x14ac:dyDescent="0.2">
      <c r="C2964" s="19"/>
      <c r="D2964" s="19"/>
    </row>
    <row r="2965" spans="3:4" x14ac:dyDescent="0.2">
      <c r="C2965" s="19"/>
      <c r="D2965" s="19"/>
    </row>
    <row r="2966" spans="3:4" x14ac:dyDescent="0.2">
      <c r="C2966" s="19"/>
      <c r="D2966" s="19"/>
    </row>
    <row r="2967" spans="3:4" x14ac:dyDescent="0.2">
      <c r="C2967" s="19"/>
      <c r="D2967" s="19"/>
    </row>
    <row r="2968" spans="3:4" x14ac:dyDescent="0.2">
      <c r="C2968" s="19"/>
      <c r="D2968" s="19"/>
    </row>
    <row r="2969" spans="3:4" x14ac:dyDescent="0.2">
      <c r="C2969" s="19"/>
      <c r="D2969" s="19"/>
    </row>
    <row r="2970" spans="3:4" x14ac:dyDescent="0.2">
      <c r="C2970" s="19"/>
      <c r="D2970" s="19"/>
    </row>
    <row r="2971" spans="3:4" x14ac:dyDescent="0.2">
      <c r="C2971" s="19"/>
      <c r="D2971" s="19"/>
    </row>
    <row r="2972" spans="3:4" x14ac:dyDescent="0.2">
      <c r="C2972" s="19"/>
      <c r="D2972" s="19"/>
    </row>
    <row r="2973" spans="3:4" x14ac:dyDescent="0.2">
      <c r="C2973" s="19"/>
      <c r="D2973" s="19"/>
    </row>
    <row r="2974" spans="3:4" x14ac:dyDescent="0.2">
      <c r="C2974" s="19"/>
      <c r="D2974" s="19"/>
    </row>
    <row r="2975" spans="3:4" x14ac:dyDescent="0.2">
      <c r="C2975" s="19"/>
      <c r="D2975" s="19"/>
    </row>
    <row r="2976" spans="3:4" x14ac:dyDescent="0.2">
      <c r="C2976" s="19"/>
      <c r="D2976" s="19"/>
    </row>
    <row r="2977" spans="3:4" x14ac:dyDescent="0.2">
      <c r="C2977" s="19"/>
      <c r="D2977" s="19"/>
    </row>
    <row r="2978" spans="3:4" x14ac:dyDescent="0.2">
      <c r="C2978" s="19"/>
      <c r="D2978" s="19"/>
    </row>
    <row r="2979" spans="3:4" x14ac:dyDescent="0.2">
      <c r="C2979" s="19"/>
      <c r="D2979" s="19"/>
    </row>
    <row r="2980" spans="3:4" x14ac:dyDescent="0.2">
      <c r="C2980" s="19"/>
      <c r="D2980" s="19"/>
    </row>
    <row r="2981" spans="3:4" x14ac:dyDescent="0.2">
      <c r="C2981" s="19"/>
      <c r="D2981" s="19"/>
    </row>
    <row r="2982" spans="3:4" x14ac:dyDescent="0.2">
      <c r="C2982" s="19"/>
      <c r="D2982" s="19"/>
    </row>
    <row r="2983" spans="3:4" x14ac:dyDescent="0.2">
      <c r="C2983" s="19"/>
      <c r="D2983" s="19"/>
    </row>
    <row r="2984" spans="3:4" x14ac:dyDescent="0.2">
      <c r="C2984" s="19"/>
      <c r="D2984" s="19"/>
    </row>
    <row r="2985" spans="3:4" x14ac:dyDescent="0.2">
      <c r="C2985" s="19"/>
      <c r="D2985" s="19"/>
    </row>
    <row r="2986" spans="3:4" x14ac:dyDescent="0.2">
      <c r="C2986" s="19"/>
      <c r="D2986" s="19"/>
    </row>
    <row r="2987" spans="3:4" x14ac:dyDescent="0.2">
      <c r="C2987" s="19"/>
      <c r="D2987" s="19"/>
    </row>
    <row r="2988" spans="3:4" x14ac:dyDescent="0.2">
      <c r="C2988" s="19"/>
      <c r="D2988" s="19"/>
    </row>
    <row r="2989" spans="3:4" x14ac:dyDescent="0.2">
      <c r="C2989" s="19"/>
      <c r="D2989" s="19"/>
    </row>
    <row r="2990" spans="3:4" x14ac:dyDescent="0.2">
      <c r="C2990" s="19"/>
      <c r="D2990" s="19"/>
    </row>
    <row r="2991" spans="3:4" x14ac:dyDescent="0.2">
      <c r="C2991" s="19"/>
      <c r="D2991" s="19"/>
    </row>
    <row r="2992" spans="3:4" x14ac:dyDescent="0.2">
      <c r="C2992" s="19"/>
      <c r="D2992" s="19"/>
    </row>
    <row r="2993" spans="3:4" x14ac:dyDescent="0.2">
      <c r="C2993" s="19"/>
      <c r="D2993" s="19"/>
    </row>
    <row r="2994" spans="3:4" x14ac:dyDescent="0.2">
      <c r="C2994" s="19"/>
      <c r="D2994" s="19"/>
    </row>
    <row r="2995" spans="3:4" x14ac:dyDescent="0.2">
      <c r="C2995" s="19"/>
      <c r="D2995" s="19"/>
    </row>
    <row r="2996" spans="3:4" x14ac:dyDescent="0.2">
      <c r="C2996" s="19"/>
      <c r="D2996" s="19"/>
    </row>
    <row r="2997" spans="3:4" x14ac:dyDescent="0.2">
      <c r="C2997" s="19"/>
      <c r="D2997" s="19"/>
    </row>
    <row r="2998" spans="3:4" x14ac:dyDescent="0.2">
      <c r="C2998" s="19"/>
      <c r="D2998" s="19"/>
    </row>
    <row r="2999" spans="3:4" x14ac:dyDescent="0.2">
      <c r="C2999" s="19"/>
      <c r="D2999" s="19"/>
    </row>
    <row r="3000" spans="3:4" x14ac:dyDescent="0.2">
      <c r="C3000" s="19"/>
      <c r="D3000" s="19"/>
    </row>
    <row r="3001" spans="3:4" x14ac:dyDescent="0.2">
      <c r="C3001" s="19"/>
      <c r="D3001" s="19"/>
    </row>
    <row r="3002" spans="3:4" x14ac:dyDescent="0.2">
      <c r="C3002" s="19"/>
      <c r="D3002" s="19"/>
    </row>
    <row r="3003" spans="3:4" x14ac:dyDescent="0.2">
      <c r="C3003" s="19"/>
      <c r="D3003" s="19"/>
    </row>
    <row r="3004" spans="3:4" x14ac:dyDescent="0.2">
      <c r="C3004" s="19"/>
      <c r="D3004" s="19"/>
    </row>
    <row r="3005" spans="3:4" x14ac:dyDescent="0.2">
      <c r="C3005" s="19"/>
      <c r="D3005" s="19"/>
    </row>
    <row r="3006" spans="3:4" x14ac:dyDescent="0.2">
      <c r="C3006" s="19"/>
      <c r="D3006" s="19"/>
    </row>
    <row r="3007" spans="3:4" x14ac:dyDescent="0.2">
      <c r="C3007" s="19"/>
      <c r="D3007" s="19"/>
    </row>
    <row r="3008" spans="3:4" x14ac:dyDescent="0.2">
      <c r="C3008" s="19"/>
      <c r="D3008" s="19"/>
    </row>
    <row r="3009" spans="3:4" x14ac:dyDescent="0.2">
      <c r="C3009" s="19"/>
      <c r="D3009" s="19"/>
    </row>
    <row r="3010" spans="3:4" x14ac:dyDescent="0.2">
      <c r="C3010" s="19"/>
      <c r="D3010" s="19"/>
    </row>
    <row r="3011" spans="3:4" x14ac:dyDescent="0.2">
      <c r="C3011" s="19"/>
      <c r="D3011" s="19"/>
    </row>
    <row r="3012" spans="3:4" x14ac:dyDescent="0.2">
      <c r="C3012" s="19"/>
      <c r="D3012" s="19"/>
    </row>
    <row r="3013" spans="3:4" x14ac:dyDescent="0.2">
      <c r="C3013" s="19"/>
      <c r="D3013" s="19"/>
    </row>
    <row r="3014" spans="3:4" x14ac:dyDescent="0.2">
      <c r="C3014" s="19"/>
      <c r="D3014" s="19"/>
    </row>
    <row r="3015" spans="3:4" x14ac:dyDescent="0.2">
      <c r="C3015" s="19"/>
      <c r="D3015" s="19"/>
    </row>
    <row r="3016" spans="3:4" x14ac:dyDescent="0.2">
      <c r="C3016" s="19"/>
      <c r="D3016" s="19"/>
    </row>
    <row r="3017" spans="3:4" x14ac:dyDescent="0.2">
      <c r="C3017" s="19"/>
      <c r="D3017" s="19"/>
    </row>
    <row r="3018" spans="3:4" x14ac:dyDescent="0.2">
      <c r="C3018" s="19"/>
      <c r="D3018" s="19"/>
    </row>
    <row r="3019" spans="3:4" x14ac:dyDescent="0.2">
      <c r="C3019" s="19"/>
      <c r="D3019" s="19"/>
    </row>
    <row r="3020" spans="3:4" x14ac:dyDescent="0.2">
      <c r="C3020" s="19"/>
      <c r="D3020" s="19"/>
    </row>
    <row r="3021" spans="3:4" x14ac:dyDescent="0.2">
      <c r="C3021" s="19"/>
      <c r="D3021" s="19"/>
    </row>
    <row r="3022" spans="3:4" x14ac:dyDescent="0.2">
      <c r="C3022" s="19"/>
      <c r="D3022" s="19"/>
    </row>
    <row r="3023" spans="3:4" x14ac:dyDescent="0.2">
      <c r="C3023" s="19"/>
      <c r="D3023" s="19"/>
    </row>
    <row r="3024" spans="3:4" x14ac:dyDescent="0.2">
      <c r="C3024" s="19"/>
      <c r="D3024" s="19"/>
    </row>
    <row r="3025" spans="3:4" x14ac:dyDescent="0.2">
      <c r="C3025" s="19"/>
      <c r="D3025" s="19"/>
    </row>
    <row r="3026" spans="3:4" x14ac:dyDescent="0.2">
      <c r="C3026" s="19"/>
      <c r="D3026" s="19"/>
    </row>
    <row r="3027" spans="3:4" x14ac:dyDescent="0.2">
      <c r="C3027" s="19"/>
      <c r="D3027" s="19"/>
    </row>
    <row r="3028" spans="3:4" x14ac:dyDescent="0.2">
      <c r="C3028" s="19"/>
      <c r="D3028" s="19"/>
    </row>
    <row r="3029" spans="3:4" x14ac:dyDescent="0.2">
      <c r="C3029" s="19"/>
      <c r="D3029" s="19"/>
    </row>
    <row r="3030" spans="3:4" x14ac:dyDescent="0.2">
      <c r="C3030" s="19"/>
      <c r="D3030" s="19"/>
    </row>
    <row r="3031" spans="3:4" x14ac:dyDescent="0.2">
      <c r="C3031" s="19"/>
      <c r="D3031" s="19"/>
    </row>
    <row r="3032" spans="3:4" x14ac:dyDescent="0.2">
      <c r="C3032" s="19"/>
      <c r="D3032" s="19"/>
    </row>
    <row r="3033" spans="3:4" x14ac:dyDescent="0.2">
      <c r="C3033" s="19"/>
      <c r="D3033" s="19"/>
    </row>
    <row r="3034" spans="3:4" x14ac:dyDescent="0.2">
      <c r="C3034" s="19"/>
      <c r="D3034" s="19"/>
    </row>
    <row r="3035" spans="3:4" x14ac:dyDescent="0.2">
      <c r="C3035" s="19"/>
      <c r="D3035" s="19"/>
    </row>
    <row r="3036" spans="3:4" x14ac:dyDescent="0.2">
      <c r="C3036" s="19"/>
      <c r="D3036" s="19"/>
    </row>
    <row r="3037" spans="3:4" x14ac:dyDescent="0.2">
      <c r="C3037" s="19"/>
      <c r="D3037" s="19"/>
    </row>
    <row r="3038" spans="3:4" x14ac:dyDescent="0.2">
      <c r="C3038" s="19"/>
      <c r="D3038" s="19"/>
    </row>
    <row r="3039" spans="3:4" x14ac:dyDescent="0.2">
      <c r="C3039" s="19"/>
      <c r="D3039" s="19"/>
    </row>
    <row r="3040" spans="3:4" x14ac:dyDescent="0.2">
      <c r="C3040" s="19"/>
      <c r="D3040" s="19"/>
    </row>
    <row r="3041" spans="3:4" x14ac:dyDescent="0.2">
      <c r="C3041" s="19"/>
      <c r="D3041" s="19"/>
    </row>
    <row r="3042" spans="3:4" x14ac:dyDescent="0.2">
      <c r="C3042" s="19"/>
      <c r="D3042" s="19"/>
    </row>
    <row r="3043" spans="3:4" x14ac:dyDescent="0.2">
      <c r="C3043" s="19"/>
      <c r="D3043" s="19"/>
    </row>
    <row r="3044" spans="3:4" x14ac:dyDescent="0.2">
      <c r="C3044" s="19"/>
      <c r="D3044" s="19"/>
    </row>
    <row r="3045" spans="3:4" x14ac:dyDescent="0.2">
      <c r="C3045" s="19"/>
      <c r="D3045" s="19"/>
    </row>
    <row r="3046" spans="3:4" x14ac:dyDescent="0.2">
      <c r="C3046" s="19"/>
      <c r="D3046" s="19"/>
    </row>
    <row r="3047" spans="3:4" x14ac:dyDescent="0.2">
      <c r="C3047" s="19"/>
      <c r="D3047" s="19"/>
    </row>
    <row r="3048" spans="3:4" x14ac:dyDescent="0.2">
      <c r="C3048" s="19"/>
      <c r="D3048" s="19"/>
    </row>
    <row r="3049" spans="3:4" x14ac:dyDescent="0.2">
      <c r="C3049" s="19"/>
      <c r="D3049" s="19"/>
    </row>
    <row r="3050" spans="3:4" x14ac:dyDescent="0.2">
      <c r="C3050" s="19"/>
      <c r="D3050" s="19"/>
    </row>
    <row r="3051" spans="3:4" x14ac:dyDescent="0.2">
      <c r="C3051" s="19"/>
      <c r="D3051" s="19"/>
    </row>
    <row r="3052" spans="3:4" x14ac:dyDescent="0.2">
      <c r="C3052" s="19"/>
      <c r="D3052" s="19"/>
    </row>
    <row r="3053" spans="3:4" x14ac:dyDescent="0.2">
      <c r="C3053" s="19"/>
      <c r="D3053" s="19"/>
    </row>
    <row r="3054" spans="3:4" x14ac:dyDescent="0.2">
      <c r="C3054" s="19"/>
      <c r="D3054" s="19"/>
    </row>
    <row r="3055" spans="3:4" x14ac:dyDescent="0.2">
      <c r="C3055" s="19"/>
      <c r="D3055" s="19"/>
    </row>
    <row r="3056" spans="3:4" x14ac:dyDescent="0.2">
      <c r="C3056" s="19"/>
      <c r="D3056" s="19"/>
    </row>
    <row r="3057" spans="3:4" x14ac:dyDescent="0.2">
      <c r="C3057" s="19"/>
      <c r="D3057" s="19"/>
    </row>
    <row r="3058" spans="3:4" x14ac:dyDescent="0.2">
      <c r="C3058" s="19"/>
      <c r="D3058" s="19"/>
    </row>
    <row r="3059" spans="3:4" x14ac:dyDescent="0.2">
      <c r="C3059" s="19"/>
      <c r="D3059" s="19"/>
    </row>
    <row r="3060" spans="3:4" x14ac:dyDescent="0.2">
      <c r="C3060" s="19"/>
      <c r="D3060" s="19"/>
    </row>
    <row r="3061" spans="3:4" x14ac:dyDescent="0.2">
      <c r="C3061" s="19"/>
      <c r="D3061" s="19"/>
    </row>
    <row r="3062" spans="3:4" x14ac:dyDescent="0.2">
      <c r="C3062" s="19"/>
      <c r="D3062" s="19"/>
    </row>
    <row r="3063" spans="3:4" x14ac:dyDescent="0.2">
      <c r="C3063" s="19"/>
      <c r="D3063" s="19"/>
    </row>
    <row r="3064" spans="3:4" x14ac:dyDescent="0.2">
      <c r="C3064" s="19"/>
      <c r="D3064" s="19"/>
    </row>
    <row r="3065" spans="3:4" x14ac:dyDescent="0.2">
      <c r="C3065" s="19"/>
      <c r="D3065" s="19"/>
    </row>
    <row r="3066" spans="3:4" x14ac:dyDescent="0.2">
      <c r="C3066" s="19"/>
      <c r="D3066" s="19"/>
    </row>
    <row r="3067" spans="3:4" x14ac:dyDescent="0.2">
      <c r="C3067" s="19"/>
      <c r="D3067" s="19"/>
    </row>
    <row r="3068" spans="3:4" x14ac:dyDescent="0.2">
      <c r="C3068" s="19"/>
      <c r="D3068" s="19"/>
    </row>
    <row r="3069" spans="3:4" x14ac:dyDescent="0.2">
      <c r="C3069" s="19"/>
      <c r="D3069" s="19"/>
    </row>
    <row r="3070" spans="3:4" x14ac:dyDescent="0.2">
      <c r="C3070" s="19"/>
      <c r="D3070" s="19"/>
    </row>
    <row r="3071" spans="3:4" x14ac:dyDescent="0.2">
      <c r="C3071" s="19"/>
      <c r="D3071" s="19"/>
    </row>
    <row r="3072" spans="3:4" x14ac:dyDescent="0.2">
      <c r="C3072" s="19"/>
      <c r="D3072" s="19"/>
    </row>
    <row r="3073" spans="3:4" x14ac:dyDescent="0.2">
      <c r="C3073" s="19"/>
      <c r="D3073" s="19"/>
    </row>
    <row r="3074" spans="3:4" x14ac:dyDescent="0.2">
      <c r="C3074" s="19"/>
      <c r="D3074" s="19"/>
    </row>
    <row r="3075" spans="3:4" x14ac:dyDescent="0.2">
      <c r="C3075" s="19"/>
      <c r="D3075" s="19"/>
    </row>
    <row r="3076" spans="3:4" x14ac:dyDescent="0.2">
      <c r="C3076" s="19"/>
      <c r="D3076" s="19"/>
    </row>
    <row r="3077" spans="3:4" x14ac:dyDescent="0.2">
      <c r="C3077" s="19"/>
      <c r="D3077" s="19"/>
    </row>
    <row r="3078" spans="3:4" x14ac:dyDescent="0.2">
      <c r="C3078" s="19"/>
      <c r="D3078" s="19"/>
    </row>
    <row r="3079" spans="3:4" x14ac:dyDescent="0.2">
      <c r="C3079" s="19"/>
      <c r="D3079" s="19"/>
    </row>
    <row r="3080" spans="3:4" x14ac:dyDescent="0.2">
      <c r="C3080" s="19"/>
      <c r="D3080" s="19"/>
    </row>
    <row r="3081" spans="3:4" x14ac:dyDescent="0.2">
      <c r="C3081" s="19"/>
      <c r="D3081" s="19"/>
    </row>
    <row r="3082" spans="3:4" x14ac:dyDescent="0.2">
      <c r="C3082" s="19"/>
      <c r="D3082" s="19"/>
    </row>
    <row r="3083" spans="3:4" x14ac:dyDescent="0.2">
      <c r="C3083" s="19"/>
      <c r="D3083" s="19"/>
    </row>
    <row r="3084" spans="3:4" x14ac:dyDescent="0.2">
      <c r="C3084" s="19"/>
      <c r="D3084" s="19"/>
    </row>
    <row r="3085" spans="3:4" x14ac:dyDescent="0.2">
      <c r="C3085" s="19"/>
      <c r="D3085" s="19"/>
    </row>
    <row r="3086" spans="3:4" x14ac:dyDescent="0.2">
      <c r="C3086" s="19"/>
      <c r="D3086" s="19"/>
    </row>
    <row r="3087" spans="3:4" x14ac:dyDescent="0.2">
      <c r="C3087" s="19"/>
      <c r="D3087" s="19"/>
    </row>
    <row r="3088" spans="3:4" x14ac:dyDescent="0.2">
      <c r="C3088" s="19"/>
      <c r="D3088" s="19"/>
    </row>
    <row r="3089" spans="3:4" x14ac:dyDescent="0.2">
      <c r="C3089" s="19"/>
      <c r="D3089" s="19"/>
    </row>
    <row r="3090" spans="3:4" x14ac:dyDescent="0.2">
      <c r="C3090" s="19"/>
      <c r="D3090" s="19"/>
    </row>
    <row r="3091" spans="3:4" x14ac:dyDescent="0.2">
      <c r="C3091" s="19"/>
      <c r="D3091" s="19"/>
    </row>
    <row r="3092" spans="3:4" x14ac:dyDescent="0.2">
      <c r="C3092" s="19"/>
      <c r="D3092" s="19"/>
    </row>
    <row r="3093" spans="3:4" x14ac:dyDescent="0.2">
      <c r="C3093" s="19"/>
      <c r="D3093" s="19"/>
    </row>
    <row r="3094" spans="3:4" x14ac:dyDescent="0.2">
      <c r="C3094" s="19"/>
      <c r="D3094" s="19"/>
    </row>
    <row r="3095" spans="3:4" x14ac:dyDescent="0.2">
      <c r="C3095" s="19"/>
      <c r="D3095" s="19"/>
    </row>
    <row r="3096" spans="3:4" x14ac:dyDescent="0.2">
      <c r="C3096" s="19"/>
      <c r="D3096" s="19"/>
    </row>
    <row r="3097" spans="3:4" x14ac:dyDescent="0.2">
      <c r="C3097" s="19"/>
      <c r="D3097" s="19"/>
    </row>
    <row r="3098" spans="3:4" x14ac:dyDescent="0.2">
      <c r="C3098" s="19"/>
      <c r="D3098" s="19"/>
    </row>
    <row r="3099" spans="3:4" x14ac:dyDescent="0.2">
      <c r="C3099" s="19"/>
      <c r="D3099" s="19"/>
    </row>
    <row r="3100" spans="3:4" x14ac:dyDescent="0.2">
      <c r="C3100" s="19"/>
      <c r="D3100" s="19"/>
    </row>
    <row r="3101" spans="3:4" x14ac:dyDescent="0.2">
      <c r="C3101" s="19"/>
      <c r="D3101" s="19"/>
    </row>
    <row r="3102" spans="3:4" x14ac:dyDescent="0.2">
      <c r="C3102" s="19"/>
      <c r="D3102" s="19"/>
    </row>
    <row r="3103" spans="3:4" x14ac:dyDescent="0.2">
      <c r="C3103" s="19"/>
      <c r="D3103" s="19"/>
    </row>
    <row r="3104" spans="3:4" x14ac:dyDescent="0.2">
      <c r="C3104" s="19"/>
      <c r="D3104" s="19"/>
    </row>
    <row r="3105" spans="3:4" x14ac:dyDescent="0.2">
      <c r="C3105" s="19"/>
      <c r="D3105" s="19"/>
    </row>
    <row r="3106" spans="3:4" x14ac:dyDescent="0.2">
      <c r="C3106" s="19"/>
      <c r="D3106" s="19"/>
    </row>
    <row r="3107" spans="3:4" x14ac:dyDescent="0.2">
      <c r="C3107" s="19"/>
      <c r="D3107" s="19"/>
    </row>
    <row r="3108" spans="3:4" x14ac:dyDescent="0.2">
      <c r="C3108" s="19"/>
      <c r="D3108" s="19"/>
    </row>
    <row r="3109" spans="3:4" x14ac:dyDescent="0.2">
      <c r="C3109" s="19"/>
      <c r="D3109" s="19"/>
    </row>
    <row r="3110" spans="3:4" x14ac:dyDescent="0.2">
      <c r="C3110" s="19"/>
      <c r="D3110" s="19"/>
    </row>
    <row r="3111" spans="3:4" x14ac:dyDescent="0.2">
      <c r="C3111" s="19"/>
      <c r="D3111" s="19"/>
    </row>
    <row r="3112" spans="3:4" x14ac:dyDescent="0.2">
      <c r="C3112" s="19"/>
      <c r="D3112" s="19"/>
    </row>
    <row r="3113" spans="3:4" x14ac:dyDescent="0.2">
      <c r="C3113" s="19"/>
      <c r="D3113" s="19"/>
    </row>
    <row r="3114" spans="3:4" x14ac:dyDescent="0.2">
      <c r="C3114" s="19"/>
      <c r="D3114" s="19"/>
    </row>
    <row r="3115" spans="3:4" x14ac:dyDescent="0.2">
      <c r="C3115" s="19"/>
      <c r="D3115" s="19"/>
    </row>
    <row r="3116" spans="3:4" x14ac:dyDescent="0.2">
      <c r="C3116" s="19"/>
      <c r="D3116" s="19"/>
    </row>
    <row r="3117" spans="3:4" x14ac:dyDescent="0.2">
      <c r="C3117" s="19"/>
      <c r="D3117" s="19"/>
    </row>
    <row r="3118" spans="3:4" x14ac:dyDescent="0.2">
      <c r="C3118" s="19"/>
      <c r="D3118" s="19"/>
    </row>
    <row r="3119" spans="3:4" x14ac:dyDescent="0.2">
      <c r="C3119" s="19"/>
      <c r="D3119" s="19"/>
    </row>
    <row r="3120" spans="3:4" x14ac:dyDescent="0.2">
      <c r="C3120" s="19"/>
      <c r="D3120" s="19"/>
    </row>
    <row r="3121" spans="3:4" x14ac:dyDescent="0.2">
      <c r="C3121" s="19"/>
      <c r="D3121" s="19"/>
    </row>
    <row r="3122" spans="3:4" x14ac:dyDescent="0.2">
      <c r="C3122" s="19"/>
      <c r="D3122" s="19"/>
    </row>
    <row r="3123" spans="3:4" x14ac:dyDescent="0.2">
      <c r="C3123" s="19"/>
      <c r="D3123" s="19"/>
    </row>
    <row r="3124" spans="3:4" x14ac:dyDescent="0.2">
      <c r="C3124" s="19"/>
      <c r="D3124" s="19"/>
    </row>
    <row r="3125" spans="3:4" x14ac:dyDescent="0.2">
      <c r="C3125" s="19"/>
      <c r="D3125" s="19"/>
    </row>
    <row r="3126" spans="3:4" x14ac:dyDescent="0.2">
      <c r="C3126" s="19"/>
      <c r="D3126" s="19"/>
    </row>
    <row r="3127" spans="3:4" x14ac:dyDescent="0.2">
      <c r="C3127" s="19"/>
      <c r="D3127" s="19"/>
    </row>
    <row r="3128" spans="3:4" x14ac:dyDescent="0.2">
      <c r="C3128" s="19"/>
      <c r="D3128" s="19"/>
    </row>
    <row r="3129" spans="3:4" x14ac:dyDescent="0.2">
      <c r="C3129" s="19"/>
      <c r="D3129" s="19"/>
    </row>
    <row r="3130" spans="3:4" x14ac:dyDescent="0.2">
      <c r="C3130" s="19"/>
      <c r="D3130" s="19"/>
    </row>
    <row r="3131" spans="3:4" x14ac:dyDescent="0.2">
      <c r="C3131" s="19"/>
      <c r="D3131" s="19"/>
    </row>
    <row r="3132" spans="3:4" x14ac:dyDescent="0.2">
      <c r="C3132" s="19"/>
      <c r="D3132" s="19"/>
    </row>
    <row r="3133" spans="3:4" x14ac:dyDescent="0.2">
      <c r="C3133" s="19"/>
      <c r="D3133" s="19"/>
    </row>
    <row r="3134" spans="3:4" x14ac:dyDescent="0.2">
      <c r="C3134" s="19"/>
      <c r="D3134" s="19"/>
    </row>
    <row r="3135" spans="3:4" x14ac:dyDescent="0.2">
      <c r="C3135" s="19"/>
      <c r="D3135" s="19"/>
    </row>
    <row r="3136" spans="3:4" x14ac:dyDescent="0.2">
      <c r="C3136" s="19"/>
      <c r="D3136" s="19"/>
    </row>
    <row r="3137" spans="3:4" x14ac:dyDescent="0.2">
      <c r="C3137" s="19"/>
      <c r="D3137" s="19"/>
    </row>
    <row r="3138" spans="3:4" x14ac:dyDescent="0.2">
      <c r="C3138" s="19"/>
      <c r="D3138" s="19"/>
    </row>
    <row r="3139" spans="3:4" x14ac:dyDescent="0.2">
      <c r="C3139" s="19"/>
      <c r="D3139" s="19"/>
    </row>
    <row r="3140" spans="3:4" x14ac:dyDescent="0.2">
      <c r="C3140" s="19"/>
      <c r="D3140" s="19"/>
    </row>
    <row r="3141" spans="3:4" x14ac:dyDescent="0.2">
      <c r="C3141" s="19"/>
      <c r="D3141" s="19"/>
    </row>
    <row r="3142" spans="3:4" x14ac:dyDescent="0.2">
      <c r="C3142" s="19"/>
      <c r="D3142" s="19"/>
    </row>
    <row r="3143" spans="3:4" x14ac:dyDescent="0.2">
      <c r="C3143" s="19"/>
      <c r="D3143" s="19"/>
    </row>
    <row r="3144" spans="3:4" x14ac:dyDescent="0.2">
      <c r="C3144" s="19"/>
      <c r="D3144" s="19"/>
    </row>
    <row r="3145" spans="3:4" x14ac:dyDescent="0.2">
      <c r="C3145" s="19"/>
      <c r="D3145" s="19"/>
    </row>
    <row r="3146" spans="3:4" x14ac:dyDescent="0.2">
      <c r="C3146" s="19"/>
      <c r="D3146" s="19"/>
    </row>
    <row r="3147" spans="3:4" x14ac:dyDescent="0.2">
      <c r="C3147" s="19"/>
      <c r="D3147" s="19"/>
    </row>
    <row r="3148" spans="3:4" x14ac:dyDescent="0.2">
      <c r="C3148" s="19"/>
      <c r="D3148" s="19"/>
    </row>
    <row r="3149" spans="3:4" x14ac:dyDescent="0.2">
      <c r="C3149" s="19"/>
      <c r="D3149" s="19"/>
    </row>
    <row r="3150" spans="3:4" x14ac:dyDescent="0.2">
      <c r="C3150" s="19"/>
      <c r="D3150" s="19"/>
    </row>
    <row r="3151" spans="3:4" x14ac:dyDescent="0.2">
      <c r="C3151" s="19"/>
      <c r="D3151" s="19"/>
    </row>
    <row r="3152" spans="3:4" x14ac:dyDescent="0.2">
      <c r="C3152" s="19"/>
      <c r="D3152" s="19"/>
    </row>
    <row r="3153" spans="3:4" x14ac:dyDescent="0.2">
      <c r="C3153" s="19"/>
      <c r="D3153" s="19"/>
    </row>
    <row r="3154" spans="3:4" x14ac:dyDescent="0.2">
      <c r="C3154" s="19"/>
      <c r="D3154" s="19"/>
    </row>
    <row r="3155" spans="3:4" x14ac:dyDescent="0.2">
      <c r="C3155" s="19"/>
      <c r="D3155" s="19"/>
    </row>
    <row r="3156" spans="3:4" x14ac:dyDescent="0.2">
      <c r="C3156" s="19"/>
      <c r="D3156" s="19"/>
    </row>
    <row r="3157" spans="3:4" x14ac:dyDescent="0.2">
      <c r="C3157" s="19"/>
      <c r="D3157" s="19"/>
    </row>
    <row r="3158" spans="3:4" x14ac:dyDescent="0.2">
      <c r="C3158" s="19"/>
      <c r="D3158" s="19"/>
    </row>
    <row r="3159" spans="3:4" x14ac:dyDescent="0.2">
      <c r="C3159" s="19"/>
      <c r="D3159" s="19"/>
    </row>
    <row r="3160" spans="3:4" x14ac:dyDescent="0.2">
      <c r="C3160" s="19"/>
      <c r="D3160" s="19"/>
    </row>
    <row r="3161" spans="3:4" x14ac:dyDescent="0.2">
      <c r="C3161" s="19"/>
      <c r="D3161" s="19"/>
    </row>
    <row r="3162" spans="3:4" x14ac:dyDescent="0.2">
      <c r="C3162" s="19"/>
      <c r="D3162" s="19"/>
    </row>
    <row r="3163" spans="3:4" x14ac:dyDescent="0.2">
      <c r="C3163" s="19"/>
      <c r="D3163" s="19"/>
    </row>
    <row r="3164" spans="3:4" x14ac:dyDescent="0.2">
      <c r="C3164" s="19"/>
      <c r="D3164" s="19"/>
    </row>
    <row r="3165" spans="3:4" x14ac:dyDescent="0.2">
      <c r="C3165" s="19"/>
      <c r="D3165" s="19"/>
    </row>
    <row r="3166" spans="3:4" x14ac:dyDescent="0.2">
      <c r="C3166" s="19"/>
      <c r="D3166" s="19"/>
    </row>
    <row r="3167" spans="3:4" x14ac:dyDescent="0.2">
      <c r="C3167" s="19"/>
      <c r="D3167" s="19"/>
    </row>
    <row r="3168" spans="3:4" x14ac:dyDescent="0.2">
      <c r="C3168" s="19"/>
      <c r="D3168" s="19"/>
    </row>
    <row r="3169" spans="3:4" x14ac:dyDescent="0.2">
      <c r="C3169" s="19"/>
      <c r="D3169" s="19"/>
    </row>
    <row r="3170" spans="3:4" x14ac:dyDescent="0.2">
      <c r="C3170" s="19"/>
      <c r="D3170" s="19"/>
    </row>
    <row r="3171" spans="3:4" x14ac:dyDescent="0.2">
      <c r="C3171" s="19"/>
      <c r="D3171" s="19"/>
    </row>
    <row r="3172" spans="3:4" x14ac:dyDescent="0.2">
      <c r="C3172" s="19"/>
      <c r="D3172" s="19"/>
    </row>
    <row r="3173" spans="3:4" x14ac:dyDescent="0.2">
      <c r="C3173" s="19"/>
      <c r="D3173" s="19"/>
    </row>
    <row r="3174" spans="3:4" x14ac:dyDescent="0.2">
      <c r="C3174" s="19"/>
      <c r="D3174" s="19"/>
    </row>
    <row r="3175" spans="3:4" x14ac:dyDescent="0.2">
      <c r="C3175" s="19"/>
      <c r="D3175" s="19"/>
    </row>
    <row r="3176" spans="3:4" x14ac:dyDescent="0.2">
      <c r="C3176" s="19"/>
      <c r="D3176" s="19"/>
    </row>
    <row r="3177" spans="3:4" x14ac:dyDescent="0.2">
      <c r="C3177" s="19"/>
      <c r="D3177" s="19"/>
    </row>
    <row r="3178" spans="3:4" x14ac:dyDescent="0.2">
      <c r="C3178" s="19"/>
      <c r="D3178" s="19"/>
    </row>
    <row r="3179" spans="3:4" x14ac:dyDescent="0.2">
      <c r="C3179" s="19"/>
      <c r="D3179" s="19"/>
    </row>
    <row r="3180" spans="3:4" x14ac:dyDescent="0.2">
      <c r="C3180" s="19"/>
      <c r="D3180" s="19"/>
    </row>
    <row r="3181" spans="3:4" x14ac:dyDescent="0.2">
      <c r="C3181" s="19"/>
      <c r="D3181" s="19"/>
    </row>
    <row r="3182" spans="3:4" x14ac:dyDescent="0.2">
      <c r="C3182" s="19"/>
      <c r="D3182" s="19"/>
    </row>
    <row r="3183" spans="3:4" x14ac:dyDescent="0.2">
      <c r="C3183" s="19"/>
      <c r="D3183" s="19"/>
    </row>
    <row r="3184" spans="3:4" x14ac:dyDescent="0.2">
      <c r="C3184" s="19"/>
      <c r="D3184" s="19"/>
    </row>
    <row r="3185" spans="3:4" x14ac:dyDescent="0.2">
      <c r="C3185" s="19"/>
      <c r="D3185" s="19"/>
    </row>
    <row r="3186" spans="3:4" x14ac:dyDescent="0.2">
      <c r="C3186" s="19"/>
      <c r="D3186" s="19"/>
    </row>
    <row r="3187" spans="3:4" x14ac:dyDescent="0.2">
      <c r="C3187" s="19"/>
      <c r="D3187" s="19"/>
    </row>
    <row r="3188" spans="3:4" x14ac:dyDescent="0.2">
      <c r="C3188" s="19"/>
      <c r="D3188" s="19"/>
    </row>
    <row r="3189" spans="3:4" x14ac:dyDescent="0.2">
      <c r="C3189" s="19"/>
      <c r="D3189" s="19"/>
    </row>
    <row r="3190" spans="3:4" x14ac:dyDescent="0.2">
      <c r="C3190" s="19"/>
      <c r="D3190" s="19"/>
    </row>
    <row r="3191" spans="3:4" x14ac:dyDescent="0.2">
      <c r="C3191" s="19"/>
      <c r="D3191" s="19"/>
    </row>
    <row r="3192" spans="3:4" x14ac:dyDescent="0.2">
      <c r="C3192" s="19"/>
      <c r="D3192" s="19"/>
    </row>
    <row r="3193" spans="3:4" x14ac:dyDescent="0.2">
      <c r="C3193" s="19"/>
      <c r="D3193" s="19"/>
    </row>
    <row r="3194" spans="3:4" x14ac:dyDescent="0.2">
      <c r="C3194" s="19"/>
      <c r="D3194" s="19"/>
    </row>
    <row r="3195" spans="3:4" x14ac:dyDescent="0.2">
      <c r="C3195" s="19"/>
      <c r="D3195" s="19"/>
    </row>
    <row r="3196" spans="3:4" x14ac:dyDescent="0.2">
      <c r="C3196" s="19"/>
      <c r="D3196" s="19"/>
    </row>
    <row r="3197" spans="3:4" x14ac:dyDescent="0.2">
      <c r="C3197" s="19"/>
      <c r="D3197" s="19"/>
    </row>
    <row r="3198" spans="3:4" x14ac:dyDescent="0.2">
      <c r="C3198" s="19"/>
      <c r="D3198" s="19"/>
    </row>
    <row r="3199" spans="3:4" x14ac:dyDescent="0.2">
      <c r="C3199" s="19"/>
      <c r="D3199" s="19"/>
    </row>
    <row r="3200" spans="3:4" x14ac:dyDescent="0.2">
      <c r="C3200" s="19"/>
      <c r="D3200" s="19"/>
    </row>
    <row r="3201" spans="3:4" x14ac:dyDescent="0.2">
      <c r="C3201" s="19"/>
      <c r="D3201" s="19"/>
    </row>
    <row r="3202" spans="3:4" x14ac:dyDescent="0.2">
      <c r="C3202" s="19"/>
      <c r="D3202" s="19"/>
    </row>
    <row r="3203" spans="3:4" x14ac:dyDescent="0.2">
      <c r="C3203" s="19"/>
      <c r="D3203" s="19"/>
    </row>
    <row r="3204" spans="3:4" x14ac:dyDescent="0.2">
      <c r="C3204" s="19"/>
      <c r="D3204" s="19"/>
    </row>
    <row r="3205" spans="3:4" x14ac:dyDescent="0.2">
      <c r="C3205" s="19"/>
      <c r="D3205" s="19"/>
    </row>
    <row r="3206" spans="3:4" x14ac:dyDescent="0.2">
      <c r="C3206" s="19"/>
      <c r="D3206" s="19"/>
    </row>
    <row r="3207" spans="3:4" x14ac:dyDescent="0.2">
      <c r="C3207" s="19"/>
      <c r="D3207" s="19"/>
    </row>
    <row r="3208" spans="3:4" x14ac:dyDescent="0.2">
      <c r="C3208" s="19"/>
      <c r="D3208" s="19"/>
    </row>
    <row r="3209" spans="3:4" x14ac:dyDescent="0.2">
      <c r="C3209" s="19"/>
      <c r="D3209" s="19"/>
    </row>
    <row r="3210" spans="3:4" x14ac:dyDescent="0.2">
      <c r="C3210" s="19"/>
      <c r="D3210" s="19"/>
    </row>
    <row r="3211" spans="3:4" x14ac:dyDescent="0.2">
      <c r="C3211" s="19"/>
      <c r="D3211" s="19"/>
    </row>
    <row r="3212" spans="3:4" x14ac:dyDescent="0.2">
      <c r="C3212" s="19"/>
      <c r="D3212" s="19"/>
    </row>
    <row r="3213" spans="3:4" x14ac:dyDescent="0.2">
      <c r="C3213" s="19"/>
      <c r="D3213" s="19"/>
    </row>
    <row r="3214" spans="3:4" x14ac:dyDescent="0.2">
      <c r="C3214" s="19"/>
      <c r="D3214" s="19"/>
    </row>
    <row r="3215" spans="3:4" x14ac:dyDescent="0.2">
      <c r="C3215" s="19"/>
      <c r="D3215" s="19"/>
    </row>
    <row r="3216" spans="3:4" x14ac:dyDescent="0.2">
      <c r="C3216" s="19"/>
      <c r="D3216" s="19"/>
    </row>
    <row r="3217" spans="3:4" x14ac:dyDescent="0.2">
      <c r="C3217" s="19"/>
      <c r="D3217" s="19"/>
    </row>
    <row r="3218" spans="3:4" x14ac:dyDescent="0.2">
      <c r="C3218" s="19"/>
      <c r="D3218" s="19"/>
    </row>
    <row r="3219" spans="3:4" x14ac:dyDescent="0.2">
      <c r="C3219" s="19"/>
      <c r="D3219" s="19"/>
    </row>
    <row r="3220" spans="3:4" x14ac:dyDescent="0.2">
      <c r="C3220" s="19"/>
      <c r="D3220" s="19"/>
    </row>
    <row r="3221" spans="3:4" x14ac:dyDescent="0.2">
      <c r="C3221" s="19"/>
      <c r="D3221" s="19"/>
    </row>
    <row r="3222" spans="3:4" x14ac:dyDescent="0.2">
      <c r="C3222" s="19"/>
      <c r="D3222" s="19"/>
    </row>
    <row r="3223" spans="3:4" x14ac:dyDescent="0.2">
      <c r="C3223" s="19"/>
      <c r="D3223" s="19"/>
    </row>
    <row r="3224" spans="3:4" x14ac:dyDescent="0.2">
      <c r="C3224" s="19"/>
      <c r="D3224" s="19"/>
    </row>
    <row r="3225" spans="3:4" x14ac:dyDescent="0.2">
      <c r="C3225" s="19"/>
      <c r="D3225" s="19"/>
    </row>
    <row r="3226" spans="3:4" x14ac:dyDescent="0.2">
      <c r="C3226" s="19"/>
      <c r="D3226" s="19"/>
    </row>
    <row r="3227" spans="3:4" x14ac:dyDescent="0.2">
      <c r="C3227" s="19"/>
      <c r="D3227" s="19"/>
    </row>
    <row r="3228" spans="3:4" x14ac:dyDescent="0.2">
      <c r="C3228" s="19"/>
      <c r="D3228" s="19"/>
    </row>
    <row r="3229" spans="3:4" x14ac:dyDescent="0.2">
      <c r="C3229" s="19"/>
      <c r="D3229" s="19"/>
    </row>
    <row r="3230" spans="3:4" x14ac:dyDescent="0.2">
      <c r="C3230" s="19"/>
      <c r="D3230" s="19"/>
    </row>
    <row r="3231" spans="3:4" x14ac:dyDescent="0.2">
      <c r="C3231" s="19"/>
      <c r="D3231" s="19"/>
    </row>
    <row r="3232" spans="3:4" x14ac:dyDescent="0.2">
      <c r="C3232" s="19"/>
      <c r="D3232" s="19"/>
    </row>
    <row r="3233" spans="3:4" x14ac:dyDescent="0.2">
      <c r="C3233" s="19"/>
      <c r="D3233" s="19"/>
    </row>
    <row r="3234" spans="3:4" x14ac:dyDescent="0.2">
      <c r="C3234" s="19"/>
      <c r="D3234" s="19"/>
    </row>
    <row r="3235" spans="3:4" x14ac:dyDescent="0.2">
      <c r="C3235" s="19"/>
      <c r="D3235" s="19"/>
    </row>
    <row r="3236" spans="3:4" x14ac:dyDescent="0.2">
      <c r="C3236" s="19"/>
      <c r="D3236" s="19"/>
    </row>
    <row r="3237" spans="3:4" x14ac:dyDescent="0.2">
      <c r="C3237" s="19"/>
      <c r="D3237" s="19"/>
    </row>
    <row r="3238" spans="3:4" x14ac:dyDescent="0.2">
      <c r="C3238" s="19"/>
      <c r="D3238" s="19"/>
    </row>
    <row r="3239" spans="3:4" x14ac:dyDescent="0.2">
      <c r="C3239" s="19"/>
      <c r="D3239" s="19"/>
    </row>
    <row r="3240" spans="3:4" x14ac:dyDescent="0.2">
      <c r="C3240" s="19"/>
      <c r="D3240" s="19"/>
    </row>
    <row r="3241" spans="3:4" x14ac:dyDescent="0.2">
      <c r="C3241" s="19"/>
      <c r="D3241" s="19"/>
    </row>
    <row r="3242" spans="3:4" x14ac:dyDescent="0.2">
      <c r="C3242" s="19"/>
      <c r="D3242" s="19"/>
    </row>
    <row r="3243" spans="3:4" x14ac:dyDescent="0.2">
      <c r="C3243" s="19"/>
      <c r="D3243" s="19"/>
    </row>
    <row r="3244" spans="3:4" x14ac:dyDescent="0.2">
      <c r="C3244" s="19"/>
      <c r="D3244" s="19"/>
    </row>
    <row r="3245" spans="3:4" x14ac:dyDescent="0.2">
      <c r="C3245" s="19"/>
      <c r="D3245" s="19"/>
    </row>
    <row r="3246" spans="3:4" x14ac:dyDescent="0.2">
      <c r="C3246" s="19"/>
      <c r="D3246" s="19"/>
    </row>
    <row r="3247" spans="3:4" x14ac:dyDescent="0.2">
      <c r="C3247" s="19"/>
      <c r="D3247" s="19"/>
    </row>
    <row r="3248" spans="3:4" x14ac:dyDescent="0.2">
      <c r="C3248" s="19"/>
      <c r="D3248" s="19"/>
    </row>
    <row r="3249" spans="3:4" x14ac:dyDescent="0.2">
      <c r="C3249" s="19"/>
      <c r="D3249" s="19"/>
    </row>
    <row r="3250" spans="3:4" x14ac:dyDescent="0.2">
      <c r="C3250" s="19"/>
      <c r="D3250" s="19"/>
    </row>
    <row r="3251" spans="3:4" x14ac:dyDescent="0.2">
      <c r="C3251" s="19"/>
      <c r="D3251" s="19"/>
    </row>
    <row r="3252" spans="3:4" x14ac:dyDescent="0.2">
      <c r="C3252" s="19"/>
      <c r="D3252" s="19"/>
    </row>
    <row r="3253" spans="3:4" x14ac:dyDescent="0.2">
      <c r="C3253" s="19"/>
      <c r="D3253" s="19"/>
    </row>
    <row r="3254" spans="3:4" x14ac:dyDescent="0.2">
      <c r="C3254" s="19"/>
      <c r="D3254" s="19"/>
    </row>
    <row r="3255" spans="3:4" x14ac:dyDescent="0.2">
      <c r="C3255" s="19"/>
      <c r="D3255" s="19"/>
    </row>
    <row r="3256" spans="3:4" x14ac:dyDescent="0.2">
      <c r="C3256" s="19"/>
      <c r="D3256" s="19"/>
    </row>
    <row r="3257" spans="3:4" x14ac:dyDescent="0.2">
      <c r="C3257" s="19"/>
      <c r="D3257" s="19"/>
    </row>
    <row r="3258" spans="3:4" x14ac:dyDescent="0.2">
      <c r="C3258" s="19"/>
      <c r="D3258" s="19"/>
    </row>
    <row r="3259" spans="3:4" x14ac:dyDescent="0.2">
      <c r="C3259" s="19"/>
      <c r="D3259" s="19"/>
    </row>
    <row r="3260" spans="3:4" x14ac:dyDescent="0.2">
      <c r="C3260" s="19"/>
      <c r="D3260" s="19"/>
    </row>
    <row r="3261" spans="3:4" x14ac:dyDescent="0.2">
      <c r="C3261" s="19"/>
      <c r="D3261" s="19"/>
    </row>
    <row r="3262" spans="3:4" x14ac:dyDescent="0.2">
      <c r="C3262" s="19"/>
      <c r="D3262" s="19"/>
    </row>
    <row r="3263" spans="3:4" x14ac:dyDescent="0.2">
      <c r="C3263" s="19"/>
      <c r="D3263" s="19"/>
    </row>
    <row r="3264" spans="3:4" x14ac:dyDescent="0.2">
      <c r="C3264" s="19"/>
      <c r="D3264" s="19"/>
    </row>
    <row r="3265" spans="3:4" x14ac:dyDescent="0.2">
      <c r="C3265" s="19"/>
      <c r="D3265" s="19"/>
    </row>
    <row r="3266" spans="3:4" x14ac:dyDescent="0.2">
      <c r="C3266" s="19"/>
      <c r="D3266" s="19"/>
    </row>
    <row r="3267" spans="3:4" x14ac:dyDescent="0.2">
      <c r="C3267" s="19"/>
      <c r="D3267" s="19"/>
    </row>
    <row r="3268" spans="3:4" x14ac:dyDescent="0.2">
      <c r="C3268" s="19"/>
      <c r="D3268" s="19"/>
    </row>
    <row r="3269" spans="3:4" x14ac:dyDescent="0.2">
      <c r="C3269" s="19"/>
      <c r="D3269" s="19"/>
    </row>
    <row r="3270" spans="3:4" x14ac:dyDescent="0.2">
      <c r="C3270" s="19"/>
      <c r="D3270" s="19"/>
    </row>
    <row r="3271" spans="3:4" x14ac:dyDescent="0.2">
      <c r="C3271" s="19"/>
      <c r="D3271" s="19"/>
    </row>
    <row r="3272" spans="3:4" x14ac:dyDescent="0.2">
      <c r="C3272" s="19"/>
      <c r="D3272" s="19"/>
    </row>
    <row r="3273" spans="3:4" x14ac:dyDescent="0.2">
      <c r="C3273" s="19"/>
      <c r="D3273" s="19"/>
    </row>
    <row r="3274" spans="3:4" x14ac:dyDescent="0.2">
      <c r="C3274" s="19"/>
      <c r="D3274" s="19"/>
    </row>
    <row r="3275" spans="3:4" x14ac:dyDescent="0.2">
      <c r="C3275" s="19"/>
      <c r="D3275" s="19"/>
    </row>
    <row r="3276" spans="3:4" x14ac:dyDescent="0.2">
      <c r="C3276" s="19"/>
      <c r="D3276" s="19"/>
    </row>
    <row r="3277" spans="3:4" x14ac:dyDescent="0.2">
      <c r="C3277" s="19"/>
      <c r="D3277" s="19"/>
    </row>
    <row r="3278" spans="3:4" x14ac:dyDescent="0.2">
      <c r="C3278" s="19"/>
      <c r="D3278" s="19"/>
    </row>
    <row r="3279" spans="3:4" x14ac:dyDescent="0.2">
      <c r="C3279" s="19"/>
      <c r="D3279" s="19"/>
    </row>
    <row r="3280" spans="3:4" x14ac:dyDescent="0.2">
      <c r="C3280" s="19"/>
      <c r="D3280" s="19"/>
    </row>
    <row r="3281" spans="3:4" x14ac:dyDescent="0.2">
      <c r="C3281" s="19"/>
      <c r="D3281" s="19"/>
    </row>
    <row r="3282" spans="3:4" x14ac:dyDescent="0.2">
      <c r="C3282" s="19"/>
      <c r="D3282" s="19"/>
    </row>
    <row r="3283" spans="3:4" x14ac:dyDescent="0.2">
      <c r="C3283" s="19"/>
      <c r="D3283" s="19"/>
    </row>
    <row r="3284" spans="3:4" x14ac:dyDescent="0.2">
      <c r="C3284" s="19"/>
      <c r="D3284" s="19"/>
    </row>
    <row r="3285" spans="3:4" x14ac:dyDescent="0.2">
      <c r="C3285" s="19"/>
      <c r="D3285" s="19"/>
    </row>
    <row r="3286" spans="3:4" x14ac:dyDescent="0.2">
      <c r="C3286" s="19"/>
      <c r="D3286" s="19"/>
    </row>
    <row r="3287" spans="3:4" x14ac:dyDescent="0.2">
      <c r="C3287" s="19"/>
      <c r="D3287" s="19"/>
    </row>
    <row r="3288" spans="3:4" x14ac:dyDescent="0.2">
      <c r="C3288" s="19"/>
      <c r="D3288" s="19"/>
    </row>
    <row r="3289" spans="3:4" x14ac:dyDescent="0.2">
      <c r="C3289" s="19"/>
      <c r="D3289" s="19"/>
    </row>
    <row r="3290" spans="3:4" x14ac:dyDescent="0.2">
      <c r="C3290" s="19"/>
      <c r="D3290" s="19"/>
    </row>
    <row r="3291" spans="3:4" x14ac:dyDescent="0.2">
      <c r="C3291" s="19"/>
      <c r="D3291" s="19"/>
    </row>
    <row r="3292" spans="3:4" x14ac:dyDescent="0.2">
      <c r="C3292" s="19"/>
      <c r="D3292" s="19"/>
    </row>
    <row r="3293" spans="3:4" x14ac:dyDescent="0.2">
      <c r="C3293" s="19"/>
      <c r="D3293" s="19"/>
    </row>
    <row r="3294" spans="3:4" x14ac:dyDescent="0.2">
      <c r="C3294" s="19"/>
      <c r="D3294" s="19"/>
    </row>
    <row r="3295" spans="3:4" x14ac:dyDescent="0.2">
      <c r="C3295" s="19"/>
      <c r="D3295" s="19"/>
    </row>
    <row r="3296" spans="3:4" x14ac:dyDescent="0.2">
      <c r="C3296" s="19"/>
      <c r="D3296" s="19"/>
    </row>
    <row r="3297" spans="3:4" x14ac:dyDescent="0.2">
      <c r="C3297" s="19"/>
      <c r="D3297" s="19"/>
    </row>
    <row r="3298" spans="3:4" x14ac:dyDescent="0.2">
      <c r="C3298" s="19"/>
      <c r="D3298" s="19"/>
    </row>
    <row r="3299" spans="3:4" x14ac:dyDescent="0.2">
      <c r="C3299" s="19"/>
      <c r="D3299" s="19"/>
    </row>
    <row r="3300" spans="3:4" x14ac:dyDescent="0.2">
      <c r="C3300" s="19"/>
      <c r="D3300" s="19"/>
    </row>
    <row r="3301" spans="3:4" x14ac:dyDescent="0.2">
      <c r="C3301" s="19"/>
      <c r="D3301" s="19"/>
    </row>
    <row r="3302" spans="3:4" x14ac:dyDescent="0.2">
      <c r="C3302" s="19"/>
      <c r="D3302" s="19"/>
    </row>
    <row r="3303" spans="3:4" x14ac:dyDescent="0.2">
      <c r="C3303" s="19"/>
      <c r="D3303" s="19"/>
    </row>
    <row r="3304" spans="3:4" x14ac:dyDescent="0.2">
      <c r="C3304" s="19"/>
      <c r="D3304" s="19"/>
    </row>
    <row r="3305" spans="3:4" x14ac:dyDescent="0.2">
      <c r="C3305" s="19"/>
      <c r="D3305" s="19"/>
    </row>
    <row r="3306" spans="3:4" x14ac:dyDescent="0.2">
      <c r="C3306" s="19"/>
      <c r="D3306" s="19"/>
    </row>
    <row r="3307" spans="3:4" x14ac:dyDescent="0.2">
      <c r="C3307" s="19"/>
      <c r="D3307" s="19"/>
    </row>
    <row r="3308" spans="3:4" x14ac:dyDescent="0.2">
      <c r="C3308" s="19"/>
      <c r="D3308" s="19"/>
    </row>
    <row r="3309" spans="3:4" x14ac:dyDescent="0.2">
      <c r="C3309" s="19"/>
      <c r="D3309" s="19"/>
    </row>
    <row r="3310" spans="3:4" x14ac:dyDescent="0.2">
      <c r="C3310" s="19"/>
      <c r="D3310" s="19"/>
    </row>
    <row r="3311" spans="3:4" x14ac:dyDescent="0.2">
      <c r="C3311" s="19"/>
      <c r="D3311" s="19"/>
    </row>
    <row r="3312" spans="3:4" x14ac:dyDescent="0.2">
      <c r="C3312" s="19"/>
      <c r="D3312" s="19"/>
    </row>
    <row r="3313" spans="3:4" x14ac:dyDescent="0.2">
      <c r="C3313" s="19"/>
      <c r="D3313" s="19"/>
    </row>
    <row r="3314" spans="3:4" x14ac:dyDescent="0.2">
      <c r="C3314" s="19"/>
      <c r="D3314" s="19"/>
    </row>
    <row r="3315" spans="3:4" x14ac:dyDescent="0.2">
      <c r="C3315" s="19"/>
      <c r="D3315" s="19"/>
    </row>
    <row r="3316" spans="3:4" x14ac:dyDescent="0.2">
      <c r="C3316" s="19"/>
      <c r="D3316" s="19"/>
    </row>
    <row r="3317" spans="3:4" x14ac:dyDescent="0.2">
      <c r="C3317" s="19"/>
      <c r="D3317" s="19"/>
    </row>
    <row r="3318" spans="3:4" x14ac:dyDescent="0.2">
      <c r="C3318" s="19"/>
      <c r="D3318" s="19"/>
    </row>
    <row r="3319" spans="3:4" x14ac:dyDescent="0.2">
      <c r="C3319" s="19"/>
      <c r="D3319" s="19"/>
    </row>
    <row r="3320" spans="3:4" x14ac:dyDescent="0.2">
      <c r="C3320" s="19"/>
      <c r="D3320" s="19"/>
    </row>
    <row r="3321" spans="3:4" x14ac:dyDescent="0.2">
      <c r="C3321" s="19"/>
      <c r="D3321" s="19"/>
    </row>
    <row r="3322" spans="3:4" x14ac:dyDescent="0.2">
      <c r="C3322" s="19"/>
      <c r="D3322" s="19"/>
    </row>
    <row r="3323" spans="3:4" x14ac:dyDescent="0.2">
      <c r="C3323" s="19"/>
      <c r="D3323" s="19"/>
    </row>
    <row r="3324" spans="3:4" x14ac:dyDescent="0.2">
      <c r="C3324" s="19"/>
      <c r="D3324" s="19"/>
    </row>
    <row r="3325" spans="3:4" x14ac:dyDescent="0.2">
      <c r="C3325" s="19"/>
      <c r="D3325" s="19"/>
    </row>
    <row r="3326" spans="3:4" x14ac:dyDescent="0.2">
      <c r="C3326" s="19"/>
      <c r="D3326" s="19"/>
    </row>
    <row r="3327" spans="3:4" x14ac:dyDescent="0.2">
      <c r="C3327" s="19"/>
      <c r="D3327" s="19"/>
    </row>
    <row r="3328" spans="3:4" x14ac:dyDescent="0.2">
      <c r="C3328" s="19"/>
      <c r="D3328" s="19"/>
    </row>
    <row r="3329" spans="3:4" x14ac:dyDescent="0.2">
      <c r="C3329" s="19"/>
      <c r="D3329" s="19"/>
    </row>
    <row r="3330" spans="3:4" x14ac:dyDescent="0.2">
      <c r="C3330" s="19"/>
      <c r="D3330" s="19"/>
    </row>
    <row r="3331" spans="3:4" x14ac:dyDescent="0.2">
      <c r="C3331" s="19"/>
      <c r="D3331" s="19"/>
    </row>
    <row r="3332" spans="3:4" x14ac:dyDescent="0.2">
      <c r="C3332" s="19"/>
      <c r="D3332" s="19"/>
    </row>
    <row r="3333" spans="3:4" x14ac:dyDescent="0.2">
      <c r="C3333" s="19"/>
      <c r="D3333" s="19"/>
    </row>
    <row r="3334" spans="3:4" x14ac:dyDescent="0.2">
      <c r="C3334" s="19"/>
      <c r="D3334" s="19"/>
    </row>
    <row r="3335" spans="3:4" x14ac:dyDescent="0.2">
      <c r="C3335" s="19"/>
      <c r="D3335" s="19"/>
    </row>
    <row r="3336" spans="3:4" x14ac:dyDescent="0.2">
      <c r="C3336" s="19"/>
      <c r="D3336" s="19"/>
    </row>
    <row r="3337" spans="3:4" x14ac:dyDescent="0.2">
      <c r="C3337" s="19"/>
      <c r="D3337" s="19"/>
    </row>
    <row r="3338" spans="3:4" x14ac:dyDescent="0.2">
      <c r="C3338" s="19"/>
      <c r="D3338" s="19"/>
    </row>
    <row r="3339" spans="3:4" x14ac:dyDescent="0.2">
      <c r="C3339" s="19"/>
      <c r="D3339" s="19"/>
    </row>
    <row r="3340" spans="3:4" x14ac:dyDescent="0.2">
      <c r="C3340" s="19"/>
      <c r="D3340" s="19"/>
    </row>
    <row r="3341" spans="3:4" x14ac:dyDescent="0.2">
      <c r="C3341" s="19"/>
      <c r="D3341" s="19"/>
    </row>
    <row r="3342" spans="3:4" x14ac:dyDescent="0.2">
      <c r="C3342" s="19"/>
      <c r="D3342" s="19"/>
    </row>
    <row r="3343" spans="3:4" x14ac:dyDescent="0.2">
      <c r="C3343" s="19"/>
      <c r="D3343" s="19"/>
    </row>
    <row r="3344" spans="3:4" x14ac:dyDescent="0.2">
      <c r="C3344" s="19"/>
      <c r="D3344" s="19"/>
    </row>
    <row r="3345" spans="3:4" x14ac:dyDescent="0.2">
      <c r="C3345" s="19"/>
      <c r="D3345" s="19"/>
    </row>
    <row r="3346" spans="3:4" x14ac:dyDescent="0.2">
      <c r="C3346" s="19"/>
      <c r="D3346" s="19"/>
    </row>
    <row r="3347" spans="3:4" x14ac:dyDescent="0.2">
      <c r="C3347" s="19"/>
      <c r="D3347" s="19"/>
    </row>
    <row r="3348" spans="3:4" x14ac:dyDescent="0.2">
      <c r="C3348" s="19"/>
      <c r="D3348" s="19"/>
    </row>
    <row r="3349" spans="3:4" x14ac:dyDescent="0.2">
      <c r="C3349" s="19"/>
      <c r="D3349" s="19"/>
    </row>
    <row r="3350" spans="3:4" x14ac:dyDescent="0.2">
      <c r="C3350" s="19"/>
      <c r="D3350" s="19"/>
    </row>
    <row r="3351" spans="3:4" x14ac:dyDescent="0.2">
      <c r="C3351" s="19"/>
      <c r="D3351" s="19"/>
    </row>
    <row r="3352" spans="3:4" x14ac:dyDescent="0.2">
      <c r="C3352" s="19"/>
      <c r="D3352" s="19"/>
    </row>
    <row r="3353" spans="3:4" x14ac:dyDescent="0.2">
      <c r="C3353" s="19"/>
      <c r="D3353" s="19"/>
    </row>
    <row r="3354" spans="3:4" x14ac:dyDescent="0.2">
      <c r="C3354" s="19"/>
      <c r="D3354" s="19"/>
    </row>
    <row r="3355" spans="3:4" x14ac:dyDescent="0.2">
      <c r="C3355" s="19"/>
      <c r="D3355" s="19"/>
    </row>
    <row r="3356" spans="3:4" x14ac:dyDescent="0.2">
      <c r="C3356" s="19"/>
      <c r="D3356" s="19"/>
    </row>
    <row r="3357" spans="3:4" x14ac:dyDescent="0.2">
      <c r="C3357" s="19"/>
      <c r="D3357" s="19"/>
    </row>
    <row r="3358" spans="3:4" x14ac:dyDescent="0.2">
      <c r="C3358" s="19"/>
      <c r="D3358" s="19"/>
    </row>
    <row r="3359" spans="3:4" x14ac:dyDescent="0.2">
      <c r="C3359" s="19"/>
      <c r="D3359" s="19"/>
    </row>
    <row r="3360" spans="3:4" x14ac:dyDescent="0.2">
      <c r="C3360" s="19"/>
      <c r="D3360" s="19"/>
    </row>
    <row r="3361" spans="3:4" x14ac:dyDescent="0.2">
      <c r="C3361" s="19"/>
      <c r="D3361" s="19"/>
    </row>
    <row r="3362" spans="3:4" x14ac:dyDescent="0.2">
      <c r="C3362" s="19"/>
      <c r="D3362" s="19"/>
    </row>
    <row r="3363" spans="3:4" x14ac:dyDescent="0.2">
      <c r="C3363" s="19"/>
      <c r="D3363" s="19"/>
    </row>
    <row r="3364" spans="3:4" x14ac:dyDescent="0.2">
      <c r="C3364" s="19"/>
      <c r="D3364" s="19"/>
    </row>
    <row r="3365" spans="3:4" x14ac:dyDescent="0.2">
      <c r="C3365" s="19"/>
      <c r="D3365" s="19"/>
    </row>
    <row r="3366" spans="3:4" x14ac:dyDescent="0.2">
      <c r="C3366" s="19"/>
      <c r="D3366" s="19"/>
    </row>
    <row r="3367" spans="3:4" x14ac:dyDescent="0.2">
      <c r="C3367" s="19"/>
      <c r="D3367" s="19"/>
    </row>
    <row r="3368" spans="3:4" x14ac:dyDescent="0.2">
      <c r="C3368" s="19"/>
      <c r="D3368" s="19"/>
    </row>
    <row r="3369" spans="3:4" x14ac:dyDescent="0.2">
      <c r="C3369" s="19"/>
      <c r="D3369" s="19"/>
    </row>
    <row r="3370" spans="3:4" x14ac:dyDescent="0.2">
      <c r="C3370" s="19"/>
      <c r="D3370" s="19"/>
    </row>
    <row r="3371" spans="3:4" x14ac:dyDescent="0.2">
      <c r="C3371" s="19"/>
      <c r="D3371" s="19"/>
    </row>
    <row r="3372" spans="3:4" x14ac:dyDescent="0.2">
      <c r="C3372" s="19"/>
      <c r="D3372" s="19"/>
    </row>
    <row r="3373" spans="3:4" x14ac:dyDescent="0.2">
      <c r="C3373" s="19"/>
      <c r="D3373" s="19"/>
    </row>
    <row r="3374" spans="3:4" x14ac:dyDescent="0.2">
      <c r="C3374" s="19"/>
      <c r="D3374" s="19"/>
    </row>
    <row r="3375" spans="3:4" x14ac:dyDescent="0.2">
      <c r="C3375" s="19"/>
      <c r="D3375" s="19"/>
    </row>
    <row r="3376" spans="3:4" x14ac:dyDescent="0.2">
      <c r="C3376" s="19"/>
      <c r="D3376" s="19"/>
    </row>
    <row r="3377" spans="3:4" x14ac:dyDescent="0.2">
      <c r="C3377" s="19"/>
      <c r="D3377" s="19"/>
    </row>
    <row r="3378" spans="3:4" x14ac:dyDescent="0.2">
      <c r="C3378" s="19"/>
      <c r="D3378" s="19"/>
    </row>
    <row r="3379" spans="3:4" x14ac:dyDescent="0.2">
      <c r="C3379" s="19"/>
      <c r="D3379" s="19"/>
    </row>
    <row r="3380" spans="3:4" x14ac:dyDescent="0.2">
      <c r="C3380" s="19"/>
      <c r="D3380" s="19"/>
    </row>
    <row r="3381" spans="3:4" x14ac:dyDescent="0.2">
      <c r="C3381" s="19"/>
      <c r="D3381" s="19"/>
    </row>
    <row r="3382" spans="3:4" x14ac:dyDescent="0.2">
      <c r="C3382" s="19"/>
      <c r="D3382" s="19"/>
    </row>
    <row r="3383" spans="3:4" x14ac:dyDescent="0.2">
      <c r="C3383" s="19"/>
      <c r="D3383" s="19"/>
    </row>
    <row r="3384" spans="3:4" x14ac:dyDescent="0.2">
      <c r="C3384" s="19"/>
      <c r="D3384" s="19"/>
    </row>
    <row r="3385" spans="3:4" x14ac:dyDescent="0.2">
      <c r="C3385" s="19"/>
      <c r="D3385" s="19"/>
    </row>
    <row r="3386" spans="3:4" x14ac:dyDescent="0.2">
      <c r="C3386" s="19"/>
      <c r="D3386" s="19"/>
    </row>
    <row r="3387" spans="3:4" x14ac:dyDescent="0.2">
      <c r="C3387" s="19"/>
      <c r="D3387" s="19"/>
    </row>
    <row r="3388" spans="3:4" x14ac:dyDescent="0.2">
      <c r="C3388" s="19"/>
      <c r="D3388" s="19"/>
    </row>
    <row r="3389" spans="3:4" x14ac:dyDescent="0.2">
      <c r="C3389" s="19"/>
      <c r="D3389" s="19"/>
    </row>
    <row r="3390" spans="3:4" x14ac:dyDescent="0.2">
      <c r="C3390" s="19"/>
      <c r="D3390" s="19"/>
    </row>
    <row r="3391" spans="3:4" x14ac:dyDescent="0.2">
      <c r="C3391" s="19"/>
      <c r="D3391" s="19"/>
    </row>
    <row r="3392" spans="3:4" x14ac:dyDescent="0.2">
      <c r="C3392" s="19"/>
      <c r="D3392" s="19"/>
    </row>
    <row r="3393" spans="3:4" x14ac:dyDescent="0.2">
      <c r="C3393" s="19"/>
      <c r="D3393" s="19"/>
    </row>
    <row r="3394" spans="3:4" x14ac:dyDescent="0.2">
      <c r="C3394" s="19"/>
      <c r="D3394" s="19"/>
    </row>
    <row r="3395" spans="3:4" x14ac:dyDescent="0.2">
      <c r="C3395" s="19"/>
      <c r="D3395" s="19"/>
    </row>
    <row r="3396" spans="3:4" x14ac:dyDescent="0.2">
      <c r="C3396" s="19"/>
      <c r="D3396" s="19"/>
    </row>
    <row r="3397" spans="3:4" x14ac:dyDescent="0.2">
      <c r="C3397" s="19"/>
      <c r="D3397" s="19"/>
    </row>
    <row r="3398" spans="3:4" x14ac:dyDescent="0.2">
      <c r="C3398" s="19"/>
      <c r="D3398" s="19"/>
    </row>
    <row r="3399" spans="3:4" x14ac:dyDescent="0.2">
      <c r="C3399" s="19"/>
      <c r="D3399" s="19"/>
    </row>
    <row r="3400" spans="3:4" x14ac:dyDescent="0.2">
      <c r="C3400" s="19"/>
      <c r="D3400" s="19"/>
    </row>
    <row r="3401" spans="3:4" x14ac:dyDescent="0.2">
      <c r="C3401" s="19"/>
      <c r="D3401" s="19"/>
    </row>
    <row r="3402" spans="3:4" x14ac:dyDescent="0.2">
      <c r="C3402" s="19"/>
      <c r="D3402" s="19"/>
    </row>
    <row r="3403" spans="3:4" x14ac:dyDescent="0.2">
      <c r="C3403" s="19"/>
      <c r="D3403" s="19"/>
    </row>
    <row r="3404" spans="3:4" x14ac:dyDescent="0.2">
      <c r="C3404" s="19"/>
      <c r="D3404" s="19"/>
    </row>
    <row r="3405" spans="3:4" x14ac:dyDescent="0.2">
      <c r="C3405" s="19"/>
      <c r="D3405" s="19"/>
    </row>
    <row r="3406" spans="3:4" x14ac:dyDescent="0.2">
      <c r="C3406" s="19"/>
      <c r="D3406" s="19"/>
    </row>
    <row r="3407" spans="3:4" x14ac:dyDescent="0.2">
      <c r="C3407" s="19"/>
      <c r="D3407" s="19"/>
    </row>
    <row r="3408" spans="3:4" x14ac:dyDescent="0.2">
      <c r="C3408" s="19"/>
      <c r="D3408" s="19"/>
    </row>
    <row r="3409" spans="3:4" x14ac:dyDescent="0.2">
      <c r="C3409" s="19"/>
      <c r="D3409" s="19"/>
    </row>
    <row r="3410" spans="3:4" x14ac:dyDescent="0.2">
      <c r="C3410" s="19"/>
      <c r="D3410" s="19"/>
    </row>
    <row r="3411" spans="3:4" x14ac:dyDescent="0.2">
      <c r="C3411" s="19"/>
      <c r="D3411" s="19"/>
    </row>
    <row r="3412" spans="3:4" x14ac:dyDescent="0.2">
      <c r="C3412" s="19"/>
      <c r="D3412" s="19"/>
    </row>
    <row r="3413" spans="3:4" x14ac:dyDescent="0.2">
      <c r="C3413" s="19"/>
      <c r="D3413" s="19"/>
    </row>
    <row r="3414" spans="3:4" x14ac:dyDescent="0.2">
      <c r="C3414" s="19"/>
      <c r="D3414" s="19"/>
    </row>
    <row r="3415" spans="3:4" x14ac:dyDescent="0.2">
      <c r="C3415" s="19"/>
      <c r="D3415" s="19"/>
    </row>
    <row r="3416" spans="3:4" x14ac:dyDescent="0.2">
      <c r="C3416" s="19"/>
      <c r="D3416" s="19"/>
    </row>
    <row r="3417" spans="3:4" x14ac:dyDescent="0.2">
      <c r="C3417" s="19"/>
      <c r="D3417" s="19"/>
    </row>
    <row r="3418" spans="3:4" x14ac:dyDescent="0.2">
      <c r="C3418" s="19"/>
      <c r="D3418" s="19"/>
    </row>
    <row r="3419" spans="3:4" x14ac:dyDescent="0.2">
      <c r="C3419" s="19"/>
      <c r="D3419" s="19"/>
    </row>
    <row r="3420" spans="3:4" x14ac:dyDescent="0.2">
      <c r="C3420" s="19"/>
      <c r="D3420" s="19"/>
    </row>
    <row r="3421" spans="3:4" x14ac:dyDescent="0.2">
      <c r="C3421" s="19"/>
      <c r="D3421" s="19"/>
    </row>
    <row r="3422" spans="3:4" x14ac:dyDescent="0.2">
      <c r="C3422" s="19"/>
      <c r="D3422" s="19"/>
    </row>
    <row r="3423" spans="3:4" x14ac:dyDescent="0.2">
      <c r="C3423" s="19"/>
      <c r="D3423" s="19"/>
    </row>
    <row r="3424" spans="3:4" x14ac:dyDescent="0.2">
      <c r="C3424" s="19"/>
      <c r="D3424" s="19"/>
    </row>
    <row r="3425" spans="3:4" x14ac:dyDescent="0.2">
      <c r="C3425" s="19"/>
      <c r="D3425" s="19"/>
    </row>
    <row r="3426" spans="3:4" x14ac:dyDescent="0.2">
      <c r="C3426" s="19"/>
      <c r="D3426" s="19"/>
    </row>
    <row r="3427" spans="3:4" x14ac:dyDescent="0.2">
      <c r="C3427" s="19"/>
      <c r="D3427" s="19"/>
    </row>
    <row r="3428" spans="3:4" x14ac:dyDescent="0.2">
      <c r="C3428" s="19"/>
      <c r="D3428" s="19"/>
    </row>
    <row r="3429" spans="3:4" x14ac:dyDescent="0.2">
      <c r="C3429" s="19"/>
      <c r="D3429" s="19"/>
    </row>
    <row r="3430" spans="3:4" x14ac:dyDescent="0.2">
      <c r="C3430" s="19"/>
      <c r="D3430" s="19"/>
    </row>
    <row r="3431" spans="3:4" x14ac:dyDescent="0.2">
      <c r="C3431" s="19"/>
      <c r="D3431" s="19"/>
    </row>
    <row r="3432" spans="3:4" x14ac:dyDescent="0.2">
      <c r="C3432" s="19"/>
      <c r="D3432" s="19"/>
    </row>
    <row r="3433" spans="3:4" x14ac:dyDescent="0.2">
      <c r="C3433" s="19"/>
      <c r="D3433" s="19"/>
    </row>
    <row r="3434" spans="3:4" x14ac:dyDescent="0.2">
      <c r="C3434" s="19"/>
      <c r="D3434" s="19"/>
    </row>
    <row r="3435" spans="3:4" x14ac:dyDescent="0.2">
      <c r="C3435" s="19"/>
      <c r="D3435" s="19"/>
    </row>
    <row r="3436" spans="3:4" x14ac:dyDescent="0.2">
      <c r="C3436" s="19"/>
      <c r="D3436" s="19"/>
    </row>
    <row r="3437" spans="3:4" x14ac:dyDescent="0.2">
      <c r="C3437" s="19"/>
      <c r="D3437" s="19"/>
    </row>
    <row r="3438" spans="3:4" x14ac:dyDescent="0.2">
      <c r="C3438" s="19"/>
      <c r="D3438" s="19"/>
    </row>
    <row r="3439" spans="3:4" x14ac:dyDescent="0.2">
      <c r="C3439" s="19"/>
      <c r="D3439" s="19"/>
    </row>
    <row r="3440" spans="3:4" x14ac:dyDescent="0.2">
      <c r="C3440" s="19"/>
      <c r="D3440" s="19"/>
    </row>
    <row r="3441" spans="3:4" x14ac:dyDescent="0.2">
      <c r="C3441" s="19"/>
      <c r="D3441" s="19"/>
    </row>
    <row r="3442" spans="3:4" x14ac:dyDescent="0.2">
      <c r="C3442" s="19"/>
      <c r="D3442" s="19"/>
    </row>
    <row r="3443" spans="3:4" x14ac:dyDescent="0.2">
      <c r="C3443" s="19"/>
      <c r="D3443" s="19"/>
    </row>
    <row r="3444" spans="3:4" x14ac:dyDescent="0.2">
      <c r="C3444" s="19"/>
      <c r="D3444" s="19"/>
    </row>
    <row r="3445" spans="3:4" x14ac:dyDescent="0.2">
      <c r="C3445" s="19"/>
      <c r="D3445" s="19"/>
    </row>
    <row r="3446" spans="3:4" x14ac:dyDescent="0.2">
      <c r="C3446" s="19"/>
      <c r="D3446" s="19"/>
    </row>
    <row r="3447" spans="3:4" x14ac:dyDescent="0.2">
      <c r="C3447" s="19"/>
      <c r="D3447" s="19"/>
    </row>
    <row r="3448" spans="3:4" x14ac:dyDescent="0.2">
      <c r="C3448" s="19"/>
      <c r="D3448" s="19"/>
    </row>
    <row r="3449" spans="3:4" x14ac:dyDescent="0.2">
      <c r="C3449" s="19"/>
      <c r="D3449" s="19"/>
    </row>
    <row r="3450" spans="3:4" x14ac:dyDescent="0.2">
      <c r="C3450" s="19"/>
      <c r="D3450" s="19"/>
    </row>
    <row r="3451" spans="3:4" x14ac:dyDescent="0.2">
      <c r="C3451" s="19"/>
      <c r="D3451" s="19"/>
    </row>
    <row r="3452" spans="3:4" x14ac:dyDescent="0.2">
      <c r="C3452" s="19"/>
      <c r="D3452" s="19"/>
    </row>
    <row r="3453" spans="3:4" x14ac:dyDescent="0.2">
      <c r="C3453" s="19"/>
      <c r="D3453" s="19"/>
    </row>
    <row r="3454" spans="3:4" x14ac:dyDescent="0.2">
      <c r="C3454" s="19"/>
      <c r="D3454" s="19"/>
    </row>
    <row r="3455" spans="3:4" x14ac:dyDescent="0.2">
      <c r="C3455" s="19"/>
      <c r="D3455" s="19"/>
    </row>
    <row r="3456" spans="3:4" x14ac:dyDescent="0.2">
      <c r="C3456" s="19"/>
      <c r="D3456" s="19"/>
    </row>
    <row r="3457" spans="3:4" x14ac:dyDescent="0.2">
      <c r="C3457" s="19"/>
      <c r="D3457" s="19"/>
    </row>
    <row r="3458" spans="3:4" x14ac:dyDescent="0.2">
      <c r="C3458" s="19"/>
      <c r="D3458" s="19"/>
    </row>
    <row r="3459" spans="3:4" x14ac:dyDescent="0.2">
      <c r="C3459" s="19"/>
      <c r="D3459" s="19"/>
    </row>
    <row r="3460" spans="3:4" x14ac:dyDescent="0.2">
      <c r="C3460" s="19"/>
      <c r="D3460" s="19"/>
    </row>
    <row r="3461" spans="3:4" x14ac:dyDescent="0.2">
      <c r="C3461" s="19"/>
      <c r="D3461" s="19"/>
    </row>
    <row r="3462" spans="3:4" x14ac:dyDescent="0.2">
      <c r="C3462" s="19"/>
      <c r="D3462" s="19"/>
    </row>
    <row r="3463" spans="3:4" x14ac:dyDescent="0.2">
      <c r="C3463" s="19"/>
      <c r="D3463" s="19"/>
    </row>
    <row r="3464" spans="3:4" x14ac:dyDescent="0.2">
      <c r="C3464" s="19"/>
      <c r="D3464" s="19"/>
    </row>
    <row r="3465" spans="3:4" x14ac:dyDescent="0.2">
      <c r="C3465" s="19"/>
      <c r="D3465" s="19"/>
    </row>
    <row r="3466" spans="3:4" x14ac:dyDescent="0.2">
      <c r="C3466" s="19"/>
      <c r="D3466" s="19"/>
    </row>
    <row r="3467" spans="3:4" x14ac:dyDescent="0.2">
      <c r="C3467" s="19"/>
      <c r="D3467" s="19"/>
    </row>
    <row r="3468" spans="3:4" x14ac:dyDescent="0.2">
      <c r="C3468" s="19"/>
      <c r="D3468" s="19"/>
    </row>
    <row r="3469" spans="3:4" x14ac:dyDescent="0.2">
      <c r="C3469" s="19"/>
      <c r="D3469" s="19"/>
    </row>
    <row r="3470" spans="3:4" x14ac:dyDescent="0.2">
      <c r="C3470" s="19"/>
      <c r="D3470" s="19"/>
    </row>
    <row r="3471" spans="3:4" x14ac:dyDescent="0.2">
      <c r="C3471" s="19"/>
      <c r="D3471" s="19"/>
    </row>
    <row r="3472" spans="3:4" x14ac:dyDescent="0.2">
      <c r="C3472" s="19"/>
      <c r="D3472" s="19"/>
    </row>
    <row r="3473" spans="3:4" x14ac:dyDescent="0.2">
      <c r="C3473" s="19"/>
      <c r="D3473" s="19"/>
    </row>
    <row r="3474" spans="3:4" x14ac:dyDescent="0.2">
      <c r="C3474" s="19"/>
      <c r="D3474" s="19"/>
    </row>
    <row r="3475" spans="3:4" x14ac:dyDescent="0.2">
      <c r="C3475" s="19"/>
      <c r="D3475" s="19"/>
    </row>
    <row r="3476" spans="3:4" x14ac:dyDescent="0.2">
      <c r="C3476" s="19"/>
      <c r="D3476" s="19"/>
    </row>
    <row r="3477" spans="3:4" x14ac:dyDescent="0.2">
      <c r="C3477" s="19"/>
      <c r="D3477" s="19"/>
    </row>
    <row r="3478" spans="3:4" x14ac:dyDescent="0.2">
      <c r="C3478" s="19"/>
      <c r="D3478" s="19"/>
    </row>
    <row r="3479" spans="3:4" x14ac:dyDescent="0.2">
      <c r="C3479" s="19"/>
      <c r="D3479" s="19"/>
    </row>
    <row r="3480" spans="3:4" x14ac:dyDescent="0.2">
      <c r="C3480" s="19"/>
      <c r="D3480" s="19"/>
    </row>
    <row r="3481" spans="3:4" x14ac:dyDescent="0.2">
      <c r="C3481" s="19"/>
      <c r="D3481" s="19"/>
    </row>
    <row r="3482" spans="3:4" x14ac:dyDescent="0.2">
      <c r="C3482" s="19"/>
      <c r="D3482" s="19"/>
    </row>
    <row r="3483" spans="3:4" x14ac:dyDescent="0.2">
      <c r="C3483" s="19"/>
      <c r="D3483" s="19"/>
    </row>
    <row r="3484" spans="3:4" x14ac:dyDescent="0.2">
      <c r="C3484" s="19"/>
      <c r="D3484" s="19"/>
    </row>
    <row r="3485" spans="3:4" x14ac:dyDescent="0.2">
      <c r="C3485" s="19"/>
      <c r="D3485" s="19"/>
    </row>
    <row r="3486" spans="3:4" x14ac:dyDescent="0.2">
      <c r="C3486" s="19"/>
      <c r="D3486" s="19"/>
    </row>
    <row r="3487" spans="3:4" x14ac:dyDescent="0.2">
      <c r="C3487" s="19"/>
      <c r="D3487" s="19"/>
    </row>
    <row r="3488" spans="3:4" x14ac:dyDescent="0.2">
      <c r="C3488" s="19"/>
      <c r="D3488" s="19"/>
    </row>
    <row r="3489" spans="3:4" x14ac:dyDescent="0.2">
      <c r="C3489" s="19"/>
      <c r="D3489" s="19"/>
    </row>
    <row r="3490" spans="3:4" x14ac:dyDescent="0.2">
      <c r="C3490" s="19"/>
      <c r="D3490" s="19"/>
    </row>
    <row r="3491" spans="3:4" x14ac:dyDescent="0.2">
      <c r="C3491" s="19"/>
      <c r="D3491" s="19"/>
    </row>
    <row r="3492" spans="3:4" x14ac:dyDescent="0.2">
      <c r="C3492" s="19"/>
      <c r="D3492" s="19"/>
    </row>
    <row r="3493" spans="3:4" x14ac:dyDescent="0.2">
      <c r="C3493" s="19"/>
      <c r="D3493" s="19"/>
    </row>
    <row r="3494" spans="3:4" x14ac:dyDescent="0.2">
      <c r="C3494" s="19"/>
      <c r="D3494" s="19"/>
    </row>
    <row r="3495" spans="3:4" x14ac:dyDescent="0.2">
      <c r="C3495" s="19"/>
      <c r="D3495" s="19"/>
    </row>
    <row r="3496" spans="3:4" x14ac:dyDescent="0.2">
      <c r="C3496" s="19"/>
      <c r="D3496" s="19"/>
    </row>
    <row r="3497" spans="3:4" x14ac:dyDescent="0.2">
      <c r="C3497" s="19"/>
      <c r="D3497" s="19"/>
    </row>
    <row r="3498" spans="3:4" x14ac:dyDescent="0.2">
      <c r="C3498" s="19"/>
      <c r="D3498" s="19"/>
    </row>
    <row r="3499" spans="3:4" x14ac:dyDescent="0.2">
      <c r="C3499" s="19"/>
      <c r="D3499" s="19"/>
    </row>
    <row r="3500" spans="3:4" x14ac:dyDescent="0.2">
      <c r="C3500" s="19"/>
      <c r="D3500" s="19"/>
    </row>
    <row r="3501" spans="3:4" x14ac:dyDescent="0.2">
      <c r="C3501" s="19"/>
      <c r="D3501" s="19"/>
    </row>
    <row r="3502" spans="3:4" x14ac:dyDescent="0.2">
      <c r="C3502" s="19"/>
      <c r="D3502" s="19"/>
    </row>
    <row r="3503" spans="3:4" x14ac:dyDescent="0.2">
      <c r="C3503" s="19"/>
      <c r="D3503" s="19"/>
    </row>
    <row r="3504" spans="3:4" x14ac:dyDescent="0.2">
      <c r="C3504" s="19"/>
      <c r="D3504" s="19"/>
    </row>
    <row r="3505" spans="3:4" x14ac:dyDescent="0.2">
      <c r="C3505" s="19"/>
      <c r="D3505" s="19"/>
    </row>
    <row r="3506" spans="3:4" x14ac:dyDescent="0.2">
      <c r="C3506" s="19"/>
      <c r="D3506" s="19"/>
    </row>
    <row r="3507" spans="3:4" x14ac:dyDescent="0.2">
      <c r="C3507" s="19"/>
      <c r="D3507" s="19"/>
    </row>
    <row r="3508" spans="3:4" x14ac:dyDescent="0.2">
      <c r="C3508" s="19"/>
      <c r="D3508" s="19"/>
    </row>
    <row r="3509" spans="3:4" x14ac:dyDescent="0.2">
      <c r="C3509" s="19"/>
      <c r="D3509" s="19"/>
    </row>
    <row r="3510" spans="3:4" x14ac:dyDescent="0.2">
      <c r="C3510" s="19"/>
      <c r="D3510" s="19"/>
    </row>
    <row r="3511" spans="3:4" x14ac:dyDescent="0.2">
      <c r="C3511" s="19"/>
      <c r="D3511" s="19"/>
    </row>
    <row r="3512" spans="3:4" x14ac:dyDescent="0.2">
      <c r="C3512" s="19"/>
      <c r="D3512" s="19"/>
    </row>
    <row r="3513" spans="3:4" x14ac:dyDescent="0.2">
      <c r="C3513" s="19"/>
      <c r="D3513" s="19"/>
    </row>
    <row r="3514" spans="3:4" x14ac:dyDescent="0.2">
      <c r="C3514" s="19"/>
      <c r="D3514" s="19"/>
    </row>
    <row r="3515" spans="3:4" x14ac:dyDescent="0.2">
      <c r="C3515" s="19"/>
      <c r="D3515" s="19"/>
    </row>
    <row r="3516" spans="3:4" x14ac:dyDescent="0.2">
      <c r="C3516" s="19"/>
      <c r="D3516" s="19"/>
    </row>
    <row r="3517" spans="3:4" x14ac:dyDescent="0.2">
      <c r="C3517" s="19"/>
      <c r="D3517" s="19"/>
    </row>
    <row r="3518" spans="3:4" x14ac:dyDescent="0.2">
      <c r="C3518" s="19"/>
      <c r="D3518" s="19"/>
    </row>
    <row r="3519" spans="3:4" x14ac:dyDescent="0.2">
      <c r="C3519" s="19"/>
      <c r="D3519" s="19"/>
    </row>
    <row r="3520" spans="3:4" x14ac:dyDescent="0.2">
      <c r="C3520" s="19"/>
      <c r="D3520" s="19"/>
    </row>
    <row r="3521" spans="3:4" x14ac:dyDescent="0.2">
      <c r="C3521" s="19"/>
      <c r="D3521" s="19"/>
    </row>
    <row r="3522" spans="3:4" x14ac:dyDescent="0.2">
      <c r="C3522" s="19"/>
      <c r="D3522" s="19"/>
    </row>
    <row r="3523" spans="3:4" x14ac:dyDescent="0.2">
      <c r="C3523" s="19"/>
      <c r="D3523" s="19"/>
    </row>
    <row r="3524" spans="3:4" x14ac:dyDescent="0.2">
      <c r="C3524" s="19"/>
      <c r="D3524" s="19"/>
    </row>
    <row r="3525" spans="3:4" x14ac:dyDescent="0.2">
      <c r="C3525" s="19"/>
      <c r="D3525" s="19"/>
    </row>
    <row r="3526" spans="3:4" x14ac:dyDescent="0.2">
      <c r="C3526" s="19"/>
      <c r="D3526" s="19"/>
    </row>
    <row r="3527" spans="3:4" x14ac:dyDescent="0.2">
      <c r="C3527" s="19"/>
      <c r="D3527" s="19"/>
    </row>
    <row r="3528" spans="3:4" x14ac:dyDescent="0.2">
      <c r="C3528" s="19"/>
      <c r="D3528" s="19"/>
    </row>
    <row r="3529" spans="3:4" x14ac:dyDescent="0.2">
      <c r="C3529" s="19"/>
      <c r="D3529" s="19"/>
    </row>
    <row r="3530" spans="3:4" x14ac:dyDescent="0.2">
      <c r="C3530" s="19"/>
      <c r="D3530" s="19"/>
    </row>
    <row r="3531" spans="3:4" x14ac:dyDescent="0.2">
      <c r="C3531" s="19"/>
      <c r="D3531" s="19"/>
    </row>
    <row r="3532" spans="3:4" x14ac:dyDescent="0.2">
      <c r="C3532" s="19"/>
      <c r="D3532" s="19"/>
    </row>
    <row r="3533" spans="3:4" x14ac:dyDescent="0.2">
      <c r="C3533" s="19"/>
      <c r="D3533" s="19"/>
    </row>
    <row r="3534" spans="3:4" x14ac:dyDescent="0.2">
      <c r="C3534" s="19"/>
      <c r="D3534" s="19"/>
    </row>
    <row r="3535" spans="3:4" x14ac:dyDescent="0.2">
      <c r="C3535" s="19"/>
      <c r="D3535" s="19"/>
    </row>
    <row r="3536" spans="3:4" x14ac:dyDescent="0.2">
      <c r="C3536" s="19"/>
      <c r="D3536" s="19"/>
    </row>
    <row r="3537" spans="3:4" x14ac:dyDescent="0.2">
      <c r="C3537" s="19"/>
      <c r="D3537" s="19"/>
    </row>
    <row r="3538" spans="3:4" x14ac:dyDescent="0.2">
      <c r="C3538" s="19"/>
      <c r="D3538" s="19"/>
    </row>
    <row r="3539" spans="3:4" x14ac:dyDescent="0.2">
      <c r="C3539" s="19"/>
      <c r="D3539" s="19"/>
    </row>
    <row r="3540" spans="3:4" x14ac:dyDescent="0.2">
      <c r="C3540" s="19"/>
      <c r="D3540" s="19"/>
    </row>
    <row r="3541" spans="3:4" x14ac:dyDescent="0.2">
      <c r="C3541" s="19"/>
      <c r="D3541" s="19"/>
    </row>
    <row r="3542" spans="3:4" x14ac:dyDescent="0.2">
      <c r="C3542" s="19"/>
      <c r="D3542" s="19"/>
    </row>
    <row r="3543" spans="3:4" x14ac:dyDescent="0.2">
      <c r="C3543" s="19"/>
      <c r="D3543" s="19"/>
    </row>
    <row r="3544" spans="3:4" x14ac:dyDescent="0.2">
      <c r="C3544" s="19"/>
      <c r="D3544" s="19"/>
    </row>
    <row r="3545" spans="3:4" x14ac:dyDescent="0.2">
      <c r="C3545" s="19"/>
      <c r="D3545" s="19"/>
    </row>
    <row r="3546" spans="3:4" x14ac:dyDescent="0.2">
      <c r="C3546" s="19"/>
      <c r="D3546" s="19"/>
    </row>
    <row r="3547" spans="3:4" x14ac:dyDescent="0.2">
      <c r="C3547" s="19"/>
      <c r="D3547" s="19"/>
    </row>
    <row r="3548" spans="3:4" x14ac:dyDescent="0.2">
      <c r="C3548" s="19"/>
      <c r="D3548" s="19"/>
    </row>
    <row r="3549" spans="3:4" x14ac:dyDescent="0.2">
      <c r="C3549" s="19"/>
      <c r="D3549" s="19"/>
    </row>
    <row r="3550" spans="3:4" x14ac:dyDescent="0.2">
      <c r="C3550" s="19"/>
      <c r="D3550" s="19"/>
    </row>
    <row r="3551" spans="3:4" x14ac:dyDescent="0.2">
      <c r="C3551" s="19"/>
      <c r="D3551" s="19"/>
    </row>
    <row r="3552" spans="3:4" x14ac:dyDescent="0.2">
      <c r="C3552" s="19"/>
      <c r="D3552" s="19"/>
    </row>
    <row r="3553" spans="3:4" x14ac:dyDescent="0.2">
      <c r="C3553" s="19"/>
      <c r="D3553" s="19"/>
    </row>
    <row r="3554" spans="3:4" x14ac:dyDescent="0.2">
      <c r="C3554" s="19"/>
      <c r="D3554" s="19"/>
    </row>
    <row r="3555" spans="3:4" x14ac:dyDescent="0.2">
      <c r="C3555" s="19"/>
      <c r="D3555" s="19"/>
    </row>
    <row r="3556" spans="3:4" x14ac:dyDescent="0.2">
      <c r="C3556" s="19"/>
      <c r="D3556" s="19"/>
    </row>
    <row r="3557" spans="3:4" x14ac:dyDescent="0.2">
      <c r="C3557" s="19"/>
      <c r="D3557" s="19"/>
    </row>
    <row r="3558" spans="3:4" x14ac:dyDescent="0.2">
      <c r="C3558" s="19"/>
      <c r="D3558" s="19"/>
    </row>
    <row r="3559" spans="3:4" x14ac:dyDescent="0.2">
      <c r="C3559" s="19"/>
      <c r="D3559" s="19"/>
    </row>
    <row r="3560" spans="3:4" x14ac:dyDescent="0.2">
      <c r="C3560" s="19"/>
      <c r="D3560" s="19"/>
    </row>
    <row r="3561" spans="3:4" x14ac:dyDescent="0.2">
      <c r="C3561" s="19"/>
      <c r="D3561" s="19"/>
    </row>
    <row r="3562" spans="3:4" x14ac:dyDescent="0.2">
      <c r="C3562" s="19"/>
      <c r="D3562" s="19"/>
    </row>
    <row r="3563" spans="3:4" x14ac:dyDescent="0.2">
      <c r="C3563" s="19"/>
      <c r="D3563" s="19"/>
    </row>
    <row r="3564" spans="3:4" x14ac:dyDescent="0.2">
      <c r="C3564" s="19"/>
      <c r="D3564" s="19"/>
    </row>
    <row r="3565" spans="3:4" x14ac:dyDescent="0.2">
      <c r="C3565" s="19"/>
      <c r="D3565" s="19"/>
    </row>
    <row r="3566" spans="3:4" x14ac:dyDescent="0.2">
      <c r="C3566" s="19"/>
      <c r="D3566" s="19"/>
    </row>
    <row r="3567" spans="3:4" x14ac:dyDescent="0.2">
      <c r="C3567" s="19"/>
      <c r="D3567" s="19"/>
    </row>
    <row r="3568" spans="3:4" x14ac:dyDescent="0.2">
      <c r="C3568" s="19"/>
      <c r="D3568" s="19"/>
    </row>
    <row r="3569" spans="3:4" x14ac:dyDescent="0.2">
      <c r="C3569" s="19"/>
      <c r="D3569" s="19"/>
    </row>
    <row r="3570" spans="3:4" x14ac:dyDescent="0.2">
      <c r="C3570" s="19"/>
      <c r="D3570" s="19"/>
    </row>
    <row r="3571" spans="3:4" x14ac:dyDescent="0.2">
      <c r="C3571" s="19"/>
      <c r="D3571" s="19"/>
    </row>
    <row r="3572" spans="3:4" x14ac:dyDescent="0.2">
      <c r="C3572" s="19"/>
      <c r="D3572" s="19"/>
    </row>
    <row r="3573" spans="3:4" x14ac:dyDescent="0.2">
      <c r="C3573" s="19"/>
      <c r="D3573" s="19"/>
    </row>
    <row r="3574" spans="3:4" x14ac:dyDescent="0.2">
      <c r="C3574" s="19"/>
      <c r="D3574" s="19"/>
    </row>
    <row r="3575" spans="3:4" x14ac:dyDescent="0.2">
      <c r="C3575" s="19"/>
      <c r="D3575" s="19"/>
    </row>
    <row r="3576" spans="3:4" x14ac:dyDescent="0.2">
      <c r="C3576" s="19"/>
      <c r="D3576" s="19"/>
    </row>
    <row r="3577" spans="3:4" x14ac:dyDescent="0.2">
      <c r="C3577" s="19"/>
      <c r="D3577" s="19"/>
    </row>
    <row r="3578" spans="3:4" x14ac:dyDescent="0.2">
      <c r="C3578" s="19"/>
      <c r="D3578" s="19"/>
    </row>
    <row r="3579" spans="3:4" x14ac:dyDescent="0.2">
      <c r="C3579" s="19"/>
      <c r="D3579" s="19"/>
    </row>
    <row r="3580" spans="3:4" x14ac:dyDescent="0.2">
      <c r="C3580" s="19"/>
      <c r="D3580" s="19"/>
    </row>
    <row r="3581" spans="3:4" x14ac:dyDescent="0.2">
      <c r="C3581" s="19"/>
      <c r="D3581" s="19"/>
    </row>
    <row r="3582" spans="3:4" x14ac:dyDescent="0.2">
      <c r="C3582" s="19"/>
      <c r="D3582" s="19"/>
    </row>
    <row r="3583" spans="3:4" x14ac:dyDescent="0.2">
      <c r="C3583" s="19"/>
      <c r="D3583" s="19"/>
    </row>
    <row r="3584" spans="3:4" x14ac:dyDescent="0.2">
      <c r="C3584" s="19"/>
      <c r="D3584" s="19"/>
    </row>
    <row r="3585" spans="3:4" x14ac:dyDescent="0.2">
      <c r="C3585" s="19"/>
      <c r="D3585" s="19"/>
    </row>
    <row r="3586" spans="3:4" x14ac:dyDescent="0.2">
      <c r="C3586" s="19"/>
      <c r="D3586" s="19"/>
    </row>
    <row r="3587" spans="3:4" x14ac:dyDescent="0.2">
      <c r="C3587" s="19"/>
      <c r="D3587" s="19"/>
    </row>
    <row r="3588" spans="3:4" x14ac:dyDescent="0.2">
      <c r="C3588" s="19"/>
      <c r="D3588" s="19"/>
    </row>
    <row r="3589" spans="3:4" x14ac:dyDescent="0.2">
      <c r="C3589" s="19"/>
      <c r="D3589" s="19"/>
    </row>
    <row r="3590" spans="3:4" x14ac:dyDescent="0.2">
      <c r="C3590" s="19"/>
      <c r="D3590" s="19"/>
    </row>
    <row r="3591" spans="3:4" x14ac:dyDescent="0.2">
      <c r="C3591" s="19"/>
      <c r="D3591" s="19"/>
    </row>
    <row r="3592" spans="3:4" x14ac:dyDescent="0.2">
      <c r="C3592" s="19"/>
      <c r="D3592" s="19"/>
    </row>
    <row r="3593" spans="3:4" x14ac:dyDescent="0.2">
      <c r="C3593" s="19"/>
      <c r="D3593" s="19"/>
    </row>
    <row r="3594" spans="3:4" x14ac:dyDescent="0.2">
      <c r="C3594" s="19"/>
      <c r="D3594" s="19"/>
    </row>
    <row r="3595" spans="3:4" x14ac:dyDescent="0.2">
      <c r="C3595" s="19"/>
      <c r="D3595" s="19"/>
    </row>
    <row r="3596" spans="3:4" x14ac:dyDescent="0.2">
      <c r="C3596" s="19"/>
      <c r="D3596" s="19"/>
    </row>
    <row r="3597" spans="3:4" x14ac:dyDescent="0.2">
      <c r="C3597" s="19"/>
      <c r="D3597" s="19"/>
    </row>
    <row r="3598" spans="3:4" x14ac:dyDescent="0.2">
      <c r="C3598" s="19"/>
      <c r="D3598" s="19"/>
    </row>
    <row r="3599" spans="3:4" x14ac:dyDescent="0.2">
      <c r="C3599" s="19"/>
      <c r="D3599" s="19"/>
    </row>
    <row r="3600" spans="3:4" x14ac:dyDescent="0.2">
      <c r="C3600" s="19"/>
      <c r="D3600" s="19"/>
    </row>
    <row r="3601" spans="3:4" x14ac:dyDescent="0.2">
      <c r="C3601" s="19"/>
      <c r="D3601" s="19"/>
    </row>
    <row r="3602" spans="3:4" x14ac:dyDescent="0.2">
      <c r="C3602" s="19"/>
      <c r="D3602" s="19"/>
    </row>
    <row r="3603" spans="3:4" x14ac:dyDescent="0.2">
      <c r="C3603" s="19"/>
      <c r="D3603" s="19"/>
    </row>
    <row r="3604" spans="3:4" x14ac:dyDescent="0.2">
      <c r="C3604" s="19"/>
      <c r="D3604" s="19"/>
    </row>
    <row r="3605" spans="3:4" x14ac:dyDescent="0.2">
      <c r="C3605" s="19"/>
      <c r="D3605" s="19"/>
    </row>
    <row r="3606" spans="3:4" x14ac:dyDescent="0.2">
      <c r="C3606" s="19"/>
      <c r="D3606" s="19"/>
    </row>
    <row r="3607" spans="3:4" x14ac:dyDescent="0.2">
      <c r="C3607" s="19"/>
      <c r="D3607" s="19"/>
    </row>
    <row r="3608" spans="3:4" x14ac:dyDescent="0.2">
      <c r="C3608" s="19"/>
      <c r="D3608" s="19"/>
    </row>
    <row r="3609" spans="3:4" x14ac:dyDescent="0.2">
      <c r="C3609" s="19"/>
      <c r="D3609" s="19"/>
    </row>
    <row r="3610" spans="3:4" x14ac:dyDescent="0.2">
      <c r="C3610" s="19"/>
      <c r="D3610" s="19"/>
    </row>
    <row r="3611" spans="3:4" x14ac:dyDescent="0.2">
      <c r="C3611" s="19"/>
      <c r="D3611" s="19"/>
    </row>
    <row r="3612" spans="3:4" x14ac:dyDescent="0.2">
      <c r="C3612" s="19"/>
      <c r="D3612" s="19"/>
    </row>
    <row r="3613" spans="3:4" x14ac:dyDescent="0.2">
      <c r="C3613" s="19"/>
      <c r="D3613" s="19"/>
    </row>
    <row r="3614" spans="3:4" x14ac:dyDescent="0.2">
      <c r="C3614" s="19"/>
      <c r="D3614" s="19"/>
    </row>
    <row r="3615" spans="3:4" x14ac:dyDescent="0.2">
      <c r="C3615" s="19"/>
      <c r="D3615" s="19"/>
    </row>
    <row r="3616" spans="3:4" x14ac:dyDescent="0.2">
      <c r="C3616" s="19"/>
      <c r="D3616" s="19"/>
    </row>
    <row r="3617" spans="3:4" x14ac:dyDescent="0.2">
      <c r="C3617" s="19"/>
      <c r="D3617" s="19"/>
    </row>
    <row r="3618" spans="3:4" x14ac:dyDescent="0.2">
      <c r="C3618" s="19"/>
      <c r="D3618" s="19"/>
    </row>
    <row r="3619" spans="3:4" x14ac:dyDescent="0.2">
      <c r="C3619" s="19"/>
      <c r="D3619" s="19"/>
    </row>
    <row r="3620" spans="3:4" x14ac:dyDescent="0.2">
      <c r="C3620" s="19"/>
      <c r="D3620" s="19"/>
    </row>
    <row r="3621" spans="3:4" x14ac:dyDescent="0.2">
      <c r="C3621" s="19"/>
      <c r="D3621" s="19"/>
    </row>
    <row r="3622" spans="3:4" x14ac:dyDescent="0.2">
      <c r="C3622" s="19"/>
      <c r="D3622" s="19"/>
    </row>
    <row r="3623" spans="3:4" x14ac:dyDescent="0.2">
      <c r="C3623" s="19"/>
      <c r="D3623" s="19"/>
    </row>
    <row r="3624" spans="3:4" x14ac:dyDescent="0.2">
      <c r="C3624" s="19"/>
      <c r="D3624" s="19"/>
    </row>
    <row r="3625" spans="3:4" x14ac:dyDescent="0.2">
      <c r="C3625" s="19"/>
      <c r="D3625" s="19"/>
    </row>
    <row r="3626" spans="3:4" x14ac:dyDescent="0.2">
      <c r="C3626" s="19"/>
      <c r="D3626" s="19"/>
    </row>
    <row r="3627" spans="3:4" x14ac:dyDescent="0.2">
      <c r="C3627" s="19"/>
      <c r="D3627" s="19"/>
    </row>
    <row r="3628" spans="3:4" x14ac:dyDescent="0.2">
      <c r="C3628" s="19"/>
      <c r="D3628" s="19"/>
    </row>
    <row r="3629" spans="3:4" x14ac:dyDescent="0.2">
      <c r="C3629" s="19"/>
      <c r="D3629" s="19"/>
    </row>
    <row r="3630" spans="3:4" x14ac:dyDescent="0.2">
      <c r="C3630" s="19"/>
      <c r="D3630" s="19"/>
    </row>
    <row r="3631" spans="3:4" x14ac:dyDescent="0.2">
      <c r="C3631" s="19"/>
      <c r="D3631" s="19"/>
    </row>
    <row r="3632" spans="3:4" x14ac:dyDescent="0.2">
      <c r="C3632" s="19"/>
      <c r="D3632" s="19"/>
    </row>
    <row r="3633" spans="3:4" x14ac:dyDescent="0.2">
      <c r="C3633" s="19"/>
      <c r="D3633" s="19"/>
    </row>
    <row r="3634" spans="3:4" x14ac:dyDescent="0.2">
      <c r="C3634" s="19"/>
      <c r="D3634" s="19"/>
    </row>
    <row r="3635" spans="3:4" x14ac:dyDescent="0.2">
      <c r="C3635" s="19"/>
      <c r="D3635" s="19"/>
    </row>
    <row r="3636" spans="3:4" x14ac:dyDescent="0.2">
      <c r="C3636" s="19"/>
      <c r="D3636" s="19"/>
    </row>
    <row r="3637" spans="3:4" x14ac:dyDescent="0.2">
      <c r="C3637" s="19"/>
      <c r="D3637" s="19"/>
    </row>
    <row r="3638" spans="3:4" x14ac:dyDescent="0.2">
      <c r="C3638" s="19"/>
      <c r="D3638" s="19"/>
    </row>
    <row r="3639" spans="3:4" x14ac:dyDescent="0.2">
      <c r="C3639" s="19"/>
      <c r="D3639" s="19"/>
    </row>
    <row r="3640" spans="3:4" x14ac:dyDescent="0.2">
      <c r="C3640" s="19"/>
      <c r="D3640" s="19"/>
    </row>
    <row r="3641" spans="3:4" x14ac:dyDescent="0.2">
      <c r="C3641" s="19"/>
      <c r="D3641" s="19"/>
    </row>
    <row r="3642" spans="3:4" x14ac:dyDescent="0.2">
      <c r="C3642" s="19"/>
      <c r="D3642" s="19"/>
    </row>
    <row r="3643" spans="3:4" x14ac:dyDescent="0.2">
      <c r="C3643" s="19"/>
      <c r="D3643" s="19"/>
    </row>
    <row r="3644" spans="3:4" x14ac:dyDescent="0.2">
      <c r="C3644" s="19"/>
      <c r="D3644" s="19"/>
    </row>
    <row r="3645" spans="3:4" x14ac:dyDescent="0.2">
      <c r="C3645" s="19"/>
      <c r="D3645" s="19"/>
    </row>
    <row r="3646" spans="3:4" x14ac:dyDescent="0.2">
      <c r="C3646" s="19"/>
      <c r="D3646" s="19"/>
    </row>
    <row r="3647" spans="3:4" x14ac:dyDescent="0.2">
      <c r="C3647" s="19"/>
      <c r="D3647" s="19"/>
    </row>
    <row r="3648" spans="3:4" x14ac:dyDescent="0.2">
      <c r="C3648" s="19"/>
      <c r="D3648" s="19"/>
    </row>
    <row r="3649" spans="3:4" x14ac:dyDescent="0.2">
      <c r="C3649" s="19"/>
      <c r="D3649" s="19"/>
    </row>
    <row r="3650" spans="3:4" x14ac:dyDescent="0.2">
      <c r="C3650" s="19"/>
      <c r="D3650" s="19"/>
    </row>
    <row r="3651" spans="3:4" x14ac:dyDescent="0.2">
      <c r="C3651" s="19"/>
      <c r="D3651" s="19"/>
    </row>
    <row r="3652" spans="3:4" x14ac:dyDescent="0.2">
      <c r="C3652" s="19"/>
      <c r="D3652" s="19"/>
    </row>
    <row r="3653" spans="3:4" x14ac:dyDescent="0.2">
      <c r="C3653" s="19"/>
      <c r="D3653" s="19"/>
    </row>
    <row r="3654" spans="3:4" x14ac:dyDescent="0.2">
      <c r="C3654" s="19"/>
      <c r="D3654" s="19"/>
    </row>
    <row r="3655" spans="3:4" x14ac:dyDescent="0.2">
      <c r="C3655" s="19"/>
      <c r="D3655" s="19"/>
    </row>
    <row r="3656" spans="3:4" x14ac:dyDescent="0.2">
      <c r="C3656" s="19"/>
      <c r="D3656" s="19"/>
    </row>
    <row r="3657" spans="3:4" x14ac:dyDescent="0.2">
      <c r="C3657" s="19"/>
      <c r="D3657" s="19"/>
    </row>
    <row r="3658" spans="3:4" x14ac:dyDescent="0.2">
      <c r="C3658" s="19"/>
      <c r="D3658" s="19"/>
    </row>
    <row r="3659" spans="3:4" x14ac:dyDescent="0.2">
      <c r="C3659" s="19"/>
      <c r="D3659" s="19"/>
    </row>
    <row r="3660" spans="3:4" x14ac:dyDescent="0.2">
      <c r="C3660" s="19"/>
      <c r="D3660" s="19"/>
    </row>
    <row r="3661" spans="3:4" x14ac:dyDescent="0.2">
      <c r="C3661" s="19"/>
      <c r="D3661" s="19"/>
    </row>
    <row r="3662" spans="3:4" x14ac:dyDescent="0.2">
      <c r="C3662" s="19"/>
      <c r="D3662" s="19"/>
    </row>
    <row r="3663" spans="3:4" x14ac:dyDescent="0.2">
      <c r="C3663" s="19"/>
      <c r="D3663" s="19"/>
    </row>
    <row r="3664" spans="3:4" x14ac:dyDescent="0.2">
      <c r="C3664" s="19"/>
      <c r="D3664" s="19"/>
    </row>
    <row r="3665" spans="3:4" x14ac:dyDescent="0.2">
      <c r="C3665" s="19"/>
      <c r="D3665" s="19"/>
    </row>
    <row r="3666" spans="3:4" x14ac:dyDescent="0.2">
      <c r="C3666" s="19"/>
      <c r="D3666" s="19"/>
    </row>
    <row r="3667" spans="3:4" x14ac:dyDescent="0.2">
      <c r="C3667" s="19"/>
      <c r="D3667" s="19"/>
    </row>
    <row r="3668" spans="3:4" x14ac:dyDescent="0.2">
      <c r="C3668" s="19"/>
      <c r="D3668" s="19"/>
    </row>
    <row r="3669" spans="3:4" x14ac:dyDescent="0.2">
      <c r="C3669" s="19"/>
      <c r="D3669" s="19"/>
    </row>
    <row r="3670" spans="3:4" x14ac:dyDescent="0.2">
      <c r="C3670" s="19"/>
      <c r="D3670" s="19"/>
    </row>
    <row r="3671" spans="3:4" x14ac:dyDescent="0.2">
      <c r="C3671" s="19"/>
      <c r="D3671" s="19"/>
    </row>
    <row r="3672" spans="3:4" x14ac:dyDescent="0.2">
      <c r="C3672" s="19"/>
      <c r="D3672" s="19"/>
    </row>
    <row r="3673" spans="3:4" x14ac:dyDescent="0.2">
      <c r="C3673" s="19"/>
      <c r="D3673" s="19"/>
    </row>
    <row r="3674" spans="3:4" x14ac:dyDescent="0.2">
      <c r="C3674" s="19"/>
      <c r="D3674" s="19"/>
    </row>
    <row r="3675" spans="3:4" x14ac:dyDescent="0.2">
      <c r="C3675" s="19"/>
      <c r="D3675" s="19"/>
    </row>
    <row r="3676" spans="3:4" x14ac:dyDescent="0.2">
      <c r="C3676" s="19"/>
      <c r="D3676" s="19"/>
    </row>
    <row r="3677" spans="3:4" x14ac:dyDescent="0.2">
      <c r="C3677" s="19"/>
      <c r="D3677" s="19"/>
    </row>
    <row r="3678" spans="3:4" x14ac:dyDescent="0.2">
      <c r="C3678" s="19"/>
      <c r="D3678" s="19"/>
    </row>
    <row r="3679" spans="3:4" x14ac:dyDescent="0.2">
      <c r="C3679" s="19"/>
      <c r="D3679" s="19"/>
    </row>
    <row r="3680" spans="3:4" x14ac:dyDescent="0.2">
      <c r="C3680" s="19"/>
      <c r="D3680" s="19"/>
    </row>
    <row r="3681" spans="3:4" x14ac:dyDescent="0.2">
      <c r="C3681" s="19"/>
      <c r="D3681" s="19"/>
    </row>
    <row r="3682" spans="3:4" x14ac:dyDescent="0.2">
      <c r="C3682" s="19"/>
      <c r="D3682" s="19"/>
    </row>
    <row r="3683" spans="3:4" x14ac:dyDescent="0.2">
      <c r="C3683" s="19"/>
      <c r="D3683" s="19"/>
    </row>
    <row r="3684" spans="3:4" x14ac:dyDescent="0.2">
      <c r="C3684" s="19"/>
      <c r="D3684" s="19"/>
    </row>
    <row r="3685" spans="3:4" x14ac:dyDescent="0.2">
      <c r="C3685" s="19"/>
      <c r="D3685" s="19"/>
    </row>
    <row r="3686" spans="3:4" x14ac:dyDescent="0.2">
      <c r="C3686" s="19"/>
      <c r="D3686" s="19"/>
    </row>
    <row r="3687" spans="3:4" x14ac:dyDescent="0.2">
      <c r="C3687" s="19"/>
      <c r="D3687" s="19"/>
    </row>
    <row r="3688" spans="3:4" x14ac:dyDescent="0.2">
      <c r="C3688" s="19"/>
      <c r="D3688" s="19"/>
    </row>
    <row r="3689" spans="3:4" x14ac:dyDescent="0.2">
      <c r="C3689" s="19"/>
      <c r="D3689" s="19"/>
    </row>
    <row r="3690" spans="3:4" x14ac:dyDescent="0.2">
      <c r="C3690" s="19"/>
      <c r="D3690" s="19"/>
    </row>
    <row r="3691" spans="3:4" x14ac:dyDescent="0.2">
      <c r="C3691" s="19"/>
      <c r="D3691" s="19"/>
    </row>
    <row r="3692" spans="3:4" x14ac:dyDescent="0.2">
      <c r="C3692" s="19"/>
      <c r="D3692" s="19"/>
    </row>
    <row r="3693" spans="3:4" x14ac:dyDescent="0.2">
      <c r="C3693" s="19"/>
      <c r="D3693" s="19"/>
    </row>
    <row r="3694" spans="3:4" x14ac:dyDescent="0.2">
      <c r="C3694" s="19"/>
      <c r="D3694" s="19"/>
    </row>
    <row r="3695" spans="3:4" x14ac:dyDescent="0.2">
      <c r="C3695" s="19"/>
      <c r="D3695" s="19"/>
    </row>
    <row r="3696" spans="3:4" x14ac:dyDescent="0.2">
      <c r="C3696" s="19"/>
      <c r="D3696" s="19"/>
    </row>
    <row r="3697" spans="3:4" x14ac:dyDescent="0.2">
      <c r="C3697" s="19"/>
      <c r="D3697" s="19"/>
    </row>
    <row r="3698" spans="3:4" x14ac:dyDescent="0.2">
      <c r="C3698" s="19"/>
      <c r="D3698" s="19"/>
    </row>
    <row r="3699" spans="3:4" x14ac:dyDescent="0.2">
      <c r="C3699" s="19"/>
      <c r="D3699" s="19"/>
    </row>
    <row r="3700" spans="3:4" x14ac:dyDescent="0.2">
      <c r="C3700" s="19"/>
      <c r="D3700" s="19"/>
    </row>
    <row r="3701" spans="3:4" x14ac:dyDescent="0.2">
      <c r="C3701" s="19"/>
      <c r="D3701" s="19"/>
    </row>
    <row r="3702" spans="3:4" x14ac:dyDescent="0.2">
      <c r="C3702" s="19"/>
      <c r="D3702" s="19"/>
    </row>
    <row r="3703" spans="3:4" x14ac:dyDescent="0.2">
      <c r="C3703" s="19"/>
      <c r="D3703" s="19"/>
    </row>
    <row r="3704" spans="3:4" x14ac:dyDescent="0.2">
      <c r="C3704" s="19"/>
      <c r="D3704" s="19"/>
    </row>
    <row r="3705" spans="3:4" x14ac:dyDescent="0.2">
      <c r="C3705" s="19"/>
      <c r="D3705" s="19"/>
    </row>
    <row r="3706" spans="3:4" x14ac:dyDescent="0.2">
      <c r="C3706" s="19"/>
      <c r="D3706" s="19"/>
    </row>
    <row r="3707" spans="3:4" x14ac:dyDescent="0.2">
      <c r="C3707" s="19"/>
      <c r="D3707" s="19"/>
    </row>
    <row r="3708" spans="3:4" x14ac:dyDescent="0.2">
      <c r="C3708" s="19"/>
      <c r="D3708" s="19"/>
    </row>
    <row r="3709" spans="3:4" x14ac:dyDescent="0.2">
      <c r="C3709" s="19"/>
      <c r="D3709" s="19"/>
    </row>
    <row r="3710" spans="3:4" x14ac:dyDescent="0.2">
      <c r="C3710" s="19"/>
      <c r="D3710" s="19"/>
    </row>
    <row r="3711" spans="3:4" x14ac:dyDescent="0.2">
      <c r="C3711" s="19"/>
      <c r="D3711" s="19"/>
    </row>
    <row r="3712" spans="3:4" x14ac:dyDescent="0.2">
      <c r="C3712" s="19"/>
      <c r="D3712" s="19"/>
    </row>
    <row r="3713" spans="3:4" x14ac:dyDescent="0.2">
      <c r="C3713" s="19"/>
      <c r="D3713" s="19"/>
    </row>
    <row r="3714" spans="3:4" x14ac:dyDescent="0.2">
      <c r="C3714" s="19"/>
      <c r="D3714" s="19"/>
    </row>
    <row r="3715" spans="3:4" x14ac:dyDescent="0.2">
      <c r="C3715" s="19"/>
      <c r="D3715" s="19"/>
    </row>
    <row r="3716" spans="3:4" x14ac:dyDescent="0.2">
      <c r="C3716" s="19"/>
      <c r="D3716" s="19"/>
    </row>
    <row r="3717" spans="3:4" x14ac:dyDescent="0.2">
      <c r="C3717" s="19"/>
      <c r="D3717" s="19"/>
    </row>
    <row r="3718" spans="3:4" x14ac:dyDescent="0.2">
      <c r="C3718" s="19"/>
      <c r="D3718" s="19"/>
    </row>
    <row r="3719" spans="3:4" x14ac:dyDescent="0.2">
      <c r="C3719" s="19"/>
      <c r="D3719" s="19"/>
    </row>
    <row r="3720" spans="3:4" x14ac:dyDescent="0.2">
      <c r="C3720" s="19"/>
      <c r="D3720" s="19"/>
    </row>
    <row r="3721" spans="3:4" x14ac:dyDescent="0.2">
      <c r="C3721" s="19"/>
      <c r="D3721" s="19"/>
    </row>
    <row r="3722" spans="3:4" x14ac:dyDescent="0.2">
      <c r="C3722" s="19"/>
      <c r="D3722" s="19"/>
    </row>
    <row r="3723" spans="3:4" x14ac:dyDescent="0.2">
      <c r="C3723" s="19"/>
      <c r="D3723" s="19"/>
    </row>
    <row r="3724" spans="3:4" x14ac:dyDescent="0.2">
      <c r="C3724" s="19"/>
      <c r="D3724" s="19"/>
    </row>
    <row r="3725" spans="3:4" x14ac:dyDescent="0.2">
      <c r="C3725" s="19"/>
      <c r="D3725" s="19"/>
    </row>
    <row r="3726" spans="3:4" x14ac:dyDescent="0.2">
      <c r="C3726" s="19"/>
      <c r="D3726" s="19"/>
    </row>
    <row r="3727" spans="3:4" x14ac:dyDescent="0.2">
      <c r="C3727" s="19"/>
      <c r="D3727" s="19"/>
    </row>
    <row r="3728" spans="3:4" x14ac:dyDescent="0.2">
      <c r="C3728" s="19"/>
      <c r="D3728" s="19"/>
    </row>
    <row r="3729" spans="3:4" x14ac:dyDescent="0.2">
      <c r="C3729" s="19"/>
      <c r="D3729" s="19"/>
    </row>
    <row r="3730" spans="3:4" x14ac:dyDescent="0.2">
      <c r="C3730" s="19"/>
      <c r="D3730" s="19"/>
    </row>
    <row r="3731" spans="3:4" x14ac:dyDescent="0.2">
      <c r="C3731" s="19"/>
      <c r="D3731" s="19"/>
    </row>
    <row r="3732" spans="3:4" x14ac:dyDescent="0.2">
      <c r="C3732" s="19"/>
      <c r="D3732" s="19"/>
    </row>
    <row r="3733" spans="3:4" x14ac:dyDescent="0.2">
      <c r="C3733" s="19"/>
      <c r="D3733" s="19"/>
    </row>
    <row r="3734" spans="3:4" x14ac:dyDescent="0.2">
      <c r="C3734" s="19"/>
      <c r="D3734" s="19"/>
    </row>
  </sheetData>
  <phoneticPr fontId="8" type="noConversion"/>
  <pageMargins left="0.75" right="0.75" top="1" bottom="1" header="0.5" footer="0.5"/>
  <headerFooter alignWithMargins="0"/>
  <cellWatches>
    <cellWatch r="M174"/>
  </cellWatche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9:F20"/>
  <sheetViews>
    <sheetView workbookViewId="0">
      <selection activeCell="B20" sqref="B20"/>
    </sheetView>
  </sheetViews>
  <sheetFormatPr defaultRowHeight="12.75" x14ac:dyDescent="0.2"/>
  <cols>
    <col min="2" max="2" width="12.42578125" bestFit="1" customWidth="1"/>
    <col min="5" max="5" width="10" bestFit="1" customWidth="1"/>
  </cols>
  <sheetData>
    <row r="9" spans="1:6" x14ac:dyDescent="0.2">
      <c r="A9" t="s">
        <v>237</v>
      </c>
      <c r="B9">
        <f>1/E9/F9</f>
        <v>36137.670662814853</v>
      </c>
      <c r="C9" t="s">
        <v>238</v>
      </c>
      <c r="E9">
        <v>6.4300000000000004E-5</v>
      </c>
      <c r="F9">
        <v>0.43035699999999999</v>
      </c>
    </row>
    <row r="10" spans="1:6" x14ac:dyDescent="0.2">
      <c r="A10" t="s">
        <v>237</v>
      </c>
      <c r="B10">
        <f>B9*F9</f>
        <v>15552.099533437011</v>
      </c>
      <c r="C10" t="s">
        <v>227</v>
      </c>
    </row>
    <row r="11" spans="1:6" x14ac:dyDescent="0.2">
      <c r="B11">
        <f>B10/365.24</f>
        <v>42.580493739560318</v>
      </c>
      <c r="C11" t="s">
        <v>229</v>
      </c>
    </row>
    <row r="19" spans="2:3" x14ac:dyDescent="0.2">
      <c r="B19">
        <v>4.4124999999999998E-2</v>
      </c>
      <c r="C19" t="s">
        <v>253</v>
      </c>
    </row>
    <row r="20" spans="2:3" x14ac:dyDescent="0.2">
      <c r="B20">
        <f>B19/24/3600</f>
        <v>5.1070601851851848E-7</v>
      </c>
    </row>
  </sheetData>
  <phoneticPr fontId="8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8FE89-DD9B-4066-AF7F-7D874B82602E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1139"/>
  <sheetViews>
    <sheetView topLeftCell="B301" workbookViewId="0">
      <selection activeCell="S333" sqref="S333"/>
    </sheetView>
  </sheetViews>
  <sheetFormatPr defaultRowHeight="12.75" x14ac:dyDescent="0.2"/>
  <cols>
    <col min="1" max="1" width="14.28515625" style="19" customWidth="1"/>
    <col min="2" max="2" width="4.42578125" customWidth="1"/>
    <col min="3" max="3" width="12.7109375" style="19" customWidth="1"/>
    <col min="4" max="4" width="5.42578125" customWidth="1"/>
    <col min="5" max="5" width="14.85546875" customWidth="1"/>
    <col min="7" max="7" width="12" customWidth="1"/>
    <col min="8" max="8" width="14.140625" style="19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</cols>
  <sheetData>
    <row r="1" spans="1:16" ht="15.75" x14ac:dyDescent="0.25">
      <c r="A1" s="198" t="s">
        <v>315</v>
      </c>
      <c r="I1" s="199" t="s">
        <v>116</v>
      </c>
      <c r="J1" s="148" t="s">
        <v>232</v>
      </c>
    </row>
    <row r="2" spans="1:16" x14ac:dyDescent="0.2">
      <c r="I2" s="200" t="s">
        <v>127</v>
      </c>
      <c r="J2" s="153" t="s">
        <v>314</v>
      </c>
    </row>
    <row r="3" spans="1:16" x14ac:dyDescent="0.2">
      <c r="A3" s="196" t="s">
        <v>316</v>
      </c>
      <c r="I3" s="200" t="s">
        <v>131</v>
      </c>
      <c r="J3" s="153" t="s">
        <v>61</v>
      </c>
    </row>
    <row r="4" spans="1:16" x14ac:dyDescent="0.2">
      <c r="I4" s="200" t="s">
        <v>145</v>
      </c>
      <c r="J4" s="153" t="s">
        <v>61</v>
      </c>
    </row>
    <row r="5" spans="1:16" ht="13.5" thickBot="1" x14ac:dyDescent="0.25">
      <c r="I5" s="201" t="s">
        <v>48</v>
      </c>
      <c r="J5" s="169" t="s">
        <v>230</v>
      </c>
    </row>
    <row r="10" spans="1:16" ht="13.5" thickBot="1" x14ac:dyDescent="0.25"/>
    <row r="11" spans="1:16" ht="13.5" thickBot="1" x14ac:dyDescent="0.25">
      <c r="A11" s="19" t="s">
        <v>330</v>
      </c>
      <c r="B11" s="5" t="s">
        <v>30</v>
      </c>
      <c r="C11" s="19">
        <v>14736.624</v>
      </c>
      <c r="D11" t="s">
        <v>61</v>
      </c>
      <c r="E11" s="197">
        <v>-57626.365272974661</v>
      </c>
      <c r="F11" s="5" t="s">
        <v>145</v>
      </c>
      <c r="G11" t="s">
        <v>1423</v>
      </c>
      <c r="H11" s="19">
        <v>-57626.5</v>
      </c>
      <c r="I11" s="202" t="s">
        <v>325</v>
      </c>
      <c r="J11" s="203" t="s">
        <v>326</v>
      </c>
      <c r="K11" s="202">
        <v>-57626.5</v>
      </c>
      <c r="L11" s="202" t="s">
        <v>327</v>
      </c>
      <c r="M11" s="203" t="s">
        <v>328</v>
      </c>
      <c r="N11" s="203"/>
      <c r="O11" s="204" t="s">
        <v>329</v>
      </c>
      <c r="P11" s="204" t="s">
        <v>330</v>
      </c>
    </row>
    <row r="12" spans="1:16" ht="13.5" thickBot="1" x14ac:dyDescent="0.25">
      <c r="A12" s="19" t="s">
        <v>330</v>
      </c>
      <c r="B12" s="5" t="s">
        <v>32</v>
      </c>
      <c r="C12" s="19">
        <v>14986.852999999999</v>
      </c>
      <c r="D12" t="s">
        <v>61</v>
      </c>
      <c r="E12" s="197">
        <v>-57044.920316882846</v>
      </c>
      <c r="F12" s="5" t="s">
        <v>145</v>
      </c>
      <c r="G12" t="s">
        <v>1424</v>
      </c>
      <c r="H12" s="19">
        <v>-57045</v>
      </c>
      <c r="I12" s="202" t="s">
        <v>331</v>
      </c>
      <c r="J12" s="203" t="s">
        <v>332</v>
      </c>
      <c r="K12" s="202">
        <v>-57045</v>
      </c>
      <c r="L12" s="202" t="s">
        <v>333</v>
      </c>
      <c r="M12" s="203" t="s">
        <v>328</v>
      </c>
      <c r="N12" s="203"/>
      <c r="O12" s="204" t="s">
        <v>329</v>
      </c>
      <c r="P12" s="204" t="s">
        <v>330</v>
      </c>
    </row>
    <row r="13" spans="1:16" ht="13.5" thickBot="1" x14ac:dyDescent="0.25">
      <c r="A13" s="19" t="s">
        <v>330</v>
      </c>
      <c r="B13" s="5" t="s">
        <v>30</v>
      </c>
      <c r="C13" s="19">
        <v>15096.834999999999</v>
      </c>
      <c r="D13" t="s">
        <v>61</v>
      </c>
      <c r="E13" s="197">
        <v>-56789.360493037922</v>
      </c>
      <c r="F13" s="5" t="s">
        <v>145</v>
      </c>
      <c r="G13" t="s">
        <v>1425</v>
      </c>
      <c r="H13" s="19">
        <v>-56789.5</v>
      </c>
      <c r="I13" s="202" t="s">
        <v>334</v>
      </c>
      <c r="J13" s="203" t="s">
        <v>335</v>
      </c>
      <c r="K13" s="202">
        <v>-56789.5</v>
      </c>
      <c r="L13" s="202" t="s">
        <v>336</v>
      </c>
      <c r="M13" s="203" t="s">
        <v>328</v>
      </c>
      <c r="N13" s="203"/>
      <c r="O13" s="204" t="s">
        <v>329</v>
      </c>
      <c r="P13" s="204" t="s">
        <v>330</v>
      </c>
    </row>
    <row r="14" spans="1:16" ht="13.5" thickBot="1" x14ac:dyDescent="0.25">
      <c r="A14" s="19" t="s">
        <v>330</v>
      </c>
      <c r="B14" s="5" t="s">
        <v>30</v>
      </c>
      <c r="C14" s="19">
        <v>15515.541999999999</v>
      </c>
      <c r="D14" t="s">
        <v>61</v>
      </c>
      <c r="E14" s="197">
        <v>-55816.431403162896</v>
      </c>
      <c r="F14" s="5" t="s">
        <v>145</v>
      </c>
      <c r="G14" t="s">
        <v>1426</v>
      </c>
      <c r="H14" s="19">
        <v>-55816.5</v>
      </c>
      <c r="I14" s="202" t="s">
        <v>337</v>
      </c>
      <c r="J14" s="203" t="s">
        <v>338</v>
      </c>
      <c r="K14" s="202">
        <v>-55816.5</v>
      </c>
      <c r="L14" s="202" t="s">
        <v>339</v>
      </c>
      <c r="M14" s="203" t="s">
        <v>328</v>
      </c>
      <c r="N14" s="203"/>
      <c r="O14" s="204" t="s">
        <v>329</v>
      </c>
      <c r="P14" s="204" t="s">
        <v>330</v>
      </c>
    </row>
    <row r="15" spans="1:16" ht="13.5" thickBot="1" x14ac:dyDescent="0.25">
      <c r="A15" s="19" t="s">
        <v>330</v>
      </c>
      <c r="B15" s="5" t="s">
        <v>32</v>
      </c>
      <c r="C15" s="19">
        <v>15875.544</v>
      </c>
      <c r="D15" t="s">
        <v>61</v>
      </c>
      <c r="E15" s="197">
        <v>-54979.912266360334</v>
      </c>
      <c r="F15" s="5" t="s">
        <v>145</v>
      </c>
      <c r="G15" t="s">
        <v>1427</v>
      </c>
      <c r="H15" s="19">
        <v>-54980</v>
      </c>
      <c r="I15" s="202" t="s">
        <v>340</v>
      </c>
      <c r="J15" s="203" t="s">
        <v>341</v>
      </c>
      <c r="K15" s="202">
        <v>-54980</v>
      </c>
      <c r="L15" s="202" t="s">
        <v>342</v>
      </c>
      <c r="M15" s="203" t="s">
        <v>328</v>
      </c>
      <c r="N15" s="203"/>
      <c r="O15" s="204" t="s">
        <v>329</v>
      </c>
      <c r="P15" s="204" t="s">
        <v>330</v>
      </c>
    </row>
    <row r="16" spans="1:16" ht="13.5" thickBot="1" x14ac:dyDescent="0.25">
      <c r="A16" s="19" t="s">
        <v>330</v>
      </c>
      <c r="B16" s="5" t="s">
        <v>30</v>
      </c>
      <c r="C16" s="19">
        <v>16087.871999999999</v>
      </c>
      <c r="D16" t="s">
        <v>230</v>
      </c>
      <c r="E16" s="197">
        <v>-54486.536020453335</v>
      </c>
      <c r="F16" s="5" t="s">
        <v>48</v>
      </c>
      <c r="G16" t="s">
        <v>1428</v>
      </c>
      <c r="H16" s="19">
        <v>-54486.5</v>
      </c>
      <c r="I16" s="202" t="s">
        <v>343</v>
      </c>
      <c r="J16" s="203" t="s">
        <v>344</v>
      </c>
      <c r="K16" s="202">
        <v>-54486.5</v>
      </c>
      <c r="L16" s="202" t="s">
        <v>345</v>
      </c>
      <c r="M16" s="203" t="s">
        <v>328</v>
      </c>
      <c r="N16" s="203"/>
      <c r="O16" s="204" t="s">
        <v>329</v>
      </c>
      <c r="P16" s="204" t="s">
        <v>330</v>
      </c>
    </row>
    <row r="17" spans="1:16" ht="13.5" thickBot="1" x14ac:dyDescent="0.25">
      <c r="A17" s="19" t="s">
        <v>330</v>
      </c>
      <c r="B17" s="5" t="s">
        <v>32</v>
      </c>
      <c r="C17" s="19">
        <v>16092.866</v>
      </c>
      <c r="D17" t="s">
        <v>230</v>
      </c>
      <c r="E17" s="197">
        <v>-54474.931705562878</v>
      </c>
      <c r="F17" s="5" t="s">
        <v>48</v>
      </c>
      <c r="G17" t="s">
        <v>1429</v>
      </c>
      <c r="H17" s="19">
        <v>-54475</v>
      </c>
      <c r="I17" s="202" t="s">
        <v>346</v>
      </c>
      <c r="J17" s="203" t="s">
        <v>347</v>
      </c>
      <c r="K17" s="202">
        <v>-54475</v>
      </c>
      <c r="L17" s="202" t="s">
        <v>348</v>
      </c>
      <c r="M17" s="203" t="s">
        <v>328</v>
      </c>
      <c r="N17" s="203"/>
      <c r="O17" s="204" t="s">
        <v>329</v>
      </c>
      <c r="P17" s="204" t="s">
        <v>330</v>
      </c>
    </row>
    <row r="18" spans="1:16" ht="13.5" thickBot="1" x14ac:dyDescent="0.25">
      <c r="A18" s="19" t="s">
        <v>330</v>
      </c>
      <c r="B18" s="5" t="s">
        <v>30</v>
      </c>
      <c r="C18" s="19">
        <v>16169.675999999999</v>
      </c>
      <c r="D18" t="s">
        <v>230</v>
      </c>
      <c r="E18" s="197">
        <v>-54296.45204462266</v>
      </c>
      <c r="F18" s="5" t="s">
        <v>48</v>
      </c>
      <c r="G18" t="s">
        <v>1430</v>
      </c>
      <c r="H18" s="19">
        <v>-54296.5</v>
      </c>
      <c r="I18" s="202" t="s">
        <v>349</v>
      </c>
      <c r="J18" s="203" t="s">
        <v>350</v>
      </c>
      <c r="K18" s="202">
        <v>-54296.5</v>
      </c>
      <c r="L18" s="202" t="s">
        <v>351</v>
      </c>
      <c r="M18" s="203" t="s">
        <v>328</v>
      </c>
      <c r="N18" s="203"/>
      <c r="O18" s="204" t="s">
        <v>329</v>
      </c>
      <c r="P18" s="204" t="s">
        <v>330</v>
      </c>
    </row>
    <row r="19" spans="1:16" ht="13.5" thickBot="1" x14ac:dyDescent="0.25">
      <c r="A19" s="19" t="s">
        <v>330</v>
      </c>
      <c r="B19" s="5" t="s">
        <v>30</v>
      </c>
      <c r="C19" s="19">
        <v>16241.55</v>
      </c>
      <c r="D19" t="s">
        <v>230</v>
      </c>
      <c r="E19" s="197">
        <v>-54129.441926794017</v>
      </c>
      <c r="F19" s="5" t="s">
        <v>48</v>
      </c>
      <c r="G19" t="s">
        <v>1431</v>
      </c>
      <c r="H19" s="19">
        <v>-54129.5</v>
      </c>
      <c r="I19" s="202" t="s">
        <v>352</v>
      </c>
      <c r="J19" s="203" t="s">
        <v>353</v>
      </c>
      <c r="K19" s="202">
        <v>-54129.5</v>
      </c>
      <c r="L19" s="202" t="s">
        <v>354</v>
      </c>
      <c r="M19" s="203" t="s">
        <v>328</v>
      </c>
      <c r="N19" s="203"/>
      <c r="O19" s="204" t="s">
        <v>329</v>
      </c>
      <c r="P19" s="204" t="s">
        <v>330</v>
      </c>
    </row>
    <row r="20" spans="1:16" ht="13.5" thickBot="1" x14ac:dyDescent="0.25">
      <c r="A20" s="19" t="s">
        <v>330</v>
      </c>
      <c r="B20" s="5" t="s">
        <v>32</v>
      </c>
      <c r="C20" s="19">
        <v>16563.674999999999</v>
      </c>
      <c r="D20" t="s">
        <v>230</v>
      </c>
      <c r="E20" s="197">
        <v>-53380.935732543636</v>
      </c>
      <c r="F20" s="5" t="s">
        <v>48</v>
      </c>
      <c r="G20" t="s">
        <v>1432</v>
      </c>
      <c r="H20" s="19">
        <v>-53381</v>
      </c>
      <c r="I20" s="202" t="s">
        <v>355</v>
      </c>
      <c r="J20" s="203" t="s">
        <v>356</v>
      </c>
      <c r="K20" s="202">
        <v>-53381</v>
      </c>
      <c r="L20" s="202" t="s">
        <v>357</v>
      </c>
      <c r="M20" s="203" t="s">
        <v>328</v>
      </c>
      <c r="N20" s="203"/>
      <c r="O20" s="204" t="s">
        <v>329</v>
      </c>
      <c r="P20" s="204" t="s">
        <v>330</v>
      </c>
    </row>
    <row r="21" spans="1:16" ht="13.5" thickBot="1" x14ac:dyDescent="0.25">
      <c r="A21" s="19" t="s">
        <v>330</v>
      </c>
      <c r="B21" s="5" t="s">
        <v>32</v>
      </c>
      <c r="C21" s="19">
        <v>16601.595000000001</v>
      </c>
      <c r="D21" t="s">
        <v>230</v>
      </c>
      <c r="E21" s="197">
        <v>-53292.822872982986</v>
      </c>
      <c r="F21" s="5" t="s">
        <v>48</v>
      </c>
      <c r="G21" t="s">
        <v>1433</v>
      </c>
      <c r="H21" s="19">
        <v>-53293</v>
      </c>
      <c r="I21" s="202" t="s">
        <v>358</v>
      </c>
      <c r="J21" s="203" t="s">
        <v>359</v>
      </c>
      <c r="K21" s="202">
        <v>-53293</v>
      </c>
      <c r="L21" s="202" t="s">
        <v>360</v>
      </c>
      <c r="M21" s="203" t="s">
        <v>328</v>
      </c>
      <c r="N21" s="203"/>
      <c r="O21" s="204" t="s">
        <v>329</v>
      </c>
      <c r="P21" s="204" t="s">
        <v>330</v>
      </c>
    </row>
    <row r="22" spans="1:16" ht="13.5" thickBot="1" x14ac:dyDescent="0.25">
      <c r="A22" s="19" t="s">
        <v>330</v>
      </c>
      <c r="B22" s="5" t="s">
        <v>32</v>
      </c>
      <c r="C22" s="19">
        <v>16604.564999999999</v>
      </c>
      <c r="D22" t="s">
        <v>230</v>
      </c>
      <c r="E22" s="197">
        <v>-53285.921628444616</v>
      </c>
      <c r="F22" s="5" t="s">
        <v>48</v>
      </c>
      <c r="G22" t="s">
        <v>1434</v>
      </c>
      <c r="H22" s="19">
        <v>-53286</v>
      </c>
      <c r="I22" s="202" t="s">
        <v>361</v>
      </c>
      <c r="J22" s="203" t="s">
        <v>362</v>
      </c>
      <c r="K22" s="202">
        <v>-53286</v>
      </c>
      <c r="L22" s="202" t="s">
        <v>363</v>
      </c>
      <c r="M22" s="203" t="s">
        <v>328</v>
      </c>
      <c r="N22" s="203"/>
      <c r="O22" s="204" t="s">
        <v>329</v>
      </c>
      <c r="P22" s="204" t="s">
        <v>330</v>
      </c>
    </row>
    <row r="23" spans="1:16" ht="13.5" thickBot="1" x14ac:dyDescent="0.25">
      <c r="A23" s="19" t="s">
        <v>330</v>
      </c>
      <c r="B23" s="5" t="s">
        <v>30</v>
      </c>
      <c r="C23" s="19">
        <v>16816.901000000002</v>
      </c>
      <c r="D23" t="s">
        <v>230</v>
      </c>
      <c r="E23" s="197">
        <v>-52792.526793326731</v>
      </c>
      <c r="F23" s="5" t="s">
        <v>48</v>
      </c>
      <c r="G23" t="s">
        <v>1435</v>
      </c>
      <c r="H23" s="19">
        <v>-52792.5</v>
      </c>
      <c r="I23" s="202" t="s">
        <v>364</v>
      </c>
      <c r="J23" s="203" t="s">
        <v>365</v>
      </c>
      <c r="K23" s="202">
        <v>-52792.5</v>
      </c>
      <c r="L23" s="202" t="s">
        <v>317</v>
      </c>
      <c r="M23" s="203" t="s">
        <v>328</v>
      </c>
      <c r="N23" s="203"/>
      <c r="O23" s="204" t="s">
        <v>329</v>
      </c>
      <c r="P23" s="204" t="s">
        <v>330</v>
      </c>
    </row>
    <row r="24" spans="1:16" ht="13.5" thickBot="1" x14ac:dyDescent="0.25">
      <c r="A24" s="19" t="s">
        <v>330</v>
      </c>
      <c r="B24" s="5" t="s">
        <v>32</v>
      </c>
      <c r="C24" s="19">
        <v>16871.792000000001</v>
      </c>
      <c r="D24" t="s">
        <v>230</v>
      </c>
      <c r="E24" s="197">
        <v>-52664.979246540242</v>
      </c>
      <c r="F24" s="5" t="s">
        <v>48</v>
      </c>
      <c r="G24" t="s">
        <v>1436</v>
      </c>
      <c r="H24" s="19">
        <v>-52665</v>
      </c>
      <c r="I24" s="202" t="s">
        <v>366</v>
      </c>
      <c r="J24" s="203" t="s">
        <v>367</v>
      </c>
      <c r="K24" s="202">
        <v>-52665</v>
      </c>
      <c r="L24" s="202" t="s">
        <v>368</v>
      </c>
      <c r="M24" s="203" t="s">
        <v>328</v>
      </c>
      <c r="N24" s="203"/>
      <c r="O24" s="204" t="s">
        <v>329</v>
      </c>
      <c r="P24" s="204" t="s">
        <v>330</v>
      </c>
    </row>
    <row r="25" spans="1:16" ht="13.5" thickBot="1" x14ac:dyDescent="0.25">
      <c r="A25" s="19" t="s">
        <v>330</v>
      </c>
      <c r="B25" s="5" t="s">
        <v>32</v>
      </c>
      <c r="C25" s="19">
        <v>16874.778999999999</v>
      </c>
      <c r="D25" t="s">
        <v>230</v>
      </c>
      <c r="E25" s="197">
        <v>-52658.038499928756</v>
      </c>
      <c r="F25" s="5" t="s">
        <v>48</v>
      </c>
      <c r="G25" t="s">
        <v>1437</v>
      </c>
      <c r="H25" s="19">
        <v>-52658</v>
      </c>
      <c r="I25" s="202" t="s">
        <v>369</v>
      </c>
      <c r="J25" s="203" t="s">
        <v>370</v>
      </c>
      <c r="K25" s="202">
        <v>-52658</v>
      </c>
      <c r="L25" s="202" t="s">
        <v>371</v>
      </c>
      <c r="M25" s="203" t="s">
        <v>328</v>
      </c>
      <c r="N25" s="203"/>
      <c r="O25" s="204" t="s">
        <v>329</v>
      </c>
      <c r="P25" s="204" t="s">
        <v>330</v>
      </c>
    </row>
    <row r="26" spans="1:16" ht="13.5" thickBot="1" x14ac:dyDescent="0.25">
      <c r="A26" s="19" t="s">
        <v>330</v>
      </c>
      <c r="B26" s="5" t="s">
        <v>32</v>
      </c>
      <c r="C26" s="19">
        <v>16887.722000000002</v>
      </c>
      <c r="D26" t="s">
        <v>230</v>
      </c>
      <c r="E26" s="197">
        <v>-52627.963480379876</v>
      </c>
      <c r="F26" s="5" t="s">
        <v>48</v>
      </c>
      <c r="G26" t="s">
        <v>1438</v>
      </c>
      <c r="H26" s="19">
        <v>-52628</v>
      </c>
      <c r="I26" s="202" t="s">
        <v>372</v>
      </c>
      <c r="J26" s="203" t="s">
        <v>373</v>
      </c>
      <c r="K26" s="202">
        <v>-52628</v>
      </c>
      <c r="L26" s="202" t="s">
        <v>374</v>
      </c>
      <c r="M26" s="203" t="s">
        <v>328</v>
      </c>
      <c r="N26" s="203"/>
      <c r="O26" s="204" t="s">
        <v>329</v>
      </c>
      <c r="P26" s="204" t="s">
        <v>330</v>
      </c>
    </row>
    <row r="27" spans="1:16" ht="13.5" thickBot="1" x14ac:dyDescent="0.25">
      <c r="A27" s="19" t="s">
        <v>330</v>
      </c>
      <c r="B27" s="5" t="s">
        <v>32</v>
      </c>
      <c r="C27" s="19">
        <v>16918.682000000001</v>
      </c>
      <c r="D27" t="s">
        <v>230</v>
      </c>
      <c r="E27" s="197">
        <v>-52556.023234282889</v>
      </c>
      <c r="F27" s="5" t="s">
        <v>48</v>
      </c>
      <c r="G27" t="s">
        <v>1439</v>
      </c>
      <c r="H27" s="19">
        <v>-52556</v>
      </c>
      <c r="I27" s="202" t="s">
        <v>375</v>
      </c>
      <c r="J27" s="203" t="s">
        <v>376</v>
      </c>
      <c r="K27" s="202">
        <v>-52556</v>
      </c>
      <c r="L27" s="202" t="s">
        <v>377</v>
      </c>
      <c r="M27" s="203" t="s">
        <v>328</v>
      </c>
      <c r="N27" s="203"/>
      <c r="O27" s="204" t="s">
        <v>329</v>
      </c>
      <c r="P27" s="204" t="s">
        <v>330</v>
      </c>
    </row>
    <row r="28" spans="1:16" ht="13.5" thickBot="1" x14ac:dyDescent="0.25">
      <c r="A28" s="19" t="s">
        <v>330</v>
      </c>
      <c r="B28" s="5" t="s">
        <v>32</v>
      </c>
      <c r="C28" s="19">
        <v>16922.595000000001</v>
      </c>
      <c r="D28" t="s">
        <v>230</v>
      </c>
      <c r="E28" s="197">
        <v>-52546.930786512297</v>
      </c>
      <c r="F28" s="5" t="s">
        <v>48</v>
      </c>
      <c r="G28" t="s">
        <v>1440</v>
      </c>
      <c r="H28" s="19">
        <v>-52547</v>
      </c>
      <c r="I28" s="202" t="s">
        <v>378</v>
      </c>
      <c r="J28" s="203" t="s">
        <v>379</v>
      </c>
      <c r="K28" s="202">
        <v>-52547</v>
      </c>
      <c r="L28" s="202" t="s">
        <v>348</v>
      </c>
      <c r="M28" s="203" t="s">
        <v>328</v>
      </c>
      <c r="N28" s="203"/>
      <c r="O28" s="204" t="s">
        <v>329</v>
      </c>
      <c r="P28" s="204" t="s">
        <v>330</v>
      </c>
    </row>
    <row r="29" spans="1:16" ht="13.5" thickBot="1" x14ac:dyDescent="0.25">
      <c r="A29" s="19" t="s">
        <v>330</v>
      </c>
      <c r="B29" s="5" t="s">
        <v>30</v>
      </c>
      <c r="C29" s="19">
        <v>16973.567999999999</v>
      </c>
      <c r="D29" t="s">
        <v>230</v>
      </c>
      <c r="E29" s="197">
        <v>-52428.487305753202</v>
      </c>
      <c r="F29" s="5" t="s">
        <v>48</v>
      </c>
      <c r="G29" t="s">
        <v>1441</v>
      </c>
      <c r="H29" s="19">
        <v>-52428.5</v>
      </c>
      <c r="I29" s="202" t="s">
        <v>380</v>
      </c>
      <c r="J29" s="203" t="s">
        <v>381</v>
      </c>
      <c r="K29" s="202">
        <v>-52428.5</v>
      </c>
      <c r="L29" s="202" t="s">
        <v>382</v>
      </c>
      <c r="M29" s="203" t="s">
        <v>328</v>
      </c>
      <c r="N29" s="203"/>
      <c r="O29" s="204" t="s">
        <v>329</v>
      </c>
      <c r="P29" s="204" t="s">
        <v>330</v>
      </c>
    </row>
    <row r="30" spans="1:16" ht="13.5" thickBot="1" x14ac:dyDescent="0.25">
      <c r="A30" s="19" t="s">
        <v>330</v>
      </c>
      <c r="B30" s="5" t="s">
        <v>32</v>
      </c>
      <c r="C30" s="19">
        <v>17195.856</v>
      </c>
      <c r="D30" t="s">
        <v>230</v>
      </c>
      <c r="E30" s="197">
        <v>-51911.967492303367</v>
      </c>
      <c r="F30" s="5" t="s">
        <v>48</v>
      </c>
      <c r="G30" t="s">
        <v>1442</v>
      </c>
      <c r="H30" s="19">
        <v>-51912</v>
      </c>
      <c r="I30" s="202" t="s">
        <v>383</v>
      </c>
      <c r="J30" s="203" t="s">
        <v>384</v>
      </c>
      <c r="K30" s="202">
        <v>-51912</v>
      </c>
      <c r="L30" s="202" t="s">
        <v>385</v>
      </c>
      <c r="M30" s="203" t="s">
        <v>328</v>
      </c>
      <c r="N30" s="203"/>
      <c r="O30" s="204" t="s">
        <v>329</v>
      </c>
      <c r="P30" s="204" t="s">
        <v>330</v>
      </c>
    </row>
    <row r="31" spans="1:16" ht="13.5" thickBot="1" x14ac:dyDescent="0.25">
      <c r="A31" s="19" t="s">
        <v>330</v>
      </c>
      <c r="B31" s="5" t="s">
        <v>32</v>
      </c>
      <c r="C31" s="19">
        <v>17235.856</v>
      </c>
      <c r="D31" t="s">
        <v>230</v>
      </c>
      <c r="E31" s="197">
        <v>-51819.021437914496</v>
      </c>
      <c r="F31" s="5" t="s">
        <v>48</v>
      </c>
      <c r="G31" t="s">
        <v>1443</v>
      </c>
      <c r="H31" s="19">
        <v>-51819</v>
      </c>
      <c r="I31" s="202" t="s">
        <v>386</v>
      </c>
      <c r="J31" s="203" t="s">
        <v>387</v>
      </c>
      <c r="K31" s="202">
        <v>-51819</v>
      </c>
      <c r="L31" s="202" t="s">
        <v>377</v>
      </c>
      <c r="M31" s="203" t="s">
        <v>328</v>
      </c>
      <c r="N31" s="203"/>
      <c r="O31" s="204" t="s">
        <v>329</v>
      </c>
      <c r="P31" s="204" t="s">
        <v>330</v>
      </c>
    </row>
    <row r="32" spans="1:16" ht="13.5" thickBot="1" x14ac:dyDescent="0.25">
      <c r="A32" s="19" t="s">
        <v>330</v>
      </c>
      <c r="B32" s="5" t="s">
        <v>32</v>
      </c>
      <c r="C32" s="19">
        <v>17236.736000000001</v>
      </c>
      <c r="D32" t="s">
        <v>230</v>
      </c>
      <c r="E32" s="197">
        <v>-51816.976624717943</v>
      </c>
      <c r="F32" s="5" t="s">
        <v>48</v>
      </c>
      <c r="G32" t="s">
        <v>1444</v>
      </c>
      <c r="H32" s="19">
        <v>-51817</v>
      </c>
      <c r="I32" s="202" t="s">
        <v>388</v>
      </c>
      <c r="J32" s="203" t="s">
        <v>389</v>
      </c>
      <c r="K32" s="202">
        <v>-51817</v>
      </c>
      <c r="L32" s="202" t="s">
        <v>390</v>
      </c>
      <c r="M32" s="203" t="s">
        <v>328</v>
      </c>
      <c r="N32" s="203"/>
      <c r="O32" s="204" t="s">
        <v>329</v>
      </c>
      <c r="P32" s="204" t="s">
        <v>330</v>
      </c>
    </row>
    <row r="33" spans="1:16" ht="13.5" thickBot="1" x14ac:dyDescent="0.25">
      <c r="A33" s="19" t="s">
        <v>330</v>
      </c>
      <c r="B33" s="5" t="s">
        <v>30</v>
      </c>
      <c r="C33" s="19">
        <v>17328.578000000001</v>
      </c>
      <c r="D33" t="s">
        <v>230</v>
      </c>
      <c r="E33" s="197">
        <v>-51603.567836538372</v>
      </c>
      <c r="F33" s="5" t="s">
        <v>48</v>
      </c>
      <c r="G33" t="s">
        <v>1445</v>
      </c>
      <c r="H33" s="19">
        <v>-51603.5</v>
      </c>
      <c r="I33" s="202" t="s">
        <v>391</v>
      </c>
      <c r="J33" s="203" t="s">
        <v>392</v>
      </c>
      <c r="K33" s="202">
        <v>-51603.5</v>
      </c>
      <c r="L33" s="202" t="s">
        <v>393</v>
      </c>
      <c r="M33" s="203" t="s">
        <v>328</v>
      </c>
      <c r="N33" s="203"/>
      <c r="O33" s="204" t="s">
        <v>329</v>
      </c>
      <c r="P33" s="204" t="s">
        <v>330</v>
      </c>
    </row>
    <row r="34" spans="1:16" ht="13.5" thickBot="1" x14ac:dyDescent="0.25">
      <c r="A34" s="19" t="s">
        <v>330</v>
      </c>
      <c r="B34" s="5" t="s">
        <v>30</v>
      </c>
      <c r="C34" s="19">
        <v>17530.851999999999</v>
      </c>
      <c r="D34" t="s">
        <v>230</v>
      </c>
      <c r="E34" s="197">
        <v>-51133.553581402019</v>
      </c>
      <c r="F34" s="5" t="s">
        <v>48</v>
      </c>
      <c r="G34" t="s">
        <v>1446</v>
      </c>
      <c r="H34" s="19">
        <v>-51133.5</v>
      </c>
      <c r="I34" s="202" t="s">
        <v>394</v>
      </c>
      <c r="J34" s="203" t="s">
        <v>395</v>
      </c>
      <c r="K34" s="202">
        <v>-51133.5</v>
      </c>
      <c r="L34" s="202" t="s">
        <v>396</v>
      </c>
      <c r="M34" s="203" t="s">
        <v>328</v>
      </c>
      <c r="N34" s="203"/>
      <c r="O34" s="204" t="s">
        <v>329</v>
      </c>
      <c r="P34" s="204" t="s">
        <v>330</v>
      </c>
    </row>
    <row r="35" spans="1:16" ht="13.5" thickBot="1" x14ac:dyDescent="0.25">
      <c r="A35" s="19" t="s">
        <v>330</v>
      </c>
      <c r="B35" s="5" t="s">
        <v>32</v>
      </c>
      <c r="C35" s="19">
        <v>17619.738000000001</v>
      </c>
      <c r="D35" t="s">
        <v>230</v>
      </c>
      <c r="E35" s="197">
        <v>-50927.013506641779</v>
      </c>
      <c r="F35" s="5" t="s">
        <v>48</v>
      </c>
      <c r="G35" t="s">
        <v>1447</v>
      </c>
      <c r="H35" s="19">
        <v>-50927</v>
      </c>
      <c r="I35" s="202" t="s">
        <v>397</v>
      </c>
      <c r="J35" s="203" t="s">
        <v>398</v>
      </c>
      <c r="K35" s="202">
        <v>-50927</v>
      </c>
      <c r="L35" s="202" t="s">
        <v>399</v>
      </c>
      <c r="M35" s="203" t="s">
        <v>328</v>
      </c>
      <c r="N35" s="203"/>
      <c r="O35" s="204" t="s">
        <v>329</v>
      </c>
      <c r="P35" s="204" t="s">
        <v>330</v>
      </c>
    </row>
    <row r="36" spans="1:16" ht="13.5" thickBot="1" x14ac:dyDescent="0.25">
      <c r="A36" s="19" t="s">
        <v>330</v>
      </c>
      <c r="B36" s="5" t="s">
        <v>30</v>
      </c>
      <c r="C36" s="19">
        <v>17724.510999999999</v>
      </c>
      <c r="D36" t="s">
        <v>230</v>
      </c>
      <c r="E36" s="197">
        <v>-50683.557582729656</v>
      </c>
      <c r="F36" s="5" t="s">
        <v>48</v>
      </c>
      <c r="G36" t="s">
        <v>1448</v>
      </c>
      <c r="H36" s="19">
        <v>-50683.5</v>
      </c>
      <c r="I36" s="202" t="s">
        <v>400</v>
      </c>
      <c r="J36" s="203" t="s">
        <v>401</v>
      </c>
      <c r="K36" s="202">
        <v>-50683.5</v>
      </c>
      <c r="L36" s="202" t="s">
        <v>402</v>
      </c>
      <c r="M36" s="203" t="s">
        <v>328</v>
      </c>
      <c r="N36" s="203"/>
      <c r="O36" s="204" t="s">
        <v>329</v>
      </c>
      <c r="P36" s="204" t="s">
        <v>330</v>
      </c>
    </row>
    <row r="37" spans="1:16" ht="13.5" thickBot="1" x14ac:dyDescent="0.25">
      <c r="A37" s="19" t="s">
        <v>330</v>
      </c>
      <c r="B37" s="5" t="s">
        <v>32</v>
      </c>
      <c r="C37" s="19">
        <v>17974.79</v>
      </c>
      <c r="D37" t="s">
        <v>230</v>
      </c>
      <c r="E37" s="197">
        <v>-50101.996444069846</v>
      </c>
      <c r="F37" s="5" t="s">
        <v>48</v>
      </c>
      <c r="G37" t="s">
        <v>1449</v>
      </c>
      <c r="H37" s="19">
        <v>-50102</v>
      </c>
      <c r="I37" s="202" t="s">
        <v>403</v>
      </c>
      <c r="J37" s="203" t="s">
        <v>404</v>
      </c>
      <c r="K37" s="202">
        <v>-50102</v>
      </c>
      <c r="L37" s="202" t="s">
        <v>405</v>
      </c>
      <c r="M37" s="203" t="s">
        <v>328</v>
      </c>
      <c r="N37" s="203"/>
      <c r="O37" s="204" t="s">
        <v>329</v>
      </c>
      <c r="P37" s="204" t="s">
        <v>330</v>
      </c>
    </row>
    <row r="38" spans="1:16" ht="13.5" thickBot="1" x14ac:dyDescent="0.25">
      <c r="A38" s="19" t="s">
        <v>330</v>
      </c>
      <c r="B38" s="5" t="s">
        <v>30</v>
      </c>
      <c r="C38" s="19">
        <v>18026.68</v>
      </c>
      <c r="D38" t="s">
        <v>230</v>
      </c>
      <c r="E38" s="197">
        <v>-49981.42217501389</v>
      </c>
      <c r="F38" s="5" t="s">
        <v>48</v>
      </c>
      <c r="G38" t="s">
        <v>1450</v>
      </c>
      <c r="H38" s="19">
        <v>-49981.5</v>
      </c>
      <c r="I38" s="202" t="s">
        <v>406</v>
      </c>
      <c r="J38" s="203" t="s">
        <v>407</v>
      </c>
      <c r="K38" s="202">
        <v>-49981.5</v>
      </c>
      <c r="L38" s="202" t="s">
        <v>408</v>
      </c>
      <c r="M38" s="203" t="s">
        <v>328</v>
      </c>
      <c r="N38" s="203"/>
      <c r="O38" s="204" t="s">
        <v>329</v>
      </c>
      <c r="P38" s="204" t="s">
        <v>330</v>
      </c>
    </row>
    <row r="39" spans="1:16" ht="13.5" thickBot="1" x14ac:dyDescent="0.25">
      <c r="A39" s="19" t="s">
        <v>330</v>
      </c>
      <c r="B39" s="5" t="s">
        <v>30</v>
      </c>
      <c r="C39" s="19">
        <v>18070.566999999999</v>
      </c>
      <c r="D39" t="s">
        <v>230</v>
      </c>
      <c r="E39" s="197">
        <v>-49879.44408778978</v>
      </c>
      <c r="F39" s="5" t="s">
        <v>48</v>
      </c>
      <c r="G39" t="s">
        <v>1451</v>
      </c>
      <c r="H39" s="19">
        <v>-49879.5</v>
      </c>
      <c r="I39" s="202" t="s">
        <v>409</v>
      </c>
      <c r="J39" s="203" t="s">
        <v>410</v>
      </c>
      <c r="K39" s="202">
        <v>-49879.5</v>
      </c>
      <c r="L39" s="202" t="s">
        <v>411</v>
      </c>
      <c r="M39" s="203" t="s">
        <v>328</v>
      </c>
      <c r="N39" s="203"/>
      <c r="O39" s="204" t="s">
        <v>329</v>
      </c>
      <c r="P39" s="204" t="s">
        <v>330</v>
      </c>
    </row>
    <row r="40" spans="1:16" ht="13.5" thickBot="1" x14ac:dyDescent="0.25">
      <c r="A40" s="19" t="s">
        <v>330</v>
      </c>
      <c r="B40" s="5" t="s">
        <v>30</v>
      </c>
      <c r="C40" s="19">
        <v>18129.504000000001</v>
      </c>
      <c r="D40" t="s">
        <v>230</v>
      </c>
      <c r="E40" s="197">
        <v>-49742.495047601857</v>
      </c>
      <c r="F40" s="5" t="s">
        <v>48</v>
      </c>
      <c r="G40" t="s">
        <v>1452</v>
      </c>
      <c r="H40" s="19">
        <v>-49742.5</v>
      </c>
      <c r="I40" s="202" t="s">
        <v>412</v>
      </c>
      <c r="J40" s="203" t="s">
        <v>413</v>
      </c>
      <c r="K40" s="202">
        <v>-49742.5</v>
      </c>
      <c r="L40" s="202" t="s">
        <v>414</v>
      </c>
      <c r="M40" s="203" t="s">
        <v>328</v>
      </c>
      <c r="N40" s="203"/>
      <c r="O40" s="204" t="s">
        <v>329</v>
      </c>
      <c r="P40" s="204" t="s">
        <v>330</v>
      </c>
    </row>
    <row r="41" spans="1:16" ht="13.5" thickBot="1" x14ac:dyDescent="0.25">
      <c r="A41" s="19" t="s">
        <v>330</v>
      </c>
      <c r="B41" s="5" t="s">
        <v>30</v>
      </c>
      <c r="C41" s="19">
        <v>18154.5</v>
      </c>
      <c r="D41" t="s">
        <v>230</v>
      </c>
      <c r="E41" s="197">
        <v>-49684.413058214253</v>
      </c>
      <c r="F41" s="5" t="s">
        <v>48</v>
      </c>
      <c r="G41" t="s">
        <v>1453</v>
      </c>
      <c r="H41" s="19">
        <v>-49684.5</v>
      </c>
      <c r="I41" s="202" t="s">
        <v>415</v>
      </c>
      <c r="J41" s="203" t="s">
        <v>416</v>
      </c>
      <c r="K41" s="202">
        <v>-49684.5</v>
      </c>
      <c r="L41" s="202" t="s">
        <v>333</v>
      </c>
      <c r="M41" s="203" t="s">
        <v>328</v>
      </c>
      <c r="N41" s="203"/>
      <c r="O41" s="204" t="s">
        <v>329</v>
      </c>
      <c r="P41" s="204" t="s">
        <v>330</v>
      </c>
    </row>
    <row r="42" spans="1:16" ht="13.5" thickBot="1" x14ac:dyDescent="0.25">
      <c r="A42" s="19" t="s">
        <v>330</v>
      </c>
      <c r="B42" s="5" t="s">
        <v>30</v>
      </c>
      <c r="C42" s="19">
        <v>18428.582999999999</v>
      </c>
      <c r="D42" t="s">
        <v>230</v>
      </c>
      <c r="E42" s="197">
        <v>-49047.53972258763</v>
      </c>
      <c r="F42" s="5" t="s">
        <v>48</v>
      </c>
      <c r="G42" t="s">
        <v>1454</v>
      </c>
      <c r="H42" s="19">
        <v>-49047.5</v>
      </c>
      <c r="I42" s="202" t="s">
        <v>417</v>
      </c>
      <c r="J42" s="203" t="s">
        <v>418</v>
      </c>
      <c r="K42" s="202">
        <v>-49047.5</v>
      </c>
      <c r="L42" s="202" t="s">
        <v>321</v>
      </c>
      <c r="M42" s="203" t="s">
        <v>328</v>
      </c>
      <c r="N42" s="203"/>
      <c r="O42" s="204" t="s">
        <v>329</v>
      </c>
      <c r="P42" s="204" t="s">
        <v>330</v>
      </c>
    </row>
    <row r="43" spans="1:16" ht="13.5" thickBot="1" x14ac:dyDescent="0.25">
      <c r="A43" s="19" t="s">
        <v>330</v>
      </c>
      <c r="B43" s="5" t="s">
        <v>30</v>
      </c>
      <c r="C43" s="19">
        <v>18456.504000000001</v>
      </c>
      <c r="D43" t="s">
        <v>230</v>
      </c>
      <c r="E43" s="197">
        <v>-48982.661052972835</v>
      </c>
      <c r="F43" s="5" t="s">
        <v>48</v>
      </c>
      <c r="G43" t="s">
        <v>1455</v>
      </c>
      <c r="H43" s="19">
        <v>-48982.5</v>
      </c>
      <c r="I43" s="202" t="s">
        <v>419</v>
      </c>
      <c r="J43" s="203" t="s">
        <v>420</v>
      </c>
      <c r="K43" s="202">
        <v>-48982.5</v>
      </c>
      <c r="L43" s="202" t="s">
        <v>421</v>
      </c>
      <c r="M43" s="203" t="s">
        <v>328</v>
      </c>
      <c r="N43" s="203"/>
      <c r="O43" s="204" t="s">
        <v>329</v>
      </c>
      <c r="P43" s="204" t="s">
        <v>330</v>
      </c>
    </row>
    <row r="44" spans="1:16" ht="13.5" thickBot="1" x14ac:dyDescent="0.25">
      <c r="A44" s="19" t="s">
        <v>330</v>
      </c>
      <c r="B44" s="5" t="s">
        <v>32</v>
      </c>
      <c r="C44" s="19">
        <v>18665.892</v>
      </c>
      <c r="D44" t="s">
        <v>230</v>
      </c>
      <c r="E44" s="197">
        <v>-48496.116342063418</v>
      </c>
      <c r="F44" s="5" t="s">
        <v>48</v>
      </c>
      <c r="G44" t="s">
        <v>1456</v>
      </c>
      <c r="H44" s="19">
        <v>-48496</v>
      </c>
      <c r="I44" s="202" t="s">
        <v>422</v>
      </c>
      <c r="J44" s="203" t="s">
        <v>423</v>
      </c>
      <c r="K44" s="202">
        <v>-48496</v>
      </c>
      <c r="L44" s="202" t="s">
        <v>424</v>
      </c>
      <c r="M44" s="203" t="s">
        <v>328</v>
      </c>
      <c r="N44" s="203"/>
      <c r="O44" s="204" t="s">
        <v>329</v>
      </c>
      <c r="P44" s="204" t="s">
        <v>330</v>
      </c>
    </row>
    <row r="45" spans="1:16" ht="13.5" thickBot="1" x14ac:dyDescent="0.25">
      <c r="A45" s="19" t="s">
        <v>330</v>
      </c>
      <c r="B45" s="5" t="s">
        <v>32</v>
      </c>
      <c r="C45" s="19">
        <v>19514.560000000001</v>
      </c>
      <c r="D45" t="s">
        <v>230</v>
      </c>
      <c r="E45" s="197">
        <v>-46524.107789911053</v>
      </c>
      <c r="F45" s="5" t="s">
        <v>48</v>
      </c>
      <c r="G45" t="s">
        <v>1457</v>
      </c>
      <c r="H45" s="19">
        <v>-46524</v>
      </c>
      <c r="I45" s="202" t="s">
        <v>425</v>
      </c>
      <c r="J45" s="203" t="s">
        <v>426</v>
      </c>
      <c r="K45" s="202">
        <v>-46524</v>
      </c>
      <c r="L45" s="202" t="s">
        <v>427</v>
      </c>
      <c r="M45" s="203" t="s">
        <v>328</v>
      </c>
      <c r="N45" s="203"/>
      <c r="O45" s="204" t="s">
        <v>329</v>
      </c>
      <c r="P45" s="204" t="s">
        <v>330</v>
      </c>
    </row>
    <row r="46" spans="1:16" ht="13.5" thickBot="1" x14ac:dyDescent="0.25">
      <c r="A46" s="19" t="s">
        <v>330</v>
      </c>
      <c r="B46" s="5" t="s">
        <v>30</v>
      </c>
      <c r="C46" s="19">
        <v>19556.539000000001</v>
      </c>
      <c r="D46" t="s">
        <v>230</v>
      </c>
      <c r="E46" s="197">
        <v>-46426.563229481297</v>
      </c>
      <c r="F46" s="5" t="s">
        <v>48</v>
      </c>
      <c r="G46" t="s">
        <v>1458</v>
      </c>
      <c r="H46" s="19">
        <v>-46426.5</v>
      </c>
      <c r="I46" s="202" t="s">
        <v>428</v>
      </c>
      <c r="J46" s="203" t="s">
        <v>429</v>
      </c>
      <c r="K46" s="202">
        <v>-46426.5</v>
      </c>
      <c r="L46" s="202" t="s">
        <v>393</v>
      </c>
      <c r="M46" s="203" t="s">
        <v>328</v>
      </c>
      <c r="N46" s="203"/>
      <c r="O46" s="204" t="s">
        <v>329</v>
      </c>
      <c r="P46" s="204" t="s">
        <v>330</v>
      </c>
    </row>
    <row r="47" spans="1:16" ht="13.5" thickBot="1" x14ac:dyDescent="0.25">
      <c r="A47" s="19" t="s">
        <v>330</v>
      </c>
      <c r="B47" s="5" t="s">
        <v>30</v>
      </c>
      <c r="C47" s="19">
        <v>19811.737000000001</v>
      </c>
      <c r="D47" t="s">
        <v>230</v>
      </c>
      <c r="E47" s="197">
        <v>-45833.572049783019</v>
      </c>
      <c r="F47" s="5" t="s">
        <v>48</v>
      </c>
      <c r="G47" t="s">
        <v>1459</v>
      </c>
      <c r="H47" s="19">
        <v>-45833.5</v>
      </c>
      <c r="I47" s="202" t="s">
        <v>430</v>
      </c>
      <c r="J47" s="203" t="s">
        <v>431</v>
      </c>
      <c r="K47" s="202">
        <v>-45833.5</v>
      </c>
      <c r="L47" s="202" t="s">
        <v>432</v>
      </c>
      <c r="M47" s="203" t="s">
        <v>328</v>
      </c>
      <c r="N47" s="203"/>
      <c r="O47" s="204" t="s">
        <v>329</v>
      </c>
      <c r="P47" s="204" t="s">
        <v>330</v>
      </c>
    </row>
    <row r="48" spans="1:16" ht="13.5" thickBot="1" x14ac:dyDescent="0.25">
      <c r="A48" s="19" t="s">
        <v>330</v>
      </c>
      <c r="B48" s="5" t="s">
        <v>30</v>
      </c>
      <c r="C48" s="19">
        <v>19833.669999999998</v>
      </c>
      <c r="D48" t="s">
        <v>230</v>
      </c>
      <c r="E48" s="197">
        <v>-45782.60740451025</v>
      </c>
      <c r="F48" s="5" t="s">
        <v>48</v>
      </c>
      <c r="G48" t="s">
        <v>1460</v>
      </c>
      <c r="H48" s="19">
        <v>-45782.5</v>
      </c>
      <c r="I48" s="202" t="s">
        <v>433</v>
      </c>
      <c r="J48" s="203" t="s">
        <v>434</v>
      </c>
      <c r="K48" s="202">
        <v>-45782.5</v>
      </c>
      <c r="L48" s="202" t="s">
        <v>427</v>
      </c>
      <c r="M48" s="203" t="s">
        <v>328</v>
      </c>
      <c r="N48" s="203"/>
      <c r="O48" s="204" t="s">
        <v>329</v>
      </c>
      <c r="P48" s="204" t="s">
        <v>330</v>
      </c>
    </row>
    <row r="49" spans="1:16" ht="13.5" thickBot="1" x14ac:dyDescent="0.25">
      <c r="A49" s="19" t="s">
        <v>330</v>
      </c>
      <c r="B49" s="5" t="s">
        <v>30</v>
      </c>
      <c r="C49" s="19">
        <v>20191.728999999999</v>
      </c>
      <c r="D49" t="s">
        <v>230</v>
      </c>
      <c r="E49" s="197">
        <v>-44950.603122299624</v>
      </c>
      <c r="F49" s="5" t="s">
        <v>48</v>
      </c>
      <c r="G49" t="s">
        <v>1461</v>
      </c>
      <c r="H49" s="19">
        <v>-44950.5</v>
      </c>
      <c r="I49" s="202" t="s">
        <v>435</v>
      </c>
      <c r="J49" s="203" t="s">
        <v>436</v>
      </c>
      <c r="K49" s="202">
        <v>-44950.5</v>
      </c>
      <c r="L49" s="202" t="s">
        <v>437</v>
      </c>
      <c r="M49" s="203" t="s">
        <v>328</v>
      </c>
      <c r="N49" s="203"/>
      <c r="O49" s="204" t="s">
        <v>329</v>
      </c>
      <c r="P49" s="204" t="s">
        <v>330</v>
      </c>
    </row>
    <row r="50" spans="1:16" ht="13.5" thickBot="1" x14ac:dyDescent="0.25">
      <c r="A50" s="19" t="s">
        <v>330</v>
      </c>
      <c r="B50" s="5" t="s">
        <v>32</v>
      </c>
      <c r="C50" s="19">
        <v>20488.887999999999</v>
      </c>
      <c r="D50" t="s">
        <v>230</v>
      </c>
      <c r="E50" s="197">
        <v>-44260.109207896065</v>
      </c>
      <c r="F50" s="5" t="s">
        <v>48</v>
      </c>
      <c r="G50" t="s">
        <v>1462</v>
      </c>
      <c r="H50" s="19">
        <v>-44260</v>
      </c>
      <c r="I50" s="202" t="s">
        <v>438</v>
      </c>
      <c r="J50" s="203" t="s">
        <v>439</v>
      </c>
      <c r="K50" s="202">
        <v>-44260</v>
      </c>
      <c r="L50" s="202" t="s">
        <v>440</v>
      </c>
      <c r="M50" s="203" t="s">
        <v>328</v>
      </c>
      <c r="N50" s="203"/>
      <c r="O50" s="204" t="s">
        <v>329</v>
      </c>
      <c r="P50" s="204" t="s">
        <v>330</v>
      </c>
    </row>
    <row r="51" spans="1:16" ht="13.5" thickBot="1" x14ac:dyDescent="0.25">
      <c r="A51" s="19" t="s">
        <v>330</v>
      </c>
      <c r="B51" s="5" t="s">
        <v>32</v>
      </c>
      <c r="C51" s="19">
        <v>20604.669000000002</v>
      </c>
      <c r="D51" t="s">
        <v>230</v>
      </c>
      <c r="E51" s="197">
        <v>-43991.074529816113</v>
      </c>
      <c r="F51" s="5" t="s">
        <v>48</v>
      </c>
      <c r="G51" t="s">
        <v>1463</v>
      </c>
      <c r="H51" s="19">
        <v>-43991</v>
      </c>
      <c r="I51" s="202" t="s">
        <v>441</v>
      </c>
      <c r="J51" s="203" t="s">
        <v>442</v>
      </c>
      <c r="K51" s="202">
        <v>-43991</v>
      </c>
      <c r="L51" s="202" t="s">
        <v>443</v>
      </c>
      <c r="M51" s="203" t="s">
        <v>328</v>
      </c>
      <c r="N51" s="203"/>
      <c r="O51" s="204" t="s">
        <v>329</v>
      </c>
      <c r="P51" s="204" t="s">
        <v>330</v>
      </c>
    </row>
    <row r="52" spans="1:16" ht="13.5" thickBot="1" x14ac:dyDescent="0.25">
      <c r="A52" s="19" t="s">
        <v>330</v>
      </c>
      <c r="B52" s="5" t="s">
        <v>32</v>
      </c>
      <c r="C52" s="19">
        <v>20828.900000000001</v>
      </c>
      <c r="D52" t="s">
        <v>230</v>
      </c>
      <c r="E52" s="197">
        <v>-43470.039861774341</v>
      </c>
      <c r="F52" s="5" t="s">
        <v>48</v>
      </c>
      <c r="G52" t="s">
        <v>1464</v>
      </c>
      <c r="H52" s="19">
        <v>-43470</v>
      </c>
      <c r="I52" s="202" t="s">
        <v>444</v>
      </c>
      <c r="J52" s="203" t="s">
        <v>445</v>
      </c>
      <c r="K52" s="202">
        <v>-43470</v>
      </c>
      <c r="L52" s="202" t="s">
        <v>446</v>
      </c>
      <c r="M52" s="203" t="s">
        <v>328</v>
      </c>
      <c r="N52" s="203"/>
      <c r="O52" s="204" t="s">
        <v>329</v>
      </c>
      <c r="P52" s="204" t="s">
        <v>330</v>
      </c>
    </row>
    <row r="53" spans="1:16" ht="13.5" thickBot="1" x14ac:dyDescent="0.25">
      <c r="A53" s="19" t="s">
        <v>330</v>
      </c>
      <c r="B53" s="5" t="s">
        <v>32</v>
      </c>
      <c r="C53" s="19">
        <v>21230.875</v>
      </c>
      <c r="D53" t="s">
        <v>230</v>
      </c>
      <c r="E53" s="197">
        <v>-42535.990106450183</v>
      </c>
      <c r="F53" s="5" t="s">
        <v>48</v>
      </c>
      <c r="G53" t="s">
        <v>1465</v>
      </c>
      <c r="H53" s="19">
        <v>-42536</v>
      </c>
      <c r="I53" s="202" t="s">
        <v>447</v>
      </c>
      <c r="J53" s="203" t="s">
        <v>448</v>
      </c>
      <c r="K53" s="202">
        <v>-42536</v>
      </c>
      <c r="L53" s="202" t="s">
        <v>405</v>
      </c>
      <c r="M53" s="203" t="s">
        <v>328</v>
      </c>
      <c r="N53" s="203"/>
      <c r="O53" s="204" t="s">
        <v>329</v>
      </c>
      <c r="P53" s="204" t="s">
        <v>330</v>
      </c>
    </row>
    <row r="54" spans="1:16" ht="13.5" thickBot="1" x14ac:dyDescent="0.25">
      <c r="A54" s="19" t="s">
        <v>330</v>
      </c>
      <c r="B54" s="5" t="s">
        <v>30</v>
      </c>
      <c r="C54" s="19">
        <v>21247.853999999999</v>
      </c>
      <c r="D54" t="s">
        <v>230</v>
      </c>
      <c r="E54" s="197">
        <v>-42496.536830013472</v>
      </c>
      <c r="F54" s="5" t="s">
        <v>48</v>
      </c>
      <c r="G54" t="s">
        <v>1466</v>
      </c>
      <c r="H54" s="19">
        <v>-42496.5</v>
      </c>
      <c r="I54" s="202" t="s">
        <v>449</v>
      </c>
      <c r="J54" s="203" t="s">
        <v>450</v>
      </c>
      <c r="K54" s="202">
        <v>-42496.5</v>
      </c>
      <c r="L54" s="202" t="s">
        <v>319</v>
      </c>
      <c r="M54" s="203" t="s">
        <v>328</v>
      </c>
      <c r="N54" s="203"/>
      <c r="O54" s="204" t="s">
        <v>329</v>
      </c>
      <c r="P54" s="204" t="s">
        <v>330</v>
      </c>
    </row>
    <row r="55" spans="1:16" ht="13.5" thickBot="1" x14ac:dyDescent="0.25">
      <c r="A55" s="19" t="s">
        <v>330</v>
      </c>
      <c r="B55" s="5" t="s">
        <v>32</v>
      </c>
      <c r="C55" s="19">
        <v>21318.634999999998</v>
      </c>
      <c r="D55" t="s">
        <v>230</v>
      </c>
      <c r="E55" s="197">
        <v>-42332.066463121009</v>
      </c>
      <c r="F55" s="5" t="s">
        <v>48</v>
      </c>
      <c r="G55" t="s">
        <v>1467</v>
      </c>
      <c r="H55" s="19">
        <v>-42332</v>
      </c>
      <c r="I55" s="202" t="s">
        <v>451</v>
      </c>
      <c r="J55" s="203" t="s">
        <v>452</v>
      </c>
      <c r="K55" s="202">
        <v>-42332</v>
      </c>
      <c r="L55" s="202" t="s">
        <v>453</v>
      </c>
      <c r="M55" s="203" t="s">
        <v>328</v>
      </c>
      <c r="N55" s="203"/>
      <c r="O55" s="204" t="s">
        <v>329</v>
      </c>
      <c r="P55" s="204" t="s">
        <v>330</v>
      </c>
    </row>
    <row r="56" spans="1:16" ht="13.5" thickBot="1" x14ac:dyDescent="0.25">
      <c r="A56" s="19" t="s">
        <v>330</v>
      </c>
      <c r="B56" s="5" t="s">
        <v>30</v>
      </c>
      <c r="C56" s="19">
        <v>21360.592000000001</v>
      </c>
      <c r="D56" t="s">
        <v>230</v>
      </c>
      <c r="E56" s="197">
        <v>-42234.573023021156</v>
      </c>
      <c r="F56" s="5" t="s">
        <v>48</v>
      </c>
      <c r="G56" t="s">
        <v>1468</v>
      </c>
      <c r="H56" s="19">
        <v>-42234.5</v>
      </c>
      <c r="I56" s="202" t="s">
        <v>454</v>
      </c>
      <c r="J56" s="203" t="s">
        <v>455</v>
      </c>
      <c r="K56" s="202">
        <v>-42234.5</v>
      </c>
      <c r="L56" s="202" t="s">
        <v>443</v>
      </c>
      <c r="M56" s="203" t="s">
        <v>328</v>
      </c>
      <c r="N56" s="203"/>
      <c r="O56" s="204" t="s">
        <v>329</v>
      </c>
      <c r="P56" s="204" t="s">
        <v>330</v>
      </c>
    </row>
    <row r="57" spans="1:16" ht="13.5" thickBot="1" x14ac:dyDescent="0.25">
      <c r="A57" s="19" t="s">
        <v>330</v>
      </c>
      <c r="B57" s="5" t="s">
        <v>32</v>
      </c>
      <c r="C57" s="19">
        <v>21613.861000000001</v>
      </c>
      <c r="D57" t="s">
        <v>230</v>
      </c>
      <c r="E57" s="197">
        <v>-41646.064166795783</v>
      </c>
      <c r="F57" s="5" t="s">
        <v>48</v>
      </c>
      <c r="G57" t="s">
        <v>1469</v>
      </c>
      <c r="H57" s="19">
        <v>-41646</v>
      </c>
      <c r="I57" s="202" t="s">
        <v>456</v>
      </c>
      <c r="J57" s="203" t="s">
        <v>457</v>
      </c>
      <c r="K57" s="202">
        <v>-41646</v>
      </c>
      <c r="L57" s="202" t="s">
        <v>458</v>
      </c>
      <c r="M57" s="203" t="s">
        <v>328</v>
      </c>
      <c r="N57" s="203"/>
      <c r="O57" s="204" t="s">
        <v>329</v>
      </c>
      <c r="P57" s="204" t="s">
        <v>330</v>
      </c>
    </row>
    <row r="58" spans="1:16" ht="13.5" thickBot="1" x14ac:dyDescent="0.25">
      <c r="A58" s="19" t="s">
        <v>330</v>
      </c>
      <c r="B58" s="5" t="s">
        <v>32</v>
      </c>
      <c r="C58" s="19">
        <v>21692.634999999998</v>
      </c>
      <c r="D58" t="s">
        <v>230</v>
      </c>
      <c r="E58" s="197">
        <v>-41463.020854585062</v>
      </c>
      <c r="F58" s="5" t="s">
        <v>48</v>
      </c>
      <c r="G58" t="s">
        <v>1470</v>
      </c>
      <c r="H58" s="19">
        <v>-41463</v>
      </c>
      <c r="I58" s="202" t="s">
        <v>459</v>
      </c>
      <c r="J58" s="203" t="s">
        <v>460</v>
      </c>
      <c r="K58" s="202">
        <v>-41463</v>
      </c>
      <c r="L58" s="202" t="s">
        <v>322</v>
      </c>
      <c r="M58" s="203" t="s">
        <v>328</v>
      </c>
      <c r="N58" s="203"/>
      <c r="O58" s="204" t="s">
        <v>329</v>
      </c>
      <c r="P58" s="204" t="s">
        <v>330</v>
      </c>
    </row>
    <row r="59" spans="1:16" ht="13.5" thickBot="1" x14ac:dyDescent="0.25">
      <c r="A59" s="19" t="s">
        <v>330</v>
      </c>
      <c r="B59" s="5" t="s">
        <v>30</v>
      </c>
      <c r="C59" s="19">
        <v>22002.733</v>
      </c>
      <c r="D59" t="s">
        <v>230</v>
      </c>
      <c r="E59" s="197">
        <v>-40742.461215238058</v>
      </c>
      <c r="F59" s="5" t="s">
        <v>48</v>
      </c>
      <c r="G59" t="s">
        <v>1471</v>
      </c>
      <c r="H59" s="19">
        <v>-40742.5</v>
      </c>
      <c r="I59" s="202" t="s">
        <v>461</v>
      </c>
      <c r="J59" s="203" t="s">
        <v>462</v>
      </c>
      <c r="K59" s="202">
        <v>-40742.5</v>
      </c>
      <c r="L59" s="202" t="s">
        <v>463</v>
      </c>
      <c r="M59" s="203" t="s">
        <v>328</v>
      </c>
      <c r="N59" s="203"/>
      <c r="O59" s="204" t="s">
        <v>329</v>
      </c>
      <c r="P59" s="204" t="s">
        <v>330</v>
      </c>
    </row>
    <row r="60" spans="1:16" ht="13.5" thickBot="1" x14ac:dyDescent="0.25">
      <c r="A60" s="19" t="s">
        <v>330</v>
      </c>
      <c r="B60" s="5" t="s">
        <v>30</v>
      </c>
      <c r="C60" s="19">
        <v>22042.686000000002</v>
      </c>
      <c r="D60" t="s">
        <v>230</v>
      </c>
      <c r="E60" s="197">
        <v>-40649.624372463091</v>
      </c>
      <c r="F60" s="5" t="s">
        <v>48</v>
      </c>
      <c r="G60" t="s">
        <v>1472</v>
      </c>
      <c r="H60" s="19">
        <v>-40649.5</v>
      </c>
      <c r="I60" s="202" t="s">
        <v>464</v>
      </c>
      <c r="J60" s="203" t="s">
        <v>465</v>
      </c>
      <c r="K60" s="202">
        <v>-40649.5</v>
      </c>
      <c r="L60" s="202" t="s">
        <v>466</v>
      </c>
      <c r="M60" s="203" t="s">
        <v>328</v>
      </c>
      <c r="N60" s="203"/>
      <c r="O60" s="204" t="s">
        <v>329</v>
      </c>
      <c r="P60" s="204" t="s">
        <v>330</v>
      </c>
    </row>
    <row r="61" spans="1:16" ht="13.5" thickBot="1" x14ac:dyDescent="0.25">
      <c r="A61" s="19" t="s">
        <v>330</v>
      </c>
      <c r="B61" s="5" t="s">
        <v>30</v>
      </c>
      <c r="C61" s="19">
        <v>22092.600999999999</v>
      </c>
      <c r="D61" t="s">
        <v>230</v>
      </c>
      <c r="E61" s="197">
        <v>-40533.639314842585</v>
      </c>
      <c r="F61" s="5" t="s">
        <v>48</v>
      </c>
      <c r="G61" t="s">
        <v>1473</v>
      </c>
      <c r="H61" s="19">
        <v>-40533.5</v>
      </c>
      <c r="I61" s="202" t="s">
        <v>467</v>
      </c>
      <c r="J61" s="203" t="s">
        <v>468</v>
      </c>
      <c r="K61" s="202">
        <v>-40533.5</v>
      </c>
      <c r="L61" s="202" t="s">
        <v>469</v>
      </c>
      <c r="M61" s="203" t="s">
        <v>328</v>
      </c>
      <c r="N61" s="203"/>
      <c r="O61" s="204" t="s">
        <v>329</v>
      </c>
      <c r="P61" s="204" t="s">
        <v>330</v>
      </c>
    </row>
    <row r="62" spans="1:16" ht="13.5" thickBot="1" x14ac:dyDescent="0.25">
      <c r="A62" s="19" t="s">
        <v>330</v>
      </c>
      <c r="B62" s="5" t="s">
        <v>32</v>
      </c>
      <c r="C62" s="19">
        <v>22355.828000000001</v>
      </c>
      <c r="D62" t="s">
        <v>230</v>
      </c>
      <c r="E62" s="197">
        <v>-39921.9915383771</v>
      </c>
      <c r="F62" s="5" t="s">
        <v>48</v>
      </c>
      <c r="G62" t="s">
        <v>1474</v>
      </c>
      <c r="H62" s="19">
        <v>-39922</v>
      </c>
      <c r="I62" s="202" t="s">
        <v>470</v>
      </c>
      <c r="J62" s="203" t="s">
        <v>471</v>
      </c>
      <c r="K62" s="202">
        <v>-39922</v>
      </c>
      <c r="L62" s="202" t="s">
        <v>472</v>
      </c>
      <c r="M62" s="203" t="s">
        <v>328</v>
      </c>
      <c r="N62" s="203"/>
      <c r="O62" s="204" t="s">
        <v>329</v>
      </c>
      <c r="P62" s="204" t="s">
        <v>330</v>
      </c>
    </row>
    <row r="63" spans="1:16" ht="13.5" thickBot="1" x14ac:dyDescent="0.25">
      <c r="A63" s="19" t="s">
        <v>330</v>
      </c>
      <c r="B63" s="5" t="s">
        <v>30</v>
      </c>
      <c r="C63" s="19">
        <v>22366.741000000002</v>
      </c>
      <c r="D63" t="s">
        <v>230</v>
      </c>
      <c r="E63" s="197">
        <v>-39896.633531088453</v>
      </c>
      <c r="F63" s="5" t="s">
        <v>48</v>
      </c>
      <c r="G63" t="s">
        <v>1475</v>
      </c>
      <c r="H63" s="19">
        <v>-39896.5</v>
      </c>
      <c r="I63" s="202" t="s">
        <v>473</v>
      </c>
      <c r="J63" s="203" t="s">
        <v>474</v>
      </c>
      <c r="K63" s="202">
        <v>-39896.5</v>
      </c>
      <c r="L63" s="202" t="s">
        <v>475</v>
      </c>
      <c r="M63" s="203" t="s">
        <v>328</v>
      </c>
      <c r="N63" s="203"/>
      <c r="O63" s="204" t="s">
        <v>329</v>
      </c>
      <c r="P63" s="204" t="s">
        <v>330</v>
      </c>
    </row>
    <row r="64" spans="1:16" ht="13.5" thickBot="1" x14ac:dyDescent="0.25">
      <c r="A64" s="19" t="s">
        <v>330</v>
      </c>
      <c r="B64" s="5" t="s">
        <v>30</v>
      </c>
      <c r="C64" s="19">
        <v>22391.725999999999</v>
      </c>
      <c r="D64" t="s">
        <v>230</v>
      </c>
      <c r="E64" s="197">
        <v>-39838.577101865812</v>
      </c>
      <c r="F64" s="5" t="s">
        <v>48</v>
      </c>
      <c r="G64" t="s">
        <v>1476</v>
      </c>
      <c r="H64" s="19">
        <v>-39838.5</v>
      </c>
      <c r="I64" s="202" t="s">
        <v>476</v>
      </c>
      <c r="J64" s="203" t="s">
        <v>477</v>
      </c>
      <c r="K64" s="202">
        <v>-39838.5</v>
      </c>
      <c r="L64" s="202" t="s">
        <v>478</v>
      </c>
      <c r="M64" s="203" t="s">
        <v>328</v>
      </c>
      <c r="N64" s="203"/>
      <c r="O64" s="204" t="s">
        <v>329</v>
      </c>
      <c r="P64" s="204" t="s">
        <v>330</v>
      </c>
    </row>
    <row r="65" spans="1:16" ht="13.5" thickBot="1" x14ac:dyDescent="0.25">
      <c r="A65" s="19" t="s">
        <v>330</v>
      </c>
      <c r="B65" s="5" t="s">
        <v>32</v>
      </c>
      <c r="C65" s="19">
        <v>22405.698</v>
      </c>
      <c r="D65" t="s">
        <v>230</v>
      </c>
      <c r="E65" s="197">
        <v>-39806.111045067773</v>
      </c>
      <c r="F65" s="5" t="s">
        <v>48</v>
      </c>
      <c r="G65" t="s">
        <v>1477</v>
      </c>
      <c r="H65" s="19">
        <v>-39806</v>
      </c>
      <c r="I65" s="202" t="s">
        <v>479</v>
      </c>
      <c r="J65" s="203" t="s">
        <v>480</v>
      </c>
      <c r="K65" s="202">
        <v>-39806</v>
      </c>
      <c r="L65" s="202" t="s">
        <v>481</v>
      </c>
      <c r="M65" s="203" t="s">
        <v>328</v>
      </c>
      <c r="N65" s="203"/>
      <c r="O65" s="204" t="s">
        <v>329</v>
      </c>
      <c r="P65" s="204" t="s">
        <v>330</v>
      </c>
    </row>
    <row r="66" spans="1:16" ht="13.5" thickBot="1" x14ac:dyDescent="0.25">
      <c r="A66" s="19" t="s">
        <v>330</v>
      </c>
      <c r="B66" s="5" t="s">
        <v>32</v>
      </c>
      <c r="C66" s="19">
        <v>22673.863000000001</v>
      </c>
      <c r="D66" t="s">
        <v>230</v>
      </c>
      <c r="E66" s="197">
        <v>-39182.98907818798</v>
      </c>
      <c r="F66" s="5" t="s">
        <v>48</v>
      </c>
      <c r="G66" t="s">
        <v>1478</v>
      </c>
      <c r="H66" s="19">
        <v>-39183</v>
      </c>
      <c r="I66" s="202" t="s">
        <v>482</v>
      </c>
      <c r="J66" s="203" t="s">
        <v>483</v>
      </c>
      <c r="K66" s="202">
        <v>-39183</v>
      </c>
      <c r="L66" s="202" t="s">
        <v>484</v>
      </c>
      <c r="M66" s="203" t="s">
        <v>328</v>
      </c>
      <c r="N66" s="203"/>
      <c r="O66" s="204" t="s">
        <v>329</v>
      </c>
      <c r="P66" s="204" t="s">
        <v>330</v>
      </c>
    </row>
    <row r="67" spans="1:16" ht="13.5" thickBot="1" x14ac:dyDescent="0.25">
      <c r="A67" s="19" t="s">
        <v>330</v>
      </c>
      <c r="B67" s="5" t="s">
        <v>30</v>
      </c>
      <c r="C67" s="19">
        <v>22696.832999999999</v>
      </c>
      <c r="D67" t="s">
        <v>230</v>
      </c>
      <c r="E67" s="197">
        <v>-39129.614806455182</v>
      </c>
      <c r="F67" s="5" t="s">
        <v>48</v>
      </c>
      <c r="G67" t="s">
        <v>1479</v>
      </c>
      <c r="H67" s="19">
        <v>-39129.5</v>
      </c>
      <c r="I67" s="202" t="s">
        <v>485</v>
      </c>
      <c r="J67" s="203" t="s">
        <v>486</v>
      </c>
      <c r="K67" s="202">
        <v>-39129.5</v>
      </c>
      <c r="L67" s="202" t="s">
        <v>487</v>
      </c>
      <c r="M67" s="203" t="s">
        <v>328</v>
      </c>
      <c r="N67" s="203"/>
      <c r="O67" s="204" t="s">
        <v>329</v>
      </c>
      <c r="P67" s="204" t="s">
        <v>330</v>
      </c>
    </row>
    <row r="68" spans="1:16" ht="13.5" thickBot="1" x14ac:dyDescent="0.25">
      <c r="A68" s="19" t="s">
        <v>330</v>
      </c>
      <c r="B68" s="5" t="s">
        <v>30</v>
      </c>
      <c r="C68" s="19">
        <v>22705.877</v>
      </c>
      <c r="D68" t="s">
        <v>230</v>
      </c>
      <c r="E68" s="197">
        <v>-39108.599703557855</v>
      </c>
      <c r="F68" s="5" t="s">
        <v>48</v>
      </c>
      <c r="G68" t="s">
        <v>1480</v>
      </c>
      <c r="H68" s="19">
        <v>-39108.5</v>
      </c>
      <c r="I68" s="202" t="s">
        <v>488</v>
      </c>
      <c r="J68" s="203" t="s">
        <v>489</v>
      </c>
      <c r="K68" s="202">
        <v>-39108.5</v>
      </c>
      <c r="L68" s="202" t="s">
        <v>427</v>
      </c>
      <c r="M68" s="203" t="s">
        <v>328</v>
      </c>
      <c r="N68" s="203"/>
      <c r="O68" s="204" t="s">
        <v>329</v>
      </c>
      <c r="P68" s="204" t="s">
        <v>330</v>
      </c>
    </row>
    <row r="69" spans="1:16" ht="13.5" thickBot="1" x14ac:dyDescent="0.25">
      <c r="A69" s="19" t="s">
        <v>330</v>
      </c>
      <c r="B69" s="5" t="s">
        <v>32</v>
      </c>
      <c r="C69" s="19">
        <v>22738.806</v>
      </c>
      <c r="D69" t="s">
        <v>230</v>
      </c>
      <c r="E69" s="197">
        <v>-39032.084187933571</v>
      </c>
      <c r="F69" s="5" t="s">
        <v>48</v>
      </c>
      <c r="G69" t="s">
        <v>1481</v>
      </c>
      <c r="H69" s="19">
        <v>-39032</v>
      </c>
      <c r="I69" s="202" t="s">
        <v>490</v>
      </c>
      <c r="J69" s="203" t="s">
        <v>491</v>
      </c>
      <c r="K69" s="202">
        <v>-39032</v>
      </c>
      <c r="L69" s="202" t="s">
        <v>492</v>
      </c>
      <c r="M69" s="203" t="s">
        <v>328</v>
      </c>
      <c r="N69" s="203"/>
      <c r="O69" s="204" t="s">
        <v>329</v>
      </c>
      <c r="P69" s="204" t="s">
        <v>330</v>
      </c>
    </row>
    <row r="70" spans="1:16" ht="13.5" thickBot="1" x14ac:dyDescent="0.25">
      <c r="A70" s="19" t="s">
        <v>330</v>
      </c>
      <c r="B70" s="5" t="s">
        <v>32</v>
      </c>
      <c r="C70" s="19">
        <v>22767.684000000001</v>
      </c>
      <c r="D70" t="s">
        <v>230</v>
      </c>
      <c r="E70" s="197">
        <v>-38964.981783967531</v>
      </c>
      <c r="F70" s="5" t="s">
        <v>48</v>
      </c>
      <c r="G70" t="s">
        <v>1482</v>
      </c>
      <c r="H70" s="19">
        <v>-38965</v>
      </c>
      <c r="I70" s="202" t="s">
        <v>493</v>
      </c>
      <c r="J70" s="203" t="s">
        <v>494</v>
      </c>
      <c r="K70" s="202">
        <v>-38965</v>
      </c>
      <c r="L70" s="202" t="s">
        <v>495</v>
      </c>
      <c r="M70" s="203" t="s">
        <v>328</v>
      </c>
      <c r="N70" s="203"/>
      <c r="O70" s="204" t="s">
        <v>329</v>
      </c>
      <c r="P70" s="204" t="s">
        <v>330</v>
      </c>
    </row>
    <row r="71" spans="1:16" ht="13.5" thickBot="1" x14ac:dyDescent="0.25">
      <c r="A71" s="19" t="s">
        <v>330</v>
      </c>
      <c r="B71" s="5" t="s">
        <v>30</v>
      </c>
      <c r="C71" s="19">
        <v>22837.582999999999</v>
      </c>
      <c r="D71" t="s">
        <v>230</v>
      </c>
      <c r="E71" s="197">
        <v>-38802.560877574339</v>
      </c>
      <c r="F71" s="5" t="s">
        <v>48</v>
      </c>
      <c r="G71" t="s">
        <v>1483</v>
      </c>
      <c r="H71" s="19">
        <v>-38802.5</v>
      </c>
      <c r="I71" s="202" t="s">
        <v>496</v>
      </c>
      <c r="J71" s="203" t="s">
        <v>497</v>
      </c>
      <c r="K71" s="202">
        <v>-38802.5</v>
      </c>
      <c r="L71" s="202" t="s">
        <v>458</v>
      </c>
      <c r="M71" s="203" t="s">
        <v>328</v>
      </c>
      <c r="N71" s="203"/>
      <c r="O71" s="204" t="s">
        <v>329</v>
      </c>
      <c r="P71" s="204" t="s">
        <v>330</v>
      </c>
    </row>
    <row r="72" spans="1:16" ht="13.5" thickBot="1" x14ac:dyDescent="0.25">
      <c r="A72" s="19" t="s">
        <v>330</v>
      </c>
      <c r="B72" s="5" t="s">
        <v>30</v>
      </c>
      <c r="C72" s="19">
        <v>23394.894</v>
      </c>
      <c r="D72" t="s">
        <v>230</v>
      </c>
      <c r="E72" s="197">
        <v>-37507.564414636436</v>
      </c>
      <c r="F72" s="5" t="s">
        <v>48</v>
      </c>
      <c r="G72" t="s">
        <v>1484</v>
      </c>
      <c r="H72" s="19">
        <v>-37507.5</v>
      </c>
      <c r="I72" s="202" t="s">
        <v>498</v>
      </c>
      <c r="J72" s="203" t="s">
        <v>499</v>
      </c>
      <c r="K72" s="202">
        <v>-37507.5</v>
      </c>
      <c r="L72" s="202" t="s">
        <v>432</v>
      </c>
      <c r="M72" s="203" t="s">
        <v>328</v>
      </c>
      <c r="N72" s="203"/>
      <c r="O72" s="204" t="s">
        <v>329</v>
      </c>
      <c r="P72" s="204" t="s">
        <v>330</v>
      </c>
    </row>
    <row r="73" spans="1:16" ht="13.5" thickBot="1" x14ac:dyDescent="0.25">
      <c r="A73" s="19" t="s">
        <v>330</v>
      </c>
      <c r="B73" s="5" t="s">
        <v>32</v>
      </c>
      <c r="C73" s="19">
        <v>23528.545999999998</v>
      </c>
      <c r="D73" t="s">
        <v>230</v>
      </c>
      <c r="E73" s="197">
        <v>-37197.003763106906</v>
      </c>
      <c r="F73" s="5" t="s">
        <v>48</v>
      </c>
      <c r="G73" t="s">
        <v>1485</v>
      </c>
      <c r="H73" s="19">
        <v>-37197</v>
      </c>
      <c r="I73" s="202" t="s">
        <v>500</v>
      </c>
      <c r="J73" s="203" t="s">
        <v>501</v>
      </c>
      <c r="K73" s="202">
        <v>-37197</v>
      </c>
      <c r="L73" s="202" t="s">
        <v>502</v>
      </c>
      <c r="M73" s="203" t="s">
        <v>328</v>
      </c>
      <c r="N73" s="203"/>
      <c r="O73" s="204" t="s">
        <v>329</v>
      </c>
      <c r="P73" s="204" t="s">
        <v>330</v>
      </c>
    </row>
    <row r="74" spans="1:16" ht="13.5" thickBot="1" x14ac:dyDescent="0.25">
      <c r="A74" s="19" t="s">
        <v>330</v>
      </c>
      <c r="B74" s="5" t="s">
        <v>32</v>
      </c>
      <c r="C74" s="19">
        <v>23788.830999999998</v>
      </c>
      <c r="D74" t="s">
        <v>230</v>
      </c>
      <c r="E74" s="197">
        <v>-36592.192168941729</v>
      </c>
      <c r="F74" s="5" t="s">
        <v>48</v>
      </c>
      <c r="G74" t="s">
        <v>1486</v>
      </c>
      <c r="H74" s="19">
        <v>-36592</v>
      </c>
      <c r="I74" s="202" t="s">
        <v>503</v>
      </c>
      <c r="J74" s="203" t="s">
        <v>504</v>
      </c>
      <c r="K74" s="202">
        <v>-36592</v>
      </c>
      <c r="L74" s="202" t="s">
        <v>505</v>
      </c>
      <c r="M74" s="203" t="s">
        <v>328</v>
      </c>
      <c r="N74" s="203"/>
      <c r="O74" s="204" t="s">
        <v>329</v>
      </c>
      <c r="P74" s="204" t="s">
        <v>330</v>
      </c>
    </row>
    <row r="75" spans="1:16" ht="13.5" thickBot="1" x14ac:dyDescent="0.25">
      <c r="A75" s="19" t="s">
        <v>330</v>
      </c>
      <c r="B75" s="5" t="s">
        <v>30</v>
      </c>
      <c r="C75" s="19">
        <v>24236.633999999998</v>
      </c>
      <c r="D75" t="s">
        <v>230</v>
      </c>
      <c r="E75" s="197">
        <v>-35551.654119104242</v>
      </c>
      <c r="F75" s="5" t="s">
        <v>48</v>
      </c>
      <c r="G75" t="s">
        <v>1487</v>
      </c>
      <c r="H75" s="19">
        <v>-35551.5</v>
      </c>
      <c r="I75" s="202" t="s">
        <v>506</v>
      </c>
      <c r="J75" s="203" t="s">
        <v>507</v>
      </c>
      <c r="K75" s="202">
        <v>-35551.5</v>
      </c>
      <c r="L75" s="202" t="s">
        <v>508</v>
      </c>
      <c r="M75" s="203" t="s">
        <v>328</v>
      </c>
      <c r="N75" s="203"/>
      <c r="O75" s="204" t="s">
        <v>329</v>
      </c>
      <c r="P75" s="204" t="s">
        <v>330</v>
      </c>
    </row>
    <row r="76" spans="1:16" ht="13.5" thickBot="1" x14ac:dyDescent="0.25">
      <c r="A76" s="19" t="s">
        <v>330</v>
      </c>
      <c r="B76" s="5" t="s">
        <v>32</v>
      </c>
      <c r="C76" s="19">
        <v>24241.644</v>
      </c>
      <c r="D76" t="s">
        <v>230</v>
      </c>
      <c r="E76" s="197">
        <v>-35540.012625792027</v>
      </c>
      <c r="F76" s="5" t="s">
        <v>48</v>
      </c>
      <c r="G76" t="s">
        <v>1488</v>
      </c>
      <c r="H76" s="19">
        <v>-35540</v>
      </c>
      <c r="I76" s="202" t="s">
        <v>509</v>
      </c>
      <c r="J76" s="203" t="s">
        <v>510</v>
      </c>
      <c r="K76" s="202">
        <v>-35540</v>
      </c>
      <c r="L76" s="202" t="s">
        <v>511</v>
      </c>
      <c r="M76" s="203" t="s">
        <v>328</v>
      </c>
      <c r="N76" s="203"/>
      <c r="O76" s="204" t="s">
        <v>329</v>
      </c>
      <c r="P76" s="204" t="s">
        <v>330</v>
      </c>
    </row>
    <row r="77" spans="1:16" ht="13.5" thickBot="1" x14ac:dyDescent="0.25">
      <c r="A77" s="19" t="s">
        <v>330</v>
      </c>
      <c r="B77" s="5" t="s">
        <v>32</v>
      </c>
      <c r="C77" s="19">
        <v>24483.932000000001</v>
      </c>
      <c r="D77" t="s">
        <v>230</v>
      </c>
      <c r="E77" s="197">
        <v>-34977.019785147757</v>
      </c>
      <c r="F77" s="5" t="s">
        <v>48</v>
      </c>
      <c r="G77" t="s">
        <v>1489</v>
      </c>
      <c r="H77" s="19">
        <v>-34977</v>
      </c>
      <c r="I77" s="202" t="s">
        <v>512</v>
      </c>
      <c r="J77" s="203" t="s">
        <v>513</v>
      </c>
      <c r="K77" s="202">
        <v>-34977</v>
      </c>
      <c r="L77" s="202" t="s">
        <v>371</v>
      </c>
      <c r="M77" s="203" t="s">
        <v>328</v>
      </c>
      <c r="N77" s="203"/>
      <c r="O77" s="204" t="s">
        <v>329</v>
      </c>
      <c r="P77" s="204" t="s">
        <v>330</v>
      </c>
    </row>
    <row r="78" spans="1:16" ht="13.5" thickBot="1" x14ac:dyDescent="0.25">
      <c r="A78" s="19" t="s">
        <v>330</v>
      </c>
      <c r="B78" s="5" t="s">
        <v>30</v>
      </c>
      <c r="C78" s="19">
        <v>24513.852999999999</v>
      </c>
      <c r="D78" t="s">
        <v>230</v>
      </c>
      <c r="E78" s="197">
        <v>-34907.493812813525</v>
      </c>
      <c r="F78" s="5" t="s">
        <v>48</v>
      </c>
      <c r="G78" t="s">
        <v>1490</v>
      </c>
      <c r="H78" s="19">
        <v>-34907.5</v>
      </c>
      <c r="I78" s="202" t="s">
        <v>514</v>
      </c>
      <c r="J78" s="203" t="s">
        <v>515</v>
      </c>
      <c r="K78" s="202">
        <v>-34907.5</v>
      </c>
      <c r="L78" s="202" t="s">
        <v>516</v>
      </c>
      <c r="M78" s="203" t="s">
        <v>328</v>
      </c>
      <c r="N78" s="203"/>
      <c r="O78" s="204" t="s">
        <v>329</v>
      </c>
      <c r="P78" s="204" t="s">
        <v>330</v>
      </c>
    </row>
    <row r="79" spans="1:16" ht="13.5" thickBot="1" x14ac:dyDescent="0.25">
      <c r="A79" s="19" t="s">
        <v>330</v>
      </c>
      <c r="B79" s="5" t="s">
        <v>30</v>
      </c>
      <c r="C79" s="19">
        <v>24538.781999999999</v>
      </c>
      <c r="D79" t="s">
        <v>230</v>
      </c>
      <c r="E79" s="197">
        <v>-34849.567508067019</v>
      </c>
      <c r="F79" s="5" t="s">
        <v>48</v>
      </c>
      <c r="G79" t="s">
        <v>1491</v>
      </c>
      <c r="H79" s="19">
        <v>-34849.5</v>
      </c>
      <c r="I79" s="202" t="s">
        <v>517</v>
      </c>
      <c r="J79" s="203" t="s">
        <v>518</v>
      </c>
      <c r="K79" s="202">
        <v>-34849.5</v>
      </c>
      <c r="L79" s="202" t="s">
        <v>519</v>
      </c>
      <c r="M79" s="203" t="s">
        <v>328</v>
      </c>
      <c r="N79" s="203"/>
      <c r="O79" s="204" t="s">
        <v>329</v>
      </c>
      <c r="P79" s="204" t="s">
        <v>330</v>
      </c>
    </row>
    <row r="80" spans="1:16" ht="13.5" thickBot="1" x14ac:dyDescent="0.25">
      <c r="A80" s="19" t="s">
        <v>330</v>
      </c>
      <c r="B80" s="5" t="s">
        <v>30</v>
      </c>
      <c r="C80" s="19">
        <v>24554.712</v>
      </c>
      <c r="D80" t="s">
        <v>230</v>
      </c>
      <c r="E80" s="197">
        <v>-34812.551741906653</v>
      </c>
      <c r="F80" s="5" t="s">
        <v>48</v>
      </c>
      <c r="G80" t="s">
        <v>1492</v>
      </c>
      <c r="H80" s="19">
        <v>-34812.5</v>
      </c>
      <c r="I80" s="202" t="s">
        <v>520</v>
      </c>
      <c r="J80" s="203" t="s">
        <v>521</v>
      </c>
      <c r="K80" s="202">
        <v>-34812.5</v>
      </c>
      <c r="L80" s="202" t="s">
        <v>393</v>
      </c>
      <c r="M80" s="203" t="s">
        <v>328</v>
      </c>
      <c r="N80" s="203"/>
      <c r="O80" s="204" t="s">
        <v>329</v>
      </c>
      <c r="P80" s="204" t="s">
        <v>330</v>
      </c>
    </row>
    <row r="81" spans="1:16" ht="13.5" thickBot="1" x14ac:dyDescent="0.25">
      <c r="A81" s="19" t="s">
        <v>330</v>
      </c>
      <c r="B81" s="5" t="s">
        <v>32</v>
      </c>
      <c r="C81" s="19">
        <v>24616.542000000001</v>
      </c>
      <c r="D81" t="s">
        <v>230</v>
      </c>
      <c r="E81" s="197">
        <v>-34668.880378335052</v>
      </c>
      <c r="F81" s="5" t="s">
        <v>48</v>
      </c>
      <c r="G81" t="s">
        <v>1493</v>
      </c>
      <c r="H81" s="19">
        <v>-34669</v>
      </c>
      <c r="I81" s="202" t="s">
        <v>522</v>
      </c>
      <c r="J81" s="203" t="s">
        <v>523</v>
      </c>
      <c r="K81" s="202">
        <v>-34669</v>
      </c>
      <c r="L81" s="202" t="s">
        <v>524</v>
      </c>
      <c r="M81" s="203" t="s">
        <v>328</v>
      </c>
      <c r="N81" s="203"/>
      <c r="O81" s="204" t="s">
        <v>329</v>
      </c>
      <c r="P81" s="204" t="s">
        <v>330</v>
      </c>
    </row>
    <row r="82" spans="1:16" ht="13.5" thickBot="1" x14ac:dyDescent="0.25">
      <c r="A82" s="19" t="s">
        <v>330</v>
      </c>
      <c r="B82" s="5" t="s">
        <v>32</v>
      </c>
      <c r="C82" s="19">
        <v>24616.581999999999</v>
      </c>
      <c r="D82" t="s">
        <v>230</v>
      </c>
      <c r="E82" s="197">
        <v>-34668.787432280667</v>
      </c>
      <c r="F82" s="5" t="s">
        <v>48</v>
      </c>
      <c r="G82" t="s">
        <v>1494</v>
      </c>
      <c r="H82" s="19">
        <v>-34669</v>
      </c>
      <c r="I82" s="202" t="s">
        <v>525</v>
      </c>
      <c r="J82" s="203" t="s">
        <v>526</v>
      </c>
      <c r="K82" s="202">
        <v>-34669</v>
      </c>
      <c r="L82" s="202" t="s">
        <v>527</v>
      </c>
      <c r="M82" s="203" t="s">
        <v>328</v>
      </c>
      <c r="N82" s="203"/>
      <c r="O82" s="204" t="s">
        <v>329</v>
      </c>
      <c r="P82" s="204" t="s">
        <v>330</v>
      </c>
    </row>
    <row r="83" spans="1:16" ht="13.5" thickBot="1" x14ac:dyDescent="0.25">
      <c r="A83" s="19" t="s">
        <v>330</v>
      </c>
      <c r="B83" s="5" t="s">
        <v>32</v>
      </c>
      <c r="C83" s="19">
        <v>24616.626</v>
      </c>
      <c r="D83" t="s">
        <v>230</v>
      </c>
      <c r="E83" s="197">
        <v>-34668.68519162084</v>
      </c>
      <c r="F83" s="5" t="s">
        <v>48</v>
      </c>
      <c r="G83" t="s">
        <v>1495</v>
      </c>
      <c r="H83" s="19">
        <v>-34669</v>
      </c>
      <c r="I83" s="202" t="s">
        <v>528</v>
      </c>
      <c r="J83" s="203" t="s">
        <v>529</v>
      </c>
      <c r="K83" s="202">
        <v>-34669</v>
      </c>
      <c r="L83" s="202" t="s">
        <v>530</v>
      </c>
      <c r="M83" s="203" t="s">
        <v>328</v>
      </c>
      <c r="N83" s="203"/>
      <c r="O83" s="204" t="s">
        <v>329</v>
      </c>
      <c r="P83" s="204" t="s">
        <v>330</v>
      </c>
    </row>
    <row r="84" spans="1:16" ht="13.5" thickBot="1" x14ac:dyDescent="0.25">
      <c r="A84" s="19" t="s">
        <v>330</v>
      </c>
      <c r="B84" s="5" t="s">
        <v>30</v>
      </c>
      <c r="C84" s="19">
        <v>24618.631000000001</v>
      </c>
      <c r="D84" t="s">
        <v>230</v>
      </c>
      <c r="E84" s="197">
        <v>-34664.026270644594</v>
      </c>
      <c r="F84" s="5" t="s">
        <v>48</v>
      </c>
      <c r="G84" t="s">
        <v>1496</v>
      </c>
      <c r="H84" s="19">
        <v>-34664.5</v>
      </c>
      <c r="I84" s="202" t="s">
        <v>531</v>
      </c>
      <c r="J84" s="203" t="s">
        <v>532</v>
      </c>
      <c r="K84" s="202">
        <v>-34664.5</v>
      </c>
      <c r="L84" s="202" t="s">
        <v>533</v>
      </c>
      <c r="M84" s="203" t="s">
        <v>328</v>
      </c>
      <c r="N84" s="203"/>
      <c r="O84" s="204" t="s">
        <v>329</v>
      </c>
      <c r="P84" s="204" t="s">
        <v>330</v>
      </c>
    </row>
    <row r="85" spans="1:16" ht="13.5" thickBot="1" x14ac:dyDescent="0.25">
      <c r="A85" s="19" t="s">
        <v>330</v>
      </c>
      <c r="B85" s="5" t="s">
        <v>30</v>
      </c>
      <c r="C85" s="19">
        <v>24876.89</v>
      </c>
      <c r="D85" t="s">
        <v>230</v>
      </c>
      <c r="E85" s="197">
        <v>-34063.922394134213</v>
      </c>
      <c r="F85" s="5" t="s">
        <v>48</v>
      </c>
      <c r="G85" t="s">
        <v>1497</v>
      </c>
      <c r="H85" s="19">
        <v>-34064.5</v>
      </c>
      <c r="I85" s="202" t="s">
        <v>534</v>
      </c>
      <c r="J85" s="203" t="s">
        <v>535</v>
      </c>
      <c r="K85" s="202">
        <v>-34064.5</v>
      </c>
      <c r="L85" s="202" t="s">
        <v>536</v>
      </c>
      <c r="M85" s="203" t="s">
        <v>328</v>
      </c>
      <c r="N85" s="203"/>
      <c r="O85" s="204" t="s">
        <v>329</v>
      </c>
      <c r="P85" s="204" t="s">
        <v>330</v>
      </c>
    </row>
    <row r="86" spans="1:16" ht="13.5" thickBot="1" x14ac:dyDescent="0.25">
      <c r="A86" s="19" t="s">
        <v>330</v>
      </c>
      <c r="B86" s="5" t="s">
        <v>30</v>
      </c>
      <c r="C86" s="19">
        <v>24948.694</v>
      </c>
      <c r="D86" t="s">
        <v>230</v>
      </c>
      <c r="E86" s="197">
        <v>-33897.074931900752</v>
      </c>
      <c r="F86" s="5" t="s">
        <v>48</v>
      </c>
      <c r="G86" t="s">
        <v>1498</v>
      </c>
      <c r="H86" s="19">
        <v>-33897.5</v>
      </c>
      <c r="I86" s="202" t="s">
        <v>537</v>
      </c>
      <c r="J86" s="203" t="s">
        <v>538</v>
      </c>
      <c r="K86" s="202">
        <v>-33897.5</v>
      </c>
      <c r="L86" s="202" t="s">
        <v>539</v>
      </c>
      <c r="M86" s="203" t="s">
        <v>328</v>
      </c>
      <c r="N86" s="203"/>
      <c r="O86" s="204" t="s">
        <v>329</v>
      </c>
      <c r="P86" s="204" t="s">
        <v>330</v>
      </c>
    </row>
    <row r="87" spans="1:16" ht="13.5" thickBot="1" x14ac:dyDescent="0.25">
      <c r="A87" s="19" t="s">
        <v>330</v>
      </c>
      <c r="B87" s="5" t="s">
        <v>32</v>
      </c>
      <c r="C87" s="19">
        <v>25000.585999999999</v>
      </c>
      <c r="D87" t="s">
        <v>230</v>
      </c>
      <c r="E87" s="197">
        <v>-33776.49601554207</v>
      </c>
      <c r="F87" s="5" t="s">
        <v>48</v>
      </c>
      <c r="G87" t="s">
        <v>1499</v>
      </c>
      <c r="H87" s="19">
        <v>-33777</v>
      </c>
      <c r="I87" s="202" t="s">
        <v>540</v>
      </c>
      <c r="J87" s="203" t="s">
        <v>541</v>
      </c>
      <c r="K87" s="202">
        <v>-33777</v>
      </c>
      <c r="L87" s="202" t="s">
        <v>542</v>
      </c>
      <c r="M87" s="203" t="s">
        <v>328</v>
      </c>
      <c r="N87" s="203"/>
      <c r="O87" s="204" t="s">
        <v>329</v>
      </c>
      <c r="P87" s="204" t="s">
        <v>330</v>
      </c>
    </row>
    <row r="88" spans="1:16" ht="13.5" thickBot="1" x14ac:dyDescent="0.25">
      <c r="A88" s="19" t="s">
        <v>330</v>
      </c>
      <c r="B88" s="5" t="s">
        <v>32</v>
      </c>
      <c r="C88" s="19">
        <v>25261.548999999999</v>
      </c>
      <c r="D88" t="s">
        <v>230</v>
      </c>
      <c r="E88" s="197">
        <v>-33170.108985754996</v>
      </c>
      <c r="F88" s="5" t="s">
        <v>48</v>
      </c>
      <c r="G88" t="s">
        <v>1500</v>
      </c>
      <c r="H88" s="19">
        <v>-33171</v>
      </c>
      <c r="I88" s="202" t="s">
        <v>543</v>
      </c>
      <c r="J88" s="203" t="s">
        <v>544</v>
      </c>
      <c r="K88" s="202">
        <v>-33171</v>
      </c>
      <c r="L88" s="202" t="s">
        <v>545</v>
      </c>
      <c r="M88" s="203" t="s">
        <v>328</v>
      </c>
      <c r="N88" s="203"/>
      <c r="O88" s="204" t="s">
        <v>329</v>
      </c>
      <c r="P88" s="204" t="s">
        <v>330</v>
      </c>
    </row>
    <row r="89" spans="1:16" ht="13.5" thickBot="1" x14ac:dyDescent="0.25">
      <c r="A89" s="19" t="s">
        <v>330</v>
      </c>
      <c r="B89" s="5" t="s">
        <v>32</v>
      </c>
      <c r="C89" s="19">
        <v>25602.600999999999</v>
      </c>
      <c r="D89" t="s">
        <v>230</v>
      </c>
      <c r="E89" s="197">
        <v>-32377.623042219169</v>
      </c>
      <c r="F89" s="5" t="s">
        <v>48</v>
      </c>
      <c r="G89" t="s">
        <v>1501</v>
      </c>
      <c r="H89" s="19">
        <v>-32378</v>
      </c>
      <c r="I89" s="202" t="s">
        <v>546</v>
      </c>
      <c r="J89" s="203" t="s">
        <v>547</v>
      </c>
      <c r="K89" s="202">
        <v>-32378</v>
      </c>
      <c r="L89" s="202" t="s">
        <v>548</v>
      </c>
      <c r="M89" s="203" t="s">
        <v>328</v>
      </c>
      <c r="N89" s="203"/>
      <c r="O89" s="204" t="s">
        <v>329</v>
      </c>
      <c r="P89" s="204" t="s">
        <v>330</v>
      </c>
    </row>
    <row r="90" spans="1:16" ht="13.5" thickBot="1" x14ac:dyDescent="0.25">
      <c r="A90" s="19" t="s">
        <v>330</v>
      </c>
      <c r="B90" s="5" t="s">
        <v>32</v>
      </c>
      <c r="C90" s="19">
        <v>25689.651999999998</v>
      </c>
      <c r="D90" t="s">
        <v>230</v>
      </c>
      <c r="E90" s="197">
        <v>-32175.346867704029</v>
      </c>
      <c r="F90" s="5" t="s">
        <v>48</v>
      </c>
      <c r="G90" t="s">
        <v>1502</v>
      </c>
      <c r="H90" s="19">
        <v>-32176</v>
      </c>
      <c r="I90" s="202" t="s">
        <v>549</v>
      </c>
      <c r="J90" s="203" t="s">
        <v>550</v>
      </c>
      <c r="K90" s="202">
        <v>-32176</v>
      </c>
      <c r="L90" s="202" t="s">
        <v>551</v>
      </c>
      <c r="M90" s="203" t="s">
        <v>328</v>
      </c>
      <c r="N90" s="203"/>
      <c r="O90" s="204" t="s">
        <v>329</v>
      </c>
      <c r="P90" s="204" t="s">
        <v>330</v>
      </c>
    </row>
    <row r="91" spans="1:16" ht="13.5" thickBot="1" x14ac:dyDescent="0.25">
      <c r="A91" s="19" t="s">
        <v>556</v>
      </c>
      <c r="B91" s="5" t="s">
        <v>30</v>
      </c>
      <c r="C91" s="19">
        <v>26414.536</v>
      </c>
      <c r="D91" t="s">
        <v>230</v>
      </c>
      <c r="E91" s="197" t="e">
        <v>#N/A</v>
      </c>
      <c r="F91" s="5" t="s">
        <v>48</v>
      </c>
      <c r="G91" t="s">
        <v>1503</v>
      </c>
      <c r="H91" s="19">
        <v>-30491.5</v>
      </c>
      <c r="I91" s="202" t="s">
        <v>552</v>
      </c>
      <c r="J91" s="203" t="s">
        <v>553</v>
      </c>
      <c r="K91" s="202">
        <v>-30491.5</v>
      </c>
      <c r="L91" s="202" t="s">
        <v>554</v>
      </c>
      <c r="M91" s="203" t="s">
        <v>328</v>
      </c>
      <c r="N91" s="203"/>
      <c r="O91" s="204" t="s">
        <v>555</v>
      </c>
      <c r="P91" s="204" t="s">
        <v>556</v>
      </c>
    </row>
    <row r="92" spans="1:16" ht="13.5" thickBot="1" x14ac:dyDescent="0.25">
      <c r="A92" s="19" t="s">
        <v>330</v>
      </c>
      <c r="B92" s="5" t="s">
        <v>30</v>
      </c>
      <c r="C92" s="19">
        <v>26422.696</v>
      </c>
      <c r="D92" t="s">
        <v>230</v>
      </c>
      <c r="E92" s="197">
        <v>-30472.008180368139</v>
      </c>
      <c r="F92" s="5" t="s">
        <v>48</v>
      </c>
      <c r="G92" t="s">
        <v>1504</v>
      </c>
      <c r="H92" s="19">
        <v>-30472.5</v>
      </c>
      <c r="I92" s="202" t="s">
        <v>557</v>
      </c>
      <c r="J92" s="203" t="s">
        <v>558</v>
      </c>
      <c r="K92" s="202">
        <v>-30472.5</v>
      </c>
      <c r="L92" s="202" t="s">
        <v>559</v>
      </c>
      <c r="M92" s="203" t="s">
        <v>328</v>
      </c>
      <c r="N92" s="203"/>
      <c r="O92" s="204" t="s">
        <v>329</v>
      </c>
      <c r="P92" s="204" t="s">
        <v>330</v>
      </c>
    </row>
    <row r="93" spans="1:16" ht="13.5" thickBot="1" x14ac:dyDescent="0.25">
      <c r="A93" s="19" t="s">
        <v>330</v>
      </c>
      <c r="B93" s="5" t="s">
        <v>32</v>
      </c>
      <c r="C93" s="19">
        <v>26440.554</v>
      </c>
      <c r="D93" t="s">
        <v>230</v>
      </c>
      <c r="E93" s="197">
        <v>-30430.512414386227</v>
      </c>
      <c r="F93" s="5" t="s">
        <v>48</v>
      </c>
      <c r="G93" t="s">
        <v>1505</v>
      </c>
      <c r="H93" s="19">
        <v>-30431</v>
      </c>
      <c r="I93" s="202" t="s">
        <v>560</v>
      </c>
      <c r="J93" s="203" t="s">
        <v>561</v>
      </c>
      <c r="K93" s="202">
        <v>-30431</v>
      </c>
      <c r="L93" s="202" t="s">
        <v>562</v>
      </c>
      <c r="M93" s="203" t="s">
        <v>328</v>
      </c>
      <c r="N93" s="203"/>
      <c r="O93" s="204" t="s">
        <v>329</v>
      </c>
      <c r="P93" s="204" t="s">
        <v>330</v>
      </c>
    </row>
    <row r="94" spans="1:16" ht="13.5" thickBot="1" x14ac:dyDescent="0.25">
      <c r="A94" s="19" t="s">
        <v>330</v>
      </c>
      <c r="B94" s="5" t="s">
        <v>30</v>
      </c>
      <c r="C94" s="19">
        <v>26466.581999999999</v>
      </c>
      <c r="D94" t="s">
        <v>230</v>
      </c>
      <c r="E94" s="197">
        <v>-30370.032416795391</v>
      </c>
      <c r="F94" s="5" t="s">
        <v>48</v>
      </c>
      <c r="G94" t="s">
        <v>1506</v>
      </c>
      <c r="H94" s="19">
        <v>-30370.5</v>
      </c>
      <c r="I94" s="202" t="s">
        <v>563</v>
      </c>
      <c r="J94" s="203" t="s">
        <v>564</v>
      </c>
      <c r="K94" s="202">
        <v>-30370.5</v>
      </c>
      <c r="L94" s="202" t="s">
        <v>565</v>
      </c>
      <c r="M94" s="203" t="s">
        <v>328</v>
      </c>
      <c r="N94" s="203"/>
      <c r="O94" s="204" t="s">
        <v>329</v>
      </c>
      <c r="P94" s="204" t="s">
        <v>330</v>
      </c>
    </row>
    <row r="95" spans="1:16" ht="13.5" thickBot="1" x14ac:dyDescent="0.25">
      <c r="A95" s="19" t="s">
        <v>556</v>
      </c>
      <c r="B95" s="5" t="s">
        <v>32</v>
      </c>
      <c r="C95" s="19">
        <v>26743.522000000001</v>
      </c>
      <c r="D95" t="s">
        <v>230</v>
      </c>
      <c r="E95" s="197" t="e">
        <v>#N/A</v>
      </c>
      <c r="F95" s="5" t="s">
        <v>48</v>
      </c>
      <c r="G95" t="s">
        <v>1507</v>
      </c>
      <c r="H95" s="19">
        <v>-29727</v>
      </c>
      <c r="I95" s="202" t="s">
        <v>566</v>
      </c>
      <c r="J95" s="203" t="s">
        <v>567</v>
      </c>
      <c r="K95" s="202">
        <v>-29727</v>
      </c>
      <c r="L95" s="202" t="s">
        <v>533</v>
      </c>
      <c r="M95" s="203" t="s">
        <v>328</v>
      </c>
      <c r="N95" s="203"/>
      <c r="O95" s="204" t="s">
        <v>555</v>
      </c>
      <c r="P95" s="204" t="s">
        <v>556</v>
      </c>
    </row>
    <row r="96" spans="1:16" ht="13.5" thickBot="1" x14ac:dyDescent="0.25">
      <c r="A96" s="19" t="s">
        <v>556</v>
      </c>
      <c r="B96" s="5" t="s">
        <v>30</v>
      </c>
      <c r="C96" s="19">
        <v>26769.539000000001</v>
      </c>
      <c r="D96" t="s">
        <v>230</v>
      </c>
      <c r="E96" s="197" t="e">
        <v>#N/A</v>
      </c>
      <c r="F96" s="5" t="s">
        <v>48</v>
      </c>
      <c r="G96" t="s">
        <v>1508</v>
      </c>
      <c r="H96" s="19">
        <v>-29666.5</v>
      </c>
      <c r="I96" s="202" t="s">
        <v>568</v>
      </c>
      <c r="J96" s="203" t="s">
        <v>569</v>
      </c>
      <c r="K96" s="202">
        <v>-29666.5</v>
      </c>
      <c r="L96" s="202" t="s">
        <v>570</v>
      </c>
      <c r="M96" s="203" t="s">
        <v>328</v>
      </c>
      <c r="N96" s="203"/>
      <c r="O96" s="204" t="s">
        <v>555</v>
      </c>
      <c r="P96" s="204" t="s">
        <v>556</v>
      </c>
    </row>
    <row r="97" spans="1:16" ht="13.5" thickBot="1" x14ac:dyDescent="0.25">
      <c r="A97" s="19" t="s">
        <v>556</v>
      </c>
      <c r="B97" s="5" t="s">
        <v>30</v>
      </c>
      <c r="C97" s="19">
        <v>26770.433000000001</v>
      </c>
      <c r="D97" t="s">
        <v>230</v>
      </c>
      <c r="E97" s="197" t="e">
        <v>#N/A</v>
      </c>
      <c r="F97" s="5" t="s">
        <v>48</v>
      </c>
      <c r="G97" t="s">
        <v>1509</v>
      </c>
      <c r="H97" s="19">
        <v>-29664.5</v>
      </c>
      <c r="I97" s="202" t="s">
        <v>571</v>
      </c>
      <c r="J97" s="203" t="s">
        <v>572</v>
      </c>
      <c r="K97" s="202">
        <v>-29664.5</v>
      </c>
      <c r="L97" s="202" t="s">
        <v>573</v>
      </c>
      <c r="M97" s="203" t="s">
        <v>328</v>
      </c>
      <c r="N97" s="203"/>
      <c r="O97" s="204" t="s">
        <v>555</v>
      </c>
      <c r="P97" s="204" t="s">
        <v>556</v>
      </c>
    </row>
    <row r="98" spans="1:16" ht="13.5" thickBot="1" x14ac:dyDescent="0.25">
      <c r="A98" s="19" t="s">
        <v>556</v>
      </c>
      <c r="B98" s="5" t="s">
        <v>30</v>
      </c>
      <c r="C98" s="19">
        <v>26798.403999999999</v>
      </c>
      <c r="D98" t="s">
        <v>230</v>
      </c>
      <c r="E98" s="197" t="e">
        <v>#N/A</v>
      </c>
      <c r="F98" s="5" t="s">
        <v>48</v>
      </c>
      <c r="G98" t="s">
        <v>1510</v>
      </c>
      <c r="H98" s="19">
        <v>-29599.5</v>
      </c>
      <c r="I98" s="202" t="s">
        <v>574</v>
      </c>
      <c r="J98" s="203" t="s">
        <v>575</v>
      </c>
      <c r="K98" s="202">
        <v>-29599.5</v>
      </c>
      <c r="L98" s="202" t="s">
        <v>576</v>
      </c>
      <c r="M98" s="203" t="s">
        <v>328</v>
      </c>
      <c r="N98" s="203"/>
      <c r="O98" s="204" t="s">
        <v>555</v>
      </c>
      <c r="P98" s="204" t="s">
        <v>556</v>
      </c>
    </row>
    <row r="99" spans="1:16" ht="13.5" thickBot="1" x14ac:dyDescent="0.25">
      <c r="A99" s="19" t="s">
        <v>330</v>
      </c>
      <c r="B99" s="5" t="s">
        <v>32</v>
      </c>
      <c r="C99" s="19">
        <v>26801.546999999999</v>
      </c>
      <c r="D99" t="s">
        <v>230</v>
      </c>
      <c r="E99" s="197">
        <v>-29591.69053908619</v>
      </c>
      <c r="F99" s="5" t="s">
        <v>48</v>
      </c>
      <c r="G99" t="s">
        <v>1511</v>
      </c>
      <c r="H99" s="19">
        <v>-29592</v>
      </c>
      <c r="I99" s="202" t="s">
        <v>577</v>
      </c>
      <c r="J99" s="203" t="s">
        <v>578</v>
      </c>
      <c r="K99" s="202">
        <v>-29592</v>
      </c>
      <c r="L99" s="202" t="s">
        <v>579</v>
      </c>
      <c r="M99" s="203" t="s">
        <v>328</v>
      </c>
      <c r="N99" s="203"/>
      <c r="O99" s="204" t="s">
        <v>329</v>
      </c>
      <c r="P99" s="204" t="s">
        <v>330</v>
      </c>
    </row>
    <row r="100" spans="1:16" ht="13.5" thickBot="1" x14ac:dyDescent="0.25">
      <c r="A100" s="19" t="s">
        <v>556</v>
      </c>
      <c r="B100" s="5" t="s">
        <v>30</v>
      </c>
      <c r="C100" s="19">
        <v>26808.325000000001</v>
      </c>
      <c r="D100" t="s">
        <v>230</v>
      </c>
      <c r="E100" s="197" t="e">
        <v>#N/A</v>
      </c>
      <c r="F100" s="5" t="s">
        <v>48</v>
      </c>
      <c r="G100" t="s">
        <v>1512</v>
      </c>
      <c r="H100" s="19">
        <v>-29576.5</v>
      </c>
      <c r="I100" s="202" t="s">
        <v>580</v>
      </c>
      <c r="J100" s="203" t="s">
        <v>581</v>
      </c>
      <c r="K100" s="202">
        <v>-29576.5</v>
      </c>
      <c r="L100" s="202" t="s">
        <v>582</v>
      </c>
      <c r="M100" s="203" t="s">
        <v>328</v>
      </c>
      <c r="N100" s="203"/>
      <c r="O100" s="204" t="s">
        <v>555</v>
      </c>
      <c r="P100" s="204" t="s">
        <v>556</v>
      </c>
    </row>
    <row r="101" spans="1:16" ht="13.5" thickBot="1" x14ac:dyDescent="0.25">
      <c r="A101" s="19" t="s">
        <v>556</v>
      </c>
      <c r="B101" s="5" t="s">
        <v>32</v>
      </c>
      <c r="C101" s="19">
        <v>27102.496999999999</v>
      </c>
      <c r="D101" t="s">
        <v>230</v>
      </c>
      <c r="E101" s="197" t="e">
        <v>#N/A</v>
      </c>
      <c r="F101" s="5" t="s">
        <v>48</v>
      </c>
      <c r="G101" t="s">
        <v>1513</v>
      </c>
      <c r="H101" s="19">
        <v>-28893</v>
      </c>
      <c r="I101" s="202" t="s">
        <v>583</v>
      </c>
      <c r="J101" s="203" t="s">
        <v>584</v>
      </c>
      <c r="K101" s="202">
        <v>-28893</v>
      </c>
      <c r="L101" s="202" t="s">
        <v>585</v>
      </c>
      <c r="M101" s="203" t="s">
        <v>328</v>
      </c>
      <c r="N101" s="203"/>
      <c r="O101" s="204" t="s">
        <v>555</v>
      </c>
      <c r="P101" s="204" t="s">
        <v>556</v>
      </c>
    </row>
    <row r="102" spans="1:16" ht="13.5" thickBot="1" x14ac:dyDescent="0.25">
      <c r="A102" s="19" t="s">
        <v>330</v>
      </c>
      <c r="B102" s="5" t="s">
        <v>32</v>
      </c>
      <c r="C102" s="19">
        <v>27125.69</v>
      </c>
      <c r="D102" t="s">
        <v>230</v>
      </c>
      <c r="E102" s="197">
        <v>-28838.495216391893</v>
      </c>
      <c r="F102" s="5" t="s">
        <v>48</v>
      </c>
      <c r="G102" t="s">
        <v>1514</v>
      </c>
      <c r="H102" s="19">
        <v>-28839</v>
      </c>
      <c r="I102" s="202" t="s">
        <v>586</v>
      </c>
      <c r="J102" s="203" t="s">
        <v>587</v>
      </c>
      <c r="K102" s="202">
        <v>-28839</v>
      </c>
      <c r="L102" s="202" t="s">
        <v>588</v>
      </c>
      <c r="M102" s="203" t="s">
        <v>328</v>
      </c>
      <c r="N102" s="203"/>
      <c r="O102" s="204" t="s">
        <v>329</v>
      </c>
      <c r="P102" s="204" t="s">
        <v>330</v>
      </c>
    </row>
    <row r="103" spans="1:16" ht="13.5" thickBot="1" x14ac:dyDescent="0.25">
      <c r="A103" s="19" t="s">
        <v>556</v>
      </c>
      <c r="B103" s="5" t="s">
        <v>32</v>
      </c>
      <c r="C103" s="19">
        <v>27133.42</v>
      </c>
      <c r="D103" t="s">
        <v>230</v>
      </c>
      <c r="E103" s="197" t="e">
        <v>#N/A</v>
      </c>
      <c r="F103" s="5" t="s">
        <v>48</v>
      </c>
      <c r="G103" t="s">
        <v>1515</v>
      </c>
      <c r="H103" s="19">
        <v>-28821</v>
      </c>
      <c r="I103" s="202" t="s">
        <v>589</v>
      </c>
      <c r="J103" s="203" t="s">
        <v>590</v>
      </c>
      <c r="K103" s="202">
        <v>-28821</v>
      </c>
      <c r="L103" s="202" t="s">
        <v>591</v>
      </c>
      <c r="M103" s="203" t="s">
        <v>328</v>
      </c>
      <c r="N103" s="203"/>
      <c r="O103" s="204" t="s">
        <v>555</v>
      </c>
      <c r="P103" s="204" t="s">
        <v>556</v>
      </c>
    </row>
    <row r="104" spans="1:16" ht="13.5" thickBot="1" x14ac:dyDescent="0.25">
      <c r="A104" s="19" t="s">
        <v>556</v>
      </c>
      <c r="B104" s="5" t="s">
        <v>32</v>
      </c>
      <c r="C104" s="19">
        <v>27133.441999999999</v>
      </c>
      <c r="D104" t="s">
        <v>230</v>
      </c>
      <c r="E104" s="197" t="e">
        <v>#N/A</v>
      </c>
      <c r="F104" s="5" t="s">
        <v>48</v>
      </c>
      <c r="G104" t="s">
        <v>1516</v>
      </c>
      <c r="H104" s="19">
        <v>-28821</v>
      </c>
      <c r="I104" s="202" t="s">
        <v>592</v>
      </c>
      <c r="J104" s="203" t="s">
        <v>593</v>
      </c>
      <c r="K104" s="202">
        <v>-28821</v>
      </c>
      <c r="L104" s="202" t="s">
        <v>594</v>
      </c>
      <c r="M104" s="203" t="s">
        <v>328</v>
      </c>
      <c r="N104" s="203"/>
      <c r="O104" s="204" t="s">
        <v>555</v>
      </c>
      <c r="P104" s="204" t="s">
        <v>556</v>
      </c>
    </row>
    <row r="105" spans="1:16" ht="13.5" thickBot="1" x14ac:dyDescent="0.25">
      <c r="A105" s="19" t="s">
        <v>556</v>
      </c>
      <c r="B105" s="5" t="s">
        <v>30</v>
      </c>
      <c r="C105" s="19">
        <v>27147.417000000001</v>
      </c>
      <c r="D105" t="s">
        <v>230</v>
      </c>
      <c r="E105" s="197" t="e">
        <v>#N/A</v>
      </c>
      <c r="F105" s="5" t="s">
        <v>48</v>
      </c>
      <c r="G105" t="s">
        <v>1517</v>
      </c>
      <c r="H105" s="19">
        <v>-28788.5</v>
      </c>
      <c r="I105" s="202" t="s">
        <v>595</v>
      </c>
      <c r="J105" s="203" t="s">
        <v>596</v>
      </c>
      <c r="K105" s="202">
        <v>-28788.5</v>
      </c>
      <c r="L105" s="202" t="s">
        <v>597</v>
      </c>
      <c r="M105" s="203" t="s">
        <v>328</v>
      </c>
      <c r="N105" s="203"/>
      <c r="O105" s="204" t="s">
        <v>555</v>
      </c>
      <c r="P105" s="204" t="s">
        <v>556</v>
      </c>
    </row>
    <row r="106" spans="1:16" ht="13.5" thickBot="1" x14ac:dyDescent="0.25">
      <c r="A106" s="19" t="s">
        <v>330</v>
      </c>
      <c r="B106" s="5" t="s">
        <v>32</v>
      </c>
      <c r="C106" s="19">
        <v>27147.635999999999</v>
      </c>
      <c r="D106" t="s">
        <v>230</v>
      </c>
      <c r="E106" s="197">
        <v>-28787.500363651441</v>
      </c>
      <c r="F106" s="5" t="s">
        <v>48</v>
      </c>
      <c r="G106" t="s">
        <v>1518</v>
      </c>
      <c r="H106" s="19">
        <v>-28788</v>
      </c>
      <c r="I106" s="202" t="s">
        <v>598</v>
      </c>
      <c r="J106" s="203" t="s">
        <v>599</v>
      </c>
      <c r="K106" s="202">
        <v>-28788</v>
      </c>
      <c r="L106" s="202" t="s">
        <v>600</v>
      </c>
      <c r="M106" s="203" t="s">
        <v>328</v>
      </c>
      <c r="N106" s="203"/>
      <c r="O106" s="204" t="s">
        <v>329</v>
      </c>
      <c r="P106" s="204" t="s">
        <v>330</v>
      </c>
    </row>
    <row r="107" spans="1:16" ht="13.5" thickBot="1" x14ac:dyDescent="0.25">
      <c r="A107" s="19" t="s">
        <v>556</v>
      </c>
      <c r="B107" s="5" t="s">
        <v>30</v>
      </c>
      <c r="C107" s="19">
        <v>27156.444</v>
      </c>
      <c r="D107" t="s">
        <v>230</v>
      </c>
      <c r="E107" s="197" t="e">
        <v>#N/A</v>
      </c>
      <c r="F107" s="5" t="s">
        <v>48</v>
      </c>
      <c r="G107" t="s">
        <v>1519</v>
      </c>
      <c r="H107" s="19">
        <v>-28767.5</v>
      </c>
      <c r="I107" s="202" t="s">
        <v>601</v>
      </c>
      <c r="J107" s="203" t="s">
        <v>602</v>
      </c>
      <c r="K107" s="202">
        <v>-28767.5</v>
      </c>
      <c r="L107" s="202" t="s">
        <v>591</v>
      </c>
      <c r="M107" s="203" t="s">
        <v>328</v>
      </c>
      <c r="N107" s="203"/>
      <c r="O107" s="204" t="s">
        <v>555</v>
      </c>
      <c r="P107" s="204" t="s">
        <v>556</v>
      </c>
    </row>
    <row r="108" spans="1:16" ht="13.5" thickBot="1" x14ac:dyDescent="0.25">
      <c r="A108" s="19" t="s">
        <v>556</v>
      </c>
      <c r="B108" s="5" t="s">
        <v>32</v>
      </c>
      <c r="C108" s="19">
        <v>27182.473000000002</v>
      </c>
      <c r="D108" t="s">
        <v>230</v>
      </c>
      <c r="E108" s="197" t="e">
        <v>#N/A</v>
      </c>
      <c r="F108" s="5" t="s">
        <v>48</v>
      </c>
      <c r="G108" t="s">
        <v>1520</v>
      </c>
      <c r="H108" s="19">
        <v>-28707</v>
      </c>
      <c r="I108" s="202" t="s">
        <v>603</v>
      </c>
      <c r="J108" s="203" t="s">
        <v>604</v>
      </c>
      <c r="K108" s="202">
        <v>-28707</v>
      </c>
      <c r="L108" s="202" t="s">
        <v>605</v>
      </c>
      <c r="M108" s="203" t="s">
        <v>328</v>
      </c>
      <c r="N108" s="203"/>
      <c r="O108" s="204" t="s">
        <v>555</v>
      </c>
      <c r="P108" s="204" t="s">
        <v>556</v>
      </c>
    </row>
    <row r="109" spans="1:16" ht="13.5" thickBot="1" x14ac:dyDescent="0.25">
      <c r="A109" s="19" t="s">
        <v>556</v>
      </c>
      <c r="B109" s="5" t="s">
        <v>30</v>
      </c>
      <c r="C109" s="19">
        <v>27449.550999999999</v>
      </c>
      <c r="D109" t="s">
        <v>230</v>
      </c>
      <c r="E109" s="197" t="e">
        <v>#N/A</v>
      </c>
      <c r="F109" s="5" t="s">
        <v>48</v>
      </c>
      <c r="G109" t="s">
        <v>1521</v>
      </c>
      <c r="H109" s="19">
        <v>-28086.5</v>
      </c>
      <c r="I109" s="202" t="s">
        <v>606</v>
      </c>
      <c r="J109" s="203" t="s">
        <v>607</v>
      </c>
      <c r="K109" s="202">
        <v>-28086.5</v>
      </c>
      <c r="L109" s="202" t="s">
        <v>608</v>
      </c>
      <c r="M109" s="203" t="s">
        <v>328</v>
      </c>
      <c r="N109" s="203"/>
      <c r="O109" s="204" t="s">
        <v>555</v>
      </c>
      <c r="P109" s="204" t="s">
        <v>556</v>
      </c>
    </row>
    <row r="110" spans="1:16" ht="13.5" thickBot="1" x14ac:dyDescent="0.25">
      <c r="A110" s="19" t="s">
        <v>556</v>
      </c>
      <c r="B110" s="5" t="s">
        <v>32</v>
      </c>
      <c r="C110" s="19">
        <v>27459.641</v>
      </c>
      <c r="D110" t="s">
        <v>230</v>
      </c>
      <c r="E110" s="197" t="e">
        <v>#N/A</v>
      </c>
      <c r="F110" s="5" t="s">
        <v>48</v>
      </c>
      <c r="G110" t="s">
        <v>1522</v>
      </c>
      <c r="H110" s="19">
        <v>-28063</v>
      </c>
      <c r="I110" s="202" t="s">
        <v>609</v>
      </c>
      <c r="J110" s="203" t="s">
        <v>610</v>
      </c>
      <c r="K110" s="202">
        <v>-28063</v>
      </c>
      <c r="L110" s="202" t="s">
        <v>562</v>
      </c>
      <c r="M110" s="203" t="s">
        <v>328</v>
      </c>
      <c r="N110" s="203"/>
      <c r="O110" s="204" t="s">
        <v>555</v>
      </c>
      <c r="P110" s="204" t="s">
        <v>556</v>
      </c>
    </row>
    <row r="111" spans="1:16" ht="13.5" thickBot="1" x14ac:dyDescent="0.25">
      <c r="A111" s="19" t="s">
        <v>556</v>
      </c>
      <c r="B111" s="5" t="s">
        <v>32</v>
      </c>
      <c r="C111" s="19">
        <v>27479.481</v>
      </c>
      <c r="D111" t="s">
        <v>230</v>
      </c>
      <c r="E111" s="197" t="e">
        <v>#N/A</v>
      </c>
      <c r="F111" s="5" t="s">
        <v>48</v>
      </c>
      <c r="G111" t="s">
        <v>1523</v>
      </c>
      <c r="H111" s="19">
        <v>-28017</v>
      </c>
      <c r="I111" s="202" t="s">
        <v>611</v>
      </c>
      <c r="J111" s="203" t="s">
        <v>612</v>
      </c>
      <c r="K111" s="202">
        <v>-28017</v>
      </c>
      <c r="L111" s="202" t="s">
        <v>613</v>
      </c>
      <c r="M111" s="203" t="s">
        <v>328</v>
      </c>
      <c r="N111" s="203"/>
      <c r="O111" s="204" t="s">
        <v>555</v>
      </c>
      <c r="P111" s="204" t="s">
        <v>556</v>
      </c>
    </row>
    <row r="112" spans="1:16" ht="13.5" thickBot="1" x14ac:dyDescent="0.25">
      <c r="A112" s="19" t="s">
        <v>556</v>
      </c>
      <c r="B112" s="5" t="s">
        <v>32</v>
      </c>
      <c r="C112" s="19">
        <v>27482.469000000001</v>
      </c>
      <c r="D112" t="s">
        <v>230</v>
      </c>
      <c r="E112" s="197" t="e">
        <v>#N/A</v>
      </c>
      <c r="F112" s="5" t="s">
        <v>48</v>
      </c>
      <c r="G112" t="s">
        <v>1524</v>
      </c>
      <c r="H112" s="19">
        <v>-28010</v>
      </c>
      <c r="I112" s="202" t="s">
        <v>614</v>
      </c>
      <c r="J112" s="203" t="s">
        <v>615</v>
      </c>
      <c r="K112" s="202">
        <v>-28010</v>
      </c>
      <c r="L112" s="202" t="s">
        <v>554</v>
      </c>
      <c r="M112" s="203" t="s">
        <v>328</v>
      </c>
      <c r="N112" s="203"/>
      <c r="O112" s="204" t="s">
        <v>555</v>
      </c>
      <c r="P112" s="204" t="s">
        <v>556</v>
      </c>
    </row>
    <row r="113" spans="1:16" ht="13.5" thickBot="1" x14ac:dyDescent="0.25">
      <c r="A113" s="19" t="s">
        <v>556</v>
      </c>
      <c r="B113" s="5" t="s">
        <v>32</v>
      </c>
      <c r="C113" s="19">
        <v>27532.373</v>
      </c>
      <c r="D113" t="s">
        <v>230</v>
      </c>
      <c r="E113" s="197" t="e">
        <v>#N/A</v>
      </c>
      <c r="F113" s="5" t="s">
        <v>48</v>
      </c>
      <c r="G113" t="s">
        <v>1525</v>
      </c>
      <c r="H113" s="19">
        <v>-27894</v>
      </c>
      <c r="I113" s="202" t="s">
        <v>616</v>
      </c>
      <c r="J113" s="203" t="s">
        <v>617</v>
      </c>
      <c r="K113" s="202">
        <v>-27894</v>
      </c>
      <c r="L113" s="202" t="s">
        <v>559</v>
      </c>
      <c r="M113" s="203" t="s">
        <v>328</v>
      </c>
      <c r="N113" s="203"/>
      <c r="O113" s="204" t="s">
        <v>555</v>
      </c>
      <c r="P113" s="204" t="s">
        <v>556</v>
      </c>
    </row>
    <row r="114" spans="1:16" ht="13.5" thickBot="1" x14ac:dyDescent="0.25">
      <c r="A114" s="19" t="s">
        <v>556</v>
      </c>
      <c r="B114" s="5" t="s">
        <v>32</v>
      </c>
      <c r="C114" s="19">
        <v>27532.394</v>
      </c>
      <c r="D114" t="s">
        <v>230</v>
      </c>
      <c r="E114" s="197" t="e">
        <v>#N/A</v>
      </c>
      <c r="F114" s="5" t="s">
        <v>48</v>
      </c>
      <c r="G114" t="s">
        <v>1526</v>
      </c>
      <c r="H114" s="19">
        <v>-27894</v>
      </c>
      <c r="I114" s="202" t="s">
        <v>618</v>
      </c>
      <c r="J114" s="203" t="s">
        <v>619</v>
      </c>
      <c r="K114" s="202">
        <v>-27894</v>
      </c>
      <c r="L114" s="202" t="s">
        <v>620</v>
      </c>
      <c r="M114" s="203" t="s">
        <v>328</v>
      </c>
      <c r="N114" s="203"/>
      <c r="O114" s="204" t="s">
        <v>555</v>
      </c>
      <c r="P114" s="204" t="s">
        <v>556</v>
      </c>
    </row>
    <row r="115" spans="1:16" ht="13.5" thickBot="1" x14ac:dyDescent="0.25">
      <c r="A115" s="19" t="s">
        <v>556</v>
      </c>
      <c r="B115" s="5" t="s">
        <v>32</v>
      </c>
      <c r="C115" s="19">
        <v>27535.381000000001</v>
      </c>
      <c r="D115" t="s">
        <v>230</v>
      </c>
      <c r="E115" s="197" t="e">
        <v>#N/A</v>
      </c>
      <c r="F115" s="5" t="s">
        <v>48</v>
      </c>
      <c r="G115" t="s">
        <v>1527</v>
      </c>
      <c r="H115" s="19">
        <v>-27887</v>
      </c>
      <c r="I115" s="202" t="s">
        <v>621</v>
      </c>
      <c r="J115" s="203" t="s">
        <v>622</v>
      </c>
      <c r="K115" s="202">
        <v>-27887</v>
      </c>
      <c r="L115" s="202" t="s">
        <v>623</v>
      </c>
      <c r="M115" s="203" t="s">
        <v>328</v>
      </c>
      <c r="N115" s="203"/>
      <c r="O115" s="204" t="s">
        <v>555</v>
      </c>
      <c r="P115" s="204" t="s">
        <v>556</v>
      </c>
    </row>
    <row r="116" spans="1:16" ht="13.5" thickBot="1" x14ac:dyDescent="0.25">
      <c r="A116" s="19" t="s">
        <v>330</v>
      </c>
      <c r="B116" s="5" t="s">
        <v>32</v>
      </c>
      <c r="C116" s="19">
        <v>28165.895</v>
      </c>
      <c r="D116" t="s">
        <v>230</v>
      </c>
      <c r="E116" s="197">
        <v>-26421.421453752504</v>
      </c>
      <c r="F116" s="5" t="s">
        <v>48</v>
      </c>
      <c r="G116" t="s">
        <v>1528</v>
      </c>
      <c r="H116" s="19">
        <v>-26422</v>
      </c>
      <c r="I116" s="202" t="s">
        <v>624</v>
      </c>
      <c r="J116" s="203" t="s">
        <v>625</v>
      </c>
      <c r="K116" s="202">
        <v>-26422</v>
      </c>
      <c r="L116" s="202" t="s">
        <v>626</v>
      </c>
      <c r="M116" s="203" t="s">
        <v>328</v>
      </c>
      <c r="N116" s="203"/>
      <c r="O116" s="204" t="s">
        <v>329</v>
      </c>
      <c r="P116" s="204" t="s">
        <v>330</v>
      </c>
    </row>
    <row r="117" spans="1:16" ht="13.5" thickBot="1" x14ac:dyDescent="0.25">
      <c r="A117" s="19" t="s">
        <v>330</v>
      </c>
      <c r="B117" s="5" t="s">
        <v>30</v>
      </c>
      <c r="C117" s="19">
        <v>28227.666000000001</v>
      </c>
      <c r="D117" t="s">
        <v>230</v>
      </c>
      <c r="E117" s="197">
        <v>-26277.887185611129</v>
      </c>
      <c r="F117" s="5" t="s">
        <v>48</v>
      </c>
      <c r="G117" t="s">
        <v>1529</v>
      </c>
      <c r="H117" s="19">
        <v>-26278.5</v>
      </c>
      <c r="I117" s="202" t="s">
        <v>627</v>
      </c>
      <c r="J117" s="203" t="s">
        <v>628</v>
      </c>
      <c r="K117" s="202">
        <v>-26278.5</v>
      </c>
      <c r="L117" s="202" t="s">
        <v>629</v>
      </c>
      <c r="M117" s="203" t="s">
        <v>328</v>
      </c>
      <c r="N117" s="203"/>
      <c r="O117" s="204" t="s">
        <v>329</v>
      </c>
      <c r="P117" s="204" t="s">
        <v>330</v>
      </c>
    </row>
    <row r="118" spans="1:16" ht="13.5" thickBot="1" x14ac:dyDescent="0.25">
      <c r="A118" s="19" t="s">
        <v>330</v>
      </c>
      <c r="B118" s="5" t="s">
        <v>32</v>
      </c>
      <c r="C118" s="19">
        <v>28249.468000000001</v>
      </c>
      <c r="D118" t="s">
        <v>230</v>
      </c>
      <c r="E118" s="197">
        <v>-26227.226938666478</v>
      </c>
      <c r="F118" s="5" t="s">
        <v>48</v>
      </c>
      <c r="G118" t="s">
        <v>1530</v>
      </c>
      <c r="H118" s="19">
        <v>-26228</v>
      </c>
      <c r="I118" s="202" t="s">
        <v>630</v>
      </c>
      <c r="J118" s="203" t="s">
        <v>631</v>
      </c>
      <c r="K118" s="202">
        <v>-26228</v>
      </c>
      <c r="L118" s="202" t="s">
        <v>632</v>
      </c>
      <c r="M118" s="203" t="s">
        <v>328</v>
      </c>
      <c r="N118" s="203"/>
      <c r="O118" s="204" t="s">
        <v>329</v>
      </c>
      <c r="P118" s="204" t="s">
        <v>330</v>
      </c>
    </row>
    <row r="119" spans="1:16" ht="13.5" thickBot="1" x14ac:dyDescent="0.25">
      <c r="A119" s="19" t="s">
        <v>556</v>
      </c>
      <c r="B119" s="5" t="s">
        <v>30</v>
      </c>
      <c r="C119" s="19">
        <v>28250.437999999998</v>
      </c>
      <c r="D119" t="s">
        <v>230</v>
      </c>
      <c r="E119" s="197" t="e">
        <v>#N/A</v>
      </c>
      <c r="F119" s="5" t="s">
        <v>48</v>
      </c>
      <c r="G119" t="s">
        <v>1531</v>
      </c>
      <c r="H119" s="19">
        <v>-26225.5</v>
      </c>
      <c r="I119" s="202" t="s">
        <v>633</v>
      </c>
      <c r="J119" s="203" t="s">
        <v>634</v>
      </c>
      <c r="K119" s="202">
        <v>-26225.5</v>
      </c>
      <c r="L119" s="202" t="s">
        <v>635</v>
      </c>
      <c r="M119" s="203" t="s">
        <v>328</v>
      </c>
      <c r="N119" s="203"/>
      <c r="O119" s="204" t="s">
        <v>555</v>
      </c>
      <c r="P119" s="204" t="s">
        <v>556</v>
      </c>
    </row>
    <row r="120" spans="1:16" ht="13.5" thickBot="1" x14ac:dyDescent="0.25">
      <c r="A120" s="19" t="s">
        <v>330</v>
      </c>
      <c r="B120" s="5" t="s">
        <v>30</v>
      </c>
      <c r="C120" s="19">
        <v>28335.219000000001</v>
      </c>
      <c r="D120" t="s">
        <v>230</v>
      </c>
      <c r="E120" s="197">
        <v>-26027.971510918975</v>
      </c>
      <c r="F120" s="5" t="s">
        <v>48</v>
      </c>
      <c r="G120" t="s">
        <v>1532</v>
      </c>
      <c r="H120" s="19">
        <v>-26028.5</v>
      </c>
      <c r="I120" s="202" t="s">
        <v>636</v>
      </c>
      <c r="J120" s="203" t="s">
        <v>637</v>
      </c>
      <c r="K120" s="202">
        <v>-26028.5</v>
      </c>
      <c r="L120" s="202" t="s">
        <v>638</v>
      </c>
      <c r="M120" s="203" t="s">
        <v>328</v>
      </c>
      <c r="N120" s="203"/>
      <c r="O120" s="204" t="s">
        <v>329</v>
      </c>
      <c r="P120" s="204" t="s">
        <v>330</v>
      </c>
    </row>
    <row r="121" spans="1:16" ht="13.5" thickBot="1" x14ac:dyDescent="0.25">
      <c r="A121" s="19" t="s">
        <v>330</v>
      </c>
      <c r="B121" s="5" t="s">
        <v>32</v>
      </c>
      <c r="C121" s="19">
        <v>28517.904999999999</v>
      </c>
      <c r="D121" t="s">
        <v>230</v>
      </c>
      <c r="E121" s="197">
        <v>-25603.472938616847</v>
      </c>
      <c r="F121" s="5" t="s">
        <v>48</v>
      </c>
      <c r="G121" t="s">
        <v>1533</v>
      </c>
      <c r="H121" s="19">
        <v>-25604</v>
      </c>
      <c r="I121" s="202" t="s">
        <v>639</v>
      </c>
      <c r="J121" s="203" t="s">
        <v>640</v>
      </c>
      <c r="K121" s="202">
        <v>-25604</v>
      </c>
      <c r="L121" s="202" t="s">
        <v>635</v>
      </c>
      <c r="M121" s="203" t="s">
        <v>328</v>
      </c>
      <c r="N121" s="203"/>
      <c r="O121" s="204" t="s">
        <v>329</v>
      </c>
      <c r="P121" s="204" t="s">
        <v>330</v>
      </c>
    </row>
    <row r="122" spans="1:16" ht="13.5" thickBot="1" x14ac:dyDescent="0.25">
      <c r="A122" s="19" t="s">
        <v>330</v>
      </c>
      <c r="B122" s="5" t="s">
        <v>30</v>
      </c>
      <c r="C122" s="19">
        <v>28582.717000000001</v>
      </c>
      <c r="D122" t="s">
        <v>230</v>
      </c>
      <c r="E122" s="197">
        <v>-25452.872446690555</v>
      </c>
      <c r="F122" s="5" t="s">
        <v>48</v>
      </c>
      <c r="G122" t="s">
        <v>1534</v>
      </c>
      <c r="H122" s="19">
        <v>-25453.5</v>
      </c>
      <c r="I122" s="202" t="s">
        <v>641</v>
      </c>
      <c r="J122" s="203" t="s">
        <v>642</v>
      </c>
      <c r="K122" s="202">
        <v>-25453.5</v>
      </c>
      <c r="L122" s="202" t="s">
        <v>643</v>
      </c>
      <c r="M122" s="203" t="s">
        <v>328</v>
      </c>
      <c r="N122" s="203"/>
      <c r="O122" s="204" t="s">
        <v>329</v>
      </c>
      <c r="P122" s="204" t="s">
        <v>330</v>
      </c>
    </row>
    <row r="123" spans="1:16" ht="13.5" thickBot="1" x14ac:dyDescent="0.25">
      <c r="A123" s="19" t="s">
        <v>556</v>
      </c>
      <c r="B123" s="5" t="s">
        <v>32</v>
      </c>
      <c r="C123" s="19">
        <v>28603.526000000002</v>
      </c>
      <c r="D123" t="s">
        <v>230</v>
      </c>
      <c r="E123" s="197" t="e">
        <v>#N/A</v>
      </c>
      <c r="F123" s="5" t="s">
        <v>48</v>
      </c>
      <c r="G123" t="s">
        <v>1535</v>
      </c>
      <c r="H123" s="19">
        <v>-25405</v>
      </c>
      <c r="I123" s="202" t="s">
        <v>644</v>
      </c>
      <c r="J123" s="203" t="s">
        <v>645</v>
      </c>
      <c r="K123" s="202">
        <v>-25405</v>
      </c>
      <c r="L123" s="202" t="s">
        <v>646</v>
      </c>
      <c r="M123" s="203" t="s">
        <v>328</v>
      </c>
      <c r="N123" s="203"/>
      <c r="O123" s="204" t="s">
        <v>555</v>
      </c>
      <c r="P123" s="204" t="s">
        <v>556</v>
      </c>
    </row>
    <row r="124" spans="1:16" ht="13.5" thickBot="1" x14ac:dyDescent="0.25">
      <c r="A124" s="19" t="s">
        <v>556</v>
      </c>
      <c r="B124" s="5" t="s">
        <v>30</v>
      </c>
      <c r="C124" s="19">
        <v>28655.41</v>
      </c>
      <c r="D124" t="s">
        <v>230</v>
      </c>
      <c r="E124" s="197" t="e">
        <v>#N/A</v>
      </c>
      <c r="F124" s="5" t="s">
        <v>48</v>
      </c>
      <c r="G124" t="s">
        <v>1536</v>
      </c>
      <c r="H124" s="19">
        <v>-25284.5</v>
      </c>
      <c r="I124" s="202" t="s">
        <v>647</v>
      </c>
      <c r="J124" s="203" t="s">
        <v>648</v>
      </c>
      <c r="K124" s="202">
        <v>-25284.5</v>
      </c>
      <c r="L124" s="202" t="s">
        <v>649</v>
      </c>
      <c r="M124" s="203" t="s">
        <v>328</v>
      </c>
      <c r="N124" s="203"/>
      <c r="O124" s="204" t="s">
        <v>555</v>
      </c>
      <c r="P124" s="204" t="s">
        <v>556</v>
      </c>
    </row>
    <row r="125" spans="1:16" ht="13.5" thickBot="1" x14ac:dyDescent="0.25">
      <c r="A125" s="19" t="s">
        <v>556</v>
      </c>
      <c r="B125" s="5" t="s">
        <v>32</v>
      </c>
      <c r="C125" s="19">
        <v>28950.436000000002</v>
      </c>
      <c r="D125" t="s">
        <v>230</v>
      </c>
      <c r="E125" s="197" t="e">
        <v>#N/A</v>
      </c>
      <c r="F125" s="5" t="s">
        <v>48</v>
      </c>
      <c r="G125" t="s">
        <v>1537</v>
      </c>
      <c r="H125" s="19">
        <v>-24599</v>
      </c>
      <c r="I125" s="202" t="s">
        <v>650</v>
      </c>
      <c r="J125" s="203" t="s">
        <v>651</v>
      </c>
      <c r="K125" s="202">
        <v>-24599</v>
      </c>
      <c r="L125" s="202" t="s">
        <v>652</v>
      </c>
      <c r="M125" s="203" t="s">
        <v>328</v>
      </c>
      <c r="N125" s="203"/>
      <c r="O125" s="204" t="s">
        <v>555</v>
      </c>
      <c r="P125" s="204" t="s">
        <v>556</v>
      </c>
    </row>
    <row r="126" spans="1:16" ht="13.5" thickBot="1" x14ac:dyDescent="0.25">
      <c r="A126" s="19" t="s">
        <v>330</v>
      </c>
      <c r="B126" s="5" t="s">
        <v>32</v>
      </c>
      <c r="C126" s="19">
        <v>29306.745999999999</v>
      </c>
      <c r="D126" t="s">
        <v>230</v>
      </c>
      <c r="E126" s="197">
        <v>-23770.481476362565</v>
      </c>
      <c r="F126" s="5" t="s">
        <v>48</v>
      </c>
      <c r="G126" t="s">
        <v>1538</v>
      </c>
      <c r="H126" s="19">
        <v>-23771</v>
      </c>
      <c r="I126" s="202" t="s">
        <v>653</v>
      </c>
      <c r="J126" s="203" t="s">
        <v>654</v>
      </c>
      <c r="K126" s="202">
        <v>-23771</v>
      </c>
      <c r="L126" s="202" t="s">
        <v>655</v>
      </c>
      <c r="M126" s="203" t="s">
        <v>328</v>
      </c>
      <c r="N126" s="203"/>
      <c r="O126" s="204" t="s">
        <v>329</v>
      </c>
      <c r="P126" s="204" t="s">
        <v>330</v>
      </c>
    </row>
    <row r="127" spans="1:16" ht="13.5" thickBot="1" x14ac:dyDescent="0.25">
      <c r="A127" s="19" t="s">
        <v>330</v>
      </c>
      <c r="B127" s="5" t="s">
        <v>32</v>
      </c>
      <c r="C127" s="19">
        <v>29375.616000000002</v>
      </c>
      <c r="D127" t="s">
        <v>230</v>
      </c>
      <c r="E127" s="197">
        <v>-23610.451607218522</v>
      </c>
      <c r="F127" s="5" t="s">
        <v>48</v>
      </c>
      <c r="G127" t="s">
        <v>1539</v>
      </c>
      <c r="H127" s="19">
        <v>-23611</v>
      </c>
      <c r="I127" s="202" t="s">
        <v>656</v>
      </c>
      <c r="J127" s="203" t="s">
        <v>657</v>
      </c>
      <c r="K127" s="202">
        <v>-23611</v>
      </c>
      <c r="L127" s="202" t="s">
        <v>620</v>
      </c>
      <c r="M127" s="203" t="s">
        <v>328</v>
      </c>
      <c r="N127" s="203"/>
      <c r="O127" s="204" t="s">
        <v>329</v>
      </c>
      <c r="P127" s="204" t="s">
        <v>330</v>
      </c>
    </row>
    <row r="128" spans="1:16" ht="13.5" thickBot="1" x14ac:dyDescent="0.25">
      <c r="A128" s="19" t="s">
        <v>330</v>
      </c>
      <c r="B128" s="5" t="s">
        <v>32</v>
      </c>
      <c r="C128" s="19">
        <v>29826.207999999999</v>
      </c>
      <c r="D128" t="s">
        <v>230</v>
      </c>
      <c r="E128" s="197">
        <v>-22563.432893738776</v>
      </c>
      <c r="F128" s="5" t="s">
        <v>48</v>
      </c>
      <c r="G128" t="s">
        <v>1540</v>
      </c>
      <c r="H128" s="19">
        <v>-22564</v>
      </c>
      <c r="I128" s="202" t="s">
        <v>658</v>
      </c>
      <c r="J128" s="203" t="s">
        <v>659</v>
      </c>
      <c r="K128" s="202">
        <v>-22564</v>
      </c>
      <c r="L128" s="202" t="s">
        <v>582</v>
      </c>
      <c r="M128" s="203" t="s">
        <v>328</v>
      </c>
      <c r="N128" s="203"/>
      <c r="O128" s="204" t="s">
        <v>329</v>
      </c>
      <c r="P128" s="204" t="s">
        <v>330</v>
      </c>
    </row>
    <row r="129" spans="1:16" ht="13.5" thickBot="1" x14ac:dyDescent="0.25">
      <c r="A129" s="19" t="s">
        <v>330</v>
      </c>
      <c r="B129" s="5" t="s">
        <v>30</v>
      </c>
      <c r="C129" s="19">
        <v>30071.675999999999</v>
      </c>
      <c r="D129" t="s">
        <v>230</v>
      </c>
      <c r="E129" s="197">
        <v>-21993.05084177059</v>
      </c>
      <c r="F129" s="5" t="s">
        <v>48</v>
      </c>
      <c r="G129" t="s">
        <v>1541</v>
      </c>
      <c r="H129" s="19">
        <v>-21993.5</v>
      </c>
      <c r="I129" s="202" t="s">
        <v>660</v>
      </c>
      <c r="J129" s="203" t="s">
        <v>661</v>
      </c>
      <c r="K129" s="202">
        <v>-21993.5</v>
      </c>
      <c r="L129" s="202" t="s">
        <v>662</v>
      </c>
      <c r="M129" s="203" t="s">
        <v>328</v>
      </c>
      <c r="N129" s="203"/>
      <c r="O129" s="204" t="s">
        <v>329</v>
      </c>
      <c r="P129" s="204" t="s">
        <v>330</v>
      </c>
    </row>
    <row r="130" spans="1:16" ht="13.5" thickBot="1" x14ac:dyDescent="0.25">
      <c r="A130" s="19" t="s">
        <v>330</v>
      </c>
      <c r="B130" s="5" t="s">
        <v>32</v>
      </c>
      <c r="C130" s="19">
        <v>30106.357</v>
      </c>
      <c r="D130" t="s">
        <v>230</v>
      </c>
      <c r="E130" s="197">
        <v>-21912.464288964078</v>
      </c>
      <c r="F130" s="5" t="s">
        <v>48</v>
      </c>
      <c r="G130" t="s">
        <v>1542</v>
      </c>
      <c r="H130" s="19">
        <v>-21913</v>
      </c>
      <c r="I130" s="202" t="s">
        <v>663</v>
      </c>
      <c r="J130" s="203" t="s">
        <v>664</v>
      </c>
      <c r="K130" s="202">
        <v>-21913</v>
      </c>
      <c r="L130" s="202" t="s">
        <v>665</v>
      </c>
      <c r="M130" s="203" t="s">
        <v>328</v>
      </c>
      <c r="N130" s="203"/>
      <c r="O130" s="204" t="s">
        <v>329</v>
      </c>
      <c r="P130" s="204" t="s">
        <v>330</v>
      </c>
    </row>
    <row r="131" spans="1:16" ht="13.5" thickBot="1" x14ac:dyDescent="0.25">
      <c r="A131" s="19" t="s">
        <v>330</v>
      </c>
      <c r="B131" s="5" t="s">
        <v>30</v>
      </c>
      <c r="C131" s="19">
        <v>30376.846000000001</v>
      </c>
      <c r="D131" t="s">
        <v>230</v>
      </c>
      <c r="E131" s="197">
        <v>-21283.942156324294</v>
      </c>
      <c r="F131" s="5" t="s">
        <v>48</v>
      </c>
      <c r="G131" t="s">
        <v>1543</v>
      </c>
      <c r="H131" s="19">
        <v>-21284.5</v>
      </c>
      <c r="I131" s="202" t="s">
        <v>666</v>
      </c>
      <c r="J131" s="203" t="s">
        <v>667</v>
      </c>
      <c r="K131" s="202">
        <v>-21284.5</v>
      </c>
      <c r="L131" s="202" t="s">
        <v>668</v>
      </c>
      <c r="M131" s="203" t="s">
        <v>328</v>
      </c>
      <c r="N131" s="203"/>
      <c r="O131" s="204" t="s">
        <v>329</v>
      </c>
      <c r="P131" s="204" t="s">
        <v>330</v>
      </c>
    </row>
    <row r="132" spans="1:16" ht="13.5" thickBot="1" x14ac:dyDescent="0.25">
      <c r="A132" s="19" t="s">
        <v>330</v>
      </c>
      <c r="B132" s="5" t="s">
        <v>30</v>
      </c>
      <c r="C132" s="19">
        <v>31226.348000000002</v>
      </c>
      <c r="D132" t="s">
        <v>230</v>
      </c>
      <c r="E132" s="197">
        <v>-19309.995678937928</v>
      </c>
      <c r="F132" s="5" t="s">
        <v>48</v>
      </c>
      <c r="G132" t="s">
        <v>1544</v>
      </c>
      <c r="H132" s="19">
        <v>-19310.5</v>
      </c>
      <c r="I132" s="202" t="s">
        <v>669</v>
      </c>
      <c r="J132" s="203" t="s">
        <v>670</v>
      </c>
      <c r="K132" s="202">
        <v>-19310.5</v>
      </c>
      <c r="L132" s="202" t="s">
        <v>559</v>
      </c>
      <c r="M132" s="203" t="s">
        <v>328</v>
      </c>
      <c r="N132" s="203"/>
      <c r="O132" s="204" t="s">
        <v>329</v>
      </c>
      <c r="P132" s="204" t="s">
        <v>330</v>
      </c>
    </row>
    <row r="133" spans="1:16" ht="13.5" thickBot="1" x14ac:dyDescent="0.25">
      <c r="A133" s="19" t="s">
        <v>330</v>
      </c>
      <c r="B133" s="5" t="s">
        <v>30</v>
      </c>
      <c r="C133" s="19">
        <v>31238.34</v>
      </c>
      <c r="D133" t="s">
        <v>230</v>
      </c>
      <c r="E133" s="197">
        <v>-19282.130451832149</v>
      </c>
      <c r="F133" s="5" t="s">
        <v>48</v>
      </c>
      <c r="G133" t="s">
        <v>1545</v>
      </c>
      <c r="H133" s="19">
        <v>-19282.5</v>
      </c>
      <c r="I133" s="202" t="s">
        <v>671</v>
      </c>
      <c r="J133" s="203" t="s">
        <v>672</v>
      </c>
      <c r="K133" s="202">
        <v>-19282.5</v>
      </c>
      <c r="L133" s="202" t="s">
        <v>673</v>
      </c>
      <c r="M133" s="203" t="s">
        <v>328</v>
      </c>
      <c r="N133" s="203"/>
      <c r="O133" s="204" t="s">
        <v>329</v>
      </c>
      <c r="P133" s="204" t="s">
        <v>330</v>
      </c>
    </row>
    <row r="134" spans="1:16" ht="13.5" thickBot="1" x14ac:dyDescent="0.25">
      <c r="A134" s="19" t="s">
        <v>330</v>
      </c>
      <c r="B134" s="5" t="s">
        <v>30</v>
      </c>
      <c r="C134" s="19">
        <v>31451.832999999999</v>
      </c>
      <c r="D134" t="s">
        <v>230</v>
      </c>
      <c r="E134" s="197">
        <v>-18786.047152091072</v>
      </c>
      <c r="F134" s="5" t="s">
        <v>48</v>
      </c>
      <c r="G134" t="s">
        <v>1546</v>
      </c>
      <c r="H134" s="19">
        <v>-18786.5</v>
      </c>
      <c r="I134" s="202" t="s">
        <v>674</v>
      </c>
      <c r="J134" s="203" t="s">
        <v>675</v>
      </c>
      <c r="K134" s="202">
        <v>-18786.5</v>
      </c>
      <c r="L134" s="202" t="s">
        <v>662</v>
      </c>
      <c r="M134" s="203" t="s">
        <v>328</v>
      </c>
      <c r="N134" s="203"/>
      <c r="O134" s="204" t="s">
        <v>329</v>
      </c>
      <c r="P134" s="204" t="s">
        <v>330</v>
      </c>
    </row>
    <row r="135" spans="1:16" ht="13.5" thickBot="1" x14ac:dyDescent="0.25">
      <c r="A135" s="19" t="s">
        <v>330</v>
      </c>
      <c r="B135" s="5" t="s">
        <v>32</v>
      </c>
      <c r="C135" s="19">
        <v>31911.254000000001</v>
      </c>
      <c r="D135" t="s">
        <v>230</v>
      </c>
      <c r="E135" s="197">
        <v>-17718.51292075633</v>
      </c>
      <c r="F135" s="5" t="s">
        <v>48</v>
      </c>
      <c r="G135" t="s">
        <v>1547</v>
      </c>
      <c r="H135" s="19">
        <v>-17719</v>
      </c>
      <c r="I135" s="202" t="s">
        <v>676</v>
      </c>
      <c r="J135" s="203" t="s">
        <v>677</v>
      </c>
      <c r="K135" s="202">
        <v>-17719</v>
      </c>
      <c r="L135" s="202" t="s">
        <v>678</v>
      </c>
      <c r="M135" s="203" t="s">
        <v>328</v>
      </c>
      <c r="N135" s="203"/>
      <c r="O135" s="204" t="s">
        <v>329</v>
      </c>
      <c r="P135" s="204" t="s">
        <v>330</v>
      </c>
    </row>
    <row r="136" spans="1:16" ht="13.5" thickBot="1" x14ac:dyDescent="0.25">
      <c r="A136" s="19" t="s">
        <v>330</v>
      </c>
      <c r="B136" s="5" t="s">
        <v>32</v>
      </c>
      <c r="C136" s="19">
        <v>31918.607</v>
      </c>
      <c r="D136" t="s">
        <v>230</v>
      </c>
      <c r="E136" s="197">
        <v>-17701.427112308298</v>
      </c>
      <c r="F136" s="5" t="s">
        <v>48</v>
      </c>
      <c r="G136" t="s">
        <v>1548</v>
      </c>
      <c r="H136" s="19">
        <v>-17702</v>
      </c>
      <c r="I136" s="202" t="s">
        <v>679</v>
      </c>
      <c r="J136" s="203" t="s">
        <v>680</v>
      </c>
      <c r="K136" s="202">
        <v>-17702</v>
      </c>
      <c r="L136" s="202" t="s">
        <v>582</v>
      </c>
      <c r="M136" s="203" t="s">
        <v>328</v>
      </c>
      <c r="N136" s="203"/>
      <c r="O136" s="204" t="s">
        <v>329</v>
      </c>
      <c r="P136" s="204" t="s">
        <v>330</v>
      </c>
    </row>
    <row r="137" spans="1:16" ht="13.5" thickBot="1" x14ac:dyDescent="0.25">
      <c r="A137" s="19" t="s">
        <v>330</v>
      </c>
      <c r="B137" s="5" t="s">
        <v>30</v>
      </c>
      <c r="C137" s="19">
        <v>31943.350999999999</v>
      </c>
      <c r="D137" t="s">
        <v>230</v>
      </c>
      <c r="E137" s="197">
        <v>-17643.930683063347</v>
      </c>
      <c r="F137" s="5" t="s">
        <v>48</v>
      </c>
      <c r="G137" t="s">
        <v>1549</v>
      </c>
      <c r="H137" s="19">
        <v>-17644.5</v>
      </c>
      <c r="I137" s="202" t="s">
        <v>681</v>
      </c>
      <c r="J137" s="203" t="s">
        <v>682</v>
      </c>
      <c r="K137" s="202">
        <v>-17644.5</v>
      </c>
      <c r="L137" s="202" t="s">
        <v>683</v>
      </c>
      <c r="M137" s="203" t="s">
        <v>328</v>
      </c>
      <c r="N137" s="203"/>
      <c r="O137" s="204" t="s">
        <v>329</v>
      </c>
      <c r="P137" s="204" t="s">
        <v>330</v>
      </c>
    </row>
    <row r="138" spans="1:16" ht="13.5" thickBot="1" x14ac:dyDescent="0.25">
      <c r="A138" s="19" t="s">
        <v>330</v>
      </c>
      <c r="B138" s="5" t="s">
        <v>30</v>
      </c>
      <c r="C138" s="19">
        <v>33026.591999999997</v>
      </c>
      <c r="D138" t="s">
        <v>230</v>
      </c>
      <c r="E138" s="197">
        <v>-15126.856260506978</v>
      </c>
      <c r="F138" s="5" t="s">
        <v>48</v>
      </c>
      <c r="G138" t="s">
        <v>1550</v>
      </c>
      <c r="H138" s="19">
        <v>-15127.5</v>
      </c>
      <c r="I138" s="202" t="s">
        <v>684</v>
      </c>
      <c r="J138" s="203" t="s">
        <v>685</v>
      </c>
      <c r="K138" s="202">
        <v>-15127.5</v>
      </c>
      <c r="L138" s="202" t="s">
        <v>686</v>
      </c>
      <c r="M138" s="203" t="s">
        <v>328</v>
      </c>
      <c r="N138" s="203"/>
      <c r="O138" s="204" t="s">
        <v>329</v>
      </c>
      <c r="P138" s="204" t="s">
        <v>330</v>
      </c>
    </row>
    <row r="139" spans="1:16" ht="13.5" thickBot="1" x14ac:dyDescent="0.25">
      <c r="A139" s="19" t="s">
        <v>330</v>
      </c>
      <c r="B139" s="5" t="s">
        <v>32</v>
      </c>
      <c r="C139" s="19">
        <v>33038.349000000002</v>
      </c>
      <c r="D139" t="s">
        <v>230</v>
      </c>
      <c r="E139" s="197">
        <v>-15099.537091470718</v>
      </c>
      <c r="F139" s="5" t="s">
        <v>48</v>
      </c>
      <c r="G139" t="s">
        <v>1551</v>
      </c>
      <c r="H139" s="19">
        <v>-15100</v>
      </c>
      <c r="I139" s="202" t="s">
        <v>687</v>
      </c>
      <c r="J139" s="203" t="s">
        <v>688</v>
      </c>
      <c r="K139" s="202">
        <v>-15100</v>
      </c>
      <c r="L139" s="202" t="s">
        <v>605</v>
      </c>
      <c r="M139" s="203" t="s">
        <v>328</v>
      </c>
      <c r="N139" s="203"/>
      <c r="O139" s="204" t="s">
        <v>329</v>
      </c>
      <c r="P139" s="204" t="s">
        <v>330</v>
      </c>
    </row>
    <row r="140" spans="1:16" ht="13.5" thickBot="1" x14ac:dyDescent="0.25">
      <c r="A140" s="19" t="s">
        <v>330</v>
      </c>
      <c r="B140" s="5" t="s">
        <v>32</v>
      </c>
      <c r="C140" s="19">
        <v>33382.65</v>
      </c>
      <c r="D140" t="s">
        <v>230</v>
      </c>
      <c r="E140" s="197">
        <v>-14299.501604667154</v>
      </c>
      <c r="F140" s="5" t="s">
        <v>48</v>
      </c>
      <c r="G140" t="s">
        <v>1552</v>
      </c>
      <c r="H140" s="19">
        <v>-14300</v>
      </c>
      <c r="I140" s="202" t="s">
        <v>689</v>
      </c>
      <c r="J140" s="203" t="s">
        <v>690</v>
      </c>
      <c r="K140" s="202">
        <v>-14300</v>
      </c>
      <c r="L140" s="202" t="s">
        <v>691</v>
      </c>
      <c r="M140" s="203" t="s">
        <v>328</v>
      </c>
      <c r="N140" s="203"/>
      <c r="O140" s="204" t="s">
        <v>329</v>
      </c>
      <c r="P140" s="204" t="s">
        <v>330</v>
      </c>
    </row>
    <row r="141" spans="1:16" ht="13.5" thickBot="1" x14ac:dyDescent="0.25">
      <c r="A141" s="19" t="s">
        <v>330</v>
      </c>
      <c r="B141" s="5" t="s">
        <v>32</v>
      </c>
      <c r="C141" s="19">
        <v>33407.218999999997</v>
      </c>
      <c r="D141" t="s">
        <v>230</v>
      </c>
      <c r="E141" s="197">
        <v>-14242.411814410158</v>
      </c>
      <c r="F141" s="5" t="s">
        <v>48</v>
      </c>
      <c r="G141" t="s">
        <v>1553</v>
      </c>
      <c r="H141" s="19">
        <v>-14243</v>
      </c>
      <c r="I141" s="202" t="s">
        <v>692</v>
      </c>
      <c r="J141" s="203" t="s">
        <v>693</v>
      </c>
      <c r="K141" s="202">
        <v>-14243</v>
      </c>
      <c r="L141" s="202" t="s">
        <v>694</v>
      </c>
      <c r="M141" s="203" t="s">
        <v>328</v>
      </c>
      <c r="N141" s="203"/>
      <c r="O141" s="204" t="s">
        <v>329</v>
      </c>
      <c r="P141" s="204" t="s">
        <v>330</v>
      </c>
    </row>
    <row r="142" spans="1:16" ht="13.5" thickBot="1" x14ac:dyDescent="0.25">
      <c r="A142" s="19" t="s">
        <v>330</v>
      </c>
      <c r="B142" s="5" t="s">
        <v>32</v>
      </c>
      <c r="C142" s="19">
        <v>33769.584000000003</v>
      </c>
      <c r="D142" t="s">
        <v>230</v>
      </c>
      <c r="E142" s="197">
        <v>-13400.401889444567</v>
      </c>
      <c r="F142" s="5" t="s">
        <v>48</v>
      </c>
      <c r="G142" t="s">
        <v>1554</v>
      </c>
      <c r="H142" s="19">
        <v>-13401</v>
      </c>
      <c r="I142" s="202" t="s">
        <v>695</v>
      </c>
      <c r="J142" s="203" t="s">
        <v>696</v>
      </c>
      <c r="K142" s="202">
        <v>-13401</v>
      </c>
      <c r="L142" s="202" t="s">
        <v>536</v>
      </c>
      <c r="M142" s="203" t="s">
        <v>328</v>
      </c>
      <c r="N142" s="203"/>
      <c r="O142" s="204" t="s">
        <v>329</v>
      </c>
      <c r="P142" s="204" t="s">
        <v>330</v>
      </c>
    </row>
    <row r="143" spans="1:16" ht="13.5" thickBot="1" x14ac:dyDescent="0.25">
      <c r="A143" s="19" t="s">
        <v>330</v>
      </c>
      <c r="B143" s="5" t="s">
        <v>32</v>
      </c>
      <c r="C143" s="19">
        <v>34095.317000000003</v>
      </c>
      <c r="D143" t="s">
        <v>230</v>
      </c>
      <c r="E143" s="197" t="e">
        <v>#N/A</v>
      </c>
      <c r="F143" s="5" t="s">
        <v>48</v>
      </c>
      <c r="G143" t="s">
        <v>1555</v>
      </c>
      <c r="H143" s="19">
        <v>-12644</v>
      </c>
      <c r="I143" s="202" t="s">
        <v>697</v>
      </c>
      <c r="J143" s="203" t="s">
        <v>698</v>
      </c>
      <c r="K143" s="202">
        <v>-12644</v>
      </c>
      <c r="L143" s="202" t="s">
        <v>699</v>
      </c>
      <c r="M143" s="203" t="s">
        <v>328</v>
      </c>
      <c r="N143" s="203"/>
      <c r="O143" s="204" t="s">
        <v>329</v>
      </c>
      <c r="P143" s="204" t="s">
        <v>330</v>
      </c>
    </row>
    <row r="144" spans="1:16" ht="13.5" thickBot="1" x14ac:dyDescent="0.25">
      <c r="A144" s="19" t="s">
        <v>330</v>
      </c>
      <c r="B144" s="5" t="s">
        <v>30</v>
      </c>
      <c r="C144" s="19">
        <v>34398.49</v>
      </c>
      <c r="D144" t="s">
        <v>230</v>
      </c>
      <c r="E144" s="197" t="e">
        <v>#N/A</v>
      </c>
      <c r="F144" s="5" t="s">
        <v>48</v>
      </c>
      <c r="G144" t="s">
        <v>1556</v>
      </c>
      <c r="H144" s="19">
        <v>-11939.5</v>
      </c>
      <c r="I144" s="202" t="s">
        <v>700</v>
      </c>
      <c r="J144" s="203" t="s">
        <v>701</v>
      </c>
      <c r="K144" s="202">
        <v>-11939.5</v>
      </c>
      <c r="L144" s="202" t="s">
        <v>702</v>
      </c>
      <c r="M144" s="203" t="s">
        <v>328</v>
      </c>
      <c r="N144" s="203"/>
      <c r="O144" s="204" t="s">
        <v>329</v>
      </c>
      <c r="P144" s="204" t="s">
        <v>330</v>
      </c>
    </row>
    <row r="145" spans="1:16" ht="13.5" thickBot="1" x14ac:dyDescent="0.25">
      <c r="A145" s="19" t="s">
        <v>556</v>
      </c>
      <c r="B145" s="5" t="s">
        <v>30</v>
      </c>
      <c r="C145" s="19">
        <v>34454.461000000003</v>
      </c>
      <c r="D145" t="s">
        <v>230</v>
      </c>
      <c r="E145" s="197" t="e">
        <v>#N/A</v>
      </c>
      <c r="F145" s="5" t="s">
        <v>48</v>
      </c>
      <c r="G145" t="s">
        <v>1557</v>
      </c>
      <c r="H145" s="19">
        <v>-11809.5</v>
      </c>
      <c r="I145" s="202" t="s">
        <v>703</v>
      </c>
      <c r="J145" s="203" t="s">
        <v>704</v>
      </c>
      <c r="K145" s="202">
        <v>-11809.5</v>
      </c>
      <c r="L145" s="202" t="s">
        <v>705</v>
      </c>
      <c r="M145" s="203" t="s">
        <v>328</v>
      </c>
      <c r="N145" s="203"/>
      <c r="O145" s="204" t="s">
        <v>555</v>
      </c>
      <c r="P145" s="204" t="s">
        <v>556</v>
      </c>
    </row>
    <row r="146" spans="1:16" ht="13.5" thickBot="1" x14ac:dyDescent="0.25">
      <c r="A146" s="19" t="s">
        <v>556</v>
      </c>
      <c r="B146" s="5" t="s">
        <v>32</v>
      </c>
      <c r="C146" s="19">
        <v>37019.444000000003</v>
      </c>
      <c r="D146" t="s">
        <v>230</v>
      </c>
      <c r="E146" s="197" t="e">
        <v>#N/A</v>
      </c>
      <c r="F146" s="5" t="s">
        <v>48</v>
      </c>
      <c r="G146" t="s">
        <v>1558</v>
      </c>
      <c r="H146" s="19">
        <v>-5849</v>
      </c>
      <c r="I146" s="202" t="s">
        <v>706</v>
      </c>
      <c r="J146" s="203" t="s">
        <v>707</v>
      </c>
      <c r="K146" s="202">
        <v>-5849</v>
      </c>
      <c r="L146" s="202" t="s">
        <v>708</v>
      </c>
      <c r="M146" s="203" t="s">
        <v>328</v>
      </c>
      <c r="N146" s="203"/>
      <c r="O146" s="204" t="s">
        <v>555</v>
      </c>
      <c r="P146" s="204" t="s">
        <v>556</v>
      </c>
    </row>
    <row r="147" spans="1:16" ht="13.5" thickBot="1" x14ac:dyDescent="0.25">
      <c r="A147" s="19" t="s">
        <v>556</v>
      </c>
      <c r="B147" s="5" t="s">
        <v>32</v>
      </c>
      <c r="C147" s="19">
        <v>37317.614999999998</v>
      </c>
      <c r="D147" t="s">
        <v>230</v>
      </c>
      <c r="E147" s="197" t="e">
        <v>#N/A</v>
      </c>
      <c r="F147" s="5" t="s">
        <v>48</v>
      </c>
      <c r="G147" t="s">
        <v>1559</v>
      </c>
      <c r="H147" s="19">
        <v>-5156</v>
      </c>
      <c r="I147" s="202" t="s">
        <v>709</v>
      </c>
      <c r="J147" s="203" t="s">
        <v>710</v>
      </c>
      <c r="K147" s="202">
        <v>-5156</v>
      </c>
      <c r="L147" s="202" t="s">
        <v>320</v>
      </c>
      <c r="M147" s="203" t="s">
        <v>328</v>
      </c>
      <c r="N147" s="203"/>
      <c r="O147" s="204" t="s">
        <v>555</v>
      </c>
      <c r="P147" s="204" t="s">
        <v>556</v>
      </c>
    </row>
    <row r="148" spans="1:16" ht="13.5" thickBot="1" x14ac:dyDescent="0.25">
      <c r="A148" s="19" t="s">
        <v>556</v>
      </c>
      <c r="B148" s="5" t="s">
        <v>32</v>
      </c>
      <c r="C148" s="19">
        <v>37317.660000000003</v>
      </c>
      <c r="D148" t="s">
        <v>230</v>
      </c>
      <c r="E148" s="197" t="e">
        <v>#N/A</v>
      </c>
      <c r="F148" s="5" t="s">
        <v>48</v>
      </c>
      <c r="G148" t="s">
        <v>1560</v>
      </c>
      <c r="H148" s="19">
        <v>-5156</v>
      </c>
      <c r="I148" s="202" t="s">
        <v>711</v>
      </c>
      <c r="J148" s="203" t="s">
        <v>712</v>
      </c>
      <c r="K148" s="202">
        <v>-5156</v>
      </c>
      <c r="L148" s="202" t="s">
        <v>713</v>
      </c>
      <c r="M148" s="203" t="s">
        <v>328</v>
      </c>
      <c r="N148" s="203"/>
      <c r="O148" s="204" t="s">
        <v>555</v>
      </c>
      <c r="P148" s="204" t="s">
        <v>556</v>
      </c>
    </row>
    <row r="149" spans="1:16" ht="13.5" thickBot="1" x14ac:dyDescent="0.25">
      <c r="A149" s="19" t="s">
        <v>556</v>
      </c>
      <c r="B149" s="5" t="s">
        <v>32</v>
      </c>
      <c r="C149" s="19">
        <v>37399.391000000003</v>
      </c>
      <c r="D149" t="s">
        <v>230</v>
      </c>
      <c r="E149" s="197" t="e">
        <v>#N/A</v>
      </c>
      <c r="F149" s="5" t="s">
        <v>48</v>
      </c>
      <c r="G149" t="s">
        <v>1561</v>
      </c>
      <c r="H149" s="19">
        <v>-4966</v>
      </c>
      <c r="I149" s="202" t="s">
        <v>714</v>
      </c>
      <c r="J149" s="203" t="s">
        <v>715</v>
      </c>
      <c r="K149" s="202">
        <v>-4966</v>
      </c>
      <c r="L149" s="202" t="s">
        <v>321</v>
      </c>
      <c r="M149" s="203" t="s">
        <v>328</v>
      </c>
      <c r="N149" s="203"/>
      <c r="O149" s="204" t="s">
        <v>555</v>
      </c>
      <c r="P149" s="204" t="s">
        <v>556</v>
      </c>
    </row>
    <row r="150" spans="1:16" ht="13.5" thickBot="1" x14ac:dyDescent="0.25">
      <c r="A150" s="19" t="s">
        <v>556</v>
      </c>
      <c r="B150" s="5" t="s">
        <v>32</v>
      </c>
      <c r="C150" s="19">
        <v>37399.438000000002</v>
      </c>
      <c r="D150" t="s">
        <v>230</v>
      </c>
      <c r="E150" s="197" t="e">
        <v>#N/A</v>
      </c>
      <c r="F150" s="5" t="s">
        <v>48</v>
      </c>
      <c r="G150" t="s">
        <v>1562</v>
      </c>
      <c r="H150" s="19">
        <v>-4966</v>
      </c>
      <c r="I150" s="202" t="s">
        <v>716</v>
      </c>
      <c r="J150" s="203" t="s">
        <v>717</v>
      </c>
      <c r="K150" s="202">
        <v>-4966</v>
      </c>
      <c r="L150" s="202" t="s">
        <v>357</v>
      </c>
      <c r="M150" s="203" t="s">
        <v>328</v>
      </c>
      <c r="N150" s="203"/>
      <c r="O150" s="204" t="s">
        <v>555</v>
      </c>
      <c r="P150" s="204" t="s">
        <v>556</v>
      </c>
    </row>
    <row r="151" spans="1:16" ht="13.5" thickBot="1" x14ac:dyDescent="0.25">
      <c r="A151" s="19" t="s">
        <v>556</v>
      </c>
      <c r="B151" s="5" t="s">
        <v>32</v>
      </c>
      <c r="C151" s="19">
        <v>37779.408000000003</v>
      </c>
      <c r="D151" t="s">
        <v>230</v>
      </c>
      <c r="E151" s="197" t="e">
        <v>#N/A</v>
      </c>
      <c r="F151" s="5" t="s">
        <v>48</v>
      </c>
      <c r="G151" t="s">
        <v>1563</v>
      </c>
      <c r="H151" s="19">
        <v>-4083</v>
      </c>
      <c r="I151" s="202" t="s">
        <v>718</v>
      </c>
      <c r="J151" s="203" t="s">
        <v>719</v>
      </c>
      <c r="K151" s="202">
        <v>-4083</v>
      </c>
      <c r="L151" s="202" t="s">
        <v>502</v>
      </c>
      <c r="M151" s="203" t="s">
        <v>328</v>
      </c>
      <c r="N151" s="203"/>
      <c r="O151" s="204" t="s">
        <v>555</v>
      </c>
      <c r="P151" s="204" t="s">
        <v>556</v>
      </c>
    </row>
    <row r="152" spans="1:16" ht="13.5" thickBot="1" x14ac:dyDescent="0.25">
      <c r="A152" s="19" t="s">
        <v>725</v>
      </c>
      <c r="B152" s="5" t="s">
        <v>32</v>
      </c>
      <c r="C152" s="19">
        <v>39536.542000000001</v>
      </c>
      <c r="D152" t="s">
        <v>230</v>
      </c>
      <c r="E152" s="197">
        <v>-2.0912862216396272E-3</v>
      </c>
      <c r="F152" s="5" t="s">
        <v>48</v>
      </c>
      <c r="G152" t="s">
        <v>1564</v>
      </c>
      <c r="H152" s="19">
        <v>0</v>
      </c>
      <c r="I152" s="202" t="s">
        <v>720</v>
      </c>
      <c r="J152" s="203" t="s">
        <v>721</v>
      </c>
      <c r="K152" s="202">
        <v>0</v>
      </c>
      <c r="L152" s="202" t="s">
        <v>396</v>
      </c>
      <c r="M152" s="203" t="s">
        <v>722</v>
      </c>
      <c r="N152" s="203" t="s">
        <v>723</v>
      </c>
      <c r="O152" s="204" t="s">
        <v>724</v>
      </c>
      <c r="P152" s="204" t="s">
        <v>725</v>
      </c>
    </row>
    <row r="153" spans="1:16" ht="13.5" thickBot="1" x14ac:dyDescent="0.25">
      <c r="A153" s="19" t="s">
        <v>729</v>
      </c>
      <c r="B153" s="5" t="s">
        <v>32</v>
      </c>
      <c r="C153" s="19">
        <v>41753.317999999999</v>
      </c>
      <c r="D153" t="s">
        <v>230</v>
      </c>
      <c r="E153" s="197">
        <v>5151.0124753123637</v>
      </c>
      <c r="F153" s="5" t="s">
        <v>48</v>
      </c>
      <c r="G153" t="s">
        <v>1565</v>
      </c>
      <c r="H153" s="19">
        <v>5151</v>
      </c>
      <c r="I153" s="202" t="s">
        <v>726</v>
      </c>
      <c r="J153" s="203" t="s">
        <v>727</v>
      </c>
      <c r="K153" s="202">
        <v>5151</v>
      </c>
      <c r="L153" s="202" t="s">
        <v>319</v>
      </c>
      <c r="M153" s="203" t="s">
        <v>318</v>
      </c>
      <c r="N153" s="203"/>
      <c r="O153" s="204" t="s">
        <v>728</v>
      </c>
      <c r="P153" s="204" t="s">
        <v>729</v>
      </c>
    </row>
    <row r="154" spans="1:16" ht="13.5" thickBot="1" x14ac:dyDescent="0.25">
      <c r="A154" s="19" t="s">
        <v>734</v>
      </c>
      <c r="B154" s="5" t="s">
        <v>32</v>
      </c>
      <c r="C154" s="19">
        <v>42871.408000000003</v>
      </c>
      <c r="D154" t="s">
        <v>230</v>
      </c>
      <c r="E154" s="197">
        <v>7749.0638241036877</v>
      </c>
      <c r="F154" s="5" t="s">
        <v>48</v>
      </c>
      <c r="G154" t="s">
        <v>1566</v>
      </c>
      <c r="H154" s="19">
        <v>7749</v>
      </c>
      <c r="I154" s="202" t="s">
        <v>730</v>
      </c>
      <c r="J154" s="203" t="s">
        <v>731</v>
      </c>
      <c r="K154" s="202">
        <v>7749</v>
      </c>
      <c r="L154" s="202" t="s">
        <v>414</v>
      </c>
      <c r="M154" s="203" t="s">
        <v>732</v>
      </c>
      <c r="N154" s="203"/>
      <c r="O154" s="204" t="s">
        <v>733</v>
      </c>
      <c r="P154" s="24" t="s">
        <v>734</v>
      </c>
    </row>
    <row r="155" spans="1:16" ht="13.5" thickBot="1" x14ac:dyDescent="0.25">
      <c r="A155" s="19" t="s">
        <v>738</v>
      </c>
      <c r="B155" s="5" t="s">
        <v>32</v>
      </c>
      <c r="C155" s="19">
        <v>43606.434000000001</v>
      </c>
      <c r="D155" t="s">
        <v>230</v>
      </c>
      <c r="E155" s="197" t="e">
        <v>#N/A</v>
      </c>
      <c r="F155" s="5" t="s">
        <v>48</v>
      </c>
      <c r="G155" t="s">
        <v>1567</v>
      </c>
      <c r="H155" s="19">
        <v>9457</v>
      </c>
      <c r="I155" s="202" t="s">
        <v>735</v>
      </c>
      <c r="J155" s="203" t="s">
        <v>736</v>
      </c>
      <c r="K155" s="202">
        <v>9457</v>
      </c>
      <c r="L155" s="202" t="s">
        <v>396</v>
      </c>
      <c r="M155" s="203" t="s">
        <v>318</v>
      </c>
      <c r="N155" s="203"/>
      <c r="O155" s="204" t="s">
        <v>737</v>
      </c>
      <c r="P155" s="24" t="s">
        <v>738</v>
      </c>
    </row>
    <row r="156" spans="1:16" ht="13.5" thickBot="1" x14ac:dyDescent="0.25">
      <c r="A156" s="19" t="s">
        <v>743</v>
      </c>
      <c r="B156" s="5" t="s">
        <v>30</v>
      </c>
      <c r="C156" s="19">
        <v>44022.402000000002</v>
      </c>
      <c r="D156" t="s">
        <v>230</v>
      </c>
      <c r="E156" s="197">
        <v>10423.572597235285</v>
      </c>
      <c r="F156" s="5" t="s">
        <v>48</v>
      </c>
      <c r="G156" t="s">
        <v>1568</v>
      </c>
      <c r="H156" s="19">
        <v>10423.5</v>
      </c>
      <c r="I156" s="202" t="s">
        <v>739</v>
      </c>
      <c r="J156" s="203" t="s">
        <v>740</v>
      </c>
      <c r="K156" s="202">
        <v>10423.5</v>
      </c>
      <c r="L156" s="202" t="s">
        <v>741</v>
      </c>
      <c r="M156" s="203" t="s">
        <v>318</v>
      </c>
      <c r="N156" s="203"/>
      <c r="O156" s="204" t="s">
        <v>742</v>
      </c>
      <c r="P156" s="204" t="s">
        <v>743</v>
      </c>
    </row>
    <row r="157" spans="1:16" ht="13.5" thickBot="1" x14ac:dyDescent="0.25">
      <c r="A157" s="19" t="s">
        <v>747</v>
      </c>
      <c r="B157" s="5" t="s">
        <v>30</v>
      </c>
      <c r="C157" s="19">
        <v>44662.326000000001</v>
      </c>
      <c r="D157" t="s">
        <v>230</v>
      </c>
      <c r="E157" s="197">
        <v>11910.532869953879</v>
      </c>
      <c r="F157" s="5" t="s">
        <v>48</v>
      </c>
      <c r="G157" t="s">
        <v>1569</v>
      </c>
      <c r="H157" s="19">
        <v>11910.5</v>
      </c>
      <c r="I157" s="202" t="s">
        <v>744</v>
      </c>
      <c r="J157" s="203" t="s">
        <v>745</v>
      </c>
      <c r="K157" s="202">
        <v>11910.5</v>
      </c>
      <c r="L157" s="202" t="s">
        <v>322</v>
      </c>
      <c r="M157" s="203" t="s">
        <v>732</v>
      </c>
      <c r="N157" s="203"/>
      <c r="O157" s="204" t="s">
        <v>746</v>
      </c>
      <c r="P157" t="s">
        <v>747</v>
      </c>
    </row>
    <row r="158" spans="1:16" ht="13.5" thickBot="1" x14ac:dyDescent="0.25">
      <c r="A158" s="19" t="s">
        <v>747</v>
      </c>
      <c r="B158" s="5" t="s">
        <v>32</v>
      </c>
      <c r="C158" s="19">
        <v>44662.535000000003</v>
      </c>
      <c r="D158" t="s">
        <v>230</v>
      </c>
      <c r="E158" s="197">
        <v>11911.018513088065</v>
      </c>
      <c r="F158" s="5" t="s">
        <v>48</v>
      </c>
      <c r="G158" t="s">
        <v>1570</v>
      </c>
      <c r="H158" s="19">
        <v>11911</v>
      </c>
      <c r="I158" s="202" t="s">
        <v>748</v>
      </c>
      <c r="J158" s="203" t="s">
        <v>749</v>
      </c>
      <c r="K158" s="202">
        <v>11911</v>
      </c>
      <c r="L158" s="202" t="s">
        <v>319</v>
      </c>
      <c r="M158" s="203" t="s">
        <v>732</v>
      </c>
      <c r="N158" s="203"/>
      <c r="O158" s="204" t="s">
        <v>746</v>
      </c>
      <c r="P158" t="s">
        <v>747</v>
      </c>
    </row>
    <row r="159" spans="1:16" ht="13.5" thickBot="1" x14ac:dyDescent="0.25">
      <c r="A159" s="19" t="s">
        <v>753</v>
      </c>
      <c r="B159" s="5" t="s">
        <v>32</v>
      </c>
      <c r="C159" s="19">
        <v>45044.292999999998</v>
      </c>
      <c r="D159" t="s">
        <v>230</v>
      </c>
      <c r="E159" s="197">
        <v>12798.091008872718</v>
      </c>
      <c r="F159" s="5" t="s">
        <v>48</v>
      </c>
      <c r="G159" t="s">
        <v>1571</v>
      </c>
      <c r="H159" s="19">
        <v>12798</v>
      </c>
      <c r="I159" s="202" t="s">
        <v>750</v>
      </c>
      <c r="J159" s="203" t="s">
        <v>751</v>
      </c>
      <c r="K159" s="202">
        <v>12798</v>
      </c>
      <c r="L159" s="202" t="s">
        <v>390</v>
      </c>
      <c r="M159" s="203" t="s">
        <v>318</v>
      </c>
      <c r="N159" s="203"/>
      <c r="O159" s="204" t="s">
        <v>752</v>
      </c>
      <c r="P159" t="s">
        <v>753</v>
      </c>
    </row>
    <row r="160" spans="1:16" ht="13.5" thickBot="1" x14ac:dyDescent="0.25">
      <c r="A160" s="19" t="s">
        <v>758</v>
      </c>
      <c r="B160" s="5" t="s">
        <v>32</v>
      </c>
      <c r="C160" s="19">
        <v>45061.476000000002</v>
      </c>
      <c r="D160" t="s">
        <v>230</v>
      </c>
      <c r="E160" s="197">
        <v>12838.018310186826</v>
      </c>
      <c r="F160" s="5" t="s">
        <v>48</v>
      </c>
      <c r="G160" t="s">
        <v>1572</v>
      </c>
      <c r="H160" s="19">
        <v>12838</v>
      </c>
      <c r="I160" s="202" t="s">
        <v>754</v>
      </c>
      <c r="J160" s="203" t="s">
        <v>755</v>
      </c>
      <c r="K160" s="202">
        <v>12838</v>
      </c>
      <c r="L160" s="202" t="s">
        <v>756</v>
      </c>
      <c r="M160" s="203" t="s">
        <v>722</v>
      </c>
      <c r="N160" s="203" t="s">
        <v>37</v>
      </c>
      <c r="O160" s="204" t="s">
        <v>757</v>
      </c>
      <c r="P160" t="s">
        <v>758</v>
      </c>
    </row>
    <row r="161" spans="1:16" ht="13.5" thickBot="1" x14ac:dyDescent="0.25">
      <c r="A161" s="19" t="s">
        <v>758</v>
      </c>
      <c r="B161" s="5" t="s">
        <v>32</v>
      </c>
      <c r="C161" s="19">
        <v>45074.39</v>
      </c>
      <c r="D161" t="s">
        <v>230</v>
      </c>
      <c r="E161" s="197">
        <v>12868.025943846267</v>
      </c>
      <c r="F161" s="5" t="s">
        <v>48</v>
      </c>
      <c r="G161" t="s">
        <v>1573</v>
      </c>
      <c r="H161" s="19">
        <v>12868</v>
      </c>
      <c r="I161" s="202" t="s">
        <v>759</v>
      </c>
      <c r="J161" s="203" t="s">
        <v>760</v>
      </c>
      <c r="K161" s="202">
        <v>12868</v>
      </c>
      <c r="L161" s="202" t="s">
        <v>324</v>
      </c>
      <c r="M161" s="203" t="s">
        <v>318</v>
      </c>
      <c r="N161" s="203"/>
      <c r="O161" s="204" t="s">
        <v>761</v>
      </c>
      <c r="P161" t="s">
        <v>758</v>
      </c>
    </row>
    <row r="162" spans="1:16" ht="13.5" thickBot="1" x14ac:dyDescent="0.25">
      <c r="A162" s="19" t="s">
        <v>758</v>
      </c>
      <c r="B162" s="5" t="s">
        <v>32</v>
      </c>
      <c r="C162" s="19">
        <v>45077.406000000003</v>
      </c>
      <c r="D162" t="s">
        <v>230</v>
      </c>
      <c r="E162" s="197">
        <v>12875.034076347196</v>
      </c>
      <c r="F162" s="5" t="s">
        <v>48</v>
      </c>
      <c r="G162" t="s">
        <v>1574</v>
      </c>
      <c r="H162" s="19">
        <v>12875</v>
      </c>
      <c r="I162" s="202" t="s">
        <v>762</v>
      </c>
      <c r="J162" s="203" t="s">
        <v>763</v>
      </c>
      <c r="K162" s="202">
        <v>12875</v>
      </c>
      <c r="L162" s="202" t="s">
        <v>322</v>
      </c>
      <c r="M162" s="203" t="s">
        <v>318</v>
      </c>
      <c r="N162" s="203"/>
      <c r="O162" s="204" t="s">
        <v>737</v>
      </c>
      <c r="P162" t="s">
        <v>758</v>
      </c>
    </row>
    <row r="163" spans="1:16" ht="13.5" thickBot="1" x14ac:dyDescent="0.25">
      <c r="A163" s="19" t="s">
        <v>768</v>
      </c>
      <c r="B163" s="5" t="s">
        <v>32</v>
      </c>
      <c r="C163" s="19">
        <v>45441.054400000001</v>
      </c>
      <c r="D163" t="s">
        <v>230</v>
      </c>
      <c r="E163" s="197">
        <v>13720.026175467838</v>
      </c>
      <c r="F163" s="5" t="s">
        <v>48</v>
      </c>
      <c r="G163" t="s">
        <v>1575</v>
      </c>
      <c r="H163" s="19">
        <v>13720</v>
      </c>
      <c r="I163" s="202" t="s">
        <v>764</v>
      </c>
      <c r="J163" s="203" t="s">
        <v>765</v>
      </c>
      <c r="K163" s="202">
        <v>13720</v>
      </c>
      <c r="L163" s="202" t="s">
        <v>766</v>
      </c>
      <c r="M163" s="203" t="s">
        <v>722</v>
      </c>
      <c r="N163" s="203" t="s">
        <v>723</v>
      </c>
      <c r="O163" s="204" t="s">
        <v>767</v>
      </c>
      <c r="P163" t="s">
        <v>768</v>
      </c>
    </row>
    <row r="164" spans="1:16" ht="13.5" thickBot="1" x14ac:dyDescent="0.25">
      <c r="A164" s="19" t="s">
        <v>768</v>
      </c>
      <c r="B164" s="5" t="s">
        <v>32</v>
      </c>
      <c r="C164" s="19">
        <v>45444.066800000001</v>
      </c>
      <c r="D164" t="s">
        <v>230</v>
      </c>
      <c r="E164" s="197">
        <v>13727.025942823862</v>
      </c>
      <c r="F164" s="5" t="s">
        <v>48</v>
      </c>
      <c r="G164" t="s">
        <v>1576</v>
      </c>
      <c r="H164" s="19">
        <v>13727</v>
      </c>
      <c r="I164" s="202" t="s">
        <v>769</v>
      </c>
      <c r="J164" s="203" t="s">
        <v>770</v>
      </c>
      <c r="K164" s="202">
        <v>13727</v>
      </c>
      <c r="L164" s="202" t="s">
        <v>771</v>
      </c>
      <c r="M164" s="203" t="s">
        <v>722</v>
      </c>
      <c r="N164" s="203" t="s">
        <v>723</v>
      </c>
      <c r="O164" s="204" t="s">
        <v>767</v>
      </c>
      <c r="P164" t="s">
        <v>768</v>
      </c>
    </row>
    <row r="165" spans="1:16" ht="13.5" thickBot="1" x14ac:dyDescent="0.25">
      <c r="A165" s="19" t="s">
        <v>768</v>
      </c>
      <c r="B165" s="5" t="s">
        <v>30</v>
      </c>
      <c r="C165" s="19">
        <v>45470.099099999999</v>
      </c>
      <c r="D165" t="s">
        <v>230</v>
      </c>
      <c r="E165" s="197">
        <v>13787.515932115546</v>
      </c>
      <c r="F165" s="5" t="s">
        <v>48</v>
      </c>
      <c r="G165" t="s">
        <v>1577</v>
      </c>
      <c r="H165" s="19">
        <v>13787.5</v>
      </c>
      <c r="I165" s="202" t="s">
        <v>772</v>
      </c>
      <c r="J165" s="203" t="s">
        <v>773</v>
      </c>
      <c r="K165" s="202">
        <v>13787.5</v>
      </c>
      <c r="L165" s="202" t="s">
        <v>774</v>
      </c>
      <c r="M165" s="203" t="s">
        <v>722</v>
      </c>
      <c r="N165" s="203" t="s">
        <v>723</v>
      </c>
      <c r="O165" s="204" t="s">
        <v>767</v>
      </c>
      <c r="P165" t="s">
        <v>768</v>
      </c>
    </row>
    <row r="166" spans="1:16" ht="13.5" thickBot="1" x14ac:dyDescent="0.25">
      <c r="A166" s="19" t="s">
        <v>768</v>
      </c>
      <c r="B166" s="5" t="s">
        <v>30</v>
      </c>
      <c r="C166" s="19">
        <v>45756.288800000002</v>
      </c>
      <c r="D166" t="s">
        <v>230</v>
      </c>
      <c r="E166" s="197">
        <v>14452.521017658917</v>
      </c>
      <c r="F166" s="5" t="s">
        <v>48</v>
      </c>
      <c r="G166" t="s">
        <v>1578</v>
      </c>
      <c r="H166" s="19">
        <v>14452.5</v>
      </c>
      <c r="I166" s="202" t="s">
        <v>775</v>
      </c>
      <c r="J166" s="203" t="s">
        <v>776</v>
      </c>
      <c r="K166" s="202">
        <v>14452.5</v>
      </c>
      <c r="L166" s="202" t="s">
        <v>777</v>
      </c>
      <c r="M166" s="203" t="s">
        <v>722</v>
      </c>
      <c r="N166" s="203" t="s">
        <v>723</v>
      </c>
      <c r="O166" s="204" t="s">
        <v>767</v>
      </c>
      <c r="P166" t="s">
        <v>768</v>
      </c>
    </row>
    <row r="167" spans="1:16" ht="13.5" thickBot="1" x14ac:dyDescent="0.25">
      <c r="A167" s="19" t="s">
        <v>768</v>
      </c>
      <c r="B167" s="5" t="s">
        <v>32</v>
      </c>
      <c r="C167" s="19">
        <v>45787.059500000003</v>
      </c>
      <c r="D167" t="s">
        <v>230</v>
      </c>
      <c r="E167" s="197">
        <v>14524.021396553509</v>
      </c>
      <c r="F167" s="5" t="s">
        <v>48</v>
      </c>
      <c r="G167" t="s">
        <v>1579</v>
      </c>
      <c r="H167" s="19">
        <v>14524</v>
      </c>
      <c r="I167" s="202" t="s">
        <v>778</v>
      </c>
      <c r="J167" s="203" t="s">
        <v>779</v>
      </c>
      <c r="K167" s="202">
        <v>14524</v>
      </c>
      <c r="L167" s="202" t="s">
        <v>780</v>
      </c>
      <c r="M167" s="203" t="s">
        <v>722</v>
      </c>
      <c r="N167" s="203" t="s">
        <v>723</v>
      </c>
      <c r="O167" s="204" t="s">
        <v>767</v>
      </c>
      <c r="P167" t="s">
        <v>768</v>
      </c>
    </row>
    <row r="168" spans="1:16" ht="13.5" thickBot="1" x14ac:dyDescent="0.25">
      <c r="A168" s="19" t="s">
        <v>768</v>
      </c>
      <c r="B168" s="5" t="s">
        <v>30</v>
      </c>
      <c r="C168" s="19">
        <v>45787.273399999998</v>
      </c>
      <c r="D168" t="s">
        <v>230</v>
      </c>
      <c r="E168" s="197">
        <v>14524.518425579343</v>
      </c>
      <c r="F168" s="5" t="s">
        <v>48</v>
      </c>
      <c r="G168" t="s">
        <v>1580</v>
      </c>
      <c r="H168" s="19">
        <v>14524.5</v>
      </c>
      <c r="I168" s="202" t="s">
        <v>781</v>
      </c>
      <c r="J168" s="203" t="s">
        <v>782</v>
      </c>
      <c r="K168" s="202">
        <v>14524.5</v>
      </c>
      <c r="L168" s="202" t="s">
        <v>783</v>
      </c>
      <c r="M168" s="203" t="s">
        <v>722</v>
      </c>
      <c r="N168" s="203" t="s">
        <v>723</v>
      </c>
      <c r="O168" s="204" t="s">
        <v>767</v>
      </c>
      <c r="P168" t="s">
        <v>768</v>
      </c>
    </row>
    <row r="169" spans="1:16" ht="13.5" thickBot="1" x14ac:dyDescent="0.25">
      <c r="A169" s="19" t="s">
        <v>787</v>
      </c>
      <c r="B169" s="5" t="s">
        <v>32</v>
      </c>
      <c r="C169" s="19">
        <v>45794.381999999998</v>
      </c>
      <c r="D169" t="s">
        <v>230</v>
      </c>
      <c r="E169" s="197">
        <v>14541.03633363506</v>
      </c>
      <c r="F169" s="5" t="s">
        <v>48</v>
      </c>
      <c r="G169" t="s">
        <v>1581</v>
      </c>
      <c r="H169" s="19">
        <v>14541</v>
      </c>
      <c r="I169" s="202" t="s">
        <v>784</v>
      </c>
      <c r="J169" s="203" t="s">
        <v>785</v>
      </c>
      <c r="K169" s="202">
        <v>14541</v>
      </c>
      <c r="L169" s="202" t="s">
        <v>322</v>
      </c>
      <c r="M169" s="203" t="s">
        <v>318</v>
      </c>
      <c r="N169" s="203"/>
      <c r="O169" s="204" t="s">
        <v>786</v>
      </c>
      <c r="P169" t="s">
        <v>787</v>
      </c>
    </row>
    <row r="170" spans="1:16" ht="13.5" thickBot="1" x14ac:dyDescent="0.25">
      <c r="A170" s="19" t="s">
        <v>791</v>
      </c>
      <c r="B170" s="5" t="s">
        <v>32</v>
      </c>
      <c r="C170" s="19">
        <v>45817.618999999999</v>
      </c>
      <c r="D170" t="s">
        <v>230</v>
      </c>
      <c r="E170" s="197">
        <v>14595.031020280918</v>
      </c>
      <c r="F170" s="5" t="s">
        <v>48</v>
      </c>
      <c r="G170" t="s">
        <v>1582</v>
      </c>
      <c r="H170" s="19">
        <v>14595</v>
      </c>
      <c r="I170" s="202" t="s">
        <v>788</v>
      </c>
      <c r="J170" s="203" t="s">
        <v>789</v>
      </c>
      <c r="K170" s="202">
        <v>14595</v>
      </c>
      <c r="L170" s="202" t="s">
        <v>371</v>
      </c>
      <c r="M170" s="203" t="s">
        <v>318</v>
      </c>
      <c r="N170" s="203"/>
      <c r="O170" s="204" t="s">
        <v>790</v>
      </c>
      <c r="P170" t="s">
        <v>791</v>
      </c>
    </row>
    <row r="171" spans="1:16" ht="13.5" thickBot="1" x14ac:dyDescent="0.25">
      <c r="A171" s="19" t="s">
        <v>768</v>
      </c>
      <c r="B171" s="5" t="s">
        <v>32</v>
      </c>
      <c r="C171" s="19">
        <v>46092.180099999998</v>
      </c>
      <c r="D171" t="s">
        <v>230</v>
      </c>
      <c r="E171" s="197">
        <v>15233.01529362262</v>
      </c>
      <c r="F171" s="5" t="s">
        <v>48</v>
      </c>
      <c r="G171" t="s">
        <v>1583</v>
      </c>
      <c r="H171" s="19">
        <v>15233</v>
      </c>
      <c r="I171" s="202" t="s">
        <v>792</v>
      </c>
      <c r="J171" s="203" t="s">
        <v>793</v>
      </c>
      <c r="K171" s="202">
        <v>15233</v>
      </c>
      <c r="L171" s="202" t="s">
        <v>794</v>
      </c>
      <c r="M171" s="203" t="s">
        <v>722</v>
      </c>
      <c r="N171" s="203" t="s">
        <v>723</v>
      </c>
      <c r="O171" s="204" t="s">
        <v>767</v>
      </c>
      <c r="P171" t="s">
        <v>768</v>
      </c>
    </row>
    <row r="172" spans="1:16" ht="13.5" thickBot="1" x14ac:dyDescent="0.25">
      <c r="A172" s="19" t="s">
        <v>798</v>
      </c>
      <c r="B172" s="5" t="s">
        <v>32</v>
      </c>
      <c r="C172" s="19">
        <v>46095.62</v>
      </c>
      <c r="D172" t="s">
        <v>230</v>
      </c>
      <c r="E172" s="197">
        <v>15241.008421934939</v>
      </c>
      <c r="F172" s="5" t="s">
        <v>48</v>
      </c>
      <c r="G172" t="s">
        <v>1584</v>
      </c>
      <c r="H172" s="19">
        <v>15241</v>
      </c>
      <c r="I172" s="202" t="s">
        <v>795</v>
      </c>
      <c r="J172" s="203" t="s">
        <v>796</v>
      </c>
      <c r="K172" s="202">
        <v>15241</v>
      </c>
      <c r="L172" s="202" t="s">
        <v>402</v>
      </c>
      <c r="M172" s="203" t="s">
        <v>318</v>
      </c>
      <c r="N172" s="203"/>
      <c r="O172" s="204" t="s">
        <v>797</v>
      </c>
      <c r="P172" t="s">
        <v>798</v>
      </c>
    </row>
    <row r="173" spans="1:16" ht="13.5" thickBot="1" x14ac:dyDescent="0.25">
      <c r="A173" s="19" t="s">
        <v>768</v>
      </c>
      <c r="B173" s="5" t="s">
        <v>32</v>
      </c>
      <c r="C173" s="19">
        <v>46139.090100000001</v>
      </c>
      <c r="D173" t="s">
        <v>230</v>
      </c>
      <c r="E173" s="197">
        <v>15342.017778907177</v>
      </c>
      <c r="F173" s="5" t="s">
        <v>48</v>
      </c>
      <c r="G173" t="s">
        <v>1585</v>
      </c>
      <c r="H173" s="19">
        <v>15342</v>
      </c>
      <c r="I173" s="202" t="s">
        <v>799</v>
      </c>
      <c r="J173" s="203" t="s">
        <v>800</v>
      </c>
      <c r="K173" s="202">
        <v>15342</v>
      </c>
      <c r="L173" s="202" t="s">
        <v>801</v>
      </c>
      <c r="M173" s="203" t="s">
        <v>722</v>
      </c>
      <c r="N173" s="203" t="s">
        <v>723</v>
      </c>
      <c r="O173" s="204" t="s">
        <v>767</v>
      </c>
      <c r="P173" t="s">
        <v>768</v>
      </c>
    </row>
    <row r="174" spans="1:16" ht="13.5" thickBot="1" x14ac:dyDescent="0.25">
      <c r="A174" s="19" t="s">
        <v>768</v>
      </c>
      <c r="B174" s="5" t="s">
        <v>30</v>
      </c>
      <c r="C174" s="19">
        <v>46139.303399999997</v>
      </c>
      <c r="D174" t="s">
        <v>230</v>
      </c>
      <c r="E174" s="197">
        <v>15342.513413742196</v>
      </c>
      <c r="F174" s="5" t="s">
        <v>48</v>
      </c>
      <c r="G174" t="s">
        <v>1586</v>
      </c>
      <c r="H174" s="19">
        <v>15342.5</v>
      </c>
      <c r="I174" s="202" t="s">
        <v>802</v>
      </c>
      <c r="J174" s="203" t="s">
        <v>803</v>
      </c>
      <c r="K174" s="202">
        <v>15342.5</v>
      </c>
      <c r="L174" s="202" t="s">
        <v>804</v>
      </c>
      <c r="M174" s="203" t="s">
        <v>722</v>
      </c>
      <c r="N174" s="203" t="s">
        <v>723</v>
      </c>
      <c r="O174" s="204" t="s">
        <v>767</v>
      </c>
      <c r="P174" t="s">
        <v>768</v>
      </c>
    </row>
    <row r="175" spans="1:16" ht="13.5" thickBot="1" x14ac:dyDescent="0.25">
      <c r="A175" s="19" t="s">
        <v>768</v>
      </c>
      <c r="B175" s="5" t="s">
        <v>30</v>
      </c>
      <c r="C175" s="19">
        <v>46143.176599999999</v>
      </c>
      <c r="D175" t="s">
        <v>230</v>
      </c>
      <c r="E175" s="197">
        <v>15351.513380188675</v>
      </c>
      <c r="F175" s="5" t="s">
        <v>48</v>
      </c>
      <c r="G175" t="s">
        <v>1587</v>
      </c>
      <c r="H175" s="19">
        <v>15351.5</v>
      </c>
      <c r="I175" s="202" t="s">
        <v>805</v>
      </c>
      <c r="J175" s="203" t="s">
        <v>806</v>
      </c>
      <c r="K175" s="202">
        <v>15351.5</v>
      </c>
      <c r="L175" s="202" t="s">
        <v>804</v>
      </c>
      <c r="M175" s="203" t="s">
        <v>722</v>
      </c>
      <c r="N175" s="203" t="s">
        <v>723</v>
      </c>
      <c r="O175" s="204" t="s">
        <v>767</v>
      </c>
      <c r="P175" t="s">
        <v>768</v>
      </c>
    </row>
    <row r="176" spans="1:16" ht="13.5" thickBot="1" x14ac:dyDescent="0.25">
      <c r="A176" s="19" t="s">
        <v>768</v>
      </c>
      <c r="B176" s="5" t="s">
        <v>30</v>
      </c>
      <c r="C176" s="19">
        <v>46146.188300000002</v>
      </c>
      <c r="D176" t="s">
        <v>230</v>
      </c>
      <c r="E176" s="197">
        <v>15358.511520988755</v>
      </c>
      <c r="F176" s="5" t="s">
        <v>48</v>
      </c>
      <c r="G176" t="s">
        <v>1588</v>
      </c>
      <c r="H176" s="19">
        <v>15358.5</v>
      </c>
      <c r="I176" s="202" t="s">
        <v>807</v>
      </c>
      <c r="J176" s="203" t="s">
        <v>808</v>
      </c>
      <c r="K176" s="202">
        <v>15358.5</v>
      </c>
      <c r="L176" s="202" t="s">
        <v>809</v>
      </c>
      <c r="M176" s="203" t="s">
        <v>722</v>
      </c>
      <c r="N176" s="203" t="s">
        <v>723</v>
      </c>
      <c r="O176" s="204" t="s">
        <v>767</v>
      </c>
      <c r="P176" t="s">
        <v>768</v>
      </c>
    </row>
    <row r="177" spans="1:16" ht="13.5" thickBot="1" x14ac:dyDescent="0.25">
      <c r="A177" s="19" t="s">
        <v>768</v>
      </c>
      <c r="B177" s="5" t="s">
        <v>32</v>
      </c>
      <c r="C177" s="19">
        <v>46153.289499999999</v>
      </c>
      <c r="D177" t="s">
        <v>230</v>
      </c>
      <c r="E177" s="197">
        <v>15375.012234024405</v>
      </c>
      <c r="F177" s="5" t="s">
        <v>48</v>
      </c>
      <c r="G177" t="s">
        <v>1589</v>
      </c>
      <c r="H177" s="19">
        <v>15375</v>
      </c>
      <c r="I177" s="202" t="s">
        <v>810</v>
      </c>
      <c r="J177" s="203" t="s">
        <v>811</v>
      </c>
      <c r="K177" s="202">
        <v>15375</v>
      </c>
      <c r="L177" s="202" t="s">
        <v>812</v>
      </c>
      <c r="M177" s="203" t="s">
        <v>722</v>
      </c>
      <c r="N177" s="203" t="s">
        <v>723</v>
      </c>
      <c r="O177" s="204" t="s">
        <v>767</v>
      </c>
      <c r="P177" t="s">
        <v>768</v>
      </c>
    </row>
    <row r="178" spans="1:16" ht="13.5" thickBot="1" x14ac:dyDescent="0.25">
      <c r="A178" s="19" t="s">
        <v>817</v>
      </c>
      <c r="B178" s="5" t="s">
        <v>32</v>
      </c>
      <c r="C178" s="19">
        <v>46180.402600000001</v>
      </c>
      <c r="D178" t="s">
        <v>230</v>
      </c>
      <c r="E178" s="197">
        <v>15438.013625705682</v>
      </c>
      <c r="F178" s="5" t="s">
        <v>48</v>
      </c>
      <c r="G178" t="s">
        <v>1590</v>
      </c>
      <c r="H178" s="19">
        <v>15438</v>
      </c>
      <c r="I178" s="202" t="s">
        <v>813</v>
      </c>
      <c r="J178" s="203" t="s">
        <v>814</v>
      </c>
      <c r="K178" s="202">
        <v>15438</v>
      </c>
      <c r="L178" s="202" t="s">
        <v>815</v>
      </c>
      <c r="M178" s="203" t="s">
        <v>722</v>
      </c>
      <c r="N178" s="203" t="s">
        <v>48</v>
      </c>
      <c r="O178" s="204" t="s">
        <v>816</v>
      </c>
      <c r="P178" t="s">
        <v>817</v>
      </c>
    </row>
    <row r="179" spans="1:16" ht="13.5" thickBot="1" x14ac:dyDescent="0.25">
      <c r="A179" s="19" t="s">
        <v>822</v>
      </c>
      <c r="B179" s="5" t="s">
        <v>30</v>
      </c>
      <c r="C179" s="19">
        <v>46892.43</v>
      </c>
      <c r="D179" t="s">
        <v>230</v>
      </c>
      <c r="E179" s="197">
        <v>17092.517061874838</v>
      </c>
      <c r="F179" s="5" t="s">
        <v>48</v>
      </c>
      <c r="G179" t="s">
        <v>1591</v>
      </c>
      <c r="H179" s="19">
        <v>17092.5</v>
      </c>
      <c r="I179" s="202" t="s">
        <v>818</v>
      </c>
      <c r="J179" s="203" t="s">
        <v>819</v>
      </c>
      <c r="K179" s="202">
        <v>17092.5</v>
      </c>
      <c r="L179" s="202" t="s">
        <v>820</v>
      </c>
      <c r="M179" s="203" t="s">
        <v>318</v>
      </c>
      <c r="N179" s="203"/>
      <c r="O179" s="204" t="s">
        <v>821</v>
      </c>
      <c r="P179" t="s">
        <v>822</v>
      </c>
    </row>
    <row r="180" spans="1:16" ht="13.5" thickBot="1" x14ac:dyDescent="0.25">
      <c r="A180" s="19" t="s">
        <v>822</v>
      </c>
      <c r="B180" s="5" t="s">
        <v>32</v>
      </c>
      <c r="C180" s="19">
        <v>46903.402000000002</v>
      </c>
      <c r="D180" t="s">
        <v>230</v>
      </c>
      <c r="E180" s="197">
        <v>17118.012164593711</v>
      </c>
      <c r="F180" s="5" t="s">
        <v>48</v>
      </c>
      <c r="G180" t="s">
        <v>1592</v>
      </c>
      <c r="H180" s="19">
        <v>17118</v>
      </c>
      <c r="I180" s="202" t="s">
        <v>823</v>
      </c>
      <c r="J180" s="203" t="s">
        <v>824</v>
      </c>
      <c r="K180" s="202">
        <v>17118</v>
      </c>
      <c r="L180" s="202" t="s">
        <v>825</v>
      </c>
      <c r="M180" s="203" t="s">
        <v>318</v>
      </c>
      <c r="N180" s="203"/>
      <c r="O180" s="204" t="s">
        <v>821</v>
      </c>
      <c r="P180" t="s">
        <v>822</v>
      </c>
    </row>
    <row r="181" spans="1:16" ht="13.5" thickBot="1" x14ac:dyDescent="0.25">
      <c r="A181" s="19" t="s">
        <v>829</v>
      </c>
      <c r="B181" s="5" t="s">
        <v>30</v>
      </c>
      <c r="C181" s="19">
        <v>46914.377</v>
      </c>
      <c r="D181" t="s">
        <v>230</v>
      </c>
      <c r="E181" s="197">
        <v>17143.514238266653</v>
      </c>
      <c r="F181" s="5" t="s">
        <v>48</v>
      </c>
      <c r="G181" t="s">
        <v>1593</v>
      </c>
      <c r="H181" s="19">
        <v>17143.5</v>
      </c>
      <c r="I181" s="202" t="s">
        <v>826</v>
      </c>
      <c r="J181" s="203" t="s">
        <v>827</v>
      </c>
      <c r="K181" s="202">
        <v>17143.5</v>
      </c>
      <c r="L181" s="202" t="s">
        <v>825</v>
      </c>
      <c r="M181" s="203" t="s">
        <v>318</v>
      </c>
      <c r="N181" s="203"/>
      <c r="O181" s="204" t="s">
        <v>828</v>
      </c>
      <c r="P181" t="s">
        <v>829</v>
      </c>
    </row>
    <row r="182" spans="1:16" ht="13.5" thickBot="1" x14ac:dyDescent="0.25">
      <c r="A182" s="19" t="s">
        <v>768</v>
      </c>
      <c r="B182" s="5" t="s">
        <v>32</v>
      </c>
      <c r="C182" s="19">
        <v>47236.063600000001</v>
      </c>
      <c r="D182" t="s">
        <v>230</v>
      </c>
      <c r="E182" s="197">
        <v>17891.001743760928</v>
      </c>
      <c r="F182" s="5" t="s">
        <v>48</v>
      </c>
      <c r="G182" t="s">
        <v>1594</v>
      </c>
      <c r="H182" s="19">
        <v>17891</v>
      </c>
      <c r="I182" s="202" t="s">
        <v>830</v>
      </c>
      <c r="J182" s="203" t="s">
        <v>831</v>
      </c>
      <c r="K182" s="202">
        <v>17891</v>
      </c>
      <c r="L182" s="202" t="s">
        <v>832</v>
      </c>
      <c r="M182" s="203" t="s">
        <v>722</v>
      </c>
      <c r="N182" s="203" t="s">
        <v>723</v>
      </c>
      <c r="O182" s="204" t="s">
        <v>767</v>
      </c>
      <c r="P182" t="s">
        <v>768</v>
      </c>
    </row>
    <row r="183" spans="1:16" ht="13.5" thickBot="1" x14ac:dyDescent="0.25">
      <c r="A183" s="19" t="s">
        <v>768</v>
      </c>
      <c r="B183" s="5" t="s">
        <v>30</v>
      </c>
      <c r="C183" s="19">
        <v>47236.275999999998</v>
      </c>
      <c r="D183" t="s">
        <v>230</v>
      </c>
      <c r="E183" s="197">
        <v>17891.495287309725</v>
      </c>
      <c r="F183" s="5" t="s">
        <v>48</v>
      </c>
      <c r="G183" t="s">
        <v>1595</v>
      </c>
      <c r="H183" s="19">
        <v>17891.5</v>
      </c>
      <c r="I183" s="202" t="s">
        <v>833</v>
      </c>
      <c r="J183" s="203" t="s">
        <v>834</v>
      </c>
      <c r="K183" s="202">
        <v>17891.5</v>
      </c>
      <c r="L183" s="202" t="s">
        <v>835</v>
      </c>
      <c r="M183" s="203" t="s">
        <v>722</v>
      </c>
      <c r="N183" s="203" t="s">
        <v>723</v>
      </c>
      <c r="O183" s="204" t="s">
        <v>767</v>
      </c>
      <c r="P183" t="s">
        <v>768</v>
      </c>
    </row>
    <row r="184" spans="1:16" ht="13.5" thickBot="1" x14ac:dyDescent="0.25">
      <c r="A184" s="19" t="s">
        <v>839</v>
      </c>
      <c r="B184" s="5" t="s">
        <v>32</v>
      </c>
      <c r="C184" s="19">
        <v>47262.322</v>
      </c>
      <c r="D184" t="s">
        <v>230</v>
      </c>
      <c r="E184" s="197">
        <v>17952.017110625042</v>
      </c>
      <c r="F184" s="5" t="s">
        <v>48</v>
      </c>
      <c r="G184" t="s">
        <v>1596</v>
      </c>
      <c r="H184" s="19">
        <v>17952</v>
      </c>
      <c r="I184" s="202" t="s">
        <v>836</v>
      </c>
      <c r="J184" s="203" t="s">
        <v>837</v>
      </c>
      <c r="K184" s="202">
        <v>17952</v>
      </c>
      <c r="L184" s="202" t="s">
        <v>396</v>
      </c>
      <c r="M184" s="203" t="s">
        <v>318</v>
      </c>
      <c r="N184" s="203"/>
      <c r="O184" s="204" t="s">
        <v>838</v>
      </c>
      <c r="P184" t="s">
        <v>839</v>
      </c>
    </row>
    <row r="185" spans="1:16" ht="13.5" thickBot="1" x14ac:dyDescent="0.25">
      <c r="A185" s="19" t="s">
        <v>839</v>
      </c>
      <c r="B185" s="5" t="s">
        <v>30</v>
      </c>
      <c r="C185" s="19">
        <v>47263.38</v>
      </c>
      <c r="D185" t="s">
        <v>230</v>
      </c>
      <c r="E185" s="197">
        <v>17954.475533763623</v>
      </c>
      <c r="F185" s="5" t="s">
        <v>48</v>
      </c>
      <c r="G185" t="s">
        <v>1597</v>
      </c>
      <c r="H185" s="19">
        <v>17954.5</v>
      </c>
      <c r="I185" s="202" t="s">
        <v>840</v>
      </c>
      <c r="J185" s="203" t="s">
        <v>841</v>
      </c>
      <c r="K185" s="202">
        <v>17954.5</v>
      </c>
      <c r="L185" s="202" t="s">
        <v>492</v>
      </c>
      <c r="M185" s="203" t="s">
        <v>318</v>
      </c>
      <c r="N185" s="203"/>
      <c r="O185" s="204" t="s">
        <v>821</v>
      </c>
      <c r="P185" t="s">
        <v>839</v>
      </c>
    </row>
    <row r="186" spans="1:16" ht="13.5" thickBot="1" x14ac:dyDescent="0.25">
      <c r="A186" s="19" t="s">
        <v>768</v>
      </c>
      <c r="B186" s="5" t="s">
        <v>32</v>
      </c>
      <c r="C186" s="19">
        <v>47266.186900000001</v>
      </c>
      <c r="D186" t="s">
        <v>230</v>
      </c>
      <c r="E186" s="197">
        <v>17960.997790765232</v>
      </c>
      <c r="F186" s="5" t="s">
        <v>48</v>
      </c>
      <c r="G186" t="s">
        <v>1598</v>
      </c>
      <c r="H186" s="19">
        <v>17961</v>
      </c>
      <c r="I186" s="202" t="s">
        <v>842</v>
      </c>
      <c r="J186" s="203" t="s">
        <v>843</v>
      </c>
      <c r="K186" s="202">
        <v>17961</v>
      </c>
      <c r="L186" s="202" t="s">
        <v>844</v>
      </c>
      <c r="M186" s="203" t="s">
        <v>722</v>
      </c>
      <c r="N186" s="203" t="s">
        <v>723</v>
      </c>
      <c r="O186" s="204" t="s">
        <v>767</v>
      </c>
      <c r="P186" t="s">
        <v>768</v>
      </c>
    </row>
    <row r="187" spans="1:16" ht="13.5" thickBot="1" x14ac:dyDescent="0.25">
      <c r="A187" s="19" t="s">
        <v>839</v>
      </c>
      <c r="B187" s="5" t="s">
        <v>30</v>
      </c>
      <c r="C187" s="19">
        <v>47266.400000000001</v>
      </c>
      <c r="D187" t="s">
        <v>230</v>
      </c>
      <c r="E187" s="197">
        <v>17961.492960869993</v>
      </c>
      <c r="F187" s="5" t="s">
        <v>48</v>
      </c>
      <c r="G187" t="s">
        <v>1599</v>
      </c>
      <c r="H187" s="19">
        <v>17961.5</v>
      </c>
      <c r="I187" s="202" t="s">
        <v>845</v>
      </c>
      <c r="J187" s="203" t="s">
        <v>846</v>
      </c>
      <c r="K187" s="202">
        <v>17961.5</v>
      </c>
      <c r="L187" s="202" t="s">
        <v>432</v>
      </c>
      <c r="M187" s="203" t="s">
        <v>318</v>
      </c>
      <c r="N187" s="203"/>
      <c r="O187" s="204" t="s">
        <v>821</v>
      </c>
      <c r="P187" t="s">
        <v>839</v>
      </c>
    </row>
    <row r="188" spans="1:16" ht="13.5" thickBot="1" x14ac:dyDescent="0.25">
      <c r="A188" s="19" t="s">
        <v>768</v>
      </c>
      <c r="B188" s="5" t="s">
        <v>32</v>
      </c>
      <c r="C188" s="19">
        <v>47267.0478</v>
      </c>
      <c r="D188" t="s">
        <v>230</v>
      </c>
      <c r="E188" s="197">
        <v>17962.998222220816</v>
      </c>
      <c r="F188" s="5" t="s">
        <v>48</v>
      </c>
      <c r="G188" t="s">
        <v>1600</v>
      </c>
      <c r="H188" s="19">
        <v>17963</v>
      </c>
      <c r="I188" s="202" t="s">
        <v>847</v>
      </c>
      <c r="J188" s="203" t="s">
        <v>848</v>
      </c>
      <c r="K188" s="202">
        <v>17963</v>
      </c>
      <c r="L188" s="202" t="s">
        <v>849</v>
      </c>
      <c r="M188" s="203" t="s">
        <v>722</v>
      </c>
      <c r="N188" s="203" t="s">
        <v>723</v>
      </c>
      <c r="O188" s="204" t="s">
        <v>767</v>
      </c>
      <c r="P188" t="s">
        <v>768</v>
      </c>
    </row>
    <row r="189" spans="1:16" ht="13.5" thickBot="1" x14ac:dyDescent="0.25">
      <c r="A189" s="19" t="s">
        <v>852</v>
      </c>
      <c r="B189" s="5" t="s">
        <v>32</v>
      </c>
      <c r="C189" s="19">
        <v>47617.37</v>
      </c>
      <c r="D189" t="s">
        <v>230</v>
      </c>
      <c r="E189" s="197">
        <v>18777.024878591543</v>
      </c>
      <c r="F189" s="5" t="s">
        <v>48</v>
      </c>
      <c r="G189" t="s">
        <v>1601</v>
      </c>
      <c r="H189" s="19">
        <v>18777</v>
      </c>
      <c r="I189" s="202" t="s">
        <v>850</v>
      </c>
      <c r="J189" s="203" t="s">
        <v>851</v>
      </c>
      <c r="K189" s="202">
        <v>18777</v>
      </c>
      <c r="L189" s="202" t="s">
        <v>446</v>
      </c>
      <c r="M189" s="203" t="s">
        <v>318</v>
      </c>
      <c r="N189" s="203"/>
      <c r="O189" s="204" t="s">
        <v>821</v>
      </c>
      <c r="P189" t="s">
        <v>852</v>
      </c>
    </row>
    <row r="190" spans="1:16" ht="13.5" thickBot="1" x14ac:dyDescent="0.25">
      <c r="A190" s="19" t="s">
        <v>852</v>
      </c>
      <c r="B190" s="5" t="s">
        <v>32</v>
      </c>
      <c r="C190" s="19">
        <v>47617.375</v>
      </c>
      <c r="D190" t="s">
        <v>230</v>
      </c>
      <c r="E190" s="197">
        <v>18777.036496848337</v>
      </c>
      <c r="F190" s="5" t="s">
        <v>48</v>
      </c>
      <c r="G190" t="s">
        <v>1602</v>
      </c>
      <c r="H190" s="19">
        <v>18777</v>
      </c>
      <c r="I190" s="202" t="s">
        <v>853</v>
      </c>
      <c r="J190" s="203" t="s">
        <v>854</v>
      </c>
      <c r="K190" s="202">
        <v>18777</v>
      </c>
      <c r="L190" s="202" t="s">
        <v>371</v>
      </c>
      <c r="M190" s="203" t="s">
        <v>318</v>
      </c>
      <c r="N190" s="203"/>
      <c r="O190" s="204" t="s">
        <v>838</v>
      </c>
      <c r="P190" t="s">
        <v>852</v>
      </c>
    </row>
    <row r="191" spans="1:16" ht="13.5" thickBot="1" x14ac:dyDescent="0.25">
      <c r="A191" s="19" t="s">
        <v>852</v>
      </c>
      <c r="B191" s="5" t="s">
        <v>30</v>
      </c>
      <c r="C191" s="19">
        <v>47640.377999999997</v>
      </c>
      <c r="D191" t="s">
        <v>230</v>
      </c>
      <c r="E191" s="197">
        <v>18830.487449076008</v>
      </c>
      <c r="F191" s="5" t="s">
        <v>48</v>
      </c>
      <c r="G191" t="s">
        <v>1603</v>
      </c>
      <c r="H191" s="19">
        <v>18830.5</v>
      </c>
      <c r="I191" s="202" t="s">
        <v>855</v>
      </c>
      <c r="J191" s="203" t="s">
        <v>856</v>
      </c>
      <c r="K191" s="202">
        <v>18830.5</v>
      </c>
      <c r="L191" s="202" t="s">
        <v>519</v>
      </c>
      <c r="M191" s="203" t="s">
        <v>318</v>
      </c>
      <c r="N191" s="203"/>
      <c r="O191" s="204" t="s">
        <v>821</v>
      </c>
      <c r="P191" t="s">
        <v>852</v>
      </c>
    </row>
    <row r="192" spans="1:16" ht="13.5" thickBot="1" x14ac:dyDescent="0.25">
      <c r="A192" s="19" t="s">
        <v>852</v>
      </c>
      <c r="B192" s="5" t="s">
        <v>30</v>
      </c>
      <c r="C192" s="19">
        <v>47649.42</v>
      </c>
      <c r="D192" t="s">
        <v>230</v>
      </c>
      <c r="E192" s="197">
        <v>18851.497904670618</v>
      </c>
      <c r="F192" s="5" t="s">
        <v>48</v>
      </c>
      <c r="G192" t="s">
        <v>1604</v>
      </c>
      <c r="H192" s="19">
        <v>18851.5</v>
      </c>
      <c r="I192" s="202" t="s">
        <v>857</v>
      </c>
      <c r="J192" s="203" t="s">
        <v>858</v>
      </c>
      <c r="K192" s="202">
        <v>18851.5</v>
      </c>
      <c r="L192" s="202" t="s">
        <v>458</v>
      </c>
      <c r="M192" s="203" t="s">
        <v>318</v>
      </c>
      <c r="N192" s="203"/>
      <c r="O192" s="204" t="s">
        <v>821</v>
      </c>
      <c r="P192" t="s">
        <v>852</v>
      </c>
    </row>
    <row r="193" spans="1:16" ht="13.5" thickBot="1" x14ac:dyDescent="0.25">
      <c r="A193" s="19" t="s">
        <v>852</v>
      </c>
      <c r="B193" s="5" t="s">
        <v>32</v>
      </c>
      <c r="C193" s="19">
        <v>47654.373</v>
      </c>
      <c r="D193" t="s">
        <v>230</v>
      </c>
      <c r="E193" s="197">
        <v>18863.006949855324</v>
      </c>
      <c r="F193" s="5" t="s">
        <v>48</v>
      </c>
      <c r="G193" t="s">
        <v>1605</v>
      </c>
      <c r="H193" s="19">
        <v>18863</v>
      </c>
      <c r="I193" s="202" t="s">
        <v>859</v>
      </c>
      <c r="J193" s="203" t="s">
        <v>860</v>
      </c>
      <c r="K193" s="202">
        <v>18863</v>
      </c>
      <c r="L193" s="202" t="s">
        <v>323</v>
      </c>
      <c r="M193" s="203" t="s">
        <v>318</v>
      </c>
      <c r="N193" s="203"/>
      <c r="O193" s="204" t="s">
        <v>821</v>
      </c>
      <c r="P193" t="s">
        <v>852</v>
      </c>
    </row>
    <row r="194" spans="1:16" ht="13.5" thickBot="1" x14ac:dyDescent="0.25">
      <c r="A194" s="19" t="s">
        <v>865</v>
      </c>
      <c r="B194" s="5" t="s">
        <v>30</v>
      </c>
      <c r="C194" s="19">
        <v>47925.2716</v>
      </c>
      <c r="D194" t="s">
        <v>230</v>
      </c>
      <c r="E194" s="197">
        <v>19492.480850092048</v>
      </c>
      <c r="F194" s="5" t="s">
        <v>48</v>
      </c>
      <c r="G194" t="s">
        <v>1606</v>
      </c>
      <c r="H194" s="19">
        <v>19492.5</v>
      </c>
      <c r="I194" s="202" t="s">
        <v>861</v>
      </c>
      <c r="J194" s="203" t="s">
        <v>862</v>
      </c>
      <c r="K194" s="202">
        <v>19492.5</v>
      </c>
      <c r="L194" s="202" t="s">
        <v>863</v>
      </c>
      <c r="M194" s="203" t="s">
        <v>722</v>
      </c>
      <c r="N194" s="203" t="s">
        <v>723</v>
      </c>
      <c r="O194" s="204" t="s">
        <v>864</v>
      </c>
      <c r="P194" t="s">
        <v>865</v>
      </c>
    </row>
    <row r="195" spans="1:16" ht="13.5" thickBot="1" x14ac:dyDescent="0.25">
      <c r="A195" s="19" t="s">
        <v>865</v>
      </c>
      <c r="B195" s="5" t="s">
        <v>30</v>
      </c>
      <c r="C195" s="19">
        <v>47928.285600000003</v>
      </c>
      <c r="D195" t="s">
        <v>230</v>
      </c>
      <c r="E195" s="197">
        <v>19499.484335290257</v>
      </c>
      <c r="F195" s="5" t="s">
        <v>48</v>
      </c>
      <c r="G195" t="s">
        <v>1607</v>
      </c>
      <c r="H195" s="19">
        <v>19499.5</v>
      </c>
      <c r="I195" s="202" t="s">
        <v>866</v>
      </c>
      <c r="J195" s="203" t="s">
        <v>867</v>
      </c>
      <c r="K195" s="202">
        <v>19499.5</v>
      </c>
      <c r="L195" s="202" t="s">
        <v>868</v>
      </c>
      <c r="M195" s="203" t="s">
        <v>722</v>
      </c>
      <c r="N195" s="203" t="s">
        <v>723</v>
      </c>
      <c r="O195" s="204" t="s">
        <v>864</v>
      </c>
      <c r="P195" t="s">
        <v>865</v>
      </c>
    </row>
    <row r="196" spans="1:16" ht="13.5" thickBot="1" x14ac:dyDescent="0.25">
      <c r="A196" s="19" t="s">
        <v>872</v>
      </c>
      <c r="B196" s="5" t="s">
        <v>32</v>
      </c>
      <c r="C196" s="19">
        <v>47943.572</v>
      </c>
      <c r="D196" t="s">
        <v>230</v>
      </c>
      <c r="E196" s="197">
        <v>19535.004599435499</v>
      </c>
      <c r="F196" s="5" t="s">
        <v>48</v>
      </c>
      <c r="G196" t="s">
        <v>1608</v>
      </c>
      <c r="H196" s="19">
        <v>19535</v>
      </c>
      <c r="I196" s="202" t="s">
        <v>869</v>
      </c>
      <c r="J196" s="203" t="s">
        <v>870</v>
      </c>
      <c r="K196" s="202">
        <v>19535</v>
      </c>
      <c r="L196" s="202" t="s">
        <v>393</v>
      </c>
      <c r="M196" s="203" t="s">
        <v>732</v>
      </c>
      <c r="N196" s="203"/>
      <c r="O196" s="204" t="s">
        <v>871</v>
      </c>
      <c r="P196" t="s">
        <v>872</v>
      </c>
    </row>
    <row r="197" spans="1:16" ht="13.5" thickBot="1" x14ac:dyDescent="0.25">
      <c r="A197" s="19" t="s">
        <v>872</v>
      </c>
      <c r="B197" s="5" t="s">
        <v>32</v>
      </c>
      <c r="C197" s="19">
        <v>48012.419000000002</v>
      </c>
      <c r="D197" t="s">
        <v>230</v>
      </c>
      <c r="E197" s="197">
        <v>19694.98102459827</v>
      </c>
      <c r="F197" s="5" t="s">
        <v>48</v>
      </c>
      <c r="G197" t="s">
        <v>1609</v>
      </c>
      <c r="H197" s="19">
        <v>19695</v>
      </c>
      <c r="I197" s="202" t="s">
        <v>873</v>
      </c>
      <c r="J197" s="203" t="s">
        <v>874</v>
      </c>
      <c r="K197" s="202">
        <v>19695</v>
      </c>
      <c r="L197" s="202" t="s">
        <v>875</v>
      </c>
      <c r="M197" s="203" t="s">
        <v>722</v>
      </c>
      <c r="N197" s="203" t="s">
        <v>876</v>
      </c>
      <c r="O197" s="204" t="s">
        <v>816</v>
      </c>
      <c r="P197" t="s">
        <v>872</v>
      </c>
    </row>
    <row r="198" spans="1:16" ht="13.5" thickBot="1" x14ac:dyDescent="0.25">
      <c r="A198" s="19" t="s">
        <v>865</v>
      </c>
      <c r="B198" s="5" t="s">
        <v>32</v>
      </c>
      <c r="C198" s="19">
        <v>48310.227800000001</v>
      </c>
      <c r="D198" t="s">
        <v>230</v>
      </c>
      <c r="E198" s="197">
        <v>20386.984847655374</v>
      </c>
      <c r="F198" s="5" t="s">
        <v>48</v>
      </c>
      <c r="G198" t="s">
        <v>1610</v>
      </c>
      <c r="H198" s="19">
        <v>20387</v>
      </c>
      <c r="I198" s="202" t="s">
        <v>877</v>
      </c>
      <c r="J198" s="203" t="s">
        <v>878</v>
      </c>
      <c r="K198" s="202">
        <v>20387</v>
      </c>
      <c r="L198" s="202" t="s">
        <v>879</v>
      </c>
      <c r="M198" s="203" t="s">
        <v>722</v>
      </c>
      <c r="N198" s="203" t="s">
        <v>723</v>
      </c>
      <c r="O198" s="204" t="s">
        <v>864</v>
      </c>
      <c r="P198" t="s">
        <v>865</v>
      </c>
    </row>
    <row r="199" spans="1:16" ht="13.5" thickBot="1" x14ac:dyDescent="0.25">
      <c r="A199" s="19" t="s">
        <v>865</v>
      </c>
      <c r="B199" s="5" t="s">
        <v>30</v>
      </c>
      <c r="C199" s="19">
        <v>48311.303099999997</v>
      </c>
      <c r="D199" t="s">
        <v>230</v>
      </c>
      <c r="E199" s="197">
        <v>20389.483469962477</v>
      </c>
      <c r="F199" s="5" t="s">
        <v>48</v>
      </c>
      <c r="G199" t="s">
        <v>1611</v>
      </c>
      <c r="H199" s="19">
        <v>20389.5</v>
      </c>
      <c r="I199" s="202" t="s">
        <v>880</v>
      </c>
      <c r="J199" s="203" t="s">
        <v>881</v>
      </c>
      <c r="K199" s="202">
        <v>20389.5</v>
      </c>
      <c r="L199" s="202" t="s">
        <v>882</v>
      </c>
      <c r="M199" s="203" t="s">
        <v>722</v>
      </c>
      <c r="N199" s="203" t="s">
        <v>723</v>
      </c>
      <c r="O199" s="204" t="s">
        <v>864</v>
      </c>
      <c r="P199" t="s">
        <v>865</v>
      </c>
    </row>
    <row r="200" spans="1:16" ht="13.5" thickBot="1" x14ac:dyDescent="0.25">
      <c r="A200" s="19" t="s">
        <v>887</v>
      </c>
      <c r="B200" s="5" t="s">
        <v>30</v>
      </c>
      <c r="C200" s="19">
        <v>48621.589699999997</v>
      </c>
      <c r="D200" t="s">
        <v>230</v>
      </c>
      <c r="E200" s="197">
        <v>21110.48134995592</v>
      </c>
      <c r="F200" s="5" t="s">
        <v>48</v>
      </c>
      <c r="G200" t="s">
        <v>1612</v>
      </c>
      <c r="H200" s="19">
        <v>21110.5</v>
      </c>
      <c r="I200" s="202" t="s">
        <v>883</v>
      </c>
      <c r="J200" s="203" t="s">
        <v>884</v>
      </c>
      <c r="K200" s="202">
        <v>21110.5</v>
      </c>
      <c r="L200" s="202" t="s">
        <v>885</v>
      </c>
      <c r="M200" s="203" t="s">
        <v>722</v>
      </c>
      <c r="N200" s="203" t="s">
        <v>723</v>
      </c>
      <c r="O200" s="204" t="s">
        <v>886</v>
      </c>
      <c r="P200" t="s">
        <v>887</v>
      </c>
    </row>
    <row r="201" spans="1:16" ht="13.5" thickBot="1" x14ac:dyDescent="0.25">
      <c r="A201" s="19" t="s">
        <v>865</v>
      </c>
      <c r="B201" s="5" t="s">
        <v>32</v>
      </c>
      <c r="C201" s="19">
        <v>49037.0988</v>
      </c>
      <c r="D201" t="s">
        <v>230</v>
      </c>
      <c r="E201" s="197">
        <v>22075.979635147698</v>
      </c>
      <c r="F201" s="5" t="s">
        <v>48</v>
      </c>
      <c r="G201" t="s">
        <v>1613</v>
      </c>
      <c r="H201" s="19">
        <v>22076</v>
      </c>
      <c r="I201" s="202" t="s">
        <v>888</v>
      </c>
      <c r="J201" s="203" t="s">
        <v>889</v>
      </c>
      <c r="K201" s="202">
        <v>22076</v>
      </c>
      <c r="L201" s="202" t="s">
        <v>890</v>
      </c>
      <c r="M201" s="203" t="s">
        <v>722</v>
      </c>
      <c r="N201" s="203" t="s">
        <v>723</v>
      </c>
      <c r="O201" s="204" t="s">
        <v>864</v>
      </c>
      <c r="P201" t="s">
        <v>865</v>
      </c>
    </row>
    <row r="202" spans="1:16" ht="13.5" thickBot="1" x14ac:dyDescent="0.25">
      <c r="A202" s="19" t="s">
        <v>865</v>
      </c>
      <c r="B202" s="5" t="s">
        <v>30</v>
      </c>
      <c r="C202" s="19">
        <v>49037.310700000002</v>
      </c>
      <c r="D202" t="s">
        <v>230</v>
      </c>
      <c r="E202" s="197">
        <v>22076.472016870826</v>
      </c>
      <c r="F202" s="5" t="s">
        <v>48</v>
      </c>
      <c r="G202" t="s">
        <v>1614</v>
      </c>
      <c r="H202" s="19">
        <v>22076.5</v>
      </c>
      <c r="I202" s="202" t="s">
        <v>891</v>
      </c>
      <c r="J202" s="203" t="s">
        <v>892</v>
      </c>
      <c r="K202" s="202">
        <v>22076.5</v>
      </c>
      <c r="L202" s="202" t="s">
        <v>893</v>
      </c>
      <c r="M202" s="203" t="s">
        <v>722</v>
      </c>
      <c r="N202" s="203" t="s">
        <v>723</v>
      </c>
      <c r="O202" s="204" t="s">
        <v>864</v>
      </c>
      <c r="P202" t="s">
        <v>865</v>
      </c>
    </row>
    <row r="203" spans="1:16" ht="13.5" thickBot="1" x14ac:dyDescent="0.25">
      <c r="A203" s="19" t="s">
        <v>899</v>
      </c>
      <c r="B203" s="5" t="s">
        <v>32</v>
      </c>
      <c r="C203" s="19">
        <v>49832.394200000002</v>
      </c>
      <c r="D203" t="s">
        <v>230</v>
      </c>
      <c r="E203" s="197">
        <v>23923.968872738173</v>
      </c>
      <c r="F203" s="5" t="s">
        <v>48</v>
      </c>
      <c r="G203" t="s">
        <v>1615</v>
      </c>
      <c r="H203" s="19">
        <v>23924</v>
      </c>
      <c r="I203" s="202" t="s">
        <v>894</v>
      </c>
      <c r="J203" s="203" t="s">
        <v>895</v>
      </c>
      <c r="K203" s="202">
        <v>23924</v>
      </c>
      <c r="L203" s="202" t="s">
        <v>896</v>
      </c>
      <c r="M203" s="203" t="s">
        <v>722</v>
      </c>
      <c r="N203" s="203" t="s">
        <v>897</v>
      </c>
      <c r="O203" s="204" t="s">
        <v>898</v>
      </c>
      <c r="P203" t="s">
        <v>899</v>
      </c>
    </row>
    <row r="204" spans="1:16" ht="13.5" thickBot="1" x14ac:dyDescent="0.25">
      <c r="A204" s="19" t="s">
        <v>903</v>
      </c>
      <c r="B204" s="5" t="s">
        <v>32</v>
      </c>
      <c r="C204" s="19">
        <v>50178.398099999999</v>
      </c>
      <c r="D204" t="s">
        <v>230</v>
      </c>
      <c r="E204" s="197">
        <v>24727.961305442201</v>
      </c>
      <c r="F204" s="5" t="s">
        <v>48</v>
      </c>
      <c r="G204" t="s">
        <v>1616</v>
      </c>
      <c r="H204" s="19">
        <v>24728</v>
      </c>
      <c r="I204" s="202" t="s">
        <v>900</v>
      </c>
      <c r="J204" s="203" t="s">
        <v>901</v>
      </c>
      <c r="K204" s="202">
        <v>24728</v>
      </c>
      <c r="L204" s="202" t="s">
        <v>902</v>
      </c>
      <c r="M204" s="203" t="s">
        <v>722</v>
      </c>
      <c r="N204" s="203" t="s">
        <v>897</v>
      </c>
      <c r="O204" s="204" t="s">
        <v>898</v>
      </c>
      <c r="P204" t="s">
        <v>903</v>
      </c>
    </row>
    <row r="205" spans="1:16" ht="13.5" thickBot="1" x14ac:dyDescent="0.25">
      <c r="A205" s="19" t="s">
        <v>908</v>
      </c>
      <c r="B205" s="5" t="s">
        <v>32</v>
      </c>
      <c r="C205" s="19">
        <v>50512.35</v>
      </c>
      <c r="D205" t="s">
        <v>230</v>
      </c>
      <c r="E205" s="197">
        <v>25503.949091958868</v>
      </c>
      <c r="F205" s="5" t="s">
        <v>48</v>
      </c>
      <c r="G205" t="s">
        <v>1617</v>
      </c>
      <c r="H205" s="19">
        <v>25504</v>
      </c>
      <c r="I205" s="202" t="s">
        <v>904</v>
      </c>
      <c r="J205" s="203" t="s">
        <v>905</v>
      </c>
      <c r="K205" s="202">
        <v>25504</v>
      </c>
      <c r="L205" s="202" t="s">
        <v>906</v>
      </c>
      <c r="M205" s="203" t="s">
        <v>318</v>
      </c>
      <c r="N205" s="203"/>
      <c r="O205" s="204" t="s">
        <v>907</v>
      </c>
      <c r="P205" t="s">
        <v>908</v>
      </c>
    </row>
    <row r="206" spans="1:16" ht="13.5" thickBot="1" x14ac:dyDescent="0.25">
      <c r="A206" s="19" t="s">
        <v>908</v>
      </c>
      <c r="B206" s="5" t="s">
        <v>32</v>
      </c>
      <c r="C206" s="19">
        <v>50515.360000000001</v>
      </c>
      <c r="D206" t="s">
        <v>230</v>
      </c>
      <c r="E206" s="197">
        <v>25510.943282551638</v>
      </c>
      <c r="F206" s="5" t="s">
        <v>48</v>
      </c>
      <c r="G206" t="s">
        <v>1618</v>
      </c>
      <c r="H206" s="19">
        <v>25511</v>
      </c>
      <c r="I206" s="202" t="s">
        <v>909</v>
      </c>
      <c r="J206" s="203" t="s">
        <v>910</v>
      </c>
      <c r="K206" s="202">
        <v>25511</v>
      </c>
      <c r="L206" s="202" t="s">
        <v>466</v>
      </c>
      <c r="M206" s="203" t="s">
        <v>318</v>
      </c>
      <c r="N206" s="203"/>
      <c r="O206" s="204" t="s">
        <v>907</v>
      </c>
      <c r="P206" t="s">
        <v>908</v>
      </c>
    </row>
    <row r="207" spans="1:16" ht="13.5" thickBot="1" x14ac:dyDescent="0.25">
      <c r="A207" s="19" t="s">
        <v>908</v>
      </c>
      <c r="B207" s="5" t="s">
        <v>30</v>
      </c>
      <c r="C207" s="19">
        <v>50520.31</v>
      </c>
      <c r="D207" t="s">
        <v>230</v>
      </c>
      <c r="E207" s="197">
        <v>25522.445356782253</v>
      </c>
      <c r="F207" s="5" t="s">
        <v>48</v>
      </c>
      <c r="G207" t="s">
        <v>1619</v>
      </c>
      <c r="H207" s="19">
        <v>25522.5</v>
      </c>
      <c r="I207" s="202" t="s">
        <v>911</v>
      </c>
      <c r="J207" s="203" t="s">
        <v>912</v>
      </c>
      <c r="K207" s="202">
        <v>25522.5</v>
      </c>
      <c r="L207" s="202" t="s">
        <v>913</v>
      </c>
      <c r="M207" s="203" t="s">
        <v>318</v>
      </c>
      <c r="N207" s="203"/>
      <c r="O207" s="204" t="s">
        <v>907</v>
      </c>
      <c r="P207" t="s">
        <v>908</v>
      </c>
    </row>
    <row r="208" spans="1:16" ht="13.5" thickBot="1" x14ac:dyDescent="0.25">
      <c r="A208" s="19" t="s">
        <v>919</v>
      </c>
      <c r="B208" s="5" t="s">
        <v>32</v>
      </c>
      <c r="C208" s="19">
        <v>50538.601999999999</v>
      </c>
      <c r="D208" t="s">
        <v>230</v>
      </c>
      <c r="E208" s="197" t="e">
        <v>#N/A</v>
      </c>
      <c r="F208" s="5" t="s">
        <v>48</v>
      </c>
      <c r="G208" t="s">
        <v>1620</v>
      </c>
      <c r="H208" s="19">
        <v>25565</v>
      </c>
      <c r="I208" s="202" t="s">
        <v>914</v>
      </c>
      <c r="J208" s="203" t="s">
        <v>915</v>
      </c>
      <c r="K208" s="202">
        <v>25565</v>
      </c>
      <c r="L208" s="202" t="s">
        <v>906</v>
      </c>
      <c r="M208" s="203" t="s">
        <v>916</v>
      </c>
      <c r="N208" s="203" t="s">
        <v>917</v>
      </c>
      <c r="O208" s="204" t="s">
        <v>918</v>
      </c>
      <c r="P208" t="s">
        <v>919</v>
      </c>
    </row>
    <row r="209" spans="1:16" ht="13.5" thickBot="1" x14ac:dyDescent="0.25">
      <c r="A209" s="19" t="s">
        <v>923</v>
      </c>
      <c r="B209" s="5" t="s">
        <v>32</v>
      </c>
      <c r="C209" s="19">
        <v>50546.352599999998</v>
      </c>
      <c r="D209" t="s">
        <v>230</v>
      </c>
      <c r="E209" s="197">
        <v>25582.959279682946</v>
      </c>
      <c r="F209" s="5" t="s">
        <v>48</v>
      </c>
      <c r="G209" t="s">
        <v>1621</v>
      </c>
      <c r="H209" s="19">
        <v>25583</v>
      </c>
      <c r="I209" s="202" t="s">
        <v>920</v>
      </c>
      <c r="J209" s="203" t="s">
        <v>921</v>
      </c>
      <c r="K209" s="202">
        <v>25583</v>
      </c>
      <c r="L209" s="202" t="s">
        <v>922</v>
      </c>
      <c r="M209" s="203" t="s">
        <v>722</v>
      </c>
      <c r="N209" s="203" t="s">
        <v>897</v>
      </c>
      <c r="O209" s="204" t="s">
        <v>898</v>
      </c>
      <c r="P209" t="s">
        <v>923</v>
      </c>
    </row>
    <row r="210" spans="1:16" ht="13.5" thickBot="1" x14ac:dyDescent="0.25">
      <c r="A210" s="19" t="s">
        <v>908</v>
      </c>
      <c r="B210" s="5" t="s">
        <v>32</v>
      </c>
      <c r="C210" s="19">
        <v>50549.355000000003</v>
      </c>
      <c r="D210" t="s">
        <v>230</v>
      </c>
      <c r="E210" s="197">
        <v>25589.935810525385</v>
      </c>
      <c r="F210" s="5" t="s">
        <v>48</v>
      </c>
      <c r="G210" t="s">
        <v>1622</v>
      </c>
      <c r="H210" s="19">
        <v>25590</v>
      </c>
      <c r="I210" s="202" t="s">
        <v>924</v>
      </c>
      <c r="J210" s="203" t="s">
        <v>925</v>
      </c>
      <c r="K210" s="202">
        <v>25590</v>
      </c>
      <c r="L210" s="202" t="s">
        <v>926</v>
      </c>
      <c r="M210" s="203" t="s">
        <v>318</v>
      </c>
      <c r="N210" s="203"/>
      <c r="O210" s="204" t="s">
        <v>907</v>
      </c>
      <c r="P210" t="s">
        <v>908</v>
      </c>
    </row>
    <row r="211" spans="1:16" ht="13.5" thickBot="1" x14ac:dyDescent="0.25">
      <c r="A211" s="19" t="s">
        <v>930</v>
      </c>
      <c r="B211" s="5" t="s">
        <v>32</v>
      </c>
      <c r="C211" s="19">
        <v>50906.991999999998</v>
      </c>
      <c r="D211" t="s">
        <v>230</v>
      </c>
      <c r="E211" s="197" t="e">
        <v>#N/A</v>
      </c>
      <c r="F211" s="5" t="s">
        <v>48</v>
      </c>
      <c r="G211" t="s">
        <v>1623</v>
      </c>
      <c r="H211" s="19">
        <v>26421</v>
      </c>
      <c r="I211" s="202" t="s">
        <v>927</v>
      </c>
      <c r="J211" s="203" t="s">
        <v>928</v>
      </c>
      <c r="K211" s="202">
        <v>26421</v>
      </c>
      <c r="L211" s="202" t="s">
        <v>424</v>
      </c>
      <c r="M211" s="203" t="s">
        <v>916</v>
      </c>
      <c r="N211" s="203" t="s">
        <v>48</v>
      </c>
      <c r="O211" s="204" t="s">
        <v>929</v>
      </c>
      <c r="P211" t="s">
        <v>930</v>
      </c>
    </row>
    <row r="212" spans="1:16" ht="13.5" thickBot="1" x14ac:dyDescent="0.25">
      <c r="A212" s="19" t="s">
        <v>934</v>
      </c>
      <c r="B212" s="5" t="s">
        <v>32</v>
      </c>
      <c r="C212" s="19">
        <v>50926.356099999997</v>
      </c>
      <c r="D212" t="s">
        <v>230</v>
      </c>
      <c r="E212" s="197">
        <v>26465.954929156975</v>
      </c>
      <c r="F212" s="5" t="s">
        <v>48</v>
      </c>
      <c r="G212" t="s">
        <v>1624</v>
      </c>
      <c r="H212" s="19">
        <v>26466</v>
      </c>
      <c r="I212" s="202" t="s">
        <v>931</v>
      </c>
      <c r="J212" s="203" t="s">
        <v>932</v>
      </c>
      <c r="K212" s="202">
        <v>26466</v>
      </c>
      <c r="L212" s="202" t="s">
        <v>933</v>
      </c>
      <c r="M212" s="203" t="s">
        <v>722</v>
      </c>
      <c r="N212" s="203" t="s">
        <v>897</v>
      </c>
      <c r="O212" s="204" t="s">
        <v>898</v>
      </c>
      <c r="P212" t="s">
        <v>934</v>
      </c>
    </row>
    <row r="213" spans="1:16" ht="13.5" thickBot="1" x14ac:dyDescent="0.25">
      <c r="A213" s="19" t="s">
        <v>930</v>
      </c>
      <c r="B213" s="5" t="s">
        <v>32</v>
      </c>
      <c r="C213" s="19">
        <v>51174.241000000002</v>
      </c>
      <c r="D213" t="s">
        <v>230</v>
      </c>
      <c r="E213" s="197" t="e">
        <v>#N/A</v>
      </c>
      <c r="F213" s="5" t="s">
        <v>48</v>
      </c>
      <c r="G213" t="s">
        <v>1625</v>
      </c>
      <c r="H213" s="19">
        <v>27042</v>
      </c>
      <c r="I213" s="202" t="s">
        <v>935</v>
      </c>
      <c r="J213" s="203" t="s">
        <v>936</v>
      </c>
      <c r="K213" s="202">
        <v>27042</v>
      </c>
      <c r="L213" s="202" t="s">
        <v>487</v>
      </c>
      <c r="M213" s="203" t="s">
        <v>916</v>
      </c>
      <c r="N213" s="203" t="s">
        <v>48</v>
      </c>
      <c r="O213" s="204" t="s">
        <v>937</v>
      </c>
      <c r="P213" t="s">
        <v>930</v>
      </c>
    </row>
    <row r="214" spans="1:16" ht="13.5" thickBot="1" x14ac:dyDescent="0.25">
      <c r="A214" s="19" t="s">
        <v>930</v>
      </c>
      <c r="B214" s="5" t="s">
        <v>30</v>
      </c>
      <c r="C214" s="19">
        <v>51260.095999999998</v>
      </c>
      <c r="D214" t="s">
        <v>230</v>
      </c>
      <c r="E214" s="197" t="e">
        <v>#N/A</v>
      </c>
      <c r="F214" s="5" t="s">
        <v>48</v>
      </c>
      <c r="G214" t="s">
        <v>1626</v>
      </c>
      <c r="H214" s="19">
        <v>27241.5</v>
      </c>
      <c r="I214" s="202" t="s">
        <v>938</v>
      </c>
      <c r="J214" s="203" t="s">
        <v>939</v>
      </c>
      <c r="K214" s="202">
        <v>27241.5</v>
      </c>
      <c r="L214" s="202" t="s">
        <v>940</v>
      </c>
      <c r="M214" s="203" t="s">
        <v>916</v>
      </c>
      <c r="N214" s="203" t="s">
        <v>48</v>
      </c>
      <c r="O214" s="204" t="s">
        <v>929</v>
      </c>
      <c r="P214" t="s">
        <v>930</v>
      </c>
    </row>
    <row r="215" spans="1:16" ht="13.5" thickBot="1" x14ac:dyDescent="0.25">
      <c r="A215" s="19" t="s">
        <v>919</v>
      </c>
      <c r="B215" s="5" t="s">
        <v>32</v>
      </c>
      <c r="C215" s="19">
        <v>51610.618999999999</v>
      </c>
      <c r="D215" t="s">
        <v>230</v>
      </c>
      <c r="E215" s="197" t="e">
        <v>#N/A</v>
      </c>
      <c r="F215" s="5" t="s">
        <v>48</v>
      </c>
      <c r="G215" t="s">
        <v>1627</v>
      </c>
      <c r="H215" s="19">
        <v>28056</v>
      </c>
      <c r="I215" s="202" t="s">
        <v>941</v>
      </c>
      <c r="J215" s="203" t="s">
        <v>942</v>
      </c>
      <c r="K215" s="202">
        <v>28056</v>
      </c>
      <c r="L215" s="202" t="s">
        <v>943</v>
      </c>
      <c r="M215" s="203" t="s">
        <v>916</v>
      </c>
      <c r="N215" s="203" t="s">
        <v>917</v>
      </c>
      <c r="O215" s="204" t="s">
        <v>918</v>
      </c>
      <c r="P215" t="s">
        <v>919</v>
      </c>
    </row>
    <row r="216" spans="1:16" ht="13.5" thickBot="1" x14ac:dyDescent="0.25">
      <c r="A216" s="19" t="s">
        <v>947</v>
      </c>
      <c r="B216" s="5" t="s">
        <v>32</v>
      </c>
      <c r="C216" s="19">
        <v>51611.0524</v>
      </c>
      <c r="D216" t="s">
        <v>230</v>
      </c>
      <c r="E216" s="197" t="e">
        <v>#N/A</v>
      </c>
      <c r="F216" s="5" t="s">
        <v>48</v>
      </c>
      <c r="G216" t="s">
        <v>1628</v>
      </c>
      <c r="H216" s="19">
        <v>28057</v>
      </c>
      <c r="I216" s="202" t="s">
        <v>944</v>
      </c>
      <c r="J216" s="203" t="s">
        <v>945</v>
      </c>
      <c r="K216" s="202">
        <v>28057</v>
      </c>
      <c r="L216" s="202" t="s">
        <v>946</v>
      </c>
      <c r="M216" s="203" t="s">
        <v>722</v>
      </c>
      <c r="N216" s="203" t="s">
        <v>723</v>
      </c>
      <c r="O216" s="204" t="s">
        <v>929</v>
      </c>
      <c r="P216" t="s">
        <v>947</v>
      </c>
    </row>
    <row r="217" spans="1:16" ht="13.5" thickBot="1" x14ac:dyDescent="0.25">
      <c r="A217" s="19" t="s">
        <v>947</v>
      </c>
      <c r="B217" s="5" t="s">
        <v>32</v>
      </c>
      <c r="C217" s="19">
        <v>51629.122300000003</v>
      </c>
      <c r="D217" t="s">
        <v>230</v>
      </c>
      <c r="E217" s="197" t="e">
        <v>#N/A</v>
      </c>
      <c r="F217" s="5" t="s">
        <v>48</v>
      </c>
      <c r="G217" t="s">
        <v>1629</v>
      </c>
      <c r="H217" s="19">
        <v>28099</v>
      </c>
      <c r="I217" s="202" t="s">
        <v>948</v>
      </c>
      <c r="J217" s="203" t="s">
        <v>949</v>
      </c>
      <c r="K217" s="202">
        <v>28099</v>
      </c>
      <c r="L217" s="202" t="s">
        <v>950</v>
      </c>
      <c r="M217" s="203" t="s">
        <v>722</v>
      </c>
      <c r="N217" s="203" t="s">
        <v>723</v>
      </c>
      <c r="O217" s="204" t="s">
        <v>929</v>
      </c>
      <c r="P217" t="s">
        <v>947</v>
      </c>
    </row>
    <row r="218" spans="1:16" ht="13.5" thickBot="1" x14ac:dyDescent="0.25">
      <c r="A218" s="19" t="s">
        <v>954</v>
      </c>
      <c r="B218" s="5" t="s">
        <v>32</v>
      </c>
      <c r="C218" s="19">
        <v>52000.953800000003</v>
      </c>
      <c r="D218" t="s">
        <v>230</v>
      </c>
      <c r="E218" s="197" t="e">
        <v>#N/A</v>
      </c>
      <c r="F218" s="5" t="s">
        <v>48</v>
      </c>
      <c r="G218" t="s">
        <v>1630</v>
      </c>
      <c r="H218" s="19">
        <v>28963</v>
      </c>
      <c r="I218" s="202" t="s">
        <v>951</v>
      </c>
      <c r="J218" s="203" t="s">
        <v>952</v>
      </c>
      <c r="K218" s="202">
        <v>28963</v>
      </c>
      <c r="L218" s="202" t="s">
        <v>953</v>
      </c>
      <c r="M218" s="203" t="s">
        <v>722</v>
      </c>
      <c r="N218" s="203" t="s">
        <v>723</v>
      </c>
      <c r="O218" s="204" t="s">
        <v>929</v>
      </c>
      <c r="P218" t="s">
        <v>954</v>
      </c>
    </row>
    <row r="219" spans="1:16" ht="13.5" thickBot="1" x14ac:dyDescent="0.25">
      <c r="A219" s="19" t="s">
        <v>959</v>
      </c>
      <c r="B219" s="5" t="s">
        <v>32</v>
      </c>
      <c r="C219" s="19">
        <v>52003.535199999998</v>
      </c>
      <c r="D219" t="s">
        <v>230</v>
      </c>
      <c r="E219" s="197">
        <v>28968.943609535851</v>
      </c>
      <c r="F219" s="5" t="s">
        <v>48</v>
      </c>
      <c r="G219" t="s">
        <v>1631</v>
      </c>
      <c r="H219" s="19">
        <v>28969</v>
      </c>
      <c r="I219" s="202" t="s">
        <v>955</v>
      </c>
      <c r="J219" s="203" t="s">
        <v>956</v>
      </c>
      <c r="K219" s="202">
        <v>28969</v>
      </c>
      <c r="L219" s="202" t="s">
        <v>957</v>
      </c>
      <c r="M219" s="203" t="s">
        <v>722</v>
      </c>
      <c r="N219" s="203" t="s">
        <v>723</v>
      </c>
      <c r="O219" s="204" t="s">
        <v>958</v>
      </c>
      <c r="P219" t="s">
        <v>959</v>
      </c>
    </row>
    <row r="220" spans="1:16" ht="13.5" thickBot="1" x14ac:dyDescent="0.25">
      <c r="A220" s="19" t="s">
        <v>954</v>
      </c>
      <c r="B220" s="5" t="s">
        <v>30</v>
      </c>
      <c r="C220" s="19">
        <v>52008.0527</v>
      </c>
      <c r="D220" t="s">
        <v>230</v>
      </c>
      <c r="E220" s="197" t="e">
        <v>#N/A</v>
      </c>
      <c r="F220" s="5" t="s">
        <v>48</v>
      </c>
      <c r="G220" t="s">
        <v>1632</v>
      </c>
      <c r="H220" s="19">
        <v>28979.5</v>
      </c>
      <c r="I220" s="202" t="s">
        <v>960</v>
      </c>
      <c r="J220" s="203" t="s">
        <v>961</v>
      </c>
      <c r="K220" s="202">
        <v>28979.5</v>
      </c>
      <c r="L220" s="202" t="s">
        <v>962</v>
      </c>
      <c r="M220" s="203" t="s">
        <v>722</v>
      </c>
      <c r="N220" s="203" t="s">
        <v>723</v>
      </c>
      <c r="O220" s="204" t="s">
        <v>929</v>
      </c>
      <c r="P220" t="s">
        <v>954</v>
      </c>
    </row>
    <row r="221" spans="1:16" ht="13.5" thickBot="1" x14ac:dyDescent="0.25">
      <c r="A221" s="19" t="s">
        <v>967</v>
      </c>
      <c r="B221" s="5" t="s">
        <v>32</v>
      </c>
      <c r="C221" s="19">
        <v>52296.179799999998</v>
      </c>
      <c r="D221" t="s">
        <v>230</v>
      </c>
      <c r="E221" s="197" t="e">
        <v>#N/A</v>
      </c>
      <c r="F221" s="5" t="s">
        <v>48</v>
      </c>
      <c r="G221" t="s">
        <v>1633</v>
      </c>
      <c r="H221" s="19">
        <v>29649</v>
      </c>
      <c r="I221" s="202" t="s">
        <v>963</v>
      </c>
      <c r="J221" s="203" t="s">
        <v>964</v>
      </c>
      <c r="K221" s="202">
        <v>29649</v>
      </c>
      <c r="L221" s="202" t="s">
        <v>965</v>
      </c>
      <c r="M221" s="203" t="s">
        <v>722</v>
      </c>
      <c r="N221" s="203" t="s">
        <v>723</v>
      </c>
      <c r="O221" s="204" t="s">
        <v>966</v>
      </c>
      <c r="P221" t="s">
        <v>967</v>
      </c>
    </row>
    <row r="222" spans="1:16" ht="13.5" thickBot="1" x14ac:dyDescent="0.25">
      <c r="A222" s="19" t="s">
        <v>959</v>
      </c>
      <c r="B222" s="5" t="s">
        <v>32</v>
      </c>
      <c r="C222" s="19">
        <v>52321.570500000002</v>
      </c>
      <c r="D222" t="s">
        <v>230</v>
      </c>
      <c r="E222" s="197">
        <v>29707.94676682038</v>
      </c>
      <c r="F222" s="5" t="s">
        <v>48</v>
      </c>
      <c r="G222" t="s">
        <v>1634</v>
      </c>
      <c r="H222" s="19">
        <v>29708</v>
      </c>
      <c r="I222" s="202" t="s">
        <v>968</v>
      </c>
      <c r="J222" s="203" t="s">
        <v>969</v>
      </c>
      <c r="K222" s="202">
        <v>29708</v>
      </c>
      <c r="L222" s="202" t="s">
        <v>970</v>
      </c>
      <c r="M222" s="203" t="s">
        <v>722</v>
      </c>
      <c r="N222" s="203" t="s">
        <v>723</v>
      </c>
      <c r="O222" s="204" t="s">
        <v>958</v>
      </c>
      <c r="P222" t="s">
        <v>959</v>
      </c>
    </row>
    <row r="223" spans="1:16" ht="13.5" thickBot="1" x14ac:dyDescent="0.25">
      <c r="A223" s="19" t="s">
        <v>959</v>
      </c>
      <c r="B223" s="5" t="s">
        <v>32</v>
      </c>
      <c r="C223" s="19">
        <v>52344.3796</v>
      </c>
      <c r="D223" t="s">
        <v>230</v>
      </c>
      <c r="E223" s="197">
        <v>29760.947163049404</v>
      </c>
      <c r="F223" s="5" t="s">
        <v>48</v>
      </c>
      <c r="G223" t="s">
        <v>1635</v>
      </c>
      <c r="H223" s="19">
        <v>29761</v>
      </c>
      <c r="I223" s="202" t="s">
        <v>971</v>
      </c>
      <c r="J223" s="203" t="s">
        <v>972</v>
      </c>
      <c r="K223" s="202">
        <v>29761</v>
      </c>
      <c r="L223" s="202" t="s">
        <v>973</v>
      </c>
      <c r="M223" s="203" t="s">
        <v>722</v>
      </c>
      <c r="N223" s="203" t="s">
        <v>723</v>
      </c>
      <c r="O223" s="204" t="s">
        <v>958</v>
      </c>
      <c r="P223" t="s">
        <v>959</v>
      </c>
    </row>
    <row r="224" spans="1:16" ht="13.5" thickBot="1" x14ac:dyDescent="0.25">
      <c r="A224" s="19" t="s">
        <v>959</v>
      </c>
      <c r="B224" s="5" t="s">
        <v>30</v>
      </c>
      <c r="C224" s="19">
        <v>52344.593200000003</v>
      </c>
      <c r="D224" t="s">
        <v>230</v>
      </c>
      <c r="E224" s="197">
        <v>29761.443494979849</v>
      </c>
      <c r="F224" s="5" t="s">
        <v>48</v>
      </c>
      <c r="G224" t="s">
        <v>1636</v>
      </c>
      <c r="H224" s="19">
        <v>29761.5</v>
      </c>
      <c r="I224" s="202" t="s">
        <v>974</v>
      </c>
      <c r="J224" s="203" t="s">
        <v>975</v>
      </c>
      <c r="K224" s="202">
        <v>29761.5</v>
      </c>
      <c r="L224" s="202" t="s">
        <v>976</v>
      </c>
      <c r="M224" s="203" t="s">
        <v>722</v>
      </c>
      <c r="N224" s="203" t="s">
        <v>723</v>
      </c>
      <c r="O224" s="204" t="s">
        <v>958</v>
      </c>
      <c r="P224" t="s">
        <v>959</v>
      </c>
    </row>
    <row r="225" spans="1:16" ht="13.5" thickBot="1" x14ac:dyDescent="0.25">
      <c r="A225" s="19" t="s">
        <v>959</v>
      </c>
      <c r="B225" s="5" t="s">
        <v>30</v>
      </c>
      <c r="C225" s="19">
        <v>52345.453999999998</v>
      </c>
      <c r="D225" t="s">
        <v>230</v>
      </c>
      <c r="E225" s="197">
        <v>29763.443694070287</v>
      </c>
      <c r="F225" s="5" t="s">
        <v>48</v>
      </c>
      <c r="G225" t="s">
        <v>1637</v>
      </c>
      <c r="H225" s="19">
        <v>29763.5</v>
      </c>
      <c r="I225" s="202" t="s">
        <v>977</v>
      </c>
      <c r="J225" s="203" t="s">
        <v>978</v>
      </c>
      <c r="K225" s="202">
        <v>29763.5</v>
      </c>
      <c r="L225" s="202" t="s">
        <v>979</v>
      </c>
      <c r="M225" s="203" t="s">
        <v>722</v>
      </c>
      <c r="N225" s="203" t="s">
        <v>723</v>
      </c>
      <c r="O225" s="204" t="s">
        <v>958</v>
      </c>
      <c r="P225" t="s">
        <v>959</v>
      </c>
    </row>
    <row r="226" spans="1:16" ht="13.5" thickBot="1" x14ac:dyDescent="0.25">
      <c r="A226" s="19" t="s">
        <v>959</v>
      </c>
      <c r="B226" s="5" t="s">
        <v>32</v>
      </c>
      <c r="C226" s="19">
        <v>52347.393300000003</v>
      </c>
      <c r="D226" t="s">
        <v>230</v>
      </c>
      <c r="E226" s="197">
        <v>29767.949951152208</v>
      </c>
      <c r="F226" s="5" t="s">
        <v>48</v>
      </c>
      <c r="G226" t="s">
        <v>1638</v>
      </c>
      <c r="H226" s="19">
        <v>29768</v>
      </c>
      <c r="I226" s="202" t="s">
        <v>980</v>
      </c>
      <c r="J226" s="203" t="s">
        <v>981</v>
      </c>
      <c r="K226" s="202">
        <v>29768</v>
      </c>
      <c r="L226" s="202" t="s">
        <v>982</v>
      </c>
      <c r="M226" s="203" t="s">
        <v>722</v>
      </c>
      <c r="N226" s="203" t="s">
        <v>723</v>
      </c>
      <c r="O226" s="204" t="s">
        <v>958</v>
      </c>
      <c r="P226" t="s">
        <v>959</v>
      </c>
    </row>
    <row r="227" spans="1:16" ht="13.5" thickBot="1" x14ac:dyDescent="0.25">
      <c r="A227" s="19" t="s">
        <v>959</v>
      </c>
      <c r="B227" s="5" t="s">
        <v>30</v>
      </c>
      <c r="C227" s="19">
        <v>52347.604200000002</v>
      </c>
      <c r="D227" t="s">
        <v>230</v>
      </c>
      <c r="E227" s="197">
        <v>29768.440009223967</v>
      </c>
      <c r="F227" s="5" t="s">
        <v>48</v>
      </c>
      <c r="G227" t="s">
        <v>1639</v>
      </c>
      <c r="H227" s="19">
        <v>29768.5</v>
      </c>
      <c r="I227" s="202" t="s">
        <v>983</v>
      </c>
      <c r="J227" s="203" t="s">
        <v>984</v>
      </c>
      <c r="K227" s="202">
        <v>29768.5</v>
      </c>
      <c r="L227" s="202" t="s">
        <v>985</v>
      </c>
      <c r="M227" s="203" t="s">
        <v>722</v>
      </c>
      <c r="N227" s="203" t="s">
        <v>723</v>
      </c>
      <c r="O227" s="204" t="s">
        <v>958</v>
      </c>
      <c r="P227" t="s">
        <v>959</v>
      </c>
    </row>
    <row r="228" spans="1:16" ht="13.5" thickBot="1" x14ac:dyDescent="0.25">
      <c r="A228" s="19" t="s">
        <v>959</v>
      </c>
      <c r="B228" s="5" t="s">
        <v>30</v>
      </c>
      <c r="C228" s="19">
        <v>52351.479500000001</v>
      </c>
      <c r="D228" t="s">
        <v>230</v>
      </c>
      <c r="E228" s="197">
        <v>29777.444855338297</v>
      </c>
      <c r="F228" s="5" t="s">
        <v>48</v>
      </c>
      <c r="G228" t="s">
        <v>1640</v>
      </c>
      <c r="H228" s="19">
        <v>29777.5</v>
      </c>
      <c r="I228" s="202" t="s">
        <v>986</v>
      </c>
      <c r="J228" s="203" t="s">
        <v>987</v>
      </c>
      <c r="K228" s="202">
        <v>29777.5</v>
      </c>
      <c r="L228" s="202" t="s">
        <v>988</v>
      </c>
      <c r="M228" s="203" t="s">
        <v>722</v>
      </c>
      <c r="N228" s="203" t="s">
        <v>723</v>
      </c>
      <c r="O228" s="204" t="s">
        <v>958</v>
      </c>
      <c r="P228" t="s">
        <v>959</v>
      </c>
    </row>
    <row r="229" spans="1:16" ht="13.5" thickBot="1" x14ac:dyDescent="0.25">
      <c r="A229" s="19" t="s">
        <v>967</v>
      </c>
      <c r="B229" s="5" t="s">
        <v>30</v>
      </c>
      <c r="C229" s="19">
        <v>52354.061099999999</v>
      </c>
      <c r="D229" t="s">
        <v>230</v>
      </c>
      <c r="E229" s="197" t="e">
        <v>#N/A</v>
      </c>
      <c r="F229" s="5" t="s">
        <v>48</v>
      </c>
      <c r="G229" t="s">
        <v>1641</v>
      </c>
      <c r="H229" s="19">
        <v>29783.5</v>
      </c>
      <c r="I229" s="202" t="s">
        <v>989</v>
      </c>
      <c r="J229" s="203" t="s">
        <v>990</v>
      </c>
      <c r="K229" s="202">
        <v>29783.5</v>
      </c>
      <c r="L229" s="202" t="s">
        <v>976</v>
      </c>
      <c r="M229" s="203" t="s">
        <v>722</v>
      </c>
      <c r="N229" s="203" t="s">
        <v>723</v>
      </c>
      <c r="O229" s="204" t="s">
        <v>929</v>
      </c>
      <c r="P229" t="s">
        <v>967</v>
      </c>
    </row>
    <row r="230" spans="1:16" ht="13.5" thickBot="1" x14ac:dyDescent="0.25">
      <c r="A230" s="19" t="s">
        <v>959</v>
      </c>
      <c r="B230" s="5" t="s">
        <v>30</v>
      </c>
      <c r="C230" s="19">
        <v>52364.390599999999</v>
      </c>
      <c r="D230" t="s">
        <v>230</v>
      </c>
      <c r="E230" s="197">
        <v>29807.445750408795</v>
      </c>
      <c r="F230" s="5" t="s">
        <v>48</v>
      </c>
      <c r="G230" t="s">
        <v>1642</v>
      </c>
      <c r="H230" s="19">
        <v>29807.5</v>
      </c>
      <c r="I230" s="202" t="s">
        <v>991</v>
      </c>
      <c r="J230" s="203" t="s">
        <v>992</v>
      </c>
      <c r="K230" s="202">
        <v>29807.5</v>
      </c>
      <c r="L230" s="202" t="s">
        <v>993</v>
      </c>
      <c r="M230" s="203" t="s">
        <v>722</v>
      </c>
      <c r="N230" s="203" t="s">
        <v>723</v>
      </c>
      <c r="O230" s="204" t="s">
        <v>958</v>
      </c>
      <c r="P230" t="s">
        <v>959</v>
      </c>
    </row>
    <row r="231" spans="1:16" ht="13.5" thickBot="1" x14ac:dyDescent="0.25">
      <c r="A231" s="19" t="s">
        <v>919</v>
      </c>
      <c r="B231" s="5" t="s">
        <v>32</v>
      </c>
      <c r="C231" s="19">
        <v>52644.7667</v>
      </c>
      <c r="D231" t="s">
        <v>230</v>
      </c>
      <c r="E231" s="197" t="e">
        <v>#N/A</v>
      </c>
      <c r="F231" s="5" t="s">
        <v>48</v>
      </c>
      <c r="G231" t="s">
        <v>1643</v>
      </c>
      <c r="H231" s="19">
        <v>30459</v>
      </c>
      <c r="I231" s="202" t="s">
        <v>994</v>
      </c>
      <c r="J231" s="203" t="s">
        <v>995</v>
      </c>
      <c r="K231" s="202">
        <v>30459</v>
      </c>
      <c r="L231" s="202" t="s">
        <v>962</v>
      </c>
      <c r="M231" s="203" t="s">
        <v>916</v>
      </c>
      <c r="N231" s="203" t="s">
        <v>917</v>
      </c>
      <c r="O231" s="204" t="s">
        <v>996</v>
      </c>
      <c r="P231" t="s">
        <v>919</v>
      </c>
    </row>
    <row r="232" spans="1:16" ht="13.5" thickBot="1" x14ac:dyDescent="0.25">
      <c r="A232" s="19" t="s">
        <v>1000</v>
      </c>
      <c r="B232" s="5" t="s">
        <v>32</v>
      </c>
      <c r="C232" s="19">
        <v>52677.042999999998</v>
      </c>
      <c r="D232" t="s">
        <v>230</v>
      </c>
      <c r="E232" s="197" t="e">
        <v>#N/A</v>
      </c>
      <c r="F232" s="5" t="s">
        <v>48</v>
      </c>
      <c r="G232" t="s">
        <v>1644</v>
      </c>
      <c r="H232" s="19">
        <v>30534</v>
      </c>
      <c r="I232" s="202" t="s">
        <v>997</v>
      </c>
      <c r="J232" s="203" t="s">
        <v>998</v>
      </c>
      <c r="K232" s="202">
        <v>30534</v>
      </c>
      <c r="L232" s="202" t="s">
        <v>926</v>
      </c>
      <c r="M232" s="203" t="s">
        <v>318</v>
      </c>
      <c r="N232" s="203"/>
      <c r="O232" s="204" t="s">
        <v>999</v>
      </c>
      <c r="P232" t="s">
        <v>1000</v>
      </c>
    </row>
    <row r="233" spans="1:16" ht="13.5" thickBot="1" x14ac:dyDescent="0.25">
      <c r="A233" s="19" t="s">
        <v>1000</v>
      </c>
      <c r="B233" s="5" t="s">
        <v>32</v>
      </c>
      <c r="C233" s="19">
        <v>52698.991000000002</v>
      </c>
      <c r="D233" t="s">
        <v>230</v>
      </c>
      <c r="E233" s="197" t="e">
        <v>#N/A</v>
      </c>
      <c r="F233" s="5" t="s">
        <v>48</v>
      </c>
      <c r="G233" t="s">
        <v>1645</v>
      </c>
      <c r="H233" s="19">
        <v>30585</v>
      </c>
      <c r="I233" s="202" t="s">
        <v>1001</v>
      </c>
      <c r="J233" s="203" t="s">
        <v>1002</v>
      </c>
      <c r="K233" s="202">
        <v>30585</v>
      </c>
      <c r="L233" s="202" t="s">
        <v>926</v>
      </c>
      <c r="M233" s="203" t="s">
        <v>318</v>
      </c>
      <c r="N233" s="203"/>
      <c r="O233" s="204" t="s">
        <v>999</v>
      </c>
      <c r="P233" t="s">
        <v>1000</v>
      </c>
    </row>
    <row r="234" spans="1:16" ht="13.5" thickBot="1" x14ac:dyDescent="0.25">
      <c r="A234" s="19" t="s">
        <v>1007</v>
      </c>
      <c r="B234" s="5" t="s">
        <v>32</v>
      </c>
      <c r="C234" s="19">
        <v>52705.447800000002</v>
      </c>
      <c r="D234" t="s">
        <v>230</v>
      </c>
      <c r="E234" s="197">
        <v>30599.943776931701</v>
      </c>
      <c r="F234" s="5" t="s">
        <v>48</v>
      </c>
      <c r="G234" t="s">
        <v>1646</v>
      </c>
      <c r="H234" s="19">
        <v>30600</v>
      </c>
      <c r="I234" s="202" t="s">
        <v>1003</v>
      </c>
      <c r="J234" s="203" t="s">
        <v>1004</v>
      </c>
      <c r="K234" s="202">
        <v>30600</v>
      </c>
      <c r="L234" s="202" t="s">
        <v>1005</v>
      </c>
      <c r="M234" s="203" t="s">
        <v>722</v>
      </c>
      <c r="N234" s="203" t="s">
        <v>723</v>
      </c>
      <c r="O234" s="204" t="s">
        <v>1006</v>
      </c>
      <c r="P234" t="s">
        <v>1007</v>
      </c>
    </row>
    <row r="235" spans="1:16" ht="13.5" thickBot="1" x14ac:dyDescent="0.25">
      <c r="A235" s="19" t="s">
        <v>1000</v>
      </c>
      <c r="B235" s="5" t="s">
        <v>32</v>
      </c>
      <c r="C235" s="19">
        <v>52711.042000000001</v>
      </c>
      <c r="D235" t="s">
        <v>230</v>
      </c>
      <c r="E235" s="197" t="e">
        <v>#N/A</v>
      </c>
      <c r="F235" s="5" t="s">
        <v>48</v>
      </c>
      <c r="G235" t="s">
        <v>1647</v>
      </c>
      <c r="H235" s="19">
        <v>30613</v>
      </c>
      <c r="I235" s="202" t="s">
        <v>1008</v>
      </c>
      <c r="J235" s="203" t="s">
        <v>1009</v>
      </c>
      <c r="K235" s="202">
        <v>30613</v>
      </c>
      <c r="L235" s="202" t="s">
        <v>1010</v>
      </c>
      <c r="M235" s="203" t="s">
        <v>318</v>
      </c>
      <c r="N235" s="203"/>
      <c r="O235" s="204" t="s">
        <v>999</v>
      </c>
      <c r="P235" t="s">
        <v>1000</v>
      </c>
    </row>
    <row r="236" spans="1:16" ht="13.5" thickBot="1" x14ac:dyDescent="0.25">
      <c r="A236" s="19" t="s">
        <v>1015</v>
      </c>
      <c r="B236" s="5" t="s">
        <v>30</v>
      </c>
      <c r="C236" s="19">
        <v>52713.402399999999</v>
      </c>
      <c r="D236" t="s">
        <v>230</v>
      </c>
      <c r="E236" s="197">
        <v>30618.42749403774</v>
      </c>
      <c r="F236" s="5" t="s">
        <v>48</v>
      </c>
      <c r="G236" t="s">
        <v>1648</v>
      </c>
      <c r="H236" s="19">
        <v>30618.5</v>
      </c>
      <c r="I236" s="202" t="s">
        <v>1011</v>
      </c>
      <c r="J236" s="203" t="s">
        <v>1012</v>
      </c>
      <c r="K236" s="202">
        <v>30618.5</v>
      </c>
      <c r="L236" s="202" t="s">
        <v>1013</v>
      </c>
      <c r="M236" s="203" t="s">
        <v>722</v>
      </c>
      <c r="N236" s="203" t="s">
        <v>723</v>
      </c>
      <c r="O236" s="204" t="s">
        <v>1014</v>
      </c>
      <c r="P236" t="s">
        <v>1015</v>
      </c>
    </row>
    <row r="237" spans="1:16" ht="13.5" thickBot="1" x14ac:dyDescent="0.25">
      <c r="A237" s="19" t="s">
        <v>1018</v>
      </c>
      <c r="B237" s="5" t="s">
        <v>32</v>
      </c>
      <c r="C237" s="19">
        <v>53028.214999999997</v>
      </c>
      <c r="D237" t="s">
        <v>230</v>
      </c>
      <c r="E237" s="197" t="e">
        <v>#N/A</v>
      </c>
      <c r="F237" s="5" t="s">
        <v>48</v>
      </c>
      <c r="G237" t="s">
        <v>1649</v>
      </c>
      <c r="H237" s="19">
        <v>31350</v>
      </c>
      <c r="I237" s="202" t="s">
        <v>1016</v>
      </c>
      <c r="J237" s="203" t="s">
        <v>1017</v>
      </c>
      <c r="K237" s="202">
        <v>31350</v>
      </c>
      <c r="L237" s="202" t="s">
        <v>926</v>
      </c>
      <c r="M237" s="203" t="s">
        <v>318</v>
      </c>
      <c r="N237" s="203"/>
      <c r="O237" s="204" t="s">
        <v>999</v>
      </c>
      <c r="P237" t="s">
        <v>1018</v>
      </c>
    </row>
    <row r="238" spans="1:16" ht="13.5" thickBot="1" x14ac:dyDescent="0.25">
      <c r="A238" s="19" t="s">
        <v>1018</v>
      </c>
      <c r="B238" s="5" t="s">
        <v>30</v>
      </c>
      <c r="C238" s="19">
        <v>53036.175600000002</v>
      </c>
      <c r="D238" t="s">
        <v>230</v>
      </c>
      <c r="E238" s="197" t="e">
        <v>#N/A</v>
      </c>
      <c r="F238" s="5" t="s">
        <v>48</v>
      </c>
      <c r="G238" t="s">
        <v>1650</v>
      </c>
      <c r="H238" s="19">
        <v>31368.5</v>
      </c>
      <c r="I238" s="202" t="s">
        <v>1019</v>
      </c>
      <c r="J238" s="203" t="s">
        <v>1020</v>
      </c>
      <c r="K238" s="202">
        <v>31368.5</v>
      </c>
      <c r="L238" s="202" t="s">
        <v>1021</v>
      </c>
      <c r="M238" s="203" t="s">
        <v>722</v>
      </c>
      <c r="N238" s="203" t="s">
        <v>723</v>
      </c>
      <c r="O238" s="204" t="s">
        <v>937</v>
      </c>
      <c r="P238" t="s">
        <v>1018</v>
      </c>
    </row>
    <row r="239" spans="1:16" ht="13.5" thickBot="1" x14ac:dyDescent="0.25">
      <c r="A239" s="19" t="s">
        <v>1018</v>
      </c>
      <c r="B239" s="5" t="s">
        <v>32</v>
      </c>
      <c r="C239" s="19">
        <v>53069.095000000001</v>
      </c>
      <c r="D239" t="s">
        <v>230</v>
      </c>
      <c r="E239" s="197" t="e">
        <v>#N/A</v>
      </c>
      <c r="F239" s="5" t="s">
        <v>48</v>
      </c>
      <c r="G239" t="s">
        <v>1651</v>
      </c>
      <c r="H239" s="19">
        <v>31445</v>
      </c>
      <c r="I239" s="202" t="s">
        <v>1022</v>
      </c>
      <c r="J239" s="203" t="s">
        <v>1023</v>
      </c>
      <c r="K239" s="202">
        <v>31445</v>
      </c>
      <c r="L239" s="202" t="s">
        <v>1024</v>
      </c>
      <c r="M239" s="203" t="s">
        <v>318</v>
      </c>
      <c r="N239" s="203"/>
      <c r="O239" s="204" t="s">
        <v>999</v>
      </c>
      <c r="P239" t="s">
        <v>1018</v>
      </c>
    </row>
    <row r="240" spans="1:16" ht="13.5" thickBot="1" x14ac:dyDescent="0.25">
      <c r="A240" s="19" t="s">
        <v>1029</v>
      </c>
      <c r="B240" s="5" t="s">
        <v>32</v>
      </c>
      <c r="C240" s="19">
        <v>53092.767200000002</v>
      </c>
      <c r="D240" t="s">
        <v>230</v>
      </c>
      <c r="E240" s="197">
        <v>31499.939027388322</v>
      </c>
      <c r="F240" s="5" t="s">
        <v>48</v>
      </c>
      <c r="G240" t="s">
        <v>1652</v>
      </c>
      <c r="H240" s="19">
        <v>31500</v>
      </c>
      <c r="I240" s="202" t="s">
        <v>1025</v>
      </c>
      <c r="J240" s="203" t="s">
        <v>1026</v>
      </c>
      <c r="K240" s="202">
        <v>31500</v>
      </c>
      <c r="L240" s="202" t="s">
        <v>1027</v>
      </c>
      <c r="M240" s="203" t="s">
        <v>722</v>
      </c>
      <c r="N240" s="203" t="s">
        <v>723</v>
      </c>
      <c r="O240" s="204" t="s">
        <v>1028</v>
      </c>
      <c r="P240" t="s">
        <v>1029</v>
      </c>
    </row>
    <row r="241" spans="1:16" ht="13.5" thickBot="1" x14ac:dyDescent="0.25">
      <c r="A241" s="19" t="s">
        <v>1029</v>
      </c>
      <c r="B241" s="5" t="s">
        <v>32</v>
      </c>
      <c r="C241" s="19">
        <v>53111.7045</v>
      </c>
      <c r="D241" t="s">
        <v>230</v>
      </c>
      <c r="E241" s="197" t="e">
        <v>#N/A</v>
      </c>
      <c r="F241" s="5" t="s">
        <v>48</v>
      </c>
      <c r="G241" t="s">
        <v>1653</v>
      </c>
      <c r="H241" s="19">
        <v>31544</v>
      </c>
      <c r="I241" s="202" t="s">
        <v>1030</v>
      </c>
      <c r="J241" s="203" t="s">
        <v>1031</v>
      </c>
      <c r="K241" s="202">
        <v>31544</v>
      </c>
      <c r="L241" s="202" t="s">
        <v>1032</v>
      </c>
      <c r="M241" s="203" t="s">
        <v>722</v>
      </c>
      <c r="N241" s="203" t="s">
        <v>723</v>
      </c>
      <c r="O241" s="204" t="s">
        <v>1028</v>
      </c>
      <c r="P241" t="s">
        <v>1029</v>
      </c>
    </row>
    <row r="242" spans="1:16" ht="13.5" thickBot="1" x14ac:dyDescent="0.25">
      <c r="A242" s="19" t="s">
        <v>1018</v>
      </c>
      <c r="B242" s="5" t="s">
        <v>32</v>
      </c>
      <c r="C242" s="19">
        <v>53112.993999999999</v>
      </c>
      <c r="D242" t="s">
        <v>230</v>
      </c>
      <c r="E242" s="197" t="e">
        <v>#N/A</v>
      </c>
      <c r="F242" s="5" t="s">
        <v>48</v>
      </c>
      <c r="G242" t="s">
        <v>1654</v>
      </c>
      <c r="H242" s="19">
        <v>31547</v>
      </c>
      <c r="I242" s="202" t="s">
        <v>1033</v>
      </c>
      <c r="J242" s="203" t="s">
        <v>1034</v>
      </c>
      <c r="K242" s="202">
        <v>31547</v>
      </c>
      <c r="L242" s="202" t="s">
        <v>475</v>
      </c>
      <c r="M242" s="203" t="s">
        <v>318</v>
      </c>
      <c r="N242" s="203"/>
      <c r="O242" s="204" t="s">
        <v>999</v>
      </c>
      <c r="P242" t="s">
        <v>1018</v>
      </c>
    </row>
    <row r="243" spans="1:16" ht="13.5" thickBot="1" x14ac:dyDescent="0.25">
      <c r="A243" s="19" t="s">
        <v>1018</v>
      </c>
      <c r="B243" s="5" t="s">
        <v>32</v>
      </c>
      <c r="C243" s="19">
        <v>53116.002999999997</v>
      </c>
      <c r="D243" t="s">
        <v>230</v>
      </c>
      <c r="E243" s="197" t="e">
        <v>#N/A</v>
      </c>
      <c r="F243" s="5" t="s">
        <v>48</v>
      </c>
      <c r="G243" t="s">
        <v>1655</v>
      </c>
      <c r="H243" s="19">
        <v>31554</v>
      </c>
      <c r="I243" s="202" t="s">
        <v>1035</v>
      </c>
      <c r="J243" s="203" t="s">
        <v>1036</v>
      </c>
      <c r="K243" s="202">
        <v>31554</v>
      </c>
      <c r="L243" s="202" t="s">
        <v>1037</v>
      </c>
      <c r="M243" s="203" t="s">
        <v>318</v>
      </c>
      <c r="N243" s="203"/>
      <c r="O243" s="204" t="s">
        <v>999</v>
      </c>
      <c r="P243" t="s">
        <v>1018</v>
      </c>
    </row>
    <row r="244" spans="1:16" ht="13.5" thickBot="1" x14ac:dyDescent="0.25">
      <c r="A244" s="19" t="s">
        <v>1018</v>
      </c>
      <c r="B244" s="5" t="s">
        <v>32</v>
      </c>
      <c r="C244" s="19">
        <v>53340.216999999997</v>
      </c>
      <c r="D244" t="s">
        <v>230</v>
      </c>
      <c r="E244" s="197" t="e">
        <v>#N/A</v>
      </c>
      <c r="F244" s="5" t="s">
        <v>48</v>
      </c>
      <c r="G244" t="s">
        <v>1656</v>
      </c>
      <c r="H244" s="19">
        <v>32075</v>
      </c>
      <c r="I244" s="202" t="s">
        <v>1038</v>
      </c>
      <c r="J244" s="203" t="s">
        <v>1039</v>
      </c>
      <c r="K244" s="202">
        <v>32075</v>
      </c>
      <c r="L244" s="202" t="s">
        <v>1040</v>
      </c>
      <c r="M244" s="203" t="s">
        <v>318</v>
      </c>
      <c r="N244" s="203"/>
      <c r="O244" s="204" t="s">
        <v>999</v>
      </c>
      <c r="P244" t="s">
        <v>1018</v>
      </c>
    </row>
    <row r="245" spans="1:16" ht="13.5" thickBot="1" x14ac:dyDescent="0.25">
      <c r="A245" s="19" t="s">
        <v>1018</v>
      </c>
      <c r="B245" s="5" t="s">
        <v>32</v>
      </c>
      <c r="C245" s="19">
        <v>53358.290999999997</v>
      </c>
      <c r="D245" t="s">
        <v>230</v>
      </c>
      <c r="E245" s="197" t="e">
        <v>#N/A</v>
      </c>
      <c r="F245" s="5" t="s">
        <v>48</v>
      </c>
      <c r="G245" t="s">
        <v>1657</v>
      </c>
      <c r="H245" s="19">
        <v>32117</v>
      </c>
      <c r="I245" s="202" t="s">
        <v>1041</v>
      </c>
      <c r="J245" s="203" t="s">
        <v>1042</v>
      </c>
      <c r="K245" s="202">
        <v>32117</v>
      </c>
      <c r="L245" s="202" t="s">
        <v>1043</v>
      </c>
      <c r="M245" s="203" t="s">
        <v>318</v>
      </c>
      <c r="N245" s="203"/>
      <c r="O245" s="204" t="s">
        <v>999</v>
      </c>
      <c r="P245" t="s">
        <v>1018</v>
      </c>
    </row>
    <row r="246" spans="1:16" ht="13.5" thickBot="1" x14ac:dyDescent="0.25">
      <c r="A246" s="19" t="s">
        <v>1046</v>
      </c>
      <c r="B246" s="5" t="s">
        <v>32</v>
      </c>
      <c r="C246" s="19">
        <v>53380.243999999999</v>
      </c>
      <c r="D246" t="s">
        <v>230</v>
      </c>
      <c r="E246" s="197" t="e">
        <v>#N/A</v>
      </c>
      <c r="F246" s="5" t="s">
        <v>48</v>
      </c>
      <c r="G246" t="s">
        <v>1658</v>
      </c>
      <c r="H246" s="19">
        <v>32168</v>
      </c>
      <c r="I246" s="202" t="s">
        <v>1044</v>
      </c>
      <c r="J246" s="203" t="s">
        <v>1045</v>
      </c>
      <c r="K246" s="202">
        <v>32168</v>
      </c>
      <c r="L246" s="202" t="s">
        <v>469</v>
      </c>
      <c r="M246" s="203" t="s">
        <v>318</v>
      </c>
      <c r="N246" s="203"/>
      <c r="O246" s="204" t="s">
        <v>999</v>
      </c>
      <c r="P246" t="s">
        <v>1046</v>
      </c>
    </row>
    <row r="247" spans="1:16" ht="13.5" thickBot="1" x14ac:dyDescent="0.25">
      <c r="A247" s="19" t="s">
        <v>1051</v>
      </c>
      <c r="B247" s="5" t="s">
        <v>30</v>
      </c>
      <c r="C247" s="19">
        <v>53407.5726</v>
      </c>
      <c r="D247" t="s">
        <v>230</v>
      </c>
      <c r="E247" s="197">
        <v>32231.437023146074</v>
      </c>
      <c r="F247" s="5" t="s">
        <v>48</v>
      </c>
      <c r="G247" t="s">
        <v>1659</v>
      </c>
      <c r="H247" s="19">
        <v>32231.5</v>
      </c>
      <c r="I247" s="202" t="s">
        <v>1047</v>
      </c>
      <c r="J247" s="203" t="s">
        <v>1048</v>
      </c>
      <c r="K247" s="202">
        <v>32231.5</v>
      </c>
      <c r="L247" s="202" t="s">
        <v>1049</v>
      </c>
      <c r="M247" s="203" t="s">
        <v>722</v>
      </c>
      <c r="N247" s="203" t="s">
        <v>723</v>
      </c>
      <c r="O247" s="204" t="s">
        <v>1050</v>
      </c>
      <c r="P247" t="s">
        <v>1051</v>
      </c>
    </row>
    <row r="248" spans="1:16" ht="13.5" thickBot="1" x14ac:dyDescent="0.25">
      <c r="A248" s="19" t="s">
        <v>1056</v>
      </c>
      <c r="B248" s="5" t="s">
        <v>30</v>
      </c>
      <c r="C248" s="19">
        <v>53410.586499999998</v>
      </c>
      <c r="D248" t="s">
        <v>230</v>
      </c>
      <c r="E248" s="197">
        <v>32238.440275979134</v>
      </c>
      <c r="F248" s="5" t="s">
        <v>48</v>
      </c>
      <c r="G248" t="s">
        <v>1660</v>
      </c>
      <c r="H248" s="19">
        <v>32238.5</v>
      </c>
      <c r="I248" s="202" t="s">
        <v>1052</v>
      </c>
      <c r="J248" s="203" t="s">
        <v>1053</v>
      </c>
      <c r="K248" s="202">
        <v>32238.5</v>
      </c>
      <c r="L248" s="202" t="s">
        <v>1054</v>
      </c>
      <c r="M248" s="203" t="s">
        <v>722</v>
      </c>
      <c r="N248" s="203" t="s">
        <v>723</v>
      </c>
      <c r="O248" s="204" t="s">
        <v>1055</v>
      </c>
      <c r="P248" t="s">
        <v>1056</v>
      </c>
    </row>
    <row r="249" spans="1:16" ht="13.5" thickBot="1" x14ac:dyDescent="0.25">
      <c r="A249" s="19" t="s">
        <v>1062</v>
      </c>
      <c r="B249" s="5" t="s">
        <v>32</v>
      </c>
      <c r="C249" s="19">
        <v>53414.674500000001</v>
      </c>
      <c r="D249" t="s">
        <v>230</v>
      </c>
      <c r="E249" s="197">
        <v>32247.939362737685</v>
      </c>
      <c r="F249" s="5" t="s">
        <v>48</v>
      </c>
      <c r="G249" t="s">
        <v>1661</v>
      </c>
      <c r="H249" s="19">
        <v>32248</v>
      </c>
      <c r="I249" s="202" t="s">
        <v>1057</v>
      </c>
      <c r="J249" s="203" t="s">
        <v>1058</v>
      </c>
      <c r="K249" s="202">
        <v>32248</v>
      </c>
      <c r="L249" s="202" t="s">
        <v>1059</v>
      </c>
      <c r="M249" s="203" t="s">
        <v>916</v>
      </c>
      <c r="N249" s="203" t="s">
        <v>1060</v>
      </c>
      <c r="O249" s="204" t="s">
        <v>1061</v>
      </c>
      <c r="P249" t="s">
        <v>1062</v>
      </c>
    </row>
    <row r="250" spans="1:16" ht="13.5" thickBot="1" x14ac:dyDescent="0.25">
      <c r="A250" s="19" t="s">
        <v>1062</v>
      </c>
      <c r="B250" s="5" t="s">
        <v>30</v>
      </c>
      <c r="C250" s="19">
        <v>53430.813600000001</v>
      </c>
      <c r="D250" t="s">
        <v>230</v>
      </c>
      <c r="E250" s="197">
        <v>32285.441004397373</v>
      </c>
      <c r="F250" s="5" t="s">
        <v>48</v>
      </c>
      <c r="G250" t="s">
        <v>1662</v>
      </c>
      <c r="H250" s="19">
        <v>32285.5</v>
      </c>
      <c r="I250" s="202" t="s">
        <v>1063</v>
      </c>
      <c r="J250" s="203" t="s">
        <v>1064</v>
      </c>
      <c r="K250" s="202" t="s">
        <v>1065</v>
      </c>
      <c r="L250" s="202" t="s">
        <v>1066</v>
      </c>
      <c r="M250" s="203" t="s">
        <v>916</v>
      </c>
      <c r="N250" s="203" t="s">
        <v>1060</v>
      </c>
      <c r="O250" s="204" t="s">
        <v>1061</v>
      </c>
      <c r="P250" t="s">
        <v>1062</v>
      </c>
    </row>
    <row r="251" spans="1:16" ht="13.5" thickBot="1" x14ac:dyDescent="0.25">
      <c r="A251" s="19" t="s">
        <v>1062</v>
      </c>
      <c r="B251" s="5" t="s">
        <v>30</v>
      </c>
      <c r="C251" s="19">
        <v>53431.6711</v>
      </c>
      <c r="D251" t="s">
        <v>230</v>
      </c>
      <c r="E251" s="197">
        <v>32287.433535438329</v>
      </c>
      <c r="F251" s="5" t="s">
        <v>48</v>
      </c>
      <c r="G251" t="s">
        <v>1663</v>
      </c>
      <c r="H251" s="19">
        <v>32287.5</v>
      </c>
      <c r="I251" s="202" t="s">
        <v>1067</v>
      </c>
      <c r="J251" s="203" t="s">
        <v>1068</v>
      </c>
      <c r="K251" s="202" t="s">
        <v>1069</v>
      </c>
      <c r="L251" s="202" t="s">
        <v>1070</v>
      </c>
      <c r="M251" s="203" t="s">
        <v>916</v>
      </c>
      <c r="N251" s="203" t="s">
        <v>1060</v>
      </c>
      <c r="O251" s="204" t="s">
        <v>1061</v>
      </c>
      <c r="P251" t="s">
        <v>1062</v>
      </c>
    </row>
    <row r="252" spans="1:16" ht="13.5" thickBot="1" x14ac:dyDescent="0.25">
      <c r="A252" s="19" t="s">
        <v>1062</v>
      </c>
      <c r="B252" s="5" t="s">
        <v>32</v>
      </c>
      <c r="C252" s="19">
        <v>53432.751499999998</v>
      </c>
      <c r="D252" t="s">
        <v>230</v>
      </c>
      <c r="E252" s="197">
        <v>32289.944008367369</v>
      </c>
      <c r="F252" s="5" t="s">
        <v>48</v>
      </c>
      <c r="G252" t="s">
        <v>1664</v>
      </c>
      <c r="H252" s="19">
        <v>32290</v>
      </c>
      <c r="I252" s="202" t="s">
        <v>1071</v>
      </c>
      <c r="J252" s="203" t="s">
        <v>1072</v>
      </c>
      <c r="K252" s="202" t="s">
        <v>1073</v>
      </c>
      <c r="L252" s="202" t="s">
        <v>962</v>
      </c>
      <c r="M252" s="203" t="s">
        <v>916</v>
      </c>
      <c r="N252" s="203" t="s">
        <v>1060</v>
      </c>
      <c r="O252" s="204" t="s">
        <v>1061</v>
      </c>
      <c r="P252" t="s">
        <v>1062</v>
      </c>
    </row>
    <row r="253" spans="1:16" ht="13.5" thickBot="1" x14ac:dyDescent="0.25">
      <c r="A253" s="19" t="s">
        <v>1062</v>
      </c>
      <c r="B253" s="5" t="s">
        <v>32</v>
      </c>
      <c r="C253" s="19">
        <v>53433.609600000003</v>
      </c>
      <c r="D253" t="s">
        <v>230</v>
      </c>
      <c r="E253" s="197">
        <v>32291.937933599158</v>
      </c>
      <c r="F253" s="5" t="s">
        <v>48</v>
      </c>
      <c r="G253" t="s">
        <v>1665</v>
      </c>
      <c r="H253" s="19">
        <v>32292</v>
      </c>
      <c r="I253" s="202" t="s">
        <v>1074</v>
      </c>
      <c r="J253" s="203" t="s">
        <v>1075</v>
      </c>
      <c r="K253" s="202" t="s">
        <v>1076</v>
      </c>
      <c r="L253" s="202" t="s">
        <v>1077</v>
      </c>
      <c r="M253" s="203" t="s">
        <v>916</v>
      </c>
      <c r="N253" s="203" t="s">
        <v>1060</v>
      </c>
      <c r="O253" s="204" t="s">
        <v>1061</v>
      </c>
      <c r="P253" t="s">
        <v>1062</v>
      </c>
    </row>
    <row r="254" spans="1:16" ht="13.5" thickBot="1" x14ac:dyDescent="0.25">
      <c r="A254" s="19" t="s">
        <v>1062</v>
      </c>
      <c r="B254" s="5" t="s">
        <v>30</v>
      </c>
      <c r="C254" s="19">
        <v>53433.824200000003</v>
      </c>
      <c r="D254" t="s">
        <v>230</v>
      </c>
      <c r="E254" s="197">
        <v>32292.436589180954</v>
      </c>
      <c r="F254" s="5" t="s">
        <v>48</v>
      </c>
      <c r="G254" t="s">
        <v>1666</v>
      </c>
      <c r="H254" s="19">
        <v>32292.5</v>
      </c>
      <c r="I254" s="202" t="s">
        <v>1078</v>
      </c>
      <c r="J254" s="203" t="s">
        <v>1079</v>
      </c>
      <c r="K254" s="202" t="s">
        <v>1080</v>
      </c>
      <c r="L254" s="202" t="s">
        <v>1081</v>
      </c>
      <c r="M254" s="203" t="s">
        <v>916</v>
      </c>
      <c r="N254" s="203" t="s">
        <v>1060</v>
      </c>
      <c r="O254" s="204" t="s">
        <v>1061</v>
      </c>
      <c r="P254" t="s">
        <v>1062</v>
      </c>
    </row>
    <row r="255" spans="1:16" ht="13.5" thickBot="1" x14ac:dyDescent="0.25">
      <c r="A255" s="19" t="s">
        <v>1062</v>
      </c>
      <c r="B255" s="5" t="s">
        <v>30</v>
      </c>
      <c r="C255" s="19">
        <v>53434.688600000001</v>
      </c>
      <c r="D255" t="s">
        <v>230</v>
      </c>
      <c r="E255" s="197">
        <v>32294.445153416294</v>
      </c>
      <c r="F255" s="5" t="s">
        <v>48</v>
      </c>
      <c r="G255" t="s">
        <v>1667</v>
      </c>
      <c r="H255" s="19">
        <v>32294.5</v>
      </c>
      <c r="I255" s="202" t="s">
        <v>1082</v>
      </c>
      <c r="J255" s="203" t="s">
        <v>1083</v>
      </c>
      <c r="K255" s="202" t="s">
        <v>1084</v>
      </c>
      <c r="L255" s="202" t="s">
        <v>1085</v>
      </c>
      <c r="M255" s="203" t="s">
        <v>916</v>
      </c>
      <c r="N255" s="203" t="s">
        <v>1060</v>
      </c>
      <c r="O255" s="204" t="s">
        <v>1061</v>
      </c>
      <c r="P255" t="s">
        <v>1062</v>
      </c>
    </row>
    <row r="256" spans="1:16" ht="13.5" thickBot="1" x14ac:dyDescent="0.25">
      <c r="A256" s="19" t="s">
        <v>1062</v>
      </c>
      <c r="B256" s="5" t="s">
        <v>32</v>
      </c>
      <c r="C256" s="19">
        <v>53436.6247</v>
      </c>
      <c r="D256" t="s">
        <v>230</v>
      </c>
      <c r="E256" s="197">
        <v>32298.94397481385</v>
      </c>
      <c r="F256" s="5" t="s">
        <v>48</v>
      </c>
      <c r="G256" t="s">
        <v>1668</v>
      </c>
      <c r="H256" s="19">
        <v>32299</v>
      </c>
      <c r="I256" s="202" t="s">
        <v>1086</v>
      </c>
      <c r="J256" s="203" t="s">
        <v>1087</v>
      </c>
      <c r="K256" s="202" t="s">
        <v>1088</v>
      </c>
      <c r="L256" s="202" t="s">
        <v>962</v>
      </c>
      <c r="M256" s="203" t="s">
        <v>916</v>
      </c>
      <c r="N256" s="203" t="s">
        <v>1060</v>
      </c>
      <c r="O256" s="204" t="s">
        <v>1061</v>
      </c>
      <c r="P256" t="s">
        <v>1062</v>
      </c>
    </row>
    <row r="257" spans="1:16" ht="13.5" thickBot="1" x14ac:dyDescent="0.25">
      <c r="A257" s="19" t="s">
        <v>1062</v>
      </c>
      <c r="B257" s="5" t="s">
        <v>32</v>
      </c>
      <c r="C257" s="19">
        <v>53438.777600000001</v>
      </c>
      <c r="D257" t="s">
        <v>230</v>
      </c>
      <c r="E257" s="197">
        <v>32303.946563826197</v>
      </c>
      <c r="F257" s="5" t="s">
        <v>48</v>
      </c>
      <c r="G257" t="s">
        <v>1669</v>
      </c>
      <c r="H257" s="19">
        <v>32304</v>
      </c>
      <c r="I257" s="202" t="s">
        <v>1089</v>
      </c>
      <c r="J257" s="203" t="s">
        <v>1090</v>
      </c>
      <c r="K257" s="202" t="s">
        <v>1091</v>
      </c>
      <c r="L257" s="202" t="s">
        <v>1092</v>
      </c>
      <c r="M257" s="203" t="s">
        <v>916</v>
      </c>
      <c r="N257" s="203" t="s">
        <v>1060</v>
      </c>
      <c r="O257" s="204" t="s">
        <v>1061</v>
      </c>
      <c r="P257" t="s">
        <v>1062</v>
      </c>
    </row>
    <row r="258" spans="1:16" ht="13.5" thickBot="1" x14ac:dyDescent="0.25">
      <c r="A258" s="19" t="s">
        <v>1062</v>
      </c>
      <c r="B258" s="5" t="s">
        <v>32</v>
      </c>
      <c r="C258" s="19">
        <v>53439.636100000003</v>
      </c>
      <c r="D258" t="s">
        <v>230</v>
      </c>
      <c r="E258" s="197">
        <v>32305.941418518523</v>
      </c>
      <c r="F258" s="5" t="s">
        <v>48</v>
      </c>
      <c r="G258" t="s">
        <v>1670</v>
      </c>
      <c r="H258" s="19">
        <v>32306</v>
      </c>
      <c r="I258" s="202" t="s">
        <v>1093</v>
      </c>
      <c r="J258" s="203" t="s">
        <v>1094</v>
      </c>
      <c r="K258" s="202" t="s">
        <v>1095</v>
      </c>
      <c r="L258" s="202" t="s">
        <v>1096</v>
      </c>
      <c r="M258" s="203" t="s">
        <v>916</v>
      </c>
      <c r="N258" s="203" t="s">
        <v>1060</v>
      </c>
      <c r="O258" s="204" t="s">
        <v>1061</v>
      </c>
      <c r="P258" t="s">
        <v>1062</v>
      </c>
    </row>
    <row r="259" spans="1:16" ht="13.5" thickBot="1" x14ac:dyDescent="0.25">
      <c r="A259" s="19" t="s">
        <v>1062</v>
      </c>
      <c r="B259" s="5" t="s">
        <v>30</v>
      </c>
      <c r="C259" s="19">
        <v>53444.584900000002</v>
      </c>
      <c r="D259" t="s">
        <v>230</v>
      </c>
      <c r="E259" s="197">
        <v>32317.440704367509</v>
      </c>
      <c r="F259" s="5" t="s">
        <v>48</v>
      </c>
      <c r="G259" t="s">
        <v>1671</v>
      </c>
      <c r="H259" s="19">
        <v>32317.5</v>
      </c>
      <c r="I259" s="202" t="s">
        <v>1097</v>
      </c>
      <c r="J259" s="203" t="s">
        <v>1098</v>
      </c>
      <c r="K259" s="202" t="s">
        <v>1099</v>
      </c>
      <c r="L259" s="202" t="s">
        <v>1021</v>
      </c>
      <c r="M259" s="203" t="s">
        <v>916</v>
      </c>
      <c r="N259" s="203" t="s">
        <v>1060</v>
      </c>
      <c r="O259" s="204" t="s">
        <v>1061</v>
      </c>
      <c r="P259" t="s">
        <v>1062</v>
      </c>
    </row>
    <row r="260" spans="1:16" ht="13.5" thickBot="1" x14ac:dyDescent="0.25">
      <c r="A260" s="19" t="s">
        <v>1062</v>
      </c>
      <c r="B260" s="5" t="s">
        <v>32</v>
      </c>
      <c r="C260" s="19">
        <v>53444.7978</v>
      </c>
      <c r="D260" t="s">
        <v>230</v>
      </c>
      <c r="E260" s="197">
        <v>32317.935409741989</v>
      </c>
      <c r="F260" s="5" t="s">
        <v>48</v>
      </c>
      <c r="G260" t="s">
        <v>1672</v>
      </c>
      <c r="H260" s="19">
        <v>32318</v>
      </c>
      <c r="I260" s="202" t="s">
        <v>1100</v>
      </c>
      <c r="J260" s="203" t="s">
        <v>1101</v>
      </c>
      <c r="K260" s="202" t="s">
        <v>1102</v>
      </c>
      <c r="L260" s="202" t="s">
        <v>1103</v>
      </c>
      <c r="M260" s="203" t="s">
        <v>916</v>
      </c>
      <c r="N260" s="203" t="s">
        <v>1060</v>
      </c>
      <c r="O260" s="204" t="s">
        <v>1061</v>
      </c>
      <c r="P260" t="s">
        <v>1062</v>
      </c>
    </row>
    <row r="261" spans="1:16" ht="13.5" thickBot="1" x14ac:dyDescent="0.25">
      <c r="A261" s="19" t="s">
        <v>1062</v>
      </c>
      <c r="B261" s="5" t="s">
        <v>32</v>
      </c>
      <c r="C261" s="19">
        <v>53445.662499999999</v>
      </c>
      <c r="D261" t="s">
        <v>230</v>
      </c>
      <c r="E261" s="197">
        <v>32319.944671072739</v>
      </c>
      <c r="F261" s="5" t="s">
        <v>48</v>
      </c>
      <c r="G261" t="s">
        <v>1673</v>
      </c>
      <c r="H261" s="19">
        <v>32320</v>
      </c>
      <c r="I261" s="202" t="s">
        <v>1104</v>
      </c>
      <c r="J261" s="203" t="s">
        <v>1105</v>
      </c>
      <c r="K261" s="202" t="s">
        <v>1106</v>
      </c>
      <c r="L261" s="202" t="s">
        <v>1107</v>
      </c>
      <c r="M261" s="203" t="s">
        <v>916</v>
      </c>
      <c r="N261" s="203" t="s">
        <v>1060</v>
      </c>
      <c r="O261" s="204" t="s">
        <v>1061</v>
      </c>
      <c r="P261" t="s">
        <v>1062</v>
      </c>
    </row>
    <row r="262" spans="1:16" ht="13.5" thickBot="1" x14ac:dyDescent="0.25">
      <c r="A262" s="19" t="s">
        <v>1062</v>
      </c>
      <c r="B262" s="5" t="s">
        <v>30</v>
      </c>
      <c r="C262" s="19">
        <v>53446.737399999998</v>
      </c>
      <c r="D262" t="s">
        <v>230</v>
      </c>
      <c r="E262" s="197">
        <v>32322.442363919301</v>
      </c>
      <c r="F262" s="5" t="s">
        <v>48</v>
      </c>
      <c r="G262" t="s">
        <v>1674</v>
      </c>
      <c r="H262" s="19">
        <v>32322.5</v>
      </c>
      <c r="I262" s="202" t="s">
        <v>1108</v>
      </c>
      <c r="J262" s="203" t="s">
        <v>1109</v>
      </c>
      <c r="K262" s="202" t="s">
        <v>1110</v>
      </c>
      <c r="L262" s="202" t="s">
        <v>1111</v>
      </c>
      <c r="M262" s="203" t="s">
        <v>916</v>
      </c>
      <c r="N262" s="203" t="s">
        <v>1060</v>
      </c>
      <c r="O262" s="204" t="s">
        <v>1061</v>
      </c>
      <c r="P262" t="s">
        <v>1062</v>
      </c>
    </row>
    <row r="263" spans="1:16" ht="13.5" thickBot="1" x14ac:dyDescent="0.25">
      <c r="A263" s="19" t="s">
        <v>1062</v>
      </c>
      <c r="B263" s="5" t="s">
        <v>30</v>
      </c>
      <c r="C263" s="19">
        <v>53447.5982</v>
      </c>
      <c r="D263" t="s">
        <v>230</v>
      </c>
      <c r="E263" s="197">
        <v>32324.442563009754</v>
      </c>
      <c r="F263" s="5" t="s">
        <v>48</v>
      </c>
      <c r="G263" t="s">
        <v>1675</v>
      </c>
      <c r="H263" s="19">
        <v>32324.5</v>
      </c>
      <c r="I263" s="202" t="s">
        <v>1112</v>
      </c>
      <c r="J263" s="203" t="s">
        <v>1113</v>
      </c>
      <c r="K263" s="202" t="s">
        <v>1114</v>
      </c>
      <c r="L263" s="202" t="s">
        <v>985</v>
      </c>
      <c r="M263" s="203" t="s">
        <v>916</v>
      </c>
      <c r="N263" s="203" t="s">
        <v>1060</v>
      </c>
      <c r="O263" s="204" t="s">
        <v>1061</v>
      </c>
      <c r="P263" t="s">
        <v>1062</v>
      </c>
    </row>
    <row r="264" spans="1:16" ht="13.5" thickBot="1" x14ac:dyDescent="0.25">
      <c r="A264" s="19" t="s">
        <v>1062</v>
      </c>
      <c r="B264" s="5" t="s">
        <v>32</v>
      </c>
      <c r="C264" s="19">
        <v>53448.673499999997</v>
      </c>
      <c r="D264" t="s">
        <v>230</v>
      </c>
      <c r="E264" s="197">
        <v>32326.941185316857</v>
      </c>
      <c r="F264" s="5" t="s">
        <v>48</v>
      </c>
      <c r="G264" t="s">
        <v>1676</v>
      </c>
      <c r="H264" s="19">
        <v>32327</v>
      </c>
      <c r="I264" s="202" t="s">
        <v>1115</v>
      </c>
      <c r="J264" s="203" t="s">
        <v>1116</v>
      </c>
      <c r="K264" s="202" t="s">
        <v>1117</v>
      </c>
      <c r="L264" s="202" t="s">
        <v>1118</v>
      </c>
      <c r="M264" s="203" t="s">
        <v>916</v>
      </c>
      <c r="N264" s="203" t="s">
        <v>1060</v>
      </c>
      <c r="O264" s="204" t="s">
        <v>1061</v>
      </c>
      <c r="P264" t="s">
        <v>1062</v>
      </c>
    </row>
    <row r="265" spans="1:16" ht="13.5" thickBot="1" x14ac:dyDescent="0.25">
      <c r="A265" s="19" t="s">
        <v>1062</v>
      </c>
      <c r="B265" s="5" t="s">
        <v>30</v>
      </c>
      <c r="C265" s="19">
        <v>53449.7477</v>
      </c>
      <c r="D265" t="s">
        <v>230</v>
      </c>
      <c r="E265" s="197">
        <v>32329.437251607476</v>
      </c>
      <c r="F265" s="5" t="s">
        <v>48</v>
      </c>
      <c r="G265" t="s">
        <v>1677</v>
      </c>
      <c r="H265" s="19">
        <v>32329.5</v>
      </c>
      <c r="I265" s="202" t="s">
        <v>1119</v>
      </c>
      <c r="J265" s="203" t="s">
        <v>1120</v>
      </c>
      <c r="K265" s="202" t="s">
        <v>1121</v>
      </c>
      <c r="L265" s="202" t="s">
        <v>1122</v>
      </c>
      <c r="M265" s="203" t="s">
        <v>916</v>
      </c>
      <c r="N265" s="203" t="s">
        <v>1060</v>
      </c>
      <c r="O265" s="204" t="s">
        <v>1061</v>
      </c>
      <c r="P265" t="s">
        <v>1062</v>
      </c>
    </row>
    <row r="266" spans="1:16" ht="13.5" thickBot="1" x14ac:dyDescent="0.25">
      <c r="A266" s="19" t="s">
        <v>1128</v>
      </c>
      <c r="B266" s="5" t="s">
        <v>32</v>
      </c>
      <c r="C266" s="19">
        <v>53453.404799999997</v>
      </c>
      <c r="D266" t="s">
        <v>230</v>
      </c>
      <c r="E266" s="197">
        <v>32337.935076995109</v>
      </c>
      <c r="F266" s="5" t="s">
        <v>48</v>
      </c>
      <c r="G266" t="s">
        <v>1678</v>
      </c>
      <c r="H266" s="19">
        <v>32338</v>
      </c>
      <c r="I266" s="202" t="s">
        <v>1123</v>
      </c>
      <c r="J266" s="203" t="s">
        <v>1124</v>
      </c>
      <c r="K266" s="202" t="s">
        <v>1125</v>
      </c>
      <c r="L266" s="202" t="s">
        <v>1126</v>
      </c>
      <c r="M266" s="203" t="s">
        <v>722</v>
      </c>
      <c r="N266" s="203" t="s">
        <v>723</v>
      </c>
      <c r="O266" s="204" t="s">
        <v>1127</v>
      </c>
      <c r="P266" t="s">
        <v>1128</v>
      </c>
    </row>
    <row r="267" spans="1:16" ht="13.5" thickBot="1" x14ac:dyDescent="0.25">
      <c r="A267" s="19" t="s">
        <v>1062</v>
      </c>
      <c r="B267" s="5" t="s">
        <v>32</v>
      </c>
      <c r="C267" s="19">
        <v>53458.571000000004</v>
      </c>
      <c r="D267" t="s">
        <v>230</v>
      </c>
      <c r="E267" s="197">
        <v>32349.939524649719</v>
      </c>
      <c r="F267" s="5" t="s">
        <v>48</v>
      </c>
      <c r="G267" t="s">
        <v>1679</v>
      </c>
      <c r="H267" s="19">
        <v>32350</v>
      </c>
      <c r="I267" s="202" t="s">
        <v>1129</v>
      </c>
      <c r="J267" s="203" t="s">
        <v>1130</v>
      </c>
      <c r="K267" s="202" t="s">
        <v>1131</v>
      </c>
      <c r="L267" s="202" t="s">
        <v>1059</v>
      </c>
      <c r="M267" s="203" t="s">
        <v>916</v>
      </c>
      <c r="N267" s="203" t="s">
        <v>1060</v>
      </c>
      <c r="O267" s="204" t="s">
        <v>1061</v>
      </c>
      <c r="P267" t="s">
        <v>1062</v>
      </c>
    </row>
    <row r="268" spans="1:16" ht="13.5" thickBot="1" x14ac:dyDescent="0.25">
      <c r="A268" s="19" t="s">
        <v>1062</v>
      </c>
      <c r="B268" s="5" t="s">
        <v>30</v>
      </c>
      <c r="C268" s="19">
        <v>53459.649299999997</v>
      </c>
      <c r="D268" t="s">
        <v>230</v>
      </c>
      <c r="E268" s="197">
        <v>32352.445117910891</v>
      </c>
      <c r="F268" s="5" t="s">
        <v>48</v>
      </c>
      <c r="G268" t="s">
        <v>1680</v>
      </c>
      <c r="H268" s="19">
        <v>32352.5</v>
      </c>
      <c r="I268" s="202" t="s">
        <v>1132</v>
      </c>
      <c r="J268" s="203" t="s">
        <v>1133</v>
      </c>
      <c r="K268" s="202" t="s">
        <v>1134</v>
      </c>
      <c r="L268" s="202" t="s">
        <v>1135</v>
      </c>
      <c r="M268" s="203" t="s">
        <v>916</v>
      </c>
      <c r="N268" s="203" t="s">
        <v>1060</v>
      </c>
      <c r="O268" s="204" t="s">
        <v>1061</v>
      </c>
      <c r="P268" t="s">
        <v>1062</v>
      </c>
    </row>
    <row r="269" spans="1:16" ht="13.5" thickBot="1" x14ac:dyDescent="0.25">
      <c r="A269" s="19" t="s">
        <v>1141</v>
      </c>
      <c r="B269" s="5" t="s">
        <v>32</v>
      </c>
      <c r="C269" s="19">
        <v>53462.445200000002</v>
      </c>
      <c r="D269" t="s">
        <v>230</v>
      </c>
      <c r="E269" s="197">
        <v>32358.941814747548</v>
      </c>
      <c r="F269" s="5" t="s">
        <v>48</v>
      </c>
      <c r="G269" t="s">
        <v>1681</v>
      </c>
      <c r="H269" s="19">
        <v>32359</v>
      </c>
      <c r="I269" s="202" t="s">
        <v>1136</v>
      </c>
      <c r="J269" s="203" t="s">
        <v>1137</v>
      </c>
      <c r="K269" s="202" t="s">
        <v>1138</v>
      </c>
      <c r="L269" s="202" t="s">
        <v>1139</v>
      </c>
      <c r="M269" s="203" t="s">
        <v>722</v>
      </c>
      <c r="N269" s="203" t="s">
        <v>1060</v>
      </c>
      <c r="O269" s="204" t="s">
        <v>1140</v>
      </c>
      <c r="P269" t="s">
        <v>1141</v>
      </c>
    </row>
    <row r="270" spans="1:16" ht="13.5" thickBot="1" x14ac:dyDescent="0.25">
      <c r="A270" s="19" t="s">
        <v>1062</v>
      </c>
      <c r="B270" s="5" t="s">
        <v>30</v>
      </c>
      <c r="C270" s="19">
        <v>53462.660900000003</v>
      </c>
      <c r="D270" t="s">
        <v>230</v>
      </c>
      <c r="E270" s="197">
        <v>32359.443026345842</v>
      </c>
      <c r="F270" s="5" t="s">
        <v>48</v>
      </c>
      <c r="G270" t="s">
        <v>1682</v>
      </c>
      <c r="H270" s="19">
        <v>32359.5</v>
      </c>
      <c r="I270" s="202" t="s">
        <v>1142</v>
      </c>
      <c r="J270" s="203" t="s">
        <v>1143</v>
      </c>
      <c r="K270" s="202" t="s">
        <v>1144</v>
      </c>
      <c r="L270" s="202" t="s">
        <v>950</v>
      </c>
      <c r="M270" s="203" t="s">
        <v>916</v>
      </c>
      <c r="N270" s="203" t="s">
        <v>1060</v>
      </c>
      <c r="O270" s="204" t="s">
        <v>1061</v>
      </c>
      <c r="P270" t="s">
        <v>1062</v>
      </c>
    </row>
    <row r="271" spans="1:16" ht="13.5" thickBot="1" x14ac:dyDescent="0.25">
      <c r="A271" s="19" t="s">
        <v>1056</v>
      </c>
      <c r="B271" s="5" t="s">
        <v>32</v>
      </c>
      <c r="C271" s="19">
        <v>53465.457199999997</v>
      </c>
      <c r="D271" t="s">
        <v>230</v>
      </c>
      <c r="E271" s="197">
        <v>32365.940652643018</v>
      </c>
      <c r="F271" s="5" t="s">
        <v>48</v>
      </c>
      <c r="G271" t="s">
        <v>1683</v>
      </c>
      <c r="H271" s="19">
        <v>32366</v>
      </c>
      <c r="I271" s="202" t="s">
        <v>1145</v>
      </c>
      <c r="J271" s="203" t="s">
        <v>1146</v>
      </c>
      <c r="K271" s="202" t="s">
        <v>1147</v>
      </c>
      <c r="L271" s="202" t="s">
        <v>1148</v>
      </c>
      <c r="M271" s="203" t="s">
        <v>722</v>
      </c>
      <c r="N271" s="203" t="s">
        <v>723</v>
      </c>
      <c r="O271" s="204" t="s">
        <v>1055</v>
      </c>
      <c r="P271" t="s">
        <v>1056</v>
      </c>
    </row>
    <row r="272" spans="1:16" ht="13.5" thickBot="1" x14ac:dyDescent="0.25">
      <c r="A272" s="19" t="s">
        <v>1046</v>
      </c>
      <c r="B272" s="5" t="s">
        <v>30</v>
      </c>
      <c r="C272" s="19">
        <v>53469.9784</v>
      </c>
      <c r="D272" t="s">
        <v>230</v>
      </c>
      <c r="E272" s="197" t="e">
        <v>#N/A</v>
      </c>
      <c r="F272" s="5" t="s">
        <v>48</v>
      </c>
      <c r="G272" t="s">
        <v>1684</v>
      </c>
      <c r="H272" s="19">
        <v>32376.5</v>
      </c>
      <c r="I272" s="202" t="s">
        <v>1149</v>
      </c>
      <c r="J272" s="203" t="s">
        <v>1150</v>
      </c>
      <c r="K272" s="202" t="s">
        <v>1151</v>
      </c>
      <c r="L272" s="202" t="s">
        <v>979</v>
      </c>
      <c r="M272" s="203" t="s">
        <v>722</v>
      </c>
      <c r="N272" s="203" t="s">
        <v>723</v>
      </c>
      <c r="O272" s="204" t="s">
        <v>1152</v>
      </c>
      <c r="P272" t="s">
        <v>1046</v>
      </c>
    </row>
    <row r="273" spans="1:16" ht="13.5" thickBot="1" x14ac:dyDescent="0.25">
      <c r="A273" s="19" t="s">
        <v>1062</v>
      </c>
      <c r="B273" s="5" t="s">
        <v>32</v>
      </c>
      <c r="C273" s="19">
        <v>53476.646500000003</v>
      </c>
      <c r="D273" t="s">
        <v>230</v>
      </c>
      <c r="E273" s="197">
        <v>32391.940684802368</v>
      </c>
      <c r="F273" s="5" t="s">
        <v>48</v>
      </c>
      <c r="G273" t="s">
        <v>1685</v>
      </c>
      <c r="H273" s="19">
        <v>32392</v>
      </c>
      <c r="I273" s="202" t="s">
        <v>1153</v>
      </c>
      <c r="J273" s="203" t="s">
        <v>1154</v>
      </c>
      <c r="K273" s="202" t="s">
        <v>1155</v>
      </c>
      <c r="L273" s="202" t="s">
        <v>1148</v>
      </c>
      <c r="M273" s="203" t="s">
        <v>916</v>
      </c>
      <c r="N273" s="203" t="s">
        <v>1060</v>
      </c>
      <c r="O273" s="204" t="s">
        <v>1061</v>
      </c>
      <c r="P273" t="s">
        <v>1062</v>
      </c>
    </row>
    <row r="274" spans="1:16" ht="13.5" thickBot="1" x14ac:dyDescent="0.25">
      <c r="A274" s="19" t="s">
        <v>1056</v>
      </c>
      <c r="B274" s="5" t="s">
        <v>32</v>
      </c>
      <c r="C274" s="19">
        <v>53484.392800000001</v>
      </c>
      <c r="D274" t="s">
        <v>230</v>
      </c>
      <c r="E274" s="197">
        <v>32409.940385330177</v>
      </c>
      <c r="F274" s="5" t="s">
        <v>48</v>
      </c>
      <c r="G274" t="s">
        <v>1686</v>
      </c>
      <c r="H274" s="19">
        <v>32410</v>
      </c>
      <c r="I274" s="202" t="s">
        <v>1156</v>
      </c>
      <c r="J274" s="203" t="s">
        <v>1157</v>
      </c>
      <c r="K274" s="202" t="s">
        <v>1158</v>
      </c>
      <c r="L274" s="202" t="s">
        <v>1054</v>
      </c>
      <c r="M274" s="203" t="s">
        <v>722</v>
      </c>
      <c r="N274" s="203" t="s">
        <v>723</v>
      </c>
      <c r="O274" s="204" t="s">
        <v>1055</v>
      </c>
      <c r="P274" t="s">
        <v>1056</v>
      </c>
    </row>
    <row r="275" spans="1:16" ht="13.5" thickBot="1" x14ac:dyDescent="0.25">
      <c r="A275" s="19" t="s">
        <v>1062</v>
      </c>
      <c r="B275" s="5" t="s">
        <v>32</v>
      </c>
      <c r="C275" s="19">
        <v>53489.557800000002</v>
      </c>
      <c r="D275" t="s">
        <v>230</v>
      </c>
      <c r="E275" s="197">
        <v>32421.94204460314</v>
      </c>
      <c r="F275" s="5" t="s">
        <v>48</v>
      </c>
      <c r="G275" t="s">
        <v>1687</v>
      </c>
      <c r="H275" s="19">
        <v>32422</v>
      </c>
      <c r="I275" s="202" t="s">
        <v>1159</v>
      </c>
      <c r="J275" s="203" t="s">
        <v>1160</v>
      </c>
      <c r="K275" s="202" t="s">
        <v>1161</v>
      </c>
      <c r="L275" s="202" t="s">
        <v>1162</v>
      </c>
      <c r="M275" s="203" t="s">
        <v>916</v>
      </c>
      <c r="N275" s="203" t="s">
        <v>1060</v>
      </c>
      <c r="O275" s="204" t="s">
        <v>1061</v>
      </c>
      <c r="P275" t="s">
        <v>1062</v>
      </c>
    </row>
    <row r="276" spans="1:16" ht="13.5" thickBot="1" x14ac:dyDescent="0.25">
      <c r="A276" s="19" t="s">
        <v>1168</v>
      </c>
      <c r="B276" s="5" t="s">
        <v>32</v>
      </c>
      <c r="C276" s="19">
        <v>53683.649879999997</v>
      </c>
      <c r="D276" t="s">
        <v>230</v>
      </c>
      <c r="E276" s="197">
        <v>32872.944370206358</v>
      </c>
      <c r="F276" s="5" t="s">
        <v>48</v>
      </c>
      <c r="G276" t="s">
        <v>1688</v>
      </c>
      <c r="H276" s="19">
        <v>32873</v>
      </c>
      <c r="I276" s="202" t="s">
        <v>1163</v>
      </c>
      <c r="J276" s="203" t="s">
        <v>1164</v>
      </c>
      <c r="K276" s="202" t="s">
        <v>1165</v>
      </c>
      <c r="L276" s="202" t="s">
        <v>1166</v>
      </c>
      <c r="M276" s="203" t="s">
        <v>916</v>
      </c>
      <c r="N276" s="203" t="s">
        <v>149</v>
      </c>
      <c r="O276" s="204" t="s">
        <v>1167</v>
      </c>
      <c r="P276" t="s">
        <v>1168</v>
      </c>
    </row>
    <row r="277" spans="1:16" ht="13.5" thickBot="1" x14ac:dyDescent="0.25">
      <c r="A277" s="19" t="s">
        <v>1173</v>
      </c>
      <c r="B277" s="5" t="s">
        <v>32</v>
      </c>
      <c r="C277" s="19">
        <v>53744.328399999999</v>
      </c>
      <c r="D277" t="s">
        <v>230</v>
      </c>
      <c r="E277" s="197" t="e">
        <v>#N/A</v>
      </c>
      <c r="F277" s="5" t="s">
        <v>48</v>
      </c>
      <c r="G277" t="s">
        <v>1689</v>
      </c>
      <c r="H277" s="19">
        <v>33014</v>
      </c>
      <c r="I277" s="202" t="s">
        <v>1169</v>
      </c>
      <c r="J277" s="203" t="s">
        <v>1170</v>
      </c>
      <c r="K277" s="202" t="s">
        <v>1171</v>
      </c>
      <c r="L277" s="202" t="s">
        <v>1059</v>
      </c>
      <c r="M277" s="203" t="s">
        <v>722</v>
      </c>
      <c r="N277" s="203" t="s">
        <v>723</v>
      </c>
      <c r="O277" s="204" t="s">
        <v>1172</v>
      </c>
      <c r="P277" t="s">
        <v>1173</v>
      </c>
    </row>
    <row r="278" spans="1:16" ht="13.5" thickBot="1" x14ac:dyDescent="0.25">
      <c r="A278" s="19" t="s">
        <v>1179</v>
      </c>
      <c r="B278" s="5" t="s">
        <v>30</v>
      </c>
      <c r="C278" s="19">
        <v>53768.212500000001</v>
      </c>
      <c r="D278" t="s">
        <v>230</v>
      </c>
      <c r="E278" s="197" t="e">
        <v>#N/A</v>
      </c>
      <c r="F278" s="5" t="s">
        <v>48</v>
      </c>
      <c r="G278" t="s">
        <v>1690</v>
      </c>
      <c r="H278" s="19">
        <v>33069.5</v>
      </c>
      <c r="I278" s="202" t="s">
        <v>1174</v>
      </c>
      <c r="J278" s="203" t="s">
        <v>1175</v>
      </c>
      <c r="K278" s="202" t="s">
        <v>1176</v>
      </c>
      <c r="L278" s="202" t="s">
        <v>1177</v>
      </c>
      <c r="M278" s="203" t="s">
        <v>916</v>
      </c>
      <c r="N278" s="203" t="s">
        <v>37</v>
      </c>
      <c r="O278" s="204" t="s">
        <v>1178</v>
      </c>
      <c r="P278" t="s">
        <v>1179</v>
      </c>
    </row>
    <row r="279" spans="1:16" ht="13.5" thickBot="1" x14ac:dyDescent="0.25">
      <c r="A279" s="19" t="s">
        <v>1179</v>
      </c>
      <c r="B279" s="5" t="s">
        <v>30</v>
      </c>
      <c r="C279" s="19">
        <v>53768.213100000001</v>
      </c>
      <c r="D279" t="s">
        <v>230</v>
      </c>
      <c r="E279" s="197" t="e">
        <v>#N/A</v>
      </c>
      <c r="F279" s="5" t="s">
        <v>48</v>
      </c>
      <c r="G279" t="s">
        <v>1691</v>
      </c>
      <c r="H279" s="19">
        <v>33069.5</v>
      </c>
      <c r="I279" s="202" t="s">
        <v>1180</v>
      </c>
      <c r="J279" s="203" t="s">
        <v>1175</v>
      </c>
      <c r="K279" s="202" t="s">
        <v>1176</v>
      </c>
      <c r="L279" s="202" t="s">
        <v>1181</v>
      </c>
      <c r="M279" s="203" t="s">
        <v>916</v>
      </c>
      <c r="N279" s="203" t="s">
        <v>149</v>
      </c>
      <c r="O279" s="204" t="s">
        <v>1178</v>
      </c>
      <c r="P279" t="s">
        <v>1179</v>
      </c>
    </row>
    <row r="280" spans="1:16" ht="13.5" thickBot="1" x14ac:dyDescent="0.25">
      <c r="A280" s="19" t="s">
        <v>1179</v>
      </c>
      <c r="B280" s="5" t="s">
        <v>30</v>
      </c>
      <c r="C280" s="19">
        <v>53768.214200000002</v>
      </c>
      <c r="D280" t="s">
        <v>230</v>
      </c>
      <c r="E280" s="197" t="e">
        <v>#N/A</v>
      </c>
      <c r="F280" s="5" t="s">
        <v>48</v>
      </c>
      <c r="G280" t="s">
        <v>1692</v>
      </c>
      <c r="H280" s="19">
        <v>33069.5</v>
      </c>
      <c r="I280" s="202" t="s">
        <v>1182</v>
      </c>
      <c r="J280" s="203" t="s">
        <v>1183</v>
      </c>
      <c r="K280" s="202" t="s">
        <v>1176</v>
      </c>
      <c r="L280" s="202" t="s">
        <v>1096</v>
      </c>
      <c r="M280" s="203" t="s">
        <v>916</v>
      </c>
      <c r="N280" s="203" t="s">
        <v>48</v>
      </c>
      <c r="O280" s="204" t="s">
        <v>1178</v>
      </c>
      <c r="P280" t="s">
        <v>1179</v>
      </c>
    </row>
    <row r="281" spans="1:16" ht="13.5" thickBot="1" x14ac:dyDescent="0.25">
      <c r="A281" s="19" t="s">
        <v>1179</v>
      </c>
      <c r="B281" s="5" t="s">
        <v>32</v>
      </c>
      <c r="C281" s="19">
        <v>53769.289400000001</v>
      </c>
      <c r="D281" t="s">
        <v>230</v>
      </c>
      <c r="E281" s="197" t="e">
        <v>#N/A</v>
      </c>
      <c r="F281" s="5" t="s">
        <v>48</v>
      </c>
      <c r="G281" t="s">
        <v>1693</v>
      </c>
      <c r="H281" s="19">
        <v>33072</v>
      </c>
      <c r="I281" s="202" t="s">
        <v>1184</v>
      </c>
      <c r="J281" s="203" t="s">
        <v>1185</v>
      </c>
      <c r="K281" s="202" t="s">
        <v>1186</v>
      </c>
      <c r="L281" s="202" t="s">
        <v>1187</v>
      </c>
      <c r="M281" s="203" t="s">
        <v>916</v>
      </c>
      <c r="N281" s="203" t="s">
        <v>149</v>
      </c>
      <c r="O281" s="204" t="s">
        <v>1178</v>
      </c>
      <c r="P281" t="s">
        <v>1179</v>
      </c>
    </row>
    <row r="282" spans="1:16" ht="13.5" thickBot="1" x14ac:dyDescent="0.25">
      <c r="A282" s="19" t="s">
        <v>1179</v>
      </c>
      <c r="B282" s="5" t="s">
        <v>32</v>
      </c>
      <c r="C282" s="19">
        <v>53769.289700000001</v>
      </c>
      <c r="D282" t="s">
        <v>230</v>
      </c>
      <c r="E282" s="197" t="e">
        <v>#N/A</v>
      </c>
      <c r="F282" s="5" t="s">
        <v>48</v>
      </c>
      <c r="G282" t="s">
        <v>1694</v>
      </c>
      <c r="H282" s="19">
        <v>33072</v>
      </c>
      <c r="I282" s="202" t="s">
        <v>1188</v>
      </c>
      <c r="J282" s="203" t="s">
        <v>1189</v>
      </c>
      <c r="K282" s="202" t="s">
        <v>1186</v>
      </c>
      <c r="L282" s="202" t="s">
        <v>1021</v>
      </c>
      <c r="M282" s="203" t="s">
        <v>916</v>
      </c>
      <c r="N282" s="203" t="s">
        <v>48</v>
      </c>
      <c r="O282" s="204" t="s">
        <v>1178</v>
      </c>
      <c r="P282" t="s">
        <v>1179</v>
      </c>
    </row>
    <row r="283" spans="1:16" ht="13.5" thickBot="1" x14ac:dyDescent="0.25">
      <c r="A283" s="19" t="s">
        <v>1179</v>
      </c>
      <c r="B283" s="5" t="s">
        <v>32</v>
      </c>
      <c r="C283" s="19">
        <v>53769.290200000003</v>
      </c>
      <c r="D283" t="s">
        <v>230</v>
      </c>
      <c r="E283" s="197" t="e">
        <v>#N/A</v>
      </c>
      <c r="F283" s="5" t="s">
        <v>48</v>
      </c>
      <c r="G283" t="s">
        <v>1695</v>
      </c>
      <c r="H283" s="19">
        <v>33072</v>
      </c>
      <c r="I283" s="202" t="s">
        <v>1190</v>
      </c>
      <c r="J283" s="203" t="s">
        <v>1189</v>
      </c>
      <c r="K283" s="202" t="s">
        <v>1186</v>
      </c>
      <c r="L283" s="202" t="s">
        <v>1162</v>
      </c>
      <c r="M283" s="203" t="s">
        <v>916</v>
      </c>
      <c r="N283" s="203" t="s">
        <v>37</v>
      </c>
      <c r="O283" s="204" t="s">
        <v>1178</v>
      </c>
      <c r="P283" t="s">
        <v>1179</v>
      </c>
    </row>
    <row r="284" spans="1:16" ht="13.5" thickBot="1" x14ac:dyDescent="0.25">
      <c r="A284" s="19" t="s">
        <v>1173</v>
      </c>
      <c r="B284" s="5" t="s">
        <v>32</v>
      </c>
      <c r="C284" s="19">
        <v>54072.258999999998</v>
      </c>
      <c r="D284" t="s">
        <v>230</v>
      </c>
      <c r="E284" s="197" t="e">
        <v>#N/A</v>
      </c>
      <c r="F284" s="5" t="s">
        <v>48</v>
      </c>
      <c r="G284" t="s">
        <v>1696</v>
      </c>
      <c r="H284" s="19">
        <v>33776</v>
      </c>
      <c r="I284" s="202" t="s">
        <v>1191</v>
      </c>
      <c r="J284" s="203" t="s">
        <v>1192</v>
      </c>
      <c r="K284" s="202" t="s">
        <v>1193</v>
      </c>
      <c r="L284" s="202" t="s">
        <v>469</v>
      </c>
      <c r="M284" s="203" t="s">
        <v>318</v>
      </c>
      <c r="N284" s="203"/>
      <c r="O284" s="204" t="s">
        <v>1172</v>
      </c>
      <c r="P284" t="s">
        <v>1173</v>
      </c>
    </row>
    <row r="285" spans="1:16" ht="13.5" thickBot="1" x14ac:dyDescent="0.25">
      <c r="A285" s="19" t="s">
        <v>1173</v>
      </c>
      <c r="B285" s="5" t="s">
        <v>30</v>
      </c>
      <c r="C285" s="19">
        <v>54092.269</v>
      </c>
      <c r="D285" t="s">
        <v>230</v>
      </c>
      <c r="E285" s="197" t="e">
        <v>#N/A</v>
      </c>
      <c r="F285" s="5" t="s">
        <v>48</v>
      </c>
      <c r="G285" t="s">
        <v>1697</v>
      </c>
      <c r="H285" s="19">
        <v>33822.5</v>
      </c>
      <c r="I285" s="202" t="s">
        <v>1194</v>
      </c>
      <c r="J285" s="203" t="s">
        <v>1195</v>
      </c>
      <c r="K285" s="202" t="s">
        <v>1196</v>
      </c>
      <c r="L285" s="202" t="s">
        <v>1037</v>
      </c>
      <c r="M285" s="203" t="s">
        <v>318</v>
      </c>
      <c r="N285" s="203"/>
      <c r="O285" s="204" t="s">
        <v>1172</v>
      </c>
      <c r="P285" t="s">
        <v>1173</v>
      </c>
    </row>
    <row r="286" spans="1:16" ht="13.5" thickBot="1" x14ac:dyDescent="0.25">
      <c r="A286" s="19" t="s">
        <v>1173</v>
      </c>
      <c r="B286" s="5" t="s">
        <v>30</v>
      </c>
      <c r="C286" s="19">
        <v>54099.159</v>
      </c>
      <c r="D286" t="s">
        <v>230</v>
      </c>
      <c r="E286" s="197" t="e">
        <v>#N/A</v>
      </c>
      <c r="F286" s="5" t="s">
        <v>48</v>
      </c>
      <c r="G286" t="s">
        <v>1698</v>
      </c>
      <c r="H286" s="19">
        <v>33838.5</v>
      </c>
      <c r="I286" s="202" t="s">
        <v>1197</v>
      </c>
      <c r="J286" s="203" t="s">
        <v>1198</v>
      </c>
      <c r="K286" s="202" t="s">
        <v>1199</v>
      </c>
      <c r="L286" s="202" t="s">
        <v>1118</v>
      </c>
      <c r="M286" s="203" t="s">
        <v>722</v>
      </c>
      <c r="N286" s="203" t="s">
        <v>723</v>
      </c>
      <c r="O286" s="204" t="s">
        <v>1172</v>
      </c>
      <c r="P286" t="s">
        <v>1173</v>
      </c>
    </row>
    <row r="287" spans="1:16" ht="13.5" thickBot="1" x14ac:dyDescent="0.25">
      <c r="A287" s="19" t="s">
        <v>1205</v>
      </c>
      <c r="B287" s="5" t="s">
        <v>32</v>
      </c>
      <c r="C287" s="19">
        <v>54172.107100000001</v>
      </c>
      <c r="D287" t="s">
        <v>230</v>
      </c>
      <c r="E287" s="197" t="e">
        <v>#N/A</v>
      </c>
      <c r="F287" s="5" t="s">
        <v>48</v>
      </c>
      <c r="G287" t="s">
        <v>1699</v>
      </c>
      <c r="H287" s="19">
        <v>34008</v>
      </c>
      <c r="I287" s="202" t="s">
        <v>1200</v>
      </c>
      <c r="J287" s="203" t="s">
        <v>1201</v>
      </c>
      <c r="K287" s="202" t="s">
        <v>1202</v>
      </c>
      <c r="L287" s="202" t="s">
        <v>1203</v>
      </c>
      <c r="M287" s="203" t="s">
        <v>916</v>
      </c>
      <c r="N287" s="203" t="s">
        <v>1204</v>
      </c>
      <c r="O287" s="204" t="s">
        <v>929</v>
      </c>
      <c r="P287" t="s">
        <v>1205</v>
      </c>
    </row>
    <row r="288" spans="1:16" ht="13.5" thickBot="1" x14ac:dyDescent="0.25">
      <c r="A288" s="19" t="s">
        <v>1209</v>
      </c>
      <c r="B288" s="5" t="s">
        <v>32</v>
      </c>
      <c r="C288" s="19">
        <v>54173.397400000002</v>
      </c>
      <c r="D288" t="s">
        <v>230</v>
      </c>
      <c r="E288" s="197">
        <v>34010.946860974735</v>
      </c>
      <c r="F288" s="5" t="s">
        <v>48</v>
      </c>
      <c r="G288" t="s">
        <v>1700</v>
      </c>
      <c r="H288" s="19">
        <v>34011</v>
      </c>
      <c r="I288" s="202" t="s">
        <v>1206</v>
      </c>
      <c r="J288" s="203" t="s">
        <v>1207</v>
      </c>
      <c r="K288" s="202" t="s">
        <v>1208</v>
      </c>
      <c r="L288" s="202" t="s">
        <v>1085</v>
      </c>
      <c r="M288" s="203" t="s">
        <v>916</v>
      </c>
      <c r="N288" s="203" t="s">
        <v>48</v>
      </c>
      <c r="O288" s="204" t="s">
        <v>761</v>
      </c>
      <c r="P288" t="s">
        <v>1209</v>
      </c>
    </row>
    <row r="289" spans="1:16" ht="13.5" thickBot="1" x14ac:dyDescent="0.25">
      <c r="A289" s="19" t="s">
        <v>1168</v>
      </c>
      <c r="B289" s="5" t="s">
        <v>32</v>
      </c>
      <c r="C289" s="19">
        <v>54195.344929999999</v>
      </c>
      <c r="D289" t="s">
        <v>230</v>
      </c>
      <c r="E289" s="197">
        <v>34061.945268901763</v>
      </c>
      <c r="F289" s="5" t="s">
        <v>48</v>
      </c>
      <c r="G289" t="s">
        <v>1701</v>
      </c>
      <c r="H289" s="19">
        <v>34062</v>
      </c>
      <c r="I289" s="202" t="s">
        <v>1210</v>
      </c>
      <c r="J289" s="203" t="s">
        <v>1211</v>
      </c>
      <c r="K289" s="202" t="s">
        <v>1212</v>
      </c>
      <c r="L289" s="202" t="s">
        <v>1213</v>
      </c>
      <c r="M289" s="203" t="s">
        <v>916</v>
      </c>
      <c r="N289" s="203" t="s">
        <v>149</v>
      </c>
      <c r="O289" s="204" t="s">
        <v>1214</v>
      </c>
      <c r="P289" t="s">
        <v>1168</v>
      </c>
    </row>
    <row r="290" spans="1:16" ht="13.5" thickBot="1" x14ac:dyDescent="0.25">
      <c r="A290" s="19" t="s">
        <v>1219</v>
      </c>
      <c r="B290" s="5" t="s">
        <v>30</v>
      </c>
      <c r="C290" s="19">
        <v>54211.484199999999</v>
      </c>
      <c r="D290" t="s">
        <v>230</v>
      </c>
      <c r="E290" s="197">
        <v>34099.44730558218</v>
      </c>
      <c r="F290" s="5" t="s">
        <v>48</v>
      </c>
      <c r="G290" t="s">
        <v>1702</v>
      </c>
      <c r="H290" s="19">
        <v>34099.5</v>
      </c>
      <c r="I290" s="202" t="s">
        <v>1215</v>
      </c>
      <c r="J290" s="203" t="s">
        <v>1216</v>
      </c>
      <c r="K290" s="202" t="s">
        <v>1217</v>
      </c>
      <c r="L290" s="202" t="s">
        <v>1005</v>
      </c>
      <c r="M290" s="203" t="s">
        <v>916</v>
      </c>
      <c r="N290" s="203" t="s">
        <v>897</v>
      </c>
      <c r="O290" s="204" t="s">
        <v>1218</v>
      </c>
      <c r="P290" t="s">
        <v>1219</v>
      </c>
    </row>
    <row r="291" spans="1:16" ht="13.5" thickBot="1" x14ac:dyDescent="0.25">
      <c r="A291" s="19" t="s">
        <v>1224</v>
      </c>
      <c r="B291" s="5" t="s">
        <v>30</v>
      </c>
      <c r="C291" s="19">
        <v>54219.659599999999</v>
      </c>
      <c r="D291" t="s">
        <v>230</v>
      </c>
      <c r="E291" s="197">
        <v>34118.444084908449</v>
      </c>
      <c r="F291" s="5" t="s">
        <v>48</v>
      </c>
      <c r="G291" t="s">
        <v>1703</v>
      </c>
      <c r="H291" s="19">
        <v>34118.5</v>
      </c>
      <c r="I291" s="202" t="s">
        <v>1220</v>
      </c>
      <c r="J291" s="203" t="s">
        <v>1221</v>
      </c>
      <c r="K291" s="202" t="s">
        <v>1222</v>
      </c>
      <c r="L291" s="202" t="s">
        <v>1223</v>
      </c>
      <c r="M291" s="203" t="s">
        <v>916</v>
      </c>
      <c r="N291" s="203" t="s">
        <v>48</v>
      </c>
      <c r="O291" s="204" t="s">
        <v>996</v>
      </c>
      <c r="P291" t="s">
        <v>1224</v>
      </c>
    </row>
    <row r="292" spans="1:16" ht="13.5" thickBot="1" x14ac:dyDescent="0.25">
      <c r="A292" s="19" t="s">
        <v>1228</v>
      </c>
      <c r="B292" s="5" t="s">
        <v>32</v>
      </c>
      <c r="C292" s="19">
        <v>54468.19</v>
      </c>
      <c r="D292" t="s">
        <v>230</v>
      </c>
      <c r="E292" s="197" t="e">
        <v>#N/A</v>
      </c>
      <c r="F292" s="5" t="s">
        <v>48</v>
      </c>
      <c r="G292" t="s">
        <v>1704</v>
      </c>
      <c r="H292" s="19">
        <v>34696</v>
      </c>
      <c r="I292" s="202" t="s">
        <v>1225</v>
      </c>
      <c r="J292" s="203" t="s">
        <v>1226</v>
      </c>
      <c r="K292" s="202" t="s">
        <v>1227</v>
      </c>
      <c r="L292" s="202" t="s">
        <v>475</v>
      </c>
      <c r="M292" s="203" t="s">
        <v>318</v>
      </c>
      <c r="N292" s="203"/>
      <c r="O292" s="204" t="s">
        <v>999</v>
      </c>
      <c r="P292" t="s">
        <v>1228</v>
      </c>
    </row>
    <row r="293" spans="1:16" ht="13.5" thickBot="1" x14ac:dyDescent="0.25">
      <c r="A293" s="19" t="s">
        <v>1228</v>
      </c>
      <c r="B293" s="5" t="s">
        <v>30</v>
      </c>
      <c r="C293" s="19">
        <v>54469.256999999998</v>
      </c>
      <c r="D293" t="s">
        <v>230</v>
      </c>
      <c r="E293" s="197" t="e">
        <v>#N/A</v>
      </c>
      <c r="F293" s="5" t="s">
        <v>48</v>
      </c>
      <c r="G293" t="s">
        <v>1705</v>
      </c>
      <c r="H293" s="19">
        <v>34698.5</v>
      </c>
      <c r="I293" s="202" t="s">
        <v>1229</v>
      </c>
      <c r="J293" s="203" t="s">
        <v>1230</v>
      </c>
      <c r="K293" s="202" t="s">
        <v>1231</v>
      </c>
      <c r="L293" s="202" t="s">
        <v>1232</v>
      </c>
      <c r="M293" s="203" t="s">
        <v>318</v>
      </c>
      <c r="N293" s="203"/>
      <c r="O293" s="204" t="s">
        <v>999</v>
      </c>
      <c r="P293" t="s">
        <v>1228</v>
      </c>
    </row>
    <row r="294" spans="1:16" ht="13.5" thickBot="1" x14ac:dyDescent="0.25">
      <c r="A294" s="19" t="s">
        <v>1237</v>
      </c>
      <c r="B294" s="5" t="s">
        <v>30</v>
      </c>
      <c r="C294" s="19">
        <v>54501.544000000002</v>
      </c>
      <c r="D294" t="s">
        <v>230</v>
      </c>
      <c r="E294" s="197">
        <v>34773.445154252811</v>
      </c>
      <c r="F294" s="5" t="s">
        <v>48</v>
      </c>
      <c r="G294" t="s">
        <v>1706</v>
      </c>
      <c r="H294" s="19">
        <v>34773.5</v>
      </c>
      <c r="I294" s="202" t="s">
        <v>1233</v>
      </c>
      <c r="J294" s="203" t="s">
        <v>1234</v>
      </c>
      <c r="K294" s="202" t="s">
        <v>1235</v>
      </c>
      <c r="L294" s="202" t="s">
        <v>985</v>
      </c>
      <c r="M294" s="203" t="s">
        <v>722</v>
      </c>
      <c r="N294" s="203" t="s">
        <v>876</v>
      </c>
      <c r="O294" s="204" t="s">
        <v>1236</v>
      </c>
      <c r="P294" t="s">
        <v>1237</v>
      </c>
    </row>
    <row r="295" spans="1:16" ht="13.5" thickBot="1" x14ac:dyDescent="0.25">
      <c r="A295" s="19" t="s">
        <v>1228</v>
      </c>
      <c r="B295" s="5" t="s">
        <v>30</v>
      </c>
      <c r="C295" s="19">
        <v>54557.062100000003</v>
      </c>
      <c r="D295" t="s">
        <v>230</v>
      </c>
      <c r="E295" s="197" t="e">
        <v>#N/A</v>
      </c>
      <c r="F295" s="5" t="s">
        <v>48</v>
      </c>
      <c r="G295" t="s">
        <v>1707</v>
      </c>
      <c r="H295" s="19">
        <v>34902.5</v>
      </c>
      <c r="I295" s="202" t="s">
        <v>1238</v>
      </c>
      <c r="J295" s="203" t="s">
        <v>1239</v>
      </c>
      <c r="K295" s="202" t="s">
        <v>1240</v>
      </c>
      <c r="L295" s="202" t="s">
        <v>1241</v>
      </c>
      <c r="M295" s="203" t="s">
        <v>916</v>
      </c>
      <c r="N295" s="203" t="s">
        <v>1242</v>
      </c>
      <c r="O295" s="204" t="s">
        <v>929</v>
      </c>
      <c r="P295" t="s">
        <v>1228</v>
      </c>
    </row>
    <row r="296" spans="1:16" ht="13.5" thickBot="1" x14ac:dyDescent="0.25">
      <c r="A296" s="19" t="s">
        <v>1228</v>
      </c>
      <c r="B296" s="5" t="s">
        <v>32</v>
      </c>
      <c r="C296" s="19">
        <v>54804.303</v>
      </c>
      <c r="D296" t="s">
        <v>230</v>
      </c>
      <c r="E296" s="197" t="e">
        <v>#N/A</v>
      </c>
      <c r="F296" s="5" t="s">
        <v>48</v>
      </c>
      <c r="G296" t="s">
        <v>1708</v>
      </c>
      <c r="H296" s="19">
        <v>35477</v>
      </c>
      <c r="I296" s="202" t="s">
        <v>1243</v>
      </c>
      <c r="J296" s="203" t="s">
        <v>1244</v>
      </c>
      <c r="K296" s="202" t="s">
        <v>1245</v>
      </c>
      <c r="L296" s="202" t="s">
        <v>943</v>
      </c>
      <c r="M296" s="203" t="s">
        <v>318</v>
      </c>
      <c r="N296" s="203"/>
      <c r="O296" s="204" t="s">
        <v>999</v>
      </c>
      <c r="P296" t="s">
        <v>1228</v>
      </c>
    </row>
    <row r="297" spans="1:16" ht="13.5" thickBot="1" x14ac:dyDescent="0.25">
      <c r="A297" s="19" t="s">
        <v>1228</v>
      </c>
      <c r="B297" s="5" t="s">
        <v>30</v>
      </c>
      <c r="C297" s="19">
        <v>54830.338900000002</v>
      </c>
      <c r="D297" t="s">
        <v>230</v>
      </c>
      <c r="E297" s="197" t="e">
        <v>#N/A</v>
      </c>
      <c r="F297" s="5" t="s">
        <v>48</v>
      </c>
      <c r="G297" t="s">
        <v>1709</v>
      </c>
      <c r="H297" s="19">
        <v>35537.5</v>
      </c>
      <c r="I297" s="202" t="s">
        <v>1246</v>
      </c>
      <c r="J297" s="203" t="s">
        <v>1247</v>
      </c>
      <c r="K297" s="202" t="s">
        <v>1248</v>
      </c>
      <c r="L297" s="202" t="s">
        <v>1092</v>
      </c>
      <c r="M297" s="203" t="s">
        <v>916</v>
      </c>
      <c r="N297" s="203" t="s">
        <v>48</v>
      </c>
      <c r="O297" s="204" t="s">
        <v>1249</v>
      </c>
      <c r="P297" t="s">
        <v>1228</v>
      </c>
    </row>
    <row r="298" spans="1:16" ht="13.5" thickBot="1" x14ac:dyDescent="0.25">
      <c r="A298" s="19" t="s">
        <v>1253</v>
      </c>
      <c r="B298" s="5" t="s">
        <v>32</v>
      </c>
      <c r="C298" s="19">
        <v>54835.718999999997</v>
      </c>
      <c r="D298" t="s">
        <v>230</v>
      </c>
      <c r="E298" s="197" t="e">
        <v>#N/A</v>
      </c>
      <c r="F298" s="5" t="s">
        <v>48</v>
      </c>
      <c r="G298" t="s">
        <v>1710</v>
      </c>
      <c r="H298" s="19">
        <v>35550</v>
      </c>
      <c r="I298" s="202" t="s">
        <v>1250</v>
      </c>
      <c r="J298" s="203" t="s">
        <v>1251</v>
      </c>
      <c r="K298" s="202" t="s">
        <v>1252</v>
      </c>
      <c r="L298" s="202" t="s">
        <v>943</v>
      </c>
      <c r="M298" s="203" t="s">
        <v>916</v>
      </c>
      <c r="N298" s="203" t="s">
        <v>897</v>
      </c>
      <c r="O298" s="204" t="s">
        <v>821</v>
      </c>
      <c r="P298" t="s">
        <v>1253</v>
      </c>
    </row>
    <row r="299" spans="1:16" ht="13.5" thickBot="1" x14ac:dyDescent="0.25">
      <c r="A299" s="19" t="s">
        <v>1258</v>
      </c>
      <c r="B299" s="5" t="s">
        <v>32</v>
      </c>
      <c r="C299" s="19">
        <v>54848.178999999996</v>
      </c>
      <c r="D299" t="s">
        <v>230</v>
      </c>
      <c r="E299" s="197" t="e">
        <v>#N/A</v>
      </c>
      <c r="F299" s="5" t="s">
        <v>48</v>
      </c>
      <c r="G299" t="s">
        <v>1711</v>
      </c>
      <c r="H299" s="19">
        <v>35579</v>
      </c>
      <c r="I299" s="202" t="s">
        <v>1254</v>
      </c>
      <c r="J299" s="203" t="s">
        <v>1255</v>
      </c>
      <c r="K299" s="202" t="s">
        <v>1256</v>
      </c>
      <c r="L299" s="202" t="s">
        <v>1257</v>
      </c>
      <c r="M299" s="203" t="s">
        <v>318</v>
      </c>
      <c r="N299" s="203"/>
      <c r="O299" s="204" t="s">
        <v>999</v>
      </c>
      <c r="P299" t="s">
        <v>1258</v>
      </c>
    </row>
    <row r="300" spans="1:16" ht="13.5" thickBot="1" x14ac:dyDescent="0.25">
      <c r="A300" s="19" t="s">
        <v>1258</v>
      </c>
      <c r="B300" s="5" t="s">
        <v>32</v>
      </c>
      <c r="C300" s="19">
        <v>54851.203999999998</v>
      </c>
      <c r="D300" t="s">
        <v>230</v>
      </c>
      <c r="E300" s="197" t="e">
        <v>#N/A</v>
      </c>
      <c r="F300" s="5" t="s">
        <v>48</v>
      </c>
      <c r="G300" t="s">
        <v>1712</v>
      </c>
      <c r="H300" s="19">
        <v>35586</v>
      </c>
      <c r="I300" s="202" t="s">
        <v>1259</v>
      </c>
      <c r="J300" s="203" t="s">
        <v>1260</v>
      </c>
      <c r="K300" s="202" t="s">
        <v>1261</v>
      </c>
      <c r="L300" s="202" t="s">
        <v>1262</v>
      </c>
      <c r="M300" s="203" t="s">
        <v>318</v>
      </c>
      <c r="N300" s="203"/>
      <c r="O300" s="204" t="s">
        <v>999</v>
      </c>
      <c r="P300" t="s">
        <v>1258</v>
      </c>
    </row>
    <row r="301" spans="1:16" ht="13.5" thickBot="1" x14ac:dyDescent="0.25">
      <c r="A301" s="19" t="s">
        <v>1258</v>
      </c>
      <c r="B301" s="5" t="s">
        <v>32</v>
      </c>
      <c r="C301" s="19">
        <v>54857.241999999998</v>
      </c>
      <c r="D301" t="s">
        <v>230</v>
      </c>
      <c r="E301" s="197" t="e">
        <v>#N/A</v>
      </c>
      <c r="F301" s="5" t="s">
        <v>48</v>
      </c>
      <c r="G301" t="s">
        <v>1713</v>
      </c>
      <c r="H301" s="19">
        <v>35600</v>
      </c>
      <c r="I301" s="202" t="s">
        <v>1263</v>
      </c>
      <c r="J301" s="203" t="s">
        <v>1264</v>
      </c>
      <c r="K301" s="202" t="s">
        <v>1265</v>
      </c>
      <c r="L301" s="202" t="s">
        <v>487</v>
      </c>
      <c r="M301" s="203" t="s">
        <v>318</v>
      </c>
      <c r="N301" s="203"/>
      <c r="O301" s="204" t="s">
        <v>999</v>
      </c>
      <c r="P301" t="s">
        <v>1258</v>
      </c>
    </row>
    <row r="302" spans="1:16" ht="13.5" thickBot="1" x14ac:dyDescent="0.25">
      <c r="A302" s="19" t="s">
        <v>1270</v>
      </c>
      <c r="B302" s="5" t="s">
        <v>30</v>
      </c>
      <c r="C302" s="19">
        <v>54863.91</v>
      </c>
      <c r="D302" t="s">
        <v>230</v>
      </c>
      <c r="E302" s="197">
        <v>35615.457402869753</v>
      </c>
      <c r="F302" s="5" t="s">
        <v>48</v>
      </c>
      <c r="G302" t="s">
        <v>1714</v>
      </c>
      <c r="H302" s="19">
        <v>35615.5</v>
      </c>
      <c r="I302" s="202" t="s">
        <v>1266</v>
      </c>
      <c r="J302" s="203" t="s">
        <v>1267</v>
      </c>
      <c r="K302" s="202" t="s">
        <v>1268</v>
      </c>
      <c r="L302" s="202" t="s">
        <v>1269</v>
      </c>
      <c r="M302" s="203" t="s">
        <v>916</v>
      </c>
      <c r="N302" s="203" t="s">
        <v>48</v>
      </c>
      <c r="O302" s="204" t="s">
        <v>728</v>
      </c>
      <c r="P302" t="s">
        <v>1270</v>
      </c>
    </row>
    <row r="303" spans="1:16" ht="13.5" thickBot="1" x14ac:dyDescent="0.25">
      <c r="A303" s="19" t="s">
        <v>1258</v>
      </c>
      <c r="B303" s="5" t="s">
        <v>32</v>
      </c>
      <c r="C303" s="19">
        <v>54864.114999999998</v>
      </c>
      <c r="D303" t="s">
        <v>230</v>
      </c>
      <c r="E303" s="197" t="e">
        <v>#N/A</v>
      </c>
      <c r="F303" s="5" t="s">
        <v>48</v>
      </c>
      <c r="G303" t="s">
        <v>1715</v>
      </c>
      <c r="H303" s="19">
        <v>35616</v>
      </c>
      <c r="I303" s="202" t="s">
        <v>1271</v>
      </c>
      <c r="J303" s="203" t="s">
        <v>1272</v>
      </c>
      <c r="K303" s="202" t="s">
        <v>1273</v>
      </c>
      <c r="L303" s="202" t="s">
        <v>1037</v>
      </c>
      <c r="M303" s="203" t="s">
        <v>318</v>
      </c>
      <c r="N303" s="203"/>
      <c r="O303" s="204" t="s">
        <v>999</v>
      </c>
      <c r="P303" t="s">
        <v>1258</v>
      </c>
    </row>
    <row r="304" spans="1:16" ht="13.5" thickBot="1" x14ac:dyDescent="0.25">
      <c r="A304" s="19" t="s">
        <v>1258</v>
      </c>
      <c r="B304" s="5" t="s">
        <v>32</v>
      </c>
      <c r="C304" s="19">
        <v>54866.279000000002</v>
      </c>
      <c r="D304" t="s">
        <v>230</v>
      </c>
      <c r="E304" s="197" t="e">
        <v>#N/A</v>
      </c>
      <c r="F304" s="5" t="s">
        <v>48</v>
      </c>
      <c r="G304" t="s">
        <v>1716</v>
      </c>
      <c r="H304" s="19">
        <v>35621</v>
      </c>
      <c r="I304" s="202" t="s">
        <v>1274</v>
      </c>
      <c r="J304" s="203" t="s">
        <v>1275</v>
      </c>
      <c r="K304" s="202" t="s">
        <v>1276</v>
      </c>
      <c r="L304" s="202" t="s">
        <v>487</v>
      </c>
      <c r="M304" s="203" t="s">
        <v>318</v>
      </c>
      <c r="N304" s="203"/>
      <c r="O304" s="204" t="s">
        <v>999</v>
      </c>
      <c r="P304" t="s">
        <v>1258</v>
      </c>
    </row>
    <row r="305" spans="1:16" ht="13.5" thickBot="1" x14ac:dyDescent="0.25">
      <c r="A305" s="19" t="s">
        <v>1258</v>
      </c>
      <c r="B305" s="5" t="s">
        <v>30</v>
      </c>
      <c r="C305" s="19">
        <v>54868.218000000001</v>
      </c>
      <c r="D305" t="s">
        <v>230</v>
      </c>
      <c r="E305" s="197" t="e">
        <v>#N/A</v>
      </c>
      <c r="F305" s="5" t="s">
        <v>48</v>
      </c>
      <c r="G305" t="s">
        <v>1717</v>
      </c>
      <c r="H305" s="19">
        <v>35625.5</v>
      </c>
      <c r="I305" s="202" t="s">
        <v>1277</v>
      </c>
      <c r="J305" s="203" t="s">
        <v>1278</v>
      </c>
      <c r="K305" s="202" t="s">
        <v>1279</v>
      </c>
      <c r="L305" s="202" t="s">
        <v>481</v>
      </c>
      <c r="M305" s="203" t="s">
        <v>318</v>
      </c>
      <c r="N305" s="203"/>
      <c r="O305" s="204" t="s">
        <v>999</v>
      </c>
      <c r="P305" t="s">
        <v>1258</v>
      </c>
    </row>
    <row r="306" spans="1:16" ht="13.5" thickBot="1" x14ac:dyDescent="0.25">
      <c r="A306" s="19" t="s">
        <v>1258</v>
      </c>
      <c r="B306" s="5" t="s">
        <v>32</v>
      </c>
      <c r="C306" s="19">
        <v>54879.186000000002</v>
      </c>
      <c r="D306" t="s">
        <v>230</v>
      </c>
      <c r="E306" s="197" t="e">
        <v>#N/A</v>
      </c>
      <c r="F306" s="5" t="s">
        <v>48</v>
      </c>
      <c r="G306" t="s">
        <v>1718</v>
      </c>
      <c r="H306" s="19">
        <v>35651</v>
      </c>
      <c r="I306" s="202" t="s">
        <v>1280</v>
      </c>
      <c r="J306" s="203" t="s">
        <v>1281</v>
      </c>
      <c r="K306" s="202" t="s">
        <v>1282</v>
      </c>
      <c r="L306" s="202" t="s">
        <v>466</v>
      </c>
      <c r="M306" s="203" t="s">
        <v>318</v>
      </c>
      <c r="N306" s="203"/>
      <c r="O306" s="204" t="s">
        <v>999</v>
      </c>
      <c r="P306" t="s">
        <v>1258</v>
      </c>
    </row>
    <row r="307" spans="1:16" ht="13.5" thickBot="1" x14ac:dyDescent="0.25">
      <c r="A307" s="19" t="s">
        <v>1258</v>
      </c>
      <c r="B307" s="5" t="s">
        <v>30</v>
      </c>
      <c r="C307" s="19">
        <v>54884.133000000002</v>
      </c>
      <c r="D307" t="s">
        <v>230</v>
      </c>
      <c r="E307" s="197" t="e">
        <v>#N/A</v>
      </c>
      <c r="F307" s="5" t="s">
        <v>48</v>
      </c>
      <c r="G307" t="s">
        <v>1719</v>
      </c>
      <c r="H307" s="19">
        <v>35662.5</v>
      </c>
      <c r="I307" s="202" t="s">
        <v>1283</v>
      </c>
      <c r="J307" s="203" t="s">
        <v>1284</v>
      </c>
      <c r="K307" s="202" t="s">
        <v>1285</v>
      </c>
      <c r="L307" s="202" t="s">
        <v>1010</v>
      </c>
      <c r="M307" s="203" t="s">
        <v>318</v>
      </c>
      <c r="N307" s="203"/>
      <c r="O307" s="204" t="s">
        <v>999</v>
      </c>
      <c r="P307" t="s">
        <v>1258</v>
      </c>
    </row>
    <row r="308" spans="1:16" ht="13.5" thickBot="1" x14ac:dyDescent="0.25">
      <c r="A308" s="19" t="s">
        <v>1258</v>
      </c>
      <c r="B308" s="5" t="s">
        <v>30</v>
      </c>
      <c r="C308" s="19">
        <v>54897.0458</v>
      </c>
      <c r="D308" t="s">
        <v>230</v>
      </c>
      <c r="E308" s="197" t="e">
        <v>#N/A</v>
      </c>
      <c r="F308" s="5" t="s">
        <v>48</v>
      </c>
      <c r="G308" t="s">
        <v>1720</v>
      </c>
      <c r="H308" s="19">
        <v>35692.5</v>
      </c>
      <c r="I308" s="202" t="s">
        <v>1286</v>
      </c>
      <c r="J308" s="203" t="s">
        <v>1287</v>
      </c>
      <c r="K308" s="202" t="s">
        <v>1288</v>
      </c>
      <c r="L308" s="202" t="s">
        <v>1289</v>
      </c>
      <c r="M308" s="203" t="s">
        <v>916</v>
      </c>
      <c r="N308" s="203" t="s">
        <v>1204</v>
      </c>
      <c r="O308" s="204" t="s">
        <v>929</v>
      </c>
      <c r="P308" t="s">
        <v>1258</v>
      </c>
    </row>
    <row r="309" spans="1:16" ht="13.5" thickBot="1" x14ac:dyDescent="0.25">
      <c r="A309" s="19" t="s">
        <v>1296</v>
      </c>
      <c r="B309" s="5" t="s">
        <v>32</v>
      </c>
      <c r="C309" s="19">
        <v>54924.373800000001</v>
      </c>
      <c r="D309" t="s">
        <v>230</v>
      </c>
      <c r="E309" s="197" t="e">
        <v>#N/A</v>
      </c>
      <c r="F309" s="5" t="s">
        <v>48</v>
      </c>
      <c r="G309" t="s">
        <v>1721</v>
      </c>
      <c r="H309" s="19">
        <v>35756</v>
      </c>
      <c r="I309" s="202" t="s">
        <v>1290</v>
      </c>
      <c r="J309" s="203" t="s">
        <v>1291</v>
      </c>
      <c r="K309" s="202" t="s">
        <v>1292</v>
      </c>
      <c r="L309" s="202" t="s">
        <v>1293</v>
      </c>
      <c r="M309" s="203" t="s">
        <v>916</v>
      </c>
      <c r="N309" s="203" t="s">
        <v>1294</v>
      </c>
      <c r="O309" s="204" t="s">
        <v>1295</v>
      </c>
      <c r="P309" t="s">
        <v>1296</v>
      </c>
    </row>
    <row r="310" spans="1:16" ht="13.5" thickBot="1" x14ac:dyDescent="0.25">
      <c r="A310" s="19" t="s">
        <v>919</v>
      </c>
      <c r="B310" s="5" t="s">
        <v>32</v>
      </c>
      <c r="C310" s="19">
        <v>54940.287799999998</v>
      </c>
      <c r="D310" t="s">
        <v>230</v>
      </c>
      <c r="E310" s="197" t="e">
        <v>#N/A</v>
      </c>
      <c r="F310" s="5" t="s">
        <v>48</v>
      </c>
      <c r="G310" t="s">
        <v>1722</v>
      </c>
      <c r="H310" s="19">
        <v>35793</v>
      </c>
      <c r="I310" s="202" t="s">
        <v>1297</v>
      </c>
      <c r="J310" s="203" t="s">
        <v>1298</v>
      </c>
      <c r="K310" s="202" t="s">
        <v>1299</v>
      </c>
      <c r="L310" s="202" t="s">
        <v>1013</v>
      </c>
      <c r="M310" s="203" t="s">
        <v>916</v>
      </c>
      <c r="N310" s="203" t="s">
        <v>917</v>
      </c>
      <c r="O310" s="204" t="s">
        <v>1300</v>
      </c>
      <c r="P310" t="s">
        <v>919</v>
      </c>
    </row>
    <row r="311" spans="1:16" ht="13.5" thickBot="1" x14ac:dyDescent="0.25">
      <c r="A311" s="19" t="s">
        <v>1306</v>
      </c>
      <c r="B311" s="5" t="s">
        <v>32</v>
      </c>
      <c r="C311" s="19">
        <v>54946.322</v>
      </c>
      <c r="D311" t="s">
        <v>230</v>
      </c>
      <c r="E311" s="197" t="e">
        <v>#N/A</v>
      </c>
      <c r="F311" s="5" t="s">
        <v>48</v>
      </c>
      <c r="G311" t="s">
        <v>1723</v>
      </c>
      <c r="H311" s="19">
        <v>35807</v>
      </c>
      <c r="I311" s="202" t="s">
        <v>1301</v>
      </c>
      <c r="J311" s="203" t="s">
        <v>1302</v>
      </c>
      <c r="K311" s="202" t="s">
        <v>1303</v>
      </c>
      <c r="L311" s="202" t="s">
        <v>1304</v>
      </c>
      <c r="M311" s="203" t="s">
        <v>916</v>
      </c>
      <c r="N311" s="203" t="s">
        <v>149</v>
      </c>
      <c r="O311" s="204" t="s">
        <v>1305</v>
      </c>
      <c r="P311" t="s">
        <v>1306</v>
      </c>
    </row>
    <row r="312" spans="1:16" ht="13.5" thickBot="1" x14ac:dyDescent="0.25">
      <c r="A312" s="19" t="s">
        <v>1306</v>
      </c>
      <c r="B312" s="5" t="s">
        <v>32</v>
      </c>
      <c r="C312" s="19">
        <v>54946.322099999998</v>
      </c>
      <c r="D312" t="s">
        <v>230</v>
      </c>
      <c r="E312" s="197" t="e">
        <v>#N/A</v>
      </c>
      <c r="F312" s="5" t="s">
        <v>48</v>
      </c>
      <c r="G312" t="s">
        <v>1724</v>
      </c>
      <c r="H312" s="19">
        <v>35807</v>
      </c>
      <c r="I312" s="202" t="s">
        <v>1307</v>
      </c>
      <c r="J312" s="203" t="s">
        <v>1302</v>
      </c>
      <c r="K312" s="202" t="s">
        <v>1303</v>
      </c>
      <c r="L312" s="202" t="s">
        <v>1293</v>
      </c>
      <c r="M312" s="203" t="s">
        <v>916</v>
      </c>
      <c r="N312" s="203" t="s">
        <v>32</v>
      </c>
      <c r="O312" s="204" t="s">
        <v>1305</v>
      </c>
      <c r="P312" t="s">
        <v>1306</v>
      </c>
    </row>
    <row r="313" spans="1:16" ht="13.5" thickBot="1" x14ac:dyDescent="0.25">
      <c r="A313" s="19" t="s">
        <v>1306</v>
      </c>
      <c r="B313" s="5" t="s">
        <v>32</v>
      </c>
      <c r="C313" s="19">
        <v>54946.322500000002</v>
      </c>
      <c r="D313" t="s">
        <v>230</v>
      </c>
      <c r="E313" s="197" t="e">
        <v>#N/A</v>
      </c>
      <c r="F313" s="5" t="s">
        <v>48</v>
      </c>
      <c r="G313" t="s">
        <v>1725</v>
      </c>
      <c r="H313" s="19">
        <v>35807</v>
      </c>
      <c r="I313" s="202" t="s">
        <v>1308</v>
      </c>
      <c r="J313" s="203" t="s">
        <v>1309</v>
      </c>
      <c r="K313" s="202" t="s">
        <v>1303</v>
      </c>
      <c r="L313" s="202" t="s">
        <v>1310</v>
      </c>
      <c r="M313" s="203" t="s">
        <v>916</v>
      </c>
      <c r="N313" s="203" t="s">
        <v>48</v>
      </c>
      <c r="O313" s="204" t="s">
        <v>1305</v>
      </c>
      <c r="P313" t="s">
        <v>1306</v>
      </c>
    </row>
    <row r="314" spans="1:16" ht="13.5" thickBot="1" x14ac:dyDescent="0.25">
      <c r="A314" s="19" t="s">
        <v>1315</v>
      </c>
      <c r="B314" s="5" t="s">
        <v>32</v>
      </c>
      <c r="C314" s="19">
        <v>55243.703399999999</v>
      </c>
      <c r="D314" t="s">
        <v>230</v>
      </c>
      <c r="E314" s="197">
        <v>36497.964853193094</v>
      </c>
      <c r="F314" s="5" t="s">
        <v>48</v>
      </c>
      <c r="G314" t="s">
        <v>1726</v>
      </c>
      <c r="H314" s="19">
        <v>36498</v>
      </c>
      <c r="I314" s="202" t="s">
        <v>1311</v>
      </c>
      <c r="J314" s="203" t="s">
        <v>1312</v>
      </c>
      <c r="K314" s="202" t="s">
        <v>1313</v>
      </c>
      <c r="L314" s="202" t="s">
        <v>1314</v>
      </c>
      <c r="M314" s="203" t="s">
        <v>916</v>
      </c>
      <c r="N314" s="203" t="s">
        <v>48</v>
      </c>
      <c r="O314" s="204" t="s">
        <v>728</v>
      </c>
      <c r="P314" t="s">
        <v>1315</v>
      </c>
    </row>
    <row r="315" spans="1:16" ht="13.5" thickBot="1" x14ac:dyDescent="0.25">
      <c r="A315" s="19" t="s">
        <v>1319</v>
      </c>
      <c r="B315" s="5" t="s">
        <v>30</v>
      </c>
      <c r="C315" s="19">
        <v>55248.214999999997</v>
      </c>
      <c r="D315" t="s">
        <v>230</v>
      </c>
      <c r="E315" s="197" t="e">
        <v>#N/A</v>
      </c>
      <c r="F315" s="5" t="s">
        <v>48</v>
      </c>
      <c r="G315" t="s">
        <v>1727</v>
      </c>
      <c r="H315" s="19">
        <v>36508.5</v>
      </c>
      <c r="I315" s="202" t="s">
        <v>1316</v>
      </c>
      <c r="J315" s="203" t="s">
        <v>1317</v>
      </c>
      <c r="K315" s="202" t="s">
        <v>1318</v>
      </c>
      <c r="L315" s="202" t="s">
        <v>1010</v>
      </c>
      <c r="M315" s="203" t="s">
        <v>318</v>
      </c>
      <c r="N315" s="203"/>
      <c r="O315" s="204" t="s">
        <v>999</v>
      </c>
      <c r="P315" t="s">
        <v>1319</v>
      </c>
    </row>
    <row r="316" spans="1:16" ht="13.5" thickBot="1" x14ac:dyDescent="0.25">
      <c r="A316" s="19" t="s">
        <v>1325</v>
      </c>
      <c r="B316" s="5" t="s">
        <v>30</v>
      </c>
      <c r="C316" s="19">
        <v>55290.3943</v>
      </c>
      <c r="D316" t="s">
        <v>230</v>
      </c>
      <c r="E316" s="197" t="e">
        <v>#N/A</v>
      </c>
      <c r="F316" s="5" t="s">
        <v>48</v>
      </c>
      <c r="G316" t="s">
        <v>1728</v>
      </c>
      <c r="H316" s="19">
        <v>36606.5</v>
      </c>
      <c r="I316" s="202" t="s">
        <v>1320</v>
      </c>
      <c r="J316" s="203" t="s">
        <v>1321</v>
      </c>
      <c r="K316" s="202" t="s">
        <v>1322</v>
      </c>
      <c r="L316" s="202" t="s">
        <v>1323</v>
      </c>
      <c r="M316" s="203" t="s">
        <v>916</v>
      </c>
      <c r="N316" s="203" t="s">
        <v>116</v>
      </c>
      <c r="O316" s="204" t="s">
        <v>1324</v>
      </c>
      <c r="P316" t="s">
        <v>1325</v>
      </c>
    </row>
    <row r="317" spans="1:16" ht="13.5" thickBot="1" x14ac:dyDescent="0.25">
      <c r="A317" s="19" t="s">
        <v>1325</v>
      </c>
      <c r="B317" s="5" t="s">
        <v>30</v>
      </c>
      <c r="C317" s="19">
        <v>55317.5072</v>
      </c>
      <c r="D317" t="s">
        <v>230</v>
      </c>
      <c r="E317" s="197">
        <v>36669.45915341573</v>
      </c>
      <c r="F317" s="5" t="s">
        <v>48</v>
      </c>
      <c r="G317" t="s">
        <v>1729</v>
      </c>
      <c r="H317" s="19">
        <v>36669.5</v>
      </c>
      <c r="I317" s="202" t="s">
        <v>1326</v>
      </c>
      <c r="J317" s="203" t="s">
        <v>1327</v>
      </c>
      <c r="K317" s="202" t="s">
        <v>1328</v>
      </c>
      <c r="L317" s="202" t="s">
        <v>946</v>
      </c>
      <c r="M317" s="203" t="s">
        <v>916</v>
      </c>
      <c r="N317" s="203" t="s">
        <v>48</v>
      </c>
      <c r="O317" s="204" t="s">
        <v>1329</v>
      </c>
      <c r="P317" t="s">
        <v>1325</v>
      </c>
    </row>
    <row r="318" spans="1:16" ht="13.5" thickBot="1" x14ac:dyDescent="0.25">
      <c r="A318" s="19" t="s">
        <v>1334</v>
      </c>
      <c r="B318" s="5" t="s">
        <v>32</v>
      </c>
      <c r="C318" s="19">
        <v>55591.862200000003</v>
      </c>
      <c r="D318" t="s">
        <v>230</v>
      </c>
      <c r="E318" s="197" t="e">
        <v>#N/A</v>
      </c>
      <c r="F318" s="5" t="s">
        <v>48</v>
      </c>
      <c r="G318" t="s">
        <v>1730</v>
      </c>
      <c r="H318" s="19">
        <v>37307</v>
      </c>
      <c r="I318" s="202" t="s">
        <v>1330</v>
      </c>
      <c r="J318" s="203" t="s">
        <v>1331</v>
      </c>
      <c r="K318" s="202" t="s">
        <v>1332</v>
      </c>
      <c r="L318" s="202" t="s">
        <v>1333</v>
      </c>
      <c r="M318" s="203" t="s">
        <v>916</v>
      </c>
      <c r="N318" s="203" t="s">
        <v>48</v>
      </c>
      <c r="O318" s="204" t="s">
        <v>728</v>
      </c>
      <c r="P318" t="s">
        <v>1334</v>
      </c>
    </row>
    <row r="319" spans="1:16" ht="13.5" thickBot="1" x14ac:dyDescent="0.25">
      <c r="A319" s="19" t="s">
        <v>1339</v>
      </c>
      <c r="B319" s="5" t="s">
        <v>30</v>
      </c>
      <c r="C319" s="19">
        <v>55651.035900000003</v>
      </c>
      <c r="D319" t="s">
        <v>230</v>
      </c>
      <c r="E319" s="197" t="e">
        <v>#N/A</v>
      </c>
      <c r="F319" s="5" t="s">
        <v>48</v>
      </c>
      <c r="G319" t="s">
        <v>1731</v>
      </c>
      <c r="H319" s="19">
        <v>37444.5</v>
      </c>
      <c r="I319" s="202" t="s">
        <v>1335</v>
      </c>
      <c r="J319" s="203" t="s">
        <v>1336</v>
      </c>
      <c r="K319" s="202" t="s">
        <v>1337</v>
      </c>
      <c r="L319" s="202" t="s">
        <v>1338</v>
      </c>
      <c r="M319" s="203" t="s">
        <v>916</v>
      </c>
      <c r="N319" s="203" t="s">
        <v>1242</v>
      </c>
      <c r="O319" s="204" t="s">
        <v>929</v>
      </c>
      <c r="P319" t="s">
        <v>1339</v>
      </c>
    </row>
    <row r="320" spans="1:16" ht="13.5" thickBot="1" x14ac:dyDescent="0.25">
      <c r="A320" s="19" t="s">
        <v>1345</v>
      </c>
      <c r="B320" s="5" t="s">
        <v>32</v>
      </c>
      <c r="C320" s="19">
        <v>55653.404799999997</v>
      </c>
      <c r="D320" t="s">
        <v>230</v>
      </c>
      <c r="E320" s="197">
        <v>37449.968068383001</v>
      </c>
      <c r="F320" s="5" t="s">
        <v>48</v>
      </c>
      <c r="G320" t="s">
        <v>1732</v>
      </c>
      <c r="H320" s="19">
        <v>37450</v>
      </c>
      <c r="I320" s="202" t="s">
        <v>1340</v>
      </c>
      <c r="J320" s="203" t="s">
        <v>1341</v>
      </c>
      <c r="K320" s="202" t="s">
        <v>1342</v>
      </c>
      <c r="L320" s="202" t="s">
        <v>1343</v>
      </c>
      <c r="M320" s="203" t="s">
        <v>916</v>
      </c>
      <c r="N320" s="203" t="s">
        <v>149</v>
      </c>
      <c r="O320" s="204" t="s">
        <v>1344</v>
      </c>
      <c r="P320" t="s">
        <v>1345</v>
      </c>
    </row>
    <row r="321" spans="1:16" ht="13.5" thickBot="1" x14ac:dyDescent="0.25">
      <c r="A321" s="19" t="s">
        <v>1345</v>
      </c>
      <c r="B321" s="5" t="s">
        <v>32</v>
      </c>
      <c r="C321" s="19">
        <v>55659.429799999998</v>
      </c>
      <c r="D321" t="s">
        <v>230</v>
      </c>
      <c r="E321" s="197">
        <v>37463.968067825328</v>
      </c>
      <c r="F321" s="5" t="s">
        <v>48</v>
      </c>
      <c r="G321" t="s">
        <v>1733</v>
      </c>
      <c r="H321" s="19">
        <v>37464</v>
      </c>
      <c r="I321" s="202" t="s">
        <v>1346</v>
      </c>
      <c r="J321" s="203" t="s">
        <v>1347</v>
      </c>
      <c r="K321" s="202" t="s">
        <v>1348</v>
      </c>
      <c r="L321" s="202" t="s">
        <v>1343</v>
      </c>
      <c r="M321" s="203" t="s">
        <v>916</v>
      </c>
      <c r="N321" s="203" t="s">
        <v>149</v>
      </c>
      <c r="O321" s="204" t="s">
        <v>1344</v>
      </c>
      <c r="P321" t="s">
        <v>1345</v>
      </c>
    </row>
    <row r="322" spans="1:16" ht="13.5" thickBot="1" x14ac:dyDescent="0.25">
      <c r="A322" s="19" t="s">
        <v>1334</v>
      </c>
      <c r="B322" s="5" t="s">
        <v>30</v>
      </c>
      <c r="C322" s="19">
        <v>55671.694600000003</v>
      </c>
      <c r="D322" t="s">
        <v>230</v>
      </c>
      <c r="E322" s="197" t="e">
        <v>#N/A</v>
      </c>
      <c r="F322" s="5" t="s">
        <v>48</v>
      </c>
      <c r="G322" t="s">
        <v>1734</v>
      </c>
      <c r="H322" s="19">
        <v>37492.5</v>
      </c>
      <c r="I322" s="202" t="s">
        <v>1349</v>
      </c>
      <c r="J322" s="203" t="s">
        <v>1350</v>
      </c>
      <c r="K322" s="202" t="s">
        <v>1351</v>
      </c>
      <c r="L322" s="202" t="s">
        <v>1352</v>
      </c>
      <c r="M322" s="203" t="s">
        <v>916</v>
      </c>
      <c r="N322" s="203" t="s">
        <v>48</v>
      </c>
      <c r="O322" s="204" t="s">
        <v>728</v>
      </c>
      <c r="P322" t="s">
        <v>1334</v>
      </c>
    </row>
    <row r="323" spans="1:16" ht="13.5" thickBot="1" x14ac:dyDescent="0.25">
      <c r="A323" s="19" t="s">
        <v>1357</v>
      </c>
      <c r="B323" s="5" t="s">
        <v>30</v>
      </c>
      <c r="C323" s="19">
        <v>55960.900699999998</v>
      </c>
      <c r="D323" t="s">
        <v>230</v>
      </c>
      <c r="E323" s="197">
        <v>38164.481334526878</v>
      </c>
      <c r="F323" s="5" t="s">
        <v>48</v>
      </c>
      <c r="G323" t="s">
        <v>1735</v>
      </c>
      <c r="H323" s="19">
        <v>38164.5</v>
      </c>
      <c r="I323" s="202" t="s">
        <v>1353</v>
      </c>
      <c r="J323" s="203" t="s">
        <v>1354</v>
      </c>
      <c r="K323" s="202" t="s">
        <v>1355</v>
      </c>
      <c r="L323" s="202" t="s">
        <v>1356</v>
      </c>
      <c r="M323" s="203" t="s">
        <v>916</v>
      </c>
      <c r="N323" s="203" t="s">
        <v>48</v>
      </c>
      <c r="O323" s="204" t="s">
        <v>728</v>
      </c>
      <c r="P323" t="s">
        <v>1357</v>
      </c>
    </row>
    <row r="324" spans="1:16" ht="13.5" thickBot="1" x14ac:dyDescent="0.25">
      <c r="A324" s="19" t="s">
        <v>1362</v>
      </c>
      <c r="B324" s="5" t="s">
        <v>30</v>
      </c>
      <c r="C324" s="19">
        <v>55977.252899999999</v>
      </c>
      <c r="D324" t="s">
        <v>230</v>
      </c>
      <c r="E324" s="197" t="e">
        <v>#N/A</v>
      </c>
      <c r="F324" s="5" t="s">
        <v>48</v>
      </c>
      <c r="G324" t="s">
        <v>1736</v>
      </c>
      <c r="H324" s="19">
        <v>38202.5</v>
      </c>
      <c r="I324" s="202" t="s">
        <v>1358</v>
      </c>
      <c r="J324" s="203" t="s">
        <v>1359</v>
      </c>
      <c r="K324" s="202" t="s">
        <v>1360</v>
      </c>
      <c r="L324" s="202" t="s">
        <v>1361</v>
      </c>
      <c r="M324" s="203" t="s">
        <v>916</v>
      </c>
      <c r="N324" s="203" t="s">
        <v>48</v>
      </c>
      <c r="O324" s="204" t="s">
        <v>1249</v>
      </c>
      <c r="P324" t="s">
        <v>1362</v>
      </c>
    </row>
    <row r="325" spans="1:16" ht="13.5" thickBot="1" x14ac:dyDescent="0.25">
      <c r="A325" s="19" t="s">
        <v>1362</v>
      </c>
      <c r="B325" s="5" t="s">
        <v>30</v>
      </c>
      <c r="C325" s="19">
        <v>55981.126400000001</v>
      </c>
      <c r="D325" t="s">
        <v>230</v>
      </c>
      <c r="E325" s="197" t="e">
        <v>#N/A</v>
      </c>
      <c r="F325" s="5" t="s">
        <v>48</v>
      </c>
      <c r="G325" t="s">
        <v>1737</v>
      </c>
      <c r="H325" s="19">
        <v>38211.5</v>
      </c>
      <c r="I325" s="202" t="s">
        <v>1363</v>
      </c>
      <c r="J325" s="203" t="s">
        <v>1364</v>
      </c>
      <c r="K325" s="202" t="s">
        <v>1365</v>
      </c>
      <c r="L325" s="202" t="s">
        <v>1366</v>
      </c>
      <c r="M325" s="203" t="s">
        <v>916</v>
      </c>
      <c r="N325" s="203" t="s">
        <v>1242</v>
      </c>
      <c r="O325" s="204" t="s">
        <v>1367</v>
      </c>
      <c r="P325" t="s">
        <v>1362</v>
      </c>
    </row>
    <row r="326" spans="1:16" ht="13.5" thickBot="1" x14ac:dyDescent="0.25">
      <c r="A326" s="19" t="s">
        <v>1362</v>
      </c>
      <c r="B326" s="5" t="s">
        <v>30</v>
      </c>
      <c r="C326" s="19">
        <v>55984.999900000003</v>
      </c>
      <c r="D326" t="s">
        <v>230</v>
      </c>
      <c r="E326" s="197" t="e">
        <v>#N/A</v>
      </c>
      <c r="F326" s="5" t="s">
        <v>48</v>
      </c>
      <c r="G326" t="s">
        <v>1738</v>
      </c>
      <c r="H326" s="19">
        <v>38220.5</v>
      </c>
      <c r="I326" s="202" t="s">
        <v>1368</v>
      </c>
      <c r="J326" s="203" t="s">
        <v>1369</v>
      </c>
      <c r="K326" s="202" t="s">
        <v>1370</v>
      </c>
      <c r="L326" s="202" t="s">
        <v>1371</v>
      </c>
      <c r="M326" s="203" t="s">
        <v>916</v>
      </c>
      <c r="N326" s="203" t="s">
        <v>1242</v>
      </c>
      <c r="O326" s="204" t="s">
        <v>1367</v>
      </c>
      <c r="P326" t="s">
        <v>1362</v>
      </c>
    </row>
    <row r="327" spans="1:16" ht="13.5" thickBot="1" x14ac:dyDescent="0.25">
      <c r="A327" s="19" t="s">
        <v>1362</v>
      </c>
      <c r="B327" s="5" t="s">
        <v>32</v>
      </c>
      <c r="C327" s="19">
        <v>55985.214999999997</v>
      </c>
      <c r="D327" t="s">
        <v>230</v>
      </c>
      <c r="E327" s="197" t="e">
        <v>#N/A</v>
      </c>
      <c r="F327" s="5" t="s">
        <v>48</v>
      </c>
      <c r="G327" t="s">
        <v>1739</v>
      </c>
      <c r="H327" s="19">
        <v>38221</v>
      </c>
      <c r="I327" s="202" t="s">
        <v>1372</v>
      </c>
      <c r="J327" s="203" t="s">
        <v>1373</v>
      </c>
      <c r="K327" s="202" t="s">
        <v>1374</v>
      </c>
      <c r="L327" s="202" t="s">
        <v>1371</v>
      </c>
      <c r="M327" s="203" t="s">
        <v>916</v>
      </c>
      <c r="N327" s="203" t="s">
        <v>1242</v>
      </c>
      <c r="O327" s="204" t="s">
        <v>1367</v>
      </c>
      <c r="P327" t="s">
        <v>1362</v>
      </c>
    </row>
    <row r="328" spans="1:16" ht="13.5" thickBot="1" x14ac:dyDescent="0.25">
      <c r="A328" s="19" t="s">
        <v>1379</v>
      </c>
      <c r="B328" s="5" t="s">
        <v>30</v>
      </c>
      <c r="C328" s="19">
        <v>55988.441800000001</v>
      </c>
      <c r="D328" t="s">
        <v>230</v>
      </c>
      <c r="E328" s="197">
        <v>38228.477248990115</v>
      </c>
      <c r="F328" s="5" t="s">
        <v>48</v>
      </c>
      <c r="G328" t="s">
        <v>1740</v>
      </c>
      <c r="H328" s="19">
        <v>38228.5</v>
      </c>
      <c r="I328" s="202" t="s">
        <v>1375</v>
      </c>
      <c r="J328" s="203" t="s">
        <v>1376</v>
      </c>
      <c r="K328" s="202" t="s">
        <v>1377</v>
      </c>
      <c r="L328" s="202" t="s">
        <v>1378</v>
      </c>
      <c r="M328" s="203" t="s">
        <v>916</v>
      </c>
      <c r="N328" s="203" t="s">
        <v>48</v>
      </c>
      <c r="O328" s="204" t="s">
        <v>761</v>
      </c>
      <c r="P328" t="s">
        <v>1379</v>
      </c>
    </row>
    <row r="329" spans="1:16" ht="13.5" thickBot="1" x14ac:dyDescent="0.25">
      <c r="A329" s="19" t="s">
        <v>1379</v>
      </c>
      <c r="B329" s="5" t="s">
        <v>30</v>
      </c>
      <c r="C329" s="19">
        <v>56010.391499999998</v>
      </c>
      <c r="D329" t="s">
        <v>230</v>
      </c>
      <c r="E329" s="197">
        <v>38279.480699240594</v>
      </c>
      <c r="F329" s="5" t="s">
        <v>48</v>
      </c>
      <c r="G329" t="s">
        <v>1741</v>
      </c>
      <c r="H329" s="19">
        <v>38279.5</v>
      </c>
      <c r="I329" s="202" t="s">
        <v>1380</v>
      </c>
      <c r="J329" s="203" t="s">
        <v>1381</v>
      </c>
      <c r="K329" s="202" t="s">
        <v>1382</v>
      </c>
      <c r="L329" s="202" t="s">
        <v>1383</v>
      </c>
      <c r="M329" s="203" t="s">
        <v>916</v>
      </c>
      <c r="N329" s="203" t="s">
        <v>48</v>
      </c>
      <c r="O329" s="204" t="s">
        <v>761</v>
      </c>
      <c r="P329" t="s">
        <v>1379</v>
      </c>
    </row>
    <row r="330" spans="1:16" ht="13.5" thickBot="1" x14ac:dyDescent="0.25">
      <c r="A330" s="19" t="s">
        <v>1362</v>
      </c>
      <c r="B330" s="5" t="s">
        <v>32</v>
      </c>
      <c r="C330" s="19">
        <v>56011.031999999999</v>
      </c>
      <c r="D330" t="s">
        <v>230</v>
      </c>
      <c r="E330" s="197" t="e">
        <v>#N/A</v>
      </c>
      <c r="F330" s="5" t="s">
        <v>48</v>
      </c>
      <c r="G330" t="s">
        <v>1742</v>
      </c>
      <c r="H330" s="19">
        <v>38281</v>
      </c>
      <c r="I330" s="202" t="s">
        <v>1384</v>
      </c>
      <c r="J330" s="203" t="s">
        <v>1385</v>
      </c>
      <c r="K330" s="202" t="s">
        <v>1386</v>
      </c>
      <c r="L330" s="202" t="s">
        <v>1343</v>
      </c>
      <c r="M330" s="203" t="s">
        <v>916</v>
      </c>
      <c r="N330" s="203" t="s">
        <v>1242</v>
      </c>
      <c r="O330" s="204" t="s">
        <v>929</v>
      </c>
      <c r="P330" t="s">
        <v>1362</v>
      </c>
    </row>
    <row r="331" spans="1:16" ht="13.5" thickBot="1" x14ac:dyDescent="0.25">
      <c r="A331" s="19" t="s">
        <v>1390</v>
      </c>
      <c r="B331" s="5" t="s">
        <v>32</v>
      </c>
      <c r="C331" s="19">
        <v>56011.4663</v>
      </c>
      <c r="D331" t="s">
        <v>230</v>
      </c>
      <c r="E331" s="197" t="e">
        <v>#N/A</v>
      </c>
      <c r="F331" s="5" t="s">
        <v>48</v>
      </c>
      <c r="G331" t="s">
        <v>1743</v>
      </c>
      <c r="H331" s="19">
        <v>38282</v>
      </c>
      <c r="I331" s="202" t="s">
        <v>1387</v>
      </c>
      <c r="J331" s="203" t="s">
        <v>1388</v>
      </c>
      <c r="K331" s="202" t="s">
        <v>1389</v>
      </c>
      <c r="L331" s="202" t="s">
        <v>1361</v>
      </c>
      <c r="M331" s="203" t="s">
        <v>916</v>
      </c>
      <c r="N331" s="203" t="s">
        <v>149</v>
      </c>
      <c r="O331" s="204" t="s">
        <v>1344</v>
      </c>
      <c r="P331" t="s">
        <v>1390</v>
      </c>
    </row>
    <row r="332" spans="1:16" ht="13.5" thickBot="1" x14ac:dyDescent="0.25">
      <c r="A332" s="19" t="s">
        <v>1362</v>
      </c>
      <c r="B332" s="5" t="s">
        <v>32</v>
      </c>
      <c r="C332" s="19">
        <v>56013.1878</v>
      </c>
      <c r="D332" t="s">
        <v>230</v>
      </c>
      <c r="E332" s="197" t="e">
        <v>#N/A</v>
      </c>
      <c r="F332" s="5" t="s">
        <v>48</v>
      </c>
      <c r="G332" t="s">
        <v>1744</v>
      </c>
      <c r="H332" s="19">
        <v>38286</v>
      </c>
      <c r="I332" s="202" t="s">
        <v>1391</v>
      </c>
      <c r="J332" s="203" t="s">
        <v>1392</v>
      </c>
      <c r="K332" s="202" t="s">
        <v>1393</v>
      </c>
      <c r="L332" s="202" t="s">
        <v>1361</v>
      </c>
      <c r="M332" s="203" t="s">
        <v>916</v>
      </c>
      <c r="N332" s="203" t="s">
        <v>48</v>
      </c>
      <c r="O332" s="204" t="s">
        <v>1249</v>
      </c>
      <c r="P332" t="s">
        <v>1362</v>
      </c>
    </row>
    <row r="333" spans="1:16" ht="13.5" thickBot="1" x14ac:dyDescent="0.25">
      <c r="A333" s="19" t="s">
        <v>1357</v>
      </c>
      <c r="B333" s="5" t="s">
        <v>32</v>
      </c>
      <c r="C333" s="19">
        <v>56034.705300000001</v>
      </c>
      <c r="D333" t="s">
        <v>230</v>
      </c>
      <c r="E333" s="197">
        <v>38335.977493670609</v>
      </c>
      <c r="F333" s="5" t="s">
        <v>48</v>
      </c>
      <c r="G333" t="s">
        <v>1745</v>
      </c>
      <c r="H333" s="19">
        <v>38336</v>
      </c>
      <c r="I333" s="202" t="s">
        <v>1394</v>
      </c>
      <c r="J333" s="203" t="s">
        <v>1395</v>
      </c>
      <c r="K333" s="202" t="s">
        <v>1396</v>
      </c>
      <c r="L333" s="202" t="s">
        <v>1378</v>
      </c>
      <c r="M333" s="203" t="s">
        <v>916</v>
      </c>
      <c r="N333" s="203" t="s">
        <v>48</v>
      </c>
      <c r="O333" s="204" t="s">
        <v>728</v>
      </c>
      <c r="P333" t="s">
        <v>1357</v>
      </c>
    </row>
    <row r="334" spans="1:16" ht="13.5" thickBot="1" x14ac:dyDescent="0.25">
      <c r="A334" s="19" t="s">
        <v>1401</v>
      </c>
      <c r="B334" s="5" t="s">
        <v>30</v>
      </c>
      <c r="C334" s="19">
        <v>56356.835200000001</v>
      </c>
      <c r="D334" t="s">
        <v>230</v>
      </c>
      <c r="E334" s="197">
        <v>39084.495073812643</v>
      </c>
      <c r="F334" s="5" t="s">
        <v>48</v>
      </c>
      <c r="G334" t="s">
        <v>1746</v>
      </c>
      <c r="H334" s="19">
        <v>39084.5</v>
      </c>
      <c r="I334" s="202" t="s">
        <v>1397</v>
      </c>
      <c r="J334" s="203" t="s">
        <v>1398</v>
      </c>
      <c r="K334" s="202" t="s">
        <v>1399</v>
      </c>
      <c r="L334" s="202" t="s">
        <v>1400</v>
      </c>
      <c r="M334" s="203" t="s">
        <v>916</v>
      </c>
      <c r="N334" s="203" t="s">
        <v>149</v>
      </c>
      <c r="O334" s="204" t="s">
        <v>1028</v>
      </c>
      <c r="P334" t="s">
        <v>1401</v>
      </c>
    </row>
    <row r="335" spans="1:16" x14ac:dyDescent="0.2">
      <c r="B335" s="5"/>
      <c r="E335" s="197"/>
      <c r="F335" s="5"/>
    </row>
    <row r="336" spans="1:16" x14ac:dyDescent="0.2">
      <c r="B336" s="5"/>
      <c r="E336" s="197"/>
      <c r="F336" s="5"/>
    </row>
    <row r="337" spans="2:6" x14ac:dyDescent="0.2">
      <c r="B337" s="5"/>
      <c r="E337" s="197"/>
      <c r="F337" s="5"/>
    </row>
    <row r="338" spans="2:6" x14ac:dyDescent="0.2">
      <c r="B338" s="5"/>
      <c r="E338" s="197"/>
      <c r="F338" s="5"/>
    </row>
    <row r="339" spans="2:6" x14ac:dyDescent="0.2">
      <c r="B339" s="5"/>
      <c r="E339" s="197"/>
      <c r="F339" s="5"/>
    </row>
    <row r="340" spans="2:6" x14ac:dyDescent="0.2">
      <c r="B340" s="5"/>
      <c r="E340" s="197"/>
      <c r="F340" s="5"/>
    </row>
    <row r="341" spans="2:6" x14ac:dyDescent="0.2">
      <c r="B341" s="5"/>
      <c r="E341" s="197"/>
      <c r="F341" s="5"/>
    </row>
    <row r="342" spans="2:6" x14ac:dyDescent="0.2">
      <c r="B342" s="5"/>
      <c r="E342" s="197"/>
      <c r="F342" s="5"/>
    </row>
    <row r="343" spans="2:6" x14ac:dyDescent="0.2">
      <c r="B343" s="5"/>
      <c r="E343" s="197"/>
      <c r="F343" s="5"/>
    </row>
    <row r="344" spans="2:6" x14ac:dyDescent="0.2">
      <c r="B344" s="5"/>
      <c r="E344" s="197"/>
      <c r="F344" s="5"/>
    </row>
    <row r="345" spans="2:6" x14ac:dyDescent="0.2">
      <c r="B345" s="5"/>
      <c r="E345" s="197"/>
      <c r="F345" s="5"/>
    </row>
    <row r="346" spans="2:6" x14ac:dyDescent="0.2">
      <c r="B346" s="5"/>
      <c r="E346" s="197"/>
      <c r="F346" s="5"/>
    </row>
    <row r="347" spans="2:6" x14ac:dyDescent="0.2">
      <c r="B347" s="5"/>
      <c r="E347" s="197"/>
      <c r="F347" s="5"/>
    </row>
    <row r="348" spans="2:6" x14ac:dyDescent="0.2">
      <c r="B348" s="5"/>
      <c r="E348" s="197"/>
      <c r="F348" s="5"/>
    </row>
    <row r="349" spans="2:6" x14ac:dyDescent="0.2">
      <c r="B349" s="5"/>
      <c r="E349" s="197"/>
      <c r="F349" s="5"/>
    </row>
    <row r="350" spans="2:6" x14ac:dyDescent="0.2">
      <c r="B350" s="5"/>
      <c r="E350" s="197"/>
      <c r="F350" s="5"/>
    </row>
    <row r="351" spans="2:6" x14ac:dyDescent="0.2">
      <c r="B351" s="5"/>
      <c r="E351" s="197"/>
      <c r="F351" s="5"/>
    </row>
    <row r="352" spans="2:6" x14ac:dyDescent="0.2">
      <c r="B352" s="5"/>
      <c r="E352" s="197"/>
      <c r="F352" s="5"/>
    </row>
    <row r="353" spans="2:6" x14ac:dyDescent="0.2">
      <c r="B353" s="5"/>
      <c r="E353" s="197"/>
      <c r="F353" s="5"/>
    </row>
    <row r="354" spans="2:6" x14ac:dyDescent="0.2">
      <c r="B354" s="5"/>
      <c r="E354" s="197"/>
      <c r="F354" s="5"/>
    </row>
    <row r="355" spans="2:6" x14ac:dyDescent="0.2">
      <c r="B355" s="5"/>
      <c r="E355" s="197"/>
      <c r="F355" s="5"/>
    </row>
    <row r="356" spans="2:6" x14ac:dyDescent="0.2">
      <c r="B356" s="5"/>
      <c r="E356" s="197"/>
      <c r="F356" s="5"/>
    </row>
    <row r="357" spans="2:6" x14ac:dyDescent="0.2">
      <c r="B357" s="5"/>
      <c r="E357" s="197"/>
      <c r="F357" s="5"/>
    </row>
    <row r="358" spans="2:6" x14ac:dyDescent="0.2">
      <c r="B358" s="5"/>
      <c r="E358" s="197"/>
      <c r="F358" s="5"/>
    </row>
    <row r="359" spans="2:6" x14ac:dyDescent="0.2">
      <c r="B359" s="5"/>
      <c r="E359" s="197"/>
      <c r="F359" s="5"/>
    </row>
    <row r="360" spans="2:6" x14ac:dyDescent="0.2">
      <c r="B360" s="5"/>
      <c r="E360" s="197"/>
      <c r="F360" s="5"/>
    </row>
    <row r="361" spans="2:6" x14ac:dyDescent="0.2">
      <c r="B361" s="5"/>
      <c r="E361" s="197"/>
      <c r="F361" s="5"/>
    </row>
    <row r="362" spans="2:6" x14ac:dyDescent="0.2">
      <c r="B362" s="5"/>
      <c r="E362" s="197"/>
      <c r="F362" s="5"/>
    </row>
    <row r="363" spans="2:6" x14ac:dyDescent="0.2">
      <c r="B363" s="5"/>
      <c r="E363" s="197"/>
      <c r="F363" s="5"/>
    </row>
    <row r="364" spans="2:6" x14ac:dyDescent="0.2">
      <c r="B364" s="5"/>
      <c r="E364" s="197"/>
      <c r="F364" s="5"/>
    </row>
    <row r="365" spans="2:6" x14ac:dyDescent="0.2">
      <c r="B365" s="5"/>
      <c r="E365" s="197"/>
      <c r="F365" s="5"/>
    </row>
    <row r="366" spans="2:6" x14ac:dyDescent="0.2">
      <c r="B366" s="5"/>
      <c r="E366" s="197"/>
      <c r="F366" s="5"/>
    </row>
    <row r="367" spans="2:6" x14ac:dyDescent="0.2">
      <c r="B367" s="5"/>
      <c r="E367" s="197"/>
      <c r="F367" s="5"/>
    </row>
    <row r="368" spans="2:6" x14ac:dyDescent="0.2">
      <c r="B368" s="5"/>
      <c r="E368" s="197"/>
      <c r="F368" s="5"/>
    </row>
    <row r="369" spans="2:6" x14ac:dyDescent="0.2">
      <c r="B369" s="5"/>
      <c r="E369" s="197"/>
      <c r="F369" s="5"/>
    </row>
    <row r="370" spans="2:6" x14ac:dyDescent="0.2">
      <c r="B370" s="5"/>
      <c r="E370" s="197"/>
      <c r="F370" s="5"/>
    </row>
    <row r="371" spans="2:6" x14ac:dyDescent="0.2">
      <c r="B371" s="5"/>
      <c r="E371" s="197"/>
      <c r="F371" s="5"/>
    </row>
    <row r="372" spans="2:6" x14ac:dyDescent="0.2">
      <c r="B372" s="5"/>
      <c r="E372" s="197"/>
      <c r="F372" s="5"/>
    </row>
    <row r="373" spans="2:6" x14ac:dyDescent="0.2">
      <c r="B373" s="5"/>
      <c r="E373" s="197"/>
      <c r="F373" s="5"/>
    </row>
    <row r="374" spans="2:6" x14ac:dyDescent="0.2">
      <c r="B374" s="5"/>
      <c r="E374" s="197"/>
      <c r="F374" s="5"/>
    </row>
    <row r="375" spans="2:6" x14ac:dyDescent="0.2">
      <c r="B375" s="5"/>
      <c r="E375" s="197"/>
      <c r="F375" s="5"/>
    </row>
    <row r="376" spans="2:6" x14ac:dyDescent="0.2">
      <c r="B376" s="5"/>
      <c r="E376" s="197"/>
      <c r="F376" s="5"/>
    </row>
    <row r="377" spans="2:6" x14ac:dyDescent="0.2">
      <c r="B377" s="5"/>
      <c r="E377" s="197"/>
      <c r="F377" s="5"/>
    </row>
    <row r="378" spans="2:6" x14ac:dyDescent="0.2">
      <c r="B378" s="5"/>
      <c r="E378" s="197"/>
      <c r="F378" s="5"/>
    </row>
    <row r="379" spans="2:6" x14ac:dyDescent="0.2">
      <c r="B379" s="5"/>
      <c r="E379" s="197"/>
      <c r="F379" s="5"/>
    </row>
    <row r="380" spans="2:6" x14ac:dyDescent="0.2">
      <c r="B380" s="5"/>
      <c r="E380" s="197"/>
      <c r="F380" s="5"/>
    </row>
    <row r="381" spans="2:6" x14ac:dyDescent="0.2">
      <c r="B381" s="5"/>
      <c r="E381" s="197"/>
      <c r="F381" s="5"/>
    </row>
    <row r="382" spans="2:6" x14ac:dyDescent="0.2">
      <c r="B382" s="5"/>
      <c r="E382" s="197"/>
      <c r="F382" s="5"/>
    </row>
    <row r="383" spans="2:6" x14ac:dyDescent="0.2">
      <c r="B383" s="5"/>
      <c r="E383" s="197"/>
      <c r="F383" s="5"/>
    </row>
    <row r="384" spans="2:6" x14ac:dyDescent="0.2">
      <c r="B384" s="5"/>
      <c r="E384" s="197"/>
      <c r="F384" s="5"/>
    </row>
    <row r="385" spans="2:6" x14ac:dyDescent="0.2">
      <c r="B385" s="5"/>
      <c r="E385" s="197"/>
      <c r="F385" s="5"/>
    </row>
    <row r="386" spans="2:6" x14ac:dyDescent="0.2">
      <c r="B386" s="5"/>
      <c r="E386" s="197"/>
      <c r="F386" s="5"/>
    </row>
    <row r="387" spans="2:6" x14ac:dyDescent="0.2">
      <c r="B387" s="5"/>
      <c r="E387" s="197"/>
      <c r="F387" s="5"/>
    </row>
    <row r="388" spans="2:6" x14ac:dyDescent="0.2">
      <c r="B388" s="5"/>
      <c r="E388" s="197"/>
      <c r="F388" s="5"/>
    </row>
    <row r="389" spans="2:6" x14ac:dyDescent="0.2">
      <c r="B389" s="5"/>
      <c r="E389" s="197"/>
      <c r="F389" s="5"/>
    </row>
    <row r="390" spans="2:6" x14ac:dyDescent="0.2">
      <c r="B390" s="5"/>
      <c r="E390" s="197"/>
      <c r="F390" s="5"/>
    </row>
    <row r="391" spans="2:6" x14ac:dyDescent="0.2">
      <c r="B391" s="5"/>
      <c r="E391" s="197"/>
      <c r="F391" s="5"/>
    </row>
    <row r="392" spans="2:6" x14ac:dyDescent="0.2">
      <c r="B392" s="5"/>
      <c r="E392" s="197"/>
      <c r="F392" s="5"/>
    </row>
    <row r="393" spans="2:6" x14ac:dyDescent="0.2">
      <c r="B393" s="5"/>
      <c r="E393" s="197"/>
      <c r="F393" s="5"/>
    </row>
    <row r="394" spans="2:6" x14ac:dyDescent="0.2">
      <c r="B394" s="5"/>
      <c r="E394" s="197"/>
      <c r="F394" s="5"/>
    </row>
    <row r="395" spans="2:6" x14ac:dyDescent="0.2">
      <c r="B395" s="5"/>
      <c r="E395" s="197"/>
      <c r="F395" s="5"/>
    </row>
    <row r="396" spans="2:6" x14ac:dyDescent="0.2">
      <c r="B396" s="5"/>
      <c r="E396" s="197"/>
      <c r="F396" s="5"/>
    </row>
    <row r="397" spans="2:6" x14ac:dyDescent="0.2">
      <c r="B397" s="5"/>
      <c r="E397" s="197"/>
      <c r="F397" s="5"/>
    </row>
    <row r="398" spans="2:6" x14ac:dyDescent="0.2">
      <c r="B398" s="5"/>
      <c r="E398" s="197"/>
      <c r="F398" s="5"/>
    </row>
    <row r="399" spans="2:6" x14ac:dyDescent="0.2">
      <c r="B399" s="5"/>
      <c r="E399" s="197"/>
      <c r="F399" s="5"/>
    </row>
    <row r="400" spans="2:6" x14ac:dyDescent="0.2">
      <c r="B400" s="5"/>
      <c r="E400" s="197"/>
      <c r="F400" s="5"/>
    </row>
    <row r="401" spans="2:6" x14ac:dyDescent="0.2">
      <c r="B401" s="5"/>
      <c r="E401" s="197"/>
      <c r="F401" s="5"/>
    </row>
    <row r="402" spans="2:6" x14ac:dyDescent="0.2">
      <c r="B402" s="5"/>
      <c r="E402" s="197"/>
      <c r="F402" s="5"/>
    </row>
    <row r="403" spans="2:6" x14ac:dyDescent="0.2">
      <c r="B403" s="5"/>
      <c r="E403" s="197"/>
      <c r="F403" s="5"/>
    </row>
    <row r="404" spans="2:6" x14ac:dyDescent="0.2">
      <c r="B404" s="5"/>
      <c r="E404" s="197"/>
      <c r="F404" s="5"/>
    </row>
    <row r="405" spans="2:6" x14ac:dyDescent="0.2">
      <c r="B405" s="5"/>
      <c r="E405" s="197"/>
      <c r="F405" s="5"/>
    </row>
    <row r="406" spans="2:6" x14ac:dyDescent="0.2">
      <c r="B406" s="5"/>
      <c r="E406" s="197"/>
      <c r="F406" s="5"/>
    </row>
    <row r="407" spans="2:6" x14ac:dyDescent="0.2">
      <c r="B407" s="5"/>
      <c r="E407" s="197"/>
      <c r="F407" s="5"/>
    </row>
    <row r="408" spans="2:6" x14ac:dyDescent="0.2">
      <c r="B408" s="5"/>
      <c r="E408" s="197"/>
      <c r="F408" s="5"/>
    </row>
    <row r="409" spans="2:6" x14ac:dyDescent="0.2">
      <c r="B409" s="5"/>
      <c r="E409" s="197"/>
      <c r="F409" s="5"/>
    </row>
    <row r="410" spans="2:6" x14ac:dyDescent="0.2">
      <c r="B410" s="5"/>
      <c r="E410" s="197"/>
      <c r="F410" s="5"/>
    </row>
    <row r="411" spans="2:6" x14ac:dyDescent="0.2">
      <c r="B411" s="5"/>
      <c r="E411" s="197"/>
      <c r="F411" s="5"/>
    </row>
    <row r="412" spans="2:6" x14ac:dyDescent="0.2">
      <c r="B412" s="5"/>
      <c r="E412" s="197"/>
      <c r="F412" s="5"/>
    </row>
    <row r="413" spans="2:6" x14ac:dyDescent="0.2">
      <c r="B413" s="5"/>
      <c r="E413" s="197"/>
      <c r="F413" s="5"/>
    </row>
    <row r="414" spans="2:6" x14ac:dyDescent="0.2">
      <c r="B414" s="5"/>
      <c r="E414" s="197"/>
      <c r="F414" s="5"/>
    </row>
    <row r="415" spans="2:6" x14ac:dyDescent="0.2">
      <c r="B415" s="5"/>
      <c r="E415" s="197"/>
      <c r="F415" s="5"/>
    </row>
    <row r="416" spans="2:6" x14ac:dyDescent="0.2">
      <c r="B416" s="5"/>
      <c r="E416" s="197"/>
      <c r="F416" s="5"/>
    </row>
    <row r="417" spans="2:6" x14ac:dyDescent="0.2">
      <c r="B417" s="5"/>
      <c r="E417" s="197"/>
      <c r="F417" s="5"/>
    </row>
    <row r="418" spans="2:6" x14ac:dyDescent="0.2">
      <c r="B418" s="5"/>
      <c r="E418" s="197"/>
      <c r="F418" s="5"/>
    </row>
    <row r="419" spans="2:6" x14ac:dyDescent="0.2">
      <c r="B419" s="5"/>
      <c r="E419" s="197"/>
      <c r="F419" s="5"/>
    </row>
    <row r="420" spans="2:6" x14ac:dyDescent="0.2">
      <c r="B420" s="5"/>
      <c r="E420" s="197"/>
      <c r="F420" s="5"/>
    </row>
    <row r="421" spans="2:6" x14ac:dyDescent="0.2">
      <c r="B421" s="5"/>
      <c r="E421" s="197"/>
      <c r="F421" s="5"/>
    </row>
    <row r="422" spans="2:6" x14ac:dyDescent="0.2">
      <c r="B422" s="5"/>
      <c r="E422" s="197"/>
      <c r="F422" s="5"/>
    </row>
    <row r="423" spans="2:6" x14ac:dyDescent="0.2">
      <c r="B423" s="5"/>
      <c r="E423" s="197"/>
      <c r="F423" s="5"/>
    </row>
    <row r="424" spans="2:6" x14ac:dyDescent="0.2">
      <c r="B424" s="5"/>
      <c r="E424" s="197"/>
      <c r="F424" s="5"/>
    </row>
    <row r="425" spans="2:6" x14ac:dyDescent="0.2">
      <c r="B425" s="5"/>
      <c r="E425" s="197"/>
      <c r="F425" s="5"/>
    </row>
    <row r="426" spans="2:6" x14ac:dyDescent="0.2">
      <c r="B426" s="5"/>
      <c r="E426" s="197"/>
      <c r="F426" s="5"/>
    </row>
    <row r="427" spans="2:6" x14ac:dyDescent="0.2">
      <c r="B427" s="5"/>
      <c r="E427" s="197"/>
      <c r="F427" s="5"/>
    </row>
    <row r="428" spans="2:6" x14ac:dyDescent="0.2">
      <c r="B428" s="5"/>
      <c r="E428" s="197"/>
      <c r="F428" s="5"/>
    </row>
    <row r="429" spans="2:6" x14ac:dyDescent="0.2">
      <c r="B429" s="5"/>
      <c r="E429" s="197"/>
      <c r="F429" s="5"/>
    </row>
    <row r="430" spans="2:6" x14ac:dyDescent="0.2">
      <c r="B430" s="5"/>
      <c r="E430" s="197"/>
      <c r="F430" s="5"/>
    </row>
    <row r="431" spans="2:6" x14ac:dyDescent="0.2">
      <c r="B431" s="5"/>
      <c r="E431" s="197"/>
      <c r="F431" s="5"/>
    </row>
    <row r="432" spans="2:6" x14ac:dyDescent="0.2">
      <c r="B432" s="5"/>
      <c r="E432" s="197"/>
      <c r="F432" s="5"/>
    </row>
    <row r="433" spans="2:6" x14ac:dyDescent="0.2">
      <c r="B433" s="5"/>
      <c r="E433" s="197"/>
      <c r="F433" s="5"/>
    </row>
    <row r="434" spans="2:6" x14ac:dyDescent="0.2">
      <c r="B434" s="5"/>
      <c r="E434" s="197"/>
      <c r="F434" s="5"/>
    </row>
    <row r="435" spans="2:6" x14ac:dyDescent="0.2">
      <c r="B435" s="5"/>
      <c r="E435" s="197"/>
      <c r="F435" s="5"/>
    </row>
    <row r="436" spans="2:6" x14ac:dyDescent="0.2">
      <c r="B436" s="5"/>
      <c r="E436" s="197"/>
      <c r="F436" s="5"/>
    </row>
    <row r="437" spans="2:6" x14ac:dyDescent="0.2">
      <c r="B437" s="5"/>
      <c r="E437" s="197"/>
      <c r="F437" s="5"/>
    </row>
    <row r="438" spans="2:6" x14ac:dyDescent="0.2">
      <c r="B438" s="5"/>
      <c r="E438" s="197"/>
      <c r="F438" s="5"/>
    </row>
    <row r="439" spans="2:6" x14ac:dyDescent="0.2">
      <c r="B439" s="5"/>
      <c r="E439" s="197"/>
      <c r="F439" s="5"/>
    </row>
    <row r="440" spans="2:6" x14ac:dyDescent="0.2">
      <c r="B440" s="5"/>
      <c r="E440" s="197"/>
      <c r="F440" s="5"/>
    </row>
    <row r="441" spans="2:6" x14ac:dyDescent="0.2">
      <c r="B441" s="5"/>
      <c r="E441" s="197"/>
      <c r="F441" s="5"/>
    </row>
    <row r="442" spans="2:6" x14ac:dyDescent="0.2">
      <c r="B442" s="5"/>
      <c r="E442" s="197"/>
      <c r="F442" s="5"/>
    </row>
    <row r="443" spans="2:6" x14ac:dyDescent="0.2">
      <c r="B443" s="5"/>
      <c r="E443" s="197"/>
      <c r="F443" s="5"/>
    </row>
    <row r="444" spans="2:6" x14ac:dyDescent="0.2">
      <c r="B444" s="5"/>
      <c r="E444" s="197"/>
      <c r="F444" s="5"/>
    </row>
    <row r="445" spans="2:6" x14ac:dyDescent="0.2">
      <c r="B445" s="5"/>
      <c r="E445" s="197"/>
      <c r="F445" s="5"/>
    </row>
    <row r="446" spans="2:6" x14ac:dyDescent="0.2">
      <c r="B446" s="5"/>
      <c r="E446" s="197"/>
      <c r="F446" s="5"/>
    </row>
    <row r="447" spans="2:6" x14ac:dyDescent="0.2">
      <c r="B447" s="5"/>
      <c r="E447" s="197"/>
      <c r="F447" s="5"/>
    </row>
    <row r="448" spans="2:6" x14ac:dyDescent="0.2">
      <c r="B448" s="5"/>
      <c r="E448" s="197"/>
      <c r="F448" s="5"/>
    </row>
    <row r="449" spans="2:6" x14ac:dyDescent="0.2">
      <c r="B449" s="5"/>
      <c r="E449" s="197"/>
      <c r="F449" s="5"/>
    </row>
    <row r="450" spans="2:6" x14ac:dyDescent="0.2">
      <c r="B450" s="5"/>
      <c r="E450" s="197"/>
      <c r="F450" s="5"/>
    </row>
    <row r="451" spans="2:6" x14ac:dyDescent="0.2">
      <c r="B451" s="5"/>
      <c r="E451" s="197"/>
      <c r="F451" s="5"/>
    </row>
    <row r="452" spans="2:6" x14ac:dyDescent="0.2">
      <c r="B452" s="5"/>
      <c r="E452" s="197"/>
      <c r="F452" s="5"/>
    </row>
    <row r="453" spans="2:6" x14ac:dyDescent="0.2">
      <c r="B453" s="5"/>
      <c r="E453" s="197"/>
      <c r="F453" s="5"/>
    </row>
    <row r="454" spans="2:6" x14ac:dyDescent="0.2">
      <c r="B454" s="5"/>
      <c r="E454" s="197"/>
      <c r="F454" s="5"/>
    </row>
    <row r="455" spans="2:6" x14ac:dyDescent="0.2">
      <c r="B455" s="5"/>
      <c r="E455" s="197"/>
      <c r="F455" s="5"/>
    </row>
    <row r="456" spans="2:6" x14ac:dyDescent="0.2">
      <c r="B456" s="5"/>
      <c r="E456" s="197"/>
      <c r="F456" s="5"/>
    </row>
    <row r="457" spans="2:6" x14ac:dyDescent="0.2">
      <c r="B457" s="5"/>
      <c r="E457" s="197"/>
      <c r="F457" s="5"/>
    </row>
    <row r="458" spans="2:6" x14ac:dyDescent="0.2">
      <c r="B458" s="5"/>
      <c r="E458" s="197"/>
      <c r="F458" s="5"/>
    </row>
    <row r="459" spans="2:6" x14ac:dyDescent="0.2">
      <c r="B459" s="5"/>
      <c r="E459" s="197"/>
      <c r="F459" s="5"/>
    </row>
    <row r="460" spans="2:6" x14ac:dyDescent="0.2">
      <c r="B460" s="5"/>
      <c r="E460" s="197"/>
      <c r="F460" s="5"/>
    </row>
    <row r="461" spans="2:6" x14ac:dyDescent="0.2">
      <c r="B461" s="5"/>
      <c r="E461" s="197"/>
      <c r="F461" s="5"/>
    </row>
    <row r="462" spans="2:6" x14ac:dyDescent="0.2">
      <c r="B462" s="5"/>
      <c r="E462" s="197"/>
      <c r="F462" s="5"/>
    </row>
    <row r="463" spans="2:6" x14ac:dyDescent="0.2">
      <c r="B463" s="5"/>
      <c r="E463" s="197"/>
      <c r="F463" s="5"/>
    </row>
    <row r="464" spans="2:6" x14ac:dyDescent="0.2">
      <c r="B464" s="5"/>
      <c r="E464" s="197"/>
      <c r="F464" s="5"/>
    </row>
    <row r="465" spans="2:6" x14ac:dyDescent="0.2">
      <c r="B465" s="5"/>
      <c r="E465" s="197"/>
      <c r="F465" s="5"/>
    </row>
    <row r="466" spans="2:6" x14ac:dyDescent="0.2">
      <c r="B466" s="5"/>
      <c r="E466" s="197"/>
      <c r="F466" s="5"/>
    </row>
    <row r="467" spans="2:6" x14ac:dyDescent="0.2">
      <c r="B467" s="5"/>
      <c r="E467" s="197"/>
      <c r="F467" s="5"/>
    </row>
    <row r="468" spans="2:6" x14ac:dyDescent="0.2">
      <c r="B468" s="5"/>
      <c r="E468" s="197"/>
      <c r="F468" s="5"/>
    </row>
    <row r="469" spans="2:6" x14ac:dyDescent="0.2">
      <c r="B469" s="5"/>
      <c r="E469" s="197"/>
      <c r="F469" s="5"/>
    </row>
    <row r="470" spans="2:6" x14ac:dyDescent="0.2">
      <c r="B470" s="5"/>
      <c r="E470" s="197"/>
      <c r="F470" s="5"/>
    </row>
    <row r="471" spans="2:6" x14ac:dyDescent="0.2">
      <c r="B471" s="5"/>
      <c r="E471" s="197"/>
      <c r="F471" s="5"/>
    </row>
    <row r="472" spans="2:6" x14ac:dyDescent="0.2">
      <c r="B472" s="5"/>
      <c r="E472" s="197"/>
      <c r="F472" s="5"/>
    </row>
    <row r="473" spans="2:6" x14ac:dyDescent="0.2">
      <c r="B473" s="5"/>
      <c r="E473" s="197"/>
      <c r="F473" s="5"/>
    </row>
    <row r="474" spans="2:6" x14ac:dyDescent="0.2">
      <c r="B474" s="5"/>
      <c r="E474" s="197"/>
      <c r="F474" s="5"/>
    </row>
    <row r="475" spans="2:6" x14ac:dyDescent="0.2">
      <c r="B475" s="5"/>
      <c r="E475" s="197"/>
      <c r="F475" s="5"/>
    </row>
    <row r="476" spans="2:6" x14ac:dyDescent="0.2">
      <c r="B476" s="5"/>
      <c r="E476" s="197"/>
      <c r="F476" s="5"/>
    </row>
    <row r="477" spans="2:6" x14ac:dyDescent="0.2">
      <c r="B477" s="5"/>
      <c r="E477" s="197"/>
      <c r="F477" s="5"/>
    </row>
    <row r="478" spans="2:6" x14ac:dyDescent="0.2">
      <c r="B478" s="5"/>
      <c r="E478" s="197"/>
      <c r="F478" s="5"/>
    </row>
    <row r="479" spans="2:6" x14ac:dyDescent="0.2">
      <c r="B479" s="5"/>
      <c r="E479" s="197"/>
      <c r="F479" s="5"/>
    </row>
    <row r="480" spans="2:6" x14ac:dyDescent="0.2">
      <c r="B480" s="5"/>
      <c r="E480" s="197"/>
      <c r="F480" s="5"/>
    </row>
    <row r="481" spans="2:6" x14ac:dyDescent="0.2">
      <c r="B481" s="5"/>
      <c r="E481" s="197"/>
      <c r="F481" s="5"/>
    </row>
    <row r="482" spans="2:6" x14ac:dyDescent="0.2">
      <c r="B482" s="5"/>
      <c r="E482" s="197"/>
      <c r="F482" s="5"/>
    </row>
    <row r="483" spans="2:6" x14ac:dyDescent="0.2">
      <c r="B483" s="5"/>
      <c r="E483" s="197"/>
      <c r="F483" s="5"/>
    </row>
    <row r="484" spans="2:6" x14ac:dyDescent="0.2">
      <c r="B484" s="5"/>
      <c r="E484" s="197"/>
      <c r="F484" s="5"/>
    </row>
    <row r="485" spans="2:6" x14ac:dyDescent="0.2">
      <c r="B485" s="5"/>
      <c r="E485" s="197"/>
      <c r="F485" s="5"/>
    </row>
    <row r="486" spans="2:6" x14ac:dyDescent="0.2">
      <c r="B486" s="5"/>
      <c r="E486" s="197"/>
      <c r="F486" s="5"/>
    </row>
    <row r="487" spans="2:6" x14ac:dyDescent="0.2">
      <c r="B487" s="5"/>
      <c r="E487" s="197"/>
      <c r="F487" s="5"/>
    </row>
    <row r="488" spans="2:6" x14ac:dyDescent="0.2">
      <c r="B488" s="5"/>
      <c r="E488" s="197"/>
      <c r="F488" s="5"/>
    </row>
    <row r="489" spans="2:6" x14ac:dyDescent="0.2">
      <c r="B489" s="5"/>
      <c r="E489" s="197"/>
      <c r="F489" s="5"/>
    </row>
    <row r="490" spans="2:6" x14ac:dyDescent="0.2">
      <c r="B490" s="5"/>
      <c r="E490" s="197"/>
      <c r="F490" s="5"/>
    </row>
    <row r="491" spans="2:6" x14ac:dyDescent="0.2">
      <c r="B491" s="5"/>
      <c r="E491" s="197"/>
      <c r="F491" s="5"/>
    </row>
    <row r="492" spans="2:6" x14ac:dyDescent="0.2">
      <c r="B492" s="5"/>
      <c r="E492" s="197"/>
      <c r="F492" s="5"/>
    </row>
    <row r="493" spans="2:6" x14ac:dyDescent="0.2">
      <c r="B493" s="5"/>
      <c r="E493" s="197"/>
      <c r="F493" s="5"/>
    </row>
    <row r="494" spans="2:6" x14ac:dyDescent="0.2">
      <c r="B494" s="5"/>
      <c r="E494" s="197"/>
      <c r="F494" s="5"/>
    </row>
    <row r="495" spans="2:6" x14ac:dyDescent="0.2">
      <c r="B495" s="5"/>
      <c r="E495" s="197"/>
      <c r="F495" s="5"/>
    </row>
    <row r="496" spans="2:6" x14ac:dyDescent="0.2">
      <c r="B496" s="5"/>
      <c r="E496" s="197"/>
      <c r="F496" s="5"/>
    </row>
    <row r="497" spans="2:6" x14ac:dyDescent="0.2">
      <c r="B497" s="5"/>
      <c r="E497" s="197"/>
      <c r="F497" s="5"/>
    </row>
    <row r="498" spans="2:6" x14ac:dyDescent="0.2">
      <c r="B498" s="5"/>
      <c r="E498" s="197"/>
      <c r="F498" s="5"/>
    </row>
    <row r="499" spans="2:6" x14ac:dyDescent="0.2">
      <c r="B499" s="5"/>
      <c r="E499" s="197"/>
      <c r="F499" s="5"/>
    </row>
    <row r="500" spans="2:6" x14ac:dyDescent="0.2">
      <c r="B500" s="5"/>
      <c r="E500" s="197"/>
      <c r="F500" s="5"/>
    </row>
    <row r="501" spans="2:6" x14ac:dyDescent="0.2">
      <c r="B501" s="5"/>
      <c r="E501" s="197"/>
      <c r="F501" s="5"/>
    </row>
    <row r="502" spans="2:6" x14ac:dyDescent="0.2">
      <c r="B502" s="5"/>
      <c r="E502" s="197"/>
      <c r="F502" s="5"/>
    </row>
    <row r="503" spans="2:6" x14ac:dyDescent="0.2">
      <c r="B503" s="5"/>
      <c r="E503" s="197"/>
      <c r="F503" s="5"/>
    </row>
    <row r="504" spans="2:6" x14ac:dyDescent="0.2">
      <c r="B504" s="5"/>
      <c r="E504" s="197"/>
      <c r="F504" s="5"/>
    </row>
    <row r="505" spans="2:6" x14ac:dyDescent="0.2">
      <c r="B505" s="5"/>
      <c r="E505" s="197"/>
      <c r="F505" s="5"/>
    </row>
    <row r="506" spans="2:6" x14ac:dyDescent="0.2">
      <c r="B506" s="5"/>
      <c r="E506" s="197"/>
      <c r="F506" s="5"/>
    </row>
    <row r="507" spans="2:6" x14ac:dyDescent="0.2">
      <c r="B507" s="5"/>
      <c r="E507" s="197"/>
      <c r="F507" s="5"/>
    </row>
    <row r="508" spans="2:6" x14ac:dyDescent="0.2">
      <c r="B508" s="5"/>
      <c r="E508" s="197"/>
      <c r="F508" s="5"/>
    </row>
    <row r="509" spans="2:6" x14ac:dyDescent="0.2">
      <c r="B509" s="5"/>
      <c r="E509" s="197"/>
      <c r="F509" s="5"/>
    </row>
    <row r="510" spans="2:6" x14ac:dyDescent="0.2">
      <c r="B510" s="5"/>
      <c r="E510" s="197"/>
      <c r="F510" s="5"/>
    </row>
    <row r="511" spans="2:6" x14ac:dyDescent="0.2">
      <c r="B511" s="5"/>
      <c r="E511" s="197"/>
      <c r="F511" s="5"/>
    </row>
    <row r="512" spans="2:6" x14ac:dyDescent="0.2">
      <c r="B512" s="5"/>
      <c r="E512" s="197"/>
      <c r="F512" s="5"/>
    </row>
    <row r="513" spans="2:6" x14ac:dyDescent="0.2">
      <c r="B513" s="5"/>
      <c r="E513" s="197"/>
      <c r="F513" s="5"/>
    </row>
    <row r="514" spans="2:6" x14ac:dyDescent="0.2">
      <c r="B514" s="5"/>
      <c r="E514" s="197"/>
      <c r="F514" s="5"/>
    </row>
    <row r="515" spans="2:6" x14ac:dyDescent="0.2">
      <c r="B515" s="5"/>
      <c r="E515" s="197"/>
      <c r="F515" s="5"/>
    </row>
    <row r="516" spans="2:6" x14ac:dyDescent="0.2">
      <c r="B516" s="5"/>
      <c r="E516" s="197"/>
      <c r="F516" s="5"/>
    </row>
    <row r="517" spans="2:6" x14ac:dyDescent="0.2">
      <c r="B517" s="5"/>
      <c r="E517" s="197"/>
      <c r="F517" s="5"/>
    </row>
    <row r="518" spans="2:6" x14ac:dyDescent="0.2">
      <c r="B518" s="5"/>
      <c r="E518" s="197"/>
      <c r="F518" s="5"/>
    </row>
    <row r="519" spans="2:6" x14ac:dyDescent="0.2">
      <c r="B519" s="5"/>
      <c r="E519" s="197"/>
      <c r="F519" s="5"/>
    </row>
    <row r="520" spans="2:6" x14ac:dyDescent="0.2">
      <c r="B520" s="5"/>
      <c r="E520" s="197"/>
      <c r="F520" s="5"/>
    </row>
    <row r="521" spans="2:6" x14ac:dyDescent="0.2">
      <c r="B521" s="5"/>
      <c r="E521" s="197"/>
      <c r="F521" s="5"/>
    </row>
    <row r="522" spans="2:6" x14ac:dyDescent="0.2">
      <c r="B522" s="5"/>
      <c r="E522" s="197"/>
      <c r="F522" s="5"/>
    </row>
    <row r="523" spans="2:6" x14ac:dyDescent="0.2">
      <c r="B523" s="5"/>
      <c r="E523" s="197"/>
      <c r="F523" s="5"/>
    </row>
    <row r="524" spans="2:6" x14ac:dyDescent="0.2">
      <c r="B524" s="5"/>
      <c r="E524" s="197"/>
      <c r="F524" s="5"/>
    </row>
    <row r="525" spans="2:6" x14ac:dyDescent="0.2">
      <c r="B525" s="5"/>
      <c r="E525" s="197"/>
      <c r="F525" s="5"/>
    </row>
    <row r="526" spans="2:6" x14ac:dyDescent="0.2">
      <c r="B526" s="5"/>
      <c r="E526" s="197"/>
      <c r="F526" s="5"/>
    </row>
    <row r="527" spans="2:6" x14ac:dyDescent="0.2">
      <c r="B527" s="5"/>
      <c r="E527" s="197"/>
      <c r="F527" s="5"/>
    </row>
    <row r="528" spans="2:6" x14ac:dyDescent="0.2">
      <c r="B528" s="5"/>
      <c r="E528" s="197"/>
      <c r="F528" s="5"/>
    </row>
    <row r="529" spans="2:6" x14ac:dyDescent="0.2">
      <c r="B529" s="5"/>
      <c r="E529" s="197"/>
      <c r="F529" s="5"/>
    </row>
    <row r="530" spans="2:6" x14ac:dyDescent="0.2">
      <c r="B530" s="5"/>
      <c r="E530" s="197"/>
      <c r="F530" s="5"/>
    </row>
    <row r="531" spans="2:6" x14ac:dyDescent="0.2">
      <c r="B531" s="5"/>
      <c r="E531" s="197"/>
      <c r="F531" s="5"/>
    </row>
    <row r="532" spans="2:6" x14ac:dyDescent="0.2">
      <c r="B532" s="5"/>
      <c r="E532" s="197"/>
      <c r="F532" s="5"/>
    </row>
    <row r="533" spans="2:6" x14ac:dyDescent="0.2">
      <c r="B533" s="5"/>
      <c r="E533" s="197"/>
      <c r="F533" s="5"/>
    </row>
    <row r="534" spans="2:6" x14ac:dyDescent="0.2">
      <c r="B534" s="5"/>
      <c r="E534" s="197"/>
      <c r="F534" s="5"/>
    </row>
    <row r="535" spans="2:6" x14ac:dyDescent="0.2">
      <c r="B535" s="5"/>
      <c r="E535" s="197"/>
      <c r="F535" s="5"/>
    </row>
    <row r="536" spans="2:6" x14ac:dyDescent="0.2">
      <c r="B536" s="5"/>
      <c r="E536" s="197"/>
      <c r="F536" s="5"/>
    </row>
    <row r="537" spans="2:6" x14ac:dyDescent="0.2">
      <c r="B537" s="5"/>
      <c r="E537" s="197"/>
      <c r="F537" s="5"/>
    </row>
    <row r="538" spans="2:6" x14ac:dyDescent="0.2">
      <c r="B538" s="5"/>
      <c r="E538" s="197"/>
      <c r="F538" s="5"/>
    </row>
    <row r="539" spans="2:6" x14ac:dyDescent="0.2">
      <c r="B539" s="5"/>
      <c r="E539" s="197"/>
      <c r="F539" s="5"/>
    </row>
    <row r="540" spans="2:6" x14ac:dyDescent="0.2">
      <c r="B540" s="5"/>
      <c r="E540" s="197"/>
      <c r="F540" s="5"/>
    </row>
    <row r="541" spans="2:6" x14ac:dyDescent="0.2">
      <c r="B541" s="5"/>
      <c r="F541" s="5"/>
    </row>
    <row r="542" spans="2:6" x14ac:dyDescent="0.2">
      <c r="B542" s="5"/>
      <c r="F542" s="5"/>
    </row>
    <row r="543" spans="2:6" x14ac:dyDescent="0.2">
      <c r="B543" s="5"/>
      <c r="F543" s="5"/>
    </row>
    <row r="544" spans="2:6" x14ac:dyDescent="0.2">
      <c r="B544" s="5"/>
      <c r="F544" s="5"/>
    </row>
    <row r="545" spans="2:6" x14ac:dyDescent="0.2">
      <c r="B545" s="5"/>
      <c r="F545" s="5"/>
    </row>
    <row r="546" spans="2:6" x14ac:dyDescent="0.2">
      <c r="B546" s="5"/>
      <c r="F546" s="5"/>
    </row>
    <row r="547" spans="2:6" x14ac:dyDescent="0.2">
      <c r="B547" s="5"/>
      <c r="F547" s="5"/>
    </row>
    <row r="548" spans="2:6" x14ac:dyDescent="0.2">
      <c r="B548" s="5"/>
      <c r="F548" s="5"/>
    </row>
    <row r="549" spans="2:6" x14ac:dyDescent="0.2">
      <c r="B549" s="5"/>
      <c r="F549" s="5"/>
    </row>
    <row r="550" spans="2:6" x14ac:dyDescent="0.2">
      <c r="B550" s="5"/>
      <c r="F550" s="5"/>
    </row>
    <row r="551" spans="2:6" x14ac:dyDescent="0.2">
      <c r="B551" s="5"/>
      <c r="F551" s="5"/>
    </row>
    <row r="552" spans="2:6" x14ac:dyDescent="0.2">
      <c r="B552" s="5"/>
      <c r="F552" s="5"/>
    </row>
    <row r="553" spans="2:6" x14ac:dyDescent="0.2">
      <c r="B553" s="5"/>
      <c r="F553" s="5"/>
    </row>
    <row r="554" spans="2:6" x14ac:dyDescent="0.2">
      <c r="B554" s="5"/>
      <c r="F554" s="5"/>
    </row>
    <row r="555" spans="2:6" x14ac:dyDescent="0.2">
      <c r="B555" s="5"/>
      <c r="F555" s="5"/>
    </row>
    <row r="556" spans="2:6" x14ac:dyDescent="0.2">
      <c r="B556" s="5"/>
      <c r="F556" s="5"/>
    </row>
    <row r="557" spans="2:6" x14ac:dyDescent="0.2">
      <c r="B557" s="5"/>
      <c r="F557" s="5"/>
    </row>
    <row r="558" spans="2:6" x14ac:dyDescent="0.2">
      <c r="B558" s="5"/>
      <c r="F558" s="5"/>
    </row>
    <row r="559" spans="2:6" x14ac:dyDescent="0.2">
      <c r="B559" s="5"/>
      <c r="F559" s="5"/>
    </row>
    <row r="560" spans="2:6" x14ac:dyDescent="0.2">
      <c r="B560" s="5"/>
      <c r="F560" s="5"/>
    </row>
    <row r="561" spans="2:6" x14ac:dyDescent="0.2">
      <c r="B561" s="5"/>
      <c r="F561" s="5"/>
    </row>
    <row r="562" spans="2:6" x14ac:dyDescent="0.2">
      <c r="B562" s="5"/>
      <c r="F562" s="5"/>
    </row>
    <row r="563" spans="2:6" x14ac:dyDescent="0.2">
      <c r="B563" s="5"/>
      <c r="F563" s="5"/>
    </row>
    <row r="564" spans="2:6" x14ac:dyDescent="0.2">
      <c r="B564" s="5"/>
      <c r="F564" s="5"/>
    </row>
    <row r="565" spans="2:6" x14ac:dyDescent="0.2">
      <c r="B565" s="5"/>
      <c r="F565" s="5"/>
    </row>
    <row r="566" spans="2:6" x14ac:dyDescent="0.2">
      <c r="B566" s="5"/>
      <c r="F566" s="5"/>
    </row>
    <row r="567" spans="2:6" x14ac:dyDescent="0.2">
      <c r="B567" s="5"/>
      <c r="F567" s="5"/>
    </row>
    <row r="568" spans="2:6" x14ac:dyDescent="0.2">
      <c r="B568" s="5"/>
      <c r="F568" s="5"/>
    </row>
    <row r="569" spans="2:6" x14ac:dyDescent="0.2">
      <c r="B569" s="5"/>
      <c r="F569" s="5"/>
    </row>
    <row r="570" spans="2:6" x14ac:dyDescent="0.2">
      <c r="B570" s="5"/>
      <c r="F570" s="5"/>
    </row>
    <row r="571" spans="2:6" x14ac:dyDescent="0.2">
      <c r="B571" s="5"/>
      <c r="F571" s="5"/>
    </row>
    <row r="572" spans="2:6" x14ac:dyDescent="0.2">
      <c r="B572" s="5"/>
      <c r="F572" s="5"/>
    </row>
    <row r="573" spans="2:6" x14ac:dyDescent="0.2">
      <c r="B573" s="5"/>
      <c r="F573" s="5"/>
    </row>
    <row r="574" spans="2:6" x14ac:dyDescent="0.2">
      <c r="B574" s="5"/>
      <c r="F574" s="5"/>
    </row>
    <row r="575" spans="2:6" x14ac:dyDescent="0.2">
      <c r="B575" s="5"/>
      <c r="F575" s="5"/>
    </row>
    <row r="576" spans="2:6" x14ac:dyDescent="0.2">
      <c r="B576" s="5"/>
      <c r="F576" s="5"/>
    </row>
    <row r="577" spans="2:6" x14ac:dyDescent="0.2">
      <c r="B577" s="5"/>
      <c r="F577" s="5"/>
    </row>
    <row r="578" spans="2:6" x14ac:dyDescent="0.2">
      <c r="B578" s="5"/>
      <c r="F578" s="5"/>
    </row>
    <row r="579" spans="2:6" x14ac:dyDescent="0.2">
      <c r="B579" s="5"/>
      <c r="F579" s="5"/>
    </row>
    <row r="580" spans="2:6" x14ac:dyDescent="0.2">
      <c r="B580" s="5"/>
      <c r="F580" s="5"/>
    </row>
    <row r="581" spans="2:6" x14ac:dyDescent="0.2">
      <c r="B581" s="5"/>
      <c r="F581" s="5"/>
    </row>
    <row r="582" spans="2:6" x14ac:dyDescent="0.2">
      <c r="B582" s="5"/>
      <c r="F582" s="5"/>
    </row>
    <row r="583" spans="2:6" x14ac:dyDescent="0.2">
      <c r="B583" s="5"/>
      <c r="F583" s="5"/>
    </row>
    <row r="584" spans="2:6" x14ac:dyDescent="0.2">
      <c r="B584" s="5"/>
      <c r="F584" s="5"/>
    </row>
    <row r="585" spans="2:6" x14ac:dyDescent="0.2">
      <c r="B585" s="5"/>
      <c r="F585" s="5"/>
    </row>
    <row r="586" spans="2:6" x14ac:dyDescent="0.2">
      <c r="B586" s="5"/>
      <c r="F586" s="5"/>
    </row>
    <row r="587" spans="2:6" x14ac:dyDescent="0.2">
      <c r="B587" s="5"/>
      <c r="F587" s="5"/>
    </row>
    <row r="588" spans="2:6" x14ac:dyDescent="0.2">
      <c r="B588" s="5"/>
      <c r="F588" s="5"/>
    </row>
    <row r="589" spans="2:6" x14ac:dyDescent="0.2">
      <c r="B589" s="5"/>
      <c r="F589" s="5"/>
    </row>
    <row r="590" spans="2:6" x14ac:dyDescent="0.2">
      <c r="B590" s="5"/>
      <c r="F590" s="5"/>
    </row>
    <row r="591" spans="2:6" x14ac:dyDescent="0.2">
      <c r="B591" s="5"/>
      <c r="F591" s="5"/>
    </row>
    <row r="592" spans="2:6" x14ac:dyDescent="0.2">
      <c r="B592" s="5"/>
      <c r="F592" s="5"/>
    </row>
    <row r="593" spans="2:6" x14ac:dyDescent="0.2">
      <c r="B593" s="5"/>
      <c r="F593" s="5"/>
    </row>
    <row r="594" spans="2:6" x14ac:dyDescent="0.2">
      <c r="B594" s="5"/>
      <c r="F594" s="5"/>
    </row>
    <row r="595" spans="2:6" x14ac:dyDescent="0.2">
      <c r="B595" s="5"/>
      <c r="F595" s="5"/>
    </row>
    <row r="596" spans="2:6" x14ac:dyDescent="0.2">
      <c r="B596" s="5"/>
      <c r="F596" s="5"/>
    </row>
    <row r="597" spans="2:6" x14ac:dyDescent="0.2">
      <c r="B597" s="5"/>
      <c r="F597" s="5"/>
    </row>
    <row r="598" spans="2:6" x14ac:dyDescent="0.2">
      <c r="B598" s="5"/>
      <c r="F598" s="5"/>
    </row>
    <row r="599" spans="2:6" x14ac:dyDescent="0.2">
      <c r="B599" s="5"/>
      <c r="F599" s="5"/>
    </row>
    <row r="600" spans="2:6" x14ac:dyDescent="0.2">
      <c r="B600" s="5"/>
      <c r="F600" s="5"/>
    </row>
    <row r="601" spans="2:6" x14ac:dyDescent="0.2">
      <c r="B601" s="5"/>
      <c r="F601" s="5"/>
    </row>
    <row r="602" spans="2:6" x14ac:dyDescent="0.2">
      <c r="B602" s="5"/>
      <c r="F602" s="5"/>
    </row>
    <row r="603" spans="2:6" x14ac:dyDescent="0.2">
      <c r="B603" s="5"/>
      <c r="F603" s="5"/>
    </row>
    <row r="604" spans="2:6" x14ac:dyDescent="0.2">
      <c r="B604" s="5"/>
      <c r="F604" s="5"/>
    </row>
    <row r="605" spans="2:6" x14ac:dyDescent="0.2">
      <c r="B605" s="5"/>
      <c r="F605" s="5"/>
    </row>
    <row r="606" spans="2:6" x14ac:dyDescent="0.2">
      <c r="B606" s="5"/>
      <c r="F606" s="5"/>
    </row>
    <row r="607" spans="2:6" x14ac:dyDescent="0.2">
      <c r="B607" s="5"/>
      <c r="F607" s="5"/>
    </row>
    <row r="608" spans="2:6" x14ac:dyDescent="0.2">
      <c r="B608" s="5"/>
      <c r="F608" s="5"/>
    </row>
    <row r="609" spans="2:6" x14ac:dyDescent="0.2">
      <c r="B609" s="5"/>
      <c r="F609" s="5"/>
    </row>
    <row r="610" spans="2:6" x14ac:dyDescent="0.2">
      <c r="B610" s="5"/>
      <c r="F610" s="5"/>
    </row>
    <row r="611" spans="2:6" x14ac:dyDescent="0.2">
      <c r="B611" s="5"/>
      <c r="F611" s="5"/>
    </row>
    <row r="612" spans="2:6" x14ac:dyDescent="0.2">
      <c r="B612" s="5"/>
      <c r="F612" s="5"/>
    </row>
    <row r="613" spans="2:6" x14ac:dyDescent="0.2">
      <c r="B613" s="5"/>
      <c r="F613" s="5"/>
    </row>
    <row r="614" spans="2:6" x14ac:dyDescent="0.2">
      <c r="B614" s="5"/>
      <c r="F614" s="5"/>
    </row>
    <row r="615" spans="2:6" x14ac:dyDescent="0.2">
      <c r="B615" s="5"/>
      <c r="F615" s="5"/>
    </row>
    <row r="616" spans="2:6" x14ac:dyDescent="0.2">
      <c r="B616" s="5"/>
      <c r="F616" s="5"/>
    </row>
    <row r="617" spans="2:6" x14ac:dyDescent="0.2">
      <c r="B617" s="5"/>
      <c r="F617" s="5"/>
    </row>
    <row r="618" spans="2:6" x14ac:dyDescent="0.2">
      <c r="B618" s="5"/>
      <c r="F618" s="5"/>
    </row>
    <row r="619" spans="2:6" x14ac:dyDescent="0.2">
      <c r="B619" s="5"/>
      <c r="F619" s="5"/>
    </row>
    <row r="620" spans="2:6" x14ac:dyDescent="0.2">
      <c r="B620" s="5"/>
      <c r="F620" s="5"/>
    </row>
    <row r="621" spans="2:6" x14ac:dyDescent="0.2">
      <c r="B621" s="5"/>
      <c r="F621" s="5"/>
    </row>
    <row r="622" spans="2:6" x14ac:dyDescent="0.2">
      <c r="B622" s="5"/>
      <c r="F622" s="5"/>
    </row>
    <row r="623" spans="2:6" x14ac:dyDescent="0.2">
      <c r="B623" s="5"/>
      <c r="F623" s="5"/>
    </row>
    <row r="624" spans="2:6" x14ac:dyDescent="0.2">
      <c r="B624" s="5"/>
      <c r="F624" s="5"/>
    </row>
    <row r="625" spans="2:6" x14ac:dyDescent="0.2">
      <c r="B625" s="5"/>
      <c r="F625" s="5"/>
    </row>
    <row r="626" spans="2:6" x14ac:dyDescent="0.2">
      <c r="B626" s="5"/>
      <c r="F626" s="5"/>
    </row>
    <row r="627" spans="2:6" x14ac:dyDescent="0.2">
      <c r="B627" s="5"/>
      <c r="F627" s="5"/>
    </row>
    <row r="628" spans="2:6" x14ac:dyDescent="0.2">
      <c r="B628" s="5"/>
      <c r="F628" s="5"/>
    </row>
    <row r="629" spans="2:6" x14ac:dyDescent="0.2">
      <c r="B629" s="5"/>
      <c r="F629" s="5"/>
    </row>
    <row r="630" spans="2:6" x14ac:dyDescent="0.2">
      <c r="B630" s="5"/>
      <c r="F630" s="5"/>
    </row>
    <row r="631" spans="2:6" x14ac:dyDescent="0.2">
      <c r="B631" s="5"/>
      <c r="F631" s="5"/>
    </row>
    <row r="632" spans="2:6" x14ac:dyDescent="0.2">
      <c r="B632" s="5"/>
      <c r="F632" s="5"/>
    </row>
    <row r="633" spans="2:6" x14ac:dyDescent="0.2">
      <c r="B633" s="5"/>
      <c r="F633" s="5"/>
    </row>
    <row r="634" spans="2:6" x14ac:dyDescent="0.2">
      <c r="B634" s="5"/>
      <c r="F634" s="5"/>
    </row>
    <row r="635" spans="2:6" x14ac:dyDescent="0.2">
      <c r="B635" s="5"/>
      <c r="F635" s="5"/>
    </row>
    <row r="636" spans="2:6" x14ac:dyDescent="0.2">
      <c r="B636" s="5"/>
      <c r="F636" s="5"/>
    </row>
    <row r="637" spans="2:6" x14ac:dyDescent="0.2">
      <c r="B637" s="5"/>
      <c r="F637" s="5"/>
    </row>
    <row r="638" spans="2:6" x14ac:dyDescent="0.2">
      <c r="B638" s="5"/>
      <c r="F638" s="5"/>
    </row>
    <row r="639" spans="2:6" x14ac:dyDescent="0.2">
      <c r="B639" s="5"/>
      <c r="F639" s="5"/>
    </row>
    <row r="640" spans="2:6" x14ac:dyDescent="0.2">
      <c r="B640" s="5"/>
      <c r="F640" s="5"/>
    </row>
    <row r="641" spans="2:6" x14ac:dyDescent="0.2">
      <c r="B641" s="5"/>
      <c r="F641" s="5"/>
    </row>
    <row r="642" spans="2:6" x14ac:dyDescent="0.2">
      <c r="B642" s="5"/>
      <c r="F642" s="5"/>
    </row>
    <row r="643" spans="2:6" x14ac:dyDescent="0.2">
      <c r="B643" s="5"/>
      <c r="F643" s="5"/>
    </row>
    <row r="644" spans="2:6" x14ac:dyDescent="0.2">
      <c r="B644" s="5"/>
      <c r="F644" s="5"/>
    </row>
    <row r="645" spans="2:6" x14ac:dyDescent="0.2">
      <c r="B645" s="5"/>
      <c r="F645" s="5"/>
    </row>
    <row r="646" spans="2:6" x14ac:dyDescent="0.2">
      <c r="B646" s="5"/>
      <c r="F646" s="5"/>
    </row>
    <row r="647" spans="2:6" x14ac:dyDescent="0.2">
      <c r="B647" s="5"/>
      <c r="F647" s="5"/>
    </row>
    <row r="648" spans="2:6" x14ac:dyDescent="0.2">
      <c r="B648" s="5"/>
      <c r="F648" s="5"/>
    </row>
    <row r="649" spans="2:6" x14ac:dyDescent="0.2">
      <c r="B649" s="5"/>
      <c r="F649" s="5"/>
    </row>
    <row r="650" spans="2:6" x14ac:dyDescent="0.2">
      <c r="B650" s="5"/>
      <c r="F650" s="5"/>
    </row>
    <row r="651" spans="2:6" x14ac:dyDescent="0.2">
      <c r="B651" s="5"/>
      <c r="F651" s="5"/>
    </row>
    <row r="652" spans="2:6" x14ac:dyDescent="0.2">
      <c r="B652" s="5"/>
      <c r="F652" s="5"/>
    </row>
    <row r="653" spans="2:6" x14ac:dyDescent="0.2">
      <c r="B653" s="5"/>
      <c r="F653" s="5"/>
    </row>
    <row r="654" spans="2:6" x14ac:dyDescent="0.2">
      <c r="B654" s="5"/>
      <c r="F654" s="5"/>
    </row>
    <row r="655" spans="2:6" x14ac:dyDescent="0.2">
      <c r="B655" s="5"/>
      <c r="F655" s="5"/>
    </row>
    <row r="656" spans="2:6" x14ac:dyDescent="0.2">
      <c r="B656" s="5"/>
      <c r="F656" s="5"/>
    </row>
    <row r="657" spans="2:6" x14ac:dyDescent="0.2">
      <c r="B657" s="5"/>
      <c r="F657" s="5"/>
    </row>
    <row r="658" spans="2:6" x14ac:dyDescent="0.2">
      <c r="B658" s="5"/>
      <c r="F658" s="5"/>
    </row>
    <row r="659" spans="2:6" x14ac:dyDescent="0.2">
      <c r="B659" s="5"/>
      <c r="F659" s="5"/>
    </row>
    <row r="660" spans="2:6" x14ac:dyDescent="0.2">
      <c r="B660" s="5"/>
      <c r="F660" s="5"/>
    </row>
    <row r="661" spans="2:6" x14ac:dyDescent="0.2">
      <c r="B661" s="5"/>
      <c r="F661" s="5"/>
    </row>
    <row r="662" spans="2:6" x14ac:dyDescent="0.2">
      <c r="B662" s="5"/>
      <c r="F662" s="5"/>
    </row>
    <row r="663" spans="2:6" x14ac:dyDescent="0.2">
      <c r="B663" s="5"/>
      <c r="F663" s="5"/>
    </row>
    <row r="664" spans="2:6" x14ac:dyDescent="0.2">
      <c r="B664" s="5"/>
      <c r="F664" s="5"/>
    </row>
    <row r="665" spans="2:6" x14ac:dyDescent="0.2">
      <c r="B665" s="5"/>
      <c r="F665" s="5"/>
    </row>
    <row r="666" spans="2:6" x14ac:dyDescent="0.2">
      <c r="B666" s="5"/>
      <c r="F666" s="5"/>
    </row>
    <row r="667" spans="2:6" x14ac:dyDescent="0.2">
      <c r="B667" s="5"/>
      <c r="F667" s="5"/>
    </row>
    <row r="668" spans="2:6" x14ac:dyDescent="0.2">
      <c r="B668" s="5"/>
      <c r="F668" s="5"/>
    </row>
    <row r="669" spans="2:6" x14ac:dyDescent="0.2">
      <c r="B669" s="5"/>
      <c r="F669" s="5"/>
    </row>
    <row r="670" spans="2:6" x14ac:dyDescent="0.2">
      <c r="B670" s="5"/>
      <c r="F670" s="5"/>
    </row>
    <row r="671" spans="2:6" x14ac:dyDescent="0.2">
      <c r="B671" s="5"/>
      <c r="F671" s="5"/>
    </row>
    <row r="672" spans="2:6" x14ac:dyDescent="0.2">
      <c r="B672" s="5"/>
      <c r="F672" s="5"/>
    </row>
    <row r="673" spans="2:6" x14ac:dyDescent="0.2">
      <c r="B673" s="5"/>
      <c r="F673" s="5"/>
    </row>
    <row r="674" spans="2:6" x14ac:dyDescent="0.2">
      <c r="B674" s="5"/>
      <c r="F674" s="5"/>
    </row>
    <row r="675" spans="2:6" x14ac:dyDescent="0.2">
      <c r="B675" s="5"/>
      <c r="F675" s="5"/>
    </row>
    <row r="676" spans="2:6" x14ac:dyDescent="0.2">
      <c r="B676" s="5"/>
      <c r="F676" s="5"/>
    </row>
    <row r="677" spans="2:6" x14ac:dyDescent="0.2">
      <c r="B677" s="5"/>
      <c r="F677" s="5"/>
    </row>
    <row r="678" spans="2:6" x14ac:dyDescent="0.2">
      <c r="B678" s="5"/>
      <c r="F678" s="5"/>
    </row>
    <row r="679" spans="2:6" x14ac:dyDescent="0.2">
      <c r="B679" s="5"/>
      <c r="F679" s="5"/>
    </row>
    <row r="680" spans="2:6" x14ac:dyDescent="0.2">
      <c r="B680" s="5"/>
      <c r="F680" s="5"/>
    </row>
    <row r="681" spans="2:6" x14ac:dyDescent="0.2">
      <c r="B681" s="5"/>
      <c r="F681" s="5"/>
    </row>
    <row r="682" spans="2:6" x14ac:dyDescent="0.2">
      <c r="B682" s="5"/>
      <c r="F682" s="5"/>
    </row>
    <row r="683" spans="2:6" x14ac:dyDescent="0.2">
      <c r="B683" s="5"/>
      <c r="F683" s="5"/>
    </row>
    <row r="684" spans="2:6" x14ac:dyDescent="0.2">
      <c r="B684" s="5"/>
      <c r="F684" s="5"/>
    </row>
    <row r="685" spans="2:6" x14ac:dyDescent="0.2">
      <c r="B685" s="5"/>
      <c r="F685" s="5"/>
    </row>
    <row r="686" spans="2:6" x14ac:dyDescent="0.2">
      <c r="B686" s="5"/>
      <c r="F686" s="5"/>
    </row>
    <row r="687" spans="2:6" x14ac:dyDescent="0.2">
      <c r="B687" s="5"/>
      <c r="F687" s="5"/>
    </row>
    <row r="688" spans="2:6" x14ac:dyDescent="0.2">
      <c r="B688" s="5"/>
      <c r="F688" s="5"/>
    </row>
    <row r="689" spans="2:6" x14ac:dyDescent="0.2">
      <c r="B689" s="5"/>
      <c r="F689" s="5"/>
    </row>
    <row r="690" spans="2:6" x14ac:dyDescent="0.2">
      <c r="B690" s="5"/>
      <c r="F690" s="5"/>
    </row>
    <row r="691" spans="2:6" x14ac:dyDescent="0.2">
      <c r="B691" s="5"/>
      <c r="F691" s="5"/>
    </row>
    <row r="692" spans="2:6" x14ac:dyDescent="0.2">
      <c r="B692" s="5"/>
      <c r="F692" s="5"/>
    </row>
    <row r="693" spans="2:6" x14ac:dyDescent="0.2">
      <c r="B693" s="5"/>
      <c r="F693" s="5"/>
    </row>
    <row r="694" spans="2:6" x14ac:dyDescent="0.2">
      <c r="B694" s="5"/>
      <c r="F694" s="5"/>
    </row>
    <row r="695" spans="2:6" x14ac:dyDescent="0.2">
      <c r="B695" s="5"/>
      <c r="F695" s="5"/>
    </row>
    <row r="696" spans="2:6" x14ac:dyDescent="0.2">
      <c r="B696" s="5"/>
      <c r="F696" s="5"/>
    </row>
    <row r="697" spans="2:6" x14ac:dyDescent="0.2">
      <c r="B697" s="5"/>
      <c r="F697" s="5"/>
    </row>
    <row r="698" spans="2:6" x14ac:dyDescent="0.2">
      <c r="B698" s="5"/>
      <c r="F698" s="5"/>
    </row>
    <row r="699" spans="2:6" x14ac:dyDescent="0.2">
      <c r="B699" s="5"/>
      <c r="F699" s="5"/>
    </row>
    <row r="700" spans="2:6" x14ac:dyDescent="0.2">
      <c r="B700" s="5"/>
      <c r="F700" s="5"/>
    </row>
    <row r="701" spans="2:6" x14ac:dyDescent="0.2">
      <c r="B701" s="5"/>
      <c r="F701" s="5"/>
    </row>
    <row r="702" spans="2:6" x14ac:dyDescent="0.2">
      <c r="B702" s="5"/>
      <c r="F702" s="5"/>
    </row>
    <row r="703" spans="2:6" x14ac:dyDescent="0.2">
      <c r="B703" s="5"/>
      <c r="F703" s="5"/>
    </row>
    <row r="704" spans="2:6" x14ac:dyDescent="0.2">
      <c r="B704" s="5"/>
      <c r="F704" s="5"/>
    </row>
    <row r="705" spans="2:6" x14ac:dyDescent="0.2">
      <c r="B705" s="5"/>
      <c r="F705" s="5"/>
    </row>
    <row r="706" spans="2:6" x14ac:dyDescent="0.2">
      <c r="B706" s="5"/>
      <c r="F706" s="5"/>
    </row>
    <row r="707" spans="2:6" x14ac:dyDescent="0.2">
      <c r="B707" s="5"/>
      <c r="F707" s="5"/>
    </row>
    <row r="708" spans="2:6" x14ac:dyDescent="0.2">
      <c r="B708" s="5"/>
      <c r="F708" s="5"/>
    </row>
    <row r="709" spans="2:6" x14ac:dyDescent="0.2">
      <c r="B709" s="5"/>
      <c r="F709" s="5"/>
    </row>
    <row r="710" spans="2:6" x14ac:dyDescent="0.2">
      <c r="B710" s="5"/>
      <c r="F710" s="5"/>
    </row>
    <row r="711" spans="2:6" x14ac:dyDescent="0.2">
      <c r="B711" s="5"/>
      <c r="F711" s="5"/>
    </row>
    <row r="712" spans="2:6" x14ac:dyDescent="0.2">
      <c r="B712" s="5"/>
      <c r="F712" s="5"/>
    </row>
    <row r="713" spans="2:6" x14ac:dyDescent="0.2">
      <c r="B713" s="5"/>
      <c r="F713" s="5"/>
    </row>
    <row r="714" spans="2:6" x14ac:dyDescent="0.2">
      <c r="B714" s="5"/>
      <c r="F714" s="5"/>
    </row>
    <row r="715" spans="2:6" x14ac:dyDescent="0.2">
      <c r="B715" s="5"/>
      <c r="F715" s="5"/>
    </row>
    <row r="716" spans="2:6" x14ac:dyDescent="0.2">
      <c r="B716" s="5"/>
      <c r="F716" s="5"/>
    </row>
    <row r="717" spans="2:6" x14ac:dyDescent="0.2">
      <c r="B717" s="5"/>
      <c r="F717" s="5"/>
    </row>
    <row r="718" spans="2:6" x14ac:dyDescent="0.2">
      <c r="B718" s="5"/>
      <c r="F718" s="5"/>
    </row>
    <row r="719" spans="2:6" x14ac:dyDescent="0.2">
      <c r="B719" s="5"/>
      <c r="F719" s="5"/>
    </row>
    <row r="720" spans="2:6" x14ac:dyDescent="0.2">
      <c r="B720" s="5"/>
      <c r="F720" s="5"/>
    </row>
    <row r="721" spans="2:6" x14ac:dyDescent="0.2">
      <c r="B721" s="5"/>
      <c r="F721" s="5"/>
    </row>
    <row r="722" spans="2:6" x14ac:dyDescent="0.2">
      <c r="B722" s="5"/>
      <c r="F722" s="5"/>
    </row>
    <row r="723" spans="2:6" x14ac:dyDescent="0.2">
      <c r="B723" s="5"/>
      <c r="F723" s="5"/>
    </row>
    <row r="724" spans="2:6" x14ac:dyDescent="0.2">
      <c r="B724" s="5"/>
      <c r="F724" s="5"/>
    </row>
    <row r="725" spans="2:6" x14ac:dyDescent="0.2">
      <c r="B725" s="5"/>
      <c r="F725" s="5"/>
    </row>
    <row r="726" spans="2:6" x14ac:dyDescent="0.2">
      <c r="B726" s="5"/>
      <c r="F726" s="5"/>
    </row>
    <row r="727" spans="2:6" x14ac:dyDescent="0.2">
      <c r="B727" s="5"/>
      <c r="F727" s="5"/>
    </row>
    <row r="728" spans="2:6" x14ac:dyDescent="0.2">
      <c r="B728" s="5"/>
      <c r="F728" s="5"/>
    </row>
    <row r="729" spans="2:6" x14ac:dyDescent="0.2">
      <c r="B729" s="5"/>
      <c r="F729" s="5"/>
    </row>
    <row r="730" spans="2:6" x14ac:dyDescent="0.2">
      <c r="B730" s="5"/>
      <c r="F730" s="5"/>
    </row>
    <row r="731" spans="2:6" x14ac:dyDescent="0.2">
      <c r="B731" s="5"/>
      <c r="F731" s="5"/>
    </row>
    <row r="732" spans="2:6" x14ac:dyDescent="0.2">
      <c r="B732" s="5"/>
      <c r="F732" s="5"/>
    </row>
    <row r="733" spans="2:6" x14ac:dyDescent="0.2">
      <c r="B733" s="5"/>
      <c r="F733" s="5"/>
    </row>
    <row r="734" spans="2:6" x14ac:dyDescent="0.2">
      <c r="B734" s="5"/>
      <c r="F734" s="5"/>
    </row>
    <row r="735" spans="2:6" x14ac:dyDescent="0.2">
      <c r="B735" s="5"/>
      <c r="F735" s="5"/>
    </row>
    <row r="736" spans="2:6" x14ac:dyDescent="0.2">
      <c r="B736" s="5"/>
      <c r="F736" s="5"/>
    </row>
    <row r="737" spans="2:6" x14ac:dyDescent="0.2">
      <c r="B737" s="5"/>
      <c r="F737" s="5"/>
    </row>
    <row r="738" spans="2:6" x14ac:dyDescent="0.2">
      <c r="B738" s="5"/>
      <c r="F738" s="5"/>
    </row>
    <row r="739" spans="2:6" x14ac:dyDescent="0.2">
      <c r="B739" s="5"/>
      <c r="F739" s="5"/>
    </row>
    <row r="740" spans="2:6" x14ac:dyDescent="0.2">
      <c r="B740" s="5"/>
      <c r="F740" s="5"/>
    </row>
    <row r="741" spans="2:6" x14ac:dyDescent="0.2">
      <c r="B741" s="5"/>
      <c r="F741" s="5"/>
    </row>
    <row r="742" spans="2:6" x14ac:dyDescent="0.2">
      <c r="B742" s="5"/>
      <c r="F742" s="5"/>
    </row>
    <row r="743" spans="2:6" x14ac:dyDescent="0.2">
      <c r="B743" s="5"/>
      <c r="F743" s="5"/>
    </row>
    <row r="744" spans="2:6" x14ac:dyDescent="0.2">
      <c r="B744" s="5"/>
      <c r="F744" s="5"/>
    </row>
    <row r="745" spans="2:6" x14ac:dyDescent="0.2">
      <c r="B745" s="5"/>
      <c r="F745" s="5"/>
    </row>
    <row r="746" spans="2:6" x14ac:dyDescent="0.2">
      <c r="B746" s="5"/>
      <c r="F746" s="5"/>
    </row>
    <row r="747" spans="2:6" x14ac:dyDescent="0.2">
      <c r="B747" s="5"/>
      <c r="F747" s="5"/>
    </row>
    <row r="748" spans="2:6" x14ac:dyDescent="0.2">
      <c r="B748" s="5"/>
      <c r="F748" s="5"/>
    </row>
    <row r="749" spans="2:6" x14ac:dyDescent="0.2">
      <c r="B749" s="5"/>
      <c r="F749" s="5"/>
    </row>
    <row r="750" spans="2:6" x14ac:dyDescent="0.2">
      <c r="B750" s="5"/>
      <c r="F750" s="5"/>
    </row>
    <row r="751" spans="2:6" x14ac:dyDescent="0.2">
      <c r="B751" s="5"/>
      <c r="F751" s="5"/>
    </row>
    <row r="752" spans="2:6" x14ac:dyDescent="0.2">
      <c r="B752" s="5"/>
      <c r="F752" s="5"/>
    </row>
    <row r="753" spans="2:6" x14ac:dyDescent="0.2">
      <c r="B753" s="5"/>
      <c r="F753" s="5"/>
    </row>
    <row r="754" spans="2:6" x14ac:dyDescent="0.2">
      <c r="B754" s="5"/>
      <c r="F754" s="5"/>
    </row>
    <row r="755" spans="2:6" x14ac:dyDescent="0.2">
      <c r="B755" s="5"/>
      <c r="F755" s="5"/>
    </row>
    <row r="756" spans="2:6" x14ac:dyDescent="0.2">
      <c r="B756" s="5"/>
      <c r="F756" s="5"/>
    </row>
    <row r="757" spans="2:6" x14ac:dyDescent="0.2">
      <c r="B757" s="5"/>
      <c r="F757" s="5"/>
    </row>
    <row r="758" spans="2:6" x14ac:dyDescent="0.2">
      <c r="B758" s="5"/>
      <c r="F758" s="5"/>
    </row>
    <row r="759" spans="2:6" x14ac:dyDescent="0.2">
      <c r="B759" s="5"/>
      <c r="F759" s="5"/>
    </row>
    <row r="760" spans="2:6" x14ac:dyDescent="0.2">
      <c r="B760" s="5"/>
      <c r="F760" s="5"/>
    </row>
    <row r="761" spans="2:6" x14ac:dyDescent="0.2">
      <c r="B761" s="5"/>
      <c r="F761" s="5"/>
    </row>
    <row r="762" spans="2:6" x14ac:dyDescent="0.2">
      <c r="B762" s="5"/>
      <c r="F762" s="5"/>
    </row>
    <row r="763" spans="2:6" x14ac:dyDescent="0.2">
      <c r="B763" s="5"/>
      <c r="F763" s="5"/>
    </row>
    <row r="764" spans="2:6" x14ac:dyDescent="0.2">
      <c r="B764" s="5"/>
      <c r="F764" s="5"/>
    </row>
    <row r="765" spans="2:6" x14ac:dyDescent="0.2">
      <c r="B765" s="5"/>
      <c r="F765" s="5"/>
    </row>
    <row r="766" spans="2:6" x14ac:dyDescent="0.2">
      <c r="B766" s="5"/>
      <c r="F766" s="5"/>
    </row>
    <row r="767" spans="2:6" x14ac:dyDescent="0.2">
      <c r="B767" s="5"/>
      <c r="F767" s="5"/>
    </row>
    <row r="768" spans="2:6" x14ac:dyDescent="0.2">
      <c r="B768" s="5"/>
      <c r="F768" s="5"/>
    </row>
    <row r="769" spans="2:6" x14ac:dyDescent="0.2">
      <c r="B769" s="5"/>
      <c r="F769" s="5"/>
    </row>
    <row r="770" spans="2:6" x14ac:dyDescent="0.2">
      <c r="B770" s="5"/>
      <c r="F770" s="5"/>
    </row>
    <row r="771" spans="2:6" x14ac:dyDescent="0.2">
      <c r="B771" s="5"/>
      <c r="F771" s="5"/>
    </row>
    <row r="772" spans="2:6" x14ac:dyDescent="0.2">
      <c r="B772" s="5"/>
      <c r="F772" s="5"/>
    </row>
    <row r="773" spans="2:6" x14ac:dyDescent="0.2">
      <c r="B773" s="5"/>
      <c r="F773" s="5"/>
    </row>
    <row r="774" spans="2:6" x14ac:dyDescent="0.2">
      <c r="B774" s="5"/>
      <c r="F774" s="5"/>
    </row>
    <row r="775" spans="2:6" x14ac:dyDescent="0.2">
      <c r="B775" s="5"/>
      <c r="F775" s="5"/>
    </row>
    <row r="776" spans="2:6" x14ac:dyDescent="0.2">
      <c r="B776" s="5"/>
      <c r="F776" s="5"/>
    </row>
    <row r="777" spans="2:6" x14ac:dyDescent="0.2">
      <c r="B777" s="5"/>
      <c r="F777" s="5"/>
    </row>
    <row r="778" spans="2:6" x14ac:dyDescent="0.2">
      <c r="B778" s="5"/>
      <c r="F778" s="5"/>
    </row>
    <row r="779" spans="2:6" x14ac:dyDescent="0.2">
      <c r="B779" s="5"/>
      <c r="F779" s="5"/>
    </row>
    <row r="780" spans="2:6" x14ac:dyDescent="0.2">
      <c r="B780" s="5"/>
      <c r="F780" s="5"/>
    </row>
    <row r="781" spans="2:6" x14ac:dyDescent="0.2">
      <c r="B781" s="5"/>
      <c r="F781" s="5"/>
    </row>
    <row r="782" spans="2:6" x14ac:dyDescent="0.2">
      <c r="B782" s="5"/>
      <c r="F782" s="5"/>
    </row>
    <row r="783" spans="2:6" x14ac:dyDescent="0.2">
      <c r="B783" s="5"/>
      <c r="F783" s="5"/>
    </row>
    <row r="784" spans="2:6" x14ac:dyDescent="0.2">
      <c r="B784" s="5"/>
      <c r="F784" s="5"/>
    </row>
    <row r="785" spans="2:6" x14ac:dyDescent="0.2">
      <c r="B785" s="5"/>
      <c r="F785" s="5"/>
    </row>
    <row r="786" spans="2:6" x14ac:dyDescent="0.2">
      <c r="B786" s="5"/>
      <c r="F786" s="5"/>
    </row>
    <row r="787" spans="2:6" x14ac:dyDescent="0.2">
      <c r="B787" s="5"/>
      <c r="F787" s="5"/>
    </row>
    <row r="788" spans="2:6" x14ac:dyDescent="0.2">
      <c r="B788" s="5"/>
      <c r="F788" s="5"/>
    </row>
    <row r="789" spans="2:6" x14ac:dyDescent="0.2">
      <c r="B789" s="5"/>
      <c r="F789" s="5"/>
    </row>
    <row r="790" spans="2:6" x14ac:dyDescent="0.2">
      <c r="B790" s="5"/>
      <c r="F790" s="5"/>
    </row>
    <row r="791" spans="2:6" x14ac:dyDescent="0.2">
      <c r="B791" s="5"/>
      <c r="F791" s="5"/>
    </row>
    <row r="792" spans="2:6" x14ac:dyDescent="0.2">
      <c r="B792" s="5"/>
      <c r="F792" s="5"/>
    </row>
    <row r="793" spans="2:6" x14ac:dyDescent="0.2">
      <c r="B793" s="5"/>
      <c r="F793" s="5"/>
    </row>
    <row r="794" spans="2:6" x14ac:dyDescent="0.2">
      <c r="B794" s="5"/>
      <c r="F794" s="5"/>
    </row>
    <row r="795" spans="2:6" x14ac:dyDescent="0.2">
      <c r="B795" s="5"/>
      <c r="F795" s="5"/>
    </row>
    <row r="796" spans="2:6" x14ac:dyDescent="0.2">
      <c r="B796" s="5"/>
      <c r="F796" s="5"/>
    </row>
    <row r="797" spans="2:6" x14ac:dyDescent="0.2">
      <c r="B797" s="5"/>
      <c r="F797" s="5"/>
    </row>
    <row r="798" spans="2:6" x14ac:dyDescent="0.2">
      <c r="B798" s="5"/>
      <c r="F798" s="5"/>
    </row>
    <row r="799" spans="2:6" x14ac:dyDescent="0.2">
      <c r="B799" s="5"/>
      <c r="F799" s="5"/>
    </row>
    <row r="800" spans="2:6" x14ac:dyDescent="0.2">
      <c r="B800" s="5"/>
      <c r="F800" s="5"/>
    </row>
    <row r="801" spans="2:6" x14ac:dyDescent="0.2">
      <c r="B801" s="5"/>
      <c r="F801" s="5"/>
    </row>
    <row r="802" spans="2:6" x14ac:dyDescent="0.2">
      <c r="B802" s="5"/>
      <c r="F802" s="5"/>
    </row>
    <row r="803" spans="2:6" x14ac:dyDescent="0.2">
      <c r="B803" s="5"/>
      <c r="F803" s="5"/>
    </row>
    <row r="804" spans="2:6" x14ac:dyDescent="0.2">
      <c r="B804" s="5"/>
      <c r="F804" s="5"/>
    </row>
    <row r="805" spans="2:6" x14ac:dyDescent="0.2">
      <c r="B805" s="5"/>
      <c r="F805" s="5"/>
    </row>
    <row r="806" spans="2:6" x14ac:dyDescent="0.2">
      <c r="B806" s="5"/>
      <c r="F806" s="5"/>
    </row>
    <row r="807" spans="2:6" x14ac:dyDescent="0.2">
      <c r="B807" s="5"/>
      <c r="F807" s="5"/>
    </row>
    <row r="808" spans="2:6" x14ac:dyDescent="0.2">
      <c r="B808" s="5"/>
      <c r="F808" s="5"/>
    </row>
    <row r="809" spans="2:6" x14ac:dyDescent="0.2">
      <c r="B809" s="5"/>
      <c r="F809" s="5"/>
    </row>
    <row r="810" spans="2:6" x14ac:dyDescent="0.2">
      <c r="B810" s="5"/>
      <c r="F810" s="5"/>
    </row>
    <row r="811" spans="2:6" x14ac:dyDescent="0.2">
      <c r="B811" s="5"/>
      <c r="F811" s="5"/>
    </row>
    <row r="812" spans="2:6" x14ac:dyDescent="0.2">
      <c r="B812" s="5"/>
      <c r="F812" s="5"/>
    </row>
    <row r="813" spans="2:6" x14ac:dyDescent="0.2">
      <c r="B813" s="5"/>
      <c r="F813" s="5"/>
    </row>
    <row r="814" spans="2:6" x14ac:dyDescent="0.2">
      <c r="B814" s="5"/>
      <c r="F814" s="5"/>
    </row>
    <row r="815" spans="2:6" x14ac:dyDescent="0.2">
      <c r="B815" s="5"/>
      <c r="F815" s="5"/>
    </row>
    <row r="816" spans="2:6" x14ac:dyDescent="0.2">
      <c r="B816" s="5"/>
      <c r="F816" s="5"/>
    </row>
    <row r="817" spans="2:6" x14ac:dyDescent="0.2">
      <c r="B817" s="5"/>
      <c r="F817" s="5"/>
    </row>
    <row r="818" spans="2:6" x14ac:dyDescent="0.2">
      <c r="B818" s="5"/>
      <c r="F818" s="5"/>
    </row>
    <row r="819" spans="2:6" x14ac:dyDescent="0.2">
      <c r="B819" s="5"/>
      <c r="F819" s="5"/>
    </row>
    <row r="820" spans="2:6" x14ac:dyDescent="0.2">
      <c r="B820" s="5"/>
      <c r="F820" s="5"/>
    </row>
    <row r="821" spans="2:6" x14ac:dyDescent="0.2">
      <c r="B821" s="5"/>
      <c r="F821" s="5"/>
    </row>
    <row r="822" spans="2:6" x14ac:dyDescent="0.2">
      <c r="B822" s="5"/>
      <c r="F822" s="5"/>
    </row>
    <row r="823" spans="2:6" x14ac:dyDescent="0.2">
      <c r="B823" s="5"/>
      <c r="F823" s="5"/>
    </row>
    <row r="824" spans="2:6" x14ac:dyDescent="0.2">
      <c r="B824" s="5"/>
      <c r="F824" s="5"/>
    </row>
    <row r="825" spans="2:6" x14ac:dyDescent="0.2">
      <c r="B825" s="5"/>
      <c r="F825" s="5"/>
    </row>
    <row r="826" spans="2:6" x14ac:dyDescent="0.2">
      <c r="B826" s="5"/>
      <c r="F826" s="5"/>
    </row>
    <row r="827" spans="2:6" x14ac:dyDescent="0.2">
      <c r="B827" s="5"/>
      <c r="F827" s="5"/>
    </row>
    <row r="828" spans="2:6" x14ac:dyDescent="0.2">
      <c r="B828" s="5"/>
      <c r="F828" s="5"/>
    </row>
    <row r="829" spans="2:6" x14ac:dyDescent="0.2">
      <c r="B829" s="5"/>
      <c r="F829" s="5"/>
    </row>
    <row r="830" spans="2:6" x14ac:dyDescent="0.2">
      <c r="B830" s="5"/>
      <c r="F830" s="5"/>
    </row>
    <row r="831" spans="2:6" x14ac:dyDescent="0.2">
      <c r="B831" s="5"/>
      <c r="F831" s="5"/>
    </row>
    <row r="832" spans="2:6" x14ac:dyDescent="0.2">
      <c r="B832" s="5"/>
      <c r="F832" s="5"/>
    </row>
    <row r="833" spans="2:6" x14ac:dyDescent="0.2">
      <c r="B833" s="5"/>
      <c r="F833" s="5"/>
    </row>
    <row r="834" spans="2:6" x14ac:dyDescent="0.2">
      <c r="B834" s="5"/>
      <c r="F834" s="5"/>
    </row>
    <row r="835" spans="2:6" x14ac:dyDescent="0.2">
      <c r="B835" s="5"/>
      <c r="F835" s="5"/>
    </row>
    <row r="836" spans="2:6" x14ac:dyDescent="0.2">
      <c r="B836" s="5"/>
      <c r="F836" s="5"/>
    </row>
    <row r="837" spans="2:6" x14ac:dyDescent="0.2">
      <c r="B837" s="5"/>
      <c r="F837" s="5"/>
    </row>
    <row r="838" spans="2:6" x14ac:dyDescent="0.2">
      <c r="B838" s="5"/>
      <c r="F838" s="5"/>
    </row>
    <row r="839" spans="2:6" x14ac:dyDescent="0.2">
      <c r="B839" s="5"/>
      <c r="F839" s="5"/>
    </row>
    <row r="840" spans="2:6" x14ac:dyDescent="0.2">
      <c r="B840" s="5"/>
      <c r="F840" s="5"/>
    </row>
    <row r="841" spans="2:6" x14ac:dyDescent="0.2">
      <c r="B841" s="5"/>
      <c r="F841" s="5"/>
    </row>
    <row r="842" spans="2:6" x14ac:dyDescent="0.2">
      <c r="B842" s="5"/>
      <c r="F842" s="5"/>
    </row>
    <row r="843" spans="2:6" x14ac:dyDescent="0.2">
      <c r="B843" s="5"/>
      <c r="F843" s="5"/>
    </row>
    <row r="844" spans="2:6" x14ac:dyDescent="0.2">
      <c r="B844" s="5"/>
      <c r="F844" s="5"/>
    </row>
    <row r="845" spans="2:6" x14ac:dyDescent="0.2">
      <c r="B845" s="5"/>
      <c r="F845" s="5"/>
    </row>
    <row r="846" spans="2:6" x14ac:dyDescent="0.2">
      <c r="B846" s="5"/>
      <c r="F846" s="5"/>
    </row>
    <row r="847" spans="2:6" x14ac:dyDescent="0.2">
      <c r="B847" s="5"/>
      <c r="F847" s="5"/>
    </row>
    <row r="848" spans="2:6" x14ac:dyDescent="0.2">
      <c r="B848" s="5"/>
      <c r="F848" s="5"/>
    </row>
    <row r="849" spans="2:6" x14ac:dyDescent="0.2">
      <c r="B849" s="5"/>
      <c r="F849" s="5"/>
    </row>
    <row r="850" spans="2:6" x14ac:dyDescent="0.2">
      <c r="B850" s="5"/>
      <c r="F850" s="5"/>
    </row>
    <row r="851" spans="2:6" x14ac:dyDescent="0.2">
      <c r="B851" s="5"/>
      <c r="F851" s="5"/>
    </row>
    <row r="852" spans="2:6" x14ac:dyDescent="0.2">
      <c r="B852" s="5"/>
      <c r="F852" s="5"/>
    </row>
    <row r="853" spans="2:6" x14ac:dyDescent="0.2">
      <c r="B853" s="5"/>
      <c r="F853" s="5"/>
    </row>
    <row r="854" spans="2:6" x14ac:dyDescent="0.2">
      <c r="B854" s="5"/>
      <c r="F854" s="5"/>
    </row>
    <row r="855" spans="2:6" x14ac:dyDescent="0.2">
      <c r="B855" s="5"/>
      <c r="F855" s="5"/>
    </row>
    <row r="856" spans="2:6" x14ac:dyDescent="0.2">
      <c r="B856" s="5"/>
      <c r="F856" s="5"/>
    </row>
    <row r="857" spans="2:6" x14ac:dyDescent="0.2">
      <c r="B857" s="5"/>
      <c r="F857" s="5"/>
    </row>
    <row r="858" spans="2:6" x14ac:dyDescent="0.2">
      <c r="B858" s="5"/>
      <c r="F858" s="5"/>
    </row>
    <row r="859" spans="2:6" x14ac:dyDescent="0.2">
      <c r="B859" s="5"/>
      <c r="F859" s="5"/>
    </row>
    <row r="860" spans="2:6" x14ac:dyDescent="0.2">
      <c r="B860" s="5"/>
      <c r="F860" s="5"/>
    </row>
    <row r="861" spans="2:6" x14ac:dyDescent="0.2">
      <c r="B861" s="5"/>
      <c r="F861" s="5"/>
    </row>
    <row r="862" spans="2:6" x14ac:dyDescent="0.2">
      <c r="B862" s="5"/>
      <c r="F862" s="5"/>
    </row>
    <row r="863" spans="2:6" x14ac:dyDescent="0.2">
      <c r="B863" s="5"/>
      <c r="F863" s="5"/>
    </row>
    <row r="864" spans="2:6" x14ac:dyDescent="0.2">
      <c r="B864" s="5"/>
      <c r="F864" s="5"/>
    </row>
    <row r="865" spans="2:6" x14ac:dyDescent="0.2">
      <c r="B865" s="5"/>
      <c r="F865" s="5"/>
    </row>
    <row r="866" spans="2:6" x14ac:dyDescent="0.2">
      <c r="B866" s="5"/>
      <c r="F866" s="5"/>
    </row>
    <row r="867" spans="2:6" x14ac:dyDescent="0.2">
      <c r="B867" s="5"/>
      <c r="F867" s="5"/>
    </row>
    <row r="868" spans="2:6" x14ac:dyDescent="0.2">
      <c r="B868" s="5"/>
      <c r="F868" s="5"/>
    </row>
    <row r="869" spans="2:6" x14ac:dyDescent="0.2">
      <c r="B869" s="5"/>
      <c r="F869" s="5"/>
    </row>
    <row r="870" spans="2:6" x14ac:dyDescent="0.2">
      <c r="B870" s="5"/>
      <c r="F870" s="5"/>
    </row>
    <row r="871" spans="2:6" x14ac:dyDescent="0.2">
      <c r="B871" s="5"/>
      <c r="F871" s="5"/>
    </row>
    <row r="872" spans="2:6" x14ac:dyDescent="0.2">
      <c r="B872" s="5"/>
      <c r="F872" s="5"/>
    </row>
    <row r="873" spans="2:6" x14ac:dyDescent="0.2">
      <c r="B873" s="5"/>
      <c r="F873" s="5"/>
    </row>
    <row r="874" spans="2:6" x14ac:dyDescent="0.2">
      <c r="B874" s="5"/>
      <c r="F874" s="5"/>
    </row>
    <row r="875" spans="2:6" x14ac:dyDescent="0.2">
      <c r="B875" s="5"/>
      <c r="F875" s="5"/>
    </row>
    <row r="876" spans="2:6" x14ac:dyDescent="0.2">
      <c r="B876" s="5"/>
      <c r="F876" s="5"/>
    </row>
    <row r="877" spans="2:6" x14ac:dyDescent="0.2">
      <c r="B877" s="5"/>
      <c r="F877" s="5"/>
    </row>
    <row r="878" spans="2:6" x14ac:dyDescent="0.2">
      <c r="B878" s="5"/>
      <c r="F878" s="5"/>
    </row>
    <row r="879" spans="2:6" x14ac:dyDescent="0.2">
      <c r="B879" s="5"/>
      <c r="F879" s="5"/>
    </row>
    <row r="880" spans="2:6" x14ac:dyDescent="0.2">
      <c r="B880" s="5"/>
      <c r="F880" s="5"/>
    </row>
    <row r="881" spans="2:6" x14ac:dyDescent="0.2">
      <c r="B881" s="5"/>
      <c r="F881" s="5"/>
    </row>
    <row r="882" spans="2:6" x14ac:dyDescent="0.2">
      <c r="B882" s="5"/>
      <c r="F882" s="5"/>
    </row>
    <row r="883" spans="2:6" x14ac:dyDescent="0.2">
      <c r="B883" s="5"/>
      <c r="F883" s="5"/>
    </row>
    <row r="884" spans="2:6" x14ac:dyDescent="0.2">
      <c r="B884" s="5"/>
      <c r="F884" s="5"/>
    </row>
    <row r="885" spans="2:6" x14ac:dyDescent="0.2">
      <c r="B885" s="5"/>
      <c r="F885" s="5"/>
    </row>
    <row r="886" spans="2:6" x14ac:dyDescent="0.2">
      <c r="B886" s="5"/>
      <c r="F886" s="5"/>
    </row>
    <row r="887" spans="2:6" x14ac:dyDescent="0.2">
      <c r="B887" s="5"/>
      <c r="F887" s="5"/>
    </row>
    <row r="888" spans="2:6" x14ac:dyDescent="0.2">
      <c r="B888" s="5"/>
      <c r="F888" s="5"/>
    </row>
    <row r="889" spans="2:6" x14ac:dyDescent="0.2">
      <c r="B889" s="5"/>
      <c r="F889" s="5"/>
    </row>
    <row r="890" spans="2:6" x14ac:dyDescent="0.2">
      <c r="B890" s="5"/>
      <c r="F890" s="5"/>
    </row>
    <row r="891" spans="2:6" x14ac:dyDescent="0.2">
      <c r="B891" s="5"/>
      <c r="F891" s="5"/>
    </row>
    <row r="892" spans="2:6" x14ac:dyDescent="0.2">
      <c r="B892" s="5"/>
      <c r="F892" s="5"/>
    </row>
    <row r="893" spans="2:6" x14ac:dyDescent="0.2">
      <c r="B893" s="5"/>
      <c r="F893" s="5"/>
    </row>
    <row r="894" spans="2:6" x14ac:dyDescent="0.2">
      <c r="B894" s="5"/>
      <c r="F894" s="5"/>
    </row>
    <row r="895" spans="2:6" x14ac:dyDescent="0.2">
      <c r="B895" s="5"/>
      <c r="F895" s="5"/>
    </row>
    <row r="896" spans="2:6" x14ac:dyDescent="0.2">
      <c r="B896" s="5"/>
      <c r="F896" s="5"/>
    </row>
    <row r="897" spans="2:6" x14ac:dyDescent="0.2">
      <c r="B897" s="5"/>
      <c r="F897" s="5"/>
    </row>
    <row r="898" spans="2:6" x14ac:dyDescent="0.2">
      <c r="B898" s="5"/>
      <c r="F898" s="5"/>
    </row>
    <row r="899" spans="2:6" x14ac:dyDescent="0.2">
      <c r="B899" s="5"/>
      <c r="F899" s="5"/>
    </row>
    <row r="900" spans="2:6" x14ac:dyDescent="0.2">
      <c r="B900" s="5"/>
      <c r="F900" s="5"/>
    </row>
    <row r="901" spans="2:6" x14ac:dyDescent="0.2">
      <c r="B901" s="5"/>
      <c r="F901" s="5"/>
    </row>
    <row r="902" spans="2:6" x14ac:dyDescent="0.2">
      <c r="B902" s="5"/>
      <c r="F902" s="5"/>
    </row>
    <row r="903" spans="2:6" x14ac:dyDescent="0.2">
      <c r="B903" s="5"/>
      <c r="F903" s="5"/>
    </row>
    <row r="904" spans="2:6" x14ac:dyDescent="0.2">
      <c r="B904" s="5"/>
      <c r="F904" s="5"/>
    </row>
    <row r="905" spans="2:6" x14ac:dyDescent="0.2">
      <c r="B905" s="5"/>
      <c r="F905" s="5"/>
    </row>
    <row r="906" spans="2:6" x14ac:dyDescent="0.2">
      <c r="B906" s="5"/>
      <c r="F906" s="5"/>
    </row>
    <row r="907" spans="2:6" x14ac:dyDescent="0.2">
      <c r="B907" s="5"/>
      <c r="F907" s="5"/>
    </row>
    <row r="908" spans="2:6" x14ac:dyDescent="0.2">
      <c r="B908" s="5"/>
      <c r="F908" s="5"/>
    </row>
    <row r="909" spans="2:6" x14ac:dyDescent="0.2">
      <c r="B909" s="5"/>
      <c r="F909" s="5"/>
    </row>
    <row r="910" spans="2:6" x14ac:dyDescent="0.2">
      <c r="B910" s="5"/>
      <c r="F910" s="5"/>
    </row>
    <row r="911" spans="2:6" x14ac:dyDescent="0.2">
      <c r="B911" s="5"/>
      <c r="F911" s="5"/>
    </row>
    <row r="912" spans="2:6" x14ac:dyDescent="0.2">
      <c r="B912" s="5"/>
      <c r="F912" s="5"/>
    </row>
    <row r="913" spans="2:6" x14ac:dyDescent="0.2">
      <c r="B913" s="5"/>
      <c r="F913" s="5"/>
    </row>
    <row r="914" spans="2:6" x14ac:dyDescent="0.2">
      <c r="B914" s="5"/>
      <c r="F914" s="5"/>
    </row>
    <row r="915" spans="2:6" x14ac:dyDescent="0.2">
      <c r="B915" s="5"/>
      <c r="F915" s="5"/>
    </row>
    <row r="916" spans="2:6" x14ac:dyDescent="0.2">
      <c r="B916" s="5"/>
      <c r="F916" s="5"/>
    </row>
    <row r="917" spans="2:6" x14ac:dyDescent="0.2">
      <c r="B917" s="5"/>
      <c r="F917" s="5"/>
    </row>
    <row r="918" spans="2:6" x14ac:dyDescent="0.2">
      <c r="B918" s="5"/>
      <c r="F918" s="5"/>
    </row>
    <row r="919" spans="2:6" x14ac:dyDescent="0.2">
      <c r="B919" s="5"/>
      <c r="F919" s="5"/>
    </row>
    <row r="920" spans="2:6" x14ac:dyDescent="0.2">
      <c r="B920" s="5"/>
      <c r="F920" s="5"/>
    </row>
    <row r="921" spans="2:6" x14ac:dyDescent="0.2">
      <c r="B921" s="5"/>
      <c r="F921" s="5"/>
    </row>
    <row r="922" spans="2:6" x14ac:dyDescent="0.2">
      <c r="B922" s="5"/>
      <c r="F922" s="5"/>
    </row>
    <row r="923" spans="2:6" x14ac:dyDescent="0.2">
      <c r="B923" s="5"/>
      <c r="F923" s="5"/>
    </row>
    <row r="924" spans="2:6" x14ac:dyDescent="0.2">
      <c r="B924" s="5"/>
      <c r="F924" s="5"/>
    </row>
    <row r="925" spans="2:6" x14ac:dyDescent="0.2">
      <c r="B925" s="5"/>
      <c r="F925" s="5"/>
    </row>
    <row r="926" spans="2:6" x14ac:dyDescent="0.2">
      <c r="B926" s="5"/>
      <c r="F926" s="5"/>
    </row>
    <row r="927" spans="2:6" x14ac:dyDescent="0.2">
      <c r="B927" s="5"/>
      <c r="F927" s="5"/>
    </row>
    <row r="928" spans="2:6" x14ac:dyDescent="0.2">
      <c r="B928" s="5"/>
      <c r="F928" s="5"/>
    </row>
    <row r="929" spans="2:6" x14ac:dyDescent="0.2">
      <c r="B929" s="5"/>
      <c r="F929" s="5"/>
    </row>
    <row r="930" spans="2:6" x14ac:dyDescent="0.2">
      <c r="B930" s="5"/>
      <c r="F930" s="5"/>
    </row>
    <row r="931" spans="2:6" x14ac:dyDescent="0.2">
      <c r="B931" s="5"/>
      <c r="F931" s="5"/>
    </row>
    <row r="932" spans="2:6" x14ac:dyDescent="0.2">
      <c r="B932" s="5"/>
      <c r="F932" s="5"/>
    </row>
    <row r="933" spans="2:6" x14ac:dyDescent="0.2">
      <c r="B933" s="5"/>
      <c r="F933" s="5"/>
    </row>
    <row r="934" spans="2:6" x14ac:dyDescent="0.2">
      <c r="B934" s="5"/>
      <c r="F934" s="5"/>
    </row>
    <row r="935" spans="2:6" x14ac:dyDescent="0.2">
      <c r="B935" s="5"/>
      <c r="F935" s="5"/>
    </row>
    <row r="936" spans="2:6" x14ac:dyDescent="0.2">
      <c r="B936" s="5"/>
      <c r="F936" s="5"/>
    </row>
    <row r="937" spans="2:6" x14ac:dyDescent="0.2">
      <c r="B937" s="5"/>
      <c r="F937" s="5"/>
    </row>
    <row r="938" spans="2:6" x14ac:dyDescent="0.2">
      <c r="B938" s="5"/>
      <c r="F938" s="5"/>
    </row>
    <row r="939" spans="2:6" x14ac:dyDescent="0.2">
      <c r="B939" s="5"/>
      <c r="F939" s="5"/>
    </row>
    <row r="940" spans="2:6" x14ac:dyDescent="0.2">
      <c r="B940" s="5"/>
      <c r="F940" s="5"/>
    </row>
    <row r="941" spans="2:6" x14ac:dyDescent="0.2">
      <c r="B941" s="5"/>
      <c r="F941" s="5"/>
    </row>
    <row r="942" spans="2:6" x14ac:dyDescent="0.2">
      <c r="B942" s="5"/>
      <c r="F942" s="5"/>
    </row>
    <row r="943" spans="2:6" x14ac:dyDescent="0.2">
      <c r="B943" s="5"/>
      <c r="F943" s="5"/>
    </row>
    <row r="944" spans="2:6" x14ac:dyDescent="0.2">
      <c r="B944" s="5"/>
      <c r="F944" s="5"/>
    </row>
    <row r="945" spans="2:6" x14ac:dyDescent="0.2">
      <c r="B945" s="5"/>
      <c r="F945" s="5"/>
    </row>
    <row r="946" spans="2:6" x14ac:dyDescent="0.2">
      <c r="B946" s="5"/>
      <c r="F946" s="5"/>
    </row>
    <row r="947" spans="2:6" x14ac:dyDescent="0.2">
      <c r="B947" s="5"/>
      <c r="F947" s="5"/>
    </row>
    <row r="948" spans="2:6" x14ac:dyDescent="0.2">
      <c r="B948" s="5"/>
      <c r="F948" s="5"/>
    </row>
    <row r="949" spans="2:6" x14ac:dyDescent="0.2">
      <c r="B949" s="5"/>
      <c r="F949" s="5"/>
    </row>
    <row r="950" spans="2:6" x14ac:dyDescent="0.2">
      <c r="B950" s="5"/>
      <c r="F950" s="5"/>
    </row>
    <row r="951" spans="2:6" x14ac:dyDescent="0.2">
      <c r="B951" s="5"/>
      <c r="F951" s="5"/>
    </row>
    <row r="952" spans="2:6" x14ac:dyDescent="0.2">
      <c r="B952" s="5"/>
      <c r="F952" s="5"/>
    </row>
    <row r="953" spans="2:6" x14ac:dyDescent="0.2">
      <c r="B953" s="5"/>
      <c r="F953" s="5"/>
    </row>
    <row r="954" spans="2:6" x14ac:dyDescent="0.2">
      <c r="B954" s="5"/>
      <c r="F954" s="5"/>
    </row>
    <row r="955" spans="2:6" x14ac:dyDescent="0.2">
      <c r="B955" s="5"/>
      <c r="F955" s="5"/>
    </row>
    <row r="956" spans="2:6" x14ac:dyDescent="0.2">
      <c r="B956" s="5"/>
      <c r="F956" s="5"/>
    </row>
    <row r="957" spans="2:6" x14ac:dyDescent="0.2">
      <c r="B957" s="5"/>
      <c r="F957" s="5"/>
    </row>
    <row r="958" spans="2:6" x14ac:dyDescent="0.2">
      <c r="B958" s="5"/>
      <c r="F958" s="5"/>
    </row>
    <row r="959" spans="2:6" x14ac:dyDescent="0.2">
      <c r="B959" s="5"/>
      <c r="F959" s="5"/>
    </row>
    <row r="960" spans="2:6" x14ac:dyDescent="0.2">
      <c r="B960" s="5"/>
      <c r="F960" s="5"/>
    </row>
    <row r="961" spans="2:6" x14ac:dyDescent="0.2">
      <c r="B961" s="5"/>
      <c r="F961" s="5"/>
    </row>
    <row r="962" spans="2:6" x14ac:dyDescent="0.2">
      <c r="B962" s="5"/>
      <c r="F962" s="5"/>
    </row>
    <row r="963" spans="2:6" x14ac:dyDescent="0.2">
      <c r="B963" s="5"/>
      <c r="F963" s="5"/>
    </row>
    <row r="964" spans="2:6" x14ac:dyDescent="0.2">
      <c r="B964" s="5"/>
      <c r="F964" s="5"/>
    </row>
    <row r="965" spans="2:6" x14ac:dyDescent="0.2">
      <c r="B965" s="5"/>
      <c r="F965" s="5"/>
    </row>
    <row r="966" spans="2:6" x14ac:dyDescent="0.2">
      <c r="B966" s="5"/>
      <c r="F966" s="5"/>
    </row>
    <row r="967" spans="2:6" x14ac:dyDescent="0.2">
      <c r="B967" s="5"/>
      <c r="F967" s="5"/>
    </row>
    <row r="968" spans="2:6" x14ac:dyDescent="0.2">
      <c r="B968" s="5"/>
      <c r="F968" s="5"/>
    </row>
    <row r="969" spans="2:6" x14ac:dyDescent="0.2">
      <c r="B969" s="5"/>
      <c r="F969" s="5"/>
    </row>
    <row r="970" spans="2:6" x14ac:dyDescent="0.2">
      <c r="B970" s="5"/>
      <c r="F970" s="5"/>
    </row>
    <row r="971" spans="2:6" x14ac:dyDescent="0.2">
      <c r="B971" s="5"/>
      <c r="F971" s="5"/>
    </row>
    <row r="972" spans="2:6" x14ac:dyDescent="0.2">
      <c r="B972" s="5"/>
      <c r="F972" s="5"/>
    </row>
    <row r="973" spans="2:6" x14ac:dyDescent="0.2">
      <c r="B973" s="5"/>
      <c r="F973" s="5"/>
    </row>
    <row r="974" spans="2:6" x14ac:dyDescent="0.2">
      <c r="B974" s="5"/>
      <c r="F974" s="5"/>
    </row>
    <row r="975" spans="2:6" x14ac:dyDescent="0.2">
      <c r="B975" s="5"/>
      <c r="F975" s="5"/>
    </row>
    <row r="976" spans="2:6" x14ac:dyDescent="0.2">
      <c r="B976" s="5"/>
      <c r="F976" s="5"/>
    </row>
    <row r="977" spans="2:6" x14ac:dyDescent="0.2">
      <c r="B977" s="5"/>
      <c r="F977" s="5"/>
    </row>
    <row r="978" spans="2:6" x14ac:dyDescent="0.2">
      <c r="B978" s="5"/>
      <c r="F978" s="5"/>
    </row>
    <row r="979" spans="2:6" x14ac:dyDescent="0.2">
      <c r="B979" s="5"/>
      <c r="F979" s="5"/>
    </row>
    <row r="980" spans="2:6" x14ac:dyDescent="0.2">
      <c r="B980" s="5"/>
      <c r="F980" s="5"/>
    </row>
    <row r="981" spans="2:6" x14ac:dyDescent="0.2">
      <c r="B981" s="5"/>
      <c r="F981" s="5"/>
    </row>
    <row r="982" spans="2:6" x14ac:dyDescent="0.2">
      <c r="B982" s="5"/>
      <c r="F982" s="5"/>
    </row>
    <row r="983" spans="2:6" x14ac:dyDescent="0.2">
      <c r="B983" s="5"/>
      <c r="F983" s="5"/>
    </row>
    <row r="984" spans="2:6" x14ac:dyDescent="0.2">
      <c r="B984" s="5"/>
      <c r="F984" s="5"/>
    </row>
    <row r="985" spans="2:6" x14ac:dyDescent="0.2">
      <c r="B985" s="5"/>
      <c r="F985" s="5"/>
    </row>
    <row r="986" spans="2:6" x14ac:dyDescent="0.2">
      <c r="B986" s="5"/>
      <c r="F986" s="5"/>
    </row>
    <row r="987" spans="2:6" x14ac:dyDescent="0.2">
      <c r="B987" s="5"/>
      <c r="F987" s="5"/>
    </row>
    <row r="988" spans="2:6" x14ac:dyDescent="0.2">
      <c r="B988" s="5"/>
      <c r="F988" s="5"/>
    </row>
    <row r="989" spans="2:6" x14ac:dyDescent="0.2">
      <c r="B989" s="5"/>
      <c r="F989" s="5"/>
    </row>
    <row r="990" spans="2:6" x14ac:dyDescent="0.2">
      <c r="B990" s="5"/>
      <c r="F990" s="5"/>
    </row>
    <row r="991" spans="2:6" x14ac:dyDescent="0.2">
      <c r="B991" s="5"/>
      <c r="F991" s="5"/>
    </row>
    <row r="992" spans="2:6" x14ac:dyDescent="0.2">
      <c r="B992" s="5"/>
      <c r="F992" s="5"/>
    </row>
    <row r="993" spans="2:6" x14ac:dyDescent="0.2">
      <c r="B993" s="5"/>
      <c r="F993" s="5"/>
    </row>
    <row r="994" spans="2:6" x14ac:dyDescent="0.2">
      <c r="B994" s="5"/>
      <c r="F994" s="5"/>
    </row>
    <row r="995" spans="2:6" x14ac:dyDescent="0.2">
      <c r="B995" s="5"/>
      <c r="F995" s="5"/>
    </row>
    <row r="996" spans="2:6" x14ac:dyDescent="0.2">
      <c r="B996" s="5"/>
      <c r="F996" s="5"/>
    </row>
    <row r="997" spans="2:6" x14ac:dyDescent="0.2">
      <c r="B997" s="5"/>
      <c r="F997" s="5"/>
    </row>
    <row r="998" spans="2:6" x14ac:dyDescent="0.2">
      <c r="B998" s="5"/>
      <c r="F998" s="5"/>
    </row>
    <row r="999" spans="2:6" x14ac:dyDescent="0.2">
      <c r="B999" s="5"/>
      <c r="F999" s="5"/>
    </row>
    <row r="1000" spans="2:6" x14ac:dyDescent="0.2">
      <c r="B1000" s="5"/>
      <c r="F1000" s="5"/>
    </row>
    <row r="1001" spans="2:6" x14ac:dyDescent="0.2">
      <c r="B1001" s="5"/>
      <c r="F1001" s="5"/>
    </row>
    <row r="1002" spans="2:6" x14ac:dyDescent="0.2">
      <c r="B1002" s="5"/>
      <c r="F1002" s="5"/>
    </row>
    <row r="1003" spans="2:6" x14ac:dyDescent="0.2">
      <c r="B1003" s="5"/>
      <c r="F1003" s="5"/>
    </row>
    <row r="1004" spans="2:6" x14ac:dyDescent="0.2">
      <c r="B1004" s="5"/>
      <c r="F1004" s="5"/>
    </row>
    <row r="1005" spans="2:6" x14ac:dyDescent="0.2">
      <c r="B1005" s="5"/>
      <c r="F1005" s="5"/>
    </row>
    <row r="1006" spans="2:6" x14ac:dyDescent="0.2">
      <c r="B1006" s="5"/>
      <c r="F1006" s="5"/>
    </row>
    <row r="1007" spans="2:6" x14ac:dyDescent="0.2">
      <c r="B1007" s="5"/>
      <c r="F1007" s="5"/>
    </row>
    <row r="1008" spans="2:6" x14ac:dyDescent="0.2">
      <c r="B1008" s="5"/>
      <c r="F1008" s="5"/>
    </row>
    <row r="1009" spans="2:6" x14ac:dyDescent="0.2">
      <c r="B1009" s="5"/>
      <c r="F1009" s="5"/>
    </row>
    <row r="1010" spans="2:6" x14ac:dyDescent="0.2">
      <c r="B1010" s="5"/>
      <c r="F1010" s="5"/>
    </row>
    <row r="1011" spans="2:6" x14ac:dyDescent="0.2">
      <c r="B1011" s="5"/>
      <c r="F1011" s="5"/>
    </row>
    <row r="1012" spans="2:6" x14ac:dyDescent="0.2">
      <c r="B1012" s="5"/>
      <c r="F1012" s="5"/>
    </row>
    <row r="1013" spans="2:6" x14ac:dyDescent="0.2">
      <c r="B1013" s="5"/>
      <c r="F1013" s="5"/>
    </row>
    <row r="1014" spans="2:6" x14ac:dyDescent="0.2">
      <c r="B1014" s="5"/>
      <c r="F1014" s="5"/>
    </row>
    <row r="1015" spans="2:6" x14ac:dyDescent="0.2">
      <c r="B1015" s="5"/>
      <c r="F1015" s="5"/>
    </row>
    <row r="1016" spans="2:6" x14ac:dyDescent="0.2">
      <c r="B1016" s="5"/>
      <c r="F1016" s="5"/>
    </row>
    <row r="1017" spans="2:6" x14ac:dyDescent="0.2">
      <c r="B1017" s="5"/>
      <c r="F1017" s="5"/>
    </row>
    <row r="1018" spans="2:6" x14ac:dyDescent="0.2">
      <c r="B1018" s="5"/>
      <c r="F1018" s="5"/>
    </row>
    <row r="1019" spans="2:6" x14ac:dyDescent="0.2">
      <c r="B1019" s="5"/>
      <c r="F1019" s="5"/>
    </row>
    <row r="1020" spans="2:6" x14ac:dyDescent="0.2">
      <c r="B1020" s="5"/>
      <c r="F1020" s="5"/>
    </row>
    <row r="1021" spans="2:6" x14ac:dyDescent="0.2">
      <c r="B1021" s="5"/>
      <c r="F1021" s="5"/>
    </row>
    <row r="1022" spans="2:6" x14ac:dyDescent="0.2">
      <c r="B1022" s="5"/>
      <c r="F1022" s="5"/>
    </row>
    <row r="1023" spans="2:6" x14ac:dyDescent="0.2">
      <c r="B1023" s="5"/>
      <c r="F1023" s="5"/>
    </row>
    <row r="1024" spans="2:6" x14ac:dyDescent="0.2">
      <c r="B1024" s="5"/>
      <c r="F1024" s="5"/>
    </row>
    <row r="1025" spans="2:6" x14ac:dyDescent="0.2">
      <c r="B1025" s="5"/>
      <c r="F1025" s="5"/>
    </row>
    <row r="1026" spans="2:6" x14ac:dyDescent="0.2">
      <c r="B1026" s="5"/>
      <c r="F1026" s="5"/>
    </row>
    <row r="1027" spans="2:6" x14ac:dyDescent="0.2">
      <c r="B1027" s="5"/>
      <c r="F1027" s="5"/>
    </row>
    <row r="1028" spans="2:6" x14ac:dyDescent="0.2">
      <c r="B1028" s="5"/>
      <c r="F1028" s="5"/>
    </row>
    <row r="1029" spans="2:6" x14ac:dyDescent="0.2">
      <c r="B1029" s="5"/>
      <c r="F1029" s="5"/>
    </row>
    <row r="1030" spans="2:6" x14ac:dyDescent="0.2">
      <c r="B1030" s="5"/>
      <c r="F1030" s="5"/>
    </row>
    <row r="1031" spans="2:6" x14ac:dyDescent="0.2">
      <c r="B1031" s="5"/>
      <c r="F1031" s="5"/>
    </row>
    <row r="1032" spans="2:6" x14ac:dyDescent="0.2">
      <c r="B1032" s="5"/>
      <c r="F1032" s="5"/>
    </row>
    <row r="1033" spans="2:6" x14ac:dyDescent="0.2">
      <c r="B1033" s="5"/>
      <c r="F1033" s="5"/>
    </row>
    <row r="1034" spans="2:6" x14ac:dyDescent="0.2">
      <c r="B1034" s="5"/>
      <c r="F1034" s="5"/>
    </row>
    <row r="1035" spans="2:6" x14ac:dyDescent="0.2">
      <c r="B1035" s="5"/>
      <c r="F1035" s="5"/>
    </row>
    <row r="1036" spans="2:6" x14ac:dyDescent="0.2">
      <c r="B1036" s="5"/>
      <c r="F1036" s="5"/>
    </row>
    <row r="1037" spans="2:6" x14ac:dyDescent="0.2">
      <c r="B1037" s="5"/>
      <c r="F1037" s="5"/>
    </row>
    <row r="1038" spans="2:6" x14ac:dyDescent="0.2">
      <c r="B1038" s="5"/>
      <c r="F1038" s="5"/>
    </row>
    <row r="1039" spans="2:6" x14ac:dyDescent="0.2">
      <c r="B1039" s="5"/>
      <c r="F1039" s="5"/>
    </row>
    <row r="1040" spans="2:6" x14ac:dyDescent="0.2">
      <c r="B1040" s="5"/>
      <c r="F1040" s="5"/>
    </row>
    <row r="1041" spans="2:6" x14ac:dyDescent="0.2">
      <c r="B1041" s="5"/>
      <c r="F1041" s="5"/>
    </row>
    <row r="1042" spans="2:6" x14ac:dyDescent="0.2">
      <c r="B1042" s="5"/>
      <c r="F1042" s="5"/>
    </row>
    <row r="1043" spans="2:6" x14ac:dyDescent="0.2">
      <c r="B1043" s="5"/>
      <c r="F1043" s="5"/>
    </row>
    <row r="1044" spans="2:6" x14ac:dyDescent="0.2">
      <c r="B1044" s="5"/>
      <c r="F1044" s="5"/>
    </row>
    <row r="1045" spans="2:6" x14ac:dyDescent="0.2">
      <c r="B1045" s="5"/>
      <c r="F1045" s="5"/>
    </row>
    <row r="1046" spans="2:6" x14ac:dyDescent="0.2">
      <c r="B1046" s="5"/>
      <c r="F1046" s="5"/>
    </row>
    <row r="1047" spans="2:6" x14ac:dyDescent="0.2">
      <c r="B1047" s="5"/>
      <c r="F1047" s="5"/>
    </row>
    <row r="1048" spans="2:6" x14ac:dyDescent="0.2">
      <c r="B1048" s="5"/>
      <c r="F1048" s="5"/>
    </row>
    <row r="1049" spans="2:6" x14ac:dyDescent="0.2">
      <c r="B1049" s="5"/>
      <c r="F1049" s="5"/>
    </row>
    <row r="1050" spans="2:6" x14ac:dyDescent="0.2">
      <c r="B1050" s="5"/>
      <c r="F1050" s="5"/>
    </row>
    <row r="1051" spans="2:6" x14ac:dyDescent="0.2">
      <c r="B1051" s="5"/>
      <c r="F1051" s="5"/>
    </row>
    <row r="1052" spans="2:6" x14ac:dyDescent="0.2">
      <c r="B1052" s="5"/>
      <c r="F1052" s="5"/>
    </row>
    <row r="1053" spans="2:6" x14ac:dyDescent="0.2">
      <c r="B1053" s="5"/>
      <c r="F1053" s="5"/>
    </row>
    <row r="1054" spans="2:6" x14ac:dyDescent="0.2">
      <c r="B1054" s="5"/>
      <c r="F1054" s="5"/>
    </row>
    <row r="1055" spans="2:6" x14ac:dyDescent="0.2">
      <c r="B1055" s="5"/>
      <c r="F1055" s="5"/>
    </row>
    <row r="1056" spans="2:6" x14ac:dyDescent="0.2">
      <c r="B1056" s="5"/>
      <c r="F1056" s="5"/>
    </row>
    <row r="1057" spans="2:6" x14ac:dyDescent="0.2">
      <c r="B1057" s="5"/>
      <c r="F1057" s="5"/>
    </row>
    <row r="1058" spans="2:6" x14ac:dyDescent="0.2">
      <c r="B1058" s="5"/>
      <c r="F1058" s="5"/>
    </row>
    <row r="1059" spans="2:6" x14ac:dyDescent="0.2">
      <c r="B1059" s="5"/>
      <c r="F1059" s="5"/>
    </row>
    <row r="1060" spans="2:6" x14ac:dyDescent="0.2">
      <c r="B1060" s="5"/>
      <c r="F1060" s="5"/>
    </row>
    <row r="1061" spans="2:6" x14ac:dyDescent="0.2">
      <c r="B1061" s="5"/>
      <c r="F1061" s="5"/>
    </row>
    <row r="1062" spans="2:6" x14ac:dyDescent="0.2">
      <c r="B1062" s="5"/>
      <c r="F1062" s="5"/>
    </row>
    <row r="1063" spans="2:6" x14ac:dyDescent="0.2">
      <c r="B1063" s="5"/>
      <c r="F1063" s="5"/>
    </row>
    <row r="1064" spans="2:6" x14ac:dyDescent="0.2">
      <c r="B1064" s="5"/>
      <c r="F1064" s="5"/>
    </row>
    <row r="1065" spans="2:6" x14ac:dyDescent="0.2">
      <c r="B1065" s="5"/>
      <c r="F1065" s="5"/>
    </row>
    <row r="1066" spans="2:6" x14ac:dyDescent="0.2">
      <c r="B1066" s="5"/>
      <c r="F1066" s="5"/>
    </row>
    <row r="1067" spans="2:6" x14ac:dyDescent="0.2">
      <c r="B1067" s="5"/>
      <c r="F1067" s="5"/>
    </row>
    <row r="1068" spans="2:6" x14ac:dyDescent="0.2">
      <c r="B1068" s="5"/>
      <c r="F1068" s="5"/>
    </row>
    <row r="1069" spans="2:6" x14ac:dyDescent="0.2">
      <c r="B1069" s="5"/>
      <c r="F1069" s="5"/>
    </row>
    <row r="1070" spans="2:6" x14ac:dyDescent="0.2">
      <c r="B1070" s="5"/>
      <c r="F1070" s="5"/>
    </row>
    <row r="1071" spans="2:6" x14ac:dyDescent="0.2">
      <c r="B1071" s="5"/>
      <c r="F1071" s="5"/>
    </row>
    <row r="1072" spans="2:6" x14ac:dyDescent="0.2">
      <c r="B1072" s="5"/>
      <c r="F1072" s="5"/>
    </row>
    <row r="1073" spans="2:6" x14ac:dyDescent="0.2">
      <c r="B1073" s="5"/>
      <c r="F1073" s="5"/>
    </row>
    <row r="1074" spans="2:6" x14ac:dyDescent="0.2">
      <c r="B1074" s="5"/>
      <c r="F1074" s="5"/>
    </row>
    <row r="1075" spans="2:6" x14ac:dyDescent="0.2">
      <c r="B1075" s="5"/>
      <c r="F1075" s="5"/>
    </row>
    <row r="1076" spans="2:6" x14ac:dyDescent="0.2">
      <c r="B1076" s="5"/>
      <c r="F1076" s="5"/>
    </row>
    <row r="1077" spans="2:6" x14ac:dyDescent="0.2">
      <c r="B1077" s="5"/>
      <c r="F1077" s="5"/>
    </row>
    <row r="1078" spans="2:6" x14ac:dyDescent="0.2">
      <c r="B1078" s="5"/>
      <c r="F1078" s="5"/>
    </row>
    <row r="1079" spans="2:6" x14ac:dyDescent="0.2">
      <c r="B1079" s="5"/>
      <c r="F1079" s="5"/>
    </row>
    <row r="1080" spans="2:6" x14ac:dyDescent="0.2">
      <c r="B1080" s="5"/>
      <c r="F1080" s="5"/>
    </row>
    <row r="1081" spans="2:6" x14ac:dyDescent="0.2">
      <c r="B1081" s="5"/>
      <c r="F1081" s="5"/>
    </row>
    <row r="1082" spans="2:6" x14ac:dyDescent="0.2">
      <c r="B1082" s="5"/>
      <c r="F1082" s="5"/>
    </row>
    <row r="1083" spans="2:6" x14ac:dyDescent="0.2">
      <c r="B1083" s="5"/>
      <c r="F1083" s="5"/>
    </row>
    <row r="1084" spans="2:6" x14ac:dyDescent="0.2">
      <c r="B1084" s="5"/>
      <c r="F1084" s="5"/>
    </row>
    <row r="1085" spans="2:6" x14ac:dyDescent="0.2">
      <c r="B1085" s="5"/>
      <c r="F1085" s="5"/>
    </row>
    <row r="1086" spans="2:6" x14ac:dyDescent="0.2">
      <c r="B1086" s="5"/>
      <c r="F1086" s="5"/>
    </row>
    <row r="1087" spans="2:6" x14ac:dyDescent="0.2">
      <c r="B1087" s="5"/>
      <c r="F1087" s="5"/>
    </row>
    <row r="1088" spans="2:6" x14ac:dyDescent="0.2">
      <c r="B1088" s="5"/>
      <c r="F1088" s="5"/>
    </row>
    <row r="1089" spans="2:6" x14ac:dyDescent="0.2">
      <c r="B1089" s="5"/>
      <c r="F1089" s="5"/>
    </row>
    <row r="1090" spans="2:6" x14ac:dyDescent="0.2">
      <c r="B1090" s="5"/>
      <c r="F1090" s="5"/>
    </row>
    <row r="1091" spans="2:6" x14ac:dyDescent="0.2">
      <c r="B1091" s="5"/>
      <c r="F1091" s="5"/>
    </row>
    <row r="1092" spans="2:6" x14ac:dyDescent="0.2">
      <c r="B1092" s="5"/>
      <c r="F1092" s="5"/>
    </row>
    <row r="1093" spans="2:6" x14ac:dyDescent="0.2">
      <c r="B1093" s="5"/>
      <c r="F1093" s="5"/>
    </row>
    <row r="1094" spans="2:6" x14ac:dyDescent="0.2">
      <c r="B1094" s="5"/>
      <c r="F1094" s="5"/>
    </row>
    <row r="1095" spans="2:6" x14ac:dyDescent="0.2">
      <c r="B1095" s="5"/>
      <c r="F1095" s="5"/>
    </row>
    <row r="1096" spans="2:6" x14ac:dyDescent="0.2">
      <c r="B1096" s="5"/>
      <c r="F1096" s="5"/>
    </row>
    <row r="1097" spans="2:6" x14ac:dyDescent="0.2">
      <c r="B1097" s="5"/>
      <c r="F1097" s="5"/>
    </row>
    <row r="1098" spans="2:6" x14ac:dyDescent="0.2">
      <c r="B1098" s="5"/>
      <c r="F1098" s="5"/>
    </row>
    <row r="1099" spans="2:6" x14ac:dyDescent="0.2">
      <c r="B1099" s="5"/>
      <c r="F1099" s="5"/>
    </row>
    <row r="1100" spans="2:6" x14ac:dyDescent="0.2">
      <c r="B1100" s="5"/>
      <c r="F1100" s="5"/>
    </row>
    <row r="1101" spans="2:6" x14ac:dyDescent="0.2">
      <c r="B1101" s="5"/>
      <c r="F1101" s="5"/>
    </row>
    <row r="1102" spans="2:6" x14ac:dyDescent="0.2">
      <c r="B1102" s="5"/>
      <c r="F1102" s="5"/>
    </row>
    <row r="1103" spans="2:6" x14ac:dyDescent="0.2">
      <c r="B1103" s="5"/>
      <c r="F1103" s="5"/>
    </row>
    <row r="1104" spans="2:6" x14ac:dyDescent="0.2">
      <c r="B1104" s="5"/>
      <c r="F1104" s="5"/>
    </row>
    <row r="1105" spans="2:6" x14ac:dyDescent="0.2">
      <c r="B1105" s="5"/>
      <c r="F1105" s="5"/>
    </row>
    <row r="1106" spans="2:6" x14ac:dyDescent="0.2">
      <c r="B1106" s="5"/>
      <c r="F1106" s="5"/>
    </row>
    <row r="1107" spans="2:6" x14ac:dyDescent="0.2">
      <c r="B1107" s="5"/>
      <c r="F1107" s="5"/>
    </row>
    <row r="1108" spans="2:6" x14ac:dyDescent="0.2">
      <c r="B1108" s="5"/>
      <c r="F1108" s="5"/>
    </row>
    <row r="1109" spans="2:6" x14ac:dyDescent="0.2">
      <c r="B1109" s="5"/>
      <c r="F1109" s="5"/>
    </row>
    <row r="1110" spans="2:6" x14ac:dyDescent="0.2">
      <c r="B1110" s="5"/>
      <c r="F1110" s="5"/>
    </row>
    <row r="1111" spans="2:6" x14ac:dyDescent="0.2">
      <c r="B1111" s="5"/>
      <c r="F1111" s="5"/>
    </row>
    <row r="1112" spans="2:6" x14ac:dyDescent="0.2">
      <c r="B1112" s="5"/>
      <c r="F1112" s="5"/>
    </row>
    <row r="1113" spans="2:6" x14ac:dyDescent="0.2">
      <c r="B1113" s="5"/>
      <c r="F1113" s="5"/>
    </row>
    <row r="1114" spans="2:6" x14ac:dyDescent="0.2">
      <c r="B1114" s="5"/>
      <c r="F1114" s="5"/>
    </row>
    <row r="1115" spans="2:6" x14ac:dyDescent="0.2">
      <c r="B1115" s="5"/>
      <c r="F1115" s="5"/>
    </row>
    <row r="1116" spans="2:6" x14ac:dyDescent="0.2">
      <c r="B1116" s="5"/>
      <c r="F1116" s="5"/>
    </row>
    <row r="1117" spans="2:6" x14ac:dyDescent="0.2">
      <c r="B1117" s="5"/>
      <c r="F1117" s="5"/>
    </row>
    <row r="1118" spans="2:6" x14ac:dyDescent="0.2">
      <c r="B1118" s="5"/>
      <c r="F1118" s="5"/>
    </row>
    <row r="1119" spans="2:6" x14ac:dyDescent="0.2">
      <c r="B1119" s="5"/>
      <c r="F1119" s="5"/>
    </row>
    <row r="1120" spans="2:6" x14ac:dyDescent="0.2">
      <c r="B1120" s="5"/>
      <c r="F1120" s="5"/>
    </row>
    <row r="1121" spans="2:6" x14ac:dyDescent="0.2">
      <c r="B1121" s="5"/>
      <c r="F1121" s="5"/>
    </row>
    <row r="1122" spans="2:6" x14ac:dyDescent="0.2">
      <c r="B1122" s="5"/>
      <c r="F1122" s="5"/>
    </row>
    <row r="1123" spans="2:6" x14ac:dyDescent="0.2">
      <c r="B1123" s="5"/>
      <c r="F1123" s="5"/>
    </row>
    <row r="1124" spans="2:6" x14ac:dyDescent="0.2">
      <c r="B1124" s="5"/>
      <c r="F1124" s="5"/>
    </row>
    <row r="1125" spans="2:6" x14ac:dyDescent="0.2">
      <c r="B1125" s="5"/>
      <c r="F1125" s="5"/>
    </row>
    <row r="1126" spans="2:6" x14ac:dyDescent="0.2">
      <c r="B1126" s="5"/>
      <c r="F1126" s="5"/>
    </row>
    <row r="1127" spans="2:6" x14ac:dyDescent="0.2">
      <c r="B1127" s="5"/>
      <c r="F1127" s="5"/>
    </row>
    <row r="1128" spans="2:6" x14ac:dyDescent="0.2">
      <c r="B1128" s="5"/>
      <c r="F1128" s="5"/>
    </row>
    <row r="1129" spans="2:6" x14ac:dyDescent="0.2">
      <c r="B1129" s="5"/>
      <c r="F1129" s="5"/>
    </row>
    <row r="1130" spans="2:6" x14ac:dyDescent="0.2">
      <c r="B1130" s="5"/>
      <c r="F1130" s="5"/>
    </row>
    <row r="1131" spans="2:6" x14ac:dyDescent="0.2">
      <c r="B1131" s="5"/>
      <c r="F1131" s="5"/>
    </row>
    <row r="1132" spans="2:6" x14ac:dyDescent="0.2">
      <c r="B1132" s="5"/>
      <c r="F1132" s="5"/>
    </row>
    <row r="1133" spans="2:6" x14ac:dyDescent="0.2">
      <c r="B1133" s="5"/>
      <c r="F1133" s="5"/>
    </row>
    <row r="1134" spans="2:6" x14ac:dyDescent="0.2">
      <c r="B1134" s="5"/>
      <c r="F1134" s="5"/>
    </row>
    <row r="1135" spans="2:6" x14ac:dyDescent="0.2">
      <c r="B1135" s="5"/>
      <c r="F1135" s="5"/>
    </row>
    <row r="1136" spans="2:6" x14ac:dyDescent="0.2">
      <c r="B1136" s="5"/>
      <c r="F1136" s="5"/>
    </row>
    <row r="1137" spans="2:6" x14ac:dyDescent="0.2">
      <c r="B1137" s="5"/>
      <c r="F1137" s="5"/>
    </row>
    <row r="1138" spans="2:6" x14ac:dyDescent="0.2">
      <c r="B1138" s="5"/>
      <c r="F1138" s="5"/>
    </row>
    <row r="1139" spans="2:6" x14ac:dyDescent="0.2">
      <c r="B1139" s="5"/>
      <c r="F1139" s="5"/>
    </row>
  </sheetData>
  <phoneticPr fontId="8" type="noConversion"/>
  <hyperlinks>
    <hyperlink ref="A3" r:id="rId1" xr:uid="{00000000-0004-0000-0F00-000000000000}"/>
  </hyperlinks>
  <pageMargins left="0.75" right="0.75" top="1" bottom="1" header="0.5" footer="0.5"/>
  <pageSetup orientation="portrait" verticalDpi="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BL3713"/>
  <sheetViews>
    <sheetView workbookViewId="0">
      <pane xSplit="13" ySplit="22" topLeftCell="N302" activePane="bottomRight" state="frozen"/>
      <selection pane="topRight" activeCell="N1" sqref="N1"/>
      <selection pane="bottomLeft" activeCell="A23" sqref="A23"/>
      <selection pane="bottomRight" activeCell="A320" sqref="A320"/>
    </sheetView>
  </sheetViews>
  <sheetFormatPr defaultColWidth="10.28515625" defaultRowHeight="12.75" x14ac:dyDescent="0.2"/>
  <cols>
    <col min="1" max="1" width="17" customWidth="1"/>
    <col min="2" max="2" width="5.140625" customWidth="1"/>
    <col min="3" max="3" width="13.5703125" customWidth="1"/>
    <col min="4" max="4" width="9.42578125" customWidth="1"/>
    <col min="5" max="5" width="13.28515625" customWidth="1"/>
    <col min="6" max="6" width="17.140625" customWidth="1"/>
    <col min="7" max="7" width="8.140625" customWidth="1"/>
    <col min="8" max="8" width="9.85546875" customWidth="1"/>
    <col min="9" max="15" width="8.5703125" customWidth="1"/>
    <col min="16" max="16" width="8" customWidth="1"/>
    <col min="17" max="18" width="7.7109375" customWidth="1"/>
    <col min="19" max="19" width="11.5703125" customWidth="1"/>
    <col min="20" max="20" width="10.28515625" style="89" customWidth="1"/>
    <col min="21" max="21" width="10.28515625" customWidth="1"/>
    <col min="22" max="22" width="9.140625" customWidth="1"/>
    <col min="23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5" width="10.28515625" customWidth="1"/>
    <col min="36" max="36" width="12.5703125" customWidth="1"/>
    <col min="37" max="37" width="13.285156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78</v>
      </c>
      <c r="AA1" s="139" t="s">
        <v>259</v>
      </c>
      <c r="AB1" s="140"/>
      <c r="AC1" s="140" t="s">
        <v>260</v>
      </c>
      <c r="AD1" s="140" t="s">
        <v>261</v>
      </c>
      <c r="AE1" s="111"/>
      <c r="AH1" t="s">
        <v>1752</v>
      </c>
      <c r="AI1" t="s">
        <v>1752</v>
      </c>
      <c r="AJ1" t="s">
        <v>1753</v>
      </c>
      <c r="AK1" t="s">
        <v>1755</v>
      </c>
      <c r="AN1" t="s">
        <v>1764</v>
      </c>
      <c r="AQ1" s="230" t="s">
        <v>1777</v>
      </c>
      <c r="AV1" s="6" t="s">
        <v>242</v>
      </c>
      <c r="AW1" s="141" t="s">
        <v>12</v>
      </c>
      <c r="AX1" s="142" t="s">
        <v>262</v>
      </c>
      <c r="AY1" s="8" t="s">
        <v>242</v>
      </c>
      <c r="AZ1" s="143" t="s">
        <v>263</v>
      </c>
      <c r="BA1" s="86" t="s">
        <v>264</v>
      </c>
      <c r="BB1" s="143" t="s">
        <v>265</v>
      </c>
      <c r="BC1" s="86" t="s">
        <v>266</v>
      </c>
      <c r="BD1" s="143" t="s">
        <v>267</v>
      </c>
      <c r="BE1" s="144" t="s">
        <v>268</v>
      </c>
      <c r="BF1" s="86" t="s">
        <v>269</v>
      </c>
      <c r="BG1" s="143" t="s">
        <v>270</v>
      </c>
      <c r="BH1" s="144" t="s">
        <v>271</v>
      </c>
      <c r="BI1" s="86" t="s">
        <v>272</v>
      </c>
      <c r="BJ1" s="143" t="s">
        <v>273</v>
      </c>
      <c r="BK1" s="144" t="s">
        <v>274</v>
      </c>
      <c r="BL1" s="86" t="s">
        <v>142</v>
      </c>
    </row>
    <row r="2" spans="1:64" s="292" customFormat="1" ht="12.95" customHeight="1" thickBot="1" x14ac:dyDescent="0.25">
      <c r="A2" s="292" t="s">
        <v>26</v>
      </c>
      <c r="B2" s="293" t="s">
        <v>74</v>
      </c>
      <c r="G2" s="292" t="s">
        <v>217</v>
      </c>
      <c r="H2" s="292">
        <f t="shared" ref="H2:H7" si="0">I2*J2</f>
        <v>-0.05</v>
      </c>
      <c r="I2" s="331">
        <v>-5</v>
      </c>
      <c r="J2" s="292">
        <v>0.01</v>
      </c>
      <c r="T2" s="294"/>
      <c r="AA2" s="332" t="s">
        <v>291</v>
      </c>
      <c r="AB2" s="333">
        <f>C7</f>
        <v>39536.5429</v>
      </c>
      <c r="AC2" s="334" t="s">
        <v>292</v>
      </c>
      <c r="AD2" s="333">
        <f>C8</f>
        <v>0.43035716000000002</v>
      </c>
      <c r="AE2" s="335" t="s">
        <v>227</v>
      </c>
      <c r="AH2" s="292" t="s">
        <v>1750</v>
      </c>
      <c r="AI2" s="295" t="s">
        <v>1751</v>
      </c>
      <c r="AJ2" s="336" t="s">
        <v>1754</v>
      </c>
      <c r="AK2" s="336" t="s">
        <v>1754</v>
      </c>
      <c r="AL2" s="336"/>
      <c r="AN2" s="292" t="s">
        <v>1765</v>
      </c>
      <c r="AQ2" s="295"/>
      <c r="AV2" s="292">
        <f>AB$3+AB$4*AW2+AB$5*AW2^2</f>
        <v>9.7526225334359673E-2</v>
      </c>
      <c r="AW2" s="292">
        <v>-60000</v>
      </c>
      <c r="AX2" s="292">
        <f t="shared" ref="AX2:AX65" si="1">AB$3+AB$4*AW2+AB$5*AW2^2+AZ2</f>
        <v>7.6696644456129587E-2</v>
      </c>
      <c r="AY2" s="292">
        <f t="shared" ref="AY2:AY65" si="2">AB$3+AB$4*AW2+AB$5*AW2^2</f>
        <v>9.7526225334359673E-2</v>
      </c>
      <c r="AZ2" s="292">
        <f t="shared" ref="AZ2:AZ65" si="3">$AB$6*($AB$11/BA2*BB2+$AB$12)</f>
        <v>-2.0829580878230093E-2</v>
      </c>
      <c r="BA2" s="292">
        <f t="shared" ref="BA2:BA65" si="4">1+$AB$7*COS(BC2)</f>
        <v>0.99858960475785463</v>
      </c>
      <c r="BB2" s="292">
        <f>SIN(BC2+RADIANS($AB$9))</f>
        <v>-3.4952136854802932E-2</v>
      </c>
      <c r="BC2" s="292">
        <f t="shared" ref="BC2:BC65" si="5">2*ATAN(BD2)</f>
        <v>-1.575552243958896</v>
      </c>
      <c r="BD2" s="292">
        <f t="shared" ref="BD2:BD65" si="6">SQRT((1+$AB$7)/(1-$AB$7))*TAN(BE2/2)</f>
        <v>-1.0047672625025759</v>
      </c>
      <c r="BE2" s="292">
        <f t="shared" ref="BE2:BK17" si="7">$BL2+$AB$7*SIN(BF2)</f>
        <v>-1.2742560510414083</v>
      </c>
      <c r="BF2" s="292">
        <f t="shared" si="7"/>
        <v>-1.2742558820395533</v>
      </c>
      <c r="BG2" s="292">
        <f t="shared" si="7"/>
        <v>-1.2742539318278423</v>
      </c>
      <c r="BH2" s="292">
        <f t="shared" si="7"/>
        <v>-1.2742314280894533</v>
      </c>
      <c r="BI2" s="292">
        <f t="shared" si="7"/>
        <v>-1.2739718744097883</v>
      </c>
      <c r="BJ2" s="292">
        <f t="shared" si="7"/>
        <v>-1.2709939957203069</v>
      </c>
      <c r="BK2" s="292">
        <f t="shared" si="7"/>
        <v>-1.2386767367677338</v>
      </c>
      <c r="BL2" s="292">
        <f>RADIANS($AB$9)+$AB$18*(AW2-AB$15)</f>
        <v>-0.9906428267549714</v>
      </c>
    </row>
    <row r="3" spans="1:64" s="292" customFormat="1" ht="12.95" customHeight="1" thickBot="1" x14ac:dyDescent="0.25">
      <c r="A3" s="296" t="s">
        <v>1417</v>
      </c>
      <c r="B3" s="337"/>
      <c r="G3" s="292" t="s">
        <v>22</v>
      </c>
      <c r="H3" s="292">
        <f t="shared" si="0"/>
        <v>4.8484590954502694E-7</v>
      </c>
      <c r="I3" s="338">
        <v>4.8484590954502691</v>
      </c>
      <c r="J3" s="339">
        <v>9.9999999999999995E-8</v>
      </c>
      <c r="T3" s="294"/>
      <c r="AA3" s="340" t="s">
        <v>275</v>
      </c>
      <c r="AB3" s="341">
        <f t="shared" ref="AB3:AB10" si="8">AC3*AD3</f>
        <v>-2.9654928112416015E-2</v>
      </c>
      <c r="AC3" s="342">
        <v>-2.9654928112416012</v>
      </c>
      <c r="AD3" s="292">
        <v>0.01</v>
      </c>
      <c r="AE3" s="343"/>
      <c r="AF3" s="342">
        <v>0.8</v>
      </c>
      <c r="AG3" s="342">
        <v>0.49144376103059384</v>
      </c>
      <c r="AH3" s="342">
        <v>-3.7497772954801714</v>
      </c>
      <c r="AI3" s="342">
        <v>-3.174158071423455</v>
      </c>
      <c r="AJ3" s="342">
        <v>-3.1755953940954984</v>
      </c>
      <c r="AK3" s="342">
        <v>-3.1740783129569814</v>
      </c>
      <c r="AL3" s="342">
        <v>-3.1737291287776936</v>
      </c>
      <c r="AM3" s="342">
        <v>-3.1774724036189261</v>
      </c>
      <c r="AN3" s="342">
        <v>-3.3545228218059924</v>
      </c>
      <c r="AO3" s="342">
        <v>-3.424449096571057</v>
      </c>
      <c r="AP3" s="342">
        <v>-3.3588030723645406</v>
      </c>
      <c r="AQ3" s="297">
        <v>-2.9509953830579545</v>
      </c>
      <c r="AR3" s="342">
        <v>-2.9654928112416012</v>
      </c>
      <c r="AV3" s="292">
        <f t="shared" ref="AV3:AV66" si="9">AB$3+AB$4*AW3+AB$5*AW3^2</f>
        <v>9.2824840256767821E-2</v>
      </c>
      <c r="AW3" s="292">
        <v>-59000</v>
      </c>
      <c r="AX3" s="292">
        <f t="shared" si="1"/>
        <v>6.7073718579239355E-2</v>
      </c>
      <c r="AY3" s="292">
        <f t="shared" si="2"/>
        <v>9.2824840256767821E-2</v>
      </c>
      <c r="AZ3" s="292">
        <f t="shared" si="3"/>
        <v>-2.5751121677528469E-2</v>
      </c>
      <c r="BA3" s="292">
        <f t="shared" si="4"/>
        <v>1.0247653321363062</v>
      </c>
      <c r="BB3" s="292">
        <f t="shared" ref="BB3:BB66" si="10">SIN(BC3+RADIANS($AB$9))</f>
        <v>-0.12300971061841434</v>
      </c>
      <c r="BC3" s="292">
        <f t="shared" si="5"/>
        <v>-1.4871894411697262</v>
      </c>
      <c r="BD3" s="292">
        <f t="shared" si="6"/>
        <v>-0.91970302518658842</v>
      </c>
      <c r="BE3" s="292">
        <f t="shared" si="7"/>
        <v>-1.190838268880803</v>
      </c>
      <c r="BF3" s="292">
        <f t="shared" si="7"/>
        <v>-1.1908376588005583</v>
      </c>
      <c r="BG3" s="292">
        <f t="shared" si="7"/>
        <v>-1.190832112033853</v>
      </c>
      <c r="BH3" s="292">
        <f t="shared" si="7"/>
        <v>-1.1907816851182758</v>
      </c>
      <c r="BI3" s="292">
        <f t="shared" si="7"/>
        <v>-1.1903235342538501</v>
      </c>
      <c r="BJ3" s="292">
        <f t="shared" si="7"/>
        <v>-1.1861848163820656</v>
      </c>
      <c r="BK3" s="292">
        <f t="shared" si="7"/>
        <v>-1.1505497553999315</v>
      </c>
      <c r="BL3" s="292">
        <f t="shared" ref="BL3:BL66" si="11">RADIANS($AB$9)+$AB$18*(AW3-AB$15)</f>
        <v>-0.91543171792582623</v>
      </c>
    </row>
    <row r="4" spans="1:64" s="292" customFormat="1" ht="12.95" customHeight="1" thickTop="1" thickBot="1" x14ac:dyDescent="0.25">
      <c r="A4" s="295" t="s">
        <v>2</v>
      </c>
      <c r="C4" s="344">
        <v>39536.542000000001</v>
      </c>
      <c r="D4" s="345">
        <v>0.43035760000000001</v>
      </c>
      <c r="G4" s="292" t="s">
        <v>216</v>
      </c>
      <c r="H4" s="292">
        <f t="shared" si="0"/>
        <v>6.1950702106663681E-11</v>
      </c>
      <c r="I4" s="338">
        <v>6.1950702106663682</v>
      </c>
      <c r="J4" s="339">
        <v>9.9999999999999994E-12</v>
      </c>
      <c r="T4" s="294"/>
      <c r="AA4" s="346" t="s">
        <v>276</v>
      </c>
      <c r="AB4" s="347">
        <f t="shared" si="8"/>
        <v>5.0577090936847841E-7</v>
      </c>
      <c r="AC4" s="301">
        <v>5.0577090936847844</v>
      </c>
      <c r="AD4" s="292">
        <v>9.9999999999999995E-8</v>
      </c>
      <c r="AE4" s="343"/>
      <c r="AF4" s="301">
        <v>-0.88576397346017499</v>
      </c>
      <c r="AG4" s="301">
        <v>1.6801958078673933</v>
      </c>
      <c r="AH4" s="301">
        <v>5.6644750111759379</v>
      </c>
      <c r="AI4" s="301">
        <v>4.9115905708405707</v>
      </c>
      <c r="AJ4" s="301">
        <v>4.9133795895583861</v>
      </c>
      <c r="AK4" s="301">
        <v>4.9115388865742391</v>
      </c>
      <c r="AL4" s="301">
        <v>4.9110185545713048</v>
      </c>
      <c r="AM4" s="301">
        <v>4.9163395600036743</v>
      </c>
      <c r="AN4" s="301">
        <v>5.2547868370975106</v>
      </c>
      <c r="AO4" s="301">
        <v>5.4583376994559085</v>
      </c>
      <c r="AP4" s="301">
        <v>5.4627513628798656</v>
      </c>
      <c r="AQ4" s="298">
        <v>5.0613711156633796</v>
      </c>
      <c r="AR4" s="301">
        <v>5.0577090936847844</v>
      </c>
      <c r="AV4" s="292">
        <f t="shared" si="9"/>
        <v>8.8210970405847577E-2</v>
      </c>
      <c r="AW4" s="292">
        <v>-58000</v>
      </c>
      <c r="AX4" s="292">
        <f t="shared" si="1"/>
        <v>5.7594556248187503E-2</v>
      </c>
      <c r="AY4" s="292">
        <f t="shared" si="2"/>
        <v>8.8210970405847577E-2</v>
      </c>
      <c r="AZ4" s="292">
        <f t="shared" si="3"/>
        <v>-3.0616414157660077E-2</v>
      </c>
      <c r="BA4" s="292">
        <f t="shared" si="4"/>
        <v>1.0521326586341624</v>
      </c>
      <c r="BB4" s="292">
        <f t="shared" si="10"/>
        <v>-0.21474084123978557</v>
      </c>
      <c r="BC4" s="292">
        <f t="shared" si="5"/>
        <v>-1.3940850282594448</v>
      </c>
      <c r="BD4" s="292">
        <f t="shared" si="6"/>
        <v>-0.83724525508649628</v>
      </c>
      <c r="BE4" s="292">
        <f t="shared" si="7"/>
        <v>-1.105211633949605</v>
      </c>
      <c r="BF4" s="292">
        <f t="shared" si="7"/>
        <v>-1.1052099526395947</v>
      </c>
      <c r="BG4" s="292">
        <f t="shared" si="7"/>
        <v>-1.1051973245040752</v>
      </c>
      <c r="BH4" s="292">
        <f t="shared" si="7"/>
        <v>-1.1051024861023684</v>
      </c>
      <c r="BI4" s="292">
        <f t="shared" si="7"/>
        <v>-1.104390812458713</v>
      </c>
      <c r="BJ4" s="292">
        <f t="shared" si="7"/>
        <v>-1.0990821054995141</v>
      </c>
      <c r="BK4" s="292">
        <f t="shared" si="7"/>
        <v>-1.0610934061002575</v>
      </c>
      <c r="BL4" s="292">
        <f t="shared" si="11"/>
        <v>-0.84022060909668106</v>
      </c>
    </row>
    <row r="5" spans="1:64" s="292" customFormat="1" ht="12.95" customHeight="1" thickTop="1" x14ac:dyDescent="0.2">
      <c r="A5" s="299" t="s">
        <v>83</v>
      </c>
      <c r="C5" s="300">
        <v>-9.5</v>
      </c>
      <c r="D5" s="292" t="s">
        <v>84</v>
      </c>
      <c r="G5" s="292" t="s">
        <v>218</v>
      </c>
      <c r="H5" s="292">
        <f t="shared" si="0"/>
        <v>8.8846729233891822E-2</v>
      </c>
      <c r="I5" s="338">
        <v>8.8846729233891821</v>
      </c>
      <c r="J5" s="292">
        <v>0.01</v>
      </c>
      <c r="T5" s="294"/>
      <c r="Y5" s="292" t="s">
        <v>225</v>
      </c>
      <c r="Z5" s="292">
        <f>2*AB5*365.24/C8</f>
        <v>7.4273334710025686E-8</v>
      </c>
      <c r="AA5" s="346" t="s">
        <v>216</v>
      </c>
      <c r="AB5" s="347">
        <f t="shared" si="8"/>
        <v>4.3757613335801225E-11</v>
      </c>
      <c r="AC5" s="301">
        <v>4.3757613335801224</v>
      </c>
      <c r="AD5" s="292">
        <v>9.9999999999999994E-12</v>
      </c>
      <c r="AE5" s="343"/>
      <c r="AF5" s="301">
        <v>1</v>
      </c>
      <c r="AG5" s="301">
        <v>0.88021099797325153</v>
      </c>
      <c r="AH5" s="301">
        <v>4.6538070031349763</v>
      </c>
      <c r="AI5" s="301">
        <v>4.1699732388998099</v>
      </c>
      <c r="AJ5" s="301">
        <v>4.1716937466943307</v>
      </c>
      <c r="AK5" s="301">
        <v>4.1699311582186143</v>
      </c>
      <c r="AL5" s="301">
        <v>4.1694314103879941</v>
      </c>
      <c r="AM5" s="301">
        <v>4.1744740346990259</v>
      </c>
      <c r="AN5" s="301">
        <v>4.5170249519377323</v>
      </c>
      <c r="AO5" s="301">
        <v>4.7408404995408935</v>
      </c>
      <c r="AP5" s="301">
        <v>4.7479328295243688</v>
      </c>
      <c r="AQ5" s="298">
        <v>4.3748741083782967</v>
      </c>
      <c r="AR5" s="301">
        <v>4.3757613335801224</v>
      </c>
      <c r="AV5" s="292">
        <f t="shared" si="9"/>
        <v>8.3684615781598901E-2</v>
      </c>
      <c r="AW5" s="292">
        <v>-57000</v>
      </c>
      <c r="AX5" s="292">
        <f t="shared" si="1"/>
        <v>4.830601623702542E-2</v>
      </c>
      <c r="AY5" s="292">
        <f t="shared" si="2"/>
        <v>8.3684615781598901E-2</v>
      </c>
      <c r="AZ5" s="292">
        <f t="shared" si="3"/>
        <v>-3.537859954457348E-2</v>
      </c>
      <c r="BA5" s="292">
        <f t="shared" si="4"/>
        <v>1.0804960171732605</v>
      </c>
      <c r="BB5" s="292">
        <f t="shared" si="10"/>
        <v>-0.30943527255863496</v>
      </c>
      <c r="BC5" s="292">
        <f t="shared" si="5"/>
        <v>-1.2959124007748608</v>
      </c>
      <c r="BD5" s="292">
        <f t="shared" si="6"/>
        <v>-0.75698446414538689</v>
      </c>
      <c r="BE5" s="292">
        <f t="shared" si="7"/>
        <v>-1.0172852260563812</v>
      </c>
      <c r="BF5" s="292">
        <f t="shared" si="7"/>
        <v>-1.0172814167275279</v>
      </c>
      <c r="BG5" s="292">
        <f t="shared" si="7"/>
        <v>-1.0172569818712378</v>
      </c>
      <c r="BH5" s="292">
        <f t="shared" si="7"/>
        <v>-1.0171002679904926</v>
      </c>
      <c r="BI5" s="292">
        <f t="shared" si="7"/>
        <v>-1.0160961203024728</v>
      </c>
      <c r="BJ5" s="292">
        <f t="shared" si="7"/>
        <v>-1.0097002045860108</v>
      </c>
      <c r="BK5" s="292">
        <f t="shared" si="7"/>
        <v>-0.9703882320974101</v>
      </c>
      <c r="BL5" s="292">
        <f t="shared" si="11"/>
        <v>-0.76500950026753589</v>
      </c>
    </row>
    <row r="6" spans="1:64" s="292" customFormat="1" ht="12.95" customHeight="1" x14ac:dyDescent="0.2">
      <c r="A6" s="295" t="s">
        <v>3</v>
      </c>
      <c r="G6" s="292" t="s">
        <v>219</v>
      </c>
      <c r="H6" s="292">
        <f t="shared" si="0"/>
        <v>3.5096561788602915E-3</v>
      </c>
      <c r="I6" s="338">
        <v>3.5096561788602916</v>
      </c>
      <c r="J6" s="292">
        <v>1E-3</v>
      </c>
      <c r="T6" s="294"/>
      <c r="Y6" s="292" t="s">
        <v>297</v>
      </c>
      <c r="Z6" s="292">
        <f>AB6*86400*300000/149600000</f>
        <v>10.994714095212954</v>
      </c>
      <c r="AA6" s="346" t="s">
        <v>277</v>
      </c>
      <c r="AB6" s="347">
        <f t="shared" si="8"/>
        <v>6.3457146166815498E-2</v>
      </c>
      <c r="AC6" s="301">
        <v>6.3457146166815495</v>
      </c>
      <c r="AD6" s="292">
        <v>0.01</v>
      </c>
      <c r="AE6" s="343" t="s">
        <v>227</v>
      </c>
      <c r="AF6" s="301">
        <v>5</v>
      </c>
      <c r="AG6" s="301">
        <v>5</v>
      </c>
      <c r="AH6" s="301">
        <v>6.2244118580531804</v>
      </c>
      <c r="AI6" s="301">
        <v>5.8651625584999909</v>
      </c>
      <c r="AJ6" s="301">
        <v>5.8667062848681848</v>
      </c>
      <c r="AK6" s="301">
        <v>5.8651339787555274</v>
      </c>
      <c r="AL6" s="301">
        <v>5.8646974614116543</v>
      </c>
      <c r="AM6" s="301">
        <v>5.8693051452553613</v>
      </c>
      <c r="AN6" s="301">
        <v>6.2416456582292748</v>
      </c>
      <c r="AO6" s="301">
        <v>6.5277444260737774</v>
      </c>
      <c r="AP6" s="301">
        <v>6.5995875117566074</v>
      </c>
      <c r="AQ6" s="298">
        <v>6.361178345415289</v>
      </c>
      <c r="AR6" s="301">
        <v>6.3457146166815495</v>
      </c>
      <c r="AV6" s="292">
        <f t="shared" si="9"/>
        <v>7.9245776384021832E-2</v>
      </c>
      <c r="AW6" s="292">
        <v>-56000</v>
      </c>
      <c r="AX6" s="292">
        <f t="shared" si="1"/>
        <v>3.9261407635198663E-2</v>
      </c>
      <c r="AY6" s="292">
        <f t="shared" si="2"/>
        <v>7.9245776384021832E-2</v>
      </c>
      <c r="AZ6" s="292">
        <f t="shared" si="3"/>
        <v>-3.9984368748823169E-2</v>
      </c>
      <c r="BA6" s="292">
        <f t="shared" si="4"/>
        <v>1.1095642314093754</v>
      </c>
      <c r="BB6" s="292">
        <f t="shared" si="10"/>
        <v>-0.40605845094317627</v>
      </c>
      <c r="BC6" s="292">
        <f t="shared" si="5"/>
        <v>-1.1923747319413232</v>
      </c>
      <c r="BD6" s="292">
        <f t="shared" si="6"/>
        <v>-0.67855423132464776</v>
      </c>
      <c r="BE6" s="292">
        <f t="shared" si="7"/>
        <v>-0.92698800463192821</v>
      </c>
      <c r="BF6" s="292">
        <f t="shared" si="7"/>
        <v>-0.92698060419005834</v>
      </c>
      <c r="BG6" s="292">
        <f t="shared" si="7"/>
        <v>-0.92693903188907767</v>
      </c>
      <c r="BH6" s="292">
        <f t="shared" si="7"/>
        <v>-0.92670554048162357</v>
      </c>
      <c r="BI6" s="292">
        <f t="shared" si="7"/>
        <v>-0.92539547903060893</v>
      </c>
      <c r="BJ6" s="292">
        <f t="shared" si="7"/>
        <v>-0.91808685561755232</v>
      </c>
      <c r="BK6" s="292">
        <f t="shared" si="7"/>
        <v>-0.87852183753098445</v>
      </c>
      <c r="BL6" s="292">
        <f t="shared" si="11"/>
        <v>-0.68979839143839072</v>
      </c>
    </row>
    <row r="7" spans="1:64" s="292" customFormat="1" ht="12.95" customHeight="1" thickBot="1" x14ac:dyDescent="0.25">
      <c r="A7" s="292" t="s">
        <v>4</v>
      </c>
      <c r="C7" s="292">
        <v>39536.5429</v>
      </c>
      <c r="D7" s="310" t="s">
        <v>179</v>
      </c>
      <c r="G7" s="292" t="s">
        <v>220</v>
      </c>
      <c r="H7" s="292">
        <f t="shared" si="0"/>
        <v>103.97571100907565</v>
      </c>
      <c r="I7" s="348">
        <v>1.0397571100907566</v>
      </c>
      <c r="J7" s="292">
        <v>100</v>
      </c>
      <c r="T7" s="294"/>
      <c r="AA7" s="349" t="s">
        <v>285</v>
      </c>
      <c r="AB7" s="350">
        <f t="shared" si="8"/>
        <v>0.29655700686535263</v>
      </c>
      <c r="AC7" s="301">
        <v>0.29655700686535263</v>
      </c>
      <c r="AD7" s="292">
        <v>1</v>
      </c>
      <c r="AE7" s="343"/>
      <c r="AF7" s="301">
        <v>0.5</v>
      </c>
      <c r="AG7" s="301">
        <v>0.5</v>
      </c>
      <c r="AH7" s="301">
        <v>0.39115102385382627</v>
      </c>
      <c r="AI7" s="301">
        <v>0.35747041526710627</v>
      </c>
      <c r="AJ7" s="301">
        <v>0.35742505072029268</v>
      </c>
      <c r="AK7" s="301">
        <v>0.35746511920558088</v>
      </c>
      <c r="AL7" s="301">
        <v>0.35749982165005662</v>
      </c>
      <c r="AM7" s="301">
        <v>0.35720480908614499</v>
      </c>
      <c r="AN7" s="301">
        <v>0.32322746140368491</v>
      </c>
      <c r="AO7" s="301">
        <v>0.29610436530225426</v>
      </c>
      <c r="AP7" s="301">
        <v>0.28814159173112147</v>
      </c>
      <c r="AQ7" s="298">
        <v>0.29587417504953489</v>
      </c>
      <c r="AR7" s="301">
        <v>0.29655700686535263</v>
      </c>
      <c r="AV7" s="292">
        <f t="shared" si="9"/>
        <v>7.4894452213116386E-2</v>
      </c>
      <c r="AW7" s="292">
        <v>-55000</v>
      </c>
      <c r="AX7" s="292">
        <f t="shared" si="1"/>
        <v>3.0520526057265601E-2</v>
      </c>
      <c r="AY7" s="292">
        <f t="shared" si="2"/>
        <v>7.4894452213116386E-2</v>
      </c>
      <c r="AZ7" s="292">
        <f t="shared" si="3"/>
        <v>-4.4373926155850785E-2</v>
      </c>
      <c r="BA7" s="292">
        <f t="shared" si="4"/>
        <v>1.1389302115358717</v>
      </c>
      <c r="BB7" s="292">
        <f t="shared" si="10"/>
        <v>-0.50318599966526856</v>
      </c>
      <c r="BC7" s="292">
        <f t="shared" si="5"/>
        <v>-1.08322992653483</v>
      </c>
      <c r="BD7" s="292">
        <f t="shared" si="6"/>
        <v>-0.60162699745991022</v>
      </c>
      <c r="BE7" s="292">
        <f t="shared" si="7"/>
        <v>-0.8342775923335507</v>
      </c>
      <c r="BF7" s="292">
        <f t="shared" si="7"/>
        <v>-0.83426495266631961</v>
      </c>
      <c r="BG7" s="292">
        <f t="shared" si="7"/>
        <v>-0.83420150400954618</v>
      </c>
      <c r="BH7" s="292">
        <f t="shared" si="7"/>
        <v>-0.83388307120847993</v>
      </c>
      <c r="BI7" s="292">
        <f t="shared" si="7"/>
        <v>-0.83228662136754972</v>
      </c>
      <c r="BJ7" s="292">
        <f t="shared" si="7"/>
        <v>-0.82432463986255133</v>
      </c>
      <c r="BK7" s="292">
        <f t="shared" si="7"/>
        <v>-0.78558839213373743</v>
      </c>
      <c r="BL7" s="292">
        <f t="shared" si="11"/>
        <v>-0.61458728260924556</v>
      </c>
    </row>
    <row r="8" spans="1:64" s="292" customFormat="1" ht="12.95" customHeight="1" x14ac:dyDescent="0.2">
      <c r="A8" s="292" t="s">
        <v>5</v>
      </c>
      <c r="C8" s="292">
        <v>0.43035716000000002</v>
      </c>
      <c r="D8" s="310" t="s">
        <v>175</v>
      </c>
      <c r="I8" s="292">
        <f>SUM(U21:U277)</f>
        <v>0.11911741596499163</v>
      </c>
      <c r="T8" s="294"/>
      <c r="Z8" s="292">
        <f>AB8*365.24</f>
        <v>35952.102545602822</v>
      </c>
      <c r="AA8" s="346" t="s">
        <v>226</v>
      </c>
      <c r="AB8" s="350">
        <f t="shared" si="8"/>
        <v>98.434187234702719</v>
      </c>
      <c r="AC8" s="301">
        <v>9.8434187234702719</v>
      </c>
      <c r="AD8" s="292">
        <v>10</v>
      </c>
      <c r="AE8" s="343" t="s">
        <v>229</v>
      </c>
      <c r="AF8" s="301">
        <v>8</v>
      </c>
      <c r="AG8" s="301">
        <v>8.0923457198961408</v>
      </c>
      <c r="AH8" s="301">
        <v>9.9317787676764926</v>
      </c>
      <c r="AI8" s="301">
        <v>9.8329949028082808</v>
      </c>
      <c r="AJ8" s="301">
        <v>9.8336395165877324</v>
      </c>
      <c r="AK8" s="301">
        <v>9.8329811345871878</v>
      </c>
      <c r="AL8" s="301">
        <v>9.8328168313920852</v>
      </c>
      <c r="AM8" s="301">
        <v>9.8346092656221042</v>
      </c>
      <c r="AN8" s="301">
        <v>9.9398531056730519</v>
      </c>
      <c r="AO8" s="301">
        <v>10.002331617938232</v>
      </c>
      <c r="AP8" s="301">
        <v>9.9917962200133363</v>
      </c>
      <c r="AQ8" s="298">
        <v>9.8403231505439148</v>
      </c>
      <c r="AR8" s="301">
        <v>9.8434187234702719</v>
      </c>
      <c r="AV8" s="292">
        <f t="shared" si="9"/>
        <v>7.063064326888252E-2</v>
      </c>
      <c r="AW8" s="292">
        <v>-54000</v>
      </c>
      <c r="AX8" s="292">
        <f t="shared" si="1"/>
        <v>2.2149225902561243E-2</v>
      </c>
      <c r="AY8" s="292">
        <f t="shared" si="2"/>
        <v>7.063064326888252E-2</v>
      </c>
      <c r="AZ8" s="292">
        <f t="shared" si="3"/>
        <v>-4.8481417366321278E-2</v>
      </c>
      <c r="BA8" s="292">
        <f t="shared" si="4"/>
        <v>1.1680536703551487</v>
      </c>
      <c r="BB8" s="292">
        <f t="shared" si="10"/>
        <v>-0.59894983048626649</v>
      </c>
      <c r="BC8" s="292">
        <f t="shared" si="5"/>
        <v>-0.96832245919185445</v>
      </c>
      <c r="BD8" s="292">
        <f t="shared" si="6"/>
        <v>-0.52591142904241472</v>
      </c>
      <c r="BE8" s="292">
        <f t="shared" si="7"/>
        <v>-0.73915068775546622</v>
      </c>
      <c r="BF8" s="292">
        <f t="shared" si="7"/>
        <v>-0.73913142843309154</v>
      </c>
      <c r="BG8" s="292">
        <f t="shared" si="7"/>
        <v>-0.7390435587053179</v>
      </c>
      <c r="BH8" s="292">
        <f t="shared" si="7"/>
        <v>-0.7386427465629869</v>
      </c>
      <c r="BI8" s="292">
        <f t="shared" si="7"/>
        <v>-0.73681631910481871</v>
      </c>
      <c r="BJ8" s="292">
        <f t="shared" si="7"/>
        <v>-0.72853156542001274</v>
      </c>
      <c r="BK8" s="292">
        <f t="shared" si="7"/>
        <v>-0.69168809879169424</v>
      </c>
      <c r="BL8" s="292">
        <f t="shared" si="11"/>
        <v>-0.53937617378010039</v>
      </c>
    </row>
    <row r="9" spans="1:64" s="292" customFormat="1" ht="12.95" customHeight="1" x14ac:dyDescent="0.2">
      <c r="A9" s="308" t="s">
        <v>94</v>
      </c>
      <c r="B9" s="302">
        <v>265</v>
      </c>
      <c r="C9" s="101" t="str">
        <f>"F"&amp;B9</f>
        <v>F265</v>
      </c>
      <c r="D9" s="310" t="str">
        <f>"G"&amp;B9</f>
        <v>G265</v>
      </c>
      <c r="T9" s="294"/>
      <c r="AA9" s="349" t="s">
        <v>1789</v>
      </c>
      <c r="AB9" s="350">
        <f t="shared" si="8"/>
        <v>272.27551188096902</v>
      </c>
      <c r="AC9" s="301">
        <v>2.7227551188096903</v>
      </c>
      <c r="AD9" s="292">
        <v>100</v>
      </c>
      <c r="AE9" s="343" t="s">
        <v>290</v>
      </c>
      <c r="AF9" s="301">
        <v>3.4335339228422499</v>
      </c>
      <c r="AG9" s="301">
        <v>3.4319326565076631</v>
      </c>
      <c r="AH9" s="301">
        <v>2.6746133226252478</v>
      </c>
      <c r="AI9" s="301">
        <v>2.6679974267203779</v>
      </c>
      <c r="AJ9" s="301">
        <v>2.6679666782606604</v>
      </c>
      <c r="AK9" s="301">
        <v>2.6680051277477439</v>
      </c>
      <c r="AL9" s="301">
        <v>2.6680387841716318</v>
      </c>
      <c r="AM9" s="301">
        <v>2.6677694699705237</v>
      </c>
      <c r="AN9" s="301">
        <v>2.6595054287387749</v>
      </c>
      <c r="AO9" s="301">
        <v>2.6619816018902718</v>
      </c>
      <c r="AP9" s="301">
        <v>2.6789823878264198</v>
      </c>
      <c r="AQ9" s="298">
        <v>2.7282090623589674</v>
      </c>
      <c r="AR9" s="301">
        <v>2.7227551188096903</v>
      </c>
      <c r="AV9" s="292">
        <f t="shared" si="9"/>
        <v>6.6454349551320277E-2</v>
      </c>
      <c r="AW9" s="292">
        <v>-53000</v>
      </c>
      <c r="AX9" s="292">
        <f t="shared" si="1"/>
        <v>1.4218334549509729E-2</v>
      </c>
      <c r="AY9" s="292">
        <f t="shared" si="2"/>
        <v>6.6454349551320277E-2</v>
      </c>
      <c r="AZ9" s="292">
        <f t="shared" si="3"/>
        <v>-5.2236015001810548E-2</v>
      </c>
      <c r="BA9" s="292">
        <f t="shared" si="4"/>
        <v>1.1962520236365271</v>
      </c>
      <c r="BB9" s="292">
        <f t="shared" si="10"/>
        <v>-0.69101343215332789</v>
      </c>
      <c r="BC9" s="292">
        <f t="shared" si="5"/>
        <v>-0.84762137559316397</v>
      </c>
      <c r="BD9" s="292">
        <f t="shared" si="6"/>
        <v>-0.45115100180721668</v>
      </c>
      <c r="BE9" s="292">
        <f t="shared" si="7"/>
        <v>-0.64165463165033709</v>
      </c>
      <c r="BF9" s="292">
        <f t="shared" si="7"/>
        <v>-0.64162825799631518</v>
      </c>
      <c r="BG9" s="292">
        <f t="shared" si="7"/>
        <v>-0.64151725229534362</v>
      </c>
      <c r="BH9" s="292">
        <f t="shared" si="7"/>
        <v>-0.64105013438566416</v>
      </c>
      <c r="BI9" s="292">
        <f t="shared" si="7"/>
        <v>-0.63908625761928384</v>
      </c>
      <c r="BJ9" s="292">
        <f t="shared" si="7"/>
        <v>-0.63086072127927495</v>
      </c>
      <c r="BK9" s="292">
        <f t="shared" si="7"/>
        <v>-0.59692662699253529</v>
      </c>
      <c r="BL9" s="292">
        <f t="shared" si="11"/>
        <v>-0.46416506495095522</v>
      </c>
    </row>
    <row r="10" spans="1:64" s="292" customFormat="1" ht="12.95" customHeight="1" thickBot="1" x14ac:dyDescent="0.25">
      <c r="C10" s="351" t="s">
        <v>22</v>
      </c>
      <c r="D10" s="351" t="s">
        <v>23</v>
      </c>
      <c r="G10" s="292" t="s">
        <v>226</v>
      </c>
      <c r="H10" s="292">
        <f>2*PI()*C8/RADIANS(H6)</f>
        <v>44143.519964485742</v>
      </c>
      <c r="I10" s="292" t="s">
        <v>227</v>
      </c>
      <c r="T10" s="294"/>
      <c r="AA10" s="352" t="s">
        <v>287</v>
      </c>
      <c r="AB10" s="353">
        <f t="shared" si="8"/>
        <v>46575.050084438168</v>
      </c>
      <c r="AC10" s="354">
        <v>4.6575050084438168</v>
      </c>
      <c r="AD10" s="292">
        <v>10000</v>
      </c>
      <c r="AE10" s="343" t="s">
        <v>286</v>
      </c>
      <c r="AF10" s="354">
        <v>2.6794487967454321</v>
      </c>
      <c r="AG10" s="354">
        <v>2.6794487967454321</v>
      </c>
      <c r="AH10" s="354">
        <v>0.94146486527330386</v>
      </c>
      <c r="AI10" s="354">
        <v>4.5537507994731028</v>
      </c>
      <c r="AJ10" s="354">
        <v>4.5537243565505214</v>
      </c>
      <c r="AK10" s="354">
        <v>4.5537653042177535</v>
      </c>
      <c r="AL10" s="354">
        <v>4.5538095363626221</v>
      </c>
      <c r="AM10" s="354">
        <v>4.553446998200986</v>
      </c>
      <c r="AN10" s="354">
        <v>4.5476808597605078</v>
      </c>
      <c r="AO10" s="354">
        <v>4.5583373602744661</v>
      </c>
      <c r="AP10" s="354">
        <v>4.5895330690181799</v>
      </c>
      <c r="AQ10" s="303">
        <v>4.6671466766606899</v>
      </c>
      <c r="AR10" s="354">
        <v>4.6575050084438168</v>
      </c>
      <c r="AV10" s="292">
        <f t="shared" si="9"/>
        <v>6.2365571060429614E-2</v>
      </c>
      <c r="AW10" s="292">
        <v>-52000</v>
      </c>
      <c r="AX10" s="292">
        <f t="shared" si="1"/>
        <v>6.801718309947892E-3</v>
      </c>
      <c r="AY10" s="292">
        <f t="shared" si="2"/>
        <v>6.2365571060429614E-2</v>
      </c>
      <c r="AZ10" s="292">
        <f t="shared" si="3"/>
        <v>-5.5563852750481722E-2</v>
      </c>
      <c r="BA10" s="292">
        <f t="shared" si="4"/>
        <v>1.2227063296785763</v>
      </c>
      <c r="BB10" s="292">
        <f t="shared" si="10"/>
        <v>-0.77659924701755256</v>
      </c>
      <c r="BC10" s="292">
        <f t="shared" si="5"/>
        <v>-0.72126185522894637</v>
      </c>
      <c r="BD10" s="292">
        <f t="shared" si="6"/>
        <v>-0.37712333971656359</v>
      </c>
      <c r="BE10" s="292">
        <f t="shared" si="7"/>
        <v>-0.54189911338356112</v>
      </c>
      <c r="BF10" s="292">
        <f t="shared" si="7"/>
        <v>-0.54186661917151746</v>
      </c>
      <c r="BG10" s="292">
        <f t="shared" si="7"/>
        <v>-0.54173873162270858</v>
      </c>
      <c r="BH10" s="292">
        <f t="shared" si="7"/>
        <v>-0.54123549983677022</v>
      </c>
      <c r="BI10" s="292">
        <f t="shared" si="7"/>
        <v>-0.53925678032873092</v>
      </c>
      <c r="BJ10" s="292">
        <f t="shared" si="7"/>
        <v>-0.53149894873679304</v>
      </c>
      <c r="BK10" s="292">
        <f t="shared" si="7"/>
        <v>-0.50141451536557202</v>
      </c>
      <c r="BL10" s="292">
        <f t="shared" si="11"/>
        <v>-0.38895395612181005</v>
      </c>
    </row>
    <row r="11" spans="1:64" s="292" customFormat="1" ht="12.95" customHeight="1" x14ac:dyDescent="0.2">
      <c r="A11" s="292" t="s">
        <v>18</v>
      </c>
      <c r="C11" s="310">
        <f ca="1">INTERCEPT(INDIRECT($D$9):G1250,INDIRECT($C$9):F1250)</f>
        <v>-0.34612046316927142</v>
      </c>
      <c r="D11" s="355">
        <f>AB3</f>
        <v>-2.9654928112416015E-2</v>
      </c>
      <c r="E11" s="331">
        <v>0.12444869537373149</v>
      </c>
      <c r="F11" s="292">
        <v>1</v>
      </c>
      <c r="G11" s="356" t="s">
        <v>228</v>
      </c>
      <c r="H11" s="292">
        <f>H10/365.24</f>
        <v>120.86167989400323</v>
      </c>
      <c r="I11" s="292" t="s">
        <v>229</v>
      </c>
      <c r="T11" s="294"/>
      <c r="AA11" s="357" t="s">
        <v>1409</v>
      </c>
      <c r="AB11" s="310">
        <f>1-AB7^2</f>
        <v>0.91205394167906317</v>
      </c>
      <c r="AC11" s="310">
        <f>SUM(AG21:AG1257)</f>
        <v>1.1363219710518009E-3</v>
      </c>
      <c r="AD11" s="357" t="s">
        <v>294</v>
      </c>
      <c r="AE11" s="343"/>
      <c r="AF11" s="310">
        <v>1.9095572969744803E-2</v>
      </c>
      <c r="AG11" s="310">
        <v>1.5122779224420379E-2</v>
      </c>
      <c r="AH11" s="310">
        <v>1.102155325825983E-2</v>
      </c>
      <c r="AI11" s="310">
        <v>1.0869805064786355E-2</v>
      </c>
      <c r="AJ11" s="310">
        <v>1.0869804654730154E-2</v>
      </c>
      <c r="AK11" s="310">
        <v>1.0869805025392728E-2</v>
      </c>
      <c r="AL11" s="310">
        <v>1.0869804838704573E-2</v>
      </c>
      <c r="AM11" s="310">
        <v>1.08698061722783E-2</v>
      </c>
      <c r="AN11" s="310">
        <v>5.6490191068875803E-3</v>
      </c>
      <c r="AO11" s="310">
        <v>2.5018108843797779E-3</v>
      </c>
      <c r="AP11" s="310">
        <v>1.4478869970789884E-3</v>
      </c>
      <c r="AQ11" s="304">
        <v>9.1795557773657085E-4</v>
      </c>
      <c r="AR11" s="310">
        <v>1.0242885678222917E-3</v>
      </c>
      <c r="AV11" s="292">
        <f t="shared" si="9"/>
        <v>5.8364307796210574E-2</v>
      </c>
      <c r="AW11" s="292">
        <v>-51000</v>
      </c>
      <c r="AX11" s="292">
        <f t="shared" si="1"/>
        <v>-2.662838358130637E-5</v>
      </c>
      <c r="AY11" s="292">
        <f t="shared" si="2"/>
        <v>5.8364307796210574E-2</v>
      </c>
      <c r="AZ11" s="292">
        <f t="shared" si="3"/>
        <v>-5.839093617979188E-2</v>
      </c>
      <c r="BA11" s="292">
        <f t="shared" si="4"/>
        <v>1.24648969300889</v>
      </c>
      <c r="BB11" s="292">
        <f t="shared" si="10"/>
        <v>-0.85259243355149872</v>
      </c>
      <c r="BC11" s="292">
        <f t="shared" si="5"/>
        <v>-0.58958523313089606</v>
      </c>
      <c r="BD11" s="292">
        <f t="shared" si="6"/>
        <v>-0.30363970199548074</v>
      </c>
      <c r="BE11" s="292">
        <f t="shared" si="7"/>
        <v>-0.44006638521670149</v>
      </c>
      <c r="BF11" s="292">
        <f t="shared" si="7"/>
        <v>-0.44003058068534445</v>
      </c>
      <c r="BG11" s="292">
        <f t="shared" si="7"/>
        <v>-0.43989713853699497</v>
      </c>
      <c r="BH11" s="292">
        <f t="shared" si="7"/>
        <v>-0.43939987843170658</v>
      </c>
      <c r="BI11" s="292">
        <f t="shared" si="7"/>
        <v>-0.43754790525078757</v>
      </c>
      <c r="BJ11" s="292">
        <f t="shared" si="7"/>
        <v>-0.43066451899895852</v>
      </c>
      <c r="BK11" s="292">
        <f t="shared" si="7"/>
        <v>-0.40526654669137774</v>
      </c>
      <c r="BL11" s="292">
        <f t="shared" si="11"/>
        <v>-0.31374284729266488</v>
      </c>
    </row>
    <row r="12" spans="1:64" s="292" customFormat="1" ht="12.95" customHeight="1" x14ac:dyDescent="0.2">
      <c r="A12" s="292" t="s">
        <v>19</v>
      </c>
      <c r="C12" s="310">
        <f ca="1">SLOPE(INDIRECT($D$9):G1250,INDIRECT($C$9):F1250)</f>
        <v>8.6378029882214415E-6</v>
      </c>
      <c r="D12" s="355">
        <f>AB4</f>
        <v>5.0577090936847841E-7</v>
      </c>
      <c r="E12" s="338">
        <v>-9.9945910319347617E-2</v>
      </c>
      <c r="F12" s="292">
        <v>1E-4</v>
      </c>
      <c r="T12" s="294"/>
      <c r="AA12" s="358" t="s">
        <v>280</v>
      </c>
      <c r="AB12" s="310">
        <f>AB7*SIN(RADIANS(AB9))</f>
        <v>-0.29632315865042497</v>
      </c>
      <c r="AE12" s="343"/>
      <c r="AQ12" s="295"/>
      <c r="AV12" s="292">
        <f t="shared" si="9"/>
        <v>5.4450559758663128E-2</v>
      </c>
      <c r="AW12" s="292">
        <v>-50000</v>
      </c>
      <c r="AX12" s="292">
        <f t="shared" si="1"/>
        <v>-6.1964575796525367E-3</v>
      </c>
      <c r="AY12" s="292">
        <f t="shared" si="2"/>
        <v>5.4450559758663128E-2</v>
      </c>
      <c r="AZ12" s="292">
        <f t="shared" si="3"/>
        <v>-6.0647017338315665E-2</v>
      </c>
      <c r="BA12" s="292">
        <f t="shared" si="4"/>
        <v>1.2666236783426454</v>
      </c>
      <c r="BB12" s="292">
        <f t="shared" si="10"/>
        <v>-0.915738309290555</v>
      </c>
      <c r="BC12" s="292">
        <f t="shared" si="5"/>
        <v>-0.4531697941696054</v>
      </c>
      <c r="BD12" s="292">
        <f t="shared" si="6"/>
        <v>-0.23054389708358694</v>
      </c>
      <c r="BE12" s="292">
        <f t="shared" si="7"/>
        <v>-0.33641782767339873</v>
      </c>
      <c r="BF12" s="292">
        <f t="shared" si="7"/>
        <v>-0.33638315264622853</v>
      </c>
      <c r="BG12" s="292">
        <f t="shared" si="7"/>
        <v>-0.33625928779717412</v>
      </c>
      <c r="BH12" s="292">
        <f t="shared" si="7"/>
        <v>-0.33581686613974926</v>
      </c>
      <c r="BI12" s="292">
        <f t="shared" si="7"/>
        <v>-0.33423717711817102</v>
      </c>
      <c r="BJ12" s="292">
        <f t="shared" si="7"/>
        <v>-0.32860384690227745</v>
      </c>
      <c r="BK12" s="292">
        <f t="shared" si="7"/>
        <v>-0.30860109891479731</v>
      </c>
      <c r="BL12" s="292">
        <f t="shared" si="11"/>
        <v>-0.23853173846351972</v>
      </c>
    </row>
    <row r="13" spans="1:64" s="292" customFormat="1" ht="12.95" customHeight="1" thickBot="1" x14ac:dyDescent="0.25">
      <c r="A13" s="292" t="s">
        <v>21</v>
      </c>
      <c r="C13" s="246" t="s">
        <v>16</v>
      </c>
      <c r="D13" s="355">
        <f>AB5</f>
        <v>4.3757613335801225E-11</v>
      </c>
      <c r="E13" s="348">
        <v>1.5363686697766365E-2</v>
      </c>
      <c r="F13" s="292">
        <v>1E-8</v>
      </c>
      <c r="T13" s="294"/>
      <c r="AA13" s="305" t="s">
        <v>1410</v>
      </c>
      <c r="AB13" s="359">
        <f>AB6*86400*300000/149600000</f>
        <v>10.994714095212954</v>
      </c>
      <c r="AC13" s="292" t="s">
        <v>309</v>
      </c>
      <c r="AE13" s="343"/>
      <c r="AI13" s="308" t="s">
        <v>1769</v>
      </c>
      <c r="AN13" s="308" t="s">
        <v>1768</v>
      </c>
      <c r="AO13" s="308" t="s">
        <v>1767</v>
      </c>
      <c r="AP13" s="308" t="s">
        <v>1766</v>
      </c>
      <c r="AQ13" s="299" t="s">
        <v>1774</v>
      </c>
      <c r="AR13" s="308" t="s">
        <v>1775</v>
      </c>
      <c r="AV13" s="292">
        <f t="shared" si="9"/>
        <v>5.062432694778729E-2</v>
      </c>
      <c r="AW13" s="292">
        <v>-49000</v>
      </c>
      <c r="AX13" s="292">
        <f t="shared" si="1"/>
        <v>-1.1645871643955578E-2</v>
      </c>
      <c r="AY13" s="292">
        <f t="shared" si="2"/>
        <v>5.062432694778729E-2</v>
      </c>
      <c r="AZ13" s="292">
        <f t="shared" si="3"/>
        <v>-6.2270198591742869E-2</v>
      </c>
      <c r="BA13" s="292">
        <f t="shared" si="4"/>
        <v>1.2821628495379698</v>
      </c>
      <c r="BB13" s="292">
        <f t="shared" si="10"/>
        <v>-0.96293188206009739</v>
      </c>
      <c r="BC13" s="292">
        <f t="shared" si="5"/>
        <v>-0.3128430439380373</v>
      </c>
      <c r="BD13" s="292">
        <f t="shared" si="6"/>
        <v>-0.15770989070562202</v>
      </c>
      <c r="BE13" s="292">
        <f t="shared" si="7"/>
        <v>-0.23129453979836756</v>
      </c>
      <c r="BF13" s="292">
        <f t="shared" si="7"/>
        <v>-0.23126627013654705</v>
      </c>
      <c r="BG13" s="292">
        <f t="shared" si="7"/>
        <v>-0.23116833774365284</v>
      </c>
      <c r="BH13" s="292">
        <f t="shared" si="7"/>
        <v>-0.2308290956126057</v>
      </c>
      <c r="BI13" s="292">
        <f t="shared" si="7"/>
        <v>-0.22965415471682335</v>
      </c>
      <c r="BJ13" s="292">
        <f t="shared" si="7"/>
        <v>-0.22558731267808177</v>
      </c>
      <c r="BK13" s="292">
        <f t="shared" si="7"/>
        <v>-0.21153947583073449</v>
      </c>
      <c r="BL13" s="292">
        <f t="shared" si="11"/>
        <v>-0.16332062963437366</v>
      </c>
    </row>
    <row r="14" spans="1:64" s="292" customFormat="1" ht="12.95" customHeight="1" thickBot="1" x14ac:dyDescent="0.25">
      <c r="A14" s="292" t="s">
        <v>176</v>
      </c>
      <c r="D14" s="292">
        <f t="array" ref="D14">E13*F13</f>
        <v>1.5363686697766365E-10</v>
      </c>
      <c r="E14" s="292">
        <f>SUM(W21:W9149)</f>
        <v>5.8224754622231492E-2</v>
      </c>
      <c r="T14" s="294"/>
      <c r="AA14" s="305" t="s">
        <v>225</v>
      </c>
      <c r="AB14" s="310">
        <f>2*AB5*365.24/C8</f>
        <v>7.4273334710025686E-8</v>
      </c>
      <c r="AC14" s="292" t="s">
        <v>189</v>
      </c>
      <c r="AE14" s="343"/>
      <c r="AH14" s="306">
        <v>7.8992828646095658E-8</v>
      </c>
      <c r="AI14" s="360">
        <v>7.0780327009118029E-8</v>
      </c>
      <c r="AJ14" s="361">
        <v>7.0809530578863255E-8</v>
      </c>
      <c r="AK14" s="361">
        <v>7.0779612739695858E-8</v>
      </c>
      <c r="AL14" s="361">
        <v>7.0771130115744366E-8</v>
      </c>
      <c r="AM14" s="362">
        <v>7.0856722654897732E-8</v>
      </c>
      <c r="AN14" s="363">
        <v>7.6671116309334192E-8</v>
      </c>
      <c r="AO14" s="363">
        <v>8.0470118543040654E-8</v>
      </c>
      <c r="AP14" s="363">
        <v>8.0590502393662047E-8</v>
      </c>
      <c r="AQ14" s="307">
        <v>7.4258275119395694E-8</v>
      </c>
      <c r="AR14" s="292">
        <v>7.4273334710025686E-8</v>
      </c>
      <c r="AV14" s="292">
        <f t="shared" si="9"/>
        <v>4.6885609363583047E-2</v>
      </c>
      <c r="AW14" s="292">
        <v>-48000</v>
      </c>
      <c r="AX14" s="292">
        <f t="shared" si="1"/>
        <v>-1.6326160260005954E-2</v>
      </c>
      <c r="AY14" s="292">
        <f t="shared" si="2"/>
        <v>4.6885609363583047E-2</v>
      </c>
      <c r="AZ14" s="292">
        <f t="shared" si="3"/>
        <v>-6.3211769623589001E-2</v>
      </c>
      <c r="BA14" s="292">
        <f t="shared" si="4"/>
        <v>1.2922987661769945</v>
      </c>
      <c r="BB14" s="292">
        <f t="shared" si="10"/>
        <v>-0.99156815457261771</v>
      </c>
      <c r="BC14" s="292">
        <f t="shared" si="5"/>
        <v>-0.16966686920243421</v>
      </c>
      <c r="BD14" s="292">
        <f t="shared" si="6"/>
        <v>-8.5037529400954756E-2</v>
      </c>
      <c r="BE14" s="292">
        <f t="shared" si="7"/>
        <v>-0.12511007193295187</v>
      </c>
      <c r="BF14" s="292">
        <f t="shared" si="7"/>
        <v>-0.12509307105888118</v>
      </c>
      <c r="BG14" s="292">
        <f t="shared" si="7"/>
        <v>-0.12503529227953591</v>
      </c>
      <c r="BH14" s="292">
        <f t="shared" si="7"/>
        <v>-0.12483892978490788</v>
      </c>
      <c r="BI14" s="292">
        <f t="shared" si="7"/>
        <v>-0.12417162350214894</v>
      </c>
      <c r="BJ14" s="292">
        <f t="shared" si="7"/>
        <v>-0.12190430415694223</v>
      </c>
      <c r="BK14" s="292">
        <f t="shared" si="7"/>
        <v>-0.11420522122705852</v>
      </c>
      <c r="BL14" s="292">
        <f t="shared" si="11"/>
        <v>-8.8109520805228492E-2</v>
      </c>
    </row>
    <row r="15" spans="1:64" s="292" customFormat="1" ht="12.95" customHeight="1" thickBot="1" x14ac:dyDescent="0.25">
      <c r="A15" s="295" t="s">
        <v>20</v>
      </c>
      <c r="C15" s="309">
        <f ca="1">(C7+C11)+(C8+C12)*INT(MAX(F21:F3462))</f>
        <v>60061.202408356949</v>
      </c>
      <c r="E15" s="308" t="s">
        <v>206</v>
      </c>
      <c r="F15" s="300">
        <v>1</v>
      </c>
      <c r="T15" s="294"/>
      <c r="AA15" s="358" t="s">
        <v>295</v>
      </c>
      <c r="AB15" s="364">
        <f>(AB10-AB2)/AD2</f>
        <v>16355.036789531205</v>
      </c>
      <c r="AC15" s="292" t="s">
        <v>288</v>
      </c>
      <c r="AE15" s="343"/>
      <c r="AQ15" s="295" t="s">
        <v>1776</v>
      </c>
      <c r="AV15" s="292">
        <f t="shared" si="9"/>
        <v>4.3234407006050406E-2</v>
      </c>
      <c r="AW15" s="292">
        <v>-47000</v>
      </c>
      <c r="AX15" s="292">
        <f t="shared" si="1"/>
        <v>-2.0206157691762587E-2</v>
      </c>
      <c r="AY15" s="292">
        <f t="shared" si="2"/>
        <v>4.3234407006050406E-2</v>
      </c>
      <c r="AZ15" s="292">
        <f t="shared" si="3"/>
        <v>-6.3440564697812993E-2</v>
      </c>
      <c r="BA15" s="292">
        <f t="shared" si="4"/>
        <v>1.2964651439513382</v>
      </c>
      <c r="BB15" s="292">
        <f t="shared" si="10"/>
        <v>-0.99989012383420417</v>
      </c>
      <c r="BC15" s="292">
        <f t="shared" si="5"/>
        <v>-2.4890993030890946E-2</v>
      </c>
      <c r="BD15" s="292">
        <f t="shared" si="6"/>
        <v>-1.2446139117834782E-2</v>
      </c>
      <c r="BE15" s="292">
        <f t="shared" si="7"/>
        <v>-1.8334586776155463E-2</v>
      </c>
      <c r="BF15" s="292">
        <f t="shared" si="7"/>
        <v>-1.8331987334305737E-2</v>
      </c>
      <c r="BG15" s="292">
        <f t="shared" si="7"/>
        <v>-1.8323220458365187E-2</v>
      </c>
      <c r="BH15" s="292">
        <f t="shared" si="7"/>
        <v>-1.8293653308486622E-2</v>
      </c>
      <c r="BI15" s="292">
        <f t="shared" si="7"/>
        <v>-1.8193935310276844E-2</v>
      </c>
      <c r="BJ15" s="292">
        <f t="shared" si="7"/>
        <v>-1.7857628296145359E-2</v>
      </c>
      <c r="BK15" s="292">
        <f t="shared" si="7"/>
        <v>-1.672342036247805E-2</v>
      </c>
      <c r="BL15" s="292">
        <f t="shared" si="11"/>
        <v>-1.2898411976083324E-2</v>
      </c>
    </row>
    <row r="16" spans="1:64" s="292" customFormat="1" ht="12.95" customHeight="1" x14ac:dyDescent="0.2">
      <c r="A16" s="295" t="s">
        <v>6</v>
      </c>
      <c r="C16" s="309">
        <f ca="1">+C8+C12</f>
        <v>0.43036579780298823</v>
      </c>
      <c r="E16" s="308" t="s">
        <v>85</v>
      </c>
      <c r="F16" s="310">
        <f ca="1">NOW()+15018.5+$C$5/24</f>
        <v>60357.752532291663</v>
      </c>
      <c r="T16" s="294"/>
      <c r="U16" s="332" t="s">
        <v>61</v>
      </c>
      <c r="V16" s="335">
        <v>0.2</v>
      </c>
      <c r="AA16" s="357" t="s">
        <v>1411</v>
      </c>
      <c r="AB16" s="364">
        <f>365.24*AB8</f>
        <v>35952.102545602822</v>
      </c>
      <c r="AC16" s="292" t="s">
        <v>227</v>
      </c>
      <c r="AD16" s="310"/>
      <c r="AE16" s="343"/>
      <c r="AH16" s="292" t="s">
        <v>1762</v>
      </c>
      <c r="AI16" s="292">
        <f>AVERAGE(AI14:AM14)</f>
        <v>7.0799464619663853E-8</v>
      </c>
      <c r="AN16" s="363">
        <f>AVERAGE(AN14:AQ14)</f>
        <v>7.7997503091358146E-8</v>
      </c>
      <c r="AO16" s="292">
        <f>AVERAGE(AN14:AR14)</f>
        <v>7.725266941509166E-8</v>
      </c>
      <c r="AV16" s="292">
        <f t="shared" si="9"/>
        <v>3.9670719875189372E-2</v>
      </c>
      <c r="AW16" s="292">
        <v>-46000</v>
      </c>
      <c r="AX16" s="292">
        <f t="shared" si="1"/>
        <v>-2.327533948400301E-2</v>
      </c>
      <c r="AY16" s="292">
        <f t="shared" si="2"/>
        <v>3.9670719875189372E-2</v>
      </c>
      <c r="AZ16" s="292">
        <f t="shared" si="3"/>
        <v>-6.2946059359192383E-2</v>
      </c>
      <c r="BA16" s="292">
        <f t="shared" si="4"/>
        <v>1.2944199921876538</v>
      </c>
      <c r="BB16" s="292">
        <f t="shared" si="10"/>
        <v>-0.9872530685889721</v>
      </c>
      <c r="BC16" s="292">
        <f t="shared" si="5"/>
        <v>0.12012289702013876</v>
      </c>
      <c r="BD16" s="292">
        <f t="shared" si="6"/>
        <v>6.013377431572757E-2</v>
      </c>
      <c r="BE16" s="292">
        <f t="shared" si="7"/>
        <v>8.8528546439450295E-2</v>
      </c>
      <c r="BF16" s="292">
        <f t="shared" si="7"/>
        <v>8.8516252804962073E-2</v>
      </c>
      <c r="BG16" s="292">
        <f t="shared" si="7"/>
        <v>8.847463540851333E-2</v>
      </c>
      <c r="BH16" s="292">
        <f t="shared" si="7"/>
        <v>8.8333750003607436E-2</v>
      </c>
      <c r="BI16" s="292">
        <f t="shared" si="7"/>
        <v>8.7856830333170932E-2</v>
      </c>
      <c r="BJ16" s="292">
        <f t="shared" si="7"/>
        <v>8.624252887145277E-2</v>
      </c>
      <c r="BK16" s="292">
        <f t="shared" si="7"/>
        <v>8.0780007271118698E-2</v>
      </c>
      <c r="BL16" s="292">
        <f t="shared" si="11"/>
        <v>6.2312696853061844E-2</v>
      </c>
    </row>
    <row r="17" spans="1:64" s="292" customFormat="1" ht="12.95" customHeight="1" thickBot="1" x14ac:dyDescent="0.25">
      <c r="A17" s="308" t="s">
        <v>82</v>
      </c>
      <c r="C17" s="292">
        <f>COUNT(C21:C2120)</f>
        <v>300</v>
      </c>
      <c r="E17" s="308" t="s">
        <v>207</v>
      </c>
      <c r="F17" s="310">
        <f ca="1">ROUND(2*(F16-$C$7)/$C$8,0)/2+F15</f>
        <v>48382</v>
      </c>
      <c r="T17" s="294"/>
      <c r="U17" s="357" t="s">
        <v>230</v>
      </c>
      <c r="V17" s="343">
        <v>6.0000000000000001E-3</v>
      </c>
      <c r="AA17" s="357" t="s">
        <v>1404</v>
      </c>
      <c r="AB17" s="365">
        <f>AB13^3/AB8^2</f>
        <v>0.13717024115552254</v>
      </c>
      <c r="AE17" s="343"/>
      <c r="AH17" s="292" t="s">
        <v>1763</v>
      </c>
      <c r="AI17" s="292">
        <f>STDEV(AI14:AM14)</f>
        <v>3.5153220056912534E-11</v>
      </c>
      <c r="AN17" s="363">
        <f>STDEV(AN14:AQ14)</f>
        <v>3.0864542912259856E-9</v>
      </c>
      <c r="AO17" s="292">
        <f>STDEV(AN14:AR14)</f>
        <v>3.1493707459385859E-9</v>
      </c>
      <c r="AV17" s="292">
        <f t="shared" si="9"/>
        <v>3.6194547970999934E-2</v>
      </c>
      <c r="AW17" s="292">
        <v>-45000</v>
      </c>
      <c r="AX17" s="292">
        <f t="shared" si="1"/>
        <v>-2.5545030237869457E-2</v>
      </c>
      <c r="AY17" s="292">
        <f t="shared" si="2"/>
        <v>3.6194547970999934E-2</v>
      </c>
      <c r="AZ17" s="292">
        <f t="shared" si="3"/>
        <v>-6.173957820886939E-2</v>
      </c>
      <c r="BA17" s="292">
        <f t="shared" si="4"/>
        <v>1.2862827771625889</v>
      </c>
      <c r="BB17" s="292">
        <f t="shared" si="10"/>
        <v>-0.95423317147322817</v>
      </c>
      <c r="BC17" s="292">
        <f t="shared" si="5"/>
        <v>0.26399604777564167</v>
      </c>
      <c r="BD17" s="292">
        <f t="shared" si="6"/>
        <v>0.13277002629015369</v>
      </c>
      <c r="BE17" s="292">
        <f t="shared" si="7"/>
        <v>0.19497093008796618</v>
      </c>
      <c r="BF17" s="292">
        <f t="shared" si="7"/>
        <v>0.19494603926818119</v>
      </c>
      <c r="BG17" s="292">
        <f t="shared" si="7"/>
        <v>0.19486048678793905</v>
      </c>
      <c r="BH17" s="292">
        <f t="shared" si="7"/>
        <v>0.19456644453179944</v>
      </c>
      <c r="BI17" s="292">
        <f t="shared" si="7"/>
        <v>0.19355595658940639</v>
      </c>
      <c r="BJ17" s="292">
        <f t="shared" si="7"/>
        <v>0.19008489277804774</v>
      </c>
      <c r="BK17" s="292">
        <f t="shared" si="7"/>
        <v>0.17817901990312124</v>
      </c>
      <c r="BL17" s="292">
        <f t="shared" si="11"/>
        <v>0.13752380568220701</v>
      </c>
    </row>
    <row r="18" spans="1:64" s="292" customFormat="1" ht="12.95" customHeight="1" thickTop="1" thickBot="1" x14ac:dyDescent="0.25">
      <c r="A18" s="295" t="s">
        <v>7</v>
      </c>
      <c r="C18" s="344">
        <f ca="1">+C15</f>
        <v>60061.202408356949</v>
      </c>
      <c r="D18" s="345">
        <f ca="1">+C16</f>
        <v>0.43036579780298823</v>
      </c>
      <c r="E18" s="308" t="s">
        <v>86</v>
      </c>
      <c r="F18" s="310">
        <f ca="1">ROUND(2*(F16-$C$15)/$C$16,0)/2+F15</f>
        <v>690</v>
      </c>
      <c r="T18" s="294"/>
      <c r="U18" s="357" t="s">
        <v>314</v>
      </c>
      <c r="V18" s="343">
        <v>1</v>
      </c>
      <c r="AA18" s="366" t="s">
        <v>296</v>
      </c>
      <c r="AB18" s="311">
        <f>2*PI()/(AB8*365.2422)*AD2</f>
        <v>7.5211108829145235E-5</v>
      </c>
      <c r="AC18" s="367" t="s">
        <v>278</v>
      </c>
      <c r="AD18" s="367"/>
      <c r="AE18" s="368"/>
      <c r="AN18" s="339">
        <v>3.0864E-9</v>
      </c>
      <c r="AV18" s="292">
        <f t="shared" si="9"/>
        <v>3.2805891293482103E-2</v>
      </c>
      <c r="AW18" s="292">
        <v>-44000</v>
      </c>
      <c r="AX18" s="292">
        <f t="shared" si="1"/>
        <v>-2.7047453433034704E-2</v>
      </c>
      <c r="AY18" s="292">
        <f t="shared" si="2"/>
        <v>3.2805891293482103E-2</v>
      </c>
      <c r="AZ18" s="292">
        <f t="shared" si="3"/>
        <v>-5.9853344726516808E-2</v>
      </c>
      <c r="BA18" s="292">
        <f t="shared" si="4"/>
        <v>1.2725159228082461</v>
      </c>
      <c r="BB18" s="292">
        <f t="shared" si="10"/>
        <v>-0.90254793311975434</v>
      </c>
      <c r="BC18" s="292">
        <f t="shared" si="5"/>
        <v>0.40543053708114007</v>
      </c>
      <c r="BD18" s="292">
        <f t="shared" si="6"/>
        <v>0.20553844186255418</v>
      </c>
      <c r="BE18" s="292">
        <f t="shared" ref="BE18:BK33" si="12">$BL18+$AB$7*SIN(BF18)</f>
        <v>0.30050805977352774</v>
      </c>
      <c r="BF18" s="292">
        <f t="shared" si="12"/>
        <v>0.30047497926575406</v>
      </c>
      <c r="BG18" s="292">
        <f t="shared" si="12"/>
        <v>0.30035820057040941</v>
      </c>
      <c r="BH18" s="292">
        <f t="shared" si="12"/>
        <v>0.29994598963885422</v>
      </c>
      <c r="BI18" s="292">
        <f t="shared" si="12"/>
        <v>0.2984913675856482</v>
      </c>
      <c r="BJ18" s="292">
        <f t="shared" si="12"/>
        <v>0.2933634279411772</v>
      </c>
      <c r="BK18" s="292">
        <f t="shared" si="12"/>
        <v>0.27534816613002244</v>
      </c>
      <c r="BL18" s="292">
        <f t="shared" si="11"/>
        <v>0.21273491451135218</v>
      </c>
    </row>
    <row r="19" spans="1:64" s="292" customFormat="1" ht="12.95" customHeight="1" thickTop="1" thickBot="1" x14ac:dyDescent="0.25">
      <c r="E19" s="308" t="s">
        <v>87</v>
      </c>
      <c r="F19" s="369">
        <f ca="1">+$C$15+$C$16*F18-15018.5-$C$5/24</f>
        <v>45340.050642174348</v>
      </c>
      <c r="Q19" s="312" t="s">
        <v>1408</v>
      </c>
      <c r="R19" s="370"/>
      <c r="S19" s="371">
        <f>MAX(S21:S1632)-MIN(S21:S346)</f>
        <v>44964.586600000002</v>
      </c>
      <c r="T19" s="294"/>
      <c r="U19" s="366" t="s">
        <v>232</v>
      </c>
      <c r="V19" s="368">
        <v>1</v>
      </c>
      <c r="AA19" s="372"/>
      <c r="AB19" s="373" t="s">
        <v>282</v>
      </c>
      <c r="AC19" s="373" t="s">
        <v>282</v>
      </c>
      <c r="AD19" s="373" t="s">
        <v>282</v>
      </c>
      <c r="AE19" s="373" t="s">
        <v>282</v>
      </c>
      <c r="AV19" s="292">
        <f t="shared" si="9"/>
        <v>2.9504749842635881E-2</v>
      </c>
      <c r="AW19" s="292">
        <v>-43000</v>
      </c>
      <c r="AX19" s="292">
        <f t="shared" si="1"/>
        <v>-2.7832810185702037E-2</v>
      </c>
      <c r="AY19" s="292">
        <f t="shared" si="2"/>
        <v>2.9504749842635881E-2</v>
      </c>
      <c r="AZ19" s="292">
        <f t="shared" si="3"/>
        <v>-5.7337560028337918E-2</v>
      </c>
      <c r="BA19" s="292">
        <f t="shared" si="4"/>
        <v>1.2538560248163679</v>
      </c>
      <c r="BB19" s="292">
        <f t="shared" si="10"/>
        <v>-0.83481020664595773</v>
      </c>
      <c r="BC19" s="292">
        <f t="shared" si="5"/>
        <v>0.54329319891162486</v>
      </c>
      <c r="BD19" s="292">
        <f t="shared" si="6"/>
        <v>0.27853166654261352</v>
      </c>
      <c r="BE19" s="292">
        <f t="shared" si="12"/>
        <v>0.40470476175027087</v>
      </c>
      <c r="BF19" s="292">
        <f t="shared" si="12"/>
        <v>0.40466877995821243</v>
      </c>
      <c r="BG19" s="292">
        <f t="shared" si="12"/>
        <v>0.40453679124719594</v>
      </c>
      <c r="BH19" s="292">
        <f t="shared" si="12"/>
        <v>0.40405269298353391</v>
      </c>
      <c r="BI19" s="292">
        <f t="shared" si="12"/>
        <v>0.40227801002115049</v>
      </c>
      <c r="BJ19" s="292">
        <f t="shared" si="12"/>
        <v>0.39578348742283775</v>
      </c>
      <c r="BK19" s="292">
        <f t="shared" si="12"/>
        <v>0.37216329422328204</v>
      </c>
      <c r="BL19" s="292">
        <f t="shared" si="11"/>
        <v>0.28794602334049735</v>
      </c>
    </row>
    <row r="20" spans="1:64" s="292" customFormat="1" ht="12.95" customHeight="1" thickBot="1" x14ac:dyDescent="0.25">
      <c r="A20" s="351" t="s">
        <v>8</v>
      </c>
      <c r="B20" s="351" t="s">
        <v>9</v>
      </c>
      <c r="C20" s="351" t="s">
        <v>10</v>
      </c>
      <c r="D20" s="351" t="s">
        <v>15</v>
      </c>
      <c r="E20" s="351" t="s">
        <v>11</v>
      </c>
      <c r="F20" s="351" t="s">
        <v>12</v>
      </c>
      <c r="G20" s="351" t="s">
        <v>13</v>
      </c>
      <c r="H20" s="313" t="s">
        <v>61</v>
      </c>
      <c r="I20" s="313" t="s">
        <v>230</v>
      </c>
      <c r="J20" s="313" t="s">
        <v>314</v>
      </c>
      <c r="K20" s="313" t="s">
        <v>232</v>
      </c>
      <c r="L20" s="313" t="s">
        <v>233</v>
      </c>
      <c r="M20" s="313" t="s">
        <v>27</v>
      </c>
      <c r="N20" s="313" t="s">
        <v>28</v>
      </c>
      <c r="O20" s="313" t="s">
        <v>247</v>
      </c>
      <c r="P20" s="313" t="s">
        <v>241</v>
      </c>
      <c r="Q20" s="313" t="s">
        <v>242</v>
      </c>
      <c r="R20" s="313" t="s">
        <v>221</v>
      </c>
      <c r="S20" s="351" t="s">
        <v>17</v>
      </c>
      <c r="T20" s="374" t="s">
        <v>171</v>
      </c>
      <c r="U20" s="373" t="s">
        <v>222</v>
      </c>
      <c r="V20" s="313" t="s">
        <v>224</v>
      </c>
      <c r="W20" s="373" t="s">
        <v>223</v>
      </c>
      <c r="Z20" s="351" t="s">
        <v>12</v>
      </c>
      <c r="AA20" s="313" t="s">
        <v>289</v>
      </c>
      <c r="AB20" s="351" t="s">
        <v>61</v>
      </c>
      <c r="AC20" s="351" t="s">
        <v>230</v>
      </c>
      <c r="AD20" s="351" t="s">
        <v>314</v>
      </c>
      <c r="AE20" s="351" t="s">
        <v>232</v>
      </c>
      <c r="AF20" s="313" t="s">
        <v>283</v>
      </c>
      <c r="AG20" s="313" t="s">
        <v>223</v>
      </c>
      <c r="AH20" s="313" t="s">
        <v>263</v>
      </c>
      <c r="AI20" s="313" t="s">
        <v>264</v>
      </c>
      <c r="AJ20" s="313" t="s">
        <v>265</v>
      </c>
      <c r="AK20" s="313" t="s">
        <v>284</v>
      </c>
      <c r="AL20" s="313" t="s">
        <v>266</v>
      </c>
      <c r="AM20" s="313" t="s">
        <v>267</v>
      </c>
      <c r="AN20" s="351" t="s">
        <v>268</v>
      </c>
      <c r="AO20" s="351" t="s">
        <v>269</v>
      </c>
      <c r="AP20" s="351" t="s">
        <v>270</v>
      </c>
      <c r="AQ20" s="351" t="s">
        <v>271</v>
      </c>
      <c r="AR20" s="351" t="s">
        <v>272</v>
      </c>
      <c r="AS20" s="351" t="s">
        <v>273</v>
      </c>
      <c r="AT20" s="351" t="s">
        <v>274</v>
      </c>
      <c r="AU20" s="351" t="s">
        <v>142</v>
      </c>
      <c r="AV20" s="292">
        <f t="shared" si="9"/>
        <v>2.6291123618461254E-2</v>
      </c>
      <c r="AW20" s="292">
        <v>-42000</v>
      </c>
      <c r="AX20" s="292">
        <f t="shared" si="1"/>
        <v>-2.7964966654706075E-2</v>
      </c>
      <c r="AY20" s="292">
        <f t="shared" si="2"/>
        <v>2.6291123618461254E-2</v>
      </c>
      <c r="AZ20" s="292">
        <f t="shared" si="3"/>
        <v>-5.4256090273167329E-2</v>
      </c>
      <c r="BA20" s="292">
        <f t="shared" si="4"/>
        <v>1.2312137742322082</v>
      </c>
      <c r="BB20" s="292">
        <f t="shared" si="10"/>
        <v>-0.7541824659022226</v>
      </c>
      <c r="BC20" s="292">
        <f t="shared" si="5"/>
        <v>0.67667290358075827</v>
      </c>
      <c r="BD20" s="292">
        <f t="shared" si="6"/>
        <v>0.35186626945953625</v>
      </c>
      <c r="BE20" s="292">
        <f t="shared" si="12"/>
        <v>0.50719383529913253</v>
      </c>
      <c r="BF20" s="292">
        <f t="shared" si="12"/>
        <v>0.50715979693874691</v>
      </c>
      <c r="BG20" s="292">
        <f t="shared" si="12"/>
        <v>0.50702849540040074</v>
      </c>
      <c r="BH20" s="292">
        <f t="shared" si="12"/>
        <v>0.50652209493056977</v>
      </c>
      <c r="BI20" s="292">
        <f t="shared" si="12"/>
        <v>0.50457035224454549</v>
      </c>
      <c r="BJ20" s="292">
        <f t="shared" si="12"/>
        <v>0.4970675776674327</v>
      </c>
      <c r="BK20" s="292">
        <f t="shared" si="12"/>
        <v>0.46850225408876933</v>
      </c>
      <c r="BL20" s="292">
        <f t="shared" si="11"/>
        <v>0.36315713216964252</v>
      </c>
    </row>
    <row r="21" spans="1:64" s="292" customFormat="1" ht="12.95" customHeight="1" x14ac:dyDescent="0.2">
      <c r="A21" s="294" t="s">
        <v>178</v>
      </c>
      <c r="C21" s="375">
        <v>14736.624</v>
      </c>
      <c r="D21" s="247" t="s">
        <v>61</v>
      </c>
      <c r="E21" s="292">
        <f t="shared" ref="E21:E84" si="13">+(C21-C$7)/C$8</f>
        <v>-57626.365272974661</v>
      </c>
      <c r="F21" s="292">
        <f t="shared" ref="F21:F84" si="14">ROUND(2*E21,0)/2</f>
        <v>-57626.5</v>
      </c>
      <c r="G21" s="292">
        <f t="shared" ref="G21:G52" si="15">+C21-(C$7+F21*C$8)</f>
        <v>5.7980739999038633E-2</v>
      </c>
      <c r="H21" s="292">
        <f>+G21</f>
        <v>5.7980739999038633E-2</v>
      </c>
      <c r="P21" s="292">
        <f t="shared" ref="P21:P84" si="16">H$5*SIN(RADIANS(H$6*F21+H$7))</f>
        <v>-8.7922054490814805E-2</v>
      </c>
      <c r="Q21" s="292">
        <f t="shared" ref="Q21:Q84" si="17">+H$2+H$3*$F21+H$4*$F21^2</f>
        <v>0.12778675522327976</v>
      </c>
      <c r="R21" s="292">
        <f t="shared" ref="R21:R84" si="18">P21+Q21</f>
        <v>3.9864700732464953E-2</v>
      </c>
      <c r="S21" s="376" t="s">
        <v>181</v>
      </c>
      <c r="T21" s="294"/>
      <c r="U21" s="292">
        <f t="shared" ref="U21:U52" si="19">+(R21-G21)^2</f>
        <v>3.2819087870803945E-4</v>
      </c>
      <c r="V21" s="292">
        <f>V$16</f>
        <v>0.2</v>
      </c>
      <c r="W21" s="292">
        <f t="shared" ref="W21:W52" si="20">V21*U21</f>
        <v>6.5638175741607896E-5</v>
      </c>
      <c r="Z21" s="292">
        <f t="shared" ref="Z21:Z84" si="21">F21</f>
        <v>-57626.5</v>
      </c>
      <c r="AA21" s="292">
        <f t="shared" ref="AA21:AA84" si="22">AB$3+AB$4*Z21+AB$5*Z21^2+AH21</f>
        <v>5.4100270946414883E-2</v>
      </c>
      <c r="AB21" s="292">
        <f t="shared" ref="AB21:AB26" si="23">+G21-AH21</f>
        <v>9.0390606823248482E-2</v>
      </c>
      <c r="AF21" s="292">
        <f t="shared" ref="AF21:AF52" si="24">+G21-AA21</f>
        <v>3.8804690526237501E-3</v>
      </c>
      <c r="AG21" s="292">
        <f t="shared" ref="AG21:AG52" si="25">+(G21-AA21)^2*V21</f>
        <v>3.011608013674133E-6</v>
      </c>
      <c r="AH21" s="292">
        <f t="shared" ref="AH21:AH84" si="26">$AB$6*($AB$11/AI21*AJ21+$AB$12)</f>
        <v>-3.2409866824209849E-2</v>
      </c>
      <c r="AI21" s="292">
        <f t="shared" ref="AI21:AI84" si="27">1+$AB$7*COS(AL21)</f>
        <v>1.0626231389640692</v>
      </c>
      <c r="AJ21" s="292">
        <f t="shared" ref="AJ21:AJ84" si="28">SIN(AL21+RADIANS($AB$9))</f>
        <v>-0.24981016417452795</v>
      </c>
      <c r="AK21" s="292">
        <f t="shared" ref="AK21:AK84" si="29">$AB$7*SIN(AL21)</f>
        <v>-0.28986962722441906</v>
      </c>
      <c r="AL21" s="292">
        <f t="shared" ref="AL21:AL84" si="30">2*ATAN(AM21)</f>
        <v>-1.3580273027803658</v>
      </c>
      <c r="AM21" s="292">
        <f t="shared" ref="AM21:AM84" si="31">SQRT((1+$AB$7)/(1-$AB$7))*TAN(AN21/2)</f>
        <v>-0.80703132004985856</v>
      </c>
      <c r="AN21" s="292">
        <f t="shared" ref="AN21:AT30" si="32">$AU21+$AB$7*SIN(AO21)</f>
        <v>-1.0726445127444437</v>
      </c>
      <c r="AO21" s="292">
        <f t="shared" si="32"/>
        <v>-1.0726421842399265</v>
      </c>
      <c r="AP21" s="292">
        <f t="shared" si="32"/>
        <v>-1.0726257514312643</v>
      </c>
      <c r="AQ21" s="292">
        <f t="shared" si="32"/>
        <v>-1.0725097953143696</v>
      </c>
      <c r="AR21" s="292">
        <f t="shared" si="32"/>
        <v>-1.0716922663784172</v>
      </c>
      <c r="AS21" s="292">
        <f t="shared" si="32"/>
        <v>-1.0659628168338762</v>
      </c>
      <c r="AT21" s="292">
        <f t="shared" si="32"/>
        <v>-1.0273565909425442</v>
      </c>
      <c r="AU21" s="292">
        <f t="shared" ref="AU21:AU84" si="33">RADIANS($AB$9)+$AB$18*(F21-AB$15)</f>
        <v>-0.81212925994899532</v>
      </c>
      <c r="AV21" s="292">
        <f t="shared" si="9"/>
        <v>2.3165012620958228E-2</v>
      </c>
      <c r="AW21" s="292">
        <v>-41000</v>
      </c>
      <c r="AX21" s="292">
        <f t="shared" si="1"/>
        <v>-2.7516531053256986E-2</v>
      </c>
      <c r="AY21" s="292">
        <f t="shared" si="2"/>
        <v>2.3165012620958228E-2</v>
      </c>
      <c r="AZ21" s="292">
        <f t="shared" si="3"/>
        <v>-5.0681543674215214E-2</v>
      </c>
      <c r="BA21" s="292">
        <f t="shared" si="4"/>
        <v>1.2055670745078377</v>
      </c>
      <c r="BB21" s="292">
        <f t="shared" si="10"/>
        <v>-0.66401454341270572</v>
      </c>
      <c r="BC21" s="292">
        <f t="shared" si="5"/>
        <v>0.80490605614263255</v>
      </c>
      <c r="BD21" s="292">
        <f t="shared" si="6"/>
        <v>0.42568774343465565</v>
      </c>
      <c r="BE21" s="292">
        <f t="shared" si="12"/>
        <v>0.60768625823031053</v>
      </c>
      <c r="BF21" s="292">
        <f t="shared" si="12"/>
        <v>0.60765758434708961</v>
      </c>
      <c r="BG21" s="292">
        <f t="shared" si="12"/>
        <v>0.60753981726648565</v>
      </c>
      <c r="BH21" s="292">
        <f t="shared" si="12"/>
        <v>0.60705623480725257</v>
      </c>
      <c r="BI21" s="292">
        <f t="shared" si="12"/>
        <v>0.60507221787469501</v>
      </c>
      <c r="BJ21" s="292">
        <f t="shared" si="12"/>
        <v>0.59696055106603796</v>
      </c>
      <c r="BK21" s="292">
        <f t="shared" si="12"/>
        <v>0.56424558790887591</v>
      </c>
      <c r="BL21" s="292">
        <f t="shared" si="11"/>
        <v>0.43836824099878768</v>
      </c>
    </row>
    <row r="22" spans="1:64" s="292" customFormat="1" ht="12.95" customHeight="1" x14ac:dyDescent="0.2">
      <c r="A22" s="294" t="s">
        <v>178</v>
      </c>
      <c r="C22" s="375">
        <v>14986.852999999999</v>
      </c>
      <c r="D22" s="247" t="s">
        <v>61</v>
      </c>
      <c r="E22" s="292">
        <f t="shared" si="13"/>
        <v>-57044.920316882846</v>
      </c>
      <c r="F22" s="292">
        <f t="shared" si="14"/>
        <v>-57045</v>
      </c>
      <c r="G22" s="292">
        <f t="shared" si="15"/>
        <v>3.4292199998162687E-2</v>
      </c>
      <c r="H22" s="292">
        <f>+G22</f>
        <v>3.4292199998162687E-2</v>
      </c>
      <c r="P22" s="292">
        <f t="shared" si="16"/>
        <v>-8.8321583328583683E-2</v>
      </c>
      <c r="Q22" s="292">
        <f t="shared" si="17"/>
        <v>0.1239377287865332</v>
      </c>
      <c r="R22" s="292">
        <f t="shared" si="18"/>
        <v>3.5616145457949513E-2</v>
      </c>
      <c r="S22" s="376" t="s">
        <v>182</v>
      </c>
      <c r="T22" s="294"/>
      <c r="U22" s="292">
        <f t="shared" si="19"/>
        <v>1.7528315804901519E-6</v>
      </c>
      <c r="V22" s="292">
        <f>V$16</f>
        <v>0.2</v>
      </c>
      <c r="W22" s="292">
        <f t="shared" si="20"/>
        <v>3.5056631609803038E-7</v>
      </c>
      <c r="Z22" s="292">
        <f t="shared" si="21"/>
        <v>-57045</v>
      </c>
      <c r="AA22" s="292">
        <f t="shared" si="22"/>
        <v>4.8719182027489781E-2</v>
      </c>
      <c r="AB22" s="292">
        <f t="shared" si="23"/>
        <v>6.9459439226929903E-2</v>
      </c>
      <c r="AF22" s="292">
        <f t="shared" si="24"/>
        <v>-1.4426982029327094E-2</v>
      </c>
      <c r="AG22" s="292">
        <f t="shared" si="25"/>
        <v>4.162756209490539E-5</v>
      </c>
      <c r="AH22" s="292">
        <f t="shared" si="26"/>
        <v>-3.5167239228767209E-2</v>
      </c>
      <c r="AI22" s="292">
        <f t="shared" si="27"/>
        <v>1.0792019465129719</v>
      </c>
      <c r="AJ22" s="292">
        <f t="shared" si="28"/>
        <v>-0.3051235037716013</v>
      </c>
      <c r="AK22" s="292">
        <f t="shared" si="29"/>
        <v>-0.28578507656890195</v>
      </c>
      <c r="AL22" s="292">
        <f t="shared" si="30"/>
        <v>-1.3004433864595499</v>
      </c>
      <c r="AM22" s="292">
        <f t="shared" si="31"/>
        <v>-0.76055427022963185</v>
      </c>
      <c r="AN22" s="292">
        <f t="shared" si="32"/>
        <v>-1.0212924159766923</v>
      </c>
      <c r="AO22" s="292">
        <f t="shared" si="32"/>
        <v>-1.0212887312678256</v>
      </c>
      <c r="AP22" s="292">
        <f t="shared" si="32"/>
        <v>-1.0212649413109713</v>
      </c>
      <c r="AQ22" s="292">
        <f t="shared" si="32"/>
        <v>-1.0211113660543314</v>
      </c>
      <c r="AR22" s="292">
        <f t="shared" si="32"/>
        <v>-1.0201208909344865</v>
      </c>
      <c r="AS22" s="292">
        <f t="shared" si="32"/>
        <v>-1.0137708215994699</v>
      </c>
      <c r="AT22" s="292">
        <f t="shared" si="32"/>
        <v>-0.97449559714260747</v>
      </c>
      <c r="AU22" s="292">
        <f t="shared" si="33"/>
        <v>-0.76839400016484749</v>
      </c>
      <c r="AV22" s="292">
        <f t="shared" si="9"/>
        <v>2.012641685012681E-2</v>
      </c>
      <c r="AW22" s="292">
        <v>-40000</v>
      </c>
      <c r="AX22" s="292">
        <f t="shared" si="1"/>
        <v>-2.6564073616416967E-2</v>
      </c>
      <c r="AY22" s="292">
        <f t="shared" si="2"/>
        <v>2.012641685012681E-2</v>
      </c>
      <c r="AZ22" s="292">
        <f t="shared" si="3"/>
        <v>-4.6690490466543777E-2</v>
      </c>
      <c r="BA22" s="292">
        <f t="shared" si="4"/>
        <v>1.1778683456836885</v>
      </c>
      <c r="BB22" s="292">
        <f t="shared" si="10"/>
        <v>-0.56753457284457698</v>
      </c>
      <c r="BC22" s="292">
        <f t="shared" si="5"/>
        <v>0.92757278513249319</v>
      </c>
      <c r="BD22" s="292">
        <f t="shared" si="6"/>
        <v>0.50017349149679868</v>
      </c>
      <c r="BE22" s="292">
        <f t="shared" si="12"/>
        <v>0.70597312363081399</v>
      </c>
      <c r="BF22" s="292">
        <f t="shared" si="12"/>
        <v>0.7059514159140412</v>
      </c>
      <c r="BG22" s="292">
        <f t="shared" si="12"/>
        <v>0.70585523109234949</v>
      </c>
      <c r="BH22" s="292">
        <f t="shared" si="12"/>
        <v>0.70542914015633784</v>
      </c>
      <c r="BI22" s="292">
        <f t="shared" si="12"/>
        <v>0.70354344746735531</v>
      </c>
      <c r="BJ22" s="292">
        <f t="shared" si="12"/>
        <v>0.69523406618600858</v>
      </c>
      <c r="BK22" s="292">
        <f t="shared" si="12"/>
        <v>0.6592772055623749</v>
      </c>
      <c r="BL22" s="292">
        <f t="shared" si="11"/>
        <v>0.51357934982793285</v>
      </c>
    </row>
    <row r="23" spans="1:64" s="292" customFormat="1" ht="12.95" customHeight="1" x14ac:dyDescent="0.2">
      <c r="A23" s="294" t="s">
        <v>178</v>
      </c>
      <c r="C23" s="375">
        <v>15096.834999999999</v>
      </c>
      <c r="D23" s="247" t="s">
        <v>61</v>
      </c>
      <c r="E23" s="292">
        <f t="shared" si="13"/>
        <v>-56789.360493037922</v>
      </c>
      <c r="F23" s="292">
        <f t="shared" si="14"/>
        <v>-56789.5</v>
      </c>
      <c r="G23" s="292">
        <f t="shared" si="15"/>
        <v>6.0037819999706699E-2</v>
      </c>
      <c r="H23" s="292">
        <f>+G23</f>
        <v>6.0037819999706699E-2</v>
      </c>
      <c r="P23" s="292">
        <f t="shared" si="16"/>
        <v>-8.8461721874884575E-2</v>
      </c>
      <c r="Q23" s="292">
        <f t="shared" si="17"/>
        <v>0.1222597884170874</v>
      </c>
      <c r="R23" s="292">
        <f t="shared" si="18"/>
        <v>3.3798066542202826E-2</v>
      </c>
      <c r="S23" s="377">
        <f t="shared" ref="S23:S86" si="34">+C23-15018.5</f>
        <v>78.334999999999127</v>
      </c>
      <c r="T23" s="294"/>
      <c r="U23" s="292">
        <f t="shared" si="19"/>
        <v>6.8852466151058647E-4</v>
      </c>
      <c r="V23" s="292">
        <f>V$16</f>
        <v>0.2</v>
      </c>
      <c r="W23" s="292">
        <f t="shared" si="20"/>
        <v>1.3770493230211731E-4</v>
      </c>
      <c r="Z23" s="292">
        <f t="shared" si="21"/>
        <v>-56789.5</v>
      </c>
      <c r="AA23" s="292">
        <f t="shared" si="22"/>
        <v>4.6379947955840106E-2</v>
      </c>
      <c r="AB23" s="292">
        <f t="shared" si="23"/>
        <v>9.6400840065454643E-2</v>
      </c>
      <c r="AF23" s="292">
        <f t="shared" si="24"/>
        <v>1.3657872043866592E-2</v>
      </c>
      <c r="AG23" s="292">
        <f t="shared" si="25"/>
        <v>3.7307493753326521E-5</v>
      </c>
      <c r="AH23" s="292">
        <f t="shared" si="26"/>
        <v>-3.6363020065747945E-2</v>
      </c>
      <c r="AI23" s="292">
        <f t="shared" si="27"/>
        <v>1.0865680869660397</v>
      </c>
      <c r="AJ23" s="292">
        <f t="shared" si="28"/>
        <v>-0.32965567907916621</v>
      </c>
      <c r="AK23" s="292">
        <f t="shared" si="29"/>
        <v>-0.28364066111891817</v>
      </c>
      <c r="AL23" s="292">
        <f t="shared" si="30"/>
        <v>-1.2745726569937614</v>
      </c>
      <c r="AM23" s="292">
        <f t="shared" si="31"/>
        <v>-0.74033433383965253</v>
      </c>
      <c r="AN23" s="292">
        <f t="shared" si="32"/>
        <v>-0.998476578601044</v>
      </c>
      <c r="AO23" s="292">
        <f t="shared" si="32"/>
        <v>-0.99847214599179368</v>
      </c>
      <c r="AP23" s="292">
        <f t="shared" si="32"/>
        <v>-0.99844454825492668</v>
      </c>
      <c r="AQ23" s="292">
        <f t="shared" si="32"/>
        <v>-0.99827274938875599</v>
      </c>
      <c r="AR23" s="292">
        <f t="shared" si="32"/>
        <v>-0.99720431095988915</v>
      </c>
      <c r="AS23" s="292">
        <f t="shared" si="32"/>
        <v>-0.99059877692032916</v>
      </c>
      <c r="AT23" s="292">
        <f t="shared" si="32"/>
        <v>-0.95114378518527332</v>
      </c>
      <c r="AU23" s="292">
        <f t="shared" si="33"/>
        <v>-0.74917756185900064</v>
      </c>
      <c r="AV23" s="292">
        <f t="shared" si="9"/>
        <v>1.7175336305966987E-2</v>
      </c>
      <c r="AW23" s="292">
        <v>-39000</v>
      </c>
      <c r="AX23" s="292">
        <f t="shared" si="1"/>
        <v>-2.518404305788715E-2</v>
      </c>
      <c r="AY23" s="292">
        <f t="shared" si="2"/>
        <v>1.7175336305966987E-2</v>
      </c>
      <c r="AZ23" s="292">
        <f t="shared" si="3"/>
        <v>-4.2359379363854137E-2</v>
      </c>
      <c r="BA23" s="292">
        <f t="shared" si="4"/>
        <v>1.14897809047133</v>
      </c>
      <c r="BB23" s="292">
        <f t="shared" si="10"/>
        <v>-0.4676318370326889</v>
      </c>
      <c r="BC23" s="292">
        <f t="shared" si="5"/>
        <v>1.0444714286167509</v>
      </c>
      <c r="BD23" s="292">
        <f t="shared" si="6"/>
        <v>0.57553428212781554</v>
      </c>
      <c r="BE23" s="292">
        <f t="shared" si="12"/>
        <v>0.80192086931974704</v>
      </c>
      <c r="BF23" s="292">
        <f t="shared" si="12"/>
        <v>0.80190608379813488</v>
      </c>
      <c r="BG23" s="292">
        <f t="shared" si="12"/>
        <v>0.8018343842629182</v>
      </c>
      <c r="BH23" s="292">
        <f t="shared" si="12"/>
        <v>0.80148676650953099</v>
      </c>
      <c r="BI23" s="292">
        <f t="shared" si="12"/>
        <v>0.79980319171049896</v>
      </c>
      <c r="BJ23" s="292">
        <f t="shared" si="12"/>
        <v>0.79169019018631359</v>
      </c>
      <c r="BK23" s="292">
        <f t="shared" si="12"/>
        <v>0.75348504100317504</v>
      </c>
      <c r="BL23" s="292">
        <f t="shared" si="11"/>
        <v>0.58879045865707802</v>
      </c>
    </row>
    <row r="24" spans="1:64" s="292" customFormat="1" ht="12.95" customHeight="1" x14ac:dyDescent="0.2">
      <c r="A24" s="294" t="s">
        <v>178</v>
      </c>
      <c r="C24" s="375">
        <v>15515.541999999999</v>
      </c>
      <c r="D24" s="247" t="s">
        <v>61</v>
      </c>
      <c r="E24" s="292">
        <f t="shared" si="13"/>
        <v>-55816.431403162896</v>
      </c>
      <c r="F24" s="292">
        <f t="shared" si="14"/>
        <v>-55816.5</v>
      </c>
      <c r="G24" s="292">
        <f t="shared" si="15"/>
        <v>2.952113999890571E-2</v>
      </c>
      <c r="H24" s="292">
        <f>+G24</f>
        <v>2.952113999890571E-2</v>
      </c>
      <c r="P24" s="292">
        <f t="shared" si="16"/>
        <v>-8.8796796407181494E-2</v>
      </c>
      <c r="Q24" s="292">
        <f t="shared" si="17"/>
        <v>0.11594387528621017</v>
      </c>
      <c r="R24" s="292">
        <f t="shared" si="18"/>
        <v>2.7147078879028674E-2</v>
      </c>
      <c r="S24" s="377">
        <f t="shared" si="34"/>
        <v>497.04199999999946</v>
      </c>
      <c r="T24" s="294"/>
      <c r="U24" s="292">
        <f t="shared" si="19"/>
        <v>5.6361662009118044E-6</v>
      </c>
      <c r="V24" s="292">
        <f>V$16</f>
        <v>0.2</v>
      </c>
      <c r="W24" s="292">
        <f t="shared" si="20"/>
        <v>1.127233240182361E-6</v>
      </c>
      <c r="Z24" s="292">
        <f t="shared" si="21"/>
        <v>-55816.5</v>
      </c>
      <c r="AA24" s="292">
        <f t="shared" si="22"/>
        <v>3.763283328196701E-2</v>
      </c>
      <c r="AB24" s="292">
        <f t="shared" si="23"/>
        <v>7.0329059010847919E-2</v>
      </c>
      <c r="AF24" s="292">
        <f t="shared" si="24"/>
        <v>-8.1116932830612998E-3</v>
      </c>
      <c r="AG24" s="292">
        <f t="shared" si="25"/>
        <v>1.3159913583692362E-5</v>
      </c>
      <c r="AH24" s="292">
        <f t="shared" si="26"/>
        <v>-4.0807919011942209E-2</v>
      </c>
      <c r="AI24" s="292">
        <f t="shared" si="27"/>
        <v>1.1149446781474335</v>
      </c>
      <c r="AJ24" s="292">
        <f t="shared" si="28"/>
        <v>-0.42389257420680532</v>
      </c>
      <c r="AK24" s="292">
        <f t="shared" si="29"/>
        <v>-0.27337479636301465</v>
      </c>
      <c r="AL24" s="292">
        <f t="shared" si="30"/>
        <v>-1.1727726783455701</v>
      </c>
      <c r="AM24" s="292">
        <f t="shared" si="31"/>
        <v>-0.66433457339189339</v>
      </c>
      <c r="AN24" s="292">
        <f t="shared" si="32"/>
        <v>-0.91015711298445556</v>
      </c>
      <c r="AO24" s="292">
        <f t="shared" si="32"/>
        <v>-0.9101488740715975</v>
      </c>
      <c r="AP24" s="292">
        <f t="shared" si="32"/>
        <v>-0.91010360060439033</v>
      </c>
      <c r="AQ24" s="292">
        <f t="shared" si="32"/>
        <v>-0.90985486642434299</v>
      </c>
      <c r="AR24" s="292">
        <f t="shared" si="32"/>
        <v>-0.90848972764915237</v>
      </c>
      <c r="AS24" s="292">
        <f t="shared" si="32"/>
        <v>-0.90103945749597558</v>
      </c>
      <c r="AT24" s="292">
        <f t="shared" si="32"/>
        <v>-0.86154560360511745</v>
      </c>
      <c r="AU24" s="292">
        <f t="shared" si="33"/>
        <v>-0.67599715296824225</v>
      </c>
      <c r="AV24" s="292">
        <f t="shared" si="9"/>
        <v>1.4311770988478772E-2</v>
      </c>
      <c r="AW24" s="292">
        <v>-38000</v>
      </c>
      <c r="AX24" s="292">
        <f t="shared" si="1"/>
        <v>-2.3449665121283068E-2</v>
      </c>
      <c r="AY24" s="292">
        <f t="shared" si="2"/>
        <v>1.4311770988478772E-2</v>
      </c>
      <c r="AZ24" s="292">
        <f t="shared" si="3"/>
        <v>-3.7761436109761841E-2</v>
      </c>
      <c r="BA24" s="292">
        <f t="shared" si="4"/>
        <v>1.1196273147073912</v>
      </c>
      <c r="BB24" s="292">
        <f t="shared" si="10"/>
        <v>-0.36673816075624177</v>
      </c>
      <c r="BC24" s="292">
        <f t="shared" si="5"/>
        <v>1.1555806969112532</v>
      </c>
      <c r="BD24" s="292">
        <f t="shared" si="6"/>
        <v>0.65201487408005221</v>
      </c>
      <c r="BE24" s="292">
        <f t="shared" si="12"/>
        <v>0.89546205334324358</v>
      </c>
      <c r="BF24" s="292">
        <f t="shared" si="12"/>
        <v>0.89545303969092294</v>
      </c>
      <c r="BG24" s="292">
        <f t="shared" si="12"/>
        <v>0.89540442309151236</v>
      </c>
      <c r="BH24" s="292">
        <f t="shared" si="12"/>
        <v>0.89514225241284551</v>
      </c>
      <c r="BI24" s="292">
        <f t="shared" si="12"/>
        <v>0.89372994155108099</v>
      </c>
      <c r="BJ24" s="292">
        <f t="shared" si="12"/>
        <v>0.88616405731420644</v>
      </c>
      <c r="BK24" s="292">
        <f t="shared" si="12"/>
        <v>0.84676168588677259</v>
      </c>
      <c r="BL24" s="292">
        <f t="shared" si="11"/>
        <v>0.66400156748622319</v>
      </c>
    </row>
    <row r="25" spans="1:64" s="292" customFormat="1" ht="12.95" customHeight="1" x14ac:dyDescent="0.2">
      <c r="A25" s="294" t="s">
        <v>178</v>
      </c>
      <c r="C25" s="375">
        <v>15875.544</v>
      </c>
      <c r="D25" s="247" t="s">
        <v>61</v>
      </c>
      <c r="E25" s="292">
        <f t="shared" si="13"/>
        <v>-54979.912266360334</v>
      </c>
      <c r="F25" s="292">
        <f t="shared" si="14"/>
        <v>-54980</v>
      </c>
      <c r="G25" s="292">
        <f t="shared" si="15"/>
        <v>3.7756800002171076E-2</v>
      </c>
      <c r="H25" s="292">
        <f>+G25</f>
        <v>3.7756800002171076E-2</v>
      </c>
      <c r="P25" s="292">
        <f t="shared" si="16"/>
        <v>-8.8832793559734266E-2</v>
      </c>
      <c r="Q25" s="292">
        <f t="shared" si="17"/>
        <v>0.11060777900151822</v>
      </c>
      <c r="R25" s="292">
        <f t="shared" si="18"/>
        <v>2.1774985441783953E-2</v>
      </c>
      <c r="S25" s="377">
        <f t="shared" si="34"/>
        <v>857.04399999999987</v>
      </c>
      <c r="T25" s="294"/>
      <c r="U25" s="292">
        <f t="shared" si="19"/>
        <v>2.5541839664260183E-4</v>
      </c>
      <c r="V25" s="292">
        <f>V$16</f>
        <v>0.2</v>
      </c>
      <c r="W25" s="292">
        <f t="shared" si="20"/>
        <v>5.1083679328520369E-5</v>
      </c>
      <c r="Z25" s="292">
        <f t="shared" si="21"/>
        <v>-54980</v>
      </c>
      <c r="AA25" s="292">
        <f t="shared" si="22"/>
        <v>3.0349249378532117E-2</v>
      </c>
      <c r="AB25" s="292">
        <f t="shared" si="23"/>
        <v>8.2215869008649287E-2</v>
      </c>
      <c r="AF25" s="292">
        <f t="shared" si="24"/>
        <v>7.4075506236389588E-3</v>
      </c>
      <c r="AG25" s="292">
        <f t="shared" si="25"/>
        <v>1.0974361248354786E-5</v>
      </c>
      <c r="AH25" s="292">
        <f t="shared" si="26"/>
        <v>-4.4459069006478211E-2</v>
      </c>
      <c r="AI25" s="292">
        <f t="shared" si="27"/>
        <v>1.1395170950012237</v>
      </c>
      <c r="AJ25" s="292">
        <f t="shared" si="28"/>
        <v>-0.50512165082408422</v>
      </c>
      <c r="AK25" s="292">
        <f t="shared" si="29"/>
        <v>-0.26168882001980198</v>
      </c>
      <c r="AL25" s="292">
        <f t="shared" si="30"/>
        <v>-1.0809885869266869</v>
      </c>
      <c r="AM25" s="292">
        <f t="shared" si="31"/>
        <v>-0.60010172330726885</v>
      </c>
      <c r="AN25" s="292">
        <f t="shared" si="32"/>
        <v>-0.83239866959562547</v>
      </c>
      <c r="AO25" s="292">
        <f t="shared" si="32"/>
        <v>-0.83238590919699629</v>
      </c>
      <c r="AP25" s="292">
        <f t="shared" si="32"/>
        <v>-0.83232198685290415</v>
      </c>
      <c r="AQ25" s="292">
        <f t="shared" si="32"/>
        <v>-0.83200183977750464</v>
      </c>
      <c r="AR25" s="292">
        <f t="shared" si="32"/>
        <v>-0.8304001125284457</v>
      </c>
      <c r="AS25" s="292">
        <f t="shared" si="32"/>
        <v>-0.8224282280009888</v>
      </c>
      <c r="AT25" s="292">
        <f t="shared" si="32"/>
        <v>-0.78371951791395866</v>
      </c>
      <c r="AU25" s="292">
        <f t="shared" si="33"/>
        <v>-0.61308306043266292</v>
      </c>
      <c r="AV25" s="292">
        <f t="shared" si="9"/>
        <v>1.1535720897662159E-2</v>
      </c>
      <c r="AW25" s="292">
        <v>-37000</v>
      </c>
      <c r="AX25" s="292">
        <f t="shared" si="1"/>
        <v>-2.1428867468812597E-2</v>
      </c>
      <c r="AY25" s="292">
        <f t="shared" si="2"/>
        <v>1.1535720897662159E-2</v>
      </c>
      <c r="AZ25" s="292">
        <f t="shared" si="3"/>
        <v>-3.2964588366474756E-2</v>
      </c>
      <c r="BA25" s="292">
        <f t="shared" si="4"/>
        <v>1.0904046894227473</v>
      </c>
      <c r="BB25" s="292">
        <f t="shared" si="10"/>
        <v>-0.26679237118992283</v>
      </c>
      <c r="BC25" s="292">
        <f t="shared" si="5"/>
        <v>1.2610179266611203</v>
      </c>
      <c r="BD25" s="292">
        <f t="shared" si="6"/>
        <v>0.72989455115006807</v>
      </c>
      <c r="BE25" s="292">
        <f t="shared" si="12"/>
        <v>0.98658394467664146</v>
      </c>
      <c r="BF25" s="292">
        <f t="shared" si="12"/>
        <v>0.98657908472958777</v>
      </c>
      <c r="BG25" s="292">
        <f t="shared" si="12"/>
        <v>0.98654937276529808</v>
      </c>
      <c r="BH25" s="292">
        <f t="shared" si="12"/>
        <v>0.98636775354830797</v>
      </c>
      <c r="BI25" s="292">
        <f t="shared" si="12"/>
        <v>0.9852586584577635</v>
      </c>
      <c r="BJ25" s="292">
        <f t="shared" si="12"/>
        <v>0.97852553912888007</v>
      </c>
      <c r="BK25" s="292">
        <f t="shared" si="12"/>
        <v>0.93900499686184979</v>
      </c>
      <c r="BL25" s="292">
        <f t="shared" si="11"/>
        <v>0.73921267631536836</v>
      </c>
    </row>
    <row r="26" spans="1:64" s="292" customFormat="1" ht="12.95" customHeight="1" x14ac:dyDescent="0.2">
      <c r="A26" s="294" t="s">
        <v>178</v>
      </c>
      <c r="C26" s="375">
        <v>16087.871999999999</v>
      </c>
      <c r="D26" s="247" t="s">
        <v>230</v>
      </c>
      <c r="E26" s="292">
        <f t="shared" si="13"/>
        <v>-54486.536020453335</v>
      </c>
      <c r="F26" s="292">
        <f t="shared" si="14"/>
        <v>-54486.5</v>
      </c>
      <c r="G26" s="292">
        <f t="shared" si="15"/>
        <v>-1.5501660000154516E-2</v>
      </c>
      <c r="I26" s="292">
        <f t="shared" ref="I26:I57" si="35">+G26</f>
        <v>-1.5501660000154516E-2</v>
      </c>
      <c r="P26" s="292">
        <f t="shared" si="16"/>
        <v>-8.8744647874303903E-2</v>
      </c>
      <c r="Q26" s="292">
        <f t="shared" si="17"/>
        <v>0.10750036711425819</v>
      </c>
      <c r="R26" s="292">
        <f t="shared" si="18"/>
        <v>1.8755719239954283E-2</v>
      </c>
      <c r="S26" s="377">
        <f t="shared" si="34"/>
        <v>1069.3719999999994</v>
      </c>
      <c r="T26" s="294"/>
      <c r="U26" s="292">
        <f t="shared" si="19"/>
        <v>1.1735680324006373E-3</v>
      </c>
      <c r="V26" s="292">
        <f t="shared" ref="V26:V57" si="36">V$17</f>
        <v>6.0000000000000001E-3</v>
      </c>
      <c r="W26" s="292">
        <f t="shared" si="20"/>
        <v>7.0414081944038246E-6</v>
      </c>
      <c r="Z26" s="292">
        <f t="shared" si="21"/>
        <v>-54486.5</v>
      </c>
      <c r="AA26" s="292">
        <f t="shared" si="22"/>
        <v>2.6171334381620837E-2</v>
      </c>
      <c r="AB26" s="292">
        <f t="shared" si="23"/>
        <v>3.1021060509968001E-2</v>
      </c>
      <c r="AF26" s="292">
        <f t="shared" si="24"/>
        <v>-4.1672994381775352E-2</v>
      </c>
      <c r="AG26" s="292">
        <f t="shared" si="25"/>
        <v>1.0419830764460881E-5</v>
      </c>
      <c r="AH26" s="292">
        <f t="shared" si="26"/>
        <v>-4.6522720510122517E-2</v>
      </c>
      <c r="AI26" s="292">
        <f t="shared" si="27"/>
        <v>1.1539550604132753</v>
      </c>
      <c r="AJ26" s="292">
        <f t="shared" si="28"/>
        <v>-0.55266734308551313</v>
      </c>
      <c r="AK26" s="292">
        <f t="shared" si="29"/>
        <v>-0.25346379957319654</v>
      </c>
      <c r="AL26" s="292">
        <f t="shared" si="30"/>
        <v>-1.0249500990864198</v>
      </c>
      <c r="AM26" s="292">
        <f t="shared" si="31"/>
        <v>-0.56261267562548312</v>
      </c>
      <c r="AN26" s="292">
        <f t="shared" si="32"/>
        <v>-0.78573011134151849</v>
      </c>
      <c r="AO26" s="292">
        <f t="shared" si="32"/>
        <v>-0.78571420453322927</v>
      </c>
      <c r="AP26" s="292">
        <f t="shared" si="32"/>
        <v>-0.78563832744314799</v>
      </c>
      <c r="AQ26" s="292">
        <f t="shared" si="32"/>
        <v>-0.78527646525608863</v>
      </c>
      <c r="AR26" s="292">
        <f t="shared" si="32"/>
        <v>-0.78355252074538717</v>
      </c>
      <c r="AS26" s="292">
        <f t="shared" si="32"/>
        <v>-0.77537973203954946</v>
      </c>
      <c r="AT26" s="292">
        <f t="shared" si="32"/>
        <v>-0.73748482159631945</v>
      </c>
      <c r="AU26" s="292">
        <f t="shared" si="33"/>
        <v>-0.57596637822547958</v>
      </c>
      <c r="AV26" s="292">
        <f t="shared" si="9"/>
        <v>8.8471860335171543E-3</v>
      </c>
      <c r="AW26" s="292">
        <v>-36000</v>
      </c>
      <c r="AX26" s="292">
        <f t="shared" si="1"/>
        <v>-1.9183112233136408E-2</v>
      </c>
      <c r="AY26" s="292">
        <f t="shared" si="2"/>
        <v>8.8471860335171543E-3</v>
      </c>
      <c r="AZ26" s="292">
        <f t="shared" si="3"/>
        <v>-2.8030298266653562E-2</v>
      </c>
      <c r="BA26" s="292">
        <f t="shared" si="4"/>
        <v>1.0617613287942853</v>
      </c>
      <c r="BB26" s="292">
        <f t="shared" si="10"/>
        <v>-0.16926287428483863</v>
      </c>
      <c r="BC26" s="292">
        <f t="shared" si="5"/>
        <v>1.3609994487452808</v>
      </c>
      <c r="BD26" s="292">
        <f t="shared" si="6"/>
        <v>0.80948822008646037</v>
      </c>
      <c r="BE26" s="292">
        <f t="shared" si="12"/>
        <v>1.0753167639387589</v>
      </c>
      <c r="BF26" s="292">
        <f t="shared" si="12"/>
        <v>1.0753144943990194</v>
      </c>
      <c r="BG26" s="292">
        <f t="shared" si="12"/>
        <v>1.0752983985765323</v>
      </c>
      <c r="BH26" s="292">
        <f t="shared" si="12"/>
        <v>1.0751842590060257</v>
      </c>
      <c r="BI26" s="292">
        <f t="shared" si="12"/>
        <v>1.0743755565039002</v>
      </c>
      <c r="BJ26" s="292">
        <f t="shared" si="12"/>
        <v>1.0686799237699729</v>
      </c>
      <c r="BK26" s="292">
        <f t="shared" si="12"/>
        <v>1.0301186730933662</v>
      </c>
      <c r="BL26" s="292">
        <f t="shared" si="11"/>
        <v>0.81442378514451397</v>
      </c>
    </row>
    <row r="27" spans="1:64" s="292" customFormat="1" ht="12.95" customHeight="1" x14ac:dyDescent="0.2">
      <c r="A27" s="294" t="s">
        <v>178</v>
      </c>
      <c r="C27" s="375">
        <v>16092.866</v>
      </c>
      <c r="D27" s="247" t="s">
        <v>230</v>
      </c>
      <c r="E27" s="292">
        <f t="shared" si="13"/>
        <v>-54474.931705562878</v>
      </c>
      <c r="F27" s="292">
        <f t="shared" si="14"/>
        <v>-54475</v>
      </c>
      <c r="G27" s="292">
        <f t="shared" si="15"/>
        <v>2.9391000001851353E-2</v>
      </c>
      <c r="I27" s="292">
        <f t="shared" si="35"/>
        <v>2.9391000001851353E-2</v>
      </c>
      <c r="P27" s="292">
        <f t="shared" si="16"/>
        <v>-8.8741626527990933E-2</v>
      </c>
      <c r="Q27" s="292">
        <f t="shared" si="17"/>
        <v>0.10742831506580061</v>
      </c>
      <c r="R27" s="292">
        <f t="shared" si="18"/>
        <v>1.8686688537809679E-2</v>
      </c>
      <c r="S27" s="377">
        <f t="shared" si="34"/>
        <v>1074.366</v>
      </c>
      <c r="T27" s="294"/>
      <c r="U27" s="292">
        <f t="shared" si="19"/>
        <v>1.1458228391921401E-4</v>
      </c>
      <c r="V27" s="292">
        <f t="shared" si="36"/>
        <v>6.0000000000000001E-3</v>
      </c>
      <c r="W27" s="292">
        <f t="shared" si="20"/>
        <v>6.8749370351528403E-7</v>
      </c>
      <c r="Z27" s="292">
        <f t="shared" si="21"/>
        <v>-54475</v>
      </c>
      <c r="AA27" s="292">
        <f t="shared" si="22"/>
        <v>2.607512000634065E-2</v>
      </c>
      <c r="AC27" s="292">
        <f t="shared" ref="AC27:AC58" si="37">+G27-AH27</f>
        <v>7.5960920458078673E-2</v>
      </c>
      <c r="AF27" s="292">
        <f t="shared" si="24"/>
        <v>3.3158799955107024E-3</v>
      </c>
      <c r="AG27" s="292">
        <f t="shared" si="25"/>
        <v>6.5970360867768337E-8</v>
      </c>
      <c r="AH27" s="292">
        <f t="shared" si="26"/>
        <v>-4.6569920456227328E-2</v>
      </c>
      <c r="AI27" s="292">
        <f t="shared" si="27"/>
        <v>1.1542901833888839</v>
      </c>
      <c r="AJ27" s="292">
        <f t="shared" si="28"/>
        <v>-0.55376920394746398</v>
      </c>
      <c r="AK27" s="292">
        <f t="shared" si="29"/>
        <v>-0.25325994083305281</v>
      </c>
      <c r="AL27" s="292">
        <f t="shared" si="30"/>
        <v>-1.023627394424979</v>
      </c>
      <c r="AM27" s="292">
        <f t="shared" si="31"/>
        <v>-0.56174230716673079</v>
      </c>
      <c r="AN27" s="292">
        <f t="shared" si="32"/>
        <v>-0.78463559767859459</v>
      </c>
      <c r="AO27" s="292">
        <f t="shared" si="32"/>
        <v>-0.78461961408365299</v>
      </c>
      <c r="AP27" s="292">
        <f t="shared" si="32"/>
        <v>-0.78454345408895565</v>
      </c>
      <c r="AQ27" s="292">
        <f t="shared" si="32"/>
        <v>-0.78418063995114817</v>
      </c>
      <c r="AR27" s="292">
        <f t="shared" si="32"/>
        <v>-0.78245404982190214</v>
      </c>
      <c r="AS27" s="292">
        <f t="shared" si="32"/>
        <v>-0.77427760436005189</v>
      </c>
      <c r="AT27" s="292">
        <f t="shared" si="32"/>
        <v>-0.73640471521114204</v>
      </c>
      <c r="AU27" s="292">
        <f t="shared" si="33"/>
        <v>-0.57510145047394445</v>
      </c>
      <c r="AV27" s="292">
        <f t="shared" si="9"/>
        <v>6.2461663960437369E-3</v>
      </c>
      <c r="AW27" s="292">
        <v>-35000</v>
      </c>
      <c r="AX27" s="292">
        <f t="shared" si="1"/>
        <v>-1.6766940365375814E-2</v>
      </c>
      <c r="AY27" s="292">
        <f t="shared" si="2"/>
        <v>6.2461663960437369E-3</v>
      </c>
      <c r="AZ27" s="292">
        <f t="shared" si="3"/>
        <v>-2.3013106761419551E-2</v>
      </c>
      <c r="BA27" s="292">
        <f t="shared" si="4"/>
        <v>1.0340259446185323</v>
      </c>
      <c r="BB27" s="292">
        <f t="shared" si="10"/>
        <v>-7.5203608919652526E-2</v>
      </c>
      <c r="BC27" s="292">
        <f t="shared" si="5"/>
        <v>1.4558064756607594</v>
      </c>
      <c r="BD27" s="292">
        <f t="shared" si="6"/>
        <v>0.89114858430972921</v>
      </c>
      <c r="BE27" s="292">
        <f t="shared" si="12"/>
        <v>1.1617227972707256</v>
      </c>
      <c r="BF27" s="292">
        <f t="shared" si="12"/>
        <v>1.1617219109833004</v>
      </c>
      <c r="BG27" s="292">
        <f t="shared" si="12"/>
        <v>1.1617143975018838</v>
      </c>
      <c r="BH27" s="292">
        <f t="shared" si="12"/>
        <v>1.1616507073648576</v>
      </c>
      <c r="BI27" s="292">
        <f t="shared" si="12"/>
        <v>1.1611111952760156</v>
      </c>
      <c r="BJ27" s="292">
        <f t="shared" si="12"/>
        <v>1.1565676408789023</v>
      </c>
      <c r="BK27" s="292">
        <f t="shared" si="12"/>
        <v>1.120012800751798</v>
      </c>
      <c r="BL27" s="292">
        <f t="shared" si="11"/>
        <v>0.88963489397365914</v>
      </c>
    </row>
    <row r="28" spans="1:64" s="292" customFormat="1" ht="12.95" customHeight="1" x14ac:dyDescent="0.2">
      <c r="A28" s="294" t="s">
        <v>178</v>
      </c>
      <c r="C28" s="375">
        <v>16169.675999999999</v>
      </c>
      <c r="D28" s="247" t="s">
        <v>230</v>
      </c>
      <c r="E28" s="292">
        <f t="shared" si="13"/>
        <v>-54296.45204462266</v>
      </c>
      <c r="F28" s="292">
        <f t="shared" si="14"/>
        <v>-54296.5</v>
      </c>
      <c r="G28" s="292">
        <f t="shared" si="15"/>
        <v>2.0637940000597155E-2</v>
      </c>
      <c r="I28" s="292">
        <f t="shared" si="35"/>
        <v>2.0637940000597155E-2</v>
      </c>
      <c r="P28" s="292">
        <f t="shared" si="16"/>
        <v>-8.8689084550032882E-2</v>
      </c>
      <c r="Q28" s="292">
        <f t="shared" si="17"/>
        <v>0.10631204302389059</v>
      </c>
      <c r="R28" s="292">
        <f t="shared" si="18"/>
        <v>1.7622958473857711E-2</v>
      </c>
      <c r="S28" s="377">
        <f t="shared" si="34"/>
        <v>1151.1759999999995</v>
      </c>
      <c r="T28" s="294"/>
      <c r="U28" s="292">
        <f t="shared" si="19"/>
        <v>9.0901136065801058E-6</v>
      </c>
      <c r="V28" s="292">
        <f t="shared" si="36"/>
        <v>6.0000000000000001E-3</v>
      </c>
      <c r="W28" s="292">
        <f t="shared" si="20"/>
        <v>5.4540681639480639E-8</v>
      </c>
      <c r="Z28" s="292">
        <f t="shared" si="21"/>
        <v>-54296.5</v>
      </c>
      <c r="AA28" s="292">
        <f t="shared" si="22"/>
        <v>2.4588655923712295E-2</v>
      </c>
      <c r="AC28" s="292">
        <f t="shared" si="37"/>
        <v>6.7935019395621632E-2</v>
      </c>
      <c r="AF28" s="292">
        <f t="shared" si="24"/>
        <v>-3.9507159231151404E-3</v>
      </c>
      <c r="AG28" s="292">
        <f t="shared" si="25"/>
        <v>9.3648937830933091E-8</v>
      </c>
      <c r="AH28" s="292">
        <f t="shared" si="26"/>
        <v>-4.7297079395024484E-2</v>
      </c>
      <c r="AI28" s="292">
        <f t="shared" si="27"/>
        <v>1.1594815365310971</v>
      </c>
      <c r="AJ28" s="292">
        <f t="shared" si="28"/>
        <v>-0.57082748685271412</v>
      </c>
      <c r="AK28" s="292">
        <f t="shared" si="29"/>
        <v>-0.25002339455862355</v>
      </c>
      <c r="AL28" s="292">
        <f t="shared" si="30"/>
        <v>-1.0029981835161703</v>
      </c>
      <c r="AM28" s="292">
        <f t="shared" si="31"/>
        <v>-0.54825057701596458</v>
      </c>
      <c r="AN28" s="292">
        <f t="shared" si="32"/>
        <v>-0.76760613263480326</v>
      </c>
      <c r="AO28" s="292">
        <f t="shared" si="32"/>
        <v>-0.76758894020334867</v>
      </c>
      <c r="AP28" s="292">
        <f t="shared" si="32"/>
        <v>-0.76750837844821995</v>
      </c>
      <c r="AQ28" s="292">
        <f t="shared" si="32"/>
        <v>-0.76713095871756587</v>
      </c>
      <c r="AR28" s="292">
        <f t="shared" si="32"/>
        <v>-0.76536462873246947</v>
      </c>
      <c r="AS28" s="292">
        <f t="shared" si="32"/>
        <v>-0.75713761550546432</v>
      </c>
      <c r="AT28" s="292">
        <f t="shared" si="32"/>
        <v>-0.71962421302395274</v>
      </c>
      <c r="AU28" s="292">
        <f t="shared" si="33"/>
        <v>-0.56167626754794142</v>
      </c>
      <c r="AV28" s="292">
        <f t="shared" si="9"/>
        <v>3.7326619852419349E-3</v>
      </c>
      <c r="AW28" s="292">
        <v>-34000</v>
      </c>
      <c r="AX28" s="292">
        <f t="shared" si="1"/>
        <v>-1.422802031951095E-2</v>
      </c>
      <c r="AY28" s="292">
        <f t="shared" si="2"/>
        <v>3.7326619852419349E-3</v>
      </c>
      <c r="AZ28" s="292">
        <f t="shared" si="3"/>
        <v>-1.7960682304752885E-2</v>
      </c>
      <c r="BA28" s="292">
        <f t="shared" si="4"/>
        <v>1.0074245773878974</v>
      </c>
      <c r="BB28" s="292">
        <f t="shared" si="10"/>
        <v>1.4676111826457042E-2</v>
      </c>
      <c r="BC28" s="292">
        <f t="shared" si="5"/>
        <v>1.54575779102496</v>
      </c>
      <c r="BD28" s="292">
        <f t="shared" si="6"/>
        <v>0.97526977650301716</v>
      </c>
      <c r="BE28" s="292">
        <f t="shared" si="12"/>
        <v>1.2458870275888494</v>
      </c>
      <c r="BF28" s="292">
        <f t="shared" si="12"/>
        <v>1.2458867551521267</v>
      </c>
      <c r="BG28" s="292">
        <f t="shared" si="12"/>
        <v>1.2458838773475085</v>
      </c>
      <c r="BH28" s="292">
        <f t="shared" si="12"/>
        <v>1.2458534800122738</v>
      </c>
      <c r="BI28" s="292">
        <f t="shared" si="12"/>
        <v>1.2455325699512916</v>
      </c>
      <c r="BJ28" s="292">
        <f t="shared" si="12"/>
        <v>1.2421631036913809</v>
      </c>
      <c r="BK28" s="292">
        <f t="shared" si="12"/>
        <v>1.2086043613899673</v>
      </c>
      <c r="BL28" s="292">
        <f t="shared" si="11"/>
        <v>0.9648460028028043</v>
      </c>
    </row>
    <row r="29" spans="1:64" s="292" customFormat="1" ht="12.95" customHeight="1" x14ac:dyDescent="0.2">
      <c r="A29" s="294" t="s">
        <v>178</v>
      </c>
      <c r="C29" s="375">
        <v>16241.55</v>
      </c>
      <c r="D29" s="247" t="s">
        <v>230</v>
      </c>
      <c r="E29" s="292">
        <f t="shared" si="13"/>
        <v>-54129.441926794017</v>
      </c>
      <c r="F29" s="292">
        <f t="shared" si="14"/>
        <v>-54129.5</v>
      </c>
      <c r="G29" s="292">
        <f t="shared" si="15"/>
        <v>2.4992219998239307E-2</v>
      </c>
      <c r="I29" s="292">
        <f t="shared" si="35"/>
        <v>2.4992219998239307E-2</v>
      </c>
      <c r="P29" s="292">
        <f t="shared" si="16"/>
        <v>-8.8630327201414311E-2</v>
      </c>
      <c r="Q29" s="292">
        <f t="shared" si="17"/>
        <v>0.10527126213073956</v>
      </c>
      <c r="R29" s="292">
        <f t="shared" si="18"/>
        <v>1.6640934929325252E-2</v>
      </c>
      <c r="S29" s="377">
        <f t="shared" si="34"/>
        <v>1223.0499999999993</v>
      </c>
      <c r="T29" s="294"/>
      <c r="U29" s="292">
        <f t="shared" si="19"/>
        <v>6.9743962302266829E-5</v>
      </c>
      <c r="V29" s="292">
        <f t="shared" si="36"/>
        <v>6.0000000000000001E-3</v>
      </c>
      <c r="W29" s="292">
        <f t="shared" si="20"/>
        <v>4.1846377381360096E-7</v>
      </c>
      <c r="Z29" s="292">
        <f t="shared" si="21"/>
        <v>-54129.5</v>
      </c>
      <c r="AA29" s="292">
        <f t="shared" si="22"/>
        <v>2.3210028974667875E-2</v>
      </c>
      <c r="AC29" s="292">
        <f t="shared" si="37"/>
        <v>7.2960064765920291E-2</v>
      </c>
      <c r="AF29" s="292">
        <f t="shared" si="24"/>
        <v>1.7821910235714319E-3</v>
      </c>
      <c r="AG29" s="292">
        <f t="shared" si="25"/>
        <v>1.9057229066991528E-8</v>
      </c>
      <c r="AH29" s="292">
        <f t="shared" si="26"/>
        <v>-4.7967844767680977E-2</v>
      </c>
      <c r="AI29" s="292">
        <f t="shared" si="27"/>
        <v>1.1643184233501471</v>
      </c>
      <c r="AJ29" s="292">
        <f t="shared" si="28"/>
        <v>-0.58670276745456018</v>
      </c>
      <c r="AK29" s="292">
        <f t="shared" si="29"/>
        <v>-0.24687145251863096</v>
      </c>
      <c r="AL29" s="292">
        <f t="shared" si="30"/>
        <v>-0.98353034607386902</v>
      </c>
      <c r="AM29" s="292">
        <f t="shared" si="31"/>
        <v>-0.53565765569927848</v>
      </c>
      <c r="AN29" s="292">
        <f t="shared" si="32"/>
        <v>-0.7516047339828078</v>
      </c>
      <c r="AO29" s="292">
        <f t="shared" si="32"/>
        <v>-0.75158638511561437</v>
      </c>
      <c r="AP29" s="292">
        <f t="shared" si="32"/>
        <v>-0.75150170132540983</v>
      </c>
      <c r="AQ29" s="292">
        <f t="shared" si="32"/>
        <v>-0.75111095503041958</v>
      </c>
      <c r="AR29" s="292">
        <f t="shared" si="32"/>
        <v>-0.74930982350284303</v>
      </c>
      <c r="AS29" s="292">
        <f t="shared" si="32"/>
        <v>-0.74104620015169342</v>
      </c>
      <c r="AT29" s="292">
        <f t="shared" si="32"/>
        <v>-0.70389902035102914</v>
      </c>
      <c r="AU29" s="292">
        <f t="shared" si="33"/>
        <v>-0.5491160123734744</v>
      </c>
      <c r="AV29" s="292">
        <f t="shared" si="9"/>
        <v>1.3066728011117343E-3</v>
      </c>
      <c r="AW29" s="292">
        <v>-33000</v>
      </c>
      <c r="AX29" s="292">
        <f t="shared" si="1"/>
        <v>-1.1607519676735035E-2</v>
      </c>
      <c r="AY29" s="292">
        <f t="shared" si="2"/>
        <v>1.3066728011117343E-3</v>
      </c>
      <c r="AZ29" s="292">
        <f t="shared" si="3"/>
        <v>-1.2914192477846769E-2</v>
      </c>
      <c r="BA29" s="292">
        <f t="shared" si="4"/>
        <v>0.98210097616395231</v>
      </c>
      <c r="BB29" s="292">
        <f t="shared" si="10"/>
        <v>9.9940854333651366E-2</v>
      </c>
      <c r="BC29" s="292">
        <f t="shared" si="5"/>
        <v>1.63118913001154</v>
      </c>
      <c r="BD29" s="292">
        <f t="shared" si="6"/>
        <v>1.0622927547218473</v>
      </c>
      <c r="BE29" s="292">
        <f t="shared" si="12"/>
        <v>1.3279094898813006</v>
      </c>
      <c r="BF29" s="292">
        <f t="shared" si="12"/>
        <v>1.3279094310104953</v>
      </c>
      <c r="BG29" s="292">
        <f t="shared" si="12"/>
        <v>1.327908605608453</v>
      </c>
      <c r="BH29" s="292">
        <f t="shared" si="12"/>
        <v>1.3278970332937219</v>
      </c>
      <c r="BI29" s="292">
        <f t="shared" si="12"/>
        <v>1.327734843811764</v>
      </c>
      <c r="BJ29" s="292">
        <f t="shared" si="12"/>
        <v>1.3254727687804995</v>
      </c>
      <c r="BK29" s="292">
        <f t="shared" si="12"/>
        <v>1.2958177013330652</v>
      </c>
      <c r="BL29" s="292">
        <f t="shared" si="11"/>
        <v>1.0400571116319495</v>
      </c>
    </row>
    <row r="30" spans="1:64" s="292" customFormat="1" ht="12.95" customHeight="1" x14ac:dyDescent="0.2">
      <c r="A30" s="294" t="s">
        <v>178</v>
      </c>
      <c r="C30" s="375">
        <v>16563.674999999999</v>
      </c>
      <c r="D30" s="247" t="s">
        <v>230</v>
      </c>
      <c r="E30" s="292">
        <f t="shared" si="13"/>
        <v>-53380.935732543636</v>
      </c>
      <c r="F30" s="292">
        <f t="shared" si="14"/>
        <v>-53381</v>
      </c>
      <c r="G30" s="292">
        <f t="shared" si="15"/>
        <v>2.7657959999487503E-2</v>
      </c>
      <c r="I30" s="292">
        <f t="shared" si="35"/>
        <v>2.7657959999487503E-2</v>
      </c>
      <c r="P30" s="292">
        <f t="shared" si="16"/>
        <v>-8.8253143069803613E-2</v>
      </c>
      <c r="Q30" s="292">
        <f t="shared" si="17"/>
        <v>0.10064889660134341</v>
      </c>
      <c r="R30" s="292">
        <f t="shared" si="18"/>
        <v>1.2395753531539794E-2</v>
      </c>
      <c r="S30" s="377">
        <f t="shared" si="34"/>
        <v>1545.1749999999993</v>
      </c>
      <c r="T30" s="294"/>
      <c r="U30" s="292">
        <f t="shared" si="19"/>
        <v>2.3293494627026488E-4</v>
      </c>
      <c r="V30" s="292">
        <f t="shared" si="36"/>
        <v>6.0000000000000001E-3</v>
      </c>
      <c r="W30" s="292">
        <f t="shared" si="20"/>
        <v>1.3976096776215892E-6</v>
      </c>
      <c r="Z30" s="292">
        <f t="shared" si="21"/>
        <v>-53381</v>
      </c>
      <c r="AA30" s="292">
        <f t="shared" si="22"/>
        <v>1.7183408607664104E-2</v>
      </c>
      <c r="AC30" s="292">
        <f t="shared" si="37"/>
        <v>7.8509749097763398E-2</v>
      </c>
      <c r="AF30" s="292">
        <f t="shared" si="24"/>
        <v>1.0474551391823399E-2</v>
      </c>
      <c r="AG30" s="292">
        <f t="shared" si="25"/>
        <v>6.5829736115969702E-7</v>
      </c>
      <c r="AH30" s="292">
        <f t="shared" si="26"/>
        <v>-5.0851789098275889E-2</v>
      </c>
      <c r="AI30" s="292">
        <f t="shared" si="27"/>
        <v>1.185666865979724</v>
      </c>
      <c r="AJ30" s="292">
        <f t="shared" si="28"/>
        <v>-0.65654138688032915</v>
      </c>
      <c r="AK30" s="292">
        <f t="shared" si="29"/>
        <v>-0.23124418522030782</v>
      </c>
      <c r="AL30" s="292">
        <f t="shared" si="30"/>
        <v>-0.89428719980814697</v>
      </c>
      <c r="AM30" s="292">
        <f t="shared" si="31"/>
        <v>-0.47953699151389656</v>
      </c>
      <c r="AN30" s="292">
        <f t="shared" si="32"/>
        <v>-0.67907451675867603</v>
      </c>
      <c r="AO30" s="292">
        <f t="shared" si="32"/>
        <v>-0.67905082862121013</v>
      </c>
      <c r="AP30" s="292">
        <f t="shared" si="32"/>
        <v>-0.67894818529923739</v>
      </c>
      <c r="AQ30" s="292">
        <f t="shared" si="32"/>
        <v>-0.67850351860313107</v>
      </c>
      <c r="AR30" s="292">
        <f t="shared" si="32"/>
        <v>-0.67657899106425823</v>
      </c>
      <c r="AS30" s="292">
        <f t="shared" si="32"/>
        <v>-0.66828356784618326</v>
      </c>
      <c r="AT30" s="292">
        <f t="shared" si="32"/>
        <v>-0.63312536301329581</v>
      </c>
      <c r="AU30" s="292">
        <f t="shared" si="33"/>
        <v>-0.49282049741485956</v>
      </c>
      <c r="AV30" s="292">
        <f t="shared" si="9"/>
        <v>-1.0318011563468718E-3</v>
      </c>
      <c r="AW30" s="292">
        <v>-32000</v>
      </c>
      <c r="AX30" s="292">
        <f t="shared" si="1"/>
        <v>-8.940658755265769E-3</v>
      </c>
      <c r="AY30" s="292">
        <f t="shared" si="2"/>
        <v>-1.0318011563468718E-3</v>
      </c>
      <c r="AZ30" s="292">
        <f t="shared" si="3"/>
        <v>-7.9088575989188972E-3</v>
      </c>
      <c r="BA30" s="292">
        <f t="shared" si="4"/>
        <v>0.95813536225021179</v>
      </c>
      <c r="BB30" s="292">
        <f t="shared" si="10"/>
        <v>0.18036473285018012</v>
      </c>
      <c r="BC30" s="292">
        <f t="shared" si="5"/>
        <v>1.7124384052316788</v>
      </c>
      <c r="BD30" s="292">
        <f t="shared" si="6"/>
        <v>1.1527127563175976</v>
      </c>
      <c r="BE30" s="292">
        <f t="shared" si="12"/>
        <v>1.4078992835865252</v>
      </c>
      <c r="BF30" s="292">
        <f t="shared" si="12"/>
        <v>1.4078992765950056</v>
      </c>
      <c r="BG30" s="292">
        <f t="shared" si="12"/>
        <v>1.4078991312258149</v>
      </c>
      <c r="BH30" s="292">
        <f t="shared" si="12"/>
        <v>1.4078961087071777</v>
      </c>
      <c r="BI30" s="292">
        <f t="shared" si="12"/>
        <v>1.4078332770370701</v>
      </c>
      <c r="BJ30" s="292">
        <f t="shared" si="12"/>
        <v>1.4065325358769307</v>
      </c>
      <c r="BK30" s="292">
        <f t="shared" si="12"/>
        <v>1.3815849594279228</v>
      </c>
      <c r="BL30" s="292">
        <f t="shared" si="11"/>
        <v>1.1152682204610951</v>
      </c>
    </row>
    <row r="31" spans="1:64" s="292" customFormat="1" ht="12.95" customHeight="1" x14ac:dyDescent="0.2">
      <c r="A31" s="294" t="s">
        <v>178</v>
      </c>
      <c r="C31" s="375">
        <v>16601.595000000001</v>
      </c>
      <c r="D31" s="247" t="s">
        <v>230</v>
      </c>
      <c r="E31" s="292">
        <f t="shared" si="13"/>
        <v>-53292.822872982986</v>
      </c>
      <c r="F31" s="292">
        <f t="shared" si="14"/>
        <v>-53293</v>
      </c>
      <c r="G31" s="292">
        <f t="shared" si="15"/>
        <v>7.6227880002988968E-2</v>
      </c>
      <c r="I31" s="292">
        <f t="shared" si="35"/>
        <v>7.6227880002988968E-2</v>
      </c>
      <c r="P31" s="292">
        <f t="shared" si="16"/>
        <v>-8.8196592921019001E-2</v>
      </c>
      <c r="Q31" s="292">
        <f t="shared" si="17"/>
        <v>0.10011001247208909</v>
      </c>
      <c r="R31" s="292">
        <f t="shared" si="18"/>
        <v>1.1913419551070087E-2</v>
      </c>
      <c r="S31" s="377">
        <f t="shared" si="34"/>
        <v>1583.0950000000012</v>
      </c>
      <c r="T31" s="294"/>
      <c r="U31" s="292">
        <f t="shared" si="19"/>
        <v>4.1363498232214382E-3</v>
      </c>
      <c r="V31" s="292">
        <f t="shared" si="36"/>
        <v>6.0000000000000001E-3</v>
      </c>
      <c r="W31" s="292">
        <f t="shared" si="20"/>
        <v>2.4818098939328629E-5</v>
      </c>
      <c r="Z31" s="292">
        <f t="shared" si="21"/>
        <v>-53293</v>
      </c>
      <c r="AA31" s="292">
        <f t="shared" si="22"/>
        <v>1.6492148738181431E-2</v>
      </c>
      <c r="AC31" s="292">
        <f t="shared" si="37"/>
        <v>0.12740467044201342</v>
      </c>
      <c r="AF31" s="292">
        <f t="shared" si="24"/>
        <v>5.9735731264807537E-2</v>
      </c>
      <c r="AG31" s="292">
        <f t="shared" si="25"/>
        <v>2.141014553844783E-5</v>
      </c>
      <c r="AH31" s="292">
        <f t="shared" si="26"/>
        <v>-5.1176790439024455E-2</v>
      </c>
      <c r="AI31" s="292">
        <f t="shared" si="27"/>
        <v>1.188131580352993</v>
      </c>
      <c r="AJ31" s="292">
        <f t="shared" si="28"/>
        <v>-0.66457806368884487</v>
      </c>
      <c r="AK31" s="292">
        <f t="shared" si="29"/>
        <v>-0.22924346619876027</v>
      </c>
      <c r="AL31" s="292">
        <f t="shared" si="30"/>
        <v>-0.88358250086761536</v>
      </c>
      <c r="AM31" s="292">
        <f t="shared" si="31"/>
        <v>-0.47297062948067548</v>
      </c>
      <c r="AN31" s="292">
        <f t="shared" ref="AN31:AT40" si="38">$AU31+$AB$7*SIN(AO31)</f>
        <v>-0.67046120082279426</v>
      </c>
      <c r="AO31" s="292">
        <f t="shared" si="38"/>
        <v>-0.6704368849224136</v>
      </c>
      <c r="AP31" s="292">
        <f t="shared" si="38"/>
        <v>-0.67033224503292543</v>
      </c>
      <c r="AQ31" s="292">
        <f t="shared" si="38"/>
        <v>-0.66988204171483745</v>
      </c>
      <c r="AR31" s="292">
        <f t="shared" si="38"/>
        <v>-0.66794691136547035</v>
      </c>
      <c r="AS31" s="292">
        <f t="shared" si="38"/>
        <v>-0.65966238109537689</v>
      </c>
      <c r="AT31" s="292">
        <f t="shared" si="38"/>
        <v>-0.62477450709962379</v>
      </c>
      <c r="AU31" s="292">
        <f t="shared" si="33"/>
        <v>-0.48620191983789418</v>
      </c>
      <c r="AV31" s="292">
        <f t="shared" si="9"/>
        <v>-3.2827598871338695E-3</v>
      </c>
      <c r="AW31" s="292">
        <v>-31000</v>
      </c>
      <c r="AX31" s="292">
        <f t="shared" si="1"/>
        <v>-6.2573456593587422E-3</v>
      </c>
      <c r="AY31" s="292">
        <f t="shared" si="2"/>
        <v>-3.2827598871338695E-3</v>
      </c>
      <c r="AZ31" s="292">
        <f t="shared" si="3"/>
        <v>-2.9745857722248731E-3</v>
      </c>
      <c r="BA31" s="292">
        <f t="shared" si="4"/>
        <v>0.93556052968082037</v>
      </c>
      <c r="BB31" s="292">
        <f t="shared" si="10"/>
        <v>0.2558767286836075</v>
      </c>
      <c r="BC31" s="292">
        <f t="shared" si="5"/>
        <v>1.7898356674051779</v>
      </c>
      <c r="BD31" s="292">
        <f t="shared" si="6"/>
        <v>1.2470891636737427</v>
      </c>
      <c r="BE31" s="292">
        <f t="shared" si="12"/>
        <v>1.4859700378931822</v>
      </c>
      <c r="BF31" s="292">
        <f t="shared" si="12"/>
        <v>1.4859700376727556</v>
      </c>
      <c r="BG31" s="292">
        <f t="shared" si="12"/>
        <v>1.4859700288997866</v>
      </c>
      <c r="BH31" s="292">
        <f t="shared" si="12"/>
        <v>1.4859696797369981</v>
      </c>
      <c r="BI31" s="292">
        <f t="shared" si="12"/>
        <v>1.4859557842767768</v>
      </c>
      <c r="BJ31" s="292">
        <f t="shared" si="12"/>
        <v>1.4854046245954755</v>
      </c>
      <c r="BK31" s="292">
        <f t="shared" si="12"/>
        <v>1.4658464507330153</v>
      </c>
      <c r="BL31" s="292">
        <f t="shared" si="11"/>
        <v>1.1904793292902403</v>
      </c>
    </row>
    <row r="32" spans="1:64" s="292" customFormat="1" ht="12.95" customHeight="1" x14ac:dyDescent="0.2">
      <c r="A32" s="294" t="s">
        <v>178</v>
      </c>
      <c r="C32" s="375">
        <v>16604.564999999999</v>
      </c>
      <c r="D32" s="247" t="s">
        <v>230</v>
      </c>
      <c r="E32" s="292">
        <f t="shared" si="13"/>
        <v>-53285.921628444616</v>
      </c>
      <c r="F32" s="292">
        <f t="shared" si="14"/>
        <v>-53286</v>
      </c>
      <c r="G32" s="292">
        <f t="shared" si="15"/>
        <v>3.3727759997418616E-2</v>
      </c>
      <c r="I32" s="292">
        <f t="shared" si="35"/>
        <v>3.3727759997418616E-2</v>
      </c>
      <c r="P32" s="292">
        <f t="shared" si="16"/>
        <v>-8.8191984557727893E-2</v>
      </c>
      <c r="Q32" s="292">
        <f t="shared" si="17"/>
        <v>0.10006718788629709</v>
      </c>
      <c r="R32" s="292">
        <f t="shared" si="18"/>
        <v>1.18752033285692E-2</v>
      </c>
      <c r="S32" s="377">
        <f t="shared" si="34"/>
        <v>1586.0649999999987</v>
      </c>
      <c r="T32" s="294"/>
      <c r="U32" s="292">
        <f t="shared" si="19"/>
        <v>4.7753423296527505E-4</v>
      </c>
      <c r="V32" s="292">
        <f t="shared" si="36"/>
        <v>6.0000000000000001E-3</v>
      </c>
      <c r="W32" s="292">
        <f t="shared" si="20"/>
        <v>2.8652053977916502E-6</v>
      </c>
      <c r="Z32" s="292">
        <f t="shared" si="21"/>
        <v>-53286</v>
      </c>
      <c r="AA32" s="292">
        <f t="shared" si="22"/>
        <v>1.6437325200989311E-2</v>
      </c>
      <c r="AC32" s="292">
        <f t="shared" si="37"/>
        <v>8.4930268871298759E-2</v>
      </c>
      <c r="AF32" s="292">
        <f t="shared" si="24"/>
        <v>1.7290434796429305E-2</v>
      </c>
      <c r="AG32" s="292">
        <f t="shared" si="25"/>
        <v>1.7937548126974398E-6</v>
      </c>
      <c r="AH32" s="292">
        <f t="shared" si="26"/>
        <v>-5.1202508873880143E-2</v>
      </c>
      <c r="AI32" s="292">
        <f t="shared" si="27"/>
        <v>1.1883271523636898</v>
      </c>
      <c r="AJ32" s="292">
        <f t="shared" si="28"/>
        <v>-0.6652155117514309</v>
      </c>
      <c r="AK32" s="292">
        <f t="shared" si="29"/>
        <v>-0.22908282782330139</v>
      </c>
      <c r="AL32" s="292">
        <f t="shared" si="30"/>
        <v>-0.88272908267460437</v>
      </c>
      <c r="AM32" s="292">
        <f t="shared" si="31"/>
        <v>-0.47244857037099164</v>
      </c>
      <c r="AN32" s="292">
        <f t="shared" si="38"/>
        <v>-0.66977528333674163</v>
      </c>
      <c r="AO32" s="292">
        <f t="shared" si="38"/>
        <v>-0.66975091764130934</v>
      </c>
      <c r="AP32" s="292">
        <f t="shared" si="38"/>
        <v>-0.66964612044617355</v>
      </c>
      <c r="AQ32" s="292">
        <f t="shared" si="38"/>
        <v>-0.66919548531866391</v>
      </c>
      <c r="AR32" s="292">
        <f t="shared" si="38"/>
        <v>-0.66725954972291657</v>
      </c>
      <c r="AS32" s="292">
        <f t="shared" si="38"/>
        <v>-0.65897602068683703</v>
      </c>
      <c r="AT32" s="292">
        <f t="shared" si="38"/>
        <v>-0.62410997283445502</v>
      </c>
      <c r="AU32" s="292">
        <f t="shared" si="33"/>
        <v>-0.48567544207609092</v>
      </c>
      <c r="AV32" s="292">
        <f t="shared" si="9"/>
        <v>-5.4462033912492658E-3</v>
      </c>
      <c r="AW32" s="292">
        <v>-30000</v>
      </c>
      <c r="AX32" s="292">
        <f t="shared" si="1"/>
        <v>-3.582826016845001E-3</v>
      </c>
      <c r="AY32" s="292">
        <f t="shared" si="2"/>
        <v>-5.4462033912492658E-3</v>
      </c>
      <c r="AZ32" s="292">
        <f t="shared" si="3"/>
        <v>1.8633773744042648E-3</v>
      </c>
      <c r="BA32" s="292">
        <f t="shared" si="4"/>
        <v>0.91437501100745011</v>
      </c>
      <c r="BB32" s="292">
        <f t="shared" si="10"/>
        <v>0.32651633729616508</v>
      </c>
      <c r="BC32" s="292">
        <f t="shared" si="5"/>
        <v>1.8636967013261752</v>
      </c>
      <c r="BD32" s="292">
        <f t="shared" si="6"/>
        <v>1.3460582630508358</v>
      </c>
      <c r="BE32" s="292">
        <f t="shared" si="12"/>
        <v>1.5622365807961029</v>
      </c>
      <c r="BF32" s="292">
        <f t="shared" si="12"/>
        <v>1.5622365807961005</v>
      </c>
      <c r="BG32" s="292">
        <f t="shared" si="12"/>
        <v>1.5622365807950769</v>
      </c>
      <c r="BH32" s="292">
        <f t="shared" si="12"/>
        <v>1.5622365803918463</v>
      </c>
      <c r="BI32" s="292">
        <f t="shared" si="12"/>
        <v>1.5622364215424087</v>
      </c>
      <c r="BJ32" s="292">
        <f t="shared" si="12"/>
        <v>1.5621740717426253</v>
      </c>
      <c r="BK32" s="292">
        <f t="shared" si="12"/>
        <v>1.5485510039798012</v>
      </c>
      <c r="BL32" s="292">
        <f t="shared" si="11"/>
        <v>1.2656904381193854</v>
      </c>
    </row>
    <row r="33" spans="1:64" s="292" customFormat="1" ht="12.95" customHeight="1" x14ac:dyDescent="0.2">
      <c r="A33" s="294" t="s">
        <v>178</v>
      </c>
      <c r="C33" s="375">
        <v>16816.901000000002</v>
      </c>
      <c r="D33" s="247" t="s">
        <v>230</v>
      </c>
      <c r="E33" s="292">
        <f t="shared" si="13"/>
        <v>-52792.526793326731</v>
      </c>
      <c r="F33" s="292">
        <f t="shared" si="14"/>
        <v>-52792.5</v>
      </c>
      <c r="G33" s="292">
        <f t="shared" si="15"/>
        <v>-1.1530699997820193E-2</v>
      </c>
      <c r="I33" s="292">
        <f t="shared" si="35"/>
        <v>-1.1530699997820193E-2</v>
      </c>
      <c r="P33" s="292">
        <f t="shared" si="16"/>
        <v>-8.7826280430990056E-2</v>
      </c>
      <c r="Q33" s="292">
        <f t="shared" si="17"/>
        <v>9.7063356210043958E-2</v>
      </c>
      <c r="R33" s="292">
        <f t="shared" si="18"/>
        <v>9.2370757790539021E-3</v>
      </c>
      <c r="S33" s="377">
        <f t="shared" si="34"/>
        <v>1798.4010000000017</v>
      </c>
      <c r="T33" s="294"/>
      <c r="U33" s="292">
        <f t="shared" si="19"/>
        <v>4.3130051071851844E-4</v>
      </c>
      <c r="V33" s="292">
        <f t="shared" si="36"/>
        <v>6.0000000000000001E-3</v>
      </c>
      <c r="W33" s="292">
        <f t="shared" si="20"/>
        <v>2.5878030643111107E-6</v>
      </c>
      <c r="Z33" s="292">
        <f t="shared" si="21"/>
        <v>-52792.5</v>
      </c>
      <c r="AA33" s="292">
        <f t="shared" si="22"/>
        <v>1.2634632529938211E-2</v>
      </c>
      <c r="AC33" s="292">
        <f t="shared" si="37"/>
        <v>4.1433399820674066E-2</v>
      </c>
      <c r="AF33" s="292">
        <f t="shared" si="24"/>
        <v>-2.4165332527758404E-2</v>
      </c>
      <c r="AG33" s="292">
        <f t="shared" si="25"/>
        <v>3.5037797770628308E-6</v>
      </c>
      <c r="AH33" s="292">
        <f t="shared" si="26"/>
        <v>-5.2964099818494259E-2</v>
      </c>
      <c r="AI33" s="292">
        <f t="shared" si="27"/>
        <v>1.2019140439988429</v>
      </c>
      <c r="AJ33" s="292">
        <f t="shared" si="28"/>
        <v>-0.70940417902260755</v>
      </c>
      <c r="AK33" s="292">
        <f t="shared" si="29"/>
        <v>-0.21720215734879372</v>
      </c>
      <c r="AL33" s="292">
        <f t="shared" si="30"/>
        <v>-0.82185902569728286</v>
      </c>
      <c r="AM33" s="292">
        <f t="shared" si="31"/>
        <v>-0.43573675336257134</v>
      </c>
      <c r="AN33" s="292">
        <f t="shared" si="38"/>
        <v>-0.62113624084856522</v>
      </c>
      <c r="AO33" s="292">
        <f t="shared" si="38"/>
        <v>-0.6211084574588891</v>
      </c>
      <c r="AP33" s="292">
        <f t="shared" si="38"/>
        <v>-0.62099325979679443</v>
      </c>
      <c r="AQ33" s="292">
        <f t="shared" si="38"/>
        <v>-0.62051571948290896</v>
      </c>
      <c r="AR33" s="292">
        <f t="shared" si="38"/>
        <v>-0.61853785867597477</v>
      </c>
      <c r="AS33" s="292">
        <f t="shared" si="38"/>
        <v>-0.61037540871152673</v>
      </c>
      <c r="AT33" s="292">
        <f t="shared" si="38"/>
        <v>-0.57716584294888673</v>
      </c>
      <c r="AU33" s="292">
        <f t="shared" si="33"/>
        <v>-0.44855875986890759</v>
      </c>
      <c r="AV33" s="292">
        <f t="shared" si="9"/>
        <v>-7.5221316686930537E-3</v>
      </c>
      <c r="AW33" s="292">
        <v>-29000</v>
      </c>
      <c r="AX33" s="292">
        <f t="shared" si="1"/>
        <v>-9.383062462618311E-4</v>
      </c>
      <c r="AY33" s="292">
        <f t="shared" si="2"/>
        <v>-7.5221316686930537E-3</v>
      </c>
      <c r="AZ33" s="292">
        <f t="shared" si="3"/>
        <v>6.5838254224312226E-3</v>
      </c>
      <c r="BA33" s="292">
        <f t="shared" si="4"/>
        <v>0.89455346828014859</v>
      </c>
      <c r="BB33" s="292">
        <f t="shared" si="10"/>
        <v>0.39239882708166451</v>
      </c>
      <c r="BC33" s="292">
        <f t="shared" si="5"/>
        <v>1.9343193000981038</v>
      </c>
      <c r="BD33" s="292">
        <f t="shared" si="6"/>
        <v>1.4503495743667645</v>
      </c>
      <c r="BE33" s="292">
        <f t="shared" si="12"/>
        <v>1.6368125693604658</v>
      </c>
      <c r="BF33" s="292">
        <f t="shared" si="12"/>
        <v>1.636812569380262</v>
      </c>
      <c r="BG33" s="292">
        <f t="shared" si="12"/>
        <v>1.6368125683683672</v>
      </c>
      <c r="BH33" s="292">
        <f t="shared" si="12"/>
        <v>1.6368126200923174</v>
      </c>
      <c r="BI33" s="292">
        <f t="shared" si="12"/>
        <v>1.6368099761221988</v>
      </c>
      <c r="BJ33" s="292">
        <f t="shared" si="12"/>
        <v>1.6369449926175537</v>
      </c>
      <c r="BK33" s="292">
        <f t="shared" si="12"/>
        <v>1.629656250897368</v>
      </c>
      <c r="BL33" s="292">
        <f t="shared" si="11"/>
        <v>1.3409015469485306</v>
      </c>
    </row>
    <row r="34" spans="1:64" s="292" customFormat="1" ht="12.95" customHeight="1" x14ac:dyDescent="0.2">
      <c r="A34" s="294" t="s">
        <v>178</v>
      </c>
      <c r="C34" s="375">
        <v>16871.792000000001</v>
      </c>
      <c r="D34" s="247" t="s">
        <v>230</v>
      </c>
      <c r="E34" s="292">
        <f t="shared" si="13"/>
        <v>-52664.979246540242</v>
      </c>
      <c r="F34" s="292">
        <f t="shared" si="14"/>
        <v>-52665</v>
      </c>
      <c r="G34" s="292">
        <f t="shared" si="15"/>
        <v>8.9314000033482444E-3</v>
      </c>
      <c r="I34" s="292">
        <f t="shared" si="35"/>
        <v>8.9314000033482444E-3</v>
      </c>
      <c r="P34" s="292">
        <f t="shared" si="16"/>
        <v>-8.7718737416786319E-2</v>
      </c>
      <c r="Q34" s="292">
        <f t="shared" si="17"/>
        <v>9.6292195377165726E-2</v>
      </c>
      <c r="R34" s="292">
        <f t="shared" si="18"/>
        <v>8.5734579603794075E-3</v>
      </c>
      <c r="S34" s="377">
        <f t="shared" si="34"/>
        <v>1853.2920000000013</v>
      </c>
      <c r="T34" s="294"/>
      <c r="U34" s="292">
        <f t="shared" si="19"/>
        <v>1.2812250612470461E-7</v>
      </c>
      <c r="V34" s="292">
        <f t="shared" si="36"/>
        <v>6.0000000000000001E-3</v>
      </c>
      <c r="W34" s="292">
        <f t="shared" si="20"/>
        <v>7.687350367482277E-10</v>
      </c>
      <c r="Z34" s="292">
        <f t="shared" si="21"/>
        <v>-52665</v>
      </c>
      <c r="AA34" s="292">
        <f t="shared" si="22"/>
        <v>1.1672785770667542E-2</v>
      </c>
      <c r="AC34" s="292">
        <f t="shared" si="37"/>
        <v>6.2333474887241731E-2</v>
      </c>
      <c r="AF34" s="292">
        <f t="shared" si="24"/>
        <v>-2.7413857673192973E-3</v>
      </c>
      <c r="AG34" s="292">
        <f t="shared" si="25"/>
        <v>4.5091175551564876E-8</v>
      </c>
      <c r="AH34" s="292">
        <f t="shared" si="26"/>
        <v>-5.3402074883893487E-2</v>
      </c>
      <c r="AI34" s="292">
        <f t="shared" si="27"/>
        <v>1.2053526143402005</v>
      </c>
      <c r="AJ34" s="292">
        <f t="shared" si="28"/>
        <v>-0.72055514166226886</v>
      </c>
      <c r="AK34" s="292">
        <f t="shared" si="29"/>
        <v>-0.21395411214693139</v>
      </c>
      <c r="AL34" s="292">
        <f t="shared" si="30"/>
        <v>-0.80590890419933081</v>
      </c>
      <c r="AM34" s="292">
        <f t="shared" si="31"/>
        <v>-0.42628015703908606</v>
      </c>
      <c r="AN34" s="292">
        <f t="shared" si="38"/>
        <v>-0.60848075593437678</v>
      </c>
      <c r="AO34" s="292">
        <f t="shared" si="38"/>
        <v>-0.60845213381586216</v>
      </c>
      <c r="AP34" s="292">
        <f t="shared" si="38"/>
        <v>-0.60833451431231234</v>
      </c>
      <c r="AQ34" s="292">
        <f t="shared" si="38"/>
        <v>-0.60785127076781642</v>
      </c>
      <c r="AR34" s="292">
        <f t="shared" si="38"/>
        <v>-0.60586755041501483</v>
      </c>
      <c r="AS34" s="292">
        <f t="shared" si="38"/>
        <v>-0.59775267744949767</v>
      </c>
      <c r="AT34" s="292">
        <f t="shared" si="38"/>
        <v>-0.56500807341235681</v>
      </c>
      <c r="AU34" s="292">
        <f t="shared" si="33"/>
        <v>-0.43896934349319139</v>
      </c>
      <c r="AV34" s="292">
        <f t="shared" si="9"/>
        <v>-9.510544719465247E-3</v>
      </c>
      <c r="AW34" s="292">
        <v>-28000</v>
      </c>
      <c r="AX34" s="292">
        <f t="shared" si="1"/>
        <v>1.6584726148424298E-3</v>
      </c>
      <c r="AY34" s="292">
        <f t="shared" si="2"/>
        <v>-9.510544719465247E-3</v>
      </c>
      <c r="AZ34" s="292">
        <f t="shared" si="3"/>
        <v>1.1169017334307677E-2</v>
      </c>
      <c r="BA34" s="292">
        <f t="shared" si="4"/>
        <v>0.87605466904090135</v>
      </c>
      <c r="BB34" s="292">
        <f t="shared" si="10"/>
        <v>0.45368877341321345</v>
      </c>
      <c r="BC34" s="292">
        <f t="shared" si="5"/>
        <v>2.0019814441727077</v>
      </c>
      <c r="BD34" s="292">
        <f t="shared" si="6"/>
        <v>1.5608067074083869</v>
      </c>
      <c r="BE34" s="292">
        <f t="shared" ref="BE34:BK49" si="39">$BL34+$AB$7*SIN(BF34)</f>
        <v>1.7098088680852432</v>
      </c>
      <c r="BF34" s="292">
        <f t="shared" si="39"/>
        <v>1.7098088681679988</v>
      </c>
      <c r="BG34" s="292">
        <f t="shared" si="39"/>
        <v>1.709808866154114</v>
      </c>
      <c r="BH34" s="292">
        <f t="shared" si="39"/>
        <v>1.7098089151626885</v>
      </c>
      <c r="BI34" s="292">
        <f t="shared" si="39"/>
        <v>1.7098077225175021</v>
      </c>
      <c r="BJ34" s="292">
        <f t="shared" si="39"/>
        <v>1.709836743175841</v>
      </c>
      <c r="BK34" s="292">
        <f t="shared" si="39"/>
        <v>1.7091288657645376</v>
      </c>
      <c r="BL34" s="292">
        <f t="shared" si="11"/>
        <v>1.4161126557776758</v>
      </c>
    </row>
    <row r="35" spans="1:64" s="292" customFormat="1" ht="12.95" customHeight="1" x14ac:dyDescent="0.2">
      <c r="A35" s="294" t="s">
        <v>178</v>
      </c>
      <c r="C35" s="375">
        <v>16874.778999999999</v>
      </c>
      <c r="D35" s="247" t="s">
        <v>230</v>
      </c>
      <c r="E35" s="292">
        <f t="shared" si="13"/>
        <v>-52658.038499928756</v>
      </c>
      <c r="F35" s="292">
        <f t="shared" si="14"/>
        <v>-52658</v>
      </c>
      <c r="G35" s="292">
        <f t="shared" si="15"/>
        <v>-1.6568720002396731E-2</v>
      </c>
      <c r="I35" s="292">
        <f t="shared" si="35"/>
        <v>-1.6568720002396731E-2</v>
      </c>
      <c r="P35" s="292">
        <f t="shared" si="16"/>
        <v>-8.7712678092771459E-2</v>
      </c>
      <c r="Q35" s="292">
        <f t="shared" si="17"/>
        <v>9.6249915461946695E-2</v>
      </c>
      <c r="R35" s="292">
        <f t="shared" si="18"/>
        <v>8.5372373691752351E-3</v>
      </c>
      <c r="S35" s="377">
        <f t="shared" si="34"/>
        <v>1856.2789999999986</v>
      </c>
      <c r="T35" s="294"/>
      <c r="U35" s="292">
        <f t="shared" si="19"/>
        <v>6.3030909554318872E-4</v>
      </c>
      <c r="V35" s="292">
        <f t="shared" si="36"/>
        <v>6.0000000000000001E-3</v>
      </c>
      <c r="W35" s="292">
        <f t="shared" si="20"/>
        <v>3.7818545732591324E-6</v>
      </c>
      <c r="Z35" s="292">
        <f t="shared" si="21"/>
        <v>-52658</v>
      </c>
      <c r="AA35" s="292">
        <f t="shared" si="22"/>
        <v>1.1620230960787827E-2</v>
      </c>
      <c r="AC35" s="292">
        <f t="shared" si="37"/>
        <v>3.6857189305976486E-2</v>
      </c>
      <c r="AF35" s="292">
        <f t="shared" si="24"/>
        <v>-2.8188950963184557E-2</v>
      </c>
      <c r="AG35" s="292">
        <f t="shared" si="25"/>
        <v>4.7677017384289411E-6</v>
      </c>
      <c r="AH35" s="292">
        <f t="shared" si="26"/>
        <v>-5.3425909308373216E-2</v>
      </c>
      <c r="AI35" s="292">
        <f t="shared" si="27"/>
        <v>1.2055404571310648</v>
      </c>
      <c r="AJ35" s="292">
        <f t="shared" si="28"/>
        <v>-0.72116389465510056</v>
      </c>
      <c r="AK35" s="292">
        <f t="shared" si="29"/>
        <v>-0.21377366255759783</v>
      </c>
      <c r="AL35" s="292">
        <f t="shared" si="30"/>
        <v>-0.80503057555248059</v>
      </c>
      <c r="AM35" s="292">
        <f t="shared" si="31"/>
        <v>-0.42576128717336664</v>
      </c>
      <c r="AN35" s="292">
        <f t="shared" si="38"/>
        <v>-0.60778489997201202</v>
      </c>
      <c r="AO35" s="292">
        <f t="shared" si="38"/>
        <v>-0.60775623250971111</v>
      </c>
      <c r="AP35" s="292">
        <f t="shared" si="38"/>
        <v>-0.60763848372228979</v>
      </c>
      <c r="AQ35" s="292">
        <f t="shared" si="38"/>
        <v>-0.6071549432168899</v>
      </c>
      <c r="AR35" s="292">
        <f t="shared" si="38"/>
        <v>-0.60517096264663839</v>
      </c>
      <c r="AS35" s="292">
        <f t="shared" si="38"/>
        <v>-0.59705889636870779</v>
      </c>
      <c r="AT35" s="292">
        <f t="shared" si="38"/>
        <v>-0.56434025024088919</v>
      </c>
      <c r="AU35" s="292">
        <f t="shared" si="33"/>
        <v>-0.43844286573138724</v>
      </c>
      <c r="AV35" s="292">
        <f t="shared" si="9"/>
        <v>-1.1411442543565839E-2</v>
      </c>
      <c r="AW35" s="292">
        <v>-27000</v>
      </c>
      <c r="AX35" s="292">
        <f t="shared" si="1"/>
        <v>4.1927211515416368E-3</v>
      </c>
      <c r="AY35" s="292">
        <f t="shared" si="2"/>
        <v>-1.1411442543565839E-2</v>
      </c>
      <c r="AZ35" s="292">
        <f t="shared" si="3"/>
        <v>1.5604163695107476E-2</v>
      </c>
      <c r="BA35" s="292">
        <f t="shared" si="4"/>
        <v>0.85882746773181795</v>
      </c>
      <c r="BB35" s="292">
        <f t="shared" si="10"/>
        <v>0.51058036961214515</v>
      </c>
      <c r="BC35" s="292">
        <f t="shared" si="5"/>
        <v>2.0669407892001628</v>
      </c>
      <c r="BD35" s="292">
        <f t="shared" si="6"/>
        <v>1.6784140859410135</v>
      </c>
      <c r="BE35" s="292">
        <f t="shared" si="39"/>
        <v>1.7813324977339238</v>
      </c>
      <c r="BF35" s="292">
        <f t="shared" si="39"/>
        <v>1.7813324922171276</v>
      </c>
      <c r="BG35" s="292">
        <f t="shared" si="39"/>
        <v>1.7813325812325158</v>
      </c>
      <c r="BH35" s="292">
        <f t="shared" si="39"/>
        <v>1.7813311449343421</v>
      </c>
      <c r="BI35" s="292">
        <f t="shared" si="39"/>
        <v>1.7813543189896763</v>
      </c>
      <c r="BJ35" s="292">
        <f t="shared" si="39"/>
        <v>1.7809801082018977</v>
      </c>
      <c r="BK35" s="292">
        <f t="shared" si="39"/>
        <v>1.7869447538349892</v>
      </c>
      <c r="BL35" s="292">
        <f t="shared" si="11"/>
        <v>1.4913237646068209</v>
      </c>
    </row>
    <row r="36" spans="1:64" s="292" customFormat="1" ht="12.95" customHeight="1" x14ac:dyDescent="0.2">
      <c r="A36" s="294" t="s">
        <v>178</v>
      </c>
      <c r="C36" s="375">
        <v>16887.722000000002</v>
      </c>
      <c r="D36" s="247" t="s">
        <v>230</v>
      </c>
      <c r="E36" s="292">
        <f t="shared" si="13"/>
        <v>-52627.963480379876</v>
      </c>
      <c r="F36" s="292">
        <f t="shared" si="14"/>
        <v>-52628</v>
      </c>
      <c r="G36" s="292">
        <f t="shared" si="15"/>
        <v>1.571648000026471E-2</v>
      </c>
      <c r="I36" s="292">
        <f t="shared" si="35"/>
        <v>1.571648000026471E-2</v>
      </c>
      <c r="P36" s="292">
        <f t="shared" si="16"/>
        <v>-8.7686526916933613E-2</v>
      </c>
      <c r="Q36" s="292">
        <f t="shared" si="17"/>
        <v>9.606878459057297E-2</v>
      </c>
      <c r="R36" s="292">
        <f t="shared" si="18"/>
        <v>8.3822576736393567E-3</v>
      </c>
      <c r="S36" s="377">
        <f t="shared" si="34"/>
        <v>1869.2220000000016</v>
      </c>
      <c r="T36" s="294"/>
      <c r="U36" s="292">
        <f t="shared" si="19"/>
        <v>5.3790817136369811E-5</v>
      </c>
      <c r="V36" s="292">
        <f t="shared" si="36"/>
        <v>6.0000000000000001E-3</v>
      </c>
      <c r="W36" s="292">
        <f t="shared" si="20"/>
        <v>3.2274490281821888E-7</v>
      </c>
      <c r="Z36" s="292">
        <f t="shared" si="21"/>
        <v>-52628</v>
      </c>
      <c r="AA36" s="292">
        <f t="shared" si="22"/>
        <v>1.1395295981110325E-2</v>
      </c>
      <c r="AC36" s="292">
        <f t="shared" si="37"/>
        <v>6.9244285493266278E-2</v>
      </c>
      <c r="AF36" s="292">
        <f t="shared" si="24"/>
        <v>4.3211840191543852E-3</v>
      </c>
      <c r="AG36" s="292">
        <f t="shared" si="25"/>
        <v>1.1203578796437147E-7</v>
      </c>
      <c r="AH36" s="292">
        <f t="shared" si="26"/>
        <v>-5.3527805493001575E-2</v>
      </c>
      <c r="AI36" s="292">
        <f t="shared" si="27"/>
        <v>1.2063443598145154</v>
      </c>
      <c r="AJ36" s="292">
        <f t="shared" si="28"/>
        <v>-0.72376866675646168</v>
      </c>
      <c r="AK36" s="292">
        <f t="shared" si="29"/>
        <v>-0.21299780161699941</v>
      </c>
      <c r="AL36" s="292">
        <f t="shared" si="30"/>
        <v>-0.80126321151755364</v>
      </c>
      <c r="AM36" s="292">
        <f t="shared" si="31"/>
        <v>-0.42353792558409858</v>
      </c>
      <c r="AN36" s="292">
        <f t="shared" si="38"/>
        <v>-0.60480143316635893</v>
      </c>
      <c r="AO36" s="292">
        <f t="shared" si="38"/>
        <v>-0.60477257225993841</v>
      </c>
      <c r="AP36" s="292">
        <f t="shared" si="38"/>
        <v>-0.60465427389943227</v>
      </c>
      <c r="AQ36" s="292">
        <f t="shared" si="38"/>
        <v>-0.60416948014681204</v>
      </c>
      <c r="AR36" s="292">
        <f t="shared" si="38"/>
        <v>-0.60218445751304939</v>
      </c>
      <c r="AS36" s="292">
        <f t="shared" si="38"/>
        <v>-0.5940846494613703</v>
      </c>
      <c r="AT36" s="292">
        <f t="shared" si="38"/>
        <v>-0.56147775616917617</v>
      </c>
      <c r="AU36" s="292">
        <f t="shared" si="33"/>
        <v>-0.43618653246651284</v>
      </c>
      <c r="AV36" s="292">
        <f t="shared" si="9"/>
        <v>-1.3224825140994829E-2</v>
      </c>
      <c r="AW36" s="292">
        <v>-26000</v>
      </c>
      <c r="AX36" s="292">
        <f t="shared" si="1"/>
        <v>6.6521505218715728E-3</v>
      </c>
      <c r="AY36" s="292">
        <f t="shared" si="2"/>
        <v>-1.3224825140994829E-2</v>
      </c>
      <c r="AZ36" s="292">
        <f t="shared" si="3"/>
        <v>1.9876975662866402E-2</v>
      </c>
      <c r="BA36" s="292">
        <f t="shared" si="4"/>
        <v>0.84281519846766573</v>
      </c>
      <c r="BB36" s="292">
        <f t="shared" si="10"/>
        <v>0.56328309614492711</v>
      </c>
      <c r="BC36" s="292">
        <f t="shared" si="5"/>
        <v>2.1294350185158208</v>
      </c>
      <c r="BD36" s="292">
        <f t="shared" si="6"/>
        <v>1.8043314238205854</v>
      </c>
      <c r="BE36" s="292">
        <f t="shared" si="39"/>
        <v>1.8514860106258535</v>
      </c>
      <c r="BF36" s="292">
        <f t="shared" si="39"/>
        <v>1.8514859627722364</v>
      </c>
      <c r="BG36" s="292">
        <f t="shared" si="39"/>
        <v>1.8514865452744595</v>
      </c>
      <c r="BH36" s="292">
        <f t="shared" si="39"/>
        <v>1.851479454636602</v>
      </c>
      <c r="BI36" s="292">
        <f t="shared" si="39"/>
        <v>1.8515657551473859</v>
      </c>
      <c r="BJ36" s="292">
        <f t="shared" si="39"/>
        <v>1.8505136249962733</v>
      </c>
      <c r="BK36" s="292">
        <f t="shared" si="39"/>
        <v>1.8630891875700359</v>
      </c>
      <c r="BL36" s="292">
        <f t="shared" si="11"/>
        <v>1.5665348734359665</v>
      </c>
    </row>
    <row r="37" spans="1:64" s="292" customFormat="1" ht="12.95" customHeight="1" x14ac:dyDescent="0.2">
      <c r="A37" s="294" t="s">
        <v>178</v>
      </c>
      <c r="C37" s="375">
        <v>16918.682000000001</v>
      </c>
      <c r="D37" s="247" t="s">
        <v>230</v>
      </c>
      <c r="E37" s="292">
        <f t="shared" si="13"/>
        <v>-52556.023234282889</v>
      </c>
      <c r="F37" s="292">
        <f t="shared" si="14"/>
        <v>-52556</v>
      </c>
      <c r="G37" s="292">
        <f t="shared" si="15"/>
        <v>-9.9990399976377375E-3</v>
      </c>
      <c r="I37" s="292">
        <f t="shared" si="35"/>
        <v>-9.9990399976377375E-3</v>
      </c>
      <c r="P37" s="292">
        <f t="shared" si="16"/>
        <v>-8.7622556119494904E-2</v>
      </c>
      <c r="Q37" s="292">
        <f t="shared" si="17"/>
        <v>9.5634525465232323E-2</v>
      </c>
      <c r="R37" s="292">
        <f t="shared" si="18"/>
        <v>8.0119693457374186E-3</v>
      </c>
      <c r="S37" s="377">
        <f t="shared" si="34"/>
        <v>1900.1820000000007</v>
      </c>
      <c r="T37" s="294"/>
      <c r="U37" s="292">
        <f t="shared" si="19"/>
        <v>3.2439645756714717E-4</v>
      </c>
      <c r="V37" s="292">
        <f t="shared" si="36"/>
        <v>6.0000000000000001E-3</v>
      </c>
      <c r="W37" s="292">
        <f t="shared" si="20"/>
        <v>1.9463787454028832E-6</v>
      </c>
      <c r="Z37" s="292">
        <f t="shared" si="21"/>
        <v>-52556</v>
      </c>
      <c r="AA37" s="292">
        <f t="shared" si="22"/>
        <v>1.0857446323259169E-2</v>
      </c>
      <c r="AC37" s="292">
        <f t="shared" si="37"/>
        <v>4.3771643401009384E-2</v>
      </c>
      <c r="AF37" s="292">
        <f t="shared" si="24"/>
        <v>-2.0856486320896907E-2</v>
      </c>
      <c r="AG37" s="292">
        <f t="shared" si="25"/>
        <v>2.6099581299225587E-6</v>
      </c>
      <c r="AH37" s="292">
        <f t="shared" si="26"/>
        <v>-5.3770683398647122E-2</v>
      </c>
      <c r="AI37" s="292">
        <f t="shared" si="27"/>
        <v>1.208266074955793</v>
      </c>
      <c r="AJ37" s="292">
        <f t="shared" si="28"/>
        <v>-0.72999212070689157</v>
      </c>
      <c r="AK37" s="292">
        <f t="shared" si="29"/>
        <v>-0.21111916147864179</v>
      </c>
      <c r="AL37" s="292">
        <f t="shared" si="30"/>
        <v>-0.79220107933619921</v>
      </c>
      <c r="AM37" s="292">
        <f t="shared" si="31"/>
        <v>-0.41820425626544444</v>
      </c>
      <c r="AN37" s="292">
        <f t="shared" si="38"/>
        <v>-0.59763301785535206</v>
      </c>
      <c r="AO37" s="292">
        <f t="shared" si="38"/>
        <v>-0.59760369879617847</v>
      </c>
      <c r="AP37" s="292">
        <f t="shared" si="38"/>
        <v>-0.59748411194570894</v>
      </c>
      <c r="AQ37" s="292">
        <f t="shared" si="38"/>
        <v>-0.596996440731829</v>
      </c>
      <c r="AR37" s="292">
        <f t="shared" si="38"/>
        <v>-0.59500940397378055</v>
      </c>
      <c r="AS37" s="292">
        <f t="shared" si="38"/>
        <v>-0.58694053480217812</v>
      </c>
      <c r="AT37" s="292">
        <f t="shared" si="38"/>
        <v>-0.55460517380125263</v>
      </c>
      <c r="AU37" s="292">
        <f t="shared" si="33"/>
        <v>-0.43077133263081446</v>
      </c>
      <c r="AV37" s="292">
        <f t="shared" si="9"/>
        <v>-1.4950692511752205E-2</v>
      </c>
      <c r="AW37" s="292">
        <v>-25000</v>
      </c>
      <c r="AX37" s="292">
        <f t="shared" si="1"/>
        <v>9.0265818878456222E-3</v>
      </c>
      <c r="AY37" s="292">
        <f t="shared" si="2"/>
        <v>-1.4950692511752205E-2</v>
      </c>
      <c r="AZ37" s="292">
        <f t="shared" si="3"/>
        <v>2.3977274399597827E-2</v>
      </c>
      <c r="BA37" s="292">
        <f t="shared" si="4"/>
        <v>0.82795883605611498</v>
      </c>
      <c r="BB37" s="292">
        <f t="shared" si="10"/>
        <v>0.61201151620641825</v>
      </c>
      <c r="BC37" s="292">
        <f t="shared" si="5"/>
        <v>2.1896827377513719</v>
      </c>
      <c r="BD37" s="292">
        <f t="shared" si="6"/>
        <v>1.9399386156878007</v>
      </c>
      <c r="BE37" s="292">
        <f t="shared" si="39"/>
        <v>1.920367177545395</v>
      </c>
      <c r="BF37" s="292">
        <f t="shared" si="39"/>
        <v>1.9203669685089362</v>
      </c>
      <c r="BG37" s="292">
        <f t="shared" si="39"/>
        <v>1.9203690265739379</v>
      </c>
      <c r="BH37" s="292">
        <f t="shared" si="39"/>
        <v>1.9203487634229841</v>
      </c>
      <c r="BI37" s="292">
        <f t="shared" si="39"/>
        <v>1.9205482199004251</v>
      </c>
      <c r="BJ37" s="292">
        <f t="shared" si="39"/>
        <v>1.9185801338474879</v>
      </c>
      <c r="BK37" s="292">
        <f t="shared" si="39"/>
        <v>1.9375568899087876</v>
      </c>
      <c r="BL37" s="292">
        <f t="shared" si="11"/>
        <v>1.6417459822651117</v>
      </c>
    </row>
    <row r="38" spans="1:64" s="292" customFormat="1" ht="12.95" customHeight="1" x14ac:dyDescent="0.2">
      <c r="A38" s="294" t="s">
        <v>178</v>
      </c>
      <c r="C38" s="375">
        <v>16922.595000000001</v>
      </c>
      <c r="D38" s="247" t="s">
        <v>230</v>
      </c>
      <c r="E38" s="292">
        <f t="shared" si="13"/>
        <v>-52546.930786512297</v>
      </c>
      <c r="F38" s="292">
        <f t="shared" si="14"/>
        <v>-52547</v>
      </c>
      <c r="G38" s="292">
        <f t="shared" si="15"/>
        <v>2.978652000092552E-2</v>
      </c>
      <c r="I38" s="292">
        <f t="shared" si="35"/>
        <v>2.978652000092552E-2</v>
      </c>
      <c r="P38" s="292">
        <f t="shared" si="16"/>
        <v>-8.7614439905362759E-2</v>
      </c>
      <c r="Q38" s="292">
        <f t="shared" si="17"/>
        <v>9.5580288236626579E-2</v>
      </c>
      <c r="R38" s="292">
        <f t="shared" si="18"/>
        <v>7.9658483312638195E-3</v>
      </c>
      <c r="S38" s="377">
        <f t="shared" si="34"/>
        <v>1904.0950000000012</v>
      </c>
      <c r="T38" s="294"/>
      <c r="U38" s="292">
        <f t="shared" si="19"/>
        <v>4.7614171211517674E-4</v>
      </c>
      <c r="V38" s="292">
        <f t="shared" si="36"/>
        <v>6.0000000000000001E-3</v>
      </c>
      <c r="W38" s="292">
        <f t="shared" si="20"/>
        <v>2.8568502726910605E-6</v>
      </c>
      <c r="Z38" s="292">
        <f t="shared" si="21"/>
        <v>-52547</v>
      </c>
      <c r="AA38" s="292">
        <f t="shared" si="22"/>
        <v>1.0790414085254274E-2</v>
      </c>
      <c r="AC38" s="292">
        <f t="shared" si="37"/>
        <v>8.3587396067851955E-2</v>
      </c>
      <c r="AF38" s="292">
        <f t="shared" si="24"/>
        <v>1.8996105915671246E-2</v>
      </c>
      <c r="AG38" s="292">
        <f t="shared" si="25"/>
        <v>2.1651122397564011E-6</v>
      </c>
      <c r="AH38" s="292">
        <f t="shared" si="26"/>
        <v>-5.3800876066926434E-2</v>
      </c>
      <c r="AI38" s="292">
        <f t="shared" si="27"/>
        <v>1.2085055173687538</v>
      </c>
      <c r="AJ38" s="292">
        <f t="shared" si="28"/>
        <v>-0.73076723115175746</v>
      </c>
      <c r="AK38" s="292">
        <f t="shared" si="29"/>
        <v>-0.21088268669505592</v>
      </c>
      <c r="AL38" s="292">
        <f t="shared" si="30"/>
        <v>-0.79106628626217912</v>
      </c>
      <c r="AM38" s="292">
        <f t="shared" si="31"/>
        <v>-0.41753778309892503</v>
      </c>
      <c r="AN38" s="292">
        <f t="shared" si="38"/>
        <v>-0.5967361647413244</v>
      </c>
      <c r="AO38" s="292">
        <f t="shared" si="38"/>
        <v>-0.59670678904507624</v>
      </c>
      <c r="AP38" s="292">
        <f t="shared" si="38"/>
        <v>-0.59658704423092845</v>
      </c>
      <c r="AQ38" s="292">
        <f t="shared" si="38"/>
        <v>-0.59609902644196522</v>
      </c>
      <c r="AR38" s="292">
        <f t="shared" si="38"/>
        <v>-0.59411178652356467</v>
      </c>
      <c r="AS38" s="292">
        <f t="shared" si="38"/>
        <v>-0.58604693552572207</v>
      </c>
      <c r="AT38" s="292">
        <f t="shared" si="38"/>
        <v>-0.55374584479886335</v>
      </c>
      <c r="AU38" s="292">
        <f t="shared" si="33"/>
        <v>-0.4300944326513525</v>
      </c>
      <c r="AV38" s="292">
        <f t="shared" si="9"/>
        <v>-1.6589044655837992E-2</v>
      </c>
      <c r="AW38" s="292">
        <v>-24000</v>
      </c>
      <c r="AX38" s="292">
        <f t="shared" si="1"/>
        <v>1.1307611431123837E-2</v>
      </c>
      <c r="AY38" s="292">
        <f t="shared" si="2"/>
        <v>-1.6589044655837992E-2</v>
      </c>
      <c r="AZ38" s="292">
        <f t="shared" si="3"/>
        <v>2.7896656086961829E-2</v>
      </c>
      <c r="BA38" s="292">
        <f t="shared" si="4"/>
        <v>0.81419922180324256</v>
      </c>
      <c r="BB38" s="292">
        <f t="shared" si="10"/>
        <v>0.65697818346887393</v>
      </c>
      <c r="BC38" s="292">
        <f t="shared" si="5"/>
        <v>2.2478846829225025</v>
      </c>
      <c r="BD38" s="292">
        <f t="shared" si="6"/>
        <v>2.0868948460380583</v>
      </c>
      <c r="BE38" s="292">
        <f t="shared" si="39"/>
        <v>1.9880688960038448</v>
      </c>
      <c r="BF38" s="292">
        <f t="shared" si="39"/>
        <v>1.9880682561737553</v>
      </c>
      <c r="BG38" s="292">
        <f t="shared" si="39"/>
        <v>1.9880735798493596</v>
      </c>
      <c r="BH38" s="292">
        <f t="shared" si="39"/>
        <v>1.9880292825143469</v>
      </c>
      <c r="BI38" s="292">
        <f t="shared" si="39"/>
        <v>1.9883977378581121</v>
      </c>
      <c r="BJ38" s="292">
        <f t="shared" si="39"/>
        <v>1.9853236270048136</v>
      </c>
      <c r="BK38" s="292">
        <f t="shared" si="39"/>
        <v>2.0103520641048922</v>
      </c>
      <c r="BL38" s="292">
        <f t="shared" si="11"/>
        <v>1.7169570910942569</v>
      </c>
    </row>
    <row r="39" spans="1:64" s="292" customFormat="1" ht="12.95" customHeight="1" x14ac:dyDescent="0.2">
      <c r="A39" s="294" t="s">
        <v>178</v>
      </c>
      <c r="C39" s="375">
        <v>16973.567999999999</v>
      </c>
      <c r="D39" s="247" t="s">
        <v>230</v>
      </c>
      <c r="E39" s="292">
        <f t="shared" si="13"/>
        <v>-52428.487305753202</v>
      </c>
      <c r="F39" s="292">
        <f t="shared" si="14"/>
        <v>-52428.5</v>
      </c>
      <c r="G39" s="292">
        <f t="shared" si="15"/>
        <v>5.4630599988740869E-3</v>
      </c>
      <c r="I39" s="292">
        <f t="shared" si="35"/>
        <v>5.4630599988740869E-3</v>
      </c>
      <c r="P39" s="292">
        <f t="shared" si="16"/>
        <v>-8.7505093898588016E-2</v>
      </c>
      <c r="Q39" s="292">
        <f t="shared" si="17"/>
        <v>9.4867100724321404E-2</v>
      </c>
      <c r="R39" s="292">
        <f t="shared" si="18"/>
        <v>7.3620068257333887E-3</v>
      </c>
      <c r="S39" s="377">
        <f t="shared" si="34"/>
        <v>1955.0679999999993</v>
      </c>
      <c r="T39" s="294"/>
      <c r="U39" s="292">
        <f t="shared" si="19"/>
        <v>3.6059990512390114E-6</v>
      </c>
      <c r="V39" s="292">
        <f t="shared" si="36"/>
        <v>6.0000000000000001E-3</v>
      </c>
      <c r="W39" s="292">
        <f t="shared" si="20"/>
        <v>2.163599430743407E-8</v>
      </c>
      <c r="Z39" s="292">
        <f t="shared" si="21"/>
        <v>-52428.5</v>
      </c>
      <c r="AA39" s="292">
        <f t="shared" si="22"/>
        <v>9.9119840962873518E-3</v>
      </c>
      <c r="AC39" s="292">
        <f t="shared" si="37"/>
        <v>5.9657972842887819E-2</v>
      </c>
      <c r="AF39" s="292">
        <f t="shared" si="24"/>
        <v>-4.4489240974132649E-3</v>
      </c>
      <c r="AG39" s="292">
        <f t="shared" si="25"/>
        <v>1.187575537472666E-7</v>
      </c>
      <c r="AH39" s="292">
        <f t="shared" si="26"/>
        <v>-5.4194912844013732E-2</v>
      </c>
      <c r="AI39" s="292">
        <f t="shared" si="27"/>
        <v>1.2116417089216203</v>
      </c>
      <c r="AJ39" s="292">
        <f t="shared" si="28"/>
        <v>-0.74091280802137771</v>
      </c>
      <c r="AK39" s="292">
        <f t="shared" si="29"/>
        <v>-0.20773503644227417</v>
      </c>
      <c r="AL39" s="292">
        <f t="shared" si="30"/>
        <v>-0.77608300816976483</v>
      </c>
      <c r="AM39" s="292">
        <f t="shared" si="31"/>
        <v>-0.40876733842309176</v>
      </c>
      <c r="AN39" s="292">
        <f t="shared" si="38"/>
        <v>-0.5849110831981279</v>
      </c>
      <c r="AO39" s="292">
        <f t="shared" si="38"/>
        <v>-0.58488097582261878</v>
      </c>
      <c r="AP39" s="292">
        <f t="shared" si="38"/>
        <v>-0.58475921799986574</v>
      </c>
      <c r="AQ39" s="292">
        <f t="shared" si="38"/>
        <v>-0.58426691486801208</v>
      </c>
      <c r="AR39" s="292">
        <f t="shared" si="38"/>
        <v>-0.58227801742245067</v>
      </c>
      <c r="AS39" s="292">
        <f t="shared" si="38"/>
        <v>-0.57426919782767749</v>
      </c>
      <c r="AT39" s="292">
        <f t="shared" si="38"/>
        <v>-0.54242609393536978</v>
      </c>
      <c r="AU39" s="292">
        <f t="shared" si="33"/>
        <v>-0.42118191625509827</v>
      </c>
      <c r="AV39" s="292">
        <f t="shared" si="9"/>
        <v>-1.8139881573252171E-2</v>
      </c>
      <c r="AW39" s="292">
        <v>-23000</v>
      </c>
      <c r="AX39" s="292">
        <f t="shared" si="1"/>
        <v>1.3488324888028452E-2</v>
      </c>
      <c r="AY39" s="292">
        <f t="shared" si="2"/>
        <v>-1.8139881573252171E-2</v>
      </c>
      <c r="AZ39" s="292">
        <f t="shared" si="3"/>
        <v>3.1628206461280624E-2</v>
      </c>
      <c r="BA39" s="292">
        <f t="shared" si="4"/>
        <v>0.80147859133558497</v>
      </c>
      <c r="BB39" s="292">
        <f t="shared" si="10"/>
        <v>0.69838885666001027</v>
      </c>
      <c r="BC39" s="292">
        <f t="shared" si="5"/>
        <v>2.3042250840640306</v>
      </c>
      <c r="BD39" s="292">
        <f t="shared" si="6"/>
        <v>2.2472174293030034</v>
      </c>
      <c r="BE39" s="292">
        <f t="shared" si="39"/>
        <v>2.0546792502441962</v>
      </c>
      <c r="BF39" s="292">
        <f t="shared" si="39"/>
        <v>2.0546776915862033</v>
      </c>
      <c r="BG39" s="292">
        <f t="shared" si="39"/>
        <v>2.0546889890524684</v>
      </c>
      <c r="BH39" s="292">
        <f t="shared" si="39"/>
        <v>2.0546070972473092</v>
      </c>
      <c r="BI39" s="292">
        <f t="shared" si="39"/>
        <v>2.0552004166924922</v>
      </c>
      <c r="BJ39" s="292">
        <f t="shared" si="39"/>
        <v>2.0508864481614144</v>
      </c>
      <c r="BK39" s="292">
        <f t="shared" si="39"/>
        <v>2.0814883699611499</v>
      </c>
      <c r="BL39" s="292">
        <f t="shared" si="11"/>
        <v>1.792168199923402</v>
      </c>
    </row>
    <row r="40" spans="1:64" s="292" customFormat="1" ht="12.95" customHeight="1" x14ac:dyDescent="0.2">
      <c r="A40" s="294" t="s">
        <v>178</v>
      </c>
      <c r="C40" s="375">
        <v>17195.856</v>
      </c>
      <c r="D40" s="247" t="s">
        <v>230</v>
      </c>
      <c r="E40" s="292">
        <f t="shared" si="13"/>
        <v>-51911.967492303367</v>
      </c>
      <c r="F40" s="292">
        <f t="shared" si="14"/>
        <v>-51912</v>
      </c>
      <c r="G40" s="292">
        <f t="shared" si="15"/>
        <v>1.398992000031285E-2</v>
      </c>
      <c r="I40" s="292">
        <f t="shared" si="35"/>
        <v>1.398992000031285E-2</v>
      </c>
      <c r="P40" s="292">
        <f t="shared" si="16"/>
        <v>-8.6974730306232526E-2</v>
      </c>
      <c r="Q40" s="292">
        <f t="shared" si="17"/>
        <v>9.1778884560674082E-2</v>
      </c>
      <c r="R40" s="292">
        <f t="shared" si="18"/>
        <v>4.8041542544415561E-3</v>
      </c>
      <c r="S40" s="377">
        <f t="shared" si="34"/>
        <v>2177.3559999999998</v>
      </c>
      <c r="T40" s="294"/>
      <c r="U40" s="292">
        <f t="shared" si="19"/>
        <v>8.4378292338022412E-5</v>
      </c>
      <c r="V40" s="292">
        <f t="shared" si="36"/>
        <v>6.0000000000000001E-3</v>
      </c>
      <c r="W40" s="292">
        <f t="shared" si="20"/>
        <v>5.0626975402813452E-7</v>
      </c>
      <c r="Z40" s="292">
        <f t="shared" si="21"/>
        <v>-51912</v>
      </c>
      <c r="AA40" s="292">
        <f t="shared" si="22"/>
        <v>6.1761567599138492E-3</v>
      </c>
      <c r="AC40" s="292">
        <f t="shared" si="37"/>
        <v>6.982371132256146E-2</v>
      </c>
      <c r="AF40" s="292">
        <f t="shared" si="24"/>
        <v>7.8137632403990007E-3</v>
      </c>
      <c r="AG40" s="292">
        <f t="shared" si="25"/>
        <v>3.6632937586206411E-7</v>
      </c>
      <c r="AH40" s="292">
        <f t="shared" si="26"/>
        <v>-5.583379132224861E-2</v>
      </c>
      <c r="AI40" s="292">
        <f t="shared" si="27"/>
        <v>1.2249205342471892</v>
      </c>
      <c r="AJ40" s="292">
        <f t="shared" si="28"/>
        <v>-0.78371869385081527</v>
      </c>
      <c r="AK40" s="292">
        <f t="shared" si="29"/>
        <v>-0.19327910284067404</v>
      </c>
      <c r="AL40" s="292">
        <f t="shared" si="30"/>
        <v>-0.70988097735755951</v>
      </c>
      <c r="AM40" s="292">
        <f t="shared" si="31"/>
        <v>-0.37063744380692681</v>
      </c>
      <c r="AN40" s="292">
        <f t="shared" si="38"/>
        <v>-0.53301794568035021</v>
      </c>
      <c r="AO40" s="292">
        <f t="shared" si="38"/>
        <v>-0.5329850206096054</v>
      </c>
      <c r="AP40" s="292">
        <f t="shared" si="38"/>
        <v>-0.53285612132918891</v>
      </c>
      <c r="AQ40" s="292">
        <f t="shared" si="38"/>
        <v>-0.53235158415574646</v>
      </c>
      <c r="AR40" s="292">
        <f t="shared" si="38"/>
        <v>-0.53037816560840401</v>
      </c>
      <c r="AS40" s="292">
        <f t="shared" si="38"/>
        <v>-0.52268121245054322</v>
      </c>
      <c r="AT40" s="292">
        <f t="shared" si="38"/>
        <v>-0.49297731012049073</v>
      </c>
      <c r="AU40" s="292">
        <f t="shared" si="33"/>
        <v>-0.38233537854484467</v>
      </c>
      <c r="AV40" s="292">
        <f t="shared" si="9"/>
        <v>-1.9603203263994749E-2</v>
      </c>
      <c r="AW40" s="292">
        <v>-22000</v>
      </c>
      <c r="AX40" s="292">
        <f t="shared" si="1"/>
        <v>1.5563055334180918E-2</v>
      </c>
      <c r="AY40" s="292">
        <f t="shared" si="2"/>
        <v>-1.9603203263994749E-2</v>
      </c>
      <c r="AZ40" s="292">
        <f t="shared" si="3"/>
        <v>3.5166258598175668E-2</v>
      </c>
      <c r="BA40" s="292">
        <f t="shared" si="4"/>
        <v>0.78974158911574943</v>
      </c>
      <c r="BB40" s="292">
        <f t="shared" si="10"/>
        <v>0.73643939814323633</v>
      </c>
      <c r="BC40" s="292">
        <f t="shared" si="5"/>
        <v>2.3588730788453032</v>
      </c>
      <c r="BD40" s="292">
        <f t="shared" si="6"/>
        <v>2.4233885073054049</v>
      </c>
      <c r="BE40" s="292">
        <f t="shared" si="39"/>
        <v>2.1202816707603169</v>
      </c>
      <c r="BF40" s="292">
        <f t="shared" si="39"/>
        <v>2.1202784430750197</v>
      </c>
      <c r="BG40" s="292">
        <f t="shared" si="39"/>
        <v>2.1202992832217862</v>
      </c>
      <c r="BH40" s="292">
        <f t="shared" si="39"/>
        <v>2.1201647124659062</v>
      </c>
      <c r="BI40" s="292">
        <f t="shared" si="39"/>
        <v>2.1210331537924976</v>
      </c>
      <c r="BJ40" s="292">
        <f t="shared" si="39"/>
        <v>2.1154068755859563</v>
      </c>
      <c r="BK40" s="292">
        <f t="shared" si="39"/>
        <v>2.150988846596376</v>
      </c>
      <c r="BL40" s="292">
        <f t="shared" si="11"/>
        <v>1.8673793087525472</v>
      </c>
    </row>
    <row r="41" spans="1:64" s="292" customFormat="1" ht="12.95" customHeight="1" x14ac:dyDescent="0.2">
      <c r="A41" s="294" t="s">
        <v>178</v>
      </c>
      <c r="C41" s="375">
        <v>17235.856</v>
      </c>
      <c r="D41" s="247" t="s">
        <v>230</v>
      </c>
      <c r="E41" s="292">
        <f t="shared" si="13"/>
        <v>-51819.021437914496</v>
      </c>
      <c r="F41" s="292">
        <f t="shared" si="14"/>
        <v>-51819</v>
      </c>
      <c r="G41" s="292">
        <f t="shared" si="15"/>
        <v>-9.2259599987301044E-3</v>
      </c>
      <c r="I41" s="292">
        <f t="shared" si="35"/>
        <v>-9.2259599987301044E-3</v>
      </c>
      <c r="P41" s="292">
        <f t="shared" si="16"/>
        <v>-8.6869968841252185E-2</v>
      </c>
      <c r="Q41" s="292">
        <f t="shared" si="17"/>
        <v>9.1226337860200721E-2</v>
      </c>
      <c r="R41" s="292">
        <f t="shared" si="18"/>
        <v>4.356369018948536E-3</v>
      </c>
      <c r="S41" s="377">
        <f t="shared" si="34"/>
        <v>2217.3559999999998</v>
      </c>
      <c r="T41" s="294"/>
      <c r="U41" s="292">
        <f t="shared" si="19"/>
        <v>1.8447966154447521E-4</v>
      </c>
      <c r="V41" s="292">
        <f t="shared" si="36"/>
        <v>6.0000000000000001E-3</v>
      </c>
      <c r="W41" s="292">
        <f t="shared" si="20"/>
        <v>1.1068779692668513E-6</v>
      </c>
      <c r="Z41" s="292">
        <f t="shared" si="21"/>
        <v>-51819</v>
      </c>
      <c r="AA41" s="292">
        <f t="shared" si="22"/>
        <v>5.5200607602995666E-3</v>
      </c>
      <c r="AC41" s="292">
        <f t="shared" si="37"/>
        <v>4.688883506573302E-2</v>
      </c>
      <c r="AF41" s="292">
        <f t="shared" si="24"/>
        <v>-1.4746020759029671E-2</v>
      </c>
      <c r="AG41" s="292">
        <f t="shared" si="25"/>
        <v>1.304670769354404E-6</v>
      </c>
      <c r="AH41" s="292">
        <f t="shared" si="26"/>
        <v>-5.6114795064463124E-2</v>
      </c>
      <c r="AI41" s="292">
        <f t="shared" si="27"/>
        <v>1.2272373702822563</v>
      </c>
      <c r="AJ41" s="292">
        <f t="shared" si="28"/>
        <v>-0.7911595696699697</v>
      </c>
      <c r="AK41" s="292">
        <f t="shared" si="29"/>
        <v>-0.19054982515904209</v>
      </c>
      <c r="AL41" s="292">
        <f t="shared" si="30"/>
        <v>-0.69780889144150005</v>
      </c>
      <c r="AM41" s="292">
        <f t="shared" si="31"/>
        <v>-0.36378745834712117</v>
      </c>
      <c r="AN41" s="292">
        <f t="shared" ref="AN41:AT50" si="40">$AU41+$AB$7*SIN(AO41)</f>
        <v>-0.52361479707847824</v>
      </c>
      <c r="AO41" s="292">
        <f t="shared" si="40"/>
        <v>-0.52358144184952482</v>
      </c>
      <c r="AP41" s="292">
        <f t="shared" si="40"/>
        <v>-0.52345157315378654</v>
      </c>
      <c r="AQ41" s="292">
        <f t="shared" si="40"/>
        <v>-0.52294602163676163</v>
      </c>
      <c r="AR41" s="292">
        <f t="shared" si="40"/>
        <v>-0.52097941628773581</v>
      </c>
      <c r="AS41" s="292">
        <f t="shared" si="40"/>
        <v>-0.51335023114505396</v>
      </c>
      <c r="AT41" s="292">
        <f t="shared" si="40"/>
        <v>-0.4840554522462186</v>
      </c>
      <c r="AU41" s="292">
        <f t="shared" si="33"/>
        <v>-0.37534074542373475</v>
      </c>
      <c r="AV41" s="292">
        <f t="shared" si="9"/>
        <v>-2.0979009728065722E-2</v>
      </c>
      <c r="AW41" s="292">
        <v>-21000</v>
      </c>
      <c r="AX41" s="292">
        <f t="shared" si="1"/>
        <v>1.7527178304951364E-2</v>
      </c>
      <c r="AY41" s="292">
        <f t="shared" si="2"/>
        <v>-2.0979009728065722E-2</v>
      </c>
      <c r="AZ41" s="292">
        <f t="shared" si="3"/>
        <v>3.8506188033017086E-2</v>
      </c>
      <c r="BA41" s="292">
        <f t="shared" si="4"/>
        <v>0.77893591051039346</v>
      </c>
      <c r="BB41" s="292">
        <f t="shared" si="10"/>
        <v>0.77131388433451886</v>
      </c>
      <c r="BC41" s="292">
        <f t="shared" si="5"/>
        <v>2.4119841087251879</v>
      </c>
      <c r="BD41" s="292">
        <f t="shared" si="6"/>
        <v>2.6185018180864961</v>
      </c>
      <c r="BE41" s="292">
        <f t="shared" si="39"/>
        <v>2.184955155605746</v>
      </c>
      <c r="BF41" s="292">
        <f t="shared" si="39"/>
        <v>2.1849492472059207</v>
      </c>
      <c r="BG41" s="292">
        <f t="shared" si="39"/>
        <v>2.1849838194610696</v>
      </c>
      <c r="BH41" s="292">
        <f t="shared" si="39"/>
        <v>2.1847815002117588</v>
      </c>
      <c r="BI41" s="292">
        <f t="shared" si="39"/>
        <v>2.1859646637571495</v>
      </c>
      <c r="BJ41" s="292">
        <f t="shared" si="39"/>
        <v>2.1790171047868827</v>
      </c>
      <c r="BK41" s="292">
        <f t="shared" si="39"/>
        <v>2.2188857821811876</v>
      </c>
      <c r="BL41" s="292">
        <f t="shared" si="11"/>
        <v>1.9425904175816924</v>
      </c>
    </row>
    <row r="42" spans="1:64" s="292" customFormat="1" ht="12.95" customHeight="1" x14ac:dyDescent="0.2">
      <c r="A42" s="294" t="s">
        <v>178</v>
      </c>
      <c r="C42" s="375">
        <v>17236.736000000001</v>
      </c>
      <c r="D42" s="247" t="s">
        <v>230</v>
      </c>
      <c r="E42" s="292">
        <f t="shared" si="13"/>
        <v>-51816.976624717943</v>
      </c>
      <c r="F42" s="292">
        <f t="shared" si="14"/>
        <v>-51817</v>
      </c>
      <c r="G42" s="292">
        <f t="shared" si="15"/>
        <v>1.0059719999844674E-2</v>
      </c>
      <c r="I42" s="292">
        <f t="shared" si="35"/>
        <v>1.0059719999844674E-2</v>
      </c>
      <c r="P42" s="292">
        <f t="shared" si="16"/>
        <v>-8.6867684928826849E-2</v>
      </c>
      <c r="Q42" s="292">
        <f t="shared" si="17"/>
        <v>9.1214466906092764E-2</v>
      </c>
      <c r="R42" s="292">
        <f t="shared" si="18"/>
        <v>4.346781977265915E-3</v>
      </c>
      <c r="S42" s="377">
        <f t="shared" si="34"/>
        <v>2218.2360000000008</v>
      </c>
      <c r="T42" s="294"/>
      <c r="U42" s="292">
        <f t="shared" si="19"/>
        <v>3.2637660849826101E-5</v>
      </c>
      <c r="V42" s="292">
        <f t="shared" si="36"/>
        <v>6.0000000000000001E-3</v>
      </c>
      <c r="W42" s="292">
        <f t="shared" si="20"/>
        <v>1.9582596509895661E-7</v>
      </c>
      <c r="Z42" s="292">
        <f t="shared" si="21"/>
        <v>-51817</v>
      </c>
      <c r="AA42" s="292">
        <f t="shared" si="22"/>
        <v>5.5060081268902203E-3</v>
      </c>
      <c r="AC42" s="292">
        <f t="shared" si="37"/>
        <v>6.6180509511504532E-2</v>
      </c>
      <c r="AF42" s="292">
        <f t="shared" si="24"/>
        <v>4.5537118729544537E-3</v>
      </c>
      <c r="AG42" s="292">
        <f t="shared" si="25"/>
        <v>1.2441775093131817E-7</v>
      </c>
      <c r="AH42" s="292">
        <f t="shared" si="26"/>
        <v>-5.6120789511659865E-2</v>
      </c>
      <c r="AI42" s="292">
        <f t="shared" si="27"/>
        <v>1.2272869274637452</v>
      </c>
      <c r="AJ42" s="292">
        <f t="shared" si="28"/>
        <v>-0.79131863178930983</v>
      </c>
      <c r="AK42" s="292">
        <f t="shared" si="29"/>
        <v>-0.19049071086283198</v>
      </c>
      <c r="AL42" s="292">
        <f t="shared" si="30"/>
        <v>-0.69754877643259972</v>
      </c>
      <c r="AM42" s="292">
        <f t="shared" si="31"/>
        <v>-0.3636401958281697</v>
      </c>
      <c r="AN42" s="292">
        <f t="shared" si="40"/>
        <v>-0.52341238410997049</v>
      </c>
      <c r="AO42" s="292">
        <f t="shared" si="40"/>
        <v>-0.52337901992526437</v>
      </c>
      <c r="AP42" s="292">
        <f t="shared" si="40"/>
        <v>-0.52324913153530783</v>
      </c>
      <c r="AQ42" s="292">
        <f t="shared" si="40"/>
        <v>-0.52274356238125641</v>
      </c>
      <c r="AR42" s="292">
        <f t="shared" si="40"/>
        <v>-0.52077711728293319</v>
      </c>
      <c r="AS42" s="292">
        <f t="shared" si="40"/>
        <v>-0.5131494281242186</v>
      </c>
      <c r="AT42" s="292">
        <f t="shared" si="40"/>
        <v>-0.48386352557498219</v>
      </c>
      <c r="AU42" s="292">
        <f t="shared" si="33"/>
        <v>-0.37519032320607604</v>
      </c>
      <c r="AV42" s="292">
        <f t="shared" si="9"/>
        <v>-2.2267300965465094E-2</v>
      </c>
      <c r="AW42" s="292">
        <v>-20000</v>
      </c>
      <c r="AX42" s="292">
        <f t="shared" si="1"/>
        <v>1.9376938959124484E-2</v>
      </c>
      <c r="AY42" s="292">
        <f t="shared" si="2"/>
        <v>-2.2267300965465094E-2</v>
      </c>
      <c r="AZ42" s="292">
        <f t="shared" si="3"/>
        <v>4.1644239924589578E-2</v>
      </c>
      <c r="BA42" s="292">
        <f t="shared" si="4"/>
        <v>0.76901267720365796</v>
      </c>
      <c r="BB42" s="292">
        <f t="shared" si="10"/>
        <v>0.80318357541806862</v>
      </c>
      <c r="BC42" s="292">
        <f t="shared" si="5"/>
        <v>2.4637012574031831</v>
      </c>
      <c r="BD42" s="292">
        <f t="shared" si="6"/>
        <v>2.8364682987218859</v>
      </c>
      <c r="BE42" s="292">
        <f t="shared" si="39"/>
        <v>2.2487745275760105</v>
      </c>
      <c r="BF42" s="292">
        <f t="shared" si="39"/>
        <v>2.2487647229761016</v>
      </c>
      <c r="BG42" s="292">
        <f t="shared" si="39"/>
        <v>2.2488174329874671</v>
      </c>
      <c r="BH42" s="292">
        <f t="shared" si="39"/>
        <v>2.2485340207775275</v>
      </c>
      <c r="BI42" s="292">
        <f t="shared" si="39"/>
        <v>2.2500567056410499</v>
      </c>
      <c r="BJ42" s="292">
        <f t="shared" si="39"/>
        <v>2.2418416315177963</v>
      </c>
      <c r="BK42" s="292">
        <f t="shared" si="39"/>
        <v>2.2852205313792413</v>
      </c>
      <c r="BL42" s="292">
        <f t="shared" si="11"/>
        <v>2.0178015264108375</v>
      </c>
    </row>
    <row r="43" spans="1:64" s="292" customFormat="1" ht="12.95" customHeight="1" x14ac:dyDescent="0.2">
      <c r="A43" s="294" t="s">
        <v>178</v>
      </c>
      <c r="C43" s="375">
        <v>17328.578000000001</v>
      </c>
      <c r="D43" s="247" t="s">
        <v>230</v>
      </c>
      <c r="E43" s="292">
        <f t="shared" si="13"/>
        <v>-51603.567836538372</v>
      </c>
      <c r="F43" s="292">
        <f t="shared" si="14"/>
        <v>-51603.5</v>
      </c>
      <c r="G43" s="292">
        <f t="shared" si="15"/>
        <v>-2.9193939997639973E-2</v>
      </c>
      <c r="I43" s="292">
        <f t="shared" si="35"/>
        <v>-2.9193939997639973E-2</v>
      </c>
      <c r="P43" s="292">
        <f t="shared" si="16"/>
        <v>-8.6616386129857822E-2</v>
      </c>
      <c r="Q43" s="292">
        <f t="shared" si="17"/>
        <v>8.9950092860408684E-2</v>
      </c>
      <c r="R43" s="292">
        <f t="shared" si="18"/>
        <v>3.3337067305508616E-3</v>
      </c>
      <c r="S43" s="377">
        <f t="shared" si="34"/>
        <v>2310.0780000000013</v>
      </c>
      <c r="T43" s="294"/>
      <c r="U43" s="292">
        <f t="shared" si="19"/>
        <v>1.0580478016739838E-3</v>
      </c>
      <c r="V43" s="292">
        <f t="shared" si="36"/>
        <v>6.0000000000000001E-3</v>
      </c>
      <c r="W43" s="292">
        <f t="shared" si="20"/>
        <v>6.3482868100439026E-6</v>
      </c>
      <c r="Z43" s="292">
        <f t="shared" si="21"/>
        <v>-51603.5</v>
      </c>
      <c r="AA43" s="292">
        <f t="shared" si="22"/>
        <v>4.0198532167615916E-3</v>
      </c>
      <c r="AC43" s="292">
        <f t="shared" si="37"/>
        <v>2.755480630092471E-2</v>
      </c>
      <c r="AF43" s="292">
        <f t="shared" si="24"/>
        <v>-3.3213793214401564E-2</v>
      </c>
      <c r="AG43" s="292">
        <f t="shared" si="25"/>
        <v>6.6189363581341652E-6</v>
      </c>
      <c r="AH43" s="292">
        <f t="shared" si="26"/>
        <v>-5.6748746298564683E-2</v>
      </c>
      <c r="AI43" s="292">
        <f t="shared" si="27"/>
        <v>1.2325101210616765</v>
      </c>
      <c r="AJ43" s="292">
        <f t="shared" si="28"/>
        <v>-0.80805909665728015</v>
      </c>
      <c r="AK43" s="292">
        <f t="shared" si="29"/>
        <v>-0.1840790643305788</v>
      </c>
      <c r="AL43" s="292">
        <f t="shared" si="30"/>
        <v>-0.66966155522990378</v>
      </c>
      <c r="AM43" s="292">
        <f t="shared" si="31"/>
        <v>-0.34793139587377209</v>
      </c>
      <c r="AN43" s="292">
        <f t="shared" si="40"/>
        <v>-0.50175821048509528</v>
      </c>
      <c r="AO43" s="292">
        <f t="shared" si="40"/>
        <v>-0.50172396601644043</v>
      </c>
      <c r="AP43" s="292">
        <f t="shared" si="40"/>
        <v>-0.50159226521086853</v>
      </c>
      <c r="AQ43" s="292">
        <f t="shared" si="40"/>
        <v>-0.50108584565698167</v>
      </c>
      <c r="AR43" s="292">
        <f t="shared" si="40"/>
        <v>-0.49913985326517119</v>
      </c>
      <c r="AS43" s="292">
        <f t="shared" si="40"/>
        <v>-0.49168115543921909</v>
      </c>
      <c r="AT43" s="292">
        <f t="shared" si="40"/>
        <v>-0.46336140241032986</v>
      </c>
      <c r="AU43" s="292">
        <f t="shared" si="33"/>
        <v>-0.35913275147105406</v>
      </c>
      <c r="AV43" s="292">
        <f t="shared" si="9"/>
        <v>-2.3468076976192864E-2</v>
      </c>
      <c r="AW43" s="292">
        <v>-19000</v>
      </c>
      <c r="AX43" s="292">
        <f t="shared" si="1"/>
        <v>2.1109306680978736E-2</v>
      </c>
      <c r="AY43" s="292">
        <f t="shared" si="2"/>
        <v>-2.3468076976192864E-2</v>
      </c>
      <c r="AZ43" s="292">
        <f t="shared" si="3"/>
        <v>4.45773836571716E-2</v>
      </c>
      <c r="BA43" s="292">
        <f t="shared" si="4"/>
        <v>0.75992662451489601</v>
      </c>
      <c r="BB43" s="292">
        <f t="shared" si="10"/>
        <v>0.83220648412353815</v>
      </c>
      <c r="BC43" s="292">
        <f t="shared" si="5"/>
        <v>2.5141565101838523</v>
      </c>
      <c r="BD43" s="292">
        <f t="shared" si="6"/>
        <v>3.0823100595676749</v>
      </c>
      <c r="BE43" s="292">
        <f t="shared" si="39"/>
        <v>2.311810710561168</v>
      </c>
      <c r="BF43" s="292">
        <f t="shared" si="39"/>
        <v>2.3117957066109258</v>
      </c>
      <c r="BG43" s="292">
        <f t="shared" si="39"/>
        <v>2.3118706544997818</v>
      </c>
      <c r="BH43" s="292">
        <f t="shared" si="39"/>
        <v>2.3114962127359631</v>
      </c>
      <c r="BI43" s="292">
        <f t="shared" si="39"/>
        <v>2.3133654078791004</v>
      </c>
      <c r="BJ43" s="292">
        <f t="shared" si="39"/>
        <v>2.3039960233790526</v>
      </c>
      <c r="BK43" s="292">
        <f t="shared" si="39"/>
        <v>2.3500432815261072</v>
      </c>
      <c r="BL43" s="292">
        <f t="shared" si="11"/>
        <v>2.0930126352399832</v>
      </c>
    </row>
    <row r="44" spans="1:64" s="292" customFormat="1" ht="12.95" customHeight="1" x14ac:dyDescent="0.2">
      <c r="A44" s="294" t="s">
        <v>178</v>
      </c>
      <c r="C44" s="375">
        <v>17530.851999999999</v>
      </c>
      <c r="D44" s="247" t="s">
        <v>230</v>
      </c>
      <c r="E44" s="292">
        <f t="shared" si="13"/>
        <v>-51133.553581402019</v>
      </c>
      <c r="F44" s="292">
        <f t="shared" si="14"/>
        <v>-51133.5</v>
      </c>
      <c r="G44" s="292">
        <f t="shared" si="15"/>
        <v>-2.3059139999531908E-2</v>
      </c>
      <c r="I44" s="292">
        <f t="shared" si="35"/>
        <v>-2.3059139999531908E-2</v>
      </c>
      <c r="P44" s="292">
        <f t="shared" si="16"/>
        <v>-8.601103842745815E-2</v>
      </c>
      <c r="Q44" s="292">
        <f t="shared" si="17"/>
        <v>8.7186594675198639E-2</v>
      </c>
      <c r="R44" s="292">
        <f t="shared" si="18"/>
        <v>1.1755562477404891E-3</v>
      </c>
      <c r="S44" s="377">
        <f t="shared" si="34"/>
        <v>2512.351999999999</v>
      </c>
      <c r="T44" s="294"/>
      <c r="U44" s="292">
        <f t="shared" si="19"/>
        <v>5.8732050219755883E-4</v>
      </c>
      <c r="V44" s="292">
        <f t="shared" si="36"/>
        <v>6.0000000000000001E-3</v>
      </c>
      <c r="W44" s="292">
        <f t="shared" si="20"/>
        <v>3.523923013185353E-6</v>
      </c>
      <c r="Z44" s="292">
        <f t="shared" si="21"/>
        <v>-51133.5</v>
      </c>
      <c r="AA44" s="292">
        <f t="shared" si="22"/>
        <v>8.483390938683541E-4</v>
      </c>
      <c r="AC44" s="292">
        <f t="shared" si="37"/>
        <v>3.4985935566327502E-2</v>
      </c>
      <c r="AF44" s="292">
        <f t="shared" si="24"/>
        <v>-2.3907479093400262E-2</v>
      </c>
      <c r="AG44" s="292">
        <f t="shared" si="25"/>
        <v>3.4294053396082236E-6</v>
      </c>
      <c r="AH44" s="292">
        <f t="shared" si="26"/>
        <v>-5.8045075565859409E-2</v>
      </c>
      <c r="AI44" s="292">
        <f t="shared" si="27"/>
        <v>1.2435042233267417</v>
      </c>
      <c r="AJ44" s="292">
        <f t="shared" si="28"/>
        <v>-0.84311938704264211</v>
      </c>
      <c r="AK44" s="292">
        <f t="shared" si="29"/>
        <v>-0.16926828274362885</v>
      </c>
      <c r="AL44" s="292">
        <f t="shared" si="30"/>
        <v>-0.60745332497673166</v>
      </c>
      <c r="AM44" s="292">
        <f t="shared" si="31"/>
        <v>-0.31342424392030843</v>
      </c>
      <c r="AN44" s="292">
        <f t="shared" si="40"/>
        <v>-0.45377261733351298</v>
      </c>
      <c r="AO44" s="292">
        <f t="shared" si="40"/>
        <v>-0.45373702802930604</v>
      </c>
      <c r="AP44" s="292">
        <f t="shared" si="40"/>
        <v>-0.45360351406399074</v>
      </c>
      <c r="AQ44" s="292">
        <f t="shared" si="40"/>
        <v>-0.45310271124807694</v>
      </c>
      <c r="AR44" s="292">
        <f t="shared" si="40"/>
        <v>-0.45122531618776685</v>
      </c>
      <c r="AS44" s="292">
        <f t="shared" si="40"/>
        <v>-0.4442024891699769</v>
      </c>
      <c r="AT44" s="292">
        <f t="shared" si="40"/>
        <v>-0.41813485067184331</v>
      </c>
      <c r="AU44" s="292">
        <f t="shared" si="33"/>
        <v>-0.32378353032135543</v>
      </c>
      <c r="AV44" s="292">
        <f t="shared" si="9"/>
        <v>-2.4581337760249029E-2</v>
      </c>
      <c r="AW44" s="292">
        <v>-18000</v>
      </c>
      <c r="AX44" s="292">
        <f t="shared" si="1"/>
        <v>2.2721853154056327E-2</v>
      </c>
      <c r="AY44" s="292">
        <f t="shared" si="2"/>
        <v>-2.4581337760249029E-2</v>
      </c>
      <c r="AZ44" s="292">
        <f t="shared" si="3"/>
        <v>4.7303190914305356E-2</v>
      </c>
      <c r="BA44" s="292">
        <f t="shared" si="4"/>
        <v>0.75163615850003884</v>
      </c>
      <c r="BB44" s="292">
        <f t="shared" si="10"/>
        <v>0.85852735300614713</v>
      </c>
      <c r="BC44" s="292">
        <f t="shared" si="5"/>
        <v>2.5634719254350138</v>
      </c>
      <c r="BD44" s="292">
        <f t="shared" si="6"/>
        <v>3.3625905336715101</v>
      </c>
      <c r="BE44" s="292">
        <f t="shared" si="39"/>
        <v>2.3741310151136377</v>
      </c>
      <c r="BF44" s="292">
        <f t="shared" si="39"/>
        <v>2.374109585175789</v>
      </c>
      <c r="BG44" s="292">
        <f t="shared" si="39"/>
        <v>2.3742099921801265</v>
      </c>
      <c r="BH44" s="292">
        <f t="shared" si="39"/>
        <v>2.3737394650600776</v>
      </c>
      <c r="BI44" s="292">
        <f t="shared" si="39"/>
        <v>2.3759426077341601</v>
      </c>
      <c r="BJ44" s="292">
        <f t="shared" si="39"/>
        <v>2.3655860583863761</v>
      </c>
      <c r="BK44" s="292">
        <f t="shared" si="39"/>
        <v>2.4134127688678229</v>
      </c>
      <c r="BL44" s="292">
        <f t="shared" si="11"/>
        <v>2.1682237440691283</v>
      </c>
    </row>
    <row r="45" spans="1:64" s="292" customFormat="1" ht="12.95" customHeight="1" x14ac:dyDescent="0.2">
      <c r="A45" s="294" t="s">
        <v>178</v>
      </c>
      <c r="C45" s="375">
        <v>17619.738000000001</v>
      </c>
      <c r="D45" s="247" t="s">
        <v>230</v>
      </c>
      <c r="E45" s="292">
        <f t="shared" si="13"/>
        <v>-50927.013506641779</v>
      </c>
      <c r="F45" s="292">
        <f t="shared" si="14"/>
        <v>-50927</v>
      </c>
      <c r="G45" s="292">
        <f t="shared" si="15"/>
        <v>-5.8126799995079637E-3</v>
      </c>
      <c r="I45" s="292">
        <f t="shared" si="35"/>
        <v>-5.8126799995079637E-3</v>
      </c>
      <c r="P45" s="292">
        <f t="shared" si="16"/>
        <v>-8.5722499425563647E-2</v>
      </c>
      <c r="Q45" s="292">
        <f t="shared" si="17"/>
        <v>8.5981073751437959E-2</v>
      </c>
      <c r="R45" s="292">
        <f t="shared" si="18"/>
        <v>2.5857432587431117E-4</v>
      </c>
      <c r="S45" s="377">
        <f t="shared" si="34"/>
        <v>2601.2380000000012</v>
      </c>
      <c r="T45" s="294"/>
      <c r="U45" s="292">
        <f t="shared" si="19"/>
        <v>3.6860129083472978E-5</v>
      </c>
      <c r="V45" s="292">
        <f t="shared" si="36"/>
        <v>6.0000000000000001E-3</v>
      </c>
      <c r="W45" s="292">
        <f t="shared" si="20"/>
        <v>2.2116077450083788E-7</v>
      </c>
      <c r="Z45" s="292">
        <f t="shared" si="21"/>
        <v>-50927</v>
      </c>
      <c r="AA45" s="292">
        <f t="shared" si="22"/>
        <v>-5.0011668317638536E-4</v>
      </c>
      <c r="AC45" s="292">
        <f t="shared" si="37"/>
        <v>5.2763079751685982E-2</v>
      </c>
      <c r="AF45" s="292">
        <f t="shared" si="24"/>
        <v>-5.3125633163315783E-3</v>
      </c>
      <c r="AG45" s="292">
        <f t="shared" si="25"/>
        <v>1.6933997394019187E-7</v>
      </c>
      <c r="AH45" s="292">
        <f t="shared" si="26"/>
        <v>-5.8575759751193945E-2</v>
      </c>
      <c r="AI45" s="292">
        <f t="shared" si="27"/>
        <v>1.2480948219498527</v>
      </c>
      <c r="AJ45" s="292">
        <f t="shared" si="28"/>
        <v>-0.85767602666821552</v>
      </c>
      <c r="AK45" s="292">
        <f t="shared" si="29"/>
        <v>-0.1624654352242586</v>
      </c>
      <c r="AL45" s="292">
        <f t="shared" si="30"/>
        <v>-0.57977868485874218</v>
      </c>
      <c r="AM45" s="292">
        <f t="shared" si="31"/>
        <v>-0.29829227889985011</v>
      </c>
      <c r="AN45" s="292">
        <f t="shared" si="40"/>
        <v>-0.43255780929941545</v>
      </c>
      <c r="AO45" s="292">
        <f t="shared" si="40"/>
        <v>-0.43252192083682439</v>
      </c>
      <c r="AP45" s="292">
        <f t="shared" si="40"/>
        <v>-0.43238863323163246</v>
      </c>
      <c r="AQ45" s="292">
        <f t="shared" si="40"/>
        <v>-0.43189368276866197</v>
      </c>
      <c r="AR45" s="292">
        <f t="shared" si="40"/>
        <v>-0.43005671906897269</v>
      </c>
      <c r="AS45" s="292">
        <f t="shared" si="40"/>
        <v>-0.42325243695025483</v>
      </c>
      <c r="AT45" s="292">
        <f t="shared" si="40"/>
        <v>-0.39822602558746956</v>
      </c>
      <c r="AU45" s="292">
        <f t="shared" si="33"/>
        <v>-0.3082524363481367</v>
      </c>
      <c r="AV45" s="292">
        <f t="shared" si="9"/>
        <v>-2.5607083317633592E-2</v>
      </c>
      <c r="AW45" s="292">
        <v>-17000</v>
      </c>
      <c r="AX45" s="292">
        <f t="shared" si="1"/>
        <v>2.4212650477531513E-2</v>
      </c>
      <c r="AY45" s="292">
        <f t="shared" si="2"/>
        <v>-2.5607083317633592E-2</v>
      </c>
      <c r="AZ45" s="292">
        <f t="shared" si="3"/>
        <v>4.9819733795165105E-2</v>
      </c>
      <c r="BA45" s="292">
        <f t="shared" si="4"/>
        <v>0.74410332527338929</v>
      </c>
      <c r="BB45" s="292">
        <f t="shared" si="10"/>
        <v>0.88227790142792106</v>
      </c>
      <c r="BC45" s="292">
        <f t="shared" si="5"/>
        <v>2.6117607172095529</v>
      </c>
      <c r="BD45" s="292">
        <f t="shared" si="6"/>
        <v>3.6860606357656178</v>
      </c>
      <c r="BE45" s="292">
        <f t="shared" si="39"/>
        <v>2.4357994277905397</v>
      </c>
      <c r="BF45" s="292">
        <f t="shared" si="39"/>
        <v>2.4357706134324024</v>
      </c>
      <c r="BG45" s="292">
        <f t="shared" si="39"/>
        <v>2.4358982713142137</v>
      </c>
      <c r="BH45" s="292">
        <f t="shared" si="39"/>
        <v>2.4353325957791903</v>
      </c>
      <c r="BI45" s="292">
        <f t="shared" si="39"/>
        <v>2.4378371398296705</v>
      </c>
      <c r="BJ45" s="292">
        <f t="shared" si="39"/>
        <v>2.42670720163939</v>
      </c>
      <c r="BK45" s="292">
        <f t="shared" si="39"/>
        <v>2.4753959464635233</v>
      </c>
      <c r="BL45" s="292">
        <f t="shared" si="11"/>
        <v>2.2434348528982735</v>
      </c>
    </row>
    <row r="46" spans="1:64" s="292" customFormat="1" ht="12.95" customHeight="1" x14ac:dyDescent="0.2">
      <c r="A46" s="294" t="s">
        <v>178</v>
      </c>
      <c r="C46" s="375">
        <v>17724.510999999999</v>
      </c>
      <c r="D46" s="247" t="s">
        <v>230</v>
      </c>
      <c r="E46" s="292">
        <f t="shared" si="13"/>
        <v>-50683.557582729656</v>
      </c>
      <c r="F46" s="292">
        <f t="shared" si="14"/>
        <v>-50683.5</v>
      </c>
      <c r="G46" s="292">
        <f t="shared" si="15"/>
        <v>-2.478114000041387E-2</v>
      </c>
      <c r="I46" s="292">
        <f t="shared" si="35"/>
        <v>-2.478114000041387E-2</v>
      </c>
      <c r="P46" s="292">
        <f t="shared" si="16"/>
        <v>-8.5364642650365447E-2</v>
      </c>
      <c r="Q46" s="292">
        <f t="shared" si="17"/>
        <v>8.4566339748116545E-2</v>
      </c>
      <c r="R46" s="292">
        <f t="shared" si="18"/>
        <v>-7.9830290224890132E-4</v>
      </c>
      <c r="S46" s="377">
        <f t="shared" si="34"/>
        <v>2706.0109999999986</v>
      </c>
      <c r="T46" s="294"/>
      <c r="U46" s="292">
        <f t="shared" si="19"/>
        <v>5.7517647527711795E-4</v>
      </c>
      <c r="V46" s="292">
        <f t="shared" si="36"/>
        <v>6.0000000000000001E-3</v>
      </c>
      <c r="W46" s="292">
        <f t="shared" si="20"/>
        <v>3.4510588516627078E-6</v>
      </c>
      <c r="Z46" s="292">
        <f t="shared" si="21"/>
        <v>-50683.5</v>
      </c>
      <c r="AA46" s="292">
        <f t="shared" si="22"/>
        <v>-2.0537570217559128E-3</v>
      </c>
      <c r="AC46" s="292">
        <f t="shared" si="37"/>
        <v>3.438875757763054E-2</v>
      </c>
      <c r="AF46" s="292">
        <f t="shared" si="24"/>
        <v>-2.2727382978657958E-2</v>
      </c>
      <c r="AG46" s="292">
        <f t="shared" si="25"/>
        <v>3.0992036223515484E-6</v>
      </c>
      <c r="AH46" s="292">
        <f t="shared" si="26"/>
        <v>-5.916989757804441E-2</v>
      </c>
      <c r="AI46" s="292">
        <f t="shared" si="27"/>
        <v>1.2533032751842641</v>
      </c>
      <c r="AJ46" s="292">
        <f t="shared" si="28"/>
        <v>-0.8741211777854575</v>
      </c>
      <c r="AK46" s="292">
        <f t="shared" si="29"/>
        <v>-0.1542190296359752</v>
      </c>
      <c r="AL46" s="292">
        <f t="shared" si="30"/>
        <v>-0.54688800493503553</v>
      </c>
      <c r="AM46" s="292">
        <f t="shared" si="31"/>
        <v>-0.28046948410443512</v>
      </c>
      <c r="AN46" s="292">
        <f t="shared" si="40"/>
        <v>-0.40744339389921314</v>
      </c>
      <c r="AO46" s="292">
        <f t="shared" si="40"/>
        <v>-0.40740740572722389</v>
      </c>
      <c r="AP46" s="292">
        <f t="shared" si="40"/>
        <v>-0.40727523812206168</v>
      </c>
      <c r="AQ46" s="292">
        <f t="shared" si="40"/>
        <v>-0.40678991338514309</v>
      </c>
      <c r="AR46" s="292">
        <f t="shared" si="40"/>
        <v>-0.4050086504358788</v>
      </c>
      <c r="AS46" s="292">
        <f t="shared" si="40"/>
        <v>-0.39848255340176808</v>
      </c>
      <c r="AT46" s="292">
        <f t="shared" si="40"/>
        <v>-0.37472219938293816</v>
      </c>
      <c r="AU46" s="292">
        <f t="shared" si="33"/>
        <v>-0.28993853134824032</v>
      </c>
      <c r="AV46" s="292">
        <f t="shared" si="9"/>
        <v>-2.6545313648346554E-2</v>
      </c>
      <c r="AW46" s="292">
        <v>-16000</v>
      </c>
      <c r="AX46" s="292">
        <f t="shared" si="1"/>
        <v>2.5580186328878086E-2</v>
      </c>
      <c r="AY46" s="292">
        <f t="shared" si="2"/>
        <v>-2.6545313648346554E-2</v>
      </c>
      <c r="AZ46" s="292">
        <f t="shared" si="3"/>
        <v>5.212549997722464E-2</v>
      </c>
      <c r="BA46" s="292">
        <f t="shared" si="4"/>
        <v>0.73729372358119116</v>
      </c>
      <c r="BB46" s="292">
        <f t="shared" si="10"/>
        <v>0.90357724147452445</v>
      </c>
      <c r="BC46" s="292">
        <f t="shared" si="5"/>
        <v>2.6591282526220175</v>
      </c>
      <c r="BD46" s="292">
        <f t="shared" si="6"/>
        <v>4.064659139654025</v>
      </c>
      <c r="BE46" s="292">
        <f t="shared" si="39"/>
        <v>2.4968769014515098</v>
      </c>
      <c r="BF46" s="292">
        <f t="shared" si="39"/>
        <v>2.4968402044773086</v>
      </c>
      <c r="BG46" s="292">
        <f t="shared" si="39"/>
        <v>2.4969950201493831</v>
      </c>
      <c r="BH46" s="292">
        <f t="shared" si="39"/>
        <v>2.4963417677838859</v>
      </c>
      <c r="BI46" s="292">
        <f t="shared" si="39"/>
        <v>2.4990960242531326</v>
      </c>
      <c r="BJ46" s="292">
        <f t="shared" si="39"/>
        <v>2.487444386473709</v>
      </c>
      <c r="BK46" s="292">
        <f t="shared" si="39"/>
        <v>2.5360676056298415</v>
      </c>
      <c r="BL46" s="292">
        <f t="shared" si="11"/>
        <v>2.3186459617274191</v>
      </c>
    </row>
    <row r="47" spans="1:64" s="292" customFormat="1" ht="12.95" customHeight="1" x14ac:dyDescent="0.2">
      <c r="A47" s="294" t="s">
        <v>178</v>
      </c>
      <c r="C47" s="375">
        <v>17974.79</v>
      </c>
      <c r="D47" s="247" t="s">
        <v>230</v>
      </c>
      <c r="E47" s="292">
        <f t="shared" si="13"/>
        <v>-50101.996444069846</v>
      </c>
      <c r="F47" s="292">
        <f t="shared" si="14"/>
        <v>-50102</v>
      </c>
      <c r="G47" s="292">
        <f t="shared" si="15"/>
        <v>1.5303200016205665E-3</v>
      </c>
      <c r="I47" s="292">
        <f t="shared" si="35"/>
        <v>1.5303200016205665E-3</v>
      </c>
      <c r="P47" s="292">
        <f t="shared" si="16"/>
        <v>-8.4433376620369593E-2</v>
      </c>
      <c r="Q47" s="292">
        <f t="shared" si="17"/>
        <v>8.1217547203226936E-2</v>
      </c>
      <c r="R47" s="292">
        <f t="shared" si="18"/>
        <v>-3.2158294171426571E-3</v>
      </c>
      <c r="S47" s="377">
        <f t="shared" si="34"/>
        <v>2956.2900000000009</v>
      </c>
      <c r="T47" s="294"/>
      <c r="U47" s="292">
        <f t="shared" si="19"/>
        <v>2.2525934305226486E-5</v>
      </c>
      <c r="V47" s="292">
        <f t="shared" si="36"/>
        <v>6.0000000000000001E-3</v>
      </c>
      <c r="W47" s="292">
        <f t="shared" si="20"/>
        <v>1.3515560583135891E-7</v>
      </c>
      <c r="Z47" s="292">
        <f t="shared" si="21"/>
        <v>-50102</v>
      </c>
      <c r="AA47" s="292">
        <f t="shared" si="22"/>
        <v>-5.5991765083215697E-3</v>
      </c>
      <c r="AC47" s="292">
        <f t="shared" si="37"/>
        <v>6.1975250546083993E-2</v>
      </c>
      <c r="AF47" s="292">
        <f t="shared" si="24"/>
        <v>7.1294965099421362E-3</v>
      </c>
      <c r="AG47" s="292">
        <f t="shared" si="25"/>
        <v>3.0497832291166264E-7</v>
      </c>
      <c r="AH47" s="292">
        <f t="shared" si="26"/>
        <v>-6.0444930544463427E-2</v>
      </c>
      <c r="AI47" s="292">
        <f t="shared" si="27"/>
        <v>1.2647652664249593</v>
      </c>
      <c r="AJ47" s="292">
        <f t="shared" si="28"/>
        <v>-0.90997854201934492</v>
      </c>
      <c r="AK47" s="292">
        <f t="shared" si="29"/>
        <v>-0.13358672095630275</v>
      </c>
      <c r="AL47" s="292">
        <f t="shared" si="30"/>
        <v>-0.46727919132981588</v>
      </c>
      <c r="AM47" s="292">
        <f t="shared" si="31"/>
        <v>-0.23798578341325255</v>
      </c>
      <c r="AN47" s="292">
        <f t="shared" si="40"/>
        <v>-0.34706387525487986</v>
      </c>
      <c r="AO47" s="292">
        <f t="shared" si="40"/>
        <v>-0.347028848533664</v>
      </c>
      <c r="AP47" s="292">
        <f t="shared" si="40"/>
        <v>-0.34690325286926355</v>
      </c>
      <c r="AQ47" s="292">
        <f t="shared" si="40"/>
        <v>-0.34645295010360855</v>
      </c>
      <c r="AR47" s="292">
        <f t="shared" si="40"/>
        <v>-0.34483906373520501</v>
      </c>
      <c r="AS47" s="292">
        <f t="shared" si="40"/>
        <v>-0.3390625301804675</v>
      </c>
      <c r="AT47" s="292">
        <f t="shared" si="40"/>
        <v>-0.31848117954040195</v>
      </c>
      <c r="AU47" s="292">
        <f t="shared" si="33"/>
        <v>-0.2462032715640925</v>
      </c>
      <c r="AV47" s="292">
        <f t="shared" si="9"/>
        <v>-2.7396028752387912E-2</v>
      </c>
      <c r="AW47" s="292">
        <v>-15000</v>
      </c>
      <c r="AX47" s="292">
        <f t="shared" si="1"/>
        <v>2.6823293527371707E-2</v>
      </c>
      <c r="AY47" s="292">
        <f t="shared" si="2"/>
        <v>-2.7396028752387912E-2</v>
      </c>
      <c r="AZ47" s="292">
        <f t="shared" si="3"/>
        <v>5.4219322279759619E-2</v>
      </c>
      <c r="BA47" s="292">
        <f t="shared" si="4"/>
        <v>0.73117638327662426</v>
      </c>
      <c r="BB47" s="292">
        <f t="shared" si="10"/>
        <v>0.92253238986259134</v>
      </c>
      <c r="BC47" s="292">
        <f t="shared" si="5"/>
        <v>2.7056729697749051</v>
      </c>
      <c r="BD47" s="292">
        <f t="shared" si="6"/>
        <v>4.51511669872139</v>
      </c>
      <c r="BE47" s="292">
        <f t="shared" si="39"/>
        <v>2.5574216448499096</v>
      </c>
      <c r="BF47" s="292">
        <f t="shared" si="39"/>
        <v>2.5573771903436366</v>
      </c>
      <c r="BG47" s="292">
        <f t="shared" si="39"/>
        <v>2.5575568870953975</v>
      </c>
      <c r="BH47" s="292">
        <f t="shared" si="39"/>
        <v>2.5568303744278018</v>
      </c>
      <c r="BI47" s="292">
        <f t="shared" si="39"/>
        <v>2.5597655186151571</v>
      </c>
      <c r="BJ47" s="292">
        <f t="shared" si="39"/>
        <v>2.5478720639626431</v>
      </c>
      <c r="BK47" s="292">
        <f t="shared" si="39"/>
        <v>2.5955099530674475</v>
      </c>
      <c r="BL47" s="292">
        <f t="shared" si="11"/>
        <v>2.3938570705565643</v>
      </c>
    </row>
    <row r="48" spans="1:64" s="292" customFormat="1" ht="12.95" customHeight="1" x14ac:dyDescent="0.2">
      <c r="A48" s="294" t="s">
        <v>178</v>
      </c>
      <c r="C48" s="375">
        <v>18026.68</v>
      </c>
      <c r="D48" s="247" t="s">
        <v>230</v>
      </c>
      <c r="E48" s="292">
        <f t="shared" si="13"/>
        <v>-49981.42217501389</v>
      </c>
      <c r="F48" s="292">
        <f t="shared" si="14"/>
        <v>-49981.5</v>
      </c>
      <c r="G48" s="292">
        <f t="shared" si="15"/>
        <v>3.3492540002043825E-2</v>
      </c>
      <c r="I48" s="292">
        <f t="shared" si="35"/>
        <v>3.3492540002043825E-2</v>
      </c>
      <c r="P48" s="292">
        <f t="shared" si="16"/>
        <v>-8.4226957424319696E-2</v>
      </c>
      <c r="Q48" s="292">
        <f t="shared" si="17"/>
        <v>8.0528841842464893E-2</v>
      </c>
      <c r="R48" s="292">
        <f t="shared" si="18"/>
        <v>-3.6981155818548023E-3</v>
      </c>
      <c r="S48" s="377">
        <f t="shared" si="34"/>
        <v>3008.1800000000003</v>
      </c>
      <c r="T48" s="294"/>
      <c r="U48" s="292">
        <f t="shared" si="19"/>
        <v>1.3831448627601702E-3</v>
      </c>
      <c r="V48" s="292">
        <f t="shared" si="36"/>
        <v>6.0000000000000001E-3</v>
      </c>
      <c r="W48" s="292">
        <f t="shared" si="20"/>
        <v>8.2988691765610207E-6</v>
      </c>
      <c r="Z48" s="292">
        <f t="shared" si="21"/>
        <v>-49981.5</v>
      </c>
      <c r="AA48" s="292">
        <f t="shared" si="22"/>
        <v>-6.3039855102989747E-3</v>
      </c>
      <c r="AC48" s="292">
        <f t="shared" si="37"/>
        <v>9.4175505424201167E-2</v>
      </c>
      <c r="AF48" s="292">
        <f t="shared" si="24"/>
        <v>3.9796525512342799E-2</v>
      </c>
      <c r="AG48" s="292">
        <f t="shared" si="25"/>
        <v>9.5025806571273081E-6</v>
      </c>
      <c r="AH48" s="292">
        <f t="shared" si="26"/>
        <v>-6.0682965422157349E-2</v>
      </c>
      <c r="AI48" s="292">
        <f t="shared" si="27"/>
        <v>1.2669556372262885</v>
      </c>
      <c r="AJ48" s="292">
        <f t="shared" si="28"/>
        <v>-0.91676523752391048</v>
      </c>
      <c r="AK48" s="292">
        <f t="shared" si="29"/>
        <v>-0.12915396267262982</v>
      </c>
      <c r="AL48" s="292">
        <f t="shared" si="30"/>
        <v>-0.45060632567315417</v>
      </c>
      <c r="AM48" s="292">
        <f t="shared" si="31"/>
        <v>-0.22919443605532688</v>
      </c>
      <c r="AN48" s="292">
        <f t="shared" si="40"/>
        <v>-0.33448526454113486</v>
      </c>
      <c r="AO48" s="292">
        <f t="shared" si="40"/>
        <v>-0.33445065929322054</v>
      </c>
      <c r="AP48" s="292">
        <f t="shared" si="40"/>
        <v>-0.33432712692835687</v>
      </c>
      <c r="AQ48" s="292">
        <f t="shared" si="40"/>
        <v>-0.3338861894822005</v>
      </c>
      <c r="AR48" s="292">
        <f t="shared" si="40"/>
        <v>-0.33231285279688999</v>
      </c>
      <c r="AS48" s="292">
        <f t="shared" si="40"/>
        <v>-0.32670585294707183</v>
      </c>
      <c r="AT48" s="292">
        <f t="shared" si="40"/>
        <v>-0.30680867791052863</v>
      </c>
      <c r="AU48" s="292">
        <f t="shared" si="33"/>
        <v>-0.23714033295018044</v>
      </c>
      <c r="AV48" s="292">
        <f t="shared" si="9"/>
        <v>-2.8159228629757671E-2</v>
      </c>
      <c r="AW48" s="292">
        <v>-14000</v>
      </c>
      <c r="AX48" s="292">
        <f t="shared" si="1"/>
        <v>2.7941091655309627E-2</v>
      </c>
      <c r="AY48" s="292">
        <f t="shared" si="2"/>
        <v>-2.8159228629757671E-2</v>
      </c>
      <c r="AZ48" s="292">
        <f t="shared" si="3"/>
        <v>5.6100320285067298E-2</v>
      </c>
      <c r="BA48" s="292">
        <f t="shared" si="4"/>
        <v>0.72572362617818253</v>
      </c>
      <c r="BB48" s="292">
        <f t="shared" si="10"/>
        <v>0.93923882327116137</v>
      </c>
      <c r="BC48" s="292">
        <f t="shared" si="5"/>
        <v>2.75148722274976</v>
      </c>
      <c r="BD48" s="292">
        <f t="shared" si="6"/>
        <v>5.0616360867610917</v>
      </c>
      <c r="BE48" s="292">
        <f t="shared" si="39"/>
        <v>2.6174894100142918</v>
      </c>
      <c r="BF48" s="292">
        <f t="shared" si="39"/>
        <v>2.6174380535711528</v>
      </c>
      <c r="BG48" s="292">
        <f t="shared" si="39"/>
        <v>2.6176380722102897</v>
      </c>
      <c r="BH48" s="292">
        <f t="shared" si="39"/>
        <v>2.6168589264444697</v>
      </c>
      <c r="BI48" s="292">
        <f t="shared" si="39"/>
        <v>2.6198920103328032</v>
      </c>
      <c r="BJ48" s="292">
        <f t="shared" si="39"/>
        <v>2.6080544840269977</v>
      </c>
      <c r="BK48" s="292">
        <f t="shared" si="39"/>
        <v>2.6538121460606754</v>
      </c>
      <c r="BL48" s="292">
        <f t="shared" si="11"/>
        <v>2.4690681793857094</v>
      </c>
    </row>
    <row r="49" spans="1:64" s="292" customFormat="1" ht="12.95" customHeight="1" x14ac:dyDescent="0.2">
      <c r="A49" s="294" t="s">
        <v>178</v>
      </c>
      <c r="C49" s="375">
        <v>18070.566999999999</v>
      </c>
      <c r="D49" s="247" t="s">
        <v>230</v>
      </c>
      <c r="E49" s="292">
        <f t="shared" si="13"/>
        <v>-49879.44408778978</v>
      </c>
      <c r="F49" s="292">
        <f t="shared" si="14"/>
        <v>-49879.5</v>
      </c>
      <c r="G49" s="292">
        <f t="shared" si="15"/>
        <v>2.406221999990521E-2</v>
      </c>
      <c r="I49" s="292">
        <f t="shared" si="35"/>
        <v>2.406221999990521E-2</v>
      </c>
      <c r="P49" s="292">
        <f t="shared" si="16"/>
        <v>-8.4048642495962819E-2</v>
      </c>
      <c r="Q49" s="292">
        <f t="shared" si="17"/>
        <v>7.9947277300804989E-2</v>
      </c>
      <c r="R49" s="292">
        <f t="shared" si="18"/>
        <v>-4.10136519515783E-3</v>
      </c>
      <c r="S49" s="377">
        <f t="shared" si="34"/>
        <v>3052.0669999999991</v>
      </c>
      <c r="T49" s="294"/>
      <c r="U49" s="292">
        <f t="shared" si="19"/>
        <v>7.9318753103957407E-4</v>
      </c>
      <c r="V49" s="292">
        <f t="shared" si="36"/>
        <v>6.0000000000000001E-3</v>
      </c>
      <c r="W49" s="292">
        <f t="shared" si="20"/>
        <v>4.7591251862374449E-6</v>
      </c>
      <c r="Z49" s="292">
        <f t="shared" si="21"/>
        <v>-49879.5</v>
      </c>
      <c r="AA49" s="292">
        <f t="shared" si="22"/>
        <v>-6.8923921417750056E-3</v>
      </c>
      <c r="AC49" s="292">
        <f t="shared" si="37"/>
        <v>8.4939473425710871E-2</v>
      </c>
      <c r="AF49" s="292">
        <f t="shared" si="24"/>
        <v>3.0954612141680216E-2</v>
      </c>
      <c r="AG49" s="292">
        <f t="shared" si="25"/>
        <v>5.7491280770511377E-6</v>
      </c>
      <c r="AH49" s="292">
        <f t="shared" si="26"/>
        <v>-6.0877253425805661E-2</v>
      </c>
      <c r="AI49" s="292">
        <f t="shared" si="27"/>
        <v>1.2687573332790469</v>
      </c>
      <c r="AJ49" s="292">
        <f t="shared" si="28"/>
        <v>-0.92232809473293764</v>
      </c>
      <c r="AK49" s="292">
        <f t="shared" si="29"/>
        <v>-0.12536169323071603</v>
      </c>
      <c r="AL49" s="292">
        <f t="shared" si="30"/>
        <v>-0.43644872147964936</v>
      </c>
      <c r="AM49" s="292">
        <f t="shared" si="31"/>
        <v>-0.22175572832398802</v>
      </c>
      <c r="AN49" s="292">
        <f t="shared" si="40"/>
        <v>-0.32382105983917098</v>
      </c>
      <c r="AO49" s="292">
        <f t="shared" si="40"/>
        <v>-0.3237868724808311</v>
      </c>
      <c r="AP49" s="292">
        <f t="shared" si="40"/>
        <v>-0.32366527543395729</v>
      </c>
      <c r="AQ49" s="292">
        <f t="shared" si="40"/>
        <v>-0.32323282118834901</v>
      </c>
      <c r="AR49" s="292">
        <f t="shared" si="40"/>
        <v>-0.32169532453651678</v>
      </c>
      <c r="AS49" s="292">
        <f t="shared" si="40"/>
        <v>-0.31623543383700214</v>
      </c>
      <c r="AT49" s="292">
        <f t="shared" si="40"/>
        <v>-0.29692373956616575</v>
      </c>
      <c r="AU49" s="292">
        <f t="shared" si="33"/>
        <v>-0.22946879984960766</v>
      </c>
      <c r="AV49" s="292">
        <f t="shared" si="9"/>
        <v>-2.8834913280455829E-2</v>
      </c>
      <c r="AW49" s="292">
        <v>-13000</v>
      </c>
      <c r="AX49" s="292">
        <f t="shared" si="1"/>
        <v>2.8932938679117955E-2</v>
      </c>
      <c r="AY49" s="292">
        <f t="shared" si="2"/>
        <v>-2.8834913280455829E-2</v>
      </c>
      <c r="AZ49" s="292">
        <f t="shared" si="3"/>
        <v>5.7767851959573784E-2</v>
      </c>
      <c r="BA49" s="292">
        <f t="shared" si="4"/>
        <v>0.72091092122223588</v>
      </c>
      <c r="BB49" s="292">
        <f t="shared" si="10"/>
        <v>0.95378103956675753</v>
      </c>
      <c r="BC49" s="292">
        <f t="shared" si="5"/>
        <v>2.7966580600588662</v>
      </c>
      <c r="BD49" s="292">
        <f t="shared" si="6"/>
        <v>5.7405972715772</v>
      </c>
      <c r="BE49" s="292">
        <f t="shared" si="39"/>
        <v>2.6771337755318685</v>
      </c>
      <c r="BF49" s="292">
        <f t="shared" si="39"/>
        <v>2.6770771344780768</v>
      </c>
      <c r="BG49" s="292">
        <f t="shared" si="39"/>
        <v>2.6772907552943654</v>
      </c>
      <c r="BH49" s="292">
        <f t="shared" si="39"/>
        <v>2.6764849682756719</v>
      </c>
      <c r="BI49" s="292">
        <f t="shared" si="39"/>
        <v>2.6795227354260307</v>
      </c>
      <c r="BJ49" s="292">
        <f t="shared" si="39"/>
        <v>2.6680461723586344</v>
      </c>
      <c r="BK49" s="292">
        <f t="shared" si="39"/>
        <v>2.7110697883782393</v>
      </c>
      <c r="BL49" s="292">
        <f t="shared" si="11"/>
        <v>2.5442792882148546</v>
      </c>
    </row>
    <row r="50" spans="1:64" s="292" customFormat="1" ht="12.95" customHeight="1" x14ac:dyDescent="0.2">
      <c r="A50" s="294" t="s">
        <v>178</v>
      </c>
      <c r="C50" s="375">
        <v>18129.504000000001</v>
      </c>
      <c r="D50" s="247" t="s">
        <v>230</v>
      </c>
      <c r="E50" s="292">
        <f t="shared" si="13"/>
        <v>-49742.495047601857</v>
      </c>
      <c r="F50" s="292">
        <f t="shared" si="14"/>
        <v>-49742.5</v>
      </c>
      <c r="G50" s="292">
        <f t="shared" si="15"/>
        <v>2.1312999997462612E-3</v>
      </c>
      <c r="I50" s="292">
        <f t="shared" si="35"/>
        <v>2.1312999997462612E-3</v>
      </c>
      <c r="P50" s="292">
        <f t="shared" si="16"/>
        <v>-8.3803979350434959E-2</v>
      </c>
      <c r="Q50" s="292">
        <f t="shared" si="17"/>
        <v>7.916818475061066E-2</v>
      </c>
      <c r="R50" s="292">
        <f t="shared" si="18"/>
        <v>-4.6357945998243E-3</v>
      </c>
      <c r="S50" s="377">
        <f t="shared" si="34"/>
        <v>3111.0040000000008</v>
      </c>
      <c r="T50" s="294"/>
      <c r="U50" s="292">
        <f t="shared" si="19"/>
        <v>4.579356931953705E-5</v>
      </c>
      <c r="V50" s="292">
        <f t="shared" si="36"/>
        <v>6.0000000000000001E-3</v>
      </c>
      <c r="W50" s="292">
        <f t="shared" si="20"/>
        <v>2.7476141591722228E-7</v>
      </c>
      <c r="Z50" s="292">
        <f t="shared" si="21"/>
        <v>-49742.5</v>
      </c>
      <c r="AA50" s="292">
        <f t="shared" si="22"/>
        <v>-7.6707706055061872E-3</v>
      </c>
      <c r="AC50" s="292">
        <f t="shared" si="37"/>
        <v>6.3259009232930319E-2</v>
      </c>
      <c r="AF50" s="292">
        <f t="shared" si="24"/>
        <v>9.8020706052524484E-3</v>
      </c>
      <c r="AG50" s="292">
        <f t="shared" si="25"/>
        <v>5.7648352890212468E-7</v>
      </c>
      <c r="AH50" s="292">
        <f t="shared" si="26"/>
        <v>-6.1127709233184065E-2</v>
      </c>
      <c r="AI50" s="292">
        <f t="shared" si="27"/>
        <v>1.2710999141671184</v>
      </c>
      <c r="AJ50" s="292">
        <f t="shared" si="28"/>
        <v>-0.92953163886777745</v>
      </c>
      <c r="AK50" s="292">
        <f t="shared" si="29"/>
        <v>-0.12021187486899038</v>
      </c>
      <c r="AL50" s="292">
        <f t="shared" si="30"/>
        <v>-0.41737085528812717</v>
      </c>
      <c r="AM50" s="292">
        <f t="shared" si="31"/>
        <v>-0.21176853556254627</v>
      </c>
      <c r="AN50" s="292">
        <f t="shared" si="40"/>
        <v>-0.30947415982034687</v>
      </c>
      <c r="AO50" s="292">
        <f t="shared" si="40"/>
        <v>-0.30944062230405039</v>
      </c>
      <c r="AP50" s="292">
        <f t="shared" si="40"/>
        <v>-0.30932189581413999</v>
      </c>
      <c r="AQ50" s="292">
        <f t="shared" si="40"/>
        <v>-0.30890162718975811</v>
      </c>
      <c r="AR50" s="292">
        <f t="shared" si="40"/>
        <v>-0.30741441037382311</v>
      </c>
      <c r="AS50" s="292">
        <f t="shared" si="40"/>
        <v>-0.30215716044876634</v>
      </c>
      <c r="AT50" s="292">
        <f t="shared" si="40"/>
        <v>-0.28364068720091046</v>
      </c>
      <c r="AU50" s="292">
        <f t="shared" si="33"/>
        <v>-0.21916487794001416</v>
      </c>
      <c r="AV50" s="292">
        <f t="shared" si="9"/>
        <v>-2.9423082704482375E-2</v>
      </c>
      <c r="AW50" s="292">
        <v>-12000</v>
      </c>
      <c r="AX50" s="292">
        <f t="shared" si="1"/>
        <v>2.9798390802290287E-2</v>
      </c>
      <c r="AY50" s="292">
        <f t="shared" si="2"/>
        <v>-2.9423082704482375E-2</v>
      </c>
      <c r="AZ50" s="292">
        <f t="shared" si="3"/>
        <v>5.9221473506772662E-2</v>
      </c>
      <c r="BA50" s="292">
        <f t="shared" si="4"/>
        <v>0.71671674239504413</v>
      </c>
      <c r="BB50" s="292">
        <f t="shared" si="10"/>
        <v>0.96623309860740547</v>
      </c>
      <c r="BC50" s="292">
        <f t="shared" si="5"/>
        <v>2.8412679424695115</v>
      </c>
      <c r="BD50" s="292">
        <f t="shared" si="6"/>
        <v>6.609329141452414</v>
      </c>
      <c r="BE50" s="292">
        <f t="shared" ref="BE50:BK65" si="41">$BL50+$AB$7*SIN(BF50)</f>
        <v>2.736406423312788</v>
      </c>
      <c r="BF50" s="292">
        <f t="shared" si="41"/>
        <v>2.736346821340006</v>
      </c>
      <c r="BG50" s="292">
        <f t="shared" si="41"/>
        <v>2.7365655038067347</v>
      </c>
      <c r="BH50" s="292">
        <f t="shared" si="41"/>
        <v>2.7357630469531649</v>
      </c>
      <c r="BI50" s="292">
        <f t="shared" si="41"/>
        <v>2.7387063184901042</v>
      </c>
      <c r="BJ50" s="292">
        <f t="shared" si="41"/>
        <v>2.7278925695026714</v>
      </c>
      <c r="BK50" s="292">
        <f t="shared" si="41"/>
        <v>2.7673843897252333</v>
      </c>
      <c r="BL50" s="292">
        <f t="shared" si="11"/>
        <v>2.6194903970439998</v>
      </c>
    </row>
    <row r="51" spans="1:64" s="292" customFormat="1" ht="12.95" customHeight="1" x14ac:dyDescent="0.2">
      <c r="A51" s="294" t="s">
        <v>178</v>
      </c>
      <c r="C51" s="375">
        <v>18154.5</v>
      </c>
      <c r="D51" s="247" t="s">
        <v>230</v>
      </c>
      <c r="E51" s="292">
        <f t="shared" si="13"/>
        <v>-49684.413058214253</v>
      </c>
      <c r="F51" s="292">
        <f t="shared" si="14"/>
        <v>-49684.5</v>
      </c>
      <c r="G51" s="292">
        <f t="shared" si="15"/>
        <v>3.7416020000819117E-2</v>
      </c>
      <c r="I51" s="292">
        <f t="shared" si="35"/>
        <v>3.7416020000819117E-2</v>
      </c>
      <c r="P51" s="292">
        <f t="shared" si="16"/>
        <v>-8.369862012844978E-2</v>
      </c>
      <c r="Q51" s="292">
        <f t="shared" si="17"/>
        <v>7.8839050610779435E-2</v>
      </c>
      <c r="R51" s="292">
        <f t="shared" si="18"/>
        <v>-4.8595695176703452E-3</v>
      </c>
      <c r="S51" s="377">
        <f t="shared" si="34"/>
        <v>3136</v>
      </c>
      <c r="T51" s="294"/>
      <c r="U51" s="292">
        <f t="shared" si="19"/>
        <v>1.7872254691358161E-3</v>
      </c>
      <c r="V51" s="292">
        <f t="shared" si="36"/>
        <v>6.0000000000000001E-3</v>
      </c>
      <c r="W51" s="292">
        <f t="shared" si="20"/>
        <v>1.0723352814814897E-5</v>
      </c>
      <c r="Z51" s="292">
        <f t="shared" si="21"/>
        <v>-49684.5</v>
      </c>
      <c r="AA51" s="292">
        <f t="shared" si="22"/>
        <v>-7.9961511719036024E-3</v>
      </c>
      <c r="AC51" s="292">
        <f t="shared" si="37"/>
        <v>9.8646104596317924E-2</v>
      </c>
      <c r="AF51" s="292">
        <f t="shared" si="24"/>
        <v>4.5412171172722719E-2</v>
      </c>
      <c r="AG51" s="292">
        <f t="shared" si="25"/>
        <v>1.237359174372401E-5</v>
      </c>
      <c r="AH51" s="292">
        <f t="shared" si="26"/>
        <v>-6.12300845954988E-2</v>
      </c>
      <c r="AI51" s="292">
        <f t="shared" si="27"/>
        <v>1.2720644560770054</v>
      </c>
      <c r="AJ51" s="292">
        <f t="shared" si="28"/>
        <v>-0.93248709910866934</v>
      </c>
      <c r="AK51" s="292">
        <f t="shared" si="29"/>
        <v>-0.11801266906760477</v>
      </c>
      <c r="AL51" s="292">
        <f t="shared" si="30"/>
        <v>-0.40927314525967251</v>
      </c>
      <c r="AM51" s="292">
        <f t="shared" si="31"/>
        <v>-0.20754170702059463</v>
      </c>
      <c r="AN51" s="292">
        <f t="shared" ref="AN51:AT60" si="42">$AU51+$AB$7*SIN(AO51)</f>
        <v>-0.30339242384277471</v>
      </c>
      <c r="AO51" s="292">
        <f t="shared" si="42"/>
        <v>-0.30335919205933659</v>
      </c>
      <c r="AP51" s="292">
        <f t="shared" si="42"/>
        <v>-0.30324177394975638</v>
      </c>
      <c r="AQ51" s="292">
        <f t="shared" si="42"/>
        <v>-0.30282693419603668</v>
      </c>
      <c r="AR51" s="292">
        <f t="shared" si="42"/>
        <v>-0.30136172966218799</v>
      </c>
      <c r="AS51" s="292">
        <f t="shared" si="42"/>
        <v>-0.29619197163680572</v>
      </c>
      <c r="AT51" s="292">
        <f t="shared" si="42"/>
        <v>-0.27801512435515874</v>
      </c>
      <c r="AU51" s="292">
        <f t="shared" si="33"/>
        <v>-0.21480263362792407</v>
      </c>
      <c r="AV51" s="292">
        <f t="shared" si="9"/>
        <v>-2.9923736901837333E-2</v>
      </c>
      <c r="AW51" s="292">
        <v>-11000</v>
      </c>
      <c r="AX51" s="292">
        <f t="shared" si="1"/>
        <v>3.0537169084722017E-2</v>
      </c>
      <c r="AY51" s="292">
        <f t="shared" si="2"/>
        <v>-2.9923736901837333E-2</v>
      </c>
      <c r="AZ51" s="292">
        <f t="shared" si="3"/>
        <v>6.046090598655935E-2</v>
      </c>
      <c r="BA51" s="292">
        <f t="shared" si="4"/>
        <v>0.7131224353338087</v>
      </c>
      <c r="BB51" s="292">
        <f t="shared" si="10"/>
        <v>0.97665912476662142</v>
      </c>
      <c r="BC51" s="292">
        <f t="shared" si="5"/>
        <v>2.8853954055909838</v>
      </c>
      <c r="BD51" s="292">
        <f t="shared" si="6"/>
        <v>7.7637387776270135</v>
      </c>
      <c r="BE51" s="292">
        <f t="shared" si="41"/>
        <v>2.7953574060387552</v>
      </c>
      <c r="BF51" s="292">
        <f t="shared" si="41"/>
        <v>2.7952977318620227</v>
      </c>
      <c r="BG51" s="292">
        <f t="shared" si="41"/>
        <v>2.795511646034047</v>
      </c>
      <c r="BH51" s="292">
        <f t="shared" si="41"/>
        <v>2.7947447508291354</v>
      </c>
      <c r="BI51" s="292">
        <f t="shared" si="41"/>
        <v>2.7974931354689714</v>
      </c>
      <c r="BJ51" s="292">
        <f t="shared" si="41"/>
        <v>2.7876308014243714</v>
      </c>
      <c r="BK51" s="292">
        <f t="shared" si="41"/>
        <v>2.8228627918027072</v>
      </c>
      <c r="BL51" s="292">
        <f t="shared" si="11"/>
        <v>2.6947015058731449</v>
      </c>
    </row>
    <row r="52" spans="1:64" s="292" customFormat="1" ht="12.95" customHeight="1" x14ac:dyDescent="0.2">
      <c r="A52" s="294" t="s">
        <v>178</v>
      </c>
      <c r="C52" s="375">
        <v>18428.582999999999</v>
      </c>
      <c r="D52" s="247" t="s">
        <v>230</v>
      </c>
      <c r="E52" s="292">
        <f t="shared" si="13"/>
        <v>-49047.53972258763</v>
      </c>
      <c r="F52" s="292">
        <f t="shared" si="14"/>
        <v>-49047.5</v>
      </c>
      <c r="G52" s="292">
        <f t="shared" si="15"/>
        <v>-1.7094900002120994E-2</v>
      </c>
      <c r="I52" s="292">
        <f t="shared" si="35"/>
        <v>-1.7094900002120994E-2</v>
      </c>
      <c r="P52" s="292">
        <f t="shared" si="16"/>
        <v>-8.2472268080965888E-2</v>
      </c>
      <c r="Q52" s="292">
        <f t="shared" si="17"/>
        <v>7.5251676304267934E-2</v>
      </c>
      <c r="R52" s="292">
        <f t="shared" si="18"/>
        <v>-7.2205917766979544E-3</v>
      </c>
      <c r="S52" s="377">
        <f t="shared" si="34"/>
        <v>3410.0829999999987</v>
      </c>
      <c r="T52" s="294"/>
      <c r="U52" s="292">
        <f t="shared" si="19"/>
        <v>9.75019629306571E-5</v>
      </c>
      <c r="V52" s="292">
        <f t="shared" si="36"/>
        <v>6.0000000000000001E-3</v>
      </c>
      <c r="W52" s="292">
        <f t="shared" si="20"/>
        <v>5.8501177758394256E-7</v>
      </c>
      <c r="Z52" s="292">
        <f t="shared" si="21"/>
        <v>-49047.5</v>
      </c>
      <c r="AA52" s="292">
        <f t="shared" si="22"/>
        <v>-1.1404100270679236E-2</v>
      </c>
      <c r="AC52" s="292">
        <f t="shared" si="37"/>
        <v>4.5113293516343765E-2</v>
      </c>
      <c r="AF52" s="292">
        <f t="shared" si="24"/>
        <v>-5.6907997314417577E-3</v>
      </c>
      <c r="AG52" s="292">
        <f t="shared" si="25"/>
        <v>1.9431120950026551E-7</v>
      </c>
      <c r="AH52" s="292">
        <f t="shared" si="26"/>
        <v>-6.2208193518464759E-2</v>
      </c>
      <c r="AI52" s="292">
        <f t="shared" si="27"/>
        <v>1.2815413619149671</v>
      </c>
      <c r="AJ52" s="292">
        <f t="shared" si="28"/>
        <v>-0.9610921686193965</v>
      </c>
      <c r="AK52" s="292">
        <f t="shared" si="29"/>
        <v>-9.3169307456921174E-2</v>
      </c>
      <c r="AL52" s="292">
        <f t="shared" si="30"/>
        <v>-0.31958223419719495</v>
      </c>
      <c r="AM52" s="292">
        <f t="shared" si="31"/>
        <v>-0.16116514504874166</v>
      </c>
      <c r="AN52" s="292">
        <f t="shared" si="42"/>
        <v>-0.23631541822502605</v>
      </c>
      <c r="AO52" s="292">
        <f t="shared" si="42"/>
        <v>-0.23628672568412123</v>
      </c>
      <c r="AP52" s="292">
        <f t="shared" si="42"/>
        <v>-0.23618720948573191</v>
      </c>
      <c r="AQ52" s="292">
        <f t="shared" si="42"/>
        <v>-0.23584206947027356</v>
      </c>
      <c r="AR52" s="292">
        <f t="shared" si="42"/>
        <v>-0.23464528350608149</v>
      </c>
      <c r="AS52" s="292">
        <f t="shared" si="42"/>
        <v>-0.23049802174801348</v>
      </c>
      <c r="AT52" s="292">
        <f t="shared" si="42"/>
        <v>-0.21615705326593032</v>
      </c>
      <c r="AU52" s="292">
        <f t="shared" si="33"/>
        <v>-0.16689315730375842</v>
      </c>
      <c r="AV52" s="292">
        <f t="shared" si="9"/>
        <v>-3.033687587252068E-2</v>
      </c>
      <c r="AW52" s="292">
        <v>-10000</v>
      </c>
      <c r="AX52" s="292">
        <f t="shared" si="1"/>
        <v>3.1149131674166282E-2</v>
      </c>
      <c r="AY52" s="292">
        <f t="shared" si="2"/>
        <v>-3.033687587252068E-2</v>
      </c>
      <c r="AZ52" s="292">
        <f t="shared" si="3"/>
        <v>6.1486007546686962E-2</v>
      </c>
      <c r="BA52" s="292">
        <f t="shared" si="4"/>
        <v>0.71011209650791018</v>
      </c>
      <c r="BB52" s="292">
        <f t="shared" si="10"/>
        <v>0.98511375972445892</v>
      </c>
      <c r="BC52" s="292">
        <f t="shared" si="5"/>
        <v>2.929115672254178</v>
      </c>
      <c r="BD52" s="292">
        <f t="shared" si="6"/>
        <v>9.3773448231428826</v>
      </c>
      <c r="BE52" s="292">
        <f t="shared" si="41"/>
        <v>2.8540354024798749</v>
      </c>
      <c r="BF52" s="292">
        <f t="shared" si="41"/>
        <v>2.8539788943029634</v>
      </c>
      <c r="BG52" s="292">
        <f t="shared" si="41"/>
        <v>2.8541775982000739</v>
      </c>
      <c r="BH52" s="292">
        <f t="shared" si="41"/>
        <v>2.8534788292372535</v>
      </c>
      <c r="BI52" s="292">
        <f t="shared" si="41"/>
        <v>2.8559355066253307</v>
      </c>
      <c r="BJ52" s="292">
        <f t="shared" si="41"/>
        <v>2.8472905543873921</v>
      </c>
      <c r="BK52" s="292">
        <f t="shared" si="41"/>
        <v>2.8776165642198941</v>
      </c>
      <c r="BL52" s="292">
        <f t="shared" si="11"/>
        <v>2.7699126147022906</v>
      </c>
    </row>
    <row r="53" spans="1:64" s="292" customFormat="1" ht="12.95" customHeight="1" x14ac:dyDescent="0.2">
      <c r="A53" s="294" t="s">
        <v>178</v>
      </c>
      <c r="C53" s="375">
        <v>18456.504000000001</v>
      </c>
      <c r="D53" s="247" t="s">
        <v>230</v>
      </c>
      <c r="E53" s="292">
        <f t="shared" si="13"/>
        <v>-48982.661052972835</v>
      </c>
      <c r="F53" s="292">
        <f t="shared" si="14"/>
        <v>-48982.5</v>
      </c>
      <c r="G53" s="292">
        <f t="shared" ref="G53:G84" si="43">+C53-(C$7+F53*C$8)</f>
        <v>-6.9310299997596303E-2</v>
      </c>
      <c r="I53" s="292">
        <f t="shared" si="35"/>
        <v>-6.9310299997596303E-2</v>
      </c>
      <c r="P53" s="292">
        <f t="shared" si="16"/>
        <v>-8.234003776928582E-2</v>
      </c>
      <c r="Q53" s="292">
        <f t="shared" si="17"/>
        <v>7.4888444512099819E-2</v>
      </c>
      <c r="R53" s="292">
        <f t="shared" si="18"/>
        <v>-7.4515932571860011E-3</v>
      </c>
      <c r="S53" s="377">
        <f t="shared" si="34"/>
        <v>3438.0040000000008</v>
      </c>
      <c r="T53" s="294"/>
      <c r="U53" s="292">
        <f t="shared" ref="U53:U84" si="44">+(R53-G53)^2</f>
        <v>3.826499599596083E-3</v>
      </c>
      <c r="V53" s="292">
        <f t="shared" si="36"/>
        <v>6.0000000000000001E-3</v>
      </c>
      <c r="W53" s="292">
        <f t="shared" ref="W53:W84" si="45">V53*U53</f>
        <v>2.2958997597576499E-5</v>
      </c>
      <c r="Z53" s="292">
        <f t="shared" si="21"/>
        <v>-48982.5</v>
      </c>
      <c r="AA53" s="292">
        <f t="shared" si="22"/>
        <v>-1.1734507262186021E-2</v>
      </c>
      <c r="AC53" s="292">
        <f t="shared" si="37"/>
        <v>-7.0176457028108749E-3</v>
      </c>
      <c r="AF53" s="292">
        <f t="shared" ref="AF53:AF84" si="46">+G53-AA53</f>
        <v>-5.7575792735410282E-2</v>
      </c>
      <c r="AG53" s="292">
        <f t="shared" ref="AG53:AG84" si="47">+(G53-AA53)^2*V53</f>
        <v>1.9889831454665543E-5</v>
      </c>
      <c r="AH53" s="292">
        <f t="shared" si="26"/>
        <v>-6.2292654294785428E-2</v>
      </c>
      <c r="AI53" s="292">
        <f t="shared" si="27"/>
        <v>1.2823887380075418</v>
      </c>
      <c r="AJ53" s="292">
        <f t="shared" si="28"/>
        <v>-0.96359908896677227</v>
      </c>
      <c r="AK53" s="292">
        <f t="shared" si="29"/>
        <v>-9.0568531883014974E-2</v>
      </c>
      <c r="AL53" s="292">
        <f t="shared" si="30"/>
        <v>-0.31035854801508939</v>
      </c>
      <c r="AM53" s="292">
        <f t="shared" si="31"/>
        <v>-0.15643699376855941</v>
      </c>
      <c r="AN53" s="292">
        <f t="shared" si="42"/>
        <v>-0.22944413366737371</v>
      </c>
      <c r="AO53" s="292">
        <f t="shared" si="42"/>
        <v>-0.22941602264115174</v>
      </c>
      <c r="AP53" s="292">
        <f t="shared" si="42"/>
        <v>-0.22931868202540301</v>
      </c>
      <c r="AQ53" s="292">
        <f t="shared" si="42"/>
        <v>-0.22898163579997377</v>
      </c>
      <c r="AR53" s="292">
        <f t="shared" si="42"/>
        <v>-0.22781480246294744</v>
      </c>
      <c r="AS53" s="292">
        <f t="shared" si="42"/>
        <v>-0.22377772268595439</v>
      </c>
      <c r="AT53" s="292">
        <f t="shared" si="42"/>
        <v>-0.20983810725124905</v>
      </c>
      <c r="AU53" s="292">
        <f t="shared" si="33"/>
        <v>-0.16200443522986419</v>
      </c>
      <c r="AV53" s="292">
        <f t="shared" si="9"/>
        <v>-3.0662499616532422E-2</v>
      </c>
      <c r="AW53" s="292">
        <v>-9000</v>
      </c>
      <c r="AX53" s="292">
        <f t="shared" si="1"/>
        <v>3.1634250801435657E-2</v>
      </c>
      <c r="AY53" s="292">
        <f t="shared" si="2"/>
        <v>-3.0662499616532422E-2</v>
      </c>
      <c r="AZ53" s="292">
        <f t="shared" si="3"/>
        <v>6.2296750417968075E-2</v>
      </c>
      <c r="BA53" s="292">
        <f t="shared" si="4"/>
        <v>0.70767246739163836</v>
      </c>
      <c r="BB53" s="292">
        <f t="shared" si="10"/>
        <v>0.99164255889128661</v>
      </c>
      <c r="BC53" s="292">
        <f t="shared" si="5"/>
        <v>2.9725012196100624</v>
      </c>
      <c r="BD53" s="292">
        <f t="shared" si="6"/>
        <v>11.799724928850775</v>
      </c>
      <c r="BE53" s="292">
        <f t="shared" si="41"/>
        <v>2.9124879582872771</v>
      </c>
      <c r="BF53" s="292">
        <f t="shared" si="41"/>
        <v>2.9124379355564889</v>
      </c>
      <c r="BG53" s="292">
        <f t="shared" si="41"/>
        <v>2.9126111381794448</v>
      </c>
      <c r="BH53" s="292">
        <f t="shared" si="41"/>
        <v>2.9120113980007565</v>
      </c>
      <c r="BI53" s="292">
        <f t="shared" si="41"/>
        <v>2.9140877318726233</v>
      </c>
      <c r="BJ53" s="292">
        <f t="shared" si="41"/>
        <v>2.9068950307041095</v>
      </c>
      <c r="BK53" s="292">
        <f t="shared" si="41"/>
        <v>2.9317613736746351</v>
      </c>
      <c r="BL53" s="292">
        <f t="shared" si="11"/>
        <v>2.8451237235314357</v>
      </c>
    </row>
    <row r="54" spans="1:64" s="292" customFormat="1" ht="12.95" customHeight="1" x14ac:dyDescent="0.2">
      <c r="A54" s="294" t="s">
        <v>178</v>
      </c>
      <c r="C54" s="375">
        <v>18665.892</v>
      </c>
      <c r="D54" s="247" t="s">
        <v>230</v>
      </c>
      <c r="E54" s="292">
        <f t="shared" si="13"/>
        <v>-48496.116342063418</v>
      </c>
      <c r="F54" s="292">
        <f t="shared" si="14"/>
        <v>-48496</v>
      </c>
      <c r="G54" s="292">
        <f t="shared" si="43"/>
        <v>-5.0068640000972664E-2</v>
      </c>
      <c r="I54" s="292">
        <f t="shared" si="35"/>
        <v>-5.0068640000972664E-2</v>
      </c>
      <c r="P54" s="292">
        <f t="shared" si="16"/>
        <v>-8.1309045012473199E-2</v>
      </c>
      <c r="Q54" s="292">
        <f t="shared" si="17"/>
        <v>7.218641591989787E-2</v>
      </c>
      <c r="R54" s="292">
        <f t="shared" si="18"/>
        <v>-9.1226290925753295E-3</v>
      </c>
      <c r="S54" s="377">
        <f t="shared" si="34"/>
        <v>3647.3919999999998</v>
      </c>
      <c r="T54" s="294"/>
      <c r="U54" s="292">
        <f t="shared" si="44"/>
        <v>1.6765758093105936E-3</v>
      </c>
      <c r="V54" s="292">
        <f t="shared" si="36"/>
        <v>6.0000000000000001E-3</v>
      </c>
      <c r="W54" s="292">
        <f t="shared" si="45"/>
        <v>1.0059454855863562E-5</v>
      </c>
      <c r="Z54" s="292">
        <f t="shared" si="21"/>
        <v>-48496</v>
      </c>
      <c r="AA54" s="292">
        <f t="shared" si="22"/>
        <v>-1.4103280058729975E-2</v>
      </c>
      <c r="AC54" s="292">
        <f t="shared" si="37"/>
        <v>1.2763714639893523E-2</v>
      </c>
      <c r="AF54" s="292">
        <f t="shared" si="46"/>
        <v>-3.5965359942242689E-2</v>
      </c>
      <c r="AG54" s="292">
        <f t="shared" si="47"/>
        <v>7.7610426946504501E-6</v>
      </c>
      <c r="AH54" s="292">
        <f t="shared" si="26"/>
        <v>-6.2832354640866186E-2</v>
      </c>
      <c r="AI54" s="292">
        <f t="shared" si="27"/>
        <v>1.2879890128208908</v>
      </c>
      <c r="AJ54" s="292">
        <f t="shared" si="28"/>
        <v>-0.97981776353206751</v>
      </c>
      <c r="AK54" s="292">
        <f t="shared" si="29"/>
        <v>-7.0769957011330487E-2</v>
      </c>
      <c r="AL54" s="292">
        <f t="shared" si="30"/>
        <v>-0.24096373389160405</v>
      </c>
      <c r="AM54" s="292">
        <f t="shared" si="31"/>
        <v>-0.12106823864666195</v>
      </c>
      <c r="AN54" s="292">
        <f t="shared" si="42"/>
        <v>-0.17788182929171445</v>
      </c>
      <c r="AO54" s="292">
        <f t="shared" si="42"/>
        <v>-0.17785871128475911</v>
      </c>
      <c r="AP54" s="292">
        <f t="shared" si="42"/>
        <v>-0.17777950770529949</v>
      </c>
      <c r="AQ54" s="292">
        <f t="shared" si="42"/>
        <v>-0.177508160373097</v>
      </c>
      <c r="AR54" s="292">
        <f t="shared" si="42"/>
        <v>-0.1765786385697854</v>
      </c>
      <c r="AS54" s="292">
        <f t="shared" si="42"/>
        <v>-0.17339565098085349</v>
      </c>
      <c r="AT54" s="292">
        <f t="shared" si="42"/>
        <v>-0.1625092779527077</v>
      </c>
      <c r="AU54" s="292">
        <f t="shared" si="33"/>
        <v>-0.12541423078448499</v>
      </c>
      <c r="AV54" s="292">
        <f t="shared" si="9"/>
        <v>-3.0900608133872565E-2</v>
      </c>
      <c r="AW54" s="292">
        <v>-8000</v>
      </c>
      <c r="AX54" s="292">
        <f t="shared" si="1"/>
        <v>3.19925939729169E-2</v>
      </c>
      <c r="AY54" s="292">
        <f t="shared" si="2"/>
        <v>-3.0900608133872565E-2</v>
      </c>
      <c r="AZ54" s="292">
        <f t="shared" si="3"/>
        <v>6.2893202106789461E-2</v>
      </c>
      <c r="BA54" s="292">
        <f t="shared" si="4"/>
        <v>0.70579284492874605</v>
      </c>
      <c r="BB54" s="292">
        <f t="shared" si="10"/>
        <v>0.99628232836048125</v>
      </c>
      <c r="BC54" s="292">
        <f t="shared" si="5"/>
        <v>3.0156223060405147</v>
      </c>
      <c r="BD54" s="292">
        <f t="shared" si="6"/>
        <v>15.855751646139522</v>
      </c>
      <c r="BE54" s="292">
        <f t="shared" si="41"/>
        <v>2.9707617107237327</v>
      </c>
      <c r="BF54" s="292">
        <f t="shared" si="41"/>
        <v>2.9707212816628514</v>
      </c>
      <c r="BG54" s="292">
        <f t="shared" si="41"/>
        <v>2.9708596228280055</v>
      </c>
      <c r="BH54" s="292">
        <f t="shared" si="41"/>
        <v>2.9703862299018806</v>
      </c>
      <c r="BI54" s="292">
        <f t="shared" si="41"/>
        <v>2.9720059845572067</v>
      </c>
      <c r="BJ54" s="292">
        <f t="shared" si="41"/>
        <v>2.9664619656414906</v>
      </c>
      <c r="BK54" s="292">
        <f t="shared" si="41"/>
        <v>2.9854163299686816</v>
      </c>
      <c r="BL54" s="292">
        <f t="shared" si="11"/>
        <v>2.9203348323605809</v>
      </c>
    </row>
    <row r="55" spans="1:64" s="292" customFormat="1" ht="12.95" customHeight="1" x14ac:dyDescent="0.2">
      <c r="A55" s="294" t="s">
        <v>178</v>
      </c>
      <c r="C55" s="375">
        <v>19514.560000000001</v>
      </c>
      <c r="D55" s="247" t="s">
        <v>230</v>
      </c>
      <c r="E55" s="292">
        <f t="shared" si="13"/>
        <v>-46524.107789911053</v>
      </c>
      <c r="F55" s="292">
        <f t="shared" si="14"/>
        <v>-46524</v>
      </c>
      <c r="G55" s="292">
        <f t="shared" si="43"/>
        <v>-4.6388159997150069E-2</v>
      </c>
      <c r="I55" s="292">
        <f t="shared" si="35"/>
        <v>-4.6388159997150069E-2</v>
      </c>
      <c r="P55" s="292">
        <f t="shared" si="16"/>
        <v>-7.6401025084510729E-2</v>
      </c>
      <c r="Q55" s="292">
        <f t="shared" si="17"/>
        <v>6.1534244185167203E-2</v>
      </c>
      <c r="R55" s="292">
        <f t="shared" si="18"/>
        <v>-1.4866780899343526E-2</v>
      </c>
      <c r="S55" s="377">
        <f t="shared" si="34"/>
        <v>4496.0600000000013</v>
      </c>
      <c r="T55" s="294"/>
      <c r="U55" s="292">
        <f t="shared" si="44"/>
        <v>9.9359734022763527E-4</v>
      </c>
      <c r="V55" s="292">
        <f t="shared" si="36"/>
        <v>6.0000000000000001E-3</v>
      </c>
      <c r="W55" s="292">
        <f t="shared" si="45"/>
        <v>5.9615840413658113E-6</v>
      </c>
      <c r="Z55" s="292">
        <f t="shared" si="21"/>
        <v>-46524</v>
      </c>
      <c r="AA55" s="292">
        <f t="shared" si="22"/>
        <v>-2.1768022131792616E-2</v>
      </c>
      <c r="AC55" s="292">
        <f t="shared" si="37"/>
        <v>1.6907039867454426E-2</v>
      </c>
      <c r="AF55" s="292">
        <f t="shared" si="46"/>
        <v>-2.4620137865357453E-2</v>
      </c>
      <c r="AG55" s="292">
        <f t="shared" si="47"/>
        <v>3.6369071310552469E-6</v>
      </c>
      <c r="AH55" s="292">
        <f t="shared" si="26"/>
        <v>-6.3295199864604496E-2</v>
      </c>
      <c r="AI55" s="292">
        <f t="shared" si="27"/>
        <v>1.2962674852478568</v>
      </c>
      <c r="AJ55" s="292">
        <f t="shared" si="28"/>
        <v>-0.99648191684509235</v>
      </c>
      <c r="AK55" s="292">
        <f t="shared" si="29"/>
        <v>1.3100973469471694E-2</v>
      </c>
      <c r="AL55" s="292">
        <f t="shared" si="30"/>
        <v>4.4191296183322827E-2</v>
      </c>
      <c r="AM55" s="292">
        <f t="shared" si="31"/>
        <v>2.2099244622588662E-2</v>
      </c>
      <c r="AN55" s="292">
        <f t="shared" si="42"/>
        <v>3.2552752567800727E-2</v>
      </c>
      <c r="AO55" s="292">
        <f t="shared" si="42"/>
        <v>3.2548146518196611E-2</v>
      </c>
      <c r="AP55" s="292">
        <f t="shared" si="42"/>
        <v>3.2532606540412304E-2</v>
      </c>
      <c r="AQ55" s="292">
        <f t="shared" si="42"/>
        <v>3.248017752568029E-2</v>
      </c>
      <c r="AR55" s="292">
        <f t="shared" si="42"/>
        <v>3.2303292372003745E-2</v>
      </c>
      <c r="AS55" s="292">
        <f t="shared" si="42"/>
        <v>3.1706524182853343E-2</v>
      </c>
      <c r="AT55" s="292">
        <f t="shared" si="42"/>
        <v>2.9693253180562859E-2</v>
      </c>
      <c r="AU55" s="292">
        <f t="shared" si="33"/>
        <v>2.2902075826589652E-2</v>
      </c>
      <c r="AV55" s="292">
        <f t="shared" si="9"/>
        <v>-3.1051201424541104E-2</v>
      </c>
      <c r="AW55" s="292">
        <v>-7000</v>
      </c>
      <c r="AX55" s="292">
        <f t="shared" si="1"/>
        <v>3.2224309033294714E-2</v>
      </c>
      <c r="AY55" s="292">
        <f t="shared" si="2"/>
        <v>-3.1051201424541104E-2</v>
      </c>
      <c r="AZ55" s="292">
        <f t="shared" si="3"/>
        <v>6.3275510457835818E-2</v>
      </c>
      <c r="BA55" s="292">
        <f t="shared" si="4"/>
        <v>0.70446500880633312</v>
      </c>
      <c r="BB55" s="292">
        <f t="shared" si="10"/>
        <v>0.99906140173298941</v>
      </c>
      <c r="BC55" s="292">
        <f t="shared" si="5"/>
        <v>3.0585474633692109</v>
      </c>
      <c r="BD55" s="292">
        <f t="shared" si="6"/>
        <v>24.069430695302273</v>
      </c>
      <c r="BE55" s="292">
        <f t="shared" si="41"/>
        <v>3.0289025969869443</v>
      </c>
      <c r="BF55" s="292">
        <f t="shared" si="41"/>
        <v>3.0288743739095092</v>
      </c>
      <c r="BG55" s="292">
        <f t="shared" si="41"/>
        <v>3.0289701503364244</v>
      </c>
      <c r="BH55" s="292">
        <f t="shared" si="41"/>
        <v>3.0286451240154748</v>
      </c>
      <c r="BI55" s="292">
        <f t="shared" si="41"/>
        <v>3.0297480829749253</v>
      </c>
      <c r="BJ55" s="292">
        <f t="shared" si="41"/>
        <v>3.0260046892747985</v>
      </c>
      <c r="BK55" s="292">
        <f t="shared" si="41"/>
        <v>3.0387033125555298</v>
      </c>
      <c r="BL55" s="292">
        <f t="shared" si="11"/>
        <v>2.9955459411897261</v>
      </c>
    </row>
    <row r="56" spans="1:64" s="292" customFormat="1" ht="12.95" customHeight="1" x14ac:dyDescent="0.2">
      <c r="A56" s="294" t="s">
        <v>178</v>
      </c>
      <c r="C56" s="375">
        <v>19556.539000000001</v>
      </c>
      <c r="D56" s="247" t="s">
        <v>230</v>
      </c>
      <c r="E56" s="292">
        <f t="shared" si="13"/>
        <v>-46426.563229481297</v>
      </c>
      <c r="F56" s="292">
        <f t="shared" si="14"/>
        <v>-46426.5</v>
      </c>
      <c r="G56" s="292">
        <f t="shared" si="43"/>
        <v>-2.7211259999603499E-2</v>
      </c>
      <c r="I56" s="292">
        <f t="shared" si="35"/>
        <v>-2.7211259999603499E-2</v>
      </c>
      <c r="P56" s="292">
        <f t="shared" si="16"/>
        <v>-7.6128817088757655E-2</v>
      </c>
      <c r="Q56" s="292">
        <f t="shared" si="17"/>
        <v>6.1020077659571709E-2</v>
      </c>
      <c r="R56" s="292">
        <f t="shared" si="18"/>
        <v>-1.5108739429185947E-2</v>
      </c>
      <c r="S56" s="377">
        <f t="shared" si="34"/>
        <v>4538.0390000000007</v>
      </c>
      <c r="T56" s="294"/>
      <c r="U56" s="292">
        <f t="shared" si="44"/>
        <v>1.4647100415737999E-4</v>
      </c>
      <c r="V56" s="292">
        <f t="shared" si="36"/>
        <v>6.0000000000000001E-3</v>
      </c>
      <c r="W56" s="292">
        <f t="shared" si="45"/>
        <v>8.7882602494427997E-7</v>
      </c>
      <c r="Z56" s="292">
        <f t="shared" si="21"/>
        <v>-46426.5</v>
      </c>
      <c r="AA56" s="292">
        <f t="shared" si="22"/>
        <v>-2.2065267796689395E-2</v>
      </c>
      <c r="AC56" s="292">
        <f t="shared" si="37"/>
        <v>3.6033937219820192E-2</v>
      </c>
      <c r="AF56" s="292">
        <f t="shared" si="46"/>
        <v>-5.1459922029141042E-3</v>
      </c>
      <c r="AG56" s="292">
        <f t="shared" si="47"/>
        <v>1.5888741451471654E-7</v>
      </c>
      <c r="AH56" s="292">
        <f t="shared" si="26"/>
        <v>-6.3245197219423691E-2</v>
      </c>
      <c r="AI56" s="292">
        <f t="shared" si="27"/>
        <v>1.2960525692881428</v>
      </c>
      <c r="AJ56" s="292">
        <f t="shared" si="28"/>
        <v>-0.99519697098360671</v>
      </c>
      <c r="AK56" s="292">
        <f t="shared" si="29"/>
        <v>1.7289723503464891E-2</v>
      </c>
      <c r="AL56" s="292">
        <f t="shared" si="30"/>
        <v>5.8334596507812274E-2</v>
      </c>
      <c r="AM56" s="292">
        <f t="shared" si="31"/>
        <v>2.9175572247227027E-2</v>
      </c>
      <c r="AN56" s="292">
        <f t="shared" si="42"/>
        <v>4.2973545076310377E-2</v>
      </c>
      <c r="AO56" s="292">
        <f t="shared" si="42"/>
        <v>4.2967477748008402E-2</v>
      </c>
      <c r="AP56" s="292">
        <f t="shared" si="42"/>
        <v>4.2946999625545046E-2</v>
      </c>
      <c r="AQ56" s="292">
        <f t="shared" si="42"/>
        <v>4.2877883093232483E-2</v>
      </c>
      <c r="AR56" s="292">
        <f t="shared" si="42"/>
        <v>4.2644606624732614E-2</v>
      </c>
      <c r="AS56" s="292">
        <f t="shared" si="42"/>
        <v>4.1857288031728744E-2</v>
      </c>
      <c r="AT56" s="292">
        <f t="shared" si="42"/>
        <v>3.9200241101176377E-2</v>
      </c>
      <c r="AU56" s="292">
        <f t="shared" si="33"/>
        <v>3.023515893743145E-2</v>
      </c>
      <c r="AV56" s="292">
        <f t="shared" si="9"/>
        <v>-3.1114279488538042E-2</v>
      </c>
      <c r="AW56" s="292">
        <v>-6000</v>
      </c>
      <c r="AX56" s="292">
        <f t="shared" si="1"/>
        <v>3.2329612953817588E-2</v>
      </c>
      <c r="AY56" s="292">
        <f t="shared" si="2"/>
        <v>-3.1114279488538042E-2</v>
      </c>
      <c r="AZ56" s="292">
        <f t="shared" si="3"/>
        <v>6.3443892442355626E-2</v>
      </c>
      <c r="BA56" s="292">
        <f t="shared" si="4"/>
        <v>0.70368316555417176</v>
      </c>
      <c r="BB56" s="292">
        <f t="shared" si="10"/>
        <v>0.99999985767890309</v>
      </c>
      <c r="BC56" s="292">
        <f t="shared" si="5"/>
        <v>3.1013439604010835</v>
      </c>
      <c r="BD56" s="292">
        <f t="shared" si="6"/>
        <v>49.684346034547723</v>
      </c>
      <c r="BE56" s="292">
        <f t="shared" si="41"/>
        <v>3.0869560471616331</v>
      </c>
      <c r="BF56" s="292">
        <f t="shared" si="41"/>
        <v>3.0869419011820196</v>
      </c>
      <c r="BG56" s="292">
        <f t="shared" si="41"/>
        <v>3.0869896731517663</v>
      </c>
      <c r="BH56" s="292">
        <f t="shared" si="41"/>
        <v>3.0868283433430621</v>
      </c>
      <c r="BI56" s="292">
        <f t="shared" si="41"/>
        <v>3.0873731614636832</v>
      </c>
      <c r="BJ56" s="292">
        <f t="shared" si="41"/>
        <v>3.0855332202140482</v>
      </c>
      <c r="BK56" s="292">
        <f t="shared" si="41"/>
        <v>3.0917462814285268</v>
      </c>
      <c r="BL56" s="292">
        <f t="shared" si="11"/>
        <v>3.0707570500188712</v>
      </c>
    </row>
    <row r="57" spans="1:64" s="292" customFormat="1" ht="12.95" customHeight="1" x14ac:dyDescent="0.2">
      <c r="A57" s="294" t="s">
        <v>178</v>
      </c>
      <c r="C57" s="375">
        <v>19811.737000000001</v>
      </c>
      <c r="D57" s="247" t="s">
        <v>230</v>
      </c>
      <c r="E57" s="292">
        <f t="shared" si="13"/>
        <v>-45833.572049783019</v>
      </c>
      <c r="F57" s="292">
        <f t="shared" si="14"/>
        <v>-45833.5</v>
      </c>
      <c r="G57" s="292">
        <f t="shared" si="43"/>
        <v>-3.1007139998109778E-2</v>
      </c>
      <c r="I57" s="292">
        <f t="shared" si="35"/>
        <v>-3.1007139998109778E-2</v>
      </c>
      <c r="P57" s="292">
        <f t="shared" si="16"/>
        <v>-7.4415113742780689E-2</v>
      </c>
      <c r="Q57" s="292">
        <f t="shared" si="17"/>
        <v>5.791825722054994E-2</v>
      </c>
      <c r="R57" s="292">
        <f t="shared" si="18"/>
        <v>-1.6496856522230749E-2</v>
      </c>
      <c r="S57" s="377">
        <f t="shared" si="34"/>
        <v>4793.237000000001</v>
      </c>
      <c r="T57" s="294"/>
      <c r="U57" s="292">
        <f t="shared" si="44"/>
        <v>2.1054832655036801E-4</v>
      </c>
      <c r="V57" s="292">
        <f t="shared" si="36"/>
        <v>6.0000000000000001E-3</v>
      </c>
      <c r="W57" s="292">
        <f t="shared" si="45"/>
        <v>1.2632899593022082E-6</v>
      </c>
      <c r="Z57" s="292">
        <f t="shared" si="21"/>
        <v>-45833.5</v>
      </c>
      <c r="AA57" s="292">
        <f t="shared" si="22"/>
        <v>-2.3708096676950653E-2</v>
      </c>
      <c r="AC57" s="292">
        <f t="shared" si="37"/>
        <v>3.1786821348858588E-2</v>
      </c>
      <c r="AF57" s="292">
        <f t="shared" si="46"/>
        <v>-7.2990433211591252E-3</v>
      </c>
      <c r="AG57" s="292">
        <f t="shared" si="47"/>
        <v>3.1965620042494581E-7</v>
      </c>
      <c r="AH57" s="292">
        <f t="shared" si="26"/>
        <v>-6.2793961346968366E-2</v>
      </c>
      <c r="AI57" s="292">
        <f t="shared" si="27"/>
        <v>1.2934793750106124</v>
      </c>
      <c r="AJ57" s="292">
        <f t="shared" si="28"/>
        <v>-0.98313641941414498</v>
      </c>
      <c r="AK57" s="292">
        <f t="shared" si="29"/>
        <v>4.2613551416388354E-2</v>
      </c>
      <c r="AL57" s="292">
        <f t="shared" si="30"/>
        <v>0.14419345289811986</v>
      </c>
      <c r="AM57" s="292">
        <f t="shared" si="31"/>
        <v>7.2221904827127079E-2</v>
      </c>
      <c r="AN57" s="292">
        <f t="shared" si="42"/>
        <v>0.1062939161029082</v>
      </c>
      <c r="AO57" s="292">
        <f t="shared" si="42"/>
        <v>0.10627929641562117</v>
      </c>
      <c r="AP57" s="292">
        <f t="shared" si="42"/>
        <v>0.10622971874505516</v>
      </c>
      <c r="AQ57" s="292">
        <f t="shared" si="42"/>
        <v>0.10606159497795536</v>
      </c>
      <c r="AR57" s="292">
        <f t="shared" si="42"/>
        <v>0.1054914896979325</v>
      </c>
      <c r="AS57" s="292">
        <f t="shared" si="42"/>
        <v>0.10355852594142734</v>
      </c>
      <c r="AT57" s="292">
        <f t="shared" si="42"/>
        <v>9.7007583996761543E-2</v>
      </c>
      <c r="AU57" s="292">
        <f t="shared" si="33"/>
        <v>7.4835346473114406E-2</v>
      </c>
      <c r="AV57" s="292">
        <f t="shared" si="9"/>
        <v>-3.1089842325863374E-2</v>
      </c>
      <c r="AW57" s="292">
        <v>-5000</v>
      </c>
      <c r="AX57" s="292">
        <f t="shared" si="1"/>
        <v>3.2308784320177392E-2</v>
      </c>
      <c r="AY57" s="292">
        <f t="shared" si="2"/>
        <v>-3.1089842325863374E-2</v>
      </c>
      <c r="AZ57" s="292">
        <f t="shared" si="3"/>
        <v>6.3398626646040762E-2</v>
      </c>
      <c r="BA57" s="292">
        <f t="shared" si="4"/>
        <v>0.70344390922274946</v>
      </c>
      <c r="BB57" s="292">
        <f t="shared" si="10"/>
        <v>0.99910967984665544</v>
      </c>
      <c r="BC57" s="292">
        <f t="shared" si="5"/>
        <v>-3.139107062770786</v>
      </c>
      <c r="BD57" s="292">
        <f t="shared" si="6"/>
        <v>-804.63725365112134</v>
      </c>
      <c r="BE57" s="292">
        <f t="shared" si="41"/>
        <v>3.1449671642296195</v>
      </c>
      <c r="BF57" s="292">
        <f t="shared" si="41"/>
        <v>3.1449680468396402</v>
      </c>
      <c r="BG57" s="292">
        <f t="shared" si="41"/>
        <v>3.1449650706326255</v>
      </c>
      <c r="BH57" s="292">
        <f t="shared" si="41"/>
        <v>3.1449751065579967</v>
      </c>
      <c r="BI57" s="292">
        <f t="shared" si="41"/>
        <v>3.1449412648952584</v>
      </c>
      <c r="BJ57" s="292">
        <f t="shared" si="41"/>
        <v>3.1450553807590946</v>
      </c>
      <c r="BK57" s="292">
        <f t="shared" si="41"/>
        <v>3.1446705762455034</v>
      </c>
      <c r="BL57" s="292">
        <f t="shared" si="11"/>
        <v>3.1459681588480164</v>
      </c>
    </row>
    <row r="58" spans="1:64" s="292" customFormat="1" ht="12.95" customHeight="1" x14ac:dyDescent="0.2">
      <c r="A58" s="294" t="s">
        <v>178</v>
      </c>
      <c r="C58" s="375">
        <v>19833.669999999998</v>
      </c>
      <c r="D58" s="247" t="s">
        <v>230</v>
      </c>
      <c r="E58" s="292">
        <f t="shared" si="13"/>
        <v>-45782.60740451025</v>
      </c>
      <c r="F58" s="292">
        <f t="shared" si="14"/>
        <v>-45782.5</v>
      </c>
      <c r="G58" s="292">
        <f t="shared" si="43"/>
        <v>-4.6222300003137207E-2</v>
      </c>
      <c r="I58" s="292">
        <f t="shared" ref="I58:I92" si="48">+G58</f>
        <v>-4.6222300003137207E-2</v>
      </c>
      <c r="P58" s="292">
        <f t="shared" si="16"/>
        <v>-7.4263111506749802E-2</v>
      </c>
      <c r="Q58" s="292">
        <f t="shared" si="17"/>
        <v>5.7653524910202342E-2</v>
      </c>
      <c r="R58" s="292">
        <f t="shared" si="18"/>
        <v>-1.660958659654746E-2</v>
      </c>
      <c r="S58" s="377">
        <f t="shared" si="34"/>
        <v>4815.1699999999983</v>
      </c>
      <c r="T58" s="294"/>
      <c r="U58" s="292">
        <f t="shared" si="44"/>
        <v>8.7691279530082008E-4</v>
      </c>
      <c r="V58" s="292">
        <f t="shared" ref="V58:V92" si="49">V$17</f>
        <v>6.0000000000000001E-3</v>
      </c>
      <c r="W58" s="292">
        <f t="shared" si="45"/>
        <v>5.2614767718049202E-6</v>
      </c>
      <c r="Z58" s="292">
        <f t="shared" si="21"/>
        <v>-45782.5</v>
      </c>
      <c r="AA58" s="292">
        <f t="shared" si="22"/>
        <v>-2.3836225877186368E-2</v>
      </c>
      <c r="AC58" s="292">
        <f t="shared" si="37"/>
        <v>1.6521131087772659E-2</v>
      </c>
      <c r="AF58" s="292">
        <f t="shared" si="46"/>
        <v>-2.2386074125950839E-2</v>
      </c>
      <c r="AG58" s="292">
        <f t="shared" si="47"/>
        <v>3.006817888635394E-6</v>
      </c>
      <c r="AH58" s="292">
        <f t="shared" si="26"/>
        <v>-6.2743431090909865E-2</v>
      </c>
      <c r="AI58" s="292">
        <f t="shared" si="27"/>
        <v>1.2931575409855445</v>
      </c>
      <c r="AJ58" s="292">
        <f t="shared" si="28"/>
        <v>-0.98176278201957212</v>
      </c>
      <c r="AK58" s="292">
        <f t="shared" si="29"/>
        <v>4.4774038060528328E-2</v>
      </c>
      <c r="AL58" s="292">
        <f t="shared" si="30"/>
        <v>0.15155908849845207</v>
      </c>
      <c r="AM58" s="292">
        <f t="shared" si="31"/>
        <v>7.5924933891657956E-2</v>
      </c>
      <c r="AN58" s="292">
        <f t="shared" si="42"/>
        <v>0.11173285991981691</v>
      </c>
      <c r="AO58" s="292">
        <f t="shared" si="42"/>
        <v>0.11171754264586778</v>
      </c>
      <c r="AP58" s="292">
        <f t="shared" si="42"/>
        <v>0.11166556844102025</v>
      </c>
      <c r="AQ58" s="292">
        <f t="shared" si="42"/>
        <v>0.11148921307839935</v>
      </c>
      <c r="AR58" s="292">
        <f t="shared" si="42"/>
        <v>0.11089084188637162</v>
      </c>
      <c r="AS58" s="292">
        <f t="shared" si="42"/>
        <v>0.10886087287682693</v>
      </c>
      <c r="AT58" s="292">
        <f t="shared" si="42"/>
        <v>0.10197752433503703</v>
      </c>
      <c r="AU58" s="292">
        <f t="shared" si="33"/>
        <v>7.8671113023400352E-2</v>
      </c>
      <c r="AV58" s="292">
        <f t="shared" si="9"/>
        <v>-3.0977889936517108E-2</v>
      </c>
      <c r="AW58" s="292">
        <v>-4000</v>
      </c>
      <c r="AX58" s="292">
        <f t="shared" si="1"/>
        <v>3.2162159551341496E-2</v>
      </c>
      <c r="AY58" s="292">
        <f t="shared" si="2"/>
        <v>-3.0977889936517108E-2</v>
      </c>
      <c r="AZ58" s="292">
        <f t="shared" si="3"/>
        <v>6.3140049487858604E-2</v>
      </c>
      <c r="BA58" s="292">
        <f t="shared" si="4"/>
        <v>0.70374619832374141</v>
      </c>
      <c r="BB58" s="292">
        <f t="shared" si="10"/>
        <v>0.99639486085566165</v>
      </c>
      <c r="BC58" s="292">
        <f t="shared" si="5"/>
        <v>-3.0963689394536238</v>
      </c>
      <c r="BD58" s="292">
        <f t="shared" si="6"/>
        <v>-44.217047682245223</v>
      </c>
      <c r="BE58" s="292">
        <f t="shared" si="41"/>
        <v>3.2029808947932357</v>
      </c>
      <c r="BF58" s="292">
        <f t="shared" si="41"/>
        <v>3.2029967463691191</v>
      </c>
      <c r="BG58" s="292">
        <f t="shared" si="41"/>
        <v>3.2029431934929904</v>
      </c>
      <c r="BH58" s="292">
        <f t="shared" si="41"/>
        <v>3.2031241169416385</v>
      </c>
      <c r="BI58" s="292">
        <f t="shared" si="41"/>
        <v>3.2025128918382304</v>
      </c>
      <c r="BJ58" s="292">
        <f t="shared" si="41"/>
        <v>3.2045779250756037</v>
      </c>
      <c r="BK58" s="292">
        <f t="shared" si="41"/>
        <v>3.1976022076527268</v>
      </c>
      <c r="BL58" s="292">
        <f t="shared" si="11"/>
        <v>3.2211792676771616</v>
      </c>
    </row>
    <row r="59" spans="1:64" s="292" customFormat="1" ht="12.95" customHeight="1" x14ac:dyDescent="0.2">
      <c r="A59" s="294" t="s">
        <v>178</v>
      </c>
      <c r="C59" s="375">
        <v>20191.728999999999</v>
      </c>
      <c r="D59" s="247" t="s">
        <v>230</v>
      </c>
      <c r="E59" s="292">
        <f t="shared" si="13"/>
        <v>-44950.603122299624</v>
      </c>
      <c r="F59" s="292">
        <f t="shared" si="14"/>
        <v>-44950.5</v>
      </c>
      <c r="G59" s="292">
        <f t="shared" si="43"/>
        <v>-4.4379420000041137E-2</v>
      </c>
      <c r="I59" s="292">
        <f t="shared" si="48"/>
        <v>-4.4379420000041137E-2</v>
      </c>
      <c r="P59" s="292">
        <f t="shared" si="16"/>
        <v>-7.168212599156254E-2</v>
      </c>
      <c r="Q59" s="292">
        <f t="shared" si="17"/>
        <v>5.3380267125812855E-2</v>
      </c>
      <c r="R59" s="292">
        <f t="shared" si="18"/>
        <v>-1.8301858865749684E-2</v>
      </c>
      <c r="S59" s="377">
        <f t="shared" si="34"/>
        <v>5173.2289999999994</v>
      </c>
      <c r="T59" s="294"/>
      <c r="U59" s="292">
        <f t="shared" si="44"/>
        <v>6.800391947127081E-4</v>
      </c>
      <c r="V59" s="292">
        <f t="shared" si="49"/>
        <v>6.0000000000000001E-3</v>
      </c>
      <c r="W59" s="292">
        <f t="shared" si="45"/>
        <v>4.0802351682762488E-6</v>
      </c>
      <c r="Z59" s="292">
        <f t="shared" si="21"/>
        <v>-44950.5</v>
      </c>
      <c r="AA59" s="292">
        <f t="shared" si="22"/>
        <v>-2.5637102833067818E-2</v>
      </c>
      <c r="AC59" s="292">
        <f t="shared" ref="AC59:AC93" si="50">+G59-AH59</f>
        <v>1.728243351372144E-2</v>
      </c>
      <c r="AF59" s="292">
        <f t="shared" si="46"/>
        <v>-1.8742317166973319E-2</v>
      </c>
      <c r="AG59" s="292">
        <f t="shared" si="47"/>
        <v>2.1076467167245363E-6</v>
      </c>
      <c r="AH59" s="292">
        <f t="shared" si="26"/>
        <v>-6.1661853513762577E-2</v>
      </c>
      <c r="AI59" s="292">
        <f t="shared" si="27"/>
        <v>1.28572864492254</v>
      </c>
      <c r="AJ59" s="292">
        <f t="shared" si="28"/>
        <v>-0.95209542480386877</v>
      </c>
      <c r="AK59" s="292">
        <f t="shared" si="29"/>
        <v>7.9405288184514672E-2</v>
      </c>
      <c r="AL59" s="292">
        <f t="shared" si="30"/>
        <v>0.27106453011986398</v>
      </c>
      <c r="AM59" s="292">
        <f t="shared" si="31"/>
        <v>0.13636827206836169</v>
      </c>
      <c r="AN59" s="292">
        <f t="shared" si="42"/>
        <v>0.20022013041434172</v>
      </c>
      <c r="AO59" s="292">
        <f t="shared" si="42"/>
        <v>0.20019471777217906</v>
      </c>
      <c r="AP59" s="292">
        <f t="shared" si="42"/>
        <v>0.20010727994621352</v>
      </c>
      <c r="AQ59" s="292">
        <f t="shared" si="42"/>
        <v>0.19980644257415436</v>
      </c>
      <c r="AR59" s="292">
        <f t="shared" si="42"/>
        <v>0.19877152549021493</v>
      </c>
      <c r="AS59" s="292">
        <f t="shared" si="42"/>
        <v>0.19521292471733398</v>
      </c>
      <c r="AT59" s="292">
        <f t="shared" si="42"/>
        <v>0.18299532833958565</v>
      </c>
      <c r="AU59" s="292">
        <f t="shared" si="33"/>
        <v>0.14124675556924959</v>
      </c>
      <c r="AV59" s="292">
        <f t="shared" si="9"/>
        <v>-3.0778422320499238E-2</v>
      </c>
      <c r="AW59" s="292">
        <v>-3000</v>
      </c>
      <c r="AX59" s="292">
        <f t="shared" si="1"/>
        <v>3.1890132887626599E-2</v>
      </c>
      <c r="AY59" s="292">
        <f t="shared" si="2"/>
        <v>-3.0778422320499238E-2</v>
      </c>
      <c r="AZ59" s="292">
        <f t="shared" si="3"/>
        <v>6.2668555208125837E-2</v>
      </c>
      <c r="BA59" s="292">
        <f t="shared" si="4"/>
        <v>0.70459134878985386</v>
      </c>
      <c r="BB59" s="292">
        <f t="shared" si="10"/>
        <v>0.99185145178704404</v>
      </c>
      <c r="BC59" s="292">
        <f t="shared" si="5"/>
        <v>-3.0535609001651012</v>
      </c>
      <c r="BD59" s="292">
        <f t="shared" si="6"/>
        <v>-22.704401049877095</v>
      </c>
      <c r="BE59" s="292">
        <f t="shared" si="41"/>
        <v>3.2610421950705271</v>
      </c>
      <c r="BF59" s="292">
        <f t="shared" si="41"/>
        <v>3.2610719506203103</v>
      </c>
      <c r="BG59" s="292">
        <f t="shared" si="41"/>
        <v>3.2609708940856983</v>
      </c>
      <c r="BH59" s="292">
        <f t="shared" si="41"/>
        <v>3.2613141097804736</v>
      </c>
      <c r="BI59" s="292">
        <f t="shared" si="41"/>
        <v>3.2601485126071608</v>
      </c>
      <c r="BJ59" s="292">
        <f t="shared" si="41"/>
        <v>3.2641076733610763</v>
      </c>
      <c r="BK59" s="292">
        <f t="shared" si="41"/>
        <v>3.2506671448150559</v>
      </c>
      <c r="BL59" s="292">
        <f t="shared" si="11"/>
        <v>3.2963903765063067</v>
      </c>
    </row>
    <row r="60" spans="1:64" s="292" customFormat="1" ht="12.95" customHeight="1" x14ac:dyDescent="0.2">
      <c r="A60" s="294" t="s">
        <v>178</v>
      </c>
      <c r="C60" s="375">
        <v>20488.887999999999</v>
      </c>
      <c r="D60" s="247" t="s">
        <v>230</v>
      </c>
      <c r="E60" s="292">
        <f t="shared" si="13"/>
        <v>-44260.109207896065</v>
      </c>
      <c r="F60" s="292">
        <f t="shared" si="14"/>
        <v>-44260</v>
      </c>
      <c r="G60" s="292">
        <f t="shared" si="43"/>
        <v>-4.699840000102995E-2</v>
      </c>
      <c r="I60" s="292">
        <f t="shared" si="48"/>
        <v>-4.699840000102995E-2</v>
      </c>
      <c r="P60" s="292">
        <f t="shared" si="16"/>
        <v>-6.9398442093910884E-2</v>
      </c>
      <c r="Q60" s="292">
        <f t="shared" si="17"/>
        <v>4.9898899253700862E-2</v>
      </c>
      <c r="R60" s="292">
        <f t="shared" si="18"/>
        <v>-1.9499542840210021E-2</v>
      </c>
      <c r="S60" s="377">
        <f t="shared" si="34"/>
        <v>5470.387999999999</v>
      </c>
      <c r="T60" s="294"/>
      <c r="U60" s="292">
        <f t="shared" si="44"/>
        <v>7.561871451511775E-4</v>
      </c>
      <c r="V60" s="292">
        <f t="shared" si="49"/>
        <v>6.0000000000000001E-3</v>
      </c>
      <c r="W60" s="292">
        <f t="shared" si="45"/>
        <v>4.537122870907065E-6</v>
      </c>
      <c r="Z60" s="292">
        <f t="shared" si="21"/>
        <v>-44260</v>
      </c>
      <c r="AA60" s="292">
        <f t="shared" si="22"/>
        <v>-2.6728111547799013E-2</v>
      </c>
      <c r="AC60" s="292">
        <f t="shared" si="50"/>
        <v>1.3408234611600005E-2</v>
      </c>
      <c r="AF60" s="292">
        <f t="shared" si="46"/>
        <v>-2.0270288453230936E-2</v>
      </c>
      <c r="AG60" s="292">
        <f t="shared" si="47"/>
        <v>2.4653075638631244E-6</v>
      </c>
      <c r="AH60" s="292">
        <f t="shared" si="26"/>
        <v>-6.0406634612629954E-2</v>
      </c>
      <c r="AI60" s="292">
        <f t="shared" si="27"/>
        <v>1.2765996983391048</v>
      </c>
      <c r="AJ60" s="292">
        <f t="shared" si="28"/>
        <v>-0.91764852057639312</v>
      </c>
      <c r="AK60" s="292">
        <f t="shared" si="29"/>
        <v>0.10695169563711035</v>
      </c>
      <c r="AL60" s="292">
        <f t="shared" si="30"/>
        <v>0.36895895580451599</v>
      </c>
      <c r="AM60" s="292">
        <f t="shared" si="31"/>
        <v>0.18660114182727458</v>
      </c>
      <c r="AN60" s="292">
        <f t="shared" si="42"/>
        <v>0.27318084834391437</v>
      </c>
      <c r="AO60" s="292">
        <f t="shared" si="42"/>
        <v>0.27314939966457386</v>
      </c>
      <c r="AP60" s="292">
        <f t="shared" si="42"/>
        <v>0.27303927246965332</v>
      </c>
      <c r="AQ60" s="292">
        <f t="shared" si="42"/>
        <v>0.27265365508274947</v>
      </c>
      <c r="AR60" s="292">
        <f t="shared" si="42"/>
        <v>0.27130371843981932</v>
      </c>
      <c r="AS60" s="292">
        <f t="shared" si="42"/>
        <v>0.26658194670847324</v>
      </c>
      <c r="AT60" s="292">
        <f t="shared" si="42"/>
        <v>0.25011325806711426</v>
      </c>
      <c r="AU60" s="292">
        <f t="shared" si="33"/>
        <v>0.19318002621577435</v>
      </c>
      <c r="AV60" s="292">
        <f t="shared" si="9"/>
        <v>-3.0491439477809766E-2</v>
      </c>
      <c r="AW60" s="292">
        <v>-2000</v>
      </c>
      <c r="AX60" s="292">
        <f t="shared" si="1"/>
        <v>3.1493160161456528E-2</v>
      </c>
      <c r="AY60" s="292">
        <f t="shared" si="2"/>
        <v>-3.0491439477809766E-2</v>
      </c>
      <c r="AZ60" s="292">
        <f t="shared" si="3"/>
        <v>6.1984599639266294E-2</v>
      </c>
      <c r="BA60" s="292">
        <f t="shared" si="4"/>
        <v>0.70598304287107316</v>
      </c>
      <c r="BB60" s="292">
        <f t="shared" si="10"/>
        <v>0.9854675580108454</v>
      </c>
      <c r="BC60" s="292">
        <f t="shared" si="5"/>
        <v>-3.0106164241931017</v>
      </c>
      <c r="BD60" s="292">
        <f t="shared" si="6"/>
        <v>-15.248110765027498</v>
      </c>
      <c r="BE60" s="292">
        <f t="shared" si="41"/>
        <v>3.3191961971868587</v>
      </c>
      <c r="BF60" s="292">
        <f t="shared" si="41"/>
        <v>3.3192378886901714</v>
      </c>
      <c r="BG60" s="292">
        <f t="shared" si="41"/>
        <v>3.319095057569704</v>
      </c>
      <c r="BH60" s="292">
        <f t="shared" si="41"/>
        <v>3.3195843986149032</v>
      </c>
      <c r="BI60" s="292">
        <f t="shared" si="41"/>
        <v>3.3179080888671608</v>
      </c>
      <c r="BJ60" s="292">
        <f t="shared" si="41"/>
        <v>3.3236526456470581</v>
      </c>
      <c r="BK60" s="292">
        <f t="shared" si="41"/>
        <v>3.3039906031806279</v>
      </c>
      <c r="BL60" s="292">
        <f t="shared" si="11"/>
        <v>3.3716014853354523</v>
      </c>
    </row>
    <row r="61" spans="1:64" s="292" customFormat="1" ht="12.95" customHeight="1" x14ac:dyDescent="0.2">
      <c r="A61" s="294" t="s">
        <v>178</v>
      </c>
      <c r="C61" s="375">
        <v>20604.669000000002</v>
      </c>
      <c r="D61" s="247" t="s">
        <v>230</v>
      </c>
      <c r="E61" s="292">
        <f t="shared" si="13"/>
        <v>-43991.074529816113</v>
      </c>
      <c r="F61" s="292">
        <f t="shared" si="14"/>
        <v>-43991</v>
      </c>
      <c r="G61" s="292">
        <f t="shared" si="43"/>
        <v>-3.2074439997813897E-2</v>
      </c>
      <c r="I61" s="292">
        <f t="shared" si="48"/>
        <v>-3.2074439997813897E-2</v>
      </c>
      <c r="P61" s="292">
        <f t="shared" si="16"/>
        <v>-6.8474948907966182E-2</v>
      </c>
      <c r="Q61" s="292">
        <f t="shared" si="17"/>
        <v>4.8558642933643995E-2</v>
      </c>
      <c r="R61" s="292">
        <f t="shared" si="18"/>
        <v>-1.9916305974322188E-2</v>
      </c>
      <c r="S61" s="377">
        <f t="shared" si="34"/>
        <v>5586.1690000000017</v>
      </c>
      <c r="T61" s="294"/>
      <c r="U61" s="292">
        <f t="shared" si="44"/>
        <v>1.478202229331867E-4</v>
      </c>
      <c r="V61" s="292">
        <f t="shared" si="49"/>
        <v>6.0000000000000001E-3</v>
      </c>
      <c r="W61" s="292">
        <f t="shared" si="45"/>
        <v>8.869213375991202E-7</v>
      </c>
      <c r="Z61" s="292">
        <f t="shared" si="21"/>
        <v>-43991</v>
      </c>
      <c r="AA61" s="292">
        <f t="shared" si="22"/>
        <v>-2.7057632374067664E-2</v>
      </c>
      <c r="AC61" s="292">
        <f t="shared" si="50"/>
        <v>2.7758983122524908E-2</v>
      </c>
      <c r="AF61" s="292">
        <f t="shared" si="46"/>
        <v>-5.0168076237462333E-3</v>
      </c>
      <c r="AG61" s="292">
        <f t="shared" si="47"/>
        <v>1.5101015240206997E-7</v>
      </c>
      <c r="AH61" s="292">
        <f t="shared" si="26"/>
        <v>-5.9833423120338805E-2</v>
      </c>
      <c r="AI61" s="292">
        <f t="shared" si="27"/>
        <v>1.2723685356837144</v>
      </c>
      <c r="AJ61" s="292">
        <f t="shared" si="28"/>
        <v>-0.90200543516906007</v>
      </c>
      <c r="AK61" s="292">
        <f t="shared" si="29"/>
        <v>0.11730916030066008</v>
      </c>
      <c r="AL61" s="292">
        <f t="shared" si="30"/>
        <v>0.40668877441502616</v>
      </c>
      <c r="AM61" s="292">
        <f t="shared" si="31"/>
        <v>0.20619422319317421</v>
      </c>
      <c r="AN61" s="292">
        <f t="shared" ref="AN61:AT70" si="51">$AU61+$AB$7*SIN(AO61)</f>
        <v>0.30145241359895025</v>
      </c>
      <c r="AO61" s="292">
        <f t="shared" si="51"/>
        <v>0.30141928311887267</v>
      </c>
      <c r="AP61" s="292">
        <f t="shared" si="51"/>
        <v>0.30130229374227036</v>
      </c>
      <c r="AQ61" s="292">
        <f t="shared" si="51"/>
        <v>0.30088921830898124</v>
      </c>
      <c r="AR61" s="292">
        <f t="shared" si="51"/>
        <v>0.29943112145248979</v>
      </c>
      <c r="AS61" s="292">
        <f t="shared" si="51"/>
        <v>0.29428946751601182</v>
      </c>
      <c r="AT61" s="292">
        <f t="shared" si="51"/>
        <v>0.2762212659404949</v>
      </c>
      <c r="AU61" s="292">
        <f t="shared" si="33"/>
        <v>0.21341181449081414</v>
      </c>
      <c r="AV61" s="292">
        <f t="shared" si="9"/>
        <v>-3.0116941408448693E-2</v>
      </c>
      <c r="AW61" s="292">
        <v>-1000</v>
      </c>
      <c r="AX61" s="292">
        <f t="shared" si="1"/>
        <v>3.0971766330751382E-2</v>
      </c>
      <c r="AY61" s="292">
        <f t="shared" si="2"/>
        <v>-3.0116941408448693E-2</v>
      </c>
      <c r="AZ61" s="292">
        <f t="shared" si="3"/>
        <v>6.1088707739200075E-2</v>
      </c>
      <c r="BA61" s="292">
        <f t="shared" si="4"/>
        <v>0.70792735407146901</v>
      </c>
      <c r="BB61" s="292">
        <f t="shared" si="10"/>
        <v>0.97722328155995164</v>
      </c>
      <c r="BC61" s="292">
        <f t="shared" si="5"/>
        <v>-2.9674681188320351</v>
      </c>
      <c r="BD61" s="292">
        <f t="shared" si="6"/>
        <v>-11.456996693894675</v>
      </c>
      <c r="BE61" s="292">
        <f t="shared" si="41"/>
        <v>3.377488380758197</v>
      </c>
      <c r="BF61" s="292">
        <f t="shared" si="41"/>
        <v>3.3775393245678855</v>
      </c>
      <c r="BG61" s="292">
        <f t="shared" si="41"/>
        <v>3.3773626489435418</v>
      </c>
      <c r="BH61" s="292">
        <f t="shared" si="41"/>
        <v>3.3779754007847487</v>
      </c>
      <c r="BI61" s="292">
        <f t="shared" si="41"/>
        <v>3.3758506214350144</v>
      </c>
      <c r="BJ61" s="292">
        <f t="shared" si="41"/>
        <v>3.3832231888416779</v>
      </c>
      <c r="BK61" s="292">
        <f t="shared" si="41"/>
        <v>3.3576963365070989</v>
      </c>
      <c r="BL61" s="292">
        <f t="shared" si="11"/>
        <v>3.4468125941645975</v>
      </c>
    </row>
    <row r="62" spans="1:64" s="292" customFormat="1" ht="12.95" customHeight="1" x14ac:dyDescent="0.2">
      <c r="A62" s="294" t="s">
        <v>178</v>
      </c>
      <c r="C62" s="375">
        <v>20828.900000000001</v>
      </c>
      <c r="D62" s="247" t="s">
        <v>230</v>
      </c>
      <c r="E62" s="292">
        <f t="shared" si="13"/>
        <v>-43470.039861774341</v>
      </c>
      <c r="F62" s="292">
        <f t="shared" si="14"/>
        <v>-43470</v>
      </c>
      <c r="G62" s="292">
        <f t="shared" si="43"/>
        <v>-1.7154799999843817E-2</v>
      </c>
      <c r="I62" s="292">
        <f t="shared" si="48"/>
        <v>-1.7154799999843817E-2</v>
      </c>
      <c r="P62" s="292">
        <f t="shared" si="16"/>
        <v>-6.6633677837558414E-2</v>
      </c>
      <c r="Q62" s="292">
        <f t="shared" si="17"/>
        <v>4.5988328796545533E-2</v>
      </c>
      <c r="R62" s="292">
        <f t="shared" si="18"/>
        <v>-2.0645349041012881E-2</v>
      </c>
      <c r="S62" s="377">
        <f t="shared" si="34"/>
        <v>5810.4000000000015</v>
      </c>
      <c r="T62" s="294"/>
      <c r="U62" s="292">
        <f t="shared" si="44"/>
        <v>1.218393260880627E-5</v>
      </c>
      <c r="V62" s="292">
        <f t="shared" si="49"/>
        <v>6.0000000000000001E-3</v>
      </c>
      <c r="W62" s="292">
        <f t="shared" si="45"/>
        <v>7.3103595652837625E-8</v>
      </c>
      <c r="Z62" s="292">
        <f t="shared" si="21"/>
        <v>-43470</v>
      </c>
      <c r="AA62" s="292">
        <f t="shared" si="22"/>
        <v>-2.75492081472649E-2</v>
      </c>
      <c r="AC62" s="292">
        <f t="shared" si="50"/>
        <v>4.1439794450472744E-2</v>
      </c>
      <c r="AF62" s="292">
        <f t="shared" si="46"/>
        <v>1.0394408147421083E-2</v>
      </c>
      <c r="AG62" s="292">
        <f t="shared" si="47"/>
        <v>6.4826232441104277E-7</v>
      </c>
      <c r="AH62" s="292">
        <f t="shared" si="26"/>
        <v>-5.8594594450316562E-2</v>
      </c>
      <c r="AI62" s="292">
        <f t="shared" si="27"/>
        <v>1.2631805332484229</v>
      </c>
      <c r="AJ62" s="292">
        <f t="shared" si="28"/>
        <v>-0.86845382624915801</v>
      </c>
      <c r="AK62" s="292">
        <f t="shared" si="29"/>
        <v>0.13668235160404757</v>
      </c>
      <c r="AL62" s="292">
        <f t="shared" si="30"/>
        <v>0.47900613441125856</v>
      </c>
      <c r="AM62" s="292">
        <f t="shared" si="31"/>
        <v>0.24419007447001795</v>
      </c>
      <c r="AN62" s="292">
        <f t="shared" si="51"/>
        <v>0.35592433658300127</v>
      </c>
      <c r="AO62" s="292">
        <f t="shared" si="51"/>
        <v>0.35588905927854236</v>
      </c>
      <c r="AP62" s="292">
        <f t="shared" si="51"/>
        <v>0.35576215356970964</v>
      </c>
      <c r="AQ62" s="292">
        <f t="shared" si="51"/>
        <v>0.35530567555062953</v>
      </c>
      <c r="AR62" s="292">
        <f t="shared" si="51"/>
        <v>0.35366436880826541</v>
      </c>
      <c r="AS62" s="292">
        <f t="shared" si="51"/>
        <v>0.34777107410996239</v>
      </c>
      <c r="AT62" s="292">
        <f t="shared" si="51"/>
        <v>0.32671209096128973</v>
      </c>
      <c r="AU62" s="292">
        <f t="shared" si="33"/>
        <v>0.25259680219079872</v>
      </c>
      <c r="AV62" s="292">
        <f t="shared" si="9"/>
        <v>-2.9654928112416015E-2</v>
      </c>
      <c r="AW62" s="292">
        <v>0</v>
      </c>
      <c r="AX62" s="292">
        <f t="shared" si="1"/>
        <v>3.0326556737124113E-2</v>
      </c>
      <c r="AY62" s="292">
        <f t="shared" si="2"/>
        <v>-2.9654928112416015E-2</v>
      </c>
      <c r="AZ62" s="292">
        <f t="shared" si="3"/>
        <v>5.9981484849540127E-2</v>
      </c>
      <c r="BA62" s="292">
        <f t="shared" si="4"/>
        <v>0.71043278838371027</v>
      </c>
      <c r="BB62" s="292">
        <f t="shared" si="10"/>
        <v>0.96709060978672789</v>
      </c>
      <c r="BC62" s="292">
        <f t="shared" si="5"/>
        <v>-2.924047275689055</v>
      </c>
      <c r="BD62" s="292">
        <f t="shared" si="6"/>
        <v>-9.1571980312212862</v>
      </c>
      <c r="BE62" s="292">
        <f t="shared" si="41"/>
        <v>3.435964754240195</v>
      </c>
      <c r="BF62" s="292">
        <f t="shared" si="41"/>
        <v>3.4360218024788862</v>
      </c>
      <c r="BG62" s="292">
        <f t="shared" si="41"/>
        <v>3.4358207898135888</v>
      </c>
      <c r="BH62" s="292">
        <f t="shared" si="41"/>
        <v>3.4365291237042541</v>
      </c>
      <c r="BI62" s="292">
        <f t="shared" si="41"/>
        <v>3.4340337524076094</v>
      </c>
      <c r="BJ62" s="292">
        <f t="shared" si="41"/>
        <v>3.4428330898568955</v>
      </c>
      <c r="BK62" s="292">
        <f t="shared" si="41"/>
        <v>3.4119059371523472</v>
      </c>
      <c r="BL62" s="292">
        <f t="shared" si="11"/>
        <v>3.5220237029937427</v>
      </c>
    </row>
    <row r="63" spans="1:64" s="292" customFormat="1" ht="12.95" customHeight="1" x14ac:dyDescent="0.2">
      <c r="A63" s="294" t="s">
        <v>178</v>
      </c>
      <c r="C63" s="375">
        <v>21230.875</v>
      </c>
      <c r="D63" s="247" t="s">
        <v>230</v>
      </c>
      <c r="E63" s="292">
        <f t="shared" si="13"/>
        <v>-42535.990106450183</v>
      </c>
      <c r="F63" s="292">
        <f t="shared" si="14"/>
        <v>-42536</v>
      </c>
      <c r="G63" s="292">
        <f t="shared" si="43"/>
        <v>4.2577599997457583E-3</v>
      </c>
      <c r="I63" s="292">
        <f t="shared" si="48"/>
        <v>4.2577599997457583E-3</v>
      </c>
      <c r="P63" s="292">
        <f t="shared" si="16"/>
        <v>-6.3164231685590586E-2</v>
      </c>
      <c r="Q63" s="292">
        <f t="shared" si="17"/>
        <v>4.1464699508310332E-2</v>
      </c>
      <c r="R63" s="292">
        <f t="shared" si="18"/>
        <v>-2.1699532177280254E-2</v>
      </c>
      <c r="S63" s="377">
        <f t="shared" si="34"/>
        <v>6212.375</v>
      </c>
      <c r="T63" s="294"/>
      <c r="U63" s="292">
        <f t="shared" si="44"/>
        <v>6.7378101716349581E-4</v>
      </c>
      <c r="V63" s="292">
        <f t="shared" si="49"/>
        <v>6.0000000000000001E-3</v>
      </c>
      <c r="W63" s="292">
        <f t="shared" si="45"/>
        <v>4.0426861029809752E-6</v>
      </c>
      <c r="Z63" s="292">
        <f t="shared" si="21"/>
        <v>-42536</v>
      </c>
      <c r="AA63" s="292">
        <f t="shared" si="22"/>
        <v>-2.7971097931354993E-2</v>
      </c>
      <c r="AC63" s="292">
        <f t="shared" si="50"/>
        <v>6.0231602512252527E-2</v>
      </c>
      <c r="AF63" s="292">
        <f t="shared" si="46"/>
        <v>3.2228857931100752E-2</v>
      </c>
      <c r="AG63" s="292">
        <f t="shared" si="47"/>
        <v>6.2321957012584549E-6</v>
      </c>
      <c r="AH63" s="292">
        <f t="shared" si="26"/>
        <v>-5.5973842512506769E-2</v>
      </c>
      <c r="AI63" s="292">
        <f t="shared" si="27"/>
        <v>1.2437862842112615</v>
      </c>
      <c r="AJ63" s="292">
        <f t="shared" si="28"/>
        <v>-0.798798982060971</v>
      </c>
      <c r="AK63" s="292">
        <f t="shared" si="29"/>
        <v>0.16886179541685231</v>
      </c>
      <c r="AL63" s="292">
        <f t="shared" si="30"/>
        <v>0.60578496810868998</v>
      </c>
      <c r="AM63" s="292">
        <f t="shared" si="31"/>
        <v>0.31250835941795713</v>
      </c>
      <c r="AN63" s="292">
        <f t="shared" si="51"/>
        <v>0.45249145936784096</v>
      </c>
      <c r="AO63" s="292">
        <f t="shared" si="51"/>
        <v>0.45245584660785765</v>
      </c>
      <c r="AP63" s="292">
        <f t="shared" si="51"/>
        <v>0.45232232794620131</v>
      </c>
      <c r="AQ63" s="292">
        <f t="shared" si="51"/>
        <v>0.45182181948055072</v>
      </c>
      <c r="AR63" s="292">
        <f t="shared" si="51"/>
        <v>0.44994669194007364</v>
      </c>
      <c r="AS63" s="292">
        <f t="shared" si="51"/>
        <v>0.4429366244960215</v>
      </c>
      <c r="AT63" s="292">
        <f t="shared" si="51"/>
        <v>0.41693110380008325</v>
      </c>
      <c r="AU63" s="292">
        <f t="shared" si="33"/>
        <v>0.32284397783722074</v>
      </c>
      <c r="AV63" s="292">
        <f t="shared" si="9"/>
        <v>-2.9105399589711735E-2</v>
      </c>
      <c r="AW63" s="292">
        <v>1000</v>
      </c>
      <c r="AX63" s="292">
        <f t="shared" si="1"/>
        <v>2.9558232070992889E-2</v>
      </c>
      <c r="AY63" s="292">
        <f t="shared" si="2"/>
        <v>-2.9105399589711735E-2</v>
      </c>
      <c r="AZ63" s="292">
        <f t="shared" si="3"/>
        <v>5.8663631660704624E-2</v>
      </c>
      <c r="BA63" s="292">
        <f t="shared" si="4"/>
        <v>0.7135103421378467</v>
      </c>
      <c r="BB63" s="292">
        <f t="shared" si="10"/>
        <v>0.95503324991689287</v>
      </c>
      <c r="BC63" s="292">
        <f t="shared" si="5"/>
        <v>-2.8802834041376397</v>
      </c>
      <c r="BD63" s="292">
        <f t="shared" si="6"/>
        <v>-7.6101653923012904</v>
      </c>
      <c r="BE63" s="292">
        <f t="shared" si="41"/>
        <v>3.4946720495696821</v>
      </c>
      <c r="BF63" s="292">
        <f t="shared" si="41"/>
        <v>3.4947318773904334</v>
      </c>
      <c r="BG63" s="292">
        <f t="shared" si="41"/>
        <v>3.4945168766594059</v>
      </c>
      <c r="BH63" s="292">
        <f t="shared" si="41"/>
        <v>3.4952895952172072</v>
      </c>
      <c r="BI63" s="292">
        <f t="shared" si="41"/>
        <v>3.4925134467473926</v>
      </c>
      <c r="BJ63" s="292">
        <f t="shared" si="41"/>
        <v>3.5025006662086549</v>
      </c>
      <c r="BK63" s="292">
        <f t="shared" si="41"/>
        <v>3.4667381485858262</v>
      </c>
      <c r="BL63" s="292">
        <f t="shared" si="11"/>
        <v>3.5972348118228878</v>
      </c>
    </row>
    <row r="64" spans="1:64" s="292" customFormat="1" ht="12.95" customHeight="1" x14ac:dyDescent="0.2">
      <c r="A64" s="294" t="s">
        <v>178</v>
      </c>
      <c r="C64" s="375">
        <v>21247.853999999999</v>
      </c>
      <c r="D64" s="247" t="s">
        <v>230</v>
      </c>
      <c r="E64" s="292">
        <f t="shared" si="13"/>
        <v>-42496.536830013472</v>
      </c>
      <c r="F64" s="292">
        <f t="shared" si="14"/>
        <v>-42496.5</v>
      </c>
      <c r="G64" s="292">
        <f t="shared" si="43"/>
        <v>-1.5850060000957455E-2</v>
      </c>
      <c r="I64" s="292">
        <f t="shared" si="48"/>
        <v>-1.5850060000957455E-2</v>
      </c>
      <c r="P64" s="292">
        <f t="shared" si="16"/>
        <v>-6.3012866670827603E-2</v>
      </c>
      <c r="Q64" s="292">
        <f t="shared" si="17"/>
        <v>4.1275771910200404E-2</v>
      </c>
      <c r="R64" s="292">
        <f t="shared" si="18"/>
        <v>-2.1737094760627199E-2</v>
      </c>
      <c r="S64" s="377">
        <f t="shared" si="34"/>
        <v>6229.3539999999994</v>
      </c>
      <c r="T64" s="294"/>
      <c r="U64" s="292">
        <f t="shared" si="44"/>
        <v>3.4657178261559787E-5</v>
      </c>
      <c r="V64" s="292">
        <f t="shared" si="49"/>
        <v>6.0000000000000001E-3</v>
      </c>
      <c r="W64" s="292">
        <f t="shared" si="45"/>
        <v>2.0794306956935872E-7</v>
      </c>
      <c r="Z64" s="292">
        <f t="shared" si="21"/>
        <v>-42496.5</v>
      </c>
      <c r="AA64" s="292">
        <f t="shared" si="22"/>
        <v>-2.7976595085545272E-2</v>
      </c>
      <c r="AC64" s="292">
        <f t="shared" si="50"/>
        <v>4.0002285256048584E-2</v>
      </c>
      <c r="AF64" s="292">
        <f t="shared" si="46"/>
        <v>1.2126535084587817E-2</v>
      </c>
      <c r="AG64" s="292">
        <f t="shared" si="47"/>
        <v>8.823171189464355E-7</v>
      </c>
      <c r="AH64" s="292">
        <f t="shared" si="26"/>
        <v>-5.5852345257006039E-2</v>
      </c>
      <c r="AI64" s="292">
        <f t="shared" si="27"/>
        <v>1.2428925405196449</v>
      </c>
      <c r="AJ64" s="292">
        <f t="shared" si="28"/>
        <v>-0.79561584188670753</v>
      </c>
      <c r="AK64" s="292">
        <f t="shared" si="29"/>
        <v>0.17014485616923428</v>
      </c>
      <c r="AL64" s="292">
        <f t="shared" si="30"/>
        <v>0.61105767657514276</v>
      </c>
      <c r="AM64" s="292">
        <f t="shared" si="31"/>
        <v>0.31540457674683015</v>
      </c>
      <c r="AN64" s="292">
        <f t="shared" si="51"/>
        <v>0.45654145115942357</v>
      </c>
      <c r="AO64" s="292">
        <f t="shared" si="51"/>
        <v>0.45650591486438041</v>
      </c>
      <c r="AP64" s="292">
        <f t="shared" si="51"/>
        <v>0.45637241902166309</v>
      </c>
      <c r="AQ64" s="292">
        <f t="shared" si="51"/>
        <v>0.45587100592839824</v>
      </c>
      <c r="AR64" s="292">
        <f t="shared" si="51"/>
        <v>0.45398878718809288</v>
      </c>
      <c r="AS64" s="292">
        <f t="shared" si="51"/>
        <v>0.44693857917478486</v>
      </c>
      <c r="AT64" s="292">
        <f t="shared" si="51"/>
        <v>0.42073703290161518</v>
      </c>
      <c r="AU64" s="292">
        <f t="shared" si="33"/>
        <v>0.32581481663597156</v>
      </c>
      <c r="AV64" s="292">
        <f t="shared" si="9"/>
        <v>-2.846835584033585E-2</v>
      </c>
      <c r="AW64" s="292">
        <v>2000</v>
      </c>
      <c r="AX64" s="292">
        <f t="shared" si="1"/>
        <v>2.8667607099693099E-2</v>
      </c>
      <c r="AY64" s="292">
        <f t="shared" si="2"/>
        <v>-2.846835584033585E-2</v>
      </c>
      <c r="AZ64" s="292">
        <f t="shared" si="3"/>
        <v>5.7135962940028949E-2</v>
      </c>
      <c r="BA64" s="292">
        <f t="shared" si="4"/>
        <v>0.71717357669134207</v>
      </c>
      <c r="BB64" s="292">
        <f t="shared" si="10"/>
        <v>0.94100640952992198</v>
      </c>
      <c r="BC64" s="292">
        <f t="shared" si="5"/>
        <v>-2.8361037353680043</v>
      </c>
      <c r="BD64" s="292">
        <f t="shared" si="6"/>
        <v>-6.4958881391043803</v>
      </c>
      <c r="BE64" s="292">
        <f t="shared" si="41"/>
        <v>3.5536579323709598</v>
      </c>
      <c r="BF64" s="292">
        <f t="shared" si="41"/>
        <v>3.5537173292165916</v>
      </c>
      <c r="BG64" s="292">
        <f t="shared" si="41"/>
        <v>3.5534987493744135</v>
      </c>
      <c r="BH64" s="292">
        <f t="shared" si="41"/>
        <v>3.5543032242194106</v>
      </c>
      <c r="BI64" s="292">
        <f t="shared" si="41"/>
        <v>3.551343776945584</v>
      </c>
      <c r="BJ64" s="292">
        <f t="shared" si="41"/>
        <v>3.5622498233687674</v>
      </c>
      <c r="BK64" s="292">
        <f t="shared" si="41"/>
        <v>3.5223081940076599</v>
      </c>
      <c r="BL64" s="292">
        <f t="shared" si="11"/>
        <v>3.6724459206520335</v>
      </c>
    </row>
    <row r="65" spans="1:64" s="292" customFormat="1" ht="12.95" customHeight="1" x14ac:dyDescent="0.2">
      <c r="A65" s="294" t="s">
        <v>178</v>
      </c>
      <c r="C65" s="375">
        <v>21318.634999999998</v>
      </c>
      <c r="D65" s="247" t="s">
        <v>230</v>
      </c>
      <c r="E65" s="292">
        <f t="shared" si="13"/>
        <v>-42332.066463121009</v>
      </c>
      <c r="F65" s="292">
        <f t="shared" si="14"/>
        <v>-42332</v>
      </c>
      <c r="G65" s="292">
        <f t="shared" si="43"/>
        <v>-2.8602880000107689E-2</v>
      </c>
      <c r="I65" s="292">
        <f t="shared" si="48"/>
        <v>-2.8602880000107689E-2</v>
      </c>
      <c r="P65" s="292">
        <f t="shared" si="16"/>
        <v>-6.2378541381555325E-2</v>
      </c>
      <c r="Q65" s="292">
        <f t="shared" si="17"/>
        <v>4.0491051107834297E-2</v>
      </c>
      <c r="R65" s="292">
        <f t="shared" si="18"/>
        <v>-2.1887490273721028E-2</v>
      </c>
      <c r="S65" s="377">
        <f t="shared" si="34"/>
        <v>6300.1349999999984</v>
      </c>
      <c r="T65" s="294"/>
      <c r="U65" s="292">
        <f t="shared" si="44"/>
        <v>4.5096459177259519E-5</v>
      </c>
      <c r="V65" s="292">
        <f t="shared" si="49"/>
        <v>6.0000000000000001E-3</v>
      </c>
      <c r="W65" s="292">
        <f t="shared" si="45"/>
        <v>2.7057875506355713E-7</v>
      </c>
      <c r="Z65" s="292">
        <f t="shared" si="21"/>
        <v>-42332</v>
      </c>
      <c r="AA65" s="292">
        <f t="shared" si="22"/>
        <v>-2.7989171242013E-2</v>
      </c>
      <c r="AC65" s="292">
        <f t="shared" si="50"/>
        <v>2.6734634378337382E-2</v>
      </c>
      <c r="AF65" s="292">
        <f t="shared" si="46"/>
        <v>-6.1370875809468872E-4</v>
      </c>
      <c r="AG65" s="292">
        <f t="shared" si="47"/>
        <v>2.2598306385727511E-9</v>
      </c>
      <c r="AH65" s="292">
        <f t="shared" si="26"/>
        <v>-5.5337514378445071E-2</v>
      </c>
      <c r="AI65" s="292">
        <f t="shared" si="27"/>
        <v>1.2391125727115309</v>
      </c>
      <c r="AJ65" s="292">
        <f t="shared" si="28"/>
        <v>-0.78217380951490267</v>
      </c>
      <c r="AK65" s="292">
        <f t="shared" si="29"/>
        <v>0.17541731924815668</v>
      </c>
      <c r="AL65" s="292">
        <f t="shared" si="30"/>
        <v>0.63293401215962453</v>
      </c>
      <c r="AM65" s="292">
        <f t="shared" si="31"/>
        <v>0.3274729906945919</v>
      </c>
      <c r="AN65" s="292">
        <f t="shared" si="51"/>
        <v>0.47337629665789061</v>
      </c>
      <c r="AO65" s="292">
        <f t="shared" si="51"/>
        <v>0.47334114947615735</v>
      </c>
      <c r="AP65" s="292">
        <f t="shared" si="51"/>
        <v>0.47320799584014983</v>
      </c>
      <c r="AQ65" s="292">
        <f t="shared" si="51"/>
        <v>0.47270363112774838</v>
      </c>
      <c r="AR65" s="292">
        <f t="shared" si="51"/>
        <v>0.47079435548083592</v>
      </c>
      <c r="AS65" s="292">
        <f t="shared" si="51"/>
        <v>0.46358346693772512</v>
      </c>
      <c r="AT65" s="292">
        <f t="shared" si="51"/>
        <v>0.43657794852273157</v>
      </c>
      <c r="AU65" s="292">
        <f t="shared" si="33"/>
        <v>0.3381870440383663</v>
      </c>
      <c r="AV65" s="292">
        <f t="shared" si="9"/>
        <v>-2.7743796864288371E-2</v>
      </c>
      <c r="AW65" s="292">
        <v>3000</v>
      </c>
      <c r="AX65" s="292">
        <f t="shared" si="1"/>
        <v>2.7655633350993435E-2</v>
      </c>
      <c r="AY65" s="292">
        <f t="shared" si="2"/>
        <v>-2.7743796864288371E-2</v>
      </c>
      <c r="AZ65" s="292">
        <f t="shared" si="3"/>
        <v>5.5399430215281806E-2</v>
      </c>
      <c r="BA65" s="292">
        <f t="shared" si="4"/>
        <v>0.72143870989899439</v>
      </c>
      <c r="BB65" s="292">
        <f t="shared" si="10"/>
        <v>0.92495652411031082</v>
      </c>
      <c r="BC65" s="292">
        <f t="shared" si="5"/>
        <v>-2.7914326910732301</v>
      </c>
      <c r="BD65" s="292">
        <f t="shared" si="6"/>
        <v>-5.6531956708499589</v>
      </c>
      <c r="BE65" s="292">
        <f t="shared" si="41"/>
        <v>3.6129712285981768</v>
      </c>
      <c r="BF65" s="292">
        <f t="shared" si="41"/>
        <v>3.6130273616742081</v>
      </c>
      <c r="BG65" s="292">
        <f t="shared" si="41"/>
        <v>3.6128149151671241</v>
      </c>
      <c r="BH65" s="292">
        <f t="shared" si="41"/>
        <v>3.6136190814626192</v>
      </c>
      <c r="BI65" s="292">
        <f t="shared" si="41"/>
        <v>3.6105768323377871</v>
      </c>
      <c r="BJ65" s="292">
        <f t="shared" si="41"/>
        <v>3.6221110654526512</v>
      </c>
      <c r="BK65" s="292">
        <f t="shared" si="41"/>
        <v>3.5787271248715009</v>
      </c>
      <c r="BL65" s="292">
        <f t="shared" si="11"/>
        <v>3.7476570294811786</v>
      </c>
    </row>
    <row r="66" spans="1:64" s="292" customFormat="1" ht="12.95" customHeight="1" x14ac:dyDescent="0.2">
      <c r="A66" s="294" t="s">
        <v>178</v>
      </c>
      <c r="C66" s="375">
        <v>21360.592000000001</v>
      </c>
      <c r="D66" s="247" t="s">
        <v>230</v>
      </c>
      <c r="E66" s="292">
        <f t="shared" si="13"/>
        <v>-42234.573023021156</v>
      </c>
      <c r="F66" s="292">
        <f t="shared" si="14"/>
        <v>-42234.5</v>
      </c>
      <c r="G66" s="292">
        <f t="shared" si="43"/>
        <v>-3.1425979999767151E-2</v>
      </c>
      <c r="I66" s="292">
        <f t="shared" si="48"/>
        <v>-3.1425979999767151E-2</v>
      </c>
      <c r="P66" s="292">
        <f t="shared" si="16"/>
        <v>-6.1999579900673098E-2</v>
      </c>
      <c r="Q66" s="292">
        <f t="shared" si="17"/>
        <v>4.0027525564168873E-2</v>
      </c>
      <c r="R66" s="292">
        <f t="shared" si="18"/>
        <v>-2.1972054336504225E-2</v>
      </c>
      <c r="S66" s="377">
        <f t="shared" si="34"/>
        <v>6342.0920000000006</v>
      </c>
      <c r="T66" s="294"/>
      <c r="U66" s="292">
        <f t="shared" si="44"/>
        <v>8.9376710446501345E-5</v>
      </c>
      <c r="V66" s="292">
        <f t="shared" si="49"/>
        <v>6.0000000000000001E-3</v>
      </c>
      <c r="W66" s="292">
        <f t="shared" si="45"/>
        <v>5.3626026267900809E-7</v>
      </c>
      <c r="Z66" s="292">
        <f t="shared" si="21"/>
        <v>-42234.5</v>
      </c>
      <c r="AA66" s="292">
        <f t="shared" si="22"/>
        <v>-2.7988866394392811E-2</v>
      </c>
      <c r="AC66" s="292">
        <f t="shared" si="50"/>
        <v>2.359975044442536E-2</v>
      </c>
      <c r="AF66" s="292">
        <f t="shared" si="46"/>
        <v>-3.4371136053743395E-3</v>
      </c>
      <c r="AG66" s="292">
        <f t="shared" si="47"/>
        <v>7.0882499617496345E-8</v>
      </c>
      <c r="AH66" s="292">
        <f t="shared" si="26"/>
        <v>-5.5025730444192511E-2</v>
      </c>
      <c r="AI66" s="292">
        <f t="shared" si="27"/>
        <v>1.2368293469344813</v>
      </c>
      <c r="AJ66" s="292">
        <f t="shared" si="28"/>
        <v>-0.77406966565175306</v>
      </c>
      <c r="AK66" s="292">
        <f t="shared" si="29"/>
        <v>0.17848786723899154</v>
      </c>
      <c r="AL66" s="292">
        <f t="shared" si="30"/>
        <v>0.64583686969026399</v>
      </c>
      <c r="AM66" s="292">
        <f t="shared" si="31"/>
        <v>0.33463148422798489</v>
      </c>
      <c r="AN66" s="292">
        <f t="shared" si="51"/>
        <v>0.4833299995180006</v>
      </c>
      <c r="AO66" s="292">
        <f t="shared" si="51"/>
        <v>0.48329513474637964</v>
      </c>
      <c r="AP66" s="292">
        <f t="shared" si="51"/>
        <v>0.48316236766830134</v>
      </c>
      <c r="AQ66" s="292">
        <f t="shared" si="51"/>
        <v>0.48265686753163545</v>
      </c>
      <c r="AR66" s="292">
        <f t="shared" si="51"/>
        <v>0.48073343885958042</v>
      </c>
      <c r="AS66" s="292">
        <f t="shared" si="51"/>
        <v>0.47343230157670951</v>
      </c>
      <c r="AT66" s="292">
        <f t="shared" si="51"/>
        <v>0.44595986630785511</v>
      </c>
      <c r="AU66" s="292">
        <f t="shared" si="33"/>
        <v>0.3455201271492081</v>
      </c>
      <c r="AV66" s="292">
        <f t="shared" si="9"/>
        <v>-2.6931722661569284E-2</v>
      </c>
      <c r="AW66" s="292">
        <v>4000</v>
      </c>
      <c r="AX66" s="292">
        <f t="shared" ref="AX66:AX95" si="52">AB$3+AB$4*AW66+AB$5*AW66^2+AZ66</f>
        <v>2.6523426142197028E-2</v>
      </c>
      <c r="AY66" s="292">
        <f t="shared" ref="AY66:AY95" si="53">AB$3+AB$4*AW66+AB$5*AW66^2</f>
        <v>-2.6931722661569284E-2</v>
      </c>
      <c r="AZ66" s="292">
        <f t="shared" ref="AZ66:AZ95" si="54">$AB$6*($AB$11/BA66*BB66+$AB$12)</f>
        <v>5.3455148803766311E-2</v>
      </c>
      <c r="BA66" s="292">
        <f t="shared" ref="BA66:BA95" si="55">1+$AB$7*COS(BC66)</f>
        <v>0.72632472376945378</v>
      </c>
      <c r="BB66" s="292">
        <f t="shared" si="10"/>
        <v>0.90682093477636805</v>
      </c>
      <c r="BC66" s="292">
        <f t="shared" ref="BC66:BC95" si="56">2*ATAN(BD66)</f>
        <v>-2.7461913113385599</v>
      </c>
      <c r="BD66" s="292">
        <f t="shared" ref="BD66:BD95" si="57">SQRT((1+$AB$7)/(1-$AB$7))*TAN(BE66/2)</f>
        <v>-4.9920791902269475</v>
      </c>
      <c r="BE66" s="292">
        <f t="shared" ref="BE66:BK81" si="58">$BL66+$AB$7*SIN(BF66)</f>
        <v>3.6726621671168154</v>
      </c>
      <c r="BF66" s="292">
        <f t="shared" si="58"/>
        <v>3.6727127892326084</v>
      </c>
      <c r="BG66" s="292">
        <f t="shared" si="58"/>
        <v>3.6725148287260256</v>
      </c>
      <c r="BH66" s="292">
        <f t="shared" si="58"/>
        <v>3.67328909501324</v>
      </c>
      <c r="BI66" s="292">
        <f t="shared" si="58"/>
        <v>3.670262772018642</v>
      </c>
      <c r="BJ66" s="292">
        <f t="shared" si="58"/>
        <v>3.6821224426435375</v>
      </c>
      <c r="BK66" s="292">
        <f t="shared" si="58"/>
        <v>3.6361011929946296</v>
      </c>
      <c r="BL66" s="292">
        <f t="shared" si="11"/>
        <v>3.8228681383103238</v>
      </c>
    </row>
    <row r="67" spans="1:64" s="292" customFormat="1" ht="12.95" customHeight="1" x14ac:dyDescent="0.2">
      <c r="A67" s="294" t="s">
        <v>178</v>
      </c>
      <c r="C67" s="375">
        <v>21613.861000000001</v>
      </c>
      <c r="D67" s="247" t="s">
        <v>230</v>
      </c>
      <c r="E67" s="292">
        <f t="shared" si="13"/>
        <v>-41646.064166795783</v>
      </c>
      <c r="F67" s="292">
        <f t="shared" si="14"/>
        <v>-41646</v>
      </c>
      <c r="G67" s="292">
        <f t="shared" si="43"/>
        <v>-2.761463999922853E-2</v>
      </c>
      <c r="I67" s="292">
        <f t="shared" si="48"/>
        <v>-2.761463999922853E-2</v>
      </c>
      <c r="P67" s="292">
        <f t="shared" si="16"/>
        <v>-5.966573644588119E-2</v>
      </c>
      <c r="Q67" s="292">
        <f t="shared" si="17"/>
        <v>3.7254743103583995E-2</v>
      </c>
      <c r="R67" s="292">
        <f t="shared" si="18"/>
        <v>-2.2410993342297195E-2</v>
      </c>
      <c r="S67" s="377">
        <f t="shared" si="34"/>
        <v>6595.3610000000008</v>
      </c>
      <c r="T67" s="294"/>
      <c r="U67" s="292">
        <f t="shared" si="44"/>
        <v>2.7077938530192658E-5</v>
      </c>
      <c r="V67" s="292">
        <f t="shared" si="49"/>
        <v>6.0000000000000001E-3</v>
      </c>
      <c r="W67" s="292">
        <f t="shared" si="45"/>
        <v>1.6246763118115595E-7</v>
      </c>
      <c r="Z67" s="292">
        <f t="shared" si="21"/>
        <v>-41646</v>
      </c>
      <c r="AA67" s="292">
        <f t="shared" si="22"/>
        <v>-2.7868694373503811E-2</v>
      </c>
      <c r="AC67" s="292">
        <f t="shared" si="50"/>
        <v>2.542852803357238E-2</v>
      </c>
      <c r="AF67" s="292">
        <f t="shared" si="46"/>
        <v>2.5405437427528099E-4</v>
      </c>
      <c r="AG67" s="292">
        <f t="shared" si="47"/>
        <v>3.872617505304273E-10</v>
      </c>
      <c r="AH67" s="292">
        <f t="shared" si="26"/>
        <v>-5.3043168032800909E-2</v>
      </c>
      <c r="AI67" s="292">
        <f t="shared" si="27"/>
        <v>1.2224278913951743</v>
      </c>
      <c r="AJ67" s="292">
        <f t="shared" si="28"/>
        <v>-0.72318207017597036</v>
      </c>
      <c r="AK67" s="292">
        <f t="shared" si="29"/>
        <v>0.196142528408383</v>
      </c>
      <c r="AL67" s="292">
        <f t="shared" si="30"/>
        <v>0.72268257136540226</v>
      </c>
      <c r="AM67" s="292">
        <f t="shared" si="31"/>
        <v>0.37793494389873511</v>
      </c>
      <c r="AN67" s="292">
        <f t="shared" si="51"/>
        <v>0.54300891372946469</v>
      </c>
      <c r="AO67" s="292">
        <f t="shared" si="51"/>
        <v>0.54297647497830992</v>
      </c>
      <c r="AP67" s="292">
        <f t="shared" si="51"/>
        <v>0.54284872028275455</v>
      </c>
      <c r="AQ67" s="292">
        <f t="shared" si="51"/>
        <v>0.54234567509439757</v>
      </c>
      <c r="AR67" s="292">
        <f t="shared" si="51"/>
        <v>0.54036637051384329</v>
      </c>
      <c r="AS67" s="292">
        <f t="shared" si="51"/>
        <v>0.53260114647885537</v>
      </c>
      <c r="AT67" s="292">
        <f t="shared" si="51"/>
        <v>0.50246956849327218</v>
      </c>
      <c r="AU67" s="292">
        <f t="shared" si="33"/>
        <v>0.38978186469516007</v>
      </c>
      <c r="AV67" s="292">
        <f t="shared" ref="AV67:AV106" si="59">AB$3+AB$4*AW67+AB$5*AW67^2</f>
        <v>-2.6032133232178591E-2</v>
      </c>
      <c r="AW67" s="292">
        <v>5000</v>
      </c>
      <c r="AX67" s="292">
        <f t="shared" si="52"/>
        <v>2.5272296594569286E-2</v>
      </c>
      <c r="AY67" s="292">
        <f t="shared" si="53"/>
        <v>-2.6032133232178591E-2</v>
      </c>
      <c r="AZ67" s="292">
        <f t="shared" si="54"/>
        <v>5.1304429826747877E-2</v>
      </c>
      <c r="BA67" s="292">
        <f t="shared" si="55"/>
        <v>0.73185348689659535</v>
      </c>
      <c r="BB67" s="292">
        <f t="shared" ref="BB67:BB95" si="60">SIN(BC67+RADIANS($AB$9))</f>
        <v>0.88652752224437315</v>
      </c>
      <c r="BC67" s="292">
        <f t="shared" si="56"/>
        <v>-2.7002966366727472</v>
      </c>
      <c r="BD67" s="292">
        <f t="shared" si="57"/>
        <v>-4.4583160934261361</v>
      </c>
      <c r="BE67" s="292">
        <f t="shared" si="58"/>
        <v>3.7327826365672876</v>
      </c>
      <c r="BF67" s="292">
        <f t="shared" si="58"/>
        <v>3.7328262178745955</v>
      </c>
      <c r="BG67" s="292">
        <f t="shared" si="58"/>
        <v>3.7326492251461332</v>
      </c>
      <c r="BH67" s="292">
        <f t="shared" si="58"/>
        <v>3.7333681601284532</v>
      </c>
      <c r="BI67" s="292">
        <f t="shared" si="58"/>
        <v>3.7304500370266571</v>
      </c>
      <c r="BJ67" s="292">
        <f t="shared" si="58"/>
        <v>3.7423304152109509</v>
      </c>
      <c r="BK67" s="292">
        <f t="shared" si="58"/>
        <v>3.6945312498054137</v>
      </c>
      <c r="BL67" s="292">
        <f t="shared" ref="BL67:BL95" si="61">RADIANS($AB$9)+$AB$18*(AW67-AB$15)</f>
        <v>3.898079247139469</v>
      </c>
    </row>
    <row r="68" spans="1:64" s="292" customFormat="1" ht="12.95" customHeight="1" x14ac:dyDescent="0.2">
      <c r="A68" s="294" t="s">
        <v>178</v>
      </c>
      <c r="C68" s="375">
        <v>21692.634999999998</v>
      </c>
      <c r="D68" s="247" t="s">
        <v>230</v>
      </c>
      <c r="E68" s="292">
        <f t="shared" si="13"/>
        <v>-41463.020854585062</v>
      </c>
      <c r="F68" s="292">
        <f t="shared" si="14"/>
        <v>-41463</v>
      </c>
      <c r="G68" s="292">
        <f t="shared" si="43"/>
        <v>-8.9749200014921371E-3</v>
      </c>
      <c r="I68" s="292">
        <f t="shared" si="48"/>
        <v>-8.9749200014921371E-3</v>
      </c>
      <c r="P68" s="292">
        <f t="shared" si="16"/>
        <v>-5.8924057349576474E-2</v>
      </c>
      <c r="Q68" s="292">
        <f t="shared" si="17"/>
        <v>3.6401264960077687E-2</v>
      </c>
      <c r="R68" s="292">
        <f t="shared" si="18"/>
        <v>-2.2522792389498787E-2</v>
      </c>
      <c r="S68" s="377">
        <f t="shared" si="34"/>
        <v>6674.1349999999984</v>
      </c>
      <c r="T68" s="294"/>
      <c r="U68" s="292">
        <f t="shared" si="44"/>
        <v>1.8354484624171302E-4</v>
      </c>
      <c r="V68" s="292">
        <f t="shared" si="49"/>
        <v>6.0000000000000001E-3</v>
      </c>
      <c r="W68" s="292">
        <f t="shared" si="45"/>
        <v>1.1012690774502782E-6</v>
      </c>
      <c r="Z68" s="292">
        <f t="shared" si="21"/>
        <v>-41463</v>
      </c>
      <c r="AA68" s="292">
        <f t="shared" si="22"/>
        <v>-2.7791496157529787E-2</v>
      </c>
      <c r="AC68" s="292">
        <f t="shared" si="50"/>
        <v>4.3418098669678488E-2</v>
      </c>
      <c r="AF68" s="292">
        <f t="shared" si="46"/>
        <v>1.881657615603765E-2</v>
      </c>
      <c r="AG68" s="292">
        <f t="shared" si="47"/>
        <v>2.1243812294157876E-6</v>
      </c>
      <c r="AH68" s="292">
        <f t="shared" si="26"/>
        <v>-5.2393018671170626E-2</v>
      </c>
      <c r="AI68" s="292">
        <f t="shared" si="27"/>
        <v>1.2177528137870555</v>
      </c>
      <c r="AJ68" s="292">
        <f t="shared" si="28"/>
        <v>-0.70673678684001262</v>
      </c>
      <c r="AK68" s="292">
        <f t="shared" si="29"/>
        <v>0.20132006956276563</v>
      </c>
      <c r="AL68" s="292">
        <f t="shared" si="30"/>
        <v>0.74620610312877766</v>
      </c>
      <c r="AM68" s="292">
        <f t="shared" si="31"/>
        <v>0.3914373427818057</v>
      </c>
      <c r="AN68" s="292">
        <f t="shared" si="51"/>
        <v>0.56142162376748073</v>
      </c>
      <c r="AO68" s="292">
        <f t="shared" si="51"/>
        <v>0.56139015488787281</v>
      </c>
      <c r="AP68" s="292">
        <f t="shared" si="51"/>
        <v>0.56126480588753647</v>
      </c>
      <c r="AQ68" s="292">
        <f t="shared" si="51"/>
        <v>0.56076560514232821</v>
      </c>
      <c r="AR68" s="292">
        <f t="shared" si="51"/>
        <v>0.55877909429806571</v>
      </c>
      <c r="AS68" s="292">
        <f t="shared" si="51"/>
        <v>0.55089825650328605</v>
      </c>
      <c r="AT68" s="292">
        <f t="shared" si="51"/>
        <v>0.51999795010308514</v>
      </c>
      <c r="AU68" s="292">
        <f t="shared" si="33"/>
        <v>0.4035454976108932</v>
      </c>
      <c r="AV68" s="292">
        <f t="shared" si="59"/>
        <v>-2.5045028576116301E-2</v>
      </c>
      <c r="AW68" s="292">
        <v>6000</v>
      </c>
      <c r="AX68" s="292">
        <f t="shared" si="52"/>
        <v>2.3903789557727723E-2</v>
      </c>
      <c r="AY68" s="292">
        <f t="shared" si="53"/>
        <v>-2.5045028576116301E-2</v>
      </c>
      <c r="AZ68" s="292">
        <f t="shared" si="54"/>
        <v>4.8948818133844024E-2</v>
      </c>
      <c r="BA68" s="292">
        <f t="shared" si="55"/>
        <v>0.73804988910130853</v>
      </c>
      <c r="BB68" s="292">
        <f t="shared" si="60"/>
        <v>0.86399430718507009</v>
      </c>
      <c r="BC68" s="292">
        <f t="shared" si="56"/>
        <v>-2.6536610392574098</v>
      </c>
      <c r="BD68" s="292">
        <f t="shared" si="57"/>
        <v>-4.0172886006924777</v>
      </c>
      <c r="BE68" s="292">
        <f t="shared" si="58"/>
        <v>3.7933864540457054</v>
      </c>
      <c r="BF68" s="292">
        <f t="shared" si="58"/>
        <v>3.7934222271412983</v>
      </c>
      <c r="BG68" s="292">
        <f t="shared" si="58"/>
        <v>3.7932704977922946</v>
      </c>
      <c r="BH68" s="292">
        <f t="shared" si="58"/>
        <v>3.7939141691700784</v>
      </c>
      <c r="BI68" s="292">
        <f t="shared" si="58"/>
        <v>3.7911857334556767</v>
      </c>
      <c r="BJ68" s="292">
        <f t="shared" si="58"/>
        <v>3.8027906102460061</v>
      </c>
      <c r="BK68" s="292">
        <f t="shared" si="58"/>
        <v>3.7541121761248055</v>
      </c>
      <c r="BL68" s="292">
        <f t="shared" si="61"/>
        <v>3.9732903559686141</v>
      </c>
    </row>
    <row r="69" spans="1:64" s="292" customFormat="1" ht="12.95" customHeight="1" x14ac:dyDescent="0.2">
      <c r="A69" s="294" t="s">
        <v>178</v>
      </c>
      <c r="C69" s="375">
        <v>22002.733</v>
      </c>
      <c r="D69" s="247" t="s">
        <v>230</v>
      </c>
      <c r="E69" s="292">
        <f t="shared" si="13"/>
        <v>-40742.461215238058</v>
      </c>
      <c r="F69" s="292">
        <f t="shared" si="14"/>
        <v>-40742.5</v>
      </c>
      <c r="G69" s="292">
        <f t="shared" si="43"/>
        <v>1.6691299999365583E-2</v>
      </c>
      <c r="I69" s="292">
        <f t="shared" si="48"/>
        <v>1.6691299999365583E-2</v>
      </c>
      <c r="P69" s="292">
        <f t="shared" si="16"/>
        <v>-5.5932886956531237E-2</v>
      </c>
      <c r="Q69" s="292">
        <f t="shared" si="17"/>
        <v>3.3081314415422738E-2</v>
      </c>
      <c r="R69" s="292">
        <f t="shared" si="18"/>
        <v>-2.2851572541108499E-2</v>
      </c>
      <c r="S69" s="377">
        <f t="shared" si="34"/>
        <v>6984.2330000000002</v>
      </c>
      <c r="T69" s="294"/>
      <c r="U69" s="292">
        <f t="shared" si="44"/>
        <v>1.5636387687521791E-3</v>
      </c>
      <c r="V69" s="292">
        <f t="shared" si="49"/>
        <v>6.0000000000000001E-3</v>
      </c>
      <c r="W69" s="292">
        <f t="shared" si="45"/>
        <v>9.3818326125130748E-6</v>
      </c>
      <c r="Z69" s="292">
        <f t="shared" si="21"/>
        <v>-40742.5</v>
      </c>
      <c r="AA69" s="292">
        <f t="shared" si="22"/>
        <v>-2.7316362455375776E-2</v>
      </c>
      <c r="AC69" s="292">
        <f t="shared" si="50"/>
        <v>6.6381870482525779E-2</v>
      </c>
      <c r="AF69" s="292">
        <f t="shared" si="46"/>
        <v>4.4007662454741359E-2</v>
      </c>
      <c r="AG69" s="292">
        <f t="shared" si="47"/>
        <v>1.1620046128382713E-5</v>
      </c>
      <c r="AH69" s="292">
        <f t="shared" si="26"/>
        <v>-4.9690570483160196E-2</v>
      </c>
      <c r="AI69" s="292">
        <f t="shared" si="27"/>
        <v>1.1985943365904392</v>
      </c>
      <c r="AJ69" s="292">
        <f t="shared" si="28"/>
        <v>-0.63965139525635861</v>
      </c>
      <c r="AK69" s="292">
        <f t="shared" si="29"/>
        <v>0.22024156691038166</v>
      </c>
      <c r="AL69" s="292">
        <f t="shared" si="30"/>
        <v>0.83703649195406471</v>
      </c>
      <c r="AM69" s="292">
        <f t="shared" si="31"/>
        <v>0.44479646439663817</v>
      </c>
      <c r="AN69" s="292">
        <f t="shared" si="51"/>
        <v>0.63321257700010558</v>
      </c>
      <c r="AO69" s="292">
        <f t="shared" si="51"/>
        <v>0.63318561659007</v>
      </c>
      <c r="AP69" s="292">
        <f t="shared" si="51"/>
        <v>0.63307284848253942</v>
      </c>
      <c r="AQ69" s="292">
        <f t="shared" si="51"/>
        <v>0.63260127106756059</v>
      </c>
      <c r="AR69" s="292">
        <f t="shared" si="51"/>
        <v>0.63063097564872783</v>
      </c>
      <c r="AS69" s="292">
        <f t="shared" si="51"/>
        <v>0.62242928300257472</v>
      </c>
      <c r="AT69" s="292">
        <f t="shared" si="51"/>
        <v>0.58878883322315245</v>
      </c>
      <c r="AU69" s="292">
        <f t="shared" si="33"/>
        <v>0.45773510152229235</v>
      </c>
      <c r="AV69" s="292">
        <f t="shared" si="59"/>
        <v>-2.3970408693382406E-2</v>
      </c>
      <c r="AW69" s="292">
        <v>7000</v>
      </c>
      <c r="AX69" s="292">
        <f t="shared" si="52"/>
        <v>2.2419728669110843E-2</v>
      </c>
      <c r="AY69" s="292">
        <f t="shared" si="53"/>
        <v>-2.3970408693382406E-2</v>
      </c>
      <c r="AZ69" s="292">
        <f t="shared" si="54"/>
        <v>4.6390137362493249E-2</v>
      </c>
      <c r="BA69" s="292">
        <f t="shared" si="55"/>
        <v>0.74494198416908952</v>
      </c>
      <c r="BB69" s="292">
        <f t="shared" si="60"/>
        <v>0.83912903259028115</v>
      </c>
      <c r="BC69" s="292">
        <f t="shared" si="56"/>
        <v>-2.6061914983547729</v>
      </c>
      <c r="BD69" s="292">
        <f t="shared" si="57"/>
        <v>-3.6458540048363988</v>
      </c>
      <c r="BE69" s="292">
        <f t="shared" si="58"/>
        <v>3.8545296427659155</v>
      </c>
      <c r="BF69" s="292">
        <f t="shared" si="58"/>
        <v>3.8545575618799832</v>
      </c>
      <c r="BG69" s="292">
        <f t="shared" si="58"/>
        <v>3.8544331093654156</v>
      </c>
      <c r="BH69" s="292">
        <f t="shared" si="58"/>
        <v>3.8549879733655246</v>
      </c>
      <c r="BI69" s="292">
        <f t="shared" si="58"/>
        <v>3.8525161932720557</v>
      </c>
      <c r="BJ69" s="292">
        <f t="shared" si="58"/>
        <v>3.8635684435157618</v>
      </c>
      <c r="BK69" s="292">
        <f t="shared" si="58"/>
        <v>3.8149323457059245</v>
      </c>
      <c r="BL69" s="292">
        <f t="shared" si="61"/>
        <v>4.0485014647977593</v>
      </c>
    </row>
    <row r="70" spans="1:64" s="292" customFormat="1" ht="12.95" customHeight="1" x14ac:dyDescent="0.2">
      <c r="A70" s="294" t="s">
        <v>178</v>
      </c>
      <c r="C70" s="375">
        <v>22042.686000000002</v>
      </c>
      <c r="D70" s="247" t="s">
        <v>230</v>
      </c>
      <c r="E70" s="292">
        <f t="shared" si="13"/>
        <v>-40649.624372463091</v>
      </c>
      <c r="F70" s="292">
        <f t="shared" si="14"/>
        <v>-40649.5</v>
      </c>
      <c r="G70" s="292">
        <f t="shared" si="43"/>
        <v>-5.3524579998338595E-2</v>
      </c>
      <c r="I70" s="292">
        <f t="shared" si="48"/>
        <v>-5.3524579998338595E-2</v>
      </c>
      <c r="P70" s="292">
        <f t="shared" si="16"/>
        <v>-5.5538732261873044E-2</v>
      </c>
      <c r="Q70" s="292">
        <f t="shared" si="17"/>
        <v>3.2657471971244939E-2</v>
      </c>
      <c r="R70" s="292">
        <f t="shared" si="18"/>
        <v>-2.2881260290628105E-2</v>
      </c>
      <c r="S70" s="377">
        <f t="shared" si="34"/>
        <v>7024.1860000000015</v>
      </c>
      <c r="T70" s="294"/>
      <c r="U70" s="292">
        <f t="shared" si="44"/>
        <v>9.3901304270895805E-4</v>
      </c>
      <c r="V70" s="292">
        <f t="shared" si="49"/>
        <v>6.0000000000000001E-3</v>
      </c>
      <c r="W70" s="292">
        <f t="shared" si="45"/>
        <v>5.6340782562537481E-6</v>
      </c>
      <c r="Z70" s="292">
        <f t="shared" si="21"/>
        <v>-40649.5</v>
      </c>
      <c r="AA70" s="292">
        <f t="shared" si="22"/>
        <v>-2.723610972253817E-2</v>
      </c>
      <c r="AC70" s="292">
        <f t="shared" si="50"/>
        <v>-4.1984468822551038E-3</v>
      </c>
      <c r="AF70" s="292">
        <f t="shared" si="46"/>
        <v>-2.6288470275800425E-2</v>
      </c>
      <c r="AG70" s="292">
        <f t="shared" si="47"/>
        <v>4.1465020166498553E-6</v>
      </c>
      <c r="AH70" s="292">
        <f t="shared" si="26"/>
        <v>-4.9326133116083491E-2</v>
      </c>
      <c r="AI70" s="292">
        <f t="shared" si="27"/>
        <v>1.1960457115908913</v>
      </c>
      <c r="AJ70" s="292">
        <f t="shared" si="28"/>
        <v>-0.63075998147956724</v>
      </c>
      <c r="AK70" s="292">
        <f t="shared" si="29"/>
        <v>0.22251322946682933</v>
      </c>
      <c r="AL70" s="292">
        <f t="shared" si="30"/>
        <v>0.84854894476769749</v>
      </c>
      <c r="AM70" s="292">
        <f t="shared" si="31"/>
        <v>0.45170930067978166</v>
      </c>
      <c r="AN70" s="292">
        <f t="shared" si="51"/>
        <v>0.64239521054692905</v>
      </c>
      <c r="AO70" s="292">
        <f t="shared" si="51"/>
        <v>0.6423688887733181</v>
      </c>
      <c r="AP70" s="292">
        <f t="shared" si="51"/>
        <v>0.64225804007164711</v>
      </c>
      <c r="AQ70" s="292">
        <f t="shared" si="51"/>
        <v>0.6417913245182153</v>
      </c>
      <c r="AR70" s="292">
        <f t="shared" si="51"/>
        <v>0.63982805478997007</v>
      </c>
      <c r="AS70" s="292">
        <f t="shared" si="51"/>
        <v>0.63160056808315379</v>
      </c>
      <c r="AT70" s="292">
        <f t="shared" si="51"/>
        <v>0.5976410146135831</v>
      </c>
      <c r="AU70" s="292">
        <f t="shared" si="33"/>
        <v>0.46472973464340317</v>
      </c>
      <c r="AV70" s="292">
        <f t="shared" si="59"/>
        <v>-2.2808273583976909E-2</v>
      </c>
      <c r="AW70" s="292">
        <v>8000</v>
      </c>
      <c r="AX70" s="292">
        <f t="shared" si="52"/>
        <v>2.0822270071205799E-2</v>
      </c>
      <c r="AY70" s="292">
        <f t="shared" si="53"/>
        <v>-2.2808273583976909E-2</v>
      </c>
      <c r="AZ70" s="292">
        <f t="shared" si="54"/>
        <v>4.3630543655182707E-2</v>
      </c>
      <c r="BA70" s="292">
        <f t="shared" si="55"/>
        <v>0.75256113452686146</v>
      </c>
      <c r="BB70" s="292">
        <f t="shared" si="60"/>
        <v>0.81182875091076356</v>
      </c>
      <c r="BC70" s="292">
        <f t="shared" si="56"/>
        <v>-2.5577888144284531</v>
      </c>
      <c r="BD70" s="292">
        <f t="shared" si="57"/>
        <v>-3.3279503603873728</v>
      </c>
      <c r="BE70" s="292">
        <f t="shared" si="58"/>
        <v>3.9162707159345005</v>
      </c>
      <c r="BF70" s="292">
        <f t="shared" si="58"/>
        <v>3.916291342008182</v>
      </c>
      <c r="BG70" s="292">
        <f t="shared" si="58"/>
        <v>3.9161940212839204</v>
      </c>
      <c r="BH70" s="292">
        <f t="shared" si="58"/>
        <v>3.9166532944193371</v>
      </c>
      <c r="BI70" s="292">
        <f t="shared" si="58"/>
        <v>3.9144877137177239</v>
      </c>
      <c r="BJ70" s="292">
        <f t="shared" si="58"/>
        <v>3.924739575383263</v>
      </c>
      <c r="BK70" s="292">
        <f t="shared" si="58"/>
        <v>3.8770731255648934</v>
      </c>
      <c r="BL70" s="292">
        <f t="shared" si="61"/>
        <v>4.1237125736269045</v>
      </c>
    </row>
    <row r="71" spans="1:64" s="292" customFormat="1" ht="12.95" customHeight="1" x14ac:dyDescent="0.2">
      <c r="A71" s="294" t="s">
        <v>178</v>
      </c>
      <c r="C71" s="375">
        <v>22092.600999999999</v>
      </c>
      <c r="D71" s="247" t="s">
        <v>230</v>
      </c>
      <c r="E71" s="292">
        <f t="shared" si="13"/>
        <v>-40533.639314842585</v>
      </c>
      <c r="F71" s="292">
        <f t="shared" si="14"/>
        <v>-40533.5</v>
      </c>
      <c r="G71" s="292">
        <f t="shared" si="43"/>
        <v>-5.9955140000965912E-2</v>
      </c>
      <c r="I71" s="292">
        <f t="shared" si="48"/>
        <v>-5.9955140000965912E-2</v>
      </c>
      <c r="P71" s="292">
        <f t="shared" si="16"/>
        <v>-5.5044573818562606E-2</v>
      </c>
      <c r="Q71" s="292">
        <f t="shared" si="17"/>
        <v>3.2130310210253615E-2</v>
      </c>
      <c r="R71" s="292">
        <f t="shared" si="18"/>
        <v>-2.2914263608308991E-2</v>
      </c>
      <c r="S71" s="377">
        <f t="shared" si="34"/>
        <v>7074.1009999999987</v>
      </c>
      <c r="T71" s="294"/>
      <c r="U71" s="292">
        <f t="shared" si="44"/>
        <v>1.3720265239360889E-3</v>
      </c>
      <c r="V71" s="292">
        <f t="shared" si="49"/>
        <v>6.0000000000000001E-3</v>
      </c>
      <c r="W71" s="292">
        <f t="shared" si="45"/>
        <v>8.2321591436165335E-6</v>
      </c>
      <c r="Z71" s="292">
        <f t="shared" si="21"/>
        <v>-40533.5</v>
      </c>
      <c r="AA71" s="292">
        <f t="shared" si="22"/>
        <v>-2.7130235591977615E-2</v>
      </c>
      <c r="AC71" s="292">
        <f t="shared" si="50"/>
        <v>-1.1088287011475302E-2</v>
      </c>
      <c r="AF71" s="292">
        <f t="shared" si="46"/>
        <v>-3.2824904408988297E-2</v>
      </c>
      <c r="AG71" s="292">
        <f t="shared" si="47"/>
        <v>6.4648460967553161E-6</v>
      </c>
      <c r="AH71" s="292">
        <f t="shared" si="26"/>
        <v>-4.886685298949061E-2</v>
      </c>
      <c r="AI71" s="292">
        <f t="shared" si="27"/>
        <v>1.1928459141494101</v>
      </c>
      <c r="AJ71" s="292">
        <f t="shared" si="28"/>
        <v>-0.61960662188085724</v>
      </c>
      <c r="AK71" s="292">
        <f t="shared" si="29"/>
        <v>0.22529205870783628</v>
      </c>
      <c r="AL71" s="292">
        <f t="shared" si="30"/>
        <v>0.86283972278610621</v>
      </c>
      <c r="AM71" s="292">
        <f t="shared" si="31"/>
        <v>0.46034064986923201</v>
      </c>
      <c r="AN71" s="292">
        <f t="shared" ref="AN71:AT80" si="62">$AU71+$AB$7*SIN(AO71)</f>
        <v>0.65382132946526217</v>
      </c>
      <c r="AO71" s="292">
        <f t="shared" si="62"/>
        <v>0.6537958156318795</v>
      </c>
      <c r="AP71" s="292">
        <f t="shared" si="62"/>
        <v>0.65368743570507193</v>
      </c>
      <c r="AQ71" s="292">
        <f t="shared" si="62"/>
        <v>0.65322715007261056</v>
      </c>
      <c r="AR71" s="292">
        <f t="shared" si="62"/>
        <v>0.65127413630018138</v>
      </c>
      <c r="AS71" s="292">
        <f t="shared" si="62"/>
        <v>0.64301945413329498</v>
      </c>
      <c r="AT71" s="292">
        <f t="shared" si="62"/>
        <v>0.60867332091897608</v>
      </c>
      <c r="AU71" s="292">
        <f t="shared" si="33"/>
        <v>0.47345422326758424</v>
      </c>
      <c r="AV71" s="292">
        <f t="shared" si="59"/>
        <v>-2.1558623247899807E-2</v>
      </c>
      <c r="AW71" s="292">
        <v>9000</v>
      </c>
      <c r="AX71" s="292">
        <f t="shared" si="52"/>
        <v>1.9113966591428836E-2</v>
      </c>
      <c r="AY71" s="292">
        <f t="shared" si="53"/>
        <v>-2.1558623247899807E-2</v>
      </c>
      <c r="AZ71" s="292">
        <f t="shared" si="54"/>
        <v>4.0672589839328643E-2</v>
      </c>
      <c r="BA71" s="292">
        <f t="shared" si="55"/>
        <v>0.76094214902283874</v>
      </c>
      <c r="BB71" s="292">
        <f t="shared" si="60"/>
        <v>0.78197944804906161</v>
      </c>
      <c r="BC71" s="292">
        <f t="shared" si="56"/>
        <v>-2.5083467560020383</v>
      </c>
      <c r="BD71" s="292">
        <f t="shared" si="57"/>
        <v>-3.0520776128203626</v>
      </c>
      <c r="BE71" s="292">
        <f t="shared" si="58"/>
        <v>3.9786709644763558</v>
      </c>
      <c r="BF71" s="292">
        <f t="shared" si="58"/>
        <v>3.978685297278707</v>
      </c>
      <c r="BG71" s="292">
        <f t="shared" si="58"/>
        <v>3.9786131244184393</v>
      </c>
      <c r="BH71" s="292">
        <f t="shared" si="58"/>
        <v>3.9789766097507209</v>
      </c>
      <c r="BI71" s="292">
        <f t="shared" si="58"/>
        <v>3.9771474690646595</v>
      </c>
      <c r="BJ71" s="292">
        <f t="shared" si="58"/>
        <v>3.986390166839445</v>
      </c>
      <c r="BK71" s="292">
        <f t="shared" si="58"/>
        <v>3.9406084159280779</v>
      </c>
      <c r="BL71" s="292">
        <f t="shared" si="61"/>
        <v>4.1989236824560496</v>
      </c>
    </row>
    <row r="72" spans="1:64" s="292" customFormat="1" ht="12.95" customHeight="1" x14ac:dyDescent="0.2">
      <c r="A72" s="294" t="s">
        <v>178</v>
      </c>
      <c r="C72" s="375">
        <v>22355.828000000001</v>
      </c>
      <c r="D72" s="247" t="s">
        <v>230</v>
      </c>
      <c r="E72" s="292">
        <f t="shared" si="13"/>
        <v>-39921.9915383771</v>
      </c>
      <c r="F72" s="292">
        <f t="shared" si="14"/>
        <v>-39922</v>
      </c>
      <c r="G72" s="292">
        <f t="shared" si="43"/>
        <v>3.6415200011106208E-3</v>
      </c>
      <c r="I72" s="292">
        <f t="shared" si="48"/>
        <v>3.6415200011106208E-3</v>
      </c>
      <c r="P72" s="292">
        <f t="shared" si="16"/>
        <v>-5.2394244695109372E-2</v>
      </c>
      <c r="Q72" s="292">
        <f t="shared" si="17"/>
        <v>2.9378909496731359E-2</v>
      </c>
      <c r="R72" s="292">
        <f t="shared" si="18"/>
        <v>-2.3015335198378013E-2</v>
      </c>
      <c r="S72" s="377">
        <f t="shared" si="34"/>
        <v>7337.3280000000013</v>
      </c>
      <c r="T72" s="294"/>
      <c r="U72" s="292">
        <f t="shared" si="44"/>
        <v>7.1058792912650419E-4</v>
      </c>
      <c r="V72" s="292">
        <f t="shared" si="49"/>
        <v>6.0000000000000001E-3</v>
      </c>
      <c r="W72" s="292">
        <f t="shared" si="45"/>
        <v>4.2635275747590256E-6</v>
      </c>
      <c r="Z72" s="292">
        <f t="shared" si="21"/>
        <v>-39922</v>
      </c>
      <c r="AA72" s="292">
        <f t="shared" si="22"/>
        <v>-2.647083314286694E-2</v>
      </c>
      <c r="AC72" s="292">
        <f t="shared" si="50"/>
        <v>5.0005438839139243E-2</v>
      </c>
      <c r="AF72" s="292">
        <f t="shared" si="46"/>
        <v>3.011235314397756E-2</v>
      </c>
      <c r="AG72" s="292">
        <f t="shared" si="47"/>
        <v>5.4405228712056921E-6</v>
      </c>
      <c r="AH72" s="292">
        <f t="shared" si="26"/>
        <v>-4.6363918838028623E-2</v>
      </c>
      <c r="AI72" s="292">
        <f t="shared" si="27"/>
        <v>1.1756474407832223</v>
      </c>
      <c r="AJ72" s="292">
        <f t="shared" si="28"/>
        <v>-0.55983079033615435</v>
      </c>
      <c r="AK72" s="292">
        <f t="shared" si="29"/>
        <v>0.23894358092914164</v>
      </c>
      <c r="AL72" s="292">
        <f t="shared" si="30"/>
        <v>0.93689957619737663</v>
      </c>
      <c r="AM72" s="292">
        <f t="shared" si="31"/>
        <v>0.50601721800589405</v>
      </c>
      <c r="AN72" s="292">
        <f t="shared" si="62"/>
        <v>0.71354241191712264</v>
      </c>
      <c r="AO72" s="292">
        <f t="shared" si="62"/>
        <v>0.71352126394392257</v>
      </c>
      <c r="AP72" s="292">
        <f t="shared" si="62"/>
        <v>0.71342694792090988</v>
      </c>
      <c r="AQ72" s="292">
        <f t="shared" si="62"/>
        <v>0.71300640970845297</v>
      </c>
      <c r="AR72" s="292">
        <f t="shared" si="62"/>
        <v>0.71113316250546565</v>
      </c>
      <c r="AS72" s="292">
        <f t="shared" si="62"/>
        <v>0.70282533468408559</v>
      </c>
      <c r="AT72" s="292">
        <f t="shared" si="62"/>
        <v>0.66665645662021944</v>
      </c>
      <c r="AU72" s="292">
        <f t="shared" si="33"/>
        <v>0.51944581631660647</v>
      </c>
      <c r="AV72" s="292">
        <f t="shared" si="59"/>
        <v>-2.0221457685151108E-2</v>
      </c>
      <c r="AW72" s="292">
        <v>10000</v>
      </c>
      <c r="AX72" s="292">
        <f t="shared" si="52"/>
        <v>1.7297844454319658E-2</v>
      </c>
      <c r="AY72" s="292">
        <f t="shared" si="53"/>
        <v>-2.0221457685151108E-2</v>
      </c>
      <c r="AZ72" s="292">
        <f t="shared" si="54"/>
        <v>3.7519302139470766E-2</v>
      </c>
      <c r="BA72" s="292">
        <f t="shared" si="55"/>
        <v>0.77012340143294411</v>
      </c>
      <c r="BB72" s="292">
        <f t="shared" si="60"/>
        <v>0.74945574855036223</v>
      </c>
      <c r="BC72" s="292">
        <f t="shared" si="56"/>
        <v>-2.4577511328193897</v>
      </c>
      <c r="BD72" s="292">
        <f t="shared" si="57"/>
        <v>-2.8097823321681572</v>
      </c>
      <c r="BE72" s="292">
        <f t="shared" si="58"/>
        <v>4.0417947467818722</v>
      </c>
      <c r="BF72" s="292">
        <f t="shared" si="58"/>
        <v>4.0418040314078745</v>
      </c>
      <c r="BG72" s="292">
        <f t="shared" si="58"/>
        <v>4.0417536534949603</v>
      </c>
      <c r="BH72" s="292">
        <f t="shared" si="58"/>
        <v>4.0420270399438927</v>
      </c>
      <c r="BI72" s="292">
        <f t="shared" si="58"/>
        <v>4.0405445799328303</v>
      </c>
      <c r="BJ72" s="292">
        <f t="shared" si="58"/>
        <v>4.0486168996742133</v>
      </c>
      <c r="BK72" s="292">
        <f t="shared" si="58"/>
        <v>4.005604232396891</v>
      </c>
      <c r="BL72" s="292">
        <f t="shared" si="61"/>
        <v>4.2741347912851948</v>
      </c>
    </row>
    <row r="73" spans="1:64" s="292" customFormat="1" ht="12.95" customHeight="1" x14ac:dyDescent="0.2">
      <c r="A73" s="294" t="s">
        <v>178</v>
      </c>
      <c r="C73" s="375">
        <v>22366.741000000002</v>
      </c>
      <c r="D73" s="247" t="s">
        <v>230</v>
      </c>
      <c r="E73" s="292">
        <f t="shared" si="13"/>
        <v>-39896.633531088453</v>
      </c>
      <c r="F73" s="292">
        <f t="shared" si="14"/>
        <v>-39896.5</v>
      </c>
      <c r="G73" s="292">
        <f t="shared" si="43"/>
        <v>-5.7466059999569552E-2</v>
      </c>
      <c r="I73" s="292">
        <f t="shared" si="48"/>
        <v>-5.7466059999569552E-2</v>
      </c>
      <c r="P73" s="292">
        <f t="shared" si="16"/>
        <v>-5.2282101360811108E-2</v>
      </c>
      <c r="Q73" s="292">
        <f t="shared" si="17"/>
        <v>2.9265180358464191E-2</v>
      </c>
      <c r="R73" s="292">
        <f t="shared" si="18"/>
        <v>-2.3016921002346917E-2</v>
      </c>
      <c r="S73" s="377">
        <f t="shared" si="34"/>
        <v>7348.2410000000018</v>
      </c>
      <c r="T73" s="294"/>
      <c r="U73" s="292">
        <f t="shared" si="44"/>
        <v>1.1867431776499654E-3</v>
      </c>
      <c r="V73" s="292">
        <f t="shared" si="49"/>
        <v>6.0000000000000001E-3</v>
      </c>
      <c r="W73" s="292">
        <f t="shared" si="45"/>
        <v>7.120459065899792E-6</v>
      </c>
      <c r="Z73" s="292">
        <f t="shared" si="21"/>
        <v>-39896.5</v>
      </c>
      <c r="AA73" s="292">
        <f t="shared" si="22"/>
        <v>-2.6439792830765189E-2</v>
      </c>
      <c r="AC73" s="292">
        <f t="shared" si="50"/>
        <v>-1.120934732548489E-2</v>
      </c>
      <c r="AF73" s="292">
        <f t="shared" si="46"/>
        <v>-3.1026267168804363E-2</v>
      </c>
      <c r="AG73" s="292">
        <f t="shared" si="47"/>
        <v>5.7757755265801652E-6</v>
      </c>
      <c r="AH73" s="292">
        <f t="shared" si="26"/>
        <v>-4.6256712674084662E-2</v>
      </c>
      <c r="AI73" s="292">
        <f t="shared" si="27"/>
        <v>1.1749198815984963</v>
      </c>
      <c r="AJ73" s="292">
        <f t="shared" si="28"/>
        <v>-0.55730799338128245</v>
      </c>
      <c r="AK73" s="292">
        <f t="shared" si="29"/>
        <v>0.2394767073067961</v>
      </c>
      <c r="AL73" s="292">
        <f t="shared" si="30"/>
        <v>0.93994108025455803</v>
      </c>
      <c r="AM73" s="292">
        <f t="shared" si="31"/>
        <v>0.50792883631486496</v>
      </c>
      <c r="AN73" s="292">
        <f t="shared" si="62"/>
        <v>0.71601388524394127</v>
      </c>
      <c r="AO73" s="292">
        <f t="shared" si="62"/>
        <v>0.71599292002945303</v>
      </c>
      <c r="AP73" s="292">
        <f t="shared" si="62"/>
        <v>0.7158992182965388</v>
      </c>
      <c r="AQ73" s="292">
        <f t="shared" si="62"/>
        <v>0.71548052195008438</v>
      </c>
      <c r="AR73" s="292">
        <f t="shared" si="62"/>
        <v>0.71361147872312491</v>
      </c>
      <c r="AS73" s="292">
        <f t="shared" si="62"/>
        <v>0.70530467917882556</v>
      </c>
      <c r="AT73" s="292">
        <f t="shared" si="62"/>
        <v>0.66906780772451613</v>
      </c>
      <c r="AU73" s="292">
        <f t="shared" si="33"/>
        <v>0.52136369959174989</v>
      </c>
      <c r="AV73" s="292">
        <f t="shared" si="59"/>
        <v>-1.8796776895730803E-2</v>
      </c>
      <c r="AW73" s="292">
        <v>11000</v>
      </c>
      <c r="AX73" s="292">
        <f t="shared" si="52"/>
        <v>1.5377494853696307E-2</v>
      </c>
      <c r="AY73" s="292">
        <f t="shared" si="53"/>
        <v>-1.8796776895730803E-2</v>
      </c>
      <c r="AZ73" s="292">
        <f t="shared" si="54"/>
        <v>3.417427174942711E-2</v>
      </c>
      <c r="BA73" s="292">
        <f t="shared" si="55"/>
        <v>0.78014691258646929</v>
      </c>
      <c r="BB73" s="292">
        <f t="shared" si="60"/>
        <v>0.71412076264490698</v>
      </c>
      <c r="BC73" s="292">
        <f t="shared" si="56"/>
        <v>-2.4058787888214592</v>
      </c>
      <c r="BD73" s="292">
        <f t="shared" si="57"/>
        <v>-2.5947085522142315</v>
      </c>
      <c r="BE73" s="292">
        <f t="shared" si="58"/>
        <v>4.1057097789903647</v>
      </c>
      <c r="BF73" s="292">
        <f t="shared" si="58"/>
        <v>4.1057153160626676</v>
      </c>
      <c r="BG73" s="292">
        <f t="shared" si="58"/>
        <v>4.1056825682823659</v>
      </c>
      <c r="BH73" s="292">
        <f t="shared" si="58"/>
        <v>4.1058762701944653</v>
      </c>
      <c r="BI73" s="292">
        <f t="shared" si="58"/>
        <v>4.1047313151571121</v>
      </c>
      <c r="BJ73" s="292">
        <f t="shared" si="58"/>
        <v>4.1115267240289786</v>
      </c>
      <c r="BK73" s="292">
        <f t="shared" si="58"/>
        <v>4.0721183326926225</v>
      </c>
      <c r="BL73" s="292">
        <f t="shared" si="61"/>
        <v>4.34934590011434</v>
      </c>
    </row>
    <row r="74" spans="1:64" s="292" customFormat="1" ht="12.95" customHeight="1" x14ac:dyDescent="0.2">
      <c r="A74" s="294" t="s">
        <v>178</v>
      </c>
      <c r="C74" s="375">
        <v>22391.725999999999</v>
      </c>
      <c r="D74" s="247" t="s">
        <v>230</v>
      </c>
      <c r="E74" s="292">
        <f t="shared" si="13"/>
        <v>-39838.577101865812</v>
      </c>
      <c r="F74" s="292">
        <f t="shared" si="14"/>
        <v>-39838.5</v>
      </c>
      <c r="G74" s="292">
        <f t="shared" si="43"/>
        <v>-3.3181340000737691E-2</v>
      </c>
      <c r="I74" s="292">
        <f t="shared" si="48"/>
        <v>-3.3181340000737691E-2</v>
      </c>
      <c r="P74" s="292">
        <f t="shared" si="16"/>
        <v>-5.2026555650619352E-2</v>
      </c>
      <c r="Q74" s="292">
        <f t="shared" si="17"/>
        <v>2.9006802345734245E-2</v>
      </c>
      <c r="R74" s="292">
        <f t="shared" si="18"/>
        <v>-2.3019753304885107E-2</v>
      </c>
      <c r="S74" s="377">
        <f t="shared" si="34"/>
        <v>7373.2259999999987</v>
      </c>
      <c r="T74" s="294"/>
      <c r="U74" s="292">
        <f t="shared" si="44"/>
        <v>1.0325784417732824E-4</v>
      </c>
      <c r="V74" s="292">
        <f t="shared" si="49"/>
        <v>6.0000000000000001E-3</v>
      </c>
      <c r="W74" s="292">
        <f t="shared" si="45"/>
        <v>6.1954706506396942E-7</v>
      </c>
      <c r="Z74" s="292">
        <f t="shared" si="21"/>
        <v>-39838.5</v>
      </c>
      <c r="AA74" s="292">
        <f t="shared" si="22"/>
        <v>-2.6368177487763496E-2</v>
      </c>
      <c r="AC74" s="292">
        <f t="shared" si="50"/>
        <v>1.2830729271727508E-2</v>
      </c>
      <c r="AF74" s="292">
        <f t="shared" si="46"/>
        <v>-6.8131625129741955E-3</v>
      </c>
      <c r="AG74" s="292">
        <f t="shared" si="47"/>
        <v>2.7851510056918115E-7</v>
      </c>
      <c r="AH74" s="292">
        <f t="shared" si="26"/>
        <v>-4.6012069272465199E-2</v>
      </c>
      <c r="AI74" s="292">
        <f t="shared" si="27"/>
        <v>1.1732624023999609</v>
      </c>
      <c r="AJ74" s="292">
        <f t="shared" si="28"/>
        <v>-0.55156240721082417</v>
      </c>
      <c r="AK74" s="292">
        <f t="shared" si="29"/>
        <v>0.24067862022940639</v>
      </c>
      <c r="AL74" s="292">
        <f t="shared" si="30"/>
        <v>0.94684498205461465</v>
      </c>
      <c r="AM74" s="292">
        <f t="shared" si="31"/>
        <v>0.51227900653523628</v>
      </c>
      <c r="AN74" s="292">
        <f t="shared" si="62"/>
        <v>0.72162957197132638</v>
      </c>
      <c r="AO74" s="292">
        <f t="shared" si="62"/>
        <v>0.72160902183300413</v>
      </c>
      <c r="AP74" s="292">
        <f t="shared" si="62"/>
        <v>0.72151672279485712</v>
      </c>
      <c r="AQ74" s="292">
        <f t="shared" si="62"/>
        <v>0.7211022626158019</v>
      </c>
      <c r="AR74" s="292">
        <f t="shared" si="62"/>
        <v>0.71924302531112683</v>
      </c>
      <c r="AS74" s="292">
        <f t="shared" si="62"/>
        <v>0.7109395151949659</v>
      </c>
      <c r="AT74" s="292">
        <f t="shared" si="62"/>
        <v>0.67455042337398319</v>
      </c>
      <c r="AU74" s="292">
        <f t="shared" si="33"/>
        <v>0.52572594390383998</v>
      </c>
      <c r="AV74" s="292">
        <f t="shared" si="59"/>
        <v>-1.7284580879638897E-2</v>
      </c>
      <c r="AW74" s="292">
        <v>12000</v>
      </c>
      <c r="AX74" s="292">
        <f t="shared" si="52"/>
        <v>1.3357182986579678E-2</v>
      </c>
      <c r="AY74" s="292">
        <f t="shared" si="53"/>
        <v>-1.7284580879638897E-2</v>
      </c>
      <c r="AZ74" s="292">
        <f t="shared" si="54"/>
        <v>3.0641763866218575E-2</v>
      </c>
      <c r="BA74" s="292">
        <f t="shared" si="55"/>
        <v>0.79105837261358802</v>
      </c>
      <c r="BB74" s="292">
        <f t="shared" si="60"/>
        <v>0.6758261577320851</v>
      </c>
      <c r="BC74" s="292">
        <f t="shared" si="56"/>
        <v>-2.3525965093107177</v>
      </c>
      <c r="BD74" s="292">
        <f t="shared" si="57"/>
        <v>-2.4019823958108737</v>
      </c>
      <c r="BE74" s="292">
        <f t="shared" si="58"/>
        <v>4.1704874240733698</v>
      </c>
      <c r="BF74" s="292">
        <f t="shared" si="58"/>
        <v>4.170490410267103</v>
      </c>
      <c r="BG74" s="292">
        <f t="shared" si="58"/>
        <v>4.1704708870152425</v>
      </c>
      <c r="BH74" s="292">
        <f t="shared" si="58"/>
        <v>4.1705985383434658</v>
      </c>
      <c r="BI74" s="292">
        <f t="shared" si="58"/>
        <v>4.1697643890761213</v>
      </c>
      <c r="BJ74" s="292">
        <f t="shared" si="58"/>
        <v>4.1752362973848776</v>
      </c>
      <c r="BK74" s="292">
        <f t="shared" si="58"/>
        <v>4.1401998900916901</v>
      </c>
      <c r="BL74" s="292">
        <f t="shared" si="61"/>
        <v>4.4245570089434851</v>
      </c>
    </row>
    <row r="75" spans="1:64" s="292" customFormat="1" ht="12.95" customHeight="1" x14ac:dyDescent="0.2">
      <c r="A75" s="294" t="s">
        <v>178</v>
      </c>
      <c r="C75" s="375">
        <v>22405.698</v>
      </c>
      <c r="D75" s="247" t="s">
        <v>230</v>
      </c>
      <c r="E75" s="292">
        <f t="shared" si="13"/>
        <v>-39806.111045067773</v>
      </c>
      <c r="F75" s="292">
        <f t="shared" si="14"/>
        <v>-39806</v>
      </c>
      <c r="G75" s="292">
        <f t="shared" si="43"/>
        <v>-4.7789039999770466E-2</v>
      </c>
      <c r="I75" s="292">
        <f t="shared" si="48"/>
        <v>-4.7789039999770466E-2</v>
      </c>
      <c r="P75" s="292">
        <f t="shared" si="16"/>
        <v>-5.1883074641744492E-2</v>
      </c>
      <c r="Q75" s="292">
        <f t="shared" si="17"/>
        <v>2.886220377524161E-2</v>
      </c>
      <c r="R75" s="292">
        <f t="shared" si="18"/>
        <v>-2.3020870866502882E-2</v>
      </c>
      <c r="S75" s="377">
        <f t="shared" si="34"/>
        <v>7387.1980000000003</v>
      </c>
      <c r="T75" s="294"/>
      <c r="U75" s="292">
        <f t="shared" si="44"/>
        <v>6.1346220221414913E-4</v>
      </c>
      <c r="V75" s="292">
        <f t="shared" si="49"/>
        <v>6.0000000000000001E-3</v>
      </c>
      <c r="W75" s="292">
        <f t="shared" si="45"/>
        <v>3.680773213284895E-6</v>
      </c>
      <c r="Z75" s="292">
        <f t="shared" si="21"/>
        <v>-39806</v>
      </c>
      <c r="AA75" s="292">
        <f t="shared" si="22"/>
        <v>-2.6327436735128121E-2</v>
      </c>
      <c r="AC75" s="292">
        <f t="shared" si="50"/>
        <v>-1.9145381555341831E-3</v>
      </c>
      <c r="AF75" s="292">
        <f t="shared" si="46"/>
        <v>-2.1461603264642345E-2</v>
      </c>
      <c r="AG75" s="292">
        <f t="shared" si="47"/>
        <v>2.7636024881334422E-6</v>
      </c>
      <c r="AH75" s="292">
        <f t="shared" si="26"/>
        <v>-4.5874501844236283E-2</v>
      </c>
      <c r="AI75" s="292">
        <f t="shared" si="27"/>
        <v>1.1723320845241503</v>
      </c>
      <c r="AJ75" s="292">
        <f t="shared" si="28"/>
        <v>-0.54833851593191152</v>
      </c>
      <c r="AK75" s="292">
        <f t="shared" si="29"/>
        <v>0.24134562553420758</v>
      </c>
      <c r="AL75" s="292">
        <f t="shared" si="30"/>
        <v>0.95070502324070993</v>
      </c>
      <c r="AM75" s="292">
        <f t="shared" si="31"/>
        <v>0.51471793642928543</v>
      </c>
      <c r="AN75" s="292">
        <f t="shared" si="62"/>
        <v>0.72477282402260645</v>
      </c>
      <c r="AO75" s="292">
        <f t="shared" si="62"/>
        <v>0.72475250602247221</v>
      </c>
      <c r="AP75" s="292">
        <f t="shared" si="62"/>
        <v>0.72466099603382028</v>
      </c>
      <c r="AQ75" s="292">
        <f t="shared" si="62"/>
        <v>0.72424893717911643</v>
      </c>
      <c r="AR75" s="292">
        <f t="shared" si="62"/>
        <v>0.72239534084085855</v>
      </c>
      <c r="AS75" s="292">
        <f t="shared" si="62"/>
        <v>0.7140942492860296</v>
      </c>
      <c r="AT75" s="292">
        <f t="shared" si="62"/>
        <v>0.67762134200443169</v>
      </c>
      <c r="AU75" s="292">
        <f t="shared" si="33"/>
        <v>0.52817030494078754</v>
      </c>
      <c r="AV75" s="292">
        <f t="shared" si="59"/>
        <v>-1.568486963687539E-2</v>
      </c>
      <c r="AW75" s="292">
        <v>13000</v>
      </c>
      <c r="AX75" s="292">
        <f t="shared" si="52"/>
        <v>1.1241977471792987E-2</v>
      </c>
      <c r="AY75" s="292">
        <f t="shared" si="53"/>
        <v>-1.568486963687539E-2</v>
      </c>
      <c r="AZ75" s="292">
        <f t="shared" si="54"/>
        <v>2.6926847108668377E-2</v>
      </c>
      <c r="BA75" s="292">
        <f t="shared" si="55"/>
        <v>0.80290707112931492</v>
      </c>
      <c r="BB75" s="292">
        <f t="shared" si="60"/>
        <v>0.63441256658996392</v>
      </c>
      <c r="BC75" s="292">
        <f t="shared" si="56"/>
        <v>-2.2977598391009142</v>
      </c>
      <c r="BD75" s="292">
        <f t="shared" si="57"/>
        <v>-2.2278010885236994</v>
      </c>
      <c r="BE75" s="292">
        <f t="shared" si="58"/>
        <v>4.2362029766777631</v>
      </c>
      <c r="BF75" s="292">
        <f t="shared" si="58"/>
        <v>4.2362043950716028</v>
      </c>
      <c r="BG75" s="292">
        <f t="shared" si="58"/>
        <v>4.2361939611484871</v>
      </c>
      <c r="BH75" s="292">
        <f t="shared" si="58"/>
        <v>4.2362707196261384</v>
      </c>
      <c r="BI75" s="292">
        <f t="shared" si="58"/>
        <v>4.2357063029783539</v>
      </c>
      <c r="BJ75" s="292">
        <f t="shared" si="58"/>
        <v>4.239871081802562</v>
      </c>
      <c r="BK75" s="292">
        <f t="shared" si="58"/>
        <v>4.2098892153977303</v>
      </c>
      <c r="BL75" s="292">
        <f t="shared" si="61"/>
        <v>4.4997681177726312</v>
      </c>
    </row>
    <row r="76" spans="1:64" s="292" customFormat="1" ht="12.95" customHeight="1" x14ac:dyDescent="0.2">
      <c r="A76" s="294" t="s">
        <v>178</v>
      </c>
      <c r="C76" s="375">
        <v>22673.863000000001</v>
      </c>
      <c r="D76" s="247" t="s">
        <v>230</v>
      </c>
      <c r="E76" s="292">
        <f t="shared" si="13"/>
        <v>-39182.98907818798</v>
      </c>
      <c r="F76" s="292">
        <f t="shared" si="14"/>
        <v>-39183</v>
      </c>
      <c r="G76" s="292">
        <f t="shared" si="43"/>
        <v>4.7002800019981805E-3</v>
      </c>
      <c r="I76" s="292">
        <f t="shared" si="48"/>
        <v>4.7002800019981805E-3</v>
      </c>
      <c r="P76" s="292">
        <f t="shared" si="16"/>
        <v>-4.909357456310022E-2</v>
      </c>
      <c r="Q76" s="292">
        <f t="shared" si="17"/>
        <v>2.6115659619466033E-2</v>
      </c>
      <c r="R76" s="292">
        <f t="shared" si="18"/>
        <v>-2.2977914943634187E-2</v>
      </c>
      <c r="S76" s="377">
        <f t="shared" si="34"/>
        <v>7655.3630000000012</v>
      </c>
      <c r="T76" s="294"/>
      <c r="U76" s="292">
        <f t="shared" si="44"/>
        <v>7.6608247544842907E-4</v>
      </c>
      <c r="V76" s="292">
        <f t="shared" si="49"/>
        <v>6.0000000000000001E-3</v>
      </c>
      <c r="W76" s="292">
        <f t="shared" si="45"/>
        <v>4.5964948526905744E-6</v>
      </c>
      <c r="Z76" s="292">
        <f t="shared" si="21"/>
        <v>-39183</v>
      </c>
      <c r="AA76" s="292">
        <f t="shared" si="22"/>
        <v>-2.5465175136357945E-2</v>
      </c>
      <c r="AC76" s="292">
        <f t="shared" si="50"/>
        <v>4.787429693937692E-2</v>
      </c>
      <c r="AF76" s="292">
        <f t="shared" si="46"/>
        <v>3.0165455138356126E-2</v>
      </c>
      <c r="AG76" s="292">
        <f t="shared" si="47"/>
        <v>5.4597281022250559E-6</v>
      </c>
      <c r="AH76" s="292">
        <f t="shared" si="26"/>
        <v>-4.317401693737874E-2</v>
      </c>
      <c r="AI76" s="292">
        <f t="shared" si="27"/>
        <v>1.1543190937969507</v>
      </c>
      <c r="AJ76" s="292">
        <f t="shared" si="28"/>
        <v>-0.48605321631448384</v>
      </c>
      <c r="AK76" s="292">
        <f t="shared" si="29"/>
        <v>0.25324232586719136</v>
      </c>
      <c r="AL76" s="292">
        <f t="shared" si="30"/>
        <v>1.0235132373523015</v>
      </c>
      <c r="AM76" s="292">
        <f t="shared" si="31"/>
        <v>0.56166721965346411</v>
      </c>
      <c r="AN76" s="292">
        <f t="shared" si="62"/>
        <v>0.78454114970487299</v>
      </c>
      <c r="AO76" s="292">
        <f t="shared" si="62"/>
        <v>0.78452515947834356</v>
      </c>
      <c r="AP76" s="292">
        <f t="shared" si="62"/>
        <v>0.7844489750697049</v>
      </c>
      <c r="AQ76" s="292">
        <f t="shared" si="62"/>
        <v>0.78408607885609527</v>
      </c>
      <c r="AR76" s="292">
        <f t="shared" si="62"/>
        <v>0.78235926093740182</v>
      </c>
      <c r="AS76" s="292">
        <f t="shared" si="62"/>
        <v>0.77418250222010743</v>
      </c>
      <c r="AT76" s="292">
        <f t="shared" si="62"/>
        <v>0.73631151951588558</v>
      </c>
      <c r="AU76" s="292">
        <f t="shared" si="33"/>
        <v>0.57502682574134489</v>
      </c>
      <c r="AV76" s="292">
        <f t="shared" si="59"/>
        <v>-1.3997643167440276E-2</v>
      </c>
      <c r="AW76" s="292">
        <v>14000</v>
      </c>
      <c r="AX76" s="292">
        <f t="shared" si="52"/>
        <v>9.0379034736704309E-3</v>
      </c>
      <c r="AY76" s="292">
        <f t="shared" si="53"/>
        <v>-1.3997643167440276E-2</v>
      </c>
      <c r="AZ76" s="292">
        <f t="shared" si="54"/>
        <v>2.3035546641110707E-2</v>
      </c>
      <c r="BA76" s="292">
        <f t="shared" si="55"/>
        <v>0.81574569134928931</v>
      </c>
      <c r="BB76" s="292">
        <f t="shared" si="60"/>
        <v>0.58971048480226007</v>
      </c>
      <c r="BC76" s="292">
        <f t="shared" si="56"/>
        <v>-2.2412118133046297</v>
      </c>
      <c r="BD76" s="292">
        <f t="shared" si="57"/>
        <v>-2.0691512824146496</v>
      </c>
      <c r="BE76" s="292">
        <f t="shared" si="58"/>
        <v>4.3029359378674261</v>
      </c>
      <c r="BF76" s="292">
        <f t="shared" si="58"/>
        <v>4.302936507190636</v>
      </c>
      <c r="BG76" s="292">
        <f t="shared" si="58"/>
        <v>4.3029316849559542</v>
      </c>
      <c r="BH76" s="292">
        <f t="shared" si="58"/>
        <v>4.3029725315472902</v>
      </c>
      <c r="BI76" s="292">
        <f t="shared" si="58"/>
        <v>4.3026266632907442</v>
      </c>
      <c r="BJ76" s="292">
        <f t="shared" si="58"/>
        <v>4.3055640712566214</v>
      </c>
      <c r="BK76" s="292">
        <f t="shared" si="58"/>
        <v>4.2812175290225021</v>
      </c>
      <c r="BL76" s="292">
        <f t="shared" si="61"/>
        <v>4.5749792266017764</v>
      </c>
    </row>
    <row r="77" spans="1:64" s="292" customFormat="1" ht="12.95" customHeight="1" x14ac:dyDescent="0.2">
      <c r="A77" s="294" t="s">
        <v>178</v>
      </c>
      <c r="C77" s="375">
        <v>22696.832999999999</v>
      </c>
      <c r="D77" s="247" t="s">
        <v>230</v>
      </c>
      <c r="E77" s="292">
        <f t="shared" si="13"/>
        <v>-39129.614806455182</v>
      </c>
      <c r="F77" s="292">
        <f t="shared" si="14"/>
        <v>-39129.5</v>
      </c>
      <c r="G77" s="292">
        <f t="shared" si="43"/>
        <v>-4.940777999945567E-2</v>
      </c>
      <c r="I77" s="292">
        <f t="shared" si="48"/>
        <v>-4.940777999945567E-2</v>
      </c>
      <c r="P77" s="292">
        <f t="shared" si="16"/>
        <v>-4.8850635214776374E-2</v>
      </c>
      <c r="Q77" s="292">
        <f t="shared" si="17"/>
        <v>2.5882042857434742E-2</v>
      </c>
      <c r="R77" s="292">
        <f t="shared" si="18"/>
        <v>-2.2968592357341631E-2</v>
      </c>
      <c r="S77" s="377">
        <f t="shared" si="34"/>
        <v>7678.3329999999987</v>
      </c>
      <c r="T77" s="294"/>
      <c r="U77" s="292">
        <f t="shared" si="44"/>
        <v>6.9903064317491568E-4</v>
      </c>
      <c r="V77" s="292">
        <f t="shared" si="49"/>
        <v>6.0000000000000001E-3</v>
      </c>
      <c r="W77" s="292">
        <f t="shared" si="45"/>
        <v>4.1941838590494943E-6</v>
      </c>
      <c r="Z77" s="292">
        <f t="shared" si="21"/>
        <v>-39129.5</v>
      </c>
      <c r="AA77" s="292">
        <f t="shared" si="22"/>
        <v>-2.5384237913667174E-2</v>
      </c>
      <c r="AC77" s="292">
        <f t="shared" si="50"/>
        <v>-6.4709736341647534E-3</v>
      </c>
      <c r="AF77" s="292">
        <f t="shared" si="46"/>
        <v>-2.4023542085788496E-2</v>
      </c>
      <c r="AG77" s="292">
        <f t="shared" si="47"/>
        <v>3.4627834460859065E-6</v>
      </c>
      <c r="AH77" s="292">
        <f t="shared" si="26"/>
        <v>-4.2936806365290917E-2</v>
      </c>
      <c r="AI77" s="292">
        <f t="shared" si="27"/>
        <v>1.1527594478701666</v>
      </c>
      <c r="AJ77" s="292">
        <f t="shared" si="28"/>
        <v>-0.48067181863391512</v>
      </c>
      <c r="AK77" s="292">
        <f t="shared" si="29"/>
        <v>0.25418617076335731</v>
      </c>
      <c r="AL77" s="292">
        <f t="shared" si="30"/>
        <v>1.0296604719902778</v>
      </c>
      <c r="AM77" s="292">
        <f t="shared" si="31"/>
        <v>0.5657174761449113</v>
      </c>
      <c r="AN77" s="292">
        <f t="shared" si="62"/>
        <v>0.78963044385191716</v>
      </c>
      <c r="AO77" s="292">
        <f t="shared" si="62"/>
        <v>0.78961480970265718</v>
      </c>
      <c r="AP77" s="292">
        <f t="shared" si="62"/>
        <v>0.78953994041911901</v>
      </c>
      <c r="AQ77" s="292">
        <f t="shared" si="62"/>
        <v>0.7891814824518959</v>
      </c>
      <c r="AR77" s="292">
        <f t="shared" si="62"/>
        <v>0.78746705301243547</v>
      </c>
      <c r="AS77" s="292">
        <f t="shared" si="62"/>
        <v>0.77930769279185763</v>
      </c>
      <c r="AT77" s="292">
        <f t="shared" si="62"/>
        <v>0.74133538313852487</v>
      </c>
      <c r="AU77" s="292">
        <f t="shared" si="33"/>
        <v>0.579050620063704</v>
      </c>
      <c r="AV77" s="292">
        <f t="shared" si="59"/>
        <v>-1.2222901471333562E-2</v>
      </c>
      <c r="AW77" s="292">
        <v>15000</v>
      </c>
      <c r="AX77" s="292">
        <f t="shared" si="52"/>
        <v>6.7521233399139725E-3</v>
      </c>
      <c r="AY77" s="292">
        <f t="shared" si="53"/>
        <v>-1.2222901471333562E-2</v>
      </c>
      <c r="AZ77" s="292">
        <f t="shared" si="54"/>
        <v>1.8975024811247534E-2</v>
      </c>
      <c r="BA77" s="292">
        <f t="shared" si="55"/>
        <v>0.82962990814569504</v>
      </c>
      <c r="BB77" s="292">
        <f t="shared" si="60"/>
        <v>0.54154186401368154</v>
      </c>
      <c r="BC77" s="292">
        <f t="shared" si="56"/>
        <v>-2.182781610771785</v>
      </c>
      <c r="BD77" s="292">
        <f t="shared" si="57"/>
        <v>-1.9236115598354502</v>
      </c>
      <c r="BE77" s="292">
        <f t="shared" si="58"/>
        <v>4.3707702691436454</v>
      </c>
      <c r="BF77" s="292">
        <f t="shared" si="58"/>
        <v>4.3707704491046888</v>
      </c>
      <c r="BG77" s="292">
        <f t="shared" si="58"/>
        <v>4.3707686377305972</v>
      </c>
      <c r="BH77" s="292">
        <f t="shared" si="58"/>
        <v>4.3707868702981196</v>
      </c>
      <c r="BI77" s="292">
        <f t="shared" si="58"/>
        <v>4.3706033911979754</v>
      </c>
      <c r="BJ77" s="292">
        <f t="shared" si="58"/>
        <v>4.3724541284476786</v>
      </c>
      <c r="BK77" s="292">
        <f t="shared" si="58"/>
        <v>4.3542067844642833</v>
      </c>
      <c r="BL77" s="292">
        <f t="shared" si="61"/>
        <v>4.6501903354309215</v>
      </c>
    </row>
    <row r="78" spans="1:64" s="292" customFormat="1" ht="12.95" customHeight="1" x14ac:dyDescent="0.2">
      <c r="A78" s="294" t="s">
        <v>178</v>
      </c>
      <c r="C78" s="375">
        <v>22705.877</v>
      </c>
      <c r="D78" s="247" t="s">
        <v>230</v>
      </c>
      <c r="E78" s="292">
        <f t="shared" si="13"/>
        <v>-39108.599703557855</v>
      </c>
      <c r="F78" s="292">
        <f t="shared" si="14"/>
        <v>-39108.5</v>
      </c>
      <c r="G78" s="292">
        <f t="shared" si="43"/>
        <v>-4.290813999978127E-2</v>
      </c>
      <c r="I78" s="292">
        <f t="shared" si="48"/>
        <v>-4.290813999978127E-2</v>
      </c>
      <c r="P78" s="292">
        <f t="shared" si="16"/>
        <v>-4.8755132316296169E-2</v>
      </c>
      <c r="Q78" s="292">
        <f t="shared" si="17"/>
        <v>2.5790439741875351E-2</v>
      </c>
      <c r="R78" s="292">
        <f t="shared" si="18"/>
        <v>-2.2964692574420818E-2</v>
      </c>
      <c r="S78" s="377">
        <f t="shared" si="34"/>
        <v>7687.3770000000004</v>
      </c>
      <c r="T78" s="294"/>
      <c r="U78" s="292">
        <f t="shared" si="44"/>
        <v>3.9774109520811641E-4</v>
      </c>
      <c r="V78" s="292">
        <f t="shared" si="49"/>
        <v>6.0000000000000001E-3</v>
      </c>
      <c r="W78" s="292">
        <f t="shared" si="45"/>
        <v>2.3864465712486984E-6</v>
      </c>
      <c r="Z78" s="292">
        <f t="shared" si="21"/>
        <v>-39108.5</v>
      </c>
      <c r="AA78" s="292">
        <f t="shared" si="22"/>
        <v>-2.5352183494929993E-2</v>
      </c>
      <c r="AC78" s="292">
        <f t="shared" si="50"/>
        <v>-6.4660535326284407E-5</v>
      </c>
      <c r="AF78" s="292">
        <f t="shared" si="46"/>
        <v>-1.7555956504851276E-2</v>
      </c>
      <c r="AG78" s="292">
        <f t="shared" si="47"/>
        <v>1.8492696528013792E-6</v>
      </c>
      <c r="AH78" s="292">
        <f t="shared" si="26"/>
        <v>-4.2843479464454985E-2</v>
      </c>
      <c r="AI78" s="292">
        <f t="shared" si="27"/>
        <v>1.1521468259650649</v>
      </c>
      <c r="AJ78" s="292">
        <f t="shared" si="28"/>
        <v>-0.47855850796452365</v>
      </c>
      <c r="AK78" s="292">
        <f t="shared" si="29"/>
        <v>0.2545533375732737</v>
      </c>
      <c r="AL78" s="292">
        <f t="shared" si="30"/>
        <v>1.0320688621347216</v>
      </c>
      <c r="AM78" s="292">
        <f t="shared" si="31"/>
        <v>0.56730814169238253</v>
      </c>
      <c r="AN78" s="292">
        <f t="shared" si="62"/>
        <v>0.79162622911615765</v>
      </c>
      <c r="AO78" s="292">
        <f t="shared" si="62"/>
        <v>0.79161073388297654</v>
      </c>
      <c r="AP78" s="292">
        <f t="shared" si="62"/>
        <v>0.79153638002726501</v>
      </c>
      <c r="AQ78" s="292">
        <f t="shared" si="62"/>
        <v>0.7911796709773915</v>
      </c>
      <c r="AR78" s="292">
        <f t="shared" si="62"/>
        <v>0.78947016262547809</v>
      </c>
      <c r="AS78" s="292">
        <f t="shared" si="62"/>
        <v>0.78131791344065349</v>
      </c>
      <c r="AT78" s="292">
        <f t="shared" si="62"/>
        <v>0.74330664978212213</v>
      </c>
      <c r="AU78" s="292">
        <f t="shared" si="33"/>
        <v>0.58063005334911644</v>
      </c>
      <c r="AV78" s="292">
        <f t="shared" si="59"/>
        <v>-1.0360644548555249E-2</v>
      </c>
      <c r="AW78" s="292">
        <v>16000</v>
      </c>
      <c r="AX78" s="292">
        <f t="shared" si="52"/>
        <v>4.3931491249166767E-3</v>
      </c>
      <c r="AY78" s="292">
        <f t="shared" si="53"/>
        <v>-1.0360644548555249E-2</v>
      </c>
      <c r="AZ78" s="292">
        <f t="shared" si="54"/>
        <v>1.4753793673471925E-2</v>
      </c>
      <c r="BA78" s="292">
        <f t="shared" si="55"/>
        <v>0.84461770867829766</v>
      </c>
      <c r="BB78" s="292">
        <f t="shared" si="60"/>
        <v>0.48972267959080928</v>
      </c>
      <c r="BC78" s="292">
        <f t="shared" si="56"/>
        <v>-2.1222831533978388</v>
      </c>
      <c r="BD78" s="292">
        <f t="shared" si="57"/>
        <v>-1.7892111368899508</v>
      </c>
      <c r="BE78" s="292">
        <f t="shared" si="58"/>
        <v>4.4397946080989552</v>
      </c>
      <c r="BF78" s="292">
        <f t="shared" si="58"/>
        <v>4.4397946470667158</v>
      </c>
      <c r="BG78" s="292">
        <f t="shared" si="58"/>
        <v>4.439794159008069</v>
      </c>
      <c r="BH78" s="292">
        <f t="shared" si="58"/>
        <v>4.4398002718468534</v>
      </c>
      <c r="BI78" s="292">
        <f t="shared" si="58"/>
        <v>4.4397237193850811</v>
      </c>
      <c r="BJ78" s="292">
        <f t="shared" si="58"/>
        <v>4.4406839206718276</v>
      </c>
      <c r="BK78" s="292">
        <f t="shared" si="58"/>
        <v>4.4288695441818051</v>
      </c>
      <c r="BL78" s="292">
        <f t="shared" si="61"/>
        <v>4.7254014442600667</v>
      </c>
    </row>
    <row r="79" spans="1:64" s="292" customFormat="1" ht="12.95" customHeight="1" x14ac:dyDescent="0.2">
      <c r="A79" s="294" t="s">
        <v>178</v>
      </c>
      <c r="C79" s="375">
        <v>22738.806</v>
      </c>
      <c r="D79" s="247" t="s">
        <v>230</v>
      </c>
      <c r="E79" s="292">
        <f t="shared" si="13"/>
        <v>-39032.084187933571</v>
      </c>
      <c r="F79" s="292">
        <f t="shared" si="14"/>
        <v>-39032</v>
      </c>
      <c r="G79" s="292">
        <f t="shared" si="43"/>
        <v>-3.6230879999493482E-2</v>
      </c>
      <c r="I79" s="292">
        <f t="shared" si="48"/>
        <v>-3.6230879999493482E-2</v>
      </c>
      <c r="P79" s="292">
        <f t="shared" si="16"/>
        <v>-4.8406547834339009E-2</v>
      </c>
      <c r="Q79" s="292">
        <f t="shared" si="17"/>
        <v>2.5457204752851154E-2</v>
      </c>
      <c r="R79" s="292">
        <f t="shared" si="18"/>
        <v>-2.2949343081487855E-2</v>
      </c>
      <c r="S79" s="377">
        <f t="shared" si="34"/>
        <v>7720.3060000000005</v>
      </c>
      <c r="T79" s="294"/>
      <c r="U79" s="292">
        <f t="shared" si="44"/>
        <v>1.7639922290434639E-4</v>
      </c>
      <c r="V79" s="292">
        <f t="shared" si="49"/>
        <v>6.0000000000000001E-3</v>
      </c>
      <c r="W79" s="292">
        <f t="shared" si="45"/>
        <v>1.0583953374260784E-6</v>
      </c>
      <c r="Z79" s="292">
        <f t="shared" si="21"/>
        <v>-39032</v>
      </c>
      <c r="AA79" s="292">
        <f t="shared" si="22"/>
        <v>-2.523407010986068E-2</v>
      </c>
      <c r="AC79" s="292">
        <f t="shared" si="50"/>
        <v>6.2716055579166083E-3</v>
      </c>
      <c r="AF79" s="292">
        <f t="shared" si="46"/>
        <v>-1.0996809889632801E-2</v>
      </c>
      <c r="AG79" s="292">
        <f t="shared" si="47"/>
        <v>7.2557896649235476E-7</v>
      </c>
      <c r="AH79" s="292">
        <f t="shared" si="26"/>
        <v>-4.250248555741009E-2</v>
      </c>
      <c r="AI79" s="292">
        <f t="shared" si="27"/>
        <v>1.1499132354222918</v>
      </c>
      <c r="AJ79" s="292">
        <f t="shared" si="28"/>
        <v>-0.47085573760506344</v>
      </c>
      <c r="AK79" s="292">
        <f t="shared" si="29"/>
        <v>0.25587512611849816</v>
      </c>
      <c r="AL79" s="292">
        <f t="shared" si="30"/>
        <v>1.0408206322458977</v>
      </c>
      <c r="AM79" s="292">
        <f t="shared" si="31"/>
        <v>0.57310678715659436</v>
      </c>
      <c r="AN79" s="292">
        <f t="shared" si="62"/>
        <v>0.79888761106804829</v>
      </c>
      <c r="AO79" s="292">
        <f t="shared" si="62"/>
        <v>0.79887261766095752</v>
      </c>
      <c r="AP79" s="292">
        <f t="shared" si="62"/>
        <v>0.79880013695366725</v>
      </c>
      <c r="AQ79" s="292">
        <f t="shared" si="62"/>
        <v>0.79844982881612814</v>
      </c>
      <c r="AR79" s="292">
        <f t="shared" si="62"/>
        <v>0.79675851839111278</v>
      </c>
      <c r="AS79" s="292">
        <f t="shared" si="62"/>
        <v>0.78863350683340705</v>
      </c>
      <c r="AT79" s="292">
        <f t="shared" si="62"/>
        <v>0.75048425345967662</v>
      </c>
      <c r="AU79" s="292">
        <f t="shared" si="33"/>
        <v>0.5863837031745458</v>
      </c>
      <c r="AV79" s="292">
        <f t="shared" si="59"/>
        <v>-8.4108723991053284E-3</v>
      </c>
      <c r="AW79" s="292">
        <v>17000</v>
      </c>
      <c r="AX79" s="292">
        <f t="shared" si="52"/>
        <v>1.9710919375255983E-3</v>
      </c>
      <c r="AY79" s="292">
        <f t="shared" si="53"/>
        <v>-8.4108723991053284E-3</v>
      </c>
      <c r="AZ79" s="292">
        <f t="shared" si="54"/>
        <v>1.0381964336630927E-2</v>
      </c>
      <c r="BA79" s="292">
        <f t="shared" si="55"/>
        <v>0.86076832615255527</v>
      </c>
      <c r="BB79" s="292">
        <f t="shared" si="60"/>
        <v>0.43406684526441747</v>
      </c>
      <c r="BC79" s="292">
        <f t="shared" si="56"/>
        <v>-2.0595136942370704</v>
      </c>
      <c r="BD79" s="292">
        <f t="shared" si="57"/>
        <v>-1.6643269395827431</v>
      </c>
      <c r="BE79" s="292">
        <f t="shared" si="58"/>
        <v>4.5101024185496161</v>
      </c>
      <c r="BF79" s="292">
        <f t="shared" si="58"/>
        <v>4.5101024224865229</v>
      </c>
      <c r="BG79" s="292">
        <f t="shared" si="58"/>
        <v>4.5101023564102274</v>
      </c>
      <c r="BH79" s="292">
        <f t="shared" si="58"/>
        <v>4.5101034654252663</v>
      </c>
      <c r="BI79" s="292">
        <f t="shared" si="58"/>
        <v>4.5100848526706638</v>
      </c>
      <c r="BJ79" s="292">
        <f t="shared" si="58"/>
        <v>4.5103974571849967</v>
      </c>
      <c r="BK79" s="292">
        <f t="shared" si="58"/>
        <v>4.5052089085655442</v>
      </c>
      <c r="BL79" s="292">
        <f t="shared" si="61"/>
        <v>4.8006125530892119</v>
      </c>
    </row>
    <row r="80" spans="1:64" s="292" customFormat="1" ht="12.95" customHeight="1" x14ac:dyDescent="0.2">
      <c r="A80" s="294" t="s">
        <v>178</v>
      </c>
      <c r="C80" s="375">
        <v>22767.684000000001</v>
      </c>
      <c r="D80" s="247" t="s">
        <v>230</v>
      </c>
      <c r="E80" s="292">
        <f t="shared" si="13"/>
        <v>-38964.981783967531</v>
      </c>
      <c r="F80" s="292">
        <f t="shared" si="14"/>
        <v>-38965</v>
      </c>
      <c r="G80" s="292">
        <f t="shared" si="43"/>
        <v>7.8394000011030585E-3</v>
      </c>
      <c r="I80" s="292">
        <f t="shared" si="48"/>
        <v>7.8394000011030585E-3</v>
      </c>
      <c r="P80" s="292">
        <f t="shared" si="16"/>
        <v>-4.8100378220494358E-2</v>
      </c>
      <c r="Q80" s="292">
        <f t="shared" si="17"/>
        <v>2.5165947511672365E-2</v>
      </c>
      <c r="R80" s="292">
        <f t="shared" si="18"/>
        <v>-2.2934430708821993E-2</v>
      </c>
      <c r="S80" s="377">
        <f t="shared" si="34"/>
        <v>7749.1840000000011</v>
      </c>
      <c r="T80" s="294"/>
      <c r="U80" s="292">
        <f t="shared" si="44"/>
        <v>9.4702865656312617E-4</v>
      </c>
      <c r="V80" s="292">
        <f t="shared" si="49"/>
        <v>6.0000000000000001E-3</v>
      </c>
      <c r="W80" s="292">
        <f t="shared" si="45"/>
        <v>5.6821719393787571E-6</v>
      </c>
      <c r="Z80" s="292">
        <f t="shared" si="21"/>
        <v>-38965</v>
      </c>
      <c r="AA80" s="292">
        <f t="shared" si="22"/>
        <v>-2.5128911109747167E-2</v>
      </c>
      <c r="AC80" s="292">
        <f t="shared" si="50"/>
        <v>5.0041944717314719E-2</v>
      </c>
      <c r="AF80" s="292">
        <f t="shared" si="46"/>
        <v>3.2968311110850225E-2</v>
      </c>
      <c r="AG80" s="292">
        <f t="shared" si="47"/>
        <v>6.5214572250108627E-6</v>
      </c>
      <c r="AH80" s="292">
        <f t="shared" si="26"/>
        <v>-4.2202544716211661E-2</v>
      </c>
      <c r="AI80" s="292">
        <f t="shared" si="27"/>
        <v>1.1479547506156325</v>
      </c>
      <c r="AJ80" s="292">
        <f t="shared" si="28"/>
        <v>-0.46410458533562016</v>
      </c>
      <c r="AK80" s="292">
        <f t="shared" si="29"/>
        <v>0.25701254850921745</v>
      </c>
      <c r="AL80" s="292">
        <f t="shared" si="30"/>
        <v>1.0484576856770891</v>
      </c>
      <c r="AM80" s="292">
        <f t="shared" si="31"/>
        <v>0.57819066466472868</v>
      </c>
      <c r="AN80" s="292">
        <f t="shared" si="62"/>
        <v>0.80523566845261696</v>
      </c>
      <c r="AO80" s="292">
        <f t="shared" si="62"/>
        <v>0.80522110889083909</v>
      </c>
      <c r="AP80" s="292">
        <f t="shared" si="62"/>
        <v>0.80515026195719575</v>
      </c>
      <c r="AQ80" s="292">
        <f t="shared" si="62"/>
        <v>0.80480559475155189</v>
      </c>
      <c r="AR80" s="292">
        <f t="shared" si="62"/>
        <v>0.80313056206732281</v>
      </c>
      <c r="AS80" s="292">
        <f t="shared" si="62"/>
        <v>0.79503110983082292</v>
      </c>
      <c r="AT80" s="292">
        <f t="shared" si="62"/>
        <v>0.75676605992068557</v>
      </c>
      <c r="AU80" s="292">
        <f t="shared" si="33"/>
        <v>0.59142284746609874</v>
      </c>
      <c r="AV80" s="292">
        <f t="shared" si="59"/>
        <v>-6.3735850229838069E-3</v>
      </c>
      <c r="AW80" s="292">
        <v>18000</v>
      </c>
      <c r="AX80" s="292">
        <f t="shared" si="52"/>
        <v>-5.0204651211190054E-4</v>
      </c>
      <c r="AY80" s="292">
        <f t="shared" si="53"/>
        <v>-6.3735850229838069E-3</v>
      </c>
      <c r="AZ80" s="292">
        <f t="shared" si="54"/>
        <v>5.8715385108719063E-3</v>
      </c>
      <c r="BA80" s="292">
        <f t="shared" si="55"/>
        <v>0.87814064120862834</v>
      </c>
      <c r="BB80" s="292">
        <f t="shared" si="60"/>
        <v>0.37439196716644796</v>
      </c>
      <c r="BC80" s="292">
        <f t="shared" si="56"/>
        <v>-1.9942524656796319</v>
      </c>
      <c r="BD80" s="292">
        <f t="shared" si="57"/>
        <v>-1.5476074167068672</v>
      </c>
      <c r="BE80" s="292">
        <f t="shared" si="58"/>
        <v>4.5817920358751829</v>
      </c>
      <c r="BF80" s="292">
        <f t="shared" si="58"/>
        <v>4.5817920357485722</v>
      </c>
      <c r="BG80" s="292">
        <f t="shared" si="58"/>
        <v>4.5817920390269808</v>
      </c>
      <c r="BH80" s="292">
        <f t="shared" si="58"/>
        <v>4.5817919541369001</v>
      </c>
      <c r="BI80" s="292">
        <f t="shared" si="58"/>
        <v>4.5817941522717289</v>
      </c>
      <c r="BJ80" s="292">
        <f t="shared" si="58"/>
        <v>4.5817372458507393</v>
      </c>
      <c r="BK80" s="292">
        <f t="shared" si="58"/>
        <v>4.5832184984079793</v>
      </c>
      <c r="BL80" s="292">
        <f t="shared" si="61"/>
        <v>4.875823661918357</v>
      </c>
    </row>
    <row r="81" spans="1:64" s="292" customFormat="1" ht="12.95" customHeight="1" x14ac:dyDescent="0.2">
      <c r="A81" s="294" t="s">
        <v>178</v>
      </c>
      <c r="C81" s="375">
        <v>22837.582999999999</v>
      </c>
      <c r="D81" s="247" t="s">
        <v>230</v>
      </c>
      <c r="E81" s="292">
        <f t="shared" si="13"/>
        <v>-38802.560877574339</v>
      </c>
      <c r="F81" s="292">
        <f t="shared" si="14"/>
        <v>-38802.5</v>
      </c>
      <c r="G81" s="292">
        <f t="shared" si="43"/>
        <v>-2.6199100000667386E-2</v>
      </c>
      <c r="I81" s="292">
        <f t="shared" si="48"/>
        <v>-2.6199100000667386E-2</v>
      </c>
      <c r="P81" s="292">
        <f t="shared" si="16"/>
        <v>-4.7354447463446345E-2</v>
      </c>
      <c r="Q81" s="292">
        <f t="shared" si="17"/>
        <v>2.4461850397735449E-2</v>
      </c>
      <c r="R81" s="292">
        <f t="shared" si="18"/>
        <v>-2.2892597065710896E-2</v>
      </c>
      <c r="S81" s="377">
        <f t="shared" si="34"/>
        <v>7819.0829999999987</v>
      </c>
      <c r="T81" s="294"/>
      <c r="U81" s="292">
        <f t="shared" si="44"/>
        <v>1.0932961658875883E-5</v>
      </c>
      <c r="V81" s="292">
        <f t="shared" si="49"/>
        <v>6.0000000000000001E-3</v>
      </c>
      <c r="W81" s="292">
        <f t="shared" si="45"/>
        <v>6.5597769953255298E-8</v>
      </c>
      <c r="Z81" s="292">
        <f t="shared" si="21"/>
        <v>-38802.5</v>
      </c>
      <c r="AA81" s="292">
        <f t="shared" si="22"/>
        <v>-2.486735034648873E-2</v>
      </c>
      <c r="AC81" s="292">
        <f t="shared" si="50"/>
        <v>1.5271097193355766E-2</v>
      </c>
      <c r="AF81" s="292">
        <f t="shared" si="46"/>
        <v>-1.3317496541786558E-3</v>
      </c>
      <c r="AG81" s="292">
        <f t="shared" si="47"/>
        <v>1.0641342848429816E-8</v>
      </c>
      <c r="AH81" s="292">
        <f t="shared" si="26"/>
        <v>-4.1470197194023152E-2</v>
      </c>
      <c r="AI81" s="292">
        <f t="shared" si="27"/>
        <v>1.1431971455444654</v>
      </c>
      <c r="AJ81" s="292">
        <f t="shared" si="28"/>
        <v>-0.44771551384164793</v>
      </c>
      <c r="AK81" s="292">
        <f t="shared" si="29"/>
        <v>0.25969334960459423</v>
      </c>
      <c r="AL81" s="292">
        <f t="shared" si="30"/>
        <v>1.0668723027601466</v>
      </c>
      <c r="AM81" s="292">
        <f t="shared" si="31"/>
        <v>0.59054212036769893</v>
      </c>
      <c r="AN81" s="292">
        <f t="shared" ref="AN81:AT90" si="63">$AU81+$AB$7*SIN(AO81)</f>
        <v>0.82058707356601934</v>
      </c>
      <c r="AO81" s="292">
        <f t="shared" si="63"/>
        <v>0.82057354282365758</v>
      </c>
      <c r="AP81" s="292">
        <f t="shared" si="63"/>
        <v>0.82050662531989615</v>
      </c>
      <c r="AQ81" s="292">
        <f t="shared" si="63"/>
        <v>0.82017574938227322</v>
      </c>
      <c r="AR81" s="292">
        <f t="shared" si="63"/>
        <v>0.81854144296782416</v>
      </c>
      <c r="AS81" s="292">
        <f t="shared" si="63"/>
        <v>0.81051048521493496</v>
      </c>
      <c r="AT81" s="292">
        <f t="shared" si="63"/>
        <v>0.77198428213995585</v>
      </c>
      <c r="AU81" s="292">
        <f t="shared" si="33"/>
        <v>0.60364465265083478</v>
      </c>
      <c r="AV81" s="292">
        <f t="shared" si="59"/>
        <v>-4.2487824201906839E-3</v>
      </c>
      <c r="AW81" s="292">
        <v>19000</v>
      </c>
      <c r="AX81" s="292">
        <f t="shared" si="52"/>
        <v>-3.0120347098480877E-3</v>
      </c>
      <c r="AY81" s="292">
        <f t="shared" si="53"/>
        <v>-4.2487824201906839E-3</v>
      </c>
      <c r="AZ81" s="292">
        <f t="shared" si="54"/>
        <v>1.2367477103425962E-3</v>
      </c>
      <c r="BA81" s="292">
        <f t="shared" si="55"/>
        <v>0.89679086058340896</v>
      </c>
      <c r="BB81" s="292">
        <f t="shared" si="60"/>
        <v>0.31052757757907906</v>
      </c>
      <c r="BC81" s="292">
        <f t="shared" si="56"/>
        <v>-1.9262594985488826</v>
      </c>
      <c r="BD81" s="292">
        <f t="shared" si="57"/>
        <v>-1.4379153292737814</v>
      </c>
      <c r="BE81" s="292">
        <f t="shared" si="58"/>
        <v>4.654966553467478</v>
      </c>
      <c r="BF81" s="292">
        <f t="shared" si="58"/>
        <v>4.6549665534567612</v>
      </c>
      <c r="BG81" s="292">
        <f t="shared" si="58"/>
        <v>4.6549665540864353</v>
      </c>
      <c r="BH81" s="292">
        <f t="shared" si="58"/>
        <v>4.654966517089596</v>
      </c>
      <c r="BI81" s="292">
        <f t="shared" si="58"/>
        <v>4.6549686908993326</v>
      </c>
      <c r="BJ81" s="292">
        <f t="shared" si="58"/>
        <v>4.6548411043351035</v>
      </c>
      <c r="BK81" s="292">
        <f t="shared" si="58"/>
        <v>4.6628824909719135</v>
      </c>
      <c r="BL81" s="292">
        <f t="shared" si="61"/>
        <v>4.9510347707475022</v>
      </c>
    </row>
    <row r="82" spans="1:64" s="292" customFormat="1" ht="12.95" customHeight="1" x14ac:dyDescent="0.2">
      <c r="A82" s="294" t="s">
        <v>178</v>
      </c>
      <c r="C82" s="375">
        <v>23394.894</v>
      </c>
      <c r="D82" s="247" t="s">
        <v>230</v>
      </c>
      <c r="E82" s="292">
        <f t="shared" si="13"/>
        <v>-37507.564414636436</v>
      </c>
      <c r="F82" s="292">
        <f t="shared" si="14"/>
        <v>-37507.5</v>
      </c>
      <c r="G82" s="292">
        <f t="shared" si="43"/>
        <v>-2.7721300000848714E-2</v>
      </c>
      <c r="I82" s="292">
        <f t="shared" si="48"/>
        <v>-2.7721300000848714E-2</v>
      </c>
      <c r="P82" s="292">
        <f t="shared" si="16"/>
        <v>-4.1248500418931688E-2</v>
      </c>
      <c r="Q82" s="292">
        <f t="shared" si="17"/>
        <v>1.8967667639897684E-2</v>
      </c>
      <c r="R82" s="292">
        <f t="shared" si="18"/>
        <v>-2.2280832779034004E-2</v>
      </c>
      <c r="S82" s="377">
        <f t="shared" si="34"/>
        <v>8376.3940000000002</v>
      </c>
      <c r="T82" s="294"/>
      <c r="U82" s="292">
        <f t="shared" si="44"/>
        <v>2.9598683591640267E-5</v>
      </c>
      <c r="V82" s="292">
        <f t="shared" si="49"/>
        <v>6.0000000000000001E-3</v>
      </c>
      <c r="W82" s="292">
        <f t="shared" si="45"/>
        <v>1.7759210154984161E-7</v>
      </c>
      <c r="Z82" s="292">
        <f t="shared" si="21"/>
        <v>-37507.5</v>
      </c>
      <c r="AA82" s="292">
        <f t="shared" si="22"/>
        <v>-2.2486235594587463E-2</v>
      </c>
      <c r="AC82" s="292">
        <f t="shared" si="50"/>
        <v>7.6985649705221398E-3</v>
      </c>
      <c r="AF82" s="292">
        <f t="shared" si="46"/>
        <v>-5.2350644062612514E-3</v>
      </c>
      <c r="AG82" s="292">
        <f t="shared" si="47"/>
        <v>1.6443539602622081E-7</v>
      </c>
      <c r="AH82" s="292">
        <f t="shared" si="26"/>
        <v>-3.5419864971370854E-2</v>
      </c>
      <c r="AI82" s="292">
        <f t="shared" si="27"/>
        <v>1.1051880284834004</v>
      </c>
      <c r="AJ82" s="292">
        <f t="shared" si="28"/>
        <v>-0.31729462662677066</v>
      </c>
      <c r="AK82" s="292">
        <f t="shared" si="29"/>
        <v>0.27727520081087698</v>
      </c>
      <c r="AL82" s="292">
        <f t="shared" si="30"/>
        <v>1.2082058169901657</v>
      </c>
      <c r="AM82" s="292">
        <f t="shared" si="31"/>
        <v>0.69017704368188559</v>
      </c>
      <c r="AN82" s="292">
        <f t="shared" si="63"/>
        <v>0.94064092232877827</v>
      </c>
      <c r="AO82" s="292">
        <f t="shared" si="63"/>
        <v>0.94063416307607983</v>
      </c>
      <c r="AP82" s="292">
        <f t="shared" si="63"/>
        <v>0.94059548539884741</v>
      </c>
      <c r="AQ82" s="292">
        <f t="shared" si="63"/>
        <v>0.94037420410313377</v>
      </c>
      <c r="AR82" s="292">
        <f t="shared" si="63"/>
        <v>0.93910950523534664</v>
      </c>
      <c r="AS82" s="292">
        <f t="shared" si="63"/>
        <v>0.9319227956042575</v>
      </c>
      <c r="AT82" s="292">
        <f t="shared" si="63"/>
        <v>0.89232678500747387</v>
      </c>
      <c r="AU82" s="292">
        <f t="shared" si="33"/>
        <v>0.70104303858457762</v>
      </c>
      <c r="AV82" s="292">
        <f t="shared" si="59"/>
        <v>-2.036464590725956E-3</v>
      </c>
      <c r="AW82" s="292">
        <v>20000</v>
      </c>
      <c r="AX82" s="292">
        <f t="shared" si="52"/>
        <v>-5.5420196112653738E-3</v>
      </c>
      <c r="AY82" s="292">
        <f t="shared" si="53"/>
        <v>-2.036464590725956E-3</v>
      </c>
      <c r="AZ82" s="292">
        <f t="shared" si="54"/>
        <v>-3.5055550205394183E-3</v>
      </c>
      <c r="BA82" s="292">
        <f t="shared" si="55"/>
        <v>0.91676922919383508</v>
      </c>
      <c r="BB82" s="292">
        <f t="shared" si="60"/>
        <v>0.24232666316714283</v>
      </c>
      <c r="BC82" s="292">
        <f t="shared" si="56"/>
        <v>-1.8552747772456084</v>
      </c>
      <c r="BD82" s="292">
        <f t="shared" si="57"/>
        <v>-1.3342842411484903</v>
      </c>
      <c r="BE82" s="292">
        <f t="shared" ref="BE82:BK95" si="64">$BL82+$AB$7*SIN(BF82)</f>
        <v>4.729733478454448</v>
      </c>
      <c r="BF82" s="292">
        <f t="shared" si="64"/>
        <v>4.7297334784545209</v>
      </c>
      <c r="BG82" s="292">
        <f t="shared" si="64"/>
        <v>4.7297334784688054</v>
      </c>
      <c r="BH82" s="292">
        <f t="shared" si="64"/>
        <v>4.729733481245967</v>
      </c>
      <c r="BI82" s="292">
        <f t="shared" si="64"/>
        <v>4.729734021186851</v>
      </c>
      <c r="BJ82" s="292">
        <f t="shared" si="64"/>
        <v>4.7298386801251553</v>
      </c>
      <c r="BK82" s="292">
        <f t="shared" si="64"/>
        <v>4.7441757094529429</v>
      </c>
      <c r="BL82" s="292">
        <f t="shared" si="61"/>
        <v>5.0262458795766474</v>
      </c>
    </row>
    <row r="83" spans="1:64" s="292" customFormat="1" ht="12.95" customHeight="1" x14ac:dyDescent="0.2">
      <c r="A83" s="294" t="s">
        <v>178</v>
      </c>
      <c r="C83" s="375">
        <v>23528.545999999998</v>
      </c>
      <c r="D83" s="247" t="s">
        <v>230</v>
      </c>
      <c r="E83" s="292">
        <f t="shared" si="13"/>
        <v>-37197.003763106906</v>
      </c>
      <c r="F83" s="292">
        <f t="shared" si="14"/>
        <v>-37197</v>
      </c>
      <c r="G83" s="292">
        <f t="shared" si="43"/>
        <v>-1.6194800009543542E-3</v>
      </c>
      <c r="I83" s="292">
        <f t="shared" si="48"/>
        <v>-1.6194800009543542E-3</v>
      </c>
      <c r="P83" s="292">
        <f t="shared" si="16"/>
        <v>-3.9744447764926409E-2</v>
      </c>
      <c r="Q83" s="292">
        <f t="shared" si="17"/>
        <v>1.7681219466785206E-2</v>
      </c>
      <c r="R83" s="292">
        <f t="shared" si="18"/>
        <v>-2.2063228298141203E-2</v>
      </c>
      <c r="S83" s="377">
        <f t="shared" si="34"/>
        <v>8510.0459999999985</v>
      </c>
      <c r="T83" s="294"/>
      <c r="U83" s="292">
        <f t="shared" si="44"/>
        <v>4.1794684443873019E-4</v>
      </c>
      <c r="V83" s="292">
        <f t="shared" si="49"/>
        <v>6.0000000000000001E-3</v>
      </c>
      <c r="W83" s="292">
        <f t="shared" si="45"/>
        <v>2.5076810666323811E-6</v>
      </c>
      <c r="Z83" s="292">
        <f t="shared" si="21"/>
        <v>-37197</v>
      </c>
      <c r="AA83" s="292">
        <f t="shared" si="22"/>
        <v>-2.1846600081065919E-2</v>
      </c>
      <c r="AC83" s="292">
        <f t="shared" si="50"/>
        <v>3.230280078505339E-2</v>
      </c>
      <c r="AF83" s="292">
        <f t="shared" si="46"/>
        <v>2.0227120080111564E-2</v>
      </c>
      <c r="AG83" s="292">
        <f t="shared" si="47"/>
        <v>2.454818320411515E-6</v>
      </c>
      <c r="AH83" s="292">
        <f t="shared" si="26"/>
        <v>-3.3922280786007744E-2</v>
      </c>
      <c r="AI83" s="292">
        <f t="shared" si="27"/>
        <v>1.0961281102888516</v>
      </c>
      <c r="AJ83" s="292">
        <f t="shared" si="28"/>
        <v>-0.28633060740465399</v>
      </c>
      <c r="AK83" s="292">
        <f t="shared" si="29"/>
        <v>0.28054490680322675</v>
      </c>
      <c r="AL83" s="292">
        <f t="shared" si="30"/>
        <v>1.2406862584618037</v>
      </c>
      <c r="AM83" s="292">
        <f t="shared" si="31"/>
        <v>0.71442714416156239</v>
      </c>
      <c r="AN83" s="292">
        <f t="shared" si="63"/>
        <v>0.9688233709560542</v>
      </c>
      <c r="AO83" s="292">
        <f t="shared" si="63"/>
        <v>0.96881782389997095</v>
      </c>
      <c r="AP83" s="292">
        <f t="shared" si="63"/>
        <v>0.96878479325311895</v>
      </c>
      <c r="AQ83" s="292">
        <f t="shared" si="63"/>
        <v>0.96858814095802948</v>
      </c>
      <c r="AR83" s="292">
        <f t="shared" si="63"/>
        <v>0.96741850800999052</v>
      </c>
      <c r="AS83" s="292">
        <f t="shared" si="63"/>
        <v>0.96050241395461056</v>
      </c>
      <c r="AT83" s="292">
        <f t="shared" si="63"/>
        <v>0.92091946201145203</v>
      </c>
      <c r="AU83" s="292">
        <f t="shared" si="33"/>
        <v>0.72439608787602694</v>
      </c>
      <c r="AV83" s="292">
        <f t="shared" si="59"/>
        <v>2.6336846541037337E-4</v>
      </c>
      <c r="AW83" s="292">
        <v>21000</v>
      </c>
      <c r="AX83" s="292">
        <f t="shared" si="52"/>
        <v>-8.0720792094510392E-3</v>
      </c>
      <c r="AY83" s="292">
        <f t="shared" si="53"/>
        <v>2.6336846541037337E-4</v>
      </c>
      <c r="AZ83" s="292">
        <f t="shared" si="54"/>
        <v>-8.3354476748614126E-3</v>
      </c>
      <c r="BA83" s="292">
        <f t="shared" si="55"/>
        <v>0.93811547197353151</v>
      </c>
      <c r="BB83" s="292">
        <f t="shared" si="60"/>
        <v>0.16968149443111891</v>
      </c>
      <c r="BC83" s="292">
        <f t="shared" si="56"/>
        <v>-1.7810179692233494</v>
      </c>
      <c r="BD83" s="292">
        <f t="shared" si="57"/>
        <v>-1.2358850642149857</v>
      </c>
      <c r="BE83" s="292">
        <f t="shared" si="64"/>
        <v>4.8062040637900791</v>
      </c>
      <c r="BF83" s="292">
        <f t="shared" si="64"/>
        <v>4.806204064164139</v>
      </c>
      <c r="BG83" s="292">
        <f t="shared" si="64"/>
        <v>4.8062040776288519</v>
      </c>
      <c r="BH83" s="292">
        <f t="shared" si="64"/>
        <v>4.806204562305723</v>
      </c>
      <c r="BI83" s="292">
        <f t="shared" si="64"/>
        <v>4.8062220071108648</v>
      </c>
      <c r="BJ83" s="292">
        <f t="shared" si="64"/>
        <v>4.806847753391402</v>
      </c>
      <c r="BK83" s="292">
        <f t="shared" si="64"/>
        <v>4.8270637653302364</v>
      </c>
      <c r="BL83" s="292">
        <f t="shared" si="61"/>
        <v>5.1014569884057925</v>
      </c>
    </row>
    <row r="84" spans="1:64" s="292" customFormat="1" ht="12.95" customHeight="1" x14ac:dyDescent="0.2">
      <c r="A84" s="294" t="s">
        <v>178</v>
      </c>
      <c r="C84" s="375">
        <v>23788.830999999998</v>
      </c>
      <c r="D84" s="247" t="s">
        <v>230</v>
      </c>
      <c r="E84" s="292">
        <f t="shared" si="13"/>
        <v>-36592.192168941729</v>
      </c>
      <c r="F84" s="292">
        <f t="shared" si="14"/>
        <v>-36592</v>
      </c>
      <c r="G84" s="292">
        <f t="shared" si="43"/>
        <v>-8.2701280000037514E-2</v>
      </c>
      <c r="I84" s="292">
        <f t="shared" si="48"/>
        <v>-8.2701280000037514E-2</v>
      </c>
      <c r="P84" s="292">
        <f t="shared" si="16"/>
        <v>-3.6773046558494227E-2</v>
      </c>
      <c r="Q84" s="292">
        <f t="shared" si="17"/>
        <v>1.5208926625622052E-2</v>
      </c>
      <c r="R84" s="292">
        <f t="shared" si="18"/>
        <v>-2.1564119932872175E-2</v>
      </c>
      <c r="S84" s="377">
        <f t="shared" si="34"/>
        <v>8770.3309999999983</v>
      </c>
      <c r="T84" s="294"/>
      <c r="U84" s="292">
        <f t="shared" si="44"/>
        <v>3.7377523410781961E-3</v>
      </c>
      <c r="V84" s="292">
        <f t="shared" si="49"/>
        <v>6.0000000000000001E-3</v>
      </c>
      <c r="W84" s="292">
        <f t="shared" si="45"/>
        <v>2.2426514046469177E-5</v>
      </c>
      <c r="Z84" s="292">
        <f t="shared" si="21"/>
        <v>-36592</v>
      </c>
      <c r="AA84" s="292">
        <f t="shared" si="22"/>
        <v>-2.0536518085582118E-2</v>
      </c>
      <c r="AC84" s="292">
        <f t="shared" si="50"/>
        <v>-5.1736532280259068E-2</v>
      </c>
      <c r="AF84" s="292">
        <f t="shared" si="46"/>
        <v>-6.2164761914455399E-2</v>
      </c>
      <c r="AG84" s="292">
        <f t="shared" si="47"/>
        <v>2.3186745743285546E-5</v>
      </c>
      <c r="AH84" s="292">
        <f t="shared" si="26"/>
        <v>-3.0964747719778443E-2</v>
      </c>
      <c r="AI84" s="292">
        <f t="shared" si="27"/>
        <v>1.0786270526365469</v>
      </c>
      <c r="AJ84" s="292">
        <f t="shared" si="28"/>
        <v>-0.22664016782215013</v>
      </c>
      <c r="AK84" s="292">
        <f t="shared" si="29"/>
        <v>0.28594377928996201</v>
      </c>
      <c r="AL84" s="292">
        <f t="shared" si="30"/>
        <v>1.3024544575355503</v>
      </c>
      <c r="AM84" s="292">
        <f t="shared" si="31"/>
        <v>0.76214266584136214</v>
      </c>
      <c r="AN84" s="292">
        <f t="shared" si="63"/>
        <v>1.0230725416023763</v>
      </c>
      <c r="AO84" s="292">
        <f t="shared" si="63"/>
        <v>1.023068911347103</v>
      </c>
      <c r="AP84" s="292">
        <f t="shared" si="63"/>
        <v>1.0230454045951873</v>
      </c>
      <c r="AQ84" s="292">
        <f t="shared" si="63"/>
        <v>1.0228932147956307</v>
      </c>
      <c r="AR84" s="292">
        <f t="shared" si="63"/>
        <v>1.0219088088762154</v>
      </c>
      <c r="AS84" s="292">
        <f t="shared" si="63"/>
        <v>1.0155792353596222</v>
      </c>
      <c r="AT84" s="292">
        <f t="shared" si="63"/>
        <v>0.97632104663190233</v>
      </c>
      <c r="AU84" s="292">
        <f t="shared" si="33"/>
        <v>0.76989880871765992</v>
      </c>
      <c r="AV84" s="292">
        <f t="shared" si="59"/>
        <v>2.6507167482183042E-3</v>
      </c>
      <c r="AW84" s="292">
        <v>22000</v>
      </c>
      <c r="AX84" s="292">
        <f t="shared" si="52"/>
        <v>-1.0578719547190913E-2</v>
      </c>
      <c r="AY84" s="292">
        <f t="shared" si="53"/>
        <v>2.6507167482183042E-3</v>
      </c>
      <c r="AZ84" s="292">
        <f t="shared" si="54"/>
        <v>-1.3229436295409217E-2</v>
      </c>
      <c r="BA84" s="292">
        <f t="shared" si="55"/>
        <v>0.96085260196367384</v>
      </c>
      <c r="BB84" s="292">
        <f t="shared" si="60"/>
        <v>9.2544949685607392E-2</v>
      </c>
      <c r="BC84" s="292">
        <f t="shared" si="56"/>
        <v>-1.7031890639559271</v>
      </c>
      <c r="BD84" s="292">
        <f t="shared" si="57"/>
        <v>-1.1420001017356387</v>
      </c>
      <c r="BE84" s="292">
        <f t="shared" si="64"/>
        <v>4.8844921987193715</v>
      </c>
      <c r="BF84" s="292">
        <f t="shared" si="64"/>
        <v>4.8844922080960389</v>
      </c>
      <c r="BG84" s="292">
        <f t="shared" si="64"/>
        <v>4.8844923927238577</v>
      </c>
      <c r="BH84" s="292">
        <f t="shared" si="64"/>
        <v>4.8844960280299512</v>
      </c>
      <c r="BI84" s="292">
        <f t="shared" si="64"/>
        <v>4.884567591419084</v>
      </c>
      <c r="BJ84" s="292">
        <f t="shared" si="64"/>
        <v>4.8859704161770088</v>
      </c>
      <c r="BK84" s="292">
        <f t="shared" si="64"/>
        <v>4.9115032528007774</v>
      </c>
      <c r="BL84" s="292">
        <f t="shared" si="61"/>
        <v>5.1766680972349377</v>
      </c>
    </row>
    <row r="85" spans="1:64" s="292" customFormat="1" ht="12.95" customHeight="1" x14ac:dyDescent="0.2">
      <c r="A85" s="294" t="s">
        <v>178</v>
      </c>
      <c r="C85" s="375">
        <v>24236.633999999998</v>
      </c>
      <c r="D85" s="247" t="s">
        <v>230</v>
      </c>
      <c r="E85" s="292">
        <f t="shared" ref="E85:E148" si="65">+(C85-C$7)/C$8</f>
        <v>-35551.654119104242</v>
      </c>
      <c r="F85" s="292">
        <f t="shared" ref="F85:F148" si="66">ROUND(2*E85,0)/2</f>
        <v>-35551.5</v>
      </c>
      <c r="G85" s="292">
        <f t="shared" ref="G85:G92" si="67">+C85-(C$7+F85*C$8)</f>
        <v>-6.6326259999186732E-2</v>
      </c>
      <c r="I85" s="292">
        <f t="shared" si="48"/>
        <v>-6.6326259999186732E-2</v>
      </c>
      <c r="P85" s="292">
        <f t="shared" ref="P85:P148" si="68">H$5*SIN(RADIANS(H$6*F85+H$7))</f>
        <v>-3.15469473929543E-2</v>
      </c>
      <c r="Q85" s="292">
        <f t="shared" ref="Q85:Q148" si="69">+H$2+H$3*$F85+H$4*$F85^2</f>
        <v>1.1063060027735563E-2</v>
      </c>
      <c r="R85" s="292">
        <f t="shared" ref="R85:R148" si="70">P85+Q85</f>
        <v>-2.0483887365218736E-2</v>
      </c>
      <c r="S85" s="377">
        <f t="shared" si="34"/>
        <v>9218.1339999999982</v>
      </c>
      <c r="T85" s="294"/>
      <c r="U85" s="292">
        <f t="shared" ref="U85:U93" si="71">+(R85-G85)^2</f>
        <v>2.101523128711578E-3</v>
      </c>
      <c r="V85" s="292">
        <f t="shared" si="49"/>
        <v>6.0000000000000001E-3</v>
      </c>
      <c r="W85" s="292">
        <f t="shared" ref="W85:W92" si="72">V85*U85</f>
        <v>1.2609138772269469E-5</v>
      </c>
      <c r="Z85" s="292">
        <f t="shared" ref="Z85:Z148" si="73">F85</f>
        <v>-35551.5</v>
      </c>
      <c r="AA85" s="292">
        <f t="shared" ref="AA85:AA148" si="74">AB$3+AB$4*Z85+AB$5*Z85^2+AH85</f>
        <v>-1.8117532627748702E-2</v>
      </c>
      <c r="AC85" s="292">
        <f t="shared" si="50"/>
        <v>-4.0538921992531687E-2</v>
      </c>
      <c r="AF85" s="292">
        <f t="shared" ref="AF85:AF93" si="75">+G85-AA85</f>
        <v>-4.8208727371438026E-2</v>
      </c>
      <c r="AG85" s="292">
        <f t="shared" ref="AG85:AG93" si="76">+(G85-AA85)^2*V85</f>
        <v>1.3944488368641828E-5</v>
      </c>
      <c r="AH85" s="292">
        <f t="shared" ref="AH85:AH148" si="77">$AB$6*($AB$11/AI85*AJ85+$AB$12)</f>
        <v>-2.5787338006655048E-2</v>
      </c>
      <c r="AI85" s="292">
        <f t="shared" ref="AI85:AI148" si="78">1+$AB$7*COS(AL85)</f>
        <v>1.0491940751954771</v>
      </c>
      <c r="AJ85" s="292">
        <f t="shared" ref="AJ85:AJ148" si="79">SIN(AL85+RADIANS($AB$9))</f>
        <v>-0.12659859954784936</v>
      </c>
      <c r="AK85" s="292">
        <f t="shared" ref="AK85:AK148" si="80">$AB$7*SIN(AL85)</f>
        <v>0.29244828822648039</v>
      </c>
      <c r="AL85" s="292">
        <f t="shared" ref="AL85:AL148" si="81">2*ATAN(AM85)</f>
        <v>1.4041419199719729</v>
      </c>
      <c r="AM85" s="292">
        <f t="shared" ref="AM85:AM148" si="82">SQRT((1+$AB$7)/(1-$AB$7))*TAN(AN85/2)</f>
        <v>0.84583477362777559</v>
      </c>
      <c r="AN85" s="292">
        <f t="shared" si="63"/>
        <v>1.1143529884817656</v>
      </c>
      <c r="AO85" s="292">
        <f t="shared" si="63"/>
        <v>1.1143514622418147</v>
      </c>
      <c r="AP85" s="292">
        <f t="shared" si="63"/>
        <v>1.1143397858794217</v>
      </c>
      <c r="AQ85" s="292">
        <f t="shared" si="63"/>
        <v>1.1142504660975678</v>
      </c>
      <c r="AR85" s="292">
        <f t="shared" si="63"/>
        <v>1.1135677399375499</v>
      </c>
      <c r="AS85" s="292">
        <f t="shared" si="63"/>
        <v>1.1083801889417511</v>
      </c>
      <c r="AT85" s="292">
        <f t="shared" si="63"/>
        <v>1.0705921382246819</v>
      </c>
      <c r="AU85" s="292">
        <f t="shared" ref="AU85:AU148" si="83">RADIANS($AB$9)+$AB$18*(F85-AB$15)</f>
        <v>0.84815596745438571</v>
      </c>
      <c r="AV85" s="292">
        <f t="shared" si="59"/>
        <v>5.1255802576978399E-3</v>
      </c>
      <c r="AW85" s="292">
        <v>23000</v>
      </c>
      <c r="AX85" s="292">
        <f t="shared" si="52"/>
        <v>-1.3034322016399341E-2</v>
      </c>
      <c r="AY85" s="292">
        <f t="shared" si="53"/>
        <v>5.1255802576978399E-3</v>
      </c>
      <c r="AZ85" s="292">
        <f t="shared" si="54"/>
        <v>-1.8159902274097181E-2</v>
      </c>
      <c r="BA85" s="292">
        <f t="shared" si="55"/>
        <v>0.98497868465412719</v>
      </c>
      <c r="BB85" s="292">
        <f t="shared" si="60"/>
        <v>1.0958661046987409E-2</v>
      </c>
      <c r="BC85" s="292">
        <f t="shared" si="56"/>
        <v>-1.621470381686611</v>
      </c>
      <c r="BD85" s="292">
        <f t="shared" si="57"/>
        <v>-1.0520027791991784</v>
      </c>
      <c r="BE85" s="292">
        <f t="shared" si="64"/>
        <v>4.9647127099096915</v>
      </c>
      <c r="BF85" s="292">
        <f t="shared" si="64"/>
        <v>4.9647127819806869</v>
      </c>
      <c r="BG85" s="292">
        <f t="shared" si="64"/>
        <v>4.9647137554258691</v>
      </c>
      <c r="BH85" s="292">
        <f t="shared" si="64"/>
        <v>4.9647269031502317</v>
      </c>
      <c r="BI85" s="292">
        <f t="shared" si="64"/>
        <v>4.9649044157298645</v>
      </c>
      <c r="BJ85" s="292">
        <f t="shared" si="64"/>
        <v>4.9672892393984318</v>
      </c>
      <c r="BK85" s="292">
        <f t="shared" si="64"/>
        <v>4.9974419941977182</v>
      </c>
      <c r="BL85" s="292">
        <f t="shared" si="61"/>
        <v>5.2518792060640829</v>
      </c>
    </row>
    <row r="86" spans="1:64" s="292" customFormat="1" ht="12.95" customHeight="1" x14ac:dyDescent="0.2">
      <c r="A86" s="294" t="s">
        <v>178</v>
      </c>
      <c r="C86" s="375">
        <v>24241.644</v>
      </c>
      <c r="D86" s="247" t="s">
        <v>230</v>
      </c>
      <c r="E86" s="292">
        <f t="shared" si="65"/>
        <v>-35540.012625792027</v>
      </c>
      <c r="F86" s="292">
        <f t="shared" si="66"/>
        <v>-35540</v>
      </c>
      <c r="G86" s="292">
        <f t="shared" si="67"/>
        <v>-5.4335999993782025E-3</v>
      </c>
      <c r="I86" s="292">
        <f t="shared" si="48"/>
        <v>-5.4335999993782025E-3</v>
      </c>
      <c r="P86" s="292">
        <f t="shared" si="68"/>
        <v>-3.1488431186459033E-2</v>
      </c>
      <c r="Q86" s="292">
        <f t="shared" si="69"/>
        <v>1.1017987819798944E-2</v>
      </c>
      <c r="R86" s="292">
        <f t="shared" si="70"/>
        <v>-2.0470443366660089E-2</v>
      </c>
      <c r="S86" s="377">
        <f t="shared" si="34"/>
        <v>9223.1440000000002</v>
      </c>
      <c r="T86" s="294"/>
      <c r="U86" s="292">
        <f t="shared" si="71"/>
        <v>2.2610665845216926E-4</v>
      </c>
      <c r="V86" s="292">
        <f t="shared" si="49"/>
        <v>6.0000000000000001E-3</v>
      </c>
      <c r="W86" s="292">
        <f t="shared" si="72"/>
        <v>1.3566399507130155E-6</v>
      </c>
      <c r="Z86" s="292">
        <f t="shared" si="73"/>
        <v>-35540</v>
      </c>
      <c r="AA86" s="292">
        <f t="shared" si="74"/>
        <v>-1.8089800790675077E-2</v>
      </c>
      <c r="AC86" s="292">
        <f t="shared" si="50"/>
        <v>2.029604840042365E-2</v>
      </c>
      <c r="AF86" s="292">
        <f t="shared" si="75"/>
        <v>1.2656200791296875E-2</v>
      </c>
      <c r="AG86" s="292">
        <f t="shared" si="76"/>
        <v>9.6107651081774183E-7</v>
      </c>
      <c r="AH86" s="292">
        <f t="shared" si="77"/>
        <v>-2.5729648399801852E-2</v>
      </c>
      <c r="AI86" s="292">
        <f t="shared" si="78"/>
        <v>1.0488744665135605</v>
      </c>
      <c r="AJ86" s="292">
        <f t="shared" si="79"/>
        <v>-0.12551454434244164</v>
      </c>
      <c r="AK86" s="292">
        <f t="shared" si="80"/>
        <v>0.29250187152213519</v>
      </c>
      <c r="AL86" s="292">
        <f t="shared" si="81"/>
        <v>1.4052346922185823</v>
      </c>
      <c r="AM86" s="292">
        <f t="shared" si="82"/>
        <v>0.84677249777203112</v>
      </c>
      <c r="AN86" s="292">
        <f t="shared" si="63"/>
        <v>1.1153478216212125</v>
      </c>
      <c r="AO86" s="292">
        <f t="shared" si="63"/>
        <v>1.115346311594765</v>
      </c>
      <c r="AP86" s="292">
        <f t="shared" si="63"/>
        <v>1.1153347358126386</v>
      </c>
      <c r="AQ86" s="292">
        <f t="shared" si="63"/>
        <v>1.1152460055702382</v>
      </c>
      <c r="AR86" s="292">
        <f t="shared" si="63"/>
        <v>1.1145664068065759</v>
      </c>
      <c r="AS86" s="292">
        <f t="shared" si="63"/>
        <v>1.1093921124475625</v>
      </c>
      <c r="AT86" s="292">
        <f t="shared" si="63"/>
        <v>1.0716266237478242</v>
      </c>
      <c r="AU86" s="292">
        <f t="shared" si="83"/>
        <v>0.84902089520592083</v>
      </c>
      <c r="AV86" s="292">
        <f t="shared" si="59"/>
        <v>7.6879589938489735E-3</v>
      </c>
      <c r="AW86" s="292">
        <v>24000</v>
      </c>
      <c r="AX86" s="292">
        <f t="shared" si="52"/>
        <v>-1.5406555766924627E-2</v>
      </c>
      <c r="AY86" s="292">
        <f t="shared" si="53"/>
        <v>7.6879589938489735E-3</v>
      </c>
      <c r="AZ86" s="292">
        <f t="shared" si="54"/>
        <v>-2.30945147607736E-2</v>
      </c>
      <c r="BA86" s="292">
        <f t="shared" si="55"/>
        <v>1.0104561403744545</v>
      </c>
      <c r="BB86" s="292">
        <f t="shared" si="60"/>
        <v>-7.4910694662520996E-2</v>
      </c>
      <c r="BC86" s="292">
        <f t="shared" si="56"/>
        <v>-1.5355305674812008</v>
      </c>
      <c r="BD86" s="292">
        <f t="shared" si="57"/>
        <v>-0.96534177299702917</v>
      </c>
      <c r="BE86" s="292">
        <f t="shared" si="64"/>
        <v>5.0469788914933469</v>
      </c>
      <c r="BF86" s="292">
        <f t="shared" si="64"/>
        <v>5.0469792088085121</v>
      </c>
      <c r="BG86" s="292">
        <f t="shared" si="64"/>
        <v>5.0469824671834846</v>
      </c>
      <c r="BH86" s="292">
        <f t="shared" si="64"/>
        <v>5.0470159242887922</v>
      </c>
      <c r="BI86" s="292">
        <f t="shared" si="64"/>
        <v>5.0473592769368256</v>
      </c>
      <c r="BJ86" s="292">
        <f t="shared" si="64"/>
        <v>5.0508635543938931</v>
      </c>
      <c r="BK86" s="292">
        <f t="shared" si="64"/>
        <v>5.0848193350052524</v>
      </c>
      <c r="BL86" s="292">
        <f t="shared" si="61"/>
        <v>5.327090314893228</v>
      </c>
    </row>
    <row r="87" spans="1:64" s="292" customFormat="1" ht="12.95" customHeight="1" x14ac:dyDescent="0.2">
      <c r="A87" s="294" t="s">
        <v>178</v>
      </c>
      <c r="C87" s="375">
        <v>24483.932000000001</v>
      </c>
      <c r="D87" s="247" t="s">
        <v>230</v>
      </c>
      <c r="E87" s="292">
        <f t="shared" si="65"/>
        <v>-34977.019785147757</v>
      </c>
      <c r="F87" s="292">
        <f t="shared" si="66"/>
        <v>-34977</v>
      </c>
      <c r="G87" s="292">
        <f t="shared" si="67"/>
        <v>-8.5146799974609166E-3</v>
      </c>
      <c r="I87" s="292">
        <f t="shared" si="48"/>
        <v>-8.5146799974609166E-3</v>
      </c>
      <c r="P87" s="292">
        <f t="shared" si="68"/>
        <v>-2.8605143288628846E-2</v>
      </c>
      <c r="Q87" s="292">
        <f t="shared" si="69"/>
        <v>8.831446844036292E-3</v>
      </c>
      <c r="R87" s="292">
        <f t="shared" si="70"/>
        <v>-1.9773696444592554E-2</v>
      </c>
      <c r="S87" s="377">
        <f t="shared" ref="S87:S150" si="84">+C87-15018.5</f>
        <v>9465.4320000000007</v>
      </c>
      <c r="T87" s="294"/>
      <c r="U87" s="292">
        <f t="shared" si="71"/>
        <v>1.2676545135678071E-4</v>
      </c>
      <c r="V87" s="292">
        <f t="shared" si="49"/>
        <v>6.0000000000000001E-3</v>
      </c>
      <c r="W87" s="292">
        <f t="shared" si="72"/>
        <v>7.6059270814068432E-7</v>
      </c>
      <c r="Z87" s="292">
        <f t="shared" si="73"/>
        <v>-34977</v>
      </c>
      <c r="AA87" s="292">
        <f t="shared" si="74"/>
        <v>-1.6709754680296864E-2</v>
      </c>
      <c r="AC87" s="292">
        <f t="shared" si="50"/>
        <v>1.438244720010198E-2</v>
      </c>
      <c r="AF87" s="292">
        <f t="shared" si="75"/>
        <v>8.1950746828359476E-3</v>
      </c>
      <c r="AG87" s="292">
        <f t="shared" si="76"/>
        <v>4.0295549434355224E-7</v>
      </c>
      <c r="AH87" s="292">
        <f t="shared" si="77"/>
        <v>-2.2897127197562896E-2</v>
      </c>
      <c r="AI87" s="292">
        <f t="shared" si="78"/>
        <v>1.0334006805935343</v>
      </c>
      <c r="AJ87" s="292">
        <f t="shared" si="79"/>
        <v>-7.3087281695948803E-2</v>
      </c>
      <c r="AK87" s="292">
        <f t="shared" si="80"/>
        <v>0.29467007458652045</v>
      </c>
      <c r="AL87" s="292">
        <f t="shared" si="81"/>
        <v>1.4579286446896405</v>
      </c>
      <c r="AM87" s="292">
        <f t="shared" si="82"/>
        <v>0.89305412719998145</v>
      </c>
      <c r="AN87" s="292">
        <f t="shared" si="63"/>
        <v>1.1636834023932598</v>
      </c>
      <c r="AO87" s="292">
        <f t="shared" si="63"/>
        <v>1.1636825372444612</v>
      </c>
      <c r="AP87" s="292">
        <f t="shared" si="63"/>
        <v>1.1636751696305163</v>
      </c>
      <c r="AQ87" s="292">
        <f t="shared" si="63"/>
        <v>1.1636124320722987</v>
      </c>
      <c r="AR87" s="292">
        <f t="shared" si="63"/>
        <v>1.1630785712078955</v>
      </c>
      <c r="AS87" s="292">
        <f t="shared" si="63"/>
        <v>1.1585621253247704</v>
      </c>
      <c r="AT87" s="292">
        <f t="shared" si="63"/>
        <v>1.1220653457806433</v>
      </c>
      <c r="AU87" s="292">
        <f t="shared" si="83"/>
        <v>0.89136474947672939</v>
      </c>
      <c r="AV87" s="292">
        <f t="shared" si="59"/>
        <v>1.0337852956671712E-2</v>
      </c>
      <c r="AW87" s="292">
        <v>25000</v>
      </c>
      <c r="AX87" s="292">
        <f t="shared" si="52"/>
        <v>-1.7657783500891339E-2</v>
      </c>
      <c r="AY87" s="292">
        <f t="shared" si="53"/>
        <v>1.0337852956671712E-2</v>
      </c>
      <c r="AZ87" s="292">
        <f t="shared" si="54"/>
        <v>-2.7995636457563051E-2</v>
      </c>
      <c r="BA87" s="292">
        <f t="shared" si="55"/>
        <v>1.0371982395048103</v>
      </c>
      <c r="BB87" s="292">
        <f t="shared" si="60"/>
        <v>-0.16472592660226731</v>
      </c>
      <c r="BC87" s="292">
        <f t="shared" si="56"/>
        <v>-1.4450313656924942</v>
      </c>
      <c r="BD87" s="292">
        <f t="shared" si="57"/>
        <v>-0.88152861862327603</v>
      </c>
      <c r="BE87" s="292">
        <f t="shared" si="64"/>
        <v>5.1313990469502455</v>
      </c>
      <c r="BF87" s="292">
        <f t="shared" si="64"/>
        <v>5.1314000464656804</v>
      </c>
      <c r="BG87" s="292">
        <f t="shared" si="64"/>
        <v>5.131408330372337</v>
      </c>
      <c r="BH87" s="292">
        <f t="shared" si="64"/>
        <v>5.1314769808212661</v>
      </c>
      <c r="BI87" s="292">
        <f t="shared" si="64"/>
        <v>5.1320454947286436</v>
      </c>
      <c r="BJ87" s="292">
        <f t="shared" si="64"/>
        <v>5.1367259869395419</v>
      </c>
      <c r="BK87" s="292">
        <f t="shared" si="64"/>
        <v>5.173566486801966</v>
      </c>
      <c r="BL87" s="292">
        <f t="shared" si="61"/>
        <v>5.4023014237223741</v>
      </c>
    </row>
    <row r="88" spans="1:64" s="292" customFormat="1" ht="12.95" customHeight="1" x14ac:dyDescent="0.2">
      <c r="A88" s="294" t="s">
        <v>178</v>
      </c>
      <c r="C88" s="375">
        <v>24513.852999999999</v>
      </c>
      <c r="D88" s="247" t="s">
        <v>230</v>
      </c>
      <c r="E88" s="292">
        <f t="shared" si="65"/>
        <v>-34907.493812813525</v>
      </c>
      <c r="F88" s="292">
        <f t="shared" si="66"/>
        <v>-34907.5</v>
      </c>
      <c r="G88" s="292">
        <f t="shared" si="67"/>
        <v>2.6627000006556045E-3</v>
      </c>
      <c r="I88" s="292">
        <f t="shared" si="48"/>
        <v>2.6627000006556045E-3</v>
      </c>
      <c r="P88" s="292">
        <f t="shared" si="68"/>
        <v>-2.824678466041548E-2</v>
      </c>
      <c r="Q88" s="292">
        <f t="shared" si="69"/>
        <v>8.564250762774242E-3</v>
      </c>
      <c r="R88" s="292">
        <f t="shared" si="70"/>
        <v>-1.9682533897641238E-2</v>
      </c>
      <c r="S88" s="377">
        <f t="shared" si="84"/>
        <v>9495.3529999999992</v>
      </c>
      <c r="T88" s="294"/>
      <c r="U88" s="292">
        <f t="shared" si="71"/>
        <v>4.9930947796959432E-4</v>
      </c>
      <c r="V88" s="292">
        <f t="shared" si="49"/>
        <v>6.0000000000000001E-3</v>
      </c>
      <c r="W88" s="292">
        <f t="shared" si="72"/>
        <v>2.9958568678175658E-6</v>
      </c>
      <c r="Z88" s="292">
        <f t="shared" si="73"/>
        <v>-34907.5</v>
      </c>
      <c r="AA88" s="292">
        <f t="shared" si="74"/>
        <v>-1.6536567109054927E-2</v>
      </c>
      <c r="AC88" s="292">
        <f t="shared" si="50"/>
        <v>2.520926116960065E-2</v>
      </c>
      <c r="AF88" s="292">
        <f t="shared" si="75"/>
        <v>1.9199267109710531E-2</v>
      </c>
      <c r="AG88" s="292">
        <f t="shared" si="76"/>
        <v>2.2116711453000756E-6</v>
      </c>
      <c r="AH88" s="292">
        <f t="shared" si="77"/>
        <v>-2.2546561168945045E-2</v>
      </c>
      <c r="AI88" s="292">
        <f t="shared" si="78"/>
        <v>1.0315149849759138</v>
      </c>
      <c r="AJ88" s="292">
        <f t="shared" si="79"/>
        <v>-6.6705868538395038E-2</v>
      </c>
      <c r="AK88" s="292">
        <f t="shared" si="80"/>
        <v>0.29487771031887899</v>
      </c>
      <c r="AL88" s="292">
        <f t="shared" si="81"/>
        <v>1.4643257145634698</v>
      </c>
      <c r="AM88" s="292">
        <f t="shared" si="82"/>
        <v>0.89882012988646687</v>
      </c>
      <c r="AN88" s="292">
        <f t="shared" si="63"/>
        <v>1.1696006413457944</v>
      </c>
      <c r="AO88" s="292">
        <f t="shared" si="63"/>
        <v>1.1695998376739474</v>
      </c>
      <c r="AP88" s="292">
        <f t="shared" si="63"/>
        <v>1.1695928982468389</v>
      </c>
      <c r="AQ88" s="292">
        <f t="shared" si="63"/>
        <v>1.1695329834265271</v>
      </c>
      <c r="AR88" s="292">
        <f t="shared" si="63"/>
        <v>1.1690160319695639</v>
      </c>
      <c r="AS88" s="292">
        <f t="shared" si="63"/>
        <v>1.1645815592319773</v>
      </c>
      <c r="AT88" s="292">
        <f t="shared" si="63"/>
        <v>1.1282634026883285</v>
      </c>
      <c r="AU88" s="292">
        <f t="shared" si="83"/>
        <v>0.89659192154035505</v>
      </c>
      <c r="AV88" s="292">
        <f t="shared" si="59"/>
        <v>1.3075262146166052E-2</v>
      </c>
      <c r="AW88" s="292">
        <v>26000</v>
      </c>
      <c r="AX88" s="292">
        <f t="shared" si="52"/>
        <v>-1.9744508253792713E-2</v>
      </c>
      <c r="AY88" s="292">
        <f t="shared" si="53"/>
        <v>1.3075262146166052E-2</v>
      </c>
      <c r="AZ88" s="292">
        <f t="shared" si="54"/>
        <v>-3.2819770399958766E-2</v>
      </c>
      <c r="BA88" s="292">
        <f t="shared" si="55"/>
        <v>1.0650526668714164</v>
      </c>
      <c r="BB88" s="292">
        <f t="shared" si="60"/>
        <v>-0.25792444990503471</v>
      </c>
      <c r="BC88" s="292">
        <f t="shared" si="56"/>
        <v>-1.3496381518288192</v>
      </c>
      <c r="BD88" s="292">
        <f t="shared" si="57"/>
        <v>-0.80012814726336101</v>
      </c>
      <c r="BE88" s="292">
        <f t="shared" si="64"/>
        <v>5.2180717979053304</v>
      </c>
      <c r="BF88" s="292">
        <f t="shared" si="64"/>
        <v>5.218074298495547</v>
      </c>
      <c r="BG88" s="292">
        <f t="shared" si="64"/>
        <v>5.2180917052182929</v>
      </c>
      <c r="BH88" s="292">
        <f t="shared" si="64"/>
        <v>5.2182128590524632</v>
      </c>
      <c r="BI88" s="292">
        <f t="shared" si="64"/>
        <v>5.2190553780211975</v>
      </c>
      <c r="BJ88" s="292">
        <f t="shared" si="64"/>
        <v>5.2248793875178317</v>
      </c>
      <c r="BK88" s="292">
        <f t="shared" si="64"/>
        <v>5.2636069161936563</v>
      </c>
      <c r="BL88" s="292">
        <f t="shared" si="61"/>
        <v>5.4775125325515184</v>
      </c>
    </row>
    <row r="89" spans="1:64" s="292" customFormat="1" ht="12.95" customHeight="1" x14ac:dyDescent="0.2">
      <c r="A89" s="294" t="s">
        <v>178</v>
      </c>
      <c r="C89" s="375">
        <v>24538.781999999999</v>
      </c>
      <c r="D89" s="247" t="s">
        <v>230</v>
      </c>
      <c r="E89" s="292">
        <f t="shared" si="65"/>
        <v>-34849.567508067019</v>
      </c>
      <c r="F89" s="292">
        <f t="shared" si="66"/>
        <v>-34849.5</v>
      </c>
      <c r="G89" s="292">
        <f t="shared" si="67"/>
        <v>-2.90525800010073E-2</v>
      </c>
      <c r="I89" s="292">
        <f t="shared" si="48"/>
        <v>-2.90525800010073E-2</v>
      </c>
      <c r="P89" s="292">
        <f t="shared" si="68"/>
        <v>-2.7947330622521093E-2</v>
      </c>
      <c r="Q89" s="292">
        <f t="shared" si="69"/>
        <v>8.3417251081702865E-3</v>
      </c>
      <c r="R89" s="292">
        <f t="shared" si="70"/>
        <v>-1.9605605514350807E-2</v>
      </c>
      <c r="S89" s="377">
        <f t="shared" si="84"/>
        <v>9520.2819999999992</v>
      </c>
      <c r="T89" s="294"/>
      <c r="U89" s="292">
        <f t="shared" si="71"/>
        <v>8.9245326951538709E-5</v>
      </c>
      <c r="V89" s="292">
        <f t="shared" si="49"/>
        <v>6.0000000000000001E-3</v>
      </c>
      <c r="W89" s="292">
        <f t="shared" si="72"/>
        <v>5.3547196170923226E-7</v>
      </c>
      <c r="Z89" s="292">
        <f t="shared" si="73"/>
        <v>-34849.5</v>
      </c>
      <c r="AA89" s="292">
        <f t="shared" si="74"/>
        <v>-1.6391599042142442E-2</v>
      </c>
      <c r="AC89" s="292">
        <f t="shared" si="50"/>
        <v>-6.7986913765723661E-3</v>
      </c>
      <c r="AF89" s="292">
        <f t="shared" si="75"/>
        <v>-1.2660980958864858E-2</v>
      </c>
      <c r="AG89" s="292">
        <f t="shared" si="76"/>
        <v>9.6180263304443087E-7</v>
      </c>
      <c r="AH89" s="292">
        <f t="shared" si="77"/>
        <v>-2.2253888624434934E-2</v>
      </c>
      <c r="AI89" s="292">
        <f t="shared" si="78"/>
        <v>1.029945586944004</v>
      </c>
      <c r="AJ89" s="292">
        <f t="shared" si="79"/>
        <v>-6.1396088382942547E-2</v>
      </c>
      <c r="AK89" s="292">
        <f t="shared" si="80"/>
        <v>0.2950412177027405</v>
      </c>
      <c r="AL89" s="292">
        <f t="shared" si="81"/>
        <v>1.4696464264609608</v>
      </c>
      <c r="AM89" s="292">
        <f t="shared" si="82"/>
        <v>0.90364126747187112</v>
      </c>
      <c r="AN89" s="292">
        <f t="shared" si="63"/>
        <v>1.1745305062951217</v>
      </c>
      <c r="AO89" s="292">
        <f t="shared" si="63"/>
        <v>1.1745297512474437</v>
      </c>
      <c r="AP89" s="292">
        <f t="shared" si="63"/>
        <v>1.1745231549319164</v>
      </c>
      <c r="AQ89" s="292">
        <f t="shared" si="63"/>
        <v>1.1744655320282236</v>
      </c>
      <c r="AR89" s="292">
        <f t="shared" si="63"/>
        <v>1.1739624972334366</v>
      </c>
      <c r="AS89" s="292">
        <f t="shared" si="63"/>
        <v>1.1695964837496453</v>
      </c>
      <c r="AT89" s="292">
        <f t="shared" si="63"/>
        <v>1.1334310373916676</v>
      </c>
      <c r="AU89" s="292">
        <f t="shared" si="83"/>
        <v>0.90095416585244559</v>
      </c>
      <c r="AV89" s="292">
        <f t="shared" si="59"/>
        <v>1.590018656233199E-2</v>
      </c>
      <c r="AW89" s="292">
        <v>27000</v>
      </c>
      <c r="AX89" s="292">
        <f t="shared" si="52"/>
        <v>-2.1616935224500838E-2</v>
      </c>
      <c r="AY89" s="292">
        <f t="shared" si="53"/>
        <v>1.590018656233199E-2</v>
      </c>
      <c r="AZ89" s="292">
        <f t="shared" si="54"/>
        <v>-3.7517121786832829E-2</v>
      </c>
      <c r="BA89" s="292">
        <f t="shared" si="55"/>
        <v>1.0937824971654031</v>
      </c>
      <c r="BB89" s="292">
        <f t="shared" si="60"/>
        <v>-0.35365539145237546</v>
      </c>
      <c r="BC89" s="292">
        <f t="shared" si="56"/>
        <v>-1.2490353316268292</v>
      </c>
      <c r="BD89" s="292">
        <f t="shared" si="57"/>
        <v>-0.72075128774197061</v>
      </c>
      <c r="BE89" s="292">
        <f t="shared" si="64"/>
        <v>5.3070799125755643</v>
      </c>
      <c r="BF89" s="292">
        <f t="shared" si="64"/>
        <v>5.3070851707714795</v>
      </c>
      <c r="BG89" s="292">
        <f t="shared" si="64"/>
        <v>5.3071168176603765</v>
      </c>
      <c r="BH89" s="292">
        <f t="shared" si="64"/>
        <v>5.3073072558278636</v>
      </c>
      <c r="BI89" s="292">
        <f t="shared" si="64"/>
        <v>5.3084521061936609</v>
      </c>
      <c r="BJ89" s="292">
        <f t="shared" si="64"/>
        <v>5.3152943010940472</v>
      </c>
      <c r="BK89" s="292">
        <f t="shared" si="64"/>
        <v>5.3548567775365861</v>
      </c>
      <c r="BL89" s="292">
        <f t="shared" si="61"/>
        <v>5.5527236413806644</v>
      </c>
    </row>
    <row r="90" spans="1:64" s="292" customFormat="1" ht="12.95" customHeight="1" x14ac:dyDescent="0.2">
      <c r="A90" s="294" t="s">
        <v>178</v>
      </c>
      <c r="C90" s="375">
        <v>24554.712</v>
      </c>
      <c r="D90" s="247" t="s">
        <v>230</v>
      </c>
      <c r="E90" s="292">
        <f t="shared" si="65"/>
        <v>-34812.551741906653</v>
      </c>
      <c r="F90" s="292">
        <f t="shared" si="66"/>
        <v>-34812.5</v>
      </c>
      <c r="G90" s="292">
        <f t="shared" si="67"/>
        <v>-2.2267500000452856E-2</v>
      </c>
      <c r="I90" s="292">
        <f t="shared" si="48"/>
        <v>-2.2267500000452856E-2</v>
      </c>
      <c r="P90" s="292">
        <f t="shared" si="68"/>
        <v>-2.7756115062480984E-2</v>
      </c>
      <c r="Q90" s="292">
        <f t="shared" si="69"/>
        <v>8.1999868438477203E-3</v>
      </c>
      <c r="R90" s="292">
        <f t="shared" si="70"/>
        <v>-1.9556128218633263E-2</v>
      </c>
      <c r="S90" s="377">
        <f t="shared" si="84"/>
        <v>9536.2119999999995</v>
      </c>
      <c r="T90" s="294"/>
      <c r="U90" s="292">
        <f t="shared" si="71"/>
        <v>7.3515369392475506E-6</v>
      </c>
      <c r="V90" s="292">
        <f t="shared" si="49"/>
        <v>6.0000000000000001E-3</v>
      </c>
      <c r="W90" s="292">
        <f t="shared" si="72"/>
        <v>4.4109221635485306E-8</v>
      </c>
      <c r="Z90" s="292">
        <f t="shared" si="73"/>
        <v>-34812.5</v>
      </c>
      <c r="AA90" s="292">
        <f t="shared" si="74"/>
        <v>-1.6298915690317682E-2</v>
      </c>
      <c r="AC90" s="292">
        <f t="shared" si="50"/>
        <v>-2.0036619002340023E-4</v>
      </c>
      <c r="AF90" s="292">
        <f t="shared" si="75"/>
        <v>-5.9685843101351735E-3</v>
      </c>
      <c r="AG90" s="292">
        <f t="shared" si="76"/>
        <v>2.1374399200315057E-7</v>
      </c>
      <c r="AH90" s="292">
        <f t="shared" si="77"/>
        <v>-2.2067133810429455E-2</v>
      </c>
      <c r="AI90" s="292">
        <f t="shared" si="78"/>
        <v>1.0289464681667895</v>
      </c>
      <c r="AJ90" s="292">
        <f t="shared" si="79"/>
        <v>-5.8016335418901506E-2</v>
      </c>
      <c r="AK90" s="292">
        <f t="shared" si="80"/>
        <v>0.29514091600726228</v>
      </c>
      <c r="AL90" s="292">
        <f t="shared" si="81"/>
        <v>1.4730322213391449</v>
      </c>
      <c r="AM90" s="292">
        <f t="shared" si="82"/>
        <v>0.90672124461380432</v>
      </c>
      <c r="AN90" s="292">
        <f t="shared" si="63"/>
        <v>1.1776715020259707</v>
      </c>
      <c r="AO90" s="292">
        <f t="shared" si="63"/>
        <v>1.1776707767635624</v>
      </c>
      <c r="AP90" s="292">
        <f t="shared" si="63"/>
        <v>1.1776643927014909</v>
      </c>
      <c r="AQ90" s="292">
        <f t="shared" si="63"/>
        <v>1.1776082017648881</v>
      </c>
      <c r="AR90" s="292">
        <f t="shared" si="63"/>
        <v>1.1771139509774575</v>
      </c>
      <c r="AS90" s="292">
        <f t="shared" si="63"/>
        <v>1.1727916247154231</v>
      </c>
      <c r="AT90" s="292">
        <f t="shared" si="63"/>
        <v>1.1367253217021192</v>
      </c>
      <c r="AU90" s="292">
        <f t="shared" si="83"/>
        <v>0.90373697687912413</v>
      </c>
      <c r="AV90" s="292">
        <f t="shared" si="59"/>
        <v>1.881262620516954E-2</v>
      </c>
      <c r="AW90" s="292">
        <v>28000</v>
      </c>
      <c r="AX90" s="292">
        <f t="shared" si="52"/>
        <v>-2.321875652836481E-2</v>
      </c>
      <c r="AY90" s="292">
        <f t="shared" si="53"/>
        <v>1.881262620516954E-2</v>
      </c>
      <c r="AZ90" s="292">
        <f t="shared" si="54"/>
        <v>-4.203138273353435E-2</v>
      </c>
      <c r="BA90" s="292">
        <f t="shared" si="55"/>
        <v>1.1230457459962508</v>
      </c>
      <c r="BB90" s="292">
        <f t="shared" si="60"/>
        <v>-0.45071290187572133</v>
      </c>
      <c r="BC90" s="292">
        <f t="shared" si="56"/>
        <v>-1.1429477046835528</v>
      </c>
      <c r="BD90" s="292">
        <f t="shared" si="57"/>
        <v>-0.64304989029060433</v>
      </c>
      <c r="BE90" s="292">
        <f t="shared" si="64"/>
        <v>5.3984824600645984</v>
      </c>
      <c r="BF90" s="292">
        <f t="shared" si="64"/>
        <v>5.3984920656112756</v>
      </c>
      <c r="BG90" s="292">
        <f t="shared" si="64"/>
        <v>5.3985431908436512</v>
      </c>
      <c r="BH90" s="292">
        <f t="shared" si="64"/>
        <v>5.3988152496665451</v>
      </c>
      <c r="BI90" s="292">
        <f t="shared" si="64"/>
        <v>5.4002614726378466</v>
      </c>
      <c r="BJ90" s="292">
        <f t="shared" si="64"/>
        <v>5.4079071119470905</v>
      </c>
      <c r="BK90" s="292">
        <f t="shared" si="64"/>
        <v>5.4472253870045</v>
      </c>
      <c r="BL90" s="292">
        <f t="shared" si="61"/>
        <v>5.6279347502098096</v>
      </c>
    </row>
    <row r="91" spans="1:64" s="292" customFormat="1" ht="12.95" customHeight="1" x14ac:dyDescent="0.2">
      <c r="A91" s="294" t="s">
        <v>178</v>
      </c>
      <c r="C91" s="375">
        <v>24616.542000000001</v>
      </c>
      <c r="D91" s="247" t="s">
        <v>230</v>
      </c>
      <c r="E91" s="292">
        <f t="shared" si="65"/>
        <v>-34668.880378335052</v>
      </c>
      <c r="F91" s="292">
        <f t="shared" si="66"/>
        <v>-34669</v>
      </c>
      <c r="G91" s="292">
        <f t="shared" si="67"/>
        <v>5.148004000147921E-2</v>
      </c>
      <c r="I91" s="292">
        <f t="shared" si="48"/>
        <v>5.148004000147921E-2</v>
      </c>
      <c r="P91" s="292">
        <f t="shared" si="68"/>
        <v>-2.7013168912642216E-2</v>
      </c>
      <c r="Q91" s="292">
        <f t="shared" si="69"/>
        <v>7.6518768557085753E-3</v>
      </c>
      <c r="R91" s="292">
        <f t="shared" si="70"/>
        <v>-1.9361292056933641E-2</v>
      </c>
      <c r="S91" s="377">
        <f t="shared" si="84"/>
        <v>9598.0420000000013</v>
      </c>
      <c r="T91" s="294"/>
      <c r="U91" s="292">
        <f t="shared" si="71"/>
        <v>5.018494327810312E-3</v>
      </c>
      <c r="V91" s="292">
        <f t="shared" si="49"/>
        <v>6.0000000000000001E-3</v>
      </c>
      <c r="W91" s="292">
        <f t="shared" si="72"/>
        <v>3.0110965966861873E-5</v>
      </c>
      <c r="Z91" s="292">
        <f t="shared" si="73"/>
        <v>-34669</v>
      </c>
      <c r="AA91" s="292">
        <f t="shared" si="74"/>
        <v>-1.5937997701140759E-2</v>
      </c>
      <c r="AC91" s="292">
        <f t="shared" si="50"/>
        <v>7.2822544496548847E-2</v>
      </c>
      <c r="AF91" s="292">
        <f t="shared" si="75"/>
        <v>6.7418037702619976E-2</v>
      </c>
      <c r="AG91" s="292">
        <f t="shared" si="76"/>
        <v>2.7271150846031331E-5</v>
      </c>
      <c r="AH91" s="292">
        <f t="shared" si="77"/>
        <v>-2.1342504495069636E-2</v>
      </c>
      <c r="AI91" s="292">
        <f t="shared" si="78"/>
        <v>1.0250867754774409</v>
      </c>
      <c r="AJ91" s="292">
        <f t="shared" si="79"/>
        <v>-4.4964312687387951E-2</v>
      </c>
      <c r="AK91" s="292">
        <f t="shared" si="80"/>
        <v>0.29549401350464155</v>
      </c>
      <c r="AL91" s="292">
        <f t="shared" si="81"/>
        <v>1.4861016744196749</v>
      </c>
      <c r="AM91" s="292">
        <f t="shared" si="82"/>
        <v>0.91869959789776778</v>
      </c>
      <c r="AN91" s="292">
        <f t="shared" ref="AN91:AT100" si="85">$AU91+$AB$7*SIN(AO91)</f>
        <v>1.1898246994325978</v>
      </c>
      <c r="AO91" s="292">
        <f t="shared" si="85"/>
        <v>1.1898240810224343</v>
      </c>
      <c r="AP91" s="292">
        <f t="shared" si="85"/>
        <v>1.1898184727523187</v>
      </c>
      <c r="AQ91" s="292">
        <f t="shared" si="85"/>
        <v>1.1897676157665462</v>
      </c>
      <c r="AR91" s="292">
        <f t="shared" si="85"/>
        <v>1.1893067281844099</v>
      </c>
      <c r="AS91" s="292">
        <f t="shared" si="85"/>
        <v>1.1851538536210628</v>
      </c>
      <c r="AT91" s="292">
        <f t="shared" si="85"/>
        <v>1.1494846984144114</v>
      </c>
      <c r="AU91" s="292">
        <f t="shared" si="83"/>
        <v>0.91452977099610644</v>
      </c>
      <c r="AV91" s="292">
        <f t="shared" si="59"/>
        <v>2.1812581074678691E-2</v>
      </c>
      <c r="AW91" s="292">
        <v>29000</v>
      </c>
      <c r="AX91" s="292">
        <f t="shared" si="52"/>
        <v>-2.4487305298589161E-2</v>
      </c>
      <c r="AY91" s="292">
        <f t="shared" si="53"/>
        <v>2.1812581074678691E-2</v>
      </c>
      <c r="AZ91" s="292">
        <f t="shared" si="54"/>
        <v>-4.6299886373267853E-2</v>
      </c>
      <c r="BA91" s="292">
        <f t="shared" si="55"/>
        <v>1.1523759338974848</v>
      </c>
      <c r="BB91" s="292">
        <f t="shared" si="60"/>
        <v>-0.54747419606376901</v>
      </c>
      <c r="BC91" s="292">
        <f t="shared" si="56"/>
        <v>-1.0311685807887629</v>
      </c>
      <c r="BD91" s="292">
        <f t="shared" si="57"/>
        <v>-0.56671328027665557</v>
      </c>
      <c r="BE91" s="292">
        <f t="shared" si="64"/>
        <v>5.492305247584615</v>
      </c>
      <c r="BF91" s="292">
        <f t="shared" si="64"/>
        <v>5.4923207947061048</v>
      </c>
      <c r="BG91" s="292">
        <f t="shared" si="64"/>
        <v>5.4923953412417417</v>
      </c>
      <c r="BH91" s="292">
        <f t="shared" si="64"/>
        <v>5.4927527047059268</v>
      </c>
      <c r="BI91" s="292">
        <f t="shared" si="64"/>
        <v>5.494464057030422</v>
      </c>
      <c r="BJ91" s="292">
        <f t="shared" si="64"/>
        <v>5.5026189838099953</v>
      </c>
      <c r="BK91" s="292">
        <f t="shared" si="64"/>
        <v>5.5406157353190588</v>
      </c>
      <c r="BL91" s="292">
        <f t="shared" si="61"/>
        <v>5.7031458590389548</v>
      </c>
    </row>
    <row r="92" spans="1:64" s="292" customFormat="1" ht="12.95" customHeight="1" x14ac:dyDescent="0.2">
      <c r="A92" s="294" t="s">
        <v>178</v>
      </c>
      <c r="C92" s="375">
        <v>24616.581999999999</v>
      </c>
      <c r="D92" s="247" t="s">
        <v>230</v>
      </c>
      <c r="E92" s="292">
        <f t="shared" si="65"/>
        <v>-34668.787432280667</v>
      </c>
      <c r="F92" s="292">
        <f t="shared" si="66"/>
        <v>-34669</v>
      </c>
      <c r="G92" s="292">
        <f t="shared" si="67"/>
        <v>9.1480039998714346E-2</v>
      </c>
      <c r="I92" s="292">
        <f t="shared" si="48"/>
        <v>9.1480039998714346E-2</v>
      </c>
      <c r="P92" s="292">
        <f t="shared" si="68"/>
        <v>-2.7013168912642216E-2</v>
      </c>
      <c r="Q92" s="292">
        <f t="shared" si="69"/>
        <v>7.6518768557085753E-3</v>
      </c>
      <c r="R92" s="292">
        <f t="shared" si="70"/>
        <v>-1.9361292056933641E-2</v>
      </c>
      <c r="S92" s="377">
        <f t="shared" si="84"/>
        <v>9598.0819999999985</v>
      </c>
      <c r="T92" s="294"/>
      <c r="U92" s="292">
        <f t="shared" si="71"/>
        <v>1.2285800891870417E-2</v>
      </c>
      <c r="V92" s="292">
        <f t="shared" si="49"/>
        <v>6.0000000000000001E-3</v>
      </c>
      <c r="W92" s="292">
        <f t="shared" si="72"/>
        <v>7.3714805351222511E-5</v>
      </c>
      <c r="Z92" s="292">
        <f t="shared" si="73"/>
        <v>-34669</v>
      </c>
      <c r="AA92" s="292">
        <f t="shared" si="74"/>
        <v>-1.5937997701140759E-2</v>
      </c>
      <c r="AC92" s="292">
        <f t="shared" si="50"/>
        <v>0.11282254449378398</v>
      </c>
      <c r="AF92" s="292">
        <f t="shared" si="75"/>
        <v>0.10741803769985511</v>
      </c>
      <c r="AG92" s="292">
        <f t="shared" si="76"/>
        <v>6.9231808939724967E-5</v>
      </c>
      <c r="AH92" s="292">
        <f t="shared" si="77"/>
        <v>-2.1342504495069636E-2</v>
      </c>
      <c r="AI92" s="292">
        <f t="shared" si="78"/>
        <v>1.0250867754774409</v>
      </c>
      <c r="AJ92" s="292">
        <f t="shared" si="79"/>
        <v>-4.4964312687387951E-2</v>
      </c>
      <c r="AK92" s="292">
        <f t="shared" si="80"/>
        <v>0.29549401350464155</v>
      </c>
      <c r="AL92" s="292">
        <f t="shared" si="81"/>
        <v>1.4861016744196749</v>
      </c>
      <c r="AM92" s="292">
        <f t="shared" si="82"/>
        <v>0.91869959789776778</v>
      </c>
      <c r="AN92" s="292">
        <f t="shared" si="85"/>
        <v>1.1898246994325978</v>
      </c>
      <c r="AO92" s="292">
        <f t="shared" si="85"/>
        <v>1.1898240810224343</v>
      </c>
      <c r="AP92" s="292">
        <f t="shared" si="85"/>
        <v>1.1898184727523187</v>
      </c>
      <c r="AQ92" s="292">
        <f t="shared" si="85"/>
        <v>1.1897676157665462</v>
      </c>
      <c r="AR92" s="292">
        <f t="shared" si="85"/>
        <v>1.1893067281844099</v>
      </c>
      <c r="AS92" s="292">
        <f t="shared" si="85"/>
        <v>1.1851538536210628</v>
      </c>
      <c r="AT92" s="292">
        <f t="shared" si="85"/>
        <v>1.1494846984144114</v>
      </c>
      <c r="AU92" s="292">
        <f t="shared" si="83"/>
        <v>0.91452977099610644</v>
      </c>
      <c r="AV92" s="292">
        <f t="shared" si="59"/>
        <v>2.4900051170859437E-2</v>
      </c>
      <c r="AW92" s="292">
        <v>30000</v>
      </c>
      <c r="AX92" s="292">
        <f t="shared" si="52"/>
        <v>-2.5354260822057911E-2</v>
      </c>
      <c r="AY92" s="292">
        <f t="shared" si="53"/>
        <v>2.4900051170859437E-2</v>
      </c>
      <c r="AZ92" s="292">
        <f t="shared" si="54"/>
        <v>-5.0254311992917348E-2</v>
      </c>
      <c r="BA92" s="292">
        <f t="shared" si="55"/>
        <v>1.1811678061723336</v>
      </c>
      <c r="BB92" s="292">
        <f t="shared" si="60"/>
        <v>-0.64185651844792757</v>
      </c>
      <c r="BC92" s="292">
        <f t="shared" si="56"/>
        <v>-0.91359463489601411</v>
      </c>
      <c r="BD92" s="292">
        <f t="shared" si="57"/>
        <v>-0.4914662314731964</v>
      </c>
      <c r="BE92" s="292">
        <f t="shared" si="64"/>
        <v>5.5885297895918251</v>
      </c>
      <c r="BF92" s="292">
        <f t="shared" si="64"/>
        <v>5.5885523331065112</v>
      </c>
      <c r="BG92" s="292">
        <f t="shared" si="64"/>
        <v>5.5886512729226441</v>
      </c>
      <c r="BH92" s="292">
        <f t="shared" si="64"/>
        <v>5.5890854072909573</v>
      </c>
      <c r="BI92" s="292">
        <f t="shared" si="64"/>
        <v>5.5909884793453912</v>
      </c>
      <c r="BJ92" s="292">
        <f t="shared" si="64"/>
        <v>5.5992956927748274</v>
      </c>
      <c r="BK92" s="292">
        <f t="shared" si="64"/>
        <v>5.6349250362446437</v>
      </c>
      <c r="BL92" s="292">
        <f t="shared" si="61"/>
        <v>5.7783569678680999</v>
      </c>
    </row>
    <row r="93" spans="1:64" s="292" customFormat="1" ht="12.95" customHeight="1" x14ac:dyDescent="0.2">
      <c r="A93" s="324" t="s">
        <v>234</v>
      </c>
      <c r="C93" s="314">
        <v>24616.626</v>
      </c>
      <c r="D93" s="247"/>
      <c r="E93" s="292">
        <f t="shared" si="65"/>
        <v>-34668.68519162084</v>
      </c>
      <c r="F93" s="292">
        <f t="shared" si="66"/>
        <v>-34668.5</v>
      </c>
      <c r="P93" s="292">
        <f t="shared" si="68"/>
        <v>-2.7010576567840415E-2</v>
      </c>
      <c r="Q93" s="292">
        <f t="shared" si="69"/>
        <v>7.6499715252596884E-3</v>
      </c>
      <c r="R93" s="292">
        <f t="shared" si="70"/>
        <v>-1.9360605042580727E-2</v>
      </c>
      <c r="S93" s="377">
        <f t="shared" si="84"/>
        <v>9598.1260000000002</v>
      </c>
      <c r="T93" s="294">
        <f>+C93-(C$7+F93*C$8)</f>
        <v>-7.9698539997480111E-2</v>
      </c>
      <c r="U93" s="292">
        <f t="shared" si="71"/>
        <v>3.7483302761480224E-4</v>
      </c>
      <c r="Z93" s="292">
        <f t="shared" si="73"/>
        <v>-34668.5</v>
      </c>
      <c r="AA93" s="292">
        <f t="shared" si="74"/>
        <v>-1.5936736190125176E-2</v>
      </c>
      <c r="AC93" s="292">
        <f t="shared" si="50"/>
        <v>2.1339978847751403E-2</v>
      </c>
      <c r="AF93" s="292">
        <f t="shared" si="75"/>
        <v>1.5936736190125176E-2</v>
      </c>
      <c r="AG93" s="292">
        <f t="shared" si="76"/>
        <v>0</v>
      </c>
      <c r="AH93" s="292">
        <f t="shared" si="77"/>
        <v>-2.1339978847751403E-2</v>
      </c>
      <c r="AI93" s="292">
        <f t="shared" si="78"/>
        <v>1.0250733698593868</v>
      </c>
      <c r="AJ93" s="292">
        <f t="shared" si="79"/>
        <v>-4.4918991811836985E-2</v>
      </c>
      <c r="AK93" s="292">
        <f t="shared" si="80"/>
        <v>0.29549515130511228</v>
      </c>
      <c r="AL93" s="292">
        <f t="shared" si="81"/>
        <v>1.4861470411331446</v>
      </c>
      <c r="AM93" s="292">
        <f t="shared" si="82"/>
        <v>0.9187414270823232</v>
      </c>
      <c r="AN93" s="292">
        <f t="shared" si="85"/>
        <v>1.1898669653003506</v>
      </c>
      <c r="AO93" s="292">
        <f t="shared" si="85"/>
        <v>1.1898663472392852</v>
      </c>
      <c r="AP93" s="292">
        <f t="shared" si="85"/>
        <v>1.189860741543542</v>
      </c>
      <c r="AQ93" s="292">
        <f t="shared" si="85"/>
        <v>1.1898099025370146</v>
      </c>
      <c r="AR93" s="292">
        <f t="shared" si="85"/>
        <v>1.1893491292189449</v>
      </c>
      <c r="AS93" s="292">
        <f t="shared" si="85"/>
        <v>1.1851968449269195</v>
      </c>
      <c r="AT93" s="292">
        <f t="shared" si="85"/>
        <v>1.1495291084589616</v>
      </c>
      <c r="AU93" s="292">
        <f t="shared" si="83"/>
        <v>0.91456737655052089</v>
      </c>
      <c r="AV93" s="292">
        <f t="shared" si="59"/>
        <v>2.8075036493711791E-2</v>
      </c>
      <c r="AW93" s="292">
        <v>31000</v>
      </c>
      <c r="AX93" s="292">
        <f t="shared" si="52"/>
        <v>-2.5747102436513285E-2</v>
      </c>
      <c r="AY93" s="292">
        <f t="shared" si="53"/>
        <v>2.8075036493711791E-2</v>
      </c>
      <c r="AZ93" s="292">
        <f t="shared" si="54"/>
        <v>-5.3822138930225076E-2</v>
      </c>
      <c r="BA93" s="292">
        <f t="shared" si="55"/>
        <v>1.2086742154975887</v>
      </c>
      <c r="BB93" s="292">
        <f t="shared" si="60"/>
        <v>-0.73131328869437595</v>
      </c>
      <c r="BC93" s="292">
        <f t="shared" si="56"/>
        <v>-0.79026600759660126</v>
      </c>
      <c r="BD93" s="292">
        <f t="shared" si="57"/>
        <v>-0.41706796282438247</v>
      </c>
      <c r="BE93" s="292">
        <f t="shared" si="64"/>
        <v>5.6870815143183764</v>
      </c>
      <c r="BF93" s="292">
        <f t="shared" si="64"/>
        <v>5.6871109298556677</v>
      </c>
      <c r="BG93" s="292">
        <f t="shared" si="64"/>
        <v>5.6872307856101534</v>
      </c>
      <c r="BH93" s="292">
        <f t="shared" si="64"/>
        <v>5.6877190459599412</v>
      </c>
      <c r="BI93" s="292">
        <f t="shared" si="64"/>
        <v>5.6897064225823897</v>
      </c>
      <c r="BJ93" s="292">
        <f t="shared" si="64"/>
        <v>5.6977684206985755</v>
      </c>
      <c r="BK93" s="292">
        <f t="shared" si="64"/>
        <v>5.7300453077463498</v>
      </c>
      <c r="BL93" s="292">
        <f t="shared" si="61"/>
        <v>5.8535680766972451</v>
      </c>
    </row>
    <row r="94" spans="1:64" s="292" customFormat="1" ht="12.95" customHeight="1" x14ac:dyDescent="0.2">
      <c r="A94" s="324" t="s">
        <v>234</v>
      </c>
      <c r="C94" s="314">
        <v>24618.631000000001</v>
      </c>
      <c r="D94" s="247"/>
      <c r="E94" s="292">
        <f t="shared" si="65"/>
        <v>-34664.026270644594</v>
      </c>
      <c r="F94" s="292">
        <f t="shared" si="66"/>
        <v>-34664</v>
      </c>
      <c r="P94" s="292">
        <f t="shared" si="68"/>
        <v>-2.6987244324744333E-2</v>
      </c>
      <c r="Q94" s="292">
        <f t="shared" si="69"/>
        <v>7.6328249451105001E-3</v>
      </c>
      <c r="R94" s="292">
        <f t="shared" si="70"/>
        <v>-1.9354419379633832E-2</v>
      </c>
      <c r="S94" s="377">
        <f t="shared" si="84"/>
        <v>9600.1310000000012</v>
      </c>
      <c r="T94" s="294">
        <f>+C94-(C$7+F94*C$8)</f>
        <v>-1.1305759999231668E-2</v>
      </c>
      <c r="Z94" s="292">
        <f t="shared" si="73"/>
        <v>-34664</v>
      </c>
      <c r="AA94" s="292">
        <f t="shared" si="74"/>
        <v>-1.5925381378009397E-2</v>
      </c>
      <c r="AC94" s="292">
        <f>+T94-AH94</f>
        <v>1.0011487794226392E-2</v>
      </c>
      <c r="AF94" s="292">
        <f>+T94-AA94</f>
        <v>4.6196213787777288E-3</v>
      </c>
      <c r="AG94" s="292">
        <f>+(T94-AA94)^2*V94</f>
        <v>0</v>
      </c>
      <c r="AH94" s="292">
        <f t="shared" si="77"/>
        <v>-2.1317247793458061E-2</v>
      </c>
      <c r="AI94" s="292">
        <f t="shared" si="78"/>
        <v>1.0249527327554571</v>
      </c>
      <c r="AJ94" s="292">
        <f t="shared" si="79"/>
        <v>-4.4511153121333372E-2</v>
      </c>
      <c r="AK94" s="292">
        <f t="shared" si="80"/>
        <v>0.29550536280915707</v>
      </c>
      <c r="AL94" s="292">
        <f t="shared" si="81"/>
        <v>1.4865552881629633</v>
      </c>
      <c r="AM94" s="292">
        <f t="shared" si="82"/>
        <v>0.919117918970908</v>
      </c>
      <c r="AN94" s="292">
        <f t="shared" si="85"/>
        <v>1.1902473332374202</v>
      </c>
      <c r="AO94" s="292">
        <f t="shared" si="85"/>
        <v>1.1902467183112093</v>
      </c>
      <c r="AP94" s="292">
        <f t="shared" si="85"/>
        <v>1.1902411357453728</v>
      </c>
      <c r="AQ94" s="292">
        <f t="shared" si="85"/>
        <v>1.1901904583640173</v>
      </c>
      <c r="AR94" s="292">
        <f t="shared" si="85"/>
        <v>1.1897307127962109</v>
      </c>
      <c r="AS94" s="292">
        <f t="shared" si="85"/>
        <v>1.185583740847856</v>
      </c>
      <c r="AT94" s="292">
        <f t="shared" si="85"/>
        <v>1.1499287839062666</v>
      </c>
      <c r="AU94" s="292">
        <f t="shared" si="83"/>
        <v>0.91490582654025188</v>
      </c>
      <c r="AV94" s="292">
        <f t="shared" si="59"/>
        <v>3.1337537043235747E-2</v>
      </c>
      <c r="AW94" s="292">
        <v>32000</v>
      </c>
      <c r="AX94" s="292">
        <f t="shared" si="52"/>
        <v>-2.5591482820571165E-2</v>
      </c>
      <c r="AY94" s="292">
        <f t="shared" si="53"/>
        <v>3.1337537043235747E-2</v>
      </c>
      <c r="AZ94" s="292">
        <f t="shared" si="54"/>
        <v>-5.6929019863806912E-2</v>
      </c>
      <c r="BA94" s="292">
        <f t="shared" si="55"/>
        <v>1.2340214988974456</v>
      </c>
      <c r="BB94" s="292">
        <f t="shared" si="60"/>
        <v>-0.81289372461357701</v>
      </c>
      <c r="BC94" s="292">
        <f t="shared" si="56"/>
        <v>-0.66140795746822056</v>
      </c>
      <c r="BD94" s="292">
        <f t="shared" si="57"/>
        <v>-0.34331162920370517</v>
      </c>
      <c r="BE94" s="292">
        <f t="shared" si="64"/>
        <v>5.7878185034657852</v>
      </c>
      <c r="BF94" s="292">
        <f t="shared" si="64"/>
        <v>5.7878529770156044</v>
      </c>
      <c r="BG94" s="292">
        <f t="shared" si="64"/>
        <v>5.7879850983745937</v>
      </c>
      <c r="BH94" s="292">
        <f t="shared" si="64"/>
        <v>5.788491371890836</v>
      </c>
      <c r="BI94" s="292">
        <f t="shared" si="64"/>
        <v>5.7904300749699651</v>
      </c>
      <c r="BJ94" s="292">
        <f t="shared" si="64"/>
        <v>5.7978355413369069</v>
      </c>
      <c r="BK94" s="292">
        <f t="shared" si="64"/>
        <v>5.8258639825252487</v>
      </c>
      <c r="BL94" s="292">
        <f t="shared" si="61"/>
        <v>5.9287791855263903</v>
      </c>
    </row>
    <row r="95" spans="1:64" s="292" customFormat="1" ht="12.95" customHeight="1" x14ac:dyDescent="0.2">
      <c r="A95" s="294" t="s">
        <v>178</v>
      </c>
      <c r="C95" s="375">
        <v>24876.89</v>
      </c>
      <c r="D95" s="247" t="s">
        <v>230</v>
      </c>
      <c r="E95" s="292">
        <f t="shared" si="65"/>
        <v>-34063.922394134213</v>
      </c>
      <c r="F95" s="292">
        <f t="shared" si="66"/>
        <v>-34064</v>
      </c>
      <c r="G95" s="292">
        <f>+C95-(C$7+F95*C$8)</f>
        <v>3.3398239997040946E-2</v>
      </c>
      <c r="I95" s="292">
        <f>+G95</f>
        <v>3.3398239997040946E-2</v>
      </c>
      <c r="P95" s="292">
        <f t="shared" si="68"/>
        <v>-2.3858617257628948E-2</v>
      </c>
      <c r="Q95" s="292">
        <f t="shared" si="69"/>
        <v>5.3690837782054412E-3</v>
      </c>
      <c r="R95" s="292">
        <f t="shared" si="70"/>
        <v>-1.8489533479423507E-2</v>
      </c>
      <c r="S95" s="377">
        <f t="shared" si="84"/>
        <v>9858.39</v>
      </c>
      <c r="T95" s="294"/>
      <c r="U95" s="292">
        <f>+(R95-G95)^2</f>
        <v>2.6923410363448876E-3</v>
      </c>
      <c r="V95" s="292">
        <f>V$17</f>
        <v>6.0000000000000001E-3</v>
      </c>
      <c r="W95" s="292">
        <f t="shared" ref="W95:W158" si="86">V95*U95</f>
        <v>1.6154046218069328E-5</v>
      </c>
      <c r="Z95" s="292">
        <f t="shared" si="73"/>
        <v>-34064</v>
      </c>
      <c r="AA95" s="292">
        <f t="shared" si="74"/>
        <v>-1.4393360151843879E-2</v>
      </c>
      <c r="AC95" s="292">
        <f t="shared" ref="AC95:AC126" si="87">+G95-AH95</f>
        <v>5.1682505160348814E-2</v>
      </c>
      <c r="AF95" s="292">
        <f t="shared" ref="AF95:AF158" si="88">+G95-AA95</f>
        <v>4.7791600148884825E-2</v>
      </c>
      <c r="AG95" s="292">
        <f>+(G95-AA95)^2*V95</f>
        <v>1.3704222268745328E-5</v>
      </c>
      <c r="AH95" s="292">
        <f t="shared" si="77"/>
        <v>-1.8284265163307868E-2</v>
      </c>
      <c r="AI95" s="292">
        <f t="shared" si="78"/>
        <v>1.0090899563365494</v>
      </c>
      <c r="AJ95" s="292">
        <f t="shared" si="79"/>
        <v>9.0586165960778071E-3</v>
      </c>
      <c r="AK95" s="292">
        <f t="shared" si="80"/>
        <v>0.29641766312879608</v>
      </c>
      <c r="AL95" s="292">
        <f t="shared" si="81"/>
        <v>1.5401398927938585</v>
      </c>
      <c r="AM95" s="292">
        <f t="shared" si="82"/>
        <v>0.96980405113003065</v>
      </c>
      <c r="AN95" s="292">
        <f t="shared" si="85"/>
        <v>1.2405657874480789</v>
      </c>
      <c r="AO95" s="292">
        <f t="shared" si="85"/>
        <v>1.240565491008478</v>
      </c>
      <c r="AP95" s="292">
        <f t="shared" si="85"/>
        <v>1.2405624083115954</v>
      </c>
      <c r="AQ95" s="292">
        <f t="shared" si="85"/>
        <v>1.2405303527663574</v>
      </c>
      <c r="AR95" s="292">
        <f t="shared" si="85"/>
        <v>1.2401971993702909</v>
      </c>
      <c r="AS95" s="292">
        <f t="shared" si="85"/>
        <v>1.2367536843818345</v>
      </c>
      <c r="AT95" s="292">
        <f t="shared" si="85"/>
        <v>1.2029750175104705</v>
      </c>
      <c r="AU95" s="292">
        <f t="shared" si="83"/>
        <v>0.96003249183773898</v>
      </c>
      <c r="AV95" s="292">
        <f t="shared" si="59"/>
        <v>3.4687552819431311E-2</v>
      </c>
      <c r="AW95" s="292">
        <v>33000</v>
      </c>
      <c r="AX95" s="292">
        <f t="shared" si="52"/>
        <v>-2.4814594879986759E-2</v>
      </c>
      <c r="AY95" s="292">
        <f t="shared" si="53"/>
        <v>3.4687552819431311E-2</v>
      </c>
      <c r="AZ95" s="292">
        <f t="shared" si="54"/>
        <v>-5.950214769941807E-2</v>
      </c>
      <c r="BA95" s="292">
        <f t="shared" si="55"/>
        <v>1.256250297539752</v>
      </c>
      <c r="BB95" s="292">
        <f t="shared" si="60"/>
        <v>-0.88338833321221299</v>
      </c>
      <c r="BC95" s="292">
        <f t="shared" si="56"/>
        <v>-0.5274677336991842</v>
      </c>
      <c r="BD95" s="292">
        <f t="shared" si="57"/>
        <v>-0.27002363868898638</v>
      </c>
      <c r="BE95" s="292">
        <f t="shared" si="64"/>
        <v>5.8905226644591693</v>
      </c>
      <c r="BF95" s="292">
        <f t="shared" si="64"/>
        <v>5.8905585770116584</v>
      </c>
      <c r="BG95" s="292">
        <f t="shared" si="64"/>
        <v>5.890689645393862</v>
      </c>
      <c r="BH95" s="292">
        <f t="shared" si="64"/>
        <v>5.8911679392955163</v>
      </c>
      <c r="BI95" s="292">
        <f t="shared" si="64"/>
        <v>5.8929125254672163</v>
      </c>
      <c r="BJ95" s="292">
        <f t="shared" si="64"/>
        <v>5.8992653917555833</v>
      </c>
      <c r="BK95" s="292">
        <f t="shared" si="64"/>
        <v>5.9222645444789546</v>
      </c>
      <c r="BL95" s="292">
        <f t="shared" si="61"/>
        <v>6.0039902943555354</v>
      </c>
    </row>
    <row r="96" spans="1:64" s="292" customFormat="1" ht="12.95" customHeight="1" x14ac:dyDescent="0.2">
      <c r="A96" s="294" t="s">
        <v>178</v>
      </c>
      <c r="C96" s="375">
        <v>24948.694</v>
      </c>
      <c r="D96" s="247" t="s">
        <v>230</v>
      </c>
      <c r="E96" s="292">
        <f t="shared" si="65"/>
        <v>-33897.074931900752</v>
      </c>
      <c r="F96" s="292">
        <f t="shared" si="66"/>
        <v>-33897</v>
      </c>
      <c r="G96" s="292">
        <f>+C96-(C$7+F96*C$8)</f>
        <v>-3.2247480001387885E-2</v>
      </c>
      <c r="I96" s="292">
        <f>+G96</f>
        <v>-3.2247480001387885E-2</v>
      </c>
      <c r="P96" s="292">
        <f t="shared" si="68"/>
        <v>-2.2981901373595674E-2</v>
      </c>
      <c r="Q96" s="292">
        <f t="shared" si="69"/>
        <v>4.7469443568990133E-3</v>
      </c>
      <c r="R96" s="292">
        <f t="shared" si="70"/>
        <v>-1.8234957016696661E-2</v>
      </c>
      <c r="S96" s="377">
        <f t="shared" si="84"/>
        <v>9930.1939999999995</v>
      </c>
      <c r="T96" s="294"/>
      <c r="U96" s="292">
        <f>+(R96-G96)^2</f>
        <v>1.9635080039649984E-4</v>
      </c>
      <c r="V96" s="292">
        <f>V$17</f>
        <v>6.0000000000000001E-3</v>
      </c>
      <c r="W96" s="292">
        <f t="shared" si="86"/>
        <v>1.178104802378999E-6</v>
      </c>
      <c r="Z96" s="292">
        <f t="shared" si="73"/>
        <v>-33897</v>
      </c>
      <c r="AA96" s="292">
        <f t="shared" si="74"/>
        <v>-1.3961233381222828E-2</v>
      </c>
      <c r="AC96" s="292">
        <f t="shared" si="87"/>
        <v>-1.4807504330542239E-2</v>
      </c>
      <c r="AF96" s="292">
        <f t="shared" si="88"/>
        <v>-1.8286246620165057E-2</v>
      </c>
      <c r="AG96" s="292">
        <f>+(G96-AA96)^2*V96</f>
        <v>2.0063208927209878E-6</v>
      </c>
      <c r="AH96" s="292">
        <f t="shared" si="77"/>
        <v>-1.7439975670845646E-2</v>
      </c>
      <c r="AI96" s="292">
        <f t="shared" si="78"/>
        <v>1.0047554044982148</v>
      </c>
      <c r="AJ96" s="292">
        <f t="shared" si="79"/>
        <v>2.3676893776055384E-2</v>
      </c>
      <c r="AK96" s="292">
        <f t="shared" si="80"/>
        <v>0.2965188770533761</v>
      </c>
      <c r="AL96" s="292">
        <f t="shared" si="81"/>
        <v>1.554760258830602</v>
      </c>
      <c r="AM96" s="292">
        <f t="shared" si="82"/>
        <v>0.98409114882291626</v>
      </c>
      <c r="AN96" s="292">
        <f t="shared" si="85"/>
        <v>1.2544324836949876</v>
      </c>
      <c r="AO96" s="292">
        <f t="shared" si="85"/>
        <v>1.2544322465794524</v>
      </c>
      <c r="AP96" s="292">
        <f t="shared" si="85"/>
        <v>1.2544296765875591</v>
      </c>
      <c r="AQ96" s="292">
        <f t="shared" si="85"/>
        <v>1.2544018228603899</v>
      </c>
      <c r="AR96" s="292">
        <f t="shared" si="85"/>
        <v>1.2541000943602172</v>
      </c>
      <c r="AS96" s="292">
        <f t="shared" si="85"/>
        <v>1.2508492103573559</v>
      </c>
      <c r="AT96" s="292">
        <f t="shared" si="85"/>
        <v>1.2176522197308515</v>
      </c>
      <c r="AU96" s="292">
        <f t="shared" si="83"/>
        <v>0.97259274701220644</v>
      </c>
      <c r="AV96" s="292">
        <f t="shared" si="59"/>
        <v>3.8125083822298469E-2</v>
      </c>
      <c r="AW96" s="292">
        <v>34000</v>
      </c>
      <c r="AX96" s="292">
        <f t="shared" ref="AX96:AX106" si="89">AB$3+AB$4*AW96+AB$5*AW96^2+AZ96</f>
        <v>-2.3349426088779685E-2</v>
      </c>
      <c r="AY96" s="292">
        <f t="shared" ref="AY96:AY106" si="90">AB$3+AB$4*AW96+AB$5*AW96^2</f>
        <v>3.8125083822298469E-2</v>
      </c>
      <c r="AZ96" s="292">
        <f t="shared" ref="AZ96:AZ106" si="91">$AB$6*($AB$11/BA96*BB96+$AB$12)</f>
        <v>-6.1474509911078154E-2</v>
      </c>
      <c r="BA96" s="292">
        <f t="shared" ref="BA96:BA106" si="92">1+$AB$7*COS(BC96)</f>
        <v>1.2743853441273651</v>
      </c>
      <c r="BB96" s="292">
        <f t="shared" ref="BB96:BB106" si="93">SIN(BC96+RADIANS($AB$9))</f>
        <v>-0.93957045378797166</v>
      </c>
      <c r="BC96" s="292">
        <f t="shared" ref="BC96:BC106" si="94">2*ATAN(BD96)</f>
        <v>-0.38913804220512338</v>
      </c>
      <c r="BD96" s="292">
        <f t="shared" ref="BD96:BD106" si="95">SQRT((1+$AB$7)/(1-$AB$7))*TAN(BE96/2)</f>
        <v>-0.19706205272307892</v>
      </c>
      <c r="BE96" s="292">
        <f t="shared" ref="BE96:BE106" si="96">$BL96+$AB$7*SIN(BF96)</f>
        <v>5.9948956310295722</v>
      </c>
      <c r="BF96" s="292">
        <f t="shared" ref="BF96:BF106" si="97">$BL96+$AB$7*SIN(BG96)</f>
        <v>5.9949280261404967</v>
      </c>
      <c r="BG96" s="292">
        <f t="shared" ref="BG96:BG106" si="98">$BL96+$AB$7*SIN(BH96)</f>
        <v>5.9950419626098883</v>
      </c>
      <c r="BH96" s="292">
        <f t="shared" ref="BH96:BH106" si="99">$BL96+$AB$7*SIN(BI96)</f>
        <v>5.9954426566965662</v>
      </c>
      <c r="BI96" s="292">
        <f t="shared" ref="BI96:BI106" si="100">$BL96+$AB$7*SIN(BJ96)</f>
        <v>5.9968514489702098</v>
      </c>
      <c r="BJ96" s="292">
        <f t="shared" ref="BJ96:BJ106" si="101">$BL96+$AB$7*SIN(BK96)</f>
        <v>6.0017999797652051</v>
      </c>
      <c r="BK96" s="292">
        <f t="shared" ref="BK96:BK106" si="102">$BL96+$AB$7*SIN(BL96)</f>
        <v>6.0191271874888868</v>
      </c>
      <c r="BL96" s="292">
        <f t="shared" ref="BL96:BL106" si="103">RADIANS($AB$9)+$AB$18*(AW96-AB$15)</f>
        <v>6.0792014031846806</v>
      </c>
    </row>
    <row r="97" spans="1:64" s="292" customFormat="1" ht="12.95" customHeight="1" x14ac:dyDescent="0.2">
      <c r="A97" s="294" t="s">
        <v>178</v>
      </c>
      <c r="C97" s="375">
        <v>25000.585999999999</v>
      </c>
      <c r="D97" s="247" t="s">
        <v>230</v>
      </c>
      <c r="E97" s="292">
        <f t="shared" si="65"/>
        <v>-33776.49601554207</v>
      </c>
      <c r="F97" s="292">
        <f t="shared" si="66"/>
        <v>-33776.5</v>
      </c>
      <c r="G97" s="292">
        <f>+C97-(C$7+F97*C$8)</f>
        <v>1.714739999442827E-3</v>
      </c>
      <c r="I97" s="292">
        <f>+G97</f>
        <v>1.714739999442827E-3</v>
      </c>
      <c r="P97" s="292">
        <f t="shared" si="68"/>
        <v>-2.2347801999894432E-2</v>
      </c>
      <c r="Q97" s="292">
        <f t="shared" si="69"/>
        <v>4.3001815778978408E-3</v>
      </c>
      <c r="R97" s="292">
        <f t="shared" si="70"/>
        <v>-1.8047620421996591E-2</v>
      </c>
      <c r="S97" s="377">
        <f t="shared" si="84"/>
        <v>9982.0859999999993</v>
      </c>
      <c r="T97" s="294"/>
      <c r="U97" s="292">
        <f>+(R97-G97)^2</f>
        <v>3.9055088942687517E-4</v>
      </c>
      <c r="V97" s="292">
        <f>V$17</f>
        <v>6.0000000000000001E-3</v>
      </c>
      <c r="W97" s="292">
        <f t="shared" si="86"/>
        <v>2.3433053365612512E-6</v>
      </c>
      <c r="Z97" s="292">
        <f t="shared" si="73"/>
        <v>-33776.5</v>
      </c>
      <c r="AA97" s="292">
        <f t="shared" si="74"/>
        <v>-1.3648081889731416E-2</v>
      </c>
      <c r="AC97" s="292">
        <f t="shared" si="87"/>
        <v>1.8545681256423276E-2</v>
      </c>
      <c r="AF97" s="292">
        <f t="shared" si="88"/>
        <v>1.5362821889174243E-2</v>
      </c>
      <c r="AG97" s="292">
        <f>+(G97-AA97)^2*V97</f>
        <v>1.4160977783909477E-6</v>
      </c>
      <c r="AH97" s="292">
        <f t="shared" si="77"/>
        <v>-1.6830941256980449E-2</v>
      </c>
      <c r="AI97" s="292">
        <f t="shared" si="78"/>
        <v>1.0016501603151859</v>
      </c>
      <c r="AJ97" s="292">
        <f t="shared" si="79"/>
        <v>3.4144113012905306E-2</v>
      </c>
      <c r="AK97" s="292">
        <f t="shared" si="80"/>
        <v>0.2965524157579415</v>
      </c>
      <c r="AL97" s="292">
        <f t="shared" si="81"/>
        <v>1.5652319031171036</v>
      </c>
      <c r="AM97" s="292">
        <f t="shared" si="82"/>
        <v>0.99445100049659341</v>
      </c>
      <c r="AN97" s="292">
        <f t="shared" si="85"/>
        <v>1.2644011429077722</v>
      </c>
      <c r="AO97" s="292">
        <f t="shared" si="85"/>
        <v>1.2644009423207718</v>
      </c>
      <c r="AP97" s="292">
        <f t="shared" si="85"/>
        <v>1.2643986998470973</v>
      </c>
      <c r="AQ97" s="292">
        <f t="shared" si="85"/>
        <v>1.2643736310683766</v>
      </c>
      <c r="AR97" s="292">
        <f t="shared" si="85"/>
        <v>1.2640935204362516</v>
      </c>
      <c r="AS97" s="292">
        <f t="shared" si="85"/>
        <v>1.2609803333152474</v>
      </c>
      <c r="AT97" s="292">
        <f t="shared" si="85"/>
        <v>1.2282186632796468</v>
      </c>
      <c r="AU97" s="292">
        <f t="shared" si="83"/>
        <v>0.98165568562611849</v>
      </c>
      <c r="AV97" s="292">
        <f t="shared" si="59"/>
        <v>4.1650130051837223E-2</v>
      </c>
      <c r="AW97" s="292">
        <v>35000</v>
      </c>
      <c r="AX97" s="292">
        <f t="shared" si="89"/>
        <v>-2.1139546366364004E-2</v>
      </c>
      <c r="AY97" s="292">
        <f t="shared" si="90"/>
        <v>4.1650130051837223E-2</v>
      </c>
      <c r="AZ97" s="292">
        <f t="shared" si="91"/>
        <v>-6.2789676418201226E-2</v>
      </c>
      <c r="BA97" s="292">
        <f t="shared" si="92"/>
        <v>1.2875306232598693</v>
      </c>
      <c r="BB97" s="292">
        <f t="shared" si="93"/>
        <v>-0.97851962100947831</v>
      </c>
      <c r="BC97" s="292">
        <f t="shared" si="94"/>
        <v>-0.24735776966980025</v>
      </c>
      <c r="BD97" s="292">
        <f t="shared" si="95"/>
        <v>-0.12431338399773632</v>
      </c>
      <c r="BE97" s="292">
        <f t="shared" si="96"/>
        <v>6.1005616025906209</v>
      </c>
      <c r="BF97" s="292">
        <f t="shared" si="97"/>
        <v>6.1005852236178466</v>
      </c>
      <c r="BG97" s="292">
        <f t="shared" si="98"/>
        <v>6.1006662204875157</v>
      </c>
      <c r="BH97" s="292">
        <f t="shared" si="99"/>
        <v>6.1009439508218763</v>
      </c>
      <c r="BI97" s="292">
        <f t="shared" si="100"/>
        <v>6.1018961531573233</v>
      </c>
      <c r="BJ97" s="292">
        <f t="shared" si="101"/>
        <v>6.1051595365241065</v>
      </c>
      <c r="BK97" s="292">
        <f t="shared" si="102"/>
        <v>6.116329492809446</v>
      </c>
      <c r="BL97" s="292">
        <f t="shared" si="103"/>
        <v>6.1544125120138258</v>
      </c>
    </row>
    <row r="98" spans="1:64" s="292" customFormat="1" ht="12.95" customHeight="1" x14ac:dyDescent="0.2">
      <c r="A98" s="294" t="s">
        <v>178</v>
      </c>
      <c r="C98" s="375">
        <v>25261.548999999999</v>
      </c>
      <c r="D98" s="247" t="s">
        <v>230</v>
      </c>
      <c r="E98" s="292">
        <f t="shared" si="65"/>
        <v>-33170.108985754996</v>
      </c>
      <c r="F98" s="292">
        <f t="shared" si="66"/>
        <v>-33170</v>
      </c>
      <c r="G98" s="292">
        <f>+C98-(C$7+F98*C$8)</f>
        <v>-4.6902800000680145E-2</v>
      </c>
      <c r="I98" s="292">
        <f>+G98</f>
        <v>-4.6902800000680145E-2</v>
      </c>
      <c r="P98" s="292">
        <f t="shared" si="68"/>
        <v>-1.9138477330284943E-2</v>
      </c>
      <c r="Q98" s="292">
        <f t="shared" si="69"/>
        <v>2.0788530274758604E-3</v>
      </c>
      <c r="R98" s="292">
        <f t="shared" si="70"/>
        <v>-1.7059624302809082E-2</v>
      </c>
      <c r="S98" s="377">
        <f t="shared" si="84"/>
        <v>10243.048999999999</v>
      </c>
      <c r="T98" s="294"/>
      <c r="U98" s="292">
        <f>+(R98-G98)^2</f>
        <v>8.9061513573400193E-4</v>
      </c>
      <c r="V98" s="292">
        <f>V$17</f>
        <v>6.0000000000000001E-3</v>
      </c>
      <c r="W98" s="292">
        <f t="shared" si="86"/>
        <v>5.343690814404012E-6</v>
      </c>
      <c r="Z98" s="292">
        <f t="shared" si="73"/>
        <v>-33170</v>
      </c>
      <c r="AA98" s="292">
        <f t="shared" si="74"/>
        <v>-1.2057174134878652E-2</v>
      </c>
      <c r="AC98" s="292">
        <f t="shared" si="87"/>
        <v>-3.3132709102629311E-2</v>
      </c>
      <c r="AF98" s="292">
        <f t="shared" si="88"/>
        <v>-3.4845625865801491E-2</v>
      </c>
      <c r="AG98" s="292">
        <f>+(G98-AA98)^2*V98</f>
        <v>7.285305851876484E-6</v>
      </c>
      <c r="AH98" s="292">
        <f t="shared" si="77"/>
        <v>-1.3770090898050832E-2</v>
      </c>
      <c r="AI98" s="292">
        <f t="shared" si="78"/>
        <v>0.98631171220872527</v>
      </c>
      <c r="AJ98" s="292">
        <f t="shared" si="79"/>
        <v>8.5783377255231816E-2</v>
      </c>
      <c r="AK98" s="292">
        <f t="shared" si="80"/>
        <v>0.29624093082874292</v>
      </c>
      <c r="AL98" s="292">
        <f t="shared" si="81"/>
        <v>1.6169700897702965</v>
      </c>
      <c r="AM98" s="292">
        <f t="shared" si="82"/>
        <v>1.0472735613836575</v>
      </c>
      <c r="AN98" s="292">
        <f t="shared" si="85"/>
        <v>1.3141121562727249</v>
      </c>
      <c r="AO98" s="292">
        <f t="shared" si="85"/>
        <v>1.3141120773497552</v>
      </c>
      <c r="AP98" s="292">
        <f t="shared" si="85"/>
        <v>1.3141110290760176</v>
      </c>
      <c r="AQ98" s="292">
        <f t="shared" si="85"/>
        <v>1.3140971060509123</v>
      </c>
      <c r="AR98" s="292">
        <f t="shared" si="85"/>
        <v>1.3139122523727345</v>
      </c>
      <c r="AS98" s="292">
        <f t="shared" si="85"/>
        <v>1.3114701933033448</v>
      </c>
      <c r="AT98" s="292">
        <f t="shared" si="85"/>
        <v>1.2810916883932146</v>
      </c>
      <c r="AU98" s="292">
        <f t="shared" si="83"/>
        <v>1.0272712231309948</v>
      </c>
      <c r="AV98" s="292">
        <f t="shared" si="59"/>
        <v>4.5262691508047598E-2</v>
      </c>
      <c r="AW98" s="292">
        <v>36000</v>
      </c>
      <c r="AX98" s="292">
        <f t="shared" si="89"/>
        <v>-1.814382192741984E-2</v>
      </c>
      <c r="AY98" s="292">
        <f t="shared" si="90"/>
        <v>4.5262691508047598E-2</v>
      </c>
      <c r="AZ98" s="292">
        <f t="shared" si="91"/>
        <v>-6.3406513435467438E-2</v>
      </c>
      <c r="BA98" s="292">
        <f t="shared" si="92"/>
        <v>1.2949766761972545</v>
      </c>
      <c r="BB98" s="292">
        <f t="shared" si="93"/>
        <v>-0.99798025976632054</v>
      </c>
      <c r="BC98" s="292">
        <f t="shared" si="94"/>
        <v>-0.10328278403995043</v>
      </c>
      <c r="BD98" s="292">
        <f t="shared" si="95"/>
        <v>-5.1687347371870807E-2</v>
      </c>
      <c r="BE98" s="292">
        <f t="shared" si="96"/>
        <v>6.2070785553599501</v>
      </c>
      <c r="BF98" s="292">
        <f t="shared" si="97"/>
        <v>6.2070891840512461</v>
      </c>
      <c r="BG98" s="292">
        <f t="shared" si="98"/>
        <v>6.2071251283190438</v>
      </c>
      <c r="BH98" s="292">
        <f t="shared" si="99"/>
        <v>6.2072466844542982</v>
      </c>
      <c r="BI98" s="292">
        <f t="shared" si="100"/>
        <v>6.2076577540326454</v>
      </c>
      <c r="BJ98" s="292">
        <f t="shared" si="101"/>
        <v>6.2090477845149756</v>
      </c>
      <c r="BK98" s="292">
        <f t="shared" si="102"/>
        <v>6.2137471212290878</v>
      </c>
      <c r="BL98" s="292">
        <f t="shared" si="103"/>
        <v>6.2296236208429709</v>
      </c>
    </row>
    <row r="99" spans="1:64" s="292" customFormat="1" ht="12.95" customHeight="1" x14ac:dyDescent="0.2">
      <c r="A99" s="324" t="s">
        <v>234</v>
      </c>
      <c r="C99" s="314">
        <v>25602.600999999999</v>
      </c>
      <c r="D99" s="247"/>
      <c r="E99" s="292">
        <f t="shared" si="65"/>
        <v>-32377.623042219169</v>
      </c>
      <c r="F99" s="292">
        <f t="shared" si="66"/>
        <v>-32377.5</v>
      </c>
      <c r="P99" s="292">
        <f t="shared" si="68"/>
        <v>-1.490580742213767E-2</v>
      </c>
      <c r="Q99" s="292">
        <f t="shared" si="69"/>
        <v>-7.5502215393141725E-4</v>
      </c>
      <c r="R99" s="292">
        <f t="shared" si="70"/>
        <v>-1.5660829576069089E-2</v>
      </c>
      <c r="S99" s="377">
        <f t="shared" si="84"/>
        <v>10584.100999999999</v>
      </c>
      <c r="T99" s="294">
        <f>+C99-(C$7+F99*C$8)</f>
        <v>-5.2952100002585212E-2</v>
      </c>
      <c r="U99" s="292">
        <f>+(R99-T99)^2</f>
        <v>1.3906388500235559E-3</v>
      </c>
      <c r="W99" s="292">
        <f t="shared" si="86"/>
        <v>0</v>
      </c>
      <c r="Z99" s="292">
        <f t="shared" si="73"/>
        <v>-32377.5</v>
      </c>
      <c r="AA99" s="292">
        <f t="shared" si="74"/>
        <v>-9.9508366518543476E-3</v>
      </c>
      <c r="AC99" s="292">
        <f t="shared" si="87"/>
        <v>9.7915266487992678E-3</v>
      </c>
      <c r="AF99" s="292">
        <f t="shared" si="88"/>
        <v>9.9508366518543476E-3</v>
      </c>
      <c r="AG99" s="292">
        <f>+(T99-AA99)^2*V99</f>
        <v>0</v>
      </c>
      <c r="AH99" s="292">
        <f t="shared" si="77"/>
        <v>-9.7915266487992678E-3</v>
      </c>
      <c r="AI99" s="292">
        <f t="shared" si="78"/>
        <v>0.9670198647898387</v>
      </c>
      <c r="AJ99" s="292">
        <f t="shared" si="79"/>
        <v>0.15058085186123102</v>
      </c>
      <c r="AK99" s="292">
        <f t="shared" si="80"/>
        <v>0.29471743925742888</v>
      </c>
      <c r="AL99" s="292">
        <f t="shared" si="81"/>
        <v>1.6822369501243053</v>
      </c>
      <c r="AM99" s="292">
        <f t="shared" si="82"/>
        <v>1.1181460551021918</v>
      </c>
      <c r="AN99" s="292">
        <f t="shared" si="85"/>
        <v>1.3779348039779156</v>
      </c>
      <c r="AO99" s="292">
        <f t="shared" si="85"/>
        <v>1.3779347867527612</v>
      </c>
      <c r="AP99" s="292">
        <f t="shared" si="85"/>
        <v>1.3779344837095118</v>
      </c>
      <c r="AQ99" s="292">
        <f t="shared" si="85"/>
        <v>1.3779291523269956</v>
      </c>
      <c r="AR99" s="292">
        <f t="shared" si="85"/>
        <v>1.3778353821155747</v>
      </c>
      <c r="AS99" s="292">
        <f t="shared" si="85"/>
        <v>1.3761934131172449</v>
      </c>
      <c r="AT99" s="292">
        <f t="shared" si="85"/>
        <v>1.3493817053625148</v>
      </c>
      <c r="AU99" s="292">
        <f t="shared" si="83"/>
        <v>1.0868760268780928</v>
      </c>
      <c r="AV99" s="292">
        <f t="shared" si="59"/>
        <v>4.8962768190929568E-2</v>
      </c>
      <c r="AW99" s="292">
        <v>37000</v>
      </c>
      <c r="AX99" s="292">
        <f t="shared" si="89"/>
        <v>-1.4340286735249785E-2</v>
      </c>
      <c r="AY99" s="292">
        <f t="shared" si="90"/>
        <v>4.8962768190929568E-2</v>
      </c>
      <c r="AZ99" s="292">
        <f t="shared" si="91"/>
        <v>-6.3303054926179353E-2</v>
      </c>
      <c r="BA99" s="292">
        <f t="shared" si="92"/>
        <v>1.2962982778189647</v>
      </c>
      <c r="BB99" s="292">
        <f t="shared" si="93"/>
        <v>-0.99668152356954631</v>
      </c>
      <c r="BC99" s="292">
        <f t="shared" si="94"/>
        <v>4.177486707634058E-2</v>
      </c>
      <c r="BD99" s="292">
        <f t="shared" si="95"/>
        <v>2.0890471692181913E-2</v>
      </c>
      <c r="BE99" s="292">
        <f t="shared" si="96"/>
        <v>6.3139577954326649</v>
      </c>
      <c r="BF99" s="292">
        <f t="shared" si="97"/>
        <v>6.3139534399249726</v>
      </c>
      <c r="BG99" s="292">
        <f t="shared" si="98"/>
        <v>6.3139387460581906</v>
      </c>
      <c r="BH99" s="292">
        <f t="shared" si="99"/>
        <v>6.3138891744530143</v>
      </c>
      <c r="BI99" s="292">
        <f t="shared" si="100"/>
        <v>6.3137219389727228</v>
      </c>
      <c r="BJ99" s="292">
        <f t="shared" si="101"/>
        <v>6.3131577572259703</v>
      </c>
      <c r="BK99" s="292">
        <f t="shared" si="102"/>
        <v>6.3112545160898064</v>
      </c>
      <c r="BL99" s="292">
        <f t="shared" si="103"/>
        <v>6.3048347296721161</v>
      </c>
    </row>
    <row r="100" spans="1:64" s="292" customFormat="1" ht="12.95" customHeight="1" x14ac:dyDescent="0.2">
      <c r="A100" s="294" t="s">
        <v>178</v>
      </c>
      <c r="C100" s="375">
        <v>25689.651999999998</v>
      </c>
      <c r="D100" s="247" t="s">
        <v>230</v>
      </c>
      <c r="E100" s="292">
        <f t="shared" si="65"/>
        <v>-32175.346867704029</v>
      </c>
      <c r="F100" s="292">
        <f t="shared" si="66"/>
        <v>-32175.5</v>
      </c>
      <c r="G100" s="292">
        <f t="shared" ref="G100:G163" si="104">+C100-(C$7+F100*C$8)</f>
        <v>6.5901580001082039E-2</v>
      </c>
      <c r="I100" s="292">
        <f t="shared" ref="I100:I132" si="105">+G100</f>
        <v>6.5901580001082039E-2</v>
      </c>
      <c r="P100" s="292">
        <f t="shared" si="68"/>
        <v>-1.3820929069430698E-2</v>
      </c>
      <c r="Q100" s="292">
        <f t="shared" si="69"/>
        <v>-1.4649022221678021E-3</v>
      </c>
      <c r="R100" s="292">
        <f t="shared" si="70"/>
        <v>-1.52858312915985E-2</v>
      </c>
      <c r="S100" s="377">
        <f t="shared" si="84"/>
        <v>10671.151999999998</v>
      </c>
      <c r="T100" s="294"/>
      <c r="U100" s="292">
        <f t="shared" ref="U100:U163" si="106">+(R100-G100)^2</f>
        <v>6.5913957524068702E-3</v>
      </c>
      <c r="V100" s="292">
        <f t="shared" ref="V100:V132" si="107">V$17</f>
        <v>6.0000000000000001E-3</v>
      </c>
      <c r="W100" s="292">
        <f t="shared" si="86"/>
        <v>3.9548374514441223E-5</v>
      </c>
      <c r="Z100" s="292">
        <f t="shared" si="73"/>
        <v>-32175.5</v>
      </c>
      <c r="AA100" s="292">
        <f t="shared" si="74"/>
        <v>-9.4106671155055697E-3</v>
      </c>
      <c r="AC100" s="292">
        <f t="shared" si="87"/>
        <v>7.4684516424064443E-2</v>
      </c>
      <c r="AF100" s="292">
        <f t="shared" si="88"/>
        <v>7.5312247116587613E-2</v>
      </c>
      <c r="AG100" s="292">
        <f t="shared" ref="AG100:AG163" si="108">+(G100-AA100)^2*V100</f>
        <v>3.4031607394499754E-5</v>
      </c>
      <c r="AH100" s="292">
        <f t="shared" si="77"/>
        <v>-8.782936422982399E-3</v>
      </c>
      <c r="AI100" s="292">
        <f t="shared" si="78"/>
        <v>0.96224112492216529</v>
      </c>
      <c r="AJ100" s="292">
        <f t="shared" si="79"/>
        <v>0.16660535468553883</v>
      </c>
      <c r="AK100" s="292">
        <f t="shared" si="80"/>
        <v>0.2941433760494927</v>
      </c>
      <c r="AL100" s="292">
        <f t="shared" si="81"/>
        <v>1.6984670501521089</v>
      </c>
      <c r="AM100" s="292">
        <f t="shared" si="82"/>
        <v>1.1365745726904801</v>
      </c>
      <c r="AN100" s="292">
        <f t="shared" si="85"/>
        <v>1.3940031697545825</v>
      </c>
      <c r="AO100" s="292">
        <f t="shared" si="85"/>
        <v>1.3940031589301571</v>
      </c>
      <c r="AP100" s="292">
        <f t="shared" si="85"/>
        <v>1.3940029513930949</v>
      </c>
      <c r="AQ100" s="292">
        <f t="shared" si="85"/>
        <v>1.3939989723248301</v>
      </c>
      <c r="AR100" s="292">
        <f t="shared" si="85"/>
        <v>1.3939226995428051</v>
      </c>
      <c r="AS100" s="292">
        <f t="shared" si="85"/>
        <v>1.3924669044231288</v>
      </c>
      <c r="AT100" s="292">
        <f t="shared" si="85"/>
        <v>1.3666401639721006</v>
      </c>
      <c r="AU100" s="292">
        <f t="shared" si="83"/>
        <v>1.1020686708615801</v>
      </c>
      <c r="AV100" s="292">
        <f t="shared" si="59"/>
        <v>5.2750360100483132E-2</v>
      </c>
      <c r="AW100" s="292">
        <v>38000</v>
      </c>
      <c r="AX100" s="292">
        <f t="shared" si="89"/>
        <v>-9.7284318217408378E-3</v>
      </c>
      <c r="AY100" s="292">
        <f t="shared" si="90"/>
        <v>5.2750360100483132E-2</v>
      </c>
      <c r="AZ100" s="292">
        <f t="shared" si="91"/>
        <v>-6.247879192222397E-2</v>
      </c>
      <c r="BA100" s="292">
        <f t="shared" si="92"/>
        <v>1.2914181466409964</v>
      </c>
      <c r="BB100" s="292">
        <f t="shared" si="93"/>
        <v>-0.97453723648173118</v>
      </c>
      <c r="BC100" s="292">
        <f t="shared" si="94"/>
        <v>0.18643328128789849</v>
      </c>
      <c r="BD100" s="292">
        <f t="shared" si="95"/>
        <v>9.3487579488155129E-2</v>
      </c>
      <c r="BE100" s="292">
        <f t="shared" si="96"/>
        <v>6.4206899981912686</v>
      </c>
      <c r="BF100" s="292">
        <f t="shared" si="97"/>
        <v>6.4206714814189159</v>
      </c>
      <c r="BG100" s="292">
        <f t="shared" si="98"/>
        <v>6.4206084477167549</v>
      </c>
      <c r="BH100" s="292">
        <f t="shared" si="99"/>
        <v>6.4203938762303041</v>
      </c>
      <c r="BI100" s="292">
        <f t="shared" si="100"/>
        <v>6.4196635062608802</v>
      </c>
      <c r="BJ100" s="292">
        <f t="shared" si="101"/>
        <v>6.4171779802147171</v>
      </c>
      <c r="BK100" s="292">
        <f t="shared" si="102"/>
        <v>6.4087256131901125</v>
      </c>
      <c r="BL100" s="292">
        <f t="shared" si="103"/>
        <v>6.3800458385012622</v>
      </c>
    </row>
    <row r="101" spans="1:64" s="292" customFormat="1" ht="12.95" customHeight="1" x14ac:dyDescent="0.2">
      <c r="A101" s="294" t="s">
        <v>178</v>
      </c>
      <c r="C101" s="375">
        <v>26414.525000000001</v>
      </c>
      <c r="D101" s="247" t="s">
        <v>1402</v>
      </c>
      <c r="E101" s="292">
        <f t="shared" si="65"/>
        <v>-30490.994735628421</v>
      </c>
      <c r="F101" s="292">
        <f t="shared" si="66"/>
        <v>-30491</v>
      </c>
      <c r="G101" s="292">
        <f t="shared" si="104"/>
        <v>2.2655600041616708E-3</v>
      </c>
      <c r="I101" s="292">
        <f t="shared" si="105"/>
        <v>2.2655600041616708E-3</v>
      </c>
      <c r="P101" s="292">
        <f t="shared" si="68"/>
        <v>-4.7075074066336414E-3</v>
      </c>
      <c r="Q101" s="292">
        <f t="shared" si="69"/>
        <v>-7.1878019106632191E-3</v>
      </c>
      <c r="R101" s="292">
        <f t="shared" si="70"/>
        <v>-1.189530931729686E-2</v>
      </c>
      <c r="S101" s="377">
        <f t="shared" si="84"/>
        <v>11396.025000000001</v>
      </c>
      <c r="T101" s="294"/>
      <c r="U101" s="292">
        <f t="shared" si="106"/>
        <v>2.005302199394254E-4</v>
      </c>
      <c r="V101" s="292">
        <f t="shared" si="107"/>
        <v>6.0000000000000001E-3</v>
      </c>
      <c r="W101" s="292">
        <f t="shared" si="86"/>
        <v>1.2031813196365525E-6</v>
      </c>
      <c r="Z101" s="292">
        <f t="shared" si="73"/>
        <v>-30491</v>
      </c>
      <c r="AA101" s="292">
        <f t="shared" si="74"/>
        <v>-4.8934958035015399E-3</v>
      </c>
      <c r="AC101" s="292">
        <f t="shared" si="87"/>
        <v>2.764167317967337E-3</v>
      </c>
      <c r="AF101" s="292">
        <f t="shared" si="88"/>
        <v>7.1590558076632107E-3</v>
      </c>
      <c r="AG101" s="292">
        <f t="shared" si="108"/>
        <v>3.075124803434181E-7</v>
      </c>
      <c r="AH101" s="292">
        <f t="shared" si="77"/>
        <v>-4.98607313805666E-4</v>
      </c>
      <c r="AI101" s="292">
        <f t="shared" si="78"/>
        <v>0.92460463059287146</v>
      </c>
      <c r="AJ101" s="292">
        <f t="shared" si="79"/>
        <v>0.29243532279440504</v>
      </c>
      <c r="AK101" s="292">
        <f t="shared" si="80"/>
        <v>0.28681282501467648</v>
      </c>
      <c r="AL101" s="292">
        <f t="shared" si="81"/>
        <v>1.8278536507124592</v>
      </c>
      <c r="AM101" s="292">
        <f t="shared" si="82"/>
        <v>1.2968470857377039</v>
      </c>
      <c r="AN101" s="292">
        <f t="shared" ref="AN101:AT110" si="109">$AU101+$AB$7*SIN(AO101)</f>
        <v>1.5250079680353041</v>
      </c>
      <c r="AO101" s="292">
        <f t="shared" si="109"/>
        <v>1.5250079680261981</v>
      </c>
      <c r="AP101" s="292">
        <f t="shared" si="109"/>
        <v>1.5250079673553625</v>
      </c>
      <c r="AQ101" s="292">
        <f t="shared" si="109"/>
        <v>1.5250079179351834</v>
      </c>
      <c r="AR101" s="292">
        <f t="shared" si="109"/>
        <v>1.5250042773173933</v>
      </c>
      <c r="AS101" s="292">
        <f t="shared" si="109"/>
        <v>1.5247368761380202</v>
      </c>
      <c r="AT101" s="292">
        <f t="shared" si="109"/>
        <v>1.5081404948877404</v>
      </c>
      <c r="AU101" s="292">
        <f t="shared" si="83"/>
        <v>1.2287617836842752</v>
      </c>
      <c r="AV101" s="292">
        <f t="shared" si="59"/>
        <v>5.6625467236708305E-2</v>
      </c>
      <c r="AW101" s="292">
        <v>39000</v>
      </c>
      <c r="AX101" s="292">
        <f t="shared" si="89"/>
        <v>-4.3294281599578488E-3</v>
      </c>
      <c r="AY101" s="292">
        <f t="shared" si="90"/>
        <v>5.6625467236708305E-2</v>
      </c>
      <c r="AZ101" s="292">
        <f t="shared" si="91"/>
        <v>-6.0954895396666153E-2</v>
      </c>
      <c r="BA101" s="292">
        <f t="shared" si="92"/>
        <v>1.2806189299652113</v>
      </c>
      <c r="BB101" s="292">
        <f t="shared" si="93"/>
        <v>-0.93266889806527142</v>
      </c>
      <c r="BC101" s="292">
        <f t="shared" si="94"/>
        <v>0.32933915403696395</v>
      </c>
      <c r="BD101" s="292">
        <f t="shared" si="95"/>
        <v>0.16617429720424617</v>
      </c>
      <c r="BE101" s="292">
        <f t="shared" si="96"/>
        <v>6.5267742675812705</v>
      </c>
      <c r="BF101" s="292">
        <f t="shared" si="97"/>
        <v>6.5267449822425343</v>
      </c>
      <c r="BG101" s="292">
        <f t="shared" si="98"/>
        <v>6.526643229191234</v>
      </c>
      <c r="BH101" s="292">
        <f t="shared" si="99"/>
        <v>6.5262897042295842</v>
      </c>
      <c r="BI101" s="292">
        <f t="shared" si="100"/>
        <v>6.5250616779600774</v>
      </c>
      <c r="BJ101" s="292">
        <f t="shared" si="101"/>
        <v>6.5207988055406538</v>
      </c>
      <c r="BK101" s="292">
        <f t="shared" si="102"/>
        <v>6.5060345535576776</v>
      </c>
      <c r="BL101" s="292">
        <f t="shared" si="103"/>
        <v>6.4552569473304064</v>
      </c>
    </row>
    <row r="102" spans="1:64" s="292" customFormat="1" ht="12.95" customHeight="1" x14ac:dyDescent="0.2">
      <c r="A102" s="294" t="s">
        <v>178</v>
      </c>
      <c r="C102" s="375">
        <v>26422.696</v>
      </c>
      <c r="D102" s="247" t="s">
        <v>230</v>
      </c>
      <c r="E102" s="292">
        <f t="shared" si="65"/>
        <v>-30472.008180368139</v>
      </c>
      <c r="F102" s="292">
        <f t="shared" si="66"/>
        <v>-30472</v>
      </c>
      <c r="G102" s="292">
        <f t="shared" si="104"/>
        <v>-3.5204800005885772E-3</v>
      </c>
      <c r="I102" s="292">
        <f t="shared" si="105"/>
        <v>-3.5204800005885772E-3</v>
      </c>
      <c r="P102" s="292">
        <f t="shared" si="68"/>
        <v>-4.6042455740555877E-3</v>
      </c>
      <c r="Q102" s="292">
        <f t="shared" si="69"/>
        <v>-7.2503471507799067E-3</v>
      </c>
      <c r="R102" s="292">
        <f t="shared" si="70"/>
        <v>-1.1854592724835494E-2</v>
      </c>
      <c r="S102" s="377">
        <f t="shared" si="84"/>
        <v>11404.196</v>
      </c>
      <c r="T102" s="294"/>
      <c r="U102" s="292">
        <f t="shared" si="106"/>
        <v>6.9457434900454363E-5</v>
      </c>
      <c r="V102" s="292">
        <f t="shared" si="107"/>
        <v>6.0000000000000001E-3</v>
      </c>
      <c r="W102" s="292">
        <f t="shared" si="86"/>
        <v>4.1674460940272621E-7</v>
      </c>
      <c r="Z102" s="292">
        <f t="shared" si="73"/>
        <v>-30472</v>
      </c>
      <c r="AA102" s="292">
        <f t="shared" si="74"/>
        <v>-4.8426703595828499E-3</v>
      </c>
      <c r="AC102" s="292">
        <f t="shared" si="87"/>
        <v>-3.1137727956776144E-3</v>
      </c>
      <c r="AF102" s="292">
        <f t="shared" si="88"/>
        <v>1.3221903589942727E-3</v>
      </c>
      <c r="AG102" s="292">
        <f t="shared" si="108"/>
        <v>1.0489124072504422E-8</v>
      </c>
      <c r="AH102" s="292">
        <f t="shared" si="77"/>
        <v>-4.0670720491096273E-4</v>
      </c>
      <c r="AI102" s="292">
        <f t="shared" si="78"/>
        <v>0.92420261172009199</v>
      </c>
      <c r="AJ102" s="292">
        <f t="shared" si="79"/>
        <v>0.29377568534151377</v>
      </c>
      <c r="AK102" s="292">
        <f t="shared" si="80"/>
        <v>0.28670684374615418</v>
      </c>
      <c r="AL102" s="292">
        <f t="shared" si="81"/>
        <v>1.8292555862652651</v>
      </c>
      <c r="AM102" s="292">
        <f t="shared" si="82"/>
        <v>1.2987286605370933</v>
      </c>
      <c r="AN102" s="292">
        <f t="shared" si="109"/>
        <v>1.5264563285828818</v>
      </c>
      <c r="AO102" s="292">
        <f t="shared" si="109"/>
        <v>1.5264563285751498</v>
      </c>
      <c r="AP102" s="292">
        <f t="shared" si="109"/>
        <v>1.5264563279869383</v>
      </c>
      <c r="AQ102" s="292">
        <f t="shared" si="109"/>
        <v>1.5264562832391375</v>
      </c>
      <c r="AR102" s="292">
        <f t="shared" si="109"/>
        <v>1.5264528792117489</v>
      </c>
      <c r="AS102" s="292">
        <f t="shared" si="109"/>
        <v>1.5261946911987838</v>
      </c>
      <c r="AT102" s="292">
        <f t="shared" si="109"/>
        <v>1.5097113594484302</v>
      </c>
      <c r="AU102" s="292">
        <f t="shared" si="83"/>
        <v>1.230190794752029</v>
      </c>
      <c r="AV102" s="292">
        <f t="shared" si="59"/>
        <v>6.0588089599605086E-2</v>
      </c>
      <c r="AW102" s="292">
        <v>40000</v>
      </c>
      <c r="AX102" s="292">
        <f t="shared" si="89"/>
        <v>1.8157791303983345E-3</v>
      </c>
      <c r="AY102" s="292">
        <f t="shared" si="90"/>
        <v>6.0588089599605086E-2</v>
      </c>
      <c r="AZ102" s="292">
        <f t="shared" si="91"/>
        <v>-5.8772310469206751E-2</v>
      </c>
      <c r="BA102" s="292">
        <f t="shared" si="92"/>
        <v>1.2644999746015004</v>
      </c>
      <c r="BB102" s="292">
        <f t="shared" si="93"/>
        <v>-0.87324375406148202</v>
      </c>
      <c r="BC102" s="292">
        <f t="shared" si="94"/>
        <v>0.46926121425234246</v>
      </c>
      <c r="BD102" s="292">
        <f t="shared" si="95"/>
        <v>0.23903317038723737</v>
      </c>
      <c r="BE102" s="292">
        <f t="shared" si="96"/>
        <v>6.6317459505633014</v>
      </c>
      <c r="BF102" s="292">
        <f t="shared" si="97"/>
        <v>6.6317108788296126</v>
      </c>
      <c r="BG102" s="292">
        <f t="shared" si="98"/>
        <v>6.6315850535304408</v>
      </c>
      <c r="BH102" s="292">
        <f t="shared" si="99"/>
        <v>6.631133683001698</v>
      </c>
      <c r="BI102" s="292">
        <f t="shared" si="100"/>
        <v>6.629515097714056</v>
      </c>
      <c r="BJ102" s="292">
        <f t="shared" si="101"/>
        <v>6.6237186839883098</v>
      </c>
      <c r="BK102" s="292">
        <f t="shared" si="102"/>
        <v>6.6030563950616239</v>
      </c>
      <c r="BL102" s="292">
        <f t="shared" si="103"/>
        <v>6.5304680561595525</v>
      </c>
    </row>
    <row r="103" spans="1:64" s="292" customFormat="1" ht="12.95" customHeight="1" x14ac:dyDescent="0.2">
      <c r="A103" s="294" t="s">
        <v>178</v>
      </c>
      <c r="C103" s="375">
        <v>26440.554</v>
      </c>
      <c r="D103" s="247" t="s">
        <v>230</v>
      </c>
      <c r="E103" s="292">
        <f t="shared" si="65"/>
        <v>-30430.512414386227</v>
      </c>
      <c r="F103" s="292">
        <f t="shared" si="66"/>
        <v>-30430.5</v>
      </c>
      <c r="G103" s="292">
        <f t="shared" si="104"/>
        <v>-5.3426199992827605E-3</v>
      </c>
      <c r="I103" s="292">
        <f t="shared" si="105"/>
        <v>-5.3426199992827605E-3</v>
      </c>
      <c r="P103" s="292">
        <f t="shared" si="68"/>
        <v>-4.3786784965712255E-3</v>
      </c>
      <c r="Q103" s="292">
        <f t="shared" si="69"/>
        <v>-7.3868035798883985E-3</v>
      </c>
      <c r="R103" s="292">
        <f t="shared" si="70"/>
        <v>-1.1765482076459624E-2</v>
      </c>
      <c r="S103" s="377">
        <f t="shared" si="84"/>
        <v>11422.054</v>
      </c>
      <c r="T103" s="294"/>
      <c r="U103" s="292">
        <f t="shared" si="106"/>
        <v>4.1253157262436695E-5</v>
      </c>
      <c r="V103" s="292">
        <f t="shared" si="107"/>
        <v>6.0000000000000001E-3</v>
      </c>
      <c r="W103" s="292">
        <f t="shared" si="86"/>
        <v>2.4751894357462018E-7</v>
      </c>
      <c r="Z103" s="292">
        <f t="shared" si="73"/>
        <v>-30430.5</v>
      </c>
      <c r="AA103" s="292">
        <f t="shared" si="74"/>
        <v>-4.7316831567584469E-3</v>
      </c>
      <c r="AC103" s="292">
        <f t="shared" si="87"/>
        <v>-5.1365058483740303E-3</v>
      </c>
      <c r="AF103" s="292">
        <f t="shared" si="88"/>
        <v>-6.1093684252431363E-4</v>
      </c>
      <c r="AG103" s="292">
        <f t="shared" si="108"/>
        <v>2.2394629533214678E-9</v>
      </c>
      <c r="AH103" s="292">
        <f t="shared" si="77"/>
        <v>-2.0611415090873025E-4</v>
      </c>
      <c r="AI103" s="292">
        <f t="shared" si="78"/>
        <v>0.923326249957097</v>
      </c>
      <c r="AJ103" s="292">
        <f t="shared" si="79"/>
        <v>0.29669726441037875</v>
      </c>
      <c r="AK103" s="292">
        <f t="shared" si="80"/>
        <v>0.28647372370829272</v>
      </c>
      <c r="AL103" s="292">
        <f t="shared" si="81"/>
        <v>1.8323134745813514</v>
      </c>
      <c r="AM103" s="292">
        <f t="shared" si="82"/>
        <v>1.3028446451455522</v>
      </c>
      <c r="AN103" s="292">
        <f t="shared" si="109"/>
        <v>1.5296176649432427</v>
      </c>
      <c r="AO103" s="292">
        <f t="shared" si="109"/>
        <v>1.5296176649379305</v>
      </c>
      <c r="AP103" s="292">
        <f t="shared" si="109"/>
        <v>1.5296176645028068</v>
      </c>
      <c r="AQ103" s="292">
        <f t="shared" si="109"/>
        <v>1.5296176288613985</v>
      </c>
      <c r="AR103" s="292">
        <f t="shared" si="109"/>
        <v>1.5296147095433363</v>
      </c>
      <c r="AS103" s="292">
        <f t="shared" si="109"/>
        <v>1.5293762921351133</v>
      </c>
      <c r="AT103" s="292">
        <f t="shared" si="109"/>
        <v>1.5131404730041305</v>
      </c>
      <c r="AU103" s="292">
        <f t="shared" si="83"/>
        <v>1.2333120557684385</v>
      </c>
      <c r="AV103" s="292">
        <f t="shared" si="59"/>
        <v>6.4638227189173461E-2</v>
      </c>
      <c r="AW103" s="292">
        <v>41000</v>
      </c>
      <c r="AX103" s="292">
        <f t="shared" si="89"/>
        <v>8.6501206761630534E-3</v>
      </c>
      <c r="AY103" s="292">
        <f t="shared" si="90"/>
        <v>6.4638227189173461E-2</v>
      </c>
      <c r="AZ103" s="292">
        <f t="shared" si="91"/>
        <v>-5.5988106513010408E-2</v>
      </c>
      <c r="BA103" s="292">
        <f t="shared" si="92"/>
        <v>1.2438912520575738</v>
      </c>
      <c r="BB103" s="292">
        <f t="shared" si="93"/>
        <v>-0.7991729608291378</v>
      </c>
      <c r="BC103" s="292">
        <f t="shared" si="94"/>
        <v>0.60516306902236028</v>
      </c>
      <c r="BD103" s="292">
        <f t="shared" si="95"/>
        <v>0.31216707523691029</v>
      </c>
      <c r="BE103" s="292">
        <f t="shared" si="96"/>
        <v>6.7351992745583988</v>
      </c>
      <c r="BF103" s="292">
        <f t="shared" si="97"/>
        <v>6.7351636532305772</v>
      </c>
      <c r="BG103" s="292">
        <f t="shared" si="98"/>
        <v>6.7350301334169966</v>
      </c>
      <c r="BH103" s="292">
        <f t="shared" si="99"/>
        <v>6.7345297365952215</v>
      </c>
      <c r="BI103" s="292">
        <f t="shared" si="100"/>
        <v>6.7326554599184973</v>
      </c>
      <c r="BJ103" s="292">
        <f t="shared" si="101"/>
        <v>6.7256501625755263</v>
      </c>
      <c r="BK103" s="292">
        <f t="shared" si="102"/>
        <v>6.6996678188409193</v>
      </c>
      <c r="BL103" s="292">
        <f t="shared" si="103"/>
        <v>6.6056791649886977</v>
      </c>
    </row>
    <row r="104" spans="1:64" s="292" customFormat="1" ht="12.95" customHeight="1" x14ac:dyDescent="0.2">
      <c r="A104" s="294" t="s">
        <v>178</v>
      </c>
      <c r="C104" s="375">
        <v>26466.581999999999</v>
      </c>
      <c r="D104" s="247" t="s">
        <v>230</v>
      </c>
      <c r="E104" s="292">
        <f t="shared" si="65"/>
        <v>-30370.032416795391</v>
      </c>
      <c r="F104" s="292">
        <f t="shared" si="66"/>
        <v>-30370</v>
      </c>
      <c r="G104" s="292">
        <f t="shared" si="104"/>
        <v>-1.3950800002930919E-2</v>
      </c>
      <c r="I104" s="292">
        <f t="shared" si="105"/>
        <v>-1.3950800002930919E-2</v>
      </c>
      <c r="P104" s="292">
        <f t="shared" si="68"/>
        <v>-4.0497894501411585E-3</v>
      </c>
      <c r="Q104" s="292">
        <f t="shared" si="69"/>
        <v>-7.5853517389988176E-3</v>
      </c>
      <c r="R104" s="292">
        <f t="shared" si="70"/>
        <v>-1.1635141189139976E-2</v>
      </c>
      <c r="S104" s="377">
        <f t="shared" si="84"/>
        <v>11448.081999999999</v>
      </c>
      <c r="T104" s="294"/>
      <c r="U104" s="292">
        <f t="shared" si="106"/>
        <v>5.3622757418876756E-6</v>
      </c>
      <c r="V104" s="292">
        <f t="shared" si="107"/>
        <v>6.0000000000000001E-3</v>
      </c>
      <c r="W104" s="292">
        <f t="shared" si="86"/>
        <v>3.2173654451326057E-8</v>
      </c>
      <c r="Z104" s="292">
        <f t="shared" si="73"/>
        <v>-30370</v>
      </c>
      <c r="AA104" s="292">
        <f t="shared" si="74"/>
        <v>-4.5699496979165668E-3</v>
      </c>
      <c r="AC104" s="292">
        <f t="shared" si="87"/>
        <v>-1.4036779499409494E-2</v>
      </c>
      <c r="AF104" s="292">
        <f t="shared" si="88"/>
        <v>-9.3808503050143519E-3</v>
      </c>
      <c r="AG104" s="292">
        <f t="shared" si="108"/>
        <v>5.2800211467052717E-7</v>
      </c>
      <c r="AH104" s="292">
        <f t="shared" si="77"/>
        <v>8.5979496478575358E-5</v>
      </c>
      <c r="AI104" s="292">
        <f t="shared" si="78"/>
        <v>0.9220529160975528</v>
      </c>
      <c r="AJ104" s="292">
        <f t="shared" si="79"/>
        <v>0.30094156712573683</v>
      </c>
      <c r="AK104" s="292">
        <f t="shared" si="80"/>
        <v>0.28612988385004751</v>
      </c>
      <c r="AL104" s="292">
        <f t="shared" si="81"/>
        <v>1.8367609902582174</v>
      </c>
      <c r="AM104" s="292">
        <f t="shared" si="82"/>
        <v>1.3088604578054726</v>
      </c>
      <c r="AN104" s="292">
        <f t="shared" si="109"/>
        <v>1.5342209965529738</v>
      </c>
      <c r="AO104" s="292">
        <f t="shared" si="109"/>
        <v>1.5342209965500546</v>
      </c>
      <c r="AP104" s="292">
        <f t="shared" si="109"/>
        <v>1.534220996280858</v>
      </c>
      <c r="AQ104" s="292">
        <f t="shared" si="109"/>
        <v>1.5342209714569532</v>
      </c>
      <c r="AR104" s="292">
        <f t="shared" si="109"/>
        <v>1.5342186823999815</v>
      </c>
      <c r="AS104" s="292">
        <f t="shared" si="109"/>
        <v>1.5340082161699558</v>
      </c>
      <c r="AT104" s="292">
        <f t="shared" si="109"/>
        <v>1.5181346572898433</v>
      </c>
      <c r="AU104" s="292">
        <f t="shared" si="83"/>
        <v>1.2378623278526018</v>
      </c>
      <c r="AV104" s="292">
        <f t="shared" si="59"/>
        <v>6.8775880005413431E-2</v>
      </c>
      <c r="AW104" s="292">
        <v>42000</v>
      </c>
      <c r="AX104" s="292">
        <f t="shared" si="89"/>
        <v>1.6105096187696094E-2</v>
      </c>
      <c r="AY104" s="292">
        <f t="shared" si="90"/>
        <v>6.8775880005413431E-2</v>
      </c>
      <c r="AZ104" s="292">
        <f t="shared" si="91"/>
        <v>-5.2670783817717337E-2</v>
      </c>
      <c r="BA104" s="292">
        <f t="shared" si="92"/>
        <v>1.2197471426670172</v>
      </c>
      <c r="BB104" s="292">
        <f t="shared" si="93"/>
        <v>-0.71374813459972408</v>
      </c>
      <c r="BC104" s="292">
        <f t="shared" si="94"/>
        <v>0.73624602899174585</v>
      </c>
      <c r="BD104" s="292">
        <f t="shared" si="95"/>
        <v>0.38570537488542012</v>
      </c>
      <c r="BE104" s="292">
        <f t="shared" si="96"/>
        <v>6.8368022048751431</v>
      </c>
      <c r="BF104" s="292">
        <f t="shared" si="97"/>
        <v>6.8367703137073974</v>
      </c>
      <c r="BG104" s="292">
        <f t="shared" si="98"/>
        <v>6.8366438992319818</v>
      </c>
      <c r="BH104" s="292">
        <f t="shared" si="99"/>
        <v>6.8361428977236196</v>
      </c>
      <c r="BI104" s="292">
        <f t="shared" si="100"/>
        <v>6.834158866236244</v>
      </c>
      <c r="BJ104" s="292">
        <f t="shared" si="101"/>
        <v>6.8263254083414928</v>
      </c>
      <c r="BK104" s="292">
        <f t="shared" si="102"/>
        <v>6.7957478265547637</v>
      </c>
      <c r="BL104" s="292">
        <f t="shared" si="103"/>
        <v>6.6808902738178428</v>
      </c>
    </row>
    <row r="105" spans="1:64" s="292" customFormat="1" ht="12.95" customHeight="1" x14ac:dyDescent="0.2">
      <c r="A105" s="294" t="s">
        <v>178</v>
      </c>
      <c r="C105" s="375">
        <v>26801.546999999999</v>
      </c>
      <c r="D105" s="247" t="s">
        <v>230</v>
      </c>
      <c r="E105" s="292">
        <f t="shared" si="65"/>
        <v>-29591.69053908619</v>
      </c>
      <c r="F105" s="292">
        <f t="shared" si="66"/>
        <v>-29591.5</v>
      </c>
      <c r="G105" s="292">
        <f t="shared" si="104"/>
        <v>-8.199986000181525E-2</v>
      </c>
      <c r="I105" s="292">
        <f t="shared" si="105"/>
        <v>-8.199986000181525E-2</v>
      </c>
      <c r="P105" s="292">
        <f t="shared" si="68"/>
        <v>1.8564613069545601E-4</v>
      </c>
      <c r="Q105" s="292">
        <f t="shared" si="69"/>
        <v>-1.009975969188906E-2</v>
      </c>
      <c r="R105" s="292">
        <f t="shared" si="70"/>
        <v>-9.9141135611936042E-3</v>
      </c>
      <c r="S105" s="377">
        <f t="shared" si="84"/>
        <v>11783.046999999999</v>
      </c>
      <c r="T105" s="294"/>
      <c r="U105" s="292">
        <f t="shared" si="106"/>
        <v>5.1963548399015956E-3</v>
      </c>
      <c r="V105" s="292">
        <f t="shared" si="107"/>
        <v>6.0000000000000001E-3</v>
      </c>
      <c r="W105" s="292">
        <f t="shared" si="86"/>
        <v>3.1178129039409575E-5</v>
      </c>
      <c r="Z105" s="292">
        <f t="shared" si="73"/>
        <v>-29591.5</v>
      </c>
      <c r="AA105" s="292">
        <f t="shared" si="74"/>
        <v>-2.4978366524492368E-3</v>
      </c>
      <c r="AC105" s="292">
        <f t="shared" si="87"/>
        <v>-8.5806816495606758E-2</v>
      </c>
      <c r="AF105" s="292">
        <f t="shared" si="88"/>
        <v>-7.9502023349366013E-2</v>
      </c>
      <c r="AG105" s="292">
        <f t="shared" si="108"/>
        <v>3.792343029985883E-5</v>
      </c>
      <c r="AH105" s="292">
        <f t="shared" si="77"/>
        <v>3.8069564937915149E-3</v>
      </c>
      <c r="AI105" s="292">
        <f t="shared" si="78"/>
        <v>0.90611517708674327</v>
      </c>
      <c r="AJ105" s="292">
        <f t="shared" si="79"/>
        <v>0.35399559558435234</v>
      </c>
      <c r="AK105" s="292">
        <f t="shared" si="80"/>
        <v>0.28130356973825132</v>
      </c>
      <c r="AL105" s="292">
        <f t="shared" si="81"/>
        <v>1.8929210554897959</v>
      </c>
      <c r="AM105" s="292">
        <f t="shared" si="82"/>
        <v>1.3879732494753247</v>
      </c>
      <c r="AN105" s="292">
        <f t="shared" si="109"/>
        <v>1.5928987493086029</v>
      </c>
      <c r="AO105" s="292">
        <f t="shared" si="109"/>
        <v>1.5928987493087037</v>
      </c>
      <c r="AP105" s="292">
        <f t="shared" si="109"/>
        <v>1.5928987492933184</v>
      </c>
      <c r="AQ105" s="292">
        <f t="shared" si="109"/>
        <v>1.5928987516407529</v>
      </c>
      <c r="AR105" s="292">
        <f t="shared" si="109"/>
        <v>1.592898393474842</v>
      </c>
      <c r="AS105" s="292">
        <f t="shared" si="109"/>
        <v>1.5929529746278668</v>
      </c>
      <c r="AT105" s="292">
        <f t="shared" si="109"/>
        <v>1.5818778124122135</v>
      </c>
      <c r="AU105" s="292">
        <f t="shared" si="83"/>
        <v>1.2964141760760914</v>
      </c>
      <c r="AV105" s="292">
        <f t="shared" si="59"/>
        <v>7.3001048048325023E-2</v>
      </c>
      <c r="AW105" s="292">
        <v>43000</v>
      </c>
      <c r="AX105" s="292">
        <f t="shared" si="89"/>
        <v>2.4105716154671337E-2</v>
      </c>
      <c r="AY105" s="292">
        <f t="shared" si="90"/>
        <v>7.3001048048325023E-2</v>
      </c>
      <c r="AZ105" s="292">
        <f t="shared" si="91"/>
        <v>-4.8895331893653686E-2</v>
      </c>
      <c r="BA105" s="292">
        <f t="shared" si="92"/>
        <v>1.1930439327942848</v>
      </c>
      <c r="BB105" s="292">
        <f t="shared" si="93"/>
        <v>-0.62029653462039847</v>
      </c>
      <c r="BC105" s="292">
        <f t="shared" si="94"/>
        <v>0.86196044981865527</v>
      </c>
      <c r="BD105" s="292">
        <f t="shared" si="95"/>
        <v>0.45980795624696302</v>
      </c>
      <c r="BE105" s="292">
        <f t="shared" si="96"/>
        <v>6.9363027323959301</v>
      </c>
      <c r="BF105" s="292">
        <f t="shared" si="97"/>
        <v>6.9362771684074414</v>
      </c>
      <c r="BG105" s="292">
        <f t="shared" si="98"/>
        <v>6.9361686339413504</v>
      </c>
      <c r="BH105" s="292">
        <f t="shared" si="99"/>
        <v>6.9357079403120228</v>
      </c>
      <c r="BI105" s="292">
        <f t="shared" si="100"/>
        <v>6.9337542466607491</v>
      </c>
      <c r="BJ105" s="292">
        <f t="shared" si="101"/>
        <v>6.9255010824423771</v>
      </c>
      <c r="BK105" s="292">
        <f t="shared" si="102"/>
        <v>6.8911784245126322</v>
      </c>
      <c r="BL105" s="292">
        <f t="shared" si="103"/>
        <v>6.756101382646988</v>
      </c>
    </row>
    <row r="106" spans="1:64" s="292" customFormat="1" ht="12.95" customHeight="1" x14ac:dyDescent="0.2">
      <c r="A106" s="294" t="s">
        <v>178</v>
      </c>
      <c r="C106" s="375">
        <v>27125.69</v>
      </c>
      <c r="D106" s="247" t="s">
        <v>230</v>
      </c>
      <c r="E106" s="292">
        <f t="shared" si="65"/>
        <v>-28838.495216391893</v>
      </c>
      <c r="F106" s="292">
        <f t="shared" si="66"/>
        <v>-28838.5</v>
      </c>
      <c r="G106" s="292">
        <f t="shared" si="104"/>
        <v>2.0586599966918584E-3</v>
      </c>
      <c r="I106" s="292">
        <f t="shared" si="105"/>
        <v>2.0586599966918584E-3</v>
      </c>
      <c r="P106" s="292">
        <f t="shared" si="68"/>
        <v>4.2820472367361938E-3</v>
      </c>
      <c r="Q106" s="292">
        <f t="shared" si="69"/>
        <v>-1.2460364703643201E-2</v>
      </c>
      <c r="R106" s="292">
        <f t="shared" si="70"/>
        <v>-8.178317466907007E-3</v>
      </c>
      <c r="S106" s="377">
        <f t="shared" si="84"/>
        <v>12107.189999999999</v>
      </c>
      <c r="T106" s="294"/>
      <c r="U106" s="292">
        <f t="shared" si="106"/>
        <v>1.0479570759023107E-4</v>
      </c>
      <c r="V106" s="292">
        <f t="shared" si="107"/>
        <v>6.0000000000000001E-3</v>
      </c>
      <c r="W106" s="292">
        <f t="shared" si="86"/>
        <v>6.2877424554138638E-7</v>
      </c>
      <c r="Z106" s="292">
        <f t="shared" si="73"/>
        <v>-28838.5</v>
      </c>
      <c r="AA106" s="292">
        <f t="shared" si="74"/>
        <v>-5.1527321765181162E-4</v>
      </c>
      <c r="AC106" s="292">
        <f t="shared" si="87"/>
        <v>-5.2752527195923989E-3</v>
      </c>
      <c r="AF106" s="292">
        <f t="shared" si="88"/>
        <v>2.57393321434367E-3</v>
      </c>
      <c r="AG106" s="292">
        <f t="shared" si="108"/>
        <v>3.9750793151409224E-8</v>
      </c>
      <c r="AH106" s="292">
        <f t="shared" si="77"/>
        <v>7.3339127162842573E-3</v>
      </c>
      <c r="AI106" s="292">
        <f t="shared" si="78"/>
        <v>0.89147759841622731</v>
      </c>
      <c r="AJ106" s="292">
        <f t="shared" si="79"/>
        <v>0.40260328916031202</v>
      </c>
      <c r="AK106" s="292">
        <f t="shared" si="80"/>
        <v>0.27598722194229786</v>
      </c>
      <c r="AL106" s="292">
        <f t="shared" si="81"/>
        <v>1.9454401863089332</v>
      </c>
      <c r="AM106" s="292">
        <f t="shared" si="82"/>
        <v>1.467746968857194</v>
      </c>
      <c r="AN106" s="292">
        <f t="shared" si="109"/>
        <v>1.6487055746424319</v>
      </c>
      <c r="AO106" s="292">
        <f t="shared" si="109"/>
        <v>1.6487055746817694</v>
      </c>
      <c r="AP106" s="292">
        <f t="shared" si="109"/>
        <v>1.6487055729774638</v>
      </c>
      <c r="AQ106" s="292">
        <f t="shared" si="109"/>
        <v>1.648705646817092</v>
      </c>
      <c r="AR106" s="292">
        <f t="shared" si="109"/>
        <v>1.6487024476255978</v>
      </c>
      <c r="AS106" s="292">
        <f t="shared" si="109"/>
        <v>1.6488409364775261</v>
      </c>
      <c r="AT106" s="292">
        <f t="shared" si="109"/>
        <v>1.642602365574712</v>
      </c>
      <c r="AU106" s="292">
        <f t="shared" si="83"/>
        <v>1.3530481410244377</v>
      </c>
      <c r="AV106" s="292">
        <f t="shared" si="59"/>
        <v>7.7313731317908196E-2</v>
      </c>
      <c r="AW106" s="292">
        <v>44000</v>
      </c>
      <c r="AX106" s="292">
        <f t="shared" si="89"/>
        <v>3.2575014839828803E-2</v>
      </c>
      <c r="AY106" s="292">
        <f t="shared" si="90"/>
        <v>7.7313731317908196E-2</v>
      </c>
      <c r="AZ106" s="292">
        <f t="shared" si="91"/>
        <v>-4.4738716478079393E-2</v>
      </c>
      <c r="BA106" s="292">
        <f t="shared" si="92"/>
        <v>1.1646982926388376</v>
      </c>
      <c r="BB106" s="292">
        <f t="shared" si="93"/>
        <v>-0.52191149574855844</v>
      </c>
      <c r="BC106" s="292">
        <f t="shared" si="94"/>
        <v>0.98199082352926936</v>
      </c>
      <c r="BD106" s="292">
        <f t="shared" si="95"/>
        <v>0.53466743559975194</v>
      </c>
      <c r="BE106" s="292">
        <f t="shared" si="96"/>
        <v>7.0335274763042124</v>
      </c>
      <c r="BF106" s="292">
        <f t="shared" si="97"/>
        <v>7.0335090354976586</v>
      </c>
      <c r="BG106" s="292">
        <f t="shared" si="98"/>
        <v>7.0334240276371052</v>
      </c>
      <c r="BH106" s="292">
        <f t="shared" si="99"/>
        <v>7.0330322480713896</v>
      </c>
      <c r="BI106" s="292">
        <f t="shared" si="100"/>
        <v>7.0312284794154492</v>
      </c>
      <c r="BJ106" s="292">
        <f t="shared" si="101"/>
        <v>7.0229624196356912</v>
      </c>
      <c r="BK106" s="292">
        <f t="shared" si="102"/>
        <v>6.9858452908158926</v>
      </c>
      <c r="BL106" s="292">
        <f t="shared" si="103"/>
        <v>6.8313124914761332</v>
      </c>
    </row>
    <row r="107" spans="1:64" s="292" customFormat="1" ht="12.95" customHeight="1" x14ac:dyDescent="0.2">
      <c r="A107" s="294" t="s">
        <v>178</v>
      </c>
      <c r="C107" s="375">
        <v>27147.635999999999</v>
      </c>
      <c r="D107" s="247" t="s">
        <v>230</v>
      </c>
      <c r="E107" s="292">
        <f t="shared" si="65"/>
        <v>-28787.500363651441</v>
      </c>
      <c r="F107" s="292">
        <f t="shared" si="66"/>
        <v>-28787.5</v>
      </c>
      <c r="G107" s="292">
        <f t="shared" si="104"/>
        <v>-1.5650000204914249E-4</v>
      </c>
      <c r="I107" s="292">
        <f t="shared" si="105"/>
        <v>-1.5650000204914249E-4</v>
      </c>
      <c r="P107" s="292">
        <f t="shared" si="68"/>
        <v>4.5592612212329402E-3</v>
      </c>
      <c r="Q107" s="292">
        <f t="shared" si="69"/>
        <v>-1.2617706091395939E-2</v>
      </c>
      <c r="R107" s="292">
        <f t="shared" si="70"/>
        <v>-8.0584448701629986E-3</v>
      </c>
      <c r="S107" s="377">
        <f t="shared" si="84"/>
        <v>12129.135999999999</v>
      </c>
      <c r="T107" s="294"/>
      <c r="U107" s="292">
        <f t="shared" si="106"/>
        <v>6.2440732698710913E-5</v>
      </c>
      <c r="V107" s="292">
        <f t="shared" si="107"/>
        <v>6.0000000000000001E-3</v>
      </c>
      <c r="W107" s="292">
        <f t="shared" si="86"/>
        <v>3.746443961922655E-7</v>
      </c>
      <c r="Z107" s="292">
        <f t="shared" si="73"/>
        <v>-28787.5</v>
      </c>
      <c r="AA107" s="292">
        <f t="shared" si="74"/>
        <v>-3.81954632553555E-4</v>
      </c>
      <c r="AC107" s="292">
        <f t="shared" si="87"/>
        <v>-7.7265373745843968E-3</v>
      </c>
      <c r="AF107" s="292">
        <f t="shared" si="88"/>
        <v>2.254546305044125E-4</v>
      </c>
      <c r="AG107" s="292">
        <f t="shared" si="108"/>
        <v>3.0497874249528698E-10</v>
      </c>
      <c r="AH107" s="292">
        <f t="shared" si="77"/>
        <v>7.5700373725352543E-3</v>
      </c>
      <c r="AI107" s="292">
        <f t="shared" si="78"/>
        <v>0.89051341057714184</v>
      </c>
      <c r="AJ107" s="292">
        <f t="shared" si="79"/>
        <v>0.40580097730176545</v>
      </c>
      <c r="AK107" s="292">
        <f t="shared" si="80"/>
        <v>0.27560614118246218</v>
      </c>
      <c r="AL107" s="292">
        <f t="shared" si="81"/>
        <v>1.9489361923217439</v>
      </c>
      <c r="AM107" s="292">
        <f t="shared" si="82"/>
        <v>1.4732748499221355</v>
      </c>
      <c r="AN107" s="292">
        <f t="shared" si="109"/>
        <v>1.6524527758805667</v>
      </c>
      <c r="AO107" s="292">
        <f t="shared" si="109"/>
        <v>1.6524527759278242</v>
      </c>
      <c r="AP107" s="292">
        <f t="shared" si="109"/>
        <v>1.652452773974139</v>
      </c>
      <c r="AQ107" s="292">
        <f t="shared" si="109"/>
        <v>1.6524528547419741</v>
      </c>
      <c r="AR107" s="292">
        <f t="shared" si="109"/>
        <v>1.6524495156303201</v>
      </c>
      <c r="AS107" s="292">
        <f t="shared" si="109"/>
        <v>1.652587448081996</v>
      </c>
      <c r="AT107" s="292">
        <f t="shared" si="109"/>
        <v>1.646681742337007</v>
      </c>
      <c r="AU107" s="292">
        <f t="shared" si="83"/>
        <v>1.3568839075747241</v>
      </c>
    </row>
    <row r="108" spans="1:64" s="292" customFormat="1" ht="12.95" customHeight="1" x14ac:dyDescent="0.2">
      <c r="A108" s="294" t="s">
        <v>178</v>
      </c>
      <c r="C108" s="375">
        <v>28165.895</v>
      </c>
      <c r="D108" s="247" t="s">
        <v>230</v>
      </c>
      <c r="E108" s="292">
        <f t="shared" si="65"/>
        <v>-26421.421453752504</v>
      </c>
      <c r="F108" s="292">
        <f t="shared" si="66"/>
        <v>-26421.5</v>
      </c>
      <c r="G108" s="292">
        <f t="shared" si="104"/>
        <v>3.3802940000896342E-2</v>
      </c>
      <c r="I108" s="292">
        <f t="shared" si="105"/>
        <v>3.3802940000896342E-2</v>
      </c>
      <c r="P108" s="292">
        <f t="shared" si="68"/>
        <v>1.7326034909903441E-2</v>
      </c>
      <c r="Q108" s="292">
        <f t="shared" si="69"/>
        <v>-1.956283978504008E-2</v>
      </c>
      <c r="R108" s="292">
        <f t="shared" si="70"/>
        <v>-2.2368048751366387E-3</v>
      </c>
      <c r="S108" s="377">
        <f t="shared" si="84"/>
        <v>13147.395</v>
      </c>
      <c r="T108" s="294"/>
      <c r="U108" s="292">
        <f t="shared" si="106"/>
        <v>1.2988632107295455E-3</v>
      </c>
      <c r="V108" s="292">
        <f t="shared" si="107"/>
        <v>6.0000000000000001E-3</v>
      </c>
      <c r="W108" s="292">
        <f t="shared" si="86"/>
        <v>7.7931792643772731E-6</v>
      </c>
      <c r="Z108" s="292">
        <f t="shared" si="73"/>
        <v>-26421.5</v>
      </c>
      <c r="AA108" s="292">
        <f t="shared" si="74"/>
        <v>5.6253197940235242E-3</v>
      </c>
      <c r="AC108" s="292">
        <f t="shared" si="87"/>
        <v>1.5706466072713143E-2</v>
      </c>
      <c r="AF108" s="292">
        <f t="shared" si="88"/>
        <v>2.8177620206872818E-2</v>
      </c>
      <c r="AG108" s="292">
        <f t="shared" si="108"/>
        <v>4.763869683136604E-6</v>
      </c>
      <c r="AH108" s="292">
        <f t="shared" si="77"/>
        <v>1.8096473928183199E-2</v>
      </c>
      <c r="AI108" s="292">
        <f t="shared" si="78"/>
        <v>0.84942000944503204</v>
      </c>
      <c r="AJ108" s="292">
        <f t="shared" si="79"/>
        <v>0.54156585491899878</v>
      </c>
      <c r="AK108" s="292">
        <f t="shared" si="80"/>
        <v>0.25548331602161928</v>
      </c>
      <c r="AL108" s="292">
        <f t="shared" si="81"/>
        <v>2.1033797997626089</v>
      </c>
      <c r="AM108" s="292">
        <f t="shared" si="82"/>
        <v>1.7501612409887595</v>
      </c>
      <c r="AN108" s="292">
        <f t="shared" si="109"/>
        <v>1.8220769651282214</v>
      </c>
      <c r="AO108" s="292">
        <f t="shared" si="109"/>
        <v>1.8220769434256388</v>
      </c>
      <c r="AP108" s="292">
        <f t="shared" si="109"/>
        <v>1.8220772377485135</v>
      </c>
      <c r="AQ108" s="292">
        <f t="shared" si="109"/>
        <v>1.8220732462153573</v>
      </c>
      <c r="AR108" s="292">
        <f t="shared" si="109"/>
        <v>1.822127373103346</v>
      </c>
      <c r="AS108" s="292">
        <f t="shared" si="109"/>
        <v>1.821392414886789</v>
      </c>
      <c r="AT108" s="292">
        <f t="shared" si="109"/>
        <v>1.8311986451537803</v>
      </c>
      <c r="AU108" s="292">
        <f t="shared" si="83"/>
        <v>1.5348333910644816</v>
      </c>
    </row>
    <row r="109" spans="1:64" s="292" customFormat="1" ht="12.95" customHeight="1" x14ac:dyDescent="0.2">
      <c r="A109" s="294" t="s">
        <v>178</v>
      </c>
      <c r="C109" s="375">
        <v>28227.666000000001</v>
      </c>
      <c r="D109" s="247" t="s">
        <v>230</v>
      </c>
      <c r="E109" s="292">
        <f t="shared" si="65"/>
        <v>-26277.887185611129</v>
      </c>
      <c r="F109" s="292">
        <f t="shared" si="66"/>
        <v>-26278</v>
      </c>
      <c r="G109" s="292">
        <f t="shared" si="104"/>
        <v>4.8550480001722462E-2</v>
      </c>
      <c r="I109" s="292">
        <f t="shared" si="105"/>
        <v>4.8550480001722462E-2</v>
      </c>
      <c r="P109" s="292">
        <f t="shared" si="68"/>
        <v>1.8091333639353797E-2</v>
      </c>
      <c r="Q109" s="292">
        <f t="shared" si="69"/>
        <v>-1.9961759039204025E-2</v>
      </c>
      <c r="R109" s="292">
        <f t="shared" si="70"/>
        <v>-1.8704253998502278E-3</v>
      </c>
      <c r="S109" s="377">
        <f t="shared" si="84"/>
        <v>13209.166000000001</v>
      </c>
      <c r="T109" s="294"/>
      <c r="U109" s="292">
        <f t="shared" si="106"/>
        <v>2.5422677015143422E-3</v>
      </c>
      <c r="V109" s="292">
        <f t="shared" si="107"/>
        <v>6.0000000000000001E-3</v>
      </c>
      <c r="W109" s="292">
        <f t="shared" si="86"/>
        <v>1.5253606209086053E-5</v>
      </c>
      <c r="Z109" s="292">
        <f t="shared" si="73"/>
        <v>-26278</v>
      </c>
      <c r="AA109" s="292">
        <f t="shared" si="74"/>
        <v>5.9765594942412271E-3</v>
      </c>
      <c r="AC109" s="292">
        <f t="shared" si="87"/>
        <v>2.9844432875453363E-2</v>
      </c>
      <c r="AF109" s="292">
        <f t="shared" si="88"/>
        <v>4.2573920507481239E-2</v>
      </c>
      <c r="AG109" s="292">
        <f t="shared" si="108"/>
        <v>1.087523224426399E-5</v>
      </c>
      <c r="AH109" s="292">
        <f t="shared" si="77"/>
        <v>1.8706047126269099E-2</v>
      </c>
      <c r="AI109" s="292">
        <f t="shared" si="78"/>
        <v>0.84714806325805037</v>
      </c>
      <c r="AJ109" s="292">
        <f t="shared" si="79"/>
        <v>0.54903977717115093</v>
      </c>
      <c r="AK109" s="292">
        <f t="shared" si="80"/>
        <v>0.25413056438604908</v>
      </c>
      <c r="AL109" s="292">
        <f t="shared" si="81"/>
        <v>2.1122960841207856</v>
      </c>
      <c r="AM109" s="292">
        <f t="shared" si="82"/>
        <v>1.768417524641414</v>
      </c>
      <c r="AN109" s="292">
        <f t="shared" si="109"/>
        <v>1.8321151144764594</v>
      </c>
      <c r="AO109" s="292">
        <f t="shared" si="109"/>
        <v>1.8321150856368273</v>
      </c>
      <c r="AP109" s="292">
        <f t="shared" si="109"/>
        <v>1.8321154620499398</v>
      </c>
      <c r="AQ109" s="292">
        <f t="shared" si="109"/>
        <v>1.8321105490873331</v>
      </c>
      <c r="AR109" s="292">
        <f t="shared" si="109"/>
        <v>1.832174666221799</v>
      </c>
      <c r="AS109" s="292">
        <f t="shared" si="109"/>
        <v>1.8313366864583887</v>
      </c>
      <c r="AT109" s="292">
        <f t="shared" si="109"/>
        <v>1.842089257232004</v>
      </c>
      <c r="AU109" s="292">
        <f t="shared" si="83"/>
        <v>1.5456261851814639</v>
      </c>
    </row>
    <row r="110" spans="1:64" s="292" customFormat="1" ht="12.95" customHeight="1" x14ac:dyDescent="0.2">
      <c r="A110" s="294" t="s">
        <v>178</v>
      </c>
      <c r="C110" s="375">
        <v>28249.468000000001</v>
      </c>
      <c r="D110" s="247" t="s">
        <v>230</v>
      </c>
      <c r="E110" s="292">
        <f t="shared" si="65"/>
        <v>-26227.226938666478</v>
      </c>
      <c r="F110" s="292">
        <f t="shared" si="66"/>
        <v>-26227</v>
      </c>
      <c r="G110" s="292">
        <f t="shared" si="104"/>
        <v>-9.7664679997251369E-2</v>
      </c>
      <c r="I110" s="292">
        <f t="shared" si="105"/>
        <v>-9.7664679997251369E-2</v>
      </c>
      <c r="P110" s="292">
        <f t="shared" si="68"/>
        <v>1.8362987722544227E-2</v>
      </c>
      <c r="Q110" s="292">
        <f t="shared" si="69"/>
        <v>-2.0102920700136861E-2</v>
      </c>
      <c r="R110" s="292">
        <f t="shared" si="70"/>
        <v>-1.7399329775926349E-3</v>
      </c>
      <c r="S110" s="377">
        <f t="shared" si="84"/>
        <v>13230.968000000001</v>
      </c>
      <c r="T110" s="294"/>
      <c r="U110" s="292">
        <f t="shared" si="106"/>
        <v>9.2015570907855275E-3</v>
      </c>
      <c r="V110" s="292">
        <f t="shared" si="107"/>
        <v>6.0000000000000001E-3</v>
      </c>
      <c r="W110" s="292">
        <f t="shared" si="86"/>
        <v>5.5209342544713168E-5</v>
      </c>
      <c r="Z110" s="292">
        <f t="shared" si="73"/>
        <v>-26227</v>
      </c>
      <c r="AA110" s="292">
        <f t="shared" si="74"/>
        <v>6.1009825756638998E-3</v>
      </c>
      <c r="AC110" s="292">
        <f t="shared" si="87"/>
        <v>-0.11658652805646336</v>
      </c>
      <c r="AF110" s="292">
        <f t="shared" si="88"/>
        <v>-0.10376566257291527</v>
      </c>
      <c r="AG110" s="292">
        <f t="shared" si="108"/>
        <v>6.4603876375176643E-5</v>
      </c>
      <c r="AH110" s="292">
        <f t="shared" si="77"/>
        <v>1.8921848059211994E-2</v>
      </c>
      <c r="AI110" s="292">
        <f t="shared" si="78"/>
        <v>0.84634643618707928</v>
      </c>
      <c r="AJ110" s="292">
        <f t="shared" si="79"/>
        <v>0.55167597398744495</v>
      </c>
      <c r="AK110" s="292">
        <f t="shared" si="80"/>
        <v>0.25364668467875845</v>
      </c>
      <c r="AL110" s="292">
        <f t="shared" si="81"/>
        <v>2.1154534780626628</v>
      </c>
      <c r="AM110" s="292">
        <f t="shared" si="82"/>
        <v>1.7749515285345112</v>
      </c>
      <c r="AN110" s="292">
        <f t="shared" si="109"/>
        <v>1.8356762240481563</v>
      </c>
      <c r="AO110" s="292">
        <f t="shared" si="109"/>
        <v>1.8356761922695002</v>
      </c>
      <c r="AP110" s="292">
        <f t="shared" si="109"/>
        <v>1.8356766015946606</v>
      </c>
      <c r="AQ110" s="292">
        <f t="shared" si="109"/>
        <v>1.8356713292323494</v>
      </c>
      <c r="AR110" s="292">
        <f t="shared" si="109"/>
        <v>1.8357392326944186</v>
      </c>
      <c r="AS110" s="292">
        <f t="shared" si="109"/>
        <v>1.8348633905768796</v>
      </c>
      <c r="AT110" s="292">
        <f t="shared" si="109"/>
        <v>1.8459514713717593</v>
      </c>
      <c r="AU110" s="292">
        <f t="shared" si="83"/>
        <v>1.5494619517317503</v>
      </c>
    </row>
    <row r="111" spans="1:64" s="292" customFormat="1" ht="12.95" customHeight="1" x14ac:dyDescent="0.2">
      <c r="A111" s="294" t="s">
        <v>178</v>
      </c>
      <c r="C111" s="375">
        <v>28335.219000000001</v>
      </c>
      <c r="D111" s="247" t="s">
        <v>230</v>
      </c>
      <c r="E111" s="292">
        <f t="shared" si="65"/>
        <v>-26027.971510918975</v>
      </c>
      <c r="F111" s="292">
        <f t="shared" si="66"/>
        <v>-26028</v>
      </c>
      <c r="G111" s="292">
        <f t="shared" si="104"/>
        <v>1.2260480001714313E-2</v>
      </c>
      <c r="I111" s="292">
        <f t="shared" si="105"/>
        <v>1.2260480001714313E-2</v>
      </c>
      <c r="P111" s="292">
        <f t="shared" si="68"/>
        <v>1.9421232882006603E-2</v>
      </c>
      <c r="Q111" s="292">
        <f t="shared" si="69"/>
        <v>-2.0650645917915565E-2</v>
      </c>
      <c r="R111" s="292">
        <f t="shared" si="70"/>
        <v>-1.2294130359089619E-3</v>
      </c>
      <c r="S111" s="377">
        <f t="shared" si="84"/>
        <v>13316.719000000001</v>
      </c>
      <c r="T111" s="294"/>
      <c r="U111" s="292">
        <f t="shared" si="106"/>
        <v>1.8197721416651693E-4</v>
      </c>
      <c r="V111" s="292">
        <f t="shared" si="107"/>
        <v>6.0000000000000001E-3</v>
      </c>
      <c r="W111" s="292">
        <f t="shared" si="86"/>
        <v>1.0918632849991015E-6</v>
      </c>
      <c r="Z111" s="292">
        <f t="shared" si="73"/>
        <v>-26028</v>
      </c>
      <c r="AA111" s="292">
        <f t="shared" si="74"/>
        <v>6.5844000570795778E-3</v>
      </c>
      <c r="AC111" s="292">
        <f t="shared" si="87"/>
        <v>-7.4991613908366277E-3</v>
      </c>
      <c r="AF111" s="292">
        <f t="shared" si="88"/>
        <v>5.6760799446347356E-3</v>
      </c>
      <c r="AG111" s="292">
        <f t="shared" si="108"/>
        <v>1.9330730122730797E-7</v>
      </c>
      <c r="AH111" s="292">
        <f t="shared" si="77"/>
        <v>1.9759641392550941E-2</v>
      </c>
      <c r="AI111" s="292">
        <f t="shared" si="78"/>
        <v>0.84324753517356466</v>
      </c>
      <c r="AJ111" s="292">
        <f t="shared" si="79"/>
        <v>0.56186250346085476</v>
      </c>
      <c r="AK111" s="292">
        <f t="shared" si="80"/>
        <v>0.25174336752290805</v>
      </c>
      <c r="AL111" s="292">
        <f t="shared" si="81"/>
        <v>2.1277167276602369</v>
      </c>
      <c r="AM111" s="292">
        <f t="shared" si="82"/>
        <v>1.8006808924192923</v>
      </c>
      <c r="AN111" s="292">
        <f t="shared" ref="AN111:AT120" si="110">$AU111+$AB$7*SIN(AO111)</f>
        <v>1.84953947105524</v>
      </c>
      <c r="AO111" s="292">
        <f t="shared" si="110"/>
        <v>1.8495394254729922</v>
      </c>
      <c r="AP111" s="292">
        <f t="shared" si="110"/>
        <v>1.849539984099561</v>
      </c>
      <c r="AQ111" s="292">
        <f t="shared" si="110"/>
        <v>1.8495331378581841</v>
      </c>
      <c r="AR111" s="292">
        <f t="shared" si="110"/>
        <v>1.8496170305967987</v>
      </c>
      <c r="AS111" s="292">
        <f t="shared" si="110"/>
        <v>1.8485873210683823</v>
      </c>
      <c r="AT111" s="292">
        <f t="shared" si="110"/>
        <v>1.8609799575701946</v>
      </c>
      <c r="AU111" s="292">
        <f t="shared" si="83"/>
        <v>1.5644289623887504</v>
      </c>
    </row>
    <row r="112" spans="1:64" s="292" customFormat="1" ht="12.95" customHeight="1" x14ac:dyDescent="0.2">
      <c r="A112" s="294" t="s">
        <v>178</v>
      </c>
      <c r="C112" s="375">
        <v>28517.904999999999</v>
      </c>
      <c r="D112" s="247" t="s">
        <v>230</v>
      </c>
      <c r="E112" s="292">
        <f t="shared" si="65"/>
        <v>-25603.472938616847</v>
      </c>
      <c r="F112" s="292">
        <f t="shared" si="66"/>
        <v>-25603.5</v>
      </c>
      <c r="G112" s="292">
        <f t="shared" si="104"/>
        <v>1.1646059996564873E-2</v>
      </c>
      <c r="I112" s="292">
        <f t="shared" si="105"/>
        <v>1.1646059996564873E-2</v>
      </c>
      <c r="P112" s="292">
        <f t="shared" si="68"/>
        <v>2.1668803767132469E-2</v>
      </c>
      <c r="Q112" s="292">
        <f t="shared" si="69"/>
        <v>-2.1802637787699371E-2</v>
      </c>
      <c r="R112" s="292">
        <f t="shared" si="70"/>
        <v>-1.3383402056690169E-4</v>
      </c>
      <c r="S112" s="377">
        <f t="shared" si="84"/>
        <v>13499.404999999999</v>
      </c>
      <c r="T112" s="294"/>
      <c r="U112" s="292">
        <f t="shared" si="106"/>
        <v>1.3876590305485697E-4</v>
      </c>
      <c r="V112" s="292">
        <f t="shared" si="107"/>
        <v>6.0000000000000001E-3</v>
      </c>
      <c r="W112" s="292">
        <f t="shared" si="86"/>
        <v>8.3259541832914184E-7</v>
      </c>
      <c r="Z112" s="292">
        <f t="shared" si="73"/>
        <v>-25603.5</v>
      </c>
      <c r="AA112" s="292">
        <f t="shared" si="74"/>
        <v>7.6042864526286967E-3</v>
      </c>
      <c r="AC112" s="292">
        <f t="shared" si="87"/>
        <v>-9.8778286704044489E-3</v>
      </c>
      <c r="AF112" s="292">
        <f t="shared" si="88"/>
        <v>4.0417735439361759E-3</v>
      </c>
      <c r="AG112" s="292">
        <f t="shared" si="108"/>
        <v>9.8015600282774353E-8</v>
      </c>
      <c r="AH112" s="292">
        <f t="shared" si="77"/>
        <v>2.1523888666969321E-2</v>
      </c>
      <c r="AI112" s="292">
        <f t="shared" si="78"/>
        <v>0.83678966453847781</v>
      </c>
      <c r="AJ112" s="292">
        <f t="shared" si="79"/>
        <v>0.58306747290121008</v>
      </c>
      <c r="AK112" s="292">
        <f t="shared" si="80"/>
        <v>0.2476054214258529</v>
      </c>
      <c r="AL112" s="292">
        <f t="shared" si="81"/>
        <v>2.1535804557159053</v>
      </c>
      <c r="AM112" s="292">
        <f t="shared" si="82"/>
        <v>1.8568549092312792</v>
      </c>
      <c r="AN112" s="292">
        <f t="shared" si="110"/>
        <v>1.8789443391257334</v>
      </c>
      <c r="AO112" s="292">
        <f t="shared" si="110"/>
        <v>1.8789442483536891</v>
      </c>
      <c r="AP112" s="292">
        <f t="shared" si="110"/>
        <v>1.8789452575576915</v>
      </c>
      <c r="AQ112" s="292">
        <f t="shared" si="110"/>
        <v>1.8789340370429986</v>
      </c>
      <c r="AR112" s="292">
        <f t="shared" si="110"/>
        <v>1.8790587665367835</v>
      </c>
      <c r="AS112" s="292">
        <f t="shared" si="110"/>
        <v>1.8776694887641643</v>
      </c>
      <c r="AT112" s="292">
        <f t="shared" si="110"/>
        <v>1.8928162197480756</v>
      </c>
      <c r="AU112" s="292">
        <f t="shared" si="83"/>
        <v>1.5963560780867225</v>
      </c>
    </row>
    <row r="113" spans="1:47" s="292" customFormat="1" ht="12.95" customHeight="1" x14ac:dyDescent="0.2">
      <c r="A113" s="294" t="s">
        <v>178</v>
      </c>
      <c r="C113" s="375">
        <v>28582.717000000001</v>
      </c>
      <c r="D113" s="247" t="s">
        <v>230</v>
      </c>
      <c r="E113" s="292">
        <f t="shared" si="65"/>
        <v>-25452.872446690555</v>
      </c>
      <c r="F113" s="292">
        <f t="shared" si="66"/>
        <v>-25453</v>
      </c>
      <c r="G113" s="292">
        <f t="shared" si="104"/>
        <v>5.4893479999009287E-2</v>
      </c>
      <c r="I113" s="292">
        <f t="shared" si="105"/>
        <v>5.4893479999009287E-2</v>
      </c>
      <c r="P113" s="292">
        <f t="shared" si="68"/>
        <v>2.2462206175838162E-2</v>
      </c>
      <c r="Q113" s="292">
        <f t="shared" si="69"/>
        <v>-2.2205697874640232E-2</v>
      </c>
      <c r="R113" s="292">
        <f t="shared" si="70"/>
        <v>2.5650830119793022E-4</v>
      </c>
      <c r="S113" s="377">
        <f t="shared" si="84"/>
        <v>13564.217000000001</v>
      </c>
      <c r="T113" s="294"/>
      <c r="U113" s="292">
        <f t="shared" si="106"/>
        <v>2.9851986763074394E-3</v>
      </c>
      <c r="V113" s="292">
        <f t="shared" si="107"/>
        <v>6.0000000000000001E-3</v>
      </c>
      <c r="W113" s="292">
        <f t="shared" si="86"/>
        <v>1.7911192057844636E-5</v>
      </c>
      <c r="Z113" s="292">
        <f t="shared" si="73"/>
        <v>-25453</v>
      </c>
      <c r="AA113" s="292">
        <f t="shared" si="74"/>
        <v>7.9620698543794131E-3</v>
      </c>
      <c r="AC113" s="292">
        <f t="shared" si="87"/>
        <v>3.2751692809064668E-2</v>
      </c>
      <c r="AF113" s="292">
        <f t="shared" si="88"/>
        <v>4.693141014462987E-2</v>
      </c>
      <c r="AG113" s="292">
        <f t="shared" si="108"/>
        <v>1.3215343548980806E-5</v>
      </c>
      <c r="AH113" s="292">
        <f t="shared" si="77"/>
        <v>2.2141787189944619E-2</v>
      </c>
      <c r="AI113" s="292">
        <f t="shared" si="78"/>
        <v>0.8345493539815908</v>
      </c>
      <c r="AJ113" s="292">
        <f t="shared" si="79"/>
        <v>0.59041624815424076</v>
      </c>
      <c r="AK113" s="292">
        <f t="shared" si="80"/>
        <v>0.24611408341057583</v>
      </c>
      <c r="AL113" s="292">
        <f t="shared" si="81"/>
        <v>2.1626556296118102</v>
      </c>
      <c r="AM113" s="292">
        <f t="shared" si="82"/>
        <v>1.8772093269974515</v>
      </c>
      <c r="AN113" s="292">
        <f t="shared" si="110"/>
        <v>1.8893155987863348</v>
      </c>
      <c r="AO113" s="292">
        <f t="shared" si="110"/>
        <v>1.8893154854329546</v>
      </c>
      <c r="AP113" s="292">
        <f t="shared" si="110"/>
        <v>1.8893167059909945</v>
      </c>
      <c r="AQ113" s="292">
        <f t="shared" si="110"/>
        <v>1.8893035631199258</v>
      </c>
      <c r="AR113" s="292">
        <f t="shared" si="110"/>
        <v>1.8894450569636827</v>
      </c>
      <c r="AS113" s="292">
        <f t="shared" si="110"/>
        <v>1.8879185533636258</v>
      </c>
      <c r="AT113" s="292">
        <f t="shared" si="110"/>
        <v>1.9040307116767452</v>
      </c>
      <c r="AU113" s="292">
        <f t="shared" si="83"/>
        <v>1.607675349965509</v>
      </c>
    </row>
    <row r="114" spans="1:47" s="292" customFormat="1" ht="12.95" customHeight="1" x14ac:dyDescent="0.2">
      <c r="A114" s="294" t="s">
        <v>178</v>
      </c>
      <c r="C114" s="375">
        <v>29306.745999999999</v>
      </c>
      <c r="D114" s="247" t="s">
        <v>230</v>
      </c>
      <c r="E114" s="292">
        <f t="shared" si="65"/>
        <v>-23770.481476362565</v>
      </c>
      <c r="F114" s="292">
        <f t="shared" si="66"/>
        <v>-23770.5</v>
      </c>
      <c r="G114" s="292">
        <f t="shared" si="104"/>
        <v>7.9717799999343697E-3</v>
      </c>
      <c r="I114" s="292">
        <f t="shared" si="105"/>
        <v>7.9717799999343697E-3</v>
      </c>
      <c r="P114" s="292">
        <f t="shared" si="68"/>
        <v>3.1186562532780314E-2</v>
      </c>
      <c r="Q114" s="292">
        <f t="shared" si="69"/>
        <v>-2.6520611254841162E-2</v>
      </c>
      <c r="R114" s="292">
        <f t="shared" si="70"/>
        <v>4.6659512779391524E-3</v>
      </c>
      <c r="S114" s="377">
        <f t="shared" si="84"/>
        <v>14288.245999999999</v>
      </c>
      <c r="T114" s="294"/>
      <c r="U114" s="292">
        <f t="shared" si="106"/>
        <v>1.0928503539168531E-5</v>
      </c>
      <c r="V114" s="292">
        <f t="shared" si="107"/>
        <v>6.0000000000000001E-3</v>
      </c>
      <c r="W114" s="292">
        <f t="shared" si="86"/>
        <v>6.5571021235011192E-8</v>
      </c>
      <c r="Z114" s="292">
        <f t="shared" si="73"/>
        <v>-23770.5</v>
      </c>
      <c r="AA114" s="292">
        <f t="shared" si="74"/>
        <v>1.1817178372493027E-2</v>
      </c>
      <c r="AC114" s="292">
        <f t="shared" si="87"/>
        <v>-2.0798097748769968E-2</v>
      </c>
      <c r="AF114" s="292">
        <f t="shared" si="88"/>
        <v>-3.8453983725586574E-3</v>
      </c>
      <c r="AG114" s="292">
        <f t="shared" si="108"/>
        <v>8.8722531862060621E-8</v>
      </c>
      <c r="AH114" s="292">
        <f t="shared" si="77"/>
        <v>2.8769877748704337E-2</v>
      </c>
      <c r="AI114" s="292">
        <f t="shared" si="78"/>
        <v>0.81119002559019382</v>
      </c>
      <c r="AJ114" s="292">
        <f t="shared" si="79"/>
        <v>0.66678906296674767</v>
      </c>
      <c r="AK114" s="292">
        <f t="shared" si="80"/>
        <v>0.22868504954260815</v>
      </c>
      <c r="AL114" s="292">
        <f t="shared" si="81"/>
        <v>2.2609730324608743</v>
      </c>
      <c r="AM114" s="292">
        <f t="shared" si="82"/>
        <v>2.1224255028736638</v>
      </c>
      <c r="AN114" s="292">
        <f t="shared" si="110"/>
        <v>2.0034493687844699</v>
      </c>
      <c r="AO114" s="292">
        <f t="shared" si="110"/>
        <v>2.0034485702896743</v>
      </c>
      <c r="AP114" s="292">
        <f t="shared" si="110"/>
        <v>2.0034549920870353</v>
      </c>
      <c r="AQ114" s="292">
        <f t="shared" si="110"/>
        <v>2.0034033430331446</v>
      </c>
      <c r="AR114" s="292">
        <f t="shared" si="110"/>
        <v>2.0038185811618927</v>
      </c>
      <c r="AS114" s="292">
        <f t="shared" si="110"/>
        <v>2.0004695919024473</v>
      </c>
      <c r="AT114" s="292">
        <f t="shared" si="110"/>
        <v>2.026823829779417</v>
      </c>
      <c r="AU114" s="292">
        <f t="shared" si="83"/>
        <v>1.7342180405705458</v>
      </c>
    </row>
    <row r="115" spans="1:47" s="292" customFormat="1" ht="12.95" customHeight="1" x14ac:dyDescent="0.2">
      <c r="A115" s="294" t="s">
        <v>178</v>
      </c>
      <c r="C115" s="375">
        <v>29375.616000000002</v>
      </c>
      <c r="D115" s="247" t="s">
        <v>230</v>
      </c>
      <c r="E115" s="292">
        <f t="shared" si="65"/>
        <v>-23610.451607218522</v>
      </c>
      <c r="F115" s="292">
        <f t="shared" si="66"/>
        <v>-23610.5</v>
      </c>
      <c r="G115" s="292">
        <f t="shared" si="104"/>
        <v>2.0826179999858141E-2</v>
      </c>
      <c r="I115" s="292">
        <f t="shared" si="105"/>
        <v>2.0826179999858141E-2</v>
      </c>
      <c r="P115" s="292">
        <f t="shared" si="68"/>
        <v>3.2000414155681473E-2</v>
      </c>
      <c r="Q115" s="292">
        <f t="shared" si="69"/>
        <v>-2.6912681703956484E-2</v>
      </c>
      <c r="R115" s="292">
        <f t="shared" si="70"/>
        <v>5.0877324517249883E-3</v>
      </c>
      <c r="S115" s="377">
        <f t="shared" si="84"/>
        <v>14357.116000000002</v>
      </c>
      <c r="T115" s="294"/>
      <c r="U115" s="292">
        <f t="shared" si="106"/>
        <v>2.4769873122533844E-4</v>
      </c>
      <c r="V115" s="292">
        <f t="shared" si="107"/>
        <v>6.0000000000000001E-3</v>
      </c>
      <c r="W115" s="292">
        <f t="shared" si="86"/>
        <v>1.4861923873520308E-6</v>
      </c>
      <c r="Z115" s="292">
        <f t="shared" si="73"/>
        <v>-23610.5</v>
      </c>
      <c r="AA115" s="292">
        <f t="shared" si="74"/>
        <v>1.2169263783412276E-2</v>
      </c>
      <c r="AC115" s="292">
        <f t="shared" si="87"/>
        <v>-8.5465845306606607E-3</v>
      </c>
      <c r="AF115" s="292">
        <f t="shared" si="88"/>
        <v>8.6569162164458653E-3</v>
      </c>
      <c r="AG115" s="292">
        <f t="shared" si="108"/>
        <v>4.4965319027138039E-7</v>
      </c>
      <c r="AH115" s="292">
        <f t="shared" si="77"/>
        <v>2.9372764530518802E-2</v>
      </c>
      <c r="AI115" s="292">
        <f t="shared" si="78"/>
        <v>0.80912411637667025</v>
      </c>
      <c r="AJ115" s="292">
        <f t="shared" si="79"/>
        <v>0.67351940023498003</v>
      </c>
      <c r="AK115" s="292">
        <f t="shared" si="80"/>
        <v>0.226963555162387</v>
      </c>
      <c r="AL115" s="292">
        <f t="shared" si="81"/>
        <v>2.2700409634760526</v>
      </c>
      <c r="AM115" s="292">
        <f t="shared" si="82"/>
        <v>2.1476262571756761</v>
      </c>
      <c r="AN115" s="292">
        <f t="shared" si="110"/>
        <v>2.0141386911769072</v>
      </c>
      <c r="AO115" s="292">
        <f t="shared" si="110"/>
        <v>2.0141377653444525</v>
      </c>
      <c r="AP115" s="292">
        <f t="shared" si="110"/>
        <v>2.0141450432066699</v>
      </c>
      <c r="AQ115" s="292">
        <f t="shared" si="110"/>
        <v>2.0140878297624032</v>
      </c>
      <c r="AR115" s="292">
        <f t="shared" si="110"/>
        <v>2.0145374159629563</v>
      </c>
      <c r="AS115" s="292">
        <f t="shared" si="110"/>
        <v>2.0109929935967639</v>
      </c>
      <c r="AT115" s="292">
        <f t="shared" si="110"/>
        <v>2.0382558242776136</v>
      </c>
      <c r="AU115" s="292">
        <f t="shared" si="83"/>
        <v>1.7462518179832087</v>
      </c>
    </row>
    <row r="116" spans="1:47" s="292" customFormat="1" ht="12.95" customHeight="1" x14ac:dyDescent="0.2">
      <c r="A116" s="294" t="s">
        <v>178</v>
      </c>
      <c r="C116" s="375">
        <v>29826.207999999999</v>
      </c>
      <c r="D116" s="247" t="s">
        <v>230</v>
      </c>
      <c r="E116" s="292">
        <f t="shared" si="65"/>
        <v>-22563.432893738776</v>
      </c>
      <c r="F116" s="292">
        <f t="shared" si="66"/>
        <v>-22563.5</v>
      </c>
      <c r="G116" s="292">
        <f t="shared" si="104"/>
        <v>2.8879659999802243E-2</v>
      </c>
      <c r="I116" s="292">
        <f t="shared" si="105"/>
        <v>2.8879659999802243E-2</v>
      </c>
      <c r="P116" s="292">
        <f t="shared" si="68"/>
        <v>3.7246651311763836E-2</v>
      </c>
      <c r="Q116" s="292">
        <f t="shared" si="69"/>
        <v>-2.940000380653237E-2</v>
      </c>
      <c r="R116" s="292">
        <f t="shared" si="70"/>
        <v>7.846647505231466E-3</v>
      </c>
      <c r="S116" s="377">
        <f t="shared" si="84"/>
        <v>14807.707999999999</v>
      </c>
      <c r="T116" s="294"/>
      <c r="U116" s="292">
        <f t="shared" si="106"/>
        <v>4.4238761459677043E-4</v>
      </c>
      <c r="V116" s="292">
        <f t="shared" si="107"/>
        <v>6.0000000000000001E-3</v>
      </c>
      <c r="W116" s="292">
        <f t="shared" si="86"/>
        <v>2.6543256875806227E-6</v>
      </c>
      <c r="Z116" s="292">
        <f t="shared" si="73"/>
        <v>-22563.5</v>
      </c>
      <c r="AA116" s="292">
        <f t="shared" si="74"/>
        <v>1.4407273173015551E-2</v>
      </c>
      <c r="AC116" s="292">
        <f t="shared" si="87"/>
        <v>-4.3169976261721935E-3</v>
      </c>
      <c r="AF116" s="292">
        <f t="shared" si="88"/>
        <v>1.4472386826786691E-2</v>
      </c>
      <c r="AG116" s="292">
        <f t="shared" si="108"/>
        <v>1.2566998827848937E-6</v>
      </c>
      <c r="AH116" s="292">
        <f t="shared" si="77"/>
        <v>3.3196657625974436E-2</v>
      </c>
      <c r="AI116" s="292">
        <f t="shared" si="78"/>
        <v>0.79623757511446236</v>
      </c>
      <c r="AJ116" s="292">
        <f t="shared" si="79"/>
        <v>0.71540003373097749</v>
      </c>
      <c r="AK116" s="292">
        <f t="shared" si="80"/>
        <v>0.21546909877219622</v>
      </c>
      <c r="AL116" s="292">
        <f t="shared" si="81"/>
        <v>2.3282776188151746</v>
      </c>
      <c r="AM116" s="292">
        <f t="shared" si="82"/>
        <v>2.322000855815761</v>
      </c>
      <c r="AN116" s="292">
        <f t="shared" si="110"/>
        <v>2.0834339150296164</v>
      </c>
      <c r="AO116" s="292">
        <f t="shared" si="110"/>
        <v>2.08343173612124</v>
      </c>
      <c r="AP116" s="292">
        <f t="shared" si="110"/>
        <v>2.0834467159760095</v>
      </c>
      <c r="AQ116" s="292">
        <f t="shared" si="110"/>
        <v>2.083343722386148</v>
      </c>
      <c r="AR116" s="292">
        <f t="shared" si="110"/>
        <v>2.0840514718269114</v>
      </c>
      <c r="AS116" s="292">
        <f t="shared" si="110"/>
        <v>2.0791698674665677</v>
      </c>
      <c r="AT116" s="292">
        <f t="shared" si="110"/>
        <v>2.1120248183147816</v>
      </c>
      <c r="AU116" s="292">
        <f t="shared" si="83"/>
        <v>1.8249978489273238</v>
      </c>
    </row>
    <row r="117" spans="1:47" s="292" customFormat="1" ht="12.95" customHeight="1" x14ac:dyDescent="0.2">
      <c r="A117" s="294" t="s">
        <v>178</v>
      </c>
      <c r="C117" s="375">
        <v>30071.675999999999</v>
      </c>
      <c r="D117" s="247" t="s">
        <v>230</v>
      </c>
      <c r="E117" s="292">
        <f t="shared" si="65"/>
        <v>-21993.05084177059</v>
      </c>
      <c r="F117" s="292">
        <f t="shared" si="66"/>
        <v>-21993</v>
      </c>
      <c r="G117" s="292">
        <f t="shared" si="104"/>
        <v>-2.1880120002606418E-2</v>
      </c>
      <c r="I117" s="292">
        <f t="shared" si="105"/>
        <v>-2.1880120002606418E-2</v>
      </c>
      <c r="P117" s="292">
        <f t="shared" si="68"/>
        <v>4.0042166858200258E-2</v>
      </c>
      <c r="Q117" s="292">
        <f t="shared" si="69"/>
        <v>-3.0698154049663008E-2</v>
      </c>
      <c r="R117" s="292">
        <f t="shared" si="70"/>
        <v>9.3440128085372498E-3</v>
      </c>
      <c r="S117" s="377">
        <f t="shared" si="84"/>
        <v>15053.175999999999</v>
      </c>
      <c r="T117" s="294"/>
      <c r="U117" s="292">
        <f t="shared" si="106"/>
        <v>9.7494646980793862E-4</v>
      </c>
      <c r="V117" s="292">
        <f t="shared" si="107"/>
        <v>6.0000000000000001E-3</v>
      </c>
      <c r="W117" s="292">
        <f t="shared" si="86"/>
        <v>5.8496788188476319E-6</v>
      </c>
      <c r="Z117" s="292">
        <f t="shared" si="73"/>
        <v>-21993</v>
      </c>
      <c r="AA117" s="292">
        <f t="shared" si="74"/>
        <v>1.5577193460266231E-2</v>
      </c>
      <c r="AC117" s="292">
        <f t="shared" si="87"/>
        <v>-5.707045153128619E-2</v>
      </c>
      <c r="AF117" s="292">
        <f t="shared" si="88"/>
        <v>-3.7457313462872649E-2</v>
      </c>
      <c r="AG117" s="292">
        <f t="shared" si="108"/>
        <v>8.4183019911354046E-6</v>
      </c>
      <c r="AH117" s="292">
        <f t="shared" si="77"/>
        <v>3.5190331528679772E-2</v>
      </c>
      <c r="AI117" s="292">
        <f t="shared" si="78"/>
        <v>0.78966277162604182</v>
      </c>
      <c r="AJ117" s="292">
        <f t="shared" si="79"/>
        <v>0.73669435052408749</v>
      </c>
      <c r="AK117" s="292">
        <f t="shared" si="80"/>
        <v>0.20905575495761453</v>
      </c>
      <c r="AL117" s="292">
        <f t="shared" si="81"/>
        <v>2.3592500239737966</v>
      </c>
      <c r="AM117" s="292">
        <f t="shared" si="82"/>
        <v>2.4246844357003332</v>
      </c>
      <c r="AN117" s="292">
        <f t="shared" si="110"/>
        <v>2.1207375240171378</v>
      </c>
      <c r="AO117" s="292">
        <f t="shared" si="110"/>
        <v>2.1207342813683163</v>
      </c>
      <c r="AP117" s="292">
        <f t="shared" si="110"/>
        <v>2.1207552025581835</v>
      </c>
      <c r="AQ117" s="292">
        <f t="shared" si="110"/>
        <v>2.1206202089349717</v>
      </c>
      <c r="AR117" s="292">
        <f t="shared" si="110"/>
        <v>2.1214907307878401</v>
      </c>
      <c r="AS117" s="292">
        <f t="shared" si="110"/>
        <v>2.1158551605398044</v>
      </c>
      <c r="AT117" s="292">
        <f t="shared" si="110"/>
        <v>2.1514696552290178</v>
      </c>
      <c r="AU117" s="292">
        <f t="shared" si="83"/>
        <v>1.8679057865143514</v>
      </c>
    </row>
    <row r="118" spans="1:47" s="292" customFormat="1" ht="12.95" customHeight="1" x14ac:dyDescent="0.2">
      <c r="A118" s="294" t="s">
        <v>178</v>
      </c>
      <c r="C118" s="375">
        <v>30106.357</v>
      </c>
      <c r="D118" s="247" t="s">
        <v>230</v>
      </c>
      <c r="E118" s="292">
        <f t="shared" si="65"/>
        <v>-21912.464288964078</v>
      </c>
      <c r="F118" s="292">
        <f t="shared" si="66"/>
        <v>-21912.5</v>
      </c>
      <c r="G118" s="292">
        <f t="shared" si="104"/>
        <v>1.536850000047707E-2</v>
      </c>
      <c r="I118" s="292">
        <f t="shared" si="105"/>
        <v>1.536850000047707E-2</v>
      </c>
      <c r="P118" s="292">
        <f t="shared" si="68"/>
        <v>4.0432767625539684E-2</v>
      </c>
      <c r="Q118" s="292">
        <f t="shared" si="69"/>
        <v>-3.0878082066327837E-2</v>
      </c>
      <c r="R118" s="292">
        <f t="shared" si="70"/>
        <v>9.5546855592118472E-3</v>
      </c>
      <c r="S118" s="377">
        <f t="shared" si="84"/>
        <v>15087.857</v>
      </c>
      <c r="T118" s="294"/>
      <c r="U118" s="292">
        <f t="shared" si="106"/>
        <v>3.3800438357464051E-5</v>
      </c>
      <c r="V118" s="292">
        <f t="shared" si="107"/>
        <v>6.0000000000000001E-3</v>
      </c>
      <c r="W118" s="292">
        <f t="shared" si="86"/>
        <v>2.0280263014478432E-7</v>
      </c>
      <c r="Z118" s="292">
        <f t="shared" si="73"/>
        <v>-21912.5</v>
      </c>
      <c r="AA118" s="292">
        <f t="shared" si="74"/>
        <v>1.5739391652083098E-2</v>
      </c>
      <c r="AC118" s="292">
        <f t="shared" si="87"/>
        <v>-2.0097971753146766E-2</v>
      </c>
      <c r="AF118" s="292">
        <f t="shared" si="88"/>
        <v>-3.7089165160602774E-4</v>
      </c>
      <c r="AG118" s="292">
        <f t="shared" si="108"/>
        <v>8.2536370338628239E-10</v>
      </c>
      <c r="AH118" s="292">
        <f t="shared" si="77"/>
        <v>3.5466471753623836E-2</v>
      </c>
      <c r="AI118" s="292">
        <f t="shared" si="78"/>
        <v>0.78875964387544806</v>
      </c>
      <c r="AJ118" s="292">
        <f t="shared" si="79"/>
        <v>0.73961514071621959</v>
      </c>
      <c r="AK118" s="292">
        <f t="shared" si="80"/>
        <v>0.20814314849475418</v>
      </c>
      <c r="AL118" s="292">
        <f t="shared" si="81"/>
        <v>2.3635795000697639</v>
      </c>
      <c r="AM118" s="292">
        <f t="shared" si="82"/>
        <v>2.4396544717526583</v>
      </c>
      <c r="AN118" s="292">
        <f t="shared" si="110"/>
        <v>2.1259765746160619</v>
      </c>
      <c r="AO118" s="292">
        <f t="shared" si="110"/>
        <v>2.1259731562794628</v>
      </c>
      <c r="AP118" s="292">
        <f t="shared" si="110"/>
        <v>2.1259950243896371</v>
      </c>
      <c r="AQ118" s="292">
        <f t="shared" si="110"/>
        <v>2.1258551143080995</v>
      </c>
      <c r="AR118" s="292">
        <f t="shared" si="110"/>
        <v>2.126749701454401</v>
      </c>
      <c r="AS118" s="292">
        <f t="shared" si="110"/>
        <v>2.1210072484386289</v>
      </c>
      <c r="AT118" s="292">
        <f t="shared" si="110"/>
        <v>2.1569933084831945</v>
      </c>
      <c r="AU118" s="292">
        <f t="shared" si="83"/>
        <v>1.8739602807750977</v>
      </c>
    </row>
    <row r="119" spans="1:47" s="292" customFormat="1" ht="12.95" customHeight="1" x14ac:dyDescent="0.2">
      <c r="A119" s="294" t="s">
        <v>178</v>
      </c>
      <c r="C119" s="375">
        <v>30376.846000000001</v>
      </c>
      <c r="D119" s="247" t="s">
        <v>230</v>
      </c>
      <c r="E119" s="292">
        <f t="shared" si="65"/>
        <v>-21283.942156324294</v>
      </c>
      <c r="F119" s="292">
        <f t="shared" si="66"/>
        <v>-21284</v>
      </c>
      <c r="G119" s="292">
        <f t="shared" si="104"/>
        <v>2.4893440000596456E-2</v>
      </c>
      <c r="I119" s="292">
        <f t="shared" si="105"/>
        <v>2.4893440000596456E-2</v>
      </c>
      <c r="P119" s="292">
        <f t="shared" si="68"/>
        <v>4.3447826916728299E-2</v>
      </c>
      <c r="Q119" s="292">
        <f t="shared" si="69"/>
        <v>-3.2255256039160268E-2</v>
      </c>
      <c r="R119" s="292">
        <f t="shared" si="70"/>
        <v>1.1192570877568031E-2</v>
      </c>
      <c r="S119" s="377">
        <f t="shared" si="84"/>
        <v>15358.346000000001</v>
      </c>
      <c r="T119" s="294"/>
      <c r="U119" s="292">
        <f t="shared" si="106"/>
        <v>1.8771381472635368E-4</v>
      </c>
      <c r="V119" s="292">
        <f t="shared" si="107"/>
        <v>6.0000000000000001E-3</v>
      </c>
      <c r="W119" s="292">
        <f t="shared" si="86"/>
        <v>1.126282888358122E-6</v>
      </c>
      <c r="Z119" s="292">
        <f t="shared" si="73"/>
        <v>-21284</v>
      </c>
      <c r="AA119" s="292">
        <f t="shared" si="74"/>
        <v>1.6980846095071372E-2</v>
      </c>
      <c r="AC119" s="292">
        <f t="shared" si="87"/>
        <v>-1.2684584634870634E-2</v>
      </c>
      <c r="AF119" s="292">
        <f t="shared" si="88"/>
        <v>7.9125939055250845E-3</v>
      </c>
      <c r="AG119" s="292">
        <f t="shared" si="108"/>
        <v>3.7565485388251625E-7</v>
      </c>
      <c r="AH119" s="292">
        <f t="shared" si="77"/>
        <v>3.757802463546709E-2</v>
      </c>
      <c r="AI119" s="292">
        <f t="shared" si="78"/>
        <v>0.78191294274120537</v>
      </c>
      <c r="AJ119" s="292">
        <f t="shared" si="79"/>
        <v>0.76172224077586159</v>
      </c>
      <c r="AK119" s="292">
        <f t="shared" si="80"/>
        <v>0.20095794031870459</v>
      </c>
      <c r="AL119" s="292">
        <f t="shared" si="81"/>
        <v>2.3970483037093331</v>
      </c>
      <c r="AM119" s="292">
        <f t="shared" si="82"/>
        <v>2.5609541146170169</v>
      </c>
      <c r="AN119" s="292">
        <f t="shared" si="110"/>
        <v>2.1666779060427852</v>
      </c>
      <c r="AO119" s="292">
        <f t="shared" si="110"/>
        <v>2.1666728753672237</v>
      </c>
      <c r="AP119" s="292">
        <f t="shared" si="110"/>
        <v>2.1667031002147619</v>
      </c>
      <c r="AQ119" s="292">
        <f t="shared" si="110"/>
        <v>2.1665214857603967</v>
      </c>
      <c r="AR119" s="292">
        <f t="shared" si="110"/>
        <v>2.1676120362060782</v>
      </c>
      <c r="AS119" s="292">
        <f t="shared" si="110"/>
        <v>2.1610369434846897</v>
      </c>
      <c r="AT119" s="292">
        <f t="shared" si="110"/>
        <v>2.1997638497425127</v>
      </c>
      <c r="AU119" s="292">
        <f t="shared" si="83"/>
        <v>1.9212304626742154</v>
      </c>
    </row>
    <row r="120" spans="1:47" s="292" customFormat="1" ht="12.95" customHeight="1" x14ac:dyDescent="0.2">
      <c r="A120" s="294" t="s">
        <v>178</v>
      </c>
      <c r="C120" s="375">
        <v>31226.348000000002</v>
      </c>
      <c r="D120" s="247" t="s">
        <v>230</v>
      </c>
      <c r="E120" s="292">
        <f t="shared" si="65"/>
        <v>-19309.995678937928</v>
      </c>
      <c r="F120" s="292">
        <f t="shared" si="66"/>
        <v>-19310</v>
      </c>
      <c r="G120" s="292">
        <f t="shared" si="104"/>
        <v>1.8596000008983538E-3</v>
      </c>
      <c r="I120" s="292">
        <f t="shared" si="105"/>
        <v>1.8596000008983538E-3</v>
      </c>
      <c r="P120" s="292">
        <f t="shared" si="68"/>
        <v>5.2478700076877938E-2</v>
      </c>
      <c r="Q120" s="292">
        <f t="shared" si="69"/>
        <v>-3.6262438319519932E-2</v>
      </c>
      <c r="R120" s="292">
        <f t="shared" si="70"/>
        <v>1.6216261757358005E-2</v>
      </c>
      <c r="S120" s="377">
        <f t="shared" si="84"/>
        <v>16207.848000000002</v>
      </c>
      <c r="T120" s="294"/>
      <c r="U120" s="292">
        <f t="shared" si="106"/>
        <v>2.0611373678939112E-4</v>
      </c>
      <c r="V120" s="292">
        <f t="shared" si="107"/>
        <v>6.0000000000000001E-3</v>
      </c>
      <c r="W120" s="292">
        <f t="shared" si="86"/>
        <v>1.2366824207363468E-6</v>
      </c>
      <c r="Z120" s="292">
        <f t="shared" si="73"/>
        <v>-19310</v>
      </c>
      <c r="AA120" s="292">
        <f t="shared" si="74"/>
        <v>2.0584984891276602E-2</v>
      </c>
      <c r="AC120" s="292">
        <f t="shared" si="87"/>
        <v>-4.183058105673803E-2</v>
      </c>
      <c r="AF120" s="292">
        <f t="shared" si="88"/>
        <v>-1.8725384890378248E-2</v>
      </c>
      <c r="AG120" s="292">
        <f t="shared" si="108"/>
        <v>2.1038402357568358E-6</v>
      </c>
      <c r="AH120" s="292">
        <f t="shared" si="77"/>
        <v>4.3690181057636383E-2</v>
      </c>
      <c r="AI120" s="292">
        <f t="shared" si="78"/>
        <v>0.76265634274042426</v>
      </c>
      <c r="AJ120" s="292">
        <f t="shared" si="79"/>
        <v>0.82350486520462851</v>
      </c>
      <c r="AK120" s="292">
        <f t="shared" si="80"/>
        <v>0.17780339332978393</v>
      </c>
      <c r="AL120" s="292">
        <f t="shared" si="81"/>
        <v>2.498642803732948</v>
      </c>
      <c r="AM120" s="292">
        <f t="shared" si="82"/>
        <v>3.0027585757863848</v>
      </c>
      <c r="AN120" s="292">
        <f t="shared" si="110"/>
        <v>2.2923491323054779</v>
      </c>
      <c r="AO120" s="292">
        <f t="shared" si="110"/>
        <v>2.2923358785494505</v>
      </c>
      <c r="AP120" s="292">
        <f t="shared" si="110"/>
        <v>2.2924035357594774</v>
      </c>
      <c r="AQ120" s="292">
        <f t="shared" si="110"/>
        <v>2.2920581075805622</v>
      </c>
      <c r="AR120" s="292">
        <f t="shared" si="110"/>
        <v>2.2938202945787638</v>
      </c>
      <c r="AS120" s="292">
        <f t="shared" si="110"/>
        <v>2.2847932598296095</v>
      </c>
      <c r="AT120" s="292">
        <f t="shared" si="110"/>
        <v>2.3301065638585832</v>
      </c>
      <c r="AU120" s="292">
        <f t="shared" si="83"/>
        <v>2.0696971915029478</v>
      </c>
    </row>
    <row r="121" spans="1:47" s="292" customFormat="1" ht="12.95" customHeight="1" x14ac:dyDescent="0.2">
      <c r="A121" s="294" t="s">
        <v>178</v>
      </c>
      <c r="C121" s="375">
        <v>31238.34</v>
      </c>
      <c r="D121" s="247" t="s">
        <v>230</v>
      </c>
      <c r="E121" s="292">
        <f t="shared" si="65"/>
        <v>-19282.130451832149</v>
      </c>
      <c r="F121" s="292">
        <f t="shared" si="66"/>
        <v>-19282</v>
      </c>
      <c r="G121" s="292">
        <f t="shared" si="104"/>
        <v>-5.614088000220363E-2</v>
      </c>
      <c r="I121" s="292">
        <f t="shared" si="105"/>
        <v>-5.614088000220363E-2</v>
      </c>
      <c r="P121" s="292">
        <f t="shared" si="68"/>
        <v>5.2601584571426906E-2</v>
      </c>
      <c r="Q121" s="292">
        <f t="shared" si="69"/>
        <v>-3.6315805075932288E-2</v>
      </c>
      <c r="R121" s="292">
        <f t="shared" si="70"/>
        <v>1.6285779495494618E-2</v>
      </c>
      <c r="S121" s="377">
        <f t="shared" si="84"/>
        <v>16219.84</v>
      </c>
      <c r="T121" s="294"/>
      <c r="U121" s="292">
        <f t="shared" si="106"/>
        <v>5.2456210059955242E-3</v>
      </c>
      <c r="V121" s="292">
        <f t="shared" si="107"/>
        <v>6.0000000000000001E-3</v>
      </c>
      <c r="W121" s="292">
        <f t="shared" si="86"/>
        <v>3.1473726035973145E-5</v>
      </c>
      <c r="Z121" s="292">
        <f t="shared" si="73"/>
        <v>-19282</v>
      </c>
      <c r="AA121" s="292">
        <f t="shared" si="74"/>
        <v>2.0632814484043992E-2</v>
      </c>
      <c r="AC121" s="292">
        <f t="shared" si="87"/>
        <v>-9.9912012493933028E-2</v>
      </c>
      <c r="AF121" s="292">
        <f t="shared" si="88"/>
        <v>-7.6773694486247629E-2</v>
      </c>
      <c r="AG121" s="292">
        <f t="shared" si="108"/>
        <v>3.5365200990406133E-5</v>
      </c>
      <c r="AH121" s="292">
        <f t="shared" si="77"/>
        <v>4.3771132491729405E-2</v>
      </c>
      <c r="AI121" s="292">
        <f t="shared" si="78"/>
        <v>0.76240661647937935</v>
      </c>
      <c r="AJ121" s="292">
        <f t="shared" si="79"/>
        <v>0.82430158999780934</v>
      </c>
      <c r="AK121" s="292">
        <f t="shared" si="80"/>
        <v>0.1774695535244287</v>
      </c>
      <c r="AL121" s="292">
        <f t="shared" si="81"/>
        <v>2.5000486311235628</v>
      </c>
      <c r="AM121" s="292">
        <f t="shared" si="82"/>
        <v>3.009814245757076</v>
      </c>
      <c r="AN121" s="292">
        <f t="shared" ref="AN121:AT130" si="111">$AU121+$AB$7*SIN(AO121)</f>
        <v>2.294109828849459</v>
      </c>
      <c r="AO121" s="292">
        <f t="shared" si="111"/>
        <v>2.2940964220329141</v>
      </c>
      <c r="AP121" s="292">
        <f t="shared" si="111"/>
        <v>2.294164723992143</v>
      </c>
      <c r="AQ121" s="292">
        <f t="shared" si="111"/>
        <v>2.2938166997802583</v>
      </c>
      <c r="AR121" s="292">
        <f t="shared" si="111"/>
        <v>2.2955885858783018</v>
      </c>
      <c r="AS121" s="292">
        <f t="shared" si="111"/>
        <v>2.2865300070198629</v>
      </c>
      <c r="AT121" s="292">
        <f t="shared" si="111"/>
        <v>2.3319130881504591</v>
      </c>
      <c r="AU121" s="292">
        <f t="shared" si="83"/>
        <v>2.071803102550164</v>
      </c>
    </row>
    <row r="122" spans="1:47" s="292" customFormat="1" ht="12.95" customHeight="1" x14ac:dyDescent="0.2">
      <c r="A122" s="294" t="s">
        <v>178</v>
      </c>
      <c r="C122" s="375">
        <v>31451.832999999999</v>
      </c>
      <c r="D122" s="247" t="s">
        <v>230</v>
      </c>
      <c r="E122" s="292">
        <f t="shared" si="65"/>
        <v>-18786.047152091072</v>
      </c>
      <c r="F122" s="292">
        <f t="shared" si="66"/>
        <v>-18786</v>
      </c>
      <c r="G122" s="292">
        <f t="shared" si="104"/>
        <v>-2.0292240002163453E-2</v>
      </c>
      <c r="I122" s="292">
        <f t="shared" si="105"/>
        <v>-2.0292240002163453E-2</v>
      </c>
      <c r="P122" s="292">
        <f t="shared" si="68"/>
        <v>5.4752415158298144E-2</v>
      </c>
      <c r="Q122" s="292">
        <f t="shared" si="69"/>
        <v>-3.7245057811385006E-2</v>
      </c>
      <c r="R122" s="292">
        <f t="shared" si="70"/>
        <v>1.7507357346913138E-2</v>
      </c>
      <c r="S122" s="377">
        <f t="shared" si="84"/>
        <v>16433.332999999999</v>
      </c>
      <c r="T122" s="294"/>
      <c r="U122" s="292">
        <f t="shared" si="106"/>
        <v>1.4288095597523181E-3</v>
      </c>
      <c r="V122" s="292">
        <f t="shared" si="107"/>
        <v>6.0000000000000001E-3</v>
      </c>
      <c r="W122" s="292">
        <f t="shared" si="86"/>
        <v>8.5728573585139095E-6</v>
      </c>
      <c r="Z122" s="292">
        <f t="shared" si="73"/>
        <v>-18786</v>
      </c>
      <c r="AA122" s="292">
        <f t="shared" si="74"/>
        <v>2.1464541429813952E-2</v>
      </c>
      <c r="AC122" s="292">
        <f t="shared" si="87"/>
        <v>-6.5470456421551831E-2</v>
      </c>
      <c r="AF122" s="292">
        <f t="shared" si="88"/>
        <v>-4.1756781431977405E-2</v>
      </c>
      <c r="AG122" s="292">
        <f t="shared" si="108"/>
        <v>1.0461772773347598E-5</v>
      </c>
      <c r="AH122" s="292">
        <f t="shared" si="77"/>
        <v>4.5178216419388371E-2</v>
      </c>
      <c r="AI122" s="292">
        <f t="shared" si="78"/>
        <v>0.75808690091780873</v>
      </c>
      <c r="AJ122" s="292">
        <f t="shared" si="79"/>
        <v>0.83806171866917134</v>
      </c>
      <c r="AK122" s="292">
        <f t="shared" si="80"/>
        <v>0.17153457614541365</v>
      </c>
      <c r="AL122" s="292">
        <f t="shared" si="81"/>
        <v>2.5248018911914576</v>
      </c>
      <c r="AM122" s="292">
        <f t="shared" si="82"/>
        <v>3.1391345001550639</v>
      </c>
      <c r="AN122" s="292">
        <f t="shared" si="111"/>
        <v>2.3252052363133537</v>
      </c>
      <c r="AO122" s="292">
        <f t="shared" si="111"/>
        <v>2.32518895424296</v>
      </c>
      <c r="AP122" s="292">
        <f t="shared" si="111"/>
        <v>2.325269120177583</v>
      </c>
      <c r="AQ122" s="292">
        <f t="shared" si="111"/>
        <v>2.3248743514070132</v>
      </c>
      <c r="AR122" s="292">
        <f t="shared" si="111"/>
        <v>2.3268167501996704</v>
      </c>
      <c r="AS122" s="292">
        <f t="shared" si="111"/>
        <v>2.3172203463339578</v>
      </c>
      <c r="AT122" s="292">
        <f t="shared" si="111"/>
        <v>2.3637244179503156</v>
      </c>
      <c r="AU122" s="292">
        <f t="shared" si="83"/>
        <v>2.10910781252942</v>
      </c>
    </row>
    <row r="123" spans="1:47" s="292" customFormat="1" ht="12.95" customHeight="1" x14ac:dyDescent="0.2">
      <c r="A123" s="294" t="s">
        <v>178</v>
      </c>
      <c r="C123" s="375">
        <v>31911.254000000001</v>
      </c>
      <c r="D123" s="247" t="s">
        <v>230</v>
      </c>
      <c r="E123" s="292">
        <f t="shared" si="65"/>
        <v>-17718.51292075633</v>
      </c>
      <c r="F123" s="292">
        <f t="shared" si="66"/>
        <v>-17718.5</v>
      </c>
      <c r="G123" s="292">
        <f t="shared" si="104"/>
        <v>-5.5605399975320324E-3</v>
      </c>
      <c r="I123" s="292">
        <f t="shared" si="105"/>
        <v>-5.5605399975320324E-3</v>
      </c>
      <c r="P123" s="292">
        <f t="shared" si="68"/>
        <v>5.9207516540980991E-2</v>
      </c>
      <c r="Q123" s="292">
        <f t="shared" si="69"/>
        <v>-3.9141614067839448E-2</v>
      </c>
      <c r="R123" s="292">
        <f t="shared" si="70"/>
        <v>2.0065902473141543E-2</v>
      </c>
      <c r="S123" s="377">
        <f t="shared" si="84"/>
        <v>16892.754000000001</v>
      </c>
      <c r="T123" s="294"/>
      <c r="U123" s="292">
        <f t="shared" si="106"/>
        <v>6.5671455370274238E-4</v>
      </c>
      <c r="V123" s="292">
        <f t="shared" si="107"/>
        <v>6.0000000000000001E-3</v>
      </c>
      <c r="W123" s="292">
        <f t="shared" si="86"/>
        <v>3.9402873222164539E-6</v>
      </c>
      <c r="Z123" s="292">
        <f t="shared" si="73"/>
        <v>-17718.5</v>
      </c>
      <c r="AA123" s="292">
        <f t="shared" si="74"/>
        <v>2.3153897351342816E-2</v>
      </c>
      <c r="AC123" s="292">
        <f t="shared" si="87"/>
        <v>-5.3593372799946304E-2</v>
      </c>
      <c r="AF123" s="292">
        <f t="shared" si="88"/>
        <v>-2.8714437348874848E-2</v>
      </c>
      <c r="AG123" s="292">
        <f t="shared" si="108"/>
        <v>4.947113473574753E-6</v>
      </c>
      <c r="AH123" s="292">
        <f t="shared" si="77"/>
        <v>4.8032832802414271E-2</v>
      </c>
      <c r="AI123" s="292">
        <f t="shared" si="78"/>
        <v>0.74944059849304212</v>
      </c>
      <c r="AJ123" s="292">
        <f t="shared" si="79"/>
        <v>0.86546769058772266</v>
      </c>
      <c r="AK123" s="292">
        <f t="shared" si="80"/>
        <v>0.15863809327337461</v>
      </c>
      <c r="AL123" s="292">
        <f t="shared" si="81"/>
        <v>2.5771643522879972</v>
      </c>
      <c r="AM123" s="292">
        <f t="shared" si="82"/>
        <v>3.448833739002946</v>
      </c>
      <c r="AN123" s="292">
        <f t="shared" si="111"/>
        <v>2.391553911432966</v>
      </c>
      <c r="AO123" s="292">
        <f t="shared" si="111"/>
        <v>2.391530483254626</v>
      </c>
      <c r="AP123" s="292">
        <f t="shared" si="111"/>
        <v>2.3916384542723716</v>
      </c>
      <c r="AQ123" s="292">
        <f t="shared" si="111"/>
        <v>2.3911407690717907</v>
      </c>
      <c r="AR123" s="292">
        <f t="shared" si="111"/>
        <v>2.3934329005330186</v>
      </c>
      <c r="AS123" s="292">
        <f t="shared" si="111"/>
        <v>2.3828352136757966</v>
      </c>
      <c r="AT123" s="292">
        <f t="shared" si="111"/>
        <v>2.4309981404621159</v>
      </c>
      <c r="AU123" s="292">
        <f t="shared" si="83"/>
        <v>2.1893956712045326</v>
      </c>
    </row>
    <row r="124" spans="1:47" s="292" customFormat="1" ht="12.95" customHeight="1" x14ac:dyDescent="0.2">
      <c r="A124" s="294" t="s">
        <v>178</v>
      </c>
      <c r="C124" s="375">
        <v>31918.607</v>
      </c>
      <c r="D124" s="247" t="s">
        <v>230</v>
      </c>
      <c r="E124" s="292">
        <f t="shared" si="65"/>
        <v>-17701.427112308298</v>
      </c>
      <c r="F124" s="292">
        <f t="shared" si="66"/>
        <v>-17701.5</v>
      </c>
      <c r="G124" s="292">
        <f t="shared" si="104"/>
        <v>3.1367740000860067E-2</v>
      </c>
      <c r="I124" s="292">
        <f t="shared" si="105"/>
        <v>3.1367740000860067E-2</v>
      </c>
      <c r="P124" s="292">
        <f t="shared" si="68"/>
        <v>5.9276466243346385E-2</v>
      </c>
      <c r="Q124" s="292">
        <f t="shared" si="69"/>
        <v>-3.917067468314369E-2</v>
      </c>
      <c r="R124" s="292">
        <f t="shared" si="70"/>
        <v>2.0105791560202695E-2</v>
      </c>
      <c r="S124" s="377">
        <f t="shared" si="84"/>
        <v>16900.107</v>
      </c>
      <c r="T124" s="294"/>
      <c r="U124" s="292">
        <f t="shared" si="106"/>
        <v>1.2683148268002501E-4</v>
      </c>
      <c r="V124" s="292">
        <f t="shared" si="107"/>
        <v>6.0000000000000001E-3</v>
      </c>
      <c r="W124" s="292">
        <f t="shared" si="86"/>
        <v>7.6098889608015013E-7</v>
      </c>
      <c r="Z124" s="292">
        <f t="shared" si="73"/>
        <v>-17701.5</v>
      </c>
      <c r="AA124" s="292">
        <f t="shared" si="74"/>
        <v>2.3179679022312584E-2</v>
      </c>
      <c r="AC124" s="292">
        <f t="shared" si="87"/>
        <v>-1.6708624576358723E-2</v>
      </c>
      <c r="AF124" s="292">
        <f t="shared" si="88"/>
        <v>8.1880609785474831E-3</v>
      </c>
      <c r="AG124" s="292">
        <f t="shared" si="108"/>
        <v>4.022660555304718E-7</v>
      </c>
      <c r="AH124" s="292">
        <f t="shared" si="77"/>
        <v>4.807636457721879E-2</v>
      </c>
      <c r="AI124" s="292">
        <f t="shared" si="78"/>
        <v>0.74930991095542065</v>
      </c>
      <c r="AJ124" s="292">
        <f t="shared" si="79"/>
        <v>0.86588036478836083</v>
      </c>
      <c r="AK124" s="292">
        <f t="shared" si="80"/>
        <v>0.15843149174251217</v>
      </c>
      <c r="AL124" s="292">
        <f t="shared" si="81"/>
        <v>2.5779886983394436</v>
      </c>
      <c r="AM124" s="292">
        <f t="shared" si="82"/>
        <v>3.4541560512434946</v>
      </c>
      <c r="AN124" s="292">
        <f t="shared" si="111"/>
        <v>2.3926044705247596</v>
      </c>
      <c r="AO124" s="292">
        <f t="shared" si="111"/>
        <v>2.3925809193887897</v>
      </c>
      <c r="AP124" s="292">
        <f t="shared" si="111"/>
        <v>2.3926893509942055</v>
      </c>
      <c r="AQ124" s="292">
        <f t="shared" si="111"/>
        <v>2.3921900311287518</v>
      </c>
      <c r="AR124" s="292">
        <f t="shared" si="111"/>
        <v>2.394487444235506</v>
      </c>
      <c r="AS124" s="292">
        <f t="shared" si="111"/>
        <v>2.3838757595674069</v>
      </c>
      <c r="AT124" s="292">
        <f t="shared" si="111"/>
        <v>2.4320566506423185</v>
      </c>
      <c r="AU124" s="292">
        <f t="shared" si="83"/>
        <v>2.1906742600546281</v>
      </c>
    </row>
    <row r="125" spans="1:47" s="292" customFormat="1" ht="12.95" customHeight="1" x14ac:dyDescent="0.2">
      <c r="A125" s="294" t="s">
        <v>178</v>
      </c>
      <c r="C125" s="375">
        <v>31943.350999999999</v>
      </c>
      <c r="D125" s="247" t="s">
        <v>230</v>
      </c>
      <c r="E125" s="292">
        <f t="shared" si="65"/>
        <v>-17643.930683063347</v>
      </c>
      <c r="F125" s="292">
        <f t="shared" si="66"/>
        <v>-17644</v>
      </c>
      <c r="G125" s="292">
        <f t="shared" si="104"/>
        <v>2.9831039999407949E-2</v>
      </c>
      <c r="I125" s="292">
        <f t="shared" si="105"/>
        <v>2.9831039999407949E-2</v>
      </c>
      <c r="P125" s="292">
        <f t="shared" si="68"/>
        <v>5.9509201645040893E-2</v>
      </c>
      <c r="Q125" s="292">
        <f t="shared" si="69"/>
        <v>-3.9268702559470237E-2</v>
      </c>
      <c r="R125" s="292">
        <f t="shared" si="70"/>
        <v>2.0240499085570657E-2</v>
      </c>
      <c r="S125" s="377">
        <f t="shared" si="84"/>
        <v>16924.850999999999</v>
      </c>
      <c r="T125" s="294"/>
      <c r="U125" s="292">
        <f t="shared" si="106"/>
        <v>9.1978475019987042E-5</v>
      </c>
      <c r="V125" s="292">
        <f t="shared" si="107"/>
        <v>6.0000000000000001E-3</v>
      </c>
      <c r="W125" s="292">
        <f t="shared" si="86"/>
        <v>5.5187085011992228E-7</v>
      </c>
      <c r="Z125" s="292">
        <f t="shared" si="73"/>
        <v>-17644</v>
      </c>
      <c r="AA125" s="292">
        <f t="shared" si="74"/>
        <v>2.3266619793393926E-2</v>
      </c>
      <c r="AC125" s="292">
        <f t="shared" si="87"/>
        <v>-1.8392115018127729E-2</v>
      </c>
      <c r="AF125" s="292">
        <f t="shared" si="88"/>
        <v>6.5644202060140232E-3</v>
      </c>
      <c r="AG125" s="292">
        <f t="shared" si="108"/>
        <v>2.5854967584675118E-7</v>
      </c>
      <c r="AH125" s="292">
        <f t="shared" si="77"/>
        <v>4.8223155017535678E-2</v>
      </c>
      <c r="AI125" s="292">
        <f t="shared" si="78"/>
        <v>0.74886947791066372</v>
      </c>
      <c r="AJ125" s="292">
        <f t="shared" si="79"/>
        <v>0.86727075394904651</v>
      </c>
      <c r="AK125" s="292">
        <f t="shared" si="80"/>
        <v>0.15773242911993149</v>
      </c>
      <c r="AL125" s="292">
        <f t="shared" si="81"/>
        <v>2.5807748021975621</v>
      </c>
      <c r="AM125" s="292">
        <f t="shared" si="82"/>
        <v>3.4722569861537842</v>
      </c>
      <c r="AN125" s="292">
        <f t="shared" si="111"/>
        <v>2.3961564778132458</v>
      </c>
      <c r="AO125" s="292">
        <f t="shared" si="111"/>
        <v>2.3961325089695511</v>
      </c>
      <c r="AP125" s="292">
        <f t="shared" si="111"/>
        <v>2.3962425011892741</v>
      </c>
      <c r="AQ125" s="292">
        <f t="shared" si="111"/>
        <v>2.395737658568319</v>
      </c>
      <c r="AR125" s="292">
        <f t="shared" si="111"/>
        <v>2.3980528530256788</v>
      </c>
      <c r="AS125" s="292">
        <f t="shared" si="111"/>
        <v>2.3873943097866541</v>
      </c>
      <c r="AT125" s="292">
        <f t="shared" si="111"/>
        <v>2.435633983205352</v>
      </c>
      <c r="AU125" s="292">
        <f t="shared" si="83"/>
        <v>2.1949988988123037</v>
      </c>
    </row>
    <row r="126" spans="1:47" s="292" customFormat="1" ht="12.95" customHeight="1" x14ac:dyDescent="0.2">
      <c r="A126" s="294" t="s">
        <v>178</v>
      </c>
      <c r="C126" s="375">
        <v>33026.591999999997</v>
      </c>
      <c r="D126" s="247" t="s">
        <v>230</v>
      </c>
      <c r="E126" s="292">
        <f t="shared" si="65"/>
        <v>-15126.856260506978</v>
      </c>
      <c r="F126" s="292">
        <f t="shared" si="66"/>
        <v>-15127</v>
      </c>
      <c r="G126" s="292">
        <f t="shared" si="104"/>
        <v>6.1859319997893181E-2</v>
      </c>
      <c r="I126" s="292">
        <f t="shared" si="105"/>
        <v>6.1859319997893181E-2</v>
      </c>
      <c r="P126" s="292">
        <f t="shared" si="68"/>
        <v>6.8934652015152212E-2</v>
      </c>
      <c r="Q126" s="292">
        <f t="shared" si="69"/>
        <v>-4.3158324721787628E-2</v>
      </c>
      <c r="R126" s="292">
        <f t="shared" si="70"/>
        <v>2.5776327293364584E-2</v>
      </c>
      <c r="S126" s="377">
        <f t="shared" si="84"/>
        <v>18008.091999999997</v>
      </c>
      <c r="T126" s="294"/>
      <c r="U126" s="292">
        <f t="shared" si="106"/>
        <v>1.3019823625150639E-3</v>
      </c>
      <c r="V126" s="292">
        <f t="shared" si="107"/>
        <v>6.0000000000000001E-3</v>
      </c>
      <c r="W126" s="292">
        <f t="shared" si="86"/>
        <v>7.8118941750903829E-6</v>
      </c>
      <c r="Z126" s="292">
        <f t="shared" si="73"/>
        <v>-15127</v>
      </c>
      <c r="AA126" s="292">
        <f t="shared" si="74"/>
        <v>2.6672349656690214E-2</v>
      </c>
      <c r="AC126" s="292">
        <f t="shared" si="87"/>
        <v>7.894130956680151E-3</v>
      </c>
      <c r="AF126" s="292">
        <f t="shared" si="88"/>
        <v>3.5186970341202967E-2</v>
      </c>
      <c r="AG126" s="292">
        <f t="shared" si="108"/>
        <v>7.4287372907561828E-6</v>
      </c>
      <c r="AH126" s="292">
        <f t="shared" si="77"/>
        <v>5.396518904121303E-2</v>
      </c>
      <c r="AI126" s="292">
        <f t="shared" si="78"/>
        <v>0.73191589887791808</v>
      </c>
      <c r="AJ126" s="292">
        <f t="shared" si="79"/>
        <v>0.92025162361817658</v>
      </c>
      <c r="AK126" s="292">
        <f t="shared" si="80"/>
        <v>0.12679500402816421</v>
      </c>
      <c r="AL126" s="292">
        <f t="shared" si="81"/>
        <v>2.6998041528013781</v>
      </c>
      <c r="AM126" s="292">
        <f t="shared" si="82"/>
        <v>4.453181040650577</v>
      </c>
      <c r="AN126" s="292">
        <f t="shared" si="111"/>
        <v>2.5497600426575091</v>
      </c>
      <c r="AO126" s="292">
        <f t="shared" si="111"/>
        <v>2.549716541790827</v>
      </c>
      <c r="AP126" s="292">
        <f t="shared" si="111"/>
        <v>2.549893284111366</v>
      </c>
      <c r="AQ126" s="292">
        <f t="shared" si="111"/>
        <v>2.5491750562298994</v>
      </c>
      <c r="AR126" s="292">
        <f t="shared" si="111"/>
        <v>2.5520915661317867</v>
      </c>
      <c r="AS126" s="292">
        <f t="shared" si="111"/>
        <v>2.5402125857570454</v>
      </c>
      <c r="AT126" s="292">
        <f t="shared" si="111"/>
        <v>2.5880259017276579</v>
      </c>
      <c r="AU126" s="292">
        <f t="shared" si="83"/>
        <v>2.3843052597352625</v>
      </c>
    </row>
    <row r="127" spans="1:47" s="292" customFormat="1" ht="12.95" customHeight="1" x14ac:dyDescent="0.2">
      <c r="A127" s="294" t="s">
        <v>178</v>
      </c>
      <c r="C127" s="375">
        <v>33038.349000000002</v>
      </c>
      <c r="D127" s="247" t="s">
        <v>230</v>
      </c>
      <c r="E127" s="292">
        <f t="shared" si="65"/>
        <v>-15099.537091470718</v>
      </c>
      <c r="F127" s="292">
        <f t="shared" si="66"/>
        <v>-15099.5</v>
      </c>
      <c r="G127" s="292">
        <f t="shared" si="104"/>
        <v>-1.5962580000632443E-2</v>
      </c>
      <c r="I127" s="292">
        <f t="shared" si="105"/>
        <v>-1.5962580000632443E-2</v>
      </c>
      <c r="P127" s="292">
        <f t="shared" si="68"/>
        <v>6.9028973470587285E-2</v>
      </c>
      <c r="Q127" s="292">
        <f t="shared" si="69"/>
        <v>-4.3196486663948881E-2</v>
      </c>
      <c r="R127" s="292">
        <f t="shared" si="70"/>
        <v>2.5832486806638404E-2</v>
      </c>
      <c r="S127" s="377">
        <f t="shared" si="84"/>
        <v>18019.849000000002</v>
      </c>
      <c r="T127" s="294"/>
      <c r="U127" s="292">
        <f t="shared" si="106"/>
        <v>1.7468276094242331E-3</v>
      </c>
      <c r="V127" s="292">
        <f t="shared" si="107"/>
        <v>6.0000000000000001E-3</v>
      </c>
      <c r="W127" s="292">
        <f t="shared" si="86"/>
        <v>1.0480965656545399E-5</v>
      </c>
      <c r="Z127" s="292">
        <f t="shared" si="73"/>
        <v>-15099.5</v>
      </c>
      <c r="AA127" s="292">
        <f t="shared" si="74"/>
        <v>2.6705205740076544E-2</v>
      </c>
      <c r="AC127" s="292">
        <f t="shared" ref="AC127:AC152" si="112">+G127-AH127</f>
        <v>-6.9983089011460275E-2</v>
      </c>
      <c r="AF127" s="292">
        <f t="shared" si="88"/>
        <v>-4.2667785740708987E-2</v>
      </c>
      <c r="AG127" s="292">
        <f t="shared" si="108"/>
        <v>1.0923239640090295E-5</v>
      </c>
      <c r="AH127" s="292">
        <f t="shared" si="77"/>
        <v>5.4020509010827826E-2</v>
      </c>
      <c r="AI127" s="292">
        <f t="shared" si="78"/>
        <v>0.73175485596620615</v>
      </c>
      <c r="AJ127" s="292">
        <f t="shared" si="79"/>
        <v>0.92074857492565032</v>
      </c>
      <c r="AK127" s="292">
        <f t="shared" si="80"/>
        <v>0.12645394823106937</v>
      </c>
      <c r="AL127" s="292">
        <f t="shared" si="81"/>
        <v>2.7010759676584026</v>
      </c>
      <c r="AM127" s="292">
        <f t="shared" si="82"/>
        <v>4.4664651345411785</v>
      </c>
      <c r="AN127" s="292">
        <f t="shared" si="111"/>
        <v>2.5514197089733415</v>
      </c>
      <c r="AO127" s="292">
        <f t="shared" si="111"/>
        <v>2.5513760005221373</v>
      </c>
      <c r="AP127" s="292">
        <f t="shared" si="111"/>
        <v>2.5515533885974362</v>
      </c>
      <c r="AQ127" s="292">
        <f t="shared" si="111"/>
        <v>2.550833339056287</v>
      </c>
      <c r="AR127" s="292">
        <f t="shared" si="111"/>
        <v>2.5537539965664098</v>
      </c>
      <c r="AS127" s="292">
        <f t="shared" si="111"/>
        <v>2.5418714747819129</v>
      </c>
      <c r="AT127" s="292">
        <f t="shared" si="111"/>
        <v>2.589648034162257</v>
      </c>
      <c r="AU127" s="292">
        <f t="shared" si="83"/>
        <v>2.3863735652280642</v>
      </c>
    </row>
    <row r="128" spans="1:47" s="292" customFormat="1" ht="12.95" customHeight="1" x14ac:dyDescent="0.2">
      <c r="A128" s="294" t="s">
        <v>178</v>
      </c>
      <c r="C128" s="375">
        <v>33382.65</v>
      </c>
      <c r="D128" s="247" t="s">
        <v>230</v>
      </c>
      <c r="E128" s="292">
        <f t="shared" si="65"/>
        <v>-14299.501604667154</v>
      </c>
      <c r="F128" s="292">
        <f t="shared" si="66"/>
        <v>-14299.5</v>
      </c>
      <c r="G128" s="292">
        <f t="shared" si="104"/>
        <v>-6.9057999644428492E-4</v>
      </c>
      <c r="I128" s="292">
        <f t="shared" si="105"/>
        <v>-6.9057999644428492E-4</v>
      </c>
      <c r="P128" s="292">
        <f t="shared" si="68"/>
        <v>7.1686059245886974E-2</v>
      </c>
      <c r="Q128" s="292">
        <f t="shared" si="69"/>
        <v>-4.4265640889299906E-2</v>
      </c>
      <c r="R128" s="292">
        <f t="shared" si="70"/>
        <v>2.7420418356587067E-2</v>
      </c>
      <c r="S128" s="377">
        <f t="shared" si="84"/>
        <v>18364.150000000001</v>
      </c>
      <c r="T128" s="294"/>
      <c r="U128" s="292">
        <f t="shared" si="106"/>
        <v>7.9022822840413135E-4</v>
      </c>
      <c r="V128" s="292">
        <f t="shared" si="107"/>
        <v>6.0000000000000001E-3</v>
      </c>
      <c r="W128" s="292">
        <f t="shared" si="86"/>
        <v>4.7413693704247884E-6</v>
      </c>
      <c r="Z128" s="292">
        <f t="shared" si="73"/>
        <v>-14299.5</v>
      </c>
      <c r="AA128" s="292">
        <f t="shared" si="74"/>
        <v>2.761949835415152E-2</v>
      </c>
      <c r="AC128" s="292">
        <f t="shared" si="112"/>
        <v>-5.6249908953419678E-2</v>
      </c>
      <c r="AF128" s="292">
        <f t="shared" si="88"/>
        <v>-2.8310078350595805E-2</v>
      </c>
      <c r="AG128" s="292">
        <f t="shared" si="108"/>
        <v>4.80876321730124E-6</v>
      </c>
      <c r="AH128" s="292">
        <f t="shared" si="77"/>
        <v>5.5559328956975393E-2</v>
      </c>
      <c r="AI128" s="292">
        <f t="shared" si="78"/>
        <v>0.72728853015535899</v>
      </c>
      <c r="AJ128" s="292">
        <f t="shared" si="79"/>
        <v>0.93446590576636201</v>
      </c>
      <c r="AK128" s="292">
        <f t="shared" si="80"/>
        <v>0.1165097100507605</v>
      </c>
      <c r="AL128" s="292">
        <f t="shared" si="81"/>
        <v>2.7378372088458511</v>
      </c>
      <c r="AM128" s="292">
        <f t="shared" si="82"/>
        <v>4.8860174526395879</v>
      </c>
      <c r="AN128" s="292">
        <f t="shared" si="111"/>
        <v>2.5995459244162351</v>
      </c>
      <c r="AO128" s="292">
        <f t="shared" si="111"/>
        <v>2.5994964997772638</v>
      </c>
      <c r="AP128" s="292">
        <f t="shared" si="111"/>
        <v>2.5996910434264464</v>
      </c>
      <c r="AQ128" s="292">
        <f t="shared" si="111"/>
        <v>2.5989251552754493</v>
      </c>
      <c r="AR128" s="292">
        <f t="shared" si="111"/>
        <v>2.6019383010274093</v>
      </c>
      <c r="AS128" s="292">
        <f t="shared" si="111"/>
        <v>2.5900521527937146</v>
      </c>
      <c r="AT128" s="292">
        <f t="shared" si="111"/>
        <v>2.6364646756750107</v>
      </c>
      <c r="AU128" s="292">
        <f t="shared" si="83"/>
        <v>2.4465424522913803</v>
      </c>
    </row>
    <row r="129" spans="1:47" s="292" customFormat="1" ht="12.95" customHeight="1" x14ac:dyDescent="0.2">
      <c r="A129" s="294" t="s">
        <v>178</v>
      </c>
      <c r="C129" s="375">
        <v>33407.218999999997</v>
      </c>
      <c r="D129" s="247" t="s">
        <v>230</v>
      </c>
      <c r="E129" s="292">
        <f t="shared" si="65"/>
        <v>-14242.411814410158</v>
      </c>
      <c r="F129" s="292">
        <f t="shared" si="66"/>
        <v>-14242.5</v>
      </c>
      <c r="G129" s="292">
        <f t="shared" si="104"/>
        <v>3.7951299993437715E-2</v>
      </c>
      <c r="I129" s="292">
        <f t="shared" si="105"/>
        <v>3.7951299993437715E-2</v>
      </c>
      <c r="P129" s="292">
        <f t="shared" si="68"/>
        <v>7.1868881119340824E-2</v>
      </c>
      <c r="Q129" s="292">
        <f t="shared" si="69"/>
        <v>-4.4338791898008961E-2</v>
      </c>
      <c r="R129" s="292">
        <f t="shared" si="70"/>
        <v>2.7530089221331863E-2</v>
      </c>
      <c r="S129" s="377">
        <f t="shared" si="84"/>
        <v>18388.718999999997</v>
      </c>
      <c r="T129" s="294"/>
      <c r="U129" s="292">
        <f t="shared" si="106"/>
        <v>1.0860163395665505E-4</v>
      </c>
      <c r="V129" s="292">
        <f t="shared" si="107"/>
        <v>6.0000000000000001E-3</v>
      </c>
      <c r="W129" s="292">
        <f t="shared" si="86"/>
        <v>6.5160980373993031E-7</v>
      </c>
      <c r="Z129" s="292">
        <f t="shared" si="73"/>
        <v>-14242.5</v>
      </c>
      <c r="AA129" s="292">
        <f t="shared" si="74"/>
        <v>2.7681572990522138E-2</v>
      </c>
      <c r="AC129" s="292">
        <f t="shared" si="112"/>
        <v>-1.771246365666463E-2</v>
      </c>
      <c r="AF129" s="292">
        <f t="shared" si="88"/>
        <v>1.0269727002915577E-2</v>
      </c>
      <c r="AG129" s="292">
        <f t="shared" si="108"/>
        <v>6.3280375628648017E-7</v>
      </c>
      <c r="AH129" s="292">
        <f t="shared" si="77"/>
        <v>5.5663763650102345E-2</v>
      </c>
      <c r="AI129" s="292">
        <f t="shared" si="78"/>
        <v>0.72698625109446247</v>
      </c>
      <c r="AJ129" s="292">
        <f t="shared" si="79"/>
        <v>0.93538932563603017</v>
      </c>
      <c r="AK129" s="292">
        <f t="shared" si="80"/>
        <v>0.11579961670696873</v>
      </c>
      <c r="AL129" s="292">
        <f t="shared" si="81"/>
        <v>2.7404395915785575</v>
      </c>
      <c r="AM129" s="292">
        <f t="shared" si="82"/>
        <v>4.9185893007935491</v>
      </c>
      <c r="AN129" s="292">
        <f t="shared" si="111"/>
        <v>2.6029638692733652</v>
      </c>
      <c r="AO129" s="292">
        <f t="shared" si="111"/>
        <v>2.6029140667197215</v>
      </c>
      <c r="AP129" s="292">
        <f t="shared" si="111"/>
        <v>2.6031096963999696</v>
      </c>
      <c r="AQ129" s="292">
        <f t="shared" si="111"/>
        <v>2.6023411107862904</v>
      </c>
      <c r="AR129" s="292">
        <f t="shared" si="111"/>
        <v>2.6053586873390158</v>
      </c>
      <c r="AS129" s="292">
        <f t="shared" si="111"/>
        <v>2.5934796822903463</v>
      </c>
      <c r="AT129" s="292">
        <f t="shared" si="111"/>
        <v>2.6397735426169517</v>
      </c>
      <c r="AU129" s="292">
        <f t="shared" si="83"/>
        <v>2.4508294854946415</v>
      </c>
    </row>
    <row r="130" spans="1:47" s="292" customFormat="1" ht="12.95" customHeight="1" x14ac:dyDescent="0.2">
      <c r="A130" s="294" t="s">
        <v>178</v>
      </c>
      <c r="C130" s="375">
        <v>33769.584000000003</v>
      </c>
      <c r="D130" s="247" t="s">
        <v>230</v>
      </c>
      <c r="E130" s="292">
        <f t="shared" si="65"/>
        <v>-13400.401889444567</v>
      </c>
      <c r="F130" s="292">
        <f t="shared" si="66"/>
        <v>-13400.5</v>
      </c>
      <c r="G130" s="292">
        <f t="shared" si="104"/>
        <v>4.2222579999361187E-2</v>
      </c>
      <c r="I130" s="292">
        <f t="shared" si="105"/>
        <v>4.2222579999361187E-2</v>
      </c>
      <c r="P130" s="292">
        <f t="shared" si="68"/>
        <v>7.4466282763915231E-2</v>
      </c>
      <c r="Q130" s="292">
        <f t="shared" si="69"/>
        <v>-4.5372479385689703E-2</v>
      </c>
      <c r="R130" s="292">
        <f t="shared" si="70"/>
        <v>2.9093803378225529E-2</v>
      </c>
      <c r="S130" s="377">
        <f t="shared" si="84"/>
        <v>18751.084000000003</v>
      </c>
      <c r="T130" s="294"/>
      <c r="U130" s="292">
        <f t="shared" si="106"/>
        <v>1.7236477556767824E-4</v>
      </c>
      <c r="V130" s="292">
        <f t="shared" si="107"/>
        <v>6.0000000000000001E-3</v>
      </c>
      <c r="W130" s="292">
        <f t="shared" si="86"/>
        <v>1.0341886534060695E-6</v>
      </c>
      <c r="Z130" s="292">
        <f t="shared" si="73"/>
        <v>-13400.5</v>
      </c>
      <c r="AA130" s="292">
        <f t="shared" si="74"/>
        <v>2.855085679146702E-2</v>
      </c>
      <c r="AC130" s="292">
        <f t="shared" si="112"/>
        <v>-1.4903084561979571E-2</v>
      </c>
      <c r="AF130" s="292">
        <f t="shared" si="88"/>
        <v>1.3671723207894167E-2</v>
      </c>
      <c r="AG130" s="292">
        <f t="shared" si="108"/>
        <v>1.121496092839632E-6</v>
      </c>
      <c r="AH130" s="292">
        <f t="shared" si="77"/>
        <v>5.7125664561340758E-2</v>
      </c>
      <c r="AI130" s="292">
        <f t="shared" si="78"/>
        <v>0.7227630149224844</v>
      </c>
      <c r="AJ130" s="292">
        <f t="shared" si="79"/>
        <v>0.94821172776265483</v>
      </c>
      <c r="AK130" s="292">
        <f t="shared" si="80"/>
        <v>0.10528870986989154</v>
      </c>
      <c r="AL130" s="292">
        <f t="shared" si="81"/>
        <v>2.7786390088064379</v>
      </c>
      <c r="AM130" s="292">
        <f t="shared" si="82"/>
        <v>5.4497200379026687</v>
      </c>
      <c r="AN130" s="292">
        <f t="shared" si="111"/>
        <v>2.6532936888951686</v>
      </c>
      <c r="AO130" s="292">
        <f t="shared" si="111"/>
        <v>2.6532389226831663</v>
      </c>
      <c r="AP130" s="292">
        <f t="shared" si="111"/>
        <v>2.6534480290913511</v>
      </c>
      <c r="AQ130" s="292">
        <f t="shared" si="111"/>
        <v>2.6526495013699636</v>
      </c>
      <c r="AR130" s="292">
        <f t="shared" si="111"/>
        <v>2.6556970706115752</v>
      </c>
      <c r="AS130" s="292">
        <f t="shared" si="111"/>
        <v>2.6440392948410762</v>
      </c>
      <c r="AT130" s="292">
        <f t="shared" si="111"/>
        <v>2.6882571293327189</v>
      </c>
      <c r="AU130" s="292">
        <f t="shared" si="83"/>
        <v>2.5141572391287821</v>
      </c>
    </row>
    <row r="131" spans="1:47" s="292" customFormat="1" ht="12.95" customHeight="1" x14ac:dyDescent="0.2">
      <c r="A131" s="292" t="s">
        <v>14</v>
      </c>
      <c r="B131" s="246"/>
      <c r="C131" s="247">
        <v>39536.542000000001</v>
      </c>
      <c r="D131" s="247" t="s">
        <v>230</v>
      </c>
      <c r="E131" s="292">
        <f t="shared" si="65"/>
        <v>-2.0912862216396272E-3</v>
      </c>
      <c r="F131" s="292">
        <f t="shared" si="66"/>
        <v>0</v>
      </c>
      <c r="G131" s="292">
        <f t="shared" si="104"/>
        <v>-8.9999999909196049E-4</v>
      </c>
      <c r="I131" s="310">
        <f t="shared" si="105"/>
        <v>-8.9999999909196049E-4</v>
      </c>
      <c r="P131" s="292">
        <f t="shared" si="68"/>
        <v>8.6216705707717708E-2</v>
      </c>
      <c r="Q131" s="292">
        <f t="shared" si="69"/>
        <v>-0.05</v>
      </c>
      <c r="R131" s="292">
        <f t="shared" si="70"/>
        <v>3.6216705707717706E-2</v>
      </c>
      <c r="S131" s="377">
        <f t="shared" si="84"/>
        <v>24518.042000000001</v>
      </c>
      <c r="T131" s="294"/>
      <c r="U131" s="292">
        <f t="shared" si="106"/>
        <v>1.3776498425259172E-3</v>
      </c>
      <c r="V131" s="292">
        <f t="shared" si="107"/>
        <v>6.0000000000000001E-3</v>
      </c>
      <c r="W131" s="292">
        <f t="shared" si="86"/>
        <v>8.265899055155503E-6</v>
      </c>
      <c r="Z131" s="292">
        <f t="shared" si="73"/>
        <v>0</v>
      </c>
      <c r="AA131" s="292">
        <f t="shared" si="74"/>
        <v>3.0326556737124113E-2</v>
      </c>
      <c r="AC131" s="292">
        <f t="shared" si="112"/>
        <v>-6.0881484848632088E-2</v>
      </c>
      <c r="AF131" s="292">
        <f t="shared" si="88"/>
        <v>-3.1226556736216073E-2</v>
      </c>
      <c r="AG131" s="292">
        <f t="shared" si="108"/>
        <v>5.8505870736007288E-6</v>
      </c>
      <c r="AH131" s="292">
        <f t="shared" si="77"/>
        <v>5.9981484849540127E-2</v>
      </c>
      <c r="AI131" s="292">
        <f t="shared" si="78"/>
        <v>0.71043278838371027</v>
      </c>
      <c r="AJ131" s="292">
        <f t="shared" si="79"/>
        <v>0.96709060978672789</v>
      </c>
      <c r="AK131" s="292">
        <f t="shared" si="80"/>
        <v>-6.4006939293358475E-2</v>
      </c>
      <c r="AL131" s="292">
        <f t="shared" si="81"/>
        <v>-2.924047275689055</v>
      </c>
      <c r="AM131" s="292">
        <f t="shared" si="82"/>
        <v>-9.1571980312212862</v>
      </c>
      <c r="AN131" s="292">
        <f t="shared" ref="AN131:AT140" si="113">$AU131+$AB$7*SIN(AO131)</f>
        <v>3.435964754240195</v>
      </c>
      <c r="AO131" s="292">
        <f t="shared" si="113"/>
        <v>3.4360218024788862</v>
      </c>
      <c r="AP131" s="292">
        <f t="shared" si="113"/>
        <v>3.4358207898135888</v>
      </c>
      <c r="AQ131" s="292">
        <f t="shared" si="113"/>
        <v>3.4365291237042541</v>
      </c>
      <c r="AR131" s="292">
        <f t="shared" si="113"/>
        <v>3.4340337524076094</v>
      </c>
      <c r="AS131" s="292">
        <f t="shared" si="113"/>
        <v>3.4428330898568955</v>
      </c>
      <c r="AT131" s="292">
        <f t="shared" si="113"/>
        <v>3.4119059371523472</v>
      </c>
      <c r="AU131" s="292">
        <f t="shared" si="83"/>
        <v>3.5220237029937427</v>
      </c>
    </row>
    <row r="132" spans="1:47" s="292" customFormat="1" ht="12.95" customHeight="1" x14ac:dyDescent="0.2">
      <c r="A132" s="292" t="s">
        <v>36</v>
      </c>
      <c r="C132" s="247">
        <v>41753.317999999999</v>
      </c>
      <c r="D132" s="247" t="s">
        <v>230</v>
      </c>
      <c r="E132" s="292">
        <f t="shared" si="65"/>
        <v>5151.0124753123637</v>
      </c>
      <c r="F132" s="292">
        <f t="shared" si="66"/>
        <v>5151</v>
      </c>
      <c r="G132" s="292">
        <f t="shared" si="104"/>
        <v>5.3688400003011338E-3</v>
      </c>
      <c r="I132" s="44">
        <f t="shared" si="105"/>
        <v>5.3688400003011338E-3</v>
      </c>
      <c r="P132" s="292">
        <f t="shared" si="68"/>
        <v>7.5301933922580722E-2</v>
      </c>
      <c r="Q132" s="292">
        <f t="shared" si="69"/>
        <v>-4.5858833069127185E-2</v>
      </c>
      <c r="R132" s="292">
        <f t="shared" si="70"/>
        <v>2.9443100853453537E-2</v>
      </c>
      <c r="S132" s="377">
        <f t="shared" si="84"/>
        <v>26734.817999999999</v>
      </c>
      <c r="T132" s="294"/>
      <c r="U132" s="292">
        <f t="shared" si="106"/>
        <v>5.7957003562562632E-4</v>
      </c>
      <c r="V132" s="292">
        <f t="shared" si="107"/>
        <v>6.0000000000000001E-3</v>
      </c>
      <c r="W132" s="292">
        <f t="shared" si="86"/>
        <v>3.477420213753758E-6</v>
      </c>
      <c r="X132" s="247"/>
      <c r="Z132" s="292">
        <f t="shared" si="73"/>
        <v>5151</v>
      </c>
      <c r="AA132" s="292">
        <f t="shared" si="74"/>
        <v>2.5073134432072621E-2</v>
      </c>
      <c r="AC132" s="292">
        <f t="shared" si="112"/>
        <v>-4.559298454315671E-2</v>
      </c>
      <c r="AF132" s="292">
        <f t="shared" si="88"/>
        <v>-1.9704294431771487E-2</v>
      </c>
      <c r="AG132" s="292">
        <f t="shared" si="108"/>
        <v>2.3295553143236449E-6</v>
      </c>
      <c r="AH132" s="292">
        <f t="shared" si="77"/>
        <v>5.0961824543457844E-2</v>
      </c>
      <c r="AI132" s="292">
        <f t="shared" si="78"/>
        <v>0.73274569505499576</v>
      </c>
      <c r="AJ132" s="292">
        <f t="shared" si="79"/>
        <v>0.8832707269589577</v>
      </c>
      <c r="AK132" s="292">
        <f t="shared" si="80"/>
        <v>-0.12853479999322937</v>
      </c>
      <c r="AL132" s="292">
        <f t="shared" si="81"/>
        <v>-2.6933043768830647</v>
      </c>
      <c r="AM132" s="292">
        <f t="shared" si="82"/>
        <v>-4.3864487425977687</v>
      </c>
      <c r="AN132" s="292">
        <f t="shared" si="113"/>
        <v>3.7419014793254344</v>
      </c>
      <c r="AO132" s="292">
        <f t="shared" si="113"/>
        <v>3.7419439121711209</v>
      </c>
      <c r="AP132" s="292">
        <f t="shared" si="113"/>
        <v>3.7417705149991241</v>
      </c>
      <c r="AQ132" s="292">
        <f t="shared" si="113"/>
        <v>3.742479213415526</v>
      </c>
      <c r="AR132" s="292">
        <f t="shared" si="113"/>
        <v>3.7395848279765453</v>
      </c>
      <c r="AS132" s="292">
        <f t="shared" si="113"/>
        <v>3.7514422424948797</v>
      </c>
      <c r="AT132" s="292">
        <f t="shared" si="113"/>
        <v>3.7034519496531124</v>
      </c>
      <c r="AU132" s="292">
        <f t="shared" si="83"/>
        <v>3.9094361245726699</v>
      </c>
    </row>
    <row r="133" spans="1:47" s="292" customFormat="1" ht="12.95" customHeight="1" x14ac:dyDescent="0.2">
      <c r="A133" s="12" t="s">
        <v>76</v>
      </c>
      <c r="B133" s="246"/>
      <c r="C133" s="247">
        <v>42871.408000000003</v>
      </c>
      <c r="D133" s="378" t="s">
        <v>61</v>
      </c>
      <c r="E133" s="292">
        <f t="shared" si="65"/>
        <v>7749.0638241036877</v>
      </c>
      <c r="F133" s="292">
        <f t="shared" si="66"/>
        <v>7749</v>
      </c>
      <c r="G133" s="292">
        <f t="shared" si="104"/>
        <v>2.7467160005471669E-2</v>
      </c>
      <c r="H133" s="292">
        <f>G133</f>
        <v>2.7467160005471669E-2</v>
      </c>
      <c r="P133" s="292">
        <f t="shared" si="68"/>
        <v>6.6878157635754165E-2</v>
      </c>
      <c r="Q133" s="292">
        <f t="shared" si="69"/>
        <v>-4.252297517558605E-2</v>
      </c>
      <c r="R133" s="292">
        <f t="shared" si="70"/>
        <v>2.4355182460168115E-2</v>
      </c>
      <c r="S133" s="377">
        <f t="shared" si="84"/>
        <v>27852.908000000003</v>
      </c>
      <c r="T133" s="294"/>
      <c r="U133" s="292">
        <f t="shared" si="106"/>
        <v>9.6844042424735345E-6</v>
      </c>
      <c r="V133" s="292">
        <f>V$16</f>
        <v>0.2</v>
      </c>
      <c r="W133" s="292">
        <f t="shared" si="86"/>
        <v>1.9368808484947071E-6</v>
      </c>
      <c r="X133" s="247"/>
      <c r="Z133" s="292">
        <f t="shared" si="73"/>
        <v>7749</v>
      </c>
      <c r="AA133" s="292">
        <f t="shared" si="74"/>
        <v>2.1233759081184925E-2</v>
      </c>
      <c r="AC133" s="292">
        <f t="shared" si="112"/>
        <v>-1.6874794959700463E-2</v>
      </c>
      <c r="AF133" s="292">
        <f t="shared" si="88"/>
        <v>6.2334009242867444E-3</v>
      </c>
      <c r="AG133" s="292">
        <f t="shared" si="108"/>
        <v>7.7710574165797683E-6</v>
      </c>
      <c r="AH133" s="292">
        <f t="shared" si="77"/>
        <v>4.4341954965172133E-2</v>
      </c>
      <c r="AI133" s="292">
        <f t="shared" si="78"/>
        <v>0.75057853765101079</v>
      </c>
      <c r="AJ133" s="292">
        <f t="shared" si="79"/>
        <v>0.81891606639054237</v>
      </c>
      <c r="AK133" s="292">
        <f t="shared" si="80"/>
        <v>-0.16042129671782543</v>
      </c>
      <c r="AL133" s="292">
        <f t="shared" si="81"/>
        <v>-2.5700312957552498</v>
      </c>
      <c r="AM133" s="292">
        <f t="shared" si="82"/>
        <v>-3.4034039144733739</v>
      </c>
      <c r="AN133" s="292">
        <f t="shared" si="113"/>
        <v>3.9007141972166428</v>
      </c>
      <c r="AO133" s="292">
        <f t="shared" si="113"/>
        <v>3.9007365738439965</v>
      </c>
      <c r="AP133" s="292">
        <f t="shared" si="113"/>
        <v>3.9006325645415365</v>
      </c>
      <c r="AQ133" s="292">
        <f t="shared" si="113"/>
        <v>3.9011160995736534</v>
      </c>
      <c r="AR133" s="292">
        <f t="shared" si="113"/>
        <v>3.8988700420662386</v>
      </c>
      <c r="AS133" s="292">
        <f t="shared" si="113"/>
        <v>3.9093441107096751</v>
      </c>
      <c r="AT133" s="292">
        <f t="shared" si="113"/>
        <v>3.861347471189521</v>
      </c>
      <c r="AU133" s="292">
        <f t="shared" si="83"/>
        <v>4.1048345853107895</v>
      </c>
    </row>
    <row r="134" spans="1:47" s="292" customFormat="1" ht="12.95" customHeight="1" x14ac:dyDescent="0.2">
      <c r="A134" s="44" t="s">
        <v>39</v>
      </c>
      <c r="B134" s="246" t="s">
        <v>30</v>
      </c>
      <c r="C134" s="247">
        <v>44022.402000000002</v>
      </c>
      <c r="D134" s="247" t="s">
        <v>230</v>
      </c>
      <c r="E134" s="292">
        <f t="shared" si="65"/>
        <v>10423.572597235285</v>
      </c>
      <c r="F134" s="292">
        <f t="shared" si="66"/>
        <v>10423.5</v>
      </c>
      <c r="G134" s="292">
        <f t="shared" si="104"/>
        <v>3.1242739998560864E-2</v>
      </c>
      <c r="I134" s="292">
        <f t="shared" ref="I134:I140" si="114">+G134</f>
        <v>3.1242739998560864E-2</v>
      </c>
      <c r="P134" s="292">
        <f t="shared" si="68"/>
        <v>5.6443308401731923E-2</v>
      </c>
      <c r="Q134" s="292">
        <f t="shared" si="69"/>
        <v>-3.8215305006535701E-2</v>
      </c>
      <c r="R134" s="292">
        <f t="shared" si="70"/>
        <v>1.8228003395196223E-2</v>
      </c>
      <c r="S134" s="377">
        <f t="shared" si="84"/>
        <v>29003.902000000002</v>
      </c>
      <c r="T134" s="294"/>
      <c r="U134" s="292">
        <f t="shared" si="106"/>
        <v>1.6938336885495941E-4</v>
      </c>
      <c r="V134" s="292">
        <f t="shared" ref="V134:V140" si="115">V$17</f>
        <v>6.0000000000000001E-3</v>
      </c>
      <c r="W134" s="292">
        <f t="shared" si="86"/>
        <v>1.0163002131297565E-6</v>
      </c>
      <c r="X134" s="247"/>
      <c r="Z134" s="292">
        <f t="shared" si="73"/>
        <v>10423.5</v>
      </c>
      <c r="AA134" s="292">
        <f t="shared" si="74"/>
        <v>1.6497069506286436E-2</v>
      </c>
      <c r="AC134" s="292">
        <f t="shared" si="112"/>
        <v>-4.883118201398487E-3</v>
      </c>
      <c r="AF134" s="292">
        <f t="shared" si="88"/>
        <v>1.4745670492274428E-2</v>
      </c>
      <c r="AG134" s="292">
        <f t="shared" si="108"/>
        <v>1.3046087896003968E-6</v>
      </c>
      <c r="AH134" s="292">
        <f t="shared" si="77"/>
        <v>3.6125858199959351E-2</v>
      </c>
      <c r="AI134" s="292">
        <f t="shared" si="78"/>
        <v>0.77426297758101648</v>
      </c>
      <c r="AJ134" s="292">
        <f t="shared" si="79"/>
        <v>0.73484290004893227</v>
      </c>
      <c r="AK134" s="292">
        <f t="shared" si="80"/>
        <v>-0.19232486846569832</v>
      </c>
      <c r="AL134" s="292">
        <f t="shared" si="81"/>
        <v>-2.4359465234449895</v>
      </c>
      <c r="AM134" s="292">
        <f t="shared" si="82"/>
        <v>-2.7156863979734838</v>
      </c>
      <c r="AN134" s="292">
        <f t="shared" si="113"/>
        <v>4.0687621247843495</v>
      </c>
      <c r="AO134" s="292">
        <f t="shared" si="113"/>
        <v>4.0687696664099269</v>
      </c>
      <c r="AP134" s="292">
        <f t="shared" si="113"/>
        <v>4.0687272899355555</v>
      </c>
      <c r="AQ134" s="292">
        <f t="shared" si="113"/>
        <v>4.0689654348695017</v>
      </c>
      <c r="AR134" s="292">
        <f t="shared" si="113"/>
        <v>4.067628100931465</v>
      </c>
      <c r="AS134" s="292">
        <f t="shared" si="113"/>
        <v>4.0751692787037594</v>
      </c>
      <c r="AT134" s="292">
        <f t="shared" si="113"/>
        <v>4.0335845634784553</v>
      </c>
      <c r="AU134" s="292">
        <f t="shared" si="83"/>
        <v>4.3059866958743385</v>
      </c>
    </row>
    <row r="135" spans="1:47" s="292" customFormat="1" ht="12.95" customHeight="1" x14ac:dyDescent="0.2">
      <c r="A135" s="44" t="s">
        <v>41</v>
      </c>
      <c r="B135" s="246"/>
      <c r="C135" s="247">
        <v>44662.326000000001</v>
      </c>
      <c r="D135" s="247" t="s">
        <v>230</v>
      </c>
      <c r="E135" s="292">
        <f t="shared" si="65"/>
        <v>11910.532869953879</v>
      </c>
      <c r="F135" s="292">
        <f t="shared" si="66"/>
        <v>11910.5</v>
      </c>
      <c r="G135" s="292">
        <f t="shared" si="104"/>
        <v>1.4145820001431275E-2</v>
      </c>
      <c r="I135" s="292">
        <f t="shared" si="114"/>
        <v>1.4145820001431275E-2</v>
      </c>
      <c r="P135" s="292">
        <f t="shared" si="68"/>
        <v>4.996815996918888E-2</v>
      </c>
      <c r="Q135" s="292">
        <f t="shared" si="69"/>
        <v>-3.5436915558517953E-2</v>
      </c>
      <c r="R135" s="292">
        <f t="shared" si="70"/>
        <v>1.4531244410670927E-2</v>
      </c>
      <c r="S135" s="377">
        <f t="shared" si="84"/>
        <v>29643.826000000001</v>
      </c>
      <c r="T135" s="294"/>
      <c r="U135" s="292">
        <f t="shared" si="106"/>
        <v>1.4855197523773426E-7</v>
      </c>
      <c r="V135" s="292">
        <f t="shared" si="115"/>
        <v>6.0000000000000001E-3</v>
      </c>
      <c r="W135" s="292">
        <f t="shared" si="86"/>
        <v>8.9131185142640552E-10</v>
      </c>
      <c r="X135" s="247"/>
      <c r="Z135" s="292">
        <f t="shared" si="73"/>
        <v>11910.5</v>
      </c>
      <c r="AA135" s="292">
        <f t="shared" si="74"/>
        <v>1.3541948601058059E-2</v>
      </c>
      <c r="AC135" s="292">
        <f t="shared" si="112"/>
        <v>-1.6819616819677235E-2</v>
      </c>
      <c r="AF135" s="292">
        <f t="shared" si="88"/>
        <v>6.038714003732161E-4</v>
      </c>
      <c r="AG135" s="292">
        <f t="shared" si="108"/>
        <v>2.1879640091322543E-9</v>
      </c>
      <c r="AH135" s="292">
        <f t="shared" si="77"/>
        <v>3.096543682110851E-2</v>
      </c>
      <c r="AI135" s="292">
        <f t="shared" si="78"/>
        <v>0.79004436345298912</v>
      </c>
      <c r="AJ135" s="292">
        <f t="shared" si="79"/>
        <v>0.67937817424825409</v>
      </c>
      <c r="AK135" s="292">
        <f t="shared" si="80"/>
        <v>-0.2094389863494289</v>
      </c>
      <c r="AL135" s="292">
        <f t="shared" si="81"/>
        <v>-2.3574263847089316</v>
      </c>
      <c r="AM135" s="292">
        <f t="shared" si="82"/>
        <v>-2.4184257775545932</v>
      </c>
      <c r="AN135" s="292">
        <f t="shared" si="113"/>
        <v>4.1646527530007482</v>
      </c>
      <c r="AO135" s="292">
        <f t="shared" si="113"/>
        <v>4.1646559237458751</v>
      </c>
      <c r="AP135" s="292">
        <f t="shared" si="113"/>
        <v>4.1646353925694228</v>
      </c>
      <c r="AQ135" s="292">
        <f t="shared" si="113"/>
        <v>4.164768348085671</v>
      </c>
      <c r="AR135" s="292">
        <f t="shared" si="113"/>
        <v>4.1639078696498322</v>
      </c>
      <c r="AS135" s="292">
        <f t="shared" si="113"/>
        <v>4.1694985069851072</v>
      </c>
      <c r="AT135" s="292">
        <f t="shared" si="113"/>
        <v>4.1340416152421859</v>
      </c>
      <c r="AU135" s="292">
        <f t="shared" si="83"/>
        <v>4.4178256147032773</v>
      </c>
    </row>
    <row r="136" spans="1:47" s="292" customFormat="1" ht="12.95" customHeight="1" x14ac:dyDescent="0.2">
      <c r="A136" s="44" t="s">
        <v>41</v>
      </c>
      <c r="B136" s="246"/>
      <c r="C136" s="247">
        <v>44662.535000000003</v>
      </c>
      <c r="D136" s="247" t="s">
        <v>230</v>
      </c>
      <c r="E136" s="292">
        <f t="shared" si="65"/>
        <v>11911.018513088065</v>
      </c>
      <c r="F136" s="292">
        <f t="shared" si="66"/>
        <v>11911</v>
      </c>
      <c r="G136" s="292">
        <f t="shared" si="104"/>
        <v>7.9672400024719536E-3</v>
      </c>
      <c r="I136" s="292">
        <f t="shared" si="114"/>
        <v>7.9672400024719536E-3</v>
      </c>
      <c r="P136" s="292">
        <f t="shared" si="68"/>
        <v>4.9965909932336627E-2</v>
      </c>
      <c r="Q136" s="292">
        <f t="shared" si="69"/>
        <v>-3.5435935256238067E-2</v>
      </c>
      <c r="R136" s="292">
        <f t="shared" si="70"/>
        <v>1.452997467609856E-2</v>
      </c>
      <c r="S136" s="377">
        <f t="shared" si="84"/>
        <v>29644.035000000003</v>
      </c>
      <c r="T136" s="294"/>
      <c r="U136" s="292">
        <f t="shared" si="106"/>
        <v>4.306948639642092E-5</v>
      </c>
      <c r="V136" s="292">
        <f t="shared" si="115"/>
        <v>6.0000000000000001E-3</v>
      </c>
      <c r="W136" s="292">
        <f t="shared" si="86"/>
        <v>2.5841691837852552E-7</v>
      </c>
      <c r="X136" s="247"/>
      <c r="Z136" s="292">
        <f t="shared" si="73"/>
        <v>11911</v>
      </c>
      <c r="AA136" s="292">
        <f t="shared" si="74"/>
        <v>1.3540918511318195E-2</v>
      </c>
      <c r="AC136" s="292">
        <f t="shared" si="112"/>
        <v>-2.2996392657448971E-2</v>
      </c>
      <c r="AF136" s="292">
        <f t="shared" si="88"/>
        <v>-5.5736785088462415E-3</v>
      </c>
      <c r="AG136" s="292">
        <f t="shared" si="108"/>
        <v>1.8639535271984677E-7</v>
      </c>
      <c r="AH136" s="292">
        <f t="shared" si="77"/>
        <v>3.0963632659920925E-2</v>
      </c>
      <c r="AI136" s="292">
        <f t="shared" si="78"/>
        <v>0.79005000752886145</v>
      </c>
      <c r="AJ136" s="292">
        <f t="shared" si="79"/>
        <v>0.67935839974141299</v>
      </c>
      <c r="AK136" s="292">
        <f t="shared" si="80"/>
        <v>-0.20944464419580092</v>
      </c>
      <c r="AL136" s="292">
        <f t="shared" si="81"/>
        <v>-2.3573994365282895</v>
      </c>
      <c r="AM136" s="292">
        <f t="shared" si="82"/>
        <v>-2.4183334994375856</v>
      </c>
      <c r="AN136" s="292">
        <f t="shared" si="113"/>
        <v>4.1646853281700809</v>
      </c>
      <c r="AO136" s="292">
        <f t="shared" si="113"/>
        <v>4.164688497861893</v>
      </c>
      <c r="AP136" s="292">
        <f t="shared" si="113"/>
        <v>4.1646679724096884</v>
      </c>
      <c r="AQ136" s="292">
        <f t="shared" si="113"/>
        <v>4.164800897954076</v>
      </c>
      <c r="AR136" s="292">
        <f t="shared" si="113"/>
        <v>4.1639405675136709</v>
      </c>
      <c r="AS136" s="292">
        <f t="shared" si="113"/>
        <v>4.1695305412794221</v>
      </c>
      <c r="AT136" s="292">
        <f t="shared" si="113"/>
        <v>4.1340759832704101</v>
      </c>
      <c r="AU136" s="292">
        <f t="shared" si="83"/>
        <v>4.4178632202576917</v>
      </c>
    </row>
    <row r="137" spans="1:47" s="292" customFormat="1" ht="12.95" customHeight="1" x14ac:dyDescent="0.2">
      <c r="A137" s="44" t="s">
        <v>44</v>
      </c>
      <c r="B137" s="246"/>
      <c r="C137" s="247">
        <v>45044.292999999998</v>
      </c>
      <c r="D137" s="247" t="s">
        <v>230</v>
      </c>
      <c r="E137" s="292">
        <f t="shared" si="65"/>
        <v>12798.091008872718</v>
      </c>
      <c r="F137" s="292">
        <f t="shared" si="66"/>
        <v>12798</v>
      </c>
      <c r="G137" s="292">
        <f t="shared" si="104"/>
        <v>3.9166319998912513E-2</v>
      </c>
      <c r="I137" s="292">
        <f t="shared" si="114"/>
        <v>3.9166319998912513E-2</v>
      </c>
      <c r="P137" s="292">
        <f t="shared" si="68"/>
        <v>4.5902532580346198E-2</v>
      </c>
      <c r="Q137" s="292">
        <f t="shared" si="69"/>
        <v>-3.3648110644632023E-2</v>
      </c>
      <c r="R137" s="292">
        <f t="shared" si="70"/>
        <v>1.2254421935714174E-2</v>
      </c>
      <c r="S137" s="377">
        <f t="shared" si="84"/>
        <v>30025.792999999998</v>
      </c>
      <c r="T137" s="294"/>
      <c r="U137" s="292">
        <f t="shared" si="106"/>
        <v>7.242502573639785E-4</v>
      </c>
      <c r="V137" s="292">
        <f t="shared" si="115"/>
        <v>6.0000000000000001E-3</v>
      </c>
      <c r="W137" s="292">
        <f t="shared" si="86"/>
        <v>4.3455015441838712E-6</v>
      </c>
      <c r="X137" s="247"/>
      <c r="Z137" s="292">
        <f t="shared" si="73"/>
        <v>12798</v>
      </c>
      <c r="AA137" s="292">
        <f t="shared" si="74"/>
        <v>1.1676621441526442E-2</v>
      </c>
      <c r="AC137" s="292">
        <f t="shared" si="112"/>
        <v>1.1474633697233175E-2</v>
      </c>
      <c r="AF137" s="292">
        <f t="shared" si="88"/>
        <v>2.7489698557386071E-2</v>
      </c>
      <c r="AG137" s="292">
        <f t="shared" si="108"/>
        <v>4.5341011606557233E-6</v>
      </c>
      <c r="AH137" s="292">
        <f t="shared" si="77"/>
        <v>2.7691686301679338E-2</v>
      </c>
      <c r="AI137" s="292">
        <f t="shared" si="78"/>
        <v>0.80043559631066408</v>
      </c>
      <c r="AJ137" s="292">
        <f t="shared" si="79"/>
        <v>0.64303754729754625</v>
      </c>
      <c r="AK137" s="292">
        <f t="shared" si="80"/>
        <v>-0.21936295744964915</v>
      </c>
      <c r="AL137" s="292">
        <f t="shared" si="81"/>
        <v>-2.3089695171431655</v>
      </c>
      <c r="AM137" s="292">
        <f t="shared" si="82"/>
        <v>-2.2616462520503915</v>
      </c>
      <c r="AN137" s="292">
        <f t="shared" si="113"/>
        <v>4.2228490644842749</v>
      </c>
      <c r="AO137" s="292">
        <f t="shared" si="113"/>
        <v>4.2228507328553455</v>
      </c>
      <c r="AP137" s="292">
        <f t="shared" si="113"/>
        <v>4.2228387687577191</v>
      </c>
      <c r="AQ137" s="292">
        <f t="shared" si="113"/>
        <v>4.2229245707437313</v>
      </c>
      <c r="AR137" s="292">
        <f t="shared" si="113"/>
        <v>4.2223095367834009</v>
      </c>
      <c r="AS137" s="292">
        <f t="shared" si="113"/>
        <v>4.2267339579154024</v>
      </c>
      <c r="AT137" s="292">
        <f t="shared" si="113"/>
        <v>4.1956807471619681</v>
      </c>
      <c r="AU137" s="292">
        <f t="shared" si="83"/>
        <v>4.4845754737891435</v>
      </c>
    </row>
    <row r="138" spans="1:47" s="292" customFormat="1" ht="12.95" customHeight="1" x14ac:dyDescent="0.2">
      <c r="A138" s="44" t="s">
        <v>46</v>
      </c>
      <c r="B138" s="246"/>
      <c r="C138" s="247">
        <v>45061.476000000002</v>
      </c>
      <c r="D138" s="247" t="s">
        <v>230</v>
      </c>
      <c r="E138" s="292">
        <f t="shared" si="65"/>
        <v>12838.018310186826</v>
      </c>
      <c r="F138" s="292">
        <f t="shared" si="66"/>
        <v>12838</v>
      </c>
      <c r="G138" s="292">
        <f t="shared" si="104"/>
        <v>7.8799200055073015E-3</v>
      </c>
      <c r="I138" s="292">
        <f t="shared" si="114"/>
        <v>7.8799200055073015E-3</v>
      </c>
      <c r="P138" s="292">
        <f t="shared" si="68"/>
        <v>4.5716007226969162E-2</v>
      </c>
      <c r="Q138" s="292">
        <f t="shared" si="69"/>
        <v>-3.356519008028197E-2</v>
      </c>
      <c r="R138" s="292">
        <f t="shared" si="70"/>
        <v>1.2150817146687191E-2</v>
      </c>
      <c r="S138" s="377">
        <f t="shared" si="84"/>
        <v>30042.976000000002</v>
      </c>
      <c r="T138" s="294"/>
      <c r="U138" s="292">
        <f t="shared" si="106"/>
        <v>1.8240562390538556E-5</v>
      </c>
      <c r="V138" s="292">
        <f t="shared" si="115"/>
        <v>6.0000000000000001E-3</v>
      </c>
      <c r="W138" s="292">
        <f t="shared" si="86"/>
        <v>1.0944337434323133E-7</v>
      </c>
      <c r="X138" s="247"/>
      <c r="Z138" s="292">
        <f t="shared" si="73"/>
        <v>12838</v>
      </c>
      <c r="AA138" s="292">
        <f t="shared" si="74"/>
        <v>1.1590844111177563E-2</v>
      </c>
      <c r="AC138" s="292">
        <f t="shared" si="112"/>
        <v>-1.9660887322429352E-2</v>
      </c>
      <c r="AF138" s="292">
        <f t="shared" si="88"/>
        <v>-3.7109241056702616E-3</v>
      </c>
      <c r="AG138" s="292">
        <f t="shared" si="108"/>
        <v>8.2625746308267788E-8</v>
      </c>
      <c r="AH138" s="292">
        <f t="shared" si="77"/>
        <v>2.7540807327936654E-2</v>
      </c>
      <c r="AI138" s="292">
        <f t="shared" si="78"/>
        <v>0.80092181200348489</v>
      </c>
      <c r="AJ138" s="292">
        <f t="shared" si="79"/>
        <v>0.64134021441895017</v>
      </c>
      <c r="AK138" s="292">
        <f t="shared" si="80"/>
        <v>-0.21980430702095208</v>
      </c>
      <c r="AL138" s="292">
        <f t="shared" si="81"/>
        <v>-2.3067552560472291</v>
      </c>
      <c r="AM138" s="292">
        <f t="shared" si="82"/>
        <v>-2.2548930072358546</v>
      </c>
      <c r="AN138" s="292">
        <f t="shared" si="113"/>
        <v>4.2254901403209395</v>
      </c>
      <c r="AO138" s="292">
        <f t="shared" si="113"/>
        <v>4.2254917567567674</v>
      </c>
      <c r="AP138" s="292">
        <f t="shared" si="113"/>
        <v>4.2254801073046693</v>
      </c>
      <c r="AQ138" s="292">
        <f t="shared" si="113"/>
        <v>4.2255640691921927</v>
      </c>
      <c r="AR138" s="292">
        <f t="shared" si="113"/>
        <v>4.2249592225222496</v>
      </c>
      <c r="AS138" s="292">
        <f t="shared" si="113"/>
        <v>4.2293319950577386</v>
      </c>
      <c r="AT138" s="292">
        <f t="shared" si="113"/>
        <v>4.1984890031186763</v>
      </c>
      <c r="AU138" s="292">
        <f t="shared" si="83"/>
        <v>4.4875839181423096</v>
      </c>
    </row>
    <row r="139" spans="1:47" s="292" customFormat="1" ht="12.95" customHeight="1" x14ac:dyDescent="0.2">
      <c r="A139" s="44" t="s">
        <v>46</v>
      </c>
      <c r="B139" s="246"/>
      <c r="C139" s="247">
        <v>45074.39</v>
      </c>
      <c r="D139" s="247" t="s">
        <v>230</v>
      </c>
      <c r="E139" s="292">
        <f t="shared" si="65"/>
        <v>12868.025943846267</v>
      </c>
      <c r="F139" s="292">
        <f t="shared" si="66"/>
        <v>12868</v>
      </c>
      <c r="G139" s="292">
        <f t="shared" si="104"/>
        <v>1.1165119998622686E-2</v>
      </c>
      <c r="I139" s="292">
        <f t="shared" si="114"/>
        <v>1.1165119998622686E-2</v>
      </c>
      <c r="P139" s="292">
        <f t="shared" si="68"/>
        <v>4.5575933039212708E-2</v>
      </c>
      <c r="Q139" s="292">
        <f t="shared" si="69"/>
        <v>-3.3502869560544997E-2</v>
      </c>
      <c r="R139" s="292">
        <f t="shared" si="70"/>
        <v>1.2073063478667712E-2</v>
      </c>
      <c r="S139" s="377">
        <f t="shared" si="84"/>
        <v>30055.89</v>
      </c>
      <c r="T139" s="294"/>
      <c r="U139" s="292">
        <f t="shared" si="106"/>
        <v>8.2436136295627237E-7</v>
      </c>
      <c r="V139" s="292">
        <f t="shared" si="115"/>
        <v>6.0000000000000001E-3</v>
      </c>
      <c r="W139" s="292">
        <f t="shared" si="86"/>
        <v>4.946168177737634E-9</v>
      </c>
      <c r="X139" s="247"/>
      <c r="Z139" s="292">
        <f t="shared" si="73"/>
        <v>12868</v>
      </c>
      <c r="AA139" s="292">
        <f t="shared" si="74"/>
        <v>1.1526416582393183E-2</v>
      </c>
      <c r="AC139" s="292">
        <f t="shared" si="112"/>
        <v>-1.6262341676996233E-2</v>
      </c>
      <c r="AF139" s="292">
        <f t="shared" si="88"/>
        <v>-3.6129658377049775E-4</v>
      </c>
      <c r="AG139" s="292">
        <f t="shared" si="108"/>
        <v>7.8321132866539388E-10</v>
      </c>
      <c r="AH139" s="292">
        <f t="shared" si="77"/>
        <v>2.7427461675618919E-2</v>
      </c>
      <c r="AI139" s="292">
        <f t="shared" si="78"/>
        <v>0.80128750354225342</v>
      </c>
      <c r="AJ139" s="292">
        <f t="shared" si="79"/>
        <v>0.64006379273083658</v>
      </c>
      <c r="AK139" s="292">
        <f t="shared" si="80"/>
        <v>-0.22013496331220733</v>
      </c>
      <c r="AL139" s="292">
        <f t="shared" si="81"/>
        <v>-2.3050927927064717</v>
      </c>
      <c r="AM139" s="292">
        <f t="shared" si="82"/>
        <v>-2.2498448037110821</v>
      </c>
      <c r="AN139" s="292">
        <f t="shared" si="113"/>
        <v>4.2274720009729805</v>
      </c>
      <c r="AO139" s="292">
        <f t="shared" si="113"/>
        <v>4.2274735792591409</v>
      </c>
      <c r="AP139" s="292">
        <f t="shared" si="113"/>
        <v>4.2274621619825332</v>
      </c>
      <c r="AQ139" s="292">
        <f t="shared" si="113"/>
        <v>4.2275447598120204</v>
      </c>
      <c r="AR139" s="292">
        <f t="shared" si="113"/>
        <v>4.22694750082856</v>
      </c>
      <c r="AS139" s="292">
        <f t="shared" si="113"/>
        <v>4.2312816099208863</v>
      </c>
      <c r="AT139" s="292">
        <f t="shared" si="113"/>
        <v>4.2005969120793889</v>
      </c>
      <c r="AU139" s="292">
        <f t="shared" si="83"/>
        <v>4.489840251407184</v>
      </c>
    </row>
    <row r="140" spans="1:47" s="292" customFormat="1" ht="12.95" customHeight="1" x14ac:dyDescent="0.2">
      <c r="A140" s="44" t="s">
        <v>46</v>
      </c>
      <c r="B140" s="246"/>
      <c r="C140" s="247">
        <v>45077.406000000003</v>
      </c>
      <c r="D140" s="247" t="s">
        <v>230</v>
      </c>
      <c r="E140" s="292">
        <f t="shared" si="65"/>
        <v>12875.034076347196</v>
      </c>
      <c r="F140" s="292">
        <f t="shared" si="66"/>
        <v>12875</v>
      </c>
      <c r="G140" s="292">
        <f t="shared" si="104"/>
        <v>1.4665000002423767E-2</v>
      </c>
      <c r="I140" s="292">
        <f t="shared" si="114"/>
        <v>1.4665000002423767E-2</v>
      </c>
      <c r="P140" s="292">
        <f t="shared" si="68"/>
        <v>4.5543226898981104E-2</v>
      </c>
      <c r="Q140" s="292">
        <f t="shared" si="69"/>
        <v>-3.3488312060707862E-2</v>
      </c>
      <c r="R140" s="292">
        <f t="shared" si="70"/>
        <v>1.2054914838273242E-2</v>
      </c>
      <c r="S140" s="377">
        <f t="shared" si="84"/>
        <v>30058.906000000003</v>
      </c>
      <c r="T140" s="294"/>
      <c r="U140" s="292">
        <f t="shared" si="106"/>
        <v>6.8125445641186709E-6</v>
      </c>
      <c r="V140" s="292">
        <f t="shared" si="115"/>
        <v>6.0000000000000001E-3</v>
      </c>
      <c r="W140" s="292">
        <f t="shared" si="86"/>
        <v>4.0875267384712024E-8</v>
      </c>
      <c r="X140" s="247"/>
      <c r="Z140" s="292">
        <f t="shared" si="73"/>
        <v>12875</v>
      </c>
      <c r="AA140" s="292">
        <f t="shared" si="74"/>
        <v>1.1511371854695199E-2</v>
      </c>
      <c r="AC140" s="292">
        <f t="shared" si="112"/>
        <v>-1.2735991383450863E-2</v>
      </c>
      <c r="AF140" s="292">
        <f t="shared" si="88"/>
        <v>3.1536281477285676E-3</v>
      </c>
      <c r="AG140" s="292">
        <f t="shared" si="108"/>
        <v>5.9672222964875497E-8</v>
      </c>
      <c r="AH140" s="292">
        <f t="shared" si="77"/>
        <v>2.740099138587463E-2</v>
      </c>
      <c r="AI140" s="292">
        <f t="shared" si="78"/>
        <v>0.80137295875175418</v>
      </c>
      <c r="AJ140" s="292">
        <f t="shared" si="79"/>
        <v>0.6397655383786448</v>
      </c>
      <c r="AK140" s="292">
        <f t="shared" si="80"/>
        <v>-0.22021207234369439</v>
      </c>
      <c r="AL140" s="292">
        <f t="shared" si="81"/>
        <v>-2.3047046660631265</v>
      </c>
      <c r="AM140" s="292">
        <f t="shared" si="82"/>
        <v>-2.2486689437295859</v>
      </c>
      <c r="AN140" s="292">
        <f t="shared" si="113"/>
        <v>4.227934565359817</v>
      </c>
      <c r="AO140" s="292">
        <f t="shared" si="113"/>
        <v>4.2279361348423574</v>
      </c>
      <c r="AP140" s="292">
        <f t="shared" si="113"/>
        <v>4.2279247712728765</v>
      </c>
      <c r="AQ140" s="292">
        <f t="shared" si="113"/>
        <v>4.2280070527949114</v>
      </c>
      <c r="AR140" s="292">
        <f t="shared" si="113"/>
        <v>4.2274115577336104</v>
      </c>
      <c r="AS140" s="292">
        <f t="shared" si="113"/>
        <v>4.2317366545699562</v>
      </c>
      <c r="AT140" s="292">
        <f t="shared" si="113"/>
        <v>4.201088969359323</v>
      </c>
      <c r="AU140" s="292">
        <f t="shared" si="83"/>
        <v>4.4903667291689873</v>
      </c>
    </row>
    <row r="141" spans="1:47" s="292" customFormat="1" ht="12.95" customHeight="1" x14ac:dyDescent="0.2">
      <c r="A141" s="44" t="s">
        <v>47</v>
      </c>
      <c r="B141" s="246"/>
      <c r="C141" s="247">
        <v>45441.0533</v>
      </c>
      <c r="D141" s="247" t="s">
        <v>314</v>
      </c>
      <c r="E141" s="292">
        <f t="shared" si="65"/>
        <v>13720.023619451338</v>
      </c>
      <c r="F141" s="292">
        <f t="shared" si="66"/>
        <v>13720</v>
      </c>
      <c r="G141" s="292">
        <f t="shared" si="104"/>
        <v>1.0164799998165108E-2</v>
      </c>
      <c r="J141" s="292">
        <f t="shared" ref="J141:J147" si="116">+G141</f>
        <v>1.0164799998165108E-2</v>
      </c>
      <c r="P141" s="292">
        <f t="shared" si="68"/>
        <v>4.1535390953629209E-2</v>
      </c>
      <c r="Q141" s="292">
        <f t="shared" si="69"/>
        <v>-3.1686413077607237E-2</v>
      </c>
      <c r="R141" s="292">
        <f t="shared" si="70"/>
        <v>9.8489778760219721E-3</v>
      </c>
      <c r="S141" s="377">
        <f t="shared" si="84"/>
        <v>30422.5533</v>
      </c>
      <c r="T141" s="294"/>
      <c r="U141" s="292">
        <f t="shared" si="106"/>
        <v>9.9743612834994047E-8</v>
      </c>
      <c r="V141" s="292">
        <f t="shared" ref="V141:V147" si="117">V$18</f>
        <v>1</v>
      </c>
      <c r="W141" s="292">
        <f t="shared" si="86"/>
        <v>9.9743612834994047E-8</v>
      </c>
      <c r="X141" s="247"/>
      <c r="Z141" s="292">
        <f t="shared" si="73"/>
        <v>13720</v>
      </c>
      <c r="AA141" s="292">
        <f t="shared" si="74"/>
        <v>9.6636112468926616E-3</v>
      </c>
      <c r="AC141" s="292">
        <f t="shared" si="112"/>
        <v>-1.397769936245816E-2</v>
      </c>
      <c r="AF141" s="292">
        <f t="shared" si="88"/>
        <v>5.0118875127244666E-4</v>
      </c>
      <c r="AG141" s="292">
        <f t="shared" si="108"/>
        <v>2.5119016440203442E-7</v>
      </c>
      <c r="AH141" s="292">
        <f t="shared" si="77"/>
        <v>2.4142499360623269E-2</v>
      </c>
      <c r="AI141" s="292">
        <f t="shared" si="78"/>
        <v>0.81204792576525708</v>
      </c>
      <c r="AJ141" s="292">
        <f t="shared" si="79"/>
        <v>0.60256870076229918</v>
      </c>
      <c r="AK141" s="292">
        <f t="shared" si="80"/>
        <v>-0.22939066265171842</v>
      </c>
      <c r="AL141" s="292">
        <f t="shared" si="81"/>
        <v>-2.2572273670645386</v>
      </c>
      <c r="AM141" s="292">
        <f t="shared" si="82"/>
        <v>-2.1121569443989139</v>
      </c>
      <c r="AN141" s="292">
        <f t="shared" ref="AN141:AT150" si="118">$AU141+$AB$7*SIN(AO141)</f>
        <v>4.2841433864970435</v>
      </c>
      <c r="AO141" s="292">
        <f t="shared" si="118"/>
        <v>4.2841441366775763</v>
      </c>
      <c r="AP141" s="292">
        <f t="shared" si="118"/>
        <v>4.2841380452492084</v>
      </c>
      <c r="AQ141" s="292">
        <f t="shared" si="118"/>
        <v>4.2841875096924502</v>
      </c>
      <c r="AR141" s="292">
        <f t="shared" si="118"/>
        <v>4.2837859966289953</v>
      </c>
      <c r="AS141" s="292">
        <f t="shared" si="118"/>
        <v>4.2870554312951983</v>
      </c>
      <c r="AT141" s="292">
        <f t="shared" si="118"/>
        <v>4.2610789496206127</v>
      </c>
      <c r="AU141" s="292">
        <f t="shared" si="83"/>
        <v>4.553920116129615</v>
      </c>
    </row>
    <row r="142" spans="1:47" s="292" customFormat="1" ht="12.95" customHeight="1" x14ac:dyDescent="0.2">
      <c r="A142" s="44" t="s">
        <v>47</v>
      </c>
      <c r="B142" s="246"/>
      <c r="C142" s="247">
        <v>45441.054400000001</v>
      </c>
      <c r="D142" s="247" t="s">
        <v>314</v>
      </c>
      <c r="E142" s="292">
        <f t="shared" si="65"/>
        <v>13720.026175467838</v>
      </c>
      <c r="F142" s="292">
        <f t="shared" si="66"/>
        <v>13720</v>
      </c>
      <c r="G142" s="292">
        <f t="shared" si="104"/>
        <v>1.1264799999480601E-2</v>
      </c>
      <c r="J142" s="292">
        <f t="shared" si="116"/>
        <v>1.1264799999480601E-2</v>
      </c>
      <c r="P142" s="292">
        <f t="shared" si="68"/>
        <v>4.1535390953629209E-2</v>
      </c>
      <c r="Q142" s="292">
        <f t="shared" si="69"/>
        <v>-3.1686413077607237E-2</v>
      </c>
      <c r="R142" s="292">
        <f t="shared" si="70"/>
        <v>9.8489778760219721E-3</v>
      </c>
      <c r="S142" s="377">
        <f t="shared" si="84"/>
        <v>30422.554400000001</v>
      </c>
      <c r="T142" s="294"/>
      <c r="U142" s="292">
        <f t="shared" si="106"/>
        <v>2.0045522852749023E-6</v>
      </c>
      <c r="V142" s="292">
        <f t="shared" si="117"/>
        <v>1</v>
      </c>
      <c r="W142" s="292">
        <f t="shared" si="86"/>
        <v>2.0045522852749023E-6</v>
      </c>
      <c r="X142" s="247"/>
      <c r="Z142" s="292">
        <f t="shared" si="73"/>
        <v>13720</v>
      </c>
      <c r="AA142" s="292">
        <f t="shared" si="74"/>
        <v>9.6636112468926616E-3</v>
      </c>
      <c r="AC142" s="292">
        <f t="shared" si="112"/>
        <v>-1.2877699361142667E-2</v>
      </c>
      <c r="AF142" s="292">
        <f t="shared" si="88"/>
        <v>1.6011887525879398E-3</v>
      </c>
      <c r="AG142" s="292">
        <f t="shared" si="108"/>
        <v>2.5638054214141229E-6</v>
      </c>
      <c r="AH142" s="292">
        <f t="shared" si="77"/>
        <v>2.4142499360623269E-2</v>
      </c>
      <c r="AI142" s="292">
        <f t="shared" si="78"/>
        <v>0.81204792576525708</v>
      </c>
      <c r="AJ142" s="292">
        <f t="shared" si="79"/>
        <v>0.60256870076229918</v>
      </c>
      <c r="AK142" s="292">
        <f t="shared" si="80"/>
        <v>-0.22939066265171842</v>
      </c>
      <c r="AL142" s="292">
        <f t="shared" si="81"/>
        <v>-2.2572273670645386</v>
      </c>
      <c r="AM142" s="292">
        <f t="shared" si="82"/>
        <v>-2.1121569443989139</v>
      </c>
      <c r="AN142" s="292">
        <f t="shared" si="118"/>
        <v>4.2841433864970435</v>
      </c>
      <c r="AO142" s="292">
        <f t="shared" si="118"/>
        <v>4.2841441366775763</v>
      </c>
      <c r="AP142" s="292">
        <f t="shared" si="118"/>
        <v>4.2841380452492084</v>
      </c>
      <c r="AQ142" s="292">
        <f t="shared" si="118"/>
        <v>4.2841875096924502</v>
      </c>
      <c r="AR142" s="292">
        <f t="shared" si="118"/>
        <v>4.2837859966289953</v>
      </c>
      <c r="AS142" s="292">
        <f t="shared" si="118"/>
        <v>4.2870554312951983</v>
      </c>
      <c r="AT142" s="292">
        <f t="shared" si="118"/>
        <v>4.2610789496206127</v>
      </c>
      <c r="AU142" s="292">
        <f t="shared" si="83"/>
        <v>4.553920116129615</v>
      </c>
    </row>
    <row r="143" spans="1:47" s="292" customFormat="1" ht="12.95" customHeight="1" x14ac:dyDescent="0.2">
      <c r="A143" s="44" t="s">
        <v>47</v>
      </c>
      <c r="B143" s="246"/>
      <c r="C143" s="247">
        <v>45444.066800000001</v>
      </c>
      <c r="D143" s="247" t="s">
        <v>314</v>
      </c>
      <c r="E143" s="292">
        <f t="shared" si="65"/>
        <v>13727.025942823862</v>
      </c>
      <c r="F143" s="292">
        <f t="shared" si="66"/>
        <v>13727</v>
      </c>
      <c r="G143" s="292">
        <f t="shared" si="104"/>
        <v>1.1164679999637883E-2</v>
      </c>
      <c r="J143" s="292">
        <f t="shared" si="116"/>
        <v>1.1164679999637883E-2</v>
      </c>
      <c r="P143" s="292">
        <f t="shared" si="68"/>
        <v>4.1501710274417923E-2</v>
      </c>
      <c r="Q143" s="292">
        <f t="shared" si="69"/>
        <v>-3.1671116629795368E-2</v>
      </c>
      <c r="R143" s="292">
        <f t="shared" si="70"/>
        <v>9.8305936446225553E-3</v>
      </c>
      <c r="S143" s="377">
        <f t="shared" si="84"/>
        <v>30425.566800000001</v>
      </c>
      <c r="T143" s="294"/>
      <c r="U143" s="292">
        <f t="shared" si="106"/>
        <v>1.7797864026380834E-6</v>
      </c>
      <c r="V143" s="292">
        <f t="shared" si="117"/>
        <v>1</v>
      </c>
      <c r="W143" s="292">
        <f t="shared" si="86"/>
        <v>1.7797864026380834E-6</v>
      </c>
      <c r="X143" s="247"/>
      <c r="Z143" s="292">
        <f t="shared" si="73"/>
        <v>13727</v>
      </c>
      <c r="AA143" s="292">
        <f t="shared" si="74"/>
        <v>9.6480480758772413E-3</v>
      </c>
      <c r="AC143" s="292">
        <f t="shared" si="112"/>
        <v>-1.2950308687111792E-2</v>
      </c>
      <c r="AF143" s="292">
        <f t="shared" si="88"/>
        <v>1.5166319237606418E-3</v>
      </c>
      <c r="AG143" s="292">
        <f t="shared" si="108"/>
        <v>2.3001723921699053E-6</v>
      </c>
      <c r="AH143" s="292">
        <f t="shared" si="77"/>
        <v>2.4114988686749675E-2</v>
      </c>
      <c r="AI143" s="292">
        <f t="shared" si="78"/>
        <v>0.81213938102782945</v>
      </c>
      <c r="AJ143" s="292">
        <f t="shared" si="79"/>
        <v>0.60225052524422695</v>
      </c>
      <c r="AK143" s="292">
        <f t="shared" si="80"/>
        <v>-0.2294655663935872</v>
      </c>
      <c r="AL143" s="292">
        <f t="shared" si="81"/>
        <v>-2.2568287443344879</v>
      </c>
      <c r="AM143" s="292">
        <f t="shared" si="82"/>
        <v>-2.1110689218034286</v>
      </c>
      <c r="AN143" s="292">
        <f t="shared" si="118"/>
        <v>4.2846121634014587</v>
      </c>
      <c r="AO143" s="292">
        <f t="shared" si="118"/>
        <v>4.2846129085815727</v>
      </c>
      <c r="AP143" s="292">
        <f t="shared" si="118"/>
        <v>4.2846068515356137</v>
      </c>
      <c r="AQ143" s="292">
        <f t="shared" si="118"/>
        <v>4.2846560873410011</v>
      </c>
      <c r="AR143" s="292">
        <f t="shared" si="118"/>
        <v>4.2842560190178629</v>
      </c>
      <c r="AS143" s="292">
        <f t="shared" si="118"/>
        <v>4.2875170286222515</v>
      </c>
      <c r="AT143" s="292">
        <f t="shared" si="118"/>
        <v>4.2615808295429263</v>
      </c>
      <c r="AU143" s="292">
        <f t="shared" si="83"/>
        <v>4.5544465938914191</v>
      </c>
    </row>
    <row r="144" spans="1:47" s="292" customFormat="1" ht="12.95" customHeight="1" x14ac:dyDescent="0.2">
      <c r="A144" s="324" t="s">
        <v>234</v>
      </c>
      <c r="C144" s="315">
        <v>45470.100599999998</v>
      </c>
      <c r="D144" s="247" t="s">
        <v>314</v>
      </c>
      <c r="E144" s="292">
        <f t="shared" si="65"/>
        <v>13787.519417592581</v>
      </c>
      <c r="F144" s="292">
        <f t="shared" si="66"/>
        <v>13787.5</v>
      </c>
      <c r="G144" s="292">
        <f t="shared" si="104"/>
        <v>8.3564999949885532E-3</v>
      </c>
      <c r="J144" s="292">
        <f t="shared" si="116"/>
        <v>8.3564999949885532E-3</v>
      </c>
      <c r="P144" s="292">
        <f t="shared" si="68"/>
        <v>4.1210295668531231E-2</v>
      </c>
      <c r="Q144" s="292">
        <f t="shared" si="69"/>
        <v>-3.1538658625384505E-2</v>
      </c>
      <c r="R144" s="292">
        <f t="shared" si="70"/>
        <v>9.6716370431467261E-3</v>
      </c>
      <c r="S144" s="377">
        <f t="shared" si="84"/>
        <v>30451.600599999998</v>
      </c>
      <c r="T144" s="294"/>
      <c r="U144" s="292">
        <f t="shared" si="106"/>
        <v>1.7295854554381922E-6</v>
      </c>
      <c r="V144" s="292">
        <f t="shared" si="117"/>
        <v>1</v>
      </c>
      <c r="W144" s="292">
        <f t="shared" si="86"/>
        <v>1.7295854554381922E-6</v>
      </c>
      <c r="X144" s="247"/>
      <c r="Z144" s="292">
        <f t="shared" si="73"/>
        <v>13787.5</v>
      </c>
      <c r="AA144" s="292">
        <f t="shared" si="74"/>
        <v>9.5133667844850868E-3</v>
      </c>
      <c r="AC144" s="292">
        <f t="shared" si="112"/>
        <v>-1.5520368144798433E-2</v>
      </c>
      <c r="AF144" s="292">
        <f t="shared" si="88"/>
        <v>-1.1568667894965336E-3</v>
      </c>
      <c r="AG144" s="292">
        <f t="shared" si="108"/>
        <v>1.3383407686400169E-6</v>
      </c>
      <c r="AH144" s="292">
        <f t="shared" si="77"/>
        <v>2.3876868139786987E-2</v>
      </c>
      <c r="AI144" s="292">
        <f t="shared" si="78"/>
        <v>0.81293192081582877</v>
      </c>
      <c r="AJ144" s="292">
        <f t="shared" si="79"/>
        <v>0.59949359680481418</v>
      </c>
      <c r="AK144" s="292">
        <f t="shared" si="80"/>
        <v>-0.23011212934411227</v>
      </c>
      <c r="AL144" s="292">
        <f t="shared" si="81"/>
        <v>-2.2533797562321056</v>
      </c>
      <c r="AM144" s="292">
        <f t="shared" si="82"/>
        <v>-2.101693150326315</v>
      </c>
      <c r="AN144" s="292">
        <f t="shared" si="118"/>
        <v>4.2886659386537955</v>
      </c>
      <c r="AO144" s="292">
        <f t="shared" si="118"/>
        <v>4.2886666416761123</v>
      </c>
      <c r="AP144" s="292">
        <f t="shared" si="118"/>
        <v>4.2886608759893807</v>
      </c>
      <c r="AQ144" s="292">
        <f t="shared" si="118"/>
        <v>4.288708164208991</v>
      </c>
      <c r="AR144" s="292">
        <f t="shared" si="118"/>
        <v>4.288320468464998</v>
      </c>
      <c r="AS144" s="292">
        <f t="shared" si="118"/>
        <v>4.2915089186185043</v>
      </c>
      <c r="AT144" s="292">
        <f t="shared" si="118"/>
        <v>4.2659218894181512</v>
      </c>
      <c r="AU144" s="292">
        <f t="shared" si="83"/>
        <v>4.5589968659755824</v>
      </c>
    </row>
    <row r="145" spans="1:47" s="292" customFormat="1" ht="12.95" customHeight="1" x14ac:dyDescent="0.2">
      <c r="A145" s="324" t="s">
        <v>234</v>
      </c>
      <c r="C145" s="315">
        <v>45756.289799999999</v>
      </c>
      <c r="D145" s="247" t="s">
        <v>314</v>
      </c>
      <c r="E145" s="292">
        <f t="shared" si="65"/>
        <v>14452.523341310269</v>
      </c>
      <c r="F145" s="292">
        <f t="shared" si="66"/>
        <v>14452.5</v>
      </c>
      <c r="G145" s="292">
        <f t="shared" si="104"/>
        <v>1.0045099996204954E-2</v>
      </c>
      <c r="J145" s="292">
        <f t="shared" si="116"/>
        <v>1.0045099996204954E-2</v>
      </c>
      <c r="P145" s="292">
        <f t="shared" si="68"/>
        <v>3.7970726560196226E-2</v>
      </c>
      <c r="Q145" s="292">
        <f t="shared" si="69"/>
        <v>-3.0052826690254764E-2</v>
      </c>
      <c r="R145" s="292">
        <f t="shared" si="70"/>
        <v>7.9178998699414617E-3</v>
      </c>
      <c r="S145" s="377">
        <f t="shared" si="84"/>
        <v>30737.789799999999</v>
      </c>
      <c r="T145" s="294"/>
      <c r="U145" s="292">
        <f t="shared" si="106"/>
        <v>4.5249803771754164E-6</v>
      </c>
      <c r="V145" s="292">
        <f t="shared" si="117"/>
        <v>1</v>
      </c>
      <c r="W145" s="292">
        <f t="shared" si="86"/>
        <v>4.5249803771754164E-6</v>
      </c>
      <c r="X145" s="247"/>
      <c r="Z145" s="292">
        <f t="shared" si="73"/>
        <v>14452.5</v>
      </c>
      <c r="AA145" s="292">
        <f t="shared" si="74"/>
        <v>8.0132325122444538E-3</v>
      </c>
      <c r="AC145" s="292">
        <f t="shared" si="112"/>
        <v>-1.117354574121035E-2</v>
      </c>
      <c r="AF145" s="292">
        <f t="shared" si="88"/>
        <v>2.0318674839604998E-3</v>
      </c>
      <c r="AG145" s="292">
        <f t="shared" si="108"/>
        <v>4.1284854723759719E-6</v>
      </c>
      <c r="AH145" s="292">
        <f t="shared" si="77"/>
        <v>2.1218645737415304E-2</v>
      </c>
      <c r="AI145" s="292">
        <f t="shared" si="78"/>
        <v>0.82189534537270881</v>
      </c>
      <c r="AJ145" s="292">
        <f t="shared" si="79"/>
        <v>0.5683545257362701</v>
      </c>
      <c r="AK145" s="292">
        <f t="shared" si="80"/>
        <v>-0.2371176718868295</v>
      </c>
      <c r="AL145" s="292">
        <f t="shared" si="81"/>
        <v>-2.2150160852344416</v>
      </c>
      <c r="AM145" s="292">
        <f t="shared" si="82"/>
        <v>-2.001797916264918</v>
      </c>
      <c r="AN145" s="292">
        <f t="shared" si="118"/>
        <v>4.3334893385876923</v>
      </c>
      <c r="AO145" s="292">
        <f t="shared" si="118"/>
        <v>4.3334896889156553</v>
      </c>
      <c r="AP145" s="292">
        <f t="shared" si="118"/>
        <v>4.333486495298712</v>
      </c>
      <c r="AQ145" s="292">
        <f t="shared" si="118"/>
        <v>4.3335156095067511</v>
      </c>
      <c r="AR145" s="292">
        <f t="shared" si="118"/>
        <v>4.333250272198331</v>
      </c>
      <c r="AS145" s="292">
        <f t="shared" si="118"/>
        <v>4.3356750448422616</v>
      </c>
      <c r="AT145" s="292">
        <f t="shared" si="118"/>
        <v>4.3140384507403544</v>
      </c>
      <c r="AU145" s="292">
        <f t="shared" si="83"/>
        <v>4.6090122533469646</v>
      </c>
    </row>
    <row r="146" spans="1:47" s="292" customFormat="1" ht="12.95" customHeight="1" x14ac:dyDescent="0.2">
      <c r="A146" s="324" t="s">
        <v>234</v>
      </c>
      <c r="C146" s="315">
        <v>45787.0599</v>
      </c>
      <c r="D146" s="247" t="s">
        <v>314</v>
      </c>
      <c r="E146" s="292">
        <f t="shared" si="65"/>
        <v>14524.022326014048</v>
      </c>
      <c r="F146" s="292">
        <f t="shared" si="66"/>
        <v>14524</v>
      </c>
      <c r="G146" s="292">
        <f t="shared" si="104"/>
        <v>9.6081599986064248E-3</v>
      </c>
      <c r="J146" s="292">
        <f t="shared" si="116"/>
        <v>9.6081599986064248E-3</v>
      </c>
      <c r="P146" s="292">
        <f t="shared" si="68"/>
        <v>3.7618565000020594E-2</v>
      </c>
      <c r="Q146" s="292">
        <f t="shared" si="69"/>
        <v>-2.9889809519571344E-2</v>
      </c>
      <c r="R146" s="292">
        <f t="shared" si="70"/>
        <v>7.7287554804492502E-3</v>
      </c>
      <c r="S146" s="377">
        <f t="shared" si="84"/>
        <v>30768.5599</v>
      </c>
      <c r="T146" s="294"/>
      <c r="U146" s="292">
        <f t="shared" si="106"/>
        <v>3.5321613428696017E-6</v>
      </c>
      <c r="V146" s="292">
        <f t="shared" si="117"/>
        <v>1</v>
      </c>
      <c r="W146" s="292">
        <f t="shared" si="86"/>
        <v>3.5321613428696017E-6</v>
      </c>
      <c r="X146" s="247"/>
      <c r="Z146" s="292">
        <f t="shared" si="73"/>
        <v>14524</v>
      </c>
      <c r="AA146" s="292">
        <f t="shared" si="74"/>
        <v>7.8498394522270934E-3</v>
      </c>
      <c r="AC146" s="292">
        <f t="shared" si="112"/>
        <v>-1.1320272171249698E-2</v>
      </c>
      <c r="AF146" s="292">
        <f t="shared" si="88"/>
        <v>1.7583205463793314E-3</v>
      </c>
      <c r="AG146" s="292">
        <f t="shared" si="108"/>
        <v>3.0916911438197103E-6</v>
      </c>
      <c r="AH146" s="292">
        <f t="shared" si="77"/>
        <v>2.0928432169856123E-2</v>
      </c>
      <c r="AI146" s="292">
        <f t="shared" si="78"/>
        <v>0.8228869924800486</v>
      </c>
      <c r="AJ146" s="292">
        <f t="shared" si="79"/>
        <v>0.56491400402326464</v>
      </c>
      <c r="AK146" s="292">
        <f t="shared" si="80"/>
        <v>-0.2378592880006464</v>
      </c>
      <c r="AL146" s="292">
        <f t="shared" si="81"/>
        <v>-2.2108405325222686</v>
      </c>
      <c r="AM146" s="292">
        <f t="shared" si="82"/>
        <v>-1.9913875063143085</v>
      </c>
      <c r="AN146" s="292">
        <f t="shared" si="118"/>
        <v>4.3383382693589647</v>
      </c>
      <c r="AO146" s="292">
        <f t="shared" si="118"/>
        <v>4.3383385921936881</v>
      </c>
      <c r="AP146" s="292">
        <f t="shared" si="118"/>
        <v>4.3383356128868105</v>
      </c>
      <c r="AQ146" s="292">
        <f t="shared" si="118"/>
        <v>4.3383631085247583</v>
      </c>
      <c r="AR146" s="292">
        <f t="shared" si="118"/>
        <v>4.338109427925696</v>
      </c>
      <c r="AS146" s="292">
        <f t="shared" si="118"/>
        <v>4.3404561958077679</v>
      </c>
      <c r="AT146" s="292">
        <f t="shared" si="118"/>
        <v>4.3192557429826728</v>
      </c>
      <c r="AU146" s="292">
        <f t="shared" si="83"/>
        <v>4.6143898476282477</v>
      </c>
    </row>
    <row r="147" spans="1:47" s="292" customFormat="1" ht="12.95" customHeight="1" x14ac:dyDescent="0.2">
      <c r="A147" s="324" t="s">
        <v>234</v>
      </c>
      <c r="C147" s="315">
        <v>45787.273500000003</v>
      </c>
      <c r="D147" s="247" t="s">
        <v>314</v>
      </c>
      <c r="E147" s="292">
        <f t="shared" si="65"/>
        <v>14524.518657944491</v>
      </c>
      <c r="F147" s="292">
        <f t="shared" si="66"/>
        <v>14524.5</v>
      </c>
      <c r="G147" s="292">
        <f t="shared" si="104"/>
        <v>8.0295799998566508E-3</v>
      </c>
      <c r="J147" s="292">
        <f t="shared" si="116"/>
        <v>8.0295799998566508E-3</v>
      </c>
      <c r="P147" s="292">
        <f t="shared" si="68"/>
        <v>3.7616099783160196E-2</v>
      </c>
      <c r="Q147" s="292">
        <f t="shared" si="69"/>
        <v>-2.9888667309131499E-2</v>
      </c>
      <c r="R147" s="292">
        <f t="shared" si="70"/>
        <v>7.7274324740286976E-3</v>
      </c>
      <c r="S147" s="377">
        <f t="shared" si="84"/>
        <v>30768.773500000003</v>
      </c>
      <c r="T147" s="294"/>
      <c r="U147" s="292">
        <f t="shared" si="106"/>
        <v>9.1293127363953666E-8</v>
      </c>
      <c r="V147" s="292">
        <f t="shared" si="117"/>
        <v>1</v>
      </c>
      <c r="W147" s="292">
        <f t="shared" si="86"/>
        <v>9.1293127363953666E-8</v>
      </c>
      <c r="X147" s="247"/>
      <c r="Z147" s="292">
        <f t="shared" si="73"/>
        <v>14524.5</v>
      </c>
      <c r="AA147" s="292">
        <f t="shared" si="74"/>
        <v>7.8486954438714632E-3</v>
      </c>
      <c r="AC147" s="292">
        <f t="shared" si="112"/>
        <v>-1.2896819729673662E-2</v>
      </c>
      <c r="AF147" s="292">
        <f t="shared" si="88"/>
        <v>1.8088455598518766E-4</v>
      </c>
      <c r="AG147" s="292">
        <f t="shared" si="108"/>
        <v>3.2719222593958489E-8</v>
      </c>
      <c r="AH147" s="292">
        <f t="shared" si="77"/>
        <v>2.0926399729530313E-2</v>
      </c>
      <c r="AI147" s="292">
        <f t="shared" si="78"/>
        <v>0.82289394641114466</v>
      </c>
      <c r="AJ147" s="292">
        <f t="shared" si="79"/>
        <v>0.56488988039216004</v>
      </c>
      <c r="AK147" s="292">
        <f t="shared" si="80"/>
        <v>-0.23786446582690388</v>
      </c>
      <c r="AL147" s="292">
        <f t="shared" si="81"/>
        <v>-2.2108112973577865</v>
      </c>
      <c r="AM147" s="292">
        <f t="shared" si="82"/>
        <v>-1.9913149230070233</v>
      </c>
      <c r="AN147" s="292">
        <f t="shared" si="118"/>
        <v>4.3383721985708181</v>
      </c>
      <c r="AO147" s="292">
        <f t="shared" si="118"/>
        <v>4.3383725212194157</v>
      </c>
      <c r="AP147" s="292">
        <f t="shared" si="118"/>
        <v>4.3383695433728189</v>
      </c>
      <c r="AQ147" s="292">
        <f t="shared" si="118"/>
        <v>4.3383970279094939</v>
      </c>
      <c r="AR147" s="292">
        <f t="shared" si="118"/>
        <v>4.3381434277994551</v>
      </c>
      <c r="AS147" s="292">
        <f t="shared" si="118"/>
        <v>4.3404896532520265</v>
      </c>
      <c r="AT147" s="292">
        <f t="shared" si="118"/>
        <v>4.3192922575892672</v>
      </c>
      <c r="AU147" s="292">
        <f t="shared" si="83"/>
        <v>4.614427453182663</v>
      </c>
    </row>
    <row r="148" spans="1:47" s="292" customFormat="1" ht="12.95" customHeight="1" x14ac:dyDescent="0.2">
      <c r="A148" s="44" t="s">
        <v>49</v>
      </c>
      <c r="B148" s="246"/>
      <c r="C148" s="247">
        <v>45794.381999999998</v>
      </c>
      <c r="D148" s="247" t="s">
        <v>230</v>
      </c>
      <c r="E148" s="292">
        <f t="shared" si="65"/>
        <v>14541.03633363506</v>
      </c>
      <c r="F148" s="292">
        <f t="shared" si="66"/>
        <v>14541</v>
      </c>
      <c r="G148" s="292">
        <f t="shared" si="104"/>
        <v>1.5636439995432738E-2</v>
      </c>
      <c r="I148" s="292">
        <f>+G148</f>
        <v>1.5636439995432738E-2</v>
      </c>
      <c r="P148" s="292">
        <f t="shared" si="68"/>
        <v>3.7534727845378604E-2</v>
      </c>
      <c r="Q148" s="292">
        <f t="shared" si="69"/>
        <v>-2.9850956987444666E-2</v>
      </c>
      <c r="R148" s="292">
        <f t="shared" si="70"/>
        <v>7.6837708579339387E-3</v>
      </c>
      <c r="S148" s="377">
        <f t="shared" si="84"/>
        <v>30775.881999999998</v>
      </c>
      <c r="T148" s="294"/>
      <c r="U148" s="292">
        <f t="shared" si="106"/>
        <v>6.3244946410525896E-5</v>
      </c>
      <c r="V148" s="292">
        <f>V$17</f>
        <v>6.0000000000000001E-3</v>
      </c>
      <c r="W148" s="292">
        <f t="shared" si="86"/>
        <v>3.7946967846315538E-7</v>
      </c>
      <c r="X148" s="247"/>
      <c r="Z148" s="292">
        <f t="shared" si="73"/>
        <v>14541</v>
      </c>
      <c r="AA148" s="292">
        <f t="shared" si="74"/>
        <v>7.8109322985061656E-3</v>
      </c>
      <c r="AC148" s="292">
        <f t="shared" si="112"/>
        <v>-5.2228660597059065E-3</v>
      </c>
      <c r="AF148" s="292">
        <f t="shared" si="88"/>
        <v>7.8255076969265727E-3</v>
      </c>
      <c r="AG148" s="292">
        <f t="shared" si="108"/>
        <v>3.6743142428794221E-7</v>
      </c>
      <c r="AH148" s="292">
        <f t="shared" si="77"/>
        <v>2.0859306055138645E-2</v>
      </c>
      <c r="AI148" s="292">
        <f t="shared" si="78"/>
        <v>0.8231235770370493</v>
      </c>
      <c r="AJ148" s="292">
        <f t="shared" si="79"/>
        <v>0.56409330083390774</v>
      </c>
      <c r="AK148" s="292">
        <f t="shared" si="80"/>
        <v>-0.2380352690690356</v>
      </c>
      <c r="AL148" s="292">
        <f t="shared" si="81"/>
        <v>-2.2098462595935455</v>
      </c>
      <c r="AM148" s="292">
        <f t="shared" si="82"/>
        <v>-1.9889213547215852</v>
      </c>
      <c r="AN148" s="292">
        <f t="shared" si="118"/>
        <v>4.3394920234765735</v>
      </c>
      <c r="AO148" s="292">
        <f t="shared" si="118"/>
        <v>4.3394923400299099</v>
      </c>
      <c r="AP148" s="292">
        <f t="shared" si="118"/>
        <v>4.3394894100773485</v>
      </c>
      <c r="AQ148" s="292">
        <f t="shared" si="118"/>
        <v>4.3395165299539959</v>
      </c>
      <c r="AR148" s="292">
        <f t="shared" si="118"/>
        <v>4.3392655779871969</v>
      </c>
      <c r="AS148" s="292">
        <f t="shared" si="118"/>
        <v>4.3415939273265636</v>
      </c>
      <c r="AT148" s="292">
        <f t="shared" si="118"/>
        <v>4.3204974737626642</v>
      </c>
      <c r="AU148" s="292">
        <f t="shared" si="83"/>
        <v>4.6156684364783436</v>
      </c>
    </row>
    <row r="149" spans="1:47" s="292" customFormat="1" ht="12.95" customHeight="1" x14ac:dyDescent="0.2">
      <c r="A149" s="44" t="s">
        <v>51</v>
      </c>
      <c r="B149" s="246"/>
      <c r="C149" s="247">
        <v>45817.618999999999</v>
      </c>
      <c r="D149" s="247" t="s">
        <v>230</v>
      </c>
      <c r="E149" s="292">
        <f t="shared" ref="E149:E212" si="119">+(C149-C$7)/C$8</f>
        <v>14595.031020280918</v>
      </c>
      <c r="F149" s="292">
        <f t="shared" ref="F149:F212" si="120">ROUND(2*E149,0)/2</f>
        <v>14595</v>
      </c>
      <c r="G149" s="292">
        <f t="shared" si="104"/>
        <v>1.3349799999559764E-2</v>
      </c>
      <c r="I149" s="292">
        <f>+G149</f>
        <v>1.3349799999559764E-2</v>
      </c>
      <c r="P149" s="292">
        <f t="shared" ref="P149:P212" si="121">H$5*SIN(RADIANS(H$6*F149+H$7))</f>
        <v>3.7268152042482329E-2</v>
      </c>
      <c r="Q149" s="292">
        <f t="shared" ref="Q149:Q212" si="122">+H$2+H$3*$F149+H$4*$F149^2</f>
        <v>-2.9727305542873922E-2</v>
      </c>
      <c r="R149" s="292">
        <f t="shared" ref="R149:R212" si="123">P149+Q149</f>
        <v>7.5408464996084071E-3</v>
      </c>
      <c r="S149" s="377">
        <f t="shared" si="84"/>
        <v>30799.118999999999</v>
      </c>
      <c r="T149" s="294"/>
      <c r="U149" s="292">
        <f t="shared" si="106"/>
        <v>3.3743940764597116E-5</v>
      </c>
      <c r="V149" s="292">
        <f>V$17</f>
        <v>6.0000000000000001E-3</v>
      </c>
      <c r="W149" s="292">
        <f t="shared" si="86"/>
        <v>2.0246364458758269E-7</v>
      </c>
      <c r="X149" s="247"/>
      <c r="Z149" s="292">
        <f t="shared" ref="Z149:Z212" si="124">F149</f>
        <v>14595</v>
      </c>
      <c r="AA149" s="292">
        <f t="shared" ref="AA149:AA212" si="125">AB$3+AB$4*Z149+AB$5*Z149^2+AH149</f>
        <v>7.6871966831720626E-3</v>
      </c>
      <c r="AC149" s="292">
        <f t="shared" si="112"/>
        <v>-7.289613032742677E-3</v>
      </c>
      <c r="AF149" s="292">
        <f t="shared" si="88"/>
        <v>5.6626033163877012E-3</v>
      </c>
      <c r="AG149" s="292">
        <f t="shared" si="108"/>
        <v>1.9239045791258997E-7</v>
      </c>
      <c r="AH149" s="292">
        <f t="shared" ref="AH149:AH212" si="126">$AB$6*($AB$11/AI149*AJ149+$AB$12)</f>
        <v>2.0639413032302441E-2</v>
      </c>
      <c r="AI149" s="292">
        <f t="shared" ref="AI149:AI212" si="127">1+$AB$7*COS(AL149)</f>
        <v>0.82387714611143736</v>
      </c>
      <c r="AJ149" s="292">
        <f t="shared" ref="AJ149:AJ212" si="128">SIN(AL149+RADIANS($AB$9))</f>
        <v>0.56147952241151255</v>
      </c>
      <c r="AK149" s="292">
        <f t="shared" ref="AK149:AK212" si="129">$AB$7*SIN(AL149)</f>
        <v>-0.23859337513662202</v>
      </c>
      <c r="AL149" s="292">
        <f t="shared" ref="AL149:AL212" si="130">2*ATAN(AM149)</f>
        <v>-2.2066841817131908</v>
      </c>
      <c r="AM149" s="292">
        <f t="shared" ref="AM149:AM212" si="131">SQRT((1+$AB$7)/(1-$AB$7))*TAN(AN149/2)</f>
        <v>-1.9811105839935907</v>
      </c>
      <c r="AN149" s="292">
        <f t="shared" si="118"/>
        <v>4.3431590929526127</v>
      </c>
      <c r="AO149" s="292">
        <f t="shared" si="118"/>
        <v>4.343159390185007</v>
      </c>
      <c r="AP149" s="292">
        <f t="shared" si="118"/>
        <v>4.3431566130112094</v>
      </c>
      <c r="AQ149" s="292">
        <f t="shared" si="118"/>
        <v>4.343182562151914</v>
      </c>
      <c r="AR149" s="292">
        <f t="shared" si="118"/>
        <v>4.3429401683756668</v>
      </c>
      <c r="AS149" s="292">
        <f t="shared" si="118"/>
        <v>4.3452103431227567</v>
      </c>
      <c r="AT149" s="292">
        <f t="shared" si="118"/>
        <v>4.3244449961571956</v>
      </c>
      <c r="AU149" s="292">
        <f t="shared" ref="AU149:AU212" si="132">RADIANS($AB$9)+$AB$18*(F149-AB$15)</f>
        <v>4.6197298363551171</v>
      </c>
    </row>
    <row r="150" spans="1:47" s="292" customFormat="1" ht="12.95" customHeight="1" x14ac:dyDescent="0.2">
      <c r="A150" s="324" t="s">
        <v>234</v>
      </c>
      <c r="C150" s="315">
        <v>46092.178599999999</v>
      </c>
      <c r="D150" s="247" t="s">
        <v>314</v>
      </c>
      <c r="E150" s="292">
        <f t="shared" si="119"/>
        <v>15233.011808145584</v>
      </c>
      <c r="F150" s="292">
        <f t="shared" si="120"/>
        <v>15233</v>
      </c>
      <c r="G150" s="292">
        <f t="shared" si="104"/>
        <v>5.0817199953598902E-3</v>
      </c>
      <c r="J150" s="292">
        <f>+G150</f>
        <v>5.0817199953598902E-3</v>
      </c>
      <c r="P150" s="292">
        <f t="shared" si="121"/>
        <v>3.4088539732357537E-2</v>
      </c>
      <c r="Q150" s="292">
        <f t="shared" si="122"/>
        <v>-2.8239035636509032E-2</v>
      </c>
      <c r="R150" s="292">
        <f t="shared" si="123"/>
        <v>5.8495040958485046E-3</v>
      </c>
      <c r="S150" s="377">
        <f t="shared" si="84"/>
        <v>31073.678599999999</v>
      </c>
      <c r="T150" s="294"/>
      <c r="U150" s="292">
        <f t="shared" si="106"/>
        <v>5.8949242496311084E-7</v>
      </c>
      <c r="V150" s="292">
        <f>V$18</f>
        <v>1</v>
      </c>
      <c r="W150" s="292">
        <f t="shared" si="86"/>
        <v>5.8949242496311084E-7</v>
      </c>
      <c r="X150" s="247"/>
      <c r="Z150" s="292">
        <f t="shared" si="124"/>
        <v>15233</v>
      </c>
      <c r="AA150" s="292">
        <f t="shared" si="125"/>
        <v>6.2086792147475599E-3</v>
      </c>
      <c r="AC150" s="292">
        <f t="shared" si="112"/>
        <v>-1.292377479455074E-2</v>
      </c>
      <c r="AF150" s="292">
        <f t="shared" si="88"/>
        <v>-1.1269592193876698E-3</v>
      </c>
      <c r="AG150" s="292">
        <f t="shared" si="108"/>
        <v>1.270037082162866E-6</v>
      </c>
      <c r="AH150" s="292">
        <f t="shared" si="126"/>
        <v>1.800549478991063E-2</v>
      </c>
      <c r="AI150" s="292">
        <f t="shared" si="127"/>
        <v>0.83302128971663836</v>
      </c>
      <c r="AJ150" s="292">
        <f t="shared" si="128"/>
        <v>0.52980102724720179</v>
      </c>
      <c r="AK150" s="292">
        <f t="shared" si="129"/>
        <v>-0.24507992294972267</v>
      </c>
      <c r="AL150" s="292">
        <f t="shared" si="130"/>
        <v>-2.1688774454961894</v>
      </c>
      <c r="AM150" s="292">
        <f t="shared" si="131"/>
        <v>-1.8913655250487698</v>
      </c>
      <c r="AN150" s="292">
        <f t="shared" si="118"/>
        <v>4.3867432529678503</v>
      </c>
      <c r="AO150" s="292">
        <f t="shared" si="118"/>
        <v>4.3867433842947747</v>
      </c>
      <c r="AP150" s="292">
        <f t="shared" si="118"/>
        <v>4.3867420000828163</v>
      </c>
      <c r="AQ150" s="292">
        <f t="shared" si="118"/>
        <v>4.3867565902380958</v>
      </c>
      <c r="AR150" s="292">
        <f t="shared" si="118"/>
        <v>4.3866028357696649</v>
      </c>
      <c r="AS150" s="292">
        <f t="shared" si="118"/>
        <v>4.3882266709873319</v>
      </c>
      <c r="AT150" s="292">
        <f t="shared" si="118"/>
        <v>4.371453402992695</v>
      </c>
      <c r="AU150" s="292">
        <f t="shared" si="132"/>
        <v>4.6677145237881117</v>
      </c>
    </row>
    <row r="151" spans="1:47" s="292" customFormat="1" ht="12.95" customHeight="1" x14ac:dyDescent="0.2">
      <c r="A151" s="44" t="s">
        <v>49</v>
      </c>
      <c r="B151" s="246"/>
      <c r="C151" s="247">
        <v>46095.62</v>
      </c>
      <c r="D151" s="247" t="s">
        <v>230</v>
      </c>
      <c r="E151" s="292">
        <f t="shared" si="119"/>
        <v>15241.008421934939</v>
      </c>
      <c r="F151" s="292">
        <f t="shared" si="120"/>
        <v>15241</v>
      </c>
      <c r="G151" s="292">
        <f t="shared" si="104"/>
        <v>3.6244400034775026E-3</v>
      </c>
      <c r="I151" s="292">
        <f>+G151</f>
        <v>3.6244400034775026E-3</v>
      </c>
      <c r="P151" s="292">
        <f t="shared" si="121"/>
        <v>3.4048329284766539E-2</v>
      </c>
      <c r="Q151" s="292">
        <f t="shared" si="122"/>
        <v>-2.8220053783664684E-2</v>
      </c>
      <c r="R151" s="292">
        <f t="shared" si="123"/>
        <v>5.8282755011018553E-3</v>
      </c>
      <c r="S151" s="377">
        <f t="shared" ref="S151:S214" si="133">+C151-15018.5</f>
        <v>31077.120000000003</v>
      </c>
      <c r="T151" s="294"/>
      <c r="U151" s="292">
        <f t="shared" si="106"/>
        <v>4.856890900589178E-6</v>
      </c>
      <c r="V151" s="292">
        <f>V$17</f>
        <v>6.0000000000000001E-3</v>
      </c>
      <c r="W151" s="292">
        <f t="shared" si="86"/>
        <v>2.9141345403535069E-8</v>
      </c>
      <c r="X151" s="247"/>
      <c r="Z151" s="292">
        <f t="shared" si="124"/>
        <v>15241</v>
      </c>
      <c r="AA151" s="292">
        <f t="shared" si="125"/>
        <v>6.1899509316919333E-3</v>
      </c>
      <c r="AC151" s="292">
        <f t="shared" si="112"/>
        <v>-1.4347612580032192E-2</v>
      </c>
      <c r="AF151" s="292">
        <f t="shared" si="88"/>
        <v>-2.5655109282144307E-3</v>
      </c>
      <c r="AG151" s="292">
        <f t="shared" si="108"/>
        <v>3.9491077936726021E-8</v>
      </c>
      <c r="AH151" s="292">
        <f t="shared" si="126"/>
        <v>1.7972052583509694E-2</v>
      </c>
      <c r="AI151" s="292">
        <f t="shared" si="127"/>
        <v>0.83313880474456803</v>
      </c>
      <c r="AJ151" s="292">
        <f t="shared" si="128"/>
        <v>0.52939436103676563</v>
      </c>
      <c r="AK151" s="292">
        <f t="shared" si="129"/>
        <v>-0.24515994746056177</v>
      </c>
      <c r="AL151" s="292">
        <f t="shared" si="130"/>
        <v>-2.1683980270205749</v>
      </c>
      <c r="AM151" s="292">
        <f t="shared" si="131"/>
        <v>-1.8902688098973977</v>
      </c>
      <c r="AN151" s="292">
        <f t="shared" ref="AN151:AT160" si="134">$AU151+$AB$7*SIN(AO151)</f>
        <v>4.3872928423052526</v>
      </c>
      <c r="AO151" s="292">
        <f t="shared" si="134"/>
        <v>4.3872929721696625</v>
      </c>
      <c r="AP151" s="292">
        <f t="shared" si="134"/>
        <v>4.3872916011411709</v>
      </c>
      <c r="AQ151" s="292">
        <f t="shared" si="134"/>
        <v>4.3873060758972713</v>
      </c>
      <c r="AR151" s="292">
        <f t="shared" si="134"/>
        <v>4.3871532887119153</v>
      </c>
      <c r="AS151" s="292">
        <f t="shared" si="134"/>
        <v>4.3887695308550905</v>
      </c>
      <c r="AT151" s="292">
        <f t="shared" si="134"/>
        <v>4.3720471766538473</v>
      </c>
      <c r="AU151" s="292">
        <f t="shared" si="132"/>
        <v>4.6683162126587456</v>
      </c>
    </row>
    <row r="152" spans="1:47" s="292" customFormat="1" ht="12.95" customHeight="1" x14ac:dyDescent="0.2">
      <c r="A152" s="324" t="s">
        <v>234</v>
      </c>
      <c r="C152" s="315">
        <v>46139.089</v>
      </c>
      <c r="D152" s="247" t="s">
        <v>314</v>
      </c>
      <c r="E152" s="292">
        <f t="shared" si="119"/>
        <v>15342.015222890679</v>
      </c>
      <c r="F152" s="292">
        <f t="shared" si="120"/>
        <v>15342</v>
      </c>
      <c r="G152" s="292">
        <f t="shared" si="104"/>
        <v>6.551279999257531E-3</v>
      </c>
      <c r="J152" s="292">
        <f>+G152</f>
        <v>6.551279999257531E-3</v>
      </c>
      <c r="P152" s="292">
        <f t="shared" si="121"/>
        <v>3.3539972374243443E-2</v>
      </c>
      <c r="Q152" s="292">
        <f t="shared" si="122"/>
        <v>-2.7979725876225298E-2</v>
      </c>
      <c r="R152" s="292">
        <f t="shared" si="123"/>
        <v>5.5602464980181454E-3</v>
      </c>
      <c r="S152" s="377">
        <f t="shared" si="133"/>
        <v>31120.589</v>
      </c>
      <c r="T152" s="294"/>
      <c r="U152" s="292">
        <f t="shared" si="106"/>
        <v>9.8214740057879528E-7</v>
      </c>
      <c r="V152" s="292">
        <f>V$18</f>
        <v>1</v>
      </c>
      <c r="W152" s="292">
        <f t="shared" si="86"/>
        <v>9.8214740057879528E-7</v>
      </c>
      <c r="X152" s="247"/>
      <c r="Z152" s="292">
        <f t="shared" si="124"/>
        <v>15342</v>
      </c>
      <c r="AA152" s="292">
        <f t="shared" si="125"/>
        <v>5.9531169031599804E-3</v>
      </c>
      <c r="AC152" s="292">
        <f t="shared" si="112"/>
        <v>-1.0997693545920464E-2</v>
      </c>
      <c r="AF152" s="292">
        <f t="shared" si="88"/>
        <v>5.9816309609755057E-4</v>
      </c>
      <c r="AG152" s="292">
        <f t="shared" si="108"/>
        <v>3.5779908953300752E-7</v>
      </c>
      <c r="AH152" s="292">
        <f t="shared" si="126"/>
        <v>1.7548973545177995E-2</v>
      </c>
      <c r="AI152" s="292">
        <f t="shared" si="127"/>
        <v>0.83462859453088789</v>
      </c>
      <c r="AJ152" s="292">
        <f t="shared" si="128"/>
        <v>0.52423982743419828</v>
      </c>
      <c r="AK152" s="292">
        <f t="shared" si="129"/>
        <v>-0.24616733449852218</v>
      </c>
      <c r="AL152" s="292">
        <f t="shared" si="130"/>
        <v>-2.1623336977016065</v>
      </c>
      <c r="AM152" s="292">
        <f t="shared" si="131"/>
        <v>-1.8764813506856166</v>
      </c>
      <c r="AN152" s="292">
        <f t="shared" si="134"/>
        <v>4.3942380931462113</v>
      </c>
      <c r="AO152" s="292">
        <f t="shared" si="134"/>
        <v>4.3942382056271985</v>
      </c>
      <c r="AP152" s="292">
        <f t="shared" si="134"/>
        <v>4.3942369931081551</v>
      </c>
      <c r="AQ152" s="292">
        <f t="shared" si="134"/>
        <v>4.3942500640184594</v>
      </c>
      <c r="AR152" s="292">
        <f t="shared" si="134"/>
        <v>4.3941091874252871</v>
      </c>
      <c r="AS152" s="292">
        <f t="shared" si="134"/>
        <v>4.3956307264605785</v>
      </c>
      <c r="AT152" s="292">
        <f t="shared" si="134"/>
        <v>4.3795527950704596</v>
      </c>
      <c r="AU152" s="292">
        <f t="shared" si="132"/>
        <v>4.6759125346504886</v>
      </c>
    </row>
    <row r="153" spans="1:47" s="292" customFormat="1" ht="12.95" customHeight="1" x14ac:dyDescent="0.2">
      <c r="A153" s="324" t="s">
        <v>234</v>
      </c>
      <c r="C153" s="315">
        <v>46139.303999999996</v>
      </c>
      <c r="D153" s="247" t="s">
        <v>314</v>
      </c>
      <c r="E153" s="292">
        <f t="shared" si="119"/>
        <v>15342.51480793301</v>
      </c>
      <c r="F153" s="292">
        <f t="shared" si="120"/>
        <v>15342.5</v>
      </c>
      <c r="G153" s="292">
        <f t="shared" si="104"/>
        <v>6.3726999942446128E-3</v>
      </c>
      <c r="J153" s="292">
        <f>+G153</f>
        <v>6.3726999942446128E-3</v>
      </c>
      <c r="P153" s="292">
        <f t="shared" si="121"/>
        <v>3.3537452546415436E-2</v>
      </c>
      <c r="Q153" s="292">
        <f t="shared" si="122"/>
        <v>-2.7978532990111132E-2</v>
      </c>
      <c r="R153" s="292">
        <f t="shared" si="123"/>
        <v>5.5589195563043037E-3</v>
      </c>
      <c r="S153" s="377">
        <f t="shared" si="133"/>
        <v>31120.803999999996</v>
      </c>
      <c r="T153" s="294"/>
      <c r="U153" s="292">
        <f t="shared" si="106"/>
        <v>6.6223860117432122E-7</v>
      </c>
      <c r="V153" s="292">
        <f>V$18</f>
        <v>1</v>
      </c>
      <c r="W153" s="292">
        <f t="shared" si="86"/>
        <v>6.6223860117432122E-7</v>
      </c>
      <c r="X153" s="247"/>
      <c r="Z153" s="292">
        <f t="shared" si="124"/>
        <v>15342.5</v>
      </c>
      <c r="AA153" s="292">
        <f t="shared" si="125"/>
        <v>5.951942671139231E-3</v>
      </c>
      <c r="AD153" s="292">
        <f t="shared" ref="AD153:AD184" si="135">+G153-AH153</f>
        <v>-1.1174175093214746E-2</v>
      </c>
      <c r="AF153" s="292">
        <f t="shared" si="88"/>
        <v>4.2075732310538176E-4</v>
      </c>
      <c r="AG153" s="292">
        <f t="shared" si="108"/>
        <v>1.7703672494680663E-7</v>
      </c>
      <c r="AH153" s="292">
        <f t="shared" si="126"/>
        <v>1.7546875087459359E-2</v>
      </c>
      <c r="AI153" s="292">
        <f t="shared" si="127"/>
        <v>0.83463599819130063</v>
      </c>
      <c r="AJ153" s="292">
        <f t="shared" si="128"/>
        <v>0.52421421585281547</v>
      </c>
      <c r="AK153" s="292">
        <f t="shared" si="129"/>
        <v>-0.24617230800142667</v>
      </c>
      <c r="AL153" s="292">
        <f t="shared" si="130"/>
        <v>-2.1623036222830412</v>
      </c>
      <c r="AM153" s="292">
        <f t="shared" si="131"/>
        <v>-1.8764133643796153</v>
      </c>
      <c r="AN153" s="292">
        <f t="shared" si="134"/>
        <v>4.3942725064807737</v>
      </c>
      <c r="AO153" s="292">
        <f t="shared" si="134"/>
        <v>4.3942726188805405</v>
      </c>
      <c r="AP153" s="292">
        <f t="shared" si="134"/>
        <v>4.394271407110411</v>
      </c>
      <c r="AQ153" s="292">
        <f t="shared" si="134"/>
        <v>4.3942844713124849</v>
      </c>
      <c r="AR153" s="292">
        <f t="shared" si="134"/>
        <v>4.3941436522983439</v>
      </c>
      <c r="AS153" s="292">
        <f t="shared" si="134"/>
        <v>4.3956647278969383</v>
      </c>
      <c r="AT153" s="292">
        <f t="shared" si="134"/>
        <v>4.3795899941323517</v>
      </c>
      <c r="AU153" s="292">
        <f t="shared" si="132"/>
        <v>4.6759501402049031</v>
      </c>
    </row>
    <row r="154" spans="1:47" s="292" customFormat="1" ht="12.95" customHeight="1" x14ac:dyDescent="0.2">
      <c r="A154" s="324" t="s">
        <v>234</v>
      </c>
      <c r="C154" s="315">
        <v>46143.177799999998</v>
      </c>
      <c r="D154" s="247" t="s">
        <v>314</v>
      </c>
      <c r="E154" s="292">
        <f t="shared" si="119"/>
        <v>15351.516168570304</v>
      </c>
      <c r="F154" s="292">
        <f t="shared" si="120"/>
        <v>15351.5</v>
      </c>
      <c r="G154" s="292">
        <f t="shared" si="104"/>
        <v>6.9582599971909076E-3</v>
      </c>
      <c r="J154" s="292">
        <f>+G154</f>
        <v>6.9582599971909076E-3</v>
      </c>
      <c r="P154" s="292">
        <f t="shared" si="121"/>
        <v>3.3492090268200367E-2</v>
      </c>
      <c r="Q154" s="292">
        <f t="shared" si="122"/>
        <v>-2.7957055743271068E-2</v>
      </c>
      <c r="R154" s="292">
        <f t="shared" si="123"/>
        <v>5.5350345249292991E-3</v>
      </c>
      <c r="S154" s="377">
        <f t="shared" si="133"/>
        <v>31124.677799999998</v>
      </c>
      <c r="T154" s="294"/>
      <c r="U154" s="292">
        <f t="shared" si="106"/>
        <v>2.0255707448942786E-6</v>
      </c>
      <c r="V154" s="292">
        <f>V$18</f>
        <v>1</v>
      </c>
      <c r="W154" s="292">
        <f t="shared" si="86"/>
        <v>2.0255707448942786E-6</v>
      </c>
      <c r="X154" s="247"/>
      <c r="Z154" s="292">
        <f t="shared" si="124"/>
        <v>15351.5</v>
      </c>
      <c r="AA154" s="292">
        <f t="shared" si="125"/>
        <v>5.9308035006535656E-3</v>
      </c>
      <c r="AD154" s="292">
        <f t="shared" si="135"/>
        <v>-1.0550836115944907E-2</v>
      </c>
      <c r="AF154" s="292">
        <f t="shared" si="88"/>
        <v>1.027456496537342E-3</v>
      </c>
      <c r="AG154" s="292">
        <f t="shared" si="108"/>
        <v>1.0556668522767891E-6</v>
      </c>
      <c r="AH154" s="292">
        <f t="shared" si="126"/>
        <v>1.7509096113135815E-2</v>
      </c>
      <c r="AI154" s="292">
        <f t="shared" si="127"/>
        <v>0.83476931212529659</v>
      </c>
      <c r="AJ154" s="292">
        <f t="shared" si="128"/>
        <v>0.52375304858058502</v>
      </c>
      <c r="AK154" s="292">
        <f t="shared" si="129"/>
        <v>-0.24626180805270867</v>
      </c>
      <c r="AL154" s="292">
        <f t="shared" si="130"/>
        <v>-2.1617621734825105</v>
      </c>
      <c r="AM154" s="292">
        <f t="shared" si="131"/>
        <v>-1.8751900604953629</v>
      </c>
      <c r="AN154" s="292">
        <f t="shared" si="134"/>
        <v>4.394891998714642</v>
      </c>
      <c r="AO154" s="292">
        <f t="shared" si="134"/>
        <v>4.3948921096603462</v>
      </c>
      <c r="AP154" s="292">
        <f t="shared" si="134"/>
        <v>4.3948909113116938</v>
      </c>
      <c r="AQ154" s="292">
        <f t="shared" si="134"/>
        <v>4.3949038551671258</v>
      </c>
      <c r="AR154" s="292">
        <f t="shared" si="134"/>
        <v>4.3947640702520276</v>
      </c>
      <c r="AS154" s="292">
        <f t="shared" si="134"/>
        <v>4.3962768131488348</v>
      </c>
      <c r="AT154" s="292">
        <f t="shared" si="134"/>
        <v>4.3802596489140786</v>
      </c>
      <c r="AU154" s="292">
        <f t="shared" si="132"/>
        <v>4.6766270401843659</v>
      </c>
    </row>
    <row r="155" spans="1:47" s="292" customFormat="1" ht="12.95" customHeight="1" x14ac:dyDescent="0.2">
      <c r="A155" s="324" t="s">
        <v>234</v>
      </c>
      <c r="C155" s="315">
        <v>46153.289100000002</v>
      </c>
      <c r="D155" s="247" t="s">
        <v>314</v>
      </c>
      <c r="E155" s="292">
        <f t="shared" si="119"/>
        <v>15375.011304563868</v>
      </c>
      <c r="F155" s="292">
        <f t="shared" si="120"/>
        <v>15375</v>
      </c>
      <c r="G155" s="292">
        <f t="shared" si="104"/>
        <v>4.8650000026100315E-3</v>
      </c>
      <c r="J155" s="292">
        <f>+G155</f>
        <v>4.8650000026100315E-3</v>
      </c>
      <c r="P155" s="292">
        <f t="shared" si="121"/>
        <v>3.3373596364818625E-2</v>
      </c>
      <c r="Q155" s="292">
        <f t="shared" si="122"/>
        <v>-2.7900928950562166E-2</v>
      </c>
      <c r="R155" s="292">
        <f t="shared" si="123"/>
        <v>5.4726674142564595E-3</v>
      </c>
      <c r="S155" s="377">
        <f t="shared" si="133"/>
        <v>31134.789100000002</v>
      </c>
      <c r="T155" s="294"/>
      <c r="U155" s="292">
        <f t="shared" si="106"/>
        <v>3.6925968317706935E-7</v>
      </c>
      <c r="V155" s="292">
        <f>V$18</f>
        <v>1</v>
      </c>
      <c r="W155" s="292">
        <f t="shared" si="86"/>
        <v>3.6925968317706935E-7</v>
      </c>
      <c r="X155" s="247"/>
      <c r="Z155" s="292">
        <f t="shared" si="124"/>
        <v>15375</v>
      </c>
      <c r="AA155" s="292">
        <f t="shared" si="125"/>
        <v>5.8755800733332388E-3</v>
      </c>
      <c r="AD155" s="292">
        <f t="shared" si="135"/>
        <v>-1.254539088664048E-2</v>
      </c>
      <c r="AF155" s="292">
        <f t="shared" si="88"/>
        <v>-1.0105800707232073E-3</v>
      </c>
      <c r="AG155" s="292">
        <f t="shared" si="108"/>
        <v>1.0212720793429227E-6</v>
      </c>
      <c r="AH155" s="292">
        <f t="shared" si="126"/>
        <v>1.7410390889250511E-2</v>
      </c>
      <c r="AI155" s="292">
        <f t="shared" si="127"/>
        <v>0.83511783905667769</v>
      </c>
      <c r="AJ155" s="292">
        <f t="shared" si="128"/>
        <v>0.52254747022145331</v>
      </c>
      <c r="AK155" s="292">
        <f t="shared" si="129"/>
        <v>-0.24649529675755918</v>
      </c>
      <c r="AL155" s="292">
        <f t="shared" si="130"/>
        <v>-2.1603475744037377</v>
      </c>
      <c r="AM155" s="292">
        <f t="shared" si="131"/>
        <v>-1.8719998875375052</v>
      </c>
      <c r="AN155" s="292">
        <f t="shared" si="134"/>
        <v>4.3965100285536831</v>
      </c>
      <c r="AO155" s="292">
        <f t="shared" si="134"/>
        <v>4.3965101357726164</v>
      </c>
      <c r="AP155" s="292">
        <f t="shared" si="134"/>
        <v>4.3965089719456056</v>
      </c>
      <c r="AQ155" s="292">
        <f t="shared" si="134"/>
        <v>4.3965216051348177</v>
      </c>
      <c r="AR155" s="292">
        <f t="shared" si="134"/>
        <v>4.3963844996355315</v>
      </c>
      <c r="AS155" s="292">
        <f t="shared" si="134"/>
        <v>4.3978755669395024</v>
      </c>
      <c r="AT155" s="292">
        <f t="shared" si="134"/>
        <v>4.3820088321633905</v>
      </c>
      <c r="AU155" s="292">
        <f t="shared" si="132"/>
        <v>4.6783945012418506</v>
      </c>
    </row>
    <row r="156" spans="1:47" s="292" customFormat="1" ht="12.95" customHeight="1" x14ac:dyDescent="0.2">
      <c r="A156" s="44" t="s">
        <v>52</v>
      </c>
      <c r="B156" s="246"/>
      <c r="C156" s="247">
        <v>46180.402600000001</v>
      </c>
      <c r="D156" s="247" t="s">
        <v>1403</v>
      </c>
      <c r="E156" s="292">
        <f t="shared" si="119"/>
        <v>15438.013625705682</v>
      </c>
      <c r="F156" s="292">
        <f t="shared" si="120"/>
        <v>15438</v>
      </c>
      <c r="G156" s="292">
        <f t="shared" si="104"/>
        <v>5.8639199996832758E-3</v>
      </c>
      <c r="I156" s="292">
        <f>+G156</f>
        <v>5.8639199996832758E-3</v>
      </c>
      <c r="P156" s="292">
        <f t="shared" si="121"/>
        <v>3.3055591333601274E-2</v>
      </c>
      <c r="Q156" s="292">
        <f t="shared" si="122"/>
        <v>-2.7750123778268035E-2</v>
      </c>
      <c r="R156" s="292">
        <f t="shared" si="123"/>
        <v>5.3054675553332389E-3</v>
      </c>
      <c r="S156" s="377">
        <f t="shared" si="133"/>
        <v>31161.902600000001</v>
      </c>
      <c r="T156" s="294"/>
      <c r="U156" s="292">
        <f t="shared" si="106"/>
        <v>3.1186913260053103E-7</v>
      </c>
      <c r="V156" s="292">
        <f>V$17</f>
        <v>6.0000000000000001E-3</v>
      </c>
      <c r="W156" s="292">
        <f t="shared" si="86"/>
        <v>1.871214795603186E-9</v>
      </c>
      <c r="X156" s="247"/>
      <c r="Z156" s="292">
        <f t="shared" si="124"/>
        <v>15438</v>
      </c>
      <c r="AA156" s="292">
        <f t="shared" si="125"/>
        <v>5.7273446041804805E-3</v>
      </c>
      <c r="AD156" s="292">
        <f t="shared" si="135"/>
        <v>-1.1281428742722151E-2</v>
      </c>
      <c r="AF156" s="292">
        <f t="shared" si="88"/>
        <v>1.3657539550279534E-4</v>
      </c>
      <c r="AG156" s="292">
        <f t="shared" si="108"/>
        <v>1.1191703194046981E-10</v>
      </c>
      <c r="AH156" s="292">
        <f t="shared" si="126"/>
        <v>1.7145348742405427E-2</v>
      </c>
      <c r="AI156" s="292">
        <f t="shared" si="127"/>
        <v>0.83605525711274375</v>
      </c>
      <c r="AJ156" s="292">
        <f t="shared" si="128"/>
        <v>0.51930535051850435</v>
      </c>
      <c r="AK156" s="292">
        <f t="shared" si="129"/>
        <v>-0.24711976772522321</v>
      </c>
      <c r="AL156" s="292">
        <f t="shared" si="130"/>
        <v>-2.1565494045480103</v>
      </c>
      <c r="AM156" s="292">
        <f t="shared" si="131"/>
        <v>-1.8634759735799393</v>
      </c>
      <c r="AN156" s="292">
        <f t="shared" si="134"/>
        <v>4.4008510642143381</v>
      </c>
      <c r="AO156" s="292">
        <f t="shared" si="134"/>
        <v>4.4008511619283341</v>
      </c>
      <c r="AP156" s="292">
        <f t="shared" si="134"/>
        <v>4.4008500869861917</v>
      </c>
      <c r="AQ156" s="292">
        <f t="shared" si="134"/>
        <v>4.4008619125172377</v>
      </c>
      <c r="AR156" s="292">
        <f t="shared" si="134"/>
        <v>4.4007318427125082</v>
      </c>
      <c r="AS156" s="292">
        <f t="shared" si="134"/>
        <v>4.4021653903896469</v>
      </c>
      <c r="AT156" s="292">
        <f t="shared" si="134"/>
        <v>4.3867027003142107</v>
      </c>
      <c r="AU156" s="292">
        <f t="shared" si="132"/>
        <v>4.6831328010980871</v>
      </c>
    </row>
    <row r="157" spans="1:47" s="292" customFormat="1" ht="12.95" customHeight="1" x14ac:dyDescent="0.2">
      <c r="A157" s="44" t="s">
        <v>54</v>
      </c>
      <c r="B157" s="246" t="s">
        <v>30</v>
      </c>
      <c r="C157" s="247">
        <v>46892.43</v>
      </c>
      <c r="D157" s="247" t="s">
        <v>230</v>
      </c>
      <c r="E157" s="292">
        <f t="shared" si="119"/>
        <v>17092.517061874838</v>
      </c>
      <c r="F157" s="292">
        <f t="shared" si="120"/>
        <v>17092.5</v>
      </c>
      <c r="G157" s="292">
        <f t="shared" si="104"/>
        <v>7.3427000024821609E-3</v>
      </c>
      <c r="I157" s="292">
        <f>+G157</f>
        <v>7.3427000024821609E-3</v>
      </c>
      <c r="P157" s="292">
        <f t="shared" si="121"/>
        <v>2.4542375253604379E-2</v>
      </c>
      <c r="Q157" s="292">
        <f t="shared" si="122"/>
        <v>-2.3613653358455472E-2</v>
      </c>
      <c r="R157" s="292">
        <f t="shared" si="123"/>
        <v>9.287218951489068E-4</v>
      </c>
      <c r="S157" s="377">
        <f t="shared" si="133"/>
        <v>31873.93</v>
      </c>
      <c r="T157" s="294"/>
      <c r="U157" s="292">
        <f t="shared" si="106"/>
        <v>4.1139115161350271E-5</v>
      </c>
      <c r="V157" s="292">
        <f>V$17</f>
        <v>6.0000000000000001E-3</v>
      </c>
      <c r="W157" s="292">
        <f t="shared" si="86"/>
        <v>2.4683469096810166E-7</v>
      </c>
      <c r="X157" s="247"/>
      <c r="Z157" s="292">
        <f t="shared" si="124"/>
        <v>17092.5</v>
      </c>
      <c r="AA157" s="292">
        <f t="shared" si="125"/>
        <v>1.7442704493780027E-3</v>
      </c>
      <c r="AD157" s="292">
        <f t="shared" si="135"/>
        <v>-2.6276669418643841E-3</v>
      </c>
      <c r="AF157" s="292">
        <f t="shared" si="88"/>
        <v>5.5984295531041582E-3</v>
      </c>
      <c r="AG157" s="292">
        <f t="shared" si="108"/>
        <v>1.8805448076642018E-7</v>
      </c>
      <c r="AH157" s="292">
        <f t="shared" si="126"/>
        <v>9.970366944346545E-3</v>
      </c>
      <c r="AI157" s="292">
        <f t="shared" si="127"/>
        <v>0.86232310133870371</v>
      </c>
      <c r="AJ157" s="292">
        <f t="shared" si="128"/>
        <v>0.42871832803094179</v>
      </c>
      <c r="AK157" s="292">
        <f t="shared" si="129"/>
        <v>-0.26266162623410366</v>
      </c>
      <c r="AL157" s="292">
        <f t="shared" si="130"/>
        <v>-2.0535851395381521</v>
      </c>
      <c r="AM157" s="292">
        <f t="shared" si="131"/>
        <v>-1.6532064913800053</v>
      </c>
      <c r="AN157" s="292">
        <f t="shared" si="134"/>
        <v>4.5166741693943351</v>
      </c>
      <c r="AO157" s="292">
        <f t="shared" si="134"/>
        <v>4.5166741723386634</v>
      </c>
      <c r="AP157" s="292">
        <f t="shared" si="134"/>
        <v>4.5166741212845887</v>
      </c>
      <c r="AQ157" s="292">
        <f t="shared" si="134"/>
        <v>4.5166750065540908</v>
      </c>
      <c r="AR157" s="292">
        <f t="shared" si="134"/>
        <v>4.5166596566824779</v>
      </c>
      <c r="AS157" s="292">
        <f t="shared" si="134"/>
        <v>4.5169259798614227</v>
      </c>
      <c r="AT157" s="292">
        <f t="shared" si="134"/>
        <v>4.5123548663395843</v>
      </c>
      <c r="AU157" s="292">
        <f t="shared" si="132"/>
        <v>4.8075695806559073</v>
      </c>
    </row>
    <row r="158" spans="1:47" s="292" customFormat="1" ht="12.95" customHeight="1" x14ac:dyDescent="0.2">
      <c r="A158" s="44" t="s">
        <v>54</v>
      </c>
      <c r="B158" s="246"/>
      <c r="C158" s="247">
        <v>46903.402000000002</v>
      </c>
      <c r="D158" s="247" t="s">
        <v>230</v>
      </c>
      <c r="E158" s="292">
        <f t="shared" si="119"/>
        <v>17118.012164593711</v>
      </c>
      <c r="F158" s="292">
        <f t="shared" si="120"/>
        <v>17118</v>
      </c>
      <c r="G158" s="292">
        <f t="shared" si="104"/>
        <v>5.2351199992699549E-3</v>
      </c>
      <c r="I158" s="292">
        <f>+G158</f>
        <v>5.2351199992699549E-3</v>
      </c>
      <c r="P158" s="292">
        <f t="shared" si="121"/>
        <v>2.4408966209237586E-2</v>
      </c>
      <c r="Q158" s="292">
        <f t="shared" si="122"/>
        <v>-2.3547245993154355E-2</v>
      </c>
      <c r="R158" s="292">
        <f t="shared" si="123"/>
        <v>8.6172021608323102E-4</v>
      </c>
      <c r="S158" s="377">
        <f t="shared" si="133"/>
        <v>31884.902000000002</v>
      </c>
      <c r="T158" s="294"/>
      <c r="U158" s="292">
        <f t="shared" si="106"/>
        <v>1.9126625663577682E-5</v>
      </c>
      <c r="V158" s="292">
        <f>V$17</f>
        <v>6.0000000000000001E-3</v>
      </c>
      <c r="W158" s="292">
        <f t="shared" si="86"/>
        <v>1.147597539814661E-7</v>
      </c>
      <c r="X158" s="247"/>
      <c r="Z158" s="292">
        <f t="shared" si="124"/>
        <v>17118</v>
      </c>
      <c r="AA158" s="292">
        <f t="shared" si="125"/>
        <v>1.6816655363257119E-3</v>
      </c>
      <c r="AD158" s="292">
        <f t="shared" si="135"/>
        <v>-4.621572143144282E-3</v>
      </c>
      <c r="AF158" s="292">
        <f t="shared" si="88"/>
        <v>3.553454462944243E-3</v>
      </c>
      <c r="AG158" s="292">
        <f t="shared" si="108"/>
        <v>7.5762231721310154E-8</v>
      </c>
      <c r="AH158" s="292">
        <f t="shared" si="126"/>
        <v>9.8566921424142369E-3</v>
      </c>
      <c r="AI158" s="292">
        <f t="shared" si="127"/>
        <v>0.86275355953805555</v>
      </c>
      <c r="AJ158" s="292">
        <f t="shared" si="128"/>
        <v>0.42723780500526615</v>
      </c>
      <c r="AK158" s="292">
        <f t="shared" si="129"/>
        <v>-0.26288680625216387</v>
      </c>
      <c r="AL158" s="292">
        <f t="shared" si="130"/>
        <v>-2.0519470103896915</v>
      </c>
      <c r="AM158" s="292">
        <f t="shared" si="131"/>
        <v>-1.6501529822352066</v>
      </c>
      <c r="AN158" s="292">
        <f t="shared" si="134"/>
        <v>4.5184879302345173</v>
      </c>
      <c r="AO158" s="292">
        <f t="shared" si="134"/>
        <v>4.5184879329411523</v>
      </c>
      <c r="AP158" s="292">
        <f t="shared" si="134"/>
        <v>4.5184878855752144</v>
      </c>
      <c r="AQ158" s="292">
        <f t="shared" si="134"/>
        <v>4.5184887144776829</v>
      </c>
      <c r="AR158" s="292">
        <f t="shared" si="134"/>
        <v>4.518474209214884</v>
      </c>
      <c r="AS158" s="292">
        <f t="shared" si="134"/>
        <v>4.5187281969058377</v>
      </c>
      <c r="AT158" s="292">
        <f t="shared" si="134"/>
        <v>4.5143273459032613</v>
      </c>
      <c r="AU158" s="292">
        <f t="shared" si="132"/>
        <v>4.8094874639310508</v>
      </c>
    </row>
    <row r="159" spans="1:47" s="292" customFormat="1" ht="12.95" customHeight="1" x14ac:dyDescent="0.2">
      <c r="A159" s="44" t="s">
        <v>56</v>
      </c>
      <c r="B159" s="246" t="s">
        <v>30</v>
      </c>
      <c r="C159" s="247">
        <v>46914.377</v>
      </c>
      <c r="D159" s="247" t="s">
        <v>230</v>
      </c>
      <c r="E159" s="292">
        <f t="shared" si="119"/>
        <v>17143.514238266653</v>
      </c>
      <c r="F159" s="292">
        <f t="shared" si="120"/>
        <v>17143.5</v>
      </c>
      <c r="G159" s="292">
        <f t="shared" si="104"/>
        <v>6.127540000306908E-3</v>
      </c>
      <c r="I159" s="292">
        <f>+G159</f>
        <v>6.127540000306908E-3</v>
      </c>
      <c r="P159" s="292">
        <f t="shared" si="121"/>
        <v>2.4275497610513716E-2</v>
      </c>
      <c r="Q159" s="292">
        <f t="shared" si="122"/>
        <v>-2.3480758060965161E-2</v>
      </c>
      <c r="R159" s="292">
        <f t="shared" si="123"/>
        <v>7.9473954954855514E-4</v>
      </c>
      <c r="S159" s="377">
        <f t="shared" si="133"/>
        <v>31895.877</v>
      </c>
      <c r="T159" s="294"/>
      <c r="U159" s="292">
        <f t="shared" si="106"/>
        <v>2.8438760647608493E-5</v>
      </c>
      <c r="V159" s="292">
        <f>V$17</f>
        <v>6.0000000000000001E-3</v>
      </c>
      <c r="W159" s="292">
        <f t="shared" ref="W159:W222" si="136">V159*U159</f>
        <v>1.7063256388565097E-7</v>
      </c>
      <c r="X159" s="247"/>
      <c r="Z159" s="292">
        <f t="shared" si="124"/>
        <v>17143.5</v>
      </c>
      <c r="AA159" s="292">
        <f t="shared" si="125"/>
        <v>1.6190282968760808E-3</v>
      </c>
      <c r="AD159" s="292">
        <f t="shared" si="135"/>
        <v>-3.6153881070015367E-3</v>
      </c>
      <c r="AF159" s="292">
        <f t="shared" ref="AF159:AF222" si="137">+G159-AA159</f>
        <v>4.5085117034308272E-3</v>
      </c>
      <c r="AG159" s="292">
        <f t="shared" si="108"/>
        <v>1.2196006667983644E-7</v>
      </c>
      <c r="AH159" s="292">
        <f t="shared" si="126"/>
        <v>9.7429281073084448E-3</v>
      </c>
      <c r="AI159" s="292">
        <f t="shared" si="127"/>
        <v>0.8631848167401438</v>
      </c>
      <c r="AJ159" s="292">
        <f t="shared" si="128"/>
        <v>0.42575465430448001</v>
      </c>
      <c r="AK159" s="292">
        <f t="shared" si="129"/>
        <v>-0.2631115047855353</v>
      </c>
      <c r="AL159" s="292">
        <f t="shared" si="130"/>
        <v>-2.0503072442672265</v>
      </c>
      <c r="AM159" s="292">
        <f t="shared" si="131"/>
        <v>-1.6471046770777074</v>
      </c>
      <c r="AN159" s="292">
        <f t="shared" si="134"/>
        <v>4.5203025970887838</v>
      </c>
      <c r="AO159" s="292">
        <f t="shared" si="134"/>
        <v>4.5203025995720072</v>
      </c>
      <c r="AP159" s="292">
        <f t="shared" si="134"/>
        <v>4.5203025557103684</v>
      </c>
      <c r="AQ159" s="292">
        <f t="shared" si="134"/>
        <v>4.5203033304483604</v>
      </c>
      <c r="AR159" s="292">
        <f t="shared" si="134"/>
        <v>4.5202896465309887</v>
      </c>
      <c r="AS159" s="292">
        <f t="shared" si="134"/>
        <v>4.520531482469818</v>
      </c>
      <c r="AT159" s="292">
        <f t="shared" si="134"/>
        <v>4.5163009111470602</v>
      </c>
      <c r="AU159" s="292">
        <f t="shared" si="132"/>
        <v>4.8114053472061942</v>
      </c>
    </row>
    <row r="160" spans="1:47" s="292" customFormat="1" ht="12.95" customHeight="1" x14ac:dyDescent="0.2">
      <c r="A160" s="324" t="s">
        <v>234</v>
      </c>
      <c r="C160" s="315">
        <v>47236.064200000001</v>
      </c>
      <c r="D160" s="247" t="s">
        <v>314</v>
      </c>
      <c r="E160" s="292">
        <f t="shared" si="119"/>
        <v>17891.003137951742</v>
      </c>
      <c r="F160" s="292">
        <f t="shared" si="120"/>
        <v>17891</v>
      </c>
      <c r="G160" s="292">
        <f t="shared" si="104"/>
        <v>1.3504399976227432E-3</v>
      </c>
      <c r="J160" s="292">
        <f>+G160</f>
        <v>1.3504399976227432E-3</v>
      </c>
      <c r="P160" s="292">
        <f t="shared" si="121"/>
        <v>2.0338090310203838E-2</v>
      </c>
      <c r="Q160" s="292">
        <f t="shared" si="122"/>
        <v>-2.1495952868545713E-2</v>
      </c>
      <c r="R160" s="292">
        <f t="shared" si="123"/>
        <v>-1.1578625583418753E-3</v>
      </c>
      <c r="S160" s="377">
        <f t="shared" si="133"/>
        <v>32217.564200000001</v>
      </c>
      <c r="T160" s="294"/>
      <c r="U160" s="292">
        <f t="shared" si="106"/>
        <v>6.2915817122586387E-6</v>
      </c>
      <c r="V160" s="292">
        <f>V$18</f>
        <v>1</v>
      </c>
      <c r="W160" s="292">
        <f t="shared" si="136"/>
        <v>6.2915817122586387E-6</v>
      </c>
      <c r="Z160" s="292">
        <f t="shared" si="124"/>
        <v>17891</v>
      </c>
      <c r="AA160" s="292">
        <f t="shared" si="125"/>
        <v>-2.3040879805049774E-4</v>
      </c>
      <c r="AD160" s="292">
        <f t="shared" si="135"/>
        <v>-5.0190502469573727E-3</v>
      </c>
      <c r="AF160" s="292">
        <f t="shared" si="137"/>
        <v>1.580848795673241E-3</v>
      </c>
      <c r="AG160" s="292">
        <f t="shared" si="108"/>
        <v>2.4990829147815365E-6</v>
      </c>
      <c r="AH160" s="292">
        <f t="shared" si="126"/>
        <v>6.3694902445801159E-3</v>
      </c>
      <c r="AI160" s="292">
        <f t="shared" si="127"/>
        <v>0.87618597654098329</v>
      </c>
      <c r="AJ160" s="292">
        <f t="shared" si="128"/>
        <v>0.38109706062598669</v>
      </c>
      <c r="AK160" s="292">
        <f t="shared" si="129"/>
        <v>-0.26947383159747973</v>
      </c>
      <c r="AL160" s="292">
        <f t="shared" si="130"/>
        <v>-2.0014941159348463</v>
      </c>
      <c r="AM160" s="292">
        <f t="shared" si="131"/>
        <v>-1.5599697671285904</v>
      </c>
      <c r="AN160" s="292">
        <f t="shared" si="134"/>
        <v>4.5739076513508223</v>
      </c>
      <c r="AO160" s="292">
        <f t="shared" si="134"/>
        <v>4.5739076512640304</v>
      </c>
      <c r="AP160" s="292">
        <f t="shared" si="134"/>
        <v>4.5739076533842011</v>
      </c>
      <c r="AQ160" s="292">
        <f t="shared" si="134"/>
        <v>4.573907601592488</v>
      </c>
      <c r="AR160" s="292">
        <f t="shared" si="134"/>
        <v>4.5739088667705481</v>
      </c>
      <c r="AS160" s="292">
        <f t="shared" si="134"/>
        <v>4.5738779640401157</v>
      </c>
      <c r="AT160" s="292">
        <f t="shared" si="134"/>
        <v>4.5746347523220168</v>
      </c>
      <c r="AU160" s="292">
        <f t="shared" si="132"/>
        <v>4.8676256510559801</v>
      </c>
    </row>
    <row r="161" spans="1:47" s="292" customFormat="1" ht="12.95" customHeight="1" x14ac:dyDescent="0.2">
      <c r="A161" s="324" t="s">
        <v>234</v>
      </c>
      <c r="C161" s="315">
        <v>47236.276599999997</v>
      </c>
      <c r="D161" s="247" t="s">
        <v>314</v>
      </c>
      <c r="E161" s="292">
        <f t="shared" si="119"/>
        <v>17891.496681500539</v>
      </c>
      <c r="F161" s="292">
        <f t="shared" si="120"/>
        <v>17891.5</v>
      </c>
      <c r="G161" s="292">
        <f t="shared" si="104"/>
        <v>-1.428140007192269E-3</v>
      </c>
      <c r="J161" s="292">
        <f>+G161</f>
        <v>-1.428140007192269E-3</v>
      </c>
      <c r="P161" s="292">
        <f t="shared" si="121"/>
        <v>2.033544139955637E-2</v>
      </c>
      <c r="Q161" s="292">
        <f t="shared" si="122"/>
        <v>-2.1494602070091875E-2</v>
      </c>
      <c r="R161" s="292">
        <f t="shared" si="123"/>
        <v>-1.159160670535505E-3</v>
      </c>
      <c r="S161" s="377">
        <f t="shared" si="133"/>
        <v>32217.776599999997</v>
      </c>
      <c r="T161" s="294"/>
      <c r="U161" s="292">
        <f t="shared" si="106"/>
        <v>7.2349883548312797E-8</v>
      </c>
      <c r="V161" s="292">
        <f>V$18</f>
        <v>1</v>
      </c>
      <c r="W161" s="292">
        <f t="shared" si="136"/>
        <v>7.2349883548312797E-8</v>
      </c>
      <c r="X161" s="247"/>
      <c r="Z161" s="292">
        <f t="shared" si="124"/>
        <v>17891.5</v>
      </c>
      <c r="AA161" s="292">
        <f t="shared" si="125"/>
        <v>-2.3165380700193063E-4</v>
      </c>
      <c r="AD161" s="292">
        <f t="shared" si="135"/>
        <v>-7.7953494789666684E-3</v>
      </c>
      <c r="AF161" s="292">
        <f t="shared" si="137"/>
        <v>-1.1964862001903383E-3</v>
      </c>
      <c r="AG161" s="292">
        <f t="shared" si="108"/>
        <v>1.4315792272459143E-6</v>
      </c>
      <c r="AH161" s="292">
        <f t="shared" si="126"/>
        <v>6.3672094717743995E-3</v>
      </c>
      <c r="AI161" s="292">
        <f t="shared" si="127"/>
        <v>0.87619490832343361</v>
      </c>
      <c r="AJ161" s="292">
        <f t="shared" si="128"/>
        <v>0.38106641668820301</v>
      </c>
      <c r="AK161" s="292">
        <f t="shared" si="129"/>
        <v>-0.26947793526723818</v>
      </c>
      <c r="AL161" s="292">
        <f t="shared" si="130"/>
        <v>-2.0014609709189148</v>
      </c>
      <c r="AM161" s="292">
        <f t="shared" si="131"/>
        <v>-1.5599128667994686</v>
      </c>
      <c r="AN161" s="292">
        <f t="shared" ref="AN161:AT170" si="138">$AU161+$AB$7*SIN(AO161)</f>
        <v>4.5739437781914214</v>
      </c>
      <c r="AO161" s="292">
        <f t="shared" si="138"/>
        <v>4.5739437781043613</v>
      </c>
      <c r="AP161" s="292">
        <f t="shared" si="138"/>
        <v>4.5739437802316179</v>
      </c>
      <c r="AQ161" s="292">
        <f t="shared" si="138"/>
        <v>4.5739437282533224</v>
      </c>
      <c r="AR161" s="292">
        <f t="shared" si="138"/>
        <v>4.5739449983184919</v>
      </c>
      <c r="AS161" s="292">
        <f t="shared" si="138"/>
        <v>4.5739139681881564</v>
      </c>
      <c r="AT161" s="292">
        <f t="shared" si="138"/>
        <v>4.5746740823676086</v>
      </c>
      <c r="AU161" s="292">
        <f t="shared" si="132"/>
        <v>4.8676632566103946</v>
      </c>
    </row>
    <row r="162" spans="1:47" s="292" customFormat="1" ht="12.95" customHeight="1" x14ac:dyDescent="0.2">
      <c r="A162" s="44" t="s">
        <v>58</v>
      </c>
      <c r="B162" s="246"/>
      <c r="C162" s="247">
        <v>47262.322</v>
      </c>
      <c r="D162" s="247" t="s">
        <v>230</v>
      </c>
      <c r="E162" s="292">
        <f t="shared" si="119"/>
        <v>17952.017110625042</v>
      </c>
      <c r="F162" s="292">
        <f t="shared" si="120"/>
        <v>17952</v>
      </c>
      <c r="G162" s="292">
        <f t="shared" si="104"/>
        <v>7.3636800007079728E-3</v>
      </c>
      <c r="I162" s="292">
        <f>+G162</f>
        <v>7.3636800007079728E-3</v>
      </c>
      <c r="P162" s="292">
        <f t="shared" si="121"/>
        <v>2.0014783148219788E-2</v>
      </c>
      <c r="Q162" s="292">
        <f t="shared" si="122"/>
        <v>-2.1330926828111312E-2</v>
      </c>
      <c r="R162" s="292">
        <f t="shared" si="123"/>
        <v>-1.3161436798915238E-3</v>
      </c>
      <c r="S162" s="377">
        <f t="shared" si="133"/>
        <v>32243.822</v>
      </c>
      <c r="T162" s="294"/>
      <c r="U162" s="292">
        <f t="shared" si="106"/>
        <v>7.5339339126295789E-5</v>
      </c>
      <c r="V162" s="292">
        <f>V$17</f>
        <v>6.0000000000000001E-3</v>
      </c>
      <c r="W162" s="292">
        <f t="shared" si="136"/>
        <v>4.5203603475777476E-7</v>
      </c>
      <c r="X162" s="247"/>
      <c r="Z162" s="292">
        <f t="shared" si="124"/>
        <v>17952</v>
      </c>
      <c r="AA162" s="292">
        <f t="shared" si="125"/>
        <v>-3.8237079082236933E-4</v>
      </c>
      <c r="AD162" s="292">
        <f t="shared" si="135"/>
        <v>1.2726764265937086E-3</v>
      </c>
      <c r="AF162" s="292">
        <f t="shared" si="137"/>
        <v>7.7460507915303421E-3</v>
      </c>
      <c r="AG162" s="292">
        <f t="shared" si="108"/>
        <v>3.6000781718980709E-7</v>
      </c>
      <c r="AH162" s="292">
        <f t="shared" si="126"/>
        <v>6.0910035741142642E-3</v>
      </c>
      <c r="AI162" s="292">
        <f t="shared" si="127"/>
        <v>0.87727800405298118</v>
      </c>
      <c r="AJ162" s="292">
        <f t="shared" si="128"/>
        <v>0.3773507926379116</v>
      </c>
      <c r="AK162" s="292">
        <f t="shared" si="129"/>
        <v>-0.26997290610673641</v>
      </c>
      <c r="AL162" s="292">
        <f t="shared" si="130"/>
        <v>-1.9974454269949664</v>
      </c>
      <c r="AM162" s="292">
        <f t="shared" si="131"/>
        <v>-1.5530410397797674</v>
      </c>
      <c r="AN162" s="292">
        <f t="shared" si="138"/>
        <v>4.578317848048334</v>
      </c>
      <c r="AO162" s="292">
        <f t="shared" si="138"/>
        <v>4.5783178479349935</v>
      </c>
      <c r="AP162" s="292">
        <f t="shared" si="138"/>
        <v>4.5783178507941908</v>
      </c>
      <c r="AQ162" s="292">
        <f t="shared" si="138"/>
        <v>4.5783177786664435</v>
      </c>
      <c r="AR162" s="292">
        <f t="shared" si="138"/>
        <v>4.5783195982142413</v>
      </c>
      <c r="AS162" s="292">
        <f t="shared" si="138"/>
        <v>4.5782737044567945</v>
      </c>
      <c r="AT162" s="292">
        <f t="shared" si="138"/>
        <v>4.5794360753933026</v>
      </c>
      <c r="AU162" s="292">
        <f t="shared" si="132"/>
        <v>4.8722135286945578</v>
      </c>
    </row>
    <row r="163" spans="1:47" s="292" customFormat="1" ht="12.95" customHeight="1" x14ac:dyDescent="0.2">
      <c r="A163" s="44" t="s">
        <v>58</v>
      </c>
      <c r="B163" s="246" t="s">
        <v>30</v>
      </c>
      <c r="C163" s="247">
        <v>47263.38</v>
      </c>
      <c r="D163" s="247" t="s">
        <v>230</v>
      </c>
      <c r="E163" s="292">
        <f t="shared" si="119"/>
        <v>17954.475533763623</v>
      </c>
      <c r="F163" s="292">
        <f t="shared" si="120"/>
        <v>17954.5</v>
      </c>
      <c r="G163" s="292">
        <f t="shared" si="104"/>
        <v>-1.0529220002354123E-2</v>
      </c>
      <c r="I163" s="292">
        <f>+G163</f>
        <v>-1.0529220002354123E-2</v>
      </c>
      <c r="P163" s="292">
        <f t="shared" si="121"/>
        <v>2.0001526862916227E-2</v>
      </c>
      <c r="Q163" s="292">
        <f t="shared" si="122"/>
        <v>-2.1324153631124464E-2</v>
      </c>
      <c r="R163" s="292">
        <f t="shared" si="123"/>
        <v>-1.322626768208237E-3</v>
      </c>
      <c r="S163" s="377">
        <f t="shared" si="133"/>
        <v>32244.879999999997</v>
      </c>
      <c r="T163" s="294"/>
      <c r="U163" s="292">
        <f t="shared" si="106"/>
        <v>8.4761358979020796E-5</v>
      </c>
      <c r="V163" s="292">
        <f>V$17</f>
        <v>6.0000000000000001E-3</v>
      </c>
      <c r="W163" s="292">
        <f t="shared" si="136"/>
        <v>5.0856815387412474E-7</v>
      </c>
      <c r="X163" s="247"/>
      <c r="Z163" s="292">
        <f t="shared" si="124"/>
        <v>17954.5</v>
      </c>
      <c r="AA163" s="292">
        <f t="shared" si="125"/>
        <v>-3.8860176580385146E-4</v>
      </c>
      <c r="AD163" s="292">
        <f t="shared" si="135"/>
        <v>-1.6608800217355377E-2</v>
      </c>
      <c r="AF163" s="292">
        <f t="shared" si="137"/>
        <v>-1.0140618236550271E-2</v>
      </c>
      <c r="AG163" s="292">
        <f t="shared" si="108"/>
        <v>6.169928293167356E-7</v>
      </c>
      <c r="AH163" s="292">
        <f t="shared" si="126"/>
        <v>6.079580215001254E-3</v>
      </c>
      <c r="AI163" s="292">
        <f t="shared" si="127"/>
        <v>0.87732286045946595</v>
      </c>
      <c r="AJ163" s="292">
        <f t="shared" si="128"/>
        <v>0.37719692524350368</v>
      </c>
      <c r="AK163" s="292">
        <f t="shared" si="129"/>
        <v>-0.26999329205572709</v>
      </c>
      <c r="AL163" s="292">
        <f t="shared" si="130"/>
        <v>-1.9972792817564895</v>
      </c>
      <c r="AM163" s="292">
        <f t="shared" si="131"/>
        <v>-1.5527576378429282</v>
      </c>
      <c r="AN163" s="292">
        <f t="shared" si="138"/>
        <v>4.5784987110851318</v>
      </c>
      <c r="AO163" s="292">
        <f t="shared" si="138"/>
        <v>4.5784987109709467</v>
      </c>
      <c r="AP163" s="292">
        <f t="shared" si="138"/>
        <v>4.5784987138553124</v>
      </c>
      <c r="AQ163" s="292">
        <f t="shared" si="138"/>
        <v>4.5784986409949546</v>
      </c>
      <c r="AR163" s="292">
        <f t="shared" si="138"/>
        <v>4.5785004814922274</v>
      </c>
      <c r="AS163" s="292">
        <f t="shared" si="138"/>
        <v>4.5784539971065801</v>
      </c>
      <c r="AT163" s="292">
        <f t="shared" si="138"/>
        <v>4.5796329824173627</v>
      </c>
      <c r="AU163" s="292">
        <f t="shared" si="132"/>
        <v>4.872401556466631</v>
      </c>
    </row>
    <row r="164" spans="1:47" s="292" customFormat="1" ht="12.95" customHeight="1" x14ac:dyDescent="0.2">
      <c r="A164" s="324" t="s">
        <v>234</v>
      </c>
      <c r="C164" s="315">
        <v>47266.186099999999</v>
      </c>
      <c r="D164" s="247" t="s">
        <v>314</v>
      </c>
      <c r="E164" s="292">
        <f t="shared" si="119"/>
        <v>17960.995931844143</v>
      </c>
      <c r="F164" s="292">
        <f t="shared" si="120"/>
        <v>17961</v>
      </c>
      <c r="G164" s="292">
        <f t="shared" ref="G164:G227" si="139">+C164-(C$7+F164*C$8)</f>
        <v>-1.7507599986856803E-3</v>
      </c>
      <c r="J164" s="292">
        <f>+G164</f>
        <v>-1.7507599986856803E-3</v>
      </c>
      <c r="P164" s="292">
        <f t="shared" si="121"/>
        <v>1.9967058326708986E-2</v>
      </c>
      <c r="Q164" s="292">
        <f t="shared" si="122"/>
        <v>-2.1306539694842589E-2</v>
      </c>
      <c r="R164" s="292">
        <f t="shared" si="123"/>
        <v>-1.3394813681336035E-3</v>
      </c>
      <c r="S164" s="377">
        <f t="shared" si="133"/>
        <v>32247.686099999999</v>
      </c>
      <c r="T164" s="294"/>
      <c r="U164" s="292">
        <f t="shared" ref="U164:U227" si="140">+(R164-G164)^2</f>
        <v>1.6915011194879173E-7</v>
      </c>
      <c r="V164" s="292">
        <f>V$18</f>
        <v>1</v>
      </c>
      <c r="W164" s="292">
        <f t="shared" si="136"/>
        <v>1.6915011194879173E-7</v>
      </c>
      <c r="X164" s="247"/>
      <c r="Z164" s="292">
        <f t="shared" si="124"/>
        <v>17961</v>
      </c>
      <c r="AA164" s="292">
        <f t="shared" si="125"/>
        <v>-4.0480340485125714E-4</v>
      </c>
      <c r="AD164" s="292">
        <f t="shared" si="135"/>
        <v>-7.8006358160771817E-3</v>
      </c>
      <c r="AF164" s="292">
        <f t="shared" si="137"/>
        <v>-1.3459565938344232E-3</v>
      </c>
      <c r="AG164" s="292">
        <f t="shared" ref="AG164:AG227" si="141">+(G164-AA164)^2*V164</f>
        <v>1.8115991524863623E-6</v>
      </c>
      <c r="AH164" s="292">
        <f t="shared" si="126"/>
        <v>6.0498758173915014E-3</v>
      </c>
      <c r="AI164" s="292">
        <f t="shared" si="127"/>
        <v>0.87743952443898388</v>
      </c>
      <c r="AJ164" s="292">
        <f t="shared" si="128"/>
        <v>0.3767967476291032</v>
      </c>
      <c r="AK164" s="292">
        <f t="shared" si="129"/>
        <v>-0.27004627038934342</v>
      </c>
      <c r="AL164" s="292">
        <f t="shared" si="130"/>
        <v>-1.9968472246043252</v>
      </c>
      <c r="AM164" s="292">
        <f t="shared" si="131"/>
        <v>-1.5520209992980076</v>
      </c>
      <c r="AN164" s="292">
        <f t="shared" si="138"/>
        <v>4.5789689982672126</v>
      </c>
      <c r="AO164" s="292">
        <f t="shared" si="138"/>
        <v>4.5789689981509145</v>
      </c>
      <c r="AP164" s="292">
        <f t="shared" si="138"/>
        <v>4.5789690010989421</v>
      </c>
      <c r="AQ164" s="292">
        <f t="shared" si="138"/>
        <v>4.578968926369515</v>
      </c>
      <c r="AR164" s="292">
        <f t="shared" si="138"/>
        <v>4.5789708206952451</v>
      </c>
      <c r="AS164" s="292">
        <f t="shared" si="138"/>
        <v>4.578922809440745</v>
      </c>
      <c r="AT164" s="292">
        <f t="shared" si="138"/>
        <v>4.5801449891202699</v>
      </c>
      <c r="AU164" s="292">
        <f t="shared" si="132"/>
        <v>4.8728904286740207</v>
      </c>
    </row>
    <row r="165" spans="1:47" s="292" customFormat="1" ht="12.95" customHeight="1" x14ac:dyDescent="0.2">
      <c r="A165" s="44" t="s">
        <v>58</v>
      </c>
      <c r="B165" s="246" t="s">
        <v>30</v>
      </c>
      <c r="C165" s="247">
        <v>47266.400000000001</v>
      </c>
      <c r="D165" s="247" t="s">
        <v>230</v>
      </c>
      <c r="E165" s="292">
        <f t="shared" si="119"/>
        <v>17961.492960869993</v>
      </c>
      <c r="F165" s="292">
        <f t="shared" si="120"/>
        <v>17961.5</v>
      </c>
      <c r="G165" s="292">
        <f t="shared" si="139"/>
        <v>-3.0293399977381341E-3</v>
      </c>
      <c r="I165" s="292">
        <f>+G165</f>
        <v>-3.0293399977381341E-3</v>
      </c>
      <c r="P165" s="292">
        <f t="shared" si="121"/>
        <v>1.9964406769667181E-2</v>
      </c>
      <c r="Q165" s="292">
        <f t="shared" si="122"/>
        <v>-2.130518455983961E-2</v>
      </c>
      <c r="R165" s="292">
        <f t="shared" si="123"/>
        <v>-1.3407777901724288E-3</v>
      </c>
      <c r="S165" s="377">
        <f t="shared" si="133"/>
        <v>32247.9</v>
      </c>
      <c r="T165" s="294"/>
      <c r="U165" s="292">
        <f t="shared" si="140"/>
        <v>2.8512423288191678E-6</v>
      </c>
      <c r="V165" s="292">
        <f>V$17</f>
        <v>6.0000000000000001E-3</v>
      </c>
      <c r="W165" s="292">
        <f t="shared" si="136"/>
        <v>1.7107453972915008E-8</v>
      </c>
      <c r="X165" s="247"/>
      <c r="Z165" s="292">
        <f t="shared" si="124"/>
        <v>17961.5</v>
      </c>
      <c r="AA165" s="292">
        <f t="shared" si="125"/>
        <v>-4.06049750750038E-4</v>
      </c>
      <c r="AD165" s="292">
        <f t="shared" si="135"/>
        <v>-9.076930642343644E-3</v>
      </c>
      <c r="AF165" s="292">
        <f t="shared" si="137"/>
        <v>-2.6232902469880961E-3</v>
      </c>
      <c r="AG165" s="292">
        <f t="shared" si="141"/>
        <v>4.1289910319657203E-8</v>
      </c>
      <c r="AH165" s="292">
        <f t="shared" si="126"/>
        <v>6.047590644605509E-3</v>
      </c>
      <c r="AI165" s="292">
        <f t="shared" si="127"/>
        <v>0.87744850082453563</v>
      </c>
      <c r="AJ165" s="292">
        <f t="shared" si="128"/>
        <v>0.37676595741236912</v>
      </c>
      <c r="AK165" s="292">
        <f t="shared" si="129"/>
        <v>-0.27005034414120449</v>
      </c>
      <c r="AL165" s="292">
        <f t="shared" si="130"/>
        <v>-1.996813984679062</v>
      </c>
      <c r="AM165" s="292">
        <f t="shared" si="131"/>
        <v>-1.5519643471428894</v>
      </c>
      <c r="AN165" s="292">
        <f t="shared" si="138"/>
        <v>4.5790051767946638</v>
      </c>
      <c r="AO165" s="292">
        <f t="shared" si="138"/>
        <v>4.5790051766782085</v>
      </c>
      <c r="AP165" s="292">
        <f t="shared" si="138"/>
        <v>4.5790051796310278</v>
      </c>
      <c r="AQ165" s="292">
        <f t="shared" si="138"/>
        <v>4.5790051047599505</v>
      </c>
      <c r="AR165" s="292">
        <f t="shared" si="138"/>
        <v>4.5790070031881305</v>
      </c>
      <c r="AS165" s="292">
        <f t="shared" si="138"/>
        <v>4.5789588750066255</v>
      </c>
      <c r="AT165" s="292">
        <f t="shared" si="138"/>
        <v>4.5801843771492914</v>
      </c>
      <c r="AU165" s="292">
        <f t="shared" si="132"/>
        <v>4.8729280342284351</v>
      </c>
    </row>
    <row r="166" spans="1:47" s="292" customFormat="1" ht="12.95" customHeight="1" x14ac:dyDescent="0.2">
      <c r="A166" s="324" t="s">
        <v>234</v>
      </c>
      <c r="C166" s="315">
        <v>47267.047899999998</v>
      </c>
      <c r="D166" s="247" t="s">
        <v>314</v>
      </c>
      <c r="E166" s="292">
        <f t="shared" si="119"/>
        <v>17962.998454585948</v>
      </c>
      <c r="F166" s="292">
        <f t="shared" si="120"/>
        <v>17963</v>
      </c>
      <c r="G166" s="292">
        <f t="shared" si="139"/>
        <v>-6.6508000600151718E-4</v>
      </c>
      <c r="J166" s="292">
        <f>+G166</f>
        <v>-6.6508000600151718E-4</v>
      </c>
      <c r="P166" s="292">
        <f t="shared" si="121"/>
        <v>1.9956451986186622E-2</v>
      </c>
      <c r="Q166" s="292">
        <f t="shared" si="122"/>
        <v>-2.1301118968978544E-2</v>
      </c>
      <c r="R166" s="292">
        <f t="shared" si="123"/>
        <v>-1.3446669827919221E-3</v>
      </c>
      <c r="S166" s="377">
        <f t="shared" si="133"/>
        <v>32248.547899999998</v>
      </c>
      <c r="T166" s="294"/>
      <c r="U166" s="292">
        <f t="shared" si="140"/>
        <v>4.6183845902312234E-7</v>
      </c>
      <c r="V166" s="292">
        <f>V$18</f>
        <v>1</v>
      </c>
      <c r="W166" s="292">
        <f t="shared" si="136"/>
        <v>4.6183845902312234E-7</v>
      </c>
      <c r="X166" s="247"/>
      <c r="Z166" s="292">
        <f t="shared" si="124"/>
        <v>17963</v>
      </c>
      <c r="AA166" s="292">
        <f t="shared" si="125"/>
        <v>-4.0978884492871154E-4</v>
      </c>
      <c r="AD166" s="292">
        <f t="shared" si="135"/>
        <v>-6.7058149444938764E-3</v>
      </c>
      <c r="AF166" s="292">
        <f t="shared" si="137"/>
        <v>-2.5529116107280564E-4</v>
      </c>
      <c r="AG166" s="292">
        <f t="shared" si="141"/>
        <v>6.5173576921901193E-8</v>
      </c>
      <c r="AH166" s="292">
        <f t="shared" si="126"/>
        <v>6.0407349384923592E-3</v>
      </c>
      <c r="AI166" s="292">
        <f t="shared" si="127"/>
        <v>0.87747543189566302</v>
      </c>
      <c r="AJ166" s="292">
        <f t="shared" si="128"/>
        <v>0.37667358048434352</v>
      </c>
      <c r="AK166" s="292">
        <f t="shared" si="129"/>
        <v>-0.27006256410650936</v>
      </c>
      <c r="AL166" s="292">
        <f t="shared" si="130"/>
        <v>-1.9967142608224617</v>
      </c>
      <c r="AM166" s="292">
        <f t="shared" si="131"/>
        <v>-1.5517944012573659</v>
      </c>
      <c r="AN166" s="292">
        <f t="shared" si="138"/>
        <v>4.5791137145977796</v>
      </c>
      <c r="AO166" s="292">
        <f t="shared" si="138"/>
        <v>4.5791137144808562</v>
      </c>
      <c r="AP166" s="292">
        <f t="shared" si="138"/>
        <v>4.5791137174479619</v>
      </c>
      <c r="AQ166" s="292">
        <f t="shared" si="138"/>
        <v>4.5791136421537484</v>
      </c>
      <c r="AR166" s="292">
        <f t="shared" si="138"/>
        <v>4.5791155528566101</v>
      </c>
      <c r="AS166" s="292">
        <f t="shared" si="138"/>
        <v>4.5790670743436728</v>
      </c>
      <c r="AT166" s="292">
        <f t="shared" si="138"/>
        <v>4.580302543720296</v>
      </c>
      <c r="AU166" s="292">
        <f t="shared" si="132"/>
        <v>4.8730408508916785</v>
      </c>
    </row>
    <row r="167" spans="1:47" s="292" customFormat="1" ht="12.95" customHeight="1" x14ac:dyDescent="0.2">
      <c r="A167" s="44" t="s">
        <v>59</v>
      </c>
      <c r="B167" s="246"/>
      <c r="C167" s="247">
        <v>47617.37</v>
      </c>
      <c r="D167" s="378" t="s">
        <v>230</v>
      </c>
      <c r="E167" s="292">
        <f t="shared" si="119"/>
        <v>18777.024878591543</v>
      </c>
      <c r="F167" s="292">
        <f t="shared" si="120"/>
        <v>18777</v>
      </c>
      <c r="G167" s="292">
        <f t="shared" si="139"/>
        <v>1.0706680004659574E-2</v>
      </c>
      <c r="I167" s="292">
        <f>+G167</f>
        <v>1.0706680004659574E-2</v>
      </c>
      <c r="P167" s="292">
        <f t="shared" si="121"/>
        <v>1.5616596415640399E-2</v>
      </c>
      <c r="Q167" s="292">
        <f t="shared" si="122"/>
        <v>-1.9053734399154254E-2</v>
      </c>
      <c r="R167" s="292">
        <f t="shared" si="123"/>
        <v>-3.4371379835138553E-3</v>
      </c>
      <c r="S167" s="377">
        <f t="shared" si="133"/>
        <v>32598.870000000003</v>
      </c>
      <c r="T167" s="294"/>
      <c r="U167" s="292">
        <f t="shared" si="140"/>
        <v>2.000475872825783E-4</v>
      </c>
      <c r="V167" s="292">
        <f>V$17</f>
        <v>6.0000000000000001E-3</v>
      </c>
      <c r="W167" s="292">
        <f t="shared" si="136"/>
        <v>1.2002855236954698E-6</v>
      </c>
      <c r="X167" s="247"/>
      <c r="Z167" s="292">
        <f t="shared" si="124"/>
        <v>18777</v>
      </c>
      <c r="AA167" s="292">
        <f t="shared" si="125"/>
        <v>-2.4499348459446017E-3</v>
      </c>
      <c r="AD167" s="292">
        <f t="shared" si="135"/>
        <v>8.4264195245703187E-3</v>
      </c>
      <c r="AF167" s="292">
        <f t="shared" si="137"/>
        <v>1.3156614850604176E-2</v>
      </c>
      <c r="AG167" s="292">
        <f t="shared" si="141"/>
        <v>1.0385790859628301E-6</v>
      </c>
      <c r="AH167" s="292">
        <f t="shared" si="126"/>
        <v>2.2802604800892558E-3</v>
      </c>
      <c r="AI167" s="292">
        <f t="shared" si="127"/>
        <v>0.89251844279110271</v>
      </c>
      <c r="AJ167" s="292">
        <f t="shared" si="128"/>
        <v>0.32514033127949099</v>
      </c>
      <c r="AK167" s="292">
        <f t="shared" si="129"/>
        <v>-0.27639423507173111</v>
      </c>
      <c r="AL167" s="292">
        <f t="shared" si="130"/>
        <v>-1.941671619751127</v>
      </c>
      <c r="AM167" s="292">
        <f t="shared" si="131"/>
        <v>-1.4618197950814422</v>
      </c>
      <c r="AN167" s="292">
        <f t="shared" si="138"/>
        <v>4.6385145386771036</v>
      </c>
      <c r="AO167" s="292">
        <f t="shared" si="138"/>
        <v>4.6385145386453548</v>
      </c>
      <c r="AP167" s="292">
        <f t="shared" si="138"/>
        <v>4.6385145400958452</v>
      </c>
      <c r="AQ167" s="292">
        <f t="shared" si="138"/>
        <v>4.6385144738273176</v>
      </c>
      <c r="AR167" s="292">
        <f t="shared" si="138"/>
        <v>4.638517501497164</v>
      </c>
      <c r="AS167" s="292">
        <f t="shared" si="138"/>
        <v>4.6383792998316924</v>
      </c>
      <c r="AT167" s="292">
        <f t="shared" si="138"/>
        <v>4.6449752369273556</v>
      </c>
      <c r="AU167" s="292">
        <f t="shared" si="132"/>
        <v>4.9342626934786029</v>
      </c>
    </row>
    <row r="168" spans="1:47" s="292" customFormat="1" ht="12.95" customHeight="1" x14ac:dyDescent="0.2">
      <c r="A168" s="44" t="s">
        <v>59</v>
      </c>
      <c r="B168" s="246"/>
      <c r="C168" s="247">
        <v>47617.375</v>
      </c>
      <c r="D168" s="378" t="s">
        <v>230</v>
      </c>
      <c r="E168" s="292">
        <f t="shared" si="119"/>
        <v>18777.036496848337</v>
      </c>
      <c r="F168" s="292">
        <f t="shared" si="120"/>
        <v>18777</v>
      </c>
      <c r="G168" s="292">
        <f t="shared" si="139"/>
        <v>1.570668000204023E-2</v>
      </c>
      <c r="I168" s="292">
        <f>+G168</f>
        <v>1.570668000204023E-2</v>
      </c>
      <c r="P168" s="292">
        <f t="shared" si="121"/>
        <v>1.5616596415640399E-2</v>
      </c>
      <c r="Q168" s="292">
        <f t="shared" si="122"/>
        <v>-1.9053734399154254E-2</v>
      </c>
      <c r="R168" s="292">
        <f t="shared" si="123"/>
        <v>-3.4371379835138553E-3</v>
      </c>
      <c r="S168" s="377">
        <f t="shared" si="133"/>
        <v>32598.875</v>
      </c>
      <c r="T168" s="294"/>
      <c r="U168" s="292">
        <f t="shared" si="140"/>
        <v>3.6648576706402401E-4</v>
      </c>
      <c r="V168" s="292">
        <f>V$17</f>
        <v>6.0000000000000001E-3</v>
      </c>
      <c r="W168" s="292">
        <f t="shared" si="136"/>
        <v>2.1989146023841439E-6</v>
      </c>
      <c r="X168" s="247"/>
      <c r="Z168" s="292">
        <f t="shared" si="124"/>
        <v>18777</v>
      </c>
      <c r="AA168" s="292">
        <f t="shared" si="125"/>
        <v>-2.4499348459446017E-3</v>
      </c>
      <c r="AD168" s="292">
        <f t="shared" si="135"/>
        <v>1.3426419521950974E-2</v>
      </c>
      <c r="AF168" s="292">
        <f t="shared" si="137"/>
        <v>1.815661484798483E-2</v>
      </c>
      <c r="AG168" s="292">
        <f t="shared" si="141"/>
        <v>1.9779759764283793E-6</v>
      </c>
      <c r="AH168" s="292">
        <f t="shared" si="126"/>
        <v>2.2802604800892558E-3</v>
      </c>
      <c r="AI168" s="292">
        <f t="shared" si="127"/>
        <v>0.89251844279110271</v>
      </c>
      <c r="AJ168" s="292">
        <f t="shared" si="128"/>
        <v>0.32514033127949099</v>
      </c>
      <c r="AK168" s="292">
        <f t="shared" si="129"/>
        <v>-0.27639423507173111</v>
      </c>
      <c r="AL168" s="292">
        <f t="shared" si="130"/>
        <v>-1.941671619751127</v>
      </c>
      <c r="AM168" s="292">
        <f t="shared" si="131"/>
        <v>-1.4618197950814422</v>
      </c>
      <c r="AN168" s="292">
        <f t="shared" si="138"/>
        <v>4.6385145386771036</v>
      </c>
      <c r="AO168" s="292">
        <f t="shared" si="138"/>
        <v>4.6385145386453548</v>
      </c>
      <c r="AP168" s="292">
        <f t="shared" si="138"/>
        <v>4.6385145400958452</v>
      </c>
      <c r="AQ168" s="292">
        <f t="shared" si="138"/>
        <v>4.6385144738273176</v>
      </c>
      <c r="AR168" s="292">
        <f t="shared" si="138"/>
        <v>4.638517501497164</v>
      </c>
      <c r="AS168" s="292">
        <f t="shared" si="138"/>
        <v>4.6383792998316924</v>
      </c>
      <c r="AT168" s="292">
        <f t="shared" si="138"/>
        <v>4.6449752369273556</v>
      </c>
      <c r="AU168" s="292">
        <f t="shared" si="132"/>
        <v>4.9342626934786029</v>
      </c>
    </row>
    <row r="169" spans="1:47" s="292" customFormat="1" ht="12.95" customHeight="1" x14ac:dyDescent="0.2">
      <c r="A169" s="44" t="s">
        <v>59</v>
      </c>
      <c r="B169" s="246" t="s">
        <v>30</v>
      </c>
      <c r="C169" s="247">
        <v>47640.377999999997</v>
      </c>
      <c r="D169" s="378" t="s">
        <v>230</v>
      </c>
      <c r="E169" s="292">
        <f t="shared" si="119"/>
        <v>18830.487449076008</v>
      </c>
      <c r="F169" s="292">
        <f t="shared" si="120"/>
        <v>18830.5</v>
      </c>
      <c r="G169" s="292">
        <f t="shared" si="139"/>
        <v>-5.4013800036045723E-3</v>
      </c>
      <c r="I169" s="292">
        <f>+G169</f>
        <v>-5.4013800036045723E-3</v>
      </c>
      <c r="P169" s="292">
        <f t="shared" si="121"/>
        <v>1.5329882466964508E-2</v>
      </c>
      <c r="Q169" s="292">
        <f t="shared" si="122"/>
        <v>-1.8903150252916605E-2</v>
      </c>
      <c r="R169" s="292">
        <f t="shared" si="123"/>
        <v>-3.5732677859520966E-3</v>
      </c>
      <c r="S169" s="377">
        <f t="shared" si="133"/>
        <v>32621.877999999997</v>
      </c>
      <c r="T169" s="294"/>
      <c r="U169" s="292">
        <f t="shared" si="140"/>
        <v>3.3419942803302526E-6</v>
      </c>
      <c r="V169" s="292">
        <f>V$17</f>
        <v>6.0000000000000001E-3</v>
      </c>
      <c r="W169" s="292">
        <f t="shared" si="136"/>
        <v>2.0051965681981515E-8</v>
      </c>
      <c r="X169" s="247"/>
      <c r="Z169" s="292">
        <f t="shared" si="124"/>
        <v>18830.5</v>
      </c>
      <c r="AA169" s="292">
        <f t="shared" si="125"/>
        <v>-2.5846858725405396E-3</v>
      </c>
      <c r="AD169" s="292">
        <f t="shared" si="135"/>
        <v>-7.4317903407180273E-3</v>
      </c>
      <c r="AF169" s="292">
        <f t="shared" si="137"/>
        <v>-2.8166941310640327E-3</v>
      </c>
      <c r="AG169" s="292">
        <f t="shared" si="141"/>
        <v>4.7602594967823402E-8</v>
      </c>
      <c r="AH169" s="292">
        <f t="shared" si="126"/>
        <v>2.0304103371134551E-3</v>
      </c>
      <c r="AI169" s="292">
        <f t="shared" si="127"/>
        <v>0.89353744190456774</v>
      </c>
      <c r="AJ169" s="292">
        <f t="shared" si="128"/>
        <v>0.32165417795224682</v>
      </c>
      <c r="AK169" s="292">
        <f t="shared" si="129"/>
        <v>-0.27678833437251926</v>
      </c>
      <c r="AL169" s="292">
        <f t="shared" si="130"/>
        <v>-1.9379874907955379</v>
      </c>
      <c r="AM169" s="292">
        <f t="shared" si="131"/>
        <v>-1.4560569031004593</v>
      </c>
      <c r="AN169" s="292">
        <f t="shared" si="138"/>
        <v>4.6424543928163642</v>
      </c>
      <c r="AO169" s="292">
        <f t="shared" si="138"/>
        <v>4.6424543927910706</v>
      </c>
      <c r="AP169" s="292">
        <f t="shared" si="138"/>
        <v>4.6424543940116791</v>
      </c>
      <c r="AQ169" s="292">
        <f t="shared" si="138"/>
        <v>4.642454335109643</v>
      </c>
      <c r="AR169" s="292">
        <f t="shared" si="138"/>
        <v>4.6424571775582724</v>
      </c>
      <c r="AS169" s="292">
        <f t="shared" si="138"/>
        <v>4.6423201401503444</v>
      </c>
      <c r="AT169" s="292">
        <f t="shared" si="138"/>
        <v>4.6492639639820146</v>
      </c>
      <c r="AU169" s="292">
        <f t="shared" si="132"/>
        <v>4.938286487800962</v>
      </c>
    </row>
    <row r="170" spans="1:47" s="292" customFormat="1" ht="12.95" customHeight="1" x14ac:dyDescent="0.2">
      <c r="A170" s="44" t="s">
        <v>59</v>
      </c>
      <c r="B170" s="246" t="s">
        <v>30</v>
      </c>
      <c r="C170" s="247">
        <v>47649.42</v>
      </c>
      <c r="D170" s="378" t="s">
        <v>230</v>
      </c>
      <c r="E170" s="292">
        <f t="shared" si="119"/>
        <v>18851.497904670618</v>
      </c>
      <c r="F170" s="292">
        <f t="shared" si="120"/>
        <v>18851.5</v>
      </c>
      <c r="G170" s="292">
        <f t="shared" si="139"/>
        <v>-9.0174000069964677E-4</v>
      </c>
      <c r="I170" s="292">
        <f>+G170</f>
        <v>-9.0174000069964677E-4</v>
      </c>
      <c r="P170" s="292">
        <f t="shared" si="121"/>
        <v>1.5217295377343336E-2</v>
      </c>
      <c r="Q170" s="292">
        <f t="shared" si="122"/>
        <v>-1.8843945535323706E-2</v>
      </c>
      <c r="R170" s="292">
        <f t="shared" si="123"/>
        <v>-3.6266501579803705E-3</v>
      </c>
      <c r="S170" s="377">
        <f t="shared" si="133"/>
        <v>32630.92</v>
      </c>
      <c r="T170" s="294"/>
      <c r="U170" s="292">
        <f t="shared" si="140"/>
        <v>7.4251353652516583E-6</v>
      </c>
      <c r="V170" s="292">
        <f>V$17</f>
        <v>6.0000000000000001E-3</v>
      </c>
      <c r="W170" s="292">
        <f t="shared" si="136"/>
        <v>4.4550812191509953E-8</v>
      </c>
      <c r="X170" s="247"/>
      <c r="Z170" s="292">
        <f t="shared" si="124"/>
        <v>18851.5</v>
      </c>
      <c r="AA170" s="292">
        <f t="shared" si="125"/>
        <v>-2.6375971790889245E-3</v>
      </c>
      <c r="AD170" s="292">
        <f t="shared" si="135"/>
        <v>-2.8339914800678667E-3</v>
      </c>
      <c r="AF170" s="292">
        <f t="shared" si="137"/>
        <v>1.7358571783892777E-3</v>
      </c>
      <c r="AG170" s="292">
        <f t="shared" si="141"/>
        <v>1.8079200862593508E-8</v>
      </c>
      <c r="AH170" s="292">
        <f t="shared" si="126"/>
        <v>1.9322514793682199E-3</v>
      </c>
      <c r="AI170" s="292">
        <f t="shared" si="127"/>
        <v>0.89393845582190457</v>
      </c>
      <c r="AJ170" s="292">
        <f t="shared" si="128"/>
        <v>0.32028240564942445</v>
      </c>
      <c r="AK170" s="292">
        <f t="shared" si="129"/>
        <v>-0.2769422451838916</v>
      </c>
      <c r="AL170" s="292">
        <f t="shared" si="130"/>
        <v>-1.936539082988437</v>
      </c>
      <c r="AM170" s="292">
        <f t="shared" si="131"/>
        <v>-1.4537996930591308</v>
      </c>
      <c r="AN170" s="292">
        <f t="shared" si="138"/>
        <v>4.6440021076209455</v>
      </c>
      <c r="AO170" s="292">
        <f t="shared" si="138"/>
        <v>4.6440021075979301</v>
      </c>
      <c r="AP170" s="292">
        <f t="shared" si="138"/>
        <v>4.6440021087336278</v>
      </c>
      <c r="AQ170" s="292">
        <f t="shared" si="138"/>
        <v>4.6440020526907713</v>
      </c>
      <c r="AR170" s="292">
        <f t="shared" si="138"/>
        <v>4.6440048182713625</v>
      </c>
      <c r="AS170" s="292">
        <f t="shared" si="138"/>
        <v>4.6438684764499358</v>
      </c>
      <c r="AT170" s="292">
        <f t="shared" si="138"/>
        <v>4.6509486687067527</v>
      </c>
      <c r="AU170" s="292">
        <f t="shared" si="132"/>
        <v>4.9398659210863745</v>
      </c>
    </row>
    <row r="171" spans="1:47" s="292" customFormat="1" ht="12.95" customHeight="1" x14ac:dyDescent="0.2">
      <c r="A171" s="44" t="s">
        <v>59</v>
      </c>
      <c r="B171" s="246"/>
      <c r="C171" s="247">
        <v>47654.373</v>
      </c>
      <c r="D171" s="378" t="s">
        <v>230</v>
      </c>
      <c r="E171" s="292">
        <f t="shared" si="119"/>
        <v>18863.006949855324</v>
      </c>
      <c r="F171" s="292">
        <f t="shared" si="120"/>
        <v>18863</v>
      </c>
      <c r="G171" s="292">
        <f t="shared" si="139"/>
        <v>2.9909200020483695E-3</v>
      </c>
      <c r="I171" s="292">
        <f>+G171</f>
        <v>2.9909200020483695E-3</v>
      </c>
      <c r="P171" s="292">
        <f t="shared" si="121"/>
        <v>1.515562986044622E-2</v>
      </c>
      <c r="Q171" s="292">
        <f t="shared" si="122"/>
        <v>-1.8811500750186023E-2</v>
      </c>
      <c r="R171" s="292">
        <f t="shared" si="123"/>
        <v>-3.655870889739803E-3</v>
      </c>
      <c r="S171" s="377">
        <f t="shared" si="133"/>
        <v>32635.873</v>
      </c>
      <c r="T171" s="294"/>
      <c r="U171" s="292">
        <f t="shared" si="140"/>
        <v>4.4179829159158208E-5</v>
      </c>
      <c r="V171" s="292">
        <f>V$17</f>
        <v>6.0000000000000001E-3</v>
      </c>
      <c r="W171" s="292">
        <f t="shared" si="136"/>
        <v>2.6507897495494926E-7</v>
      </c>
      <c r="X171" s="247"/>
      <c r="Z171" s="292">
        <f t="shared" si="124"/>
        <v>18863</v>
      </c>
      <c r="AA171" s="292">
        <f t="shared" si="125"/>
        <v>-2.6665767141927522E-3</v>
      </c>
      <c r="AD171" s="292">
        <f t="shared" si="135"/>
        <v>1.1124428330854773E-3</v>
      </c>
      <c r="AF171" s="292">
        <f t="shared" si="137"/>
        <v>5.6574967162411217E-3</v>
      </c>
      <c r="AG171" s="292">
        <f t="shared" si="141"/>
        <v>1.9204361456567444E-7</v>
      </c>
      <c r="AH171" s="292">
        <f t="shared" si="126"/>
        <v>1.8784771689628922E-3</v>
      </c>
      <c r="AI171" s="292">
        <f t="shared" si="127"/>
        <v>0.89415830570580002</v>
      </c>
      <c r="AJ171" s="292">
        <f t="shared" si="128"/>
        <v>0.31953038983916149</v>
      </c>
      <c r="AK171" s="292">
        <f t="shared" si="129"/>
        <v>-0.2770263418338948</v>
      </c>
      <c r="AL171" s="292">
        <f t="shared" si="130"/>
        <v>-1.9357453561327795</v>
      </c>
      <c r="AM171" s="292">
        <f t="shared" si="131"/>
        <v>-1.4525647579060592</v>
      </c>
      <c r="AN171" s="292">
        <f t="shared" ref="AN171:AT180" si="142">$AU171+$AB$7*SIN(AO171)</f>
        <v>4.6448499601522144</v>
      </c>
      <c r="AO171" s="292">
        <f t="shared" si="142"/>
        <v>4.6448499601303883</v>
      </c>
      <c r="AP171" s="292">
        <f t="shared" si="142"/>
        <v>4.6448499612209266</v>
      </c>
      <c r="AQ171" s="292">
        <f t="shared" si="142"/>
        <v>4.6448499067320359</v>
      </c>
      <c r="AR171" s="292">
        <f t="shared" si="142"/>
        <v>4.6448526293307708</v>
      </c>
      <c r="AS171" s="292">
        <f t="shared" si="142"/>
        <v>4.6447167254143924</v>
      </c>
      <c r="AT171" s="292">
        <f t="shared" si="142"/>
        <v>4.6518715505342287</v>
      </c>
      <c r="AU171" s="292">
        <f t="shared" si="132"/>
        <v>4.9407308488379096</v>
      </c>
    </row>
    <row r="172" spans="1:47" s="292" customFormat="1" ht="12.95" customHeight="1" x14ac:dyDescent="0.2">
      <c r="A172" s="44" t="s">
        <v>60</v>
      </c>
      <c r="B172" s="246" t="s">
        <v>30</v>
      </c>
      <c r="C172" s="247">
        <v>47925.2716</v>
      </c>
      <c r="D172" s="247" t="s">
        <v>314</v>
      </c>
      <c r="E172" s="292">
        <f t="shared" si="119"/>
        <v>19492.480850092048</v>
      </c>
      <c r="F172" s="292">
        <f t="shared" si="120"/>
        <v>19492.5</v>
      </c>
      <c r="G172" s="292">
        <f t="shared" si="139"/>
        <v>-8.2412999981897883E-3</v>
      </c>
      <c r="J172" s="292">
        <f>+G172</f>
        <v>-8.2412999981897883E-3</v>
      </c>
      <c r="P172" s="292">
        <f t="shared" si="121"/>
        <v>1.1769477567637141E-2</v>
      </c>
      <c r="Q172" s="292">
        <f t="shared" si="122"/>
        <v>-1.7010503727773903E-2</v>
      </c>
      <c r="R172" s="292">
        <f t="shared" si="123"/>
        <v>-5.2410261601367625E-3</v>
      </c>
      <c r="S172" s="377">
        <f t="shared" si="133"/>
        <v>32906.7716</v>
      </c>
      <c r="T172" s="294"/>
      <c r="U172" s="292">
        <f t="shared" si="140"/>
        <v>9.0016431033054338E-6</v>
      </c>
      <c r="V172" s="292">
        <f>V$18</f>
        <v>1</v>
      </c>
      <c r="W172" s="292">
        <f t="shared" si="136"/>
        <v>9.0016431033054338E-6</v>
      </c>
      <c r="X172" s="247"/>
      <c r="Z172" s="292">
        <f t="shared" si="124"/>
        <v>19492.5</v>
      </c>
      <c r="AA172" s="292">
        <f t="shared" si="125"/>
        <v>-4.2567143477778438E-3</v>
      </c>
      <c r="AD172" s="292">
        <f t="shared" si="135"/>
        <v>-7.1547384815594485E-3</v>
      </c>
      <c r="AF172" s="292">
        <f t="shared" si="137"/>
        <v>-3.9845856504119445E-3</v>
      </c>
      <c r="AG172" s="292">
        <f t="shared" si="141"/>
        <v>1.587692280546878E-5</v>
      </c>
      <c r="AH172" s="292">
        <f t="shared" si="126"/>
        <v>-1.0865615166303396E-3</v>
      </c>
      <c r="AI172" s="292">
        <f t="shared" si="127"/>
        <v>0.90646144609596657</v>
      </c>
      <c r="AJ172" s="292">
        <f t="shared" si="128"/>
        <v>0.27748840839459599</v>
      </c>
      <c r="AK172" s="292">
        <f t="shared" si="129"/>
        <v>-0.28141889995961367</v>
      </c>
      <c r="AL172" s="292">
        <f t="shared" si="130"/>
        <v>-1.8916903636864131</v>
      </c>
      <c r="AM172" s="292">
        <f t="shared" si="131"/>
        <v>-1.3861739948005218</v>
      </c>
      <c r="AN172" s="292">
        <f t="shared" si="142"/>
        <v>4.6915834181912652</v>
      </c>
      <c r="AO172" s="292">
        <f t="shared" si="142"/>
        <v>4.6915834181911915</v>
      </c>
      <c r="AP172" s="292">
        <f t="shared" si="142"/>
        <v>4.6915834182030949</v>
      </c>
      <c r="AQ172" s="292">
        <f t="shared" si="142"/>
        <v>4.6915834162738062</v>
      </c>
      <c r="AR172" s="292">
        <f t="shared" si="142"/>
        <v>4.6915837289854005</v>
      </c>
      <c r="AS172" s="292">
        <f t="shared" si="142"/>
        <v>4.6915331038528683</v>
      </c>
      <c r="AT172" s="292">
        <f t="shared" si="142"/>
        <v>4.7027177178847417</v>
      </c>
      <c r="AU172" s="292">
        <f t="shared" si="132"/>
        <v>4.9880762418458566</v>
      </c>
    </row>
    <row r="173" spans="1:47" s="292" customFormat="1" ht="12.95" customHeight="1" x14ac:dyDescent="0.2">
      <c r="A173" s="44" t="s">
        <v>60</v>
      </c>
      <c r="B173" s="246" t="s">
        <v>30</v>
      </c>
      <c r="C173" s="247">
        <v>47925.272299999997</v>
      </c>
      <c r="D173" s="247" t="s">
        <v>314</v>
      </c>
      <c r="E173" s="292">
        <f t="shared" si="119"/>
        <v>19492.482476647991</v>
      </c>
      <c r="F173" s="292">
        <f t="shared" si="120"/>
        <v>19492.5</v>
      </c>
      <c r="G173" s="292">
        <f t="shared" si="139"/>
        <v>-7.5413000013213605E-3</v>
      </c>
      <c r="J173" s="292">
        <f>+G173</f>
        <v>-7.5413000013213605E-3</v>
      </c>
      <c r="P173" s="292">
        <f t="shared" si="121"/>
        <v>1.1769477567637141E-2</v>
      </c>
      <c r="Q173" s="292">
        <f t="shared" si="122"/>
        <v>-1.7010503727773903E-2</v>
      </c>
      <c r="R173" s="292">
        <f t="shared" si="123"/>
        <v>-5.2410261601367625E-3</v>
      </c>
      <c r="S173" s="377">
        <f t="shared" si="133"/>
        <v>32906.772299999997</v>
      </c>
      <c r="T173" s="294"/>
      <c r="U173" s="292">
        <f t="shared" si="140"/>
        <v>5.2912597444381449E-6</v>
      </c>
      <c r="V173" s="292">
        <f>V$18</f>
        <v>1</v>
      </c>
      <c r="W173" s="292">
        <f t="shared" si="136"/>
        <v>5.2912597444381449E-6</v>
      </c>
      <c r="X173" s="247"/>
      <c r="Z173" s="292">
        <f t="shared" si="124"/>
        <v>19492.5</v>
      </c>
      <c r="AA173" s="292">
        <f t="shared" si="125"/>
        <v>-4.2567143477778438E-3</v>
      </c>
      <c r="AD173" s="292">
        <f t="shared" si="135"/>
        <v>-6.4547384846910206E-3</v>
      </c>
      <c r="AF173" s="292">
        <f t="shared" si="137"/>
        <v>-3.2845856535435166E-3</v>
      </c>
      <c r="AG173" s="292">
        <f t="shared" si="141"/>
        <v>1.0788502915463891E-5</v>
      </c>
      <c r="AH173" s="292">
        <f t="shared" si="126"/>
        <v>-1.0865615166303396E-3</v>
      </c>
      <c r="AI173" s="292">
        <f t="shared" si="127"/>
        <v>0.90646144609596657</v>
      </c>
      <c r="AJ173" s="292">
        <f t="shared" si="128"/>
        <v>0.27748840839459599</v>
      </c>
      <c r="AK173" s="292">
        <f t="shared" si="129"/>
        <v>-0.28141889995961367</v>
      </c>
      <c r="AL173" s="292">
        <f t="shared" si="130"/>
        <v>-1.8916903636864131</v>
      </c>
      <c r="AM173" s="292">
        <f t="shared" si="131"/>
        <v>-1.3861739948005218</v>
      </c>
      <c r="AN173" s="292">
        <f t="shared" si="142"/>
        <v>4.6915834181912652</v>
      </c>
      <c r="AO173" s="292">
        <f t="shared" si="142"/>
        <v>4.6915834181911915</v>
      </c>
      <c r="AP173" s="292">
        <f t="shared" si="142"/>
        <v>4.6915834182030949</v>
      </c>
      <c r="AQ173" s="292">
        <f t="shared" si="142"/>
        <v>4.6915834162738062</v>
      </c>
      <c r="AR173" s="292">
        <f t="shared" si="142"/>
        <v>4.6915837289854005</v>
      </c>
      <c r="AS173" s="292">
        <f t="shared" si="142"/>
        <v>4.6915331038528683</v>
      </c>
      <c r="AT173" s="292">
        <f t="shared" si="142"/>
        <v>4.7027177178847417</v>
      </c>
      <c r="AU173" s="292">
        <f t="shared" si="132"/>
        <v>4.9880762418458566</v>
      </c>
    </row>
    <row r="174" spans="1:47" s="292" customFormat="1" ht="12.95" customHeight="1" x14ac:dyDescent="0.2">
      <c r="A174" s="44" t="s">
        <v>60</v>
      </c>
      <c r="B174" s="246" t="s">
        <v>30</v>
      </c>
      <c r="C174" s="247">
        <v>47928.285600000003</v>
      </c>
      <c r="D174" s="247" t="s">
        <v>314</v>
      </c>
      <c r="E174" s="292">
        <f t="shared" si="119"/>
        <v>19499.484335290257</v>
      </c>
      <c r="F174" s="292">
        <f t="shared" si="120"/>
        <v>19499.5</v>
      </c>
      <c r="G174" s="292">
        <f t="shared" si="139"/>
        <v>-6.7414200020721182E-3</v>
      </c>
      <c r="J174" s="292">
        <f>+G174</f>
        <v>-6.7414200020721182E-3</v>
      </c>
      <c r="P174" s="292">
        <f t="shared" si="121"/>
        <v>1.1731716045526287E-2</v>
      </c>
      <c r="Q174" s="292">
        <f t="shared" si="122"/>
        <v>-1.6990200733971287E-2</v>
      </c>
      <c r="R174" s="292">
        <f t="shared" si="123"/>
        <v>-5.2584846884449997E-3</v>
      </c>
      <c r="S174" s="377">
        <f t="shared" si="133"/>
        <v>32909.785600000003</v>
      </c>
      <c r="T174" s="294"/>
      <c r="U174" s="292">
        <f t="shared" si="140"/>
        <v>2.1990971444023602E-6</v>
      </c>
      <c r="V174" s="292">
        <f>V$18</f>
        <v>1</v>
      </c>
      <c r="W174" s="292">
        <f t="shared" si="136"/>
        <v>2.1990971444023602E-6</v>
      </c>
      <c r="X174" s="247"/>
      <c r="Z174" s="292">
        <f t="shared" si="124"/>
        <v>19499.5</v>
      </c>
      <c r="AA174" s="292">
        <f t="shared" si="125"/>
        <v>-4.274429734446767E-3</v>
      </c>
      <c r="AD174" s="292">
        <f t="shared" si="135"/>
        <v>-5.6216593243929511E-3</v>
      </c>
      <c r="AF174" s="292">
        <f t="shared" si="137"/>
        <v>-2.4669902676253512E-3</v>
      </c>
      <c r="AG174" s="292">
        <f t="shared" si="141"/>
        <v>6.0860409805582022E-6</v>
      </c>
      <c r="AH174" s="292">
        <f t="shared" si="126"/>
        <v>-1.1197606776791671E-3</v>
      </c>
      <c r="AI174" s="292">
        <f t="shared" si="127"/>
        <v>0.90660124507005868</v>
      </c>
      <c r="AJ174" s="292">
        <f t="shared" si="128"/>
        <v>0.27701115731468839</v>
      </c>
      <c r="AK174" s="292">
        <f t="shared" si="129"/>
        <v>-0.28146532805742447</v>
      </c>
      <c r="AL174" s="292">
        <f t="shared" si="130"/>
        <v>-1.8911936399757125</v>
      </c>
      <c r="AM174" s="292">
        <f t="shared" si="131"/>
        <v>-1.3854486607165173</v>
      </c>
      <c r="AN174" s="292">
        <f t="shared" si="142"/>
        <v>4.6921067080638412</v>
      </c>
      <c r="AO174" s="292">
        <f t="shared" si="142"/>
        <v>4.6921067080637764</v>
      </c>
      <c r="AP174" s="292">
        <f t="shared" si="142"/>
        <v>4.6921067080744505</v>
      </c>
      <c r="AQ174" s="292">
        <f t="shared" si="142"/>
        <v>4.6921067062997137</v>
      </c>
      <c r="AR174" s="292">
        <f t="shared" si="142"/>
        <v>4.6921070013812729</v>
      </c>
      <c r="AS174" s="292">
        <f t="shared" si="142"/>
        <v>4.6920579976599592</v>
      </c>
      <c r="AT174" s="292">
        <f t="shared" si="142"/>
        <v>4.7032867352579419</v>
      </c>
      <c r="AU174" s="292">
        <f t="shared" si="132"/>
        <v>4.9886027196076599</v>
      </c>
    </row>
    <row r="175" spans="1:47" s="292" customFormat="1" ht="12.95" customHeight="1" x14ac:dyDescent="0.2">
      <c r="A175" s="44" t="s">
        <v>60</v>
      </c>
      <c r="B175" s="246" t="s">
        <v>30</v>
      </c>
      <c r="C175" s="247">
        <v>47928.286699999997</v>
      </c>
      <c r="D175" s="247" t="s">
        <v>314</v>
      </c>
      <c r="E175" s="292">
        <f t="shared" si="119"/>
        <v>19499.486891306737</v>
      </c>
      <c r="F175" s="292">
        <f t="shared" si="120"/>
        <v>19499.5</v>
      </c>
      <c r="G175" s="292">
        <f t="shared" si="139"/>
        <v>-5.6414200080325827E-3</v>
      </c>
      <c r="J175" s="292">
        <f>+G175</f>
        <v>-5.6414200080325827E-3</v>
      </c>
      <c r="P175" s="292">
        <f t="shared" si="121"/>
        <v>1.1731716045526287E-2</v>
      </c>
      <c r="Q175" s="292">
        <f t="shared" si="122"/>
        <v>-1.6990200733971287E-2</v>
      </c>
      <c r="R175" s="292">
        <f t="shared" si="123"/>
        <v>-5.2584846884449997E-3</v>
      </c>
      <c r="S175" s="377">
        <f t="shared" si="133"/>
        <v>32909.786699999997</v>
      </c>
      <c r="T175" s="294"/>
      <c r="U175" s="292">
        <f t="shared" si="140"/>
        <v>1.4663945898764432E-7</v>
      </c>
      <c r="V175" s="292">
        <v>1</v>
      </c>
      <c r="W175" s="292">
        <f t="shared" si="136"/>
        <v>1.4663945898764432E-7</v>
      </c>
      <c r="X175" s="247"/>
      <c r="Z175" s="292">
        <f t="shared" si="124"/>
        <v>19499.5</v>
      </c>
      <c r="AA175" s="292">
        <f t="shared" si="125"/>
        <v>-4.274429734446767E-3</v>
      </c>
      <c r="AD175" s="292">
        <f t="shared" si="135"/>
        <v>-4.5216593303534156E-3</v>
      </c>
      <c r="AF175" s="292">
        <f t="shared" si="137"/>
        <v>-1.3669902735858157E-3</v>
      </c>
      <c r="AG175" s="292">
        <f t="shared" si="141"/>
        <v>1.8686624080782233E-6</v>
      </c>
      <c r="AH175" s="292">
        <f t="shared" si="126"/>
        <v>-1.1197606776791671E-3</v>
      </c>
      <c r="AI175" s="292">
        <f t="shared" si="127"/>
        <v>0.90660124507005868</v>
      </c>
      <c r="AJ175" s="292">
        <f t="shared" si="128"/>
        <v>0.27701115731468839</v>
      </c>
      <c r="AK175" s="292">
        <f t="shared" si="129"/>
        <v>-0.28146532805742447</v>
      </c>
      <c r="AL175" s="292">
        <f t="shared" si="130"/>
        <v>-1.8911936399757125</v>
      </c>
      <c r="AM175" s="292">
        <f t="shared" si="131"/>
        <v>-1.3854486607165173</v>
      </c>
      <c r="AN175" s="292">
        <f t="shared" si="142"/>
        <v>4.6921067080638412</v>
      </c>
      <c r="AO175" s="292">
        <f t="shared" si="142"/>
        <v>4.6921067080637764</v>
      </c>
      <c r="AP175" s="292">
        <f t="shared" si="142"/>
        <v>4.6921067080744505</v>
      </c>
      <c r="AQ175" s="292">
        <f t="shared" si="142"/>
        <v>4.6921067062997137</v>
      </c>
      <c r="AR175" s="292">
        <f t="shared" si="142"/>
        <v>4.6921070013812729</v>
      </c>
      <c r="AS175" s="292">
        <f t="shared" si="142"/>
        <v>4.6920579976599592</v>
      </c>
      <c r="AT175" s="292">
        <f t="shared" si="142"/>
        <v>4.7032867352579419</v>
      </c>
      <c r="AU175" s="292">
        <f t="shared" si="132"/>
        <v>4.9886027196076599</v>
      </c>
    </row>
    <row r="176" spans="1:47" s="292" customFormat="1" ht="12.95" customHeight="1" x14ac:dyDescent="0.2">
      <c r="A176" s="44" t="s">
        <v>62</v>
      </c>
      <c r="B176" s="246"/>
      <c r="C176" s="247">
        <v>47943.572</v>
      </c>
      <c r="D176" s="247" t="s">
        <v>230</v>
      </c>
      <c r="E176" s="292">
        <f t="shared" si="119"/>
        <v>19535.004599435499</v>
      </c>
      <c r="F176" s="292">
        <f t="shared" si="120"/>
        <v>19535</v>
      </c>
      <c r="G176" s="292">
        <f t="shared" si="139"/>
        <v>1.9793999963440001E-3</v>
      </c>
      <c r="I176" s="292">
        <f>+G176</f>
        <v>1.9793999963440001E-3</v>
      </c>
      <c r="P176" s="292">
        <f t="shared" si="121"/>
        <v>1.1540178121232765E-2</v>
      </c>
      <c r="Q176" s="292">
        <f t="shared" si="122"/>
        <v>-1.688714208299336E-2</v>
      </c>
      <c r="R176" s="292">
        <f t="shared" si="123"/>
        <v>-5.3469639617605945E-3</v>
      </c>
      <c r="S176" s="377">
        <f t="shared" si="133"/>
        <v>32925.072</v>
      </c>
      <c r="T176" s="294"/>
      <c r="U176" s="292">
        <f t="shared" si="140"/>
        <v>5.3675608846614025E-5</v>
      </c>
      <c r="V176" s="292">
        <f>V$17</f>
        <v>6.0000000000000001E-3</v>
      </c>
      <c r="W176" s="292">
        <f t="shared" si="136"/>
        <v>3.2205365307968417E-7</v>
      </c>
      <c r="X176" s="247"/>
      <c r="Z176" s="292">
        <f t="shared" si="124"/>
        <v>19535</v>
      </c>
      <c r="AA176" s="292">
        <f t="shared" si="125"/>
        <v>-4.3642800082044084E-3</v>
      </c>
      <c r="AD176" s="292">
        <f t="shared" si="135"/>
        <v>3.2676018228637383E-3</v>
      </c>
      <c r="AF176" s="292">
        <f t="shared" si="137"/>
        <v>6.3436800045484085E-3</v>
      </c>
      <c r="AG176" s="292">
        <f t="shared" si="141"/>
        <v>2.4145365600064375E-7</v>
      </c>
      <c r="AH176" s="292">
        <f t="shared" si="126"/>
        <v>-1.2882018265197384E-3</v>
      </c>
      <c r="AI176" s="292">
        <f t="shared" si="127"/>
        <v>0.90731124483972458</v>
      </c>
      <c r="AJ176" s="292">
        <f t="shared" si="128"/>
        <v>0.27458749216453049</v>
      </c>
      <c r="AK176" s="292">
        <f t="shared" si="129"/>
        <v>-0.28169993430559281</v>
      </c>
      <c r="AL176" s="292">
        <f t="shared" si="130"/>
        <v>-1.8886721797900496</v>
      </c>
      <c r="AM176" s="292">
        <f t="shared" si="131"/>
        <v>-1.3817744153371641</v>
      </c>
      <c r="AN176" s="292">
        <f t="shared" si="142"/>
        <v>4.6947617787480338</v>
      </c>
      <c r="AO176" s="292">
        <f t="shared" si="142"/>
        <v>4.6947617787480036</v>
      </c>
      <c r="AP176" s="292">
        <f t="shared" si="142"/>
        <v>4.6947617787538025</v>
      </c>
      <c r="AQ176" s="292">
        <f t="shared" si="142"/>
        <v>4.6947617776444446</v>
      </c>
      <c r="AR176" s="292">
        <f t="shared" si="142"/>
        <v>4.6947619898737702</v>
      </c>
      <c r="AS176" s="292">
        <f t="shared" si="142"/>
        <v>4.6947214350733439</v>
      </c>
      <c r="AT176" s="292">
        <f t="shared" si="142"/>
        <v>4.7061736834983927</v>
      </c>
      <c r="AU176" s="292">
        <f t="shared" si="132"/>
        <v>4.9912727139710951</v>
      </c>
    </row>
    <row r="177" spans="1:47" s="292" customFormat="1" ht="12.95" customHeight="1" x14ac:dyDescent="0.2">
      <c r="A177" s="44" t="s">
        <v>62</v>
      </c>
      <c r="B177" s="246"/>
      <c r="C177" s="247">
        <v>48012.419000000002</v>
      </c>
      <c r="D177" s="247" t="s">
        <v>230</v>
      </c>
      <c r="E177" s="292">
        <f t="shared" si="119"/>
        <v>19694.98102459827</v>
      </c>
      <c r="F177" s="292">
        <f t="shared" si="120"/>
        <v>19695</v>
      </c>
      <c r="G177" s="292">
        <f t="shared" si="139"/>
        <v>-8.1662000011419877E-3</v>
      </c>
      <c r="I177" s="292">
        <f>+G177</f>
        <v>-8.1662000011419877E-3</v>
      </c>
      <c r="P177" s="292">
        <f t="shared" si="121"/>
        <v>1.0676244524334088E-2</v>
      </c>
      <c r="Q177" s="292">
        <f t="shared" si="122"/>
        <v>-1.6420714570483053E-2</v>
      </c>
      <c r="R177" s="292">
        <f t="shared" si="123"/>
        <v>-5.7444700461489646E-3</v>
      </c>
      <c r="S177" s="377">
        <f t="shared" si="133"/>
        <v>32993.919000000002</v>
      </c>
      <c r="T177" s="294"/>
      <c r="U177" s="292">
        <f t="shared" si="140"/>
        <v>5.8647759749105101E-6</v>
      </c>
      <c r="V177" s="292">
        <f>V$17</f>
        <v>6.0000000000000001E-3</v>
      </c>
      <c r="W177" s="292">
        <f t="shared" si="136"/>
        <v>3.5188655849463062E-8</v>
      </c>
      <c r="X177" s="247"/>
      <c r="Z177" s="292">
        <f t="shared" si="124"/>
        <v>19695</v>
      </c>
      <c r="AA177" s="292">
        <f t="shared" si="125"/>
        <v>-4.7693827682252282E-3</v>
      </c>
      <c r="AD177" s="292">
        <f t="shared" si="135"/>
        <v>-6.117314281716313E-3</v>
      </c>
      <c r="AF177" s="292">
        <f t="shared" si="137"/>
        <v>-3.3968172329167596E-3</v>
      </c>
      <c r="AG177" s="292">
        <f t="shared" si="141"/>
        <v>6.9230203883041628E-8</v>
      </c>
      <c r="AH177" s="292">
        <f t="shared" si="126"/>
        <v>-2.0488857194256747E-3</v>
      </c>
      <c r="AI177" s="292">
        <f t="shared" si="127"/>
        <v>0.91053241742984214</v>
      </c>
      <c r="AJ177" s="292">
        <f t="shared" si="128"/>
        <v>0.26359497769046242</v>
      </c>
      <c r="AK177" s="292">
        <f t="shared" si="129"/>
        <v>-0.28273947370324648</v>
      </c>
      <c r="AL177" s="292">
        <f t="shared" si="130"/>
        <v>-1.8772585981872567</v>
      </c>
      <c r="AM177" s="292">
        <f t="shared" si="131"/>
        <v>-1.3653013651736101</v>
      </c>
      <c r="AN177" s="292">
        <f t="shared" si="142"/>
        <v>4.7067541924722178</v>
      </c>
      <c r="AO177" s="292">
        <f t="shared" si="142"/>
        <v>4.7067541924722178</v>
      </c>
      <c r="AP177" s="292">
        <f t="shared" si="142"/>
        <v>4.7067541924722081</v>
      </c>
      <c r="AQ177" s="292">
        <f t="shared" si="142"/>
        <v>4.7067541924783374</v>
      </c>
      <c r="AR177" s="292">
        <f t="shared" si="142"/>
        <v>4.7067541888102991</v>
      </c>
      <c r="AS177" s="292">
        <f t="shared" si="142"/>
        <v>4.7067563843168605</v>
      </c>
      <c r="AT177" s="292">
        <f t="shared" si="142"/>
        <v>4.7192104813912961</v>
      </c>
      <c r="AU177" s="292">
        <f t="shared" si="132"/>
        <v>5.0033064913837579</v>
      </c>
    </row>
    <row r="178" spans="1:47" s="292" customFormat="1" ht="12.95" customHeight="1" x14ac:dyDescent="0.2">
      <c r="A178" s="44" t="s">
        <v>60</v>
      </c>
      <c r="B178" s="246"/>
      <c r="C178" s="247">
        <v>48310.227800000001</v>
      </c>
      <c r="D178" s="247" t="s">
        <v>314</v>
      </c>
      <c r="E178" s="292">
        <f t="shared" si="119"/>
        <v>20386.984847655374</v>
      </c>
      <c r="F178" s="292">
        <f t="shared" si="120"/>
        <v>20387</v>
      </c>
      <c r="G178" s="292">
        <f t="shared" si="139"/>
        <v>-6.520920003822539E-3</v>
      </c>
      <c r="J178" s="292">
        <f t="shared" ref="J178:J189" si="143">+G178</f>
        <v>-6.520920003822539E-3</v>
      </c>
      <c r="P178" s="292">
        <f t="shared" si="121"/>
        <v>6.9289837144380457E-3</v>
      </c>
      <c r="Q178" s="292">
        <f t="shared" si="122"/>
        <v>-1.4366890436125098E-2</v>
      </c>
      <c r="R178" s="292">
        <f t="shared" si="123"/>
        <v>-7.4379067216870523E-3</v>
      </c>
      <c r="S178" s="377">
        <f t="shared" si="133"/>
        <v>33291.727800000001</v>
      </c>
      <c r="T178" s="294"/>
      <c r="U178" s="292">
        <f t="shared" si="140"/>
        <v>8.4086464073993254E-7</v>
      </c>
      <c r="V178" s="292">
        <v>1</v>
      </c>
      <c r="W178" s="292">
        <f t="shared" si="136"/>
        <v>8.4086464073993254E-7</v>
      </c>
      <c r="X178" s="247"/>
      <c r="Z178" s="292">
        <f t="shared" si="124"/>
        <v>20387</v>
      </c>
      <c r="AA178" s="292">
        <f t="shared" si="125"/>
        <v>-6.5223476025074575E-3</v>
      </c>
      <c r="AD178" s="292">
        <f t="shared" si="135"/>
        <v>-1.1553822616855421E-3</v>
      </c>
      <c r="AF178" s="292">
        <f t="shared" si="137"/>
        <v>1.427598684918506E-6</v>
      </c>
      <c r="AG178" s="292">
        <f t="shared" si="141"/>
        <v>2.0380380051810479E-12</v>
      </c>
      <c r="AH178" s="292">
        <f t="shared" si="126"/>
        <v>-5.3655377421369969E-3</v>
      </c>
      <c r="AI178" s="292">
        <f t="shared" si="127"/>
        <v>0.92486626586814813</v>
      </c>
      <c r="AJ178" s="292">
        <f t="shared" si="128"/>
        <v>0.21474432749052894</v>
      </c>
      <c r="AK178" s="292">
        <f t="shared" si="129"/>
        <v>-0.28688147433450806</v>
      </c>
      <c r="AL178" s="292">
        <f t="shared" si="130"/>
        <v>-1.8269415438379972</v>
      </c>
      <c r="AM178" s="292">
        <f t="shared" si="131"/>
        <v>-1.2956247588291725</v>
      </c>
      <c r="AN178" s="292">
        <f t="shared" si="142"/>
        <v>4.7591193122224063</v>
      </c>
      <c r="AO178" s="292">
        <f t="shared" si="142"/>
        <v>4.7591193122325075</v>
      </c>
      <c r="AP178" s="292">
        <f t="shared" si="142"/>
        <v>4.7591193129616949</v>
      </c>
      <c r="AQ178" s="292">
        <f t="shared" si="142"/>
        <v>4.759119365598572</v>
      </c>
      <c r="AR178" s="292">
        <f t="shared" si="142"/>
        <v>4.7591231650683499</v>
      </c>
      <c r="AS178" s="292">
        <f t="shared" si="142"/>
        <v>4.7593966103742442</v>
      </c>
      <c r="AT178" s="292">
        <f t="shared" si="142"/>
        <v>4.7760663979616167</v>
      </c>
      <c r="AU178" s="292">
        <f t="shared" si="132"/>
        <v>5.0553525786935269</v>
      </c>
    </row>
    <row r="179" spans="1:47" s="292" customFormat="1" ht="12.95" customHeight="1" x14ac:dyDescent="0.2">
      <c r="A179" s="44" t="s">
        <v>60</v>
      </c>
      <c r="B179" s="246"/>
      <c r="C179" s="247">
        <v>48310.2284</v>
      </c>
      <c r="D179" s="247" t="s">
        <v>314</v>
      </c>
      <c r="E179" s="292">
        <f t="shared" si="119"/>
        <v>20386.986241846189</v>
      </c>
      <c r="F179" s="292">
        <f t="shared" si="120"/>
        <v>20387</v>
      </c>
      <c r="G179" s="292">
        <f t="shared" si="139"/>
        <v>-5.9209200044278987E-3</v>
      </c>
      <c r="J179" s="292">
        <f t="shared" si="143"/>
        <v>-5.9209200044278987E-3</v>
      </c>
      <c r="P179" s="292">
        <f t="shared" si="121"/>
        <v>6.9289837144380457E-3</v>
      </c>
      <c r="Q179" s="292">
        <f t="shared" si="122"/>
        <v>-1.4366890436125098E-2</v>
      </c>
      <c r="R179" s="292">
        <f t="shared" si="123"/>
        <v>-7.4379067216870523E-3</v>
      </c>
      <c r="S179" s="377">
        <f t="shared" si="133"/>
        <v>33291.7284</v>
      </c>
      <c r="T179" s="294"/>
      <c r="U179" s="292">
        <f t="shared" si="140"/>
        <v>2.3012487003407035E-6</v>
      </c>
      <c r="V179" s="292">
        <v>1</v>
      </c>
      <c r="W179" s="292">
        <f t="shared" si="136"/>
        <v>2.3012487003407035E-6</v>
      </c>
      <c r="X179" s="247"/>
      <c r="Z179" s="292">
        <f t="shared" si="124"/>
        <v>20387</v>
      </c>
      <c r="AA179" s="292">
        <f t="shared" si="125"/>
        <v>-6.5223476025074575E-3</v>
      </c>
      <c r="AD179" s="292">
        <f t="shared" si="135"/>
        <v>-5.5538226229090177E-4</v>
      </c>
      <c r="AF179" s="292">
        <f t="shared" si="137"/>
        <v>6.0142759807955883E-4</v>
      </c>
      <c r="AG179" s="292">
        <f t="shared" si="141"/>
        <v>3.6171515573174736E-7</v>
      </c>
      <c r="AH179" s="292">
        <f t="shared" si="126"/>
        <v>-5.3655377421369969E-3</v>
      </c>
      <c r="AI179" s="292">
        <f t="shared" si="127"/>
        <v>0.92486626586814813</v>
      </c>
      <c r="AJ179" s="292">
        <f t="shared" si="128"/>
        <v>0.21474432749052894</v>
      </c>
      <c r="AK179" s="292">
        <f t="shared" si="129"/>
        <v>-0.28688147433450806</v>
      </c>
      <c r="AL179" s="292">
        <f t="shared" si="130"/>
        <v>-1.8269415438379972</v>
      </c>
      <c r="AM179" s="292">
        <f t="shared" si="131"/>
        <v>-1.2956247588291725</v>
      </c>
      <c r="AN179" s="292">
        <f t="shared" si="142"/>
        <v>4.7591193122224063</v>
      </c>
      <c r="AO179" s="292">
        <f t="shared" si="142"/>
        <v>4.7591193122325075</v>
      </c>
      <c r="AP179" s="292">
        <f t="shared" si="142"/>
        <v>4.7591193129616949</v>
      </c>
      <c r="AQ179" s="292">
        <f t="shared" si="142"/>
        <v>4.759119365598572</v>
      </c>
      <c r="AR179" s="292">
        <f t="shared" si="142"/>
        <v>4.7591231650683499</v>
      </c>
      <c r="AS179" s="292">
        <f t="shared" si="142"/>
        <v>4.7593966103742442</v>
      </c>
      <c r="AT179" s="292">
        <f t="shared" si="142"/>
        <v>4.7760663979616167</v>
      </c>
      <c r="AU179" s="292">
        <f t="shared" si="132"/>
        <v>5.0553525786935269</v>
      </c>
    </row>
    <row r="180" spans="1:47" s="292" customFormat="1" ht="12.95" customHeight="1" x14ac:dyDescent="0.2">
      <c r="A180" s="44" t="s">
        <v>60</v>
      </c>
      <c r="B180" s="246" t="s">
        <v>30</v>
      </c>
      <c r="C180" s="247">
        <v>48311.303099999997</v>
      </c>
      <c r="D180" s="247" t="s">
        <v>314</v>
      </c>
      <c r="E180" s="292">
        <f t="shared" si="119"/>
        <v>20389.483469962477</v>
      </c>
      <c r="F180" s="292">
        <f t="shared" si="120"/>
        <v>20389.5</v>
      </c>
      <c r="G180" s="292">
        <f t="shared" si="139"/>
        <v>-7.1138200073619373E-3</v>
      </c>
      <c r="J180" s="292">
        <f t="shared" si="143"/>
        <v>-7.1138200073619373E-3</v>
      </c>
      <c r="P180" s="292">
        <f t="shared" si="121"/>
        <v>6.9154192940322603E-3</v>
      </c>
      <c r="Q180" s="292">
        <f t="shared" si="122"/>
        <v>-1.4359362989340103E-2</v>
      </c>
      <c r="R180" s="292">
        <f t="shared" si="123"/>
        <v>-7.4439436953078432E-3</v>
      </c>
      <c r="S180" s="377">
        <f t="shared" si="133"/>
        <v>33292.803099999997</v>
      </c>
      <c r="T180" s="294"/>
      <c r="U180" s="292">
        <f t="shared" si="140"/>
        <v>1.0898164934300582E-7</v>
      </c>
      <c r="V180" s="292">
        <v>1</v>
      </c>
      <c r="W180" s="292">
        <f t="shared" si="136"/>
        <v>1.0898164934300582E-7</v>
      </c>
      <c r="X180" s="247"/>
      <c r="Z180" s="292">
        <f t="shared" si="124"/>
        <v>20389.5</v>
      </c>
      <c r="AA180" s="292">
        <f t="shared" si="125"/>
        <v>-6.5286778663573896E-3</v>
      </c>
      <c r="AD180" s="292">
        <f t="shared" si="135"/>
        <v>-1.7362268683011215E-3</v>
      </c>
      <c r="AF180" s="292">
        <f t="shared" si="137"/>
        <v>-5.8514214100454775E-4</v>
      </c>
      <c r="AG180" s="292">
        <f t="shared" si="141"/>
        <v>3.4239132517938604E-7</v>
      </c>
      <c r="AH180" s="292">
        <f t="shared" si="126"/>
        <v>-5.3775931390608158E-3</v>
      </c>
      <c r="AI180" s="292">
        <f t="shared" si="127"/>
        <v>0.9249192428204579</v>
      </c>
      <c r="AJ180" s="292">
        <f t="shared" si="128"/>
        <v>0.21456397142104097</v>
      </c>
      <c r="AK180" s="292">
        <f t="shared" si="129"/>
        <v>-0.28689534367480318</v>
      </c>
      <c r="AL180" s="292">
        <f t="shared" si="130"/>
        <v>-1.8267568833550487</v>
      </c>
      <c r="AM180" s="292">
        <f t="shared" si="131"/>
        <v>-1.2953774686080211</v>
      </c>
      <c r="AN180" s="292">
        <f t="shared" si="142"/>
        <v>4.7593099868260955</v>
      </c>
      <c r="AO180" s="292">
        <f t="shared" si="142"/>
        <v>4.759309986836409</v>
      </c>
      <c r="AP180" s="292">
        <f t="shared" si="142"/>
        <v>4.7593099875778702</v>
      </c>
      <c r="AQ180" s="292">
        <f t="shared" si="142"/>
        <v>4.7593100408833529</v>
      </c>
      <c r="AR180" s="292">
        <f t="shared" si="142"/>
        <v>4.7593138729893756</v>
      </c>
      <c r="AS180" s="292">
        <f t="shared" si="142"/>
        <v>4.7595885467407744</v>
      </c>
      <c r="AT180" s="292">
        <f t="shared" si="142"/>
        <v>4.7762731819399615</v>
      </c>
      <c r="AU180" s="292">
        <f t="shared" si="132"/>
        <v>5.0555406064655992</v>
      </c>
    </row>
    <row r="181" spans="1:47" s="292" customFormat="1" ht="12.95" customHeight="1" x14ac:dyDescent="0.2">
      <c r="A181" s="44" t="s">
        <v>60</v>
      </c>
      <c r="B181" s="246" t="s">
        <v>30</v>
      </c>
      <c r="C181" s="247">
        <v>48311.3033</v>
      </c>
      <c r="D181" s="247" t="s">
        <v>314</v>
      </c>
      <c r="E181" s="292">
        <f t="shared" si="119"/>
        <v>20389.483934692755</v>
      </c>
      <c r="F181" s="292">
        <f t="shared" si="120"/>
        <v>20389.5</v>
      </c>
      <c r="G181" s="292">
        <f t="shared" si="139"/>
        <v>-6.9138200051384047E-3</v>
      </c>
      <c r="J181" s="292">
        <f t="shared" si="143"/>
        <v>-6.9138200051384047E-3</v>
      </c>
      <c r="P181" s="292">
        <f t="shared" si="121"/>
        <v>6.9154192940322603E-3</v>
      </c>
      <c r="Q181" s="292">
        <f t="shared" si="122"/>
        <v>-1.4359362989340103E-2</v>
      </c>
      <c r="R181" s="292">
        <f t="shared" si="123"/>
        <v>-7.4439436953078432E-3</v>
      </c>
      <c r="S181" s="377">
        <f t="shared" si="133"/>
        <v>33292.8033</v>
      </c>
      <c r="T181" s="294"/>
      <c r="U181" s="292">
        <f t="shared" si="140"/>
        <v>2.8103112687886283E-7</v>
      </c>
      <c r="V181" s="292">
        <v>1</v>
      </c>
      <c r="W181" s="292">
        <f t="shared" si="136"/>
        <v>2.8103112687886283E-7</v>
      </c>
      <c r="X181" s="247"/>
      <c r="Z181" s="292">
        <f t="shared" si="124"/>
        <v>20389.5</v>
      </c>
      <c r="AA181" s="292">
        <f t="shared" si="125"/>
        <v>-6.5286778663573896E-3</v>
      </c>
      <c r="AD181" s="292">
        <f t="shared" si="135"/>
        <v>-1.5362268660775889E-3</v>
      </c>
      <c r="AF181" s="292">
        <f t="shared" si="137"/>
        <v>-3.851421387810151E-4</v>
      </c>
      <c r="AG181" s="292">
        <f t="shared" si="141"/>
        <v>1.4833446706481471E-7</v>
      </c>
      <c r="AH181" s="292">
        <f t="shared" si="126"/>
        <v>-5.3775931390608158E-3</v>
      </c>
      <c r="AI181" s="292">
        <f t="shared" si="127"/>
        <v>0.9249192428204579</v>
      </c>
      <c r="AJ181" s="292">
        <f t="shared" si="128"/>
        <v>0.21456397142104097</v>
      </c>
      <c r="AK181" s="292">
        <f t="shared" si="129"/>
        <v>-0.28689534367480318</v>
      </c>
      <c r="AL181" s="292">
        <f t="shared" si="130"/>
        <v>-1.8267568833550487</v>
      </c>
      <c r="AM181" s="292">
        <f t="shared" si="131"/>
        <v>-1.2953774686080211</v>
      </c>
      <c r="AN181" s="292">
        <f t="shared" ref="AN181:AT190" si="144">$AU181+$AB$7*SIN(AO181)</f>
        <v>4.7593099868260955</v>
      </c>
      <c r="AO181" s="292">
        <f t="shared" si="144"/>
        <v>4.759309986836409</v>
      </c>
      <c r="AP181" s="292">
        <f t="shared" si="144"/>
        <v>4.7593099875778702</v>
      </c>
      <c r="AQ181" s="292">
        <f t="shared" si="144"/>
        <v>4.7593100408833529</v>
      </c>
      <c r="AR181" s="292">
        <f t="shared" si="144"/>
        <v>4.7593138729893756</v>
      </c>
      <c r="AS181" s="292">
        <f t="shared" si="144"/>
        <v>4.7595885467407744</v>
      </c>
      <c r="AT181" s="292">
        <f t="shared" si="144"/>
        <v>4.7762731819399615</v>
      </c>
      <c r="AU181" s="292">
        <f t="shared" si="132"/>
        <v>5.0555406064655992</v>
      </c>
    </row>
    <row r="182" spans="1:47" s="292" customFormat="1" ht="12.95" customHeight="1" x14ac:dyDescent="0.2">
      <c r="A182" s="44" t="s">
        <v>64</v>
      </c>
      <c r="B182" s="246" t="s">
        <v>30</v>
      </c>
      <c r="C182" s="247">
        <v>48621.589699999997</v>
      </c>
      <c r="D182" s="378" t="s">
        <v>314</v>
      </c>
      <c r="E182" s="292">
        <f t="shared" si="119"/>
        <v>21110.48134995592</v>
      </c>
      <c r="F182" s="292">
        <f t="shared" si="120"/>
        <v>21110.5</v>
      </c>
      <c r="G182" s="292">
        <f t="shared" si="139"/>
        <v>-8.0261800030712038E-3</v>
      </c>
      <c r="J182" s="292">
        <f t="shared" si="143"/>
        <v>-8.0261800030712038E-3</v>
      </c>
      <c r="P182" s="292">
        <f t="shared" si="121"/>
        <v>2.9979453778336664E-3</v>
      </c>
      <c r="Q182" s="292">
        <f t="shared" si="122"/>
        <v>-1.2156131155473607E-2</v>
      </c>
      <c r="R182" s="292">
        <f t="shared" si="123"/>
        <v>-9.1581857776399413E-3</v>
      </c>
      <c r="S182" s="377">
        <f t="shared" si="133"/>
        <v>33603.089699999997</v>
      </c>
      <c r="T182" s="294"/>
      <c r="U182" s="292">
        <f t="shared" si="140"/>
        <v>1.2814370736569673E-6</v>
      </c>
      <c r="V182" s="292">
        <v>1</v>
      </c>
      <c r="W182" s="292">
        <f t="shared" si="136"/>
        <v>1.2814370736569673E-6</v>
      </c>
      <c r="X182" s="247"/>
      <c r="Z182" s="292">
        <f t="shared" si="124"/>
        <v>21110.5</v>
      </c>
      <c r="AA182" s="292">
        <f t="shared" si="125"/>
        <v>-8.3506788045028309E-3</v>
      </c>
      <c r="AD182" s="292">
        <f t="shared" si="135"/>
        <v>8.4736832721690226E-4</v>
      </c>
      <c r="AF182" s="292">
        <f t="shared" si="137"/>
        <v>3.2449880143162711E-4</v>
      </c>
      <c r="AG182" s="292">
        <f t="shared" si="141"/>
        <v>1.0529947213056256E-7</v>
      </c>
      <c r="AH182" s="292">
        <f t="shared" si="126"/>
        <v>-8.8735483302881061E-3</v>
      </c>
      <c r="AI182" s="292">
        <f t="shared" si="127"/>
        <v>0.94055935648056199</v>
      </c>
      <c r="AJ182" s="292">
        <f t="shared" si="128"/>
        <v>0.16137875611034841</v>
      </c>
      <c r="AK182" s="292">
        <f t="shared" si="129"/>
        <v>-0.29053892720069696</v>
      </c>
      <c r="AL182" s="292">
        <f t="shared" si="130"/>
        <v>-1.7725990632640842</v>
      </c>
      <c r="AM182" s="292">
        <f t="shared" si="131"/>
        <v>-1.2253010424963686</v>
      </c>
      <c r="AN182" s="292">
        <f t="shared" si="144"/>
        <v>4.814763491147855</v>
      </c>
      <c r="AO182" s="292">
        <f t="shared" si="144"/>
        <v>4.8147634917404565</v>
      </c>
      <c r="AP182" s="292">
        <f t="shared" si="144"/>
        <v>4.8147635112938314</v>
      </c>
      <c r="AQ182" s="292">
        <f t="shared" si="144"/>
        <v>4.8147641564711803</v>
      </c>
      <c r="AR182" s="292">
        <f t="shared" si="144"/>
        <v>4.8147854422798089</v>
      </c>
      <c r="AS182" s="292">
        <f t="shared" si="144"/>
        <v>4.8154852518799691</v>
      </c>
      <c r="AT182" s="292">
        <f t="shared" si="144"/>
        <v>4.8363189585943669</v>
      </c>
      <c r="AU182" s="292">
        <f t="shared" si="132"/>
        <v>5.1097678159314128</v>
      </c>
    </row>
    <row r="183" spans="1:47" s="292" customFormat="1" ht="12.95" customHeight="1" x14ac:dyDescent="0.2">
      <c r="A183" s="44" t="s">
        <v>60</v>
      </c>
      <c r="B183" s="246"/>
      <c r="C183" s="247">
        <v>49037.097999999998</v>
      </c>
      <c r="D183" s="247" t="s">
        <v>314</v>
      </c>
      <c r="E183" s="292">
        <f t="shared" si="119"/>
        <v>22075.977776226606</v>
      </c>
      <c r="F183" s="292">
        <f t="shared" si="120"/>
        <v>22076</v>
      </c>
      <c r="G183" s="292">
        <f t="shared" si="139"/>
        <v>-9.5641600055387244E-3</v>
      </c>
      <c r="J183" s="292">
        <f t="shared" si="143"/>
        <v>-9.5641600055387244E-3</v>
      </c>
      <c r="P183" s="292">
        <f t="shared" si="121"/>
        <v>-2.2557946233009861E-3</v>
      </c>
      <c r="Q183" s="292">
        <f t="shared" si="122"/>
        <v>-9.1048809061587133E-3</v>
      </c>
      <c r="R183" s="292">
        <f t="shared" si="123"/>
        <v>-1.1360675529459699E-2</v>
      </c>
      <c r="S183" s="377">
        <f t="shared" si="133"/>
        <v>34018.597999999998</v>
      </c>
      <c r="T183" s="294"/>
      <c r="U183" s="292">
        <f t="shared" si="140"/>
        <v>3.2274680276890539E-6</v>
      </c>
      <c r="V183" s="292">
        <v>1</v>
      </c>
      <c r="W183" s="292">
        <f t="shared" si="136"/>
        <v>3.2274680276890539E-6</v>
      </c>
      <c r="X183" s="247"/>
      <c r="Z183" s="292">
        <f t="shared" si="124"/>
        <v>22076</v>
      </c>
      <c r="AA183" s="292">
        <f t="shared" si="125"/>
        <v>-1.0767514484791116E-2</v>
      </c>
      <c r="AD183" s="292">
        <f t="shared" si="135"/>
        <v>4.0390880195522484E-3</v>
      </c>
      <c r="AF183" s="292">
        <f t="shared" si="137"/>
        <v>1.2033544792523915E-3</v>
      </c>
      <c r="AG183" s="292">
        <f t="shared" si="141"/>
        <v>1.4480620027367943E-6</v>
      </c>
      <c r="AH183" s="292">
        <f t="shared" si="126"/>
        <v>-1.3603248025090973E-2</v>
      </c>
      <c r="AI183" s="292">
        <f t="shared" si="127"/>
        <v>0.96263764230421822</v>
      </c>
      <c r="AJ183" s="292">
        <f t="shared" si="128"/>
        <v>8.6499392260277877E-2</v>
      </c>
      <c r="AK183" s="292">
        <f t="shared" si="129"/>
        <v>-0.29419400494970877</v>
      </c>
      <c r="AL183" s="292">
        <f t="shared" si="130"/>
        <v>-1.6971191251865272</v>
      </c>
      <c r="AM183" s="292">
        <f t="shared" si="131"/>
        <v>-1.1350311663156307</v>
      </c>
      <c r="AN183" s="292">
        <f t="shared" si="144"/>
        <v>4.8905196645611744</v>
      </c>
      <c r="AO183" s="292">
        <f t="shared" si="144"/>
        <v>4.890519675830193</v>
      </c>
      <c r="AP183" s="292">
        <f t="shared" si="144"/>
        <v>4.8905198902861233</v>
      </c>
      <c r="AQ183" s="292">
        <f t="shared" si="144"/>
        <v>4.8905239714575242</v>
      </c>
      <c r="AR183" s="292">
        <f t="shared" si="144"/>
        <v>4.8906016199533351</v>
      </c>
      <c r="AS183" s="292">
        <f t="shared" si="144"/>
        <v>4.8920726380907809</v>
      </c>
      <c r="AT183" s="292">
        <f t="shared" si="144"/>
        <v>4.9179826686524182</v>
      </c>
      <c r="AU183" s="292">
        <f t="shared" si="132"/>
        <v>5.1823841415059526</v>
      </c>
    </row>
    <row r="184" spans="1:47" s="292" customFormat="1" ht="12.95" customHeight="1" x14ac:dyDescent="0.2">
      <c r="A184" s="44" t="s">
        <v>60</v>
      </c>
      <c r="B184" s="246"/>
      <c r="C184" s="247">
        <v>49037.0988</v>
      </c>
      <c r="D184" s="247" t="s">
        <v>314</v>
      </c>
      <c r="E184" s="292">
        <f t="shared" si="119"/>
        <v>22075.979635147698</v>
      </c>
      <c r="F184" s="292">
        <f t="shared" si="120"/>
        <v>22076</v>
      </c>
      <c r="G184" s="292">
        <f t="shared" si="139"/>
        <v>-8.7641600039205514E-3</v>
      </c>
      <c r="J184" s="292">
        <f t="shared" si="143"/>
        <v>-8.7641600039205514E-3</v>
      </c>
      <c r="P184" s="292">
        <f t="shared" si="121"/>
        <v>-2.2557946233009861E-3</v>
      </c>
      <c r="Q184" s="292">
        <f t="shared" si="122"/>
        <v>-9.1048809061587133E-3</v>
      </c>
      <c r="R184" s="292">
        <f t="shared" si="123"/>
        <v>-1.1360675529459699E-2</v>
      </c>
      <c r="S184" s="377">
        <f t="shared" si="133"/>
        <v>34018.5988</v>
      </c>
      <c r="T184" s="294"/>
      <c r="U184" s="292">
        <f t="shared" si="140"/>
        <v>6.7418928743658352E-6</v>
      </c>
      <c r="V184" s="292">
        <v>1</v>
      </c>
      <c r="W184" s="292">
        <f t="shared" si="136"/>
        <v>6.7418928743658352E-6</v>
      </c>
      <c r="X184" s="247"/>
      <c r="Z184" s="292">
        <f t="shared" si="124"/>
        <v>22076</v>
      </c>
      <c r="AA184" s="292">
        <f t="shared" si="125"/>
        <v>-1.0767514484791116E-2</v>
      </c>
      <c r="AD184" s="292">
        <f t="shared" si="135"/>
        <v>4.8390880211704214E-3</v>
      </c>
      <c r="AF184" s="292">
        <f t="shared" si="137"/>
        <v>2.0033544808705644E-3</v>
      </c>
      <c r="AG184" s="292">
        <f t="shared" si="141"/>
        <v>4.0134291760241687E-6</v>
      </c>
      <c r="AH184" s="292">
        <f t="shared" si="126"/>
        <v>-1.3603248025090973E-2</v>
      </c>
      <c r="AI184" s="292">
        <f t="shared" si="127"/>
        <v>0.96263764230421822</v>
      </c>
      <c r="AJ184" s="292">
        <f t="shared" si="128"/>
        <v>8.6499392260277877E-2</v>
      </c>
      <c r="AK184" s="292">
        <f t="shared" si="129"/>
        <v>-0.29419400494970877</v>
      </c>
      <c r="AL184" s="292">
        <f t="shared" si="130"/>
        <v>-1.6971191251865272</v>
      </c>
      <c r="AM184" s="292">
        <f t="shared" si="131"/>
        <v>-1.1350311663156307</v>
      </c>
      <c r="AN184" s="292">
        <f t="shared" si="144"/>
        <v>4.8905196645611744</v>
      </c>
      <c r="AO184" s="292">
        <f t="shared" si="144"/>
        <v>4.890519675830193</v>
      </c>
      <c r="AP184" s="292">
        <f t="shared" si="144"/>
        <v>4.8905198902861233</v>
      </c>
      <c r="AQ184" s="292">
        <f t="shared" si="144"/>
        <v>4.8905239714575242</v>
      </c>
      <c r="AR184" s="292">
        <f t="shared" si="144"/>
        <v>4.8906016199533351</v>
      </c>
      <c r="AS184" s="292">
        <f t="shared" si="144"/>
        <v>4.8920726380907809</v>
      </c>
      <c r="AT184" s="292">
        <f t="shared" si="144"/>
        <v>4.9179826686524182</v>
      </c>
      <c r="AU184" s="292">
        <f t="shared" si="132"/>
        <v>5.1823841415059526</v>
      </c>
    </row>
    <row r="185" spans="1:47" s="292" customFormat="1" ht="12.95" customHeight="1" x14ac:dyDescent="0.2">
      <c r="A185" s="44" t="s">
        <v>60</v>
      </c>
      <c r="B185" s="246" t="s">
        <v>30</v>
      </c>
      <c r="C185" s="247">
        <v>49037.310700000002</v>
      </c>
      <c r="D185" s="247" t="s">
        <v>314</v>
      </c>
      <c r="E185" s="292">
        <f t="shared" si="119"/>
        <v>22076.472016870826</v>
      </c>
      <c r="F185" s="292">
        <f t="shared" si="120"/>
        <v>22076.5</v>
      </c>
      <c r="G185" s="292">
        <f t="shared" si="139"/>
        <v>-1.2042739996104501E-2</v>
      </c>
      <c r="J185" s="292">
        <f t="shared" si="143"/>
        <v>-1.2042739996104501E-2</v>
      </c>
      <c r="P185" s="292">
        <f t="shared" si="121"/>
        <v>-2.2585149007047535E-3</v>
      </c>
      <c r="Q185" s="292">
        <f t="shared" si="122"/>
        <v>-9.1032708440165581E-3</v>
      </c>
      <c r="R185" s="292">
        <f t="shared" si="123"/>
        <v>-1.1361785744721312E-2</v>
      </c>
      <c r="S185" s="377">
        <f t="shared" si="133"/>
        <v>34018.810700000002</v>
      </c>
      <c r="T185" s="294"/>
      <c r="U185" s="292">
        <f t="shared" si="140"/>
        <v>4.6369869247684008E-7</v>
      </c>
      <c r="V185" s="292">
        <v>1</v>
      </c>
      <c r="W185" s="292">
        <f t="shared" si="136"/>
        <v>4.6369869247684008E-7</v>
      </c>
      <c r="X185" s="247"/>
      <c r="Z185" s="292">
        <f t="shared" si="124"/>
        <v>22076.5</v>
      </c>
      <c r="AA185" s="292">
        <f t="shared" si="125"/>
        <v>-1.0768755559031163E-2</v>
      </c>
      <c r="AD185" s="292">
        <f t="shared" ref="AD185:AD208" si="145">+G185-AH185</f>
        <v>1.5629679926926036E-3</v>
      </c>
      <c r="AF185" s="292">
        <f t="shared" si="137"/>
        <v>-1.2739844370733382E-3</v>
      </c>
      <c r="AG185" s="292">
        <f t="shared" si="141"/>
        <v>1.6230363459050704E-6</v>
      </c>
      <c r="AH185" s="292">
        <f t="shared" si="126"/>
        <v>-1.3605707988797105E-2</v>
      </c>
      <c r="AI185" s="292">
        <f t="shared" si="127"/>
        <v>0.9626494125933287</v>
      </c>
      <c r="AJ185" s="292">
        <f t="shared" si="128"/>
        <v>8.6459533652320619E-2</v>
      </c>
      <c r="AK185" s="292">
        <f t="shared" si="129"/>
        <v>-0.29419549952593332</v>
      </c>
      <c r="AL185" s="292">
        <f t="shared" si="130"/>
        <v>-1.6970791166920882</v>
      </c>
      <c r="AM185" s="292">
        <f t="shared" si="131"/>
        <v>-1.1349853917210928</v>
      </c>
      <c r="AN185" s="292">
        <f t="shared" si="144"/>
        <v>4.8905593560121972</v>
      </c>
      <c r="AO185" s="292">
        <f t="shared" si="144"/>
        <v>4.8905593672946326</v>
      </c>
      <c r="AP185" s="292">
        <f t="shared" si="144"/>
        <v>4.8905595819585654</v>
      </c>
      <c r="AQ185" s="292">
        <f t="shared" si="144"/>
        <v>4.8905636661878944</v>
      </c>
      <c r="AR185" s="292">
        <f t="shared" si="144"/>
        <v>4.8906413557305157</v>
      </c>
      <c r="AS185" s="292">
        <f t="shared" si="144"/>
        <v>4.8921128263954516</v>
      </c>
      <c r="AT185" s="292">
        <f t="shared" si="144"/>
        <v>4.9180253250198751</v>
      </c>
      <c r="AU185" s="292">
        <f t="shared" si="132"/>
        <v>5.1824217470603671</v>
      </c>
    </row>
    <row r="186" spans="1:47" s="292" customFormat="1" ht="12.95" customHeight="1" x14ac:dyDescent="0.2">
      <c r="A186" s="44" t="s">
        <v>60</v>
      </c>
      <c r="B186" s="246" t="s">
        <v>30</v>
      </c>
      <c r="C186" s="247">
        <v>49037.311699999998</v>
      </c>
      <c r="D186" s="247" t="s">
        <v>314</v>
      </c>
      <c r="E186" s="292">
        <f t="shared" si="119"/>
        <v>22076.474340522178</v>
      </c>
      <c r="F186" s="292">
        <f t="shared" si="120"/>
        <v>22076.5</v>
      </c>
      <c r="G186" s="292">
        <f t="shared" si="139"/>
        <v>-1.1042739999538753E-2</v>
      </c>
      <c r="J186" s="292">
        <f t="shared" si="143"/>
        <v>-1.1042739999538753E-2</v>
      </c>
      <c r="P186" s="292">
        <f t="shared" si="121"/>
        <v>-2.2585149007047535E-3</v>
      </c>
      <c r="Q186" s="292">
        <f t="shared" si="122"/>
        <v>-9.1032708440165581E-3</v>
      </c>
      <c r="R186" s="292">
        <f t="shared" si="123"/>
        <v>-1.1361785744721312E-2</v>
      </c>
      <c r="S186" s="377">
        <f t="shared" si="133"/>
        <v>34018.811699999998</v>
      </c>
      <c r="T186" s="294"/>
      <c r="U186" s="292">
        <f t="shared" si="140"/>
        <v>1.0179018751909402E-7</v>
      </c>
      <c r="V186" s="292">
        <v>1</v>
      </c>
      <c r="W186" s="292">
        <f t="shared" si="136"/>
        <v>1.0179018751909402E-7</v>
      </c>
      <c r="X186" s="247"/>
      <c r="Z186" s="292">
        <f t="shared" si="124"/>
        <v>22076.5</v>
      </c>
      <c r="AA186" s="292">
        <f t="shared" si="125"/>
        <v>-1.0768755559031163E-2</v>
      </c>
      <c r="AD186" s="292">
        <f t="shared" si="145"/>
        <v>2.5629679892583516E-3</v>
      </c>
      <c r="AF186" s="292">
        <f t="shared" si="137"/>
        <v>-2.7398444050759016E-4</v>
      </c>
      <c r="AG186" s="292">
        <f t="shared" si="141"/>
        <v>7.5067473640257211E-8</v>
      </c>
      <c r="AH186" s="292">
        <f t="shared" si="126"/>
        <v>-1.3605707988797105E-2</v>
      </c>
      <c r="AI186" s="292">
        <f t="shared" si="127"/>
        <v>0.9626494125933287</v>
      </c>
      <c r="AJ186" s="292">
        <f t="shared" si="128"/>
        <v>8.6459533652320619E-2</v>
      </c>
      <c r="AK186" s="292">
        <f t="shared" si="129"/>
        <v>-0.29419549952593332</v>
      </c>
      <c r="AL186" s="292">
        <f t="shared" si="130"/>
        <v>-1.6970791166920882</v>
      </c>
      <c r="AM186" s="292">
        <f t="shared" si="131"/>
        <v>-1.1349853917210928</v>
      </c>
      <c r="AN186" s="292">
        <f t="shared" si="144"/>
        <v>4.8905593560121972</v>
      </c>
      <c r="AO186" s="292">
        <f t="shared" si="144"/>
        <v>4.8905593672946326</v>
      </c>
      <c r="AP186" s="292">
        <f t="shared" si="144"/>
        <v>4.8905595819585654</v>
      </c>
      <c r="AQ186" s="292">
        <f t="shared" si="144"/>
        <v>4.8905636661878944</v>
      </c>
      <c r="AR186" s="292">
        <f t="shared" si="144"/>
        <v>4.8906413557305157</v>
      </c>
      <c r="AS186" s="292">
        <f t="shared" si="144"/>
        <v>4.8921128263954516</v>
      </c>
      <c r="AT186" s="292">
        <f t="shared" si="144"/>
        <v>4.9180253250198751</v>
      </c>
      <c r="AU186" s="292">
        <f t="shared" si="132"/>
        <v>5.1824217470603671</v>
      </c>
    </row>
    <row r="187" spans="1:47" s="292" customFormat="1" ht="12.95" customHeight="1" x14ac:dyDescent="0.2">
      <c r="A187" s="294" t="s">
        <v>178</v>
      </c>
      <c r="C187" s="379">
        <v>49428.715100000001</v>
      </c>
      <c r="D187" s="247" t="s">
        <v>1403</v>
      </c>
      <c r="E187" s="292">
        <f t="shared" si="119"/>
        <v>22985.959383131911</v>
      </c>
      <c r="F187" s="292">
        <f t="shared" si="120"/>
        <v>22986</v>
      </c>
      <c r="G187" s="292">
        <f t="shared" si="139"/>
        <v>-1.7479759997513611E-2</v>
      </c>
      <c r="J187" s="292">
        <f t="shared" si="143"/>
        <v>-1.7479759997513611E-2</v>
      </c>
      <c r="P187" s="292">
        <f t="shared" si="121"/>
        <v>-7.2006342534807729E-3</v>
      </c>
      <c r="Q187" s="292">
        <f t="shared" si="122"/>
        <v>-6.1232946185920054E-3</v>
      </c>
      <c r="R187" s="292">
        <f t="shared" si="123"/>
        <v>-1.3323928872072777E-2</v>
      </c>
      <c r="S187" s="377">
        <f t="shared" si="133"/>
        <v>34410.215100000001</v>
      </c>
      <c r="T187" s="294"/>
      <c r="U187" s="292">
        <f t="shared" si="140"/>
        <v>1.7270932343182824E-5</v>
      </c>
      <c r="V187" s="292">
        <v>1</v>
      </c>
      <c r="W187" s="292">
        <f t="shared" si="136"/>
        <v>1.7270932343182824E-5</v>
      </c>
      <c r="X187" s="247"/>
      <c r="Z187" s="292">
        <f t="shared" si="124"/>
        <v>22986</v>
      </c>
      <c r="AA187" s="292">
        <f t="shared" si="125"/>
        <v>-1.3000437696166416E-2</v>
      </c>
      <c r="AD187" s="292">
        <f t="shared" si="145"/>
        <v>6.1100583712344128E-4</v>
      </c>
      <c r="AF187" s="292">
        <f t="shared" si="137"/>
        <v>-4.4793223013471946E-3</v>
      </c>
      <c r="AG187" s="292">
        <f t="shared" si="141"/>
        <v>2.0064328279346326E-5</v>
      </c>
      <c r="AH187" s="292">
        <f t="shared" si="126"/>
        <v>-1.8090765834637052E-2</v>
      </c>
      <c r="AI187" s="292">
        <f t="shared" si="127"/>
        <v>0.98463145470742242</v>
      </c>
      <c r="AJ187" s="292">
        <f t="shared" si="128"/>
        <v>1.2130993720596801E-2</v>
      </c>
      <c r="AK187" s="292">
        <f t="shared" si="129"/>
        <v>-0.29615851521866937</v>
      </c>
      <c r="AL187" s="292">
        <f t="shared" si="130"/>
        <v>-1.6226427925612357</v>
      </c>
      <c r="AM187" s="292">
        <f t="shared" si="131"/>
        <v>-1.0532385061682905</v>
      </c>
      <c r="AN187" s="292">
        <f t="shared" si="144"/>
        <v>4.9635757639308586</v>
      </c>
      <c r="AO187" s="292">
        <f t="shared" si="144"/>
        <v>4.963575834296182</v>
      </c>
      <c r="AP187" s="292">
        <f t="shared" si="144"/>
        <v>4.9635767889136666</v>
      </c>
      <c r="AQ187" s="292">
        <f t="shared" si="144"/>
        <v>4.9635897394666753</v>
      </c>
      <c r="AR187" s="292">
        <f t="shared" si="144"/>
        <v>4.9637653650185483</v>
      </c>
      <c r="AS187" s="292">
        <f t="shared" si="144"/>
        <v>4.9661353174889928</v>
      </c>
      <c r="AT187" s="292">
        <f t="shared" si="144"/>
        <v>4.9962287715133975</v>
      </c>
      <c r="AU187" s="292">
        <f t="shared" si="132"/>
        <v>5.2508262505404755</v>
      </c>
    </row>
    <row r="188" spans="1:47" s="292" customFormat="1" ht="12.95" customHeight="1" x14ac:dyDescent="0.2">
      <c r="A188" s="44" t="s">
        <v>65</v>
      </c>
      <c r="B188" s="246"/>
      <c r="C188" s="247">
        <v>49832.394200000002</v>
      </c>
      <c r="D188" s="247" t="s">
        <v>314</v>
      </c>
      <c r="E188" s="292">
        <f t="shared" si="119"/>
        <v>23923.968872738173</v>
      </c>
      <c r="F188" s="292">
        <f t="shared" si="120"/>
        <v>23924</v>
      </c>
      <c r="G188" s="292">
        <f t="shared" si="139"/>
        <v>-1.3395839996519499E-2</v>
      </c>
      <c r="J188" s="292">
        <f t="shared" si="143"/>
        <v>-1.3395839996519499E-2</v>
      </c>
      <c r="P188" s="292">
        <f t="shared" si="121"/>
        <v>-1.2274047556135379E-2</v>
      </c>
      <c r="Q188" s="292">
        <f t="shared" si="122"/>
        <v>-2.942580380636238E-3</v>
      </c>
      <c r="R188" s="292">
        <f t="shared" si="123"/>
        <v>-1.5216627936771617E-2</v>
      </c>
      <c r="S188" s="377">
        <f t="shared" si="133"/>
        <v>34813.894200000002</v>
      </c>
      <c r="T188" s="294"/>
      <c r="U188" s="292">
        <f t="shared" si="140"/>
        <v>3.3152687233675513E-6</v>
      </c>
      <c r="V188" s="292">
        <v>1</v>
      </c>
      <c r="W188" s="292">
        <f t="shared" si="136"/>
        <v>3.3152687233675513E-6</v>
      </c>
      <c r="X188" s="247"/>
      <c r="Z188" s="292">
        <f t="shared" si="124"/>
        <v>23924</v>
      </c>
      <c r="AA188" s="292">
        <f t="shared" si="125"/>
        <v>-1.5230006583247378E-2</v>
      </c>
      <c r="AD188" s="292">
        <f t="shared" si="145"/>
        <v>9.3243119619904717E-3</v>
      </c>
      <c r="AF188" s="292">
        <f t="shared" si="137"/>
        <v>1.8341665867278797E-3</v>
      </c>
      <c r="AG188" s="292">
        <f t="shared" si="141"/>
        <v>3.3641670678690007E-6</v>
      </c>
      <c r="AH188" s="292">
        <f t="shared" si="126"/>
        <v>-2.272015195850997E-2</v>
      </c>
      <c r="AI188" s="292">
        <f t="shared" si="127"/>
        <v>1.0084740049293244</v>
      </c>
      <c r="AJ188" s="292">
        <f t="shared" si="128"/>
        <v>-6.8240613472354647E-2</v>
      </c>
      <c r="AK188" s="292">
        <f t="shared" si="129"/>
        <v>-0.29643591138961994</v>
      </c>
      <c r="AL188" s="292">
        <f t="shared" si="130"/>
        <v>-1.5422178129146857</v>
      </c>
      <c r="AM188" s="292">
        <f t="shared" si="131"/>
        <v>-0.97182220799620678</v>
      </c>
      <c r="AN188" s="292">
        <f t="shared" si="144"/>
        <v>5.0406523501202338</v>
      </c>
      <c r="AO188" s="292">
        <f t="shared" si="144"/>
        <v>5.0406526375004317</v>
      </c>
      <c r="AP188" s="292">
        <f t="shared" si="144"/>
        <v>5.0406556432434906</v>
      </c>
      <c r="AQ188" s="292">
        <f t="shared" si="144"/>
        <v>5.0406870790717804</v>
      </c>
      <c r="AR188" s="292">
        <f t="shared" si="144"/>
        <v>5.0410156797823937</v>
      </c>
      <c r="AS188" s="292">
        <f t="shared" si="144"/>
        <v>5.0444318037158729</v>
      </c>
      <c r="AT188" s="292">
        <f t="shared" si="144"/>
        <v>5.0781296460650704</v>
      </c>
      <c r="AU188" s="292">
        <f t="shared" si="132"/>
        <v>5.3213742706222131</v>
      </c>
    </row>
    <row r="189" spans="1:47" s="292" customFormat="1" ht="12.95" customHeight="1" x14ac:dyDescent="0.2">
      <c r="A189" s="44" t="s">
        <v>34</v>
      </c>
      <c r="B189" s="246" t="s">
        <v>32</v>
      </c>
      <c r="C189" s="247">
        <v>50178.398099999999</v>
      </c>
      <c r="D189" s="247" t="s">
        <v>314</v>
      </c>
      <c r="E189" s="292">
        <f t="shared" si="119"/>
        <v>24727.961305442201</v>
      </c>
      <c r="F189" s="292">
        <f t="shared" si="120"/>
        <v>24728</v>
      </c>
      <c r="G189" s="292">
        <f t="shared" si="139"/>
        <v>-1.6652480000630021E-2</v>
      </c>
      <c r="J189" s="292">
        <f t="shared" si="143"/>
        <v>-1.6652480000630021E-2</v>
      </c>
      <c r="P189" s="292">
        <f t="shared" si="121"/>
        <v>-1.6591076550299476E-2</v>
      </c>
      <c r="Q189" s="292">
        <f t="shared" si="122"/>
        <v>-1.2948772001174225E-4</v>
      </c>
      <c r="R189" s="292">
        <f t="shared" si="123"/>
        <v>-1.6720564270311218E-2</v>
      </c>
      <c r="S189" s="377">
        <f t="shared" si="133"/>
        <v>35159.898099999999</v>
      </c>
      <c r="T189" s="294"/>
      <c r="U189" s="292">
        <f t="shared" si="140"/>
        <v>4.6354677780219634E-9</v>
      </c>
      <c r="V189" s="292">
        <v>1</v>
      </c>
      <c r="W189" s="292">
        <f t="shared" si="136"/>
        <v>4.6354677780219634E-9</v>
      </c>
      <c r="X189" s="247"/>
      <c r="Z189" s="292">
        <f t="shared" si="124"/>
        <v>24728</v>
      </c>
      <c r="AA189" s="292">
        <f t="shared" si="125"/>
        <v>-1.705979947536836E-2</v>
      </c>
      <c r="AD189" s="292">
        <f t="shared" si="145"/>
        <v>1.001573656595996E-2</v>
      </c>
      <c r="AF189" s="292">
        <f t="shared" si="137"/>
        <v>4.0731947473833865E-4</v>
      </c>
      <c r="AG189" s="292">
        <f t="shared" si="141"/>
        <v>1.6590915450111611E-7</v>
      </c>
      <c r="AH189" s="292">
        <f t="shared" si="126"/>
        <v>-2.6668216566589981E-2</v>
      </c>
      <c r="AI189" s="292">
        <f t="shared" si="127"/>
        <v>1.0298064956387949</v>
      </c>
      <c r="AJ189" s="292">
        <f t="shared" si="128"/>
        <v>-0.13993290829469246</v>
      </c>
      <c r="AK189" s="292">
        <f t="shared" si="129"/>
        <v>-0.29505530183115047</v>
      </c>
      <c r="AL189" s="292">
        <f t="shared" si="130"/>
        <v>-1.4701178452815395</v>
      </c>
      <c r="AM189" s="292">
        <f t="shared" si="131"/>
        <v>-0.9040695407642918</v>
      </c>
      <c r="AN189" s="292">
        <f t="shared" si="144"/>
        <v>5.1082176491309905</v>
      </c>
      <c r="AO189" s="292">
        <f t="shared" si="144"/>
        <v>5.1082183999781767</v>
      </c>
      <c r="AP189" s="292">
        <f t="shared" si="144"/>
        <v>5.1082249664586463</v>
      </c>
      <c r="AQ189" s="292">
        <f t="shared" si="144"/>
        <v>5.1082823887484974</v>
      </c>
      <c r="AR189" s="292">
        <f t="shared" si="144"/>
        <v>5.1087841971288883</v>
      </c>
      <c r="AS189" s="292">
        <f t="shared" si="144"/>
        <v>5.1131441334711347</v>
      </c>
      <c r="AT189" s="292">
        <f t="shared" si="144"/>
        <v>5.1492958675261429</v>
      </c>
      <c r="AU189" s="292">
        <f t="shared" si="132"/>
        <v>5.3818440021208458</v>
      </c>
    </row>
    <row r="190" spans="1:47" s="292" customFormat="1" ht="12.95" customHeight="1" x14ac:dyDescent="0.2">
      <c r="A190" s="44" t="s">
        <v>67</v>
      </c>
      <c r="B190" s="246"/>
      <c r="C190" s="247">
        <v>50512.35</v>
      </c>
      <c r="D190" s="378" t="s">
        <v>230</v>
      </c>
      <c r="E190" s="292">
        <f t="shared" si="119"/>
        <v>25503.949091958868</v>
      </c>
      <c r="F190" s="292">
        <f t="shared" si="120"/>
        <v>25504</v>
      </c>
      <c r="G190" s="292">
        <f t="shared" si="139"/>
        <v>-2.1908640002948232E-2</v>
      </c>
      <c r="I190" s="292">
        <f>+G190</f>
        <v>-2.1908640002948232E-2</v>
      </c>
      <c r="P190" s="292">
        <f t="shared" si="121"/>
        <v>-2.0719720045425456E-2</v>
      </c>
      <c r="Q190" s="292">
        <f t="shared" si="122"/>
        <v>2.6615930563354123E-3</v>
      </c>
      <c r="R190" s="292">
        <f t="shared" si="123"/>
        <v>-1.8058126989090043E-2</v>
      </c>
      <c r="S190" s="377">
        <f t="shared" si="133"/>
        <v>35493.85</v>
      </c>
      <c r="T190" s="294"/>
      <c r="U190" s="292">
        <f t="shared" si="140"/>
        <v>1.4826450469891273E-5</v>
      </c>
      <c r="V190" s="292">
        <f>V$17</f>
        <v>6.0000000000000001E-3</v>
      </c>
      <c r="W190" s="292">
        <f t="shared" si="136"/>
        <v>8.8958702819347636E-8</v>
      </c>
      <c r="X190" s="247">
        <v>4.0000000000000001E-3</v>
      </c>
      <c r="Z190" s="292">
        <f t="shared" si="124"/>
        <v>25504</v>
      </c>
      <c r="AA190" s="292">
        <f t="shared" si="125"/>
        <v>-1.8733023082034207E-2</v>
      </c>
      <c r="AD190" s="292">
        <f t="shared" si="145"/>
        <v>8.5309515640507004E-3</v>
      </c>
      <c r="AF190" s="292">
        <f t="shared" si="137"/>
        <v>-3.1756169209140248E-3</v>
      </c>
      <c r="AG190" s="292">
        <f t="shared" si="141"/>
        <v>6.0507256970372832E-8</v>
      </c>
      <c r="AH190" s="292">
        <f t="shared" si="126"/>
        <v>-3.0439591566998932E-2</v>
      </c>
      <c r="AI190" s="292">
        <f t="shared" si="127"/>
        <v>1.0511104648379528</v>
      </c>
      <c r="AJ190" s="292">
        <f t="shared" si="128"/>
        <v>-0.21132088011396757</v>
      </c>
      <c r="AK190" s="292">
        <f t="shared" si="129"/>
        <v>-0.29211945964790709</v>
      </c>
      <c r="AL190" s="292">
        <f t="shared" si="130"/>
        <v>-1.3975853393731528</v>
      </c>
      <c r="AM190" s="292">
        <f t="shared" si="131"/>
        <v>-0.84022660566070373</v>
      </c>
      <c r="AN190" s="292">
        <f t="shared" si="144"/>
        <v>5.1747949154242612</v>
      </c>
      <c r="AO190" s="292">
        <f t="shared" si="144"/>
        <v>5.1747965415532917</v>
      </c>
      <c r="AP190" s="292">
        <f t="shared" si="144"/>
        <v>5.1748088330628992</v>
      </c>
      <c r="AQ190" s="292">
        <f t="shared" si="144"/>
        <v>5.1749017317604711</v>
      </c>
      <c r="AR190" s="292">
        <f t="shared" si="144"/>
        <v>5.1756032971465897</v>
      </c>
      <c r="AS190" s="292">
        <f t="shared" si="144"/>
        <v>5.180870011394906</v>
      </c>
      <c r="AT190" s="292">
        <f t="shared" si="144"/>
        <v>5.218790301852712</v>
      </c>
      <c r="AU190" s="292">
        <f t="shared" si="132"/>
        <v>5.4402078225722628</v>
      </c>
    </row>
    <row r="191" spans="1:47" s="292" customFormat="1" ht="12.95" customHeight="1" x14ac:dyDescent="0.2">
      <c r="A191" s="44" t="s">
        <v>67</v>
      </c>
      <c r="B191" s="246"/>
      <c r="C191" s="247">
        <v>50515.360000000001</v>
      </c>
      <c r="D191" s="378" t="s">
        <v>230</v>
      </c>
      <c r="E191" s="292">
        <f t="shared" si="119"/>
        <v>25510.943282551638</v>
      </c>
      <c r="F191" s="292">
        <f t="shared" si="120"/>
        <v>25511</v>
      </c>
      <c r="G191" s="292">
        <f t="shared" si="139"/>
        <v>-2.4408760000369512E-2</v>
      </c>
      <c r="I191" s="292">
        <f>+G191</f>
        <v>-2.4408760000369512E-2</v>
      </c>
      <c r="P191" s="292">
        <f t="shared" si="121"/>
        <v>-2.0756763893382355E-2</v>
      </c>
      <c r="Q191" s="292">
        <f t="shared" si="122"/>
        <v>2.6871098831780307E-3</v>
      </c>
      <c r="R191" s="292">
        <f t="shared" si="123"/>
        <v>-1.8069654010204324E-2</v>
      </c>
      <c r="S191" s="377">
        <f t="shared" si="133"/>
        <v>35496.86</v>
      </c>
      <c r="T191" s="294"/>
      <c r="U191" s="292">
        <f t="shared" si="140"/>
        <v>4.018426475454816E-5</v>
      </c>
      <c r="V191" s="292">
        <f>V$17</f>
        <v>6.0000000000000001E-3</v>
      </c>
      <c r="W191" s="292">
        <f t="shared" si="136"/>
        <v>2.4110558852728897E-7</v>
      </c>
      <c r="X191" s="247">
        <v>7.0000000000000001E-3</v>
      </c>
      <c r="Z191" s="292">
        <f t="shared" si="124"/>
        <v>25511</v>
      </c>
      <c r="AA191" s="292">
        <f t="shared" si="125"/>
        <v>-1.8747634787714382E-2</v>
      </c>
      <c r="AD191" s="292">
        <f t="shared" si="145"/>
        <v>6.064609731185451E-3</v>
      </c>
      <c r="AF191" s="292">
        <f t="shared" si="137"/>
        <v>-5.6611252126551291E-3</v>
      </c>
      <c r="AG191" s="292">
        <f t="shared" si="141"/>
        <v>1.9229003204015751E-7</v>
      </c>
      <c r="AH191" s="292">
        <f t="shared" si="126"/>
        <v>-3.0473369731554963E-2</v>
      </c>
      <c r="AI191" s="292">
        <f t="shared" si="127"/>
        <v>1.0513055674146277</v>
      </c>
      <c r="AJ191" s="292">
        <f t="shared" si="128"/>
        <v>-0.21197367434546008</v>
      </c>
      <c r="AK191" s="292">
        <f t="shared" si="129"/>
        <v>-0.29208525651460038</v>
      </c>
      <c r="AL191" s="292">
        <f t="shared" si="130"/>
        <v>-1.3969174140243021</v>
      </c>
      <c r="AM191" s="292">
        <f t="shared" si="131"/>
        <v>-0.83965703157107385</v>
      </c>
      <c r="AN191" s="292">
        <f t="shared" ref="AN191:AT200" si="146">$AU191+$AB$7*SIN(AO191)</f>
        <v>5.1754017209469003</v>
      </c>
      <c r="AO191" s="292">
        <f t="shared" si="146"/>
        <v>5.1754033575050773</v>
      </c>
      <c r="AP191" s="292">
        <f t="shared" si="146"/>
        <v>5.1754157128063722</v>
      </c>
      <c r="AQ191" s="292">
        <f t="shared" si="146"/>
        <v>5.1755089800823084</v>
      </c>
      <c r="AR191" s="292">
        <f t="shared" si="146"/>
        <v>5.1762124716570952</v>
      </c>
      <c r="AS191" s="292">
        <f t="shared" si="146"/>
        <v>5.1814872135902084</v>
      </c>
      <c r="AT191" s="292">
        <f t="shared" si="146"/>
        <v>5.2194206750848844</v>
      </c>
      <c r="AU191" s="292">
        <f t="shared" si="132"/>
        <v>5.4407343003340669</v>
      </c>
    </row>
    <row r="192" spans="1:47" s="292" customFormat="1" ht="12.95" customHeight="1" x14ac:dyDescent="0.2">
      <c r="A192" s="44" t="s">
        <v>67</v>
      </c>
      <c r="B192" s="246" t="s">
        <v>30</v>
      </c>
      <c r="C192" s="247">
        <v>50520.31</v>
      </c>
      <c r="D192" s="378" t="s">
        <v>230</v>
      </c>
      <c r="E192" s="292">
        <f t="shared" si="119"/>
        <v>25522.445356782253</v>
      </c>
      <c r="F192" s="292">
        <f t="shared" si="120"/>
        <v>25522.5</v>
      </c>
      <c r="G192" s="292">
        <f t="shared" si="139"/>
        <v>-2.3516100001870655E-2</v>
      </c>
      <c r="I192" s="292">
        <f>+G192</f>
        <v>-2.3516100001870655E-2</v>
      </c>
      <c r="P192" s="292">
        <f t="shared" si="121"/>
        <v>-2.081761335560894E-2</v>
      </c>
      <c r="Q192" s="292">
        <f t="shared" si="122"/>
        <v>2.7290435644313424E-3</v>
      </c>
      <c r="R192" s="292">
        <f t="shared" si="123"/>
        <v>-1.8088569791177598E-2</v>
      </c>
      <c r="S192" s="377">
        <f t="shared" si="133"/>
        <v>35501.81</v>
      </c>
      <c r="T192" s="294"/>
      <c r="U192" s="292">
        <f t="shared" si="140"/>
        <v>2.9458084187985815E-5</v>
      </c>
      <c r="V192" s="292">
        <f>V$17</f>
        <v>6.0000000000000001E-3</v>
      </c>
      <c r="W192" s="292">
        <f t="shared" si="136"/>
        <v>1.7674850512791489E-7</v>
      </c>
      <c r="X192" s="247">
        <v>4.0000000000000001E-3</v>
      </c>
      <c r="Z192" s="292">
        <f t="shared" si="124"/>
        <v>25522.5</v>
      </c>
      <c r="AA192" s="292">
        <f t="shared" si="125"/>
        <v>-1.8771619662392474E-2</v>
      </c>
      <c r="AD192" s="292">
        <f t="shared" si="145"/>
        <v>7.0127516676621246E-3</v>
      </c>
      <c r="AF192" s="292">
        <f t="shared" si="137"/>
        <v>-4.7444803394781805E-3</v>
      </c>
      <c r="AG192" s="292">
        <f t="shared" si="141"/>
        <v>1.3506056215016994E-7</v>
      </c>
      <c r="AH192" s="292">
        <f t="shared" si="126"/>
        <v>-3.0528851669532779E-2</v>
      </c>
      <c r="AI192" s="292">
        <f t="shared" si="127"/>
        <v>1.0516262005853985</v>
      </c>
      <c r="AJ192" s="292">
        <f t="shared" si="128"/>
        <v>-0.21304644265492859</v>
      </c>
      <c r="AK192" s="292">
        <f t="shared" si="129"/>
        <v>-0.2920287549780895</v>
      </c>
      <c r="AL192" s="292">
        <f t="shared" si="130"/>
        <v>-1.3958195696574207</v>
      </c>
      <c r="AM192" s="292">
        <f t="shared" si="131"/>
        <v>-0.83872153719359277</v>
      </c>
      <c r="AN192" s="292">
        <f t="shared" si="146"/>
        <v>5.1763988602972901</v>
      </c>
      <c r="AO192" s="292">
        <f t="shared" si="146"/>
        <v>5.1764005141001856</v>
      </c>
      <c r="AP192" s="292">
        <f t="shared" si="146"/>
        <v>5.1764129747071133</v>
      </c>
      <c r="AQ192" s="292">
        <f t="shared" si="146"/>
        <v>5.176506849395845</v>
      </c>
      <c r="AR192" s="292">
        <f t="shared" si="146"/>
        <v>5.1772135097159104</v>
      </c>
      <c r="AS192" s="292">
        <f t="shared" si="146"/>
        <v>5.182501431461306</v>
      </c>
      <c r="AT192" s="292">
        <f t="shared" si="146"/>
        <v>5.2204564214102467</v>
      </c>
      <c r="AU192" s="292">
        <f t="shared" si="132"/>
        <v>5.441599228085602</v>
      </c>
    </row>
    <row r="193" spans="1:47" s="292" customFormat="1" ht="12.95" customHeight="1" x14ac:dyDescent="0.2">
      <c r="A193" s="44" t="s">
        <v>69</v>
      </c>
      <c r="B193" s="246"/>
      <c r="C193" s="247">
        <v>50546.352599999998</v>
      </c>
      <c r="D193" s="247" t="s">
        <v>1403</v>
      </c>
      <c r="E193" s="292">
        <f t="shared" si="119"/>
        <v>25582.959279682946</v>
      </c>
      <c r="F193" s="292">
        <f t="shared" si="120"/>
        <v>25583</v>
      </c>
      <c r="G193" s="292">
        <f t="shared" si="139"/>
        <v>-1.7524280003271997E-2</v>
      </c>
      <c r="J193" s="292">
        <f>+G193</f>
        <v>-1.7524280003271997E-2</v>
      </c>
      <c r="P193" s="292">
        <f t="shared" si="121"/>
        <v>-2.1137563606658964E-2</v>
      </c>
      <c r="Q193" s="292">
        <f t="shared" si="122"/>
        <v>2.9499210491527941E-3</v>
      </c>
      <c r="R193" s="292">
        <f t="shared" si="123"/>
        <v>-1.818764255750617E-2</v>
      </c>
      <c r="S193" s="377">
        <f t="shared" si="133"/>
        <v>35527.852599999998</v>
      </c>
      <c r="T193" s="294"/>
      <c r="U193" s="292">
        <f t="shared" si="140"/>
        <v>4.4004987836008626E-7</v>
      </c>
      <c r="V193" s="292">
        <v>1</v>
      </c>
      <c r="W193" s="292">
        <f t="shared" si="136"/>
        <v>4.4004987836008626E-7</v>
      </c>
      <c r="X193" s="247">
        <v>2.9999999999999997E-4</v>
      </c>
      <c r="Z193" s="292">
        <f t="shared" si="124"/>
        <v>25583</v>
      </c>
      <c r="AA193" s="292">
        <f t="shared" si="125"/>
        <v>-1.8897387158692661E-2</v>
      </c>
      <c r="AD193" s="292">
        <f t="shared" si="145"/>
        <v>1.3296231712431897E-2</v>
      </c>
      <c r="AF193" s="292">
        <f t="shared" si="137"/>
        <v>1.3731071554206643E-3</v>
      </c>
      <c r="AG193" s="292">
        <f t="shared" si="141"/>
        <v>1.8854232602674285E-6</v>
      </c>
      <c r="AH193" s="292">
        <f t="shared" si="126"/>
        <v>-3.0820511715703894E-2</v>
      </c>
      <c r="AI193" s="292">
        <f t="shared" si="127"/>
        <v>1.0533151974916906</v>
      </c>
      <c r="AJ193" s="292">
        <f t="shared" si="128"/>
        <v>-0.21869665302331881</v>
      </c>
      <c r="AK193" s="292">
        <f t="shared" si="129"/>
        <v>-0.29172512411062379</v>
      </c>
      <c r="AL193" s="292">
        <f t="shared" si="130"/>
        <v>-1.3900329110887024</v>
      </c>
      <c r="AM193" s="292">
        <f t="shared" si="131"/>
        <v>-0.83380480208973529</v>
      </c>
      <c r="AN193" s="292">
        <f t="shared" si="146"/>
        <v>5.1816496924945783</v>
      </c>
      <c r="AO193" s="292">
        <f t="shared" si="146"/>
        <v>5.1816514393210857</v>
      </c>
      <c r="AP193" s="292">
        <f t="shared" si="146"/>
        <v>5.1816644643287297</v>
      </c>
      <c r="AQ193" s="292">
        <f t="shared" si="146"/>
        <v>5.1817615732293785</v>
      </c>
      <c r="AR193" s="292">
        <f t="shared" si="146"/>
        <v>5.1824849905894634</v>
      </c>
      <c r="AS193" s="292">
        <f t="shared" si="146"/>
        <v>5.1878420696601006</v>
      </c>
      <c r="AT193" s="292">
        <f t="shared" si="146"/>
        <v>5.2259080692854827</v>
      </c>
      <c r="AU193" s="292">
        <f t="shared" si="132"/>
        <v>5.4461495001697653</v>
      </c>
    </row>
    <row r="194" spans="1:47" s="292" customFormat="1" ht="12.95" customHeight="1" x14ac:dyDescent="0.2">
      <c r="A194" s="44" t="s">
        <v>67</v>
      </c>
      <c r="B194" s="246"/>
      <c r="C194" s="247">
        <v>50549.355000000003</v>
      </c>
      <c r="D194" s="378" t="s">
        <v>230</v>
      </c>
      <c r="E194" s="292">
        <f t="shared" si="119"/>
        <v>25589.935810525385</v>
      </c>
      <c r="F194" s="292">
        <f t="shared" si="120"/>
        <v>25590</v>
      </c>
      <c r="G194" s="292">
        <f t="shared" si="139"/>
        <v>-2.7624399997876026E-2</v>
      </c>
      <c r="I194" s="292">
        <f>+G194</f>
        <v>-2.7624399997876026E-2</v>
      </c>
      <c r="P194" s="292">
        <f t="shared" si="121"/>
        <v>-2.1174563990097706E-2</v>
      </c>
      <c r="Q194" s="292">
        <f t="shared" si="122"/>
        <v>2.9755063934719453E-3</v>
      </c>
      <c r="R194" s="292">
        <f t="shared" si="123"/>
        <v>-1.819905759662576E-2</v>
      </c>
      <c r="S194" s="377">
        <f t="shared" si="133"/>
        <v>35530.855000000003</v>
      </c>
      <c r="T194" s="294"/>
      <c r="U194" s="292">
        <f t="shared" si="140"/>
        <v>8.8837079380806117E-5</v>
      </c>
      <c r="V194" s="292">
        <f>V$17</f>
        <v>6.0000000000000001E-3</v>
      </c>
      <c r="W194" s="292">
        <f t="shared" si="136"/>
        <v>5.3302247628483667E-7</v>
      </c>
      <c r="X194" s="247">
        <v>6.0000000000000001E-3</v>
      </c>
      <c r="Z194" s="292">
        <f t="shared" si="124"/>
        <v>25590</v>
      </c>
      <c r="AA194" s="292">
        <f t="shared" si="125"/>
        <v>-1.8911893572717341E-2</v>
      </c>
      <c r="AD194" s="292">
        <f t="shared" si="145"/>
        <v>3.2298329866487577E-3</v>
      </c>
      <c r="AF194" s="292">
        <f t="shared" si="137"/>
        <v>-8.7125064251586844E-3</v>
      </c>
      <c r="AG194" s="292">
        <f t="shared" si="141"/>
        <v>4.5544660925058819E-7</v>
      </c>
      <c r="AH194" s="292">
        <f t="shared" si="126"/>
        <v>-3.0854232984524783E-2</v>
      </c>
      <c r="AI194" s="292">
        <f t="shared" si="127"/>
        <v>1.0535108544260852</v>
      </c>
      <c r="AJ194" s="292">
        <f t="shared" si="128"/>
        <v>-0.21935109784846987</v>
      </c>
      <c r="AK194" s="292">
        <f t="shared" si="129"/>
        <v>-0.2916892983630478</v>
      </c>
      <c r="AL194" s="292">
        <f t="shared" si="130"/>
        <v>-1.3893621805770022</v>
      </c>
      <c r="AM194" s="292">
        <f t="shared" si="131"/>
        <v>-0.83323643960623739</v>
      </c>
      <c r="AN194" s="292">
        <f t="shared" si="146"/>
        <v>5.1822577709849877</v>
      </c>
      <c r="AO194" s="292">
        <f t="shared" si="146"/>
        <v>5.1822595288270428</v>
      </c>
      <c r="AP194" s="292">
        <f t="shared" si="146"/>
        <v>5.1822726202721165</v>
      </c>
      <c r="AQ194" s="292">
        <f t="shared" si="146"/>
        <v>5.1823701075724493</v>
      </c>
      <c r="AR194" s="292">
        <f t="shared" si="146"/>
        <v>5.1830954730345917</v>
      </c>
      <c r="AS194" s="292">
        <f t="shared" si="146"/>
        <v>5.1884605336787386</v>
      </c>
      <c r="AT194" s="292">
        <f t="shared" si="146"/>
        <v>5.2265391331468436</v>
      </c>
      <c r="AU194" s="292">
        <f t="shared" si="132"/>
        <v>5.4466759779315694</v>
      </c>
    </row>
    <row r="195" spans="1:47" s="292" customFormat="1" ht="12.95" customHeight="1" x14ac:dyDescent="0.2">
      <c r="A195" s="44" t="s">
        <v>31</v>
      </c>
      <c r="B195" s="246" t="s">
        <v>32</v>
      </c>
      <c r="C195" s="247">
        <v>50926.356099999997</v>
      </c>
      <c r="D195" s="247" t="s">
        <v>314</v>
      </c>
      <c r="E195" s="292">
        <f t="shared" si="119"/>
        <v>26465.954929156975</v>
      </c>
      <c r="F195" s="292">
        <f t="shared" si="120"/>
        <v>26466</v>
      </c>
      <c r="G195" s="292">
        <f t="shared" si="139"/>
        <v>-1.9396560004679486E-2</v>
      </c>
      <c r="J195" s="292">
        <f>+G195</f>
        <v>-1.9396560004679486E-2</v>
      </c>
      <c r="P195" s="292">
        <f t="shared" si="121"/>
        <v>-2.5771955614362151E-2</v>
      </c>
      <c r="Q195" s="292">
        <f t="shared" si="122"/>
        <v>6.225248846238679E-3</v>
      </c>
      <c r="R195" s="292">
        <f t="shared" si="123"/>
        <v>-1.9546706768123472E-2</v>
      </c>
      <c r="S195" s="377">
        <f t="shared" si="133"/>
        <v>35907.856099999997</v>
      </c>
      <c r="T195" s="294"/>
      <c r="U195" s="292">
        <f t="shared" si="140"/>
        <v>2.2544050572704118E-8</v>
      </c>
      <c r="V195" s="292">
        <f t="shared" ref="V195:V204" si="147">V$18</f>
        <v>1</v>
      </c>
      <c r="W195" s="292">
        <f t="shared" si="136"/>
        <v>2.2544050572704118E-8</v>
      </c>
      <c r="X195" s="247">
        <v>2.9999999999999997E-4</v>
      </c>
      <c r="Z195" s="292">
        <f t="shared" si="124"/>
        <v>26466</v>
      </c>
      <c r="AA195" s="292">
        <f t="shared" si="125"/>
        <v>-2.0646993857055877E-2</v>
      </c>
      <c r="AD195" s="292">
        <f t="shared" si="145"/>
        <v>1.5631221956942838E-2</v>
      </c>
      <c r="AF195" s="292">
        <f t="shared" si="137"/>
        <v>1.2504338523763904E-3</v>
      </c>
      <c r="AG195" s="292">
        <f t="shared" si="141"/>
        <v>1.5635848191688605E-6</v>
      </c>
      <c r="AH195" s="292">
        <f t="shared" si="126"/>
        <v>-3.5027781961622324E-2</v>
      </c>
      <c r="AI195" s="292">
        <f t="shared" si="127"/>
        <v>1.0783499552874847</v>
      </c>
      <c r="AJ195" s="292">
        <f t="shared" si="128"/>
        <v>-0.30228425676885851</v>
      </c>
      <c r="AK195" s="292">
        <f t="shared" si="129"/>
        <v>-0.28601982943038401</v>
      </c>
      <c r="AL195" s="292">
        <f t="shared" si="130"/>
        <v>-1.3034233909542452</v>
      </c>
      <c r="AM195" s="292">
        <f t="shared" si="131"/>
        <v>-0.7629088235330852</v>
      </c>
      <c r="AN195" s="292">
        <f t="shared" si="146"/>
        <v>5.2592547628325095</v>
      </c>
      <c r="AO195" s="292">
        <f t="shared" si="146"/>
        <v>5.2592583670400188</v>
      </c>
      <c r="AP195" s="292">
        <f t="shared" si="146"/>
        <v>5.259281738011552</v>
      </c>
      <c r="AQ195" s="292">
        <f t="shared" si="146"/>
        <v>5.2594332619928057</v>
      </c>
      <c r="AR195" s="292">
        <f t="shared" si="146"/>
        <v>5.2604147437380275</v>
      </c>
      <c r="AS195" s="292">
        <f t="shared" si="146"/>
        <v>5.2667344103232017</v>
      </c>
      <c r="AT195" s="292">
        <f t="shared" si="146"/>
        <v>5.3059842315625456</v>
      </c>
      <c r="AU195" s="292">
        <f t="shared" si="132"/>
        <v>5.5125609092659005</v>
      </c>
    </row>
    <row r="196" spans="1:47" s="292" customFormat="1" ht="12.95" customHeight="1" x14ac:dyDescent="0.2">
      <c r="A196" s="12" t="s">
        <v>77</v>
      </c>
      <c r="B196" s="246" t="s">
        <v>32</v>
      </c>
      <c r="C196" s="247">
        <v>52003.535199999998</v>
      </c>
      <c r="D196" s="247" t="s">
        <v>314</v>
      </c>
      <c r="E196" s="292">
        <f t="shared" si="119"/>
        <v>28968.943609535851</v>
      </c>
      <c r="F196" s="292">
        <f t="shared" si="120"/>
        <v>28969</v>
      </c>
      <c r="G196" s="292">
        <f t="shared" si="139"/>
        <v>-2.426804000424454E-2</v>
      </c>
      <c r="J196" s="292">
        <f t="shared" ref="J196:J204" si="148">G196</f>
        <v>-2.426804000424454E-2</v>
      </c>
      <c r="P196" s="292">
        <f t="shared" si="121"/>
        <v>-3.8455036738602122E-2</v>
      </c>
      <c r="Q196" s="292">
        <f t="shared" si="122"/>
        <v>1.6034713797550983E-2</v>
      </c>
      <c r="R196" s="292">
        <f t="shared" si="123"/>
        <v>-2.2420322941051139E-2</v>
      </c>
      <c r="S196" s="377">
        <f t="shared" si="133"/>
        <v>36985.035199999998</v>
      </c>
      <c r="T196" s="294"/>
      <c r="U196" s="292">
        <f t="shared" si="140"/>
        <v>3.4140583456160454E-6</v>
      </c>
      <c r="V196" s="292">
        <f t="shared" si="147"/>
        <v>1</v>
      </c>
      <c r="W196" s="292">
        <f t="shared" si="136"/>
        <v>3.4140583456160454E-6</v>
      </c>
      <c r="X196" s="247">
        <v>4.0000000000000002E-4</v>
      </c>
      <c r="Z196" s="292">
        <f t="shared" si="124"/>
        <v>28969</v>
      </c>
      <c r="AA196" s="292">
        <f t="shared" si="125"/>
        <v>-2.4453646754970387E-2</v>
      </c>
      <c r="AD196" s="292">
        <f t="shared" si="145"/>
        <v>2.1903874789502759E-2</v>
      </c>
      <c r="AF196" s="292">
        <f t="shared" si="137"/>
        <v>1.8560675072584742E-4</v>
      </c>
      <c r="AG196" s="292">
        <f t="shared" si="141"/>
        <v>3.4449865915006866E-8</v>
      </c>
      <c r="AH196" s="292">
        <f t="shared" si="126"/>
        <v>-4.6171914793747298E-2</v>
      </c>
      <c r="AI196" s="292">
        <f t="shared" si="127"/>
        <v>1.1514712941017056</v>
      </c>
      <c r="AJ196" s="292">
        <f t="shared" si="128"/>
        <v>-0.54449837496855569</v>
      </c>
      <c r="AK196" s="292">
        <f t="shared" si="129"/>
        <v>-0.25495588909474404</v>
      </c>
      <c r="AL196" s="292">
        <f t="shared" si="130"/>
        <v>-1.0347205568722022</v>
      </c>
      <c r="AM196" s="292">
        <f t="shared" si="131"/>
        <v>-0.56906201805651113</v>
      </c>
      <c r="AN196" s="292">
        <f t="shared" si="146"/>
        <v>5.4893604423526785</v>
      </c>
      <c r="AO196" s="292">
        <f t="shared" si="146"/>
        <v>5.4893757850361036</v>
      </c>
      <c r="AP196" s="292">
        <f t="shared" si="146"/>
        <v>5.4894495713382234</v>
      </c>
      <c r="AQ196" s="292">
        <f t="shared" si="146"/>
        <v>5.4898043484196313</v>
      </c>
      <c r="AR196" s="292">
        <f t="shared" si="146"/>
        <v>5.4915083949955408</v>
      </c>
      <c r="AS196" s="292">
        <f t="shared" si="146"/>
        <v>5.4996526228660327</v>
      </c>
      <c r="AT196" s="292">
        <f t="shared" si="146"/>
        <v>5.5377062879434078</v>
      </c>
      <c r="AU196" s="292">
        <f t="shared" si="132"/>
        <v>5.7008143146652515</v>
      </c>
    </row>
    <row r="197" spans="1:47" s="292" customFormat="1" ht="12.95" customHeight="1" x14ac:dyDescent="0.2">
      <c r="A197" s="12" t="s">
        <v>77</v>
      </c>
      <c r="B197" s="246" t="s">
        <v>32</v>
      </c>
      <c r="C197" s="247">
        <v>52321.570500000002</v>
      </c>
      <c r="D197" s="247" t="s">
        <v>314</v>
      </c>
      <c r="E197" s="292">
        <f t="shared" si="119"/>
        <v>29707.94676682038</v>
      </c>
      <c r="F197" s="292">
        <f t="shared" si="120"/>
        <v>29708</v>
      </c>
      <c r="G197" s="292">
        <f t="shared" si="139"/>
        <v>-2.2909280000021681E-2</v>
      </c>
      <c r="J197" s="292">
        <f t="shared" si="148"/>
        <v>-2.2909280000021681E-2</v>
      </c>
      <c r="P197" s="292">
        <f t="shared" si="121"/>
        <v>-4.2040031903223855E-2</v>
      </c>
      <c r="Q197" s="292">
        <f t="shared" si="122"/>
        <v>1.9079340040516646E-2</v>
      </c>
      <c r="R197" s="292">
        <f t="shared" si="123"/>
        <v>-2.296069186270721E-2</v>
      </c>
      <c r="S197" s="377">
        <f t="shared" si="133"/>
        <v>37303.070500000002</v>
      </c>
      <c r="T197" s="294"/>
      <c r="U197" s="292">
        <f t="shared" si="140"/>
        <v>2.6431796247956263E-9</v>
      </c>
      <c r="V197" s="292">
        <f t="shared" si="147"/>
        <v>1</v>
      </c>
      <c r="W197" s="292">
        <f t="shared" si="136"/>
        <v>2.6431796247956263E-9</v>
      </c>
      <c r="X197" s="247">
        <v>2.0000000000000001E-4</v>
      </c>
      <c r="Z197" s="292">
        <f t="shared" si="124"/>
        <v>29708</v>
      </c>
      <c r="AA197" s="292">
        <f t="shared" si="125"/>
        <v>-2.514683030972846E-2</v>
      </c>
      <c r="AD197" s="292">
        <f t="shared" si="145"/>
        <v>2.6227013938530851E-2</v>
      </c>
      <c r="AF197" s="292">
        <f t="shared" si="137"/>
        <v>2.2375503097067789E-3</v>
      </c>
      <c r="AG197" s="292">
        <f t="shared" si="141"/>
        <v>5.0066313884689026E-6</v>
      </c>
      <c r="AH197" s="292">
        <f t="shared" si="126"/>
        <v>-4.9136293938552532E-2</v>
      </c>
      <c r="AI197" s="292">
        <f t="shared" si="127"/>
        <v>1.1728575667655718</v>
      </c>
      <c r="AJ197" s="292">
        <f t="shared" si="128"/>
        <v>-0.6146841535685903</v>
      </c>
      <c r="AK197" s="292">
        <f t="shared" si="129"/>
        <v>-0.24096954150436245</v>
      </c>
      <c r="AL197" s="292">
        <f t="shared" si="130"/>
        <v>-0.94852602465465774</v>
      </c>
      <c r="AM197" s="292">
        <f t="shared" si="131"/>
        <v>-0.5133405629920299</v>
      </c>
      <c r="AN197" s="292">
        <f t="shared" si="146"/>
        <v>5.5601871597420001</v>
      </c>
      <c r="AO197" s="292">
        <f t="shared" si="146"/>
        <v>5.5602076087860413</v>
      </c>
      <c r="AP197" s="292">
        <f t="shared" si="146"/>
        <v>5.5602995646029143</v>
      </c>
      <c r="AQ197" s="292">
        <f t="shared" si="146"/>
        <v>5.5607129818686483</v>
      </c>
      <c r="AR197" s="292">
        <f t="shared" si="146"/>
        <v>5.5625697764485205</v>
      </c>
      <c r="AS197" s="292">
        <f t="shared" si="146"/>
        <v>5.5708722844352296</v>
      </c>
      <c r="AT197" s="292">
        <f t="shared" si="146"/>
        <v>5.6072979923262602</v>
      </c>
      <c r="AU197" s="292">
        <f t="shared" si="132"/>
        <v>5.7563953240899899</v>
      </c>
    </row>
    <row r="198" spans="1:47" s="292" customFormat="1" ht="12.95" customHeight="1" x14ac:dyDescent="0.2">
      <c r="A198" s="12" t="s">
        <v>77</v>
      </c>
      <c r="B198" s="246" t="s">
        <v>32</v>
      </c>
      <c r="C198" s="247">
        <v>52344.3796</v>
      </c>
      <c r="D198" s="247" t="s">
        <v>314</v>
      </c>
      <c r="E198" s="292">
        <f t="shared" si="119"/>
        <v>29760.947163049404</v>
      </c>
      <c r="F198" s="292">
        <f t="shared" si="120"/>
        <v>29761</v>
      </c>
      <c r="G198" s="292">
        <f t="shared" si="139"/>
        <v>-2.2738760002539493E-2</v>
      </c>
      <c r="J198" s="292">
        <f t="shared" si="148"/>
        <v>-2.2738760002539493E-2</v>
      </c>
      <c r="P198" s="292">
        <f t="shared" si="121"/>
        <v>-4.2293918688033512E-2</v>
      </c>
      <c r="Q198" s="292">
        <f t="shared" si="122"/>
        <v>1.9300296627812338E-2</v>
      </c>
      <c r="R198" s="292">
        <f t="shared" si="123"/>
        <v>-2.2993622060221174E-2</v>
      </c>
      <c r="S198" s="377">
        <f t="shared" si="133"/>
        <v>37325.8796</v>
      </c>
      <c r="T198" s="294"/>
      <c r="U198" s="292">
        <f t="shared" si="140"/>
        <v>6.4954668445740198E-8</v>
      </c>
      <c r="V198" s="292">
        <f t="shared" si="147"/>
        <v>1</v>
      </c>
      <c r="W198" s="292">
        <f t="shared" si="136"/>
        <v>6.4954668445740198E-8</v>
      </c>
      <c r="X198" s="247">
        <v>5.0000000000000001E-4</v>
      </c>
      <c r="Z198" s="292">
        <f t="shared" si="124"/>
        <v>29761</v>
      </c>
      <c r="AA198" s="292">
        <f t="shared" si="125"/>
        <v>-2.5187399253170373E-2</v>
      </c>
      <c r="AD198" s="292">
        <f t="shared" si="145"/>
        <v>2.660282647754722E-2</v>
      </c>
      <c r="AF198" s="292">
        <f t="shared" si="137"/>
        <v>2.4486392506308796E-3</v>
      </c>
      <c r="AG198" s="292">
        <f t="shared" si="141"/>
        <v>5.9958341797301558E-6</v>
      </c>
      <c r="AH198" s="292">
        <f t="shared" si="126"/>
        <v>-4.9341586480086713E-2</v>
      </c>
      <c r="AI198" s="292">
        <f t="shared" si="127"/>
        <v>1.1743731039000855</v>
      </c>
      <c r="AJ198" s="292">
        <f t="shared" si="128"/>
        <v>-0.61964403916938793</v>
      </c>
      <c r="AK198" s="292">
        <f t="shared" si="129"/>
        <v>-0.23987513201077512</v>
      </c>
      <c r="AL198" s="292">
        <f t="shared" si="130"/>
        <v>-0.94222240022216508</v>
      </c>
      <c r="AM198" s="292">
        <f t="shared" si="131"/>
        <v>-0.50936460958270002</v>
      </c>
      <c r="AN198" s="292">
        <f t="shared" si="146"/>
        <v>5.5653166553745796</v>
      </c>
      <c r="AO198" s="292">
        <f t="shared" si="146"/>
        <v>5.5653374834599081</v>
      </c>
      <c r="AP198" s="292">
        <f t="shared" si="146"/>
        <v>5.5654307229411852</v>
      </c>
      <c r="AQ198" s="292">
        <f t="shared" si="146"/>
        <v>5.565848027926422</v>
      </c>
      <c r="AR198" s="292">
        <f t="shared" si="146"/>
        <v>5.5677138712420557</v>
      </c>
      <c r="AS198" s="292">
        <f t="shared" si="146"/>
        <v>5.5760197306882864</v>
      </c>
      <c r="AT198" s="292">
        <f t="shared" si="146"/>
        <v>5.6123072280425461</v>
      </c>
      <c r="AU198" s="292">
        <f t="shared" si="132"/>
        <v>5.7603815128579345</v>
      </c>
    </row>
    <row r="199" spans="1:47" s="292" customFormat="1" ht="12.95" customHeight="1" x14ac:dyDescent="0.2">
      <c r="A199" s="12" t="s">
        <v>77</v>
      </c>
      <c r="B199" s="246" t="s">
        <v>30</v>
      </c>
      <c r="C199" s="247">
        <v>52344.593200000003</v>
      </c>
      <c r="D199" s="247" t="s">
        <v>314</v>
      </c>
      <c r="E199" s="292">
        <f t="shared" si="119"/>
        <v>29761.443494979849</v>
      </c>
      <c r="F199" s="292">
        <f t="shared" si="120"/>
        <v>29761.5</v>
      </c>
      <c r="G199" s="292">
        <f t="shared" si="139"/>
        <v>-2.4317339994013309E-2</v>
      </c>
      <c r="J199" s="292">
        <f t="shared" si="148"/>
        <v>-2.4317339994013309E-2</v>
      </c>
      <c r="P199" s="292">
        <f t="shared" si="121"/>
        <v>-4.2296311728047403E-2</v>
      </c>
      <c r="Q199" s="292">
        <f t="shared" si="122"/>
        <v>1.9302382781100177E-2</v>
      </c>
      <c r="R199" s="292">
        <f t="shared" si="123"/>
        <v>-2.2993928946947226E-2</v>
      </c>
      <c r="S199" s="377">
        <f t="shared" si="133"/>
        <v>37326.093200000003</v>
      </c>
      <c r="T199" s="294"/>
      <c r="U199" s="292">
        <f t="shared" si="140"/>
        <v>1.751416799496548E-6</v>
      </c>
      <c r="V199" s="292">
        <f t="shared" si="147"/>
        <v>1</v>
      </c>
      <c r="W199" s="292">
        <f t="shared" si="136"/>
        <v>1.751416799496548E-6</v>
      </c>
      <c r="X199" s="247">
        <v>5.0000000000000001E-4</v>
      </c>
      <c r="Z199" s="292">
        <f t="shared" si="124"/>
        <v>29761.5</v>
      </c>
      <c r="AA199" s="292">
        <f t="shared" si="125"/>
        <v>-2.5187775893369131E-2</v>
      </c>
      <c r="AD199" s="292">
        <f t="shared" si="145"/>
        <v>2.5026178292996734E-2</v>
      </c>
      <c r="AF199" s="292">
        <f t="shared" si="137"/>
        <v>8.7043589935582172E-4</v>
      </c>
      <c r="AG199" s="292">
        <f t="shared" si="141"/>
        <v>7.576586548873782E-7</v>
      </c>
      <c r="AH199" s="292">
        <f t="shared" si="126"/>
        <v>-4.9343518287010044E-2</v>
      </c>
      <c r="AI199" s="292">
        <f t="shared" si="127"/>
        <v>1.1743873871165216</v>
      </c>
      <c r="AJ199" s="292">
        <f t="shared" si="128"/>
        <v>-0.61969077445311971</v>
      </c>
      <c r="AK199" s="292">
        <f t="shared" si="129"/>
        <v>-0.23986474842212482</v>
      </c>
      <c r="AL199" s="292">
        <f t="shared" si="130"/>
        <v>-0.94216285455162796</v>
      </c>
      <c r="AM199" s="292">
        <f t="shared" si="131"/>
        <v>-0.50932711268531783</v>
      </c>
      <c r="AN199" s="292">
        <f t="shared" si="146"/>
        <v>5.5653650783771376</v>
      </c>
      <c r="AO199" s="292">
        <f t="shared" si="146"/>
        <v>5.565385910042167</v>
      </c>
      <c r="AP199" s="292">
        <f t="shared" si="146"/>
        <v>5.5654791616048573</v>
      </c>
      <c r="AQ199" s="292">
        <f t="shared" si="146"/>
        <v>5.5658965030130858</v>
      </c>
      <c r="AR199" s="292">
        <f t="shared" si="146"/>
        <v>5.5677624303581652</v>
      </c>
      <c r="AS199" s="292">
        <f t="shared" si="146"/>
        <v>5.5760683161832354</v>
      </c>
      <c r="AT199" s="292">
        <f t="shared" si="146"/>
        <v>5.6123544962119167</v>
      </c>
      <c r="AU199" s="292">
        <f t="shared" si="132"/>
        <v>5.760419118412349</v>
      </c>
    </row>
    <row r="200" spans="1:47" s="292" customFormat="1" ht="12.95" customHeight="1" x14ac:dyDescent="0.2">
      <c r="A200" s="12" t="s">
        <v>77</v>
      </c>
      <c r="B200" s="246" t="s">
        <v>30</v>
      </c>
      <c r="C200" s="247">
        <v>52345.453999999998</v>
      </c>
      <c r="D200" s="247" t="s">
        <v>314</v>
      </c>
      <c r="E200" s="292">
        <f t="shared" si="119"/>
        <v>29763.443694070287</v>
      </c>
      <c r="F200" s="292">
        <f t="shared" si="120"/>
        <v>29763.5</v>
      </c>
      <c r="G200" s="292">
        <f t="shared" si="139"/>
        <v>-2.4231660005170852E-2</v>
      </c>
      <c r="J200" s="292">
        <f t="shared" si="148"/>
        <v>-2.4231660005170852E-2</v>
      </c>
      <c r="P200" s="292">
        <f t="shared" si="121"/>
        <v>-4.2305883491321854E-2</v>
      </c>
      <c r="Q200" s="292">
        <f t="shared" si="122"/>
        <v>1.9310727704005069E-2</v>
      </c>
      <c r="R200" s="292">
        <f t="shared" si="123"/>
        <v>-2.2995155787316784E-2</v>
      </c>
      <c r="S200" s="377">
        <f t="shared" si="133"/>
        <v>37326.953999999998</v>
      </c>
      <c r="T200" s="294"/>
      <c r="U200" s="292">
        <f t="shared" si="140"/>
        <v>1.5289426807708992E-6</v>
      </c>
      <c r="V200" s="292">
        <f t="shared" si="147"/>
        <v>1</v>
      </c>
      <c r="W200" s="292">
        <f t="shared" si="136"/>
        <v>1.5289426807708992E-6</v>
      </c>
      <c r="X200" s="247">
        <v>2.9999999999999997E-4</v>
      </c>
      <c r="Z200" s="292">
        <f t="shared" si="124"/>
        <v>29763.5</v>
      </c>
      <c r="AA200" s="292">
        <f t="shared" si="125"/>
        <v>-2.5189281313251079E-2</v>
      </c>
      <c r="AD200" s="292">
        <f t="shared" si="145"/>
        <v>2.5119584587407505E-2</v>
      </c>
      <c r="AF200" s="292">
        <f t="shared" si="137"/>
        <v>9.5762130808022677E-4</v>
      </c>
      <c r="AG200" s="292">
        <f t="shared" si="141"/>
        <v>9.1703856968928461E-7</v>
      </c>
      <c r="AH200" s="292">
        <f t="shared" si="126"/>
        <v>-4.9351244592578357E-2</v>
      </c>
      <c r="AI200" s="292">
        <f t="shared" si="127"/>
        <v>1.1744445172724438</v>
      </c>
      <c r="AJ200" s="292">
        <f t="shared" si="128"/>
        <v>-0.61987770498070016</v>
      </c>
      <c r="AK200" s="292">
        <f t="shared" si="129"/>
        <v>-0.23982320303615515</v>
      </c>
      <c r="AL200" s="292">
        <f t="shared" si="130"/>
        <v>-0.9419246573841642</v>
      </c>
      <c r="AM200" s="292">
        <f t="shared" si="131"/>
        <v>-0.50917712734617904</v>
      </c>
      <c r="AN200" s="292">
        <f t="shared" si="146"/>
        <v>5.5655587762775216</v>
      </c>
      <c r="AO200" s="292">
        <f t="shared" si="146"/>
        <v>5.5655796222620131</v>
      </c>
      <c r="AP200" s="292">
        <f t="shared" si="146"/>
        <v>5.5656729221447829</v>
      </c>
      <c r="AQ200" s="292">
        <f t="shared" si="146"/>
        <v>5.5660904091968995</v>
      </c>
      <c r="AR200" s="292">
        <f t="shared" si="146"/>
        <v>5.5679566724085152</v>
      </c>
      <c r="AS200" s="292">
        <f t="shared" si="146"/>
        <v>5.5762626627681415</v>
      </c>
      <c r="AT200" s="292">
        <f t="shared" si="146"/>
        <v>5.6125435709831617</v>
      </c>
      <c r="AU200" s="292">
        <f t="shared" si="132"/>
        <v>5.7605695406300068</v>
      </c>
    </row>
    <row r="201" spans="1:47" s="292" customFormat="1" ht="12.95" customHeight="1" x14ac:dyDescent="0.2">
      <c r="A201" s="12" t="s">
        <v>77</v>
      </c>
      <c r="B201" s="246" t="s">
        <v>32</v>
      </c>
      <c r="C201" s="247">
        <v>52347.393300000003</v>
      </c>
      <c r="D201" s="247" t="s">
        <v>314</v>
      </c>
      <c r="E201" s="292">
        <f t="shared" si="119"/>
        <v>29767.949951152208</v>
      </c>
      <c r="F201" s="292">
        <f t="shared" si="120"/>
        <v>29768</v>
      </c>
      <c r="G201" s="292">
        <f t="shared" si="139"/>
        <v>-2.1538879998843186E-2</v>
      </c>
      <c r="J201" s="292">
        <f t="shared" si="148"/>
        <v>-2.1538879998843186E-2</v>
      </c>
      <c r="P201" s="292">
        <f t="shared" si="121"/>
        <v>-4.232741763690729E-2</v>
      </c>
      <c r="Q201" s="292">
        <f t="shared" si="122"/>
        <v>1.9329505592599099E-2</v>
      </c>
      <c r="R201" s="292">
        <f t="shared" si="123"/>
        <v>-2.2997912044308191E-2</v>
      </c>
      <c r="S201" s="377">
        <f t="shared" si="133"/>
        <v>37328.893300000003</v>
      </c>
      <c r="T201" s="294"/>
      <c r="U201" s="292">
        <f t="shared" si="140"/>
        <v>2.1287745096937988E-6</v>
      </c>
      <c r="V201" s="292">
        <f t="shared" si="147"/>
        <v>1</v>
      </c>
      <c r="W201" s="292">
        <f t="shared" si="136"/>
        <v>2.1287745096937988E-6</v>
      </c>
      <c r="X201" s="247">
        <v>2.9999999999999997E-4</v>
      </c>
      <c r="Z201" s="292">
        <f t="shared" si="124"/>
        <v>29768</v>
      </c>
      <c r="AA201" s="292">
        <f t="shared" si="125"/>
        <v>-2.519266183113298E-2</v>
      </c>
      <c r="AD201" s="292">
        <f t="shared" si="145"/>
        <v>2.7829743384321579E-2</v>
      </c>
      <c r="AF201" s="292">
        <f t="shared" si="137"/>
        <v>3.6537818322897944E-3</v>
      </c>
      <c r="AG201" s="292">
        <f t="shared" si="141"/>
        <v>1.3350121677970967E-5</v>
      </c>
      <c r="AH201" s="292">
        <f t="shared" si="126"/>
        <v>-4.9368623383164764E-2</v>
      </c>
      <c r="AI201" s="292">
        <f t="shared" si="127"/>
        <v>1.1745730442440085</v>
      </c>
      <c r="AJ201" s="292">
        <f t="shared" si="128"/>
        <v>-0.62029823652362137</v>
      </c>
      <c r="AK201" s="292">
        <f t="shared" si="129"/>
        <v>-0.2397296613778033</v>
      </c>
      <c r="AL201" s="292">
        <f t="shared" si="130"/>
        <v>-0.94138862902097409</v>
      </c>
      <c r="AM201" s="292">
        <f t="shared" si="131"/>
        <v>-0.50883967348997639</v>
      </c>
      <c r="AN201" s="292">
        <f t="shared" ref="AN201:AT210" si="149">$AU201+$AB$7*SIN(AO201)</f>
        <v>5.5659946310077215</v>
      </c>
      <c r="AO201" s="292">
        <f t="shared" si="149"/>
        <v>5.5660155092147878</v>
      </c>
      <c r="AP201" s="292">
        <f t="shared" si="149"/>
        <v>5.5661089177849599</v>
      </c>
      <c r="AQ201" s="292">
        <f t="shared" si="149"/>
        <v>5.5665267322540783</v>
      </c>
      <c r="AR201" s="292">
        <f t="shared" si="149"/>
        <v>5.5683937496944882</v>
      </c>
      <c r="AS201" s="292">
        <f t="shared" si="149"/>
        <v>5.5766999695180015</v>
      </c>
      <c r="AT201" s="292">
        <f t="shared" si="149"/>
        <v>5.6129690014632292</v>
      </c>
      <c r="AU201" s="292">
        <f t="shared" si="132"/>
        <v>5.7609079906197378</v>
      </c>
    </row>
    <row r="202" spans="1:47" s="292" customFormat="1" ht="12.95" customHeight="1" x14ac:dyDescent="0.2">
      <c r="A202" s="12" t="s">
        <v>77</v>
      </c>
      <c r="B202" s="246" t="s">
        <v>30</v>
      </c>
      <c r="C202" s="247">
        <v>52347.604200000002</v>
      </c>
      <c r="D202" s="247" t="s">
        <v>314</v>
      </c>
      <c r="E202" s="292">
        <f t="shared" si="119"/>
        <v>29768.440009223967</v>
      </c>
      <c r="F202" s="292">
        <f t="shared" si="120"/>
        <v>29768.5</v>
      </c>
      <c r="G202" s="292">
        <f t="shared" si="139"/>
        <v>-2.5817460002144799E-2</v>
      </c>
      <c r="J202" s="292">
        <f t="shared" si="148"/>
        <v>-2.5817460002144799E-2</v>
      </c>
      <c r="P202" s="292">
        <f t="shared" si="121"/>
        <v>-4.23298101212548E-2</v>
      </c>
      <c r="Q202" s="292">
        <f t="shared" si="122"/>
        <v>1.9331592179541862E-2</v>
      </c>
      <c r="R202" s="292">
        <f t="shared" si="123"/>
        <v>-2.2998217941712938E-2</v>
      </c>
      <c r="S202" s="377">
        <f t="shared" si="133"/>
        <v>37329.104200000002</v>
      </c>
      <c r="T202" s="294"/>
      <c r="U202" s="292">
        <f t="shared" si="140"/>
        <v>7.9481257953080818E-6</v>
      </c>
      <c r="V202" s="292">
        <f t="shared" si="147"/>
        <v>1</v>
      </c>
      <c r="W202" s="292">
        <f t="shared" si="136"/>
        <v>7.9481257953080818E-6</v>
      </c>
      <c r="X202" s="247">
        <v>4.0000000000000002E-4</v>
      </c>
      <c r="Z202" s="292">
        <f t="shared" si="124"/>
        <v>29768.5</v>
      </c>
      <c r="AA202" s="292">
        <f t="shared" si="125"/>
        <v>-2.5193036873345141E-2</v>
      </c>
      <c r="AD202" s="292">
        <f t="shared" si="145"/>
        <v>2.3553093896260001E-2</v>
      </c>
      <c r="AF202" s="292">
        <f t="shared" si="137"/>
        <v>-6.2442312879965739E-4</v>
      </c>
      <c r="AG202" s="292">
        <f t="shared" si="141"/>
        <v>3.899042437799535E-7</v>
      </c>
      <c r="AH202" s="292">
        <f t="shared" si="126"/>
        <v>-4.93705538984048E-2</v>
      </c>
      <c r="AI202" s="292">
        <f t="shared" si="127"/>
        <v>1.1745873236591338</v>
      </c>
      <c r="AJ202" s="292">
        <f t="shared" si="128"/>
        <v>-0.62034495693135405</v>
      </c>
      <c r="AK202" s="292">
        <f t="shared" si="129"/>
        <v>-0.23971926234342883</v>
      </c>
      <c r="AL202" s="292">
        <f t="shared" si="130"/>
        <v>-0.94132906307175812</v>
      </c>
      <c r="AM202" s="292">
        <f t="shared" si="131"/>
        <v>-0.50880217974090647</v>
      </c>
      <c r="AN202" s="292">
        <f t="shared" si="149"/>
        <v>5.5660430622556305</v>
      </c>
      <c r="AO202" s="292">
        <f t="shared" si="149"/>
        <v>5.566063944043302</v>
      </c>
      <c r="AP202" s="292">
        <f t="shared" si="149"/>
        <v>5.5661573646870366</v>
      </c>
      <c r="AQ202" s="292">
        <f t="shared" si="149"/>
        <v>5.5665752155116994</v>
      </c>
      <c r="AR202" s="292">
        <f t="shared" si="149"/>
        <v>5.5684423166294925</v>
      </c>
      <c r="AS202" s="292">
        <f t="shared" si="149"/>
        <v>5.576748561458392</v>
      </c>
      <c r="AT202" s="292">
        <f t="shared" si="149"/>
        <v>5.6130162725628141</v>
      </c>
      <c r="AU202" s="292">
        <f t="shared" si="132"/>
        <v>5.7609455961741531</v>
      </c>
    </row>
    <row r="203" spans="1:47" s="292" customFormat="1" ht="12.95" customHeight="1" x14ac:dyDescent="0.2">
      <c r="A203" s="12" t="s">
        <v>77</v>
      </c>
      <c r="B203" s="246" t="s">
        <v>30</v>
      </c>
      <c r="C203" s="247">
        <v>52351.479500000001</v>
      </c>
      <c r="D203" s="247" t="s">
        <v>314</v>
      </c>
      <c r="E203" s="292">
        <f t="shared" si="119"/>
        <v>29777.444855338297</v>
      </c>
      <c r="F203" s="292">
        <f t="shared" si="120"/>
        <v>29777.5</v>
      </c>
      <c r="G203" s="292">
        <f t="shared" si="139"/>
        <v>-2.3731900000711903E-2</v>
      </c>
      <c r="J203" s="292">
        <f t="shared" si="148"/>
        <v>-2.3731900000711903E-2</v>
      </c>
      <c r="P203" s="292">
        <f t="shared" si="121"/>
        <v>-4.2372868047389961E-2</v>
      </c>
      <c r="Q203" s="292">
        <f t="shared" si="122"/>
        <v>1.9369156041296555E-2</v>
      </c>
      <c r="R203" s="292">
        <f t="shared" si="123"/>
        <v>-2.3003712006093406E-2</v>
      </c>
      <c r="S203" s="377">
        <f t="shared" si="133"/>
        <v>37332.979500000001</v>
      </c>
      <c r="T203" s="294"/>
      <c r="U203" s="292">
        <f t="shared" si="140"/>
        <v>5.3025775550650801E-7</v>
      </c>
      <c r="V203" s="292">
        <f t="shared" si="147"/>
        <v>1</v>
      </c>
      <c r="W203" s="292">
        <f t="shared" si="136"/>
        <v>5.3025775550650801E-7</v>
      </c>
      <c r="X203" s="247">
        <v>2.9999999999999997E-4</v>
      </c>
      <c r="Z203" s="292">
        <f t="shared" si="124"/>
        <v>29777.5</v>
      </c>
      <c r="AA203" s="292">
        <f t="shared" si="125"/>
        <v>-2.5199768094181202E-2</v>
      </c>
      <c r="AD203" s="292">
        <f t="shared" si="145"/>
        <v>2.5673387374306508E-2</v>
      </c>
      <c r="AF203" s="292">
        <f t="shared" si="137"/>
        <v>1.4678680934692989E-3</v>
      </c>
      <c r="AG203" s="292">
        <f t="shared" si="141"/>
        <v>2.1546367398251944E-6</v>
      </c>
      <c r="AH203" s="292">
        <f t="shared" si="126"/>
        <v>-4.9405287375018411E-2</v>
      </c>
      <c r="AI203" s="292">
        <f t="shared" si="127"/>
        <v>1.1748443064798488</v>
      </c>
      <c r="AJ203" s="292">
        <f t="shared" si="128"/>
        <v>-0.62118574181834285</v>
      </c>
      <c r="AK203" s="292">
        <f t="shared" si="129"/>
        <v>-0.23953189101352981</v>
      </c>
      <c r="AL203" s="292">
        <f t="shared" si="130"/>
        <v>-0.94025662831897838</v>
      </c>
      <c r="AM203" s="292">
        <f t="shared" si="131"/>
        <v>-0.50812733064687832</v>
      </c>
      <c r="AN203" s="292">
        <f t="shared" si="149"/>
        <v>5.5669149254036503</v>
      </c>
      <c r="AO203" s="292">
        <f t="shared" si="149"/>
        <v>5.5669358716528858</v>
      </c>
      <c r="AP203" s="292">
        <f t="shared" si="149"/>
        <v>5.567029509523481</v>
      </c>
      <c r="AQ203" s="292">
        <f t="shared" si="149"/>
        <v>5.5674480139200044</v>
      </c>
      <c r="AR203" s="292">
        <f t="shared" si="149"/>
        <v>5.5693166169212649</v>
      </c>
      <c r="AS203" s="292">
        <f t="shared" si="149"/>
        <v>5.5776232950617537</v>
      </c>
      <c r="AT203" s="292">
        <f t="shared" si="149"/>
        <v>5.6138671881149849</v>
      </c>
      <c r="AU203" s="292">
        <f t="shared" si="132"/>
        <v>5.7616224961536151</v>
      </c>
    </row>
    <row r="204" spans="1:47" s="292" customFormat="1" ht="12.95" customHeight="1" x14ac:dyDescent="0.2">
      <c r="A204" s="12" t="s">
        <v>77</v>
      </c>
      <c r="B204" s="246" t="s">
        <v>30</v>
      </c>
      <c r="C204" s="247">
        <v>52364.390599999999</v>
      </c>
      <c r="D204" s="247" t="s">
        <v>314</v>
      </c>
      <c r="E204" s="292">
        <f t="shared" si="119"/>
        <v>29807.445750408795</v>
      </c>
      <c r="F204" s="292">
        <f t="shared" si="120"/>
        <v>29807.5</v>
      </c>
      <c r="G204" s="292">
        <f t="shared" si="139"/>
        <v>-2.3346699999819975E-2</v>
      </c>
      <c r="J204" s="292">
        <f t="shared" si="148"/>
        <v>-2.3346699999819975E-2</v>
      </c>
      <c r="P204" s="292">
        <f t="shared" si="121"/>
        <v>-4.2516301384797846E-2</v>
      </c>
      <c r="Q204" s="292">
        <f t="shared" si="122"/>
        <v>1.9494441396133676E-2</v>
      </c>
      <c r="R204" s="292">
        <f t="shared" si="123"/>
        <v>-2.302185998866417E-2</v>
      </c>
      <c r="S204" s="377">
        <f t="shared" si="133"/>
        <v>37345.890599999999</v>
      </c>
      <c r="T204" s="294"/>
      <c r="U204" s="292">
        <f t="shared" si="140"/>
        <v>1.0552103284770371E-7</v>
      </c>
      <c r="V204" s="292">
        <f t="shared" si="147"/>
        <v>1</v>
      </c>
      <c r="W204" s="292">
        <f t="shared" si="136"/>
        <v>1.0552103284770371E-7</v>
      </c>
      <c r="X204" s="247">
        <v>2.9999999999999997E-4</v>
      </c>
      <c r="Z204" s="292">
        <f t="shared" si="124"/>
        <v>29807.5</v>
      </c>
      <c r="AA204" s="292">
        <f t="shared" si="125"/>
        <v>-2.5221937554166837E-2</v>
      </c>
      <c r="AD204" s="292">
        <f t="shared" si="145"/>
        <v>2.617414888418354E-2</v>
      </c>
      <c r="AF204" s="292">
        <f t="shared" si="137"/>
        <v>1.8752375543468619E-3</v>
      </c>
      <c r="AG204" s="292">
        <f t="shared" si="141"/>
        <v>3.5165158852327999E-6</v>
      </c>
      <c r="AH204" s="292">
        <f t="shared" si="126"/>
        <v>-4.9520848884003515E-2</v>
      </c>
      <c r="AI204" s="292">
        <f t="shared" si="127"/>
        <v>1.1757002714251534</v>
      </c>
      <c r="AJ204" s="292">
        <f t="shared" si="128"/>
        <v>-0.62398584075884311</v>
      </c>
      <c r="AK204" s="292">
        <f t="shared" si="129"/>
        <v>-0.23890473612313387</v>
      </c>
      <c r="AL204" s="292">
        <f t="shared" si="130"/>
        <v>-0.93667845731998112</v>
      </c>
      <c r="AM204" s="292">
        <f t="shared" si="131"/>
        <v>-0.50587835721225916</v>
      </c>
      <c r="AN204" s="292">
        <f t="shared" si="149"/>
        <v>5.5698225130001955</v>
      </c>
      <c r="AO204" s="292">
        <f t="shared" si="149"/>
        <v>5.5698436742566262</v>
      </c>
      <c r="AP204" s="292">
        <f t="shared" si="149"/>
        <v>5.5699380348482936</v>
      </c>
      <c r="AQ204" s="292">
        <f t="shared" si="149"/>
        <v>5.5703587063760303</v>
      </c>
      <c r="AR204" s="292">
        <f t="shared" si="149"/>
        <v>5.5722322564312829</v>
      </c>
      <c r="AS204" s="292">
        <f t="shared" si="149"/>
        <v>5.5805401489883186</v>
      </c>
      <c r="AT204" s="292">
        <f t="shared" si="149"/>
        <v>5.616704061789056</v>
      </c>
      <c r="AU204" s="292">
        <f t="shared" si="132"/>
        <v>5.7638788294184895</v>
      </c>
    </row>
    <row r="205" spans="1:47" s="292" customFormat="1" ht="12.95" customHeight="1" x14ac:dyDescent="0.2">
      <c r="A205" s="292" t="s">
        <v>81</v>
      </c>
      <c r="B205" s="380" t="s">
        <v>32</v>
      </c>
      <c r="C205" s="381">
        <v>52705.447800000002</v>
      </c>
      <c r="D205" s="247" t="s">
        <v>232</v>
      </c>
      <c r="E205" s="292">
        <f t="shared" si="119"/>
        <v>30599.943776931701</v>
      </c>
      <c r="F205" s="292">
        <f t="shared" si="120"/>
        <v>30600</v>
      </c>
      <c r="G205" s="292">
        <f t="shared" si="139"/>
        <v>-2.4195999998482876E-2</v>
      </c>
      <c r="K205" s="292">
        <f>G205</f>
        <v>-2.4195999998482876E-2</v>
      </c>
      <c r="P205" s="292">
        <f t="shared" si="121"/>
        <v>-4.6251863783738675E-2</v>
      </c>
      <c r="Q205" s="292">
        <f t="shared" si="122"/>
        <v>2.2844444256673431E-2</v>
      </c>
      <c r="R205" s="292">
        <f t="shared" si="123"/>
        <v>-2.3407419527065244E-2</v>
      </c>
      <c r="S205" s="377">
        <f t="shared" si="133"/>
        <v>37686.947800000002</v>
      </c>
      <c r="T205" s="294"/>
      <c r="U205" s="292">
        <f t="shared" si="140"/>
        <v>6.2185915990125344E-7</v>
      </c>
      <c r="V205" s="292">
        <f>V$19</f>
        <v>1</v>
      </c>
      <c r="W205" s="292">
        <f t="shared" si="136"/>
        <v>6.2185915990125344E-7</v>
      </c>
      <c r="X205" s="381">
        <v>1E-4</v>
      </c>
      <c r="Z205" s="292">
        <f t="shared" si="124"/>
        <v>30600</v>
      </c>
      <c r="AA205" s="292">
        <f t="shared" si="125"/>
        <v>-2.5651611386246158E-2</v>
      </c>
      <c r="AD205" s="292">
        <f t="shared" si="145"/>
        <v>2.825015192513354E-2</v>
      </c>
      <c r="AF205" s="292">
        <f t="shared" si="137"/>
        <v>1.4556113877632823E-3</v>
      </c>
      <c r="AG205" s="292">
        <f t="shared" si="141"/>
        <v>2.1188045121861484E-6</v>
      </c>
      <c r="AH205" s="292">
        <f t="shared" si="126"/>
        <v>-5.2446151923616416E-2</v>
      </c>
      <c r="AI205" s="292">
        <f t="shared" si="127"/>
        <v>1.1978793308676101</v>
      </c>
      <c r="AJ205" s="292">
        <f t="shared" si="128"/>
        <v>-0.69630269410719903</v>
      </c>
      <c r="AK205" s="292">
        <f t="shared" si="129"/>
        <v>-0.22088419757040953</v>
      </c>
      <c r="AL205" s="292">
        <f t="shared" si="130"/>
        <v>-0.8402782209766978</v>
      </c>
      <c r="AM205" s="292">
        <f t="shared" si="131"/>
        <v>-0.44673940953285191</v>
      </c>
      <c r="AN205" s="292">
        <f t="shared" si="149"/>
        <v>5.6473890172661516</v>
      </c>
      <c r="AO205" s="292">
        <f t="shared" si="149"/>
        <v>5.6474157990334621</v>
      </c>
      <c r="AP205" s="292">
        <f t="shared" si="149"/>
        <v>5.6475280331602109</v>
      </c>
      <c r="AQ205" s="292">
        <f t="shared" si="149"/>
        <v>5.6479982707383973</v>
      </c>
      <c r="AR205" s="292">
        <f t="shared" si="149"/>
        <v>5.649966699847524</v>
      </c>
      <c r="AS205" s="292">
        <f t="shared" si="149"/>
        <v>5.6581760041979656</v>
      </c>
      <c r="AT205" s="292">
        <f t="shared" si="149"/>
        <v>5.6919069915749354</v>
      </c>
      <c r="AU205" s="292">
        <f t="shared" si="132"/>
        <v>5.823483633165587</v>
      </c>
    </row>
    <row r="206" spans="1:47" s="292" customFormat="1" ht="12.95" customHeight="1" x14ac:dyDescent="0.2">
      <c r="A206" s="44" t="s">
        <v>29</v>
      </c>
      <c r="B206" s="246" t="s">
        <v>30</v>
      </c>
      <c r="C206" s="247">
        <v>52713.402399999999</v>
      </c>
      <c r="D206" s="247" t="s">
        <v>314</v>
      </c>
      <c r="E206" s="292">
        <f t="shared" si="119"/>
        <v>30618.42749403774</v>
      </c>
      <c r="F206" s="292">
        <f t="shared" si="120"/>
        <v>30618.5</v>
      </c>
      <c r="G206" s="292">
        <f t="shared" si="139"/>
        <v>-3.1203459999233019E-2</v>
      </c>
      <c r="J206" s="292">
        <f>+G206</f>
        <v>-3.1203459999233019E-2</v>
      </c>
      <c r="P206" s="292">
        <f t="shared" si="121"/>
        <v>-4.6337798283552785E-2</v>
      </c>
      <c r="Q206" s="292">
        <f t="shared" si="122"/>
        <v>2.2923575693552967E-2</v>
      </c>
      <c r="R206" s="292">
        <f t="shared" si="123"/>
        <v>-2.3414222589999818E-2</v>
      </c>
      <c r="S206" s="377">
        <f t="shared" si="133"/>
        <v>37694.902399999999</v>
      </c>
      <c r="T206" s="294"/>
      <c r="U206" s="292">
        <f t="shared" si="140"/>
        <v>6.0672219417397938E-5</v>
      </c>
      <c r="V206" s="292">
        <f>V$18</f>
        <v>1</v>
      </c>
      <c r="W206" s="292">
        <f t="shared" si="136"/>
        <v>6.0672219417397938E-5</v>
      </c>
      <c r="X206" s="247">
        <v>1E-4</v>
      </c>
      <c r="Z206" s="292">
        <f t="shared" si="124"/>
        <v>30618.5</v>
      </c>
      <c r="AA206" s="292">
        <f t="shared" si="125"/>
        <v>-2.5657895056870172E-2</v>
      </c>
      <c r="AD206" s="292">
        <f t="shared" si="145"/>
        <v>2.1307889702692692E-2</v>
      </c>
      <c r="AF206" s="292">
        <f t="shared" si="137"/>
        <v>-5.5455649423628468E-3</v>
      </c>
      <c r="AG206" s="292">
        <f t="shared" si="141"/>
        <v>3.0753290529963845E-5</v>
      </c>
      <c r="AH206" s="292">
        <f t="shared" si="126"/>
        <v>-5.2511349701925711E-2</v>
      </c>
      <c r="AI206" s="292">
        <f t="shared" si="127"/>
        <v>1.1983853449577111</v>
      </c>
      <c r="AJ206" s="292">
        <f t="shared" si="128"/>
        <v>-0.69794681249035784</v>
      </c>
      <c r="AK206" s="292">
        <f t="shared" si="129"/>
        <v>-0.22042983742439853</v>
      </c>
      <c r="AL206" s="292">
        <f t="shared" si="130"/>
        <v>-0.83798500649348573</v>
      </c>
      <c r="AM206" s="292">
        <f t="shared" si="131"/>
        <v>-0.44536467047620865</v>
      </c>
      <c r="AN206" s="292">
        <f t="shared" si="149"/>
        <v>5.6492169075451706</v>
      </c>
      <c r="AO206" s="292">
        <f t="shared" si="149"/>
        <v>5.6492438157846969</v>
      </c>
      <c r="AP206" s="292">
        <f t="shared" si="149"/>
        <v>5.6493564281874775</v>
      </c>
      <c r="AQ206" s="292">
        <f t="shared" si="149"/>
        <v>5.6498276159585714</v>
      </c>
      <c r="AR206" s="292">
        <f t="shared" si="149"/>
        <v>5.6517973744064696</v>
      </c>
      <c r="AS206" s="292">
        <f t="shared" si="149"/>
        <v>5.6600013223877204</v>
      </c>
      <c r="AT206" s="292">
        <f t="shared" si="149"/>
        <v>5.693668318055483</v>
      </c>
      <c r="AU206" s="292">
        <f t="shared" si="132"/>
        <v>5.8248750386789263</v>
      </c>
    </row>
    <row r="207" spans="1:47" s="292" customFormat="1" ht="12.95" customHeight="1" x14ac:dyDescent="0.2">
      <c r="A207" s="316" t="s">
        <v>75</v>
      </c>
      <c r="B207" s="246" t="s">
        <v>32</v>
      </c>
      <c r="C207" s="247">
        <v>53092.767200000002</v>
      </c>
      <c r="D207" s="247" t="s">
        <v>232</v>
      </c>
      <c r="E207" s="292">
        <f t="shared" si="119"/>
        <v>31499.939027388322</v>
      </c>
      <c r="F207" s="292">
        <f t="shared" si="120"/>
        <v>31500</v>
      </c>
      <c r="G207" s="292">
        <f t="shared" si="139"/>
        <v>-2.6239999999233987E-2</v>
      </c>
      <c r="K207" s="292">
        <f t="shared" ref="K207:K227" si="150">G207</f>
        <v>-2.6239999999233987E-2</v>
      </c>
      <c r="P207" s="292">
        <f t="shared" si="121"/>
        <v>-5.036152057383865E-2</v>
      </c>
      <c r="Q207" s="292">
        <f t="shared" si="122"/>
        <v>2.6743230316005381E-2</v>
      </c>
      <c r="R207" s="292">
        <f t="shared" si="123"/>
        <v>-2.3618290257833269E-2</v>
      </c>
      <c r="S207" s="377">
        <f t="shared" si="133"/>
        <v>38074.267200000002</v>
      </c>
      <c r="T207" s="294"/>
      <c r="U207" s="292">
        <f t="shared" si="140"/>
        <v>6.8733619681554223E-6</v>
      </c>
      <c r="V207" s="292">
        <f t="shared" ref="V207:V227" si="151">V$19</f>
        <v>1</v>
      </c>
      <c r="W207" s="292">
        <f t="shared" si="136"/>
        <v>6.8733619681554223E-6</v>
      </c>
      <c r="X207" s="247">
        <v>1E-4</v>
      </c>
      <c r="Z207" s="292">
        <f t="shared" si="124"/>
        <v>31500</v>
      </c>
      <c r="AA207" s="292">
        <f t="shared" si="125"/>
        <v>-2.5742482922816865E-2</v>
      </c>
      <c r="AD207" s="292">
        <f t="shared" si="145"/>
        <v>2.91978302887227E-2</v>
      </c>
      <c r="AF207" s="292">
        <f t="shared" si="137"/>
        <v>-4.9751707641712203E-4</v>
      </c>
      <c r="AG207" s="292">
        <f t="shared" si="141"/>
        <v>2.4752324132664045E-7</v>
      </c>
      <c r="AH207" s="292">
        <f t="shared" si="126"/>
        <v>-5.5437830287956687E-2</v>
      </c>
      <c r="AI207" s="292">
        <f t="shared" si="127"/>
        <v>1.22167637499768</v>
      </c>
      <c r="AJ207" s="292">
        <f t="shared" si="128"/>
        <v>-0.77328494224330346</v>
      </c>
      <c r="AK207" s="292">
        <f t="shared" si="129"/>
        <v>-0.19699147973662404</v>
      </c>
      <c r="AL207" s="292">
        <f t="shared" si="130"/>
        <v>-0.72650577397073346</v>
      </c>
      <c r="AM207" s="292">
        <f t="shared" si="131"/>
        <v>-0.3801211705591907</v>
      </c>
      <c r="AN207" s="292">
        <f t="shared" si="149"/>
        <v>5.7371886193386246</v>
      </c>
      <c r="AO207" s="292">
        <f t="shared" si="149"/>
        <v>5.7372209070338336</v>
      </c>
      <c r="AP207" s="292">
        <f t="shared" si="149"/>
        <v>5.7373482970743943</v>
      </c>
      <c r="AQ207" s="292">
        <f t="shared" si="149"/>
        <v>5.7378508141781586</v>
      </c>
      <c r="AR207" s="292">
        <f t="shared" si="149"/>
        <v>5.739831608568708</v>
      </c>
      <c r="AS207" s="292">
        <f t="shared" si="149"/>
        <v>5.7476164959311689</v>
      </c>
      <c r="AT207" s="292">
        <f t="shared" si="149"/>
        <v>5.7778745420525839</v>
      </c>
      <c r="AU207" s="292">
        <f t="shared" si="132"/>
        <v>5.8911736311118172</v>
      </c>
    </row>
    <row r="208" spans="1:47" s="292" customFormat="1" ht="12.95" customHeight="1" x14ac:dyDescent="0.2">
      <c r="A208" s="316" t="s">
        <v>75</v>
      </c>
      <c r="B208" s="246"/>
      <c r="C208" s="247">
        <v>53111.7045257586</v>
      </c>
      <c r="D208" s="247" t="s">
        <v>232</v>
      </c>
      <c r="E208" s="292">
        <f t="shared" si="119"/>
        <v>31543.942770136782</v>
      </c>
      <c r="F208" s="292">
        <f t="shared" si="120"/>
        <v>31544</v>
      </c>
      <c r="G208" s="292">
        <f t="shared" si="139"/>
        <v>-2.4629281397210434E-2</v>
      </c>
      <c r="K208" s="292">
        <f t="shared" si="150"/>
        <v>-2.4629281397210434E-2</v>
      </c>
      <c r="P208" s="292">
        <f t="shared" si="121"/>
        <v>-5.055861331339747E-2</v>
      </c>
      <c r="Q208" s="292">
        <f t="shared" si="122"/>
        <v>2.6936410818824315E-2</v>
      </c>
      <c r="R208" s="292">
        <f t="shared" si="123"/>
        <v>-2.3622202494573155E-2</v>
      </c>
      <c r="S208" s="377">
        <f t="shared" si="133"/>
        <v>38093.2045257586</v>
      </c>
      <c r="T208" s="294"/>
      <c r="U208" s="292">
        <f t="shared" si="140"/>
        <v>1.0142079161371059E-6</v>
      </c>
      <c r="V208" s="292">
        <f t="shared" si="151"/>
        <v>1</v>
      </c>
      <c r="W208" s="292">
        <f t="shared" si="136"/>
        <v>1.0142079161371059E-6</v>
      </c>
      <c r="X208" s="247">
        <v>2.0000000000000001E-4</v>
      </c>
      <c r="Z208" s="292">
        <f t="shared" si="124"/>
        <v>31544</v>
      </c>
      <c r="AA208" s="292">
        <f t="shared" si="125"/>
        <v>-2.5735202131712476E-2</v>
      </c>
      <c r="AD208" s="292">
        <f t="shared" si="145"/>
        <v>3.0944902838560336E-2</v>
      </c>
      <c r="AF208" s="292">
        <f t="shared" si="137"/>
        <v>1.1059207345020423E-3</v>
      </c>
      <c r="AG208" s="292">
        <f t="shared" si="141"/>
        <v>1.2230606710015369E-6</v>
      </c>
      <c r="AH208" s="292">
        <f t="shared" si="126"/>
        <v>-5.557418423577077E-2</v>
      </c>
      <c r="AI208" s="292">
        <f t="shared" si="127"/>
        <v>1.2227908721763696</v>
      </c>
      <c r="AJ208" s="292">
        <f t="shared" si="128"/>
        <v>-0.77687122397131625</v>
      </c>
      <c r="AK208" s="292">
        <f t="shared" si="129"/>
        <v>-0.19573013461352673</v>
      </c>
      <c r="AL208" s="292">
        <f t="shared" si="130"/>
        <v>-0.72083002735487489</v>
      </c>
      <c r="AM208" s="292">
        <f t="shared" si="131"/>
        <v>-0.37687673814068384</v>
      </c>
      <c r="AN208" s="292">
        <f t="shared" si="149"/>
        <v>5.7416234684915217</v>
      </c>
      <c r="AO208" s="292">
        <f t="shared" si="149"/>
        <v>5.7416559794882618</v>
      </c>
      <c r="AP208" s="292">
        <f t="shared" si="149"/>
        <v>5.741783907131798</v>
      </c>
      <c r="AQ208" s="292">
        <f t="shared" si="149"/>
        <v>5.742287194597397</v>
      </c>
      <c r="AR208" s="292">
        <f t="shared" si="149"/>
        <v>5.7442657328964204</v>
      </c>
      <c r="AS208" s="292">
        <f t="shared" si="149"/>
        <v>5.7520213083920719</v>
      </c>
      <c r="AT208" s="292">
        <f t="shared" si="149"/>
        <v>5.7820913962271305</v>
      </c>
      <c r="AU208" s="292">
        <f t="shared" si="132"/>
        <v>5.8944829199002999</v>
      </c>
    </row>
    <row r="209" spans="1:47" s="292" customFormat="1" ht="12.95" customHeight="1" x14ac:dyDescent="0.2">
      <c r="A209" s="44" t="s">
        <v>90</v>
      </c>
      <c r="B209" s="380" t="s">
        <v>30</v>
      </c>
      <c r="C209" s="381">
        <v>53407.5726</v>
      </c>
      <c r="D209" s="247" t="s">
        <v>232</v>
      </c>
      <c r="E209" s="292">
        <f t="shared" si="119"/>
        <v>32231.437023146074</v>
      </c>
      <c r="F209" s="292">
        <f t="shared" si="120"/>
        <v>32231.5</v>
      </c>
      <c r="G209" s="292">
        <f t="shared" si="139"/>
        <v>-2.7102539999759756E-2</v>
      </c>
      <c r="K209" s="292">
        <f t="shared" si="150"/>
        <v>-2.7102539999759756E-2</v>
      </c>
      <c r="P209" s="292">
        <f t="shared" si="121"/>
        <v>-5.3589586438675917E-2</v>
      </c>
      <c r="Q209" s="292">
        <f t="shared" si="122"/>
        <v>2.998601157065145E-2</v>
      </c>
      <c r="R209" s="292">
        <f t="shared" si="123"/>
        <v>-2.3603574868024467E-2</v>
      </c>
      <c r="S209" s="377">
        <f t="shared" si="133"/>
        <v>38389.0726</v>
      </c>
      <c r="T209" s="294"/>
      <c r="U209" s="292">
        <f t="shared" si="140"/>
        <v>1.2242756993099349E-5</v>
      </c>
      <c r="V209" s="292">
        <f t="shared" si="151"/>
        <v>1</v>
      </c>
      <c r="W209" s="292">
        <f t="shared" si="136"/>
        <v>1.2242756993099349E-5</v>
      </c>
      <c r="X209" s="381">
        <v>2.9999999999999997E-4</v>
      </c>
      <c r="Z209" s="292">
        <f t="shared" si="124"/>
        <v>32231.5</v>
      </c>
      <c r="AA209" s="292">
        <f t="shared" si="125"/>
        <v>-2.5469471524529518E-2</v>
      </c>
      <c r="AE209" s="292">
        <f t="shared" ref="AE209:AE240" si="152">+G209-AH209</f>
        <v>3.0472212401660835E-2</v>
      </c>
      <c r="AF209" s="292">
        <f t="shared" si="137"/>
        <v>-1.6330684752302385E-3</v>
      </c>
      <c r="AG209" s="292">
        <f t="shared" si="141"/>
        <v>2.6669126447908162E-6</v>
      </c>
      <c r="AH209" s="292">
        <f t="shared" si="126"/>
        <v>-5.7574752401420591E-2</v>
      </c>
      <c r="AI209" s="292">
        <f t="shared" si="127"/>
        <v>1.239480836933571</v>
      </c>
      <c r="AJ209" s="292">
        <f t="shared" si="128"/>
        <v>-0.83031900485761911</v>
      </c>
      <c r="AK209" s="292">
        <f t="shared" si="129"/>
        <v>-0.17491422773043136</v>
      </c>
      <c r="AL209" s="292">
        <f t="shared" si="130"/>
        <v>-0.63083163748299087</v>
      </c>
      <c r="AM209" s="292">
        <f t="shared" si="131"/>
        <v>-0.32630947563479212</v>
      </c>
      <c r="AN209" s="292">
        <f t="shared" si="149"/>
        <v>5.8114291225874934</v>
      </c>
      <c r="AO209" s="292">
        <f t="shared" si="149"/>
        <v>5.8114643121153895</v>
      </c>
      <c r="AP209" s="292">
        <f t="shared" si="149"/>
        <v>5.8115975158363016</v>
      </c>
      <c r="AQ209" s="292">
        <f t="shared" si="149"/>
        <v>5.8121016530023493</v>
      </c>
      <c r="AR209" s="292">
        <f t="shared" si="149"/>
        <v>5.814008495023324</v>
      </c>
      <c r="AS209" s="292">
        <f t="shared" si="149"/>
        <v>5.8212043574390719</v>
      </c>
      <c r="AT209" s="292">
        <f t="shared" si="149"/>
        <v>5.8481332779959621</v>
      </c>
      <c r="AU209" s="292">
        <f t="shared" si="132"/>
        <v>5.9461905572203371</v>
      </c>
    </row>
    <row r="210" spans="1:47" s="292" customFormat="1" ht="12.95" customHeight="1" x14ac:dyDescent="0.2">
      <c r="A210" s="44" t="s">
        <v>89</v>
      </c>
      <c r="B210" s="380" t="s">
        <v>30</v>
      </c>
      <c r="C210" s="381">
        <v>53410.586499999998</v>
      </c>
      <c r="D210" s="247" t="s">
        <v>232</v>
      </c>
      <c r="E210" s="292">
        <f t="shared" si="119"/>
        <v>32238.440275979134</v>
      </c>
      <c r="F210" s="292">
        <f t="shared" si="120"/>
        <v>32238.5</v>
      </c>
      <c r="G210" s="292">
        <f t="shared" si="139"/>
        <v>-2.5702660001115873E-2</v>
      </c>
      <c r="K210" s="292">
        <f t="shared" si="150"/>
        <v>-2.5702660001115873E-2</v>
      </c>
      <c r="P210" s="292">
        <f t="shared" si="121"/>
        <v>-5.3619967537246183E-2</v>
      </c>
      <c r="Q210" s="292">
        <f t="shared" si="122"/>
        <v>3.0017363224371985E-2</v>
      </c>
      <c r="R210" s="292">
        <f t="shared" si="123"/>
        <v>-2.3602604312874198E-2</v>
      </c>
      <c r="S210" s="377">
        <f t="shared" si="133"/>
        <v>38392.086499999998</v>
      </c>
      <c r="T210" s="294"/>
      <c r="U210" s="292">
        <f t="shared" si="140"/>
        <v>4.4102338937162169E-6</v>
      </c>
      <c r="V210" s="292">
        <f t="shared" si="151"/>
        <v>1</v>
      </c>
      <c r="W210" s="292">
        <f t="shared" si="136"/>
        <v>4.4102338937162169E-6</v>
      </c>
      <c r="X210" s="381">
        <v>6.9999999999999999E-4</v>
      </c>
      <c r="Z210" s="292">
        <f t="shared" si="124"/>
        <v>32238.5</v>
      </c>
      <c r="AA210" s="292">
        <f t="shared" si="125"/>
        <v>-2.546525397151421E-2</v>
      </c>
      <c r="AE210" s="292">
        <f t="shared" si="152"/>
        <v>3.189116261697731E-2</v>
      </c>
      <c r="AF210" s="292">
        <f t="shared" si="137"/>
        <v>-2.374060296016639E-4</v>
      </c>
      <c r="AG210" s="292">
        <f t="shared" si="141"/>
        <v>5.6361622891226121E-8</v>
      </c>
      <c r="AH210" s="292">
        <f t="shared" si="126"/>
        <v>-5.7593822618093184E-2</v>
      </c>
      <c r="AI210" s="292">
        <f t="shared" si="127"/>
        <v>1.2396431828775789</v>
      </c>
      <c r="AJ210" s="292">
        <f t="shared" si="128"/>
        <v>-0.83083622082604669</v>
      </c>
      <c r="AK210" s="292">
        <f t="shared" si="129"/>
        <v>-0.17469173770170154</v>
      </c>
      <c r="AL210" s="292">
        <f t="shared" si="130"/>
        <v>-0.62990290085724177</v>
      </c>
      <c r="AM210" s="292">
        <f t="shared" si="131"/>
        <v>-0.32579574017952767</v>
      </c>
      <c r="AN210" s="292">
        <f t="shared" si="149"/>
        <v>5.8121446636675005</v>
      </c>
      <c r="AO210" s="292">
        <f t="shared" si="149"/>
        <v>5.8121798715709412</v>
      </c>
      <c r="AP210" s="292">
        <f t="shared" si="149"/>
        <v>5.8123130962595608</v>
      </c>
      <c r="AQ210" s="292">
        <f t="shared" si="149"/>
        <v>5.8128171291070823</v>
      </c>
      <c r="AR210" s="292">
        <f t="shared" si="149"/>
        <v>5.8147228847213892</v>
      </c>
      <c r="AS210" s="292">
        <f t="shared" si="149"/>
        <v>5.8219120808309235</v>
      </c>
      <c r="AT210" s="292">
        <f t="shared" si="149"/>
        <v>5.8488071180686232</v>
      </c>
      <c r="AU210" s="292">
        <f t="shared" si="132"/>
        <v>5.9467170349821412</v>
      </c>
    </row>
    <row r="211" spans="1:47" s="292" customFormat="1" ht="12.95" customHeight="1" x14ac:dyDescent="0.2">
      <c r="A211" s="44" t="s">
        <v>95</v>
      </c>
      <c r="B211" s="97" t="s">
        <v>32</v>
      </c>
      <c r="C211" s="12">
        <v>53414.674500000001</v>
      </c>
      <c r="D211" s="247" t="s">
        <v>232</v>
      </c>
      <c r="E211" s="292">
        <f t="shared" si="119"/>
        <v>32247.939362737685</v>
      </c>
      <c r="F211" s="292">
        <f t="shared" si="120"/>
        <v>32248</v>
      </c>
      <c r="G211" s="292">
        <f t="shared" si="139"/>
        <v>-2.6095679997524712E-2</v>
      </c>
      <c r="K211" s="292">
        <f t="shared" si="150"/>
        <v>-2.6095679997524712E-2</v>
      </c>
      <c r="P211" s="292">
        <f t="shared" si="121"/>
        <v>-5.366118325868699E-2</v>
      </c>
      <c r="Q211" s="292">
        <f t="shared" si="122"/>
        <v>3.0059921608050974E-2</v>
      </c>
      <c r="R211" s="292">
        <f t="shared" si="123"/>
        <v>-2.3601261650636016E-2</v>
      </c>
      <c r="S211" s="377">
        <f t="shared" si="133"/>
        <v>38396.174500000001</v>
      </c>
      <c r="T211" s="294"/>
      <c r="U211" s="292">
        <f t="shared" si="140"/>
        <v>6.2221228892949382E-6</v>
      </c>
      <c r="V211" s="292">
        <f t="shared" si="151"/>
        <v>1</v>
      </c>
      <c r="W211" s="292">
        <f t="shared" si="136"/>
        <v>6.2221228892949382E-6</v>
      </c>
      <c r="X211" s="12">
        <v>5.0000000000000001E-4</v>
      </c>
      <c r="Z211" s="292">
        <f t="shared" si="124"/>
        <v>32248</v>
      </c>
      <c r="AA211" s="292">
        <f t="shared" si="125"/>
        <v>-2.5459480100866745E-2</v>
      </c>
      <c r="AE211" s="292">
        <f t="shared" si="152"/>
        <v>3.1523980439217607E-2</v>
      </c>
      <c r="AF211" s="292">
        <f t="shared" si="137"/>
        <v>-6.3619989665796711E-4</v>
      </c>
      <c r="AG211" s="292">
        <f t="shared" si="141"/>
        <v>4.0475030850760803E-7</v>
      </c>
      <c r="AH211" s="292">
        <f t="shared" si="126"/>
        <v>-5.7619660436742319E-2</v>
      </c>
      <c r="AI211" s="292">
        <f t="shared" si="127"/>
        <v>1.2398632466614861</v>
      </c>
      <c r="AJ211" s="292">
        <f t="shared" si="128"/>
        <v>-0.83153722638082106</v>
      </c>
      <c r="AK211" s="292">
        <f t="shared" si="129"/>
        <v>-0.17438945272563913</v>
      </c>
      <c r="AL211" s="292">
        <f t="shared" si="130"/>
        <v>-0.62864208382791098</v>
      </c>
      <c r="AM211" s="292">
        <f t="shared" si="131"/>
        <v>-0.32509856139672016</v>
      </c>
      <c r="AN211" s="292">
        <f t="shared" ref="AN211:AT220" si="153">$AU211+$AB$7*SIN(AO211)</f>
        <v>5.8131159048190666</v>
      </c>
      <c r="AO211" s="292">
        <f t="shared" si="153"/>
        <v>5.8131511373427669</v>
      </c>
      <c r="AP211" s="292">
        <f t="shared" si="153"/>
        <v>5.8132843893595112</v>
      </c>
      <c r="AQ211" s="292">
        <f t="shared" si="153"/>
        <v>5.8137882768627449</v>
      </c>
      <c r="AR211" s="292">
        <f t="shared" si="153"/>
        <v>5.8156925465068818</v>
      </c>
      <c r="AS211" s="292">
        <f t="shared" si="153"/>
        <v>5.8228726648830804</v>
      </c>
      <c r="AT211" s="292">
        <f t="shared" si="153"/>
        <v>5.8497216587101564</v>
      </c>
      <c r="AU211" s="292">
        <f t="shared" si="132"/>
        <v>5.9474315405160185</v>
      </c>
    </row>
    <row r="212" spans="1:47" s="292" customFormat="1" ht="12.95" customHeight="1" x14ac:dyDescent="0.2">
      <c r="A212" s="44" t="s">
        <v>95</v>
      </c>
      <c r="B212" s="97" t="s">
        <v>30</v>
      </c>
      <c r="C212" s="12">
        <v>53430.813600000001</v>
      </c>
      <c r="D212" s="247" t="s">
        <v>232</v>
      </c>
      <c r="E212" s="292">
        <f t="shared" si="119"/>
        <v>32285.441004397373</v>
      </c>
      <c r="F212" s="292">
        <f t="shared" si="120"/>
        <v>32285.5</v>
      </c>
      <c r="G212" s="292">
        <f t="shared" si="139"/>
        <v>-2.5389180002093781E-2</v>
      </c>
      <c r="K212" s="292">
        <f t="shared" si="150"/>
        <v>-2.5389180002093781E-2</v>
      </c>
      <c r="P212" s="292">
        <f t="shared" si="121"/>
        <v>-5.3823699325532666E-2</v>
      </c>
      <c r="Q212" s="292">
        <f t="shared" si="122"/>
        <v>3.022802441594892E-2</v>
      </c>
      <c r="R212" s="292">
        <f t="shared" si="123"/>
        <v>-2.3595674909583746E-2</v>
      </c>
      <c r="S212" s="377">
        <f t="shared" si="133"/>
        <v>38412.313600000001</v>
      </c>
      <c r="T212" s="294"/>
      <c r="U212" s="292">
        <f t="shared" si="140"/>
        <v>3.2166605168594297E-6</v>
      </c>
      <c r="V212" s="292">
        <f t="shared" si="151"/>
        <v>1</v>
      </c>
      <c r="W212" s="292">
        <f t="shared" si="136"/>
        <v>3.2166605168594297E-6</v>
      </c>
      <c r="X212" s="12">
        <v>5.9999999999999995E-4</v>
      </c>
      <c r="Z212" s="292">
        <f t="shared" si="124"/>
        <v>32285.5</v>
      </c>
      <c r="AA212" s="292">
        <f t="shared" si="125"/>
        <v>-2.5436124655399017E-2</v>
      </c>
      <c r="AE212" s="292">
        <f t="shared" si="152"/>
        <v>3.233198509603985E-2</v>
      </c>
      <c r="AF212" s="292">
        <f t="shared" si="137"/>
        <v>4.694465330523645E-5</v>
      </c>
      <c r="AG212" s="292">
        <f t="shared" si="141"/>
        <v>2.2038004739488478E-9</v>
      </c>
      <c r="AH212" s="292">
        <f t="shared" si="126"/>
        <v>-5.7721165098133631E-2</v>
      </c>
      <c r="AI212" s="292">
        <f t="shared" si="127"/>
        <v>1.2407289482367183</v>
      </c>
      <c r="AJ212" s="292">
        <f t="shared" si="128"/>
        <v>-0.83429383993756046</v>
      </c>
      <c r="AK212" s="292">
        <f t="shared" si="129"/>
        <v>-0.17319247039574265</v>
      </c>
      <c r="AL212" s="292">
        <f t="shared" si="130"/>
        <v>-0.62366081335562107</v>
      </c>
      <c r="AM212" s="292">
        <f t="shared" si="131"/>
        <v>-0.32234691555047329</v>
      </c>
      <c r="AN212" s="292">
        <f t="shared" si="153"/>
        <v>5.8169514301241403</v>
      </c>
      <c r="AO212" s="292">
        <f t="shared" si="153"/>
        <v>5.8169867562324606</v>
      </c>
      <c r="AP212" s="292">
        <f t="shared" si="153"/>
        <v>5.8171201033836653</v>
      </c>
      <c r="AQ212" s="292">
        <f t="shared" si="153"/>
        <v>5.8176233746895267</v>
      </c>
      <c r="AR212" s="292">
        <f t="shared" si="153"/>
        <v>5.819521648658089</v>
      </c>
      <c r="AS212" s="292">
        <f t="shared" si="153"/>
        <v>5.8266655903644811</v>
      </c>
      <c r="AT212" s="292">
        <f t="shared" si="153"/>
        <v>5.8533321736597133</v>
      </c>
      <c r="AU212" s="292">
        <f t="shared" si="132"/>
        <v>5.9502519570971115</v>
      </c>
    </row>
    <row r="213" spans="1:47" s="292" customFormat="1" ht="12.95" customHeight="1" x14ac:dyDescent="0.2">
      <c r="A213" s="44" t="s">
        <v>95</v>
      </c>
      <c r="B213" s="97" t="s">
        <v>30</v>
      </c>
      <c r="C213" s="12">
        <v>53431.6711</v>
      </c>
      <c r="D213" s="247" t="s">
        <v>232</v>
      </c>
      <c r="E213" s="292">
        <f t="shared" ref="E213:E276" si="154">+(C213-C$7)/C$8</f>
        <v>32287.433535438329</v>
      </c>
      <c r="F213" s="292">
        <f t="shared" ref="F213:F276" si="155">ROUND(2*E213,0)/2</f>
        <v>32287.5</v>
      </c>
      <c r="G213" s="292">
        <f t="shared" si="139"/>
        <v>-2.8603500002645887E-2</v>
      </c>
      <c r="K213" s="292">
        <f t="shared" si="150"/>
        <v>-2.8603500002645887E-2</v>
      </c>
      <c r="P213" s="292">
        <f t="shared" ref="P213:P276" si="156">H$5*SIN(RADIANS(H$6*F213+H$7))</f>
        <v>-5.3832358879420936E-2</v>
      </c>
      <c r="Q213" s="292">
        <f t="shared" ref="Q213:Q276" si="157">+H$2+H$3*$F213+H$4*$F213^2</f>
        <v>3.0236994793142277E-2</v>
      </c>
      <c r="R213" s="292">
        <f t="shared" ref="R213:R276" si="158">P213+Q213</f>
        <v>-2.3595364086278658E-2</v>
      </c>
      <c r="S213" s="377">
        <f t="shared" si="133"/>
        <v>38413.1711</v>
      </c>
      <c r="T213" s="294"/>
      <c r="U213" s="292">
        <f t="shared" si="140"/>
        <v>2.5081425356807423E-5</v>
      </c>
      <c r="V213" s="292">
        <f t="shared" si="151"/>
        <v>1</v>
      </c>
      <c r="W213" s="292">
        <f t="shared" si="136"/>
        <v>2.5081425356807423E-5</v>
      </c>
      <c r="X213" s="12">
        <v>5.9999999999999995E-4</v>
      </c>
      <c r="Z213" s="292">
        <f t="shared" ref="Z213:Z276" si="159">F213</f>
        <v>32287.5</v>
      </c>
      <c r="AA213" s="292">
        <f t="shared" ref="AA213:AA276" si="160">AB$3+AB$4*Z213+AB$5*Z213^2+AH213</f>
        <v>-2.5434853713557831E-2</v>
      </c>
      <c r="AE213" s="292">
        <f t="shared" si="152"/>
        <v>2.912305681619716E-2</v>
      </c>
      <c r="AF213" s="292">
        <f t="shared" si="137"/>
        <v>-3.1686462890880562E-3</v>
      </c>
      <c r="AG213" s="292">
        <f t="shared" si="141"/>
        <v>1.004031930535151E-5</v>
      </c>
      <c r="AH213" s="292">
        <f t="shared" ref="AH213:AH276" si="161">$AB$6*($AB$11/AI213*AJ213+$AB$12)</f>
        <v>-5.7726556818843047E-2</v>
      </c>
      <c r="AI213" s="292">
        <f t="shared" ref="AI213:AI276" si="162">1+$AB$7*COS(AL213)</f>
        <v>1.2407749851685028</v>
      </c>
      <c r="AJ213" s="292">
        <f t="shared" ref="AJ213:AJ276" si="163">SIN(AL213+RADIANS($AB$9))</f>
        <v>-0.83444038595637826</v>
      </c>
      <c r="AK213" s="292">
        <f t="shared" ref="AK213:AK276" si="164">$AB$7*SIN(AL213)</f>
        <v>-0.17312846339653112</v>
      </c>
      <c r="AL213" s="292">
        <f t="shared" ref="AL213:AL276" si="165">2*ATAN(AM213)</f>
        <v>-0.62339495052712091</v>
      </c>
      <c r="AM213" s="292">
        <f t="shared" ref="AM213:AM276" si="166">SQRT((1+$AB$7)/(1-$AB$7))*TAN(AN213/2)</f>
        <v>-0.32220017784763288</v>
      </c>
      <c r="AN213" s="292">
        <f t="shared" si="153"/>
        <v>5.8171560665351887</v>
      </c>
      <c r="AO213" s="292">
        <f t="shared" si="153"/>
        <v>5.8171913974722784</v>
      </c>
      <c r="AP213" s="292">
        <f t="shared" si="153"/>
        <v>5.8173247491240394</v>
      </c>
      <c r="AQ213" s="292">
        <f t="shared" si="153"/>
        <v>5.8178279856588428</v>
      </c>
      <c r="AR213" s="292">
        <f t="shared" si="153"/>
        <v>5.8197259340306511</v>
      </c>
      <c r="AS213" s="292">
        <f t="shared" si="153"/>
        <v>5.8268679309419529</v>
      </c>
      <c r="AT213" s="292">
        <f t="shared" si="153"/>
        <v>5.8535247561685084</v>
      </c>
      <c r="AU213" s="292">
        <f t="shared" ref="AU213:AU276" si="167">RADIANS($AB$9)+$AB$18*(F213-AB$15)</f>
        <v>5.9504023793147693</v>
      </c>
    </row>
    <row r="214" spans="1:47" s="292" customFormat="1" ht="12.95" customHeight="1" x14ac:dyDescent="0.2">
      <c r="A214" s="44" t="s">
        <v>95</v>
      </c>
      <c r="B214" s="97" t="s">
        <v>32</v>
      </c>
      <c r="C214" s="12">
        <v>53432.751499999998</v>
      </c>
      <c r="D214" s="247" t="s">
        <v>232</v>
      </c>
      <c r="E214" s="292">
        <f t="shared" si="154"/>
        <v>32289.944008367369</v>
      </c>
      <c r="F214" s="292">
        <f t="shared" si="155"/>
        <v>32290</v>
      </c>
      <c r="G214" s="292">
        <f t="shared" si="139"/>
        <v>-2.4096400004054885E-2</v>
      </c>
      <c r="K214" s="292">
        <f t="shared" si="150"/>
        <v>-2.4096400004054885E-2</v>
      </c>
      <c r="P214" s="292">
        <f t="shared" si="156"/>
        <v>-5.3843182185579042E-2</v>
      </c>
      <c r="Q214" s="292">
        <f t="shared" si="157"/>
        <v>3.0248208461579378E-2</v>
      </c>
      <c r="R214" s="292">
        <f t="shared" si="158"/>
        <v>-2.3594973723999664E-2</v>
      </c>
      <c r="S214" s="377">
        <f t="shared" si="133"/>
        <v>38414.251499999998</v>
      </c>
      <c r="T214" s="294"/>
      <c r="U214" s="292">
        <f t="shared" si="140"/>
        <v>2.5142831433001727E-7</v>
      </c>
      <c r="V214" s="292">
        <f t="shared" si="151"/>
        <v>1</v>
      </c>
      <c r="W214" s="292">
        <f t="shared" si="136"/>
        <v>2.5142831433001727E-7</v>
      </c>
      <c r="X214" s="12">
        <v>6.9999999999999999E-4</v>
      </c>
      <c r="Z214" s="292">
        <f t="shared" si="159"/>
        <v>32290</v>
      </c>
      <c r="AA214" s="292">
        <f t="shared" si="160"/>
        <v>-2.5433261425375532E-2</v>
      </c>
      <c r="AE214" s="292">
        <f t="shared" si="152"/>
        <v>3.3636893347067265E-2</v>
      </c>
      <c r="AF214" s="292">
        <f t="shared" si="137"/>
        <v>1.3368614213206467E-3</v>
      </c>
      <c r="AG214" s="292">
        <f t="shared" si="141"/>
        <v>1.7871984598154596E-6</v>
      </c>
      <c r="AH214" s="292">
        <f t="shared" si="161"/>
        <v>-5.773329335112215E-2</v>
      </c>
      <c r="AI214" s="292">
        <f t="shared" si="162"/>
        <v>1.2408325121987283</v>
      </c>
      <c r="AJ214" s="292">
        <f t="shared" si="163"/>
        <v>-0.83462350081058856</v>
      </c>
      <c r="AK214" s="292">
        <f t="shared" si="164"/>
        <v>-0.17304843076140927</v>
      </c>
      <c r="AL214" s="292">
        <f t="shared" si="165"/>
        <v>-0.62306259426264143</v>
      </c>
      <c r="AM214" s="292">
        <f t="shared" si="166"/>
        <v>-0.32201675809158115</v>
      </c>
      <c r="AN214" s="292">
        <f t="shared" si="153"/>
        <v>5.8174118727160318</v>
      </c>
      <c r="AO214" s="292">
        <f t="shared" si="153"/>
        <v>5.817447209665831</v>
      </c>
      <c r="AP214" s="292">
        <f t="shared" si="153"/>
        <v>5.8175805668613769</v>
      </c>
      <c r="AQ214" s="292">
        <f t="shared" si="153"/>
        <v>5.8180837596603361</v>
      </c>
      <c r="AR214" s="292">
        <f t="shared" si="153"/>
        <v>5.8199813002063365</v>
      </c>
      <c r="AS214" s="292">
        <f t="shared" si="153"/>
        <v>5.8271208639376351</v>
      </c>
      <c r="AT214" s="292">
        <f t="shared" si="153"/>
        <v>5.8537654873869407</v>
      </c>
      <c r="AU214" s="292">
        <f t="shared" si="167"/>
        <v>5.9505904070868425</v>
      </c>
    </row>
    <row r="215" spans="1:47" s="292" customFormat="1" ht="12.95" customHeight="1" x14ac:dyDescent="0.2">
      <c r="A215" s="44" t="s">
        <v>95</v>
      </c>
      <c r="B215" s="97" t="s">
        <v>32</v>
      </c>
      <c r="C215" s="12">
        <v>53433.609600000003</v>
      </c>
      <c r="D215" s="247" t="s">
        <v>232</v>
      </c>
      <c r="E215" s="292">
        <f t="shared" si="154"/>
        <v>32291.937933599158</v>
      </c>
      <c r="F215" s="292">
        <f t="shared" si="155"/>
        <v>32292</v>
      </c>
      <c r="G215" s="292">
        <f t="shared" si="139"/>
        <v>-2.6710719997936394E-2</v>
      </c>
      <c r="K215" s="292">
        <f t="shared" si="150"/>
        <v>-2.6710719997936394E-2</v>
      </c>
      <c r="P215" s="292">
        <f t="shared" si="156"/>
        <v>-5.3851839921385376E-2</v>
      </c>
      <c r="Q215" s="292">
        <f t="shared" si="157"/>
        <v>3.0257179953885376E-2</v>
      </c>
      <c r="R215" s="292">
        <f t="shared" si="158"/>
        <v>-2.3594659967500001E-2</v>
      </c>
      <c r="S215" s="377">
        <f t="shared" ref="S215:S278" si="168">+C215-15018.5</f>
        <v>38415.109600000003</v>
      </c>
      <c r="T215" s="294"/>
      <c r="U215" s="292">
        <f t="shared" si="140"/>
        <v>9.7098301132832572E-6</v>
      </c>
      <c r="V215" s="292">
        <f t="shared" si="151"/>
        <v>1</v>
      </c>
      <c r="W215" s="292">
        <f t="shared" si="136"/>
        <v>9.7098301132832572E-6</v>
      </c>
      <c r="X215" s="12">
        <v>5.0000000000000001E-4</v>
      </c>
      <c r="Z215" s="292">
        <f t="shared" si="159"/>
        <v>32292</v>
      </c>
      <c r="AA215" s="292">
        <f t="shared" si="160"/>
        <v>-2.5431984705450057E-2</v>
      </c>
      <c r="AE215" s="292">
        <f t="shared" si="152"/>
        <v>3.1027960083447922E-2</v>
      </c>
      <c r="AF215" s="292">
        <f t="shared" si="137"/>
        <v>-1.2787352924863368E-3</v>
      </c>
      <c r="AG215" s="292">
        <f t="shared" si="141"/>
        <v>1.6351639482501173E-6</v>
      </c>
      <c r="AH215" s="292">
        <f t="shared" si="161"/>
        <v>-5.7738680081384317E-2</v>
      </c>
      <c r="AI215" s="292">
        <f t="shared" si="162"/>
        <v>1.240878518505645</v>
      </c>
      <c r="AJ215" s="292">
        <f t="shared" si="163"/>
        <v>-0.83476993852645776</v>
      </c>
      <c r="AK215" s="292">
        <f t="shared" si="164"/>
        <v>-0.17298438554812529</v>
      </c>
      <c r="AL215" s="292">
        <f t="shared" si="165"/>
        <v>-0.62279668707420532</v>
      </c>
      <c r="AM215" s="292">
        <f t="shared" si="166"/>
        <v>-0.32187002418329574</v>
      </c>
      <c r="AN215" s="292">
        <f t="shared" si="153"/>
        <v>5.8176165261915864</v>
      </c>
      <c r="AO215" s="292">
        <f t="shared" si="153"/>
        <v>5.8176518679329368</v>
      </c>
      <c r="AP215" s="292">
        <f t="shared" si="153"/>
        <v>5.8177852294979475</v>
      </c>
      <c r="AQ215" s="292">
        <f t="shared" si="153"/>
        <v>5.8182883870905586</v>
      </c>
      <c r="AR215" s="292">
        <f t="shared" si="153"/>
        <v>5.820185600712021</v>
      </c>
      <c r="AS215" s="292">
        <f t="shared" si="153"/>
        <v>5.8273232161507824</v>
      </c>
      <c r="AT215" s="292">
        <f t="shared" si="153"/>
        <v>5.8539580748264726</v>
      </c>
      <c r="AU215" s="292">
        <f t="shared" si="167"/>
        <v>5.9507408293045003</v>
      </c>
    </row>
    <row r="216" spans="1:47" s="292" customFormat="1" ht="12.95" customHeight="1" x14ac:dyDescent="0.2">
      <c r="A216" s="44" t="s">
        <v>95</v>
      </c>
      <c r="B216" s="97" t="s">
        <v>30</v>
      </c>
      <c r="C216" s="12">
        <v>53433.824200000003</v>
      </c>
      <c r="D216" s="247" t="s">
        <v>232</v>
      </c>
      <c r="E216" s="292">
        <f t="shared" si="154"/>
        <v>32292.436589180954</v>
      </c>
      <c r="F216" s="292">
        <f t="shared" si="155"/>
        <v>32292.5</v>
      </c>
      <c r="G216" s="292">
        <f t="shared" si="139"/>
        <v>-2.728930000012042E-2</v>
      </c>
      <c r="K216" s="292">
        <f t="shared" si="150"/>
        <v>-2.728930000012042E-2</v>
      </c>
      <c r="P216" s="292">
        <f t="shared" si="156"/>
        <v>-5.3854004229053343E-2</v>
      </c>
      <c r="Q216" s="292">
        <f t="shared" si="157"/>
        <v>3.0259422904400243E-2</v>
      </c>
      <c r="R216" s="292">
        <f t="shared" si="158"/>
        <v>-2.3594581324653099E-2</v>
      </c>
      <c r="S216" s="377">
        <f t="shared" si="168"/>
        <v>38415.324200000003</v>
      </c>
      <c r="T216" s="294"/>
      <c r="U216" s="292">
        <f t="shared" si="140"/>
        <v>1.3650946090846992E-5</v>
      </c>
      <c r="V216" s="292">
        <f t="shared" si="151"/>
        <v>1</v>
      </c>
      <c r="W216" s="292">
        <f t="shared" si="136"/>
        <v>1.3650946090846992E-5</v>
      </c>
      <c r="X216" s="12">
        <v>5.9999999999999995E-4</v>
      </c>
      <c r="Z216" s="292">
        <f t="shared" si="159"/>
        <v>32292.5</v>
      </c>
      <c r="AA216" s="292">
        <f t="shared" si="160"/>
        <v>-2.543166512409388E-2</v>
      </c>
      <c r="AE216" s="292">
        <f t="shared" si="152"/>
        <v>3.0450726417151644E-2</v>
      </c>
      <c r="AF216" s="292">
        <f t="shared" si="137"/>
        <v>-1.8576348760265399E-3</v>
      </c>
      <c r="AG216" s="292">
        <f t="shared" si="141"/>
        <v>3.4508073326301383E-6</v>
      </c>
      <c r="AH216" s="292">
        <f t="shared" si="161"/>
        <v>-5.7740026417272064E-2</v>
      </c>
      <c r="AI216" s="292">
        <f t="shared" si="162"/>
        <v>1.2408900179539446</v>
      </c>
      <c r="AJ216" s="292">
        <f t="shared" si="163"/>
        <v>-0.83480654042873759</v>
      </c>
      <c r="AK216" s="292">
        <f t="shared" si="164"/>
        <v>-0.17296837159170175</v>
      </c>
      <c r="AL216" s="292">
        <f t="shared" si="165"/>
        <v>-0.62273020719764338</v>
      </c>
      <c r="AM216" s="292">
        <f t="shared" si="166"/>
        <v>-0.32183334096948046</v>
      </c>
      <c r="AN216" s="292">
        <f t="shared" si="153"/>
        <v>5.8176676907450267</v>
      </c>
      <c r="AO216" s="292">
        <f t="shared" si="153"/>
        <v>5.8177030336816768</v>
      </c>
      <c r="AP216" s="292">
        <f t="shared" si="153"/>
        <v>5.8178363963299455</v>
      </c>
      <c r="AQ216" s="292">
        <f t="shared" si="153"/>
        <v>5.8183395450907316</v>
      </c>
      <c r="AR216" s="292">
        <f t="shared" si="153"/>
        <v>5.820236676888852</v>
      </c>
      <c r="AS216" s="292">
        <f t="shared" si="153"/>
        <v>5.8273738050116668</v>
      </c>
      <c r="AT216" s="292">
        <f t="shared" si="153"/>
        <v>5.8540062220285627</v>
      </c>
      <c r="AU216" s="292">
        <f t="shared" si="167"/>
        <v>5.9507784348589148</v>
      </c>
    </row>
    <row r="217" spans="1:47" s="292" customFormat="1" ht="12.95" customHeight="1" x14ac:dyDescent="0.2">
      <c r="A217" s="44" t="s">
        <v>95</v>
      </c>
      <c r="B217" s="97" t="s">
        <v>30</v>
      </c>
      <c r="C217" s="12">
        <v>53434.688600000001</v>
      </c>
      <c r="D217" s="247" t="s">
        <v>232</v>
      </c>
      <c r="E217" s="292">
        <f t="shared" si="154"/>
        <v>32294.445153416294</v>
      </c>
      <c r="F217" s="292">
        <f t="shared" si="155"/>
        <v>32294.5</v>
      </c>
      <c r="G217" s="292">
        <f t="shared" si="139"/>
        <v>-2.3603620000358205E-2</v>
      </c>
      <c r="K217" s="292">
        <f t="shared" si="150"/>
        <v>-2.3603620000358205E-2</v>
      </c>
      <c r="P217" s="292">
        <f t="shared" si="156"/>
        <v>-5.386266095452983E-2</v>
      </c>
      <c r="Q217" s="292">
        <f t="shared" si="157"/>
        <v>3.026839501621327E-2</v>
      </c>
      <c r="R217" s="292">
        <f t="shared" si="158"/>
        <v>-2.359426593831656E-2</v>
      </c>
      <c r="S217" s="377">
        <f t="shared" si="168"/>
        <v>38416.188600000001</v>
      </c>
      <c r="T217" s="294"/>
      <c r="U217" s="292">
        <f t="shared" si="140"/>
        <v>8.7498476678957648E-11</v>
      </c>
      <c r="V217" s="292">
        <f t="shared" si="151"/>
        <v>1</v>
      </c>
      <c r="W217" s="292">
        <f t="shared" si="136"/>
        <v>8.7498476678957648E-11</v>
      </c>
      <c r="X217" s="12">
        <v>2.9999999999999997E-4</v>
      </c>
      <c r="Z217" s="292">
        <f t="shared" si="159"/>
        <v>32294.5</v>
      </c>
      <c r="AA217" s="292">
        <f t="shared" si="160"/>
        <v>-2.5430385192910368E-2</v>
      </c>
      <c r="AE217" s="292">
        <f t="shared" si="152"/>
        <v>3.414179037349413E-2</v>
      </c>
      <c r="AF217" s="292">
        <f t="shared" si="137"/>
        <v>1.8267651925521627E-3</v>
      </c>
      <c r="AG217" s="292">
        <f t="shared" si="141"/>
        <v>3.3370710687201401E-6</v>
      </c>
      <c r="AH217" s="292">
        <f t="shared" si="161"/>
        <v>-5.7745410373852335E-2</v>
      </c>
      <c r="AI217" s="292">
        <f t="shared" si="162"/>
        <v>1.2409360072297104</v>
      </c>
      <c r="AJ217" s="292">
        <f t="shared" si="163"/>
        <v>-0.83495291791878157</v>
      </c>
      <c r="AK217" s="292">
        <f t="shared" si="164"/>
        <v>-0.17290430515502433</v>
      </c>
      <c r="AL217" s="292">
        <f t="shared" si="165"/>
        <v>-0.62246427537598459</v>
      </c>
      <c r="AM217" s="292">
        <f t="shared" si="166"/>
        <v>-0.32168660916668923</v>
      </c>
      <c r="AN217" s="292">
        <f t="shared" si="153"/>
        <v>5.817872353695936</v>
      </c>
      <c r="AO217" s="292">
        <f t="shared" si="153"/>
        <v>5.8179077014034331</v>
      </c>
      <c r="AP217" s="292">
        <f t="shared" si="153"/>
        <v>5.8180410683482782</v>
      </c>
      <c r="AQ217" s="292">
        <f t="shared" si="153"/>
        <v>5.8185441816607941</v>
      </c>
      <c r="AR217" s="292">
        <f t="shared" si="153"/>
        <v>5.8204409857967176</v>
      </c>
      <c r="AS217" s="292">
        <f t="shared" si="153"/>
        <v>5.827576163684645</v>
      </c>
      <c r="AT217" s="292">
        <f t="shared" si="153"/>
        <v>5.8541988122053068</v>
      </c>
      <c r="AU217" s="292">
        <f t="shared" si="167"/>
        <v>5.9509288570765735</v>
      </c>
    </row>
    <row r="218" spans="1:47" s="292" customFormat="1" ht="12.95" customHeight="1" x14ac:dyDescent="0.2">
      <c r="A218" s="44" t="s">
        <v>95</v>
      </c>
      <c r="B218" s="97" t="s">
        <v>32</v>
      </c>
      <c r="C218" s="12">
        <v>53436.6247</v>
      </c>
      <c r="D218" s="247" t="s">
        <v>232</v>
      </c>
      <c r="E218" s="292">
        <f t="shared" si="154"/>
        <v>32298.94397481385</v>
      </c>
      <c r="F218" s="292">
        <f t="shared" si="155"/>
        <v>32299</v>
      </c>
      <c r="G218" s="292">
        <f t="shared" si="139"/>
        <v>-2.4110840000503231E-2</v>
      </c>
      <c r="K218" s="292">
        <f t="shared" si="150"/>
        <v>-2.4110840000503231E-2</v>
      </c>
      <c r="P218" s="292">
        <f t="shared" si="156"/>
        <v>-5.3882135630905055E-2</v>
      </c>
      <c r="Q218" s="292">
        <f t="shared" si="157"/>
        <v>3.0288584079850592E-2</v>
      </c>
      <c r="R218" s="292">
        <f t="shared" si="158"/>
        <v>-2.3593551551054463E-2</v>
      </c>
      <c r="S218" s="377">
        <f t="shared" si="168"/>
        <v>38418.1247</v>
      </c>
      <c r="T218" s="294"/>
      <c r="U218" s="292">
        <f t="shared" si="140"/>
        <v>2.6758733993311014E-7</v>
      </c>
      <c r="V218" s="292">
        <f t="shared" si="151"/>
        <v>1</v>
      </c>
      <c r="W218" s="292">
        <f t="shared" si="136"/>
        <v>2.6758733993311014E-7</v>
      </c>
      <c r="X218" s="12">
        <v>6.9999999999999999E-4</v>
      </c>
      <c r="Z218" s="292">
        <f t="shared" si="159"/>
        <v>32299</v>
      </c>
      <c r="AA218" s="292">
        <f t="shared" si="160"/>
        <v>-2.5427495951697576E-2</v>
      </c>
      <c r="AE218" s="292">
        <f t="shared" si="152"/>
        <v>3.3646676159514999E-2</v>
      </c>
      <c r="AF218" s="292">
        <f t="shared" si="137"/>
        <v>1.3166559511943454E-3</v>
      </c>
      <c r="AG218" s="292">
        <f t="shared" si="141"/>
        <v>1.7335828938154866E-6</v>
      </c>
      <c r="AH218" s="292">
        <f t="shared" si="161"/>
        <v>-5.775751616001823E-2</v>
      </c>
      <c r="AI218" s="292">
        <f t="shared" si="162"/>
        <v>1.2410394332393939</v>
      </c>
      <c r="AJ218" s="292">
        <f t="shared" si="163"/>
        <v>-0.83528209096262329</v>
      </c>
      <c r="AK218" s="292">
        <f t="shared" si="164"/>
        <v>-0.17276009361125194</v>
      </c>
      <c r="AL218" s="292">
        <f t="shared" si="165"/>
        <v>-0.621865856753955</v>
      </c>
      <c r="AM218" s="292">
        <f t="shared" si="166"/>
        <v>-0.32135646876231344</v>
      </c>
      <c r="AN218" s="292">
        <f t="shared" si="153"/>
        <v>5.8183328730381758</v>
      </c>
      <c r="AO218" s="292">
        <f t="shared" si="153"/>
        <v>5.8183682314194458</v>
      </c>
      <c r="AP218" s="292">
        <f t="shared" si="153"/>
        <v>5.818501607818237</v>
      </c>
      <c r="AQ218" s="292">
        <f t="shared" si="153"/>
        <v>5.8190046406642795</v>
      </c>
      <c r="AR218" s="292">
        <f t="shared" si="153"/>
        <v>5.8209007054026172</v>
      </c>
      <c r="AS218" s="292">
        <f t="shared" si="153"/>
        <v>5.8280314895824166</v>
      </c>
      <c r="AT218" s="292">
        <f t="shared" si="153"/>
        <v>5.8546321481039438</v>
      </c>
      <c r="AU218" s="292">
        <f t="shared" si="167"/>
        <v>5.9512673070663045</v>
      </c>
    </row>
    <row r="219" spans="1:47" s="292" customFormat="1" ht="12.95" customHeight="1" x14ac:dyDescent="0.2">
      <c r="A219" s="44" t="s">
        <v>95</v>
      </c>
      <c r="B219" s="97" t="s">
        <v>32</v>
      </c>
      <c r="C219" s="12">
        <v>53438.777600000001</v>
      </c>
      <c r="D219" s="247" t="s">
        <v>232</v>
      </c>
      <c r="E219" s="292">
        <f t="shared" si="154"/>
        <v>32303.946563826197</v>
      </c>
      <c r="F219" s="292">
        <f t="shared" si="155"/>
        <v>32304</v>
      </c>
      <c r="G219" s="292">
        <f t="shared" si="139"/>
        <v>-2.2996640000201296E-2</v>
      </c>
      <c r="K219" s="292">
        <f t="shared" si="150"/>
        <v>-2.2996640000201296E-2</v>
      </c>
      <c r="P219" s="292">
        <f t="shared" si="156"/>
        <v>-5.3903769358476773E-2</v>
      </c>
      <c r="Q219" s="292">
        <f t="shared" si="157"/>
        <v>3.0311019315439294E-2</v>
      </c>
      <c r="R219" s="292">
        <f t="shared" si="158"/>
        <v>-2.3592750043037479E-2</v>
      </c>
      <c r="S219" s="377">
        <f t="shared" si="168"/>
        <v>38420.277600000001</v>
      </c>
      <c r="T219" s="294"/>
      <c r="U219" s="292">
        <f t="shared" si="140"/>
        <v>3.553471831701558E-7</v>
      </c>
      <c r="V219" s="292">
        <f t="shared" si="151"/>
        <v>1</v>
      </c>
      <c r="W219" s="292">
        <f t="shared" si="136"/>
        <v>3.553471831701558E-7</v>
      </c>
      <c r="X219" s="12">
        <v>4.0000000000000002E-4</v>
      </c>
      <c r="Z219" s="292">
        <f t="shared" si="159"/>
        <v>32304</v>
      </c>
      <c r="AA219" s="292">
        <f t="shared" si="160"/>
        <v>-2.5424270418844083E-2</v>
      </c>
      <c r="AE219" s="292">
        <f t="shared" si="152"/>
        <v>3.4774313846981944E-2</v>
      </c>
      <c r="AF219" s="292">
        <f t="shared" si="137"/>
        <v>2.4276304186427872E-3</v>
      </c>
      <c r="AG219" s="292">
        <f t="shared" si="141"/>
        <v>5.8933894495197542E-6</v>
      </c>
      <c r="AH219" s="292">
        <f t="shared" si="161"/>
        <v>-5.777095384718324E-2</v>
      </c>
      <c r="AI219" s="292">
        <f t="shared" si="162"/>
        <v>1.2411542699672342</v>
      </c>
      <c r="AJ219" s="292">
        <f t="shared" si="163"/>
        <v>-0.83564755217653752</v>
      </c>
      <c r="AK219" s="292">
        <f t="shared" si="164"/>
        <v>-0.17259975781416106</v>
      </c>
      <c r="AL219" s="292">
        <f t="shared" si="165"/>
        <v>-0.62120083027137996</v>
      </c>
      <c r="AM219" s="292">
        <f t="shared" si="166"/>
        <v>-0.32098965606759799</v>
      </c>
      <c r="AN219" s="292">
        <f t="shared" si="153"/>
        <v>5.8188446061578105</v>
      </c>
      <c r="AO219" s="292">
        <f t="shared" si="153"/>
        <v>5.8188799763002255</v>
      </c>
      <c r="AP219" s="292">
        <f t="shared" si="153"/>
        <v>5.8190133628566194</v>
      </c>
      <c r="AQ219" s="292">
        <f t="shared" si="153"/>
        <v>5.8195163051454619</v>
      </c>
      <c r="AR219" s="292">
        <f t="shared" si="153"/>
        <v>5.8214115448270727</v>
      </c>
      <c r="AS219" s="292">
        <f t="shared" si="153"/>
        <v>5.8285374378891559</v>
      </c>
      <c r="AT219" s="292">
        <f t="shared" si="153"/>
        <v>5.8551136454179247</v>
      </c>
      <c r="AU219" s="292">
        <f t="shared" si="167"/>
        <v>5.9516433626104508</v>
      </c>
    </row>
    <row r="220" spans="1:47" s="292" customFormat="1" ht="12.95" customHeight="1" x14ac:dyDescent="0.2">
      <c r="A220" s="44" t="s">
        <v>95</v>
      </c>
      <c r="B220" s="97" t="s">
        <v>32</v>
      </c>
      <c r="C220" s="12">
        <v>53439.636100000003</v>
      </c>
      <c r="D220" s="247" t="s">
        <v>232</v>
      </c>
      <c r="E220" s="292">
        <f t="shared" si="154"/>
        <v>32305.941418518523</v>
      </c>
      <c r="F220" s="292">
        <f t="shared" si="155"/>
        <v>32306</v>
      </c>
      <c r="G220" s="292">
        <f t="shared" si="139"/>
        <v>-2.5210959996911697E-2</v>
      </c>
      <c r="K220" s="292">
        <f t="shared" si="150"/>
        <v>-2.5210959996911697E-2</v>
      </c>
      <c r="P220" s="292">
        <f t="shared" si="156"/>
        <v>-5.3912421433821855E-2</v>
      </c>
      <c r="Q220" s="292">
        <f t="shared" si="157"/>
        <v>3.0319994276984619E-2</v>
      </c>
      <c r="R220" s="292">
        <f t="shared" si="158"/>
        <v>-2.3592427156837237E-2</v>
      </c>
      <c r="S220" s="377">
        <f t="shared" si="168"/>
        <v>38421.136100000003</v>
      </c>
      <c r="T220" s="294"/>
      <c r="U220" s="292">
        <f t="shared" si="140"/>
        <v>2.6196485543994985E-6</v>
      </c>
      <c r="V220" s="292">
        <f t="shared" si="151"/>
        <v>1</v>
      </c>
      <c r="W220" s="292">
        <f t="shared" si="136"/>
        <v>2.6196485543994985E-6</v>
      </c>
      <c r="X220" s="12">
        <v>5.0000000000000001E-4</v>
      </c>
      <c r="Z220" s="292">
        <f t="shared" si="159"/>
        <v>32306</v>
      </c>
      <c r="AA220" s="292">
        <f t="shared" si="160"/>
        <v>-2.5422975704736853E-2</v>
      </c>
      <c r="AE220" s="292">
        <f t="shared" si="152"/>
        <v>3.2565365036778302E-2</v>
      </c>
      <c r="AF220" s="292">
        <f t="shared" si="137"/>
        <v>2.1201570782515555E-4</v>
      </c>
      <c r="AG220" s="292">
        <f t="shared" si="141"/>
        <v>4.4950660364601726E-8</v>
      </c>
      <c r="AH220" s="292">
        <f t="shared" si="161"/>
        <v>-5.7776325033689999E-2</v>
      </c>
      <c r="AI220" s="292">
        <f t="shared" si="162"/>
        <v>1.2412001807402158</v>
      </c>
      <c r="AJ220" s="292">
        <f t="shared" si="163"/>
        <v>-0.8357936520986321</v>
      </c>
      <c r="AK220" s="292">
        <f t="shared" si="164"/>
        <v>-0.17253559381131778</v>
      </c>
      <c r="AL220" s="292">
        <f t="shared" si="165"/>
        <v>-0.62093478524009327</v>
      </c>
      <c r="AM220" s="292">
        <f t="shared" si="166"/>
        <v>-0.3208429339262841</v>
      </c>
      <c r="AN220" s="292">
        <f t="shared" si="153"/>
        <v>5.8190493126499199</v>
      </c>
      <c r="AO220" s="292">
        <f t="shared" si="153"/>
        <v>5.81908468746769</v>
      </c>
      <c r="AP220" s="292">
        <f t="shared" si="153"/>
        <v>5.8192180779848242</v>
      </c>
      <c r="AQ220" s="292">
        <f t="shared" si="153"/>
        <v>5.8197209837116946</v>
      </c>
      <c r="AR220" s="292">
        <f t="shared" si="153"/>
        <v>5.8216158923379053</v>
      </c>
      <c r="AS220" s="292">
        <f t="shared" si="153"/>
        <v>5.8287398262365322</v>
      </c>
      <c r="AT220" s="292">
        <f t="shared" si="153"/>
        <v>5.8553062481666354</v>
      </c>
      <c r="AU220" s="292">
        <f t="shared" si="167"/>
        <v>5.9517937848281086</v>
      </c>
    </row>
    <row r="221" spans="1:47" s="292" customFormat="1" ht="12.95" customHeight="1" x14ac:dyDescent="0.2">
      <c r="A221" s="44" t="s">
        <v>95</v>
      </c>
      <c r="B221" s="97" t="s">
        <v>30</v>
      </c>
      <c r="C221" s="12">
        <v>53444.584900000002</v>
      </c>
      <c r="D221" s="247" t="s">
        <v>232</v>
      </c>
      <c r="E221" s="292">
        <f t="shared" si="154"/>
        <v>32317.440704367509</v>
      </c>
      <c r="F221" s="292">
        <f t="shared" si="155"/>
        <v>32317.5</v>
      </c>
      <c r="G221" s="292">
        <f t="shared" si="139"/>
        <v>-2.5518299997202121E-2</v>
      </c>
      <c r="K221" s="292">
        <f t="shared" si="150"/>
        <v>-2.5518299997202121E-2</v>
      </c>
      <c r="P221" s="292">
        <f t="shared" si="156"/>
        <v>-5.3962155160366843E-2</v>
      </c>
      <c r="Q221" s="292">
        <f t="shared" si="157"/>
        <v>3.037160992371666E-2</v>
      </c>
      <c r="R221" s="292">
        <f t="shared" si="158"/>
        <v>-2.3590545236650183E-2</v>
      </c>
      <c r="S221" s="377">
        <f t="shared" si="168"/>
        <v>38426.084900000002</v>
      </c>
      <c r="T221" s="294"/>
      <c r="U221" s="292">
        <f t="shared" si="140"/>
        <v>3.7162384168306586E-6</v>
      </c>
      <c r="V221" s="292">
        <f t="shared" si="151"/>
        <v>1</v>
      </c>
      <c r="W221" s="292">
        <f t="shared" si="136"/>
        <v>3.7162384168306586E-6</v>
      </c>
      <c r="X221" s="12">
        <v>2.9999999999999997E-4</v>
      </c>
      <c r="Z221" s="292">
        <f t="shared" si="159"/>
        <v>32317.5</v>
      </c>
      <c r="AA221" s="292">
        <f t="shared" si="160"/>
        <v>-2.5415481153048328E-2</v>
      </c>
      <c r="AE221" s="292">
        <f t="shared" si="152"/>
        <v>3.2288866206699261E-2</v>
      </c>
      <c r="AF221" s="292">
        <f t="shared" si="137"/>
        <v>-1.0281884415379305E-4</v>
      </c>
      <c r="AG221" s="292">
        <f t="shared" si="141"/>
        <v>1.0571714713121983E-8</v>
      </c>
      <c r="AH221" s="292">
        <f t="shared" si="161"/>
        <v>-5.7807166203901382E-2</v>
      </c>
      <c r="AI221" s="292">
        <f t="shared" si="162"/>
        <v>1.241463901975455</v>
      </c>
      <c r="AJ221" s="292">
        <f t="shared" si="163"/>
        <v>-0.83663278732923296</v>
      </c>
      <c r="AK221" s="292">
        <f t="shared" si="164"/>
        <v>-0.17216632180459895</v>
      </c>
      <c r="AL221" s="292">
        <f t="shared" si="165"/>
        <v>-0.61940464472252188</v>
      </c>
      <c r="AM221" s="292">
        <f t="shared" si="166"/>
        <v>-0.31999931410758692</v>
      </c>
      <c r="AN221" s="292">
        <f t="shared" ref="AN221:AT230" si="169">$AU221+$AB$7*SIN(AO221)</f>
        <v>5.8202265217134528</v>
      </c>
      <c r="AO221" s="292">
        <f t="shared" si="169"/>
        <v>5.8202619230910271</v>
      </c>
      <c r="AP221" s="292">
        <f t="shared" si="169"/>
        <v>5.820395335246352</v>
      </c>
      <c r="AQ221" s="292">
        <f t="shared" si="169"/>
        <v>5.8208980269790844</v>
      </c>
      <c r="AR221" s="292">
        <f t="shared" si="169"/>
        <v>5.8227910205848783</v>
      </c>
      <c r="AS221" s="292">
        <f t="shared" si="169"/>
        <v>5.8299036591897382</v>
      </c>
      <c r="AT221" s="292">
        <f t="shared" si="169"/>
        <v>5.856413756310288</v>
      </c>
      <c r="AU221" s="292">
        <f t="shared" si="167"/>
        <v>5.9526587125796437</v>
      </c>
    </row>
    <row r="222" spans="1:47" s="292" customFormat="1" ht="12.95" customHeight="1" x14ac:dyDescent="0.2">
      <c r="A222" s="44" t="s">
        <v>95</v>
      </c>
      <c r="B222" s="97" t="s">
        <v>32</v>
      </c>
      <c r="C222" s="12">
        <v>53444.7978</v>
      </c>
      <c r="D222" s="247" t="s">
        <v>232</v>
      </c>
      <c r="E222" s="292">
        <f t="shared" si="154"/>
        <v>32317.935409741989</v>
      </c>
      <c r="F222" s="292">
        <f t="shared" si="155"/>
        <v>32318</v>
      </c>
      <c r="G222" s="292">
        <f t="shared" si="139"/>
        <v>-2.779688000009628E-2</v>
      </c>
      <c r="K222" s="292">
        <f t="shared" si="150"/>
        <v>-2.779688000009628E-2</v>
      </c>
      <c r="P222" s="292">
        <f t="shared" si="156"/>
        <v>-5.3964316889054564E-2</v>
      </c>
      <c r="Q222" s="292">
        <f t="shared" si="157"/>
        <v>3.0373854453974447E-2</v>
      </c>
      <c r="R222" s="292">
        <f t="shared" si="158"/>
        <v>-2.3590462435080117E-2</v>
      </c>
      <c r="S222" s="377">
        <f t="shared" si="168"/>
        <v>38426.2978</v>
      </c>
      <c r="T222" s="294"/>
      <c r="U222" s="292">
        <f t="shared" si="140"/>
        <v>1.7693948731276505E-5</v>
      </c>
      <c r="V222" s="292">
        <f t="shared" si="151"/>
        <v>1</v>
      </c>
      <c r="W222" s="292">
        <f t="shared" si="136"/>
        <v>1.7693948731276505E-5</v>
      </c>
      <c r="X222" s="12">
        <v>1.2999999999999999E-3</v>
      </c>
      <c r="Z222" s="292">
        <f t="shared" si="159"/>
        <v>32318</v>
      </c>
      <c r="AA222" s="292">
        <f t="shared" si="160"/>
        <v>-2.5415153371744346E-2</v>
      </c>
      <c r="AE222" s="292">
        <f t="shared" si="152"/>
        <v>3.0011625455564191E-2</v>
      </c>
      <c r="AF222" s="292">
        <f t="shared" si="137"/>
        <v>-2.3817266283519337E-3</v>
      </c>
      <c r="AG222" s="292">
        <f t="shared" si="141"/>
        <v>5.6726217322006699E-6</v>
      </c>
      <c r="AH222" s="292">
        <f t="shared" si="161"/>
        <v>-5.7808505455660471E-2</v>
      </c>
      <c r="AI222" s="292">
        <f t="shared" si="162"/>
        <v>1.241475357833288</v>
      </c>
      <c r="AJ222" s="292">
        <f t="shared" si="163"/>
        <v>-0.83666923512141589</v>
      </c>
      <c r="AK222" s="292">
        <f t="shared" si="164"/>
        <v>-0.17215025379075793</v>
      </c>
      <c r="AL222" s="292">
        <f t="shared" si="165"/>
        <v>-0.61933810213560747</v>
      </c>
      <c r="AM222" s="292">
        <f t="shared" si="166"/>
        <v>-0.31996263623877286</v>
      </c>
      <c r="AN222" s="292">
        <f t="shared" si="169"/>
        <v>5.8202777103831238</v>
      </c>
      <c r="AO222" s="292">
        <f t="shared" si="169"/>
        <v>5.8203131129029479</v>
      </c>
      <c r="AP222" s="292">
        <f t="shared" si="169"/>
        <v>5.820446525955111</v>
      </c>
      <c r="AQ222" s="292">
        <f t="shared" si="169"/>
        <v>5.8209492082382548</v>
      </c>
      <c r="AR222" s="292">
        <f t="shared" si="169"/>
        <v>5.8228421181397128</v>
      </c>
      <c r="AS222" s="292">
        <f t="shared" si="169"/>
        <v>5.8299542644819571</v>
      </c>
      <c r="AT222" s="292">
        <f t="shared" si="169"/>
        <v>5.8564619104728752</v>
      </c>
      <c r="AU222" s="292">
        <f t="shared" si="167"/>
        <v>5.9526963181340582</v>
      </c>
    </row>
    <row r="223" spans="1:47" s="292" customFormat="1" ht="12.95" customHeight="1" x14ac:dyDescent="0.2">
      <c r="A223" s="44" t="s">
        <v>95</v>
      </c>
      <c r="B223" s="97" t="s">
        <v>32</v>
      </c>
      <c r="C223" s="12">
        <v>53445.662499999999</v>
      </c>
      <c r="D223" s="247" t="s">
        <v>232</v>
      </c>
      <c r="E223" s="292">
        <f t="shared" si="154"/>
        <v>32319.944671072739</v>
      </c>
      <c r="F223" s="292">
        <f t="shared" si="155"/>
        <v>32320</v>
      </c>
      <c r="G223" s="292">
        <f t="shared" si="139"/>
        <v>-2.3811200000636745E-2</v>
      </c>
      <c r="K223" s="292">
        <f t="shared" si="150"/>
        <v>-2.3811200000636745E-2</v>
      </c>
      <c r="P223" s="292">
        <f t="shared" si="156"/>
        <v>-5.3972963297575435E-2</v>
      </c>
      <c r="Q223" s="292">
        <f t="shared" si="157"/>
        <v>3.038283288475907E-2</v>
      </c>
      <c r="R223" s="292">
        <f t="shared" si="158"/>
        <v>-2.3590130412816365E-2</v>
      </c>
      <c r="S223" s="377">
        <f t="shared" si="168"/>
        <v>38427.162499999999</v>
      </c>
      <c r="T223" s="294"/>
      <c r="U223" s="292">
        <f t="shared" si="140"/>
        <v>4.8871762659072703E-8</v>
      </c>
      <c r="V223" s="292">
        <f t="shared" si="151"/>
        <v>1</v>
      </c>
      <c r="W223" s="292">
        <f t="shared" ref="W223:W286" si="170">V223*U223</f>
        <v>4.8871762659072703E-8</v>
      </c>
      <c r="X223" s="12">
        <v>5.0000000000000001E-4</v>
      </c>
      <c r="Z223" s="292">
        <f t="shared" si="159"/>
        <v>32320</v>
      </c>
      <c r="AA223" s="292">
        <f t="shared" si="160"/>
        <v>-2.5413840636364246E-2</v>
      </c>
      <c r="AE223" s="292">
        <f t="shared" si="152"/>
        <v>3.4002661070683955E-2</v>
      </c>
      <c r="AF223" s="292">
        <f t="shared" ref="AF223:AF286" si="171">+G223-AA223</f>
        <v>1.6026406357275008E-3</v>
      </c>
      <c r="AG223" s="292">
        <f t="shared" si="141"/>
        <v>2.5684570072850478E-6</v>
      </c>
      <c r="AH223" s="292">
        <f t="shared" si="161"/>
        <v>-5.78138610713207E-2</v>
      </c>
      <c r="AI223" s="292">
        <f t="shared" si="162"/>
        <v>1.2415211726840398</v>
      </c>
      <c r="AJ223" s="292">
        <f t="shared" si="163"/>
        <v>-0.83681499596158537</v>
      </c>
      <c r="AK223" s="292">
        <f t="shared" si="164"/>
        <v>-0.17208597114890861</v>
      </c>
      <c r="AL223" s="292">
        <f t="shared" si="165"/>
        <v>-0.61907191951354634</v>
      </c>
      <c r="AM223" s="292">
        <f t="shared" si="166"/>
        <v>-0.31981592580658086</v>
      </c>
      <c r="AN223" s="292">
        <f t="shared" si="169"/>
        <v>5.8204824697809219</v>
      </c>
      <c r="AO223" s="292">
        <f t="shared" si="169"/>
        <v>5.8205178768592933</v>
      </c>
      <c r="AP223" s="292">
        <f t="shared" si="169"/>
        <v>5.8206512934621397</v>
      </c>
      <c r="AQ223" s="292">
        <f t="shared" si="169"/>
        <v>5.8211539378256241</v>
      </c>
      <c r="AR223" s="292">
        <f t="shared" si="169"/>
        <v>5.8230465125409276</v>
      </c>
      <c r="AS223" s="292">
        <f t="shared" si="169"/>
        <v>5.830156688864097</v>
      </c>
      <c r="AT223" s="292">
        <f t="shared" si="169"/>
        <v>5.8566545284840004</v>
      </c>
      <c r="AU223" s="292">
        <f t="shared" si="167"/>
        <v>5.9528467403517169</v>
      </c>
    </row>
    <row r="224" spans="1:47" s="292" customFormat="1" ht="12.95" customHeight="1" x14ac:dyDescent="0.2">
      <c r="A224" s="44" t="s">
        <v>95</v>
      </c>
      <c r="B224" s="97" t="s">
        <v>30</v>
      </c>
      <c r="C224" s="12">
        <v>53446.737399999998</v>
      </c>
      <c r="D224" s="247" t="s">
        <v>232</v>
      </c>
      <c r="E224" s="292">
        <f t="shared" si="154"/>
        <v>32322.442363919301</v>
      </c>
      <c r="F224" s="292">
        <f t="shared" si="155"/>
        <v>32322.5</v>
      </c>
      <c r="G224" s="292">
        <f t="shared" si="139"/>
        <v>-2.4804100001347251E-2</v>
      </c>
      <c r="K224" s="292">
        <f t="shared" si="150"/>
        <v>-2.4804100001347251E-2</v>
      </c>
      <c r="P224" s="292">
        <f t="shared" si="156"/>
        <v>-5.3983770169056734E-2</v>
      </c>
      <c r="Q224" s="292">
        <f t="shared" si="157"/>
        <v>3.0394056620185253E-2</v>
      </c>
      <c r="R224" s="292">
        <f t="shared" si="158"/>
        <v>-2.3589713548871481E-2</v>
      </c>
      <c r="S224" s="377">
        <f t="shared" si="168"/>
        <v>38428.237399999998</v>
      </c>
      <c r="T224" s="294"/>
      <c r="U224" s="292">
        <f t="shared" si="140"/>
        <v>1.4747344559566856E-6</v>
      </c>
      <c r="V224" s="292">
        <f t="shared" si="151"/>
        <v>1</v>
      </c>
      <c r="W224" s="292">
        <f t="shared" si="170"/>
        <v>1.4747344559566856E-6</v>
      </c>
      <c r="X224" s="12">
        <v>1E-3</v>
      </c>
      <c r="Z224" s="292">
        <f t="shared" si="159"/>
        <v>32322.5</v>
      </c>
      <c r="AA224" s="292">
        <f t="shared" si="160"/>
        <v>-2.5412196093622628E-2</v>
      </c>
      <c r="AE224" s="292">
        <f t="shared" si="152"/>
        <v>3.3016452458305402E-2</v>
      </c>
      <c r="AF224" s="292">
        <f t="shared" si="171"/>
        <v>6.0809609227537725E-4</v>
      </c>
      <c r="AG224" s="292">
        <f t="shared" si="141"/>
        <v>3.6978085744058414E-7</v>
      </c>
      <c r="AH224" s="292">
        <f t="shared" si="161"/>
        <v>-5.7820552459652653E-2</v>
      </c>
      <c r="AI224" s="292">
        <f t="shared" si="162"/>
        <v>1.2415784219318886</v>
      </c>
      <c r="AJ224" s="292">
        <f t="shared" si="163"/>
        <v>-0.83699712874173271</v>
      </c>
      <c r="AK224" s="292">
        <f t="shared" si="164"/>
        <v>-0.17200559403064539</v>
      </c>
      <c r="AL224" s="292">
        <f t="shared" si="165"/>
        <v>-0.61873916362462678</v>
      </c>
      <c r="AM224" s="292">
        <f t="shared" si="166"/>
        <v>-0.3196325401118566</v>
      </c>
      <c r="AN224" s="292">
        <f t="shared" si="169"/>
        <v>5.8207384296435123</v>
      </c>
      <c r="AO224" s="292">
        <f t="shared" si="169"/>
        <v>5.8207738423965329</v>
      </c>
      <c r="AP224" s="292">
        <f t="shared" si="169"/>
        <v>5.8209072633552008</v>
      </c>
      <c r="AQ224" s="292">
        <f t="shared" si="169"/>
        <v>5.8214098600461215</v>
      </c>
      <c r="AR224" s="292">
        <f t="shared" si="169"/>
        <v>5.8233020149489123</v>
      </c>
      <c r="AS224" s="292">
        <f t="shared" si="169"/>
        <v>5.8304097265692283</v>
      </c>
      <c r="AT224" s="292">
        <f t="shared" si="169"/>
        <v>5.8568953040585345</v>
      </c>
      <c r="AU224" s="292">
        <f t="shared" si="167"/>
        <v>5.9530347681237892</v>
      </c>
    </row>
    <row r="225" spans="1:47" s="292" customFormat="1" ht="12.95" customHeight="1" x14ac:dyDescent="0.2">
      <c r="A225" s="44" t="s">
        <v>95</v>
      </c>
      <c r="B225" s="97" t="s">
        <v>30</v>
      </c>
      <c r="C225" s="12">
        <v>53447.5982</v>
      </c>
      <c r="D225" s="247" t="s">
        <v>232</v>
      </c>
      <c r="E225" s="292">
        <f t="shared" si="154"/>
        <v>32324.442563009754</v>
      </c>
      <c r="F225" s="292">
        <f t="shared" si="155"/>
        <v>32324.5</v>
      </c>
      <c r="G225" s="292">
        <f t="shared" si="139"/>
        <v>-2.4718419997952878E-2</v>
      </c>
      <c r="K225" s="292">
        <f t="shared" si="150"/>
        <v>-2.4718419997952878E-2</v>
      </c>
      <c r="P225" s="292">
        <f t="shared" si="156"/>
        <v>-5.3992414754747808E-2</v>
      </c>
      <c r="Q225" s="292">
        <f t="shared" si="157"/>
        <v>3.0403036166082531E-2</v>
      </c>
      <c r="R225" s="292">
        <f t="shared" si="158"/>
        <v>-2.3589378588665277E-2</v>
      </c>
      <c r="S225" s="377">
        <f t="shared" si="168"/>
        <v>38429.0982</v>
      </c>
      <c r="T225" s="294"/>
      <c r="U225" s="292">
        <f t="shared" si="140"/>
        <v>1.2747345038861324E-6</v>
      </c>
      <c r="V225" s="292">
        <f t="shared" si="151"/>
        <v>1</v>
      </c>
      <c r="W225" s="292">
        <f t="shared" si="170"/>
        <v>1.2747345038861324E-6</v>
      </c>
      <c r="X225" s="12">
        <v>8.0000000000000004E-4</v>
      </c>
      <c r="Z225" s="292">
        <f t="shared" si="159"/>
        <v>32324.5</v>
      </c>
      <c r="AA225" s="292">
        <f t="shared" si="160"/>
        <v>-2.5410877559943541E-2</v>
      </c>
      <c r="AE225" s="292">
        <f t="shared" si="152"/>
        <v>3.3107483066698064E-2</v>
      </c>
      <c r="AF225" s="292">
        <f t="shared" si="171"/>
        <v>6.9245756199066283E-4</v>
      </c>
      <c r="AG225" s="292">
        <f t="shared" si="141"/>
        <v>4.7949747515805261E-7</v>
      </c>
      <c r="AH225" s="292">
        <f t="shared" si="161"/>
        <v>-5.7825903064650942E-2</v>
      </c>
      <c r="AI225" s="292">
        <f t="shared" si="162"/>
        <v>1.2416242058680389</v>
      </c>
      <c r="AJ225" s="292">
        <f t="shared" si="163"/>
        <v>-0.83714278031777156</v>
      </c>
      <c r="AK225" s="292">
        <f t="shared" si="164"/>
        <v>-0.17194127328706274</v>
      </c>
      <c r="AL225" s="292">
        <f t="shared" si="165"/>
        <v>-0.61847293683072202</v>
      </c>
      <c r="AM225" s="292">
        <f t="shared" si="166"/>
        <v>-0.31948583343105358</v>
      </c>
      <c r="AN225" s="292">
        <f t="shared" si="169"/>
        <v>5.8209432060230917</v>
      </c>
      <c r="AO225" s="292">
        <f t="shared" si="169"/>
        <v>5.8209786232969858</v>
      </c>
      <c r="AP225" s="292">
        <f t="shared" si="169"/>
        <v>5.8211120476742515</v>
      </c>
      <c r="AQ225" s="292">
        <f t="shared" si="169"/>
        <v>5.8216146060086809</v>
      </c>
      <c r="AR225" s="292">
        <f t="shared" si="169"/>
        <v>5.8235064243976131</v>
      </c>
      <c r="AS225" s="292">
        <f t="shared" si="169"/>
        <v>5.8306121625128231</v>
      </c>
      <c r="AT225" s="292">
        <f t="shared" si="169"/>
        <v>5.8570879269655016</v>
      </c>
      <c r="AU225" s="292">
        <f t="shared" si="167"/>
        <v>5.9531851903414479</v>
      </c>
    </row>
    <row r="226" spans="1:47" s="292" customFormat="1" ht="12.95" customHeight="1" x14ac:dyDescent="0.2">
      <c r="A226" s="44" t="s">
        <v>95</v>
      </c>
      <c r="B226" s="97" t="s">
        <v>32</v>
      </c>
      <c r="C226" s="12">
        <v>53448.673499999997</v>
      </c>
      <c r="D226" s="247" t="s">
        <v>232</v>
      </c>
      <c r="E226" s="292">
        <f t="shared" si="154"/>
        <v>32326.941185316857</v>
      </c>
      <c r="F226" s="292">
        <f t="shared" si="155"/>
        <v>32327</v>
      </c>
      <c r="G226" s="292">
        <f t="shared" si="139"/>
        <v>-2.5311320001492277E-2</v>
      </c>
      <c r="K226" s="292">
        <f t="shared" si="150"/>
        <v>-2.5311320001492277E-2</v>
      </c>
      <c r="P226" s="292">
        <f t="shared" si="156"/>
        <v>-5.4003219347281251E-2</v>
      </c>
      <c r="Q226" s="292">
        <f t="shared" si="157"/>
        <v>3.0414261295399515E-2</v>
      </c>
      <c r="R226" s="292">
        <f t="shared" si="158"/>
        <v>-2.3588958051881735E-2</v>
      </c>
      <c r="S226" s="377">
        <f t="shared" si="168"/>
        <v>38430.173499999997</v>
      </c>
      <c r="T226" s="294"/>
      <c r="U226" s="292">
        <f t="shared" si="140"/>
        <v>2.9665306854662261E-6</v>
      </c>
      <c r="V226" s="292">
        <f t="shared" si="151"/>
        <v>1</v>
      </c>
      <c r="W226" s="292">
        <f t="shared" si="170"/>
        <v>2.9665306854662261E-6</v>
      </c>
      <c r="X226" s="12">
        <v>6.9999999999999999E-4</v>
      </c>
      <c r="Z226" s="292">
        <f t="shared" si="159"/>
        <v>32327</v>
      </c>
      <c r="AA226" s="292">
        <f t="shared" si="160"/>
        <v>-2.5409225767582068E-2</v>
      </c>
      <c r="AE226" s="292">
        <f t="shared" si="152"/>
        <v>3.2521268186417061E-2</v>
      </c>
      <c r="AF226" s="292">
        <f t="shared" si="171"/>
        <v>9.7905766089791124E-5</v>
      </c>
      <c r="AG226" s="292">
        <f t="shared" si="141"/>
        <v>9.585539033628893E-9</v>
      </c>
      <c r="AH226" s="292">
        <f t="shared" si="161"/>
        <v>-5.7832588187909338E-2</v>
      </c>
      <c r="AI226" s="292">
        <f t="shared" si="162"/>
        <v>1.2416814164475656</v>
      </c>
      <c r="AJ226" s="292">
        <f t="shared" si="163"/>
        <v>-0.83732477643460512</v>
      </c>
      <c r="AK226" s="292">
        <f t="shared" si="164"/>
        <v>-0.1718608485514812</v>
      </c>
      <c r="AL226" s="292">
        <f t="shared" si="165"/>
        <v>-0.61814012574338617</v>
      </c>
      <c r="AM226" s="292">
        <f t="shared" si="166"/>
        <v>-0.31930245242184357</v>
      </c>
      <c r="AN226" s="292">
        <f t="shared" si="169"/>
        <v>5.821199187105714</v>
      </c>
      <c r="AO226" s="292">
        <f t="shared" si="169"/>
        <v>5.8212346100071253</v>
      </c>
      <c r="AP226" s="292">
        <f t="shared" si="169"/>
        <v>5.8213680385750219</v>
      </c>
      <c r="AQ226" s="292">
        <f t="shared" si="169"/>
        <v>5.8218705486907183</v>
      </c>
      <c r="AR226" s="292">
        <f t="shared" si="169"/>
        <v>5.8237619456075231</v>
      </c>
      <c r="AS226" s="292">
        <f t="shared" si="169"/>
        <v>5.8308652146633406</v>
      </c>
      <c r="AT226" s="292">
        <f t="shared" si="169"/>
        <v>5.8573287086568158</v>
      </c>
      <c r="AU226" s="292">
        <f t="shared" si="167"/>
        <v>5.953373218113521</v>
      </c>
    </row>
    <row r="227" spans="1:47" s="292" customFormat="1" ht="12.95" customHeight="1" x14ac:dyDescent="0.2">
      <c r="A227" s="44" t="s">
        <v>95</v>
      </c>
      <c r="B227" s="97" t="s">
        <v>30</v>
      </c>
      <c r="C227" s="12">
        <v>53449.7477</v>
      </c>
      <c r="D227" s="247" t="s">
        <v>232</v>
      </c>
      <c r="E227" s="292">
        <f t="shared" si="154"/>
        <v>32329.437251607476</v>
      </c>
      <c r="F227" s="292">
        <f t="shared" si="155"/>
        <v>32329.5</v>
      </c>
      <c r="G227" s="292">
        <f t="shared" si="139"/>
        <v>-2.7004219999071211E-2</v>
      </c>
      <c r="K227" s="292">
        <f t="shared" si="150"/>
        <v>-2.7004219999071211E-2</v>
      </c>
      <c r="P227" s="292">
        <f t="shared" si="156"/>
        <v>-5.4014022673377793E-2</v>
      </c>
      <c r="Q227" s="292">
        <f t="shared" si="157"/>
        <v>3.0425487199100279E-2</v>
      </c>
      <c r="R227" s="292">
        <f t="shared" si="158"/>
        <v>-2.3588535474277514E-2</v>
      </c>
      <c r="S227" s="377">
        <f t="shared" si="168"/>
        <v>38431.2477</v>
      </c>
      <c r="T227" s="294"/>
      <c r="U227" s="292">
        <f t="shared" si="140"/>
        <v>1.1666900772915142E-5</v>
      </c>
      <c r="V227" s="292">
        <f t="shared" si="151"/>
        <v>1</v>
      </c>
      <c r="W227" s="292">
        <f t="shared" si="170"/>
        <v>1.1666900772915142E-5</v>
      </c>
      <c r="X227" s="12">
        <v>5.9999999999999995E-4</v>
      </c>
      <c r="Z227" s="292">
        <f t="shared" si="159"/>
        <v>32329.5</v>
      </c>
      <c r="AA227" s="292">
        <f t="shared" si="160"/>
        <v>-2.5407569946145306E-2</v>
      </c>
      <c r="AE227" s="292">
        <f t="shared" si="152"/>
        <v>3.0835049829991405E-2</v>
      </c>
      <c r="AF227" s="292">
        <f t="shared" si="171"/>
        <v>-1.5966500529259048E-3</v>
      </c>
      <c r="AG227" s="292">
        <f t="shared" si="141"/>
        <v>2.5492913915082944E-6</v>
      </c>
      <c r="AH227" s="292">
        <f t="shared" si="161"/>
        <v>-5.7839269829062616E-2</v>
      </c>
      <c r="AI227" s="292">
        <f t="shared" si="162"/>
        <v>1.2417386055230262</v>
      </c>
      <c r="AJ227" s="292">
        <f t="shared" si="163"/>
        <v>-0.8375066965555189</v>
      </c>
      <c r="AK227" s="292">
        <f t="shared" si="164"/>
        <v>-0.17178039737036213</v>
      </c>
      <c r="AL227" s="292">
        <f t="shared" si="165"/>
        <v>-0.61780728400444285</v>
      </c>
      <c r="AM227" s="292">
        <f t="shared" si="166"/>
        <v>-0.31911907401248329</v>
      </c>
      <c r="AN227" s="292">
        <f t="shared" si="169"/>
        <v>5.8214551799710197</v>
      </c>
      <c r="AO227" s="292">
        <f t="shared" si="169"/>
        <v>5.821490608473729</v>
      </c>
      <c r="AP227" s="292">
        <f t="shared" si="169"/>
        <v>5.821624041140411</v>
      </c>
      <c r="AQ227" s="292">
        <f t="shared" si="169"/>
        <v>5.822126502733834</v>
      </c>
      <c r="AR227" s="292">
        <f t="shared" si="169"/>
        <v>5.8240174772565156</v>
      </c>
      <c r="AS227" s="292">
        <f t="shared" si="169"/>
        <v>5.8311182748335098</v>
      </c>
      <c r="AT227" s="292">
        <f t="shared" si="169"/>
        <v>5.8575694937437301</v>
      </c>
      <c r="AU227" s="292">
        <f t="shared" si="167"/>
        <v>5.9535612458855933</v>
      </c>
    </row>
    <row r="228" spans="1:47" s="292" customFormat="1" ht="12.95" customHeight="1" x14ac:dyDescent="0.2">
      <c r="A228" s="44" t="s">
        <v>79</v>
      </c>
      <c r="B228" s="317" t="s">
        <v>32</v>
      </c>
      <c r="C228" s="318">
        <v>53453.404799999997</v>
      </c>
      <c r="D228" s="247" t="s">
        <v>314</v>
      </c>
      <c r="E228" s="292">
        <f t="shared" si="154"/>
        <v>32337.935076995109</v>
      </c>
      <c r="F228" s="292">
        <f t="shared" si="155"/>
        <v>32338</v>
      </c>
      <c r="G228" s="292">
        <f t="shared" ref="G228:G291" si="172">+C228-(C$7+F228*C$8)</f>
        <v>-2.7940080006374046E-2</v>
      </c>
      <c r="J228" s="292">
        <f>G228</f>
        <v>-2.7940080006374046E-2</v>
      </c>
      <c r="P228" s="292">
        <f t="shared" si="156"/>
        <v>-5.4050744505747456E-2</v>
      </c>
      <c r="Q228" s="292">
        <f t="shared" si="157"/>
        <v>3.0463661064073513E-2</v>
      </c>
      <c r="R228" s="292">
        <f t="shared" si="158"/>
        <v>-2.3587083441673942E-2</v>
      </c>
      <c r="S228" s="377">
        <f t="shared" si="168"/>
        <v>38434.904799999997</v>
      </c>
      <c r="T228" s="294"/>
      <c r="U228" s="292">
        <f t="shared" ref="U228:U291" si="173">+(R228-G228)^2</f>
        <v>1.8948579092290907E-5</v>
      </c>
      <c r="V228" s="292">
        <f>V$18</f>
        <v>1</v>
      </c>
      <c r="W228" s="292">
        <f t="shared" si="170"/>
        <v>1.8948579092290907E-5</v>
      </c>
      <c r="X228" s="318">
        <v>8.9999999999999998E-4</v>
      </c>
      <c r="Z228" s="292">
        <f t="shared" si="159"/>
        <v>32338</v>
      </c>
      <c r="AA228" s="292">
        <f t="shared" si="160"/>
        <v>-2.5401910001276166E-2</v>
      </c>
      <c r="AE228" s="292">
        <f t="shared" si="152"/>
        <v>2.99218813419624E-2</v>
      </c>
      <c r="AF228" s="292">
        <f t="shared" si="171"/>
        <v>-2.5381700050978798E-3</v>
      </c>
      <c r="AG228" s="292">
        <f t="shared" ref="AG228:AG291" si="174">+(G228-AA228)^2*V228</f>
        <v>6.4423069747785709E-6</v>
      </c>
      <c r="AH228" s="292">
        <f t="shared" si="161"/>
        <v>-5.7861961348336446E-2</v>
      </c>
      <c r="AI228" s="292">
        <f t="shared" si="162"/>
        <v>1.2419328873208331</v>
      </c>
      <c r="AJ228" s="292">
        <f t="shared" si="163"/>
        <v>-0.83812465582617968</v>
      </c>
      <c r="AK228" s="292">
        <f t="shared" si="164"/>
        <v>-0.17150666562423131</v>
      </c>
      <c r="AL228" s="292">
        <f t="shared" si="165"/>
        <v>-0.61667539295460472</v>
      </c>
      <c r="AM228" s="292">
        <f t="shared" si="166"/>
        <v>-0.3184956068366474</v>
      </c>
      <c r="AN228" s="292">
        <f t="shared" si="169"/>
        <v>5.8223256437876092</v>
      </c>
      <c r="AO228" s="292">
        <f t="shared" si="169"/>
        <v>5.8223610911383004</v>
      </c>
      <c r="AP228" s="292">
        <f t="shared" si="169"/>
        <v>5.8224945370531396</v>
      </c>
      <c r="AQ228" s="292">
        <f t="shared" si="169"/>
        <v>5.822996831399287</v>
      </c>
      <c r="AR228" s="292">
        <f t="shared" si="169"/>
        <v>5.8248863628855734</v>
      </c>
      <c r="AS228" s="292">
        <f t="shared" si="169"/>
        <v>5.8319787393455753</v>
      </c>
      <c r="AT228" s="292">
        <f t="shared" si="169"/>
        <v>5.8583881884132154</v>
      </c>
      <c r="AU228" s="292">
        <f t="shared" si="167"/>
        <v>5.9542005403106408</v>
      </c>
    </row>
    <row r="229" spans="1:47" s="292" customFormat="1" ht="12.95" customHeight="1" x14ac:dyDescent="0.2">
      <c r="A229" s="44" t="s">
        <v>95</v>
      </c>
      <c r="B229" s="97" t="s">
        <v>32</v>
      </c>
      <c r="C229" s="12">
        <v>53458.571000000004</v>
      </c>
      <c r="D229" s="247" t="s">
        <v>232</v>
      </c>
      <c r="E229" s="292">
        <f t="shared" si="154"/>
        <v>32349.939524649719</v>
      </c>
      <c r="F229" s="292">
        <f t="shared" si="155"/>
        <v>32350</v>
      </c>
      <c r="G229" s="292">
        <f t="shared" si="172"/>
        <v>-2.6025999999546912E-2</v>
      </c>
      <c r="K229" s="292">
        <f>G229</f>
        <v>-2.6025999999546912E-2</v>
      </c>
      <c r="P229" s="292">
        <f t="shared" si="156"/>
        <v>-5.4102562144885853E-2</v>
      </c>
      <c r="Q229" s="292">
        <f t="shared" si="157"/>
        <v>3.0517568819202562E-2</v>
      </c>
      <c r="R229" s="292">
        <f t="shared" si="158"/>
        <v>-2.3584993325683291E-2</v>
      </c>
      <c r="S229" s="377">
        <f t="shared" si="168"/>
        <v>38440.071000000004</v>
      </c>
      <c r="T229" s="294"/>
      <c r="U229" s="292">
        <f t="shared" si="173"/>
        <v>5.9585135818467346E-6</v>
      </c>
      <c r="V229" s="292">
        <f>V$19</f>
        <v>1</v>
      </c>
      <c r="W229" s="292">
        <f t="shared" si="170"/>
        <v>5.9585135818467346E-6</v>
      </c>
      <c r="X229" s="12">
        <v>6.9999999999999999E-4</v>
      </c>
      <c r="Z229" s="292">
        <f t="shared" si="159"/>
        <v>32350</v>
      </c>
      <c r="AA229" s="292">
        <f t="shared" si="160"/>
        <v>-2.539384009555954E-2</v>
      </c>
      <c r="AE229" s="292">
        <f t="shared" si="152"/>
        <v>3.186792780388293E-2</v>
      </c>
      <c r="AF229" s="292">
        <f t="shared" si="171"/>
        <v>-6.3215990398737126E-4</v>
      </c>
      <c r="AG229" s="292">
        <f t="shared" si="174"/>
        <v>3.9962614420932246E-7</v>
      </c>
      <c r="AH229" s="292">
        <f t="shared" si="161"/>
        <v>-5.7893927803429841E-2</v>
      </c>
      <c r="AI229" s="292">
        <f t="shared" si="162"/>
        <v>1.2422067428239478</v>
      </c>
      <c r="AJ229" s="292">
        <f t="shared" si="163"/>
        <v>-0.83899556839967293</v>
      </c>
      <c r="AK229" s="292">
        <f t="shared" si="164"/>
        <v>-0.17111970094513021</v>
      </c>
      <c r="AL229" s="292">
        <f t="shared" si="165"/>
        <v>-0.61507682686911069</v>
      </c>
      <c r="AM229" s="292">
        <f t="shared" si="166"/>
        <v>-0.31761546882805897</v>
      </c>
      <c r="AN229" s="292">
        <f t="shared" si="169"/>
        <v>5.8235547653380761</v>
      </c>
      <c r="AO229" s="292">
        <f t="shared" si="169"/>
        <v>5.8235902387794143</v>
      </c>
      <c r="AP229" s="292">
        <f t="shared" si="169"/>
        <v>5.8237237015850205</v>
      </c>
      <c r="AQ229" s="292">
        <f t="shared" si="169"/>
        <v>5.8242257538361324</v>
      </c>
      <c r="AR229" s="292">
        <f t="shared" si="169"/>
        <v>5.8261132299508507</v>
      </c>
      <c r="AS229" s="292">
        <f t="shared" si="169"/>
        <v>5.8331936702203278</v>
      </c>
      <c r="AT229" s="292">
        <f t="shared" si="169"/>
        <v>5.8595440592992327</v>
      </c>
      <c r="AU229" s="292">
        <f t="shared" si="167"/>
        <v>5.9551030736165913</v>
      </c>
    </row>
    <row r="230" spans="1:47" s="292" customFormat="1" ht="12.95" customHeight="1" x14ac:dyDescent="0.2">
      <c r="A230" s="44" t="s">
        <v>95</v>
      </c>
      <c r="B230" s="97" t="s">
        <v>30</v>
      </c>
      <c r="C230" s="12">
        <v>53459.649299999997</v>
      </c>
      <c r="D230" s="247" t="s">
        <v>232</v>
      </c>
      <c r="E230" s="292">
        <f t="shared" si="154"/>
        <v>32352.445117910891</v>
      </c>
      <c r="F230" s="292">
        <f t="shared" si="155"/>
        <v>32352.5</v>
      </c>
      <c r="G230" s="292">
        <f t="shared" si="172"/>
        <v>-2.3618900006113108E-2</v>
      </c>
      <c r="K230" s="292">
        <f>G230</f>
        <v>-2.3618900006113108E-2</v>
      </c>
      <c r="P230" s="292">
        <f t="shared" si="156"/>
        <v>-5.4113353807879731E-2</v>
      </c>
      <c r="Q230" s="292">
        <f t="shared" si="157"/>
        <v>3.0528801847234069E-2</v>
      </c>
      <c r="R230" s="292">
        <f t="shared" si="158"/>
        <v>-2.3584551960645662E-2</v>
      </c>
      <c r="S230" s="377">
        <f t="shared" si="168"/>
        <v>38441.149299999997</v>
      </c>
      <c r="T230" s="294"/>
      <c r="U230" s="292">
        <f t="shared" si="173"/>
        <v>1.1797882274337237E-9</v>
      </c>
      <c r="V230" s="292">
        <f>V$19</f>
        <v>1</v>
      </c>
      <c r="W230" s="292">
        <f t="shared" si="170"/>
        <v>1.1797882274337237E-9</v>
      </c>
      <c r="X230" s="12">
        <v>5.0000000000000001E-4</v>
      </c>
      <c r="Z230" s="292">
        <f t="shared" si="159"/>
        <v>32352.5</v>
      </c>
      <c r="AA230" s="292">
        <f t="shared" si="160"/>
        <v>-2.5392147156123555E-2</v>
      </c>
      <c r="AE230" s="292">
        <f t="shared" si="152"/>
        <v>3.4281677352596317E-2</v>
      </c>
      <c r="AF230" s="292">
        <f t="shared" si="171"/>
        <v>1.7732471500104471E-3</v>
      </c>
      <c r="AG230" s="292">
        <f t="shared" si="174"/>
        <v>3.1444054550201733E-6</v>
      </c>
      <c r="AH230" s="292">
        <f t="shared" si="161"/>
        <v>-5.7900577358709425E-2</v>
      </c>
      <c r="AI230" s="292">
        <f t="shared" si="162"/>
        <v>1.2422637333359865</v>
      </c>
      <c r="AJ230" s="292">
        <f t="shared" si="163"/>
        <v>-0.83917678695046838</v>
      </c>
      <c r="AK230" s="292">
        <f t="shared" si="164"/>
        <v>-0.17103900675298248</v>
      </c>
      <c r="AL230" s="292">
        <f t="shared" si="165"/>
        <v>-0.61474370361239095</v>
      </c>
      <c r="AM230" s="292">
        <f t="shared" si="166"/>
        <v>-0.31743211422981032</v>
      </c>
      <c r="AN230" s="292">
        <f t="shared" si="169"/>
        <v>5.8238108663949273</v>
      </c>
      <c r="AO230" s="292">
        <f t="shared" si="169"/>
        <v>5.8238463451952329</v>
      </c>
      <c r="AP230" s="292">
        <f t="shared" si="169"/>
        <v>5.8239798112522019</v>
      </c>
      <c r="AQ230" s="292">
        <f t="shared" si="169"/>
        <v>5.8244818121847715</v>
      </c>
      <c r="AR230" s="292">
        <f t="shared" si="169"/>
        <v>5.8263688574235903</v>
      </c>
      <c r="AS230" s="292">
        <f t="shared" si="169"/>
        <v>5.83344680398472</v>
      </c>
      <c r="AT230" s="292">
        <f t="shared" si="169"/>
        <v>5.8597848755381365</v>
      </c>
      <c r="AU230" s="292">
        <f t="shared" si="167"/>
        <v>5.9552911013886636</v>
      </c>
    </row>
    <row r="231" spans="1:47" s="292" customFormat="1" ht="12.95" customHeight="1" x14ac:dyDescent="0.2">
      <c r="A231" s="44" t="s">
        <v>80</v>
      </c>
      <c r="B231" s="317"/>
      <c r="C231" s="12">
        <v>53462.445200000002</v>
      </c>
      <c r="D231" s="247" t="s">
        <v>314</v>
      </c>
      <c r="E231" s="292">
        <f t="shared" si="154"/>
        <v>32358.941814747548</v>
      </c>
      <c r="F231" s="292">
        <f t="shared" si="155"/>
        <v>32359</v>
      </c>
      <c r="G231" s="292">
        <f t="shared" si="172"/>
        <v>-2.5040439999429509E-2</v>
      </c>
      <c r="J231" s="292">
        <f>G231</f>
        <v>-2.5040439999429509E-2</v>
      </c>
      <c r="P231" s="292">
        <f t="shared" si="156"/>
        <v>-5.4141406192020319E-2</v>
      </c>
      <c r="Q231" s="292">
        <f t="shared" si="157"/>
        <v>3.0558011344232056E-2</v>
      </c>
      <c r="R231" s="292">
        <f t="shared" si="158"/>
        <v>-2.3583394847788264E-2</v>
      </c>
      <c r="S231" s="377">
        <f t="shared" si="168"/>
        <v>38443.945200000002</v>
      </c>
      <c r="T231" s="294"/>
      <c r="U231" s="292">
        <f t="shared" si="173"/>
        <v>2.1229805739212593E-6</v>
      </c>
      <c r="V231" s="292">
        <f>V$18</f>
        <v>1</v>
      </c>
      <c r="W231" s="292">
        <f t="shared" si="170"/>
        <v>2.1229805739212593E-6</v>
      </c>
      <c r="X231" s="12">
        <v>2.5999999999999999E-3</v>
      </c>
      <c r="Z231" s="292">
        <f t="shared" si="159"/>
        <v>32359</v>
      </c>
      <c r="AA231" s="292">
        <f t="shared" si="160"/>
        <v>-2.5387726603476657E-2</v>
      </c>
      <c r="AE231" s="292">
        <f t="shared" si="152"/>
        <v>3.2877409852713882E-2</v>
      </c>
      <c r="AF231" s="292">
        <f t="shared" si="171"/>
        <v>3.4728660404714784E-4</v>
      </c>
      <c r="AG231" s="292">
        <f t="shared" si="174"/>
        <v>1.2060798535060045E-7</v>
      </c>
      <c r="AH231" s="292">
        <f t="shared" si="161"/>
        <v>-5.7917849852143391E-2</v>
      </c>
      <c r="AI231" s="292">
        <f t="shared" si="162"/>
        <v>1.2424118072510391</v>
      </c>
      <c r="AJ231" s="292">
        <f t="shared" si="163"/>
        <v>-0.839647596944328</v>
      </c>
      <c r="AK231" s="292">
        <f t="shared" si="164"/>
        <v>-0.17082907839774208</v>
      </c>
      <c r="AL231" s="292">
        <f t="shared" si="165"/>
        <v>-0.61387744020715118</v>
      </c>
      <c r="AM231" s="292">
        <f t="shared" si="166"/>
        <v>-0.31695540432669839</v>
      </c>
      <c r="AN231" s="292">
        <f t="shared" ref="AN231:AT240" si="175">$AU231+$AB$7*SIN(AO231)</f>
        <v>5.8244767840614502</v>
      </c>
      <c r="AO231" s="292">
        <f t="shared" si="175"/>
        <v>5.824512276671169</v>
      </c>
      <c r="AP231" s="292">
        <f t="shared" si="175"/>
        <v>5.8246457507492408</v>
      </c>
      <c r="AQ231" s="292">
        <f t="shared" si="175"/>
        <v>5.8251476168291019</v>
      </c>
      <c r="AR231" s="292">
        <f t="shared" si="175"/>
        <v>5.82703353747634</v>
      </c>
      <c r="AS231" s="292">
        <f t="shared" si="175"/>
        <v>5.8341049891042633</v>
      </c>
      <c r="AT231" s="292">
        <f t="shared" si="175"/>
        <v>5.8604110135569769</v>
      </c>
      <c r="AU231" s="292">
        <f t="shared" si="167"/>
        <v>5.9557799735960533</v>
      </c>
    </row>
    <row r="232" spans="1:47" s="292" customFormat="1" ht="12.95" customHeight="1" x14ac:dyDescent="0.2">
      <c r="A232" s="44" t="s">
        <v>95</v>
      </c>
      <c r="B232" s="97" t="s">
        <v>32</v>
      </c>
      <c r="C232" s="12">
        <v>53462.660900000003</v>
      </c>
      <c r="D232" s="247" t="s">
        <v>232</v>
      </c>
      <c r="E232" s="292">
        <f t="shared" si="154"/>
        <v>32359.443026345842</v>
      </c>
      <c r="F232" s="292">
        <f t="shared" si="155"/>
        <v>32359.5</v>
      </c>
      <c r="G232" s="292">
        <f t="shared" si="172"/>
        <v>-2.4519020000298042E-2</v>
      </c>
      <c r="K232" s="292">
        <f t="shared" ref="K232:K239" si="176">G232</f>
        <v>-2.4519020000298042E-2</v>
      </c>
      <c r="P232" s="292">
        <f t="shared" si="156"/>
        <v>-5.4143563712270443E-2</v>
      </c>
      <c r="Q232" s="292">
        <f t="shared" si="157"/>
        <v>3.0560258445443966E-2</v>
      </c>
      <c r="R232" s="292">
        <f t="shared" si="158"/>
        <v>-2.3583305266826476E-2</v>
      </c>
      <c r="S232" s="377">
        <f t="shared" si="168"/>
        <v>38444.160900000003</v>
      </c>
      <c r="T232" s="294"/>
      <c r="U232" s="292">
        <f t="shared" si="173"/>
        <v>8.7556206243576272E-7</v>
      </c>
      <c r="V232" s="292">
        <f t="shared" ref="V232:V239" si="177">V$19</f>
        <v>1</v>
      </c>
      <c r="W232" s="292">
        <f t="shared" si="170"/>
        <v>8.7556206243576272E-7</v>
      </c>
      <c r="X232" s="12">
        <v>4.0000000000000002E-4</v>
      </c>
      <c r="Z232" s="292">
        <f t="shared" si="159"/>
        <v>32359.5</v>
      </c>
      <c r="AA232" s="292">
        <f t="shared" si="160"/>
        <v>-2.538738542921011E-2</v>
      </c>
      <c r="AE232" s="292">
        <f t="shared" si="152"/>
        <v>3.3400157526582819E-2</v>
      </c>
      <c r="AF232" s="292">
        <f t="shared" si="171"/>
        <v>8.6836542891206847E-4</v>
      </c>
      <c r="AG232" s="292">
        <f t="shared" si="174"/>
        <v>7.540585181296406E-7</v>
      </c>
      <c r="AH232" s="292">
        <f t="shared" si="161"/>
        <v>-5.7919177526880861E-2</v>
      </c>
      <c r="AI232" s="292">
        <f t="shared" si="162"/>
        <v>1.2424231914790713</v>
      </c>
      <c r="AJ232" s="292">
        <f t="shared" si="163"/>
        <v>-0.83968379164645568</v>
      </c>
      <c r="AK232" s="292">
        <f t="shared" si="164"/>
        <v>-0.1708129226786963</v>
      </c>
      <c r="AL232" s="292">
        <f t="shared" si="165"/>
        <v>-0.61381079601239585</v>
      </c>
      <c r="AM232" s="292">
        <f t="shared" si="166"/>
        <v>-0.31691873505442192</v>
      </c>
      <c r="AN232" s="292">
        <f t="shared" si="175"/>
        <v>5.8245280117814815</v>
      </c>
      <c r="AO232" s="292">
        <f t="shared" si="175"/>
        <v>5.824563505446041</v>
      </c>
      <c r="AP232" s="292">
        <f t="shared" si="175"/>
        <v>5.8246969801152302</v>
      </c>
      <c r="AQ232" s="292">
        <f t="shared" si="175"/>
        <v>5.8251988357365523</v>
      </c>
      <c r="AR232" s="292">
        <f t="shared" si="175"/>
        <v>5.8270846696186345</v>
      </c>
      <c r="AS232" s="292">
        <f t="shared" si="175"/>
        <v>5.834155620960976</v>
      </c>
      <c r="AT232" s="292">
        <f t="shared" si="175"/>
        <v>5.8604591789644633</v>
      </c>
      <c r="AU232" s="292">
        <f t="shared" si="167"/>
        <v>5.9558175791504677</v>
      </c>
    </row>
    <row r="233" spans="1:47" s="292" customFormat="1" ht="12.95" customHeight="1" x14ac:dyDescent="0.2">
      <c r="A233" s="44" t="s">
        <v>89</v>
      </c>
      <c r="B233" s="317" t="s">
        <v>32</v>
      </c>
      <c r="C233" s="318">
        <v>53465.457199999997</v>
      </c>
      <c r="D233" s="247" t="s">
        <v>232</v>
      </c>
      <c r="E233" s="292">
        <f t="shared" si="154"/>
        <v>32365.940652643018</v>
      </c>
      <c r="F233" s="292">
        <f t="shared" si="155"/>
        <v>32366</v>
      </c>
      <c r="G233" s="292">
        <f t="shared" si="172"/>
        <v>-2.5540560003719293E-2</v>
      </c>
      <c r="K233" s="292">
        <f t="shared" si="176"/>
        <v>-2.5540560003719293E-2</v>
      </c>
      <c r="P233" s="292">
        <f t="shared" si="156"/>
        <v>-5.4171606852974584E-2</v>
      </c>
      <c r="Q233" s="292">
        <f t="shared" si="157"/>
        <v>3.0589473579955846E-2</v>
      </c>
      <c r="R233" s="292">
        <f t="shared" si="158"/>
        <v>-2.3582133273018738E-2</v>
      </c>
      <c r="S233" s="377">
        <f t="shared" si="168"/>
        <v>38446.957199999997</v>
      </c>
      <c r="T233" s="294"/>
      <c r="U233" s="292">
        <f t="shared" si="173"/>
        <v>3.8354352595224633E-6</v>
      </c>
      <c r="V233" s="292">
        <f t="shared" si="177"/>
        <v>1</v>
      </c>
      <c r="W233" s="292">
        <f t="shared" si="170"/>
        <v>3.8354352595224633E-6</v>
      </c>
      <c r="X233" s="318">
        <v>1E-4</v>
      </c>
      <c r="Z233" s="292">
        <f t="shared" si="159"/>
        <v>32366</v>
      </c>
      <c r="AA233" s="292">
        <f t="shared" si="160"/>
        <v>-2.5382935443891495E-2</v>
      </c>
      <c r="AE233" s="292">
        <f t="shared" si="152"/>
        <v>3.2395864565866635E-2</v>
      </c>
      <c r="AF233" s="292">
        <f t="shared" si="171"/>
        <v>-1.5762455982779727E-4</v>
      </c>
      <c r="AG233" s="292">
        <f t="shared" si="174"/>
        <v>2.4845501860906843E-8</v>
      </c>
      <c r="AH233" s="292">
        <f t="shared" si="161"/>
        <v>-5.7936424569585927E-2</v>
      </c>
      <c r="AI233" s="292">
        <f t="shared" si="162"/>
        <v>1.2425711073915042</v>
      </c>
      <c r="AJ233" s="292">
        <f t="shared" si="163"/>
        <v>-0.84015404357187984</v>
      </c>
      <c r="AK233" s="292">
        <f t="shared" si="164"/>
        <v>-0.1706028023796681</v>
      </c>
      <c r="AL233" s="292">
        <f t="shared" si="165"/>
        <v>-0.61294431042124131</v>
      </c>
      <c r="AM233" s="292">
        <f t="shared" si="166"/>
        <v>-0.31644204386341418</v>
      </c>
      <c r="AN233" s="292">
        <f t="shared" si="175"/>
        <v>5.8251940148063603</v>
      </c>
      <c r="AO233" s="292">
        <f t="shared" si="175"/>
        <v>5.8252295220872199</v>
      </c>
      <c r="AP233" s="292">
        <f t="shared" si="175"/>
        <v>5.8253630041040214</v>
      </c>
      <c r="AQ233" s="292">
        <f t="shared" si="175"/>
        <v>5.82586472265554</v>
      </c>
      <c r="AR233" s="292">
        <f t="shared" si="175"/>
        <v>5.8277494252352824</v>
      </c>
      <c r="AS233" s="292">
        <f t="shared" si="175"/>
        <v>5.8348138640898464</v>
      </c>
      <c r="AT233" s="292">
        <f t="shared" si="175"/>
        <v>5.8610853415280397</v>
      </c>
      <c r="AU233" s="292">
        <f t="shared" si="167"/>
        <v>5.9563064513578574</v>
      </c>
    </row>
    <row r="234" spans="1:47" s="292" customFormat="1" ht="12.95" customHeight="1" x14ac:dyDescent="0.2">
      <c r="A234" s="44" t="s">
        <v>95</v>
      </c>
      <c r="B234" s="97" t="s">
        <v>32</v>
      </c>
      <c r="C234" s="12">
        <v>53476.646500000003</v>
      </c>
      <c r="D234" s="247" t="s">
        <v>232</v>
      </c>
      <c r="E234" s="292">
        <f t="shared" si="154"/>
        <v>32391.940684802368</v>
      </c>
      <c r="F234" s="292">
        <f t="shared" si="155"/>
        <v>32392</v>
      </c>
      <c r="G234" s="292">
        <f t="shared" si="172"/>
        <v>-2.5526719997287728E-2</v>
      </c>
      <c r="K234" s="292">
        <f t="shared" si="176"/>
        <v>-2.5526719997287728E-2</v>
      </c>
      <c r="P234" s="292">
        <f t="shared" si="156"/>
        <v>-5.4283693493278905E-2</v>
      </c>
      <c r="Q234" s="292">
        <f t="shared" si="157"/>
        <v>3.0706386466346616E-2</v>
      </c>
      <c r="R234" s="292">
        <f t="shared" si="158"/>
        <v>-2.3577307026932288E-2</v>
      </c>
      <c r="S234" s="377">
        <f t="shared" si="168"/>
        <v>38458.146500000003</v>
      </c>
      <c r="T234" s="294"/>
      <c r="U234" s="292">
        <f t="shared" si="173"/>
        <v>3.8002109289900175E-6</v>
      </c>
      <c r="V234" s="292">
        <f t="shared" si="177"/>
        <v>1</v>
      </c>
      <c r="W234" s="292">
        <f t="shared" si="170"/>
        <v>3.8002109289900175E-6</v>
      </c>
      <c r="X234" s="12">
        <v>5.9999999999999995E-4</v>
      </c>
      <c r="Z234" s="292">
        <f t="shared" si="159"/>
        <v>32392</v>
      </c>
      <c r="AA234" s="292">
        <f t="shared" si="160"/>
        <v>-2.5364861814902745E-2</v>
      </c>
      <c r="AE234" s="292">
        <f t="shared" si="152"/>
        <v>3.2478456030587424E-2</v>
      </c>
      <c r="AF234" s="292">
        <f t="shared" si="171"/>
        <v>-1.6185818238498295E-4</v>
      </c>
      <c r="AG234" s="292">
        <f t="shared" si="174"/>
        <v>2.6198071204970406E-8</v>
      </c>
      <c r="AH234" s="292">
        <f t="shared" si="161"/>
        <v>-5.8005176027875152E-2</v>
      </c>
      <c r="AI234" s="292">
        <f t="shared" si="162"/>
        <v>1.2431612983322489</v>
      </c>
      <c r="AJ234" s="292">
        <f t="shared" si="163"/>
        <v>-0.84202985083848103</v>
      </c>
      <c r="AK234" s="292">
        <f t="shared" si="164"/>
        <v>-0.16976054109925501</v>
      </c>
      <c r="AL234" s="292">
        <f t="shared" si="165"/>
        <v>-0.60947630859007251</v>
      </c>
      <c r="AM234" s="292">
        <f t="shared" si="166"/>
        <v>-0.31453545203937877</v>
      </c>
      <c r="AN234" s="292">
        <f t="shared" si="175"/>
        <v>5.8278588179074031</v>
      </c>
      <c r="AO234" s="292">
        <f t="shared" si="175"/>
        <v>5.8278943778518055</v>
      </c>
      <c r="AP234" s="292">
        <f t="shared" si="175"/>
        <v>5.8280278829870351</v>
      </c>
      <c r="AQ234" s="292">
        <f t="shared" si="175"/>
        <v>5.8285290326450463</v>
      </c>
      <c r="AR234" s="292">
        <f t="shared" si="175"/>
        <v>5.8304091477087958</v>
      </c>
      <c r="AS234" s="292">
        <f t="shared" si="175"/>
        <v>5.8374473738341424</v>
      </c>
      <c r="AT234" s="292">
        <f t="shared" si="175"/>
        <v>5.8635902190288167</v>
      </c>
      <c r="AU234" s="292">
        <f t="shared" si="167"/>
        <v>5.9582619401874153</v>
      </c>
    </row>
    <row r="235" spans="1:47" s="292" customFormat="1" ht="12.95" customHeight="1" x14ac:dyDescent="0.2">
      <c r="A235" s="44" t="s">
        <v>89</v>
      </c>
      <c r="B235" s="317" t="s">
        <v>32</v>
      </c>
      <c r="C235" s="318">
        <v>53484.392800000001</v>
      </c>
      <c r="D235" s="247" t="s">
        <v>232</v>
      </c>
      <c r="E235" s="292">
        <f t="shared" si="154"/>
        <v>32409.940385330177</v>
      </c>
      <c r="F235" s="292">
        <f t="shared" si="155"/>
        <v>32410</v>
      </c>
      <c r="G235" s="292">
        <f t="shared" si="172"/>
        <v>-2.5655599994934164E-2</v>
      </c>
      <c r="K235" s="292">
        <f t="shared" si="176"/>
        <v>-2.5655599994934164E-2</v>
      </c>
      <c r="P235" s="292">
        <f t="shared" si="156"/>
        <v>-5.4361211295463771E-2</v>
      </c>
      <c r="Q235" s="292">
        <f t="shared" si="157"/>
        <v>3.0787375221880908E-2</v>
      </c>
      <c r="R235" s="292">
        <f t="shared" si="158"/>
        <v>-2.3573836073582863E-2</v>
      </c>
      <c r="S235" s="377">
        <f t="shared" si="168"/>
        <v>38465.892800000001</v>
      </c>
      <c r="T235" s="294"/>
      <c r="U235" s="292">
        <f t="shared" si="173"/>
        <v>4.3337410242399461E-6</v>
      </c>
      <c r="V235" s="292">
        <f t="shared" si="177"/>
        <v>1</v>
      </c>
      <c r="W235" s="292">
        <f t="shared" si="170"/>
        <v>4.3337410242399461E-6</v>
      </c>
      <c r="X235" s="318">
        <v>2.0000000000000001E-4</v>
      </c>
      <c r="Z235" s="292">
        <f t="shared" si="159"/>
        <v>32410</v>
      </c>
      <c r="AA235" s="292">
        <f t="shared" si="160"/>
        <v>-2.5352092324096201E-2</v>
      </c>
      <c r="AE235" s="292">
        <f t="shared" si="152"/>
        <v>3.2396950873972041E-2</v>
      </c>
      <c r="AF235" s="292">
        <f t="shared" si="171"/>
        <v>-3.0350767083796304E-4</v>
      </c>
      <c r="AG235" s="292">
        <f t="shared" si="174"/>
        <v>9.2116906257485317E-8</v>
      </c>
      <c r="AH235" s="292">
        <f t="shared" si="161"/>
        <v>-5.8052550868906205E-2</v>
      </c>
      <c r="AI235" s="292">
        <f t="shared" si="162"/>
        <v>1.2435685051249272</v>
      </c>
      <c r="AJ235" s="292">
        <f t="shared" si="163"/>
        <v>-0.84332359051713712</v>
      </c>
      <c r="AK235" s="292">
        <f t="shared" si="164"/>
        <v>-0.16917577140993054</v>
      </c>
      <c r="AL235" s="292">
        <f t="shared" si="165"/>
        <v>-0.60707345836880255</v>
      </c>
      <c r="AM235" s="292">
        <f t="shared" si="166"/>
        <v>-0.31321566497857822</v>
      </c>
      <c r="AN235" s="292">
        <f t="shared" si="175"/>
        <v>5.8297044210541014</v>
      </c>
      <c r="AO235" s="292">
        <f t="shared" si="175"/>
        <v>5.8297400157592003</v>
      </c>
      <c r="AP235" s="292">
        <f t="shared" si="175"/>
        <v>5.8298735309994596</v>
      </c>
      <c r="AQ235" s="292">
        <f t="shared" si="175"/>
        <v>5.830374267455376</v>
      </c>
      <c r="AR235" s="292">
        <f t="shared" si="175"/>
        <v>5.8322511481585275</v>
      </c>
      <c r="AS235" s="292">
        <f t="shared" si="175"/>
        <v>5.8392710747164411</v>
      </c>
      <c r="AT235" s="292">
        <f t="shared" si="175"/>
        <v>5.8653245771872031</v>
      </c>
      <c r="AU235" s="292">
        <f t="shared" si="167"/>
        <v>5.9596157401463401</v>
      </c>
    </row>
    <row r="236" spans="1:47" s="292" customFormat="1" ht="12.95" customHeight="1" x14ac:dyDescent="0.2">
      <c r="A236" s="44" t="s">
        <v>95</v>
      </c>
      <c r="B236" s="97" t="s">
        <v>32</v>
      </c>
      <c r="C236" s="12">
        <v>53489.557800000002</v>
      </c>
      <c r="D236" s="247" t="s">
        <v>232</v>
      </c>
      <c r="E236" s="292">
        <f t="shared" si="154"/>
        <v>32421.94204460314</v>
      </c>
      <c r="F236" s="292">
        <f t="shared" si="155"/>
        <v>32422</v>
      </c>
      <c r="G236" s="292">
        <f t="shared" si="172"/>
        <v>-2.4941520001448225E-2</v>
      </c>
      <c r="K236" s="292">
        <f t="shared" si="176"/>
        <v>-2.4941520001448225E-2</v>
      </c>
      <c r="P236" s="292">
        <f t="shared" si="156"/>
        <v>-5.4412853120903965E-2</v>
      </c>
      <c r="Q236" s="292">
        <f t="shared" si="157"/>
        <v>3.0841390027823198E-2</v>
      </c>
      <c r="R236" s="292">
        <f t="shared" si="158"/>
        <v>-2.3571463093080766E-2</v>
      </c>
      <c r="S236" s="377">
        <f t="shared" si="168"/>
        <v>38471.057800000002</v>
      </c>
      <c r="T236" s="294"/>
      <c r="U236" s="292">
        <f t="shared" si="173"/>
        <v>1.8770559321654001E-6</v>
      </c>
      <c r="V236" s="292">
        <f t="shared" si="177"/>
        <v>1</v>
      </c>
      <c r="W236" s="292">
        <f t="shared" si="170"/>
        <v>1.8770559321654001E-6</v>
      </c>
      <c r="X236" s="12">
        <v>5.9999999999999995E-4</v>
      </c>
      <c r="Z236" s="292">
        <f t="shared" si="159"/>
        <v>32422</v>
      </c>
      <c r="AA236" s="292">
        <f t="shared" si="160"/>
        <v>-2.5343462291930831E-2</v>
      </c>
      <c r="AE236" s="292">
        <f t="shared" si="152"/>
        <v>3.3142512809258458E-2</v>
      </c>
      <c r="AF236" s="292">
        <f t="shared" si="171"/>
        <v>4.019422904826056E-4</v>
      </c>
      <c r="AG236" s="292">
        <f t="shared" si="174"/>
        <v>1.615576048784033E-7</v>
      </c>
      <c r="AH236" s="292">
        <f t="shared" si="161"/>
        <v>-5.8084032810706683E-2</v>
      </c>
      <c r="AI236" s="292">
        <f t="shared" si="162"/>
        <v>1.2438393425700398</v>
      </c>
      <c r="AJ236" s="292">
        <f t="shared" si="163"/>
        <v>-0.84418384710897365</v>
      </c>
      <c r="AK236" s="292">
        <f t="shared" si="164"/>
        <v>-0.16878516918244796</v>
      </c>
      <c r="AL236" s="292">
        <f t="shared" si="165"/>
        <v>-0.60547068506216739</v>
      </c>
      <c r="AM236" s="292">
        <f t="shared" si="166"/>
        <v>-0.31233587969051818</v>
      </c>
      <c r="AN236" s="292">
        <f t="shared" si="175"/>
        <v>5.8309351582950928</v>
      </c>
      <c r="AO236" s="292">
        <f t="shared" si="175"/>
        <v>5.8309707753968514</v>
      </c>
      <c r="AP236" s="292">
        <f t="shared" si="175"/>
        <v>5.8311042946813014</v>
      </c>
      <c r="AQ236" s="292">
        <f t="shared" si="175"/>
        <v>5.8316047468569954</v>
      </c>
      <c r="AR236" s="292">
        <f t="shared" si="175"/>
        <v>5.8334794447860334</v>
      </c>
      <c r="AS236" s="292">
        <f t="shared" si="175"/>
        <v>5.8404871025481979</v>
      </c>
      <c r="AT236" s="292">
        <f t="shared" si="175"/>
        <v>5.8664809120105268</v>
      </c>
      <c r="AU236" s="292">
        <f t="shared" si="167"/>
        <v>5.9605182734522897</v>
      </c>
    </row>
    <row r="237" spans="1:47" s="292" customFormat="1" ht="12.95" customHeight="1" x14ac:dyDescent="0.2">
      <c r="A237" s="12" t="s">
        <v>98</v>
      </c>
      <c r="B237" s="97" t="s">
        <v>32</v>
      </c>
      <c r="C237" s="12">
        <v>53683.649879999997</v>
      </c>
      <c r="D237" s="247" t="s">
        <v>232</v>
      </c>
      <c r="E237" s="292">
        <f t="shared" si="154"/>
        <v>32872.944370206358</v>
      </c>
      <c r="F237" s="292">
        <f t="shared" si="155"/>
        <v>32873</v>
      </c>
      <c r="G237" s="292">
        <f t="shared" si="172"/>
        <v>-2.3940680002851877E-2</v>
      </c>
      <c r="K237" s="292">
        <f t="shared" si="176"/>
        <v>-2.3940680002851877E-2</v>
      </c>
      <c r="P237" s="292">
        <f t="shared" si="156"/>
        <v>-5.6332163403541566E-2</v>
      </c>
      <c r="Q237" s="292">
        <f t="shared" si="157"/>
        <v>3.2884382596446646E-2</v>
      </c>
      <c r="R237" s="292">
        <f t="shared" si="158"/>
        <v>-2.344778080709492E-2</v>
      </c>
      <c r="S237" s="377">
        <f t="shared" si="168"/>
        <v>38665.149879999997</v>
      </c>
      <c r="T237" s="294"/>
      <c r="U237" s="292">
        <f t="shared" si="173"/>
        <v>2.429496171778553E-7</v>
      </c>
      <c r="V237" s="292">
        <f t="shared" si="177"/>
        <v>1</v>
      </c>
      <c r="W237" s="292">
        <f t="shared" si="170"/>
        <v>2.429496171778553E-7</v>
      </c>
      <c r="X237" s="12">
        <v>2.9999999999999997E-4</v>
      </c>
      <c r="Z237" s="292">
        <f t="shared" si="159"/>
        <v>32873</v>
      </c>
      <c r="AA237" s="292">
        <f t="shared" si="160"/>
        <v>-2.4950102130262254E-2</v>
      </c>
      <c r="AE237" s="292">
        <f t="shared" si="152"/>
        <v>3.5266671492916693E-2</v>
      </c>
      <c r="AF237" s="292">
        <f t="shared" si="171"/>
        <v>1.0094221274103768E-3</v>
      </c>
      <c r="AG237" s="292">
        <f t="shared" si="174"/>
        <v>1.018933031305691E-6</v>
      </c>
      <c r="AH237" s="292">
        <f t="shared" si="161"/>
        <v>-5.920735149576857E-2</v>
      </c>
      <c r="AI237" s="292">
        <f t="shared" si="162"/>
        <v>1.2536342069612592</v>
      </c>
      <c r="AJ237" s="292">
        <f t="shared" si="163"/>
        <v>-0.87516326042694292</v>
      </c>
      <c r="AK237" s="292">
        <f t="shared" si="164"/>
        <v>-0.15367415976692372</v>
      </c>
      <c r="AL237" s="292">
        <f t="shared" si="165"/>
        <v>-0.54473835264684867</v>
      </c>
      <c r="AM237" s="292">
        <f t="shared" si="166"/>
        <v>-0.27931045771907381</v>
      </c>
      <c r="AN237" s="292">
        <f t="shared" si="175"/>
        <v>5.8773797286425076</v>
      </c>
      <c r="AO237" s="292">
        <f t="shared" si="175"/>
        <v>5.877415713413364</v>
      </c>
      <c r="AP237" s="292">
        <f t="shared" si="175"/>
        <v>5.8775477753832801</v>
      </c>
      <c r="AQ237" s="292">
        <f t="shared" si="175"/>
        <v>5.878032370811348</v>
      </c>
      <c r="AR237" s="292">
        <f t="shared" si="175"/>
        <v>5.8798097105041869</v>
      </c>
      <c r="AS237" s="292">
        <f t="shared" si="175"/>
        <v>5.8863169535239788</v>
      </c>
      <c r="AT237" s="292">
        <f t="shared" si="175"/>
        <v>5.9099935341021119</v>
      </c>
      <c r="AU237" s="292">
        <f t="shared" si="167"/>
        <v>5.9944384835342337</v>
      </c>
    </row>
    <row r="238" spans="1:47" s="292" customFormat="1" ht="12.95" customHeight="1" x14ac:dyDescent="0.2">
      <c r="A238" s="44" t="s">
        <v>174</v>
      </c>
      <c r="B238" s="44"/>
      <c r="C238" s="247">
        <v>53768.213300000003</v>
      </c>
      <c r="D238" s="247" t="s">
        <v>232</v>
      </c>
      <c r="E238" s="292">
        <f t="shared" si="154"/>
        <v>33069.440276072091</v>
      </c>
      <c r="F238" s="292">
        <f t="shared" si="155"/>
        <v>33069.5</v>
      </c>
      <c r="G238" s="292">
        <f t="shared" si="172"/>
        <v>-2.5702619997900911E-2</v>
      </c>
      <c r="K238" s="292">
        <f t="shared" si="176"/>
        <v>-2.5702619997900911E-2</v>
      </c>
      <c r="P238" s="292">
        <f t="shared" si="156"/>
        <v>-5.715504317360405E-2</v>
      </c>
      <c r="Q238" s="292">
        <f t="shared" si="157"/>
        <v>3.3782393507798124E-2</v>
      </c>
      <c r="R238" s="292">
        <f t="shared" si="158"/>
        <v>-2.3372649665805927E-2</v>
      </c>
      <c r="S238" s="377">
        <f t="shared" si="168"/>
        <v>38749.713300000003</v>
      </c>
      <c r="T238" s="294"/>
      <c r="U238" s="292">
        <f t="shared" si="173"/>
        <v>5.4287617484428104E-6</v>
      </c>
      <c r="V238" s="292">
        <f t="shared" si="177"/>
        <v>1</v>
      </c>
      <c r="W238" s="292">
        <f t="shared" si="170"/>
        <v>5.4287617484428104E-6</v>
      </c>
      <c r="X238" s="247"/>
      <c r="Z238" s="292">
        <f t="shared" si="159"/>
        <v>33069.5</v>
      </c>
      <c r="AA238" s="292">
        <f t="shared" si="160"/>
        <v>-2.4735741783892928E-2</v>
      </c>
      <c r="AE238" s="292">
        <f t="shared" si="152"/>
        <v>3.3956753216207572E-2</v>
      </c>
      <c r="AF238" s="292">
        <f t="shared" si="171"/>
        <v>-9.6687821400798235E-4</v>
      </c>
      <c r="AG238" s="292">
        <f t="shared" si="174"/>
        <v>9.3485348072326572E-7</v>
      </c>
      <c r="AH238" s="292">
        <f t="shared" si="161"/>
        <v>-5.9659373214108483E-2</v>
      </c>
      <c r="AI238" s="292">
        <f t="shared" si="162"/>
        <v>1.2576540663488309</v>
      </c>
      <c r="AJ238" s="292">
        <f t="shared" si="163"/>
        <v>-0.88779196942732197</v>
      </c>
      <c r="AK238" s="292">
        <f t="shared" si="164"/>
        <v>-0.14683473844717074</v>
      </c>
      <c r="AL238" s="292">
        <f t="shared" si="165"/>
        <v>-0.51798626865734076</v>
      </c>
      <c r="AM238" s="292">
        <f t="shared" si="166"/>
        <v>-0.26494371105866399</v>
      </c>
      <c r="AN238" s="292">
        <f t="shared" si="175"/>
        <v>5.8977265422101626</v>
      </c>
      <c r="AO238" s="292">
        <f t="shared" si="175"/>
        <v>5.8977623809164035</v>
      </c>
      <c r="AP238" s="292">
        <f t="shared" si="175"/>
        <v>5.8978927941998105</v>
      </c>
      <c r="AQ238" s="292">
        <f t="shared" si="175"/>
        <v>5.8983672962344587</v>
      </c>
      <c r="AR238" s="292">
        <f t="shared" si="175"/>
        <v>5.9000929793629586</v>
      </c>
      <c r="AS238" s="292">
        <f t="shared" si="175"/>
        <v>5.9063589393197766</v>
      </c>
      <c r="AT238" s="292">
        <f t="shared" si="175"/>
        <v>5.9289829550467461</v>
      </c>
      <c r="AU238" s="292">
        <f t="shared" si="167"/>
        <v>6.0092174664191607</v>
      </c>
    </row>
    <row r="239" spans="1:47" s="292" customFormat="1" ht="12.95" customHeight="1" x14ac:dyDescent="0.2">
      <c r="A239" s="44" t="s">
        <v>174</v>
      </c>
      <c r="B239" s="44"/>
      <c r="C239" s="247">
        <v>53769.289799999999</v>
      </c>
      <c r="D239" s="247" t="s">
        <v>232</v>
      </c>
      <c r="E239" s="292">
        <f t="shared" si="154"/>
        <v>33071.941686760823</v>
      </c>
      <c r="F239" s="292">
        <f t="shared" si="155"/>
        <v>33072</v>
      </c>
      <c r="G239" s="292">
        <f t="shared" si="172"/>
        <v>-2.5095520002651028E-2</v>
      </c>
      <c r="K239" s="292">
        <f t="shared" si="176"/>
        <v>-2.5095520002651028E-2</v>
      </c>
      <c r="P239" s="292">
        <f t="shared" si="156"/>
        <v>-5.7165459288039754E-2</v>
      </c>
      <c r="Q239" s="292">
        <f t="shared" si="157"/>
        <v>3.3793849403480458E-2</v>
      </c>
      <c r="R239" s="292">
        <f t="shared" si="158"/>
        <v>-2.3371609884559295E-2</v>
      </c>
      <c r="S239" s="377">
        <f t="shared" si="168"/>
        <v>38750.789799999999</v>
      </c>
      <c r="T239" s="294"/>
      <c r="U239" s="292">
        <f t="shared" si="173"/>
        <v>2.9718660952590526E-6</v>
      </c>
      <c r="V239" s="292">
        <f t="shared" si="177"/>
        <v>1</v>
      </c>
      <c r="W239" s="292">
        <f t="shared" si="170"/>
        <v>2.9718660952590526E-6</v>
      </c>
      <c r="X239" s="247"/>
      <c r="Z239" s="292">
        <f t="shared" si="159"/>
        <v>33072</v>
      </c>
      <c r="AA239" s="292">
        <f t="shared" si="160"/>
        <v>-2.473284305087315E-2</v>
      </c>
      <c r="AE239" s="292">
        <f t="shared" si="152"/>
        <v>3.4569454391167216E-2</v>
      </c>
      <c r="AF239" s="292">
        <f t="shared" si="171"/>
        <v>-3.6267695177787801E-4</v>
      </c>
      <c r="AG239" s="292">
        <f t="shared" si="174"/>
        <v>1.3153457135089324E-7</v>
      </c>
      <c r="AH239" s="292">
        <f t="shared" si="161"/>
        <v>-5.9664974393818244E-2</v>
      </c>
      <c r="AI239" s="292">
        <f t="shared" si="162"/>
        <v>1.2577041885364646</v>
      </c>
      <c r="AJ239" s="292">
        <f t="shared" si="163"/>
        <v>-0.88794906983727462</v>
      </c>
      <c r="AK239" s="292">
        <f t="shared" si="164"/>
        <v>-0.14674675305334392</v>
      </c>
      <c r="AL239" s="292">
        <f t="shared" si="165"/>
        <v>-0.51764481533962281</v>
      </c>
      <c r="AM239" s="292">
        <f t="shared" si="166"/>
        <v>-0.26476100847536038</v>
      </c>
      <c r="AN239" s="292">
        <f t="shared" si="175"/>
        <v>5.8979858238382041</v>
      </c>
      <c r="AO239" s="292">
        <f t="shared" si="175"/>
        <v>5.8980216594300883</v>
      </c>
      <c r="AP239" s="292">
        <f t="shared" si="175"/>
        <v>5.8981520476723555</v>
      </c>
      <c r="AQ239" s="292">
        <f t="shared" si="175"/>
        <v>5.8986264087835565</v>
      </c>
      <c r="AR239" s="292">
        <f t="shared" si="175"/>
        <v>5.9003513991191889</v>
      </c>
      <c r="AS239" s="292">
        <f t="shared" si="175"/>
        <v>5.90661420134255</v>
      </c>
      <c r="AT239" s="292">
        <f t="shared" si="175"/>
        <v>5.9292246655833925</v>
      </c>
      <c r="AU239" s="292">
        <f t="shared" si="167"/>
        <v>6.0094054941912338</v>
      </c>
    </row>
    <row r="240" spans="1:47" s="292" customFormat="1" ht="12.95" customHeight="1" x14ac:dyDescent="0.2">
      <c r="A240" s="12" t="s">
        <v>92</v>
      </c>
      <c r="B240" s="317"/>
      <c r="C240" s="12">
        <v>54173.397400000002</v>
      </c>
      <c r="D240" s="247" t="s">
        <v>314</v>
      </c>
      <c r="E240" s="292">
        <f t="shared" si="154"/>
        <v>34010.946860974735</v>
      </c>
      <c r="F240" s="292">
        <f t="shared" si="155"/>
        <v>34011</v>
      </c>
      <c r="G240" s="292">
        <f t="shared" si="172"/>
        <v>-2.2868760002893396E-2</v>
      </c>
      <c r="J240" s="292">
        <f>G240</f>
        <v>-2.2868760002893396E-2</v>
      </c>
      <c r="P240" s="292">
        <f t="shared" si="156"/>
        <v>-6.098080700030703E-2</v>
      </c>
      <c r="Q240" s="292">
        <f t="shared" si="157"/>
        <v>3.8151452486049869E-2</v>
      </c>
      <c r="R240" s="292">
        <f t="shared" si="158"/>
        <v>-2.2829354514257161E-2</v>
      </c>
      <c r="S240" s="377">
        <f t="shared" si="168"/>
        <v>39154.897400000002</v>
      </c>
      <c r="T240" s="294"/>
      <c r="U240" s="292">
        <f t="shared" si="173"/>
        <v>1.5527925346604411E-9</v>
      </c>
      <c r="V240" s="292">
        <f>V$18</f>
        <v>1</v>
      </c>
      <c r="W240" s="292">
        <f t="shared" si="170"/>
        <v>1.5527925346604411E-9</v>
      </c>
      <c r="X240" s="12">
        <v>6.9999999999999999E-4</v>
      </c>
      <c r="Z240" s="292">
        <f t="shared" si="159"/>
        <v>34011</v>
      </c>
      <c r="AA240" s="292">
        <f t="shared" si="160"/>
        <v>-2.3329259248941123E-2</v>
      </c>
      <c r="AE240" s="292">
        <f t="shared" si="152"/>
        <v>3.862388253779564E-2</v>
      </c>
      <c r="AF240" s="292">
        <f t="shared" si="171"/>
        <v>4.6049924604772696E-4</v>
      </c>
      <c r="AG240" s="292">
        <f t="shared" si="174"/>
        <v>2.1205955561052497E-7</v>
      </c>
      <c r="AH240" s="292">
        <f t="shared" si="161"/>
        <v>-6.1492642540689035E-2</v>
      </c>
      <c r="AI240" s="292">
        <f t="shared" si="162"/>
        <v>1.2745585941294852</v>
      </c>
      <c r="AJ240" s="292">
        <f t="shared" si="163"/>
        <v>-0.94009750500656841</v>
      </c>
      <c r="AK240" s="292">
        <f t="shared" si="164"/>
        <v>-0.11208762960548954</v>
      </c>
      <c r="AL240" s="292">
        <f t="shared" si="165"/>
        <v>-0.38759529091786044</v>
      </c>
      <c r="AM240" s="292">
        <f t="shared" si="166"/>
        <v>-0.19626084353192566</v>
      </c>
      <c r="AN240" s="292">
        <f t="shared" si="175"/>
        <v>5.9960516790487048</v>
      </c>
      <c r="AO240" s="292">
        <f t="shared" si="175"/>
        <v>5.9960840055907818</v>
      </c>
      <c r="AP240" s="292">
        <f t="shared" si="175"/>
        <v>5.996197662028675</v>
      </c>
      <c r="AQ240" s="292">
        <f t="shared" si="175"/>
        <v>5.9965972348588199</v>
      </c>
      <c r="AR240" s="292">
        <f t="shared" si="175"/>
        <v>5.9980016081383845</v>
      </c>
      <c r="AS240" s="292">
        <f t="shared" si="175"/>
        <v>6.0029329775807163</v>
      </c>
      <c r="AT240" s="292">
        <f t="shared" si="175"/>
        <v>6.0201947916874428</v>
      </c>
      <c r="AU240" s="292">
        <f t="shared" si="167"/>
        <v>6.0800287253818013</v>
      </c>
    </row>
    <row r="241" spans="1:47" s="292" customFormat="1" ht="12.95" customHeight="1" x14ac:dyDescent="0.2">
      <c r="A241" s="12" t="s">
        <v>98</v>
      </c>
      <c r="B241" s="97" t="s">
        <v>32</v>
      </c>
      <c r="C241" s="12">
        <v>54195.344929999999</v>
      </c>
      <c r="D241" s="247" t="s">
        <v>232</v>
      </c>
      <c r="E241" s="292">
        <f t="shared" si="154"/>
        <v>34061.945268901763</v>
      </c>
      <c r="F241" s="292">
        <f t="shared" si="155"/>
        <v>34062</v>
      </c>
      <c r="G241" s="292">
        <f t="shared" si="172"/>
        <v>-2.3553920000267681E-2</v>
      </c>
      <c r="K241" s="292">
        <f>G241</f>
        <v>-2.3553920000267681E-2</v>
      </c>
      <c r="O241" s="292">
        <f t="shared" ref="O241:O272" ca="1" si="178">+C$11+C$12*F241</f>
        <v>-5.1899617784472662E-2</v>
      </c>
      <c r="P241" s="292">
        <f t="shared" si="156"/>
        <v>-6.1182366490018174E-2</v>
      </c>
      <c r="Q241" s="292">
        <f t="shared" si="157"/>
        <v>3.8391255304806512E-2</v>
      </c>
      <c r="R241" s="292">
        <f t="shared" si="158"/>
        <v>-2.2791111185211661E-2</v>
      </c>
      <c r="S241" s="377">
        <f t="shared" si="168"/>
        <v>39176.844929999999</v>
      </c>
      <c r="T241" s="294"/>
      <c r="U241" s="292">
        <f t="shared" si="173"/>
        <v>5.8187728832716846E-7</v>
      </c>
      <c r="V241" s="292">
        <f>V$19</f>
        <v>1</v>
      </c>
      <c r="W241" s="292">
        <f t="shared" si="170"/>
        <v>5.8187728832716846E-7</v>
      </c>
      <c r="X241" s="12" t="s">
        <v>99</v>
      </c>
      <c r="Z241" s="292">
        <f t="shared" si="159"/>
        <v>34062</v>
      </c>
      <c r="AA241" s="292">
        <f t="shared" si="160"/>
        <v>-2.3234577117627525E-2</v>
      </c>
      <c r="AE241" s="292">
        <f t="shared" ref="AE241:AE272" si="179">+G241-AH241</f>
        <v>3.8021749038128556E-2</v>
      </c>
      <c r="AF241" s="292">
        <f t="shared" si="171"/>
        <v>-3.1934288264015565E-4</v>
      </c>
      <c r="AG241" s="292">
        <f t="shared" si="174"/>
        <v>1.0197987669292423E-7</v>
      </c>
      <c r="AH241" s="292">
        <f t="shared" si="161"/>
        <v>-6.1575669038396237E-2</v>
      </c>
      <c r="AI241" s="292">
        <f t="shared" si="162"/>
        <v>1.2753538987702242</v>
      </c>
      <c r="AJ241" s="292">
        <f t="shared" si="163"/>
        <v>-0.94251366995314689</v>
      </c>
      <c r="AK241" s="292">
        <f t="shared" si="164"/>
        <v>-0.1101194294980406</v>
      </c>
      <c r="AL241" s="292">
        <f t="shared" si="165"/>
        <v>-0.38043709128184872</v>
      </c>
      <c r="AM241" s="292">
        <f t="shared" si="166"/>
        <v>-0.19254647605585093</v>
      </c>
      <c r="AN241" s="292">
        <f t="shared" ref="AN241:AT250" si="180">$AU241+$AB$7*SIN(AO241)</f>
        <v>6.0014135752417372</v>
      </c>
      <c r="AO241" s="292">
        <f t="shared" si="180"/>
        <v>6.001445575392176</v>
      </c>
      <c r="AP241" s="292">
        <f t="shared" si="180"/>
        <v>6.0015579081201258</v>
      </c>
      <c r="AQ241" s="292">
        <f t="shared" si="180"/>
        <v>6.001952209932484</v>
      </c>
      <c r="AR241" s="292">
        <f t="shared" si="180"/>
        <v>6.0033359032374483</v>
      </c>
      <c r="AS241" s="292">
        <f t="shared" si="180"/>
        <v>6.0081872627686295</v>
      </c>
      <c r="AT241" s="292">
        <f t="shared" si="180"/>
        <v>6.025145125476576</v>
      </c>
      <c r="AU241" s="292">
        <f t="shared" si="167"/>
        <v>6.0838644919320881</v>
      </c>
    </row>
    <row r="242" spans="1:47" s="292" customFormat="1" ht="12.95" customHeight="1" x14ac:dyDescent="0.2">
      <c r="A242" s="319" t="s">
        <v>91</v>
      </c>
      <c r="B242" s="317" t="s">
        <v>30</v>
      </c>
      <c r="C242" s="318">
        <v>54211.484199999999</v>
      </c>
      <c r="D242" s="12" t="s">
        <v>232</v>
      </c>
      <c r="E242" s="292">
        <f t="shared" si="154"/>
        <v>34099.44730558218</v>
      </c>
      <c r="F242" s="292">
        <f t="shared" si="155"/>
        <v>34099.5</v>
      </c>
      <c r="G242" s="292">
        <f t="shared" si="172"/>
        <v>-2.2677420005493332E-2</v>
      </c>
      <c r="K242" s="292">
        <f>G242</f>
        <v>-2.2677420005493332E-2</v>
      </c>
      <c r="O242" s="292">
        <f t="shared" ca="1" si="178"/>
        <v>-5.1575700172414363E-2</v>
      </c>
      <c r="P242" s="292">
        <f t="shared" si="156"/>
        <v>-6.1330191169627339E-2</v>
      </c>
      <c r="Q242" s="292">
        <f t="shared" si="157"/>
        <v>3.8567786505726072E-2</v>
      </c>
      <c r="R242" s="292">
        <f t="shared" si="158"/>
        <v>-2.2762404663901267E-2</v>
      </c>
      <c r="S242" s="377">
        <f t="shared" si="168"/>
        <v>39192.984199999999</v>
      </c>
      <c r="T242" s="294"/>
      <c r="U242" s="292">
        <f t="shared" si="173"/>
        <v>7.2223921647134927E-9</v>
      </c>
      <c r="V242" s="292">
        <f>V$19</f>
        <v>1</v>
      </c>
      <c r="W242" s="292">
        <f t="shared" si="170"/>
        <v>7.2223921647134927E-9</v>
      </c>
      <c r="X242" s="318">
        <v>4.0000000000000002E-4</v>
      </c>
      <c r="Z242" s="292">
        <f t="shared" si="159"/>
        <v>34099.5</v>
      </c>
      <c r="AA242" s="292">
        <f t="shared" si="160"/>
        <v>-2.3163715303440434E-2</v>
      </c>
      <c r="AE242" s="292">
        <f t="shared" si="179"/>
        <v>3.8958200548869192E-2</v>
      </c>
      <c r="AF242" s="292">
        <f t="shared" si="171"/>
        <v>4.8629529794710219E-4</v>
      </c>
      <c r="AG242" s="292">
        <f t="shared" si="174"/>
        <v>2.364831168054609E-7</v>
      </c>
      <c r="AH242" s="292">
        <f t="shared" si="161"/>
        <v>-6.1635620554362523E-2</v>
      </c>
      <c r="AI242" s="292">
        <f t="shared" si="162"/>
        <v>1.2759302971321569</v>
      </c>
      <c r="AJ242" s="292">
        <f t="shared" si="163"/>
        <v>-0.94426131981576711</v>
      </c>
      <c r="AK242" s="292">
        <f t="shared" si="164"/>
        <v>-0.10866705777509772</v>
      </c>
      <c r="AL242" s="292">
        <f t="shared" si="165"/>
        <v>-0.37516805446351092</v>
      </c>
      <c r="AM242" s="292">
        <f t="shared" si="166"/>
        <v>-0.189815664061557</v>
      </c>
      <c r="AN242" s="292">
        <f t="shared" si="180"/>
        <v>6.0053582612780305</v>
      </c>
      <c r="AO242" s="292">
        <f t="shared" si="180"/>
        <v>6.0053900125549315</v>
      </c>
      <c r="AP242" s="292">
        <f t="shared" si="180"/>
        <v>6.0055013454451194</v>
      </c>
      <c r="AQ242" s="292">
        <f t="shared" si="180"/>
        <v>6.005891695935464</v>
      </c>
      <c r="AR242" s="292">
        <f t="shared" si="180"/>
        <v>6.0072599836040004</v>
      </c>
      <c r="AS242" s="292">
        <f t="shared" si="180"/>
        <v>6.0120520513209668</v>
      </c>
      <c r="AT242" s="292">
        <f t="shared" si="180"/>
        <v>6.0287856288905255</v>
      </c>
      <c r="AU242" s="292">
        <f t="shared" si="167"/>
        <v>6.0866849085131811</v>
      </c>
    </row>
    <row r="243" spans="1:47" s="292" customFormat="1" ht="12.95" customHeight="1" x14ac:dyDescent="0.2">
      <c r="A243" s="319" t="s">
        <v>93</v>
      </c>
      <c r="B243" s="317" t="s">
        <v>30</v>
      </c>
      <c r="C243" s="318">
        <v>54219.659599999999</v>
      </c>
      <c r="D243" s="12" t="s">
        <v>232</v>
      </c>
      <c r="E243" s="292">
        <f t="shared" si="154"/>
        <v>34118.444084908449</v>
      </c>
      <c r="F243" s="292">
        <f t="shared" si="155"/>
        <v>34118.5</v>
      </c>
      <c r="G243" s="292">
        <f t="shared" si="172"/>
        <v>-2.4063460004981607E-2</v>
      </c>
      <c r="K243" s="292">
        <f>G243</f>
        <v>-2.4063460004981607E-2</v>
      </c>
      <c r="O243" s="292">
        <f t="shared" ca="1" si="178"/>
        <v>-5.141158191563816E-2</v>
      </c>
      <c r="P243" s="292">
        <f t="shared" si="156"/>
        <v>-6.140496553824034E-2</v>
      </c>
      <c r="Q243" s="292">
        <f t="shared" si="157"/>
        <v>3.8657295484937362E-2</v>
      </c>
      <c r="R243" s="292">
        <f t="shared" si="158"/>
        <v>-2.2747670053302978E-2</v>
      </c>
      <c r="S243" s="377">
        <f t="shared" si="168"/>
        <v>39201.159599999999</v>
      </c>
      <c r="T243" s="294"/>
      <c r="U243" s="292">
        <f t="shared" si="173"/>
        <v>1.7313031969384502E-6</v>
      </c>
      <c r="V243" s="292">
        <f>V$19</f>
        <v>1</v>
      </c>
      <c r="W243" s="292">
        <f t="shared" si="170"/>
        <v>1.7313031969384502E-6</v>
      </c>
      <c r="X243" s="318">
        <v>1E-4</v>
      </c>
      <c r="Z243" s="292">
        <f t="shared" si="159"/>
        <v>34118.5</v>
      </c>
      <c r="AA243" s="292">
        <f t="shared" si="160"/>
        <v>-2.3127409108499558E-2</v>
      </c>
      <c r="AE243" s="292">
        <f t="shared" si="179"/>
        <v>3.7602180082182329E-2</v>
      </c>
      <c r="AF243" s="292">
        <f t="shared" si="171"/>
        <v>-9.3605089648204909E-4</v>
      </c>
      <c r="AG243" s="292">
        <f t="shared" si="174"/>
        <v>8.7619128080484774E-7</v>
      </c>
      <c r="AH243" s="292">
        <f t="shared" si="161"/>
        <v>-6.1665640087163937E-2</v>
      </c>
      <c r="AI243" s="292">
        <f t="shared" si="162"/>
        <v>1.2762196111962738</v>
      </c>
      <c r="AJ243" s="292">
        <f t="shared" si="163"/>
        <v>-0.94513738347049336</v>
      </c>
      <c r="AK243" s="292">
        <f t="shared" si="164"/>
        <v>-0.10792953586259975</v>
      </c>
      <c r="AL243" s="292">
        <f t="shared" si="165"/>
        <v>-0.37249660070520058</v>
      </c>
      <c r="AM243" s="292">
        <f t="shared" si="166"/>
        <v>-0.18843216091440967</v>
      </c>
      <c r="AN243" s="292">
        <f t="shared" si="180"/>
        <v>6.0073575783972739</v>
      </c>
      <c r="AO243" s="292">
        <f t="shared" si="180"/>
        <v>6.0073892007145844</v>
      </c>
      <c r="AP243" s="292">
        <f t="shared" si="180"/>
        <v>6.00750001848502</v>
      </c>
      <c r="AQ243" s="292">
        <f t="shared" si="180"/>
        <v>6.0078883427003662</v>
      </c>
      <c r="AR243" s="292">
        <f t="shared" si="180"/>
        <v>6.0092487608131533</v>
      </c>
      <c r="AS243" s="292">
        <f t="shared" si="180"/>
        <v>6.0140106398599071</v>
      </c>
      <c r="AT243" s="292">
        <f t="shared" si="180"/>
        <v>6.0306303268258334</v>
      </c>
      <c r="AU243" s="292">
        <f t="shared" si="167"/>
        <v>6.088113919580934</v>
      </c>
    </row>
    <row r="244" spans="1:47" s="292" customFormat="1" ht="12.95" customHeight="1" x14ac:dyDescent="0.2">
      <c r="A244" s="12" t="s">
        <v>96</v>
      </c>
      <c r="B244" s="97" t="s">
        <v>30</v>
      </c>
      <c r="C244" s="12">
        <v>54501.544000000002</v>
      </c>
      <c r="D244" s="12" t="s">
        <v>314</v>
      </c>
      <c r="E244" s="292">
        <f t="shared" si="154"/>
        <v>34773.445154252811</v>
      </c>
      <c r="F244" s="292">
        <f t="shared" si="155"/>
        <v>34773.5</v>
      </c>
      <c r="G244" s="292">
        <f t="shared" si="172"/>
        <v>-2.3603260000527371E-2</v>
      </c>
      <c r="J244" s="292">
        <f>G244</f>
        <v>-2.3603260000527371E-2</v>
      </c>
      <c r="O244" s="292">
        <f t="shared" ca="1" si="178"/>
        <v>-4.575382095835312E-2</v>
      </c>
      <c r="P244" s="292">
        <f t="shared" si="156"/>
        <v>-6.3931171641800968E-2</v>
      </c>
      <c r="Q244" s="292">
        <f t="shared" si="157"/>
        <v>4.1770349144733002E-2</v>
      </c>
      <c r="R244" s="292">
        <f t="shared" si="158"/>
        <v>-2.2160822497067967E-2</v>
      </c>
      <c r="S244" s="377">
        <f t="shared" si="168"/>
        <v>39483.044000000002</v>
      </c>
      <c r="T244" s="294"/>
      <c r="U244" s="292">
        <f t="shared" si="173"/>
        <v>2.0806259513861977E-6</v>
      </c>
      <c r="V244" s="292">
        <f>V$18</f>
        <v>1</v>
      </c>
      <c r="W244" s="292">
        <f t="shared" si="170"/>
        <v>2.0806259513861977E-6</v>
      </c>
      <c r="X244" s="12">
        <v>8.9999999999999998E-4</v>
      </c>
      <c r="Z244" s="292">
        <f t="shared" si="159"/>
        <v>34773.5</v>
      </c>
      <c r="AA244" s="292">
        <f t="shared" si="160"/>
        <v>-2.1707731247938296E-2</v>
      </c>
      <c r="AE244" s="292">
        <f t="shared" si="179"/>
        <v>3.8948512092855825E-2</v>
      </c>
      <c r="AF244" s="292">
        <f t="shared" si="171"/>
        <v>-1.8955287525890749E-3</v>
      </c>
      <c r="AG244" s="292">
        <f t="shared" si="174"/>
        <v>3.5930292518918944E-6</v>
      </c>
      <c r="AH244" s="292">
        <f t="shared" si="161"/>
        <v>-6.2551772093383196E-2</v>
      </c>
      <c r="AI244" s="292">
        <f t="shared" si="162"/>
        <v>1.2850309536558699</v>
      </c>
      <c r="AJ244" s="292">
        <f t="shared" si="163"/>
        <v>-0.97133767891292344</v>
      </c>
      <c r="AK244" s="292">
        <f t="shared" si="164"/>
        <v>-8.1874378037101347E-2</v>
      </c>
      <c r="AL244" s="292">
        <f t="shared" si="165"/>
        <v>-0.27971641948519899</v>
      </c>
      <c r="AM244" s="292">
        <f t="shared" si="166"/>
        <v>-0.14077729181966742</v>
      </c>
      <c r="AN244" s="292">
        <f t="shared" si="180"/>
        <v>6.0765369800513689</v>
      </c>
      <c r="AO244" s="292">
        <f t="shared" si="180"/>
        <v>6.0765630166735836</v>
      </c>
      <c r="AP244" s="292">
        <f t="shared" si="180"/>
        <v>6.0766527202405101</v>
      </c>
      <c r="AQ244" s="292">
        <f t="shared" si="180"/>
        <v>6.0769617616303142</v>
      </c>
      <c r="AR244" s="292">
        <f t="shared" si="180"/>
        <v>6.0780262998648693</v>
      </c>
      <c r="AS244" s="292">
        <f t="shared" si="180"/>
        <v>6.0816914611123183</v>
      </c>
      <c r="AT244" s="292">
        <f t="shared" si="180"/>
        <v>6.0942898312596823</v>
      </c>
      <c r="AU244" s="292">
        <f t="shared" si="167"/>
        <v>6.1373771958640244</v>
      </c>
    </row>
    <row r="245" spans="1:47" s="292" customFormat="1" ht="12.95" customHeight="1" x14ac:dyDescent="0.2">
      <c r="A245" s="12" t="s">
        <v>97</v>
      </c>
      <c r="B245" s="97" t="s">
        <v>30</v>
      </c>
      <c r="C245" s="12">
        <v>54863.91</v>
      </c>
      <c r="D245" s="12" t="s">
        <v>232</v>
      </c>
      <c r="E245" s="292">
        <f t="shared" si="154"/>
        <v>35615.457402869753</v>
      </c>
      <c r="F245" s="292">
        <f t="shared" si="155"/>
        <v>35615.5</v>
      </c>
      <c r="G245" s="292">
        <f t="shared" si="172"/>
        <v>-1.833197999803815E-2</v>
      </c>
      <c r="K245" s="292">
        <f t="shared" ref="K245:K254" si="181">G245</f>
        <v>-1.833197999803815E-2</v>
      </c>
      <c r="O245" s="292">
        <f t="shared" ca="1" si="178"/>
        <v>-3.8480790842270685E-2</v>
      </c>
      <c r="P245" s="292">
        <f t="shared" si="156"/>
        <v>-6.7026888585559205E-2</v>
      </c>
      <c r="Q245" s="292">
        <f t="shared" si="157"/>
        <v>4.5850254991803285E-2</v>
      </c>
      <c r="R245" s="292">
        <f t="shared" si="158"/>
        <v>-2.117663359375592E-2</v>
      </c>
      <c r="S245" s="377">
        <f t="shared" si="168"/>
        <v>39845.410000000003</v>
      </c>
      <c r="T245" s="294"/>
      <c r="U245" s="292">
        <f t="shared" si="173"/>
        <v>8.0920540796300341E-6</v>
      </c>
      <c r="V245" s="292">
        <f t="shared" ref="V245:V254" si="182">V$19</f>
        <v>1</v>
      </c>
      <c r="W245" s="292">
        <f t="shared" si="170"/>
        <v>8.0920540796300341E-6</v>
      </c>
      <c r="X245" s="12">
        <v>6.9999999999999999E-4</v>
      </c>
      <c r="Z245" s="292">
        <f t="shared" si="159"/>
        <v>35615.5</v>
      </c>
      <c r="AA245" s="292">
        <f t="shared" si="160"/>
        <v>-1.939052450198174E-2</v>
      </c>
      <c r="AE245" s="292">
        <f t="shared" si="179"/>
        <v>4.4921850466245652E-2</v>
      </c>
      <c r="AF245" s="292">
        <f t="shared" si="171"/>
        <v>1.0585445039435898E-3</v>
      </c>
      <c r="AG245" s="292">
        <f t="shared" si="174"/>
        <v>1.1205164668291806E-6</v>
      </c>
      <c r="AH245" s="292">
        <f t="shared" si="161"/>
        <v>-6.3253830464283803E-2</v>
      </c>
      <c r="AI245" s="292">
        <f t="shared" si="162"/>
        <v>1.2928223663812637</v>
      </c>
      <c r="AJ245" s="292">
        <f t="shared" si="163"/>
        <v>-0.99290944888498711</v>
      </c>
      <c r="AK245" s="292">
        <f t="shared" si="164"/>
        <v>-4.6916096041911208E-2</v>
      </c>
      <c r="AL245" s="292">
        <f t="shared" si="165"/>
        <v>-0.15887008470580649</v>
      </c>
      <c r="AM245" s="292">
        <f t="shared" si="166"/>
        <v>-7.9602541540387303E-2</v>
      </c>
      <c r="AN245" s="292">
        <f t="shared" si="180"/>
        <v>6.1660524786594371</v>
      </c>
      <c r="AO245" s="292">
        <f t="shared" si="180"/>
        <v>6.1660684812049267</v>
      </c>
      <c r="AP245" s="292">
        <f t="shared" si="180"/>
        <v>6.1661228143436944</v>
      </c>
      <c r="AQ245" s="292">
        <f t="shared" si="180"/>
        <v>6.1663072880284089</v>
      </c>
      <c r="AR245" s="292">
        <f t="shared" si="180"/>
        <v>6.1669335894612916</v>
      </c>
      <c r="AS245" s="292">
        <f t="shared" si="180"/>
        <v>6.1690595876826215</v>
      </c>
      <c r="AT245" s="292">
        <f t="shared" si="180"/>
        <v>6.1762725458136565</v>
      </c>
      <c r="AU245" s="292">
        <f t="shared" si="167"/>
        <v>6.2007049494981645</v>
      </c>
    </row>
    <row r="246" spans="1:47" s="292" customFormat="1" ht="12.95" customHeight="1" x14ac:dyDescent="0.2">
      <c r="A246" s="44" t="s">
        <v>100</v>
      </c>
      <c r="B246" s="97" t="s">
        <v>32</v>
      </c>
      <c r="C246" s="12">
        <v>54946.322050000002</v>
      </c>
      <c r="D246" s="12" t="s">
        <v>232</v>
      </c>
      <c r="E246" s="292">
        <f t="shared" si="154"/>
        <v>35806.954274909709</v>
      </c>
      <c r="F246" s="292">
        <f t="shared" si="155"/>
        <v>35807</v>
      </c>
      <c r="G246" s="292">
        <f t="shared" si="172"/>
        <v>-1.967811999929836E-2</v>
      </c>
      <c r="K246" s="292">
        <f t="shared" si="181"/>
        <v>-1.967811999929836E-2</v>
      </c>
      <c r="O246" s="292">
        <f t="shared" ca="1" si="178"/>
        <v>-3.6826651570026292E-2</v>
      </c>
      <c r="P246" s="292">
        <f t="shared" si="156"/>
        <v>-6.7706366545747909E-2</v>
      </c>
      <c r="Q246" s="292">
        <f t="shared" si="157"/>
        <v>4.6790428058543485E-2</v>
      </c>
      <c r="R246" s="292">
        <f t="shared" si="158"/>
        <v>-2.0915938487204425E-2</v>
      </c>
      <c r="S246" s="377">
        <f t="shared" si="168"/>
        <v>39927.822050000002</v>
      </c>
      <c r="T246" s="294"/>
      <c r="U246" s="292">
        <f t="shared" si="173"/>
        <v>1.5321946090020557E-6</v>
      </c>
      <c r="V246" s="292">
        <f t="shared" si="182"/>
        <v>1</v>
      </c>
      <c r="W246" s="292">
        <f t="shared" si="170"/>
        <v>1.5321946090020557E-6</v>
      </c>
      <c r="X246" s="12">
        <v>1E-4</v>
      </c>
      <c r="Z246" s="292">
        <f t="shared" si="159"/>
        <v>35807</v>
      </c>
      <c r="AA246" s="292">
        <f t="shared" si="160"/>
        <v>-1.8784516821335209E-2</v>
      </c>
      <c r="AE246" s="292">
        <f t="shared" si="179"/>
        <v>4.3665048677001175E-2</v>
      </c>
      <c r="AF246" s="292">
        <f t="shared" si="171"/>
        <v>-8.9360317796315092E-4</v>
      </c>
      <c r="AG246" s="292">
        <f t="shared" si="174"/>
        <v>7.9852663966584278E-7</v>
      </c>
      <c r="AH246" s="292">
        <f t="shared" si="161"/>
        <v>-6.3343168676299536E-2</v>
      </c>
      <c r="AI246" s="292">
        <f t="shared" si="162"/>
        <v>1.2940079734247625</v>
      </c>
      <c r="AJ246" s="292">
        <f t="shared" si="163"/>
        <v>-0.99581745241403574</v>
      </c>
      <c r="AK246" s="292">
        <f t="shared" si="164"/>
        <v>-3.8799096427635897E-2</v>
      </c>
      <c r="AL246" s="292">
        <f t="shared" si="165"/>
        <v>-0.13120797704578224</v>
      </c>
      <c r="AM246" s="292">
        <f t="shared" si="166"/>
        <v>-6.5698268137362015E-2</v>
      </c>
      <c r="AN246" s="292">
        <f t="shared" si="180"/>
        <v>6.1864769736427352</v>
      </c>
      <c r="AO246" s="292">
        <f t="shared" si="180"/>
        <v>6.1864903469004</v>
      </c>
      <c r="AP246" s="292">
        <f t="shared" si="180"/>
        <v>6.1865356535083738</v>
      </c>
      <c r="AQ246" s="292">
        <f t="shared" si="180"/>
        <v>6.186689144079156</v>
      </c>
      <c r="AR246" s="292">
        <f t="shared" si="180"/>
        <v>6.1872091253676498</v>
      </c>
      <c r="AS246" s="292">
        <f t="shared" si="180"/>
        <v>6.1889704777262216</v>
      </c>
      <c r="AT246" s="292">
        <f t="shared" si="180"/>
        <v>6.1949346285674132</v>
      </c>
      <c r="AU246" s="292">
        <f t="shared" si="167"/>
        <v>6.2151078768389461</v>
      </c>
    </row>
    <row r="247" spans="1:47" s="292" customFormat="1" ht="12.95" customHeight="1" x14ac:dyDescent="0.2">
      <c r="A247" s="44" t="s">
        <v>100</v>
      </c>
      <c r="B247" s="97" t="s">
        <v>32</v>
      </c>
      <c r="C247" s="12">
        <v>54946.32213</v>
      </c>
      <c r="D247" s="12" t="s">
        <v>232</v>
      </c>
      <c r="E247" s="44">
        <f t="shared" si="154"/>
        <v>35806.954460801811</v>
      </c>
      <c r="F247" s="292">
        <f t="shared" si="155"/>
        <v>35807</v>
      </c>
      <c r="G247" s="292">
        <f t="shared" si="172"/>
        <v>-1.959812000131933E-2</v>
      </c>
      <c r="K247" s="292">
        <f t="shared" si="181"/>
        <v>-1.959812000131933E-2</v>
      </c>
      <c r="O247" s="292">
        <f t="shared" ca="1" si="178"/>
        <v>-3.6826651570026292E-2</v>
      </c>
      <c r="P247" s="292">
        <f t="shared" si="156"/>
        <v>-6.7706366545747909E-2</v>
      </c>
      <c r="Q247" s="292">
        <f t="shared" si="157"/>
        <v>4.6790428058543485E-2</v>
      </c>
      <c r="R247" s="292">
        <f t="shared" si="158"/>
        <v>-2.0915938487204425E-2</v>
      </c>
      <c r="S247" s="377">
        <f t="shared" si="168"/>
        <v>39927.82213</v>
      </c>
      <c r="T247" s="294"/>
      <c r="U247" s="292">
        <f t="shared" si="173"/>
        <v>1.7366455617404828E-6</v>
      </c>
      <c r="V247" s="292">
        <f t="shared" si="182"/>
        <v>1</v>
      </c>
      <c r="W247" s="292">
        <f t="shared" si="170"/>
        <v>1.7366455617404828E-6</v>
      </c>
      <c r="X247" s="12">
        <v>2.9999999999999997E-4</v>
      </c>
      <c r="Z247" s="292">
        <f t="shared" si="159"/>
        <v>35807</v>
      </c>
      <c r="AA247" s="292">
        <f t="shared" si="160"/>
        <v>-1.8784516821335209E-2</v>
      </c>
      <c r="AE247" s="292">
        <f t="shared" si="179"/>
        <v>4.3745048674980205E-2</v>
      </c>
      <c r="AF247" s="292">
        <f t="shared" si="171"/>
        <v>-8.1360317998412091E-4</v>
      </c>
      <c r="AG247" s="292">
        <f t="shared" si="174"/>
        <v>6.6195013448027385E-7</v>
      </c>
      <c r="AH247" s="292">
        <f t="shared" si="161"/>
        <v>-6.3343168676299536E-2</v>
      </c>
      <c r="AI247" s="292">
        <f t="shared" si="162"/>
        <v>1.2940079734247625</v>
      </c>
      <c r="AJ247" s="292">
        <f t="shared" si="163"/>
        <v>-0.99581745241403574</v>
      </c>
      <c r="AK247" s="292">
        <f t="shared" si="164"/>
        <v>-3.8799096427635897E-2</v>
      </c>
      <c r="AL247" s="292">
        <f t="shared" si="165"/>
        <v>-0.13120797704578224</v>
      </c>
      <c r="AM247" s="292">
        <f t="shared" si="166"/>
        <v>-6.5698268137362015E-2</v>
      </c>
      <c r="AN247" s="292">
        <f t="shared" si="180"/>
        <v>6.1864769736427352</v>
      </c>
      <c r="AO247" s="292">
        <f t="shared" si="180"/>
        <v>6.1864903469004</v>
      </c>
      <c r="AP247" s="292">
        <f t="shared" si="180"/>
        <v>6.1865356535083738</v>
      </c>
      <c r="AQ247" s="292">
        <f t="shared" si="180"/>
        <v>6.186689144079156</v>
      </c>
      <c r="AR247" s="292">
        <f t="shared" si="180"/>
        <v>6.1872091253676498</v>
      </c>
      <c r="AS247" s="292">
        <f t="shared" si="180"/>
        <v>6.1889704777262216</v>
      </c>
      <c r="AT247" s="292">
        <f t="shared" si="180"/>
        <v>6.1949346285674132</v>
      </c>
      <c r="AU247" s="292">
        <f t="shared" si="167"/>
        <v>6.2151078768389461</v>
      </c>
    </row>
    <row r="248" spans="1:47" s="292" customFormat="1" ht="12.95" customHeight="1" x14ac:dyDescent="0.2">
      <c r="A248" s="44" t="s">
        <v>100</v>
      </c>
      <c r="B248" s="97" t="s">
        <v>32</v>
      </c>
      <c r="C248" s="12">
        <v>54946.322549999997</v>
      </c>
      <c r="D248" s="12" t="s">
        <v>232</v>
      </c>
      <c r="E248" s="44">
        <f t="shared" si="154"/>
        <v>35806.955436735378</v>
      </c>
      <c r="F248" s="292">
        <f t="shared" si="155"/>
        <v>35807</v>
      </c>
      <c r="G248" s="292">
        <f t="shared" si="172"/>
        <v>-1.9178120004653465E-2</v>
      </c>
      <c r="K248" s="292">
        <f t="shared" si="181"/>
        <v>-1.9178120004653465E-2</v>
      </c>
      <c r="O248" s="292">
        <f t="shared" ca="1" si="178"/>
        <v>-3.6826651570026292E-2</v>
      </c>
      <c r="P248" s="292">
        <f t="shared" si="156"/>
        <v>-6.7706366545747909E-2</v>
      </c>
      <c r="Q248" s="292">
        <f t="shared" si="157"/>
        <v>4.6790428058543485E-2</v>
      </c>
      <c r="R248" s="292">
        <f t="shared" si="158"/>
        <v>-2.0915938487204425E-2</v>
      </c>
      <c r="S248" s="377">
        <f t="shared" si="168"/>
        <v>39927.822549999997</v>
      </c>
      <c r="T248" s="294"/>
      <c r="U248" s="292">
        <f t="shared" si="173"/>
        <v>3.0200130782957201E-6</v>
      </c>
      <c r="V248" s="292">
        <f t="shared" si="182"/>
        <v>1</v>
      </c>
      <c r="W248" s="292">
        <f t="shared" si="170"/>
        <v>3.0200130782957201E-6</v>
      </c>
      <c r="X248" s="12">
        <v>2.9999999999999997E-4</v>
      </c>
      <c r="Z248" s="292">
        <f t="shared" si="159"/>
        <v>35807</v>
      </c>
      <c r="AA248" s="292">
        <f t="shared" si="160"/>
        <v>-1.8784516821335209E-2</v>
      </c>
      <c r="AE248" s="292">
        <f t="shared" si="179"/>
        <v>4.4165048671646071E-2</v>
      </c>
      <c r="AF248" s="292">
        <f t="shared" si="171"/>
        <v>-3.9360318331825572E-4</v>
      </c>
      <c r="AG248" s="292">
        <f t="shared" si="174"/>
        <v>1.5492346591826443E-7</v>
      </c>
      <c r="AH248" s="292">
        <f t="shared" si="161"/>
        <v>-6.3343168676299536E-2</v>
      </c>
      <c r="AI248" s="292">
        <f t="shared" si="162"/>
        <v>1.2940079734247625</v>
      </c>
      <c r="AJ248" s="292">
        <f t="shared" si="163"/>
        <v>-0.99581745241403574</v>
      </c>
      <c r="AK248" s="292">
        <f t="shared" si="164"/>
        <v>-3.8799096427635897E-2</v>
      </c>
      <c r="AL248" s="292">
        <f t="shared" si="165"/>
        <v>-0.13120797704578224</v>
      </c>
      <c r="AM248" s="292">
        <f t="shared" si="166"/>
        <v>-6.5698268137362015E-2</v>
      </c>
      <c r="AN248" s="292">
        <f t="shared" si="180"/>
        <v>6.1864769736427352</v>
      </c>
      <c r="AO248" s="292">
        <f t="shared" si="180"/>
        <v>6.1864903469004</v>
      </c>
      <c r="AP248" s="292">
        <f t="shared" si="180"/>
        <v>6.1865356535083738</v>
      </c>
      <c r="AQ248" s="292">
        <f t="shared" si="180"/>
        <v>6.186689144079156</v>
      </c>
      <c r="AR248" s="292">
        <f t="shared" si="180"/>
        <v>6.1872091253676498</v>
      </c>
      <c r="AS248" s="292">
        <f t="shared" si="180"/>
        <v>6.1889704777262216</v>
      </c>
      <c r="AT248" s="292">
        <f t="shared" si="180"/>
        <v>6.1949346285674132</v>
      </c>
      <c r="AU248" s="292">
        <f t="shared" si="167"/>
        <v>6.2151078768389461</v>
      </c>
    </row>
    <row r="249" spans="1:47" s="292" customFormat="1" ht="12.95" customHeight="1" x14ac:dyDescent="0.2">
      <c r="A249" s="12" t="s">
        <v>177</v>
      </c>
      <c r="B249" s="97" t="s">
        <v>32</v>
      </c>
      <c r="C249" s="12">
        <v>55243.703399999999</v>
      </c>
      <c r="D249" s="12" t="s">
        <v>232</v>
      </c>
      <c r="E249" s="44">
        <f t="shared" si="154"/>
        <v>36497.964853193094</v>
      </c>
      <c r="F249" s="292">
        <f t="shared" si="155"/>
        <v>36498</v>
      </c>
      <c r="G249" s="292">
        <f t="shared" si="172"/>
        <v>-1.5125680001801811E-2</v>
      </c>
      <c r="K249" s="292">
        <f t="shared" si="181"/>
        <v>-1.5125680001801811E-2</v>
      </c>
      <c r="O249" s="292">
        <f t="shared" ca="1" si="178"/>
        <v>-3.0857929705165266E-2</v>
      </c>
      <c r="P249" s="292">
        <f t="shared" si="156"/>
        <v>-7.008004259492516E-2</v>
      </c>
      <c r="Q249" s="292">
        <f t="shared" si="157"/>
        <v>5.0220684333472307E-2</v>
      </c>
      <c r="R249" s="292">
        <f t="shared" si="158"/>
        <v>-1.9859358261452853E-2</v>
      </c>
      <c r="S249" s="377">
        <f t="shared" si="168"/>
        <v>40225.203399999999</v>
      </c>
      <c r="T249" s="294"/>
      <c r="U249" s="292">
        <f t="shared" si="173"/>
        <v>2.2407709865892915E-5</v>
      </c>
      <c r="V249" s="292">
        <f t="shared" si="182"/>
        <v>1</v>
      </c>
      <c r="W249" s="292">
        <f t="shared" si="170"/>
        <v>2.2407709865892915E-5</v>
      </c>
      <c r="X249" s="12">
        <v>2.9999999999999997E-4</v>
      </c>
      <c r="Z249" s="292">
        <f t="shared" si="159"/>
        <v>36498</v>
      </c>
      <c r="AA249" s="292">
        <f t="shared" si="160"/>
        <v>-1.6351184144834371E-2</v>
      </c>
      <c r="AE249" s="292">
        <f t="shared" si="179"/>
        <v>4.8319894610851885E-2</v>
      </c>
      <c r="AF249" s="292">
        <f t="shared" si="171"/>
        <v>1.2255041430325603E-3</v>
      </c>
      <c r="AG249" s="292">
        <f t="shared" si="174"/>
        <v>1.50186040458997E-6</v>
      </c>
      <c r="AH249" s="292">
        <f t="shared" si="161"/>
        <v>-6.3445574612653696E-2</v>
      </c>
      <c r="AI249" s="292">
        <f t="shared" si="162"/>
        <v>1.2964137756917686</v>
      </c>
      <c r="AJ249" s="292">
        <f t="shared" si="163"/>
        <v>-0.99996272709156009</v>
      </c>
      <c r="AK249" s="292">
        <f t="shared" si="164"/>
        <v>-9.2158505351721074E-3</v>
      </c>
      <c r="AL249" s="292">
        <f t="shared" si="165"/>
        <v>-3.1081155729631306E-2</v>
      </c>
      <c r="AM249" s="292">
        <f t="shared" si="166"/>
        <v>-1.5541829051727921E-2</v>
      </c>
      <c r="AN249" s="292">
        <f t="shared" si="180"/>
        <v>6.2602907736863633</v>
      </c>
      <c r="AO249" s="292">
        <f t="shared" si="180"/>
        <v>6.2602940179432629</v>
      </c>
      <c r="AP249" s="292">
        <f t="shared" si="180"/>
        <v>6.2603049605499681</v>
      </c>
      <c r="AQ249" s="292">
        <f t="shared" si="180"/>
        <v>6.2603418690253712</v>
      </c>
      <c r="AR249" s="292">
        <f t="shared" si="180"/>
        <v>6.2604663579232076</v>
      </c>
      <c r="AS249" s="292">
        <f t="shared" si="180"/>
        <v>6.2608862449567608</v>
      </c>
      <c r="AT249" s="292">
        <f t="shared" si="180"/>
        <v>6.2623024480719218</v>
      </c>
      <c r="AU249" s="292">
        <f t="shared" si="167"/>
        <v>6.2670787530398853</v>
      </c>
    </row>
    <row r="250" spans="1:47" s="292" customFormat="1" ht="12.95" customHeight="1" x14ac:dyDescent="0.2">
      <c r="A250" s="12" t="s">
        <v>209</v>
      </c>
      <c r="B250" s="97" t="s">
        <v>30</v>
      </c>
      <c r="C250" s="12">
        <v>55290.394379999998</v>
      </c>
      <c r="D250" s="12" t="s">
        <v>232</v>
      </c>
      <c r="E250" s="44">
        <f t="shared" si="154"/>
        <v>36606.458412356835</v>
      </c>
      <c r="F250" s="292">
        <f t="shared" si="155"/>
        <v>36606.5</v>
      </c>
      <c r="G250" s="292">
        <f t="shared" si="172"/>
        <v>-1.789754000492394E-2</v>
      </c>
      <c r="K250" s="292">
        <f t="shared" si="181"/>
        <v>-1.789754000492394E-2</v>
      </c>
      <c r="O250" s="292">
        <f t="shared" ca="1" si="178"/>
        <v>-2.9920728080943204E-2</v>
      </c>
      <c r="P250" s="292">
        <f t="shared" si="156"/>
        <v>-7.044145653727181E-2</v>
      </c>
      <c r="Q250" s="292">
        <f t="shared" si="157"/>
        <v>5.076467306324195E-2</v>
      </c>
      <c r="R250" s="292">
        <f t="shared" si="158"/>
        <v>-1.967678347402986E-2</v>
      </c>
      <c r="S250" s="377">
        <f t="shared" si="168"/>
        <v>40271.894379999998</v>
      </c>
      <c r="T250" s="294"/>
      <c r="U250" s="292">
        <f t="shared" si="173"/>
        <v>3.1657073223560708E-6</v>
      </c>
      <c r="V250" s="292">
        <f t="shared" si="182"/>
        <v>1</v>
      </c>
      <c r="W250" s="292">
        <f t="shared" si="170"/>
        <v>3.1657073223560708E-6</v>
      </c>
      <c r="X250" s="12">
        <v>1E-4</v>
      </c>
      <c r="Z250" s="292">
        <f t="shared" si="159"/>
        <v>36606.5</v>
      </c>
      <c r="AA250" s="292">
        <f t="shared" si="160"/>
        <v>-1.5933895948392618E-2</v>
      </c>
      <c r="AE250" s="292">
        <f t="shared" si="179"/>
        <v>4.5532700866140099E-2</v>
      </c>
      <c r="AF250" s="292">
        <f t="shared" si="171"/>
        <v>-1.9636440565313218E-3</v>
      </c>
      <c r="AG250" s="292">
        <f t="shared" si="174"/>
        <v>3.8558979807507851E-6</v>
      </c>
      <c r="AH250" s="292">
        <f t="shared" si="161"/>
        <v>-6.3430240871064039E-2</v>
      </c>
      <c r="AI250" s="292">
        <f t="shared" si="162"/>
        <v>1.2965221393939936</v>
      </c>
      <c r="AJ250" s="292">
        <f t="shared" si="163"/>
        <v>-0.99970281103972081</v>
      </c>
      <c r="AK250" s="292">
        <f t="shared" si="164"/>
        <v>-4.5474355570815665E-3</v>
      </c>
      <c r="AL250" s="292">
        <f t="shared" si="165"/>
        <v>-1.53347035498945E-2</v>
      </c>
      <c r="AM250" s="292">
        <f t="shared" si="166"/>
        <v>-7.667502028629797E-3</v>
      </c>
      <c r="AN250" s="292">
        <f t="shared" si="180"/>
        <v>6.2718900031901494</v>
      </c>
      <c r="AO250" s="292">
        <f t="shared" si="180"/>
        <v>6.271891605539115</v>
      </c>
      <c r="AP250" s="292">
        <f t="shared" si="180"/>
        <v>6.2718970090570636</v>
      </c>
      <c r="AQ250" s="292">
        <f t="shared" si="180"/>
        <v>6.271915231056747</v>
      </c>
      <c r="AR250" s="292">
        <f t="shared" si="180"/>
        <v>6.2719766801213597</v>
      </c>
      <c r="AS250" s="292">
        <f t="shared" si="180"/>
        <v>6.2721839011698819</v>
      </c>
      <c r="AT250" s="292">
        <f t="shared" si="180"/>
        <v>6.2728826970327143</v>
      </c>
      <c r="AU250" s="292">
        <f t="shared" si="167"/>
        <v>6.2752391583478477</v>
      </c>
    </row>
    <row r="251" spans="1:47" s="292" customFormat="1" ht="12.95" customHeight="1" x14ac:dyDescent="0.2">
      <c r="A251" s="12" t="s">
        <v>209</v>
      </c>
      <c r="B251" s="97" t="s">
        <v>30</v>
      </c>
      <c r="C251" s="12">
        <v>55317.5072</v>
      </c>
      <c r="D251" s="12" t="s">
        <v>232</v>
      </c>
      <c r="E251" s="44">
        <f t="shared" si="154"/>
        <v>36669.45915341573</v>
      </c>
      <c r="F251" s="292">
        <f t="shared" si="155"/>
        <v>36669.5</v>
      </c>
      <c r="G251" s="292">
        <f t="shared" si="172"/>
        <v>-1.7578620005224366E-2</v>
      </c>
      <c r="K251" s="292">
        <f t="shared" si="181"/>
        <v>-1.7578620005224366E-2</v>
      </c>
      <c r="O251" s="292">
        <f t="shared" ca="1" si="178"/>
        <v>-2.9376546492685285E-2</v>
      </c>
      <c r="P251" s="292">
        <f t="shared" si="156"/>
        <v>-7.0649882953605581E-2</v>
      </c>
      <c r="Q251" s="292">
        <f t="shared" si="157"/>
        <v>5.1081206833340054E-2</v>
      </c>
      <c r="R251" s="292">
        <f t="shared" si="158"/>
        <v>-1.9568676120265527E-2</v>
      </c>
      <c r="S251" s="377">
        <f t="shared" si="168"/>
        <v>40299.0072</v>
      </c>
      <c r="T251" s="294"/>
      <c r="U251" s="292">
        <f t="shared" si="173"/>
        <v>3.9603233410127189E-6</v>
      </c>
      <c r="V251" s="292">
        <f t="shared" si="182"/>
        <v>1</v>
      </c>
      <c r="W251" s="292">
        <f t="shared" si="170"/>
        <v>3.9603233410127189E-6</v>
      </c>
      <c r="X251" s="12">
        <v>1.4E-3</v>
      </c>
      <c r="Z251" s="292">
        <f t="shared" si="159"/>
        <v>36669.5</v>
      </c>
      <c r="AA251" s="292">
        <f t="shared" si="160"/>
        <v>-1.5687209706540223E-2</v>
      </c>
      <c r="AE251" s="292">
        <f t="shared" si="179"/>
        <v>4.5838800312389516E-2</v>
      </c>
      <c r="AF251" s="292">
        <f t="shared" si="171"/>
        <v>-1.891410298684143E-3</v>
      </c>
      <c r="AG251" s="292">
        <f t="shared" si="174"/>
        <v>3.5774329179684392E-6</v>
      </c>
      <c r="AH251" s="292">
        <f t="shared" si="161"/>
        <v>-6.3417420317613882E-2</v>
      </c>
      <c r="AI251" s="292">
        <f t="shared" si="162"/>
        <v>1.296551324161427</v>
      </c>
      <c r="AJ251" s="292">
        <f t="shared" si="163"/>
        <v>-0.99943810712410808</v>
      </c>
      <c r="AK251" s="292">
        <f t="shared" si="164"/>
        <v>-1.8358809986021918E-3</v>
      </c>
      <c r="AL251" s="292">
        <f t="shared" si="165"/>
        <v>-6.1906907701953125E-3</v>
      </c>
      <c r="AM251" s="292">
        <f t="shared" si="166"/>
        <v>-3.0953552708051562E-3</v>
      </c>
      <c r="AN251" s="292">
        <f t="shared" ref="AN251:AT260" si="183">$AU251+$AB$7*SIN(AO251)</f>
        <v>6.2786253749152579</v>
      </c>
      <c r="AO251" s="292">
        <f t="shared" si="183"/>
        <v>6.278626021976919</v>
      </c>
      <c r="AP251" s="292">
        <f t="shared" si="183"/>
        <v>6.2786282039128318</v>
      </c>
      <c r="AQ251" s="292">
        <f t="shared" si="183"/>
        <v>6.2786355615489082</v>
      </c>
      <c r="AR251" s="292">
        <f t="shared" si="183"/>
        <v>6.278660371995616</v>
      </c>
      <c r="AS251" s="292">
        <f t="shared" si="183"/>
        <v>6.2787440344802832</v>
      </c>
      <c r="AT251" s="292">
        <f t="shared" si="183"/>
        <v>6.2790261497449755</v>
      </c>
      <c r="AU251" s="292">
        <f t="shared" si="167"/>
        <v>6.2799774582040842</v>
      </c>
    </row>
    <row r="252" spans="1:47" s="292" customFormat="1" ht="12.95" customHeight="1" x14ac:dyDescent="0.2">
      <c r="A252" s="44" t="s">
        <v>244</v>
      </c>
      <c r="B252" s="97" t="s">
        <v>32</v>
      </c>
      <c r="C252" s="12">
        <v>55653.404799999997</v>
      </c>
      <c r="D252" s="12" t="s">
        <v>232</v>
      </c>
      <c r="E252" s="44">
        <f t="shared" si="154"/>
        <v>37449.968068383001</v>
      </c>
      <c r="F252" s="292">
        <f t="shared" si="155"/>
        <v>37450</v>
      </c>
      <c r="G252" s="292">
        <f t="shared" si="172"/>
        <v>-1.3742000002821442E-2</v>
      </c>
      <c r="K252" s="292">
        <f t="shared" si="181"/>
        <v>-1.3742000002821442E-2</v>
      </c>
      <c r="O252" s="292">
        <f t="shared" ca="1" si="178"/>
        <v>-2.2634741260378455E-2</v>
      </c>
      <c r="P252" s="292">
        <f t="shared" si="156"/>
        <v>-7.3143833706468472E-2</v>
      </c>
      <c r="Q252" s="292">
        <f t="shared" si="157"/>
        <v>5.5043493893812329E-2</v>
      </c>
      <c r="R252" s="292">
        <f t="shared" si="158"/>
        <v>-1.8100339812656144E-2</v>
      </c>
      <c r="S252" s="377">
        <f t="shared" si="168"/>
        <v>40634.904799999997</v>
      </c>
      <c r="T252" s="294"/>
      <c r="U252" s="292">
        <f t="shared" si="173"/>
        <v>1.8995125897989987E-5</v>
      </c>
      <c r="V252" s="292">
        <f t="shared" si="182"/>
        <v>1</v>
      </c>
      <c r="W252" s="292">
        <f t="shared" si="170"/>
        <v>1.8995125897989987E-5</v>
      </c>
      <c r="X252" s="90">
        <v>2.9999999999999997E-4</v>
      </c>
      <c r="Z252" s="292">
        <f t="shared" si="159"/>
        <v>37450</v>
      </c>
      <c r="AA252" s="292">
        <f t="shared" si="160"/>
        <v>-1.2364205936330461E-2</v>
      </c>
      <c r="AE252" s="292">
        <f t="shared" si="179"/>
        <v>4.9278560474437086E-2</v>
      </c>
      <c r="AF252" s="292">
        <f t="shared" si="171"/>
        <v>-1.377794066490981E-3</v>
      </c>
      <c r="AG252" s="292">
        <f t="shared" si="174"/>
        <v>1.8983164896577538E-6</v>
      </c>
      <c r="AH252" s="292">
        <f t="shared" si="161"/>
        <v>-6.3020560477258528E-2</v>
      </c>
      <c r="AI252" s="292">
        <f t="shared" si="162"/>
        <v>1.2948608810473652</v>
      </c>
      <c r="AJ252" s="292">
        <f t="shared" si="163"/>
        <v>-0.98925613933424206</v>
      </c>
      <c r="AK252" s="292">
        <f t="shared" si="164"/>
        <v>3.167205627849836E-2</v>
      </c>
      <c r="AL252" s="292">
        <f t="shared" si="165"/>
        <v>0.10700329332494837</v>
      </c>
      <c r="AM252" s="292">
        <f t="shared" si="166"/>
        <v>5.3552753350559056E-2</v>
      </c>
      <c r="AN252" s="292">
        <f t="shared" si="183"/>
        <v>6.3620359699456808</v>
      </c>
      <c r="AO252" s="292">
        <f t="shared" si="183"/>
        <v>6.3620249710081609</v>
      </c>
      <c r="AP252" s="292">
        <f t="shared" si="183"/>
        <v>6.361987766717542</v>
      </c>
      <c r="AQ252" s="292">
        <f t="shared" si="183"/>
        <v>6.3618619227139117</v>
      </c>
      <c r="AR252" s="292">
        <f t="shared" si="183"/>
        <v>6.3614362629543368</v>
      </c>
      <c r="AS252" s="292">
        <f t="shared" si="183"/>
        <v>6.3599965992975473</v>
      </c>
      <c r="AT252" s="292">
        <f t="shared" si="183"/>
        <v>6.3551285424261437</v>
      </c>
      <c r="AU252" s="292">
        <f t="shared" si="167"/>
        <v>6.3386797286452321</v>
      </c>
    </row>
    <row r="253" spans="1:47" s="292" customFormat="1" ht="12.95" customHeight="1" x14ac:dyDescent="0.2">
      <c r="A253" s="44" t="s">
        <v>244</v>
      </c>
      <c r="B253" s="97" t="s">
        <v>32</v>
      </c>
      <c r="C253" s="12">
        <v>55659.429799999998</v>
      </c>
      <c r="D253" s="12" t="s">
        <v>232</v>
      </c>
      <c r="E253" s="44">
        <f t="shared" si="154"/>
        <v>37463.968067825328</v>
      </c>
      <c r="F253" s="292">
        <f t="shared" si="155"/>
        <v>37464</v>
      </c>
      <c r="G253" s="292">
        <f t="shared" si="172"/>
        <v>-1.3742240000283346E-2</v>
      </c>
      <c r="K253" s="292">
        <f t="shared" si="181"/>
        <v>-1.3742240000283346E-2</v>
      </c>
      <c r="O253" s="292">
        <f t="shared" ca="1" si="178"/>
        <v>-2.2513812018543355E-2</v>
      </c>
      <c r="P253" s="292">
        <f t="shared" si="156"/>
        <v>-7.3187058656789594E-2</v>
      </c>
      <c r="Q253" s="292">
        <f t="shared" si="157"/>
        <v>5.5115255385112631E-2</v>
      </c>
      <c r="R253" s="292">
        <f t="shared" si="158"/>
        <v>-1.8071803271676963E-2</v>
      </c>
      <c r="S253" s="377">
        <f t="shared" si="168"/>
        <v>40640.929799999998</v>
      </c>
      <c r="T253" s="294"/>
      <c r="U253" s="292">
        <f t="shared" si="173"/>
        <v>1.8745118121000602E-5</v>
      </c>
      <c r="V253" s="292">
        <f t="shared" si="182"/>
        <v>1</v>
      </c>
      <c r="W253" s="292">
        <f t="shared" si="170"/>
        <v>1.8745118121000602E-5</v>
      </c>
      <c r="X253" s="90">
        <v>4.0000000000000002E-4</v>
      </c>
      <c r="Z253" s="292">
        <f t="shared" si="159"/>
        <v>37464</v>
      </c>
      <c r="AA253" s="292">
        <f t="shared" si="160"/>
        <v>-1.2300110654760082E-2</v>
      </c>
      <c r="AE253" s="292">
        <f t="shared" si="179"/>
        <v>4.9267198797972089E-2</v>
      </c>
      <c r="AF253" s="292">
        <f t="shared" si="171"/>
        <v>-1.4421293455232631E-3</v>
      </c>
      <c r="AG253" s="292">
        <f t="shared" si="174"/>
        <v>2.0797370492193551E-6</v>
      </c>
      <c r="AH253" s="292">
        <f t="shared" si="161"/>
        <v>-6.3009438798255435E-2</v>
      </c>
      <c r="AI253" s="292">
        <f t="shared" si="162"/>
        <v>1.2947960872734694</v>
      </c>
      <c r="AJ253" s="292">
        <f t="shared" si="163"/>
        <v>-0.98895782614224093</v>
      </c>
      <c r="AK253" s="292">
        <f t="shared" si="164"/>
        <v>3.2269571568117453E-2</v>
      </c>
      <c r="AL253" s="292">
        <f t="shared" si="165"/>
        <v>0.10902994650537266</v>
      </c>
      <c r="AM253" s="292">
        <f t="shared" si="166"/>
        <v>5.456904155563963E-2</v>
      </c>
      <c r="AN253" s="292">
        <f t="shared" si="183"/>
        <v>6.3635307504278762</v>
      </c>
      <c r="AO253" s="292">
        <f t="shared" si="183"/>
        <v>6.3635195503642716</v>
      </c>
      <c r="AP253" s="292">
        <f t="shared" si="183"/>
        <v>6.3634816612435987</v>
      </c>
      <c r="AQ253" s="292">
        <f t="shared" si="183"/>
        <v>6.3633534855539127</v>
      </c>
      <c r="AR253" s="292">
        <f t="shared" si="183"/>
        <v>6.3629198878122617</v>
      </c>
      <c r="AS253" s="292">
        <f t="shared" si="183"/>
        <v>6.3614532072670213</v>
      </c>
      <c r="AT253" s="292">
        <f t="shared" si="183"/>
        <v>6.3564932694106213</v>
      </c>
      <c r="AU253" s="292">
        <f t="shared" si="167"/>
        <v>6.3397326841688395</v>
      </c>
    </row>
    <row r="254" spans="1:47" s="292" customFormat="1" ht="12.95" customHeight="1" x14ac:dyDescent="0.2">
      <c r="A254" s="12" t="s">
        <v>235</v>
      </c>
      <c r="B254" s="97" t="s">
        <v>30</v>
      </c>
      <c r="C254" s="12">
        <v>55960.900699999998</v>
      </c>
      <c r="D254" s="12" t="s">
        <v>232</v>
      </c>
      <c r="E254" s="44">
        <f t="shared" si="154"/>
        <v>38164.481334526878</v>
      </c>
      <c r="F254" s="292">
        <f t="shared" si="155"/>
        <v>38164.5</v>
      </c>
      <c r="G254" s="292">
        <f t="shared" si="172"/>
        <v>-8.0328199983341619E-3</v>
      </c>
      <c r="K254" s="292">
        <f t="shared" si="181"/>
        <v>-8.0328199983341619E-3</v>
      </c>
      <c r="O254" s="292">
        <f t="shared" ca="1" si="178"/>
        <v>-1.6463031025294228E-2</v>
      </c>
      <c r="P254" s="292">
        <f t="shared" si="156"/>
        <v>-7.5280474872968475E-2</v>
      </c>
      <c r="Q254" s="292">
        <f t="shared" si="157"/>
        <v>5.8736899636077727E-2</v>
      </c>
      <c r="R254" s="292">
        <f t="shared" si="158"/>
        <v>-1.6543575236890748E-2</v>
      </c>
      <c r="S254" s="377">
        <f t="shared" si="168"/>
        <v>40942.400699999998</v>
      </c>
      <c r="T254" s="294"/>
      <c r="U254" s="292">
        <f t="shared" si="173"/>
        <v>7.2432954730618376E-5</v>
      </c>
      <c r="V254" s="292">
        <f t="shared" si="182"/>
        <v>1</v>
      </c>
      <c r="W254" s="292">
        <f t="shared" si="170"/>
        <v>7.2432954730618376E-5</v>
      </c>
      <c r="X254" s="12">
        <v>2.9999999999999997E-4</v>
      </c>
      <c r="Z254" s="292">
        <f t="shared" si="159"/>
        <v>38164.5</v>
      </c>
      <c r="AA254" s="292">
        <f t="shared" si="160"/>
        <v>-8.8935226800712294E-3</v>
      </c>
      <c r="AE254" s="292">
        <f t="shared" si="179"/>
        <v>5.4242503870691773E-2</v>
      </c>
      <c r="AF254" s="292">
        <f t="shared" si="171"/>
        <v>8.6070268173706749E-4</v>
      </c>
      <c r="AG254" s="292">
        <f t="shared" si="174"/>
        <v>7.4080910634937966E-7</v>
      </c>
      <c r="AH254" s="292">
        <f t="shared" si="161"/>
        <v>-6.2275323869025935E-2</v>
      </c>
      <c r="AI254" s="292">
        <f t="shared" si="162"/>
        <v>1.2900359523389375</v>
      </c>
      <c r="AJ254" s="292">
        <f t="shared" si="163"/>
        <v>-0.96895899161091958</v>
      </c>
      <c r="AK254" s="292">
        <f t="shared" si="164"/>
        <v>6.184823903541898E-2</v>
      </c>
      <c r="AL254" s="292">
        <f t="shared" si="165"/>
        <v>0.21009652181849472</v>
      </c>
      <c r="AM254" s="292">
        <f t="shared" si="166"/>
        <v>0.10543638150603739</v>
      </c>
      <c r="AN254" s="292">
        <f t="shared" si="183"/>
        <v>6.4381983613289115</v>
      </c>
      <c r="AO254" s="292">
        <f t="shared" si="183"/>
        <v>6.43817778251851</v>
      </c>
      <c r="AP254" s="292">
        <f t="shared" si="183"/>
        <v>6.4381075485562533</v>
      </c>
      <c r="AQ254" s="292">
        <f t="shared" si="183"/>
        <v>6.4378678510216689</v>
      </c>
      <c r="AR254" s="292">
        <f t="shared" si="183"/>
        <v>6.4370498681739807</v>
      </c>
      <c r="AS254" s="292">
        <f t="shared" si="183"/>
        <v>6.4342592281272415</v>
      </c>
      <c r="AT254" s="292">
        <f t="shared" si="183"/>
        <v>6.4247474250562178</v>
      </c>
      <c r="AU254" s="292">
        <f t="shared" si="167"/>
        <v>6.392418065903656</v>
      </c>
    </row>
    <row r="255" spans="1:47" s="292" customFormat="1" ht="12.95" customHeight="1" x14ac:dyDescent="0.2">
      <c r="A255" s="44" t="s">
        <v>245</v>
      </c>
      <c r="B255" s="97" t="s">
        <v>30</v>
      </c>
      <c r="C255" s="12">
        <v>55988.441800000001</v>
      </c>
      <c r="D255" s="12" t="s">
        <v>314</v>
      </c>
      <c r="E255" s="44">
        <f t="shared" si="154"/>
        <v>38228.477248990115</v>
      </c>
      <c r="F255" s="292">
        <f t="shared" si="155"/>
        <v>38228.5</v>
      </c>
      <c r="G255" s="292">
        <f t="shared" si="172"/>
        <v>-9.7910600015893579E-3</v>
      </c>
      <c r="J255" s="292">
        <f>G255</f>
        <v>-9.7910600015893579E-3</v>
      </c>
      <c r="O255" s="292">
        <f t="shared" ca="1" si="178"/>
        <v>-1.5910211634048044E-2</v>
      </c>
      <c r="P255" s="292">
        <f t="shared" si="156"/>
        <v>-7.5464883322140186E-2</v>
      </c>
      <c r="Q255" s="292">
        <f t="shared" si="157"/>
        <v>5.9070816173394797E-2</v>
      </c>
      <c r="R255" s="292">
        <f t="shared" si="158"/>
        <v>-1.6394067148745389E-2</v>
      </c>
      <c r="S255" s="377">
        <f t="shared" si="168"/>
        <v>40969.941800000001</v>
      </c>
      <c r="T255" s="294"/>
      <c r="U255" s="292">
        <f t="shared" si="173"/>
        <v>4.3599703385393632E-5</v>
      </c>
      <c r="V255" s="292">
        <f>V$18</f>
        <v>1</v>
      </c>
      <c r="W255" s="292">
        <f t="shared" si="170"/>
        <v>4.3599703385393632E-5</v>
      </c>
      <c r="X255" s="90">
        <v>5.0000000000000001E-4</v>
      </c>
      <c r="Z255" s="292">
        <f t="shared" si="159"/>
        <v>38228.5</v>
      </c>
      <c r="AA255" s="292">
        <f t="shared" si="160"/>
        <v>-8.5629588461791639E-3</v>
      </c>
      <c r="AE255" s="292">
        <f t="shared" si="179"/>
        <v>5.2400006994500051E-2</v>
      </c>
      <c r="AF255" s="292">
        <f t="shared" si="171"/>
        <v>-1.2281011554101939E-3</v>
      </c>
      <c r="AG255" s="292">
        <f t="shared" si="174"/>
        <v>1.5082324479198533E-6</v>
      </c>
      <c r="AH255" s="292">
        <f t="shared" si="161"/>
        <v>-6.2191066996089409E-2</v>
      </c>
      <c r="AI255" s="292">
        <f t="shared" si="162"/>
        <v>1.2894551837758883</v>
      </c>
      <c r="AJ255" s="292">
        <f t="shared" si="163"/>
        <v>-0.96664557057242517</v>
      </c>
      <c r="AK255" s="292">
        <f t="shared" si="164"/>
        <v>6.4511664884759581E-2</v>
      </c>
      <c r="AL255" s="292">
        <f t="shared" si="165"/>
        <v>0.21928874902966694</v>
      </c>
      <c r="AM255" s="292">
        <f t="shared" si="166"/>
        <v>0.1100858752002548</v>
      </c>
      <c r="AN255" s="292">
        <f t="shared" si="183"/>
        <v>6.4450048995729938</v>
      </c>
      <c r="AO255" s="292">
        <f t="shared" si="183"/>
        <v>6.444983546006358</v>
      </c>
      <c r="AP255" s="292">
        <f t="shared" si="183"/>
        <v>6.4449105886224825</v>
      </c>
      <c r="AQ255" s="292">
        <f t="shared" si="183"/>
        <v>6.4446613262816284</v>
      </c>
      <c r="AR255" s="292">
        <f t="shared" si="183"/>
        <v>6.4438097859993206</v>
      </c>
      <c r="AS255" s="292">
        <f t="shared" si="183"/>
        <v>6.4409016010656623</v>
      </c>
      <c r="AT255" s="292">
        <f t="shared" si="183"/>
        <v>6.4309795286751843</v>
      </c>
      <c r="AU255" s="292">
        <f t="shared" si="167"/>
        <v>6.3972315768687213</v>
      </c>
    </row>
    <row r="256" spans="1:47" s="292" customFormat="1" ht="12.95" customHeight="1" x14ac:dyDescent="0.2">
      <c r="A256" s="44" t="s">
        <v>245</v>
      </c>
      <c r="B256" s="97" t="s">
        <v>30</v>
      </c>
      <c r="C256" s="12">
        <v>56010.391499999998</v>
      </c>
      <c r="D256" s="12" t="s">
        <v>314</v>
      </c>
      <c r="E256" s="44">
        <f t="shared" si="154"/>
        <v>38279.480699240594</v>
      </c>
      <c r="F256" s="292">
        <f t="shared" si="155"/>
        <v>38279.5</v>
      </c>
      <c r="G256" s="292">
        <f t="shared" si="172"/>
        <v>-8.3062199992127717E-3</v>
      </c>
      <c r="J256" s="292">
        <f>G256</f>
        <v>-8.3062199992127717E-3</v>
      </c>
      <c r="O256" s="292">
        <f t="shared" ca="1" si="178"/>
        <v>-1.5469683681648749E-2</v>
      </c>
      <c r="P256" s="292">
        <f t="shared" si="156"/>
        <v>-7.5611003582180092E-2</v>
      </c>
      <c r="Q256" s="292">
        <f t="shared" si="157"/>
        <v>5.9337269254937215E-2</v>
      </c>
      <c r="R256" s="292">
        <f t="shared" si="158"/>
        <v>-1.6273734327242877E-2</v>
      </c>
      <c r="S256" s="377">
        <f t="shared" si="168"/>
        <v>40991.891499999998</v>
      </c>
      <c r="T256" s="294"/>
      <c r="U256" s="292">
        <f t="shared" si="173"/>
        <v>6.3481284567365017E-5</v>
      </c>
      <c r="V256" s="292">
        <f>V$18</f>
        <v>1</v>
      </c>
      <c r="W256" s="292">
        <f t="shared" si="170"/>
        <v>6.3481284567365017E-5</v>
      </c>
      <c r="X256" s="90">
        <v>5.0000000000000001E-4</v>
      </c>
      <c r="Z256" s="292">
        <f t="shared" si="159"/>
        <v>38279.5</v>
      </c>
      <c r="AA256" s="292">
        <f t="shared" si="160"/>
        <v>-8.2972499600107372E-3</v>
      </c>
      <c r="AE256" s="292">
        <f t="shared" si="179"/>
        <v>5.3815670608621878E-2</v>
      </c>
      <c r="AF256" s="292">
        <f t="shared" si="171"/>
        <v>-8.9700392020344855E-6</v>
      </c>
      <c r="AG256" s="292">
        <f t="shared" si="174"/>
        <v>8.0461603286035463E-11</v>
      </c>
      <c r="AH256" s="292">
        <f t="shared" si="161"/>
        <v>-6.212189060783465E-2</v>
      </c>
      <c r="AI256" s="292">
        <f t="shared" si="162"/>
        <v>1.2889752722607501</v>
      </c>
      <c r="AJ256" s="292">
        <f t="shared" si="163"/>
        <v>-0.96474516201474469</v>
      </c>
      <c r="AK256" s="292">
        <f t="shared" si="164"/>
        <v>6.6628449950169213E-2</v>
      </c>
      <c r="AL256" s="292">
        <f t="shared" si="165"/>
        <v>0.2266077814005944</v>
      </c>
      <c r="AM256" s="292">
        <f t="shared" si="166"/>
        <v>0.11379124998814939</v>
      </c>
      <c r="AN256" s="292">
        <f t="shared" si="183"/>
        <v>6.4504266319149011</v>
      </c>
      <c r="AO256" s="292">
        <f t="shared" si="183"/>
        <v>6.4504046725496922</v>
      </c>
      <c r="AP256" s="292">
        <f t="shared" si="183"/>
        <v>6.4503295778491143</v>
      </c>
      <c r="AQ256" s="292">
        <f t="shared" si="183"/>
        <v>6.4500727828017723</v>
      </c>
      <c r="AR256" s="292">
        <f t="shared" si="183"/>
        <v>6.4491947261506812</v>
      </c>
      <c r="AS256" s="292">
        <f t="shared" si="183"/>
        <v>6.4461933675139331</v>
      </c>
      <c r="AT256" s="292">
        <f t="shared" si="183"/>
        <v>6.4359451780190264</v>
      </c>
      <c r="AU256" s="292">
        <f t="shared" si="167"/>
        <v>6.4010673434190082</v>
      </c>
    </row>
    <row r="257" spans="1:47" s="292" customFormat="1" ht="12.95" customHeight="1" x14ac:dyDescent="0.2">
      <c r="A257" s="44" t="s">
        <v>246</v>
      </c>
      <c r="B257" s="97" t="s">
        <v>32</v>
      </c>
      <c r="C257" s="12">
        <v>56011.466399999998</v>
      </c>
      <c r="D257" s="12" t="s">
        <v>232</v>
      </c>
      <c r="E257" s="44">
        <f t="shared" si="154"/>
        <v>38281.978392087163</v>
      </c>
      <c r="F257" s="292">
        <f t="shared" si="155"/>
        <v>38282</v>
      </c>
      <c r="G257" s="292">
        <f t="shared" si="172"/>
        <v>-9.2991199999232776E-3</v>
      </c>
      <c r="K257" s="292">
        <f t="shared" ref="K257:K288" si="184">G257</f>
        <v>-9.2991199999232776E-3</v>
      </c>
      <c r="O257" s="292">
        <f t="shared" ca="1" si="178"/>
        <v>-1.544808917417817E-2</v>
      </c>
      <c r="P257" s="292">
        <f t="shared" si="156"/>
        <v>-7.5618147378778686E-2</v>
      </c>
      <c r="Q257" s="292">
        <f t="shared" si="157"/>
        <v>5.9350338966409427E-2</v>
      </c>
      <c r="R257" s="292">
        <f t="shared" si="158"/>
        <v>-1.6267808412369258E-2</v>
      </c>
      <c r="S257" s="377">
        <f t="shared" si="168"/>
        <v>40992.966399999998</v>
      </c>
      <c r="T257" s="294"/>
      <c r="U257" s="292">
        <f t="shared" si="173"/>
        <v>4.8562618189758884E-5</v>
      </c>
      <c r="V257" s="292">
        <f t="shared" ref="V257:V288" si="185">V$19</f>
        <v>1</v>
      </c>
      <c r="W257" s="292">
        <f t="shared" si="170"/>
        <v>4.8562618189758884E-5</v>
      </c>
      <c r="X257" s="90">
        <v>2.9999999999999997E-4</v>
      </c>
      <c r="Z257" s="292">
        <f t="shared" si="159"/>
        <v>38282</v>
      </c>
      <c r="AA257" s="292">
        <f t="shared" si="160"/>
        <v>-8.2841728682969337E-3</v>
      </c>
      <c r="AE257" s="292">
        <f t="shared" si="179"/>
        <v>5.281933331475451E-2</v>
      </c>
      <c r="AF257" s="292">
        <f t="shared" si="171"/>
        <v>-1.0149471316263439E-3</v>
      </c>
      <c r="AG257" s="292">
        <f t="shared" si="174"/>
        <v>1.0301176799965431E-6</v>
      </c>
      <c r="AH257" s="292">
        <f t="shared" si="161"/>
        <v>-6.2118453314677788E-2</v>
      </c>
      <c r="AI257" s="292">
        <f t="shared" si="162"/>
        <v>1.2889513583584638</v>
      </c>
      <c r="AJ257" s="292">
        <f t="shared" si="163"/>
        <v>-0.96465071223239085</v>
      </c>
      <c r="AK257" s="292">
        <f t="shared" si="164"/>
        <v>6.6732082417195707E-2</v>
      </c>
      <c r="AL257" s="292">
        <f t="shared" si="165"/>
        <v>0.22696641677202448</v>
      </c>
      <c r="AM257" s="292">
        <f t="shared" si="166"/>
        <v>0.11397289326803502</v>
      </c>
      <c r="AN257" s="292">
        <f t="shared" si="183"/>
        <v>6.4506923510467722</v>
      </c>
      <c r="AO257" s="292">
        <f t="shared" si="183"/>
        <v>6.4506703622548907</v>
      </c>
      <c r="AP257" s="292">
        <f t="shared" si="183"/>
        <v>6.4505951635498979</v>
      </c>
      <c r="AQ257" s="292">
        <f t="shared" si="183"/>
        <v>6.4503380013320735</v>
      </c>
      <c r="AR257" s="292">
        <f t="shared" si="183"/>
        <v>6.4494586501018505</v>
      </c>
      <c r="AS257" s="292">
        <f t="shared" si="183"/>
        <v>6.4464527356862185</v>
      </c>
      <c r="AT257" s="292">
        <f t="shared" si="183"/>
        <v>6.436188579143999</v>
      </c>
      <c r="AU257" s="292">
        <f t="shared" si="167"/>
        <v>6.4012553711910805</v>
      </c>
    </row>
    <row r="258" spans="1:47" s="292" customFormat="1" ht="12.95" customHeight="1" x14ac:dyDescent="0.2">
      <c r="A258" s="12" t="s">
        <v>235</v>
      </c>
      <c r="B258" s="97" t="s">
        <v>32</v>
      </c>
      <c r="C258" s="12">
        <v>56034.705300000001</v>
      </c>
      <c r="D258" s="12" t="s">
        <v>232</v>
      </c>
      <c r="E258" s="44">
        <f t="shared" si="154"/>
        <v>38335.977493670609</v>
      </c>
      <c r="F258" s="292">
        <f t="shared" si="155"/>
        <v>38336</v>
      </c>
      <c r="G258" s="292">
        <f t="shared" si="172"/>
        <v>-9.6857600001385435E-3</v>
      </c>
      <c r="K258" s="292">
        <f t="shared" si="184"/>
        <v>-9.6857600001385435E-3</v>
      </c>
      <c r="O258" s="292">
        <f t="shared" ca="1" si="178"/>
        <v>-1.4981647812814247E-2</v>
      </c>
      <c r="P258" s="292">
        <f t="shared" si="156"/>
        <v>-7.5772020270181262E-2</v>
      </c>
      <c r="Q258" s="292">
        <f t="shared" si="157"/>
        <v>5.9632833745801306E-2</v>
      </c>
      <c r="R258" s="292">
        <f t="shared" si="158"/>
        <v>-1.6139186524379956E-2</v>
      </c>
      <c r="S258" s="377">
        <f t="shared" si="168"/>
        <v>41016.205300000001</v>
      </c>
      <c r="T258" s="294"/>
      <c r="U258" s="292">
        <f t="shared" si="173"/>
        <v>4.1646713903782594E-5</v>
      </c>
      <c r="V258" s="292">
        <f t="shared" si="185"/>
        <v>1</v>
      </c>
      <c r="W258" s="292">
        <f t="shared" si="170"/>
        <v>4.1646713903782594E-5</v>
      </c>
      <c r="X258" s="12">
        <v>5.0000000000000001E-4</v>
      </c>
      <c r="Z258" s="292">
        <f t="shared" si="159"/>
        <v>38336</v>
      </c>
      <c r="AA258" s="292">
        <f t="shared" si="160"/>
        <v>-8.0005202061705777E-3</v>
      </c>
      <c r="AE258" s="292">
        <f t="shared" si="179"/>
        <v>5.2357393805721159E-2</v>
      </c>
      <c r="AF258" s="292">
        <f t="shared" si="171"/>
        <v>-1.6852397939679659E-3</v>
      </c>
      <c r="AG258" s="292">
        <f t="shared" si="174"/>
        <v>2.840033163173192E-6</v>
      </c>
      <c r="AH258" s="292">
        <f t="shared" si="161"/>
        <v>-6.2043153805859702E-2</v>
      </c>
      <c r="AI258" s="292">
        <f t="shared" si="162"/>
        <v>1.2884259783061938</v>
      </c>
      <c r="AJ258" s="292">
        <f t="shared" si="163"/>
        <v>-0.96258122259318135</v>
      </c>
      <c r="AK258" s="292">
        <f t="shared" si="164"/>
        <v>6.8967480445872864E-2</v>
      </c>
      <c r="AL258" s="292">
        <f t="shared" si="165"/>
        <v>0.23470966098193558</v>
      </c>
      <c r="AM258" s="292">
        <f t="shared" si="166"/>
        <v>0.11789655800954302</v>
      </c>
      <c r="AN258" s="292">
        <f t="shared" si="183"/>
        <v>6.4564306705941217</v>
      </c>
      <c r="AO258" s="292">
        <f t="shared" si="183"/>
        <v>6.4564080524344174</v>
      </c>
      <c r="AP258" s="292">
        <f t="shared" si="183"/>
        <v>6.4563306250248518</v>
      </c>
      <c r="AQ258" s="292">
        <f t="shared" si="183"/>
        <v>6.4560655802839531</v>
      </c>
      <c r="AR258" s="292">
        <f t="shared" si="183"/>
        <v>6.4551583881862626</v>
      </c>
      <c r="AS258" s="292">
        <f t="shared" si="183"/>
        <v>6.4520543383174429</v>
      </c>
      <c r="AT258" s="292">
        <f t="shared" si="183"/>
        <v>6.4414457387131625</v>
      </c>
      <c r="AU258" s="292">
        <f t="shared" si="167"/>
        <v>6.405316771067854</v>
      </c>
    </row>
    <row r="259" spans="1:47" s="292" customFormat="1" ht="12.95" customHeight="1" x14ac:dyDescent="0.2">
      <c r="A259" s="316" t="s">
        <v>1405</v>
      </c>
      <c r="B259" s="44"/>
      <c r="C259" s="12">
        <v>56356.835200000001</v>
      </c>
      <c r="D259" s="12" t="s">
        <v>232</v>
      </c>
      <c r="E259" s="44">
        <f t="shared" si="154"/>
        <v>39084.495073812643</v>
      </c>
      <c r="F259" s="292">
        <f t="shared" si="155"/>
        <v>39084.5</v>
      </c>
      <c r="G259" s="292">
        <f t="shared" si="172"/>
        <v>-2.12001999898348E-3</v>
      </c>
      <c r="K259" s="292">
        <f t="shared" si="184"/>
        <v>-2.12001999898348E-3</v>
      </c>
      <c r="O259" s="292">
        <f t="shared" ca="1" si="178"/>
        <v>-8.5162522761305093E-3</v>
      </c>
      <c r="P259" s="292">
        <f t="shared" si="156"/>
        <v>-7.7818753629920578E-2</v>
      </c>
      <c r="Q259" s="292">
        <f t="shared" si="157"/>
        <v>6.3585737276933799E-2</v>
      </c>
      <c r="R259" s="292">
        <f t="shared" si="158"/>
        <v>-1.423301635298678E-2</v>
      </c>
      <c r="S259" s="377">
        <f t="shared" si="168"/>
        <v>41338.335200000001</v>
      </c>
      <c r="T259" s="294"/>
      <c r="U259" s="292">
        <f t="shared" si="173"/>
        <v>1.4672468067209723E-4</v>
      </c>
      <c r="V259" s="292">
        <f t="shared" si="185"/>
        <v>1</v>
      </c>
      <c r="W259" s="292">
        <f t="shared" si="170"/>
        <v>1.4672468067209723E-4</v>
      </c>
      <c r="X259" s="12">
        <v>1E-4</v>
      </c>
      <c r="Z259" s="292">
        <f t="shared" si="159"/>
        <v>39084.5</v>
      </c>
      <c r="AA259" s="292">
        <f t="shared" si="160"/>
        <v>-3.8383190210238491E-3</v>
      </c>
      <c r="AE259" s="292">
        <f t="shared" si="179"/>
        <v>5.8675222770385192E-2</v>
      </c>
      <c r="AF259" s="292">
        <f t="shared" si="171"/>
        <v>1.7182990220403691E-3</v>
      </c>
      <c r="AG259" s="292">
        <f t="shared" si="174"/>
        <v>2.9525515291448885E-6</v>
      </c>
      <c r="AH259" s="292">
        <f t="shared" si="161"/>
        <v>-6.0795242769368672E-2</v>
      </c>
      <c r="AI259" s="292">
        <f t="shared" si="162"/>
        <v>1.2794522996474809</v>
      </c>
      <c r="AJ259" s="292">
        <f t="shared" si="163"/>
        <v>-0.92828986096592891</v>
      </c>
      <c r="AK259" s="292">
        <f t="shared" si="164"/>
        <v>9.9259611840221321E-2</v>
      </c>
      <c r="AL259" s="292">
        <f t="shared" si="165"/>
        <v>0.34129394166246024</v>
      </c>
      <c r="AM259" s="292">
        <f t="shared" si="166"/>
        <v>0.17232293075460892</v>
      </c>
      <c r="AN259" s="292">
        <f t="shared" si="183"/>
        <v>6.5356935306385537</v>
      </c>
      <c r="AO259" s="292">
        <f t="shared" si="183"/>
        <v>6.5356635508489571</v>
      </c>
      <c r="AP259" s="292">
        <f t="shared" si="183"/>
        <v>6.5355591494635297</v>
      </c>
      <c r="AQ259" s="292">
        <f t="shared" si="183"/>
        <v>6.5351956048207693</v>
      </c>
      <c r="AR259" s="292">
        <f t="shared" si="183"/>
        <v>6.5339299413206327</v>
      </c>
      <c r="AS259" s="292">
        <f t="shared" si="183"/>
        <v>6.529526777761518</v>
      </c>
      <c r="AT259" s="292">
        <f t="shared" si="183"/>
        <v>6.5142457412834425</v>
      </c>
      <c r="AU259" s="292">
        <f t="shared" si="167"/>
        <v>6.4616122860264698</v>
      </c>
    </row>
    <row r="260" spans="1:47" s="292" customFormat="1" ht="12.95" customHeight="1" x14ac:dyDescent="0.2">
      <c r="A260" s="12" t="s">
        <v>1405</v>
      </c>
      <c r="B260" s="97" t="s">
        <v>30</v>
      </c>
      <c r="C260" s="12">
        <v>56356.835200000001</v>
      </c>
      <c r="D260" s="12">
        <v>1E-4</v>
      </c>
      <c r="E260" s="44">
        <f t="shared" si="154"/>
        <v>39084.495073812643</v>
      </c>
      <c r="F260" s="292">
        <f t="shared" si="155"/>
        <v>39084.5</v>
      </c>
      <c r="G260" s="292">
        <f t="shared" si="172"/>
        <v>-2.12001999898348E-3</v>
      </c>
      <c r="K260" s="292">
        <f t="shared" si="184"/>
        <v>-2.12001999898348E-3</v>
      </c>
      <c r="O260" s="292">
        <f t="shared" ca="1" si="178"/>
        <v>-8.5162522761305093E-3</v>
      </c>
      <c r="P260" s="292">
        <f t="shared" si="156"/>
        <v>-7.7818753629920578E-2</v>
      </c>
      <c r="Q260" s="292">
        <f t="shared" si="157"/>
        <v>6.3585737276933799E-2</v>
      </c>
      <c r="R260" s="292">
        <f t="shared" si="158"/>
        <v>-1.423301635298678E-2</v>
      </c>
      <c r="S260" s="377">
        <f t="shared" si="168"/>
        <v>41338.335200000001</v>
      </c>
      <c r="T260" s="294"/>
      <c r="U260" s="292">
        <f t="shared" si="173"/>
        <v>1.4672468067209723E-4</v>
      </c>
      <c r="V260" s="292">
        <f t="shared" si="185"/>
        <v>1</v>
      </c>
      <c r="W260" s="292">
        <f t="shared" si="170"/>
        <v>1.4672468067209723E-4</v>
      </c>
      <c r="X260" s="12">
        <v>5.0000000000000001E-4</v>
      </c>
      <c r="Z260" s="292">
        <f t="shared" si="159"/>
        <v>39084.5</v>
      </c>
      <c r="AA260" s="292">
        <f t="shared" si="160"/>
        <v>-3.8383190210238491E-3</v>
      </c>
      <c r="AE260" s="292">
        <f t="shared" si="179"/>
        <v>5.8675222770385192E-2</v>
      </c>
      <c r="AF260" s="292">
        <f t="shared" si="171"/>
        <v>1.7182990220403691E-3</v>
      </c>
      <c r="AG260" s="292">
        <f t="shared" si="174"/>
        <v>2.9525515291448885E-6</v>
      </c>
      <c r="AH260" s="292">
        <f t="shared" si="161"/>
        <v>-6.0795242769368672E-2</v>
      </c>
      <c r="AI260" s="292">
        <f t="shared" si="162"/>
        <v>1.2794522996474809</v>
      </c>
      <c r="AJ260" s="292">
        <f t="shared" si="163"/>
        <v>-0.92828986096592891</v>
      </c>
      <c r="AK260" s="292">
        <f t="shared" si="164"/>
        <v>9.9259611840221321E-2</v>
      </c>
      <c r="AL260" s="292">
        <f t="shared" si="165"/>
        <v>0.34129394166246024</v>
      </c>
      <c r="AM260" s="292">
        <f t="shared" si="166"/>
        <v>0.17232293075460892</v>
      </c>
      <c r="AN260" s="292">
        <f t="shared" si="183"/>
        <v>6.5356935306385537</v>
      </c>
      <c r="AO260" s="292">
        <f t="shared" si="183"/>
        <v>6.5356635508489571</v>
      </c>
      <c r="AP260" s="292">
        <f t="shared" si="183"/>
        <v>6.5355591494635297</v>
      </c>
      <c r="AQ260" s="292">
        <f t="shared" si="183"/>
        <v>6.5351956048207693</v>
      </c>
      <c r="AR260" s="292">
        <f t="shared" si="183"/>
        <v>6.5339299413206327</v>
      </c>
      <c r="AS260" s="292">
        <f t="shared" si="183"/>
        <v>6.529526777761518</v>
      </c>
      <c r="AT260" s="292">
        <f t="shared" si="183"/>
        <v>6.5142457412834425</v>
      </c>
      <c r="AU260" s="292">
        <f t="shared" si="167"/>
        <v>6.4616122860264698</v>
      </c>
    </row>
    <row r="261" spans="1:47" s="292" customFormat="1" ht="12.95" customHeight="1" x14ac:dyDescent="0.2">
      <c r="A261" s="12" t="s">
        <v>1406</v>
      </c>
      <c r="B261" s="97" t="s">
        <v>32</v>
      </c>
      <c r="C261" s="12">
        <v>56687.568659999997</v>
      </c>
      <c r="D261" s="12">
        <v>8.0000000000000007E-5</v>
      </c>
      <c r="E261" s="44">
        <f t="shared" si="154"/>
        <v>39853.00432784712</v>
      </c>
      <c r="F261" s="292">
        <f t="shared" si="155"/>
        <v>39853</v>
      </c>
      <c r="G261" s="292">
        <f t="shared" si="172"/>
        <v>1.8625199954840355E-3</v>
      </c>
      <c r="K261" s="292">
        <f t="shared" si="184"/>
        <v>1.8625199954840355E-3</v>
      </c>
      <c r="O261" s="292">
        <f t="shared" ca="1" si="178"/>
        <v>-1.8781006796823041E-3</v>
      </c>
      <c r="P261" s="292">
        <f t="shared" si="156"/>
        <v>-7.9749965116243327E-2</v>
      </c>
      <c r="Q261" s="292">
        <f t="shared" si="157"/>
        <v>6.7716485839707297E-2</v>
      </c>
      <c r="R261" s="292">
        <f t="shared" si="158"/>
        <v>-1.203347927653603E-2</v>
      </c>
      <c r="S261" s="377">
        <f t="shared" si="168"/>
        <v>41669.068659999997</v>
      </c>
      <c r="T261" s="294"/>
      <c r="U261" s="292">
        <f t="shared" si="173"/>
        <v>1.9309879576798219E-4</v>
      </c>
      <c r="V261" s="292">
        <f t="shared" si="185"/>
        <v>1</v>
      </c>
      <c r="W261" s="292">
        <f t="shared" si="170"/>
        <v>1.9309879576798219E-4</v>
      </c>
      <c r="X261" s="12">
        <v>5.0000000000000001E-4</v>
      </c>
      <c r="Z261" s="292">
        <f t="shared" si="159"/>
        <v>39853</v>
      </c>
      <c r="AA261" s="292">
        <f t="shared" si="160"/>
        <v>8.6770938718323115E-4</v>
      </c>
      <c r="AE261" s="292">
        <f t="shared" si="179"/>
        <v>6.0994907909666267E-2</v>
      </c>
      <c r="AF261" s="292">
        <f t="shared" si="171"/>
        <v>9.9481060830080431E-4</v>
      </c>
      <c r="AG261" s="292">
        <f t="shared" si="174"/>
        <v>9.8964814638781633E-7</v>
      </c>
      <c r="AH261" s="292">
        <f t="shared" si="161"/>
        <v>-5.9132387914182231E-2</v>
      </c>
      <c r="AI261" s="292">
        <f t="shared" si="162"/>
        <v>1.2671727460624109</v>
      </c>
      <c r="AJ261" s="292">
        <f t="shared" si="163"/>
        <v>-0.88297323863620603</v>
      </c>
      <c r="AK261" s="292">
        <f t="shared" si="164"/>
        <v>0.12870424267446415</v>
      </c>
      <c r="AL261" s="292">
        <f t="shared" si="165"/>
        <v>0.44892238635831788</v>
      </c>
      <c r="AM261" s="292">
        <f t="shared" si="166"/>
        <v>0.22830840842802982</v>
      </c>
      <c r="AN261" s="292">
        <f t="shared" ref="AN261:AT270" si="186">$AU261+$AB$7*SIN(AO261)</f>
        <v>6.6164013483489663</v>
      </c>
      <c r="AO261" s="292">
        <f t="shared" si="186"/>
        <v>6.6163667899222363</v>
      </c>
      <c r="AP261" s="292">
        <f t="shared" si="186"/>
        <v>6.6162434789685403</v>
      </c>
      <c r="AQ261" s="292">
        <f t="shared" si="186"/>
        <v>6.6158035251907625</v>
      </c>
      <c r="AR261" s="292">
        <f t="shared" si="186"/>
        <v>6.6142343843930886</v>
      </c>
      <c r="AS261" s="292">
        <f t="shared" si="186"/>
        <v>6.6086447325020652</v>
      </c>
      <c r="AT261" s="292">
        <f t="shared" si="186"/>
        <v>6.5888169821494733</v>
      </c>
      <c r="AU261" s="292">
        <f t="shared" si="167"/>
        <v>6.5194120231616672</v>
      </c>
    </row>
    <row r="262" spans="1:47" s="292" customFormat="1" ht="12.95" customHeight="1" x14ac:dyDescent="0.2">
      <c r="A262" s="316" t="s">
        <v>1412</v>
      </c>
      <c r="B262" s="44"/>
      <c r="C262" s="12">
        <v>56694.884700000002</v>
      </c>
      <c r="D262" s="12" t="s">
        <v>232</v>
      </c>
      <c r="E262" s="44">
        <f t="shared" si="154"/>
        <v>39870.004254140913</v>
      </c>
      <c r="F262" s="292">
        <f t="shared" si="155"/>
        <v>39870</v>
      </c>
      <c r="G262" s="292">
        <f t="shared" si="172"/>
        <v>1.8307999998796731E-3</v>
      </c>
      <c r="K262" s="292">
        <f t="shared" si="184"/>
        <v>1.8307999998796731E-3</v>
      </c>
      <c r="O262" s="292">
        <f t="shared" ca="1" si="178"/>
        <v>-1.7312580288825208E-3</v>
      </c>
      <c r="P262" s="292">
        <f t="shared" si="156"/>
        <v>-7.9790702961759094E-2</v>
      </c>
      <c r="Q262" s="292">
        <f t="shared" si="157"/>
        <v>6.7808689449178408E-2</v>
      </c>
      <c r="R262" s="292">
        <f t="shared" si="158"/>
        <v>-1.1982013512580686E-2</v>
      </c>
      <c r="S262" s="377">
        <f t="shared" si="168"/>
        <v>41676.384700000002</v>
      </c>
      <c r="T262" s="294"/>
      <c r="U262" s="292">
        <f t="shared" si="173"/>
        <v>1.9079381713000748E-4</v>
      </c>
      <c r="V262" s="292">
        <f t="shared" si="185"/>
        <v>1</v>
      </c>
      <c r="W262" s="292">
        <f t="shared" si="170"/>
        <v>1.9079381713000748E-4</v>
      </c>
      <c r="X262" s="247">
        <v>2.0000000000000001E-4</v>
      </c>
      <c r="Z262" s="292">
        <f t="shared" si="159"/>
        <v>39870</v>
      </c>
      <c r="AA262" s="292">
        <f t="shared" si="160"/>
        <v>9.7658108555558065E-4</v>
      </c>
      <c r="AE262" s="292">
        <f t="shared" si="179"/>
        <v>6.092221862068431E-2</v>
      </c>
      <c r="AF262" s="292">
        <f t="shared" si="171"/>
        <v>8.5421891432409247E-4</v>
      </c>
      <c r="AG262" s="292">
        <f t="shared" si="174"/>
        <v>7.2968995358903122E-7</v>
      </c>
      <c r="AH262" s="292">
        <f t="shared" si="161"/>
        <v>-5.9091418620804637E-2</v>
      </c>
      <c r="AI262" s="292">
        <f t="shared" si="162"/>
        <v>1.2668687157732554</v>
      </c>
      <c r="AJ262" s="292">
        <f t="shared" si="163"/>
        <v>-0.88186460216531537</v>
      </c>
      <c r="AK262" s="292">
        <f t="shared" si="164"/>
        <v>0.12933347154727651</v>
      </c>
      <c r="AL262" s="292">
        <f t="shared" si="165"/>
        <v>0.45127886474662254</v>
      </c>
      <c r="AM262" s="292">
        <f t="shared" si="166"/>
        <v>0.22954839715444347</v>
      </c>
      <c r="AN262" s="292">
        <f t="shared" si="186"/>
        <v>6.6181775405642904</v>
      </c>
      <c r="AO262" s="292">
        <f t="shared" si="186"/>
        <v>6.6181429168345716</v>
      </c>
      <c r="AP262" s="292">
        <f t="shared" si="186"/>
        <v>6.6180192967065734</v>
      </c>
      <c r="AQ262" s="292">
        <f t="shared" si="186"/>
        <v>6.6175779683230305</v>
      </c>
      <c r="AR262" s="292">
        <f t="shared" si="186"/>
        <v>6.6160029609665116</v>
      </c>
      <c r="AS262" s="292">
        <f t="shared" si="186"/>
        <v>6.6103890440242061</v>
      </c>
      <c r="AT262" s="292">
        <f t="shared" si="186"/>
        <v>6.5904641582080101</v>
      </c>
      <c r="AU262" s="292">
        <f t="shared" si="167"/>
        <v>6.5206906120117631</v>
      </c>
    </row>
    <row r="263" spans="1:47" s="292" customFormat="1" ht="12.95" customHeight="1" x14ac:dyDescent="0.2">
      <c r="A263" s="318" t="s">
        <v>1413</v>
      </c>
      <c r="B263" s="317" t="s">
        <v>32</v>
      </c>
      <c r="C263" s="318">
        <v>56723.5046</v>
      </c>
      <c r="D263" s="318">
        <v>3.5999999999999999E-3</v>
      </c>
      <c r="E263" s="44">
        <f t="shared" si="154"/>
        <v>39936.506923691006</v>
      </c>
      <c r="F263" s="292">
        <f t="shared" si="155"/>
        <v>39936.5</v>
      </c>
      <c r="G263" s="292">
        <f t="shared" si="172"/>
        <v>2.979659999255091E-3</v>
      </c>
      <c r="K263" s="292">
        <f t="shared" si="184"/>
        <v>2.979659999255091E-3</v>
      </c>
      <c r="O263" s="292">
        <f t="shared" ca="1" si="178"/>
        <v>-1.1568441301658128E-3</v>
      </c>
      <c r="P263" s="292">
        <f t="shared" si="156"/>
        <v>-7.9949228200734287E-2</v>
      </c>
      <c r="Q263" s="292">
        <f t="shared" si="157"/>
        <v>6.8169712271223565E-2</v>
      </c>
      <c r="R263" s="292">
        <f t="shared" si="158"/>
        <v>-1.1779515929510723E-2</v>
      </c>
      <c r="S263" s="377">
        <f t="shared" si="168"/>
        <v>41705.0046</v>
      </c>
      <c r="T263" s="294"/>
      <c r="U263" s="292">
        <f t="shared" si="173"/>
        <v>2.1783327409626021E-4</v>
      </c>
      <c r="V263" s="292">
        <f t="shared" si="185"/>
        <v>1</v>
      </c>
      <c r="W263" s="292">
        <f t="shared" si="170"/>
        <v>2.1783327409626021E-4</v>
      </c>
      <c r="X263" s="12">
        <v>5.0000000000000001E-4</v>
      </c>
      <c r="Z263" s="292">
        <f t="shared" si="159"/>
        <v>39936.5</v>
      </c>
      <c r="AA263" s="292">
        <f t="shared" si="160"/>
        <v>1.4043974640896364E-3</v>
      </c>
      <c r="AE263" s="292">
        <f t="shared" si="179"/>
        <v>6.1909123447916145E-2</v>
      </c>
      <c r="AF263" s="292">
        <f t="shared" si="171"/>
        <v>1.5752625351654545E-3</v>
      </c>
      <c r="AG263" s="292">
        <f t="shared" si="174"/>
        <v>2.481452054695895E-6</v>
      </c>
      <c r="AH263" s="292">
        <f t="shared" si="161"/>
        <v>-5.8929463448661054E-2</v>
      </c>
      <c r="AI263" s="292">
        <f t="shared" si="162"/>
        <v>1.2656666394909009</v>
      </c>
      <c r="AJ263" s="292">
        <f t="shared" si="163"/>
        <v>-0.8774861286545379</v>
      </c>
      <c r="AK263" s="292">
        <f t="shared" si="164"/>
        <v>0.13178503322664734</v>
      </c>
      <c r="AL263" s="292">
        <f t="shared" si="165"/>
        <v>0.46048593179618169</v>
      </c>
      <c r="AM263" s="292">
        <f t="shared" si="166"/>
        <v>0.23439966298240972</v>
      </c>
      <c r="AN263" s="292">
        <f t="shared" si="186"/>
        <v>6.6251214721654339</v>
      </c>
      <c r="AO263" s="292">
        <f t="shared" si="186"/>
        <v>6.6250866079321451</v>
      </c>
      <c r="AP263" s="292">
        <f t="shared" si="186"/>
        <v>6.6249618246025035</v>
      </c>
      <c r="AQ263" s="292">
        <f t="shared" si="186"/>
        <v>6.6245152552651057</v>
      </c>
      <c r="AR263" s="292">
        <f t="shared" si="186"/>
        <v>6.6229176711472801</v>
      </c>
      <c r="AS263" s="292">
        <f t="shared" si="186"/>
        <v>6.6172097198052215</v>
      </c>
      <c r="AT263" s="292">
        <f t="shared" si="186"/>
        <v>6.5969064219583737</v>
      </c>
      <c r="AU263" s="292">
        <f t="shared" si="167"/>
        <v>6.5256921507489016</v>
      </c>
    </row>
    <row r="264" spans="1:47" s="292" customFormat="1" ht="12.95" customHeight="1" x14ac:dyDescent="0.2">
      <c r="A264" s="44" t="s">
        <v>1407</v>
      </c>
      <c r="B264" s="97" t="s">
        <v>32</v>
      </c>
      <c r="C264" s="12">
        <v>56725.440499999997</v>
      </c>
      <c r="D264" s="12">
        <v>1E-4</v>
      </c>
      <c r="E264" s="44">
        <f t="shared" si="154"/>
        <v>39941.005280358288</v>
      </c>
      <c r="F264" s="292">
        <f t="shared" si="155"/>
        <v>39941</v>
      </c>
      <c r="G264" s="292">
        <f t="shared" si="172"/>
        <v>2.2724399968865328E-3</v>
      </c>
      <c r="K264" s="292">
        <f t="shared" si="184"/>
        <v>2.2724399968865328E-3</v>
      </c>
      <c r="O264" s="292">
        <f t="shared" ca="1" si="178"/>
        <v>-1.1179740167188146E-3</v>
      </c>
      <c r="P264" s="292">
        <f t="shared" si="156"/>
        <v>-7.9959907579562603E-2</v>
      </c>
      <c r="Q264" s="292">
        <f t="shared" si="157"/>
        <v>6.8194162180250401E-2</v>
      </c>
      <c r="R264" s="292">
        <f t="shared" si="158"/>
        <v>-1.1765745399312202E-2</v>
      </c>
      <c r="S264" s="377">
        <f t="shared" si="168"/>
        <v>41706.940499999997</v>
      </c>
      <c r="T264" s="294"/>
      <c r="U264" s="292">
        <f t="shared" si="173"/>
        <v>1.9707064921804744E-4</v>
      </c>
      <c r="V264" s="292">
        <f t="shared" si="185"/>
        <v>1</v>
      </c>
      <c r="W264" s="292">
        <f t="shared" si="170"/>
        <v>1.9707064921804744E-4</v>
      </c>
      <c r="X264" s="12">
        <v>5.0000000000000001E-4</v>
      </c>
      <c r="Z264" s="292">
        <f t="shared" si="159"/>
        <v>39941</v>
      </c>
      <c r="AA264" s="292">
        <f t="shared" si="160"/>
        <v>1.4334585405304384E-3</v>
      </c>
      <c r="AE264" s="292">
        <f t="shared" si="179"/>
        <v>6.119084695761548E-2</v>
      </c>
      <c r="AF264" s="292">
        <f t="shared" si="171"/>
        <v>8.3898145635609434E-4</v>
      </c>
      <c r="AG264" s="292">
        <f t="shared" si="174"/>
        <v>7.0388988410939302E-7</v>
      </c>
      <c r="AH264" s="292">
        <f t="shared" si="161"/>
        <v>-5.8918406960728947E-2</v>
      </c>
      <c r="AI264" s="292">
        <f t="shared" si="162"/>
        <v>1.2655845648059778</v>
      </c>
      <c r="AJ264" s="292">
        <f t="shared" si="163"/>
        <v>-0.87718745358694628</v>
      </c>
      <c r="AK264" s="292">
        <f t="shared" si="164"/>
        <v>0.1319503590664162</v>
      </c>
      <c r="AL264" s="292">
        <f t="shared" si="165"/>
        <v>0.46110833352664227</v>
      </c>
      <c r="AM264" s="292">
        <f t="shared" si="166"/>
        <v>0.23472798617990154</v>
      </c>
      <c r="AN264" s="292">
        <f t="shared" si="186"/>
        <v>6.6255911237581016</v>
      </c>
      <c r="AO264" s="292">
        <f t="shared" si="186"/>
        <v>6.6255562441086804</v>
      </c>
      <c r="AP264" s="292">
        <f t="shared" si="186"/>
        <v>6.6254313847267543</v>
      </c>
      <c r="AQ264" s="292">
        <f t="shared" si="186"/>
        <v>6.6249844685949117</v>
      </c>
      <c r="AR264" s="292">
        <f t="shared" si="186"/>
        <v>6.6233853782222489</v>
      </c>
      <c r="AS264" s="292">
        <f t="shared" si="186"/>
        <v>6.6176711148971021</v>
      </c>
      <c r="AT264" s="292">
        <f t="shared" si="186"/>
        <v>6.5973423006692</v>
      </c>
      <c r="AU264" s="292">
        <f t="shared" si="167"/>
        <v>6.5260306007386326</v>
      </c>
    </row>
    <row r="265" spans="1:47" s="292" customFormat="1" ht="12.95" customHeight="1" x14ac:dyDescent="0.2">
      <c r="A265" s="318" t="s">
        <v>1413</v>
      </c>
      <c r="B265" s="317" t="s">
        <v>32</v>
      </c>
      <c r="C265" s="318">
        <v>56728.453099999999</v>
      </c>
      <c r="D265" s="318">
        <v>4.0000000000000002E-4</v>
      </c>
      <c r="E265" s="44">
        <f t="shared" si="154"/>
        <v>39948.005512444586</v>
      </c>
      <c r="F265" s="292">
        <f t="shared" si="155"/>
        <v>39948</v>
      </c>
      <c r="G265" s="292">
        <f t="shared" si="172"/>
        <v>2.3723199992673472E-3</v>
      </c>
      <c r="K265" s="292">
        <f t="shared" si="184"/>
        <v>2.3723199992673472E-3</v>
      </c>
      <c r="O265" s="292">
        <f t="shared" ca="1" si="178"/>
        <v>-1.0575093958012927E-3</v>
      </c>
      <c r="P265" s="292">
        <f t="shared" si="156"/>
        <v>-7.9976507870359689E-2</v>
      </c>
      <c r="Q265" s="292">
        <f t="shared" si="157"/>
        <v>6.8232200359101394E-2</v>
      </c>
      <c r="R265" s="292">
        <f t="shared" si="158"/>
        <v>-1.1744307511258295E-2</v>
      </c>
      <c r="S265" s="377">
        <f t="shared" si="168"/>
        <v>41709.953099999999</v>
      </c>
      <c r="T265" s="294"/>
      <c r="U265" s="292">
        <f t="shared" si="173"/>
        <v>1.9927917227092939E-4</v>
      </c>
      <c r="V265" s="292">
        <f t="shared" si="185"/>
        <v>1</v>
      </c>
      <c r="W265" s="292">
        <f t="shared" si="170"/>
        <v>1.9927917227092939E-4</v>
      </c>
      <c r="X265" s="12">
        <v>5.0000000000000001E-4</v>
      </c>
      <c r="Z265" s="292">
        <f t="shared" si="159"/>
        <v>39948</v>
      </c>
      <c r="AA265" s="292">
        <f t="shared" si="160"/>
        <v>1.4786925846641402E-3</v>
      </c>
      <c r="AE265" s="292">
        <f t="shared" si="179"/>
        <v>6.1273503576030647E-2</v>
      </c>
      <c r="AF265" s="292">
        <f t="shared" si="171"/>
        <v>8.9362741460320694E-4</v>
      </c>
      <c r="AG265" s="292">
        <f t="shared" si="174"/>
        <v>7.9856995613041188E-7</v>
      </c>
      <c r="AH265" s="292">
        <f t="shared" si="161"/>
        <v>-5.89011835767633E-2</v>
      </c>
      <c r="AI265" s="292">
        <f t="shared" si="162"/>
        <v>1.265456709801394</v>
      </c>
      <c r="AJ265" s="292">
        <f t="shared" si="163"/>
        <v>-0.876722249720989</v>
      </c>
      <c r="AK265" s="292">
        <f t="shared" si="164"/>
        <v>0.13220738838035972</v>
      </c>
      <c r="AL265" s="292">
        <f t="shared" si="165"/>
        <v>0.46207635355130988</v>
      </c>
      <c r="AM265" s="292">
        <f t="shared" si="166"/>
        <v>0.23523872186691452</v>
      </c>
      <c r="AN265" s="292">
        <f t="shared" si="186"/>
        <v>6.6263216324119778</v>
      </c>
      <c r="AO265" s="292">
        <f t="shared" si="186"/>
        <v>6.626286728997866</v>
      </c>
      <c r="AP265" s="292">
        <f t="shared" si="186"/>
        <v>6.6261617519829716</v>
      </c>
      <c r="AQ265" s="292">
        <f t="shared" si="186"/>
        <v>6.6257142983770665</v>
      </c>
      <c r="AR265" s="292">
        <f t="shared" si="186"/>
        <v>6.6241128703794434</v>
      </c>
      <c r="AS265" s="292">
        <f t="shared" si="186"/>
        <v>6.618388801400811</v>
      </c>
      <c r="AT265" s="292">
        <f t="shared" si="186"/>
        <v>6.5980203179788335</v>
      </c>
      <c r="AU265" s="292">
        <f t="shared" si="167"/>
        <v>6.5265570785004368</v>
      </c>
    </row>
    <row r="266" spans="1:47" s="292" customFormat="1" ht="12.95" customHeight="1" x14ac:dyDescent="0.2">
      <c r="A266" s="318" t="s">
        <v>1413</v>
      </c>
      <c r="B266" s="317" t="s">
        <v>32</v>
      </c>
      <c r="C266" s="318">
        <v>56736.416700000002</v>
      </c>
      <c r="D266" s="318">
        <v>1.2999999999999999E-3</v>
      </c>
      <c r="E266" s="44">
        <f t="shared" si="154"/>
        <v>39966.510142412873</v>
      </c>
      <c r="F266" s="292">
        <f t="shared" si="155"/>
        <v>39966.5</v>
      </c>
      <c r="G266" s="292">
        <f t="shared" si="172"/>
        <v>4.3648599967127666E-3</v>
      </c>
      <c r="K266" s="292">
        <f t="shared" si="184"/>
        <v>4.3648599967127666E-3</v>
      </c>
      <c r="O266" s="292">
        <f t="shared" ca="1" si="178"/>
        <v>-8.9771004051919512E-4</v>
      </c>
      <c r="P266" s="292">
        <f t="shared" si="156"/>
        <v>-8.0020309276549614E-2</v>
      </c>
      <c r="Q266" s="292">
        <f t="shared" si="157"/>
        <v>6.8332759057022796E-2</v>
      </c>
      <c r="R266" s="292">
        <f t="shared" si="158"/>
        <v>-1.1687550219526818E-2</v>
      </c>
      <c r="S266" s="377">
        <f t="shared" si="168"/>
        <v>41717.916700000002</v>
      </c>
      <c r="T266" s="294"/>
      <c r="U266" s="292">
        <f t="shared" si="173"/>
        <v>2.5767987375043298E-4</v>
      </c>
      <c r="V266" s="292">
        <f t="shared" si="185"/>
        <v>1</v>
      </c>
      <c r="W266" s="292">
        <f t="shared" si="170"/>
        <v>2.5767987375043298E-4</v>
      </c>
      <c r="X266" s="12">
        <v>5.0000000000000001E-4</v>
      </c>
      <c r="Z266" s="292">
        <f t="shared" si="159"/>
        <v>39966.5</v>
      </c>
      <c r="AA266" s="292">
        <f t="shared" si="160"/>
        <v>1.5984032004454779E-3</v>
      </c>
      <c r="AE266" s="292">
        <f t="shared" si="179"/>
        <v>6.3220381773650136E-2</v>
      </c>
      <c r="AF266" s="292">
        <f t="shared" si="171"/>
        <v>2.7664567962672887E-3</v>
      </c>
      <c r="AG266" s="292">
        <f t="shared" si="174"/>
        <v>7.6532832056134704E-6</v>
      </c>
      <c r="AH266" s="292">
        <f t="shared" si="161"/>
        <v>-5.8855521776937376E-2</v>
      </c>
      <c r="AI266" s="292">
        <f t="shared" si="162"/>
        <v>1.2651177354204617</v>
      </c>
      <c r="AJ266" s="292">
        <f t="shared" si="163"/>
        <v>-0.87548928421634564</v>
      </c>
      <c r="AK266" s="292">
        <f t="shared" si="164"/>
        <v>0.13288583327978529</v>
      </c>
      <c r="AL266" s="292">
        <f t="shared" si="165"/>
        <v>0.46463374973111948</v>
      </c>
      <c r="AM266" s="292">
        <f t="shared" si="166"/>
        <v>0.23658858637471875</v>
      </c>
      <c r="AN266" s="292">
        <f t="shared" si="186"/>
        <v>6.6282519070522063</v>
      </c>
      <c r="AO266" s="292">
        <f t="shared" si="186"/>
        <v>6.6282169420961043</v>
      </c>
      <c r="AP266" s="292">
        <f t="shared" si="186"/>
        <v>6.6280916581241947</v>
      </c>
      <c r="AQ266" s="292">
        <f t="shared" si="186"/>
        <v>6.6276427956871915</v>
      </c>
      <c r="AR266" s="292">
        <f t="shared" si="186"/>
        <v>6.6260352215983076</v>
      </c>
      <c r="AS266" s="292">
        <f t="shared" si="186"/>
        <v>6.6202853139519862</v>
      </c>
      <c r="AT266" s="292">
        <f t="shared" si="186"/>
        <v>6.5998121254061362</v>
      </c>
      <c r="AU266" s="292">
        <f t="shared" si="167"/>
        <v>6.527948484013776</v>
      </c>
    </row>
    <row r="267" spans="1:47" s="292" customFormat="1" ht="12.95" customHeight="1" x14ac:dyDescent="0.2">
      <c r="A267" s="382" t="s">
        <v>1416</v>
      </c>
      <c r="B267" s="383"/>
      <c r="C267" s="382">
        <v>57030.137099999956</v>
      </c>
      <c r="D267" s="382"/>
      <c r="E267" s="44">
        <f t="shared" si="154"/>
        <v>40649.013949250795</v>
      </c>
      <c r="F267" s="292">
        <f t="shared" si="155"/>
        <v>40649</v>
      </c>
      <c r="G267" s="292">
        <f t="shared" si="172"/>
        <v>6.0031599568901584E-3</v>
      </c>
      <c r="K267" s="292">
        <f t="shared" si="184"/>
        <v>6.0031599568901584E-3</v>
      </c>
      <c r="O267" s="292">
        <f t="shared" ca="1" si="178"/>
        <v>4.9975904989419395E-3</v>
      </c>
      <c r="P267" s="292">
        <f t="shared" si="156"/>
        <v>-8.1563941568482456E-2</v>
      </c>
      <c r="Q267" s="292">
        <f t="shared" si="157"/>
        <v>7.2072198898813694E-2</v>
      </c>
      <c r="R267" s="292">
        <f t="shared" si="158"/>
        <v>-9.4917426696687623E-3</v>
      </c>
      <c r="S267" s="377">
        <f t="shared" si="168"/>
        <v>42011.637099999956</v>
      </c>
      <c r="T267" s="294"/>
      <c r="U267" s="292">
        <f t="shared" si="173"/>
        <v>2.4009200740654255E-4</v>
      </c>
      <c r="V267" s="292">
        <f t="shared" si="185"/>
        <v>1</v>
      </c>
      <c r="W267" s="292">
        <f t="shared" si="170"/>
        <v>2.4009200740654255E-4</v>
      </c>
      <c r="X267" s="12">
        <v>-9.9999999999999896E-5</v>
      </c>
      <c r="Z267" s="292">
        <f t="shared" si="159"/>
        <v>40649</v>
      </c>
      <c r="AA267" s="292">
        <f t="shared" si="160"/>
        <v>6.1768776355997229E-3</v>
      </c>
      <c r="AE267" s="292">
        <f t="shared" si="179"/>
        <v>6.3032943275965106E-2</v>
      </c>
      <c r="AF267" s="292">
        <f t="shared" si="171"/>
        <v>-1.7371767870956456E-4</v>
      </c>
      <c r="AG267" s="292">
        <f t="shared" si="174"/>
        <v>3.0177831896239503E-8</v>
      </c>
      <c r="AH267" s="292">
        <f t="shared" si="161"/>
        <v>-5.7029783319074948E-2</v>
      </c>
      <c r="AI267" s="292">
        <f t="shared" si="162"/>
        <v>1.2515779627978214</v>
      </c>
      <c r="AJ267" s="292">
        <f t="shared" si="163"/>
        <v>-0.82663780338983961</v>
      </c>
      <c r="AK267" s="292">
        <f t="shared" si="164"/>
        <v>0.15701779184358319</v>
      </c>
      <c r="AL267" s="292">
        <f t="shared" si="165"/>
        <v>0.55797470544806693</v>
      </c>
      <c r="AM267" s="292">
        <f t="shared" si="166"/>
        <v>0.28645826399302676</v>
      </c>
      <c r="AN267" s="292">
        <f t="shared" si="186"/>
        <v>6.6990825524122757</v>
      </c>
      <c r="AO267" s="292">
        <f t="shared" si="186"/>
        <v>6.6990465661669312</v>
      </c>
      <c r="AP267" s="292">
        <f t="shared" si="186"/>
        <v>6.6989139170640426</v>
      </c>
      <c r="AQ267" s="292">
        <f t="shared" si="186"/>
        <v>6.6984250255103213</v>
      </c>
      <c r="AR267" s="292">
        <f t="shared" si="186"/>
        <v>6.6966240749822346</v>
      </c>
      <c r="AS267" s="292">
        <f t="shared" si="186"/>
        <v>6.6900020326891729</v>
      </c>
      <c r="AT267" s="292">
        <f t="shared" si="186"/>
        <v>6.6658115875810546</v>
      </c>
      <c r="AU267" s="292">
        <f t="shared" si="167"/>
        <v>6.5792800657896677</v>
      </c>
    </row>
    <row r="268" spans="1:47" s="292" customFormat="1" ht="12.95" customHeight="1" x14ac:dyDescent="0.2">
      <c r="A268" s="12" t="s">
        <v>1414</v>
      </c>
      <c r="B268" s="97"/>
      <c r="C268" s="12">
        <v>57102.439299999998</v>
      </c>
      <c r="D268" s="12">
        <v>1E-3</v>
      </c>
      <c r="E268" s="44">
        <f t="shared" si="154"/>
        <v>40817.019054591765</v>
      </c>
      <c r="F268" s="292">
        <f t="shared" si="155"/>
        <v>40817</v>
      </c>
      <c r="G268" s="292">
        <f t="shared" si="172"/>
        <v>8.2002799972542562E-3</v>
      </c>
      <c r="K268" s="292">
        <f t="shared" si="184"/>
        <v>8.2002799972542562E-3</v>
      </c>
      <c r="O268" s="292">
        <f t="shared" ca="1" si="178"/>
        <v>6.4487414009631316E-3</v>
      </c>
      <c r="P268" s="292">
        <f t="shared" si="156"/>
        <v>-8.1922150079408548E-2</v>
      </c>
      <c r="Q268" s="292">
        <f t="shared" si="157"/>
        <v>7.3001528162451271E-2</v>
      </c>
      <c r="R268" s="292">
        <f t="shared" si="158"/>
        <v>-8.9206219169572776E-3</v>
      </c>
      <c r="S268" s="377">
        <f t="shared" si="168"/>
        <v>42083.939299999998</v>
      </c>
      <c r="T268" s="294"/>
      <c r="U268" s="292">
        <f t="shared" si="173"/>
        <v>2.9312528235605215E-4</v>
      </c>
      <c r="V268" s="292">
        <f t="shared" si="185"/>
        <v>1</v>
      </c>
      <c r="W268" s="292">
        <f t="shared" si="170"/>
        <v>2.9312528235605215E-4</v>
      </c>
      <c r="X268" s="12">
        <v>5.0000000000000001E-4</v>
      </c>
      <c r="Z268" s="292">
        <f t="shared" si="159"/>
        <v>40817</v>
      </c>
      <c r="AA268" s="292">
        <f t="shared" si="160"/>
        <v>7.3509057504609135E-3</v>
      </c>
      <c r="AE268" s="292">
        <f t="shared" si="179"/>
        <v>6.4739884012548349E-2</v>
      </c>
      <c r="AF268" s="292">
        <f t="shared" si="171"/>
        <v>8.4937424679334267E-4</v>
      </c>
      <c r="AG268" s="292">
        <f t="shared" si="174"/>
        <v>7.2143661111575819E-7</v>
      </c>
      <c r="AH268" s="292">
        <f t="shared" si="161"/>
        <v>-5.6539604015294086E-2</v>
      </c>
      <c r="AI268" s="292">
        <f t="shared" si="162"/>
        <v>1.2479559226249723</v>
      </c>
      <c r="AJ268" s="292">
        <f t="shared" si="163"/>
        <v>-0.81367606238946921</v>
      </c>
      <c r="AK268" s="292">
        <f t="shared" si="164"/>
        <v>0.1626773455528937</v>
      </c>
      <c r="AL268" s="292">
        <f t="shared" si="165"/>
        <v>0.58063307452779034</v>
      </c>
      <c r="AM268" s="292">
        <f t="shared" si="166"/>
        <v>0.29875754411408184</v>
      </c>
      <c r="AN268" s="292">
        <f t="shared" si="186"/>
        <v>6.7163969133402315</v>
      </c>
      <c r="AO268" s="292">
        <f t="shared" si="186"/>
        <v>6.7163610312139008</v>
      </c>
      <c r="AP268" s="292">
        <f t="shared" si="186"/>
        <v>6.7162277268829147</v>
      </c>
      <c r="AQ268" s="292">
        <f t="shared" si="186"/>
        <v>6.7157325649194624</v>
      </c>
      <c r="AR268" s="292">
        <f t="shared" si="186"/>
        <v>6.71389426399094</v>
      </c>
      <c r="AS268" s="292">
        <f t="shared" si="186"/>
        <v>6.7070830184872126</v>
      </c>
      <c r="AT268" s="292">
        <f t="shared" si="186"/>
        <v>6.6820241239794518</v>
      </c>
      <c r="AU268" s="292">
        <f t="shared" si="167"/>
        <v>6.5919155320729637</v>
      </c>
    </row>
    <row r="269" spans="1:47" s="292" customFormat="1" ht="12.95" customHeight="1" x14ac:dyDescent="0.2">
      <c r="A269" s="382" t="s">
        <v>1416</v>
      </c>
      <c r="B269" s="383"/>
      <c r="C269" s="382">
        <v>57108.034199999965</v>
      </c>
      <c r="D269" s="382"/>
      <c r="E269" s="44">
        <f t="shared" si="154"/>
        <v>40830.019651584196</v>
      </c>
      <c r="F269" s="292">
        <f t="shared" si="155"/>
        <v>40830</v>
      </c>
      <c r="G269" s="292">
        <f t="shared" si="172"/>
        <v>8.457199961412698E-3</v>
      </c>
      <c r="K269" s="292">
        <f t="shared" si="184"/>
        <v>8.457199961412698E-3</v>
      </c>
      <c r="O269" s="292">
        <f t="shared" ca="1" si="178"/>
        <v>6.5610328398100215E-3</v>
      </c>
      <c r="P269" s="292">
        <f t="shared" si="156"/>
        <v>-8.1949507437946822E-2</v>
      </c>
      <c r="Q269" s="292">
        <f t="shared" si="157"/>
        <v>7.3073586315949082E-2</v>
      </c>
      <c r="R269" s="292">
        <f t="shared" si="158"/>
        <v>-8.8759211219977402E-3</v>
      </c>
      <c r="S269" s="377">
        <f t="shared" si="168"/>
        <v>42089.534199999965</v>
      </c>
      <c r="T269" s="294"/>
      <c r="U269" s="292">
        <f t="shared" si="173"/>
        <v>3.0043708649216746E-4</v>
      </c>
      <c r="V269" s="292">
        <f t="shared" si="185"/>
        <v>1</v>
      </c>
      <c r="W269" s="292">
        <f t="shared" si="170"/>
        <v>3.0043708649216746E-4</v>
      </c>
      <c r="X269" s="247">
        <v>-4.0000000000000002E-4</v>
      </c>
      <c r="Z269" s="292">
        <f t="shared" si="159"/>
        <v>40830</v>
      </c>
      <c r="AA269" s="292">
        <f t="shared" si="160"/>
        <v>7.442503885438774E-3</v>
      </c>
      <c r="AE269" s="292">
        <f t="shared" si="179"/>
        <v>6.4958225675679077E-2</v>
      </c>
      <c r="AF269" s="292">
        <f t="shared" si="171"/>
        <v>1.014696075973924E-3</v>
      </c>
      <c r="AG269" s="292">
        <f t="shared" si="174"/>
        <v>1.0296081265968794E-6</v>
      </c>
      <c r="AH269" s="292">
        <f t="shared" si="161"/>
        <v>-5.6501025714266385E-2</v>
      </c>
      <c r="AI269" s="292">
        <f t="shared" si="162"/>
        <v>1.247671212281604</v>
      </c>
      <c r="AJ269" s="292">
        <f t="shared" si="163"/>
        <v>-0.81265877617589333</v>
      </c>
      <c r="AK269" s="292">
        <f t="shared" si="164"/>
        <v>0.16311048074203399</v>
      </c>
      <c r="AL269" s="292">
        <f t="shared" si="165"/>
        <v>0.58238090086081251</v>
      </c>
      <c r="AM269" s="292">
        <f t="shared" si="166"/>
        <v>0.2997097081766531</v>
      </c>
      <c r="AN269" s="292">
        <f t="shared" si="186"/>
        <v>6.7177346136173579</v>
      </c>
      <c r="AO269" s="292">
        <f t="shared" si="186"/>
        <v>6.7176987450355261</v>
      </c>
      <c r="AP269" s="292">
        <f t="shared" si="186"/>
        <v>6.7175654084302634</v>
      </c>
      <c r="AQ269" s="292">
        <f t="shared" si="186"/>
        <v>6.7170698199054844</v>
      </c>
      <c r="AR269" s="292">
        <f t="shared" si="186"/>
        <v>6.7152288009273198</v>
      </c>
      <c r="AS269" s="292">
        <f t="shared" si="186"/>
        <v>6.7084033527503228</v>
      </c>
      <c r="AT269" s="292">
        <f t="shared" si="186"/>
        <v>6.6832780731170072</v>
      </c>
      <c r="AU269" s="292">
        <f t="shared" si="167"/>
        <v>6.592893276487743</v>
      </c>
    </row>
    <row r="270" spans="1:47" s="292" customFormat="1" ht="12.95" customHeight="1" x14ac:dyDescent="0.2">
      <c r="A270" s="320" t="s">
        <v>0</v>
      </c>
      <c r="B270" s="321" t="s">
        <v>30</v>
      </c>
      <c r="C270" s="320">
        <v>57434.033799999997</v>
      </c>
      <c r="D270" s="320" t="s">
        <v>48</v>
      </c>
      <c r="E270" s="44">
        <f t="shared" si="154"/>
        <v>41587.529065393028</v>
      </c>
      <c r="F270" s="292">
        <f t="shared" si="155"/>
        <v>41587.5</v>
      </c>
      <c r="G270" s="292">
        <f t="shared" si="172"/>
        <v>1.2508499996329192E-2</v>
      </c>
      <c r="K270" s="292">
        <f t="shared" si="184"/>
        <v>1.2508499996329192E-2</v>
      </c>
      <c r="O270" s="292">
        <f t="shared" ca="1" si="178"/>
        <v>1.3104168603387756E-2</v>
      </c>
      <c r="P270" s="292">
        <f t="shared" si="156"/>
        <v>-8.3453310568692568E-2</v>
      </c>
      <c r="Q270" s="292">
        <f t="shared" si="157"/>
        <v>7.7308517250517975E-2</v>
      </c>
      <c r="R270" s="292">
        <f t="shared" si="158"/>
        <v>-6.1447933181745934E-3</v>
      </c>
      <c r="S270" s="377">
        <f t="shared" si="168"/>
        <v>42415.533799999997</v>
      </c>
      <c r="T270" s="294"/>
      <c r="U270" s="292">
        <f t="shared" si="173"/>
        <v>3.479453514769116E-4</v>
      </c>
      <c r="V270" s="292">
        <f t="shared" si="185"/>
        <v>1</v>
      </c>
      <c r="W270" s="292">
        <f t="shared" si="170"/>
        <v>3.479453514769116E-4</v>
      </c>
      <c r="X270" s="247">
        <v>5.0000000000000001E-3</v>
      </c>
      <c r="Z270" s="292">
        <f t="shared" si="159"/>
        <v>41587.5</v>
      </c>
      <c r="AA270" s="292">
        <f t="shared" si="160"/>
        <v>1.2959433042968177E-2</v>
      </c>
      <c r="AE270" s="292">
        <f t="shared" si="179"/>
        <v>6.6607560787968617E-2</v>
      </c>
      <c r="AF270" s="292">
        <f t="shared" si="171"/>
        <v>-4.5093304663898492E-4</v>
      </c>
      <c r="AG270" s="292">
        <f t="shared" si="174"/>
        <v>2.0334061255111695E-7</v>
      </c>
      <c r="AH270" s="292">
        <f t="shared" si="161"/>
        <v>-5.4099060791639425E-2</v>
      </c>
      <c r="AI270" s="292">
        <f t="shared" si="162"/>
        <v>1.2300717912116543</v>
      </c>
      <c r="AJ270" s="292">
        <f t="shared" si="163"/>
        <v>-0.7501455239866307</v>
      </c>
      <c r="AK270" s="292">
        <f t="shared" si="164"/>
        <v>0.18711768812594318</v>
      </c>
      <c r="AL270" s="292">
        <f t="shared" si="165"/>
        <v>0.6827990342828536</v>
      </c>
      <c r="AM270" s="292">
        <f t="shared" si="166"/>
        <v>0.35531229740797743</v>
      </c>
      <c r="AN270" s="292">
        <f t="shared" si="186"/>
        <v>6.795133198424109</v>
      </c>
      <c r="AO270" s="292">
        <f t="shared" si="186"/>
        <v>6.7950993486337925</v>
      </c>
      <c r="AP270" s="292">
        <f t="shared" si="186"/>
        <v>6.7949684272120372</v>
      </c>
      <c r="AQ270" s="292">
        <f t="shared" si="186"/>
        <v>6.7944621507410874</v>
      </c>
      <c r="AR270" s="292">
        <f t="shared" si="186"/>
        <v>6.7925057173382744</v>
      </c>
      <c r="AS270" s="292">
        <f t="shared" si="186"/>
        <v>6.7849652989165703</v>
      </c>
      <c r="AT270" s="292">
        <f t="shared" si="186"/>
        <v>6.7561868577621205</v>
      </c>
      <c r="AU270" s="292">
        <f t="shared" si="167"/>
        <v>6.6498656914258198</v>
      </c>
    </row>
    <row r="271" spans="1:47" s="292" customFormat="1" ht="12.95" customHeight="1" x14ac:dyDescent="0.2">
      <c r="A271" s="320" t="s">
        <v>0</v>
      </c>
      <c r="B271" s="321" t="s">
        <v>32</v>
      </c>
      <c r="C271" s="320">
        <v>57435.108500000002</v>
      </c>
      <c r="D271" s="320" t="s">
        <v>1204</v>
      </c>
      <c r="E271" s="44">
        <f t="shared" si="154"/>
        <v>41590.026293509327</v>
      </c>
      <c r="F271" s="292">
        <f t="shared" si="155"/>
        <v>41590</v>
      </c>
      <c r="G271" s="292">
        <f t="shared" si="172"/>
        <v>1.1315600000671111E-2</v>
      </c>
      <c r="K271" s="292">
        <f t="shared" si="184"/>
        <v>1.1315600000671111E-2</v>
      </c>
      <c r="O271" s="292">
        <f t="shared" ca="1" si="178"/>
        <v>1.3125763110858335E-2</v>
      </c>
      <c r="P271" s="292">
        <f t="shared" si="156"/>
        <v>-8.3457977868077377E-2</v>
      </c>
      <c r="Q271" s="292">
        <f t="shared" si="157"/>
        <v>7.7322611626603033E-2</v>
      </c>
      <c r="R271" s="292">
        <f t="shared" si="158"/>
        <v>-6.1353662414743437E-3</v>
      </c>
      <c r="S271" s="377">
        <f t="shared" si="168"/>
        <v>42416.608500000002</v>
      </c>
      <c r="T271" s="294"/>
      <c r="U271" s="292">
        <f t="shared" si="173"/>
        <v>3.0453622278450027E-4</v>
      </c>
      <c r="V271" s="292">
        <f t="shared" si="185"/>
        <v>1</v>
      </c>
      <c r="W271" s="292">
        <f t="shared" si="170"/>
        <v>3.0453622278450027E-4</v>
      </c>
      <c r="X271" s="247">
        <v>6.1999999999999998E-3</v>
      </c>
      <c r="Z271" s="292">
        <f t="shared" si="159"/>
        <v>41590</v>
      </c>
      <c r="AA271" s="292">
        <f t="shared" si="160"/>
        <v>1.2978207174261056E-2</v>
      </c>
      <c r="AE271" s="292">
        <f t="shared" si="179"/>
        <v>6.5406250210499173E-2</v>
      </c>
      <c r="AF271" s="292">
        <f t="shared" si="171"/>
        <v>-1.6626071735899445E-3</v>
      </c>
      <c r="AG271" s="292">
        <f t="shared" si="174"/>
        <v>2.7642626136727438E-6</v>
      </c>
      <c r="AH271" s="292">
        <f t="shared" si="161"/>
        <v>-5.4090650209828062E-2</v>
      </c>
      <c r="AI271" s="292">
        <f t="shared" si="162"/>
        <v>1.2300106630132133</v>
      </c>
      <c r="AJ271" s="292">
        <f t="shared" si="163"/>
        <v>-0.74992950065811526</v>
      </c>
      <c r="AK271" s="292">
        <f t="shared" si="164"/>
        <v>0.18719282363690892</v>
      </c>
      <c r="AL271" s="292">
        <f t="shared" si="165"/>
        <v>0.68312565186893115</v>
      </c>
      <c r="AM271" s="292">
        <f t="shared" si="166"/>
        <v>0.35549623409291026</v>
      </c>
      <c r="AN271" s="292">
        <f t="shared" ref="AN271:AT280" si="187">$AU271+$AB$7*SIN(AO271)</f>
        <v>6.7953867872766427</v>
      </c>
      <c r="AO271" s="292">
        <f t="shared" si="187"/>
        <v>6.7953529477593664</v>
      </c>
      <c r="AP271" s="292">
        <f t="shared" si="187"/>
        <v>6.7952220474166047</v>
      </c>
      <c r="AQ271" s="292">
        <f t="shared" si="187"/>
        <v>6.7947157803614946</v>
      </c>
      <c r="AR271" s="292">
        <f t="shared" si="187"/>
        <v>6.79275910562614</v>
      </c>
      <c r="AS271" s="292">
        <f t="shared" si="187"/>
        <v>6.7852167030764505</v>
      </c>
      <c r="AT271" s="292">
        <f t="shared" si="187"/>
        <v>6.7564269377662294</v>
      </c>
      <c r="AU271" s="292">
        <f t="shared" si="167"/>
        <v>6.650053719197893</v>
      </c>
    </row>
    <row r="272" spans="1:47" s="292" customFormat="1" ht="12.95" customHeight="1" x14ac:dyDescent="0.2">
      <c r="A272" s="320" t="s">
        <v>0</v>
      </c>
      <c r="B272" s="321" t="s">
        <v>30</v>
      </c>
      <c r="C272" s="320">
        <v>57465.020499999999</v>
      </c>
      <c r="D272" s="320" t="s">
        <v>48</v>
      </c>
      <c r="E272" s="44">
        <f t="shared" si="154"/>
        <v>41659.531352981321</v>
      </c>
      <c r="F272" s="292">
        <f t="shared" si="155"/>
        <v>41659.5</v>
      </c>
      <c r="G272" s="292">
        <f t="shared" si="172"/>
        <v>1.3492979996954091E-2</v>
      </c>
      <c r="K272" s="292">
        <f t="shared" si="184"/>
        <v>1.3492979996954091E-2</v>
      </c>
      <c r="O272" s="292">
        <f t="shared" ca="1" si="178"/>
        <v>1.3726090418539727E-2</v>
      </c>
      <c r="P272" s="292">
        <f t="shared" si="156"/>
        <v>-8.3586944900693586E-2</v>
      </c>
      <c r="Q272" s="292">
        <f t="shared" si="157"/>
        <v>7.7714745283080908E-2</v>
      </c>
      <c r="R272" s="292">
        <f t="shared" si="158"/>
        <v>-5.8721996176126778E-3</v>
      </c>
      <c r="S272" s="377">
        <f t="shared" si="168"/>
        <v>42446.520499999999</v>
      </c>
      <c r="T272" s="294"/>
      <c r="U272" s="292">
        <f t="shared" si="173"/>
        <v>3.7501018150443236E-4</v>
      </c>
      <c r="V272" s="292">
        <f t="shared" si="185"/>
        <v>1</v>
      </c>
      <c r="W272" s="292">
        <f t="shared" si="170"/>
        <v>3.7501018150443236E-4</v>
      </c>
      <c r="X272" s="247">
        <v>7.4000000000000003E-3</v>
      </c>
      <c r="Z272" s="292">
        <f t="shared" si="159"/>
        <v>41659.5</v>
      </c>
      <c r="AA272" s="292">
        <f t="shared" si="160"/>
        <v>1.3501567865962801E-2</v>
      </c>
      <c r="AE272" s="292">
        <f t="shared" si="179"/>
        <v>6.7348595153763735E-2</v>
      </c>
      <c r="AF272" s="292">
        <f t="shared" si="171"/>
        <v>-8.5878690087096143E-6</v>
      </c>
      <c r="AG272" s="292">
        <f t="shared" si="174"/>
        <v>7.3751494110755051E-11</v>
      </c>
      <c r="AH272" s="292">
        <f t="shared" si="161"/>
        <v>-5.3855615156809637E-2</v>
      </c>
      <c r="AI272" s="292">
        <f t="shared" si="162"/>
        <v>1.2283039645652065</v>
      </c>
      <c r="AJ272" s="292">
        <f t="shared" si="163"/>
        <v>-0.74390081154876375</v>
      </c>
      <c r="AK272" s="292">
        <f t="shared" si="164"/>
        <v>0.18927059487608131</v>
      </c>
      <c r="AL272" s="292">
        <f t="shared" si="165"/>
        <v>0.69219259793500487</v>
      </c>
      <c r="AM272" s="292">
        <f t="shared" si="166"/>
        <v>0.36061091446789428</v>
      </c>
      <c r="AN272" s="292">
        <f t="shared" si="187"/>
        <v>6.8024315008501119</v>
      </c>
      <c r="AO272" s="292">
        <f t="shared" si="187"/>
        <v>6.8023979552428067</v>
      </c>
      <c r="AP272" s="292">
        <f t="shared" si="187"/>
        <v>6.8022676726319684</v>
      </c>
      <c r="AQ272" s="292">
        <f t="shared" si="187"/>
        <v>6.8017617800147203</v>
      </c>
      <c r="AR272" s="292">
        <f t="shared" si="187"/>
        <v>6.7997987605496304</v>
      </c>
      <c r="AS272" s="292">
        <f t="shared" si="187"/>
        <v>6.7922022091809779</v>
      </c>
      <c r="AT272" s="292">
        <f t="shared" si="187"/>
        <v>6.7630996497930171</v>
      </c>
      <c r="AU272" s="292">
        <f t="shared" si="167"/>
        <v>6.6552808912615191</v>
      </c>
    </row>
    <row r="273" spans="1:47" s="292" customFormat="1" ht="12.95" customHeight="1" x14ac:dyDescent="0.2">
      <c r="A273" s="320" t="s">
        <v>0</v>
      </c>
      <c r="B273" s="321" t="s">
        <v>30</v>
      </c>
      <c r="C273" s="320">
        <v>57465.020499999999</v>
      </c>
      <c r="D273" s="320" t="s">
        <v>1204</v>
      </c>
      <c r="E273" s="44">
        <f t="shared" si="154"/>
        <v>41659.531352981321</v>
      </c>
      <c r="F273" s="292">
        <f t="shared" si="155"/>
        <v>41659.5</v>
      </c>
      <c r="G273" s="292">
        <f t="shared" si="172"/>
        <v>1.3492979996954091E-2</v>
      </c>
      <c r="K273" s="292">
        <f t="shared" si="184"/>
        <v>1.3492979996954091E-2</v>
      </c>
      <c r="O273" s="292">
        <f t="shared" ref="O273:O304" ca="1" si="188">+C$11+C$12*F273</f>
        <v>1.3726090418539727E-2</v>
      </c>
      <c r="P273" s="292">
        <f t="shared" si="156"/>
        <v>-8.3586944900693586E-2</v>
      </c>
      <c r="Q273" s="292">
        <f t="shared" si="157"/>
        <v>7.7714745283080908E-2</v>
      </c>
      <c r="R273" s="292">
        <f t="shared" si="158"/>
        <v>-5.8721996176126778E-3</v>
      </c>
      <c r="S273" s="377">
        <f t="shared" si="168"/>
        <v>42446.520499999999</v>
      </c>
      <c r="T273" s="294"/>
      <c r="U273" s="292">
        <f t="shared" si="173"/>
        <v>3.7501018150443236E-4</v>
      </c>
      <c r="V273" s="292">
        <f t="shared" si="185"/>
        <v>1</v>
      </c>
      <c r="W273" s="292">
        <f t="shared" si="170"/>
        <v>3.7501018150443236E-4</v>
      </c>
      <c r="X273" s="247">
        <v>8.6E-3</v>
      </c>
      <c r="Z273" s="292">
        <f t="shared" si="159"/>
        <v>41659.5</v>
      </c>
      <c r="AA273" s="292">
        <f t="shared" si="160"/>
        <v>1.3501567865962801E-2</v>
      </c>
      <c r="AE273" s="292">
        <f t="shared" ref="AE273:AE304" si="189">+G273-AH273</f>
        <v>6.7348595153763735E-2</v>
      </c>
      <c r="AF273" s="292">
        <f t="shared" si="171"/>
        <v>-8.5878690087096143E-6</v>
      </c>
      <c r="AG273" s="292">
        <f t="shared" si="174"/>
        <v>7.3751494110755051E-11</v>
      </c>
      <c r="AH273" s="292">
        <f t="shared" si="161"/>
        <v>-5.3855615156809637E-2</v>
      </c>
      <c r="AI273" s="292">
        <f t="shared" si="162"/>
        <v>1.2283039645652065</v>
      </c>
      <c r="AJ273" s="292">
        <f t="shared" si="163"/>
        <v>-0.74390081154876375</v>
      </c>
      <c r="AK273" s="292">
        <f t="shared" si="164"/>
        <v>0.18927059487608131</v>
      </c>
      <c r="AL273" s="292">
        <f t="shared" si="165"/>
        <v>0.69219259793500487</v>
      </c>
      <c r="AM273" s="292">
        <f t="shared" si="166"/>
        <v>0.36061091446789428</v>
      </c>
      <c r="AN273" s="292">
        <f t="shared" si="187"/>
        <v>6.8024315008501119</v>
      </c>
      <c r="AO273" s="292">
        <f t="shared" si="187"/>
        <v>6.8023979552428067</v>
      </c>
      <c r="AP273" s="292">
        <f t="shared" si="187"/>
        <v>6.8022676726319684</v>
      </c>
      <c r="AQ273" s="292">
        <f t="shared" si="187"/>
        <v>6.8017617800147203</v>
      </c>
      <c r="AR273" s="292">
        <f t="shared" si="187"/>
        <v>6.7997987605496304</v>
      </c>
      <c r="AS273" s="292">
        <f t="shared" si="187"/>
        <v>6.7922022091809779</v>
      </c>
      <c r="AT273" s="292">
        <f t="shared" si="187"/>
        <v>6.7630996497930171</v>
      </c>
      <c r="AU273" s="292">
        <f t="shared" si="167"/>
        <v>6.6552808912615191</v>
      </c>
    </row>
    <row r="274" spans="1:47" s="292" customFormat="1" ht="12.95" customHeight="1" x14ac:dyDescent="0.2">
      <c r="A274" s="320" t="s">
        <v>0</v>
      </c>
      <c r="B274" s="321" t="s">
        <v>30</v>
      </c>
      <c r="C274" s="320">
        <v>57465.020900000003</v>
      </c>
      <c r="D274" s="320" t="s">
        <v>37</v>
      </c>
      <c r="E274" s="44">
        <f t="shared" si="154"/>
        <v>41659.532282441869</v>
      </c>
      <c r="F274" s="292">
        <f t="shared" si="155"/>
        <v>41659.5</v>
      </c>
      <c r="G274" s="292">
        <f t="shared" si="172"/>
        <v>1.3892980001401156E-2</v>
      </c>
      <c r="K274" s="292">
        <f t="shared" si="184"/>
        <v>1.3892980001401156E-2</v>
      </c>
      <c r="O274" s="292">
        <f t="shared" ca="1" si="188"/>
        <v>1.3726090418539727E-2</v>
      </c>
      <c r="P274" s="292">
        <f t="shared" si="156"/>
        <v>-8.3586944900693586E-2</v>
      </c>
      <c r="Q274" s="292">
        <f t="shared" si="157"/>
        <v>7.7714745283080908E-2</v>
      </c>
      <c r="R274" s="292">
        <f t="shared" si="158"/>
        <v>-5.8721996176126778E-3</v>
      </c>
      <c r="S274" s="377">
        <f t="shared" si="168"/>
        <v>42446.520900000003</v>
      </c>
      <c r="T274" s="294"/>
      <c r="U274" s="292">
        <f t="shared" si="173"/>
        <v>3.9066232537187984E-4</v>
      </c>
      <c r="V274" s="292">
        <f t="shared" si="185"/>
        <v>1</v>
      </c>
      <c r="W274" s="292">
        <f t="shared" si="170"/>
        <v>3.9066232537187984E-4</v>
      </c>
      <c r="X274" s="247">
        <v>9.7999999999999997E-3</v>
      </c>
      <c r="Z274" s="292">
        <f t="shared" si="159"/>
        <v>41659.5</v>
      </c>
      <c r="AA274" s="292">
        <f t="shared" si="160"/>
        <v>1.3501567865962801E-2</v>
      </c>
      <c r="AE274" s="292">
        <f t="shared" si="189"/>
        <v>6.77485951582108E-2</v>
      </c>
      <c r="AF274" s="292">
        <f t="shared" si="171"/>
        <v>3.9141213543835568E-4</v>
      </c>
      <c r="AG274" s="292">
        <f t="shared" si="174"/>
        <v>1.532034597684137E-7</v>
      </c>
      <c r="AH274" s="292">
        <f t="shared" si="161"/>
        <v>-5.3855615156809637E-2</v>
      </c>
      <c r="AI274" s="292">
        <f t="shared" si="162"/>
        <v>1.2283039645652065</v>
      </c>
      <c r="AJ274" s="292">
        <f t="shared" si="163"/>
        <v>-0.74390081154876375</v>
      </c>
      <c r="AK274" s="292">
        <f t="shared" si="164"/>
        <v>0.18927059487608131</v>
      </c>
      <c r="AL274" s="292">
        <f t="shared" si="165"/>
        <v>0.69219259793500487</v>
      </c>
      <c r="AM274" s="292">
        <f t="shared" si="166"/>
        <v>0.36061091446789428</v>
      </c>
      <c r="AN274" s="292">
        <f t="shared" si="187"/>
        <v>6.8024315008501119</v>
      </c>
      <c r="AO274" s="292">
        <f t="shared" si="187"/>
        <v>6.8023979552428067</v>
      </c>
      <c r="AP274" s="292">
        <f t="shared" si="187"/>
        <v>6.8022676726319684</v>
      </c>
      <c r="AQ274" s="292">
        <f t="shared" si="187"/>
        <v>6.8017617800147203</v>
      </c>
      <c r="AR274" s="292">
        <f t="shared" si="187"/>
        <v>6.7997987605496304</v>
      </c>
      <c r="AS274" s="292">
        <f t="shared" si="187"/>
        <v>6.7922022091809779</v>
      </c>
      <c r="AT274" s="292">
        <f t="shared" si="187"/>
        <v>6.7630996497930171</v>
      </c>
      <c r="AU274" s="292">
        <f t="shared" si="167"/>
        <v>6.6552808912615191</v>
      </c>
    </row>
    <row r="275" spans="1:47" s="292" customFormat="1" ht="12.95" customHeight="1" x14ac:dyDescent="0.2">
      <c r="A275" s="384" t="s">
        <v>1415</v>
      </c>
      <c r="B275" s="385" t="s">
        <v>32</v>
      </c>
      <c r="C275" s="386">
        <v>57466.312899999997</v>
      </c>
      <c r="D275" s="386">
        <v>2.3999999999999998E-3</v>
      </c>
      <c r="E275" s="44">
        <f t="shared" si="154"/>
        <v>41662.534439998621</v>
      </c>
      <c r="F275" s="292">
        <f t="shared" si="155"/>
        <v>41662.5</v>
      </c>
      <c r="G275" s="292">
        <f t="shared" si="172"/>
        <v>1.4821500000834931E-2</v>
      </c>
      <c r="K275" s="292">
        <f t="shared" si="184"/>
        <v>1.4821500000834931E-2</v>
      </c>
      <c r="O275" s="292">
        <f t="shared" ca="1" si="188"/>
        <v>1.3752003827504411E-2</v>
      </c>
      <c r="P275" s="292">
        <f t="shared" si="156"/>
        <v>-8.3592477732065698E-2</v>
      </c>
      <c r="Q275" s="292">
        <f t="shared" si="157"/>
        <v>7.7731685390012337E-2</v>
      </c>
      <c r="R275" s="292">
        <f t="shared" si="158"/>
        <v>-5.8607923420533614E-3</v>
      </c>
      <c r="S275" s="377">
        <f t="shared" si="168"/>
        <v>42447.812899999997</v>
      </c>
      <c r="T275" s="294"/>
      <c r="U275" s="292">
        <f t="shared" si="173"/>
        <v>4.2775721655669566E-4</v>
      </c>
      <c r="V275" s="292">
        <f t="shared" si="185"/>
        <v>1</v>
      </c>
      <c r="W275" s="292">
        <f t="shared" si="170"/>
        <v>4.2775721655669566E-4</v>
      </c>
      <c r="X275" s="12">
        <v>-6.9999999999999999E-4</v>
      </c>
      <c r="Z275" s="292">
        <f t="shared" si="159"/>
        <v>41662.5</v>
      </c>
      <c r="AA275" s="292">
        <f t="shared" si="160"/>
        <v>1.35242213513053E-2</v>
      </c>
      <c r="AE275" s="292">
        <f t="shared" si="189"/>
        <v>6.8666916900605279E-2</v>
      </c>
      <c r="AF275" s="292">
        <f t="shared" si="171"/>
        <v>1.2972786495296304E-3</v>
      </c>
      <c r="AG275" s="292">
        <f t="shared" si="174"/>
        <v>1.6829318945254216E-6</v>
      </c>
      <c r="AH275" s="292">
        <f t="shared" si="161"/>
        <v>-5.3845416899770342E-2</v>
      </c>
      <c r="AI275" s="292">
        <f t="shared" si="162"/>
        <v>1.2282299780030255</v>
      </c>
      <c r="AJ275" s="292">
        <f t="shared" si="163"/>
        <v>-0.74363957929706781</v>
      </c>
      <c r="AK275" s="292">
        <f t="shared" si="164"/>
        <v>0.18935980423964147</v>
      </c>
      <c r="AL275" s="292">
        <f t="shared" si="165"/>
        <v>0.69258340945680708</v>
      </c>
      <c r="AM275" s="292">
        <f t="shared" si="166"/>
        <v>0.36083174640303789</v>
      </c>
      <c r="AN275" s="292">
        <f t="shared" si="187"/>
        <v>6.8027353687657071</v>
      </c>
      <c r="AO275" s="292">
        <f t="shared" si="187"/>
        <v>6.8027018362018463</v>
      </c>
      <c r="AP275" s="292">
        <f t="shared" si="187"/>
        <v>6.8025715816230816</v>
      </c>
      <c r="AQ275" s="292">
        <f t="shared" si="187"/>
        <v>6.8020657100428652</v>
      </c>
      <c r="AR275" s="292">
        <f t="shared" si="187"/>
        <v>6.8001024325173649</v>
      </c>
      <c r="AS275" s="292">
        <f t="shared" si="187"/>
        <v>6.7925035877525266</v>
      </c>
      <c r="AT275" s="292">
        <f t="shared" si="187"/>
        <v>6.7633876144848886</v>
      </c>
      <c r="AU275" s="292">
        <f t="shared" si="167"/>
        <v>6.6555065245880058</v>
      </c>
    </row>
    <row r="276" spans="1:47" s="292" customFormat="1" ht="12.95" customHeight="1" x14ac:dyDescent="0.2">
      <c r="A276" s="384" t="s">
        <v>1415</v>
      </c>
      <c r="B276" s="385" t="s">
        <v>32</v>
      </c>
      <c r="C276" s="386">
        <v>57466.525699999998</v>
      </c>
      <c r="D276" s="386">
        <v>3.3999999999999998E-3</v>
      </c>
      <c r="E276" s="44">
        <f t="shared" si="154"/>
        <v>41663.028913007969</v>
      </c>
      <c r="F276" s="292">
        <f t="shared" si="155"/>
        <v>41663</v>
      </c>
      <c r="G276" s="292">
        <f t="shared" si="172"/>
        <v>1.2442919993191026E-2</v>
      </c>
      <c r="K276" s="292">
        <f t="shared" si="184"/>
        <v>1.2442919993191026E-2</v>
      </c>
      <c r="O276" s="292">
        <f t="shared" ca="1" si="188"/>
        <v>1.3756322728998516E-2</v>
      </c>
      <c r="P276" s="292">
        <f t="shared" si="156"/>
        <v>-8.3593399596185322E-2</v>
      </c>
      <c r="Q276" s="292">
        <f t="shared" si="157"/>
        <v>7.7734508849581302E-2</v>
      </c>
      <c r="R276" s="292">
        <f t="shared" si="158"/>
        <v>-5.8588907466040202E-3</v>
      </c>
      <c r="S276" s="377">
        <f t="shared" si="168"/>
        <v>42448.025699999998</v>
      </c>
      <c r="T276" s="294"/>
      <c r="U276" s="292">
        <f t="shared" si="173"/>
        <v>3.3495627635527728E-4</v>
      </c>
      <c r="V276" s="292">
        <f t="shared" si="185"/>
        <v>1</v>
      </c>
      <c r="W276" s="292">
        <f t="shared" si="170"/>
        <v>3.3495627635527728E-4</v>
      </c>
      <c r="X276" s="247">
        <v>-1E-3</v>
      </c>
      <c r="Z276" s="292">
        <f t="shared" si="159"/>
        <v>41663</v>
      </c>
      <c r="AA276" s="292">
        <f t="shared" si="160"/>
        <v>1.3527997432454204E-2</v>
      </c>
      <c r="AE276" s="292">
        <f t="shared" si="189"/>
        <v>6.6286636759772144E-2</v>
      </c>
      <c r="AF276" s="292">
        <f t="shared" si="171"/>
        <v>-1.0850774392631782E-3</v>
      </c>
      <c r="AG276" s="292">
        <f t="shared" si="174"/>
        <v>1.1773930491979362E-6</v>
      </c>
      <c r="AH276" s="292">
        <f t="shared" si="161"/>
        <v>-5.3843716766581125E-2</v>
      </c>
      <c r="AI276" s="292">
        <f t="shared" si="162"/>
        <v>1.2282176443866959</v>
      </c>
      <c r="AJ276" s="292">
        <f t="shared" si="163"/>
        <v>-0.74359603260501017</v>
      </c>
      <c r="AK276" s="292">
        <f t="shared" si="164"/>
        <v>0.18937466861099553</v>
      </c>
      <c r="AL276" s="292">
        <f t="shared" si="165"/>
        <v>0.69264854013388666</v>
      </c>
      <c r="AM276" s="292">
        <f t="shared" si="166"/>
        <v>0.36086855216647862</v>
      </c>
      <c r="AN276" s="292">
        <f t="shared" si="187"/>
        <v>6.8027860116395376</v>
      </c>
      <c r="AO276" s="292">
        <f t="shared" si="187"/>
        <v>6.8027524812524156</v>
      </c>
      <c r="AP276" s="292">
        <f t="shared" si="187"/>
        <v>6.8026222313565707</v>
      </c>
      <c r="AQ276" s="292">
        <f t="shared" si="187"/>
        <v>6.8021163633215593</v>
      </c>
      <c r="AR276" s="292">
        <f t="shared" si="187"/>
        <v>6.8001530429130401</v>
      </c>
      <c r="AS276" s="292">
        <f t="shared" si="187"/>
        <v>6.7925538162697308</v>
      </c>
      <c r="AT276" s="292">
        <f t="shared" si="187"/>
        <v>6.7634356080663149</v>
      </c>
      <c r="AU276" s="292">
        <f t="shared" si="167"/>
        <v>6.6555441301424203</v>
      </c>
    </row>
    <row r="277" spans="1:47" s="292" customFormat="1" ht="12.95" customHeight="1" x14ac:dyDescent="0.2">
      <c r="A277" s="316" t="s">
        <v>1418</v>
      </c>
      <c r="B277" s="44"/>
      <c r="C277" s="12">
        <v>57807.806499999999</v>
      </c>
      <c r="D277" s="12">
        <v>2.9999999999999997E-4</v>
      </c>
      <c r="E277" s="44">
        <f t="shared" ref="E277:E319" si="190">+(C277-C$7)/C$8</f>
        <v>42456.046507974905</v>
      </c>
      <c r="F277" s="292">
        <f t="shared" ref="F277:F319" si="191">ROUND(2*E277,0)/2</f>
        <v>42456</v>
      </c>
      <c r="G277" s="292">
        <f t="shared" si="172"/>
        <v>2.001503999781562E-2</v>
      </c>
      <c r="K277" s="292">
        <f t="shared" si="184"/>
        <v>2.001503999781562E-2</v>
      </c>
      <c r="O277" s="292">
        <f t="shared" ca="1" si="188"/>
        <v>2.0606100498658075E-2</v>
      </c>
      <c r="P277" s="292">
        <f t="shared" ref="P277:P319" si="192">H$5*SIN(RADIANS(H$6*F277+H$7))</f>
        <v>-8.4956236768743726E-2</v>
      </c>
      <c r="Q277" s="292">
        <f t="shared" ref="Q277:Q319" si="193">+H$2+H$3*$F277+H$4*$F277^2</f>
        <v>8.2251497926485284E-2</v>
      </c>
      <c r="R277" s="292">
        <f t="shared" ref="R277:R319" si="194">P277+Q277</f>
        <v>-2.7047388422584417E-3</v>
      </c>
      <c r="S277" s="377">
        <f t="shared" si="168"/>
        <v>42789.306499999999</v>
      </c>
      <c r="T277" s="294"/>
      <c r="U277" s="292">
        <f t="shared" si="173"/>
        <v>5.161883505418771E-4</v>
      </c>
      <c r="V277" s="292">
        <f t="shared" si="185"/>
        <v>1</v>
      </c>
      <c r="W277" s="292">
        <f t="shared" si="170"/>
        <v>5.161883505418771E-4</v>
      </c>
      <c r="X277" s="247">
        <v>2.0000000000000001E-4</v>
      </c>
      <c r="Z277" s="292">
        <f t="shared" ref="Z277:Z319" si="195">F277</f>
        <v>42456</v>
      </c>
      <c r="AA277" s="292">
        <f t="shared" ref="AA277:AA319" si="196">AB$3+AB$4*Z277+AB$5*Z277^2+AH277</f>
        <v>1.9690335207261427E-2</v>
      </c>
      <c r="AE277" s="292">
        <f t="shared" si="189"/>
        <v>7.1016406734940779E-2</v>
      </c>
      <c r="AF277" s="292">
        <f t="shared" si="171"/>
        <v>3.247047905541936E-4</v>
      </c>
      <c r="AG277" s="292">
        <f t="shared" si="174"/>
        <v>1.0543320100884274E-7</v>
      </c>
      <c r="AH277" s="292">
        <f t="shared" ref="AH277:AH319" si="197">$AB$6*($AB$11/AI277*AJ277+$AB$12)</f>
        <v>-5.1001366737125166E-2</v>
      </c>
      <c r="AI277" s="292">
        <f t="shared" ref="AI277:AI319" si="198">1+$AB$7*COS(AL277)</f>
        <v>1.207830575275366</v>
      </c>
      <c r="AJ277" s="292">
        <f t="shared" ref="AJ277:AJ319" si="199">SIN(AL277+RADIANS($AB$9))</f>
        <v>-0.67193569598156666</v>
      </c>
      <c r="AK277" s="292">
        <f t="shared" ref="AK277:AK319" si="200">$AB$7*SIN(AL277)</f>
        <v>0.21154789127204096</v>
      </c>
      <c r="AL277" s="292">
        <f t="shared" ref="AL277:AL319" si="201">2*ATAN(AM277)</f>
        <v>0.79426180076446162</v>
      </c>
      <c r="AM277" s="292">
        <f t="shared" ref="AM277:AM319" si="202">SQRT((1+$AB$7)/(1-$AB$7))*TAN(AN277/2)</f>
        <v>0.41941534399834102</v>
      </c>
      <c r="AN277" s="292">
        <f t="shared" si="187"/>
        <v>6.8824474155685849</v>
      </c>
      <c r="AO277" s="292">
        <f t="shared" si="187"/>
        <v>6.8824181997832934</v>
      </c>
      <c r="AP277" s="292">
        <f t="shared" si="187"/>
        <v>6.8822989017283014</v>
      </c>
      <c r="AQ277" s="292">
        <f t="shared" si="187"/>
        <v>6.8818118677297173</v>
      </c>
      <c r="AR277" s="292">
        <f t="shared" si="187"/>
        <v>6.8798252278263456</v>
      </c>
      <c r="AS277" s="292">
        <f t="shared" si="187"/>
        <v>6.8717491435672526</v>
      </c>
      <c r="AT277" s="292">
        <f t="shared" si="187"/>
        <v>6.8393517014387228</v>
      </c>
      <c r="AU277" s="292">
        <f t="shared" ref="AU277:AU319" si="203">RADIANS($AB$9)+$AB$18*(F277-AB$15)</f>
        <v>6.7151865394439323</v>
      </c>
    </row>
    <row r="278" spans="1:47" s="292" customFormat="1" ht="12.95" customHeight="1" x14ac:dyDescent="0.2">
      <c r="A278" s="320" t="s">
        <v>1</v>
      </c>
      <c r="B278" s="322" t="s">
        <v>32</v>
      </c>
      <c r="C278" s="323">
        <v>57829.323100000001</v>
      </c>
      <c r="D278" s="323">
        <v>1.6000000000000001E-3</v>
      </c>
      <c r="E278" s="44">
        <f t="shared" si="190"/>
        <v>42506.043584821498</v>
      </c>
      <c r="F278" s="292">
        <f t="shared" si="191"/>
        <v>42506</v>
      </c>
      <c r="G278" s="292">
        <f t="shared" si="172"/>
        <v>1.8757040001219139E-2</v>
      </c>
      <c r="K278" s="292">
        <f t="shared" si="184"/>
        <v>1.8757040001219139E-2</v>
      </c>
      <c r="O278" s="292">
        <f t="shared" ca="1" si="188"/>
        <v>2.103799064806916E-2</v>
      </c>
      <c r="P278" s="292">
        <f t="shared" si="192"/>
        <v>-8.5035480303066555E-2</v>
      </c>
      <c r="Q278" s="292">
        <f t="shared" si="193"/>
        <v>8.2538912999581854E-2</v>
      </c>
      <c r="R278" s="292">
        <f t="shared" si="194"/>
        <v>-2.4965673034847008E-3</v>
      </c>
      <c r="S278" s="377">
        <f t="shared" si="168"/>
        <v>42810.823100000001</v>
      </c>
      <c r="T278" s="294"/>
      <c r="U278" s="292">
        <f t="shared" si="173"/>
        <v>4.517158234625604E-4</v>
      </c>
      <c r="V278" s="292">
        <f t="shared" si="185"/>
        <v>1</v>
      </c>
      <c r="W278" s="292">
        <f t="shared" si="170"/>
        <v>4.517158234625604E-4</v>
      </c>
      <c r="X278" s="247">
        <v>1.0999999999999999E-2</v>
      </c>
      <c r="Z278" s="292">
        <f t="shared" si="195"/>
        <v>42506</v>
      </c>
      <c r="AA278" s="292">
        <f t="shared" si="196"/>
        <v>2.0090044519672362E-2</v>
      </c>
      <c r="AE278" s="292">
        <f t="shared" si="189"/>
        <v>6.9569872688613602E-2</v>
      </c>
      <c r="AF278" s="292">
        <f t="shared" si="171"/>
        <v>-1.3330045184532235E-3</v>
      </c>
      <c r="AG278" s="292">
        <f t="shared" si="174"/>
        <v>1.7769010462167105E-6</v>
      </c>
      <c r="AH278" s="292">
        <f t="shared" si="197"/>
        <v>-5.0812832687394463E-2</v>
      </c>
      <c r="AI278" s="292">
        <f t="shared" si="198"/>
        <v>1.2064954832582384</v>
      </c>
      <c r="AJ278" s="292">
        <f t="shared" si="199"/>
        <v>-0.66726276464121514</v>
      </c>
      <c r="AK278" s="292">
        <f t="shared" si="200"/>
        <v>0.21285129483957435</v>
      </c>
      <c r="AL278" s="292">
        <f t="shared" si="201"/>
        <v>0.8005534603938036</v>
      </c>
      <c r="AM278" s="292">
        <f t="shared" si="202"/>
        <v>0.42311945377167426</v>
      </c>
      <c r="AN278" s="292">
        <f t="shared" si="187"/>
        <v>6.8874248936276778</v>
      </c>
      <c r="AO278" s="292">
        <f t="shared" si="187"/>
        <v>6.887395996469678</v>
      </c>
      <c r="AP278" s="292">
        <f t="shared" si="187"/>
        <v>6.8872775954783272</v>
      </c>
      <c r="AQ278" s="292">
        <f t="shared" si="187"/>
        <v>6.8867925693518828</v>
      </c>
      <c r="AR278" s="292">
        <f t="shared" si="187"/>
        <v>6.8848073638523823</v>
      </c>
      <c r="AS278" s="292">
        <f t="shared" si="187"/>
        <v>6.8767099049961438</v>
      </c>
      <c r="AT278" s="292">
        <f t="shared" si="187"/>
        <v>6.8441241400637161</v>
      </c>
      <c r="AU278" s="292">
        <f t="shared" si="203"/>
        <v>6.7189470948853902</v>
      </c>
    </row>
    <row r="279" spans="1:47" s="292" customFormat="1" ht="12.95" customHeight="1" x14ac:dyDescent="0.2">
      <c r="A279" s="320" t="s">
        <v>1</v>
      </c>
      <c r="B279" s="322" t="s">
        <v>32</v>
      </c>
      <c r="C279" s="323">
        <v>57829.539700000001</v>
      </c>
      <c r="D279" s="323">
        <v>1.1999999999999999E-3</v>
      </c>
      <c r="E279" s="44">
        <f t="shared" si="190"/>
        <v>42506.546887706019</v>
      </c>
      <c r="F279" s="292">
        <f t="shared" si="191"/>
        <v>42506.5</v>
      </c>
      <c r="G279" s="292">
        <f t="shared" si="172"/>
        <v>2.0178459999442566E-2</v>
      </c>
      <c r="K279" s="292">
        <f t="shared" si="184"/>
        <v>2.0178459999442566E-2</v>
      </c>
      <c r="O279" s="292">
        <f t="shared" ca="1" si="188"/>
        <v>2.1042309549563265E-2</v>
      </c>
      <c r="P279" s="292">
        <f t="shared" si="192"/>
        <v>-8.5036268711404503E-2</v>
      </c>
      <c r="Q279" s="292">
        <f t="shared" si="193"/>
        <v>8.2541788714568048E-2</v>
      </c>
      <c r="R279" s="292">
        <f t="shared" si="194"/>
        <v>-2.4944799968364545E-3</v>
      </c>
      <c r="S279" s="377">
        <f t="shared" ref="S279:S319" si="204">+C279-15018.5</f>
        <v>42811.039700000001</v>
      </c>
      <c r="T279" s="294"/>
      <c r="U279" s="292">
        <f t="shared" si="173"/>
        <v>5.1406220807486888E-4</v>
      </c>
      <c r="V279" s="292">
        <f t="shared" si="185"/>
        <v>1</v>
      </c>
      <c r="W279" s="292">
        <f t="shared" si="170"/>
        <v>5.1406220807486888E-4</v>
      </c>
      <c r="X279" s="247">
        <v>1.2200000000000001E-2</v>
      </c>
      <c r="Z279" s="292">
        <f t="shared" si="195"/>
        <v>42506.5</v>
      </c>
      <c r="AA279" s="292">
        <f t="shared" si="196"/>
        <v>2.0094048025802884E-2</v>
      </c>
      <c r="AE279" s="292">
        <f t="shared" si="189"/>
        <v>7.0989402038213051E-2</v>
      </c>
      <c r="AF279" s="292">
        <f t="shared" si="171"/>
        <v>8.4411973639682281E-5</v>
      </c>
      <c r="AG279" s="292">
        <f t="shared" si="174"/>
        <v>7.1253812937464162E-9</v>
      </c>
      <c r="AH279" s="292">
        <f t="shared" si="197"/>
        <v>-5.0810942038770492E-2</v>
      </c>
      <c r="AI279" s="292">
        <f t="shared" si="198"/>
        <v>1.2064821059366775</v>
      </c>
      <c r="AJ279" s="292">
        <f t="shared" si="199"/>
        <v>-0.66721595400065214</v>
      </c>
      <c r="AK279" s="292">
        <f t="shared" si="200"/>
        <v>0.21286427189383275</v>
      </c>
      <c r="AL279" s="292">
        <f t="shared" si="201"/>
        <v>0.80061630668180395</v>
      </c>
      <c r="AM279" s="292">
        <f t="shared" si="202"/>
        <v>0.42315650309602276</v>
      </c>
      <c r="AN279" s="292">
        <f t="shared" si="187"/>
        <v>6.8874746405939078</v>
      </c>
      <c r="AO279" s="292">
        <f t="shared" si="187"/>
        <v>6.8874457466433903</v>
      </c>
      <c r="AP279" s="292">
        <f t="shared" si="187"/>
        <v>6.8873273547280363</v>
      </c>
      <c r="AQ279" s="292">
        <f t="shared" si="187"/>
        <v>6.8868423491297275</v>
      </c>
      <c r="AR279" s="292">
        <f t="shared" si="187"/>
        <v>6.8848571596502515</v>
      </c>
      <c r="AS279" s="292">
        <f t="shared" si="187"/>
        <v>6.8767594922713364</v>
      </c>
      <c r="AT279" s="292">
        <f t="shared" si="187"/>
        <v>6.844171855534162</v>
      </c>
      <c r="AU279" s="292">
        <f t="shared" si="203"/>
        <v>6.7189847004398047</v>
      </c>
    </row>
    <row r="280" spans="1:47" s="292" customFormat="1" ht="12.95" customHeight="1" x14ac:dyDescent="0.2">
      <c r="A280" s="218" t="s">
        <v>1419</v>
      </c>
      <c r="B280" s="219" t="s">
        <v>32</v>
      </c>
      <c r="C280" s="218">
        <v>57858.588499999998</v>
      </c>
      <c r="D280" s="218">
        <v>1E-4</v>
      </c>
      <c r="E280" s="44">
        <f t="shared" si="190"/>
        <v>42574.046171324291</v>
      </c>
      <c r="F280" s="292">
        <f t="shared" si="191"/>
        <v>42574</v>
      </c>
      <c r="G280" s="292">
        <f t="shared" si="172"/>
        <v>1.987016000202857E-2</v>
      </c>
      <c r="K280" s="292">
        <f t="shared" si="184"/>
        <v>1.987016000202857E-2</v>
      </c>
      <c r="O280" s="292">
        <f t="shared" ca="1" si="188"/>
        <v>2.1625361251268238E-2</v>
      </c>
      <c r="P280" s="292">
        <f t="shared" si="192"/>
        <v>-8.5141971265631444E-2</v>
      </c>
      <c r="Q280" s="292">
        <f t="shared" si="193"/>
        <v>8.2930294591426895E-2</v>
      </c>
      <c r="R280" s="292">
        <f t="shared" si="194"/>
        <v>-2.2116766742045491E-3</v>
      </c>
      <c r="S280" s="377">
        <f t="shared" si="204"/>
        <v>42840.088499999998</v>
      </c>
      <c r="T280" s="294"/>
      <c r="U280" s="292">
        <f t="shared" si="173"/>
        <v>4.8760751099583412E-4</v>
      </c>
      <c r="V280" s="292">
        <f t="shared" si="185"/>
        <v>1</v>
      </c>
      <c r="W280" s="292">
        <f t="shared" si="170"/>
        <v>4.8760751099583412E-4</v>
      </c>
      <c r="X280" s="247">
        <v>1.4E-3</v>
      </c>
      <c r="Z280" s="292">
        <f t="shared" si="195"/>
        <v>42574</v>
      </c>
      <c r="AA280" s="292">
        <f t="shared" si="196"/>
        <v>2.0635680134734213E-2</v>
      </c>
      <c r="AE280" s="292">
        <f t="shared" si="189"/>
        <v>7.0424906542695717E-2</v>
      </c>
      <c r="AF280" s="292">
        <f t="shared" si="171"/>
        <v>-7.6552013270564379E-4</v>
      </c>
      <c r="AG280" s="292">
        <f t="shared" si="174"/>
        <v>5.8602107357766649E-7</v>
      </c>
      <c r="AH280" s="292">
        <f t="shared" si="197"/>
        <v>-5.0554746540667148E-2</v>
      </c>
      <c r="AI280" s="292">
        <f t="shared" si="198"/>
        <v>1.2046714514749575</v>
      </c>
      <c r="AJ280" s="292">
        <f t="shared" si="199"/>
        <v>-0.66088201451085038</v>
      </c>
      <c r="AK280" s="292">
        <f t="shared" si="200"/>
        <v>0.21460581369588044</v>
      </c>
      <c r="AL280" s="292">
        <f t="shared" si="201"/>
        <v>0.80908774687952378</v>
      </c>
      <c r="AM280" s="292">
        <f t="shared" si="202"/>
        <v>0.42815967474491118</v>
      </c>
      <c r="AN280" s="292">
        <f t="shared" si="187"/>
        <v>6.8941854093862709</v>
      </c>
      <c r="AO280" s="292">
        <f t="shared" si="187"/>
        <v>6.8941569521332626</v>
      </c>
      <c r="AP280" s="292">
        <f t="shared" si="187"/>
        <v>6.8940398041510171</v>
      </c>
      <c r="AQ280" s="292">
        <f t="shared" si="187"/>
        <v>6.8935576503982867</v>
      </c>
      <c r="AR280" s="292">
        <f t="shared" si="187"/>
        <v>6.8915749263746751</v>
      </c>
      <c r="AS280" s="292">
        <f t="shared" si="187"/>
        <v>6.8834500577435032</v>
      </c>
      <c r="AT280" s="292">
        <f t="shared" si="187"/>
        <v>6.8506118129868687</v>
      </c>
      <c r="AU280" s="292">
        <f t="shared" si="203"/>
        <v>6.7240614502857721</v>
      </c>
    </row>
    <row r="281" spans="1:47" s="292" customFormat="1" ht="12.95" customHeight="1" x14ac:dyDescent="0.2">
      <c r="A281" s="218" t="s">
        <v>1419</v>
      </c>
      <c r="B281" s="219" t="s">
        <v>32</v>
      </c>
      <c r="C281" s="218">
        <v>57865.475100000003</v>
      </c>
      <c r="D281" s="218">
        <v>2.0000000000000001E-4</v>
      </c>
      <c r="E281" s="44">
        <f t="shared" si="190"/>
        <v>42590.048228778171</v>
      </c>
      <c r="F281" s="292">
        <f t="shared" si="191"/>
        <v>42590</v>
      </c>
      <c r="G281" s="292">
        <f t="shared" si="172"/>
        <v>2.0755600002303254E-2</v>
      </c>
      <c r="K281" s="292">
        <f t="shared" si="184"/>
        <v>2.0755600002303254E-2</v>
      </c>
      <c r="O281" s="292">
        <f t="shared" ca="1" si="188"/>
        <v>2.1763566099079756E-2</v>
      </c>
      <c r="P281" s="292">
        <f t="shared" si="192"/>
        <v>-8.5166813348325487E-2</v>
      </c>
      <c r="Q281" s="292">
        <f t="shared" si="193"/>
        <v>8.3022467639487008E-2</v>
      </c>
      <c r="R281" s="292">
        <f t="shared" si="194"/>
        <v>-2.1443457088384799E-3</v>
      </c>
      <c r="S281" s="377">
        <f t="shared" si="204"/>
        <v>42846.975100000003</v>
      </c>
      <c r="T281" s="294"/>
      <c r="U281" s="292">
        <f t="shared" si="173"/>
        <v>5.2440751357323869E-4</v>
      </c>
      <c r="V281" s="292">
        <f t="shared" si="185"/>
        <v>1</v>
      </c>
      <c r="W281" s="292">
        <f t="shared" si="170"/>
        <v>5.2440751357323869E-4</v>
      </c>
      <c r="X281" s="247">
        <v>2.5999999999999999E-3</v>
      </c>
      <c r="Z281" s="292">
        <f t="shared" si="195"/>
        <v>42590</v>
      </c>
      <c r="AA281" s="292">
        <f t="shared" si="196"/>
        <v>2.076440284065733E-2</v>
      </c>
      <c r="AE281" s="292">
        <f t="shared" si="189"/>
        <v>7.1249341345711259E-2</v>
      </c>
      <c r="AF281" s="292">
        <f t="shared" si="171"/>
        <v>-8.8028383540758592E-6</v>
      </c>
      <c r="AG281" s="292">
        <f t="shared" si="174"/>
        <v>7.7489963087988979E-11</v>
      </c>
      <c r="AH281" s="292">
        <f t="shared" si="197"/>
        <v>-5.0493741343408012E-2</v>
      </c>
      <c r="AI281" s="292">
        <f t="shared" si="198"/>
        <v>1.204240903806314</v>
      </c>
      <c r="AJ281" s="292">
        <f t="shared" si="199"/>
        <v>-0.6593764728682554</v>
      </c>
      <c r="AK281" s="292">
        <f t="shared" si="200"/>
        <v>0.21501560765050706</v>
      </c>
      <c r="AL281" s="292">
        <f t="shared" si="201"/>
        <v>0.8110920581317832</v>
      </c>
      <c r="AM281" s="292">
        <f t="shared" si="202"/>
        <v>0.42934605570164946</v>
      </c>
      <c r="AN281" s="292">
        <f t="shared" ref="AN281:AT290" si="205">$AU281+$AB$7*SIN(AO281)</f>
        <v>6.8957746307822481</v>
      </c>
      <c r="AO281" s="292">
        <f t="shared" si="205"/>
        <v>6.895746278081277</v>
      </c>
      <c r="AP281" s="292">
        <f t="shared" si="205"/>
        <v>6.8956294302930194</v>
      </c>
      <c r="AQ281" s="292">
        <f t="shared" si="205"/>
        <v>6.8951479757379683</v>
      </c>
      <c r="AR281" s="292">
        <f t="shared" si="205"/>
        <v>6.893165923836059</v>
      </c>
      <c r="AS281" s="292">
        <f t="shared" si="205"/>
        <v>6.885034883755341</v>
      </c>
      <c r="AT281" s="292">
        <f t="shared" si="205"/>
        <v>6.8521378445357328</v>
      </c>
      <c r="AU281" s="292">
        <f t="shared" si="203"/>
        <v>6.7252648280270382</v>
      </c>
    </row>
    <row r="282" spans="1:47" s="292" customFormat="1" ht="12.95" customHeight="1" x14ac:dyDescent="0.2">
      <c r="A282" s="316" t="s">
        <v>1420</v>
      </c>
      <c r="B282" s="44"/>
      <c r="C282" s="12">
        <v>58525.87</v>
      </c>
      <c r="D282" s="12">
        <v>4.0000000000000002E-4</v>
      </c>
      <c r="E282" s="44">
        <f t="shared" si="190"/>
        <v>44124.575736116487</v>
      </c>
      <c r="F282" s="292">
        <f t="shared" si="191"/>
        <v>44124.5</v>
      </c>
      <c r="G282" s="292">
        <f t="shared" si="172"/>
        <v>3.2593579999229405E-2</v>
      </c>
      <c r="K282" s="292">
        <f t="shared" si="184"/>
        <v>3.2593579999229405E-2</v>
      </c>
      <c r="O282" s="292">
        <f t="shared" ca="1" si="188"/>
        <v>3.5018274784505588E-2</v>
      </c>
      <c r="P282" s="292">
        <f t="shared" si="192"/>
        <v>-8.7165943675719962E-2</v>
      </c>
      <c r="Q282" s="292">
        <f t="shared" si="193"/>
        <v>9.2009834757871362E-2</v>
      </c>
      <c r="R282" s="292">
        <f t="shared" si="194"/>
        <v>4.8438910821513997E-3</v>
      </c>
      <c r="S282" s="377">
        <f t="shared" si="204"/>
        <v>43507.37</v>
      </c>
      <c r="T282" s="294"/>
      <c r="U282" s="292">
        <f t="shared" si="173"/>
        <v>7.7004523499460192E-4</v>
      </c>
      <c r="V282" s="292">
        <f t="shared" si="185"/>
        <v>1</v>
      </c>
      <c r="W282" s="292">
        <f t="shared" si="170"/>
        <v>7.7004523499460192E-4</v>
      </c>
      <c r="X282" s="247">
        <v>3.8E-3</v>
      </c>
      <c r="Z282" s="292">
        <f t="shared" si="195"/>
        <v>44124.5</v>
      </c>
      <c r="AA282" s="292">
        <f t="shared" si="196"/>
        <v>3.3658479663940553E-2</v>
      </c>
      <c r="AE282" s="292">
        <f t="shared" si="189"/>
        <v>7.6791886797066583E-2</v>
      </c>
      <c r="AF282" s="292">
        <f t="shared" si="171"/>
        <v>-1.0648996647111483E-3</v>
      </c>
      <c r="AG282" s="292">
        <f t="shared" si="174"/>
        <v>1.1340112959019161E-6</v>
      </c>
      <c r="AH282" s="292">
        <f t="shared" si="197"/>
        <v>-4.4198306797837171E-2</v>
      </c>
      <c r="AI282" s="292">
        <f t="shared" si="198"/>
        <v>1.1610955947362203</v>
      </c>
      <c r="AJ282" s="292">
        <f t="shared" si="199"/>
        <v>-0.50945557878053116</v>
      </c>
      <c r="AK282" s="292">
        <f t="shared" si="200"/>
        <v>0.24898648091316189</v>
      </c>
      <c r="AL282" s="292">
        <f t="shared" si="201"/>
        <v>0.99652916293895777</v>
      </c>
      <c r="AM282" s="292">
        <f t="shared" si="202"/>
        <v>0.54405127391786723</v>
      </c>
      <c r="AN282" s="292">
        <f t="shared" si="205"/>
        <v>7.0454668930795767</v>
      </c>
      <c r="AO282" s="292">
        <f t="shared" si="205"/>
        <v>7.0454493177901387</v>
      </c>
      <c r="AP282" s="292">
        <f t="shared" si="205"/>
        <v>7.045367381895784</v>
      </c>
      <c r="AQ282" s="292">
        <f t="shared" si="205"/>
        <v>7.0449854817899418</v>
      </c>
      <c r="AR282" s="292">
        <f t="shared" si="205"/>
        <v>7.0432072912332861</v>
      </c>
      <c r="AS282" s="292">
        <f t="shared" si="205"/>
        <v>7.0349669183958365</v>
      </c>
      <c r="AT282" s="292">
        <f t="shared" si="205"/>
        <v>6.9975723501561076</v>
      </c>
      <c r="AU282" s="292">
        <f t="shared" si="203"/>
        <v>6.8406762745253618</v>
      </c>
    </row>
    <row r="283" spans="1:47" s="292" customFormat="1" ht="12.95" customHeight="1" x14ac:dyDescent="0.2">
      <c r="A283" s="324" t="s">
        <v>1778</v>
      </c>
      <c r="B283" s="91" t="s">
        <v>32</v>
      </c>
      <c r="C283" s="90">
        <v>58567.401100000003</v>
      </c>
      <c r="D283" s="90">
        <v>2.0000000000000001E-4</v>
      </c>
      <c r="E283" s="44">
        <f t="shared" si="190"/>
        <v>44221.079533102231</v>
      </c>
      <c r="F283" s="292">
        <f t="shared" si="191"/>
        <v>44221</v>
      </c>
      <c r="G283" s="292">
        <f t="shared" si="172"/>
        <v>3.4227640004246496E-2</v>
      </c>
      <c r="K283" s="292">
        <f t="shared" si="184"/>
        <v>3.4227640004246496E-2</v>
      </c>
      <c r="O283" s="292">
        <f t="shared" ca="1" si="188"/>
        <v>3.5851822772868969E-2</v>
      </c>
      <c r="P283" s="292">
        <f t="shared" si="192"/>
        <v>-8.726609131031228E-2</v>
      </c>
      <c r="Q283" s="292">
        <f t="shared" si="193"/>
        <v>9.2584773233303511E-2</v>
      </c>
      <c r="R283" s="292">
        <f t="shared" si="194"/>
        <v>5.3186819229912308E-3</v>
      </c>
      <c r="S283" s="377">
        <f t="shared" si="204"/>
        <v>43548.901100000003</v>
      </c>
      <c r="T283" s="294"/>
      <c r="U283" s="292">
        <f t="shared" si="173"/>
        <v>8.3572785734377408E-4</v>
      </c>
      <c r="V283" s="292">
        <f t="shared" si="185"/>
        <v>1</v>
      </c>
      <c r="W283" s="292">
        <f t="shared" si="170"/>
        <v>8.3572785734377408E-4</v>
      </c>
      <c r="X283" s="247">
        <v>3.8E-3</v>
      </c>
      <c r="Z283" s="292">
        <f t="shared" si="195"/>
        <v>44221</v>
      </c>
      <c r="AA283" s="292">
        <f t="shared" si="196"/>
        <v>3.4502374453134886E-2</v>
      </c>
      <c r="AE283" s="292">
        <f t="shared" si="189"/>
        <v>7.8003907469737843E-2</v>
      </c>
      <c r="AF283" s="292">
        <f t="shared" si="171"/>
        <v>-2.7473444888839044E-4</v>
      </c>
      <c r="AG283" s="292">
        <f t="shared" si="174"/>
        <v>7.547901740600762E-8</v>
      </c>
      <c r="AH283" s="292">
        <f t="shared" si="197"/>
        <v>-4.3776267465491354E-2</v>
      </c>
      <c r="AI283" s="292">
        <f t="shared" si="198"/>
        <v>1.1582952224700174</v>
      </c>
      <c r="AJ283" s="292">
        <f t="shared" si="199"/>
        <v>-0.4997804654177932</v>
      </c>
      <c r="AK283" s="292">
        <f t="shared" si="200"/>
        <v>0.25077615688917582</v>
      </c>
      <c r="AL283" s="292">
        <f t="shared" si="201"/>
        <v>1.0077358548607045</v>
      </c>
      <c r="AM283" s="292">
        <f t="shared" si="202"/>
        <v>0.55133544636157961</v>
      </c>
      <c r="AN283" s="292">
        <f t="shared" si="205"/>
        <v>7.0546956528834412</v>
      </c>
      <c r="AO283" s="292">
        <f t="shared" si="205"/>
        <v>7.0546787397948574</v>
      </c>
      <c r="AP283" s="292">
        <f t="shared" si="205"/>
        <v>7.0545991866444142</v>
      </c>
      <c r="AQ283" s="292">
        <f t="shared" si="205"/>
        <v>7.0542250794453247</v>
      </c>
      <c r="AR283" s="292">
        <f t="shared" si="205"/>
        <v>7.0524676198336751</v>
      </c>
      <c r="AS283" s="292">
        <f t="shared" si="205"/>
        <v>7.044251146344898</v>
      </c>
      <c r="AT283" s="292">
        <f t="shared" si="205"/>
        <v>7.0066525454707298</v>
      </c>
      <c r="AU283" s="292">
        <f t="shared" si="203"/>
        <v>6.8479341465273738</v>
      </c>
    </row>
    <row r="284" spans="1:47" s="292" customFormat="1" ht="12.95" customHeight="1" x14ac:dyDescent="0.2">
      <c r="A284" s="324" t="s">
        <v>1782</v>
      </c>
      <c r="B284" s="91" t="s">
        <v>32</v>
      </c>
      <c r="C284" s="90">
        <v>58579.023399999998</v>
      </c>
      <c r="D284" s="90" t="s">
        <v>1781</v>
      </c>
      <c r="E284" s="44">
        <f t="shared" si="190"/>
        <v>44248.085706300313</v>
      </c>
      <c r="F284" s="292">
        <f t="shared" si="191"/>
        <v>44248</v>
      </c>
      <c r="G284" s="292">
        <f t="shared" si="172"/>
        <v>3.6884319997625425E-2</v>
      </c>
      <c r="K284" s="292">
        <f t="shared" si="184"/>
        <v>3.6884319997625425E-2</v>
      </c>
      <c r="O284" s="292">
        <f t="shared" ca="1" si="188"/>
        <v>3.6085043453550902E-2</v>
      </c>
      <c r="P284" s="292">
        <f t="shared" si="192"/>
        <v>-8.7293566119980417E-2</v>
      </c>
      <c r="Q284" s="292">
        <f t="shared" si="193"/>
        <v>9.2745843422807422E-2</v>
      </c>
      <c r="R284" s="292">
        <f t="shared" si="194"/>
        <v>5.452277302827005E-3</v>
      </c>
      <c r="S284" s="377">
        <f t="shared" si="204"/>
        <v>43560.523399999998</v>
      </c>
      <c r="T284" s="294"/>
      <c r="U284" s="292">
        <f t="shared" si="173"/>
        <v>9.8797330796763084E-4</v>
      </c>
      <c r="V284" s="292">
        <f t="shared" si="185"/>
        <v>1</v>
      </c>
      <c r="W284" s="292">
        <f t="shared" si="170"/>
        <v>9.8797330796763084E-4</v>
      </c>
      <c r="X284" s="247">
        <v>3.8E-3</v>
      </c>
      <c r="Z284" s="292">
        <f t="shared" si="195"/>
        <v>44248</v>
      </c>
      <c r="AA284" s="292">
        <f t="shared" si="196"/>
        <v>3.4739121210037853E-2</v>
      </c>
      <c r="AE284" s="292">
        <f t="shared" si="189"/>
        <v>8.05420187127103E-2</v>
      </c>
      <c r="AF284" s="292">
        <f t="shared" si="171"/>
        <v>2.1451987875875725E-3</v>
      </c>
      <c r="AG284" s="292">
        <f t="shared" si="174"/>
        <v>4.6018778382671908E-6</v>
      </c>
      <c r="AH284" s="292">
        <f t="shared" si="197"/>
        <v>-4.3657698715084882E-2</v>
      </c>
      <c r="AI284" s="292">
        <f t="shared" si="198"/>
        <v>1.1575105591765407</v>
      </c>
      <c r="AJ284" s="292">
        <f t="shared" si="199"/>
        <v>-0.49707055768844466</v>
      </c>
      <c r="AK284" s="292">
        <f t="shared" si="200"/>
        <v>0.25126973966005189</v>
      </c>
      <c r="AL284" s="292">
        <f t="shared" si="201"/>
        <v>1.010861715105585</v>
      </c>
      <c r="AM284" s="292">
        <f t="shared" si="202"/>
        <v>0.55337522089580193</v>
      </c>
      <c r="AN284" s="292">
        <f t="shared" si="205"/>
        <v>7.0572737997256025</v>
      </c>
      <c r="AO284" s="292">
        <f t="shared" si="205"/>
        <v>7.0572570704176254</v>
      </c>
      <c r="AP284" s="292">
        <f t="shared" si="205"/>
        <v>7.0571781836167524</v>
      </c>
      <c r="AQ284" s="292">
        <f t="shared" si="205"/>
        <v>7.0568062760215637</v>
      </c>
      <c r="AR284" s="292">
        <f t="shared" si="205"/>
        <v>7.0550547533925316</v>
      </c>
      <c r="AS284" s="292">
        <f t="shared" si="205"/>
        <v>7.0468455841136421</v>
      </c>
      <c r="AT284" s="292">
        <f t="shared" si="205"/>
        <v>7.0091916254776159</v>
      </c>
      <c r="AU284" s="292">
        <f t="shared" si="203"/>
        <v>6.8499648464657614</v>
      </c>
    </row>
    <row r="285" spans="1:47" s="292" customFormat="1" ht="12.95" customHeight="1" x14ac:dyDescent="0.2">
      <c r="A285" s="325" t="s">
        <v>1780</v>
      </c>
      <c r="B285" s="326" t="s">
        <v>30</v>
      </c>
      <c r="C285" s="327">
        <v>58851.227299999999</v>
      </c>
      <c r="D285" s="327" t="s">
        <v>48</v>
      </c>
      <c r="E285" s="44">
        <f t="shared" si="190"/>
        <v>44880.592668656886</v>
      </c>
      <c r="F285" s="292">
        <f t="shared" si="191"/>
        <v>44880.5</v>
      </c>
      <c r="G285" s="292">
        <f t="shared" si="172"/>
        <v>3.9880619995528832E-2</v>
      </c>
      <c r="K285" s="292">
        <f t="shared" si="184"/>
        <v>3.9880619995528832E-2</v>
      </c>
      <c r="O285" s="292">
        <f t="shared" ca="1" si="188"/>
        <v>4.1548453843601008E-2</v>
      </c>
      <c r="P285" s="292">
        <f t="shared" si="192"/>
        <v>-8.7868722880705977E-2</v>
      </c>
      <c r="Q285" s="292">
        <f t="shared" si="193"/>
        <v>9.6544903479686126E-2</v>
      </c>
      <c r="R285" s="292">
        <f t="shared" si="194"/>
        <v>8.6761805989801488E-3</v>
      </c>
      <c r="S285" s="377">
        <f t="shared" si="204"/>
        <v>43832.727299999999</v>
      </c>
      <c r="T285" s="294"/>
      <c r="U285" s="292">
        <f t="shared" si="173"/>
        <v>9.7371703805287956E-4</v>
      </c>
      <c r="V285" s="292">
        <f t="shared" si="185"/>
        <v>1</v>
      </c>
      <c r="W285" s="292">
        <f t="shared" si="170"/>
        <v>9.7371703805287956E-4</v>
      </c>
      <c r="X285" s="247">
        <v>3.8E-3</v>
      </c>
      <c r="Z285" s="292">
        <f t="shared" si="195"/>
        <v>44880.5</v>
      </c>
      <c r="AA285" s="292">
        <f t="shared" si="196"/>
        <v>4.0360306085211996E-2</v>
      </c>
      <c r="AE285" s="292">
        <f t="shared" si="189"/>
        <v>8.0703815839041598E-2</v>
      </c>
      <c r="AF285" s="292">
        <f t="shared" si="171"/>
        <v>-4.7968608968316367E-4</v>
      </c>
      <c r="AG285" s="292">
        <f t="shared" si="174"/>
        <v>2.3009874463552413E-7</v>
      </c>
      <c r="AH285" s="292">
        <f t="shared" si="197"/>
        <v>-4.0823195843512759E-2</v>
      </c>
      <c r="AI285" s="292">
        <f t="shared" si="198"/>
        <v>1.1390225746669214</v>
      </c>
      <c r="AJ285" s="292">
        <f t="shared" si="199"/>
        <v>-0.4333474399493033</v>
      </c>
      <c r="AK285" s="292">
        <f t="shared" si="200"/>
        <v>0.26195186972785106</v>
      </c>
      <c r="AL285" s="292">
        <f t="shared" si="201"/>
        <v>1.0828773637042315</v>
      </c>
      <c r="AM285" s="292">
        <f t="shared" si="202"/>
        <v>0.60138693555460387</v>
      </c>
      <c r="AN285" s="292">
        <f t="shared" si="205"/>
        <v>7.1171672807037742</v>
      </c>
      <c r="AO285" s="292">
        <f t="shared" si="205"/>
        <v>7.1171546220751578</v>
      </c>
      <c r="AP285" s="292">
        <f t="shared" si="205"/>
        <v>7.1170910989456209</v>
      </c>
      <c r="AQ285" s="292">
        <f t="shared" si="205"/>
        <v>7.1167723963079403</v>
      </c>
      <c r="AR285" s="292">
        <f t="shared" si="205"/>
        <v>7.1151751144646083</v>
      </c>
      <c r="AS285" s="292">
        <f t="shared" si="205"/>
        <v>7.1072115657127615</v>
      </c>
      <c r="AT285" s="292">
        <f t="shared" si="205"/>
        <v>7.0684796232603482</v>
      </c>
      <c r="AU285" s="292">
        <f t="shared" si="203"/>
        <v>6.8975358728001961</v>
      </c>
    </row>
    <row r="286" spans="1:47" s="292" customFormat="1" ht="12.95" customHeight="1" x14ac:dyDescent="0.2">
      <c r="A286" s="325" t="s">
        <v>1780</v>
      </c>
      <c r="B286" s="326" t="s">
        <v>30</v>
      </c>
      <c r="C286" s="327">
        <v>58851.227500000001</v>
      </c>
      <c r="D286" s="327" t="s">
        <v>1204</v>
      </c>
      <c r="E286" s="44">
        <f t="shared" si="190"/>
        <v>44880.593133387163</v>
      </c>
      <c r="F286" s="292">
        <f t="shared" si="191"/>
        <v>44880.5</v>
      </c>
      <c r="G286" s="292">
        <f t="shared" si="172"/>
        <v>4.0080619997752365E-2</v>
      </c>
      <c r="K286" s="292">
        <f t="shared" si="184"/>
        <v>4.0080619997752365E-2</v>
      </c>
      <c r="O286" s="292">
        <f t="shared" ca="1" si="188"/>
        <v>4.1548453843601008E-2</v>
      </c>
      <c r="P286" s="292">
        <f t="shared" si="192"/>
        <v>-8.7868722880705977E-2</v>
      </c>
      <c r="Q286" s="292">
        <f t="shared" si="193"/>
        <v>9.6544903479686126E-2</v>
      </c>
      <c r="R286" s="292">
        <f t="shared" si="194"/>
        <v>8.6761805989801488E-3</v>
      </c>
      <c r="S286" s="377">
        <f t="shared" si="204"/>
        <v>43832.727500000001</v>
      </c>
      <c r="T286" s="294"/>
      <c r="U286" s="292">
        <f t="shared" si="173"/>
        <v>9.8623881395115665E-4</v>
      </c>
      <c r="V286" s="292">
        <f t="shared" si="185"/>
        <v>1</v>
      </c>
      <c r="W286" s="292">
        <f t="shared" si="170"/>
        <v>9.8623881395115665E-4</v>
      </c>
      <c r="X286" s="247">
        <v>3.8E-3</v>
      </c>
      <c r="Z286" s="292">
        <f t="shared" si="195"/>
        <v>44880.5</v>
      </c>
      <c r="AA286" s="292">
        <f t="shared" si="196"/>
        <v>4.0360306085211996E-2</v>
      </c>
      <c r="AE286" s="292">
        <f t="shared" si="189"/>
        <v>8.0903815841265131E-2</v>
      </c>
      <c r="AF286" s="292">
        <f t="shared" si="171"/>
        <v>-2.7968608745963103E-4</v>
      </c>
      <c r="AG286" s="292">
        <f t="shared" si="174"/>
        <v>7.8224307518476373E-8</v>
      </c>
      <c r="AH286" s="292">
        <f t="shared" si="197"/>
        <v>-4.0823195843512759E-2</v>
      </c>
      <c r="AI286" s="292">
        <f t="shared" si="198"/>
        <v>1.1390225746669214</v>
      </c>
      <c r="AJ286" s="292">
        <f t="shared" si="199"/>
        <v>-0.4333474399493033</v>
      </c>
      <c r="AK286" s="292">
        <f t="shared" si="200"/>
        <v>0.26195186972785106</v>
      </c>
      <c r="AL286" s="292">
        <f t="shared" si="201"/>
        <v>1.0828773637042315</v>
      </c>
      <c r="AM286" s="292">
        <f t="shared" si="202"/>
        <v>0.60138693555460387</v>
      </c>
      <c r="AN286" s="292">
        <f t="shared" si="205"/>
        <v>7.1171672807037742</v>
      </c>
      <c r="AO286" s="292">
        <f t="shared" si="205"/>
        <v>7.1171546220751578</v>
      </c>
      <c r="AP286" s="292">
        <f t="shared" si="205"/>
        <v>7.1170910989456209</v>
      </c>
      <c r="AQ286" s="292">
        <f t="shared" si="205"/>
        <v>7.1167723963079403</v>
      </c>
      <c r="AR286" s="292">
        <f t="shared" si="205"/>
        <v>7.1151751144646083</v>
      </c>
      <c r="AS286" s="292">
        <f t="shared" si="205"/>
        <v>7.1072115657127615</v>
      </c>
      <c r="AT286" s="292">
        <f t="shared" si="205"/>
        <v>7.0684796232603482</v>
      </c>
      <c r="AU286" s="292">
        <f t="shared" si="203"/>
        <v>6.8975358728001961</v>
      </c>
    </row>
    <row r="287" spans="1:47" s="292" customFormat="1" ht="12.95" customHeight="1" x14ac:dyDescent="0.2">
      <c r="A287" s="325" t="s">
        <v>1780</v>
      </c>
      <c r="B287" s="326" t="s">
        <v>30</v>
      </c>
      <c r="C287" s="327">
        <v>58851.227599999998</v>
      </c>
      <c r="D287" s="327" t="s">
        <v>37</v>
      </c>
      <c r="E287" s="44">
        <f t="shared" si="190"/>
        <v>44880.593365752291</v>
      </c>
      <c r="F287" s="292">
        <f t="shared" si="191"/>
        <v>44880.5</v>
      </c>
      <c r="G287" s="292">
        <f t="shared" si="172"/>
        <v>4.0180619995226152E-2</v>
      </c>
      <c r="K287" s="292">
        <f t="shared" si="184"/>
        <v>4.0180619995226152E-2</v>
      </c>
      <c r="O287" s="292">
        <f t="shared" ca="1" si="188"/>
        <v>4.1548453843601008E-2</v>
      </c>
      <c r="P287" s="292">
        <f t="shared" si="192"/>
        <v>-8.7868722880705977E-2</v>
      </c>
      <c r="Q287" s="292">
        <f t="shared" si="193"/>
        <v>9.6544903479686126E-2</v>
      </c>
      <c r="R287" s="292">
        <f t="shared" si="194"/>
        <v>8.6761805989801488E-3</v>
      </c>
      <c r="S287" s="377">
        <f t="shared" si="204"/>
        <v>43832.727599999998</v>
      </c>
      <c r="T287" s="294"/>
      <c r="U287" s="292">
        <f t="shared" si="173"/>
        <v>9.9252970167173723E-4</v>
      </c>
      <c r="V287" s="292">
        <f t="shared" si="185"/>
        <v>1</v>
      </c>
      <c r="W287" s="292">
        <f t="shared" ref="W287:W319" si="206">V287*U287</f>
        <v>9.9252970167173723E-4</v>
      </c>
      <c r="X287" s="247">
        <v>3.8E-3</v>
      </c>
      <c r="Z287" s="292">
        <f t="shared" si="195"/>
        <v>44880.5</v>
      </c>
      <c r="AA287" s="292">
        <f t="shared" si="196"/>
        <v>4.0360306085211996E-2</v>
      </c>
      <c r="AE287" s="292">
        <f t="shared" si="189"/>
        <v>8.1003815838738918E-2</v>
      </c>
      <c r="AF287" s="292">
        <f t="shared" ref="AF287:AF319" si="207">+G287-AA287</f>
        <v>-1.7968608998584351E-4</v>
      </c>
      <c r="AG287" s="292">
        <f t="shared" si="174"/>
        <v>3.2287090934400649E-8</v>
      </c>
      <c r="AH287" s="292">
        <f t="shared" si="197"/>
        <v>-4.0823195843512759E-2</v>
      </c>
      <c r="AI287" s="292">
        <f t="shared" si="198"/>
        <v>1.1390225746669214</v>
      </c>
      <c r="AJ287" s="292">
        <f t="shared" si="199"/>
        <v>-0.4333474399493033</v>
      </c>
      <c r="AK287" s="292">
        <f t="shared" si="200"/>
        <v>0.26195186972785106</v>
      </c>
      <c r="AL287" s="292">
        <f t="shared" si="201"/>
        <v>1.0828773637042315</v>
      </c>
      <c r="AM287" s="292">
        <f t="shared" si="202"/>
        <v>0.60138693555460387</v>
      </c>
      <c r="AN287" s="292">
        <f t="shared" si="205"/>
        <v>7.1171672807037742</v>
      </c>
      <c r="AO287" s="292">
        <f t="shared" si="205"/>
        <v>7.1171546220751578</v>
      </c>
      <c r="AP287" s="292">
        <f t="shared" si="205"/>
        <v>7.1170910989456209</v>
      </c>
      <c r="AQ287" s="292">
        <f t="shared" si="205"/>
        <v>7.1167723963079403</v>
      </c>
      <c r="AR287" s="292">
        <f t="shared" si="205"/>
        <v>7.1151751144646083</v>
      </c>
      <c r="AS287" s="292">
        <f t="shared" si="205"/>
        <v>7.1072115657127615</v>
      </c>
      <c r="AT287" s="292">
        <f t="shared" si="205"/>
        <v>7.0684796232603482</v>
      </c>
      <c r="AU287" s="292">
        <f t="shared" si="203"/>
        <v>6.8975358728001961</v>
      </c>
    </row>
    <row r="288" spans="1:47" s="292" customFormat="1" ht="12.95" customHeight="1" x14ac:dyDescent="0.2">
      <c r="A288" s="325" t="s">
        <v>1780</v>
      </c>
      <c r="B288" s="326" t="s">
        <v>30</v>
      </c>
      <c r="C288" s="327">
        <v>58932.997199999998</v>
      </c>
      <c r="D288" s="327" t="s">
        <v>48</v>
      </c>
      <c r="E288" s="44">
        <f t="shared" si="190"/>
        <v>45070.597407976195</v>
      </c>
      <c r="F288" s="292">
        <f t="shared" si="191"/>
        <v>45070.5</v>
      </c>
      <c r="G288" s="292">
        <f t="shared" si="172"/>
        <v>4.1920219999155961E-2</v>
      </c>
      <c r="K288" s="292">
        <f t="shared" si="184"/>
        <v>4.1920219999155961E-2</v>
      </c>
      <c r="O288" s="292">
        <f t="shared" ca="1" si="188"/>
        <v>4.318963641136303E-2</v>
      </c>
      <c r="P288" s="292">
        <f t="shared" si="192"/>
        <v>-8.8015772721319302E-2</v>
      </c>
      <c r="Q288" s="292">
        <f t="shared" si="193"/>
        <v>9.7695804447487017E-2</v>
      </c>
      <c r="R288" s="292">
        <f t="shared" si="194"/>
        <v>9.6800317261677149E-3</v>
      </c>
      <c r="S288" s="377">
        <f t="shared" si="204"/>
        <v>43914.497199999998</v>
      </c>
      <c r="T288" s="294"/>
      <c r="U288" s="292">
        <f t="shared" si="173"/>
        <v>1.0394297398777289E-3</v>
      </c>
      <c r="V288" s="292">
        <f t="shared" si="185"/>
        <v>1</v>
      </c>
      <c r="W288" s="292">
        <f t="shared" si="206"/>
        <v>1.0394297398777289E-3</v>
      </c>
      <c r="X288" s="247">
        <v>3.8E-3</v>
      </c>
      <c r="Z288" s="292">
        <f t="shared" si="195"/>
        <v>45070.5</v>
      </c>
      <c r="AA288" s="292">
        <f t="shared" si="196"/>
        <v>4.2075484117549439E-2</v>
      </c>
      <c r="AE288" s="292">
        <f t="shared" si="189"/>
        <v>8.1872182087773332E-2</v>
      </c>
      <c r="AF288" s="292">
        <f t="shared" si="207"/>
        <v>-1.5526411839347776E-4</v>
      </c>
      <c r="AG288" s="292">
        <f t="shared" si="174"/>
        <v>2.4106946460503879E-8</v>
      </c>
      <c r="AH288" s="292">
        <f t="shared" si="197"/>
        <v>-3.9951962088617371E-2</v>
      </c>
      <c r="AI288" s="292">
        <f t="shared" si="198"/>
        <v>1.1334433699731252</v>
      </c>
      <c r="AJ288" s="292">
        <f t="shared" si="199"/>
        <v>-0.41416266234264071</v>
      </c>
      <c r="AK288" s="292">
        <f t="shared" si="200"/>
        <v>0.26483754516901942</v>
      </c>
      <c r="AL288" s="292">
        <f t="shared" si="201"/>
        <v>1.1040584882545235</v>
      </c>
      <c r="AM288" s="292">
        <f t="shared" si="202"/>
        <v>0.61590072807889895</v>
      </c>
      <c r="AN288" s="292">
        <f t="shared" si="205"/>
        <v>7.1349701832348416</v>
      </c>
      <c r="AO288" s="292">
        <f t="shared" si="205"/>
        <v>7.1349586432438263</v>
      </c>
      <c r="AP288" s="292">
        <f t="shared" si="205"/>
        <v>7.1348995649373252</v>
      </c>
      <c r="AQ288" s="292">
        <f t="shared" si="205"/>
        <v>7.1345971794394769</v>
      </c>
      <c r="AR288" s="292">
        <f t="shared" si="205"/>
        <v>7.1330510851077085</v>
      </c>
      <c r="AS288" s="292">
        <f t="shared" si="205"/>
        <v>7.1251879763397197</v>
      </c>
      <c r="AT288" s="292">
        <f t="shared" si="205"/>
        <v>7.086215098588541</v>
      </c>
      <c r="AU288" s="292">
        <f t="shared" si="203"/>
        <v>6.9118259834777334</v>
      </c>
    </row>
    <row r="289" spans="1:47" s="292" customFormat="1" ht="12.95" customHeight="1" x14ac:dyDescent="0.2">
      <c r="A289" s="325" t="s">
        <v>1780</v>
      </c>
      <c r="B289" s="326" t="s">
        <v>30</v>
      </c>
      <c r="C289" s="327">
        <v>58932.997300000003</v>
      </c>
      <c r="D289" s="327" t="s">
        <v>1204</v>
      </c>
      <c r="E289" s="44">
        <f t="shared" si="190"/>
        <v>45070.597640341344</v>
      </c>
      <c r="F289" s="292">
        <f t="shared" si="191"/>
        <v>45070.5</v>
      </c>
      <c r="G289" s="292">
        <f t="shared" si="172"/>
        <v>4.2020220003905706E-2</v>
      </c>
      <c r="K289" s="292">
        <f t="shared" ref="K289:K319" si="208">G289</f>
        <v>4.2020220003905706E-2</v>
      </c>
      <c r="O289" s="292">
        <f t="shared" ca="1" si="188"/>
        <v>4.318963641136303E-2</v>
      </c>
      <c r="P289" s="292">
        <f t="shared" si="192"/>
        <v>-8.8015772721319302E-2</v>
      </c>
      <c r="Q289" s="292">
        <f t="shared" si="193"/>
        <v>9.7695804447487017E-2</v>
      </c>
      <c r="R289" s="292">
        <f t="shared" si="194"/>
        <v>9.6800317261677149E-3</v>
      </c>
      <c r="S289" s="377">
        <f t="shared" si="204"/>
        <v>43914.497300000003</v>
      </c>
      <c r="T289" s="294"/>
      <c r="U289" s="292">
        <f t="shared" si="173"/>
        <v>1.0458877778395418E-3</v>
      </c>
      <c r="V289" s="292">
        <f t="shared" ref="V289:V320" si="209">V$19</f>
        <v>1</v>
      </c>
      <c r="W289" s="292">
        <f t="shared" si="206"/>
        <v>1.0458877778395418E-3</v>
      </c>
      <c r="X289" s="247">
        <v>3.8E-3</v>
      </c>
      <c r="Z289" s="292">
        <f t="shared" si="195"/>
        <v>45070.5</v>
      </c>
      <c r="AA289" s="292">
        <f t="shared" si="196"/>
        <v>4.2075484117549439E-2</v>
      </c>
      <c r="AE289" s="292">
        <f t="shared" si="189"/>
        <v>8.1972182092523077E-2</v>
      </c>
      <c r="AF289" s="292">
        <f t="shared" si="207"/>
        <v>-5.5264113643732626E-5</v>
      </c>
      <c r="AG289" s="292">
        <f t="shared" si="174"/>
        <v>3.0541222568273946E-9</v>
      </c>
      <c r="AH289" s="292">
        <f t="shared" si="197"/>
        <v>-3.9951962088617371E-2</v>
      </c>
      <c r="AI289" s="292">
        <f t="shared" si="198"/>
        <v>1.1334433699731252</v>
      </c>
      <c r="AJ289" s="292">
        <f t="shared" si="199"/>
        <v>-0.41416266234264071</v>
      </c>
      <c r="AK289" s="292">
        <f t="shared" si="200"/>
        <v>0.26483754516901942</v>
      </c>
      <c r="AL289" s="292">
        <f t="shared" si="201"/>
        <v>1.1040584882545235</v>
      </c>
      <c r="AM289" s="292">
        <f t="shared" si="202"/>
        <v>0.61590072807889895</v>
      </c>
      <c r="AN289" s="292">
        <f t="shared" si="205"/>
        <v>7.1349701832348416</v>
      </c>
      <c r="AO289" s="292">
        <f t="shared" si="205"/>
        <v>7.1349586432438263</v>
      </c>
      <c r="AP289" s="292">
        <f t="shared" si="205"/>
        <v>7.1348995649373252</v>
      </c>
      <c r="AQ289" s="292">
        <f t="shared" si="205"/>
        <v>7.1345971794394769</v>
      </c>
      <c r="AR289" s="292">
        <f t="shared" si="205"/>
        <v>7.1330510851077085</v>
      </c>
      <c r="AS289" s="292">
        <f t="shared" si="205"/>
        <v>7.1251879763397197</v>
      </c>
      <c r="AT289" s="292">
        <f t="shared" si="205"/>
        <v>7.086215098588541</v>
      </c>
      <c r="AU289" s="292">
        <f t="shared" si="203"/>
        <v>6.9118259834777334</v>
      </c>
    </row>
    <row r="290" spans="1:47" s="292" customFormat="1" ht="12.95" customHeight="1" x14ac:dyDescent="0.2">
      <c r="A290" s="325" t="s">
        <v>1780</v>
      </c>
      <c r="B290" s="326" t="s">
        <v>30</v>
      </c>
      <c r="C290" s="327">
        <v>58932.998299999999</v>
      </c>
      <c r="D290" s="327" t="s">
        <v>37</v>
      </c>
      <c r="E290" s="44">
        <f t="shared" si="190"/>
        <v>45070.599963992696</v>
      </c>
      <c r="F290" s="292">
        <f t="shared" si="191"/>
        <v>45070.5</v>
      </c>
      <c r="G290" s="292">
        <f t="shared" si="172"/>
        <v>4.3020220000471454E-2</v>
      </c>
      <c r="K290" s="292">
        <f t="shared" si="208"/>
        <v>4.3020220000471454E-2</v>
      </c>
      <c r="O290" s="292">
        <f t="shared" ca="1" si="188"/>
        <v>4.318963641136303E-2</v>
      </c>
      <c r="P290" s="292">
        <f t="shared" si="192"/>
        <v>-8.8015772721319302E-2</v>
      </c>
      <c r="Q290" s="292">
        <f t="shared" si="193"/>
        <v>9.7695804447487017E-2</v>
      </c>
      <c r="R290" s="292">
        <f t="shared" si="194"/>
        <v>9.6800317261677149E-3</v>
      </c>
      <c r="S290" s="377">
        <f t="shared" si="204"/>
        <v>43914.498299999999</v>
      </c>
      <c r="T290" s="294"/>
      <c r="U290" s="292">
        <f t="shared" si="173"/>
        <v>1.1115681541660205E-3</v>
      </c>
      <c r="V290" s="292">
        <f t="shared" si="209"/>
        <v>1</v>
      </c>
      <c r="W290" s="292">
        <f t="shared" si="206"/>
        <v>1.1115681541660205E-3</v>
      </c>
      <c r="X290" s="247">
        <v>3.8E-3</v>
      </c>
      <c r="Z290" s="292">
        <f t="shared" si="195"/>
        <v>45070.5</v>
      </c>
      <c r="AA290" s="292">
        <f t="shared" si="196"/>
        <v>4.2075484117549439E-2</v>
      </c>
      <c r="AE290" s="292">
        <f t="shared" si="189"/>
        <v>8.2972182089088825E-2</v>
      </c>
      <c r="AF290" s="292">
        <f t="shared" si="207"/>
        <v>9.4473588292201538E-4</v>
      </c>
      <c r="AG290" s="292">
        <f t="shared" si="174"/>
        <v>8.9252588848043997E-7</v>
      </c>
      <c r="AH290" s="292">
        <f t="shared" si="197"/>
        <v>-3.9951962088617371E-2</v>
      </c>
      <c r="AI290" s="292">
        <f t="shared" si="198"/>
        <v>1.1334433699731252</v>
      </c>
      <c r="AJ290" s="292">
        <f t="shared" si="199"/>
        <v>-0.41416266234264071</v>
      </c>
      <c r="AK290" s="292">
        <f t="shared" si="200"/>
        <v>0.26483754516901942</v>
      </c>
      <c r="AL290" s="292">
        <f t="shared" si="201"/>
        <v>1.1040584882545235</v>
      </c>
      <c r="AM290" s="292">
        <f t="shared" si="202"/>
        <v>0.61590072807889895</v>
      </c>
      <c r="AN290" s="292">
        <f t="shared" si="205"/>
        <v>7.1349701832348416</v>
      </c>
      <c r="AO290" s="292">
        <f t="shared" si="205"/>
        <v>7.1349586432438263</v>
      </c>
      <c r="AP290" s="292">
        <f t="shared" si="205"/>
        <v>7.1348995649373252</v>
      </c>
      <c r="AQ290" s="292">
        <f t="shared" si="205"/>
        <v>7.1345971794394769</v>
      </c>
      <c r="AR290" s="292">
        <f t="shared" si="205"/>
        <v>7.1330510851077085</v>
      </c>
      <c r="AS290" s="292">
        <f t="shared" si="205"/>
        <v>7.1251879763397197</v>
      </c>
      <c r="AT290" s="292">
        <f t="shared" si="205"/>
        <v>7.086215098588541</v>
      </c>
      <c r="AU290" s="292">
        <f t="shared" si="203"/>
        <v>6.9118259834777334</v>
      </c>
    </row>
    <row r="291" spans="1:47" s="292" customFormat="1" ht="12.95" customHeight="1" x14ac:dyDescent="0.2">
      <c r="A291" s="325" t="s">
        <v>1780</v>
      </c>
      <c r="B291" s="326" t="s">
        <v>32</v>
      </c>
      <c r="C291" s="327">
        <v>58934.934000000001</v>
      </c>
      <c r="D291" s="327" t="s">
        <v>48</v>
      </c>
      <c r="E291" s="44">
        <f t="shared" si="190"/>
        <v>45075.097855929715</v>
      </c>
      <c r="F291" s="292">
        <f t="shared" si="191"/>
        <v>45075</v>
      </c>
      <c r="G291" s="292">
        <f t="shared" si="172"/>
        <v>4.2112999995879363E-2</v>
      </c>
      <c r="K291" s="292">
        <f t="shared" si="208"/>
        <v>4.2112999995879363E-2</v>
      </c>
      <c r="O291" s="292">
        <f t="shared" ca="1" si="188"/>
        <v>4.3228506524810029E-2</v>
      </c>
      <c r="P291" s="292">
        <f t="shared" si="192"/>
        <v>-8.8019111031517147E-2</v>
      </c>
      <c r="Q291" s="292">
        <f t="shared" si="193"/>
        <v>9.772311685065535E-2</v>
      </c>
      <c r="R291" s="292">
        <f t="shared" si="194"/>
        <v>9.7040058191382034E-3</v>
      </c>
      <c r="S291" s="377">
        <f t="shared" si="204"/>
        <v>43916.434000000001</v>
      </c>
      <c r="T291" s="294"/>
      <c r="U291" s="292">
        <f t="shared" si="173"/>
        <v>1.0503429035480425E-3</v>
      </c>
      <c r="V291" s="292">
        <f t="shared" si="209"/>
        <v>1</v>
      </c>
      <c r="W291" s="292">
        <f t="shared" si="206"/>
        <v>1.0503429035480425E-3</v>
      </c>
      <c r="X291" s="247">
        <v>3.8E-3</v>
      </c>
      <c r="Z291" s="292">
        <f t="shared" si="195"/>
        <v>45075</v>
      </c>
      <c r="AA291" s="292">
        <f t="shared" si="196"/>
        <v>4.2116247367653487E-2</v>
      </c>
      <c r="AE291" s="292">
        <f t="shared" si="189"/>
        <v>8.2044225287183178E-2</v>
      </c>
      <c r="AF291" s="292">
        <f t="shared" si="207"/>
        <v>-3.2473717741232644E-6</v>
      </c>
      <c r="AG291" s="292">
        <f t="shared" si="174"/>
        <v>1.0545423439372477E-11</v>
      </c>
      <c r="AH291" s="292">
        <f t="shared" si="197"/>
        <v>-3.9931225291303815E-2</v>
      </c>
      <c r="AI291" s="292">
        <f t="shared" si="198"/>
        <v>1.1333111628906944</v>
      </c>
      <c r="AJ291" s="292">
        <f t="shared" si="199"/>
        <v>-0.41370829398334552</v>
      </c>
      <c r="AK291" s="292">
        <f t="shared" si="200"/>
        <v>0.26490411882352366</v>
      </c>
      <c r="AL291" s="292">
        <f t="shared" si="201"/>
        <v>1.1045576261878685</v>
      </c>
      <c r="AM291" s="292">
        <f t="shared" si="202"/>
        <v>0.61624501989495617</v>
      </c>
      <c r="AN291" s="292">
        <f t="shared" ref="AN291:AT300" si="210">$AU291+$AB$7*SIN(AO291)</f>
        <v>7.1353907707153494</v>
      </c>
      <c r="AO291" s="292">
        <f t="shared" si="210"/>
        <v>7.1353792565631444</v>
      </c>
      <c r="AP291" s="292">
        <f t="shared" si="210"/>
        <v>7.1353202821918869</v>
      </c>
      <c r="AQ291" s="292">
        <f t="shared" si="210"/>
        <v>7.135018283492327</v>
      </c>
      <c r="AR291" s="292">
        <f t="shared" si="210"/>
        <v>7.1334734241391304</v>
      </c>
      <c r="AS291" s="292">
        <f t="shared" si="210"/>
        <v>7.1256128361039286</v>
      </c>
      <c r="AT291" s="292">
        <f t="shared" si="210"/>
        <v>7.0866347203851703</v>
      </c>
      <c r="AU291" s="292">
        <f t="shared" si="203"/>
        <v>6.9121644334674643</v>
      </c>
    </row>
    <row r="292" spans="1:47" s="292" customFormat="1" ht="12.95" customHeight="1" x14ac:dyDescent="0.2">
      <c r="A292" s="325" t="s">
        <v>1780</v>
      </c>
      <c r="B292" s="326" t="s">
        <v>32</v>
      </c>
      <c r="C292" s="327">
        <v>58934.934000000001</v>
      </c>
      <c r="D292" s="327" t="s">
        <v>1204</v>
      </c>
      <c r="E292" s="44">
        <f t="shared" si="190"/>
        <v>45075.097855929715</v>
      </c>
      <c r="F292" s="292">
        <f t="shared" si="191"/>
        <v>45075</v>
      </c>
      <c r="G292" s="292">
        <f t="shared" ref="G292:G319" si="211">+C292-(C$7+F292*C$8)</f>
        <v>4.2112999995879363E-2</v>
      </c>
      <c r="K292" s="292">
        <f t="shared" si="208"/>
        <v>4.2112999995879363E-2</v>
      </c>
      <c r="O292" s="292">
        <f t="shared" ca="1" si="188"/>
        <v>4.3228506524810029E-2</v>
      </c>
      <c r="P292" s="292">
        <f t="shared" si="192"/>
        <v>-8.8019111031517147E-2</v>
      </c>
      <c r="Q292" s="292">
        <f t="shared" si="193"/>
        <v>9.772311685065535E-2</v>
      </c>
      <c r="R292" s="292">
        <f t="shared" si="194"/>
        <v>9.7040058191382034E-3</v>
      </c>
      <c r="S292" s="377">
        <f t="shared" si="204"/>
        <v>43916.434000000001</v>
      </c>
      <c r="T292" s="294"/>
      <c r="U292" s="292">
        <f t="shared" ref="U292:U319" si="212">+(R292-G292)^2</f>
        <v>1.0503429035480425E-3</v>
      </c>
      <c r="V292" s="292">
        <f t="shared" si="209"/>
        <v>1</v>
      </c>
      <c r="W292" s="292">
        <f t="shared" si="206"/>
        <v>1.0503429035480425E-3</v>
      </c>
      <c r="X292" s="247">
        <v>3.8E-3</v>
      </c>
      <c r="Z292" s="292">
        <f t="shared" si="195"/>
        <v>45075</v>
      </c>
      <c r="AA292" s="292">
        <f t="shared" si="196"/>
        <v>4.2116247367653487E-2</v>
      </c>
      <c r="AE292" s="292">
        <f t="shared" si="189"/>
        <v>8.2044225287183178E-2</v>
      </c>
      <c r="AF292" s="292">
        <f t="shared" si="207"/>
        <v>-3.2473717741232644E-6</v>
      </c>
      <c r="AG292" s="292">
        <f t="shared" ref="AG292:AG319" si="213">+(G292-AA292)^2*V292</f>
        <v>1.0545423439372477E-11</v>
      </c>
      <c r="AH292" s="292">
        <f t="shared" si="197"/>
        <v>-3.9931225291303815E-2</v>
      </c>
      <c r="AI292" s="292">
        <f t="shared" si="198"/>
        <v>1.1333111628906944</v>
      </c>
      <c r="AJ292" s="292">
        <f t="shared" si="199"/>
        <v>-0.41370829398334552</v>
      </c>
      <c r="AK292" s="292">
        <f t="shared" si="200"/>
        <v>0.26490411882352366</v>
      </c>
      <c r="AL292" s="292">
        <f t="shared" si="201"/>
        <v>1.1045576261878685</v>
      </c>
      <c r="AM292" s="292">
        <f t="shared" si="202"/>
        <v>0.61624501989495617</v>
      </c>
      <c r="AN292" s="292">
        <f t="shared" si="210"/>
        <v>7.1353907707153494</v>
      </c>
      <c r="AO292" s="292">
        <f t="shared" si="210"/>
        <v>7.1353792565631444</v>
      </c>
      <c r="AP292" s="292">
        <f t="shared" si="210"/>
        <v>7.1353202821918869</v>
      </c>
      <c r="AQ292" s="292">
        <f t="shared" si="210"/>
        <v>7.135018283492327</v>
      </c>
      <c r="AR292" s="292">
        <f t="shared" si="210"/>
        <v>7.1334734241391304</v>
      </c>
      <c r="AS292" s="292">
        <f t="shared" si="210"/>
        <v>7.1256128361039286</v>
      </c>
      <c r="AT292" s="292">
        <f t="shared" si="210"/>
        <v>7.0866347203851703</v>
      </c>
      <c r="AU292" s="292">
        <f t="shared" si="203"/>
        <v>6.9121644334674643</v>
      </c>
    </row>
    <row r="293" spans="1:47" s="292" customFormat="1" ht="12.95" customHeight="1" x14ac:dyDescent="0.2">
      <c r="A293" s="325" t="s">
        <v>1780</v>
      </c>
      <c r="B293" s="326" t="s">
        <v>30</v>
      </c>
      <c r="C293" s="327">
        <v>58949.349900000001</v>
      </c>
      <c r="D293" s="327" t="s">
        <v>1781</v>
      </c>
      <c r="E293" s="44">
        <f t="shared" si="190"/>
        <v>45108.595381566323</v>
      </c>
      <c r="F293" s="292">
        <f t="shared" si="191"/>
        <v>45108.5</v>
      </c>
      <c r="G293" s="292">
        <f t="shared" si="211"/>
        <v>4.1048140003113076E-2</v>
      </c>
      <c r="K293" s="292">
        <f t="shared" si="208"/>
        <v>4.1048140003113076E-2</v>
      </c>
      <c r="O293" s="292">
        <f t="shared" ca="1" si="188"/>
        <v>4.3517872924915491E-2</v>
      </c>
      <c r="P293" s="292">
        <f t="shared" si="192"/>
        <v>-8.8043752666425543E-2</v>
      </c>
      <c r="Q293" s="292">
        <f t="shared" si="193"/>
        <v>9.7926521381930254E-2</v>
      </c>
      <c r="R293" s="292">
        <f t="shared" si="194"/>
        <v>9.8827687155047111E-3</v>
      </c>
      <c r="S293" s="377">
        <f t="shared" si="204"/>
        <v>43930.849900000001</v>
      </c>
      <c r="T293" s="294"/>
      <c r="U293" s="292">
        <f t="shared" si="212"/>
        <v>9.7128036749448388E-4</v>
      </c>
      <c r="V293" s="292">
        <f t="shared" si="209"/>
        <v>1</v>
      </c>
      <c r="W293" s="292">
        <f t="shared" si="206"/>
        <v>9.7128036749448388E-4</v>
      </c>
      <c r="X293" s="247">
        <v>3.8E-3</v>
      </c>
      <c r="Z293" s="292">
        <f t="shared" si="195"/>
        <v>45108.5</v>
      </c>
      <c r="AA293" s="292">
        <f t="shared" si="196"/>
        <v>4.2419908336255537E-2</v>
      </c>
      <c r="AE293" s="292">
        <f t="shared" si="189"/>
        <v>8.0824845844474691E-2</v>
      </c>
      <c r="AF293" s="292">
        <f t="shared" si="207"/>
        <v>-1.3717683331424604E-3</v>
      </c>
      <c r="AG293" s="292">
        <f t="shared" si="213"/>
        <v>1.8817483598124443E-6</v>
      </c>
      <c r="AH293" s="292">
        <f t="shared" si="197"/>
        <v>-3.9776705841361622E-2</v>
      </c>
      <c r="AI293" s="292">
        <f t="shared" si="198"/>
        <v>1.1323268841632892</v>
      </c>
      <c r="AJ293" s="292">
        <f t="shared" si="199"/>
        <v>-0.41032587933944514</v>
      </c>
      <c r="AK293" s="292">
        <f t="shared" si="200"/>
        <v>0.26539716284951553</v>
      </c>
      <c r="AL293" s="292">
        <f t="shared" si="201"/>
        <v>1.1082697710803646</v>
      </c>
      <c r="AM293" s="292">
        <f t="shared" si="202"/>
        <v>0.61880888604368622</v>
      </c>
      <c r="AN293" s="292">
        <f t="shared" si="210"/>
        <v>7.1385202682723641</v>
      </c>
      <c r="AO293" s="292">
        <f t="shared" si="210"/>
        <v>7.1385089455006998</v>
      </c>
      <c r="AP293" s="292">
        <f t="shared" si="210"/>
        <v>7.1384507427895958</v>
      </c>
      <c r="AQ293" s="292">
        <f t="shared" si="210"/>
        <v>7.1381516234977784</v>
      </c>
      <c r="AR293" s="292">
        <f t="shared" si="210"/>
        <v>7.1366159889768088</v>
      </c>
      <c r="AS293" s="292">
        <f t="shared" si="210"/>
        <v>7.1287743695908885</v>
      </c>
      <c r="AT293" s="292">
        <f t="shared" si="210"/>
        <v>7.089757942730758</v>
      </c>
      <c r="AU293" s="292">
        <f t="shared" si="203"/>
        <v>6.9146840056132408</v>
      </c>
    </row>
    <row r="294" spans="1:47" s="292" customFormat="1" ht="12.95" customHeight="1" x14ac:dyDescent="0.2">
      <c r="A294" s="325" t="s">
        <v>1780</v>
      </c>
      <c r="B294" s="326" t="s">
        <v>32</v>
      </c>
      <c r="C294" s="327">
        <v>58950.4283</v>
      </c>
      <c r="D294" s="327" t="s">
        <v>1781</v>
      </c>
      <c r="E294" s="44">
        <f t="shared" si="190"/>
        <v>45111.101207192645</v>
      </c>
      <c r="F294" s="292">
        <f t="shared" si="191"/>
        <v>45111</v>
      </c>
      <c r="G294" s="292">
        <f t="shared" si="211"/>
        <v>4.3555240001296625E-2</v>
      </c>
      <c r="K294" s="292">
        <f t="shared" si="208"/>
        <v>4.3555240001296625E-2</v>
      </c>
      <c r="O294" s="292">
        <f t="shared" ca="1" si="188"/>
        <v>4.3539467432386014E-2</v>
      </c>
      <c r="P294" s="292">
        <f t="shared" si="192"/>
        <v>-8.8045576729654601E-2</v>
      </c>
      <c r="Q294" s="292">
        <f t="shared" si="193"/>
        <v>9.7941706400125866E-2</v>
      </c>
      <c r="R294" s="292">
        <f t="shared" si="194"/>
        <v>9.8961296704712653E-3</v>
      </c>
      <c r="S294" s="377">
        <f t="shared" si="204"/>
        <v>43931.9283</v>
      </c>
      <c r="T294" s="294"/>
      <c r="U294" s="292">
        <f t="shared" si="212"/>
        <v>1.1329357082626745E-3</v>
      </c>
      <c r="V294" s="292">
        <f t="shared" si="209"/>
        <v>1</v>
      </c>
      <c r="W294" s="292">
        <f t="shared" si="206"/>
        <v>1.1329357082626745E-3</v>
      </c>
      <c r="X294" s="247">
        <v>3.8E-3</v>
      </c>
      <c r="Z294" s="292">
        <f t="shared" si="195"/>
        <v>45111</v>
      </c>
      <c r="AA294" s="292">
        <f t="shared" si="196"/>
        <v>4.244258378733233E-2</v>
      </c>
      <c r="AE294" s="292">
        <f t="shared" si="189"/>
        <v>8.3320404293845754E-2</v>
      </c>
      <c r="AF294" s="292">
        <f t="shared" si="207"/>
        <v>1.1126562139642943E-3</v>
      </c>
      <c r="AG294" s="292">
        <f t="shared" si="213"/>
        <v>1.2380038504733574E-6</v>
      </c>
      <c r="AH294" s="292">
        <f t="shared" si="197"/>
        <v>-3.9765164292549129E-2</v>
      </c>
      <c r="AI294" s="292">
        <f t="shared" si="198"/>
        <v>1.1322534258991155</v>
      </c>
      <c r="AJ294" s="292">
        <f t="shared" si="199"/>
        <v>-0.41007346894596658</v>
      </c>
      <c r="AK294" s="292">
        <f t="shared" si="200"/>
        <v>0.26543377640926558</v>
      </c>
      <c r="AL294" s="292">
        <f t="shared" si="201"/>
        <v>1.1085465381573079</v>
      </c>
      <c r="AM294" s="292">
        <f t="shared" si="202"/>
        <v>0.61900027641132493</v>
      </c>
      <c r="AN294" s="292">
        <f t="shared" si="210"/>
        <v>7.138753703802065</v>
      </c>
      <c r="AO294" s="292">
        <f t="shared" si="210"/>
        <v>7.1387423952433409</v>
      </c>
      <c r="AP294" s="292">
        <f t="shared" si="210"/>
        <v>7.1386842499701206</v>
      </c>
      <c r="AQ294" s="292">
        <f t="shared" si="210"/>
        <v>7.1383853455458404</v>
      </c>
      <c r="AR294" s="292">
        <f t="shared" si="210"/>
        <v>7.1368504016211602</v>
      </c>
      <c r="AS294" s="292">
        <f t="shared" si="210"/>
        <v>7.1290102121311483</v>
      </c>
      <c r="AT294" s="292">
        <f t="shared" si="210"/>
        <v>7.0899909745071605</v>
      </c>
      <c r="AU294" s="292">
        <f t="shared" si="203"/>
        <v>6.9148720333853131</v>
      </c>
    </row>
    <row r="295" spans="1:47" s="292" customFormat="1" ht="12.95" customHeight="1" x14ac:dyDescent="0.2">
      <c r="A295" s="325" t="s">
        <v>1780</v>
      </c>
      <c r="B295" s="326" t="s">
        <v>30</v>
      </c>
      <c r="C295" s="327">
        <v>58976.463799999998</v>
      </c>
      <c r="D295" s="327" t="s">
        <v>1781</v>
      </c>
      <c r="E295" s="44">
        <f t="shared" si="190"/>
        <v>45171.59863216868</v>
      </c>
      <c r="F295" s="292">
        <f t="shared" si="191"/>
        <v>45171.5</v>
      </c>
      <c r="G295" s="292">
        <f t="shared" si="211"/>
        <v>4.2447059997357428E-2</v>
      </c>
      <c r="K295" s="292">
        <f t="shared" si="208"/>
        <v>4.2447059997357428E-2</v>
      </c>
      <c r="O295" s="292">
        <f t="shared" ca="1" si="188"/>
        <v>4.406205451317341E-2</v>
      </c>
      <c r="P295" s="292">
        <f t="shared" si="192"/>
        <v>-8.8089089370357587E-2</v>
      </c>
      <c r="Q295" s="292">
        <f t="shared" si="193"/>
        <v>9.8309419965561529E-2</v>
      </c>
      <c r="R295" s="292">
        <f t="shared" si="194"/>
        <v>1.0220330595203941E-2</v>
      </c>
      <c r="S295" s="377">
        <f t="shared" si="204"/>
        <v>43957.963799999998</v>
      </c>
      <c r="T295" s="294"/>
      <c r="U295" s="292">
        <f t="shared" si="212"/>
        <v>1.038562087959624E-3</v>
      </c>
      <c r="V295" s="292">
        <f t="shared" si="209"/>
        <v>1</v>
      </c>
      <c r="W295" s="292">
        <f t="shared" si="206"/>
        <v>1.038562087959624E-3</v>
      </c>
      <c r="X295" s="247">
        <v>3.8E-3</v>
      </c>
      <c r="Z295" s="292">
        <f t="shared" si="195"/>
        <v>45171.5</v>
      </c>
      <c r="AA295" s="292">
        <f t="shared" si="196"/>
        <v>4.2991926283999754E-2</v>
      </c>
      <c r="AE295" s="292">
        <f t="shared" si="189"/>
        <v>8.19324890101783E-2</v>
      </c>
      <c r="AF295" s="292">
        <f t="shared" si="207"/>
        <v>-5.4486628664232595E-4</v>
      </c>
      <c r="AG295" s="292">
        <f t="shared" si="213"/>
        <v>2.9687927031939733E-7</v>
      </c>
      <c r="AH295" s="292">
        <f t="shared" si="197"/>
        <v>-3.9485429012820872E-2</v>
      </c>
      <c r="AI295" s="292">
        <f t="shared" si="198"/>
        <v>1.1304755752917006</v>
      </c>
      <c r="AJ295" s="292">
        <f t="shared" si="199"/>
        <v>-0.40396561840363826</v>
      </c>
      <c r="AK295" s="292">
        <f t="shared" si="200"/>
        <v>0.26631219005752732</v>
      </c>
      <c r="AL295" s="292">
        <f t="shared" si="201"/>
        <v>1.1152333551527465</v>
      </c>
      <c r="AM295" s="292">
        <f t="shared" si="202"/>
        <v>0.62363435762281838</v>
      </c>
      <c r="AN295" s="292">
        <f t="shared" si="210"/>
        <v>7.1443982242913595</v>
      </c>
      <c r="AO295" s="292">
        <f t="shared" si="210"/>
        <v>7.1443872567308642</v>
      </c>
      <c r="AP295" s="292">
        <f t="shared" si="210"/>
        <v>7.1443304949943123</v>
      </c>
      <c r="AQ295" s="292">
        <f t="shared" si="210"/>
        <v>7.1440367890624543</v>
      </c>
      <c r="AR295" s="292">
        <f t="shared" si="210"/>
        <v>7.1425186474031399</v>
      </c>
      <c r="AS295" s="292">
        <f t="shared" si="210"/>
        <v>7.1347136639370037</v>
      </c>
      <c r="AT295" s="292">
        <f t="shared" si="210"/>
        <v>7.0956284519169976</v>
      </c>
      <c r="AU295" s="292">
        <f t="shared" si="203"/>
        <v>6.9194223054694763</v>
      </c>
    </row>
    <row r="296" spans="1:47" s="292" customFormat="1" ht="12.95" customHeight="1" x14ac:dyDescent="0.2">
      <c r="A296" s="325" t="s">
        <v>1780</v>
      </c>
      <c r="B296" s="326" t="s">
        <v>30</v>
      </c>
      <c r="C296" s="327">
        <v>59206.279799999997</v>
      </c>
      <c r="D296" s="327" t="s">
        <v>37</v>
      </c>
      <c r="E296" s="44">
        <f t="shared" si="190"/>
        <v>45705.610893054494</v>
      </c>
      <c r="F296" s="292">
        <f t="shared" si="191"/>
        <v>45705.5</v>
      </c>
      <c r="G296" s="292">
        <f t="shared" si="211"/>
        <v>4.7723619994940236E-2</v>
      </c>
      <c r="K296" s="292">
        <f t="shared" si="208"/>
        <v>4.7723619994940236E-2</v>
      </c>
      <c r="O296" s="292">
        <f t="shared" ca="1" si="188"/>
        <v>4.8674641308883659E-2</v>
      </c>
      <c r="P296" s="292">
        <f t="shared" si="192"/>
        <v>-8.8420623965090303E-2</v>
      </c>
      <c r="Q296" s="292">
        <f t="shared" si="193"/>
        <v>0.10157469105341403</v>
      </c>
      <c r="R296" s="292">
        <f t="shared" si="194"/>
        <v>1.3154067088323729E-2</v>
      </c>
      <c r="S296" s="377">
        <f t="shared" si="204"/>
        <v>44187.779799999997</v>
      </c>
      <c r="T296" s="294"/>
      <c r="U296" s="292">
        <f t="shared" si="212"/>
        <v>1.1950539881633577E-3</v>
      </c>
      <c r="V296" s="292">
        <f t="shared" si="209"/>
        <v>1</v>
      </c>
      <c r="W296" s="292">
        <f t="shared" si="206"/>
        <v>1.1950539881633577E-3</v>
      </c>
      <c r="X296" s="247">
        <v>3.8E-3</v>
      </c>
      <c r="Z296" s="292">
        <f t="shared" si="195"/>
        <v>45705.5</v>
      </c>
      <c r="AA296" s="292">
        <f t="shared" si="196"/>
        <v>4.7888254094956839E-2</v>
      </c>
      <c r="AE296" s="292">
        <f t="shared" si="189"/>
        <v>8.4706286237287584E-2</v>
      </c>
      <c r="AF296" s="292">
        <f t="shared" si="207"/>
        <v>-1.6463410001660295E-4</v>
      </c>
      <c r="AG296" s="292">
        <f t="shared" si="213"/>
        <v>2.7104386888276821E-8</v>
      </c>
      <c r="AH296" s="292">
        <f t="shared" si="197"/>
        <v>-3.6982666242347348E-2</v>
      </c>
      <c r="AI296" s="292">
        <f t="shared" si="198"/>
        <v>1.1147876125843821</v>
      </c>
      <c r="AJ296" s="292">
        <f t="shared" si="199"/>
        <v>-0.3501525887980067</v>
      </c>
      <c r="AK296" s="292">
        <f t="shared" si="200"/>
        <v>0.27344078393340421</v>
      </c>
      <c r="AL296" s="292">
        <f t="shared" si="201"/>
        <v>1.1733471519501695</v>
      </c>
      <c r="AM296" s="292">
        <f t="shared" si="202"/>
        <v>0.66474865843436182</v>
      </c>
      <c r="AN296" s="292">
        <f t="shared" si="210"/>
        <v>7.193834524977512</v>
      </c>
      <c r="AO296" s="292">
        <f t="shared" si="210"/>
        <v>7.1938263113256822</v>
      </c>
      <c r="AP296" s="292">
        <f t="shared" si="210"/>
        <v>7.1937811480625689</v>
      </c>
      <c r="AQ296" s="292">
        <f t="shared" si="210"/>
        <v>7.193532862037741</v>
      </c>
      <c r="AR296" s="292">
        <f t="shared" si="210"/>
        <v>7.1921693186191007</v>
      </c>
      <c r="AS296" s="292">
        <f t="shared" si="210"/>
        <v>7.1847230515311891</v>
      </c>
      <c r="AT296" s="292">
        <f t="shared" si="210"/>
        <v>7.1452266051295279</v>
      </c>
      <c r="AU296" s="292">
        <f t="shared" si="203"/>
        <v>6.9595850375842403</v>
      </c>
    </row>
    <row r="297" spans="1:47" s="292" customFormat="1" ht="12.95" customHeight="1" x14ac:dyDescent="0.2">
      <c r="A297" s="325" t="s">
        <v>1780</v>
      </c>
      <c r="B297" s="326" t="s">
        <v>30</v>
      </c>
      <c r="C297" s="327">
        <v>59206.28</v>
      </c>
      <c r="D297" s="327" t="s">
        <v>48</v>
      </c>
      <c r="E297" s="44">
        <f t="shared" si="190"/>
        <v>45705.611357784772</v>
      </c>
      <c r="F297" s="292">
        <f t="shared" si="191"/>
        <v>45705.5</v>
      </c>
      <c r="G297" s="292">
        <f t="shared" si="211"/>
        <v>4.7923619997163769E-2</v>
      </c>
      <c r="K297" s="292">
        <f t="shared" si="208"/>
        <v>4.7923619997163769E-2</v>
      </c>
      <c r="O297" s="292">
        <f t="shared" ca="1" si="188"/>
        <v>4.8674641308883659E-2</v>
      </c>
      <c r="P297" s="292">
        <f t="shared" si="192"/>
        <v>-8.8420623965090303E-2</v>
      </c>
      <c r="Q297" s="292">
        <f t="shared" si="193"/>
        <v>0.10157469105341403</v>
      </c>
      <c r="R297" s="292">
        <f t="shared" si="194"/>
        <v>1.3154067088323729E-2</v>
      </c>
      <c r="S297" s="377">
        <f t="shared" si="204"/>
        <v>44187.78</v>
      </c>
      <c r="T297" s="294"/>
      <c r="U297" s="292">
        <f t="shared" si="212"/>
        <v>1.2089218094806268E-3</v>
      </c>
      <c r="V297" s="292">
        <f t="shared" si="209"/>
        <v>1</v>
      </c>
      <c r="W297" s="292">
        <f t="shared" si="206"/>
        <v>1.2089218094806268E-3</v>
      </c>
      <c r="X297" s="247">
        <v>3.8E-3</v>
      </c>
      <c r="Z297" s="292">
        <f t="shared" si="195"/>
        <v>45705.5</v>
      </c>
      <c r="AA297" s="292">
        <f t="shared" si="196"/>
        <v>4.7888254094956839E-2</v>
      </c>
      <c r="AE297" s="292">
        <f t="shared" si="189"/>
        <v>8.4906286239511117E-2</v>
      </c>
      <c r="AF297" s="292">
        <f t="shared" si="207"/>
        <v>3.53659022069297E-5</v>
      </c>
      <c r="AG297" s="292">
        <f t="shared" si="213"/>
        <v>1.250747038910115E-9</v>
      </c>
      <c r="AH297" s="292">
        <f t="shared" si="197"/>
        <v>-3.6982666242347348E-2</v>
      </c>
      <c r="AI297" s="292">
        <f t="shared" si="198"/>
        <v>1.1147876125843821</v>
      </c>
      <c r="AJ297" s="292">
        <f t="shared" si="199"/>
        <v>-0.3501525887980067</v>
      </c>
      <c r="AK297" s="292">
        <f t="shared" si="200"/>
        <v>0.27344078393340421</v>
      </c>
      <c r="AL297" s="292">
        <f t="shared" si="201"/>
        <v>1.1733471519501695</v>
      </c>
      <c r="AM297" s="292">
        <f t="shared" si="202"/>
        <v>0.66474865843436182</v>
      </c>
      <c r="AN297" s="292">
        <f t="shared" si="210"/>
        <v>7.193834524977512</v>
      </c>
      <c r="AO297" s="292">
        <f t="shared" si="210"/>
        <v>7.1938263113256822</v>
      </c>
      <c r="AP297" s="292">
        <f t="shared" si="210"/>
        <v>7.1937811480625689</v>
      </c>
      <c r="AQ297" s="292">
        <f t="shared" si="210"/>
        <v>7.193532862037741</v>
      </c>
      <c r="AR297" s="292">
        <f t="shared" si="210"/>
        <v>7.1921693186191007</v>
      </c>
      <c r="AS297" s="292">
        <f t="shared" si="210"/>
        <v>7.1847230515311891</v>
      </c>
      <c r="AT297" s="292">
        <f t="shared" si="210"/>
        <v>7.1452266051295279</v>
      </c>
      <c r="AU297" s="292">
        <f t="shared" si="203"/>
        <v>6.9595850375842403</v>
      </c>
    </row>
    <row r="298" spans="1:47" s="292" customFormat="1" ht="12.95" customHeight="1" x14ac:dyDescent="0.2">
      <c r="A298" s="325" t="s">
        <v>1780</v>
      </c>
      <c r="B298" s="326" t="s">
        <v>30</v>
      </c>
      <c r="C298" s="327">
        <v>59206.280100000004</v>
      </c>
      <c r="D298" s="327" t="s">
        <v>1204</v>
      </c>
      <c r="E298" s="44">
        <f t="shared" si="190"/>
        <v>45705.611590149914</v>
      </c>
      <c r="F298" s="292">
        <f t="shared" si="191"/>
        <v>45705.5</v>
      </c>
      <c r="G298" s="292">
        <f t="shared" si="211"/>
        <v>4.8023620001913514E-2</v>
      </c>
      <c r="K298" s="292">
        <f t="shared" si="208"/>
        <v>4.8023620001913514E-2</v>
      </c>
      <c r="O298" s="292">
        <f t="shared" ca="1" si="188"/>
        <v>4.8674641308883659E-2</v>
      </c>
      <c r="P298" s="292">
        <f t="shared" si="192"/>
        <v>-8.8420623965090303E-2</v>
      </c>
      <c r="Q298" s="292">
        <f t="shared" si="193"/>
        <v>0.10157469105341403</v>
      </c>
      <c r="R298" s="292">
        <f t="shared" si="194"/>
        <v>1.3154067088323729E-2</v>
      </c>
      <c r="S298" s="377">
        <f t="shared" si="204"/>
        <v>44187.780100000004</v>
      </c>
      <c r="T298" s="294"/>
      <c r="U298" s="292">
        <f t="shared" si="212"/>
        <v>1.2158857203936379E-3</v>
      </c>
      <c r="V298" s="292">
        <f t="shared" si="209"/>
        <v>1</v>
      </c>
      <c r="W298" s="292">
        <f t="shared" si="206"/>
        <v>1.2158857203936379E-3</v>
      </c>
      <c r="X298" s="247">
        <v>3.8E-3</v>
      </c>
      <c r="Z298" s="292">
        <f t="shared" si="195"/>
        <v>45705.5</v>
      </c>
      <c r="AA298" s="292">
        <f t="shared" si="196"/>
        <v>4.7888254094956839E-2</v>
      </c>
      <c r="AE298" s="292">
        <f t="shared" si="189"/>
        <v>8.5006286244260862E-2</v>
      </c>
      <c r="AF298" s="292">
        <f t="shared" si="207"/>
        <v>1.3536590695667483E-4</v>
      </c>
      <c r="AG298" s="292">
        <f t="shared" si="213"/>
        <v>1.8323928766203147E-8</v>
      </c>
      <c r="AH298" s="292">
        <f t="shared" si="197"/>
        <v>-3.6982666242347348E-2</v>
      </c>
      <c r="AI298" s="292">
        <f t="shared" si="198"/>
        <v>1.1147876125843821</v>
      </c>
      <c r="AJ298" s="292">
        <f t="shared" si="199"/>
        <v>-0.3501525887980067</v>
      </c>
      <c r="AK298" s="292">
        <f t="shared" si="200"/>
        <v>0.27344078393340421</v>
      </c>
      <c r="AL298" s="292">
        <f t="shared" si="201"/>
        <v>1.1733471519501695</v>
      </c>
      <c r="AM298" s="292">
        <f t="shared" si="202"/>
        <v>0.66474865843436182</v>
      </c>
      <c r="AN298" s="292">
        <f t="shared" si="210"/>
        <v>7.193834524977512</v>
      </c>
      <c r="AO298" s="292">
        <f t="shared" si="210"/>
        <v>7.1938263113256822</v>
      </c>
      <c r="AP298" s="292">
        <f t="shared" si="210"/>
        <v>7.1937811480625689</v>
      </c>
      <c r="AQ298" s="292">
        <f t="shared" si="210"/>
        <v>7.193532862037741</v>
      </c>
      <c r="AR298" s="292">
        <f t="shared" si="210"/>
        <v>7.1921693186191007</v>
      </c>
      <c r="AS298" s="292">
        <f t="shared" si="210"/>
        <v>7.1847230515311891</v>
      </c>
      <c r="AT298" s="292">
        <f t="shared" si="210"/>
        <v>7.1452266051295279</v>
      </c>
      <c r="AU298" s="292">
        <f t="shared" si="203"/>
        <v>6.9595850375842403</v>
      </c>
    </row>
    <row r="299" spans="1:47" s="292" customFormat="1" ht="12.95" customHeight="1" x14ac:dyDescent="0.2">
      <c r="A299" s="284" t="s">
        <v>1783</v>
      </c>
      <c r="B299" s="285" t="s">
        <v>32</v>
      </c>
      <c r="C299" s="290">
        <v>59217.254900000058</v>
      </c>
      <c r="D299" s="289" t="s">
        <v>37</v>
      </c>
      <c r="E299" s="44">
        <f t="shared" si="190"/>
        <v>45731.113199092717</v>
      </c>
      <c r="F299" s="292">
        <f t="shared" si="191"/>
        <v>45731</v>
      </c>
      <c r="G299" s="292">
        <f t="shared" si="211"/>
        <v>4.8716040051658638E-2</v>
      </c>
      <c r="K299" s="292">
        <f t="shared" si="208"/>
        <v>4.8716040051658638E-2</v>
      </c>
      <c r="O299" s="292">
        <f t="shared" ca="1" si="188"/>
        <v>4.8894905285083334E-2</v>
      </c>
      <c r="P299" s="292">
        <f t="shared" si="192"/>
        <v>-8.8434091565258527E-2</v>
      </c>
      <c r="Q299" s="292">
        <f t="shared" si="193"/>
        <v>0.1017315007861234</v>
      </c>
      <c r="R299" s="292">
        <f t="shared" si="194"/>
        <v>1.3297409220864878E-2</v>
      </c>
      <c r="S299" s="377">
        <f t="shared" si="204"/>
        <v>44198.754900000058</v>
      </c>
      <c r="T299" s="294"/>
      <c r="U299" s="292">
        <f t="shared" si="212"/>
        <v>1.2544794099280544E-3</v>
      </c>
      <c r="V299" s="292">
        <f t="shared" si="209"/>
        <v>1</v>
      </c>
      <c r="W299" s="292">
        <f t="shared" si="206"/>
        <v>1.2544794099280544E-3</v>
      </c>
      <c r="X299" s="247">
        <v>3.8E-3</v>
      </c>
      <c r="Z299" s="292">
        <f t="shared" si="195"/>
        <v>45731</v>
      </c>
      <c r="AA299" s="292">
        <f t="shared" si="196"/>
        <v>4.8124109356939671E-2</v>
      </c>
      <c r="AE299" s="292">
        <f t="shared" si="189"/>
        <v>8.5577774787012423E-2</v>
      </c>
      <c r="AF299" s="292">
        <f t="shared" si="207"/>
        <v>5.9193069471896731E-4</v>
      </c>
      <c r="AG299" s="292">
        <f t="shared" si="213"/>
        <v>3.5038194735047927E-7</v>
      </c>
      <c r="AH299" s="292">
        <f t="shared" si="197"/>
        <v>-3.6861734735353785E-2</v>
      </c>
      <c r="AI299" s="292">
        <f t="shared" si="198"/>
        <v>1.114039439590196</v>
      </c>
      <c r="AJ299" s="292">
        <f t="shared" si="199"/>
        <v>-0.34758982501796831</v>
      </c>
      <c r="AK299" s="292">
        <f t="shared" si="200"/>
        <v>0.27375365666761581</v>
      </c>
      <c r="AL299" s="292">
        <f t="shared" si="201"/>
        <v>1.1760817284459886</v>
      </c>
      <c r="AM299" s="292">
        <f t="shared" si="202"/>
        <v>0.66672193349645192</v>
      </c>
      <c r="AN299" s="292">
        <f t="shared" si="210"/>
        <v>7.196177965593856</v>
      </c>
      <c r="AO299" s="292">
        <f t="shared" si="210"/>
        <v>7.1961698716241562</v>
      </c>
      <c r="AP299" s="292">
        <f t="shared" si="210"/>
        <v>7.1961252315553619</v>
      </c>
      <c r="AQ299" s="292">
        <f t="shared" si="210"/>
        <v>7.195879077824185</v>
      </c>
      <c r="AR299" s="292">
        <f t="shared" si="210"/>
        <v>7.1945231446970936</v>
      </c>
      <c r="AS299" s="292">
        <f t="shared" si="210"/>
        <v>7.1870960560177304</v>
      </c>
      <c r="AT299" s="292">
        <f t="shared" si="210"/>
        <v>7.1475876850197766</v>
      </c>
      <c r="AU299" s="292">
        <f t="shared" si="203"/>
        <v>6.9615029208593828</v>
      </c>
    </row>
    <row r="300" spans="1:47" s="292" customFormat="1" ht="12.95" customHeight="1" x14ac:dyDescent="0.2">
      <c r="A300" s="284" t="s">
        <v>1783</v>
      </c>
      <c r="B300" s="285" t="s">
        <v>32</v>
      </c>
      <c r="C300" s="290">
        <v>59217.256099999882</v>
      </c>
      <c r="D300" s="289" t="s">
        <v>1204</v>
      </c>
      <c r="E300" s="44">
        <f t="shared" si="190"/>
        <v>45731.115987473939</v>
      </c>
      <c r="F300" s="292">
        <f t="shared" si="191"/>
        <v>45731</v>
      </c>
      <c r="G300" s="292">
        <f t="shared" si="211"/>
        <v>4.9916039875824936E-2</v>
      </c>
      <c r="K300" s="292">
        <f t="shared" si="208"/>
        <v>4.9916039875824936E-2</v>
      </c>
      <c r="O300" s="292">
        <f t="shared" ca="1" si="188"/>
        <v>4.8894905285083334E-2</v>
      </c>
      <c r="P300" s="292">
        <f t="shared" si="192"/>
        <v>-8.8434091565258527E-2</v>
      </c>
      <c r="Q300" s="292">
        <f t="shared" si="193"/>
        <v>0.1017315007861234</v>
      </c>
      <c r="R300" s="292">
        <f t="shared" si="194"/>
        <v>1.3297409220864878E-2</v>
      </c>
      <c r="S300" s="377">
        <f t="shared" si="204"/>
        <v>44198.756099999882</v>
      </c>
      <c r="T300" s="294"/>
      <c r="U300" s="292">
        <f t="shared" si="212"/>
        <v>1.3409241110443804E-3</v>
      </c>
      <c r="V300" s="292">
        <f t="shared" si="209"/>
        <v>1</v>
      </c>
      <c r="W300" s="292">
        <f t="shared" si="206"/>
        <v>1.3409241110443804E-3</v>
      </c>
      <c r="X300" s="247">
        <v>3.8E-3</v>
      </c>
      <c r="Z300" s="292">
        <f t="shared" si="195"/>
        <v>45731</v>
      </c>
      <c r="AA300" s="292">
        <f t="shared" si="196"/>
        <v>4.8124109356939671E-2</v>
      </c>
      <c r="AE300" s="292">
        <f t="shared" si="189"/>
        <v>8.6777774611178721E-2</v>
      </c>
      <c r="AF300" s="292">
        <f t="shared" si="207"/>
        <v>1.7919305188852652E-3</v>
      </c>
      <c r="AG300" s="292">
        <f t="shared" si="213"/>
        <v>3.2110149845124159E-6</v>
      </c>
      <c r="AH300" s="292">
        <f t="shared" si="197"/>
        <v>-3.6861734735353785E-2</v>
      </c>
      <c r="AI300" s="292">
        <f t="shared" si="198"/>
        <v>1.114039439590196</v>
      </c>
      <c r="AJ300" s="292">
        <f t="shared" si="199"/>
        <v>-0.34758982501796831</v>
      </c>
      <c r="AK300" s="292">
        <f t="shared" si="200"/>
        <v>0.27375365666761581</v>
      </c>
      <c r="AL300" s="292">
        <f t="shared" si="201"/>
        <v>1.1760817284459886</v>
      </c>
      <c r="AM300" s="292">
        <f t="shared" si="202"/>
        <v>0.66672193349645192</v>
      </c>
      <c r="AN300" s="292">
        <f t="shared" si="210"/>
        <v>7.196177965593856</v>
      </c>
      <c r="AO300" s="292">
        <f t="shared" si="210"/>
        <v>7.1961698716241562</v>
      </c>
      <c r="AP300" s="292">
        <f t="shared" si="210"/>
        <v>7.1961252315553619</v>
      </c>
      <c r="AQ300" s="292">
        <f t="shared" si="210"/>
        <v>7.195879077824185</v>
      </c>
      <c r="AR300" s="292">
        <f t="shared" si="210"/>
        <v>7.1945231446970936</v>
      </c>
      <c r="AS300" s="292">
        <f t="shared" si="210"/>
        <v>7.1870960560177304</v>
      </c>
      <c r="AT300" s="292">
        <f t="shared" si="210"/>
        <v>7.1475876850197766</v>
      </c>
      <c r="AU300" s="292">
        <f t="shared" si="203"/>
        <v>6.9615029208593828</v>
      </c>
    </row>
    <row r="301" spans="1:47" s="292" customFormat="1" ht="12.95" customHeight="1" x14ac:dyDescent="0.2">
      <c r="A301" s="284" t="s">
        <v>1783</v>
      </c>
      <c r="B301" s="285" t="s">
        <v>32</v>
      </c>
      <c r="C301" s="290">
        <v>59217.256599999964</v>
      </c>
      <c r="D301" s="289" t="s">
        <v>48</v>
      </c>
      <c r="E301" s="44">
        <f t="shared" si="190"/>
        <v>45731.117149299811</v>
      </c>
      <c r="F301" s="292">
        <f t="shared" si="191"/>
        <v>45731</v>
      </c>
      <c r="G301" s="292">
        <f t="shared" si="211"/>
        <v>5.0416039957781322E-2</v>
      </c>
      <c r="K301" s="292">
        <f t="shared" si="208"/>
        <v>5.0416039957781322E-2</v>
      </c>
      <c r="O301" s="292">
        <f t="shared" ca="1" si="188"/>
        <v>4.8894905285083334E-2</v>
      </c>
      <c r="P301" s="292">
        <f t="shared" si="192"/>
        <v>-8.8434091565258527E-2</v>
      </c>
      <c r="Q301" s="292">
        <f t="shared" si="193"/>
        <v>0.1017315007861234</v>
      </c>
      <c r="R301" s="292">
        <f t="shared" si="194"/>
        <v>1.3297409220864878E-2</v>
      </c>
      <c r="S301" s="377">
        <f t="shared" si="204"/>
        <v>44198.756599999964</v>
      </c>
      <c r="T301" s="294"/>
      <c r="U301" s="292">
        <f t="shared" si="212"/>
        <v>1.3777927477835582E-3</v>
      </c>
      <c r="V301" s="292">
        <f t="shared" si="209"/>
        <v>1</v>
      </c>
      <c r="W301" s="292">
        <f t="shared" si="206"/>
        <v>1.3777927477835582E-3</v>
      </c>
      <c r="X301" s="247">
        <v>3.8E-3</v>
      </c>
      <c r="Z301" s="292">
        <f t="shared" si="195"/>
        <v>45731</v>
      </c>
      <c r="AA301" s="292">
        <f t="shared" si="196"/>
        <v>4.8124109356939671E-2</v>
      </c>
      <c r="AE301" s="292">
        <f t="shared" si="189"/>
        <v>8.7277774693135107E-2</v>
      </c>
      <c r="AF301" s="292">
        <f t="shared" si="207"/>
        <v>2.2919306008416518E-3</v>
      </c>
      <c r="AG301" s="292">
        <f t="shared" si="213"/>
        <v>5.2529458790743748E-6</v>
      </c>
      <c r="AH301" s="292">
        <f t="shared" si="197"/>
        <v>-3.6861734735353785E-2</v>
      </c>
      <c r="AI301" s="292">
        <f t="shared" si="198"/>
        <v>1.114039439590196</v>
      </c>
      <c r="AJ301" s="292">
        <f t="shared" si="199"/>
        <v>-0.34758982501796831</v>
      </c>
      <c r="AK301" s="292">
        <f t="shared" si="200"/>
        <v>0.27375365666761581</v>
      </c>
      <c r="AL301" s="292">
        <f t="shared" si="201"/>
        <v>1.1760817284459886</v>
      </c>
      <c r="AM301" s="292">
        <f t="shared" si="202"/>
        <v>0.66672193349645192</v>
      </c>
      <c r="AN301" s="292">
        <f t="shared" ref="AN301:AT310" si="214">$AU301+$AB$7*SIN(AO301)</f>
        <v>7.196177965593856</v>
      </c>
      <c r="AO301" s="292">
        <f t="shared" si="214"/>
        <v>7.1961698716241562</v>
      </c>
      <c r="AP301" s="292">
        <f t="shared" si="214"/>
        <v>7.1961252315553619</v>
      </c>
      <c r="AQ301" s="292">
        <f t="shared" si="214"/>
        <v>7.195879077824185</v>
      </c>
      <c r="AR301" s="292">
        <f t="shared" si="214"/>
        <v>7.1945231446970936</v>
      </c>
      <c r="AS301" s="292">
        <f t="shared" si="214"/>
        <v>7.1870960560177304</v>
      </c>
      <c r="AT301" s="292">
        <f t="shared" si="214"/>
        <v>7.1475876850197766</v>
      </c>
      <c r="AU301" s="292">
        <f t="shared" si="203"/>
        <v>6.9615029208593828</v>
      </c>
    </row>
    <row r="302" spans="1:47" s="292" customFormat="1" ht="12.95" customHeight="1" x14ac:dyDescent="0.2">
      <c r="A302" s="284" t="s">
        <v>1783</v>
      </c>
      <c r="B302" s="285" t="s">
        <v>32</v>
      </c>
      <c r="C302" s="290">
        <v>59234.251999999862</v>
      </c>
      <c r="D302" s="289" t="s">
        <v>48</v>
      </c>
      <c r="E302" s="44">
        <f t="shared" si="190"/>
        <v>45770.608533618593</v>
      </c>
      <c r="F302" s="292">
        <f t="shared" si="191"/>
        <v>45770.5</v>
      </c>
      <c r="G302" s="292">
        <f t="shared" si="211"/>
        <v>4.6708219859283417E-2</v>
      </c>
      <c r="K302" s="292">
        <f t="shared" si="208"/>
        <v>4.6708219859283417E-2</v>
      </c>
      <c r="O302" s="292">
        <f t="shared" ca="1" si="188"/>
        <v>4.9236098503118053E-2</v>
      </c>
      <c r="P302" s="292">
        <f t="shared" si="192"/>
        <v>-8.8454527155426593E-2</v>
      </c>
      <c r="Q302" s="292">
        <f t="shared" si="193"/>
        <v>0.10197456119521853</v>
      </c>
      <c r="R302" s="292">
        <f t="shared" si="194"/>
        <v>1.3520034039791934E-2</v>
      </c>
      <c r="S302" s="377">
        <f t="shared" si="204"/>
        <v>44215.751999999862</v>
      </c>
      <c r="T302" s="294"/>
      <c r="U302" s="292">
        <f t="shared" si="212"/>
        <v>1.1014556779890955E-3</v>
      </c>
      <c r="V302" s="292">
        <f t="shared" si="209"/>
        <v>1</v>
      </c>
      <c r="W302" s="292">
        <f t="shared" si="206"/>
        <v>1.1014556779890955E-3</v>
      </c>
      <c r="X302" s="247">
        <v>3.8E-3</v>
      </c>
      <c r="Z302" s="292">
        <f t="shared" si="195"/>
        <v>45770.5</v>
      </c>
      <c r="AA302" s="292">
        <f t="shared" si="196"/>
        <v>4.8489804690662663E-2</v>
      </c>
      <c r="AE302" s="292">
        <f t="shared" si="189"/>
        <v>8.3382390758471772E-2</v>
      </c>
      <c r="AF302" s="292">
        <f t="shared" si="207"/>
        <v>-1.7815848313792459E-3</v>
      </c>
      <c r="AG302" s="292">
        <f t="shared" si="213"/>
        <v>3.1740445114006163E-6</v>
      </c>
      <c r="AH302" s="292">
        <f t="shared" si="197"/>
        <v>-3.6674170899188355E-2</v>
      </c>
      <c r="AI302" s="292">
        <f t="shared" si="198"/>
        <v>1.1128808103619843</v>
      </c>
      <c r="AJ302" s="292">
        <f t="shared" si="199"/>
        <v>-0.34362173342224855</v>
      </c>
      <c r="AK302" s="292">
        <f t="shared" si="200"/>
        <v>0.27423344247731446</v>
      </c>
      <c r="AL302" s="292">
        <f t="shared" si="201"/>
        <v>1.1803103955204672</v>
      </c>
      <c r="AM302" s="292">
        <f t="shared" si="202"/>
        <v>0.66978044269185955</v>
      </c>
      <c r="AN302" s="292">
        <f t="shared" si="214"/>
        <v>7.1998048946521944</v>
      </c>
      <c r="AO302" s="292">
        <f t="shared" si="214"/>
        <v>7.1997969839112548</v>
      </c>
      <c r="AP302" s="292">
        <f t="shared" si="214"/>
        <v>7.1997531482960051</v>
      </c>
      <c r="AQ302" s="292">
        <f t="shared" si="214"/>
        <v>7.1995102883568345</v>
      </c>
      <c r="AR302" s="292">
        <f t="shared" si="214"/>
        <v>7.1981661752399129</v>
      </c>
      <c r="AS302" s="292">
        <f t="shared" si="214"/>
        <v>7.1907691436366656</v>
      </c>
      <c r="AT302" s="292">
        <f t="shared" si="214"/>
        <v>7.1512436921668643</v>
      </c>
      <c r="AU302" s="292">
        <f t="shared" si="203"/>
        <v>6.9644737596581345</v>
      </c>
    </row>
    <row r="303" spans="1:47" s="292" customFormat="1" ht="12.95" customHeight="1" x14ac:dyDescent="0.2">
      <c r="A303" s="284" t="s">
        <v>1784</v>
      </c>
      <c r="B303" s="285" t="s">
        <v>32</v>
      </c>
      <c r="C303" s="290">
        <v>59259.424999999814</v>
      </c>
      <c r="D303" s="289">
        <v>1E-3</v>
      </c>
      <c r="E303" s="44">
        <f t="shared" si="190"/>
        <v>45829.101809296757</v>
      </c>
      <c r="F303" s="292">
        <f t="shared" si="191"/>
        <v>45829</v>
      </c>
      <c r="G303" s="292">
        <f t="shared" si="211"/>
        <v>4.3814359814859927E-2</v>
      </c>
      <c r="K303" s="292">
        <f t="shared" si="208"/>
        <v>4.3814359814859927E-2</v>
      </c>
      <c r="O303" s="292">
        <f t="shared" ca="1" si="188"/>
        <v>4.974140997792903E-2</v>
      </c>
      <c r="P303" s="292">
        <f t="shared" si="192"/>
        <v>-8.848384110503478E-2</v>
      </c>
      <c r="Q303" s="292">
        <f t="shared" si="193"/>
        <v>0.10233489190117767</v>
      </c>
      <c r="R303" s="292">
        <f t="shared" si="194"/>
        <v>1.3851050796142891E-2</v>
      </c>
      <c r="S303" s="377">
        <f t="shared" si="204"/>
        <v>44240.924999999814</v>
      </c>
      <c r="T303" s="294"/>
      <c r="U303" s="292">
        <f t="shared" si="212"/>
        <v>8.9779988735112966E-4</v>
      </c>
      <c r="V303" s="292">
        <f t="shared" si="209"/>
        <v>1</v>
      </c>
      <c r="W303" s="292">
        <f t="shared" si="206"/>
        <v>8.9779988735112966E-4</v>
      </c>
      <c r="X303" s="247">
        <v>3.8E-3</v>
      </c>
      <c r="Z303" s="292">
        <f t="shared" si="195"/>
        <v>45829</v>
      </c>
      <c r="AA303" s="292">
        <f t="shared" si="196"/>
        <v>4.9032180170956341E-2</v>
      </c>
      <c r="AE303" s="292">
        <f t="shared" si="189"/>
        <v>8.0210221098863693E-2</v>
      </c>
      <c r="AF303" s="292">
        <f t="shared" si="207"/>
        <v>-5.2178203560964143E-3</v>
      </c>
      <c r="AG303" s="292">
        <f t="shared" si="213"/>
        <v>2.7225649268494113E-5</v>
      </c>
      <c r="AH303" s="292">
        <f t="shared" si="197"/>
        <v>-3.6395861284003767E-2</v>
      </c>
      <c r="AI303" s="292">
        <f t="shared" si="198"/>
        <v>1.1111656052202974</v>
      </c>
      <c r="AJ303" s="292">
        <f t="shared" si="199"/>
        <v>-0.33774887787146596</v>
      </c>
      <c r="AK303" s="292">
        <f t="shared" si="200"/>
        <v>0.27493320377310154</v>
      </c>
      <c r="AL303" s="292">
        <f t="shared" si="201"/>
        <v>1.1865569495535619</v>
      </c>
      <c r="AM303" s="292">
        <f t="shared" si="202"/>
        <v>0.67431433926786111</v>
      </c>
      <c r="AN303" s="292">
        <f t="shared" si="214"/>
        <v>7.2051694886102089</v>
      </c>
      <c r="AO303" s="292">
        <f t="shared" si="214"/>
        <v>7.205161844402344</v>
      </c>
      <c r="AP303" s="292">
        <f t="shared" si="214"/>
        <v>7.2051191866484006</v>
      </c>
      <c r="AQ303" s="292">
        <f t="shared" si="214"/>
        <v>7.2048811832642867</v>
      </c>
      <c r="AR303" s="292">
        <f t="shared" si="214"/>
        <v>7.2035546418097782</v>
      </c>
      <c r="AS303" s="292">
        <f t="shared" si="214"/>
        <v>7.1962028959765929</v>
      </c>
      <c r="AT303" s="292">
        <f t="shared" si="214"/>
        <v>7.1566552547875659</v>
      </c>
      <c r="AU303" s="292">
        <f t="shared" si="203"/>
        <v>6.9688736095246391</v>
      </c>
    </row>
    <row r="304" spans="1:47" s="292" customFormat="1" ht="12.95" customHeight="1" x14ac:dyDescent="0.2">
      <c r="A304" s="284" t="s">
        <v>1784</v>
      </c>
      <c r="B304" s="285" t="s">
        <v>30</v>
      </c>
      <c r="C304" s="290">
        <v>59291.493999999948</v>
      </c>
      <c r="D304" s="289">
        <v>4.0000000000000001E-3</v>
      </c>
      <c r="E304" s="44">
        <f t="shared" si="190"/>
        <v>45903.618984751985</v>
      </c>
      <c r="F304" s="292">
        <f t="shared" si="191"/>
        <v>45903.5</v>
      </c>
      <c r="G304" s="292">
        <f t="shared" si="211"/>
        <v>5.1205939947976731E-2</v>
      </c>
      <c r="K304" s="292">
        <f t="shared" si="208"/>
        <v>5.1205939947976731E-2</v>
      </c>
      <c r="O304" s="292">
        <f t="shared" ca="1" si="188"/>
        <v>5.0384926300551525E-2</v>
      </c>
      <c r="P304" s="292">
        <f t="shared" si="192"/>
        <v>-8.8519527650806645E-2</v>
      </c>
      <c r="Q304" s="292">
        <f t="shared" si="193"/>
        <v>0.10279438843362323</v>
      </c>
      <c r="R304" s="292">
        <f t="shared" si="194"/>
        <v>1.427486078281659E-2</v>
      </c>
      <c r="S304" s="377">
        <f t="shared" si="204"/>
        <v>44272.993999999948</v>
      </c>
      <c r="T304" s="294"/>
      <c r="U304" s="292">
        <f t="shared" si="212"/>
        <v>1.3639046083033254E-3</v>
      </c>
      <c r="V304" s="292">
        <f t="shared" si="209"/>
        <v>1</v>
      </c>
      <c r="W304" s="292">
        <f t="shared" si="206"/>
        <v>1.3639046083033254E-3</v>
      </c>
      <c r="X304" s="247">
        <v>3.8E-3</v>
      </c>
      <c r="Z304" s="292">
        <f t="shared" si="195"/>
        <v>45903.5</v>
      </c>
      <c r="AA304" s="292">
        <f t="shared" si="196"/>
        <v>4.9724220977568213E-2</v>
      </c>
      <c r="AE304" s="292">
        <f t="shared" si="189"/>
        <v>8.7246483005383402E-2</v>
      </c>
      <c r="AF304" s="292">
        <f t="shared" si="207"/>
        <v>1.4817189704085174E-3</v>
      </c>
      <c r="AG304" s="292">
        <f t="shared" si="213"/>
        <v>2.1954911072684769E-6</v>
      </c>
      <c r="AH304" s="292">
        <f t="shared" si="197"/>
        <v>-3.6040543057406664E-2</v>
      </c>
      <c r="AI304" s="292">
        <f t="shared" si="198"/>
        <v>1.1089826988786959</v>
      </c>
      <c r="AJ304" s="292">
        <f t="shared" si="199"/>
        <v>-0.3302770242976884</v>
      </c>
      <c r="AK304" s="292">
        <f t="shared" si="200"/>
        <v>0.27580578251017929</v>
      </c>
      <c r="AL304" s="292">
        <f t="shared" si="201"/>
        <v>1.1944840982205751</v>
      </c>
      <c r="AM304" s="292">
        <f t="shared" si="202"/>
        <v>0.6800956320766548</v>
      </c>
      <c r="AN304" s="292">
        <f t="shared" si="214"/>
        <v>7.2119893443723821</v>
      </c>
      <c r="AO304" s="292">
        <f t="shared" si="214"/>
        <v>7.2119820312400575</v>
      </c>
      <c r="AP304" s="292">
        <f t="shared" si="214"/>
        <v>7.2119408496743818</v>
      </c>
      <c r="AQ304" s="292">
        <f t="shared" si="214"/>
        <v>7.2117089911909158</v>
      </c>
      <c r="AR304" s="292">
        <f t="shared" si="214"/>
        <v>7.2104049311941303</v>
      </c>
      <c r="AS304" s="292">
        <f t="shared" si="214"/>
        <v>7.2031121668763092</v>
      </c>
      <c r="AT304" s="292">
        <f t="shared" si="214"/>
        <v>7.1635416378070378</v>
      </c>
      <c r="AU304" s="292">
        <f t="shared" si="203"/>
        <v>6.9744768371324106</v>
      </c>
    </row>
    <row r="305" spans="1:47" s="292" customFormat="1" ht="12.95" customHeight="1" x14ac:dyDescent="0.2">
      <c r="A305" s="284" t="s">
        <v>1785</v>
      </c>
      <c r="B305" s="285" t="s">
        <v>32</v>
      </c>
      <c r="C305" s="290">
        <v>59298.378700000001</v>
      </c>
      <c r="D305" s="289">
        <v>8.0000000000000004E-4</v>
      </c>
      <c r="E305" s="44">
        <f t="shared" si="190"/>
        <v>45919.616627268384</v>
      </c>
      <c r="F305" s="292">
        <f t="shared" si="191"/>
        <v>45919.5</v>
      </c>
      <c r="G305" s="292">
        <f t="shared" si="211"/>
        <v>5.0191379996249452E-2</v>
      </c>
      <c r="K305" s="292">
        <f t="shared" si="208"/>
        <v>5.0191379996249452E-2</v>
      </c>
      <c r="O305" s="292">
        <f t="shared" ref="O305:O319" ca="1" si="215">+C$11+C$12*F305</f>
        <v>5.0523131148363043E-2</v>
      </c>
      <c r="P305" s="292">
        <f t="shared" si="192"/>
        <v>-8.8526951430118475E-2</v>
      </c>
      <c r="Q305" s="292">
        <f t="shared" si="193"/>
        <v>0.10289316195728858</v>
      </c>
      <c r="R305" s="292">
        <f t="shared" si="194"/>
        <v>1.4366210527170103E-2</v>
      </c>
      <c r="S305" s="377">
        <f t="shared" si="204"/>
        <v>44279.878700000001</v>
      </c>
      <c r="T305" s="294"/>
      <c r="U305" s="292">
        <f t="shared" si="212"/>
        <v>1.2834427674882551E-3</v>
      </c>
      <c r="V305" s="292">
        <f t="shared" si="209"/>
        <v>1</v>
      </c>
      <c r="W305" s="292">
        <f t="shared" si="206"/>
        <v>1.2834427674882551E-3</v>
      </c>
      <c r="X305" s="247">
        <v>3.8E-3</v>
      </c>
      <c r="Z305" s="292">
        <f t="shared" si="195"/>
        <v>45919.5</v>
      </c>
      <c r="AA305" s="292">
        <f t="shared" si="196"/>
        <v>4.9873038319081242E-2</v>
      </c>
      <c r="AE305" s="292">
        <f t="shared" ref="AE305:AE319" si="216">+G305-AH305</f>
        <v>8.6155485331962309E-2</v>
      </c>
      <c r="AF305" s="292">
        <f t="shared" si="207"/>
        <v>3.1834167716821016E-4</v>
      </c>
      <c r="AG305" s="292">
        <f t="shared" si="213"/>
        <v>1.0134142342226893E-7</v>
      </c>
      <c r="AH305" s="292">
        <f t="shared" si="197"/>
        <v>-3.5964105335712857E-2</v>
      </c>
      <c r="AI305" s="292">
        <f t="shared" si="198"/>
        <v>1.1085141105617207</v>
      </c>
      <c r="AJ305" s="292">
        <f t="shared" si="199"/>
        <v>-0.32867344641547003</v>
      </c>
      <c r="AK305" s="292">
        <f t="shared" si="200"/>
        <v>0.27599048195533021</v>
      </c>
      <c r="AL305" s="292">
        <f t="shared" si="201"/>
        <v>1.1961825084292355</v>
      </c>
      <c r="AM305" s="292">
        <f t="shared" si="202"/>
        <v>0.68133833808829369</v>
      </c>
      <c r="AN305" s="292">
        <f t="shared" si="214"/>
        <v>7.2134522618959442</v>
      </c>
      <c r="AO305" s="292">
        <f t="shared" si="214"/>
        <v>7.2134450186461132</v>
      </c>
      <c r="AP305" s="292">
        <f t="shared" si="214"/>
        <v>7.2134041505833446</v>
      </c>
      <c r="AQ305" s="292">
        <f t="shared" si="214"/>
        <v>7.2131736056487137</v>
      </c>
      <c r="AR305" s="292">
        <f t="shared" si="214"/>
        <v>7.2118743877660316</v>
      </c>
      <c r="AS305" s="292">
        <f t="shared" si="214"/>
        <v>7.2045944791915382</v>
      </c>
      <c r="AT305" s="292">
        <f t="shared" si="214"/>
        <v>7.1650198196164006</v>
      </c>
      <c r="AU305" s="292">
        <f t="shared" si="203"/>
        <v>6.9756802148736767</v>
      </c>
    </row>
    <row r="306" spans="1:47" s="292" customFormat="1" ht="12.95" customHeight="1" x14ac:dyDescent="0.2">
      <c r="A306" s="284" t="s">
        <v>1785</v>
      </c>
      <c r="B306" s="285" t="s">
        <v>32</v>
      </c>
      <c r="C306" s="290">
        <v>59298.595500000003</v>
      </c>
      <c r="D306" s="289">
        <v>1.1000000000000001E-3</v>
      </c>
      <c r="E306" s="44">
        <f t="shared" si="190"/>
        <v>45920.120394883175</v>
      </c>
      <c r="F306" s="292">
        <f t="shared" si="191"/>
        <v>45920</v>
      </c>
      <c r="G306" s="292">
        <f t="shared" si="211"/>
        <v>5.181280000397237E-2</v>
      </c>
      <c r="K306" s="292">
        <f t="shared" si="208"/>
        <v>5.181280000397237E-2</v>
      </c>
      <c r="O306" s="292">
        <f t="shared" ca="1" si="215"/>
        <v>5.0527450049857148E-2</v>
      </c>
      <c r="P306" s="292">
        <f t="shared" si="192"/>
        <v>-8.8527182053060927E-2</v>
      </c>
      <c r="Q306" s="292">
        <f t="shared" si="193"/>
        <v>0.10289624914099643</v>
      </c>
      <c r="R306" s="292">
        <f t="shared" si="194"/>
        <v>1.4369067087935505E-2</v>
      </c>
      <c r="S306" s="377">
        <f t="shared" si="204"/>
        <v>44280.095500000003</v>
      </c>
      <c r="T306" s="294"/>
      <c r="U306" s="292">
        <f t="shared" si="212"/>
        <v>1.4020331346875025E-3</v>
      </c>
      <c r="V306" s="292">
        <f t="shared" si="209"/>
        <v>1</v>
      </c>
      <c r="W306" s="292">
        <f t="shared" si="206"/>
        <v>1.4020331346875025E-3</v>
      </c>
      <c r="X306" s="247">
        <v>3.8E-3</v>
      </c>
      <c r="Z306" s="292">
        <f t="shared" si="195"/>
        <v>45920</v>
      </c>
      <c r="AA306" s="292">
        <f t="shared" si="196"/>
        <v>4.9877689942134713E-2</v>
      </c>
      <c r="AE306" s="292">
        <f t="shared" si="216"/>
        <v>8.7774515940751419E-2</v>
      </c>
      <c r="AF306" s="292">
        <f t="shared" si="207"/>
        <v>1.9351100618376568E-3</v>
      </c>
      <c r="AG306" s="292">
        <f t="shared" si="213"/>
        <v>3.7446509514253401E-6</v>
      </c>
      <c r="AH306" s="292">
        <f t="shared" si="197"/>
        <v>-3.5961715936779041E-2</v>
      </c>
      <c r="AI306" s="292">
        <f t="shared" si="198"/>
        <v>1.108499468510479</v>
      </c>
      <c r="AJ306" s="292">
        <f t="shared" si="199"/>
        <v>-0.32862334115342762</v>
      </c>
      <c r="AK306" s="292">
        <f t="shared" si="200"/>
        <v>0.27599623847777416</v>
      </c>
      <c r="AL306" s="292">
        <f t="shared" si="201"/>
        <v>1.1962355606158055</v>
      </c>
      <c r="AM306" s="292">
        <f t="shared" si="202"/>
        <v>0.68137717887781224</v>
      </c>
      <c r="AN306" s="292">
        <f t="shared" si="214"/>
        <v>7.2134979681040887</v>
      </c>
      <c r="AO306" s="292">
        <f t="shared" si="214"/>
        <v>7.2134907270311315</v>
      </c>
      <c r="AP306" s="292">
        <f t="shared" si="214"/>
        <v>7.2134498687450481</v>
      </c>
      <c r="AQ306" s="292">
        <f t="shared" si="214"/>
        <v>7.2132193648226046</v>
      </c>
      <c r="AR306" s="292">
        <f t="shared" si="214"/>
        <v>7.2119202983305826</v>
      </c>
      <c r="AS306" s="292">
        <f t="shared" si="214"/>
        <v>7.2046407925624729</v>
      </c>
      <c r="AT306" s="292">
        <f t="shared" si="214"/>
        <v>7.1650660083819764</v>
      </c>
      <c r="AU306" s="292">
        <f t="shared" si="203"/>
        <v>6.9757178204280921</v>
      </c>
    </row>
    <row r="307" spans="1:47" s="292" customFormat="1" ht="12.95" customHeight="1" x14ac:dyDescent="0.2">
      <c r="A307" s="284" t="s">
        <v>1783</v>
      </c>
      <c r="B307" s="285" t="s">
        <v>32</v>
      </c>
      <c r="C307" s="290">
        <v>59313.010100000072</v>
      </c>
      <c r="D307" s="289" t="s">
        <v>37</v>
      </c>
      <c r="E307" s="44">
        <f t="shared" si="190"/>
        <v>45953.61489977318</v>
      </c>
      <c r="F307" s="292">
        <f t="shared" si="191"/>
        <v>45953.5</v>
      </c>
      <c r="G307" s="292">
        <f t="shared" si="211"/>
        <v>4.9447940065874718E-2</v>
      </c>
      <c r="K307" s="292">
        <f t="shared" si="208"/>
        <v>4.9447940065874718E-2</v>
      </c>
      <c r="O307" s="292">
        <f t="shared" ca="1" si="215"/>
        <v>5.081681644996261E-2</v>
      </c>
      <c r="P307" s="292">
        <f t="shared" si="192"/>
        <v>-8.8542444608565279E-2</v>
      </c>
      <c r="Q307" s="292">
        <f t="shared" si="193"/>
        <v>0.10310316101127105</v>
      </c>
      <c r="R307" s="292">
        <f t="shared" si="194"/>
        <v>1.4560716402705773E-2</v>
      </c>
      <c r="S307" s="377">
        <f t="shared" si="204"/>
        <v>44294.510100000072</v>
      </c>
      <c r="T307" s="294"/>
      <c r="U307" s="292">
        <f t="shared" si="212"/>
        <v>1.2171183749239752E-3</v>
      </c>
      <c r="V307" s="292">
        <f t="shared" si="209"/>
        <v>1</v>
      </c>
      <c r="W307" s="292">
        <f t="shared" si="206"/>
        <v>1.2171183749239752E-3</v>
      </c>
      <c r="X307" s="247">
        <v>3.8E-3</v>
      </c>
      <c r="Z307" s="292">
        <f t="shared" si="195"/>
        <v>45953.5</v>
      </c>
      <c r="AA307" s="292">
        <f t="shared" si="196"/>
        <v>5.0189497356880809E-2</v>
      </c>
      <c r="AE307" s="292">
        <f t="shared" si="216"/>
        <v>8.5249467443846538E-2</v>
      </c>
      <c r="AF307" s="292">
        <f t="shared" si="207"/>
        <v>-7.4155729100609108E-4</v>
      </c>
      <c r="AG307" s="292">
        <f t="shared" si="213"/>
        <v>5.4990721584429241E-7</v>
      </c>
      <c r="AH307" s="292">
        <f t="shared" si="197"/>
        <v>-3.5801527377971813E-2</v>
      </c>
      <c r="AI307" s="292">
        <f t="shared" si="198"/>
        <v>1.1075186396135803</v>
      </c>
      <c r="AJ307" s="292">
        <f t="shared" si="199"/>
        <v>-0.32526720681678373</v>
      </c>
      <c r="AK307" s="292">
        <f t="shared" si="200"/>
        <v>0.27637981195554395</v>
      </c>
      <c r="AL307" s="292">
        <f t="shared" si="201"/>
        <v>1.1997868654390214</v>
      </c>
      <c r="AM307" s="292">
        <f t="shared" si="202"/>
        <v>0.68398037437763115</v>
      </c>
      <c r="AN307" s="292">
        <f t="shared" si="214"/>
        <v>7.2165589086074311</v>
      </c>
      <c r="AO307" s="292">
        <f t="shared" si="214"/>
        <v>7.216551812425247</v>
      </c>
      <c r="AP307" s="292">
        <f t="shared" si="214"/>
        <v>7.2165116063651213</v>
      </c>
      <c r="AQ307" s="292">
        <f t="shared" si="214"/>
        <v>7.2162838451767666</v>
      </c>
      <c r="AR307" s="292">
        <f t="shared" si="214"/>
        <v>7.2149949318174791</v>
      </c>
      <c r="AS307" s="292">
        <f t="shared" si="214"/>
        <v>7.2077425602677545</v>
      </c>
      <c r="AT307" s="292">
        <f t="shared" si="214"/>
        <v>7.1681600450829306</v>
      </c>
      <c r="AU307" s="292">
        <f t="shared" si="203"/>
        <v>6.9782373925738685</v>
      </c>
    </row>
    <row r="308" spans="1:47" s="292" customFormat="1" ht="12.95" customHeight="1" x14ac:dyDescent="0.2">
      <c r="A308" s="284" t="s">
        <v>1783</v>
      </c>
      <c r="B308" s="285" t="s">
        <v>32</v>
      </c>
      <c r="C308" s="290">
        <v>59313.010300000198</v>
      </c>
      <c r="D308" s="289" t="s">
        <v>48</v>
      </c>
      <c r="E308" s="44">
        <f t="shared" si="190"/>
        <v>45953.615364503748</v>
      </c>
      <c r="F308" s="292">
        <f t="shared" si="191"/>
        <v>45953.5</v>
      </c>
      <c r="G308" s="292">
        <f t="shared" si="211"/>
        <v>4.964794019178953E-2</v>
      </c>
      <c r="K308" s="292">
        <f t="shared" si="208"/>
        <v>4.964794019178953E-2</v>
      </c>
      <c r="O308" s="292">
        <f t="shared" ca="1" si="215"/>
        <v>5.081681644996261E-2</v>
      </c>
      <c r="P308" s="292">
        <f t="shared" si="192"/>
        <v>-8.8542444608565279E-2</v>
      </c>
      <c r="Q308" s="292">
        <f t="shared" si="193"/>
        <v>0.10310316101127105</v>
      </c>
      <c r="R308" s="292">
        <f t="shared" si="194"/>
        <v>1.4560716402705773E-2</v>
      </c>
      <c r="S308" s="377">
        <f t="shared" si="204"/>
        <v>44294.510300000198</v>
      </c>
      <c r="T308" s="294"/>
      <c r="U308" s="292">
        <f t="shared" si="212"/>
        <v>1.2311132732252452E-3</v>
      </c>
      <c r="V308" s="292">
        <f t="shared" si="209"/>
        <v>1</v>
      </c>
      <c r="W308" s="292">
        <f t="shared" si="206"/>
        <v>1.2311132732252452E-3</v>
      </c>
      <c r="X308" s="247">
        <v>3.8E-3</v>
      </c>
      <c r="Z308" s="292">
        <f t="shared" si="195"/>
        <v>45953.5</v>
      </c>
      <c r="AA308" s="292">
        <f t="shared" si="196"/>
        <v>5.0189497356880809E-2</v>
      </c>
      <c r="AE308" s="292">
        <f t="shared" si="216"/>
        <v>8.544946756976135E-2</v>
      </c>
      <c r="AF308" s="292">
        <f t="shared" si="207"/>
        <v>-5.4155716509127899E-4</v>
      </c>
      <c r="AG308" s="292">
        <f t="shared" si="213"/>
        <v>2.9328416306170281E-7</v>
      </c>
      <c r="AH308" s="292">
        <f t="shared" si="197"/>
        <v>-3.5801527377971813E-2</v>
      </c>
      <c r="AI308" s="292">
        <f t="shared" si="198"/>
        <v>1.1075186396135803</v>
      </c>
      <c r="AJ308" s="292">
        <f t="shared" si="199"/>
        <v>-0.32526720681678373</v>
      </c>
      <c r="AK308" s="292">
        <f t="shared" si="200"/>
        <v>0.27637981195554395</v>
      </c>
      <c r="AL308" s="292">
        <f t="shared" si="201"/>
        <v>1.1997868654390214</v>
      </c>
      <c r="AM308" s="292">
        <f t="shared" si="202"/>
        <v>0.68398037437763115</v>
      </c>
      <c r="AN308" s="292">
        <f t="shared" si="214"/>
        <v>7.2165589086074311</v>
      </c>
      <c r="AO308" s="292">
        <f t="shared" si="214"/>
        <v>7.216551812425247</v>
      </c>
      <c r="AP308" s="292">
        <f t="shared" si="214"/>
        <v>7.2165116063651213</v>
      </c>
      <c r="AQ308" s="292">
        <f t="shared" si="214"/>
        <v>7.2162838451767666</v>
      </c>
      <c r="AR308" s="292">
        <f t="shared" si="214"/>
        <v>7.2149949318174791</v>
      </c>
      <c r="AS308" s="292">
        <f t="shared" si="214"/>
        <v>7.2077425602677545</v>
      </c>
      <c r="AT308" s="292">
        <f t="shared" si="214"/>
        <v>7.1681600450829306</v>
      </c>
      <c r="AU308" s="292">
        <f t="shared" si="203"/>
        <v>6.9782373925738685</v>
      </c>
    </row>
    <row r="309" spans="1:47" s="292" customFormat="1" ht="12.95" customHeight="1" x14ac:dyDescent="0.2">
      <c r="A309" s="284" t="s">
        <v>1783</v>
      </c>
      <c r="B309" s="285" t="s">
        <v>32</v>
      </c>
      <c r="C309" s="290">
        <v>59313.012699999847</v>
      </c>
      <c r="D309" s="289" t="s">
        <v>1204</v>
      </c>
      <c r="E309" s="44">
        <f t="shared" si="190"/>
        <v>45953.620941266192</v>
      </c>
      <c r="F309" s="292">
        <f t="shared" si="191"/>
        <v>45953.5</v>
      </c>
      <c r="G309" s="292">
        <f t="shared" si="211"/>
        <v>5.2047939840122126E-2</v>
      </c>
      <c r="K309" s="292">
        <f t="shared" si="208"/>
        <v>5.2047939840122126E-2</v>
      </c>
      <c r="O309" s="292">
        <f t="shared" ca="1" si="215"/>
        <v>5.081681644996261E-2</v>
      </c>
      <c r="P309" s="292">
        <f t="shared" si="192"/>
        <v>-8.8542444608565279E-2</v>
      </c>
      <c r="Q309" s="292">
        <f t="shared" si="193"/>
        <v>0.10310316101127105</v>
      </c>
      <c r="R309" s="292">
        <f t="shared" si="194"/>
        <v>1.4560716402705773E-2</v>
      </c>
      <c r="S309" s="377">
        <f t="shared" si="204"/>
        <v>44294.512699999847</v>
      </c>
      <c r="T309" s="294"/>
      <c r="U309" s="292">
        <f t="shared" si="212"/>
        <v>1.405291921046778E-3</v>
      </c>
      <c r="V309" s="292">
        <f t="shared" si="209"/>
        <v>1</v>
      </c>
      <c r="W309" s="292">
        <f t="shared" si="206"/>
        <v>1.405291921046778E-3</v>
      </c>
      <c r="X309" s="247">
        <v>3.8E-3</v>
      </c>
      <c r="Z309" s="292">
        <f t="shared" si="195"/>
        <v>45953.5</v>
      </c>
      <c r="AA309" s="292">
        <f t="shared" si="196"/>
        <v>5.0189497356880809E-2</v>
      </c>
      <c r="AE309" s="292">
        <f t="shared" si="216"/>
        <v>8.7849467218093946E-2</v>
      </c>
      <c r="AF309" s="292">
        <f t="shared" si="207"/>
        <v>1.8584424832413168E-3</v>
      </c>
      <c r="AG309" s="292">
        <f t="shared" si="213"/>
        <v>3.4538084635161524E-6</v>
      </c>
      <c r="AH309" s="292">
        <f t="shared" si="197"/>
        <v>-3.5801527377971813E-2</v>
      </c>
      <c r="AI309" s="292">
        <f t="shared" si="198"/>
        <v>1.1075186396135803</v>
      </c>
      <c r="AJ309" s="292">
        <f t="shared" si="199"/>
        <v>-0.32526720681678373</v>
      </c>
      <c r="AK309" s="292">
        <f t="shared" si="200"/>
        <v>0.27637981195554395</v>
      </c>
      <c r="AL309" s="292">
        <f t="shared" si="201"/>
        <v>1.1997868654390214</v>
      </c>
      <c r="AM309" s="292">
        <f t="shared" si="202"/>
        <v>0.68398037437763115</v>
      </c>
      <c r="AN309" s="292">
        <f t="shared" si="214"/>
        <v>7.2165589086074311</v>
      </c>
      <c r="AO309" s="292">
        <f t="shared" si="214"/>
        <v>7.216551812425247</v>
      </c>
      <c r="AP309" s="292">
        <f t="shared" si="214"/>
        <v>7.2165116063651213</v>
      </c>
      <c r="AQ309" s="292">
        <f t="shared" si="214"/>
        <v>7.2162838451767666</v>
      </c>
      <c r="AR309" s="292">
        <f t="shared" si="214"/>
        <v>7.2149949318174791</v>
      </c>
      <c r="AS309" s="292">
        <f t="shared" si="214"/>
        <v>7.2077425602677545</v>
      </c>
      <c r="AT309" s="292">
        <f t="shared" si="214"/>
        <v>7.1681600450829306</v>
      </c>
      <c r="AU309" s="292">
        <f t="shared" si="203"/>
        <v>6.9782373925738685</v>
      </c>
    </row>
    <row r="310" spans="1:47" s="292" customFormat="1" ht="12.95" customHeight="1" x14ac:dyDescent="0.2">
      <c r="A310" s="284" t="s">
        <v>1783</v>
      </c>
      <c r="B310" s="285" t="s">
        <v>32</v>
      </c>
      <c r="C310" s="290">
        <v>59326.353800000157</v>
      </c>
      <c r="D310" s="289" t="s">
        <v>1781</v>
      </c>
      <c r="E310" s="44">
        <f t="shared" si="190"/>
        <v>45984.621006422101</v>
      </c>
      <c r="F310" s="292">
        <f t="shared" si="191"/>
        <v>45984.5</v>
      </c>
      <c r="G310" s="292">
        <f t="shared" si="211"/>
        <v>5.207598015840631E-2</v>
      </c>
      <c r="K310" s="292">
        <f t="shared" si="208"/>
        <v>5.207598015840631E-2</v>
      </c>
      <c r="O310" s="292">
        <f t="shared" ca="1" si="215"/>
        <v>5.1084588342597437E-2</v>
      </c>
      <c r="P310" s="292">
        <f t="shared" si="192"/>
        <v>-8.8556236024606341E-2</v>
      </c>
      <c r="Q310" s="292">
        <f t="shared" si="193"/>
        <v>0.10329475556762571</v>
      </c>
      <c r="R310" s="292">
        <f t="shared" si="194"/>
        <v>1.4738519543019371E-2</v>
      </c>
      <c r="S310" s="377">
        <f t="shared" si="204"/>
        <v>44307.853800000157</v>
      </c>
      <c r="T310" s="294"/>
      <c r="U310" s="292">
        <f t="shared" si="212"/>
        <v>1.3940859652055708E-3</v>
      </c>
      <c r="V310" s="292">
        <f t="shared" si="209"/>
        <v>1</v>
      </c>
      <c r="W310" s="292">
        <f t="shared" si="206"/>
        <v>1.3940859652055708E-3</v>
      </c>
      <c r="X310" s="247">
        <v>3.8E-3</v>
      </c>
      <c r="Z310" s="292">
        <f t="shared" si="195"/>
        <v>45984.5</v>
      </c>
      <c r="AA310" s="292">
        <f t="shared" si="196"/>
        <v>5.0478295203384344E-2</v>
      </c>
      <c r="AE310" s="292">
        <f t="shared" si="216"/>
        <v>8.7729101199165896E-2</v>
      </c>
      <c r="AF310" s="292">
        <f t="shared" si="207"/>
        <v>1.5976849550219663E-3</v>
      </c>
      <c r="AG310" s="292">
        <f t="shared" si="213"/>
        <v>2.5525972155035425E-6</v>
      </c>
      <c r="AH310" s="292">
        <f t="shared" si="197"/>
        <v>-3.5653121040759586E-2</v>
      </c>
      <c r="AI310" s="292">
        <f t="shared" si="198"/>
        <v>1.1066113478812756</v>
      </c>
      <c r="AJ310" s="292">
        <f t="shared" si="199"/>
        <v>-0.32216317478012274</v>
      </c>
      <c r="AK310" s="292">
        <f t="shared" si="200"/>
        <v>0.27673105865420028</v>
      </c>
      <c r="AL310" s="292">
        <f t="shared" si="201"/>
        <v>1.2030675491744465</v>
      </c>
      <c r="AM310" s="292">
        <f t="shared" si="202"/>
        <v>0.68639082258356376</v>
      </c>
      <c r="AN310" s="292">
        <f t="shared" si="214"/>
        <v>7.21938900674935</v>
      </c>
      <c r="AO310" s="292">
        <f t="shared" si="214"/>
        <v>7.219382042961251</v>
      </c>
      <c r="AP310" s="292">
        <f t="shared" si="214"/>
        <v>7.2193424354906419</v>
      </c>
      <c r="AQ310" s="292">
        <f t="shared" si="214"/>
        <v>7.2191172032451805</v>
      </c>
      <c r="AR310" s="292">
        <f t="shared" si="214"/>
        <v>7.2178377020305362</v>
      </c>
      <c r="AS310" s="292">
        <f t="shared" si="214"/>
        <v>7.2106106946492758</v>
      </c>
      <c r="AT310" s="292">
        <f t="shared" si="214"/>
        <v>7.1710221095349267</v>
      </c>
      <c r="AU310" s="292">
        <f t="shared" si="203"/>
        <v>6.9805689369475719</v>
      </c>
    </row>
    <row r="311" spans="1:47" s="292" customFormat="1" ht="12.95" customHeight="1" x14ac:dyDescent="0.2">
      <c r="A311" s="284" t="s">
        <v>1783</v>
      </c>
      <c r="B311" s="285" t="s">
        <v>32</v>
      </c>
      <c r="C311" s="290">
        <v>59329.365699999966</v>
      </c>
      <c r="D311" s="289" t="s">
        <v>1781</v>
      </c>
      <c r="E311" s="44">
        <f t="shared" si="190"/>
        <v>45991.619611952003</v>
      </c>
      <c r="F311" s="292">
        <f t="shared" si="191"/>
        <v>45991.5</v>
      </c>
      <c r="G311" s="292">
        <f t="shared" si="211"/>
        <v>5.1475859960191883E-2</v>
      </c>
      <c r="K311" s="292">
        <f t="shared" si="208"/>
        <v>5.1475859960191883E-2</v>
      </c>
      <c r="O311" s="292">
        <f t="shared" ca="1" si="215"/>
        <v>5.1145052963515014E-2</v>
      </c>
      <c r="P311" s="292">
        <f t="shared" si="192"/>
        <v>-8.8559306023970982E-2</v>
      </c>
      <c r="Q311" s="292">
        <f t="shared" si="193"/>
        <v>0.10333803533343126</v>
      </c>
      <c r="R311" s="292">
        <f t="shared" si="194"/>
        <v>1.4778729309460281E-2</v>
      </c>
      <c r="S311" s="377">
        <f t="shared" si="204"/>
        <v>44310.865699999966</v>
      </c>
      <c r="T311" s="294"/>
      <c r="U311" s="292">
        <f t="shared" si="212"/>
        <v>1.3466793979968648E-3</v>
      </c>
      <c r="V311" s="292">
        <f t="shared" si="209"/>
        <v>1</v>
      </c>
      <c r="W311" s="292">
        <f t="shared" si="206"/>
        <v>1.3466793979968648E-3</v>
      </c>
      <c r="X311" s="247">
        <v>3.8E-3</v>
      </c>
      <c r="Z311" s="292">
        <f t="shared" si="195"/>
        <v>45991.5</v>
      </c>
      <c r="AA311" s="292">
        <f t="shared" si="196"/>
        <v>5.0543541964640643E-2</v>
      </c>
      <c r="AE311" s="292">
        <f t="shared" si="216"/>
        <v>8.7095447187769959E-2</v>
      </c>
      <c r="AF311" s="292">
        <f t="shared" si="207"/>
        <v>9.3231799555124062E-4</v>
      </c>
      <c r="AG311" s="292">
        <f t="shared" si="213"/>
        <v>8.6921684482868313E-7</v>
      </c>
      <c r="AH311" s="292">
        <f t="shared" si="197"/>
        <v>-3.5619587227578076E-2</v>
      </c>
      <c r="AI311" s="292">
        <f t="shared" si="198"/>
        <v>1.1064065223725896</v>
      </c>
      <c r="AJ311" s="292">
        <f t="shared" si="199"/>
        <v>-0.32146248783844161</v>
      </c>
      <c r="AK311" s="292">
        <f t="shared" si="200"/>
        <v>0.2768098811775121</v>
      </c>
      <c r="AL311" s="292">
        <f t="shared" si="201"/>
        <v>1.2038076046413464</v>
      </c>
      <c r="AM311" s="292">
        <f t="shared" si="202"/>
        <v>0.68693532067528906</v>
      </c>
      <c r="AN311" s="292">
        <f t="shared" ref="AN311:AT319" si="217">$AU311+$AB$7*SIN(AO311)</f>
        <v>7.2200277401216022</v>
      </c>
      <c r="AO311" s="292">
        <f t="shared" si="217"/>
        <v>7.2200208060050812</v>
      </c>
      <c r="AP311" s="292">
        <f t="shared" si="217"/>
        <v>7.2199813330358307</v>
      </c>
      <c r="AQ311" s="292">
        <f t="shared" si="217"/>
        <v>7.2197566706029503</v>
      </c>
      <c r="AR311" s="292">
        <f t="shared" si="217"/>
        <v>7.2184792968210854</v>
      </c>
      <c r="AS311" s="292">
        <f t="shared" si="217"/>
        <v>7.2112580504858004</v>
      </c>
      <c r="AT311" s="292">
        <f t="shared" si="217"/>
        <v>7.1716682389700495</v>
      </c>
      <c r="AU311" s="292">
        <f t="shared" si="203"/>
        <v>6.981095414709376</v>
      </c>
    </row>
    <row r="312" spans="1:47" s="292" customFormat="1" ht="12.95" customHeight="1" x14ac:dyDescent="0.2">
      <c r="A312" s="284" t="s">
        <v>1783</v>
      </c>
      <c r="B312" s="285" t="s">
        <v>32</v>
      </c>
      <c r="C312" s="290">
        <v>59343.351400000043</v>
      </c>
      <c r="D312" s="289" t="s">
        <v>1781</v>
      </c>
      <c r="E312" s="44">
        <f t="shared" si="190"/>
        <v>46024.117502773843</v>
      </c>
      <c r="F312" s="292">
        <f t="shared" si="191"/>
        <v>46024</v>
      </c>
      <c r="G312" s="292">
        <f t="shared" si="211"/>
        <v>5.0568160040711518E-2</v>
      </c>
      <c r="K312" s="292">
        <f t="shared" si="208"/>
        <v>5.0568160040711518E-2</v>
      </c>
      <c r="O312" s="292">
        <f t="shared" ca="1" si="215"/>
        <v>5.1425781560632211E-2</v>
      </c>
      <c r="P312" s="292">
        <f t="shared" si="192"/>
        <v>-8.8573346294509997E-2</v>
      </c>
      <c r="Q312" s="292">
        <f t="shared" si="193"/>
        <v>0.10353905663245661</v>
      </c>
      <c r="R312" s="292">
        <f t="shared" si="194"/>
        <v>1.4965710337946608E-2</v>
      </c>
      <c r="S312" s="377">
        <f t="shared" si="204"/>
        <v>44324.851400000043</v>
      </c>
      <c r="T312" s="294"/>
      <c r="U312" s="292">
        <f t="shared" si="212"/>
        <v>1.2675344248379052E-3</v>
      </c>
      <c r="V312" s="292">
        <f t="shared" si="209"/>
        <v>1</v>
      </c>
      <c r="W312" s="292">
        <f t="shared" si="206"/>
        <v>1.2675344248379052E-3</v>
      </c>
      <c r="X312" s="247">
        <v>3.8E-3</v>
      </c>
      <c r="Z312" s="292">
        <f t="shared" si="195"/>
        <v>46024</v>
      </c>
      <c r="AA312" s="292">
        <f t="shared" si="196"/>
        <v>5.0846638172883853E-2</v>
      </c>
      <c r="AE312" s="292">
        <f t="shared" si="216"/>
        <v>8.6031945921372616E-2</v>
      </c>
      <c r="AF312" s="292">
        <f t="shared" si="207"/>
        <v>-2.7847813217233425E-4</v>
      </c>
      <c r="AG312" s="292">
        <f t="shared" si="213"/>
        <v>7.7550070098192062E-8</v>
      </c>
      <c r="AH312" s="292">
        <f t="shared" si="197"/>
        <v>-3.5463785880661104E-2</v>
      </c>
      <c r="AI312" s="292">
        <f t="shared" si="198"/>
        <v>1.1054557796248479</v>
      </c>
      <c r="AJ312" s="292">
        <f t="shared" si="199"/>
        <v>-0.31821039958737596</v>
      </c>
      <c r="AK312" s="292">
        <f t="shared" si="200"/>
        <v>0.27717347792429986</v>
      </c>
      <c r="AL312" s="292">
        <f t="shared" si="201"/>
        <v>1.2072399886605014</v>
      </c>
      <c r="AM312" s="292">
        <f t="shared" si="202"/>
        <v>0.68946433357053516</v>
      </c>
      <c r="AN312" s="292">
        <f t="shared" si="217"/>
        <v>7.222991738955046</v>
      </c>
      <c r="AO312" s="292">
        <f t="shared" si="217"/>
        <v>7.2229849415199885</v>
      </c>
      <c r="AP312" s="292">
        <f t="shared" si="217"/>
        <v>7.2229460897993061</v>
      </c>
      <c r="AQ312" s="292">
        <f t="shared" si="217"/>
        <v>7.2227240668174506</v>
      </c>
      <c r="AR312" s="292">
        <f t="shared" si="217"/>
        <v>7.221456580048371</v>
      </c>
      <c r="AS312" s="292">
        <f t="shared" si="217"/>
        <v>7.2142622426174228</v>
      </c>
      <c r="AT312" s="292">
        <f t="shared" si="217"/>
        <v>7.1746674331548661</v>
      </c>
      <c r="AU312" s="292">
        <f t="shared" si="203"/>
        <v>6.9835397757463227</v>
      </c>
    </row>
    <row r="313" spans="1:47" s="292" customFormat="1" ht="12.95" customHeight="1" x14ac:dyDescent="0.2">
      <c r="A313" s="328" t="s">
        <v>1787</v>
      </c>
      <c r="B313" s="329" t="s">
        <v>30</v>
      </c>
      <c r="C313" s="291">
        <v>59606.092399999965</v>
      </c>
      <c r="D313" s="247"/>
      <c r="E313" s="44">
        <f t="shared" si="190"/>
        <v>46634.635984678316</v>
      </c>
      <c r="F313" s="292">
        <f t="shared" si="191"/>
        <v>46634.5</v>
      </c>
      <c r="G313" s="292">
        <f t="shared" si="211"/>
        <v>5.852197996864561E-2</v>
      </c>
      <c r="K313" s="292">
        <f t="shared" si="208"/>
        <v>5.852197996864561E-2</v>
      </c>
      <c r="O313" s="292">
        <f t="shared" ca="1" si="215"/>
        <v>5.6699160284941374E-2</v>
      </c>
      <c r="P313" s="292">
        <f t="shared" si="192"/>
        <v>-8.8771803135674093E-2</v>
      </c>
      <c r="Q313" s="292">
        <f t="shared" si="193"/>
        <v>0.1073394832598011</v>
      </c>
      <c r="R313" s="292">
        <f t="shared" si="194"/>
        <v>1.8567680124127003E-2</v>
      </c>
      <c r="S313" s="377">
        <f t="shared" si="204"/>
        <v>44587.592399999965</v>
      </c>
      <c r="T313" s="294"/>
      <c r="U313" s="292">
        <f t="shared" si="212"/>
        <v>1.5963460760656995E-3</v>
      </c>
      <c r="V313" s="292">
        <f t="shared" si="209"/>
        <v>1</v>
      </c>
      <c r="W313" s="292">
        <f t="shared" si="206"/>
        <v>1.5963460760656995E-3</v>
      </c>
      <c r="X313" s="247">
        <v>3.8E-3</v>
      </c>
      <c r="Z313" s="292">
        <f t="shared" si="195"/>
        <v>46634.5</v>
      </c>
      <c r="AA313" s="292">
        <f t="shared" si="196"/>
        <v>5.6588001015005739E-2</v>
      </c>
      <c r="AE313" s="292">
        <f t="shared" si="216"/>
        <v>9.102845744207988E-2</v>
      </c>
      <c r="AF313" s="292">
        <f t="shared" si="207"/>
        <v>1.9339789536398713E-3</v>
      </c>
      <c r="AG313" s="292">
        <f t="shared" si="213"/>
        <v>3.7402745931219715E-6</v>
      </c>
      <c r="AH313" s="292">
        <f t="shared" si="197"/>
        <v>-3.2506477473434277E-2</v>
      </c>
      <c r="AI313" s="292">
        <f t="shared" si="198"/>
        <v>1.0876860852539245</v>
      </c>
      <c r="AJ313" s="292">
        <f t="shared" si="199"/>
        <v>-0.25751779785505935</v>
      </c>
      <c r="AK313" s="292">
        <f t="shared" si="200"/>
        <v>0.28329703276557322</v>
      </c>
      <c r="AL313" s="292">
        <f t="shared" si="201"/>
        <v>1.2706286721406199</v>
      </c>
      <c r="AM313" s="292">
        <f t="shared" si="202"/>
        <v>0.73728594885872867</v>
      </c>
      <c r="AN313" s="292">
        <f t="shared" si="217"/>
        <v>7.2781971894400392</v>
      </c>
      <c r="AO313" s="292">
        <f t="shared" si="217"/>
        <v>7.2781926350204769</v>
      </c>
      <c r="AP313" s="292">
        <f t="shared" si="217"/>
        <v>7.2781644304087374</v>
      </c>
      <c r="AQ313" s="292">
        <f t="shared" si="217"/>
        <v>7.2779897921574177</v>
      </c>
      <c r="AR313" s="292">
        <f t="shared" si="217"/>
        <v>7.2769095048770938</v>
      </c>
      <c r="AS313" s="292">
        <f t="shared" si="217"/>
        <v>7.2702663941414052</v>
      </c>
      <c r="AT313" s="292">
        <f t="shared" si="217"/>
        <v>7.2307903257510606</v>
      </c>
      <c r="AU313" s="292">
        <f t="shared" si="203"/>
        <v>7.029456157686516</v>
      </c>
    </row>
    <row r="314" spans="1:47" s="292" customFormat="1" ht="12.95" customHeight="1" x14ac:dyDescent="0.2">
      <c r="A314" s="328" t="s">
        <v>1787</v>
      </c>
      <c r="B314" s="329" t="s">
        <v>32</v>
      </c>
      <c r="C314" s="291">
        <v>59616.206999999937</v>
      </c>
      <c r="D314" s="247"/>
      <c r="E314" s="44">
        <f t="shared" si="190"/>
        <v>46658.138788721291</v>
      </c>
      <c r="F314" s="292">
        <f t="shared" si="191"/>
        <v>46658</v>
      </c>
      <c r="G314" s="292">
        <f t="shared" si="211"/>
        <v>5.9728719934355468E-2</v>
      </c>
      <c r="K314" s="292">
        <f t="shared" si="208"/>
        <v>5.9728719934355468E-2</v>
      </c>
      <c r="O314" s="292">
        <f t="shared" ca="1" si="215"/>
        <v>5.6902148655164575E-2</v>
      </c>
      <c r="P314" s="292">
        <f t="shared" si="192"/>
        <v>-8.8776962504349619E-2</v>
      </c>
      <c r="Q314" s="292">
        <f t="shared" si="193"/>
        <v>0.10748669623176811</v>
      </c>
      <c r="R314" s="292">
        <f t="shared" si="194"/>
        <v>1.8709733727418493E-2</v>
      </c>
      <c r="S314" s="377">
        <f t="shared" si="204"/>
        <v>44597.706999999937</v>
      </c>
      <c r="T314" s="294"/>
      <c r="U314" s="292">
        <f t="shared" si="212"/>
        <v>1.6825572294448857E-3</v>
      </c>
      <c r="V314" s="292">
        <f t="shared" si="209"/>
        <v>1</v>
      </c>
      <c r="W314" s="292">
        <f t="shared" si="206"/>
        <v>1.6825572294448857E-3</v>
      </c>
      <c r="X314" s="247">
        <v>3.8E-3</v>
      </c>
      <c r="Z314" s="292">
        <f t="shared" si="195"/>
        <v>46658</v>
      </c>
      <c r="AA314" s="292">
        <f t="shared" si="196"/>
        <v>5.6810719854794862E-2</v>
      </c>
      <c r="AE314" s="292">
        <f t="shared" si="216"/>
        <v>9.2120297227210823E-2</v>
      </c>
      <c r="AF314" s="292">
        <f t="shared" si="207"/>
        <v>2.9180000795606051E-3</v>
      </c>
      <c r="AG314" s="292">
        <f t="shared" si="213"/>
        <v>8.5147244643156983E-6</v>
      </c>
      <c r="AH314" s="292">
        <f t="shared" si="197"/>
        <v>-3.2391577292855363E-2</v>
      </c>
      <c r="AI314" s="292">
        <f t="shared" si="198"/>
        <v>1.0870061602142878</v>
      </c>
      <c r="AJ314" s="292">
        <f t="shared" si="199"/>
        <v>-0.25519881946077178</v>
      </c>
      <c r="AK314" s="292">
        <f t="shared" si="200"/>
        <v>0.28350658970419457</v>
      </c>
      <c r="AL314" s="292">
        <f t="shared" si="201"/>
        <v>1.2730278265798245</v>
      </c>
      <c r="AM314" s="292">
        <f t="shared" si="202"/>
        <v>0.73913924494561611</v>
      </c>
      <c r="AN314" s="292">
        <f t="shared" si="217"/>
        <v>7.2803043646819576</v>
      </c>
      <c r="AO314" s="292">
        <f t="shared" si="217"/>
        <v>7.2802998846075555</v>
      </c>
      <c r="AP314" s="292">
        <f t="shared" si="217"/>
        <v>7.2802720499800966</v>
      </c>
      <c r="AQ314" s="292">
        <f t="shared" si="217"/>
        <v>7.280099140760937</v>
      </c>
      <c r="AR314" s="292">
        <f t="shared" si="217"/>
        <v>7.2790260595714278</v>
      </c>
      <c r="AS314" s="292">
        <f t="shared" si="217"/>
        <v>7.2724057630169288</v>
      </c>
      <c r="AT314" s="292">
        <f t="shared" si="217"/>
        <v>7.232942318711439</v>
      </c>
      <c r="AU314" s="292">
        <f t="shared" si="203"/>
        <v>7.0312236187440007</v>
      </c>
    </row>
    <row r="315" spans="1:47" s="292" customFormat="1" ht="12.95" customHeight="1" x14ac:dyDescent="0.2">
      <c r="A315" s="328" t="s">
        <v>1787</v>
      </c>
      <c r="B315" s="329" t="s">
        <v>30</v>
      </c>
      <c r="C315" s="291">
        <v>59617.280999999959</v>
      </c>
      <c r="D315" s="247"/>
      <c r="E315" s="44">
        <f t="shared" si="190"/>
        <v>46660.634390281688</v>
      </c>
      <c r="F315" s="292">
        <f t="shared" si="191"/>
        <v>46660.5</v>
      </c>
      <c r="G315" s="292">
        <f t="shared" si="211"/>
        <v>5.7835819956380874E-2</v>
      </c>
      <c r="K315" s="292">
        <f t="shared" si="208"/>
        <v>5.7835819956380874E-2</v>
      </c>
      <c r="O315" s="292">
        <f t="shared" ca="1" si="215"/>
        <v>5.6923743162635154E-2</v>
      </c>
      <c r="P315" s="292">
        <f t="shared" si="192"/>
        <v>-8.8777500547555843E-2</v>
      </c>
      <c r="Q315" s="292">
        <f t="shared" si="193"/>
        <v>0.10750236121302834</v>
      </c>
      <c r="R315" s="292">
        <f t="shared" si="194"/>
        <v>1.8724860665472493E-2</v>
      </c>
      <c r="S315" s="377">
        <f t="shared" si="204"/>
        <v>44598.780999999959</v>
      </c>
      <c r="T315" s="294"/>
      <c r="U315" s="292">
        <f t="shared" si="212"/>
        <v>1.5296671366550926E-3</v>
      </c>
      <c r="V315" s="292">
        <f t="shared" si="209"/>
        <v>1</v>
      </c>
      <c r="W315" s="292">
        <f t="shared" si="206"/>
        <v>1.5296671366550926E-3</v>
      </c>
      <c r="X315" s="247">
        <v>3.8E-3</v>
      </c>
      <c r="Z315" s="292">
        <f t="shared" si="195"/>
        <v>46660.5</v>
      </c>
      <c r="AA315" s="292">
        <f t="shared" si="196"/>
        <v>5.6834420433830302E-2</v>
      </c>
      <c r="AE315" s="292">
        <f t="shared" si="216"/>
        <v>9.0215169584574414E-2</v>
      </c>
      <c r="AF315" s="292">
        <f t="shared" si="207"/>
        <v>1.0013995225505723E-3</v>
      </c>
      <c r="AG315" s="292">
        <f t="shared" si="213"/>
        <v>1.0028010037645142E-6</v>
      </c>
      <c r="AH315" s="292">
        <f t="shared" si="197"/>
        <v>-3.2379349628193541E-2</v>
      </c>
      <c r="AI315" s="292">
        <f t="shared" si="198"/>
        <v>1.0869338482797748</v>
      </c>
      <c r="AJ315" s="292">
        <f t="shared" si="199"/>
        <v>-0.25495220366912702</v>
      </c>
      <c r="AK315" s="292">
        <f t="shared" si="200"/>
        <v>0.2835287716338607</v>
      </c>
      <c r="AL315" s="292">
        <f t="shared" si="201"/>
        <v>1.2732828792239852</v>
      </c>
      <c r="AM315" s="292">
        <f t="shared" si="202"/>
        <v>0.7393364609087294</v>
      </c>
      <c r="AN315" s="292">
        <f t="shared" si="217"/>
        <v>7.2805284547110425</v>
      </c>
      <c r="AO315" s="292">
        <f t="shared" si="217"/>
        <v>7.2805239824950911</v>
      </c>
      <c r="AP315" s="292">
        <f t="shared" si="217"/>
        <v>7.2804961870511677</v>
      </c>
      <c r="AQ315" s="292">
        <f t="shared" si="217"/>
        <v>7.2803234613140981</v>
      </c>
      <c r="AR315" s="292">
        <f t="shared" si="217"/>
        <v>7.2792511465055041</v>
      </c>
      <c r="AS315" s="292">
        <f t="shared" si="217"/>
        <v>7.2726332833553551</v>
      </c>
      <c r="AT315" s="292">
        <f t="shared" si="217"/>
        <v>7.2331712170692137</v>
      </c>
      <c r="AU315" s="292">
        <f t="shared" si="203"/>
        <v>7.0314116465160739</v>
      </c>
    </row>
    <row r="316" spans="1:47" s="292" customFormat="1" ht="12.95" customHeight="1" x14ac:dyDescent="0.2">
      <c r="A316" s="328" t="s">
        <v>1787</v>
      </c>
      <c r="B316" s="329" t="s">
        <v>30</v>
      </c>
      <c r="C316" s="291">
        <v>59628.042299999855</v>
      </c>
      <c r="D316" s="247"/>
      <c r="E316" s="44">
        <f t="shared" si="190"/>
        <v>46685.639899658818</v>
      </c>
      <c r="F316" s="292">
        <f t="shared" si="191"/>
        <v>46685.5</v>
      </c>
      <c r="G316" s="292">
        <f t="shared" si="211"/>
        <v>6.0206819849554449E-2</v>
      </c>
      <c r="K316" s="292">
        <f t="shared" si="208"/>
        <v>6.0206819849554449E-2</v>
      </c>
      <c r="O316" s="292">
        <f t="shared" ca="1" si="215"/>
        <v>5.7139688237340669E-2</v>
      </c>
      <c r="P316" s="292">
        <f t="shared" si="192"/>
        <v>-8.8782766471228833E-2</v>
      </c>
      <c r="Q316" s="292">
        <f t="shared" si="193"/>
        <v>0.10765905361673818</v>
      </c>
      <c r="R316" s="292">
        <f t="shared" si="194"/>
        <v>1.8876287145509346E-2</v>
      </c>
      <c r="S316" s="377">
        <f t="shared" si="204"/>
        <v>44609.542299999855</v>
      </c>
      <c r="T316" s="294"/>
      <c r="U316" s="292">
        <f t="shared" si="212"/>
        <v>1.7082129336001418E-3</v>
      </c>
      <c r="V316" s="292">
        <f t="shared" si="209"/>
        <v>1</v>
      </c>
      <c r="W316" s="292">
        <f t="shared" si="206"/>
        <v>1.7082129336001418E-3</v>
      </c>
      <c r="X316" s="247">
        <v>3.8E-3</v>
      </c>
      <c r="Z316" s="292">
        <f t="shared" si="195"/>
        <v>46685.5</v>
      </c>
      <c r="AA316" s="292">
        <f t="shared" si="196"/>
        <v>5.7071500832044812E-2</v>
      </c>
      <c r="AE316" s="292">
        <f t="shared" si="216"/>
        <v>9.2463848306628765E-2</v>
      </c>
      <c r="AF316" s="292">
        <f t="shared" si="207"/>
        <v>3.1353190175096371E-3</v>
      </c>
      <c r="AG316" s="292">
        <f t="shared" si="213"/>
        <v>9.8302253415575957E-6</v>
      </c>
      <c r="AH316" s="292">
        <f t="shared" si="197"/>
        <v>-3.2257028457074323E-2</v>
      </c>
      <c r="AI316" s="292">
        <f t="shared" si="198"/>
        <v>1.0862109481028472</v>
      </c>
      <c r="AJ316" s="292">
        <f t="shared" si="199"/>
        <v>-0.25248694159705448</v>
      </c>
      <c r="AK316" s="292">
        <f t="shared" si="200"/>
        <v>0.28374941541463128</v>
      </c>
      <c r="AL316" s="292">
        <f t="shared" si="201"/>
        <v>1.2758315398357341</v>
      </c>
      <c r="AM316" s="292">
        <f t="shared" si="202"/>
        <v>0.74130922333403038</v>
      </c>
      <c r="AN316" s="292">
        <f t="shared" si="217"/>
        <v>7.2827685350700593</v>
      </c>
      <c r="AO316" s="292">
        <f t="shared" si="217"/>
        <v>7.2827641409050967</v>
      </c>
      <c r="AP316" s="292">
        <f t="shared" si="217"/>
        <v>7.2827367354288945</v>
      </c>
      <c r="AQ316" s="292">
        <f t="shared" si="217"/>
        <v>7.282565839641328</v>
      </c>
      <c r="AR316" s="292">
        <f t="shared" si="217"/>
        <v>7.2815011860828038</v>
      </c>
      <c r="AS316" s="292">
        <f t="shared" si="217"/>
        <v>7.274907723769644</v>
      </c>
      <c r="AT316" s="292">
        <f t="shared" si="217"/>
        <v>7.235459808088315</v>
      </c>
      <c r="AU316" s="292">
        <f t="shared" si="203"/>
        <v>7.0332919242368028</v>
      </c>
    </row>
    <row r="317" spans="1:47" s="292" customFormat="1" ht="12.95" customHeight="1" x14ac:dyDescent="0.2">
      <c r="A317" s="284" t="s">
        <v>1786</v>
      </c>
      <c r="B317" s="285" t="s">
        <v>32</v>
      </c>
      <c r="C317" s="290">
        <v>59637.509299999998</v>
      </c>
      <c r="D317" s="289">
        <v>5.0000000000000001E-4</v>
      </c>
      <c r="E317" s="44">
        <f t="shared" si="190"/>
        <v>46707.637907081633</v>
      </c>
      <c r="F317" s="292">
        <f t="shared" si="191"/>
        <v>46707.5</v>
      </c>
      <c r="G317" s="292">
        <f t="shared" si="211"/>
        <v>5.9349299997847993E-2</v>
      </c>
      <c r="K317" s="292">
        <f t="shared" si="208"/>
        <v>5.9349299997847993E-2</v>
      </c>
      <c r="O317" s="292">
        <f t="shared" ca="1" si="215"/>
        <v>5.7329719903081555E-2</v>
      </c>
      <c r="P317" s="292">
        <f t="shared" si="192"/>
        <v>-8.8787228256753517E-2</v>
      </c>
      <c r="Q317" s="292">
        <f t="shared" si="193"/>
        <v>0.1077970069890288</v>
      </c>
      <c r="R317" s="292">
        <f t="shared" si="194"/>
        <v>1.9009778732275287E-2</v>
      </c>
      <c r="S317" s="377">
        <f t="shared" si="204"/>
        <v>44619.009299999998</v>
      </c>
      <c r="T317" s="294"/>
      <c r="U317" s="292">
        <f t="shared" si="212"/>
        <v>1.6272769759355925E-3</v>
      </c>
      <c r="V317" s="292">
        <f t="shared" si="209"/>
        <v>1</v>
      </c>
      <c r="W317" s="292">
        <f t="shared" si="206"/>
        <v>1.6272769759355925E-3</v>
      </c>
      <c r="X317" s="247">
        <v>3.8E-3</v>
      </c>
      <c r="Z317" s="292">
        <f t="shared" si="195"/>
        <v>46707.5</v>
      </c>
      <c r="AA317" s="292">
        <f t="shared" si="196"/>
        <v>5.7280243305787959E-2</v>
      </c>
      <c r="AE317" s="292">
        <f t="shared" si="216"/>
        <v>9.1498619346395235E-2</v>
      </c>
      <c r="AF317" s="292">
        <f t="shared" si="207"/>
        <v>2.069056692060034E-3</v>
      </c>
      <c r="AG317" s="292">
        <f t="shared" si="213"/>
        <v>4.2809955949584102E-6</v>
      </c>
      <c r="AH317" s="292">
        <f t="shared" si="197"/>
        <v>-3.2149319348547242E-2</v>
      </c>
      <c r="AI317" s="292">
        <f t="shared" si="198"/>
        <v>1.085575128720105</v>
      </c>
      <c r="AJ317" s="292">
        <f t="shared" si="199"/>
        <v>-0.25031886845770562</v>
      </c>
      <c r="AK317" s="292">
        <f t="shared" si="200"/>
        <v>0.28394181739482172</v>
      </c>
      <c r="AL317" s="292">
        <f t="shared" si="201"/>
        <v>1.2780715572259418</v>
      </c>
      <c r="AM317" s="292">
        <f t="shared" si="202"/>
        <v>0.74304616375641819</v>
      </c>
      <c r="AN317" s="292">
        <f t="shared" si="217"/>
        <v>7.2847385730612872</v>
      </c>
      <c r="AO317" s="292">
        <f t="shared" si="217"/>
        <v>7.2847342467813716</v>
      </c>
      <c r="AP317" s="292">
        <f t="shared" si="217"/>
        <v>7.2847071816668034</v>
      </c>
      <c r="AQ317" s="292">
        <f t="shared" si="217"/>
        <v>7.2845378888615384</v>
      </c>
      <c r="AR317" s="292">
        <f t="shared" si="217"/>
        <v>7.2834799730857478</v>
      </c>
      <c r="AS317" s="292">
        <f t="shared" si="217"/>
        <v>7.276908083212148</v>
      </c>
      <c r="AT317" s="292">
        <f t="shared" si="217"/>
        <v>7.2374731769890772</v>
      </c>
      <c r="AU317" s="292">
        <f t="shared" si="203"/>
        <v>7.0349465686310442</v>
      </c>
    </row>
    <row r="318" spans="1:47" s="292" customFormat="1" ht="12.95" customHeight="1" x14ac:dyDescent="0.2">
      <c r="A318" s="284" t="s">
        <v>1786</v>
      </c>
      <c r="B318" s="285" t="s">
        <v>32</v>
      </c>
      <c r="C318" s="290">
        <v>59707.443899999998</v>
      </c>
      <c r="D318" s="289">
        <v>1E-4</v>
      </c>
      <c r="E318" s="44">
        <f t="shared" si="190"/>
        <v>46870.141535463234</v>
      </c>
      <c r="F318" s="292">
        <f t="shared" si="191"/>
        <v>46870</v>
      </c>
      <c r="G318" s="292">
        <f t="shared" si="211"/>
        <v>6.0910799998964649E-2</v>
      </c>
      <c r="K318" s="292">
        <f t="shared" si="208"/>
        <v>6.0910799998964649E-2</v>
      </c>
      <c r="O318" s="292">
        <f t="shared" ca="1" si="215"/>
        <v>5.873336288866754E-2</v>
      </c>
      <c r="P318" s="292">
        <f t="shared" si="192"/>
        <v>-8.8815190074729905E-2</v>
      </c>
      <c r="Q318" s="292">
        <f t="shared" si="193"/>
        <v>0.10881783812111767</v>
      </c>
      <c r="R318" s="292">
        <f t="shared" si="194"/>
        <v>2.0002648046387767E-2</v>
      </c>
      <c r="S318" s="377">
        <f t="shared" si="204"/>
        <v>44688.943899999998</v>
      </c>
      <c r="T318" s="294"/>
      <c r="U318" s="292">
        <f t="shared" si="212"/>
        <v>1.6734768961751197E-3</v>
      </c>
      <c r="V318" s="292">
        <f t="shared" si="209"/>
        <v>1</v>
      </c>
      <c r="W318" s="292">
        <f t="shared" si="206"/>
        <v>1.6734768961751197E-3</v>
      </c>
      <c r="X318" s="247">
        <v>3.8E-3</v>
      </c>
      <c r="Z318" s="292">
        <f t="shared" si="195"/>
        <v>46870</v>
      </c>
      <c r="AA318" s="292">
        <f t="shared" si="196"/>
        <v>5.8825271223218401E-2</v>
      </c>
      <c r="AE318" s="292">
        <f t="shared" si="216"/>
        <v>9.2262672512917601E-2</v>
      </c>
      <c r="AF318" s="292">
        <f t="shared" si="207"/>
        <v>2.0855287757462482E-3</v>
      </c>
      <c r="AG318" s="292">
        <f t="shared" si="213"/>
        <v>4.3494302744656451E-6</v>
      </c>
      <c r="AH318" s="292">
        <f t="shared" si="197"/>
        <v>-3.1351872513952952E-2</v>
      </c>
      <c r="AI318" s="292">
        <f t="shared" si="198"/>
        <v>1.0808887636208786</v>
      </c>
      <c r="AJ318" s="292">
        <f t="shared" si="199"/>
        <v>-0.23434527386746276</v>
      </c>
      <c r="AK318" s="292">
        <f t="shared" si="200"/>
        <v>0.28531222588739941</v>
      </c>
      <c r="AL318" s="292">
        <f t="shared" si="201"/>
        <v>1.2945361191850877</v>
      </c>
      <c r="AM318" s="292">
        <f t="shared" si="202"/>
        <v>0.7559025645455133</v>
      </c>
      <c r="AN318" s="292">
        <f t="shared" si="217"/>
        <v>7.2992543039156539</v>
      </c>
      <c r="AO318" s="292">
        <f t="shared" si="217"/>
        <v>7.2992504562014631</v>
      </c>
      <c r="AP318" s="292">
        <f t="shared" si="217"/>
        <v>7.2992258235901479</v>
      </c>
      <c r="AQ318" s="292">
        <f t="shared" si="217"/>
        <v>7.299068151718088</v>
      </c>
      <c r="AR318" s="292">
        <f t="shared" si="217"/>
        <v>7.2980598517257649</v>
      </c>
      <c r="AS318" s="292">
        <f t="shared" si="217"/>
        <v>7.2916501016415571</v>
      </c>
      <c r="AT318" s="292">
        <f t="shared" si="217"/>
        <v>7.2523274135311935</v>
      </c>
      <c r="AU318" s="292">
        <f t="shared" si="203"/>
        <v>7.0471683738157793</v>
      </c>
    </row>
    <row r="319" spans="1:47" s="292" customFormat="1" ht="12.95" customHeight="1" x14ac:dyDescent="0.2">
      <c r="A319" s="328" t="s">
        <v>1787</v>
      </c>
      <c r="B319" s="329" t="s">
        <v>32</v>
      </c>
      <c r="C319" s="291">
        <v>59937.260499999858</v>
      </c>
      <c r="D319" s="247"/>
      <c r="E319" s="44">
        <f t="shared" si="190"/>
        <v>47404.155190539546</v>
      </c>
      <c r="F319" s="292">
        <f t="shared" si="191"/>
        <v>47404</v>
      </c>
      <c r="G319" s="292">
        <f t="shared" si="211"/>
        <v>6.6787359857698902E-2</v>
      </c>
      <c r="K319" s="292">
        <f t="shared" si="208"/>
        <v>6.6787359857698902E-2</v>
      </c>
      <c r="O319" s="292">
        <f t="shared" ca="1" si="215"/>
        <v>6.3345949684377789E-2</v>
      </c>
      <c r="P319" s="292">
        <f t="shared" si="192"/>
        <v>-8.8845095596127646E-2</v>
      </c>
      <c r="Q319" s="292">
        <f t="shared" si="193"/>
        <v>0.11219548765869022</v>
      </c>
      <c r="R319" s="292">
        <f t="shared" si="194"/>
        <v>2.3350392062562578E-2</v>
      </c>
      <c r="S319" s="377">
        <f t="shared" si="204"/>
        <v>44918.760499999858</v>
      </c>
      <c r="T319" s="294"/>
      <c r="U319" s="292">
        <f t="shared" si="212"/>
        <v>1.8867701712357101E-3</v>
      </c>
      <c r="V319" s="292">
        <f t="shared" si="209"/>
        <v>1</v>
      </c>
      <c r="W319" s="292">
        <f t="shared" si="206"/>
        <v>1.8867701712357101E-3</v>
      </c>
      <c r="X319" s="247">
        <v>3.8E-3</v>
      </c>
      <c r="Z319" s="292">
        <f t="shared" si="195"/>
        <v>47404</v>
      </c>
      <c r="AA319" s="292">
        <f t="shared" si="196"/>
        <v>6.39394537291329E-2</v>
      </c>
      <c r="AE319" s="292">
        <f t="shared" si="216"/>
        <v>9.5497991129296855E-2</v>
      </c>
      <c r="AF319" s="292">
        <f t="shared" si="207"/>
        <v>2.8479061285660023E-3</v>
      </c>
      <c r="AG319" s="292">
        <f t="shared" si="213"/>
        <v>8.1105693171237959E-6</v>
      </c>
      <c r="AH319" s="292">
        <f t="shared" si="197"/>
        <v>-2.8710631271597956E-2</v>
      </c>
      <c r="AI319" s="292">
        <f t="shared" si="198"/>
        <v>1.0656282160066286</v>
      </c>
      <c r="AJ319" s="292">
        <f t="shared" si="199"/>
        <v>-0.18240571962844607</v>
      </c>
      <c r="AK319" s="292">
        <f t="shared" si="200"/>
        <v>0.28920407255902209</v>
      </c>
      <c r="AL319" s="292">
        <f t="shared" si="201"/>
        <v>1.3476484854792254</v>
      </c>
      <c r="AM319" s="292">
        <f t="shared" si="202"/>
        <v>0.79849771414126636</v>
      </c>
      <c r="AN319" s="292">
        <f t="shared" si="217"/>
        <v>7.3465151973905636</v>
      </c>
      <c r="AO319" s="292">
        <f t="shared" si="217"/>
        <v>7.3465126547494854</v>
      </c>
      <c r="AP319" s="292">
        <f t="shared" si="217"/>
        <v>7.3464950121155574</v>
      </c>
      <c r="AQ319" s="292">
        <f t="shared" si="217"/>
        <v>7.3463726105135585</v>
      </c>
      <c r="AR319" s="292">
        <f t="shared" si="217"/>
        <v>7.3455241494145413</v>
      </c>
      <c r="AS319" s="292">
        <f t="shared" si="217"/>
        <v>7.3396779093888247</v>
      </c>
      <c r="AT319" s="292">
        <f t="shared" si="217"/>
        <v>7.3009228274094129</v>
      </c>
      <c r="AU319" s="292">
        <f t="shared" si="203"/>
        <v>7.0873311059305433</v>
      </c>
    </row>
    <row r="320" spans="1:47" s="292" customFormat="1" ht="12.95" customHeight="1" x14ac:dyDescent="0.2">
      <c r="A320" s="330" t="s">
        <v>1788</v>
      </c>
      <c r="B320" s="329" t="s">
        <v>30</v>
      </c>
      <c r="C320" s="289">
        <v>60061.421600000001</v>
      </c>
      <c r="D320" s="289">
        <v>2.0000000000000001E-4</v>
      </c>
      <c r="E320" s="44">
        <f t="shared" ref="E320" si="218">+(C320-C$7)/C$8</f>
        <v>47692.66229937943</v>
      </c>
      <c r="F320" s="292">
        <f t="shared" ref="F320" si="219">ROUND(2*E320,0)/2</f>
        <v>47692.5</v>
      </c>
      <c r="G320" s="292">
        <f t="shared" ref="G320" si="220">+C320-(C$7+F320*C$8)</f>
        <v>6.9846700003836304E-2</v>
      </c>
      <c r="K320" s="292">
        <f t="shared" ref="K320" si="221">G320</f>
        <v>6.9846700003836304E-2</v>
      </c>
      <c r="O320" s="292">
        <f t="shared" ref="O320" ca="1" si="222">+C$11+C$12*F320</f>
        <v>6.5837955846479668E-2</v>
      </c>
      <c r="P320" s="292">
        <f t="shared" ref="P320" si="223">H$5*SIN(RADIANS(H$6*F320+H$7))</f>
        <v>-8.8821701809959255E-2</v>
      </c>
      <c r="Q320" s="292">
        <f t="shared" ref="Q320" si="224">+H$2+H$3*$F320+H$4*$F320^2</f>
        <v>0.11403500429461667</v>
      </c>
      <c r="R320" s="292">
        <f t="shared" ref="R320" si="225">P320+Q320</f>
        <v>2.5213302484657418E-2</v>
      </c>
      <c r="S320" s="377">
        <f t="shared" ref="S320" si="226">+C320-15018.5</f>
        <v>45042.921600000001</v>
      </c>
      <c r="T320" s="294"/>
      <c r="U320" s="292">
        <f t="shared" ref="U320" si="227">+(R320-G320)^2</f>
        <v>1.9921401741050441E-3</v>
      </c>
      <c r="V320" s="292">
        <f t="shared" si="209"/>
        <v>1</v>
      </c>
      <c r="W320" s="292">
        <f t="shared" ref="W320" si="228">V320*U320</f>
        <v>1.9921401741050441E-3</v>
      </c>
      <c r="X320" s="247">
        <v>3.8E-3</v>
      </c>
      <c r="Z320" s="292">
        <f t="shared" ref="Z320" si="229">F320</f>
        <v>47692.5</v>
      </c>
      <c r="AA320" s="292">
        <f t="shared" ref="AA320" si="230">AB$3+AB$4*Z320+AB$5*Z320^2+AH320</f>
        <v>6.6723958739450848E-2</v>
      </c>
      <c r="AE320" s="292">
        <f t="shared" ref="AE320" si="231">+G320-AH320</f>
        <v>9.7119246182864744E-2</v>
      </c>
      <c r="AF320" s="292">
        <f t="shared" ref="AF320" si="232">+G320-AA320</f>
        <v>3.1227412643854563E-3</v>
      </c>
      <c r="AG320" s="292">
        <f t="shared" ref="AG320" si="233">+(G320-AA320)^2*V320</f>
        <v>9.7515130042956788E-6</v>
      </c>
      <c r="AH320" s="292">
        <f t="shared" ref="AH320" si="234">$AB$6*($AB$11/AI320*AJ320+$AB$12)</f>
        <v>-2.7272546179028443E-2</v>
      </c>
      <c r="AI320" s="292">
        <f t="shared" ref="AI320" si="235">1+$AB$7*COS(AL320)</f>
        <v>1.0574847260292337</v>
      </c>
      <c r="AJ320" s="292">
        <f t="shared" ref="AJ320" si="236">SIN(AL320+RADIANS($AB$9))</f>
        <v>-0.15473588055075635</v>
      </c>
      <c r="AK320" s="292">
        <f t="shared" ref="AK320" si="237">$AB$7*SIN(AL320)</f>
        <v>0.29093223368042381</v>
      </c>
      <c r="AL320" s="292">
        <f t="shared" ref="AL320" si="238">2*ATAN(AM320)</f>
        <v>1.375721043877796</v>
      </c>
      <c r="AM320" s="292">
        <f t="shared" ref="AM320" si="239">SQRT((1+$AB$7)/(1-$AB$7))*TAN(AN320/2)</f>
        <v>0.82174559281983584</v>
      </c>
      <c r="AN320" s="292">
        <f t="shared" ref="AN320" si="240">$AU320+$AB$7*SIN(AO320)</f>
        <v>7.37177032865422</v>
      </c>
      <c r="AO320" s="292">
        <f t="shared" ref="AO320" si="241">$AU320+$AB$7*SIN(AP320)</f>
        <v>7.3717683360528632</v>
      </c>
      <c r="AP320" s="292">
        <f t="shared" ref="AP320" si="242">$AU320+$AB$7*SIN(AQ320)</f>
        <v>7.3717538473163504</v>
      </c>
      <c r="AQ320" s="292">
        <f t="shared" ref="AQ320" si="243">$AU320+$AB$7*SIN(AR320)</f>
        <v>7.3716485079017211</v>
      </c>
      <c r="AR320" s="292">
        <f t="shared" ref="AR320" si="244">$AU320+$AB$7*SIN(AS320)</f>
        <v>7.3708832807220777</v>
      </c>
      <c r="AS320" s="292">
        <f t="shared" ref="AS320" si="245">$AU320+$AB$7*SIN(AT320)</f>
        <v>7.365357499713177</v>
      </c>
      <c r="AT320" s="292">
        <f t="shared" ref="AT320" si="246">$AU320+$AB$7*SIN(AU320)</f>
        <v>7.3270346046814572</v>
      </c>
      <c r="AU320" s="292">
        <f t="shared" ref="AU320" si="247">RADIANS($AB$9)+$AB$18*(F320-AB$15)</f>
        <v>7.1090295108277513</v>
      </c>
    </row>
    <row r="321" spans="1:33" s="292" customFormat="1" ht="12.95" customHeight="1" x14ac:dyDescent="0.2">
      <c r="A321" s="294"/>
      <c r="C321" s="247"/>
      <c r="D321" s="247"/>
      <c r="T321" s="294"/>
      <c r="AF321" s="377"/>
      <c r="AG321" s="246"/>
    </row>
    <row r="322" spans="1:33" s="292" customFormat="1" ht="12.95" customHeight="1" x14ac:dyDescent="0.2">
      <c r="A322" s="294"/>
      <c r="C322" s="247"/>
      <c r="D322" s="247"/>
      <c r="T322" s="294"/>
      <c r="AF322" s="377"/>
      <c r="AG322" s="246"/>
    </row>
    <row r="323" spans="1:33" s="292" customFormat="1" ht="12.95" customHeight="1" x14ac:dyDescent="0.2">
      <c r="A323" s="294"/>
      <c r="C323" s="247"/>
      <c r="D323" s="247"/>
      <c r="T323" s="294"/>
      <c r="AF323" s="377"/>
      <c r="AG323" s="246"/>
    </row>
    <row r="324" spans="1:33" s="292" customFormat="1" ht="12.95" customHeight="1" x14ac:dyDescent="0.2">
      <c r="A324" s="294"/>
      <c r="C324" s="247"/>
      <c r="D324" s="247"/>
      <c r="T324" s="294"/>
      <c r="AF324" s="377"/>
      <c r="AG324" s="246"/>
    </row>
    <row r="325" spans="1:33" s="292" customFormat="1" ht="12.95" customHeight="1" x14ac:dyDescent="0.2">
      <c r="A325" s="294"/>
      <c r="C325" s="247"/>
      <c r="D325" s="247"/>
      <c r="T325" s="294"/>
      <c r="AF325" s="377"/>
      <c r="AG325" s="246"/>
    </row>
    <row r="326" spans="1:33" s="292" customFormat="1" ht="12.95" customHeight="1" x14ac:dyDescent="0.2">
      <c r="A326" s="294"/>
      <c r="C326" s="247"/>
      <c r="D326" s="247"/>
      <c r="T326" s="294"/>
      <c r="AF326" s="377"/>
      <c r="AG326" s="246"/>
    </row>
    <row r="327" spans="1:33" s="292" customFormat="1" ht="12.95" customHeight="1" x14ac:dyDescent="0.2">
      <c r="A327" s="294"/>
      <c r="C327" s="247"/>
      <c r="D327" s="247"/>
      <c r="T327" s="294"/>
      <c r="AF327" s="377"/>
      <c r="AG327" s="246"/>
    </row>
    <row r="328" spans="1:33" s="292" customFormat="1" ht="12.95" customHeight="1" x14ac:dyDescent="0.2">
      <c r="A328" s="294"/>
      <c r="C328" s="247"/>
      <c r="D328" s="247"/>
      <c r="T328" s="294"/>
      <c r="AF328" s="377"/>
      <c r="AG328" s="246"/>
    </row>
    <row r="329" spans="1:33" s="292" customFormat="1" ht="12.95" customHeight="1" x14ac:dyDescent="0.2">
      <c r="A329" s="294"/>
      <c r="C329" s="247"/>
      <c r="D329" s="247"/>
      <c r="T329" s="294"/>
      <c r="AF329" s="377"/>
      <c r="AG329" s="246"/>
    </row>
    <row r="330" spans="1:33" s="292" customFormat="1" ht="12.95" customHeight="1" x14ac:dyDescent="0.2">
      <c r="A330" s="294"/>
      <c r="C330" s="247"/>
      <c r="D330" s="247"/>
      <c r="T330" s="294"/>
      <c r="AF330" s="377"/>
      <c r="AG330" s="246"/>
    </row>
    <row r="331" spans="1:33" s="292" customFormat="1" ht="12.95" customHeight="1" x14ac:dyDescent="0.2">
      <c r="A331" s="294"/>
      <c r="C331" s="247"/>
      <c r="D331" s="247"/>
      <c r="T331" s="294"/>
      <c r="AF331" s="377"/>
      <c r="AG331" s="246"/>
    </row>
    <row r="332" spans="1:33" s="292" customFormat="1" ht="12.95" customHeight="1" x14ac:dyDescent="0.2">
      <c r="A332" s="294"/>
      <c r="C332" s="247"/>
      <c r="D332" s="247"/>
      <c r="T332" s="294"/>
      <c r="AF332" s="377"/>
      <c r="AG332" s="246"/>
    </row>
    <row r="333" spans="1:33" s="292" customFormat="1" ht="12.95" customHeight="1" x14ac:dyDescent="0.2">
      <c r="A333" s="294"/>
      <c r="C333" s="247"/>
      <c r="D333" s="247"/>
      <c r="T333" s="294"/>
      <c r="AF333" s="377"/>
      <c r="AG333" s="246"/>
    </row>
    <row r="334" spans="1:33" s="292" customFormat="1" ht="12.95" customHeight="1" x14ac:dyDescent="0.2">
      <c r="A334" s="294"/>
      <c r="C334" s="247"/>
      <c r="D334" s="247"/>
      <c r="T334" s="294"/>
      <c r="AF334" s="377"/>
      <c r="AG334" s="246"/>
    </row>
    <row r="335" spans="1:33" s="292" customFormat="1" ht="12.95" customHeight="1" x14ac:dyDescent="0.2">
      <c r="A335" s="294"/>
      <c r="C335" s="247"/>
      <c r="D335" s="247"/>
      <c r="T335" s="294"/>
      <c r="AF335" s="377"/>
      <c r="AG335" s="246"/>
    </row>
    <row r="336" spans="1:33" s="292" customFormat="1" ht="12.95" customHeight="1" x14ac:dyDescent="0.2">
      <c r="A336" s="294"/>
      <c r="C336" s="247"/>
      <c r="D336" s="247"/>
      <c r="T336" s="294"/>
      <c r="AF336" s="377"/>
      <c r="AG336" s="246"/>
    </row>
    <row r="337" spans="1:33" s="292" customFormat="1" ht="12.95" customHeight="1" x14ac:dyDescent="0.2">
      <c r="A337" s="294"/>
      <c r="C337" s="247"/>
      <c r="D337" s="247"/>
      <c r="T337" s="294"/>
      <c r="AF337" s="377"/>
      <c r="AG337" s="246"/>
    </row>
    <row r="338" spans="1:33" s="292" customFormat="1" ht="12.95" customHeight="1" x14ac:dyDescent="0.2">
      <c r="A338" s="294"/>
      <c r="C338" s="247"/>
      <c r="D338" s="247"/>
      <c r="T338" s="294"/>
      <c r="AF338" s="377"/>
      <c r="AG338" s="246"/>
    </row>
    <row r="339" spans="1:33" s="292" customFormat="1" ht="12.95" customHeight="1" x14ac:dyDescent="0.2">
      <c r="A339" s="294"/>
      <c r="C339" s="247"/>
      <c r="D339" s="247"/>
      <c r="T339" s="294"/>
      <c r="AF339" s="377"/>
      <c r="AG339" s="246"/>
    </row>
    <row r="340" spans="1:33" s="292" customFormat="1" ht="12.95" customHeight="1" x14ac:dyDescent="0.2">
      <c r="A340" s="294"/>
      <c r="C340" s="247"/>
      <c r="D340" s="247"/>
      <c r="T340" s="294"/>
      <c r="AF340" s="377"/>
      <c r="AG340" s="246"/>
    </row>
    <row r="341" spans="1:33" s="292" customFormat="1" ht="12.95" customHeight="1" x14ac:dyDescent="0.2">
      <c r="A341" s="294"/>
      <c r="C341" s="247"/>
      <c r="D341" s="247"/>
      <c r="T341" s="294"/>
      <c r="AF341" s="377"/>
      <c r="AG341" s="246"/>
    </row>
    <row r="342" spans="1:33" s="292" customFormat="1" ht="12.95" customHeight="1" x14ac:dyDescent="0.2">
      <c r="A342" s="294"/>
      <c r="C342" s="247"/>
      <c r="D342" s="247"/>
      <c r="T342" s="294"/>
      <c r="AF342" s="377"/>
      <c r="AG342" s="246"/>
    </row>
    <row r="343" spans="1:33" s="292" customFormat="1" ht="12.95" customHeight="1" x14ac:dyDescent="0.2">
      <c r="A343" s="294"/>
      <c r="C343" s="247"/>
      <c r="D343" s="247"/>
      <c r="T343" s="294"/>
      <c r="AF343" s="377"/>
      <c r="AG343" s="246"/>
    </row>
    <row r="344" spans="1:33" s="292" customFormat="1" ht="12.95" customHeight="1" x14ac:dyDescent="0.2">
      <c r="A344" s="294"/>
      <c r="C344" s="247"/>
      <c r="D344" s="247"/>
      <c r="T344" s="294"/>
      <c r="AF344" s="377"/>
      <c r="AG344" s="246"/>
    </row>
    <row r="345" spans="1:33" s="292" customFormat="1" ht="12.95" customHeight="1" x14ac:dyDescent="0.2">
      <c r="A345" s="294"/>
      <c r="C345" s="247"/>
      <c r="D345" s="247"/>
      <c r="T345" s="294"/>
      <c r="AF345" s="377"/>
      <c r="AG345" s="246"/>
    </row>
    <row r="346" spans="1:33" s="292" customFormat="1" ht="12.95" customHeight="1" x14ac:dyDescent="0.2">
      <c r="A346" s="294"/>
      <c r="C346" s="247"/>
      <c r="D346" s="247"/>
      <c r="T346" s="294"/>
      <c r="AF346" s="377"/>
      <c r="AG346" s="246"/>
    </row>
    <row r="347" spans="1:33" s="292" customFormat="1" ht="12.95" customHeight="1" x14ac:dyDescent="0.2">
      <c r="A347" s="294"/>
      <c r="C347" s="247"/>
      <c r="D347" s="247"/>
      <c r="T347" s="294"/>
      <c r="AF347" s="377"/>
      <c r="AG347" s="246"/>
    </row>
    <row r="348" spans="1:33" s="292" customFormat="1" ht="12.95" customHeight="1" x14ac:dyDescent="0.2">
      <c r="A348" s="294"/>
      <c r="C348" s="247"/>
      <c r="D348" s="247"/>
      <c r="T348" s="294"/>
      <c r="AF348" s="377"/>
      <c r="AG348" s="246"/>
    </row>
    <row r="349" spans="1:33" s="292" customFormat="1" ht="12.95" customHeight="1" x14ac:dyDescent="0.2">
      <c r="A349" s="294"/>
      <c r="C349" s="247"/>
      <c r="D349" s="247"/>
      <c r="T349" s="294"/>
      <c r="AF349" s="377"/>
      <c r="AG349" s="246"/>
    </row>
    <row r="350" spans="1:33" s="292" customFormat="1" ht="12.95" customHeight="1" x14ac:dyDescent="0.2">
      <c r="A350" s="294"/>
      <c r="C350" s="247"/>
      <c r="D350" s="247"/>
      <c r="T350" s="294"/>
      <c r="AF350" s="377"/>
      <c r="AG350" s="246"/>
    </row>
    <row r="351" spans="1:33" s="292" customFormat="1" ht="12.95" customHeight="1" x14ac:dyDescent="0.2">
      <c r="A351" s="294"/>
      <c r="C351" s="247"/>
      <c r="D351" s="247"/>
      <c r="T351" s="294"/>
      <c r="AF351" s="377"/>
      <c r="AG351" s="246"/>
    </row>
    <row r="352" spans="1:33" s="292" customFormat="1" ht="12.95" customHeight="1" x14ac:dyDescent="0.2">
      <c r="A352" s="294"/>
      <c r="C352" s="247"/>
      <c r="D352" s="247"/>
      <c r="T352" s="294"/>
      <c r="AF352" s="377"/>
      <c r="AG352" s="246"/>
    </row>
    <row r="353" spans="1:33" s="292" customFormat="1" ht="12.95" customHeight="1" x14ac:dyDescent="0.2">
      <c r="A353" s="294"/>
      <c r="C353" s="247"/>
      <c r="D353" s="247"/>
      <c r="T353" s="294"/>
      <c r="AF353" s="377"/>
      <c r="AG353" s="246"/>
    </row>
    <row r="354" spans="1:33" s="292" customFormat="1" ht="12.95" customHeight="1" x14ac:dyDescent="0.2">
      <c r="A354" s="294"/>
      <c r="C354" s="247"/>
      <c r="D354" s="247"/>
      <c r="T354" s="294"/>
      <c r="AF354" s="377"/>
      <c r="AG354" s="246"/>
    </row>
    <row r="355" spans="1:33" s="292" customFormat="1" ht="12.95" customHeight="1" x14ac:dyDescent="0.2">
      <c r="A355" s="294"/>
      <c r="C355" s="247"/>
      <c r="D355" s="247"/>
      <c r="T355" s="294"/>
      <c r="AF355" s="377"/>
      <c r="AG355" s="246"/>
    </row>
    <row r="356" spans="1:33" s="292" customFormat="1" ht="12.95" customHeight="1" x14ac:dyDescent="0.2">
      <c r="A356" s="294"/>
      <c r="C356" s="247"/>
      <c r="D356" s="247"/>
      <c r="T356" s="294"/>
      <c r="AF356" s="377"/>
      <c r="AG356" s="246"/>
    </row>
    <row r="357" spans="1:33" s="292" customFormat="1" ht="12.95" customHeight="1" x14ac:dyDescent="0.2">
      <c r="A357" s="294"/>
      <c r="C357" s="247"/>
      <c r="D357" s="247"/>
      <c r="T357" s="294"/>
      <c r="AF357" s="377"/>
      <c r="AG357" s="246"/>
    </row>
    <row r="358" spans="1:33" s="292" customFormat="1" ht="12.95" customHeight="1" x14ac:dyDescent="0.2">
      <c r="A358" s="294"/>
      <c r="C358" s="247"/>
      <c r="D358" s="247"/>
      <c r="T358" s="294"/>
      <c r="AF358" s="377"/>
      <c r="AG358" s="246"/>
    </row>
    <row r="359" spans="1:33" s="292" customFormat="1" ht="12.95" customHeight="1" x14ac:dyDescent="0.2">
      <c r="A359" s="294"/>
      <c r="C359" s="247"/>
      <c r="D359" s="247"/>
      <c r="T359" s="294"/>
      <c r="AF359" s="377"/>
      <c r="AG359" s="246"/>
    </row>
    <row r="360" spans="1:33" s="292" customFormat="1" ht="12.95" customHeight="1" x14ac:dyDescent="0.2">
      <c r="A360" s="294"/>
      <c r="C360" s="247"/>
      <c r="D360" s="247"/>
      <c r="T360" s="294"/>
      <c r="AF360" s="377"/>
      <c r="AG360" s="246"/>
    </row>
    <row r="361" spans="1:33" s="292" customFormat="1" ht="12.95" customHeight="1" x14ac:dyDescent="0.2">
      <c r="A361" s="294"/>
      <c r="C361" s="247"/>
      <c r="D361" s="247"/>
      <c r="T361" s="294"/>
      <c r="AF361" s="377"/>
      <c r="AG361" s="246"/>
    </row>
    <row r="362" spans="1:33" s="292" customFormat="1" ht="12.95" customHeight="1" x14ac:dyDescent="0.2">
      <c r="A362" s="294"/>
      <c r="C362" s="247"/>
      <c r="D362" s="247"/>
      <c r="T362" s="294"/>
      <c r="AF362" s="377"/>
      <c r="AG362" s="246"/>
    </row>
    <row r="363" spans="1:33" s="292" customFormat="1" ht="12.95" customHeight="1" x14ac:dyDescent="0.2">
      <c r="A363" s="294"/>
      <c r="C363" s="247"/>
      <c r="D363" s="247"/>
      <c r="T363" s="294"/>
      <c r="AF363" s="377"/>
      <c r="AG363" s="246"/>
    </row>
    <row r="364" spans="1:33" s="292" customFormat="1" ht="12.95" customHeight="1" x14ac:dyDescent="0.2">
      <c r="A364" s="294"/>
      <c r="C364" s="247"/>
      <c r="D364" s="247"/>
      <c r="T364" s="294"/>
      <c r="AF364" s="377"/>
      <c r="AG364" s="246"/>
    </row>
    <row r="365" spans="1:33" s="292" customFormat="1" ht="12.95" customHeight="1" x14ac:dyDescent="0.2">
      <c r="A365" s="294"/>
      <c r="C365" s="247"/>
      <c r="D365" s="247"/>
      <c r="T365" s="294"/>
      <c r="AF365" s="377"/>
      <c r="AG365" s="246"/>
    </row>
    <row r="366" spans="1:33" s="292" customFormat="1" ht="12.95" customHeight="1" x14ac:dyDescent="0.2">
      <c r="A366" s="294"/>
      <c r="C366" s="247"/>
      <c r="D366" s="247"/>
      <c r="T366" s="294"/>
      <c r="AF366" s="377"/>
      <c r="AG366" s="246"/>
    </row>
    <row r="367" spans="1:33" s="292" customFormat="1" ht="12.95" customHeight="1" x14ac:dyDescent="0.2">
      <c r="A367" s="294"/>
      <c r="C367" s="247"/>
      <c r="D367" s="247"/>
      <c r="T367" s="294"/>
      <c r="AF367" s="377"/>
      <c r="AG367" s="246"/>
    </row>
    <row r="368" spans="1:33" s="292" customFormat="1" ht="12.95" customHeight="1" x14ac:dyDescent="0.2">
      <c r="A368" s="294"/>
      <c r="C368" s="247"/>
      <c r="D368" s="247"/>
      <c r="T368" s="294"/>
      <c r="AF368" s="377"/>
      <c r="AG368" s="246"/>
    </row>
    <row r="369" spans="1:33" s="292" customFormat="1" ht="12.95" customHeight="1" x14ac:dyDescent="0.2">
      <c r="A369" s="294"/>
      <c r="C369" s="247"/>
      <c r="D369" s="247"/>
      <c r="T369" s="294"/>
      <c r="AF369" s="377"/>
      <c r="AG369" s="246"/>
    </row>
    <row r="370" spans="1:33" s="292" customFormat="1" ht="12.95" customHeight="1" x14ac:dyDescent="0.2">
      <c r="A370" s="294"/>
      <c r="C370" s="247"/>
      <c r="D370" s="247"/>
      <c r="T370" s="294"/>
      <c r="AF370" s="377"/>
      <c r="AG370" s="246"/>
    </row>
    <row r="371" spans="1:33" s="292" customFormat="1" ht="12.95" customHeight="1" x14ac:dyDescent="0.2">
      <c r="A371" s="294"/>
      <c r="C371" s="247"/>
      <c r="D371" s="247"/>
      <c r="T371" s="294"/>
      <c r="AF371" s="377"/>
      <c r="AG371" s="246"/>
    </row>
    <row r="372" spans="1:33" s="292" customFormat="1" ht="12.95" customHeight="1" x14ac:dyDescent="0.2">
      <c r="A372" s="294"/>
      <c r="C372" s="247"/>
      <c r="D372" s="247"/>
      <c r="T372" s="294"/>
      <c r="AF372" s="377"/>
      <c r="AG372" s="246"/>
    </row>
    <row r="373" spans="1:33" s="292" customFormat="1" ht="12.95" customHeight="1" x14ac:dyDescent="0.2">
      <c r="A373" s="294"/>
      <c r="C373" s="247"/>
      <c r="D373" s="247"/>
      <c r="T373" s="294"/>
      <c r="AF373" s="377"/>
      <c r="AG373" s="246"/>
    </row>
    <row r="374" spans="1:33" s="292" customFormat="1" ht="12.95" customHeight="1" x14ac:dyDescent="0.2">
      <c r="A374" s="294"/>
      <c r="C374" s="247"/>
      <c r="D374" s="247"/>
      <c r="T374" s="294"/>
      <c r="AF374" s="377"/>
      <c r="AG374" s="246"/>
    </row>
    <row r="375" spans="1:33" s="292" customFormat="1" ht="12.95" customHeight="1" x14ac:dyDescent="0.2">
      <c r="A375" s="294"/>
      <c r="C375" s="247"/>
      <c r="D375" s="247"/>
      <c r="T375" s="294"/>
      <c r="AF375" s="377"/>
      <c r="AG375" s="246"/>
    </row>
    <row r="376" spans="1:33" s="292" customFormat="1" ht="12.95" customHeight="1" x14ac:dyDescent="0.2">
      <c r="A376" s="294"/>
      <c r="C376" s="247"/>
      <c r="D376" s="247"/>
      <c r="T376" s="294"/>
      <c r="AF376" s="377"/>
      <c r="AG376" s="246"/>
    </row>
    <row r="377" spans="1:33" s="292" customFormat="1" ht="12.95" customHeight="1" x14ac:dyDescent="0.2">
      <c r="A377" s="294"/>
      <c r="C377" s="247"/>
      <c r="D377" s="247"/>
      <c r="T377" s="294"/>
      <c r="AF377" s="377"/>
      <c r="AG377" s="246"/>
    </row>
    <row r="378" spans="1:33" s="292" customFormat="1" ht="12.95" customHeight="1" x14ac:dyDescent="0.2">
      <c r="A378" s="294"/>
      <c r="C378" s="247"/>
      <c r="D378" s="247"/>
      <c r="T378" s="294"/>
      <c r="AF378" s="377"/>
      <c r="AG378" s="246"/>
    </row>
    <row r="379" spans="1:33" s="292" customFormat="1" ht="12.95" customHeight="1" x14ac:dyDescent="0.2">
      <c r="A379" s="294"/>
      <c r="C379" s="247"/>
      <c r="D379" s="247"/>
      <c r="T379" s="294"/>
      <c r="AF379" s="377"/>
      <c r="AG379" s="246"/>
    </row>
    <row r="380" spans="1:33" s="292" customFormat="1" ht="12.95" customHeight="1" x14ac:dyDescent="0.2">
      <c r="A380" s="294"/>
      <c r="C380" s="247"/>
      <c r="D380" s="247"/>
      <c r="T380" s="294"/>
      <c r="AF380" s="377"/>
      <c r="AG380" s="246"/>
    </row>
    <row r="381" spans="1:33" s="292" customFormat="1" ht="12.95" customHeight="1" x14ac:dyDescent="0.2">
      <c r="A381" s="294"/>
      <c r="C381" s="247"/>
      <c r="D381" s="247"/>
      <c r="T381" s="294"/>
      <c r="AF381" s="377"/>
      <c r="AG381" s="246"/>
    </row>
    <row r="382" spans="1:33" s="292" customFormat="1" ht="12.95" customHeight="1" x14ac:dyDescent="0.2">
      <c r="A382" s="294"/>
      <c r="C382" s="247"/>
      <c r="D382" s="247"/>
      <c r="T382" s="294"/>
      <c r="AF382" s="377"/>
      <c r="AG382" s="246"/>
    </row>
    <row r="383" spans="1:33" s="292" customFormat="1" ht="12.95" customHeight="1" x14ac:dyDescent="0.2">
      <c r="A383" s="294"/>
      <c r="C383" s="247"/>
      <c r="D383" s="247"/>
      <c r="T383" s="294"/>
      <c r="AF383" s="377"/>
      <c r="AG383" s="246"/>
    </row>
    <row r="384" spans="1:33" s="292" customFormat="1" ht="12.95" customHeight="1" x14ac:dyDescent="0.2">
      <c r="A384" s="294"/>
      <c r="C384" s="247"/>
      <c r="D384" s="247"/>
      <c r="T384" s="294"/>
      <c r="AF384" s="377"/>
      <c r="AG384" s="246"/>
    </row>
    <row r="385" spans="1:33" s="292" customFormat="1" ht="12.95" customHeight="1" x14ac:dyDescent="0.2">
      <c r="A385" s="294"/>
      <c r="C385" s="247"/>
      <c r="D385" s="247"/>
      <c r="T385" s="294"/>
      <c r="AF385" s="377"/>
      <c r="AG385" s="246"/>
    </row>
    <row r="386" spans="1:33" s="292" customFormat="1" ht="12.95" customHeight="1" x14ac:dyDescent="0.2">
      <c r="A386" s="294"/>
      <c r="C386" s="247"/>
      <c r="D386" s="247"/>
      <c r="T386" s="294"/>
      <c r="AF386" s="377"/>
      <c r="AG386" s="246"/>
    </row>
    <row r="387" spans="1:33" s="292" customFormat="1" ht="12.95" customHeight="1" x14ac:dyDescent="0.2">
      <c r="A387" s="294"/>
      <c r="C387" s="247"/>
      <c r="D387" s="247"/>
      <c r="T387" s="294"/>
      <c r="AF387" s="377"/>
      <c r="AG387" s="246"/>
    </row>
    <row r="388" spans="1:33" s="292" customFormat="1" ht="12.95" customHeight="1" x14ac:dyDescent="0.2">
      <c r="A388" s="294"/>
      <c r="C388" s="247"/>
      <c r="D388" s="247"/>
      <c r="T388" s="294"/>
      <c r="AF388" s="377"/>
      <c r="AG388" s="246"/>
    </row>
    <row r="389" spans="1:33" s="292" customFormat="1" ht="12.95" customHeight="1" x14ac:dyDescent="0.2">
      <c r="A389" s="294"/>
      <c r="C389" s="247"/>
      <c r="D389" s="247"/>
      <c r="T389" s="294"/>
      <c r="AF389" s="377"/>
      <c r="AG389" s="246"/>
    </row>
    <row r="390" spans="1:33" s="292" customFormat="1" ht="12.95" customHeight="1" x14ac:dyDescent="0.2">
      <c r="A390" s="294"/>
      <c r="C390" s="247"/>
      <c r="D390" s="247"/>
      <c r="T390" s="294"/>
      <c r="AF390" s="377"/>
      <c r="AG390" s="246"/>
    </row>
    <row r="391" spans="1:33" s="292" customFormat="1" ht="12.95" customHeight="1" x14ac:dyDescent="0.2">
      <c r="A391" s="294"/>
      <c r="C391" s="247"/>
      <c r="D391" s="247"/>
      <c r="T391" s="294"/>
      <c r="AF391" s="377"/>
      <c r="AG391" s="246"/>
    </row>
    <row r="392" spans="1:33" s="292" customFormat="1" ht="12.95" customHeight="1" x14ac:dyDescent="0.2">
      <c r="C392" s="247"/>
      <c r="D392" s="247"/>
      <c r="T392" s="294"/>
      <c r="AF392" s="377"/>
      <c r="AG392" s="246"/>
    </row>
    <row r="393" spans="1:33" s="292" customFormat="1" ht="12.95" customHeight="1" x14ac:dyDescent="0.2">
      <c r="C393" s="247"/>
      <c r="D393" s="247"/>
      <c r="T393" s="294"/>
      <c r="AF393" s="377"/>
      <c r="AG393" s="246"/>
    </row>
    <row r="394" spans="1:33" s="292" customFormat="1" ht="12.95" customHeight="1" x14ac:dyDescent="0.2">
      <c r="C394" s="247"/>
      <c r="D394" s="247"/>
      <c r="T394" s="294"/>
      <c r="AF394" s="377"/>
      <c r="AG394" s="246"/>
    </row>
    <row r="395" spans="1:33" s="292" customFormat="1" ht="12.95" customHeight="1" x14ac:dyDescent="0.2">
      <c r="C395" s="247"/>
      <c r="D395" s="247"/>
      <c r="T395" s="294"/>
      <c r="AF395" s="377"/>
      <c r="AG395" s="246"/>
    </row>
    <row r="396" spans="1:33" s="292" customFormat="1" ht="12.95" customHeight="1" x14ac:dyDescent="0.2">
      <c r="C396" s="247"/>
      <c r="D396" s="247"/>
      <c r="T396" s="294"/>
      <c r="AF396" s="377"/>
      <c r="AG396" s="246"/>
    </row>
    <row r="397" spans="1:33" s="292" customFormat="1" ht="12.95" customHeight="1" x14ac:dyDescent="0.2">
      <c r="C397" s="247"/>
      <c r="D397" s="247"/>
      <c r="T397" s="294"/>
      <c r="AF397" s="377"/>
      <c r="AG397" s="246"/>
    </row>
    <row r="398" spans="1:33" s="292" customFormat="1" ht="12.95" customHeight="1" x14ac:dyDescent="0.2">
      <c r="C398" s="247"/>
      <c r="D398" s="247"/>
      <c r="T398" s="294"/>
      <c r="AF398" s="377"/>
      <c r="AG398" s="246"/>
    </row>
    <row r="399" spans="1:33" s="292" customFormat="1" ht="12.95" customHeight="1" x14ac:dyDescent="0.2">
      <c r="C399" s="247"/>
      <c r="D399" s="247"/>
      <c r="T399" s="294"/>
      <c r="AF399" s="377"/>
      <c r="AG399" s="246"/>
    </row>
    <row r="400" spans="1:33" s="292" customFormat="1" ht="12.95" customHeight="1" x14ac:dyDescent="0.2">
      <c r="C400" s="247"/>
      <c r="D400" s="247"/>
      <c r="T400" s="294"/>
      <c r="AF400" s="377"/>
      <c r="AG400" s="246"/>
    </row>
    <row r="401" spans="3:47" s="292" customFormat="1" ht="12.95" customHeight="1" x14ac:dyDescent="0.2">
      <c r="C401" s="247"/>
      <c r="D401" s="247"/>
      <c r="T401" s="294"/>
      <c r="AF401" s="377"/>
      <c r="AG401" s="246"/>
    </row>
    <row r="402" spans="3:47" s="292" customFormat="1" ht="12.95" customHeight="1" x14ac:dyDescent="0.2">
      <c r="C402" s="247"/>
      <c r="D402" s="247"/>
      <c r="T402" s="294"/>
      <c r="AF402" s="377"/>
      <c r="AG402" s="246"/>
    </row>
    <row r="403" spans="3:47" s="292" customFormat="1" ht="12.95" customHeight="1" x14ac:dyDescent="0.2">
      <c r="C403" s="247"/>
      <c r="D403" s="247"/>
      <c r="T403" s="294"/>
      <c r="AF403" s="377"/>
      <c r="AG403" s="246"/>
    </row>
    <row r="404" spans="3:47" s="292" customFormat="1" ht="12.95" customHeight="1" x14ac:dyDescent="0.2">
      <c r="C404" s="247"/>
      <c r="D404" s="247"/>
      <c r="T404" s="294"/>
      <c r="AF404" s="377"/>
      <c r="AG404" s="246"/>
    </row>
    <row r="405" spans="3:47" s="292" customFormat="1" ht="12.95" customHeight="1" x14ac:dyDescent="0.2">
      <c r="C405" s="247"/>
      <c r="D405" s="247"/>
      <c r="T405" s="294"/>
      <c r="AF405" s="377"/>
      <c r="AG405" s="246"/>
    </row>
    <row r="406" spans="3:47" s="292" customFormat="1" ht="12.95" customHeight="1" x14ac:dyDescent="0.2">
      <c r="C406" s="247"/>
      <c r="D406" s="247"/>
      <c r="T406" s="294"/>
      <c r="AF406" s="377"/>
      <c r="AG406" s="246"/>
    </row>
    <row r="407" spans="3:47" s="292" customFormat="1" ht="12.95" customHeight="1" x14ac:dyDescent="0.2">
      <c r="C407" s="247"/>
      <c r="D407" s="247"/>
      <c r="T407" s="294"/>
      <c r="AF407" s="377"/>
      <c r="AG407" s="246"/>
    </row>
    <row r="408" spans="3:47" s="292" customFormat="1" ht="12.95" customHeight="1" x14ac:dyDescent="0.2">
      <c r="C408" s="247"/>
      <c r="D408" s="247"/>
      <c r="T408" s="294"/>
      <c r="AF408" s="377"/>
      <c r="AG408" s="246"/>
    </row>
    <row r="409" spans="3:47" s="292" customFormat="1" ht="12.95" customHeight="1" x14ac:dyDescent="0.2">
      <c r="C409" s="247"/>
      <c r="D409" s="247"/>
      <c r="T409" s="294"/>
      <c r="AF409" s="377"/>
      <c r="AG409" s="246"/>
    </row>
    <row r="410" spans="3:47" s="292" customFormat="1" ht="12.95" customHeight="1" x14ac:dyDescent="0.2">
      <c r="C410" s="247"/>
      <c r="D410" s="247"/>
      <c r="T410" s="294"/>
      <c r="AF410" s="377"/>
      <c r="AG410" s="246"/>
    </row>
    <row r="411" spans="3:47" x14ac:dyDescent="0.2">
      <c r="C411" s="19"/>
      <c r="D411" s="19"/>
      <c r="AA411" s="149"/>
      <c r="AB411" s="149"/>
      <c r="AC411" s="149"/>
      <c r="AD411" s="149"/>
      <c r="AE411" s="149"/>
      <c r="AF411" s="171"/>
      <c r="AG411" s="172"/>
      <c r="AN411" s="149"/>
      <c r="AO411" s="149"/>
      <c r="AP411" s="149"/>
      <c r="AQ411" s="149"/>
      <c r="AR411" s="149"/>
      <c r="AS411" s="149"/>
      <c r="AT411" s="149"/>
      <c r="AU411" s="149"/>
    </row>
    <row r="412" spans="3:47" x14ac:dyDescent="0.2">
      <c r="C412" s="19"/>
      <c r="D412" s="19"/>
      <c r="AA412" s="149"/>
      <c r="AB412" s="149"/>
      <c r="AC412" s="149"/>
      <c r="AD412" s="149"/>
      <c r="AE412" s="149"/>
      <c r="AF412" s="171"/>
      <c r="AG412" s="172"/>
      <c r="AN412" s="149"/>
      <c r="AO412" s="149"/>
      <c r="AP412" s="149"/>
      <c r="AQ412" s="149"/>
      <c r="AR412" s="149"/>
      <c r="AS412" s="149"/>
      <c r="AT412" s="149"/>
      <c r="AU412" s="149"/>
    </row>
    <row r="413" spans="3:47" x14ac:dyDescent="0.2">
      <c r="C413" s="19"/>
      <c r="D413" s="19"/>
      <c r="AA413" s="149"/>
      <c r="AB413" s="149"/>
      <c r="AC413" s="149"/>
      <c r="AD413" s="149"/>
      <c r="AE413" s="149"/>
      <c r="AF413" s="171"/>
      <c r="AG413" s="172"/>
      <c r="AN413" s="149"/>
      <c r="AO413" s="149"/>
      <c r="AP413" s="149"/>
      <c r="AQ413" s="149"/>
      <c r="AR413" s="149"/>
      <c r="AS413" s="149"/>
      <c r="AT413" s="149"/>
      <c r="AU413" s="149"/>
    </row>
    <row r="414" spans="3:47" x14ac:dyDescent="0.2">
      <c r="C414" s="19"/>
      <c r="D414" s="19"/>
      <c r="AA414" s="149"/>
      <c r="AB414" s="149"/>
      <c r="AC414" s="149"/>
      <c r="AD414" s="149"/>
      <c r="AE414" s="149"/>
      <c r="AF414" s="171"/>
      <c r="AG414" s="172"/>
      <c r="AN414" s="149"/>
      <c r="AO414" s="149"/>
      <c r="AP414" s="149"/>
      <c r="AQ414" s="149"/>
      <c r="AR414" s="149"/>
      <c r="AS414" s="149"/>
      <c r="AT414" s="149"/>
      <c r="AU414" s="149"/>
    </row>
    <row r="415" spans="3:47" x14ac:dyDescent="0.2">
      <c r="C415" s="19"/>
      <c r="D415" s="19"/>
      <c r="AA415" s="149"/>
      <c r="AB415" s="149"/>
      <c r="AC415" s="149"/>
      <c r="AD415" s="149"/>
      <c r="AE415" s="149"/>
      <c r="AF415" s="171"/>
      <c r="AG415" s="172"/>
      <c r="AN415" s="149"/>
      <c r="AO415" s="149"/>
      <c r="AP415" s="149"/>
      <c r="AQ415" s="149"/>
      <c r="AR415" s="149"/>
      <c r="AS415" s="149"/>
      <c r="AT415" s="149"/>
      <c r="AU415" s="149"/>
    </row>
    <row r="416" spans="3:47" x14ac:dyDescent="0.2">
      <c r="C416" s="19"/>
      <c r="D416" s="19"/>
      <c r="AA416" s="149"/>
      <c r="AB416" s="149"/>
      <c r="AC416" s="149"/>
      <c r="AD416" s="149"/>
      <c r="AE416" s="149"/>
      <c r="AF416" s="171"/>
      <c r="AG416" s="172"/>
      <c r="AN416" s="149"/>
      <c r="AO416" s="149"/>
      <c r="AP416" s="149"/>
      <c r="AQ416" s="149"/>
      <c r="AR416" s="149"/>
      <c r="AS416" s="149"/>
      <c r="AT416" s="149"/>
      <c r="AU416" s="149"/>
    </row>
    <row r="417" spans="3:47" x14ac:dyDescent="0.2">
      <c r="C417" s="19"/>
      <c r="D417" s="19"/>
      <c r="AA417" s="149"/>
      <c r="AB417" s="149"/>
      <c r="AC417" s="149"/>
      <c r="AD417" s="149"/>
      <c r="AE417" s="149"/>
      <c r="AF417" s="171"/>
      <c r="AG417" s="172"/>
      <c r="AN417" s="149"/>
      <c r="AO417" s="149"/>
      <c r="AP417" s="149"/>
      <c r="AQ417" s="149"/>
      <c r="AR417" s="149"/>
      <c r="AS417" s="149"/>
      <c r="AT417" s="149"/>
      <c r="AU417" s="149"/>
    </row>
    <row r="418" spans="3:47" x14ac:dyDescent="0.2">
      <c r="C418" s="19"/>
      <c r="D418" s="19"/>
      <c r="AA418" s="149"/>
      <c r="AB418" s="149"/>
      <c r="AC418" s="149"/>
      <c r="AD418" s="149"/>
      <c r="AE418" s="149"/>
      <c r="AF418" s="171"/>
      <c r="AG418" s="172"/>
      <c r="AN418" s="149"/>
      <c r="AO418" s="149"/>
      <c r="AP418" s="149"/>
      <c r="AQ418" s="149"/>
      <c r="AR418" s="149"/>
      <c r="AS418" s="149"/>
      <c r="AT418" s="149"/>
      <c r="AU418" s="149"/>
    </row>
    <row r="419" spans="3:47" x14ac:dyDescent="0.2">
      <c r="C419" s="19"/>
      <c r="D419" s="19"/>
      <c r="AA419" s="149"/>
      <c r="AB419" s="149"/>
      <c r="AC419" s="149"/>
      <c r="AD419" s="149"/>
      <c r="AE419" s="149"/>
      <c r="AF419" s="171"/>
      <c r="AG419" s="172"/>
      <c r="AN419" s="149"/>
      <c r="AO419" s="149"/>
      <c r="AP419" s="149"/>
      <c r="AQ419" s="149"/>
      <c r="AR419" s="149"/>
      <c r="AS419" s="149"/>
      <c r="AT419" s="149"/>
      <c r="AU419" s="149"/>
    </row>
    <row r="420" spans="3:47" x14ac:dyDescent="0.2">
      <c r="C420" s="19"/>
      <c r="D420" s="19"/>
      <c r="AA420" s="149"/>
      <c r="AB420" s="149"/>
      <c r="AC420" s="149"/>
      <c r="AD420" s="149"/>
      <c r="AE420" s="149"/>
      <c r="AF420" s="171"/>
      <c r="AG420" s="172"/>
      <c r="AN420" s="149"/>
      <c r="AO420" s="149"/>
      <c r="AP420" s="149"/>
      <c r="AQ420" s="149"/>
      <c r="AR420" s="149"/>
      <c r="AS420" s="149"/>
      <c r="AT420" s="149"/>
      <c r="AU420" s="149"/>
    </row>
    <row r="421" spans="3:47" x14ac:dyDescent="0.2">
      <c r="C421" s="19"/>
      <c r="D421" s="19"/>
      <c r="AA421" s="149"/>
      <c r="AB421" s="149"/>
      <c r="AC421" s="149"/>
      <c r="AD421" s="149"/>
      <c r="AE421" s="149"/>
      <c r="AF421" s="171"/>
      <c r="AG421" s="172"/>
      <c r="AN421" s="149"/>
      <c r="AO421" s="149"/>
      <c r="AP421" s="149"/>
      <c r="AQ421" s="149"/>
      <c r="AR421" s="149"/>
      <c r="AS421" s="149"/>
      <c r="AT421" s="149"/>
      <c r="AU421" s="149"/>
    </row>
    <row r="422" spans="3:47" x14ac:dyDescent="0.2">
      <c r="C422" s="19"/>
      <c r="D422" s="19"/>
      <c r="AA422" s="149"/>
      <c r="AB422" s="149"/>
      <c r="AC422" s="149"/>
      <c r="AD422" s="149"/>
      <c r="AE422" s="149"/>
      <c r="AF422" s="171"/>
      <c r="AG422" s="172"/>
      <c r="AN422" s="149"/>
      <c r="AO422" s="149"/>
      <c r="AP422" s="149"/>
      <c r="AQ422" s="149"/>
      <c r="AR422" s="149"/>
      <c r="AS422" s="149"/>
      <c r="AT422" s="149"/>
      <c r="AU422" s="149"/>
    </row>
    <row r="423" spans="3:47" x14ac:dyDescent="0.2">
      <c r="C423" s="19"/>
      <c r="D423" s="19"/>
      <c r="AA423" s="149"/>
      <c r="AB423" s="149"/>
      <c r="AC423" s="149"/>
      <c r="AD423" s="149"/>
      <c r="AE423" s="149"/>
      <c r="AF423" s="171"/>
      <c r="AG423" s="172"/>
      <c r="AN423" s="149"/>
      <c r="AO423" s="149"/>
      <c r="AP423" s="149"/>
      <c r="AQ423" s="149"/>
      <c r="AR423" s="149"/>
      <c r="AS423" s="149"/>
      <c r="AT423" s="149"/>
      <c r="AU423" s="149"/>
    </row>
    <row r="424" spans="3:47" x14ac:dyDescent="0.2">
      <c r="C424" s="19"/>
      <c r="D424" s="19"/>
      <c r="AA424" s="149"/>
      <c r="AB424" s="149"/>
      <c r="AC424" s="149"/>
      <c r="AD424" s="149"/>
      <c r="AE424" s="149"/>
      <c r="AF424" s="171"/>
      <c r="AG424" s="172"/>
      <c r="AN424" s="149"/>
      <c r="AO424" s="149"/>
      <c r="AP424" s="149"/>
      <c r="AQ424" s="149"/>
      <c r="AR424" s="149"/>
      <c r="AS424" s="149"/>
      <c r="AT424" s="149"/>
      <c r="AU424" s="149"/>
    </row>
    <row r="425" spans="3:47" x14ac:dyDescent="0.2">
      <c r="C425" s="19"/>
      <c r="D425" s="19"/>
      <c r="AA425" s="149"/>
      <c r="AB425" s="149"/>
      <c r="AC425" s="149"/>
      <c r="AD425" s="149"/>
      <c r="AE425" s="149"/>
      <c r="AF425" s="171"/>
      <c r="AG425" s="172"/>
      <c r="AN425" s="149"/>
      <c r="AO425" s="149"/>
      <c r="AP425" s="149"/>
      <c r="AQ425" s="149"/>
      <c r="AR425" s="149"/>
      <c r="AS425" s="149"/>
      <c r="AT425" s="149"/>
      <c r="AU425" s="149"/>
    </row>
    <row r="426" spans="3:47" x14ac:dyDescent="0.2">
      <c r="C426" s="19"/>
      <c r="D426" s="19"/>
      <c r="AA426" s="149"/>
      <c r="AB426" s="149"/>
      <c r="AC426" s="149"/>
      <c r="AD426" s="149"/>
      <c r="AE426" s="149"/>
      <c r="AF426" s="171"/>
      <c r="AG426" s="172"/>
      <c r="AN426" s="149"/>
      <c r="AO426" s="149"/>
      <c r="AP426" s="149"/>
      <c r="AQ426" s="149"/>
      <c r="AR426" s="149"/>
      <c r="AS426" s="149"/>
      <c r="AT426" s="149"/>
      <c r="AU426" s="149"/>
    </row>
    <row r="427" spans="3:47" x14ac:dyDescent="0.2">
      <c r="C427" s="19"/>
      <c r="D427" s="19"/>
      <c r="AA427" s="149"/>
      <c r="AB427" s="149"/>
      <c r="AC427" s="149"/>
      <c r="AD427" s="149"/>
      <c r="AE427" s="149"/>
      <c r="AF427" s="171"/>
      <c r="AG427" s="172"/>
      <c r="AN427" s="149"/>
      <c r="AO427" s="149"/>
      <c r="AP427" s="149"/>
      <c r="AQ427" s="149"/>
      <c r="AR427" s="149"/>
      <c r="AS427" s="149"/>
      <c r="AT427" s="149"/>
      <c r="AU427" s="149"/>
    </row>
    <row r="428" spans="3:47" x14ac:dyDescent="0.2">
      <c r="C428" s="19"/>
      <c r="D428" s="19"/>
      <c r="AA428" s="149"/>
      <c r="AB428" s="149"/>
      <c r="AC428" s="149"/>
      <c r="AD428" s="149"/>
      <c r="AE428" s="149"/>
      <c r="AF428" s="171"/>
      <c r="AG428" s="172"/>
      <c r="AN428" s="149"/>
      <c r="AO428" s="149"/>
      <c r="AP428" s="149"/>
      <c r="AQ428" s="149"/>
      <c r="AR428" s="149"/>
      <c r="AS428" s="149"/>
      <c r="AT428" s="149"/>
      <c r="AU428" s="149"/>
    </row>
    <row r="429" spans="3:47" x14ac:dyDescent="0.2">
      <c r="C429" s="19"/>
      <c r="D429" s="19"/>
      <c r="AA429" s="149"/>
      <c r="AB429" s="149"/>
      <c r="AC429" s="149"/>
      <c r="AD429" s="149"/>
      <c r="AE429" s="149"/>
      <c r="AF429" s="171"/>
      <c r="AG429" s="172"/>
      <c r="AN429" s="149"/>
      <c r="AO429" s="149"/>
      <c r="AP429" s="149"/>
      <c r="AQ429" s="149"/>
      <c r="AR429" s="149"/>
      <c r="AS429" s="149"/>
      <c r="AT429" s="149"/>
      <c r="AU429" s="149"/>
    </row>
    <row r="430" spans="3:47" x14ac:dyDescent="0.2">
      <c r="C430" s="19"/>
      <c r="D430" s="19"/>
      <c r="AA430" s="149"/>
      <c r="AB430" s="149"/>
      <c r="AC430" s="149"/>
      <c r="AD430" s="149"/>
      <c r="AE430" s="149"/>
      <c r="AF430" s="171"/>
      <c r="AG430" s="172"/>
      <c r="AN430" s="149"/>
      <c r="AO430" s="149"/>
      <c r="AP430" s="149"/>
      <c r="AQ430" s="149"/>
      <c r="AR430" s="149"/>
      <c r="AS430" s="149"/>
      <c r="AT430" s="149"/>
      <c r="AU430" s="149"/>
    </row>
    <row r="431" spans="3:47" x14ac:dyDescent="0.2">
      <c r="C431" s="19"/>
      <c r="D431" s="19"/>
      <c r="AA431" s="149"/>
      <c r="AB431" s="149"/>
      <c r="AC431" s="149"/>
      <c r="AD431" s="149"/>
      <c r="AE431" s="149"/>
      <c r="AF431" s="171"/>
      <c r="AG431" s="172"/>
      <c r="AN431" s="149"/>
      <c r="AO431" s="149"/>
      <c r="AP431" s="149"/>
      <c r="AQ431" s="149"/>
      <c r="AR431" s="149"/>
      <c r="AS431" s="149"/>
      <c r="AT431" s="149"/>
      <c r="AU431" s="149"/>
    </row>
    <row r="432" spans="3:47" x14ac:dyDescent="0.2">
      <c r="C432" s="19"/>
      <c r="D432" s="19"/>
      <c r="AA432" s="149"/>
      <c r="AB432" s="149"/>
      <c r="AC432" s="149"/>
      <c r="AD432" s="149"/>
      <c r="AE432" s="149"/>
      <c r="AF432" s="171"/>
      <c r="AG432" s="172"/>
      <c r="AN432" s="149"/>
      <c r="AO432" s="149"/>
      <c r="AP432" s="149"/>
      <c r="AQ432" s="149"/>
      <c r="AR432" s="149"/>
      <c r="AS432" s="149"/>
      <c r="AT432" s="149"/>
      <c r="AU432" s="149"/>
    </row>
    <row r="433" spans="3:47" x14ac:dyDescent="0.2">
      <c r="C433" s="19"/>
      <c r="D433" s="19"/>
      <c r="AA433" s="149"/>
      <c r="AB433" s="149"/>
      <c r="AC433" s="149"/>
      <c r="AD433" s="149"/>
      <c r="AE433" s="149"/>
      <c r="AF433" s="171"/>
      <c r="AG433" s="172"/>
      <c r="AN433" s="149"/>
      <c r="AO433" s="149"/>
      <c r="AP433" s="149"/>
      <c r="AQ433" s="149"/>
      <c r="AR433" s="149"/>
      <c r="AS433" s="149"/>
      <c r="AT433" s="149"/>
      <c r="AU433" s="149"/>
    </row>
    <row r="434" spans="3:47" x14ac:dyDescent="0.2">
      <c r="C434" s="19"/>
      <c r="D434" s="19"/>
      <c r="AA434" s="149"/>
      <c r="AB434" s="149"/>
      <c r="AC434" s="149"/>
      <c r="AD434" s="149"/>
      <c r="AE434" s="149"/>
      <c r="AF434" s="171"/>
      <c r="AG434" s="172"/>
      <c r="AN434" s="149"/>
      <c r="AO434" s="149"/>
      <c r="AP434" s="149"/>
      <c r="AQ434" s="149"/>
      <c r="AR434" s="149"/>
      <c r="AS434" s="149"/>
      <c r="AT434" s="149"/>
      <c r="AU434" s="149"/>
    </row>
    <row r="435" spans="3:47" x14ac:dyDescent="0.2">
      <c r="C435" s="19"/>
      <c r="D435" s="19"/>
      <c r="AA435" s="149"/>
      <c r="AB435" s="149"/>
      <c r="AC435" s="149"/>
      <c r="AD435" s="149"/>
      <c r="AE435" s="149"/>
      <c r="AF435" s="171"/>
      <c r="AG435" s="172"/>
      <c r="AN435" s="149"/>
      <c r="AO435" s="149"/>
      <c r="AP435" s="149"/>
      <c r="AQ435" s="149"/>
      <c r="AR435" s="149"/>
      <c r="AS435" s="149"/>
      <c r="AT435" s="149"/>
      <c r="AU435" s="149"/>
    </row>
    <row r="436" spans="3:47" x14ac:dyDescent="0.2">
      <c r="C436" s="19"/>
      <c r="D436" s="19"/>
      <c r="AA436" s="149"/>
      <c r="AB436" s="149"/>
      <c r="AC436" s="149"/>
      <c r="AD436" s="149"/>
      <c r="AE436" s="149"/>
      <c r="AF436" s="171"/>
      <c r="AG436" s="172"/>
      <c r="AN436" s="149"/>
      <c r="AO436" s="149"/>
      <c r="AP436" s="149"/>
      <c r="AQ436" s="149"/>
      <c r="AR436" s="149"/>
      <c r="AS436" s="149"/>
      <c r="AT436" s="149"/>
      <c r="AU436" s="149"/>
    </row>
    <row r="437" spans="3:47" x14ac:dyDescent="0.2">
      <c r="C437" s="19"/>
      <c r="D437" s="19"/>
      <c r="AA437" s="149"/>
      <c r="AB437" s="149"/>
      <c r="AC437" s="149"/>
      <c r="AD437" s="149"/>
      <c r="AE437" s="149"/>
      <c r="AF437" s="171"/>
      <c r="AG437" s="172"/>
      <c r="AN437" s="149"/>
      <c r="AO437" s="149"/>
      <c r="AP437" s="149"/>
      <c r="AQ437" s="149"/>
      <c r="AR437" s="149"/>
      <c r="AS437" s="149"/>
      <c r="AT437" s="149"/>
      <c r="AU437" s="149"/>
    </row>
    <row r="438" spans="3:47" x14ac:dyDescent="0.2">
      <c r="C438" s="19"/>
      <c r="D438" s="19"/>
      <c r="AA438" s="149"/>
      <c r="AB438" s="149"/>
      <c r="AC438" s="149"/>
      <c r="AD438" s="149"/>
      <c r="AE438" s="149"/>
      <c r="AF438" s="171"/>
      <c r="AG438" s="172"/>
      <c r="AN438" s="149"/>
      <c r="AO438" s="149"/>
      <c r="AP438" s="149"/>
      <c r="AQ438" s="149"/>
      <c r="AR438" s="149"/>
      <c r="AS438" s="149"/>
      <c r="AT438" s="149"/>
      <c r="AU438" s="149"/>
    </row>
    <row r="439" spans="3:47" x14ac:dyDescent="0.2">
      <c r="C439" s="19"/>
      <c r="D439" s="19"/>
      <c r="AA439" s="149"/>
      <c r="AB439" s="149"/>
      <c r="AC439" s="149"/>
      <c r="AD439" s="149"/>
      <c r="AE439" s="149"/>
      <c r="AF439" s="171"/>
      <c r="AG439" s="172"/>
      <c r="AN439" s="149"/>
      <c r="AO439" s="149"/>
      <c r="AP439" s="149"/>
      <c r="AQ439" s="149"/>
      <c r="AR439" s="149"/>
      <c r="AS439" s="149"/>
      <c r="AT439" s="149"/>
      <c r="AU439" s="149"/>
    </row>
    <row r="440" spans="3:47" x14ac:dyDescent="0.2">
      <c r="C440" s="19"/>
      <c r="D440" s="19"/>
      <c r="AA440" s="149"/>
      <c r="AB440" s="149"/>
      <c r="AC440" s="149"/>
      <c r="AD440" s="149"/>
      <c r="AE440" s="149"/>
      <c r="AF440" s="171"/>
      <c r="AG440" s="172"/>
      <c r="AN440" s="149"/>
      <c r="AO440" s="149"/>
      <c r="AP440" s="149"/>
      <c r="AQ440" s="149"/>
      <c r="AR440" s="149"/>
      <c r="AS440" s="149"/>
      <c r="AT440" s="149"/>
      <c r="AU440" s="149"/>
    </row>
    <row r="441" spans="3:47" x14ac:dyDescent="0.2">
      <c r="C441" s="19"/>
      <c r="D441" s="19"/>
      <c r="AA441" s="149"/>
      <c r="AB441" s="149"/>
      <c r="AC441" s="149"/>
      <c r="AD441" s="149"/>
      <c r="AE441" s="149"/>
      <c r="AF441" s="171"/>
      <c r="AG441" s="172"/>
      <c r="AN441" s="149"/>
      <c r="AO441" s="149"/>
      <c r="AP441" s="149"/>
      <c r="AQ441" s="149"/>
      <c r="AR441" s="149"/>
      <c r="AS441" s="149"/>
      <c r="AT441" s="149"/>
      <c r="AU441" s="149"/>
    </row>
    <row r="442" spans="3:47" x14ac:dyDescent="0.2">
      <c r="C442" s="19"/>
      <c r="D442" s="19"/>
      <c r="AA442" s="149"/>
      <c r="AB442" s="149"/>
      <c r="AC442" s="149"/>
      <c r="AD442" s="149"/>
      <c r="AE442" s="149"/>
      <c r="AF442" s="171"/>
      <c r="AG442" s="172"/>
      <c r="AN442" s="149"/>
      <c r="AO442" s="149"/>
      <c r="AP442" s="149"/>
      <c r="AQ442" s="149"/>
      <c r="AR442" s="149"/>
      <c r="AS442" s="149"/>
      <c r="AT442" s="149"/>
      <c r="AU442" s="149"/>
    </row>
    <row r="443" spans="3:47" x14ac:dyDescent="0.2">
      <c r="C443" s="19"/>
      <c r="D443" s="19"/>
      <c r="AA443" s="149"/>
      <c r="AB443" s="149"/>
      <c r="AC443" s="149"/>
      <c r="AD443" s="149"/>
      <c r="AE443" s="149"/>
      <c r="AF443" s="171"/>
      <c r="AG443" s="172"/>
      <c r="AN443" s="149"/>
      <c r="AO443" s="149"/>
      <c r="AP443" s="149"/>
      <c r="AQ443" s="149"/>
      <c r="AR443" s="149"/>
      <c r="AS443" s="149"/>
      <c r="AT443" s="149"/>
      <c r="AU443" s="149"/>
    </row>
    <row r="444" spans="3:47" x14ac:dyDescent="0.2">
      <c r="C444" s="19"/>
      <c r="D444" s="19"/>
      <c r="AA444" s="149"/>
      <c r="AB444" s="149"/>
      <c r="AC444" s="149"/>
      <c r="AD444" s="149"/>
      <c r="AE444" s="149"/>
      <c r="AF444" s="171"/>
      <c r="AG444" s="172"/>
      <c r="AN444" s="149"/>
      <c r="AO444" s="149"/>
      <c r="AP444" s="149"/>
      <c r="AQ444" s="149"/>
      <c r="AR444" s="149"/>
      <c r="AS444" s="149"/>
      <c r="AT444" s="149"/>
      <c r="AU444" s="149"/>
    </row>
    <row r="445" spans="3:47" x14ac:dyDescent="0.2">
      <c r="C445" s="19"/>
      <c r="D445" s="19"/>
      <c r="AA445" s="149"/>
      <c r="AB445" s="149"/>
      <c r="AC445" s="149"/>
      <c r="AD445" s="149"/>
      <c r="AE445" s="149"/>
      <c r="AF445" s="171"/>
      <c r="AG445" s="172"/>
      <c r="AN445" s="149"/>
      <c r="AO445" s="149"/>
      <c r="AP445" s="149"/>
      <c r="AQ445" s="149"/>
      <c r="AR445" s="149"/>
      <c r="AS445" s="149"/>
      <c r="AT445" s="149"/>
      <c r="AU445" s="149"/>
    </row>
    <row r="446" spans="3:47" x14ac:dyDescent="0.2">
      <c r="C446" s="19"/>
      <c r="D446" s="19"/>
      <c r="AA446" s="149"/>
      <c r="AB446" s="149"/>
      <c r="AC446" s="149"/>
      <c r="AD446" s="149"/>
      <c r="AE446" s="149"/>
      <c r="AF446" s="171"/>
      <c r="AG446" s="172"/>
      <c r="AN446" s="149"/>
      <c r="AO446" s="149"/>
      <c r="AP446" s="149"/>
      <c r="AQ446" s="149"/>
      <c r="AR446" s="149"/>
      <c r="AS446" s="149"/>
      <c r="AT446" s="149"/>
      <c r="AU446" s="149"/>
    </row>
    <row r="447" spans="3:47" x14ac:dyDescent="0.2">
      <c r="C447" s="19"/>
      <c r="D447" s="19"/>
      <c r="AA447" s="149"/>
      <c r="AB447" s="149"/>
      <c r="AC447" s="149"/>
      <c r="AD447" s="149"/>
      <c r="AE447" s="149"/>
      <c r="AF447" s="171"/>
      <c r="AG447" s="172"/>
      <c r="AN447" s="149"/>
      <c r="AO447" s="149"/>
      <c r="AP447" s="149"/>
      <c r="AQ447" s="149"/>
      <c r="AR447" s="149"/>
      <c r="AS447" s="149"/>
      <c r="AT447" s="149"/>
      <c r="AU447" s="149"/>
    </row>
    <row r="448" spans="3:47" x14ac:dyDescent="0.2">
      <c r="C448" s="19"/>
      <c r="D448" s="19"/>
      <c r="AA448" s="149"/>
      <c r="AB448" s="149"/>
      <c r="AC448" s="149"/>
      <c r="AD448" s="149"/>
      <c r="AE448" s="149"/>
      <c r="AF448" s="171"/>
      <c r="AG448" s="172"/>
      <c r="AN448" s="149"/>
      <c r="AO448" s="149"/>
      <c r="AP448" s="149"/>
      <c r="AQ448" s="149"/>
      <c r="AR448" s="149"/>
      <c r="AS448" s="149"/>
      <c r="AT448" s="149"/>
      <c r="AU448" s="149"/>
    </row>
    <row r="449" spans="3:47" x14ac:dyDescent="0.2">
      <c r="C449" s="19"/>
      <c r="D449" s="19"/>
      <c r="AA449" s="149"/>
      <c r="AB449" s="149"/>
      <c r="AC449" s="149"/>
      <c r="AD449" s="149"/>
      <c r="AE449" s="149"/>
      <c r="AF449" s="171"/>
      <c r="AG449" s="172"/>
      <c r="AN449" s="149"/>
      <c r="AO449" s="149"/>
      <c r="AP449" s="149"/>
      <c r="AQ449" s="149"/>
      <c r="AR449" s="149"/>
      <c r="AS449" s="149"/>
      <c r="AT449" s="149"/>
      <c r="AU449" s="149"/>
    </row>
    <row r="450" spans="3:47" x14ac:dyDescent="0.2">
      <c r="C450" s="19"/>
      <c r="D450" s="19"/>
      <c r="AA450" s="149"/>
      <c r="AB450" s="149"/>
      <c r="AC450" s="149"/>
      <c r="AD450" s="149"/>
      <c r="AE450" s="149"/>
      <c r="AF450" s="171"/>
      <c r="AG450" s="172"/>
      <c r="AN450" s="149"/>
      <c r="AO450" s="149"/>
      <c r="AP450" s="149"/>
      <c r="AQ450" s="149"/>
      <c r="AR450" s="149"/>
      <c r="AS450" s="149"/>
      <c r="AT450" s="149"/>
      <c r="AU450" s="149"/>
    </row>
    <row r="451" spans="3:47" x14ac:dyDescent="0.2">
      <c r="C451" s="19"/>
      <c r="D451" s="19"/>
      <c r="AA451" s="149"/>
      <c r="AB451" s="149"/>
      <c r="AC451" s="149"/>
      <c r="AD451" s="149"/>
      <c r="AE451" s="149"/>
      <c r="AF451" s="171"/>
      <c r="AG451" s="172"/>
      <c r="AN451" s="149"/>
      <c r="AO451" s="149"/>
      <c r="AP451" s="149"/>
      <c r="AQ451" s="149"/>
      <c r="AR451" s="149"/>
      <c r="AS451" s="149"/>
      <c r="AT451" s="149"/>
      <c r="AU451" s="149"/>
    </row>
    <row r="452" spans="3:47" x14ac:dyDescent="0.2">
      <c r="C452" s="19"/>
      <c r="D452" s="19"/>
      <c r="AA452" s="149"/>
      <c r="AB452" s="149"/>
      <c r="AC452" s="149"/>
      <c r="AD452" s="149"/>
      <c r="AE452" s="149"/>
      <c r="AF452" s="171"/>
      <c r="AG452" s="172"/>
      <c r="AN452" s="149"/>
      <c r="AO452" s="149"/>
      <c r="AP452" s="149"/>
      <c r="AQ452" s="149"/>
      <c r="AR452" s="149"/>
      <c r="AS452" s="149"/>
      <c r="AT452" s="149"/>
      <c r="AU452" s="149"/>
    </row>
    <row r="453" spans="3:47" x14ac:dyDescent="0.2">
      <c r="C453" s="19"/>
      <c r="D453" s="19"/>
      <c r="AA453" s="149"/>
      <c r="AB453" s="149"/>
      <c r="AC453" s="149"/>
      <c r="AD453" s="149"/>
      <c r="AE453" s="149"/>
      <c r="AF453" s="171"/>
      <c r="AG453" s="172"/>
      <c r="AN453" s="149"/>
      <c r="AO453" s="149"/>
      <c r="AP453" s="149"/>
      <c r="AQ453" s="149"/>
      <c r="AR453" s="149"/>
      <c r="AS453" s="149"/>
      <c r="AT453" s="149"/>
      <c r="AU453" s="149"/>
    </row>
    <row r="454" spans="3:47" x14ac:dyDescent="0.2">
      <c r="C454" s="19"/>
      <c r="D454" s="19"/>
      <c r="AA454" s="149"/>
      <c r="AB454" s="149"/>
      <c r="AC454" s="149"/>
      <c r="AD454" s="149"/>
      <c r="AE454" s="149"/>
      <c r="AF454" s="171"/>
      <c r="AG454" s="172"/>
      <c r="AN454" s="149"/>
      <c r="AO454" s="149"/>
      <c r="AP454" s="149"/>
      <c r="AQ454" s="149"/>
      <c r="AR454" s="149"/>
      <c r="AS454" s="149"/>
      <c r="AT454" s="149"/>
      <c r="AU454" s="149"/>
    </row>
    <row r="455" spans="3:47" x14ac:dyDescent="0.2">
      <c r="C455" s="19"/>
      <c r="D455" s="19"/>
      <c r="AA455" s="149"/>
      <c r="AB455" s="149"/>
      <c r="AC455" s="149"/>
      <c r="AD455" s="149"/>
      <c r="AE455" s="149"/>
      <c r="AF455" s="171"/>
      <c r="AG455" s="172"/>
      <c r="AN455" s="149"/>
      <c r="AO455" s="149"/>
      <c r="AP455" s="149"/>
      <c r="AQ455" s="149"/>
      <c r="AR455" s="149"/>
      <c r="AS455" s="149"/>
      <c r="AT455" s="149"/>
      <c r="AU455" s="149"/>
    </row>
    <row r="456" spans="3:47" x14ac:dyDescent="0.2">
      <c r="C456" s="19"/>
      <c r="D456" s="19"/>
      <c r="AA456" s="149"/>
      <c r="AB456" s="149"/>
      <c r="AC456" s="149"/>
      <c r="AD456" s="149"/>
      <c r="AE456" s="149"/>
      <c r="AF456" s="171"/>
      <c r="AG456" s="172"/>
      <c r="AN456" s="149"/>
      <c r="AO456" s="149"/>
      <c r="AP456" s="149"/>
      <c r="AQ456" s="149"/>
      <c r="AR456" s="149"/>
      <c r="AS456" s="149"/>
      <c r="AT456" s="149"/>
      <c r="AU456" s="149"/>
    </row>
    <row r="457" spans="3:47" x14ac:dyDescent="0.2">
      <c r="C457" s="19"/>
      <c r="D457" s="19"/>
      <c r="AA457" s="149"/>
      <c r="AB457" s="149"/>
      <c r="AC457" s="149"/>
      <c r="AD457" s="149"/>
      <c r="AE457" s="149"/>
      <c r="AF457" s="171"/>
      <c r="AG457" s="172"/>
      <c r="AN457" s="149"/>
      <c r="AO457" s="149"/>
      <c r="AP457" s="149"/>
      <c r="AQ457" s="149"/>
      <c r="AR457" s="149"/>
      <c r="AS457" s="149"/>
      <c r="AT457" s="149"/>
      <c r="AU457" s="149"/>
    </row>
    <row r="458" spans="3:47" x14ac:dyDescent="0.2">
      <c r="C458" s="19"/>
      <c r="D458" s="19"/>
      <c r="AA458" s="149"/>
      <c r="AB458" s="149"/>
      <c r="AC458" s="149"/>
      <c r="AD458" s="149"/>
      <c r="AE458" s="149"/>
      <c r="AF458" s="171"/>
      <c r="AG458" s="172"/>
      <c r="AN458" s="149"/>
      <c r="AO458" s="149"/>
      <c r="AP458" s="149"/>
      <c r="AQ458" s="149"/>
      <c r="AR458" s="149"/>
      <c r="AS458" s="149"/>
      <c r="AT458" s="149"/>
      <c r="AU458" s="149"/>
    </row>
    <row r="459" spans="3:47" x14ac:dyDescent="0.2">
      <c r="C459" s="19"/>
      <c r="D459" s="19"/>
      <c r="AA459" s="149"/>
      <c r="AB459" s="149"/>
      <c r="AC459" s="149"/>
      <c r="AD459" s="149"/>
      <c r="AE459" s="149"/>
      <c r="AF459" s="171"/>
      <c r="AG459" s="172"/>
      <c r="AN459" s="149"/>
      <c r="AO459" s="149"/>
      <c r="AP459" s="149"/>
      <c r="AQ459" s="149"/>
      <c r="AR459" s="149"/>
      <c r="AS459" s="149"/>
      <c r="AT459" s="149"/>
      <c r="AU459" s="149"/>
    </row>
    <row r="460" spans="3:47" x14ac:dyDescent="0.2">
      <c r="C460" s="19"/>
      <c r="D460" s="19"/>
      <c r="AA460" s="149"/>
      <c r="AB460" s="149"/>
      <c r="AC460" s="149"/>
      <c r="AD460" s="149"/>
      <c r="AE460" s="149"/>
      <c r="AF460" s="171"/>
      <c r="AG460" s="172"/>
      <c r="AN460" s="149"/>
      <c r="AO460" s="149"/>
      <c r="AP460" s="149"/>
      <c r="AQ460" s="149"/>
      <c r="AR460" s="149"/>
      <c r="AS460" s="149"/>
      <c r="AT460" s="149"/>
      <c r="AU460" s="149"/>
    </row>
    <row r="461" spans="3:47" x14ac:dyDescent="0.2">
      <c r="C461" s="19"/>
      <c r="D461" s="19"/>
      <c r="AA461" s="149"/>
      <c r="AB461" s="149"/>
      <c r="AC461" s="149"/>
      <c r="AD461" s="149"/>
      <c r="AE461" s="149"/>
      <c r="AF461" s="171"/>
      <c r="AG461" s="172"/>
      <c r="AN461" s="149"/>
      <c r="AO461" s="149"/>
      <c r="AP461" s="149"/>
      <c r="AQ461" s="149"/>
      <c r="AR461" s="149"/>
      <c r="AS461" s="149"/>
      <c r="AT461" s="149"/>
      <c r="AU461" s="149"/>
    </row>
    <row r="462" spans="3:47" x14ac:dyDescent="0.2">
      <c r="C462" s="19"/>
      <c r="D462" s="19"/>
      <c r="AA462" s="149"/>
      <c r="AB462" s="149"/>
      <c r="AC462" s="149"/>
      <c r="AD462" s="149"/>
      <c r="AE462" s="149"/>
      <c r="AF462" s="171"/>
      <c r="AG462" s="172"/>
      <c r="AN462" s="149"/>
      <c r="AO462" s="149"/>
      <c r="AP462" s="149"/>
      <c r="AQ462" s="149"/>
      <c r="AR462" s="149"/>
      <c r="AS462" s="149"/>
      <c r="AT462" s="149"/>
      <c r="AU462" s="149"/>
    </row>
    <row r="463" spans="3:47" x14ac:dyDescent="0.2">
      <c r="C463" s="19"/>
      <c r="D463" s="19"/>
      <c r="AA463" s="149"/>
      <c r="AB463" s="149"/>
      <c r="AC463" s="149"/>
      <c r="AD463" s="149"/>
      <c r="AE463" s="149"/>
      <c r="AF463" s="171"/>
      <c r="AG463" s="172"/>
      <c r="AN463" s="149"/>
      <c r="AO463" s="149"/>
      <c r="AP463" s="149"/>
      <c r="AQ463" s="149"/>
      <c r="AR463" s="149"/>
      <c r="AS463" s="149"/>
      <c r="AT463" s="149"/>
      <c r="AU463" s="149"/>
    </row>
    <row r="464" spans="3:47" x14ac:dyDescent="0.2">
      <c r="C464" s="19"/>
      <c r="D464" s="19"/>
      <c r="AA464" s="149"/>
      <c r="AB464" s="149"/>
      <c r="AC464" s="149"/>
      <c r="AD464" s="149"/>
      <c r="AE464" s="149"/>
      <c r="AF464" s="171"/>
      <c r="AG464" s="172"/>
      <c r="AN464" s="149"/>
      <c r="AO464" s="149"/>
      <c r="AP464" s="149"/>
      <c r="AQ464" s="149"/>
      <c r="AR464" s="149"/>
      <c r="AS464" s="149"/>
      <c r="AT464" s="149"/>
      <c r="AU464" s="149"/>
    </row>
    <row r="465" spans="3:47" x14ac:dyDescent="0.2">
      <c r="C465" s="19"/>
      <c r="D465" s="19"/>
      <c r="AA465" s="149"/>
      <c r="AB465" s="149"/>
      <c r="AC465" s="149"/>
      <c r="AD465" s="149"/>
      <c r="AE465" s="149"/>
      <c r="AF465" s="171"/>
      <c r="AG465" s="172"/>
      <c r="AN465" s="149"/>
      <c r="AO465" s="149"/>
      <c r="AP465" s="149"/>
      <c r="AQ465" s="149"/>
      <c r="AR465" s="149"/>
      <c r="AS465" s="149"/>
      <c r="AT465" s="149"/>
      <c r="AU465" s="149"/>
    </row>
    <row r="466" spans="3:47" x14ac:dyDescent="0.2">
      <c r="C466" s="19"/>
      <c r="D466" s="19"/>
      <c r="AA466" s="149"/>
      <c r="AB466" s="149"/>
      <c r="AC466" s="149"/>
      <c r="AD466" s="149"/>
      <c r="AE466" s="149"/>
      <c r="AF466" s="171"/>
      <c r="AG466" s="172"/>
      <c r="AN466" s="149"/>
      <c r="AO466" s="149"/>
      <c r="AP466" s="149"/>
      <c r="AQ466" s="149"/>
      <c r="AR466" s="149"/>
      <c r="AS466" s="149"/>
      <c r="AT466" s="149"/>
      <c r="AU466" s="149"/>
    </row>
    <row r="467" spans="3:47" x14ac:dyDescent="0.2">
      <c r="C467" s="19"/>
      <c r="D467" s="19"/>
      <c r="AA467" s="149"/>
      <c r="AB467" s="149"/>
      <c r="AC467" s="149"/>
      <c r="AD467" s="149"/>
      <c r="AE467" s="149"/>
      <c r="AF467" s="171"/>
      <c r="AG467" s="172"/>
      <c r="AN467" s="149"/>
      <c r="AO467" s="149"/>
      <c r="AP467" s="149"/>
      <c r="AQ467" s="149"/>
      <c r="AR467" s="149"/>
      <c r="AS467" s="149"/>
      <c r="AT467" s="149"/>
      <c r="AU467" s="149"/>
    </row>
    <row r="468" spans="3:47" x14ac:dyDescent="0.2">
      <c r="C468" s="19"/>
      <c r="D468" s="19"/>
      <c r="AA468" s="149"/>
      <c r="AB468" s="149"/>
      <c r="AC468" s="149"/>
      <c r="AD468" s="149"/>
      <c r="AE468" s="149"/>
      <c r="AF468" s="171"/>
      <c r="AG468" s="172"/>
      <c r="AN468" s="149"/>
      <c r="AO468" s="149"/>
      <c r="AP468" s="149"/>
      <c r="AQ468" s="149"/>
      <c r="AR468" s="149"/>
      <c r="AS468" s="149"/>
      <c r="AT468" s="149"/>
      <c r="AU468" s="149"/>
    </row>
    <row r="469" spans="3:47" x14ac:dyDescent="0.2">
      <c r="C469" s="19"/>
      <c r="D469" s="19"/>
      <c r="AA469" s="149"/>
      <c r="AB469" s="149"/>
      <c r="AC469" s="149"/>
      <c r="AD469" s="149"/>
      <c r="AE469" s="149"/>
      <c r="AF469" s="171"/>
      <c r="AG469" s="172"/>
      <c r="AN469" s="149"/>
      <c r="AO469" s="149"/>
      <c r="AP469" s="149"/>
      <c r="AQ469" s="149"/>
      <c r="AR469" s="149"/>
      <c r="AS469" s="149"/>
      <c r="AT469" s="149"/>
      <c r="AU469" s="149"/>
    </row>
    <row r="470" spans="3:47" x14ac:dyDescent="0.2">
      <c r="C470" s="19"/>
      <c r="D470" s="19"/>
      <c r="AA470" s="149"/>
      <c r="AB470" s="149"/>
      <c r="AC470" s="149"/>
      <c r="AD470" s="149"/>
      <c r="AE470" s="149"/>
      <c r="AF470" s="171"/>
      <c r="AG470" s="172"/>
      <c r="AN470" s="149"/>
      <c r="AO470" s="149"/>
      <c r="AP470" s="149"/>
      <c r="AQ470" s="149"/>
      <c r="AR470" s="149"/>
      <c r="AS470" s="149"/>
      <c r="AT470" s="149"/>
      <c r="AU470" s="149"/>
    </row>
    <row r="471" spans="3:47" x14ac:dyDescent="0.2">
      <c r="C471" s="19"/>
      <c r="D471" s="19"/>
      <c r="AA471" s="149"/>
      <c r="AB471" s="149"/>
      <c r="AC471" s="149"/>
      <c r="AD471" s="149"/>
      <c r="AE471" s="149"/>
      <c r="AF471" s="171"/>
      <c r="AG471" s="172"/>
      <c r="AN471" s="149"/>
      <c r="AO471" s="149"/>
      <c r="AP471" s="149"/>
      <c r="AQ471" s="149"/>
      <c r="AR471" s="149"/>
      <c r="AS471" s="149"/>
      <c r="AT471" s="149"/>
      <c r="AU471" s="149"/>
    </row>
    <row r="472" spans="3:47" x14ac:dyDescent="0.2">
      <c r="C472" s="19"/>
      <c r="D472" s="19"/>
      <c r="AA472" s="149"/>
      <c r="AB472" s="149"/>
      <c r="AC472" s="149"/>
      <c r="AD472" s="149"/>
      <c r="AE472" s="149"/>
      <c r="AF472" s="171"/>
      <c r="AG472" s="172"/>
      <c r="AN472" s="149"/>
      <c r="AO472" s="149"/>
      <c r="AP472" s="149"/>
      <c r="AQ472" s="149"/>
      <c r="AR472" s="149"/>
      <c r="AS472" s="149"/>
      <c r="AT472" s="149"/>
      <c r="AU472" s="149"/>
    </row>
    <row r="473" spans="3:47" x14ac:dyDescent="0.2">
      <c r="C473" s="19"/>
      <c r="D473" s="19"/>
      <c r="AA473" s="149"/>
      <c r="AB473" s="149"/>
      <c r="AC473" s="149"/>
      <c r="AD473" s="149"/>
      <c r="AE473" s="149"/>
      <c r="AF473" s="171"/>
      <c r="AG473" s="172"/>
      <c r="AN473" s="149"/>
      <c r="AO473" s="149"/>
      <c r="AP473" s="149"/>
      <c r="AQ473" s="149"/>
      <c r="AR473" s="149"/>
      <c r="AS473" s="149"/>
      <c r="AT473" s="149"/>
      <c r="AU473" s="149"/>
    </row>
    <row r="474" spans="3:47" x14ac:dyDescent="0.2">
      <c r="C474" s="19"/>
      <c r="D474" s="19"/>
      <c r="AA474" s="149"/>
      <c r="AB474" s="149"/>
      <c r="AC474" s="149"/>
      <c r="AD474" s="149"/>
      <c r="AE474" s="149"/>
      <c r="AF474" s="171"/>
      <c r="AG474" s="172"/>
      <c r="AN474" s="149"/>
      <c r="AO474" s="149"/>
      <c r="AP474" s="149"/>
      <c r="AQ474" s="149"/>
      <c r="AR474" s="149"/>
      <c r="AS474" s="149"/>
      <c r="AT474" s="149"/>
      <c r="AU474" s="149"/>
    </row>
    <row r="475" spans="3:47" x14ac:dyDescent="0.2">
      <c r="C475" s="19"/>
      <c r="D475" s="19"/>
      <c r="AA475" s="149"/>
      <c r="AB475" s="149"/>
      <c r="AC475" s="149"/>
      <c r="AD475" s="149"/>
      <c r="AE475" s="149"/>
      <c r="AF475" s="171"/>
      <c r="AG475" s="172"/>
      <c r="AN475" s="149"/>
      <c r="AO475" s="149"/>
      <c r="AP475" s="149"/>
      <c r="AQ475" s="149"/>
      <c r="AR475" s="149"/>
      <c r="AS475" s="149"/>
      <c r="AT475" s="149"/>
      <c r="AU475" s="149"/>
    </row>
    <row r="476" spans="3:47" x14ac:dyDescent="0.2">
      <c r="C476" s="19"/>
      <c r="D476" s="19"/>
      <c r="AA476" s="149"/>
      <c r="AB476" s="149"/>
      <c r="AC476" s="149"/>
      <c r="AD476" s="149"/>
      <c r="AE476" s="149"/>
      <c r="AF476" s="171"/>
      <c r="AG476" s="172"/>
      <c r="AN476" s="149"/>
      <c r="AO476" s="149"/>
      <c r="AP476" s="149"/>
      <c r="AQ476" s="149"/>
      <c r="AR476" s="149"/>
      <c r="AS476" s="149"/>
      <c r="AT476" s="149"/>
      <c r="AU476" s="149"/>
    </row>
    <row r="477" spans="3:47" x14ac:dyDescent="0.2">
      <c r="C477" s="19"/>
      <c r="D477" s="19"/>
      <c r="AA477" s="149"/>
      <c r="AB477" s="149"/>
      <c r="AC477" s="149"/>
      <c r="AD477" s="149"/>
      <c r="AE477" s="149"/>
      <c r="AF477" s="171"/>
      <c r="AG477" s="172"/>
      <c r="AN477" s="149"/>
      <c r="AO477" s="149"/>
      <c r="AP477" s="149"/>
      <c r="AQ477" s="149"/>
      <c r="AR477" s="149"/>
      <c r="AS477" s="149"/>
      <c r="AT477" s="149"/>
      <c r="AU477" s="149"/>
    </row>
    <row r="478" spans="3:47" x14ac:dyDescent="0.2">
      <c r="C478" s="19"/>
      <c r="D478" s="19"/>
      <c r="AA478" s="149"/>
      <c r="AB478" s="149"/>
      <c r="AC478" s="149"/>
      <c r="AD478" s="149"/>
      <c r="AE478" s="149"/>
      <c r="AF478" s="171"/>
      <c r="AG478" s="172"/>
      <c r="AN478" s="149"/>
      <c r="AO478" s="149"/>
      <c r="AP478" s="149"/>
      <c r="AQ478" s="149"/>
      <c r="AR478" s="149"/>
      <c r="AS478" s="149"/>
      <c r="AT478" s="149"/>
      <c r="AU478" s="149"/>
    </row>
    <row r="479" spans="3:47" x14ac:dyDescent="0.2">
      <c r="C479" s="19"/>
      <c r="D479" s="19"/>
      <c r="AA479" s="149"/>
      <c r="AB479" s="149"/>
      <c r="AC479" s="149"/>
      <c r="AD479" s="149"/>
      <c r="AE479" s="149"/>
      <c r="AF479" s="171"/>
      <c r="AG479" s="172"/>
      <c r="AN479" s="149"/>
      <c r="AO479" s="149"/>
      <c r="AP479" s="149"/>
      <c r="AQ479" s="149"/>
      <c r="AR479" s="149"/>
      <c r="AS479" s="149"/>
      <c r="AT479" s="149"/>
      <c r="AU479" s="149"/>
    </row>
    <row r="480" spans="3:47" x14ac:dyDescent="0.2">
      <c r="C480" s="19"/>
      <c r="D480" s="19"/>
      <c r="AA480" s="149"/>
      <c r="AB480" s="149"/>
      <c r="AC480" s="149"/>
      <c r="AD480" s="149"/>
      <c r="AE480" s="149"/>
      <c r="AF480" s="171"/>
      <c r="AG480" s="172"/>
      <c r="AN480" s="149"/>
      <c r="AO480" s="149"/>
      <c r="AP480" s="149"/>
      <c r="AQ480" s="149"/>
      <c r="AR480" s="149"/>
      <c r="AS480" s="149"/>
      <c r="AT480" s="149"/>
      <c r="AU480" s="149"/>
    </row>
    <row r="481" spans="3:47" x14ac:dyDescent="0.2">
      <c r="C481" s="19"/>
      <c r="D481" s="19"/>
      <c r="AA481" s="149"/>
      <c r="AB481" s="149"/>
      <c r="AC481" s="149"/>
      <c r="AD481" s="149"/>
      <c r="AE481" s="149"/>
      <c r="AF481" s="171"/>
      <c r="AG481" s="172"/>
      <c r="AN481" s="149"/>
      <c r="AO481" s="149"/>
      <c r="AP481" s="149"/>
      <c r="AQ481" s="149"/>
      <c r="AR481" s="149"/>
      <c r="AS481" s="149"/>
      <c r="AT481" s="149"/>
      <c r="AU481" s="149"/>
    </row>
    <row r="482" spans="3:47" x14ac:dyDescent="0.2">
      <c r="C482" s="19"/>
      <c r="D482" s="19"/>
      <c r="AA482" s="149"/>
      <c r="AB482" s="149"/>
      <c r="AC482" s="149"/>
      <c r="AD482" s="149"/>
      <c r="AE482" s="149"/>
      <c r="AF482" s="171"/>
      <c r="AG482" s="172"/>
      <c r="AN482" s="149"/>
      <c r="AO482" s="149"/>
      <c r="AP482" s="149"/>
      <c r="AQ482" s="149"/>
      <c r="AR482" s="149"/>
      <c r="AS482" s="149"/>
      <c r="AT482" s="149"/>
      <c r="AU482" s="149"/>
    </row>
    <row r="483" spans="3:47" x14ac:dyDescent="0.2">
      <c r="C483" s="19"/>
      <c r="D483" s="19"/>
      <c r="AA483" s="149"/>
      <c r="AB483" s="149"/>
      <c r="AC483" s="149"/>
      <c r="AD483" s="149"/>
      <c r="AE483" s="149"/>
      <c r="AF483" s="171"/>
      <c r="AG483" s="172"/>
      <c r="AN483" s="149"/>
      <c r="AO483" s="149"/>
      <c r="AP483" s="149"/>
      <c r="AQ483" s="149"/>
      <c r="AR483" s="149"/>
      <c r="AS483" s="149"/>
      <c r="AT483" s="149"/>
      <c r="AU483" s="149"/>
    </row>
    <row r="484" spans="3:47" x14ac:dyDescent="0.2">
      <c r="C484" s="19"/>
      <c r="D484" s="19"/>
      <c r="AA484" s="149"/>
      <c r="AB484" s="149"/>
      <c r="AC484" s="149"/>
      <c r="AD484" s="149"/>
      <c r="AE484" s="149"/>
      <c r="AF484" s="171"/>
      <c r="AG484" s="172"/>
      <c r="AN484" s="149"/>
      <c r="AO484" s="149"/>
      <c r="AP484" s="149"/>
      <c r="AQ484" s="149"/>
      <c r="AR484" s="149"/>
      <c r="AS484" s="149"/>
      <c r="AT484" s="149"/>
      <c r="AU484" s="149"/>
    </row>
    <row r="485" spans="3:47" x14ac:dyDescent="0.2">
      <c r="C485" s="19"/>
      <c r="D485" s="19"/>
      <c r="AA485" s="149"/>
      <c r="AB485" s="149"/>
      <c r="AC485" s="149"/>
      <c r="AD485" s="149"/>
      <c r="AE485" s="149"/>
      <c r="AF485" s="171"/>
      <c r="AG485" s="172"/>
      <c r="AN485" s="149"/>
      <c r="AO485" s="149"/>
      <c r="AP485" s="149"/>
      <c r="AQ485" s="149"/>
      <c r="AR485" s="149"/>
      <c r="AS485" s="149"/>
      <c r="AT485" s="149"/>
      <c r="AU485" s="149"/>
    </row>
    <row r="486" spans="3:47" x14ac:dyDescent="0.2">
      <c r="C486" s="19"/>
      <c r="D486" s="19"/>
      <c r="AA486" s="149"/>
      <c r="AB486" s="149"/>
      <c r="AC486" s="149"/>
      <c r="AD486" s="149"/>
      <c r="AE486" s="149"/>
      <c r="AF486" s="171"/>
      <c r="AG486" s="172"/>
      <c r="AN486" s="149"/>
      <c r="AO486" s="149"/>
      <c r="AP486" s="149"/>
      <c r="AQ486" s="149"/>
      <c r="AR486" s="149"/>
      <c r="AS486" s="149"/>
      <c r="AT486" s="149"/>
      <c r="AU486" s="149"/>
    </row>
    <row r="487" spans="3:47" x14ac:dyDescent="0.2">
      <c r="C487" s="19"/>
      <c r="D487" s="19"/>
      <c r="AA487" s="149"/>
      <c r="AB487" s="149"/>
      <c r="AC487" s="149"/>
      <c r="AD487" s="149"/>
      <c r="AE487" s="149"/>
      <c r="AF487" s="171"/>
      <c r="AG487" s="172"/>
      <c r="AN487" s="149"/>
      <c r="AO487" s="149"/>
      <c r="AP487" s="149"/>
      <c r="AQ487" s="149"/>
      <c r="AR487" s="149"/>
      <c r="AS487" s="149"/>
      <c r="AT487" s="149"/>
      <c r="AU487" s="149"/>
    </row>
    <row r="488" spans="3:47" x14ac:dyDescent="0.2">
      <c r="C488" s="19"/>
      <c r="D488" s="19"/>
      <c r="AA488" s="149"/>
      <c r="AB488" s="149"/>
      <c r="AC488" s="149"/>
      <c r="AD488" s="149"/>
      <c r="AE488" s="149"/>
      <c r="AF488" s="171"/>
      <c r="AG488" s="172"/>
      <c r="AN488" s="149"/>
      <c r="AO488" s="149"/>
      <c r="AP488" s="149"/>
      <c r="AQ488" s="149"/>
      <c r="AR488" s="149"/>
      <c r="AS488" s="149"/>
      <c r="AT488" s="149"/>
      <c r="AU488" s="149"/>
    </row>
    <row r="489" spans="3:47" x14ac:dyDescent="0.2">
      <c r="C489" s="19"/>
      <c r="D489" s="19"/>
      <c r="AA489" s="149"/>
      <c r="AB489" s="149"/>
      <c r="AC489" s="149"/>
      <c r="AD489" s="149"/>
      <c r="AE489" s="149"/>
      <c r="AF489" s="171"/>
      <c r="AG489" s="172"/>
      <c r="AN489" s="149"/>
      <c r="AO489" s="149"/>
      <c r="AP489" s="149"/>
      <c r="AQ489" s="149"/>
      <c r="AR489" s="149"/>
      <c r="AS489" s="149"/>
      <c r="AT489" s="149"/>
      <c r="AU489" s="149"/>
    </row>
    <row r="490" spans="3:47" x14ac:dyDescent="0.2">
      <c r="C490" s="19"/>
      <c r="D490" s="19"/>
      <c r="AA490" s="149"/>
      <c r="AB490" s="149"/>
      <c r="AC490" s="149"/>
      <c r="AD490" s="149"/>
      <c r="AE490" s="149"/>
      <c r="AF490" s="171"/>
      <c r="AG490" s="172"/>
      <c r="AN490" s="149"/>
      <c r="AO490" s="149"/>
      <c r="AP490" s="149"/>
      <c r="AQ490" s="149"/>
      <c r="AR490" s="149"/>
      <c r="AS490" s="149"/>
      <c r="AT490" s="149"/>
      <c r="AU490" s="149"/>
    </row>
    <row r="491" spans="3:47" x14ac:dyDescent="0.2">
      <c r="C491" s="19"/>
      <c r="D491" s="19"/>
      <c r="AA491" s="149"/>
      <c r="AB491" s="149"/>
      <c r="AC491" s="149"/>
      <c r="AD491" s="149"/>
      <c r="AE491" s="149"/>
      <c r="AF491" s="171"/>
      <c r="AG491" s="172"/>
      <c r="AN491" s="149"/>
      <c r="AO491" s="149"/>
      <c r="AP491" s="149"/>
      <c r="AQ491" s="149"/>
      <c r="AR491" s="149"/>
      <c r="AS491" s="149"/>
      <c r="AT491" s="149"/>
      <c r="AU491" s="149"/>
    </row>
    <row r="492" spans="3:47" x14ac:dyDescent="0.2">
      <c r="C492" s="19"/>
      <c r="D492" s="19"/>
      <c r="AA492" s="149"/>
      <c r="AB492" s="149"/>
      <c r="AC492" s="149"/>
      <c r="AD492" s="149"/>
      <c r="AE492" s="149"/>
      <c r="AF492" s="171"/>
      <c r="AG492" s="172"/>
      <c r="AN492" s="149"/>
      <c r="AO492" s="149"/>
      <c r="AP492" s="149"/>
      <c r="AQ492" s="149"/>
      <c r="AR492" s="149"/>
      <c r="AS492" s="149"/>
      <c r="AT492" s="149"/>
      <c r="AU492" s="149"/>
    </row>
    <row r="493" spans="3:47" x14ac:dyDescent="0.2">
      <c r="C493" s="19"/>
      <c r="D493" s="19"/>
      <c r="AA493" s="149"/>
      <c r="AB493" s="149"/>
      <c r="AC493" s="149"/>
      <c r="AD493" s="149"/>
      <c r="AE493" s="149"/>
      <c r="AF493" s="171"/>
      <c r="AG493" s="172"/>
      <c r="AN493" s="149"/>
      <c r="AO493" s="149"/>
      <c r="AP493" s="149"/>
      <c r="AQ493" s="149"/>
      <c r="AR493" s="149"/>
      <c r="AS493" s="149"/>
      <c r="AT493" s="149"/>
      <c r="AU493" s="149"/>
    </row>
    <row r="494" spans="3:47" x14ac:dyDescent="0.2">
      <c r="C494" s="19"/>
      <c r="D494" s="19"/>
      <c r="AA494" s="149"/>
      <c r="AB494" s="149"/>
      <c r="AC494" s="149"/>
      <c r="AD494" s="149"/>
      <c r="AE494" s="149"/>
      <c r="AF494" s="171"/>
      <c r="AG494" s="172"/>
      <c r="AN494" s="149"/>
      <c r="AO494" s="149"/>
      <c r="AP494" s="149"/>
      <c r="AQ494" s="149"/>
      <c r="AR494" s="149"/>
      <c r="AS494" s="149"/>
      <c r="AT494" s="149"/>
      <c r="AU494" s="149"/>
    </row>
    <row r="495" spans="3:47" x14ac:dyDescent="0.2">
      <c r="C495" s="19"/>
      <c r="D495" s="19"/>
      <c r="AA495" s="149"/>
      <c r="AB495" s="149"/>
      <c r="AC495" s="149"/>
      <c r="AD495" s="149"/>
      <c r="AE495" s="149"/>
      <c r="AF495" s="171"/>
      <c r="AG495" s="172"/>
      <c r="AN495" s="149"/>
      <c r="AO495" s="149"/>
      <c r="AP495" s="149"/>
      <c r="AQ495" s="149"/>
      <c r="AR495" s="149"/>
      <c r="AS495" s="149"/>
      <c r="AT495" s="149"/>
      <c r="AU495" s="149"/>
    </row>
    <row r="496" spans="3:47" x14ac:dyDescent="0.2">
      <c r="C496" s="19"/>
      <c r="D496" s="19"/>
      <c r="AA496" s="149"/>
      <c r="AB496" s="149"/>
      <c r="AC496" s="149"/>
      <c r="AD496" s="149"/>
      <c r="AE496" s="149"/>
      <c r="AF496" s="171"/>
      <c r="AG496" s="172"/>
      <c r="AN496" s="149"/>
      <c r="AO496" s="149"/>
      <c r="AP496" s="149"/>
      <c r="AQ496" s="149"/>
      <c r="AR496" s="149"/>
      <c r="AS496" s="149"/>
      <c r="AT496" s="149"/>
      <c r="AU496" s="149"/>
    </row>
    <row r="497" spans="3:47" x14ac:dyDescent="0.2">
      <c r="C497" s="19"/>
      <c r="D497" s="19"/>
      <c r="AA497" s="149"/>
      <c r="AB497" s="149"/>
      <c r="AC497" s="149"/>
      <c r="AD497" s="149"/>
      <c r="AE497" s="149"/>
      <c r="AF497" s="171"/>
      <c r="AG497" s="172"/>
      <c r="AN497" s="149"/>
      <c r="AO497" s="149"/>
      <c r="AP497" s="149"/>
      <c r="AQ497" s="149"/>
      <c r="AR497" s="149"/>
      <c r="AS497" s="149"/>
      <c r="AT497" s="149"/>
      <c r="AU497" s="149"/>
    </row>
    <row r="498" spans="3:47" x14ac:dyDescent="0.2">
      <c r="C498" s="19"/>
      <c r="D498" s="19"/>
      <c r="AA498" s="149"/>
      <c r="AB498" s="149"/>
      <c r="AC498" s="149"/>
      <c r="AD498" s="149"/>
      <c r="AE498" s="149"/>
      <c r="AF498" s="171"/>
      <c r="AG498" s="172"/>
      <c r="AN498" s="149"/>
      <c r="AO498" s="149"/>
      <c r="AP498" s="149"/>
      <c r="AQ498" s="149"/>
      <c r="AR498" s="149"/>
      <c r="AS498" s="149"/>
      <c r="AT498" s="149"/>
      <c r="AU498" s="149"/>
    </row>
    <row r="499" spans="3:47" x14ac:dyDescent="0.2">
      <c r="C499" s="19"/>
      <c r="D499" s="19"/>
      <c r="AA499" s="149"/>
      <c r="AB499" s="149"/>
      <c r="AC499" s="149"/>
      <c r="AD499" s="149"/>
      <c r="AE499" s="149"/>
      <c r="AF499" s="171"/>
      <c r="AG499" s="172"/>
      <c r="AN499" s="149"/>
      <c r="AO499" s="149"/>
      <c r="AP499" s="149"/>
      <c r="AQ499" s="149"/>
      <c r="AR499" s="149"/>
      <c r="AS499" s="149"/>
      <c r="AT499" s="149"/>
      <c r="AU499" s="149"/>
    </row>
    <row r="500" spans="3:47" x14ac:dyDescent="0.2">
      <c r="C500" s="19"/>
      <c r="D500" s="19"/>
      <c r="AA500" s="149"/>
      <c r="AB500" s="149"/>
      <c r="AC500" s="149"/>
      <c r="AD500" s="149"/>
      <c r="AE500" s="149"/>
      <c r="AF500" s="171"/>
      <c r="AG500" s="172"/>
      <c r="AN500" s="149"/>
      <c r="AO500" s="149"/>
      <c r="AP500" s="149"/>
      <c r="AQ500" s="149"/>
      <c r="AR500" s="149"/>
      <c r="AS500" s="149"/>
      <c r="AT500" s="149"/>
      <c r="AU500" s="149"/>
    </row>
    <row r="501" spans="3:47" x14ac:dyDescent="0.2">
      <c r="C501" s="19"/>
      <c r="D501" s="19"/>
      <c r="AA501" s="149"/>
      <c r="AB501" s="149"/>
      <c r="AC501" s="149"/>
      <c r="AD501" s="149"/>
      <c r="AE501" s="149"/>
      <c r="AF501" s="171"/>
      <c r="AG501" s="172"/>
      <c r="AN501" s="149"/>
      <c r="AO501" s="149"/>
      <c r="AP501" s="149"/>
      <c r="AQ501" s="149"/>
      <c r="AR501" s="149"/>
      <c r="AS501" s="149"/>
      <c r="AT501" s="149"/>
      <c r="AU501" s="149"/>
    </row>
    <row r="502" spans="3:47" x14ac:dyDescent="0.2">
      <c r="C502" s="19"/>
      <c r="D502" s="19"/>
      <c r="AA502" s="149"/>
      <c r="AB502" s="149"/>
      <c r="AC502" s="149"/>
      <c r="AD502" s="149"/>
      <c r="AE502" s="149"/>
      <c r="AF502" s="171"/>
      <c r="AG502" s="172"/>
      <c r="AN502" s="149"/>
      <c r="AO502" s="149"/>
      <c r="AP502" s="149"/>
      <c r="AQ502" s="149"/>
      <c r="AR502" s="149"/>
      <c r="AS502" s="149"/>
      <c r="AT502" s="149"/>
      <c r="AU502" s="149"/>
    </row>
    <row r="503" spans="3:47" x14ac:dyDescent="0.2">
      <c r="C503" s="19"/>
      <c r="D503" s="19"/>
      <c r="AA503" s="149"/>
      <c r="AB503" s="149"/>
      <c r="AC503" s="149"/>
      <c r="AD503" s="149"/>
      <c r="AE503" s="149"/>
      <c r="AF503" s="171"/>
      <c r="AG503" s="172"/>
      <c r="AN503" s="149"/>
      <c r="AO503" s="149"/>
      <c r="AP503" s="149"/>
      <c r="AQ503" s="149"/>
      <c r="AR503" s="149"/>
      <c r="AS503" s="149"/>
      <c r="AT503" s="149"/>
      <c r="AU503" s="149"/>
    </row>
    <row r="504" spans="3:47" x14ac:dyDescent="0.2">
      <c r="C504" s="19"/>
      <c r="D504" s="19"/>
      <c r="AA504" s="149"/>
      <c r="AB504" s="149"/>
      <c r="AC504" s="149"/>
      <c r="AD504" s="149"/>
      <c r="AE504" s="149"/>
      <c r="AF504" s="171"/>
      <c r="AG504" s="172"/>
      <c r="AN504" s="149"/>
      <c r="AO504" s="149"/>
      <c r="AP504" s="149"/>
      <c r="AQ504" s="149"/>
      <c r="AR504" s="149"/>
      <c r="AS504" s="149"/>
      <c r="AT504" s="149"/>
      <c r="AU504" s="149"/>
    </row>
    <row r="505" spans="3:47" x14ac:dyDescent="0.2">
      <c r="C505" s="19"/>
      <c r="D505" s="19"/>
      <c r="AA505" s="149"/>
      <c r="AB505" s="149"/>
      <c r="AC505" s="149"/>
      <c r="AD505" s="149"/>
      <c r="AE505" s="149"/>
      <c r="AF505" s="171"/>
      <c r="AG505" s="172"/>
      <c r="AN505" s="149"/>
      <c r="AO505" s="149"/>
      <c r="AP505" s="149"/>
      <c r="AQ505" s="149"/>
      <c r="AR505" s="149"/>
      <c r="AS505" s="149"/>
      <c r="AT505" s="149"/>
      <c r="AU505" s="149"/>
    </row>
    <row r="506" spans="3:47" x14ac:dyDescent="0.2">
      <c r="C506" s="19"/>
      <c r="D506" s="19"/>
      <c r="AA506" s="149"/>
      <c r="AB506" s="149"/>
      <c r="AC506" s="149"/>
      <c r="AD506" s="149"/>
      <c r="AE506" s="149"/>
      <c r="AF506" s="171"/>
      <c r="AG506" s="172"/>
      <c r="AN506" s="149"/>
      <c r="AO506" s="149"/>
      <c r="AP506" s="149"/>
      <c r="AQ506" s="149"/>
      <c r="AR506" s="149"/>
      <c r="AS506" s="149"/>
      <c r="AT506" s="149"/>
      <c r="AU506" s="149"/>
    </row>
    <row r="507" spans="3:47" x14ac:dyDescent="0.2">
      <c r="C507" s="19"/>
      <c r="D507" s="19"/>
      <c r="AA507" s="149"/>
      <c r="AB507" s="149"/>
      <c r="AC507" s="149"/>
      <c r="AD507" s="149"/>
      <c r="AE507" s="149"/>
      <c r="AF507" s="171"/>
      <c r="AG507" s="172"/>
      <c r="AN507" s="149"/>
      <c r="AO507" s="149"/>
      <c r="AP507" s="149"/>
      <c r="AQ507" s="149"/>
      <c r="AR507" s="149"/>
      <c r="AS507" s="149"/>
      <c r="AT507" s="149"/>
      <c r="AU507" s="149"/>
    </row>
    <row r="508" spans="3:47" x14ac:dyDescent="0.2">
      <c r="C508" s="19"/>
      <c r="D508" s="19"/>
      <c r="AA508" s="149"/>
      <c r="AB508" s="149"/>
      <c r="AC508" s="149"/>
      <c r="AD508" s="149"/>
      <c r="AE508" s="149"/>
      <c r="AF508" s="171"/>
      <c r="AG508" s="172"/>
      <c r="AN508" s="149"/>
      <c r="AO508" s="149"/>
      <c r="AP508" s="149"/>
      <c r="AQ508" s="149"/>
      <c r="AR508" s="149"/>
      <c r="AS508" s="149"/>
      <c r="AT508" s="149"/>
      <c r="AU508" s="149"/>
    </row>
    <row r="509" spans="3:47" x14ac:dyDescent="0.2">
      <c r="C509" s="19"/>
      <c r="D509" s="19"/>
      <c r="AA509" s="149"/>
      <c r="AB509" s="149"/>
      <c r="AC509" s="149"/>
      <c r="AD509" s="149"/>
      <c r="AE509" s="149"/>
      <c r="AF509" s="171"/>
      <c r="AG509" s="172"/>
      <c r="AN509" s="149"/>
      <c r="AO509" s="149"/>
      <c r="AP509" s="149"/>
      <c r="AQ509" s="149"/>
      <c r="AR509" s="149"/>
      <c r="AS509" s="149"/>
      <c r="AT509" s="149"/>
      <c r="AU509" s="149"/>
    </row>
    <row r="510" spans="3:47" x14ac:dyDescent="0.2">
      <c r="C510" s="19"/>
      <c r="D510" s="19"/>
      <c r="AA510" s="149"/>
      <c r="AB510" s="149"/>
      <c r="AC510" s="149"/>
      <c r="AD510" s="149"/>
      <c r="AE510" s="149"/>
      <c r="AF510" s="171"/>
      <c r="AG510" s="172"/>
      <c r="AN510" s="149"/>
      <c r="AO510" s="149"/>
      <c r="AP510" s="149"/>
      <c r="AQ510" s="149"/>
      <c r="AR510" s="149"/>
      <c r="AS510" s="149"/>
      <c r="AT510" s="149"/>
      <c r="AU510" s="149"/>
    </row>
    <row r="511" spans="3:47" x14ac:dyDescent="0.2">
      <c r="C511" s="19"/>
      <c r="D511" s="19"/>
      <c r="AA511" s="149"/>
      <c r="AB511" s="149"/>
      <c r="AC511" s="149"/>
      <c r="AD511" s="149"/>
      <c r="AE511" s="149"/>
      <c r="AF511" s="171"/>
      <c r="AG511" s="172"/>
      <c r="AN511" s="149"/>
      <c r="AO511" s="149"/>
      <c r="AP511" s="149"/>
      <c r="AQ511" s="149"/>
      <c r="AR511" s="149"/>
      <c r="AS511" s="149"/>
      <c r="AT511" s="149"/>
      <c r="AU511" s="149"/>
    </row>
    <row r="512" spans="3:47" x14ac:dyDescent="0.2">
      <c r="C512" s="19"/>
      <c r="D512" s="19"/>
      <c r="AA512" s="149"/>
      <c r="AB512" s="149"/>
      <c r="AC512" s="149"/>
      <c r="AD512" s="149"/>
      <c r="AE512" s="149"/>
      <c r="AF512" s="171"/>
      <c r="AG512" s="172"/>
      <c r="AN512" s="149"/>
      <c r="AO512" s="149"/>
      <c r="AP512" s="149"/>
      <c r="AQ512" s="149"/>
      <c r="AR512" s="149"/>
      <c r="AS512" s="149"/>
      <c r="AT512" s="149"/>
      <c r="AU512" s="149"/>
    </row>
    <row r="513" spans="3:47" x14ac:dyDescent="0.2">
      <c r="C513" s="19"/>
      <c r="D513" s="19"/>
      <c r="AA513" s="149"/>
      <c r="AB513" s="149"/>
      <c r="AC513" s="149"/>
      <c r="AD513" s="149"/>
      <c r="AE513" s="149"/>
      <c r="AF513" s="171"/>
      <c r="AG513" s="172"/>
      <c r="AN513" s="149"/>
      <c r="AO513" s="149"/>
      <c r="AP513" s="149"/>
      <c r="AQ513" s="149"/>
      <c r="AR513" s="149"/>
      <c r="AS513" s="149"/>
      <c r="AT513" s="149"/>
      <c r="AU513" s="149"/>
    </row>
    <row r="514" spans="3:47" x14ac:dyDescent="0.2">
      <c r="C514" s="19"/>
      <c r="D514" s="19"/>
      <c r="AA514" s="149"/>
      <c r="AB514" s="149"/>
      <c r="AC514" s="149"/>
      <c r="AD514" s="149"/>
      <c r="AE514" s="149"/>
      <c r="AF514" s="171"/>
      <c r="AG514" s="172"/>
      <c r="AN514" s="149"/>
      <c r="AO514" s="149"/>
      <c r="AP514" s="149"/>
      <c r="AQ514" s="149"/>
      <c r="AR514" s="149"/>
      <c r="AS514" s="149"/>
      <c r="AT514" s="149"/>
      <c r="AU514" s="149"/>
    </row>
    <row r="515" spans="3:47" x14ac:dyDescent="0.2">
      <c r="C515" s="19"/>
      <c r="D515" s="19"/>
      <c r="AA515" s="149"/>
      <c r="AB515" s="149"/>
      <c r="AC515" s="149"/>
      <c r="AD515" s="149"/>
      <c r="AE515" s="149"/>
      <c r="AF515" s="171"/>
      <c r="AG515" s="172"/>
      <c r="AN515" s="149"/>
      <c r="AO515" s="149"/>
      <c r="AP515" s="149"/>
      <c r="AQ515" s="149"/>
      <c r="AR515" s="149"/>
      <c r="AS515" s="149"/>
      <c r="AT515" s="149"/>
      <c r="AU515" s="149"/>
    </row>
    <row r="516" spans="3:47" x14ac:dyDescent="0.2">
      <c r="C516" s="19"/>
      <c r="D516" s="19"/>
      <c r="AA516" s="149"/>
      <c r="AB516" s="149"/>
      <c r="AC516" s="149"/>
      <c r="AD516" s="149"/>
      <c r="AE516" s="149"/>
      <c r="AF516" s="171"/>
      <c r="AG516" s="172"/>
      <c r="AN516" s="149"/>
      <c r="AO516" s="149"/>
      <c r="AP516" s="149"/>
      <c r="AQ516" s="149"/>
      <c r="AR516" s="149"/>
      <c r="AS516" s="149"/>
      <c r="AT516" s="149"/>
      <c r="AU516" s="149"/>
    </row>
    <row r="517" spans="3:47" x14ac:dyDescent="0.2">
      <c r="C517" s="19"/>
      <c r="D517" s="19"/>
      <c r="AA517" s="149"/>
      <c r="AB517" s="149"/>
      <c r="AC517" s="149"/>
      <c r="AD517" s="149"/>
      <c r="AE517" s="149"/>
      <c r="AF517" s="171"/>
      <c r="AG517" s="172"/>
      <c r="AN517" s="149"/>
      <c r="AO517" s="149"/>
      <c r="AP517" s="149"/>
      <c r="AQ517" s="149"/>
      <c r="AR517" s="149"/>
      <c r="AS517" s="149"/>
      <c r="AT517" s="149"/>
      <c r="AU517" s="149"/>
    </row>
    <row r="518" spans="3:47" x14ac:dyDescent="0.2">
      <c r="C518" s="19"/>
      <c r="D518" s="19"/>
      <c r="AA518" s="149"/>
      <c r="AB518" s="149"/>
      <c r="AC518" s="149"/>
      <c r="AD518" s="149"/>
      <c r="AE518" s="149"/>
      <c r="AF518" s="171"/>
      <c r="AG518" s="172"/>
      <c r="AN518" s="149"/>
      <c r="AO518" s="149"/>
      <c r="AP518" s="149"/>
      <c r="AQ518" s="149"/>
      <c r="AR518" s="149"/>
      <c r="AS518" s="149"/>
      <c r="AT518" s="149"/>
      <c r="AU518" s="149"/>
    </row>
    <row r="519" spans="3:47" x14ac:dyDescent="0.2">
      <c r="C519" s="19"/>
      <c r="D519" s="19"/>
      <c r="AA519" s="149"/>
      <c r="AB519" s="149"/>
      <c r="AC519" s="149"/>
      <c r="AD519" s="149"/>
      <c r="AE519" s="149"/>
      <c r="AF519" s="171"/>
      <c r="AG519" s="172"/>
      <c r="AN519" s="149"/>
      <c r="AO519" s="149"/>
      <c r="AP519" s="149"/>
      <c r="AQ519" s="149"/>
      <c r="AR519" s="149"/>
      <c r="AS519" s="149"/>
      <c r="AT519" s="149"/>
      <c r="AU519" s="149"/>
    </row>
    <row r="520" spans="3:47" x14ac:dyDescent="0.2">
      <c r="C520" s="19"/>
      <c r="D520" s="19"/>
      <c r="AA520" s="149"/>
      <c r="AB520" s="149"/>
      <c r="AC520" s="149"/>
      <c r="AD520" s="149"/>
      <c r="AE520" s="149"/>
      <c r="AF520" s="171"/>
      <c r="AG520" s="172"/>
      <c r="AN520" s="149"/>
      <c r="AO520" s="149"/>
      <c r="AP520" s="149"/>
      <c r="AQ520" s="149"/>
      <c r="AR520" s="149"/>
      <c r="AS520" s="149"/>
      <c r="AT520" s="149"/>
      <c r="AU520" s="149"/>
    </row>
    <row r="521" spans="3:47" x14ac:dyDescent="0.2">
      <c r="C521" s="19"/>
      <c r="D521" s="19"/>
      <c r="AA521" s="149"/>
      <c r="AB521" s="149"/>
      <c r="AC521" s="149"/>
      <c r="AD521" s="149"/>
      <c r="AE521" s="149"/>
      <c r="AF521" s="171"/>
      <c r="AG521" s="172"/>
      <c r="AN521" s="149"/>
      <c r="AO521" s="149"/>
      <c r="AP521" s="149"/>
      <c r="AQ521" s="149"/>
      <c r="AR521" s="149"/>
      <c r="AS521" s="149"/>
      <c r="AT521" s="149"/>
      <c r="AU521" s="149"/>
    </row>
    <row r="522" spans="3:47" x14ac:dyDescent="0.2">
      <c r="C522" s="19"/>
      <c r="D522" s="19"/>
      <c r="AA522" s="149"/>
      <c r="AB522" s="149"/>
      <c r="AC522" s="149"/>
      <c r="AD522" s="149"/>
      <c r="AE522" s="149"/>
      <c r="AF522" s="171"/>
      <c r="AG522" s="172"/>
      <c r="AN522" s="149"/>
      <c r="AO522" s="149"/>
      <c r="AP522" s="149"/>
      <c r="AQ522" s="149"/>
      <c r="AR522" s="149"/>
      <c r="AS522" s="149"/>
      <c r="AT522" s="149"/>
      <c r="AU522" s="149"/>
    </row>
    <row r="523" spans="3:47" x14ac:dyDescent="0.2">
      <c r="C523" s="19"/>
      <c r="D523" s="19"/>
      <c r="AA523" s="149"/>
      <c r="AB523" s="149"/>
      <c r="AC523" s="149"/>
      <c r="AD523" s="149"/>
      <c r="AE523" s="149"/>
      <c r="AF523" s="171"/>
      <c r="AG523" s="172"/>
      <c r="AN523" s="149"/>
      <c r="AO523" s="149"/>
      <c r="AP523" s="149"/>
      <c r="AQ523" s="149"/>
      <c r="AR523" s="149"/>
      <c r="AS523" s="149"/>
      <c r="AT523" s="149"/>
      <c r="AU523" s="149"/>
    </row>
    <row r="524" spans="3:47" x14ac:dyDescent="0.2">
      <c r="C524" s="19"/>
      <c r="D524" s="19"/>
      <c r="AA524" s="149"/>
      <c r="AB524" s="149"/>
      <c r="AC524" s="149"/>
      <c r="AD524" s="149"/>
      <c r="AE524" s="149"/>
      <c r="AF524" s="171"/>
      <c r="AG524" s="172"/>
      <c r="AN524" s="149"/>
      <c r="AO524" s="149"/>
      <c r="AP524" s="149"/>
      <c r="AQ524" s="149"/>
      <c r="AR524" s="149"/>
      <c r="AS524" s="149"/>
      <c r="AT524" s="149"/>
      <c r="AU524" s="149"/>
    </row>
    <row r="525" spans="3:47" x14ac:dyDescent="0.2">
      <c r="C525" s="19"/>
      <c r="D525" s="19"/>
      <c r="AA525" s="149"/>
      <c r="AB525" s="149"/>
      <c r="AC525" s="149"/>
      <c r="AD525" s="149"/>
      <c r="AE525" s="149"/>
      <c r="AF525" s="171"/>
      <c r="AG525" s="172"/>
      <c r="AN525" s="149"/>
      <c r="AO525" s="149"/>
      <c r="AP525" s="149"/>
      <c r="AQ525" s="149"/>
      <c r="AR525" s="149"/>
      <c r="AS525" s="149"/>
      <c r="AT525" s="149"/>
      <c r="AU525" s="149"/>
    </row>
    <row r="526" spans="3:47" x14ac:dyDescent="0.2">
      <c r="C526" s="19"/>
      <c r="D526" s="19"/>
      <c r="AA526" s="149"/>
      <c r="AB526" s="149"/>
      <c r="AC526" s="149"/>
      <c r="AD526" s="149"/>
      <c r="AE526" s="149"/>
      <c r="AF526" s="171"/>
      <c r="AG526" s="172"/>
      <c r="AN526" s="149"/>
      <c r="AO526" s="149"/>
      <c r="AP526" s="149"/>
      <c r="AQ526" s="149"/>
      <c r="AR526" s="149"/>
      <c r="AS526" s="149"/>
      <c r="AT526" s="149"/>
      <c r="AU526" s="149"/>
    </row>
    <row r="527" spans="3:47" x14ac:dyDescent="0.2">
      <c r="C527" s="19"/>
      <c r="D527" s="19"/>
      <c r="AA527" s="149"/>
      <c r="AB527" s="149"/>
      <c r="AC527" s="149"/>
      <c r="AD527" s="149"/>
      <c r="AE527" s="149"/>
      <c r="AF527" s="171"/>
      <c r="AG527" s="172"/>
      <c r="AN527" s="149"/>
      <c r="AO527" s="149"/>
      <c r="AP527" s="149"/>
      <c r="AQ527" s="149"/>
      <c r="AR527" s="149"/>
      <c r="AS527" s="149"/>
      <c r="AT527" s="149"/>
      <c r="AU527" s="149"/>
    </row>
    <row r="528" spans="3:47" x14ac:dyDescent="0.2">
      <c r="C528" s="19"/>
      <c r="D528" s="19"/>
      <c r="AA528" s="149"/>
      <c r="AB528" s="149"/>
      <c r="AC528" s="149"/>
      <c r="AD528" s="149"/>
      <c r="AE528" s="149"/>
      <c r="AF528" s="171"/>
      <c r="AG528" s="172"/>
      <c r="AN528" s="149"/>
      <c r="AO528" s="149"/>
      <c r="AP528" s="149"/>
      <c r="AQ528" s="149"/>
      <c r="AR528" s="149"/>
      <c r="AS528" s="149"/>
      <c r="AT528" s="149"/>
      <c r="AU528" s="149"/>
    </row>
    <row r="529" spans="3:47" x14ac:dyDescent="0.2">
      <c r="C529" s="19"/>
      <c r="D529" s="19"/>
      <c r="AA529" s="149"/>
      <c r="AB529" s="149"/>
      <c r="AC529" s="149"/>
      <c r="AD529" s="149"/>
      <c r="AE529" s="149"/>
      <c r="AF529" s="171"/>
      <c r="AG529" s="172"/>
      <c r="AN529" s="149"/>
      <c r="AO529" s="149"/>
      <c r="AP529" s="149"/>
      <c r="AQ529" s="149"/>
      <c r="AR529" s="149"/>
      <c r="AS529" s="149"/>
      <c r="AT529" s="149"/>
      <c r="AU529" s="149"/>
    </row>
    <row r="530" spans="3:47" x14ac:dyDescent="0.2">
      <c r="C530" s="19"/>
      <c r="D530" s="19"/>
      <c r="AA530" s="149"/>
      <c r="AB530" s="149"/>
      <c r="AC530" s="149"/>
      <c r="AD530" s="149"/>
      <c r="AE530" s="149"/>
      <c r="AF530" s="171"/>
      <c r="AG530" s="172"/>
      <c r="AN530" s="149"/>
      <c r="AO530" s="149"/>
      <c r="AP530" s="149"/>
      <c r="AQ530" s="149"/>
      <c r="AR530" s="149"/>
      <c r="AS530" s="149"/>
      <c r="AT530" s="149"/>
      <c r="AU530" s="149"/>
    </row>
    <row r="531" spans="3:47" x14ac:dyDescent="0.2">
      <c r="C531" s="19"/>
      <c r="D531" s="19"/>
      <c r="AA531" s="149"/>
      <c r="AB531" s="149"/>
      <c r="AC531" s="149"/>
      <c r="AD531" s="149"/>
      <c r="AE531" s="149"/>
      <c r="AF531" s="171"/>
      <c r="AG531" s="172"/>
      <c r="AN531" s="149"/>
      <c r="AO531" s="149"/>
      <c r="AP531" s="149"/>
      <c r="AQ531" s="149"/>
      <c r="AR531" s="149"/>
      <c r="AS531" s="149"/>
      <c r="AT531" s="149"/>
      <c r="AU531" s="149"/>
    </row>
    <row r="532" spans="3:47" x14ac:dyDescent="0.2">
      <c r="C532" s="19"/>
      <c r="D532" s="19"/>
      <c r="AA532" s="149"/>
      <c r="AB532" s="149"/>
      <c r="AC532" s="149"/>
      <c r="AD532" s="149"/>
      <c r="AE532" s="149"/>
      <c r="AF532" s="171"/>
      <c r="AG532" s="172"/>
      <c r="AN532" s="149"/>
      <c r="AO532" s="149"/>
      <c r="AP532" s="149"/>
      <c r="AQ532" s="149"/>
      <c r="AR532" s="149"/>
      <c r="AS532" s="149"/>
      <c r="AT532" s="149"/>
      <c r="AU532" s="149"/>
    </row>
    <row r="533" spans="3:47" x14ac:dyDescent="0.2">
      <c r="C533" s="19"/>
      <c r="D533" s="19"/>
      <c r="AA533" s="149"/>
      <c r="AB533" s="149"/>
      <c r="AC533" s="149"/>
      <c r="AD533" s="149"/>
      <c r="AE533" s="149"/>
      <c r="AF533" s="171"/>
      <c r="AG533" s="172"/>
      <c r="AN533" s="149"/>
      <c r="AO533" s="149"/>
      <c r="AP533" s="149"/>
      <c r="AQ533" s="149"/>
      <c r="AR533" s="149"/>
      <c r="AS533" s="149"/>
      <c r="AT533" s="149"/>
      <c r="AU533" s="149"/>
    </row>
    <row r="534" spans="3:47" x14ac:dyDescent="0.2">
      <c r="C534" s="19"/>
      <c r="D534" s="19"/>
      <c r="AA534" s="149"/>
      <c r="AB534" s="149"/>
      <c r="AC534" s="149"/>
      <c r="AD534" s="149"/>
      <c r="AE534" s="149"/>
      <c r="AF534" s="171"/>
      <c r="AG534" s="172"/>
      <c r="AN534" s="149"/>
      <c r="AO534" s="149"/>
      <c r="AP534" s="149"/>
      <c r="AQ534" s="149"/>
      <c r="AR534" s="149"/>
      <c r="AS534" s="149"/>
      <c r="AT534" s="149"/>
      <c r="AU534" s="149"/>
    </row>
    <row r="535" spans="3:47" x14ac:dyDescent="0.2">
      <c r="C535" s="19"/>
      <c r="D535" s="19"/>
      <c r="AA535" s="149"/>
      <c r="AB535" s="149"/>
      <c r="AC535" s="149"/>
      <c r="AD535" s="149"/>
      <c r="AE535" s="149"/>
      <c r="AF535" s="171"/>
      <c r="AG535" s="172"/>
      <c r="AN535" s="149"/>
      <c r="AO535" s="149"/>
      <c r="AP535" s="149"/>
      <c r="AQ535" s="149"/>
      <c r="AR535" s="149"/>
      <c r="AS535" s="149"/>
      <c r="AT535" s="149"/>
      <c r="AU535" s="149"/>
    </row>
    <row r="536" spans="3:47" x14ac:dyDescent="0.2">
      <c r="C536" s="19"/>
      <c r="D536" s="19"/>
      <c r="AA536" s="149"/>
      <c r="AB536" s="149"/>
      <c r="AC536" s="149"/>
      <c r="AD536" s="149"/>
      <c r="AE536" s="149"/>
      <c r="AF536" s="171"/>
      <c r="AG536" s="172"/>
      <c r="AN536" s="149"/>
      <c r="AO536" s="149"/>
      <c r="AP536" s="149"/>
      <c r="AQ536" s="149"/>
      <c r="AR536" s="149"/>
      <c r="AS536" s="149"/>
      <c r="AT536" s="149"/>
      <c r="AU536" s="149"/>
    </row>
    <row r="537" spans="3:47" x14ac:dyDescent="0.2">
      <c r="C537" s="19"/>
      <c r="D537" s="19"/>
      <c r="AA537" s="149"/>
      <c r="AB537" s="149"/>
      <c r="AC537" s="149"/>
      <c r="AD537" s="149"/>
      <c r="AE537" s="149"/>
      <c r="AF537" s="171"/>
      <c r="AG537" s="172"/>
      <c r="AN537" s="149"/>
      <c r="AO537" s="149"/>
      <c r="AP537" s="149"/>
      <c r="AQ537" s="149"/>
      <c r="AR537" s="149"/>
      <c r="AS537" s="149"/>
      <c r="AT537" s="149"/>
      <c r="AU537" s="149"/>
    </row>
    <row r="538" spans="3:47" x14ac:dyDescent="0.2">
      <c r="C538" s="19"/>
      <c r="D538" s="19"/>
      <c r="AA538" s="149"/>
      <c r="AB538" s="149"/>
      <c r="AC538" s="149"/>
      <c r="AD538" s="149"/>
      <c r="AE538" s="149"/>
      <c r="AF538" s="171"/>
      <c r="AG538" s="172"/>
      <c r="AN538" s="149"/>
      <c r="AO538" s="149"/>
      <c r="AP538" s="149"/>
      <c r="AQ538" s="149"/>
      <c r="AR538" s="149"/>
      <c r="AS538" s="149"/>
      <c r="AT538" s="149"/>
      <c r="AU538" s="149"/>
    </row>
    <row r="539" spans="3:47" x14ac:dyDescent="0.2">
      <c r="C539" s="19"/>
      <c r="D539" s="19"/>
      <c r="AA539" s="149"/>
      <c r="AB539" s="149"/>
      <c r="AC539" s="149"/>
      <c r="AD539" s="149"/>
      <c r="AE539" s="149"/>
      <c r="AF539" s="171"/>
      <c r="AG539" s="172"/>
      <c r="AN539" s="149"/>
      <c r="AO539" s="149"/>
      <c r="AP539" s="149"/>
      <c r="AQ539" s="149"/>
      <c r="AR539" s="149"/>
      <c r="AS539" s="149"/>
      <c r="AT539" s="149"/>
      <c r="AU539" s="149"/>
    </row>
    <row r="540" spans="3:47" x14ac:dyDescent="0.2">
      <c r="C540" s="19"/>
      <c r="D540" s="19"/>
      <c r="AA540" s="149"/>
      <c r="AB540" s="149"/>
      <c r="AC540" s="149"/>
      <c r="AD540" s="149"/>
      <c r="AE540" s="149"/>
      <c r="AF540" s="171"/>
      <c r="AG540" s="172"/>
      <c r="AN540" s="149"/>
      <c r="AO540" s="149"/>
      <c r="AP540" s="149"/>
      <c r="AQ540" s="149"/>
      <c r="AR540" s="149"/>
      <c r="AS540" s="149"/>
      <c r="AT540" s="149"/>
      <c r="AU540" s="149"/>
    </row>
    <row r="541" spans="3:47" x14ac:dyDescent="0.2">
      <c r="C541" s="19"/>
      <c r="D541" s="19"/>
      <c r="AA541" s="149"/>
      <c r="AB541" s="149"/>
      <c r="AC541" s="149"/>
      <c r="AD541" s="149"/>
      <c r="AE541" s="149"/>
      <c r="AF541" s="171"/>
      <c r="AG541" s="172"/>
      <c r="AN541" s="149"/>
      <c r="AO541" s="149"/>
      <c r="AP541" s="149"/>
      <c r="AQ541" s="149"/>
      <c r="AR541" s="149"/>
      <c r="AS541" s="149"/>
      <c r="AT541" s="149"/>
      <c r="AU541" s="149"/>
    </row>
    <row r="542" spans="3:47" x14ac:dyDescent="0.2">
      <c r="C542" s="19"/>
      <c r="D542" s="19"/>
      <c r="AA542" s="149"/>
      <c r="AB542" s="149"/>
      <c r="AC542" s="149"/>
      <c r="AD542" s="149"/>
      <c r="AE542" s="149"/>
      <c r="AF542" s="171"/>
      <c r="AG542" s="172"/>
      <c r="AN542" s="149"/>
      <c r="AO542" s="149"/>
      <c r="AP542" s="149"/>
      <c r="AQ542" s="149"/>
      <c r="AR542" s="149"/>
      <c r="AS542" s="149"/>
      <c r="AT542" s="149"/>
      <c r="AU542" s="149"/>
    </row>
    <row r="543" spans="3:47" x14ac:dyDescent="0.2">
      <c r="C543" s="19"/>
      <c r="D543" s="19"/>
      <c r="AA543" s="149"/>
      <c r="AB543" s="149"/>
      <c r="AC543" s="149"/>
      <c r="AD543" s="149"/>
      <c r="AE543" s="149"/>
      <c r="AF543" s="171"/>
      <c r="AG543" s="172"/>
      <c r="AN543" s="149"/>
      <c r="AO543" s="149"/>
      <c r="AP543" s="149"/>
      <c r="AQ543" s="149"/>
      <c r="AR543" s="149"/>
      <c r="AS543" s="149"/>
      <c r="AT543" s="149"/>
      <c r="AU543" s="149"/>
    </row>
    <row r="544" spans="3:47" x14ac:dyDescent="0.2">
      <c r="C544" s="19"/>
      <c r="D544" s="19"/>
      <c r="AA544" s="149"/>
      <c r="AB544" s="149"/>
      <c r="AC544" s="149"/>
      <c r="AD544" s="149"/>
      <c r="AE544" s="149"/>
      <c r="AF544" s="171"/>
      <c r="AG544" s="172"/>
      <c r="AN544" s="149"/>
      <c r="AO544" s="149"/>
      <c r="AP544" s="149"/>
      <c r="AQ544" s="149"/>
      <c r="AR544" s="149"/>
      <c r="AS544" s="149"/>
      <c r="AT544" s="149"/>
      <c r="AU544" s="149"/>
    </row>
    <row r="545" spans="3:47" x14ac:dyDescent="0.2">
      <c r="C545" s="19"/>
      <c r="D545" s="19"/>
      <c r="AA545" s="149"/>
      <c r="AB545" s="149"/>
      <c r="AC545" s="149"/>
      <c r="AD545" s="149"/>
      <c r="AE545" s="149"/>
      <c r="AF545" s="171"/>
      <c r="AG545" s="172"/>
      <c r="AN545" s="149"/>
      <c r="AO545" s="149"/>
      <c r="AP545" s="149"/>
      <c r="AQ545" s="149"/>
      <c r="AR545" s="149"/>
      <c r="AS545" s="149"/>
      <c r="AT545" s="149"/>
      <c r="AU545" s="149"/>
    </row>
    <row r="546" spans="3:47" x14ac:dyDescent="0.2">
      <c r="C546" s="19"/>
      <c r="D546" s="19"/>
      <c r="AA546" s="149"/>
      <c r="AB546" s="149"/>
      <c r="AC546" s="149"/>
      <c r="AD546" s="149"/>
      <c r="AE546" s="149"/>
      <c r="AF546" s="171"/>
      <c r="AG546" s="172"/>
      <c r="AN546" s="149"/>
      <c r="AO546" s="149"/>
      <c r="AP546" s="149"/>
      <c r="AQ546" s="149"/>
      <c r="AR546" s="149"/>
      <c r="AS546" s="149"/>
      <c r="AT546" s="149"/>
      <c r="AU546" s="149"/>
    </row>
    <row r="547" spans="3:47" x14ac:dyDescent="0.2">
      <c r="C547" s="19"/>
      <c r="D547" s="19"/>
      <c r="AA547" s="149"/>
      <c r="AB547" s="149"/>
      <c r="AC547" s="149"/>
      <c r="AD547" s="149"/>
      <c r="AE547" s="149"/>
      <c r="AF547" s="171"/>
      <c r="AG547" s="172"/>
      <c r="AN547" s="149"/>
      <c r="AO547" s="149"/>
      <c r="AP547" s="149"/>
      <c r="AQ547" s="149"/>
      <c r="AR547" s="149"/>
      <c r="AS547" s="149"/>
      <c r="AT547" s="149"/>
      <c r="AU547" s="149"/>
    </row>
    <row r="548" spans="3:47" x14ac:dyDescent="0.2">
      <c r="C548" s="19"/>
      <c r="D548" s="19"/>
      <c r="AA548" s="149"/>
      <c r="AB548" s="149"/>
      <c r="AC548" s="149"/>
      <c r="AD548" s="149"/>
      <c r="AE548" s="149"/>
      <c r="AF548" s="171"/>
      <c r="AG548" s="172"/>
      <c r="AN548" s="149"/>
      <c r="AO548" s="149"/>
      <c r="AP548" s="149"/>
      <c r="AQ548" s="149"/>
      <c r="AR548" s="149"/>
      <c r="AS548" s="149"/>
      <c r="AT548" s="149"/>
      <c r="AU548" s="149"/>
    </row>
    <row r="549" spans="3:47" x14ac:dyDescent="0.2">
      <c r="C549" s="19"/>
      <c r="D549" s="19"/>
      <c r="AA549" s="149"/>
      <c r="AB549" s="149"/>
      <c r="AC549" s="149"/>
      <c r="AD549" s="149"/>
      <c r="AE549" s="149"/>
      <c r="AF549" s="171"/>
      <c r="AG549" s="172"/>
      <c r="AN549" s="149"/>
      <c r="AO549" s="149"/>
      <c r="AP549" s="149"/>
      <c r="AQ549" s="149"/>
      <c r="AR549" s="149"/>
      <c r="AS549" s="149"/>
      <c r="AT549" s="149"/>
      <c r="AU549" s="149"/>
    </row>
    <row r="550" spans="3:47" x14ac:dyDescent="0.2">
      <c r="C550" s="19"/>
      <c r="D550" s="19"/>
      <c r="AA550" s="149"/>
      <c r="AB550" s="149"/>
      <c r="AC550" s="149"/>
      <c r="AD550" s="149"/>
      <c r="AE550" s="149"/>
      <c r="AF550" s="171"/>
      <c r="AG550" s="172"/>
      <c r="AN550" s="149"/>
      <c r="AO550" s="149"/>
      <c r="AP550" s="149"/>
      <c r="AQ550" s="149"/>
      <c r="AR550" s="149"/>
      <c r="AS550" s="149"/>
      <c r="AT550" s="149"/>
      <c r="AU550" s="149"/>
    </row>
    <row r="551" spans="3:47" x14ac:dyDescent="0.2">
      <c r="C551" s="19"/>
      <c r="D551" s="19"/>
      <c r="AA551" s="149"/>
      <c r="AB551" s="149"/>
      <c r="AC551" s="149"/>
      <c r="AD551" s="149"/>
      <c r="AE551" s="149"/>
      <c r="AF551" s="171"/>
      <c r="AG551" s="172"/>
      <c r="AN551" s="149"/>
      <c r="AO551" s="149"/>
      <c r="AP551" s="149"/>
      <c r="AQ551" s="149"/>
      <c r="AR551" s="149"/>
      <c r="AS551" s="149"/>
      <c r="AT551" s="149"/>
      <c r="AU551" s="149"/>
    </row>
    <row r="552" spans="3:47" x14ac:dyDescent="0.2">
      <c r="C552" s="19"/>
      <c r="D552" s="19"/>
      <c r="AA552" s="149"/>
      <c r="AB552" s="149"/>
      <c r="AC552" s="149"/>
      <c r="AD552" s="149"/>
      <c r="AE552" s="149"/>
      <c r="AF552" s="171"/>
      <c r="AG552" s="172"/>
      <c r="AN552" s="149"/>
      <c r="AO552" s="149"/>
      <c r="AP552" s="149"/>
      <c r="AQ552" s="149"/>
      <c r="AR552" s="149"/>
      <c r="AS552" s="149"/>
      <c r="AT552" s="149"/>
      <c r="AU552" s="149"/>
    </row>
    <row r="553" spans="3:47" x14ac:dyDescent="0.2">
      <c r="C553" s="19"/>
      <c r="D553" s="19"/>
      <c r="AA553" s="149"/>
      <c r="AB553" s="149"/>
      <c r="AC553" s="149"/>
      <c r="AD553" s="149"/>
      <c r="AE553" s="149"/>
      <c r="AF553" s="171"/>
      <c r="AG553" s="172"/>
      <c r="AN553" s="149"/>
      <c r="AO553" s="149"/>
      <c r="AP553" s="149"/>
      <c r="AQ553" s="149"/>
      <c r="AR553" s="149"/>
      <c r="AS553" s="149"/>
      <c r="AT553" s="149"/>
      <c r="AU553" s="149"/>
    </row>
    <row r="554" spans="3:47" x14ac:dyDescent="0.2">
      <c r="C554" s="19"/>
      <c r="D554" s="19"/>
      <c r="AA554" s="149"/>
      <c r="AB554" s="149"/>
      <c r="AC554" s="149"/>
      <c r="AD554" s="149"/>
      <c r="AE554" s="149"/>
      <c r="AF554" s="171"/>
      <c r="AG554" s="172"/>
      <c r="AN554" s="149"/>
      <c r="AO554" s="149"/>
      <c r="AP554" s="149"/>
      <c r="AQ554" s="149"/>
      <c r="AR554" s="149"/>
      <c r="AS554" s="149"/>
      <c r="AT554" s="149"/>
      <c r="AU554" s="149"/>
    </row>
    <row r="555" spans="3:47" x14ac:dyDescent="0.2">
      <c r="C555" s="19"/>
      <c r="D555" s="19"/>
      <c r="AA555" s="149"/>
      <c r="AB555" s="149"/>
      <c r="AC555" s="149"/>
      <c r="AD555" s="149"/>
      <c r="AE555" s="149"/>
      <c r="AF555" s="171"/>
      <c r="AG555" s="172"/>
      <c r="AN555" s="149"/>
      <c r="AO555" s="149"/>
      <c r="AP555" s="149"/>
      <c r="AQ555" s="149"/>
      <c r="AR555" s="149"/>
      <c r="AS555" s="149"/>
      <c r="AT555" s="149"/>
      <c r="AU555" s="149"/>
    </row>
    <row r="556" spans="3:47" x14ac:dyDescent="0.2">
      <c r="C556" s="19"/>
      <c r="D556" s="19"/>
      <c r="AA556" s="149"/>
      <c r="AB556" s="149"/>
      <c r="AC556" s="149"/>
      <c r="AD556" s="149"/>
      <c r="AE556" s="149"/>
      <c r="AF556" s="171"/>
      <c r="AG556" s="172"/>
      <c r="AN556" s="149"/>
      <c r="AO556" s="149"/>
      <c r="AP556" s="149"/>
      <c r="AQ556" s="149"/>
      <c r="AR556" s="149"/>
      <c r="AS556" s="149"/>
      <c r="AT556" s="149"/>
      <c r="AU556" s="149"/>
    </row>
    <row r="557" spans="3:47" x14ac:dyDescent="0.2">
      <c r="C557" s="19"/>
      <c r="D557" s="19"/>
      <c r="AA557" s="149"/>
      <c r="AB557" s="149"/>
      <c r="AC557" s="149"/>
      <c r="AD557" s="149"/>
      <c r="AE557" s="149"/>
      <c r="AF557" s="171"/>
      <c r="AG557" s="172"/>
      <c r="AN557" s="149"/>
      <c r="AO557" s="149"/>
      <c r="AP557" s="149"/>
      <c r="AQ557" s="149"/>
      <c r="AR557" s="149"/>
      <c r="AS557" s="149"/>
      <c r="AT557" s="149"/>
      <c r="AU557" s="149"/>
    </row>
    <row r="558" spans="3:47" x14ac:dyDescent="0.2">
      <c r="C558" s="19"/>
      <c r="D558" s="19"/>
      <c r="AA558" s="149"/>
      <c r="AB558" s="149"/>
      <c r="AC558" s="149"/>
      <c r="AD558" s="149"/>
      <c r="AE558" s="149"/>
      <c r="AF558" s="171"/>
      <c r="AG558" s="172"/>
      <c r="AN558" s="149"/>
      <c r="AO558" s="149"/>
      <c r="AP558" s="149"/>
      <c r="AQ558" s="149"/>
      <c r="AR558" s="149"/>
      <c r="AS558" s="149"/>
      <c r="AT558" s="149"/>
      <c r="AU558" s="149"/>
    </row>
    <row r="559" spans="3:47" x14ac:dyDescent="0.2">
      <c r="C559" s="19"/>
      <c r="D559" s="19"/>
      <c r="AA559" s="149"/>
      <c r="AB559" s="149"/>
      <c r="AC559" s="149"/>
      <c r="AD559" s="149"/>
      <c r="AE559" s="149"/>
      <c r="AF559" s="171"/>
      <c r="AG559" s="172"/>
      <c r="AN559" s="149"/>
      <c r="AO559" s="149"/>
      <c r="AP559" s="149"/>
      <c r="AQ559" s="149"/>
      <c r="AR559" s="149"/>
      <c r="AS559" s="149"/>
      <c r="AT559" s="149"/>
      <c r="AU559" s="149"/>
    </row>
    <row r="560" spans="3:47" x14ac:dyDescent="0.2">
      <c r="C560" s="19"/>
      <c r="D560" s="19"/>
      <c r="AA560" s="149"/>
      <c r="AB560" s="149"/>
      <c r="AC560" s="149"/>
      <c r="AD560" s="149"/>
      <c r="AE560" s="149"/>
      <c r="AF560" s="171"/>
      <c r="AG560" s="172"/>
      <c r="AN560" s="149"/>
      <c r="AO560" s="149"/>
      <c r="AP560" s="149"/>
      <c r="AQ560" s="149"/>
      <c r="AR560" s="149"/>
      <c r="AS560" s="149"/>
      <c r="AT560" s="149"/>
      <c r="AU560" s="149"/>
    </row>
    <row r="561" spans="3:47" x14ac:dyDescent="0.2">
      <c r="C561" s="19"/>
      <c r="D561" s="19"/>
      <c r="AA561" s="149"/>
      <c r="AB561" s="149"/>
      <c r="AC561" s="149"/>
      <c r="AD561" s="149"/>
      <c r="AE561" s="149"/>
      <c r="AF561" s="171"/>
      <c r="AG561" s="172"/>
      <c r="AN561" s="149"/>
      <c r="AO561" s="149"/>
      <c r="AP561" s="149"/>
      <c r="AQ561" s="149"/>
      <c r="AR561" s="149"/>
      <c r="AS561" s="149"/>
      <c r="AT561" s="149"/>
      <c r="AU561" s="149"/>
    </row>
    <row r="562" spans="3:47" x14ac:dyDescent="0.2">
      <c r="C562" s="19"/>
      <c r="D562" s="19"/>
      <c r="AA562" s="149"/>
      <c r="AB562" s="149"/>
      <c r="AC562" s="149"/>
      <c r="AD562" s="149"/>
      <c r="AE562" s="149"/>
      <c r="AF562" s="171"/>
      <c r="AG562" s="172"/>
      <c r="AN562" s="149"/>
      <c r="AO562" s="149"/>
      <c r="AP562" s="149"/>
      <c r="AQ562" s="149"/>
      <c r="AR562" s="149"/>
      <c r="AS562" s="149"/>
      <c r="AT562" s="149"/>
      <c r="AU562" s="149"/>
    </row>
    <row r="563" spans="3:47" x14ac:dyDescent="0.2">
      <c r="C563" s="19"/>
      <c r="D563" s="19"/>
      <c r="AA563" s="149"/>
      <c r="AB563" s="149"/>
      <c r="AC563" s="149"/>
      <c r="AD563" s="149"/>
      <c r="AE563" s="149"/>
      <c r="AF563" s="171"/>
      <c r="AG563" s="172"/>
      <c r="AN563" s="149"/>
      <c r="AO563" s="149"/>
      <c r="AP563" s="149"/>
      <c r="AQ563" s="149"/>
      <c r="AR563" s="149"/>
      <c r="AS563" s="149"/>
      <c r="AT563" s="149"/>
      <c r="AU563" s="149"/>
    </row>
    <row r="564" spans="3:47" x14ac:dyDescent="0.2">
      <c r="C564" s="19"/>
      <c r="D564" s="19"/>
      <c r="AA564" s="149"/>
      <c r="AB564" s="149"/>
      <c r="AC564" s="149"/>
      <c r="AD564" s="149"/>
      <c r="AE564" s="149"/>
      <c r="AF564" s="171"/>
      <c r="AG564" s="172"/>
      <c r="AN564" s="149"/>
      <c r="AO564" s="149"/>
      <c r="AP564" s="149"/>
      <c r="AQ564" s="149"/>
      <c r="AR564" s="149"/>
      <c r="AS564" s="149"/>
      <c r="AT564" s="149"/>
      <c r="AU564" s="149"/>
    </row>
    <row r="565" spans="3:47" x14ac:dyDescent="0.2">
      <c r="C565" s="19"/>
      <c r="D565" s="19"/>
      <c r="AA565" s="149"/>
      <c r="AB565" s="149"/>
      <c r="AC565" s="149"/>
      <c r="AD565" s="149"/>
      <c r="AE565" s="149"/>
      <c r="AF565" s="171"/>
      <c r="AG565" s="172"/>
      <c r="AN565" s="149"/>
      <c r="AO565" s="149"/>
      <c r="AP565" s="149"/>
      <c r="AQ565" s="149"/>
      <c r="AR565" s="149"/>
      <c r="AS565" s="149"/>
      <c r="AT565" s="149"/>
      <c r="AU565" s="149"/>
    </row>
    <row r="566" spans="3:47" x14ac:dyDescent="0.2">
      <c r="C566" s="19"/>
      <c r="D566" s="19"/>
      <c r="AA566" s="149"/>
      <c r="AB566" s="149"/>
      <c r="AC566" s="149"/>
      <c r="AD566" s="149"/>
      <c r="AE566" s="149"/>
      <c r="AF566" s="171"/>
      <c r="AG566" s="172"/>
      <c r="AN566" s="149"/>
      <c r="AO566" s="149"/>
      <c r="AP566" s="149"/>
      <c r="AQ566" s="149"/>
      <c r="AR566" s="149"/>
      <c r="AS566" s="149"/>
      <c r="AT566" s="149"/>
      <c r="AU566" s="149"/>
    </row>
    <row r="567" spans="3:47" x14ac:dyDescent="0.2">
      <c r="C567" s="19"/>
      <c r="D567" s="19"/>
      <c r="AA567" s="149"/>
      <c r="AB567" s="149"/>
      <c r="AC567" s="149"/>
      <c r="AD567" s="149"/>
      <c r="AE567" s="149"/>
      <c r="AF567" s="171"/>
      <c r="AG567" s="172"/>
      <c r="AN567" s="149"/>
      <c r="AO567" s="149"/>
      <c r="AP567" s="149"/>
      <c r="AQ567" s="149"/>
      <c r="AR567" s="149"/>
      <c r="AS567" s="149"/>
      <c r="AT567" s="149"/>
      <c r="AU567" s="149"/>
    </row>
    <row r="568" spans="3:47" x14ac:dyDescent="0.2">
      <c r="C568" s="19"/>
      <c r="D568" s="19"/>
      <c r="AA568" s="149"/>
      <c r="AB568" s="149"/>
      <c r="AC568" s="149"/>
      <c r="AD568" s="149"/>
      <c r="AE568" s="149"/>
      <c r="AF568" s="171"/>
      <c r="AG568" s="172"/>
      <c r="AN568" s="149"/>
      <c r="AO568" s="149"/>
      <c r="AP568" s="149"/>
      <c r="AQ568" s="149"/>
      <c r="AR568" s="149"/>
      <c r="AS568" s="149"/>
      <c r="AT568" s="149"/>
      <c r="AU568" s="149"/>
    </row>
    <row r="569" spans="3:47" x14ac:dyDescent="0.2">
      <c r="C569" s="19"/>
      <c r="D569" s="19"/>
      <c r="AA569" s="149"/>
      <c r="AB569" s="149"/>
      <c r="AC569" s="149"/>
      <c r="AD569" s="149"/>
      <c r="AE569" s="149"/>
      <c r="AF569" s="171"/>
      <c r="AG569" s="172"/>
      <c r="AN569" s="149"/>
      <c r="AO569" s="149"/>
      <c r="AP569" s="149"/>
      <c r="AQ569" s="149"/>
      <c r="AR569" s="149"/>
      <c r="AS569" s="149"/>
      <c r="AT569" s="149"/>
      <c r="AU569" s="149"/>
    </row>
    <row r="570" spans="3:47" x14ac:dyDescent="0.2">
      <c r="C570" s="19"/>
      <c r="D570" s="19"/>
      <c r="AA570" s="149"/>
      <c r="AB570" s="149"/>
      <c r="AC570" s="149"/>
      <c r="AD570" s="149"/>
      <c r="AE570" s="149"/>
      <c r="AF570" s="171"/>
      <c r="AG570" s="172"/>
      <c r="AN570" s="149"/>
      <c r="AO570" s="149"/>
      <c r="AP570" s="149"/>
      <c r="AQ570" s="149"/>
      <c r="AR570" s="149"/>
      <c r="AS570" s="149"/>
      <c r="AT570" s="149"/>
      <c r="AU570" s="149"/>
    </row>
    <row r="571" spans="3:47" x14ac:dyDescent="0.2">
      <c r="C571" s="19"/>
      <c r="D571" s="19"/>
      <c r="AA571" s="149"/>
      <c r="AB571" s="149"/>
      <c r="AC571" s="149"/>
      <c r="AD571" s="149"/>
      <c r="AE571" s="149"/>
      <c r="AF571" s="171"/>
      <c r="AG571" s="172"/>
      <c r="AN571" s="149"/>
      <c r="AO571" s="149"/>
      <c r="AP571" s="149"/>
      <c r="AQ571" s="149"/>
      <c r="AR571" s="149"/>
      <c r="AS571" s="149"/>
      <c r="AT571" s="149"/>
      <c r="AU571" s="149"/>
    </row>
    <row r="572" spans="3:47" x14ac:dyDescent="0.2">
      <c r="C572" s="19"/>
      <c r="D572" s="19"/>
      <c r="AA572" s="149"/>
      <c r="AB572" s="149"/>
      <c r="AC572" s="149"/>
      <c r="AD572" s="149"/>
      <c r="AE572" s="149"/>
      <c r="AF572" s="171"/>
      <c r="AG572" s="172"/>
      <c r="AN572" s="149"/>
      <c r="AO572" s="149"/>
      <c r="AP572" s="149"/>
      <c r="AQ572" s="149"/>
      <c r="AR572" s="149"/>
      <c r="AS572" s="149"/>
      <c r="AT572" s="149"/>
      <c r="AU572" s="149"/>
    </row>
    <row r="573" spans="3:47" x14ac:dyDescent="0.2">
      <c r="C573" s="19"/>
      <c r="D573" s="19"/>
      <c r="AA573" s="149"/>
      <c r="AB573" s="149"/>
      <c r="AC573" s="149"/>
      <c r="AD573" s="149"/>
      <c r="AE573" s="149"/>
      <c r="AF573" s="171"/>
      <c r="AG573" s="172"/>
      <c r="AN573" s="149"/>
      <c r="AO573" s="149"/>
      <c r="AP573" s="149"/>
      <c r="AQ573" s="149"/>
      <c r="AR573" s="149"/>
      <c r="AS573" s="149"/>
      <c r="AT573" s="149"/>
      <c r="AU573" s="149"/>
    </row>
    <row r="574" spans="3:47" x14ac:dyDescent="0.2">
      <c r="C574" s="19"/>
      <c r="D574" s="19"/>
      <c r="AA574" s="149"/>
      <c r="AB574" s="149"/>
      <c r="AC574" s="149"/>
      <c r="AD574" s="149"/>
      <c r="AE574" s="149"/>
      <c r="AF574" s="171"/>
      <c r="AG574" s="172"/>
      <c r="AN574" s="149"/>
      <c r="AO574" s="149"/>
      <c r="AP574" s="149"/>
      <c r="AQ574" s="149"/>
      <c r="AR574" s="149"/>
      <c r="AS574" s="149"/>
      <c r="AT574" s="149"/>
      <c r="AU574" s="149"/>
    </row>
    <row r="575" spans="3:47" x14ac:dyDescent="0.2">
      <c r="C575" s="19"/>
      <c r="D575" s="19"/>
      <c r="AA575" s="149"/>
      <c r="AB575" s="149"/>
      <c r="AC575" s="149"/>
      <c r="AD575" s="149"/>
      <c r="AE575" s="149"/>
      <c r="AF575" s="171"/>
      <c r="AG575" s="172"/>
      <c r="AN575" s="149"/>
      <c r="AO575" s="149"/>
      <c r="AP575" s="149"/>
      <c r="AQ575" s="149"/>
      <c r="AR575" s="149"/>
      <c r="AS575" s="149"/>
      <c r="AT575" s="149"/>
      <c r="AU575" s="149"/>
    </row>
    <row r="576" spans="3:47" x14ac:dyDescent="0.2">
      <c r="C576" s="19"/>
      <c r="D576" s="19"/>
      <c r="AA576" s="149"/>
      <c r="AB576" s="149"/>
      <c r="AC576" s="149"/>
      <c r="AD576" s="149"/>
      <c r="AE576" s="149"/>
      <c r="AF576" s="171"/>
      <c r="AG576" s="172"/>
      <c r="AN576" s="149"/>
      <c r="AO576" s="149"/>
      <c r="AP576" s="149"/>
      <c r="AQ576" s="149"/>
      <c r="AR576" s="149"/>
      <c r="AS576" s="149"/>
      <c r="AT576" s="149"/>
      <c r="AU576" s="149"/>
    </row>
    <row r="577" spans="3:47" x14ac:dyDescent="0.2">
      <c r="C577" s="19"/>
      <c r="D577" s="19"/>
      <c r="AA577" s="149"/>
      <c r="AB577" s="149"/>
      <c r="AC577" s="149"/>
      <c r="AD577" s="149"/>
      <c r="AE577" s="149"/>
      <c r="AF577" s="171"/>
      <c r="AG577" s="172"/>
      <c r="AN577" s="149"/>
      <c r="AO577" s="149"/>
      <c r="AP577" s="149"/>
      <c r="AQ577" s="149"/>
      <c r="AR577" s="149"/>
      <c r="AS577" s="149"/>
      <c r="AT577" s="149"/>
      <c r="AU577" s="149"/>
    </row>
    <row r="578" spans="3:47" x14ac:dyDescent="0.2">
      <c r="C578" s="19"/>
      <c r="D578" s="19"/>
      <c r="AA578" s="149"/>
      <c r="AB578" s="149"/>
      <c r="AC578" s="149"/>
      <c r="AD578" s="149"/>
      <c r="AE578" s="149"/>
      <c r="AF578" s="171"/>
      <c r="AG578" s="172"/>
      <c r="AN578" s="149"/>
      <c r="AO578" s="149"/>
      <c r="AP578" s="149"/>
      <c r="AQ578" s="149"/>
      <c r="AR578" s="149"/>
      <c r="AS578" s="149"/>
      <c r="AT578" s="149"/>
      <c r="AU578" s="149"/>
    </row>
    <row r="579" spans="3:47" x14ac:dyDescent="0.2">
      <c r="C579" s="19"/>
      <c r="D579" s="19"/>
      <c r="AA579" s="149"/>
      <c r="AB579" s="149"/>
      <c r="AC579" s="149"/>
      <c r="AD579" s="149"/>
      <c r="AE579" s="149"/>
      <c r="AF579" s="171"/>
      <c r="AG579" s="172"/>
      <c r="AN579" s="149"/>
      <c r="AO579" s="149"/>
      <c r="AP579" s="149"/>
      <c r="AQ579" s="149"/>
      <c r="AR579" s="149"/>
      <c r="AS579" s="149"/>
      <c r="AT579" s="149"/>
      <c r="AU579" s="149"/>
    </row>
    <row r="580" spans="3:47" x14ac:dyDescent="0.2">
      <c r="C580" s="19"/>
      <c r="D580" s="19"/>
      <c r="AA580" s="149"/>
      <c r="AB580" s="149"/>
      <c r="AC580" s="149"/>
      <c r="AD580" s="149"/>
      <c r="AE580" s="149"/>
      <c r="AF580" s="171"/>
      <c r="AG580" s="172"/>
      <c r="AN580" s="149"/>
      <c r="AO580" s="149"/>
      <c r="AP580" s="149"/>
      <c r="AQ580" s="149"/>
      <c r="AR580" s="149"/>
      <c r="AS580" s="149"/>
      <c r="AT580" s="149"/>
      <c r="AU580" s="149"/>
    </row>
    <row r="581" spans="3:47" x14ac:dyDescent="0.2">
      <c r="C581" s="19"/>
      <c r="D581" s="19"/>
      <c r="AA581" s="149"/>
      <c r="AB581" s="149"/>
      <c r="AC581" s="149"/>
      <c r="AD581" s="149"/>
      <c r="AE581" s="149"/>
      <c r="AF581" s="171"/>
      <c r="AG581" s="172"/>
      <c r="AN581" s="149"/>
      <c r="AO581" s="149"/>
      <c r="AP581" s="149"/>
      <c r="AQ581" s="149"/>
      <c r="AR581" s="149"/>
      <c r="AS581" s="149"/>
      <c r="AT581" s="149"/>
      <c r="AU581" s="149"/>
    </row>
    <row r="582" spans="3:47" x14ac:dyDescent="0.2">
      <c r="C582" s="19"/>
      <c r="D582" s="19"/>
      <c r="AA582" s="149"/>
      <c r="AB582" s="149"/>
      <c r="AC582" s="149"/>
      <c r="AD582" s="149"/>
      <c r="AE582" s="149"/>
      <c r="AF582" s="171"/>
      <c r="AG582" s="172"/>
      <c r="AN582" s="149"/>
      <c r="AO582" s="149"/>
      <c r="AP582" s="149"/>
      <c r="AQ582" s="149"/>
      <c r="AR582" s="149"/>
      <c r="AS582" s="149"/>
      <c r="AT582" s="149"/>
      <c r="AU582" s="149"/>
    </row>
    <row r="583" spans="3:47" x14ac:dyDescent="0.2">
      <c r="C583" s="19"/>
      <c r="D583" s="19"/>
      <c r="AA583" s="149"/>
      <c r="AB583" s="149"/>
      <c r="AC583" s="149"/>
      <c r="AD583" s="149"/>
      <c r="AE583" s="149"/>
      <c r="AF583" s="171"/>
      <c r="AG583" s="172"/>
      <c r="AN583" s="149"/>
      <c r="AO583" s="149"/>
      <c r="AP583" s="149"/>
      <c r="AQ583" s="149"/>
      <c r="AR583" s="149"/>
      <c r="AS583" s="149"/>
      <c r="AT583" s="149"/>
      <c r="AU583" s="149"/>
    </row>
    <row r="584" spans="3:47" x14ac:dyDescent="0.2">
      <c r="C584" s="19"/>
      <c r="D584" s="19"/>
      <c r="AA584" s="149"/>
      <c r="AB584" s="149"/>
      <c r="AC584" s="149"/>
      <c r="AD584" s="149"/>
      <c r="AE584" s="149"/>
      <c r="AF584" s="171"/>
      <c r="AG584" s="172"/>
      <c r="AN584" s="149"/>
      <c r="AO584" s="149"/>
      <c r="AP584" s="149"/>
      <c r="AQ584" s="149"/>
      <c r="AR584" s="149"/>
      <c r="AS584" s="149"/>
      <c r="AT584" s="149"/>
      <c r="AU584" s="149"/>
    </row>
    <row r="585" spans="3:47" x14ac:dyDescent="0.2">
      <c r="C585" s="19"/>
      <c r="D585" s="19"/>
      <c r="AA585" s="149"/>
      <c r="AB585" s="149"/>
      <c r="AC585" s="149"/>
      <c r="AD585" s="149"/>
      <c r="AE585" s="149"/>
      <c r="AF585" s="171"/>
      <c r="AG585" s="172"/>
      <c r="AN585" s="149"/>
      <c r="AO585" s="149"/>
      <c r="AP585" s="149"/>
      <c r="AQ585" s="149"/>
      <c r="AR585" s="149"/>
      <c r="AS585" s="149"/>
      <c r="AT585" s="149"/>
      <c r="AU585" s="149"/>
    </row>
    <row r="586" spans="3:47" x14ac:dyDescent="0.2">
      <c r="C586" s="19"/>
      <c r="D586" s="19"/>
      <c r="AA586" s="149"/>
      <c r="AB586" s="149"/>
      <c r="AC586" s="149"/>
      <c r="AD586" s="149"/>
      <c r="AE586" s="149"/>
      <c r="AF586" s="171"/>
      <c r="AG586" s="172"/>
      <c r="AN586" s="149"/>
      <c r="AO586" s="149"/>
      <c r="AP586" s="149"/>
      <c r="AQ586" s="149"/>
      <c r="AR586" s="149"/>
      <c r="AS586" s="149"/>
      <c r="AT586" s="149"/>
      <c r="AU586" s="149"/>
    </row>
    <row r="587" spans="3:47" x14ac:dyDescent="0.2">
      <c r="C587" s="19"/>
      <c r="D587" s="19"/>
      <c r="AA587" s="149"/>
      <c r="AB587" s="149"/>
      <c r="AC587" s="149"/>
      <c r="AD587" s="149"/>
      <c r="AE587" s="149"/>
      <c r="AF587" s="171"/>
      <c r="AG587" s="172"/>
      <c r="AN587" s="149"/>
      <c r="AO587" s="149"/>
      <c r="AP587" s="149"/>
      <c r="AQ587" s="149"/>
      <c r="AR587" s="149"/>
      <c r="AS587" s="149"/>
      <c r="AT587" s="149"/>
      <c r="AU587" s="149"/>
    </row>
    <row r="588" spans="3:47" x14ac:dyDescent="0.2">
      <c r="C588" s="19"/>
      <c r="D588" s="19"/>
      <c r="AA588" s="149"/>
      <c r="AB588" s="149"/>
      <c r="AC588" s="149"/>
      <c r="AD588" s="149"/>
      <c r="AE588" s="149"/>
      <c r="AF588" s="171"/>
      <c r="AG588" s="172"/>
      <c r="AN588" s="149"/>
      <c r="AO588" s="149"/>
      <c r="AP588" s="149"/>
      <c r="AQ588" s="149"/>
      <c r="AR588" s="149"/>
      <c r="AS588" s="149"/>
      <c r="AT588" s="149"/>
      <c r="AU588" s="149"/>
    </row>
    <row r="589" spans="3:47" x14ac:dyDescent="0.2">
      <c r="C589" s="19"/>
      <c r="D589" s="19"/>
      <c r="AA589" s="149"/>
      <c r="AB589" s="149"/>
      <c r="AC589" s="149"/>
      <c r="AD589" s="149"/>
      <c r="AE589" s="149"/>
      <c r="AF589" s="171"/>
      <c r="AG589" s="172"/>
      <c r="AN589" s="149"/>
      <c r="AO589" s="149"/>
      <c r="AP589" s="149"/>
      <c r="AQ589" s="149"/>
      <c r="AR589" s="149"/>
      <c r="AS589" s="149"/>
      <c r="AT589" s="149"/>
      <c r="AU589" s="149"/>
    </row>
    <row r="590" spans="3:47" x14ac:dyDescent="0.2">
      <c r="C590" s="19"/>
      <c r="D590" s="19"/>
      <c r="AA590" s="149"/>
      <c r="AB590" s="149"/>
      <c r="AC590" s="149"/>
      <c r="AD590" s="149"/>
      <c r="AE590" s="149"/>
      <c r="AF590" s="171"/>
      <c r="AG590" s="172"/>
      <c r="AN590" s="149"/>
      <c r="AO590" s="149"/>
      <c r="AP590" s="149"/>
      <c r="AQ590" s="149"/>
      <c r="AR590" s="149"/>
      <c r="AS590" s="149"/>
      <c r="AT590" s="149"/>
      <c r="AU590" s="149"/>
    </row>
    <row r="591" spans="3:47" x14ac:dyDescent="0.2">
      <c r="C591" s="19"/>
      <c r="D591" s="19"/>
      <c r="AA591" s="149"/>
      <c r="AB591" s="149"/>
      <c r="AC591" s="149"/>
      <c r="AD591" s="149"/>
      <c r="AE591" s="149"/>
      <c r="AF591" s="171"/>
      <c r="AG591" s="172"/>
      <c r="AN591" s="149"/>
      <c r="AO591" s="149"/>
      <c r="AP591" s="149"/>
      <c r="AQ591" s="149"/>
      <c r="AR591" s="149"/>
      <c r="AS591" s="149"/>
      <c r="AT591" s="149"/>
      <c r="AU591" s="149"/>
    </row>
    <row r="592" spans="3:47" x14ac:dyDescent="0.2">
      <c r="C592" s="19"/>
      <c r="D592" s="19"/>
      <c r="AA592" s="149"/>
      <c r="AB592" s="149"/>
      <c r="AC592" s="149"/>
      <c r="AD592" s="149"/>
      <c r="AE592" s="149"/>
      <c r="AF592" s="171"/>
      <c r="AG592" s="172"/>
      <c r="AN592" s="149"/>
      <c r="AO592" s="149"/>
      <c r="AP592" s="149"/>
      <c r="AQ592" s="149"/>
      <c r="AR592" s="149"/>
      <c r="AS592" s="149"/>
      <c r="AT592" s="149"/>
      <c r="AU592" s="149"/>
    </row>
    <row r="593" spans="3:47" x14ac:dyDescent="0.2">
      <c r="C593" s="19"/>
      <c r="D593" s="19"/>
      <c r="AA593" s="149"/>
      <c r="AB593" s="149"/>
      <c r="AC593" s="149"/>
      <c r="AD593" s="149"/>
      <c r="AE593" s="149"/>
      <c r="AF593" s="171"/>
      <c r="AG593" s="172"/>
      <c r="AN593" s="149"/>
      <c r="AO593" s="149"/>
      <c r="AP593" s="149"/>
      <c r="AQ593" s="149"/>
      <c r="AR593" s="149"/>
      <c r="AS593" s="149"/>
      <c r="AT593" s="149"/>
      <c r="AU593" s="149"/>
    </row>
    <row r="594" spans="3:47" x14ac:dyDescent="0.2">
      <c r="C594" s="19"/>
      <c r="D594" s="19"/>
      <c r="AA594" s="149"/>
      <c r="AB594" s="149"/>
      <c r="AC594" s="149"/>
      <c r="AD594" s="149"/>
      <c r="AE594" s="149"/>
      <c r="AF594" s="171"/>
      <c r="AG594" s="172"/>
      <c r="AN594" s="149"/>
      <c r="AO594" s="149"/>
      <c r="AP594" s="149"/>
      <c r="AQ594" s="149"/>
      <c r="AR594" s="149"/>
      <c r="AS594" s="149"/>
      <c r="AT594" s="149"/>
      <c r="AU594" s="149"/>
    </row>
    <row r="595" spans="3:47" x14ac:dyDescent="0.2">
      <c r="C595" s="19"/>
      <c r="D595" s="19"/>
      <c r="AA595" s="149"/>
      <c r="AB595" s="149"/>
      <c r="AC595" s="149"/>
      <c r="AD595" s="149"/>
      <c r="AE595" s="149"/>
      <c r="AF595" s="171"/>
      <c r="AG595" s="172"/>
      <c r="AN595" s="149"/>
      <c r="AO595" s="149"/>
      <c r="AP595" s="149"/>
      <c r="AQ595" s="149"/>
      <c r="AR595" s="149"/>
      <c r="AS595" s="149"/>
      <c r="AT595" s="149"/>
      <c r="AU595" s="149"/>
    </row>
    <row r="596" spans="3:47" x14ac:dyDescent="0.2">
      <c r="C596" s="19"/>
      <c r="D596" s="19"/>
      <c r="AA596" s="149"/>
      <c r="AB596" s="149"/>
      <c r="AC596" s="149"/>
      <c r="AD596" s="149"/>
      <c r="AE596" s="149"/>
      <c r="AF596" s="171"/>
      <c r="AG596" s="172"/>
      <c r="AN596" s="149"/>
      <c r="AO596" s="149"/>
      <c r="AP596" s="149"/>
      <c r="AQ596" s="149"/>
      <c r="AR596" s="149"/>
      <c r="AS596" s="149"/>
      <c r="AT596" s="149"/>
      <c r="AU596" s="149"/>
    </row>
    <row r="597" spans="3:47" x14ac:dyDescent="0.2">
      <c r="C597" s="19"/>
      <c r="D597" s="19"/>
      <c r="AA597" s="149"/>
      <c r="AB597" s="149"/>
      <c r="AC597" s="149"/>
      <c r="AD597" s="149"/>
      <c r="AE597" s="149"/>
      <c r="AF597" s="171"/>
      <c r="AG597" s="172"/>
      <c r="AN597" s="149"/>
      <c r="AO597" s="149"/>
      <c r="AP597" s="149"/>
      <c r="AQ597" s="149"/>
      <c r="AR597" s="149"/>
      <c r="AS597" s="149"/>
      <c r="AT597" s="149"/>
      <c r="AU597" s="149"/>
    </row>
    <row r="598" spans="3:47" x14ac:dyDescent="0.2">
      <c r="C598" s="19"/>
      <c r="D598" s="19"/>
      <c r="AA598" s="149"/>
      <c r="AB598" s="149"/>
      <c r="AC598" s="149"/>
      <c r="AD598" s="149"/>
      <c r="AE598" s="149"/>
      <c r="AF598" s="171"/>
      <c r="AG598" s="172"/>
      <c r="AN598" s="149"/>
      <c r="AO598" s="149"/>
      <c r="AP598" s="149"/>
      <c r="AQ598" s="149"/>
      <c r="AR598" s="149"/>
      <c r="AS598" s="149"/>
      <c r="AT598" s="149"/>
      <c r="AU598" s="149"/>
    </row>
    <row r="599" spans="3:47" x14ac:dyDescent="0.2">
      <c r="C599" s="19"/>
      <c r="D599" s="19"/>
      <c r="AA599" s="149"/>
      <c r="AB599" s="149"/>
      <c r="AC599" s="149"/>
      <c r="AD599" s="149"/>
      <c r="AE599" s="149"/>
      <c r="AF599" s="171"/>
      <c r="AG599" s="172"/>
      <c r="AN599" s="149"/>
      <c r="AO599" s="149"/>
      <c r="AP599" s="149"/>
      <c r="AQ599" s="149"/>
      <c r="AR599" s="149"/>
      <c r="AS599" s="149"/>
      <c r="AT599" s="149"/>
      <c r="AU599" s="149"/>
    </row>
    <row r="600" spans="3:47" x14ac:dyDescent="0.2">
      <c r="C600" s="19"/>
      <c r="D600" s="19"/>
      <c r="AA600" s="149"/>
      <c r="AB600" s="149"/>
      <c r="AC600" s="149"/>
      <c r="AD600" s="149"/>
      <c r="AE600" s="149"/>
      <c r="AF600" s="171"/>
      <c r="AG600" s="172"/>
      <c r="AN600" s="149"/>
      <c r="AO600" s="149"/>
      <c r="AP600" s="149"/>
      <c r="AQ600" s="149"/>
      <c r="AR600" s="149"/>
      <c r="AS600" s="149"/>
      <c r="AT600" s="149"/>
      <c r="AU600" s="149"/>
    </row>
    <row r="601" spans="3:47" x14ac:dyDescent="0.2">
      <c r="C601" s="19"/>
      <c r="D601" s="19"/>
      <c r="AA601" s="149"/>
      <c r="AB601" s="149"/>
      <c r="AC601" s="149"/>
      <c r="AD601" s="149"/>
      <c r="AE601" s="149"/>
      <c r="AF601" s="171"/>
      <c r="AG601" s="172"/>
      <c r="AN601" s="149"/>
      <c r="AO601" s="149"/>
      <c r="AP601" s="149"/>
      <c r="AQ601" s="149"/>
      <c r="AR601" s="149"/>
      <c r="AS601" s="149"/>
      <c r="AT601" s="149"/>
      <c r="AU601" s="149"/>
    </row>
    <row r="602" spans="3:47" x14ac:dyDescent="0.2">
      <c r="C602" s="19"/>
      <c r="D602" s="19"/>
      <c r="AA602" s="149"/>
      <c r="AB602" s="149"/>
      <c r="AC602" s="149"/>
      <c r="AD602" s="149"/>
      <c r="AE602" s="149"/>
      <c r="AF602" s="171"/>
      <c r="AG602" s="172"/>
      <c r="AN602" s="149"/>
      <c r="AO602" s="149"/>
      <c r="AP602" s="149"/>
      <c r="AQ602" s="149"/>
      <c r="AR602" s="149"/>
      <c r="AS602" s="149"/>
      <c r="AT602" s="149"/>
      <c r="AU602" s="149"/>
    </row>
    <row r="603" spans="3:47" x14ac:dyDescent="0.2">
      <c r="C603" s="19"/>
      <c r="D603" s="19"/>
      <c r="AA603" s="149"/>
      <c r="AB603" s="149"/>
      <c r="AC603" s="149"/>
      <c r="AD603" s="149"/>
      <c r="AE603" s="149"/>
      <c r="AF603" s="171"/>
      <c r="AG603" s="172"/>
      <c r="AN603" s="149"/>
      <c r="AO603" s="149"/>
      <c r="AP603" s="149"/>
      <c r="AQ603" s="149"/>
      <c r="AR603" s="149"/>
      <c r="AS603" s="149"/>
      <c r="AT603" s="149"/>
      <c r="AU603" s="149"/>
    </row>
    <row r="604" spans="3:47" x14ac:dyDescent="0.2">
      <c r="C604" s="19"/>
      <c r="D604" s="19"/>
      <c r="AA604" s="149"/>
      <c r="AB604" s="149"/>
      <c r="AC604" s="149"/>
      <c r="AD604" s="149"/>
      <c r="AE604" s="149"/>
      <c r="AF604" s="171"/>
      <c r="AG604" s="172"/>
      <c r="AN604" s="149"/>
      <c r="AO604" s="149"/>
      <c r="AP604" s="149"/>
      <c r="AQ604" s="149"/>
      <c r="AR604" s="149"/>
      <c r="AS604" s="149"/>
      <c r="AT604" s="149"/>
      <c r="AU604" s="149"/>
    </row>
    <row r="605" spans="3:47" x14ac:dyDescent="0.2">
      <c r="C605" s="19"/>
      <c r="D605" s="19"/>
      <c r="AA605" s="149"/>
      <c r="AB605" s="149"/>
      <c r="AC605" s="149"/>
      <c r="AD605" s="149"/>
      <c r="AE605" s="149"/>
      <c r="AF605" s="171"/>
      <c r="AG605" s="172"/>
      <c r="AN605" s="149"/>
      <c r="AO605" s="149"/>
      <c r="AP605" s="149"/>
      <c r="AQ605" s="149"/>
      <c r="AR605" s="149"/>
      <c r="AS605" s="149"/>
      <c r="AT605" s="149"/>
      <c r="AU605" s="149"/>
    </row>
    <row r="606" spans="3:47" x14ac:dyDescent="0.2">
      <c r="C606" s="19"/>
      <c r="D606" s="19"/>
      <c r="AA606" s="149"/>
      <c r="AB606" s="149"/>
      <c r="AC606" s="149"/>
      <c r="AD606" s="149"/>
      <c r="AE606" s="149"/>
      <c r="AF606" s="171"/>
      <c r="AG606" s="172"/>
      <c r="AN606" s="149"/>
      <c r="AO606" s="149"/>
      <c r="AP606" s="149"/>
      <c r="AQ606" s="149"/>
      <c r="AR606" s="149"/>
      <c r="AS606" s="149"/>
      <c r="AT606" s="149"/>
      <c r="AU606" s="149"/>
    </row>
    <row r="607" spans="3:47" x14ac:dyDescent="0.2">
      <c r="C607" s="19"/>
      <c r="D607" s="19"/>
      <c r="AA607" s="149"/>
      <c r="AB607" s="149"/>
      <c r="AC607" s="149"/>
      <c r="AD607" s="149"/>
      <c r="AE607" s="149"/>
      <c r="AF607" s="171"/>
      <c r="AG607" s="172"/>
      <c r="AN607" s="149"/>
      <c r="AO607" s="149"/>
      <c r="AP607" s="149"/>
      <c r="AQ607" s="149"/>
      <c r="AR607" s="149"/>
      <c r="AS607" s="149"/>
      <c r="AT607" s="149"/>
      <c r="AU607" s="149"/>
    </row>
    <row r="608" spans="3:47" x14ac:dyDescent="0.2">
      <c r="C608" s="19"/>
      <c r="D608" s="19"/>
      <c r="AA608" s="149"/>
      <c r="AB608" s="149"/>
      <c r="AC608" s="149"/>
      <c r="AD608" s="149"/>
      <c r="AE608" s="149"/>
      <c r="AF608" s="171"/>
      <c r="AG608" s="172"/>
      <c r="AN608" s="149"/>
      <c r="AO608" s="149"/>
      <c r="AP608" s="149"/>
      <c r="AQ608" s="149"/>
      <c r="AR608" s="149"/>
      <c r="AS608" s="149"/>
      <c r="AT608" s="149"/>
      <c r="AU608" s="149"/>
    </row>
    <row r="609" spans="3:47" x14ac:dyDescent="0.2">
      <c r="C609" s="19"/>
      <c r="D609" s="19"/>
      <c r="AA609" s="149"/>
      <c r="AB609" s="149"/>
      <c r="AC609" s="149"/>
      <c r="AD609" s="149"/>
      <c r="AE609" s="149"/>
      <c r="AF609" s="171"/>
      <c r="AG609" s="172"/>
      <c r="AN609" s="149"/>
      <c r="AO609" s="149"/>
      <c r="AP609" s="149"/>
      <c r="AQ609" s="149"/>
      <c r="AR609" s="149"/>
      <c r="AS609" s="149"/>
      <c r="AT609" s="149"/>
      <c r="AU609" s="149"/>
    </row>
    <row r="610" spans="3:47" x14ac:dyDescent="0.2">
      <c r="C610" s="19"/>
      <c r="D610" s="19"/>
      <c r="AA610" s="149"/>
      <c r="AB610" s="149"/>
      <c r="AC610" s="149"/>
      <c r="AD610" s="149"/>
      <c r="AE610" s="149"/>
      <c r="AF610" s="171"/>
      <c r="AG610" s="172"/>
      <c r="AN610" s="149"/>
      <c r="AO610" s="149"/>
      <c r="AP610" s="149"/>
      <c r="AQ610" s="149"/>
      <c r="AR610" s="149"/>
      <c r="AS610" s="149"/>
      <c r="AT610" s="149"/>
      <c r="AU610" s="149"/>
    </row>
    <row r="611" spans="3:47" x14ac:dyDescent="0.2">
      <c r="C611" s="19"/>
      <c r="D611" s="19"/>
      <c r="AA611" s="149"/>
      <c r="AB611" s="149"/>
      <c r="AC611" s="149"/>
      <c r="AD611" s="149"/>
      <c r="AE611" s="149"/>
      <c r="AF611" s="171"/>
      <c r="AG611" s="172"/>
      <c r="AN611" s="149"/>
      <c r="AO611" s="149"/>
      <c r="AP611" s="149"/>
      <c r="AQ611" s="149"/>
      <c r="AR611" s="149"/>
      <c r="AS611" s="149"/>
      <c r="AT611" s="149"/>
      <c r="AU611" s="149"/>
    </row>
    <row r="612" spans="3:47" x14ac:dyDescent="0.2">
      <c r="C612" s="19"/>
      <c r="D612" s="19"/>
      <c r="AA612" s="149"/>
      <c r="AB612" s="149"/>
      <c r="AC612" s="149"/>
      <c r="AD612" s="149"/>
      <c r="AE612" s="149"/>
      <c r="AF612" s="171"/>
      <c r="AG612" s="172"/>
      <c r="AN612" s="149"/>
      <c r="AO612" s="149"/>
      <c r="AP612" s="149"/>
      <c r="AQ612" s="149"/>
      <c r="AR612" s="149"/>
      <c r="AS612" s="149"/>
      <c r="AT612" s="149"/>
      <c r="AU612" s="149"/>
    </row>
    <row r="613" spans="3:47" x14ac:dyDescent="0.2">
      <c r="C613" s="19"/>
      <c r="D613" s="19"/>
      <c r="AA613" s="149"/>
      <c r="AB613" s="149"/>
      <c r="AC613" s="149"/>
      <c r="AD613" s="149"/>
      <c r="AE613" s="149"/>
      <c r="AF613" s="171"/>
      <c r="AG613" s="172"/>
      <c r="AN613" s="149"/>
      <c r="AO613" s="149"/>
      <c r="AP613" s="149"/>
      <c r="AQ613" s="149"/>
      <c r="AR613" s="149"/>
      <c r="AS613" s="149"/>
      <c r="AT613" s="149"/>
      <c r="AU613" s="149"/>
    </row>
    <row r="614" spans="3:47" x14ac:dyDescent="0.2">
      <c r="C614" s="19"/>
      <c r="D614" s="19"/>
      <c r="AA614" s="149"/>
      <c r="AB614" s="149"/>
      <c r="AC614" s="149"/>
      <c r="AD614" s="149"/>
      <c r="AE614" s="149"/>
      <c r="AF614" s="171"/>
      <c r="AG614" s="172"/>
      <c r="AN614" s="149"/>
      <c r="AO614" s="149"/>
      <c r="AP614" s="149"/>
      <c r="AQ614" s="149"/>
      <c r="AR614" s="149"/>
      <c r="AS614" s="149"/>
      <c r="AT614" s="149"/>
      <c r="AU614" s="149"/>
    </row>
    <row r="615" spans="3:47" x14ac:dyDescent="0.2">
      <c r="C615" s="19"/>
      <c r="D615" s="19"/>
      <c r="AA615" s="149"/>
      <c r="AB615" s="149"/>
      <c r="AC615" s="149"/>
      <c r="AD615" s="149"/>
      <c r="AE615" s="149"/>
      <c r="AF615" s="171"/>
      <c r="AG615" s="172"/>
      <c r="AN615" s="149"/>
      <c r="AO615" s="149"/>
      <c r="AP615" s="149"/>
      <c r="AQ615" s="149"/>
      <c r="AR615" s="149"/>
      <c r="AS615" s="149"/>
      <c r="AT615" s="149"/>
      <c r="AU615" s="149"/>
    </row>
    <row r="616" spans="3:47" x14ac:dyDescent="0.2">
      <c r="C616" s="19"/>
      <c r="D616" s="19"/>
      <c r="AA616" s="149"/>
      <c r="AB616" s="149"/>
      <c r="AC616" s="149"/>
      <c r="AD616" s="149"/>
      <c r="AE616" s="149"/>
      <c r="AF616" s="171"/>
      <c r="AG616" s="172"/>
      <c r="AN616" s="149"/>
      <c r="AO616" s="149"/>
      <c r="AP616" s="149"/>
      <c r="AQ616" s="149"/>
      <c r="AR616" s="149"/>
      <c r="AS616" s="149"/>
      <c r="AT616" s="149"/>
      <c r="AU616" s="149"/>
    </row>
    <row r="617" spans="3:47" x14ac:dyDescent="0.2">
      <c r="C617" s="19"/>
      <c r="D617" s="19"/>
      <c r="AA617" s="149"/>
      <c r="AB617" s="149"/>
      <c r="AC617" s="149"/>
      <c r="AD617" s="149"/>
      <c r="AE617" s="149"/>
      <c r="AF617" s="171"/>
      <c r="AG617" s="172"/>
      <c r="AN617" s="149"/>
      <c r="AO617" s="149"/>
      <c r="AP617" s="149"/>
      <c r="AQ617" s="149"/>
      <c r="AR617" s="149"/>
      <c r="AS617" s="149"/>
      <c r="AT617" s="149"/>
      <c r="AU617" s="149"/>
    </row>
    <row r="618" spans="3:47" x14ac:dyDescent="0.2">
      <c r="C618" s="19"/>
      <c r="D618" s="19"/>
      <c r="AA618" s="149"/>
      <c r="AB618" s="149"/>
      <c r="AC618" s="149"/>
      <c r="AD618" s="149"/>
      <c r="AE618" s="149"/>
      <c r="AF618" s="171"/>
      <c r="AG618" s="172"/>
      <c r="AN618" s="149"/>
      <c r="AO618" s="149"/>
      <c r="AP618" s="149"/>
      <c r="AQ618" s="149"/>
      <c r="AR618" s="149"/>
      <c r="AS618" s="149"/>
      <c r="AT618" s="149"/>
      <c r="AU618" s="149"/>
    </row>
    <row r="619" spans="3:47" x14ac:dyDescent="0.2">
      <c r="C619" s="19"/>
      <c r="D619" s="19"/>
      <c r="AA619" s="149"/>
      <c r="AB619" s="149"/>
      <c r="AC619" s="149"/>
      <c r="AD619" s="149"/>
      <c r="AE619" s="149"/>
      <c r="AF619" s="171"/>
      <c r="AG619" s="172"/>
      <c r="AN619" s="149"/>
      <c r="AO619" s="149"/>
      <c r="AP619" s="149"/>
      <c r="AQ619" s="149"/>
      <c r="AR619" s="149"/>
      <c r="AS619" s="149"/>
      <c r="AT619" s="149"/>
      <c r="AU619" s="149"/>
    </row>
    <row r="620" spans="3:47" x14ac:dyDescent="0.2">
      <c r="C620" s="19"/>
      <c r="D620" s="19"/>
      <c r="AA620" s="149"/>
      <c r="AB620" s="149"/>
      <c r="AC620" s="149"/>
      <c r="AD620" s="149"/>
      <c r="AE620" s="149"/>
      <c r="AF620" s="171"/>
      <c r="AG620" s="172"/>
      <c r="AN620" s="149"/>
      <c r="AO620" s="149"/>
      <c r="AP620" s="149"/>
      <c r="AQ620" s="149"/>
      <c r="AR620" s="149"/>
      <c r="AS620" s="149"/>
      <c r="AT620" s="149"/>
      <c r="AU620" s="149"/>
    </row>
    <row r="621" spans="3:47" x14ac:dyDescent="0.2">
      <c r="C621" s="19"/>
      <c r="D621" s="19"/>
      <c r="AA621" s="149"/>
      <c r="AB621" s="149"/>
      <c r="AC621" s="149"/>
      <c r="AD621" s="149"/>
      <c r="AE621" s="149"/>
      <c r="AF621" s="171"/>
      <c r="AG621" s="172"/>
      <c r="AN621" s="149"/>
      <c r="AO621" s="149"/>
      <c r="AP621" s="149"/>
      <c r="AQ621" s="149"/>
      <c r="AR621" s="149"/>
      <c r="AS621" s="149"/>
      <c r="AT621" s="149"/>
      <c r="AU621" s="149"/>
    </row>
    <row r="622" spans="3:47" x14ac:dyDescent="0.2">
      <c r="C622" s="19"/>
      <c r="D622" s="19"/>
      <c r="AA622" s="149"/>
      <c r="AB622" s="149"/>
      <c r="AC622" s="149"/>
      <c r="AD622" s="149"/>
      <c r="AE622" s="149"/>
      <c r="AF622" s="171"/>
      <c r="AG622" s="172"/>
      <c r="AN622" s="149"/>
      <c r="AO622" s="149"/>
      <c r="AP622" s="149"/>
      <c r="AQ622" s="149"/>
      <c r="AR622" s="149"/>
      <c r="AS622" s="149"/>
      <c r="AT622" s="149"/>
      <c r="AU622" s="149"/>
    </row>
    <row r="623" spans="3:47" x14ac:dyDescent="0.2">
      <c r="C623" s="19"/>
      <c r="D623" s="19"/>
      <c r="AA623" s="149"/>
      <c r="AB623" s="149"/>
      <c r="AC623" s="149"/>
      <c r="AD623" s="149"/>
      <c r="AE623" s="149"/>
      <c r="AF623" s="171"/>
      <c r="AG623" s="172"/>
      <c r="AN623" s="149"/>
      <c r="AO623" s="149"/>
      <c r="AP623" s="149"/>
      <c r="AQ623" s="149"/>
      <c r="AR623" s="149"/>
      <c r="AS623" s="149"/>
      <c r="AT623" s="149"/>
      <c r="AU623" s="149"/>
    </row>
    <row r="624" spans="3:47" x14ac:dyDescent="0.2">
      <c r="C624" s="19"/>
      <c r="D624" s="19"/>
      <c r="AA624" s="149"/>
      <c r="AB624" s="149"/>
      <c r="AC624" s="149"/>
      <c r="AD624" s="149"/>
      <c r="AE624" s="149"/>
      <c r="AF624" s="171"/>
      <c r="AG624" s="172"/>
      <c r="AN624" s="149"/>
      <c r="AO624" s="149"/>
      <c r="AP624" s="149"/>
      <c r="AQ624" s="149"/>
      <c r="AR624" s="149"/>
      <c r="AS624" s="149"/>
      <c r="AT624" s="149"/>
      <c r="AU624" s="149"/>
    </row>
    <row r="625" spans="3:47" x14ac:dyDescent="0.2">
      <c r="C625" s="19"/>
      <c r="D625" s="19"/>
      <c r="AA625" s="149"/>
      <c r="AB625" s="149"/>
      <c r="AC625" s="149"/>
      <c r="AD625" s="149"/>
      <c r="AE625" s="149"/>
      <c r="AF625" s="171"/>
      <c r="AG625" s="172"/>
      <c r="AN625" s="149"/>
      <c r="AO625" s="149"/>
      <c r="AP625" s="149"/>
      <c r="AQ625" s="149"/>
      <c r="AR625" s="149"/>
      <c r="AS625" s="149"/>
      <c r="AT625" s="149"/>
      <c r="AU625" s="149"/>
    </row>
    <row r="626" spans="3:47" x14ac:dyDescent="0.2">
      <c r="C626" s="19"/>
      <c r="D626" s="19"/>
      <c r="AA626" s="149"/>
      <c r="AB626" s="149"/>
      <c r="AC626" s="149"/>
      <c r="AD626" s="149"/>
      <c r="AE626" s="149"/>
      <c r="AF626" s="171"/>
      <c r="AG626" s="172"/>
      <c r="AN626" s="149"/>
      <c r="AO626" s="149"/>
      <c r="AP626" s="149"/>
      <c r="AQ626" s="149"/>
      <c r="AR626" s="149"/>
      <c r="AS626" s="149"/>
      <c r="AT626" s="149"/>
      <c r="AU626" s="149"/>
    </row>
    <row r="627" spans="3:47" x14ac:dyDescent="0.2">
      <c r="C627" s="19"/>
      <c r="D627" s="19"/>
      <c r="AA627" s="149"/>
      <c r="AB627" s="149"/>
      <c r="AC627" s="149"/>
      <c r="AD627" s="149"/>
      <c r="AE627" s="149"/>
      <c r="AF627" s="171"/>
      <c r="AG627" s="172"/>
      <c r="AN627" s="149"/>
      <c r="AO627" s="149"/>
      <c r="AP627" s="149"/>
      <c r="AQ627" s="149"/>
      <c r="AR627" s="149"/>
      <c r="AS627" s="149"/>
      <c r="AT627" s="149"/>
      <c r="AU627" s="149"/>
    </row>
    <row r="628" spans="3:47" x14ac:dyDescent="0.2">
      <c r="C628" s="19"/>
      <c r="D628" s="19"/>
      <c r="AA628" s="149"/>
      <c r="AB628" s="149"/>
      <c r="AC628" s="149"/>
      <c r="AD628" s="149"/>
      <c r="AE628" s="149"/>
      <c r="AF628" s="171"/>
      <c r="AG628" s="172"/>
      <c r="AN628" s="149"/>
      <c r="AO628" s="149"/>
      <c r="AP628" s="149"/>
      <c r="AQ628" s="149"/>
      <c r="AR628" s="149"/>
      <c r="AS628" s="149"/>
      <c r="AT628" s="149"/>
      <c r="AU628" s="149"/>
    </row>
    <row r="629" spans="3:47" x14ac:dyDescent="0.2">
      <c r="C629" s="19"/>
      <c r="D629" s="19"/>
      <c r="AA629" s="149"/>
      <c r="AB629" s="149"/>
      <c r="AC629" s="149"/>
      <c r="AD629" s="149"/>
      <c r="AE629" s="149"/>
      <c r="AF629" s="171"/>
      <c r="AG629" s="172"/>
      <c r="AN629" s="149"/>
      <c r="AO629" s="149"/>
      <c r="AP629" s="149"/>
      <c r="AQ629" s="149"/>
      <c r="AR629" s="149"/>
      <c r="AS629" s="149"/>
      <c r="AT629" s="149"/>
      <c r="AU629" s="149"/>
    </row>
    <row r="630" spans="3:47" x14ac:dyDescent="0.2">
      <c r="C630" s="19"/>
      <c r="D630" s="19"/>
      <c r="AA630" s="149"/>
      <c r="AB630" s="149"/>
      <c r="AC630" s="149"/>
      <c r="AD630" s="149"/>
      <c r="AE630" s="149"/>
      <c r="AF630" s="171"/>
      <c r="AG630" s="172"/>
      <c r="AN630" s="149"/>
      <c r="AO630" s="149"/>
      <c r="AP630" s="149"/>
      <c r="AQ630" s="149"/>
      <c r="AR630" s="149"/>
      <c r="AS630" s="149"/>
      <c r="AT630" s="149"/>
      <c r="AU630" s="149"/>
    </row>
    <row r="631" spans="3:47" x14ac:dyDescent="0.2">
      <c r="C631" s="19"/>
      <c r="D631" s="19"/>
      <c r="AA631" s="149"/>
      <c r="AB631" s="149"/>
      <c r="AC631" s="149"/>
      <c r="AD631" s="149"/>
      <c r="AE631" s="149"/>
      <c r="AF631" s="171"/>
      <c r="AG631" s="172"/>
      <c r="AN631" s="149"/>
      <c r="AO631" s="149"/>
      <c r="AP631" s="149"/>
      <c r="AQ631" s="149"/>
      <c r="AR631" s="149"/>
      <c r="AS631" s="149"/>
      <c r="AT631" s="149"/>
      <c r="AU631" s="149"/>
    </row>
    <row r="632" spans="3:47" x14ac:dyDescent="0.2">
      <c r="C632" s="19"/>
      <c r="D632" s="19"/>
      <c r="AA632" s="149"/>
      <c r="AB632" s="149"/>
      <c r="AC632" s="149"/>
      <c r="AD632" s="149"/>
      <c r="AE632" s="149"/>
      <c r="AF632" s="171"/>
      <c r="AG632" s="172"/>
      <c r="AN632" s="149"/>
      <c r="AO632" s="149"/>
      <c r="AP632" s="149"/>
      <c r="AQ632" s="149"/>
      <c r="AR632" s="149"/>
      <c r="AS632" s="149"/>
      <c r="AT632" s="149"/>
      <c r="AU632" s="149"/>
    </row>
    <row r="633" spans="3:47" x14ac:dyDescent="0.2">
      <c r="C633" s="19"/>
      <c r="D633" s="19"/>
      <c r="AA633" s="149"/>
      <c r="AB633" s="149"/>
      <c r="AC633" s="149"/>
      <c r="AD633" s="149"/>
      <c r="AE633" s="149"/>
      <c r="AF633" s="171"/>
      <c r="AG633" s="172"/>
      <c r="AN633" s="149"/>
      <c r="AO633" s="149"/>
      <c r="AP633" s="149"/>
      <c r="AQ633" s="149"/>
      <c r="AR633" s="149"/>
      <c r="AS633" s="149"/>
      <c r="AT633" s="149"/>
      <c r="AU633" s="149"/>
    </row>
    <row r="634" spans="3:47" x14ac:dyDescent="0.2">
      <c r="C634" s="19"/>
      <c r="D634" s="19"/>
      <c r="AA634" s="149"/>
      <c r="AB634" s="149"/>
      <c r="AC634" s="149"/>
      <c r="AD634" s="149"/>
      <c r="AE634" s="149"/>
      <c r="AF634" s="171"/>
      <c r="AG634" s="172"/>
      <c r="AN634" s="149"/>
      <c r="AO634" s="149"/>
      <c r="AP634" s="149"/>
      <c r="AQ634" s="149"/>
      <c r="AR634" s="149"/>
      <c r="AS634" s="149"/>
      <c r="AT634" s="149"/>
      <c r="AU634" s="149"/>
    </row>
    <row r="635" spans="3:47" x14ac:dyDescent="0.2">
      <c r="C635" s="19"/>
      <c r="D635" s="19"/>
      <c r="AA635" s="149"/>
      <c r="AB635" s="149"/>
      <c r="AC635" s="149"/>
      <c r="AD635" s="149"/>
      <c r="AE635" s="149"/>
      <c r="AF635" s="171"/>
      <c r="AG635" s="172"/>
      <c r="AN635" s="149"/>
      <c r="AO635" s="149"/>
      <c r="AP635" s="149"/>
      <c r="AQ635" s="149"/>
      <c r="AR635" s="149"/>
      <c r="AS635" s="149"/>
      <c r="AT635" s="149"/>
      <c r="AU635" s="149"/>
    </row>
    <row r="636" spans="3:47" x14ac:dyDescent="0.2">
      <c r="C636" s="19"/>
      <c r="D636" s="19"/>
      <c r="AA636" s="149"/>
      <c r="AB636" s="149"/>
      <c r="AC636" s="149"/>
      <c r="AD636" s="149"/>
      <c r="AE636" s="149"/>
      <c r="AF636" s="171"/>
      <c r="AG636" s="172"/>
      <c r="AN636" s="149"/>
      <c r="AO636" s="149"/>
      <c r="AP636" s="149"/>
      <c r="AQ636" s="149"/>
      <c r="AR636" s="149"/>
      <c r="AS636" s="149"/>
      <c r="AT636" s="149"/>
      <c r="AU636" s="149"/>
    </row>
    <row r="637" spans="3:47" x14ac:dyDescent="0.2">
      <c r="C637" s="19"/>
      <c r="D637" s="19"/>
      <c r="AA637" s="149"/>
      <c r="AB637" s="149"/>
      <c r="AC637" s="149"/>
      <c r="AD637" s="149"/>
      <c r="AE637" s="149"/>
      <c r="AF637" s="171"/>
      <c r="AG637" s="172"/>
      <c r="AN637" s="149"/>
      <c r="AO637" s="149"/>
      <c r="AP637" s="149"/>
      <c r="AQ637" s="149"/>
      <c r="AR637" s="149"/>
      <c r="AS637" s="149"/>
      <c r="AT637" s="149"/>
      <c r="AU637" s="149"/>
    </row>
    <row r="638" spans="3:47" x14ac:dyDescent="0.2">
      <c r="C638" s="19"/>
      <c r="D638" s="19"/>
      <c r="AA638" s="149"/>
      <c r="AB638" s="149"/>
      <c r="AC638" s="149"/>
      <c r="AD638" s="149"/>
      <c r="AE638" s="149"/>
      <c r="AF638" s="171"/>
      <c r="AG638" s="172"/>
      <c r="AN638" s="149"/>
      <c r="AO638" s="149"/>
      <c r="AP638" s="149"/>
      <c r="AQ638" s="149"/>
      <c r="AR638" s="149"/>
      <c r="AS638" s="149"/>
      <c r="AT638" s="149"/>
      <c r="AU638" s="149"/>
    </row>
    <row r="639" spans="3:47" x14ac:dyDescent="0.2">
      <c r="C639" s="19"/>
      <c r="D639" s="19"/>
      <c r="AA639" s="149"/>
      <c r="AB639" s="149"/>
      <c r="AC639" s="149"/>
      <c r="AD639" s="149"/>
      <c r="AE639" s="149"/>
      <c r="AF639" s="171"/>
      <c r="AG639" s="172"/>
      <c r="AN639" s="149"/>
      <c r="AO639" s="149"/>
      <c r="AP639" s="149"/>
      <c r="AQ639" s="149"/>
      <c r="AR639" s="149"/>
      <c r="AS639" s="149"/>
      <c r="AT639" s="149"/>
      <c r="AU639" s="149"/>
    </row>
    <row r="640" spans="3:47" x14ac:dyDescent="0.2">
      <c r="C640" s="19"/>
      <c r="D640" s="19"/>
      <c r="AA640" s="149"/>
      <c r="AB640" s="149"/>
      <c r="AC640" s="149"/>
      <c r="AD640" s="149"/>
      <c r="AE640" s="149"/>
      <c r="AF640" s="171"/>
      <c r="AG640" s="172"/>
      <c r="AN640" s="149"/>
      <c r="AO640" s="149"/>
      <c r="AP640" s="149"/>
      <c r="AQ640" s="149"/>
      <c r="AR640" s="149"/>
      <c r="AS640" s="149"/>
      <c r="AT640" s="149"/>
      <c r="AU640" s="149"/>
    </row>
    <row r="641" spans="3:47" x14ac:dyDescent="0.2">
      <c r="C641" s="19"/>
      <c r="D641" s="19"/>
      <c r="AA641" s="149"/>
      <c r="AB641" s="149"/>
      <c r="AC641" s="149"/>
      <c r="AD641" s="149"/>
      <c r="AE641" s="149"/>
      <c r="AF641" s="171"/>
      <c r="AG641" s="172"/>
      <c r="AN641" s="149"/>
      <c r="AO641" s="149"/>
      <c r="AP641" s="149"/>
      <c r="AQ641" s="149"/>
      <c r="AR641" s="149"/>
      <c r="AS641" s="149"/>
      <c r="AT641" s="149"/>
      <c r="AU641" s="149"/>
    </row>
    <row r="642" spans="3:47" x14ac:dyDescent="0.2">
      <c r="C642" s="19"/>
      <c r="D642" s="19"/>
      <c r="AA642" s="149"/>
      <c r="AB642" s="149"/>
      <c r="AC642" s="149"/>
      <c r="AD642" s="149"/>
      <c r="AE642" s="149"/>
      <c r="AF642" s="171"/>
      <c r="AG642" s="172"/>
      <c r="AN642" s="149"/>
      <c r="AO642" s="149"/>
      <c r="AP642" s="149"/>
      <c r="AQ642" s="149"/>
      <c r="AR642" s="149"/>
      <c r="AS642" s="149"/>
      <c r="AT642" s="149"/>
      <c r="AU642" s="149"/>
    </row>
    <row r="643" spans="3:47" x14ac:dyDescent="0.2">
      <c r="C643" s="19"/>
      <c r="D643" s="19"/>
      <c r="AA643" s="149"/>
      <c r="AB643" s="149"/>
      <c r="AC643" s="149"/>
      <c r="AD643" s="149"/>
      <c r="AE643" s="149"/>
      <c r="AF643" s="171"/>
      <c r="AG643" s="172"/>
      <c r="AN643" s="149"/>
      <c r="AO643" s="149"/>
      <c r="AP643" s="149"/>
      <c r="AQ643" s="149"/>
      <c r="AR643" s="149"/>
      <c r="AS643" s="149"/>
      <c r="AT643" s="149"/>
      <c r="AU643" s="149"/>
    </row>
    <row r="644" spans="3:47" x14ac:dyDescent="0.2">
      <c r="C644" s="19"/>
      <c r="D644" s="19"/>
      <c r="AA644" s="149"/>
      <c r="AB644" s="149"/>
      <c r="AC644" s="149"/>
      <c r="AD644" s="149"/>
      <c r="AE644" s="149"/>
      <c r="AF644" s="171"/>
      <c r="AG644" s="172"/>
      <c r="AN644" s="149"/>
      <c r="AO644" s="149"/>
      <c r="AP644" s="149"/>
      <c r="AQ644" s="149"/>
      <c r="AR644" s="149"/>
      <c r="AS644" s="149"/>
      <c r="AT644" s="149"/>
      <c r="AU644" s="149"/>
    </row>
    <row r="645" spans="3:47" x14ac:dyDescent="0.2">
      <c r="C645" s="19"/>
      <c r="D645" s="19"/>
      <c r="AA645" s="149"/>
      <c r="AB645" s="149"/>
      <c r="AC645" s="149"/>
      <c r="AD645" s="149"/>
      <c r="AE645" s="149"/>
      <c r="AF645" s="171"/>
      <c r="AG645" s="172"/>
      <c r="AN645" s="149"/>
      <c r="AO645" s="149"/>
      <c r="AP645" s="149"/>
      <c r="AQ645" s="149"/>
      <c r="AR645" s="149"/>
      <c r="AS645" s="149"/>
      <c r="AT645" s="149"/>
      <c r="AU645" s="149"/>
    </row>
    <row r="646" spans="3:47" x14ac:dyDescent="0.2">
      <c r="C646" s="19"/>
      <c r="D646" s="19"/>
      <c r="AA646" s="149"/>
      <c r="AB646" s="149"/>
      <c r="AC646" s="149"/>
      <c r="AD646" s="149"/>
      <c r="AE646" s="149"/>
      <c r="AF646" s="171"/>
      <c r="AG646" s="172"/>
      <c r="AN646" s="149"/>
      <c r="AO646" s="149"/>
      <c r="AP646" s="149"/>
      <c r="AQ646" s="149"/>
      <c r="AR646" s="149"/>
      <c r="AS646" s="149"/>
      <c r="AT646" s="149"/>
      <c r="AU646" s="149"/>
    </row>
    <row r="647" spans="3:47" x14ac:dyDescent="0.2">
      <c r="C647" s="19"/>
      <c r="D647" s="19"/>
      <c r="AA647" s="149"/>
      <c r="AB647" s="149"/>
      <c r="AC647" s="149"/>
      <c r="AD647" s="149"/>
      <c r="AE647" s="149"/>
      <c r="AF647" s="171"/>
      <c r="AG647" s="172"/>
      <c r="AN647" s="149"/>
      <c r="AO647" s="149"/>
      <c r="AP647" s="149"/>
      <c r="AQ647" s="149"/>
      <c r="AR647" s="149"/>
      <c r="AS647" s="149"/>
      <c r="AT647" s="149"/>
      <c r="AU647" s="149"/>
    </row>
    <row r="648" spans="3:47" x14ac:dyDescent="0.2">
      <c r="C648" s="19"/>
      <c r="D648" s="19"/>
      <c r="AA648" s="149"/>
      <c r="AB648" s="149"/>
      <c r="AC648" s="149"/>
      <c r="AD648" s="149"/>
      <c r="AE648" s="149"/>
      <c r="AF648" s="171"/>
      <c r="AG648" s="172"/>
      <c r="AN648" s="149"/>
      <c r="AO648" s="149"/>
      <c r="AP648" s="149"/>
      <c r="AQ648" s="149"/>
      <c r="AR648" s="149"/>
      <c r="AS648" s="149"/>
      <c r="AT648" s="149"/>
      <c r="AU648" s="149"/>
    </row>
    <row r="649" spans="3:47" x14ac:dyDescent="0.2">
      <c r="C649" s="19"/>
      <c r="D649" s="19"/>
      <c r="AA649" s="149"/>
      <c r="AB649" s="149"/>
      <c r="AC649" s="149"/>
      <c r="AD649" s="149"/>
      <c r="AE649" s="149"/>
      <c r="AF649" s="171"/>
      <c r="AG649" s="172"/>
      <c r="AN649" s="149"/>
      <c r="AO649" s="149"/>
      <c r="AP649" s="149"/>
      <c r="AQ649" s="149"/>
      <c r="AR649" s="149"/>
      <c r="AS649" s="149"/>
      <c r="AT649" s="149"/>
      <c r="AU649" s="149"/>
    </row>
    <row r="650" spans="3:47" x14ac:dyDescent="0.2">
      <c r="C650" s="19"/>
      <c r="D650" s="19"/>
      <c r="AA650" s="149"/>
      <c r="AB650" s="149"/>
      <c r="AC650" s="149"/>
      <c r="AD650" s="149"/>
      <c r="AE650" s="149"/>
      <c r="AF650" s="171"/>
      <c r="AG650" s="172"/>
      <c r="AN650" s="149"/>
      <c r="AO650" s="149"/>
      <c r="AP650" s="149"/>
      <c r="AQ650" s="149"/>
      <c r="AR650" s="149"/>
      <c r="AS650" s="149"/>
      <c r="AT650" s="149"/>
      <c r="AU650" s="149"/>
    </row>
    <row r="651" spans="3:47" x14ac:dyDescent="0.2">
      <c r="C651" s="19"/>
      <c r="D651" s="19"/>
      <c r="AA651" s="149"/>
      <c r="AB651" s="149"/>
      <c r="AC651" s="149"/>
      <c r="AD651" s="149"/>
      <c r="AE651" s="149"/>
      <c r="AF651" s="171"/>
      <c r="AG651" s="172"/>
      <c r="AN651" s="149"/>
      <c r="AO651" s="149"/>
      <c r="AP651" s="149"/>
      <c r="AQ651" s="149"/>
      <c r="AR651" s="149"/>
      <c r="AS651" s="149"/>
      <c r="AT651" s="149"/>
      <c r="AU651" s="149"/>
    </row>
    <row r="652" spans="3:47" x14ac:dyDescent="0.2">
      <c r="C652" s="19"/>
      <c r="D652" s="19"/>
      <c r="AA652" s="149"/>
      <c r="AB652" s="149"/>
      <c r="AC652" s="149"/>
      <c r="AD652" s="149"/>
      <c r="AE652" s="149"/>
      <c r="AF652" s="171"/>
      <c r="AG652" s="172"/>
      <c r="AN652" s="149"/>
      <c r="AO652" s="149"/>
      <c r="AP652" s="149"/>
      <c r="AQ652" s="149"/>
      <c r="AR652" s="149"/>
      <c r="AS652" s="149"/>
      <c r="AT652" s="149"/>
      <c r="AU652" s="149"/>
    </row>
    <row r="653" spans="3:47" x14ac:dyDescent="0.2">
      <c r="C653" s="19"/>
      <c r="D653" s="19"/>
      <c r="AA653" s="149"/>
      <c r="AB653" s="149"/>
      <c r="AC653" s="149"/>
      <c r="AD653" s="149"/>
      <c r="AE653" s="149"/>
      <c r="AF653" s="171"/>
      <c r="AG653" s="172"/>
      <c r="AN653" s="149"/>
      <c r="AO653" s="149"/>
      <c r="AP653" s="149"/>
      <c r="AQ653" s="149"/>
      <c r="AR653" s="149"/>
      <c r="AS653" s="149"/>
      <c r="AT653" s="149"/>
      <c r="AU653" s="149"/>
    </row>
    <row r="654" spans="3:47" x14ac:dyDescent="0.2">
      <c r="C654" s="19"/>
      <c r="D654" s="19"/>
      <c r="AA654" s="149"/>
      <c r="AB654" s="149"/>
      <c r="AC654" s="149"/>
      <c r="AD654" s="149"/>
      <c r="AE654" s="149"/>
      <c r="AF654" s="171"/>
      <c r="AG654" s="172"/>
      <c r="AN654" s="149"/>
      <c r="AO654" s="149"/>
      <c r="AP654" s="149"/>
      <c r="AQ654" s="149"/>
      <c r="AR654" s="149"/>
      <c r="AS654" s="149"/>
      <c r="AT654" s="149"/>
      <c r="AU654" s="149"/>
    </row>
    <row r="655" spans="3:47" x14ac:dyDescent="0.2">
      <c r="C655" s="19"/>
      <c r="D655" s="19"/>
      <c r="AA655" s="149"/>
      <c r="AB655" s="149"/>
      <c r="AC655" s="149"/>
      <c r="AD655" s="149"/>
      <c r="AE655" s="149"/>
      <c r="AF655" s="171"/>
      <c r="AG655" s="172"/>
      <c r="AN655" s="149"/>
      <c r="AO655" s="149"/>
      <c r="AP655" s="149"/>
      <c r="AQ655" s="149"/>
      <c r="AR655" s="149"/>
      <c r="AS655" s="149"/>
      <c r="AT655" s="149"/>
      <c r="AU655" s="149"/>
    </row>
    <row r="656" spans="3:47" x14ac:dyDescent="0.2">
      <c r="C656" s="19"/>
      <c r="D656" s="19"/>
      <c r="AA656" s="149"/>
      <c r="AB656" s="149"/>
      <c r="AC656" s="149"/>
      <c r="AD656" s="149"/>
      <c r="AE656" s="149"/>
      <c r="AF656" s="171"/>
      <c r="AG656" s="172"/>
      <c r="AN656" s="149"/>
      <c r="AO656" s="149"/>
      <c r="AP656" s="149"/>
      <c r="AQ656" s="149"/>
      <c r="AR656" s="149"/>
      <c r="AS656" s="149"/>
      <c r="AT656" s="149"/>
      <c r="AU656" s="149"/>
    </row>
    <row r="657" spans="3:47" x14ac:dyDescent="0.2">
      <c r="C657" s="19"/>
      <c r="D657" s="19"/>
      <c r="AA657" s="149"/>
      <c r="AB657" s="149"/>
      <c r="AC657" s="149"/>
      <c r="AD657" s="149"/>
      <c r="AE657" s="149"/>
      <c r="AF657" s="171"/>
      <c r="AG657" s="172"/>
      <c r="AN657" s="149"/>
      <c r="AO657" s="149"/>
      <c r="AP657" s="149"/>
      <c r="AQ657" s="149"/>
      <c r="AR657" s="149"/>
      <c r="AS657" s="149"/>
      <c r="AT657" s="149"/>
      <c r="AU657" s="149"/>
    </row>
    <row r="658" spans="3:47" x14ac:dyDescent="0.2">
      <c r="C658" s="19"/>
      <c r="D658" s="19"/>
      <c r="AA658" s="149"/>
      <c r="AB658" s="149"/>
      <c r="AC658" s="149"/>
      <c r="AD658" s="149"/>
      <c r="AE658" s="149"/>
      <c r="AF658" s="171"/>
      <c r="AG658" s="172"/>
      <c r="AN658" s="149"/>
      <c r="AO658" s="149"/>
      <c r="AP658" s="149"/>
      <c r="AQ658" s="149"/>
      <c r="AR658" s="149"/>
      <c r="AS658" s="149"/>
      <c r="AT658" s="149"/>
      <c r="AU658" s="149"/>
    </row>
    <row r="659" spans="3:47" x14ac:dyDescent="0.2">
      <c r="C659" s="19"/>
      <c r="D659" s="19"/>
      <c r="AA659" s="149"/>
      <c r="AB659" s="149"/>
      <c r="AC659" s="149"/>
      <c r="AD659" s="149"/>
      <c r="AE659" s="149"/>
      <c r="AF659" s="171"/>
      <c r="AG659" s="172"/>
      <c r="AN659" s="149"/>
      <c r="AO659" s="149"/>
      <c r="AP659" s="149"/>
      <c r="AQ659" s="149"/>
      <c r="AR659" s="149"/>
      <c r="AS659" s="149"/>
      <c r="AT659" s="149"/>
      <c r="AU659" s="149"/>
    </row>
    <row r="660" spans="3:47" x14ac:dyDescent="0.2">
      <c r="C660" s="19"/>
      <c r="D660" s="19"/>
      <c r="AA660" s="149"/>
      <c r="AB660" s="149"/>
      <c r="AC660" s="149"/>
      <c r="AD660" s="149"/>
      <c r="AE660" s="149"/>
      <c r="AF660" s="171"/>
      <c r="AG660" s="172"/>
      <c r="AN660" s="149"/>
      <c r="AO660" s="149"/>
      <c r="AP660" s="149"/>
      <c r="AQ660" s="149"/>
      <c r="AR660" s="149"/>
      <c r="AS660" s="149"/>
      <c r="AT660" s="149"/>
      <c r="AU660" s="149"/>
    </row>
    <row r="661" spans="3:47" x14ac:dyDescent="0.2">
      <c r="C661" s="19"/>
      <c r="D661" s="19"/>
      <c r="AA661" s="149"/>
      <c r="AB661" s="149"/>
      <c r="AC661" s="149"/>
      <c r="AD661" s="149"/>
      <c r="AE661" s="149"/>
      <c r="AF661" s="171"/>
      <c r="AG661" s="172"/>
      <c r="AN661" s="149"/>
      <c r="AO661" s="149"/>
      <c r="AP661" s="149"/>
      <c r="AQ661" s="149"/>
      <c r="AR661" s="149"/>
      <c r="AS661" s="149"/>
      <c r="AT661" s="149"/>
      <c r="AU661" s="149"/>
    </row>
    <row r="662" spans="3:47" x14ac:dyDescent="0.2">
      <c r="C662" s="19"/>
      <c r="D662" s="19"/>
      <c r="AA662" s="149"/>
      <c r="AB662" s="149"/>
      <c r="AC662" s="149"/>
      <c r="AD662" s="149"/>
      <c r="AE662" s="149"/>
      <c r="AF662" s="171"/>
      <c r="AG662" s="172"/>
      <c r="AN662" s="149"/>
      <c r="AO662" s="149"/>
      <c r="AP662" s="149"/>
      <c r="AQ662" s="149"/>
      <c r="AR662" s="149"/>
      <c r="AS662" s="149"/>
      <c r="AT662" s="149"/>
      <c r="AU662" s="149"/>
    </row>
    <row r="663" spans="3:47" x14ac:dyDescent="0.2">
      <c r="C663" s="19"/>
      <c r="D663" s="19"/>
      <c r="AA663" s="149"/>
      <c r="AB663" s="149"/>
      <c r="AC663" s="149"/>
      <c r="AD663" s="149"/>
      <c r="AE663" s="149"/>
      <c r="AF663" s="171"/>
      <c r="AG663" s="172"/>
      <c r="AN663" s="149"/>
      <c r="AO663" s="149"/>
      <c r="AP663" s="149"/>
      <c r="AQ663" s="149"/>
      <c r="AR663" s="149"/>
      <c r="AS663" s="149"/>
      <c r="AT663" s="149"/>
      <c r="AU663" s="149"/>
    </row>
    <row r="664" spans="3:47" x14ac:dyDescent="0.2">
      <c r="C664" s="19"/>
      <c r="D664" s="19"/>
      <c r="AA664" s="149"/>
      <c r="AB664" s="149"/>
      <c r="AC664" s="149"/>
      <c r="AD664" s="149"/>
      <c r="AE664" s="149"/>
      <c r="AF664" s="171"/>
      <c r="AG664" s="172"/>
      <c r="AN664" s="149"/>
      <c r="AO664" s="149"/>
      <c r="AP664" s="149"/>
      <c r="AQ664" s="149"/>
      <c r="AR664" s="149"/>
      <c r="AS664" s="149"/>
      <c r="AT664" s="149"/>
      <c r="AU664" s="149"/>
    </row>
    <row r="665" spans="3:47" x14ac:dyDescent="0.2">
      <c r="C665" s="19"/>
      <c r="D665" s="19"/>
      <c r="AA665" s="149"/>
      <c r="AB665" s="149"/>
      <c r="AC665" s="149"/>
      <c r="AD665" s="149"/>
      <c r="AE665" s="149"/>
      <c r="AF665" s="171"/>
      <c r="AG665" s="172"/>
      <c r="AN665" s="149"/>
      <c r="AO665" s="149"/>
      <c r="AP665" s="149"/>
      <c r="AQ665" s="149"/>
      <c r="AR665" s="149"/>
      <c r="AS665" s="149"/>
      <c r="AT665" s="149"/>
      <c r="AU665" s="149"/>
    </row>
    <row r="666" spans="3:47" x14ac:dyDescent="0.2">
      <c r="C666" s="19"/>
      <c r="D666" s="19"/>
      <c r="AA666" s="149"/>
      <c r="AB666" s="149"/>
      <c r="AC666" s="149"/>
      <c r="AD666" s="149"/>
      <c r="AE666" s="149"/>
      <c r="AF666" s="171"/>
      <c r="AG666" s="172"/>
      <c r="AN666" s="149"/>
      <c r="AO666" s="149"/>
      <c r="AP666" s="149"/>
      <c r="AQ666" s="149"/>
      <c r="AR666" s="149"/>
      <c r="AS666" s="149"/>
      <c r="AT666" s="149"/>
      <c r="AU666" s="149"/>
    </row>
    <row r="667" spans="3:47" x14ac:dyDescent="0.2">
      <c r="C667" s="19"/>
      <c r="D667" s="19"/>
      <c r="AA667" s="149"/>
      <c r="AB667" s="149"/>
      <c r="AC667" s="149"/>
      <c r="AD667" s="149"/>
      <c r="AE667" s="149"/>
      <c r="AF667" s="171"/>
      <c r="AG667" s="172"/>
      <c r="AN667" s="149"/>
      <c r="AO667" s="149"/>
      <c r="AP667" s="149"/>
      <c r="AQ667" s="149"/>
      <c r="AR667" s="149"/>
      <c r="AS667" s="149"/>
      <c r="AT667" s="149"/>
      <c r="AU667" s="149"/>
    </row>
    <row r="668" spans="3:47" x14ac:dyDescent="0.2">
      <c r="C668" s="19"/>
      <c r="D668" s="19"/>
      <c r="AA668" s="149"/>
      <c r="AB668" s="149"/>
      <c r="AC668" s="149"/>
      <c r="AD668" s="149"/>
      <c r="AE668" s="149"/>
      <c r="AF668" s="171"/>
      <c r="AG668" s="172"/>
      <c r="AN668" s="149"/>
      <c r="AO668" s="149"/>
      <c r="AP668" s="149"/>
      <c r="AQ668" s="149"/>
      <c r="AR668" s="149"/>
      <c r="AS668" s="149"/>
      <c r="AT668" s="149"/>
      <c r="AU668" s="149"/>
    </row>
    <row r="669" spans="3:47" x14ac:dyDescent="0.2">
      <c r="C669" s="19"/>
      <c r="D669" s="19"/>
      <c r="AA669" s="149"/>
      <c r="AB669" s="149"/>
      <c r="AC669" s="149"/>
      <c r="AD669" s="149"/>
      <c r="AE669" s="149"/>
      <c r="AF669" s="171"/>
      <c r="AG669" s="172"/>
      <c r="AN669" s="149"/>
      <c r="AO669" s="149"/>
      <c r="AP669" s="149"/>
      <c r="AQ669" s="149"/>
      <c r="AR669" s="149"/>
      <c r="AS669" s="149"/>
      <c r="AT669" s="149"/>
      <c r="AU669" s="149"/>
    </row>
    <row r="670" spans="3:47" x14ac:dyDescent="0.2">
      <c r="C670" s="19"/>
      <c r="D670" s="19"/>
      <c r="AA670" s="149"/>
      <c r="AB670" s="149"/>
      <c r="AC670" s="149"/>
      <c r="AD670" s="149"/>
      <c r="AE670" s="149"/>
      <c r="AF670" s="171"/>
      <c r="AG670" s="172"/>
      <c r="AN670" s="149"/>
      <c r="AO670" s="149"/>
      <c r="AP670" s="149"/>
      <c r="AQ670" s="149"/>
      <c r="AR670" s="149"/>
      <c r="AS670" s="149"/>
      <c r="AT670" s="149"/>
      <c r="AU670" s="149"/>
    </row>
    <row r="671" spans="3:47" x14ac:dyDescent="0.2">
      <c r="C671" s="19"/>
      <c r="D671" s="19"/>
      <c r="AA671" s="149"/>
      <c r="AB671" s="149"/>
      <c r="AC671" s="149"/>
      <c r="AD671" s="149"/>
      <c r="AE671" s="149"/>
      <c r="AF671" s="171"/>
      <c r="AG671" s="172"/>
      <c r="AN671" s="149"/>
      <c r="AO671" s="149"/>
      <c r="AP671" s="149"/>
      <c r="AQ671" s="149"/>
      <c r="AR671" s="149"/>
      <c r="AS671" s="149"/>
      <c r="AT671" s="149"/>
      <c r="AU671" s="149"/>
    </row>
    <row r="672" spans="3:47" x14ac:dyDescent="0.2">
      <c r="C672" s="19"/>
      <c r="D672" s="19"/>
      <c r="AA672" s="149"/>
      <c r="AB672" s="149"/>
      <c r="AC672" s="149"/>
      <c r="AD672" s="149"/>
      <c r="AE672" s="149"/>
      <c r="AF672" s="171"/>
      <c r="AG672" s="172"/>
      <c r="AN672" s="149"/>
      <c r="AO672" s="149"/>
      <c r="AP672" s="149"/>
      <c r="AQ672" s="149"/>
      <c r="AR672" s="149"/>
      <c r="AS672" s="149"/>
      <c r="AT672" s="149"/>
      <c r="AU672" s="149"/>
    </row>
    <row r="673" spans="3:47" x14ac:dyDescent="0.2">
      <c r="C673" s="19"/>
      <c r="D673" s="19"/>
      <c r="AA673" s="149"/>
      <c r="AB673" s="149"/>
      <c r="AC673" s="149"/>
      <c r="AD673" s="149"/>
      <c r="AE673" s="149"/>
      <c r="AF673" s="171"/>
      <c r="AG673" s="172"/>
      <c r="AN673" s="149"/>
      <c r="AO673" s="149"/>
      <c r="AP673" s="149"/>
      <c r="AQ673" s="149"/>
      <c r="AR673" s="149"/>
      <c r="AS673" s="149"/>
      <c r="AT673" s="149"/>
      <c r="AU673" s="149"/>
    </row>
    <row r="674" spans="3:47" x14ac:dyDescent="0.2">
      <c r="C674" s="19"/>
      <c r="D674" s="19"/>
      <c r="AA674" s="149"/>
      <c r="AB674" s="149"/>
      <c r="AC674" s="149"/>
      <c r="AD674" s="149"/>
      <c r="AE674" s="149"/>
      <c r="AF674" s="171"/>
      <c r="AG674" s="172"/>
      <c r="AN674" s="149"/>
      <c r="AO674" s="149"/>
      <c r="AP674" s="149"/>
      <c r="AQ674" s="149"/>
      <c r="AR674" s="149"/>
      <c r="AS674" s="149"/>
      <c r="AT674" s="149"/>
      <c r="AU674" s="149"/>
    </row>
    <row r="675" spans="3:47" x14ac:dyDescent="0.2">
      <c r="C675" s="19"/>
      <c r="D675" s="19"/>
      <c r="AA675" s="149"/>
      <c r="AB675" s="149"/>
      <c r="AC675" s="149"/>
      <c r="AD675" s="149"/>
      <c r="AE675" s="149"/>
      <c r="AF675" s="171"/>
      <c r="AG675" s="172"/>
      <c r="AN675" s="149"/>
      <c r="AO675" s="149"/>
      <c r="AP675" s="149"/>
      <c r="AQ675" s="149"/>
      <c r="AR675" s="149"/>
      <c r="AS675" s="149"/>
      <c r="AT675" s="149"/>
      <c r="AU675" s="149"/>
    </row>
    <row r="676" spans="3:47" x14ac:dyDescent="0.2">
      <c r="C676" s="19"/>
      <c r="D676" s="19"/>
      <c r="AA676" s="149"/>
      <c r="AB676" s="149"/>
      <c r="AC676" s="149"/>
      <c r="AD676" s="149"/>
      <c r="AE676" s="149"/>
      <c r="AF676" s="171"/>
      <c r="AG676" s="172"/>
      <c r="AN676" s="149"/>
      <c r="AO676" s="149"/>
      <c r="AP676" s="149"/>
      <c r="AQ676" s="149"/>
      <c r="AR676" s="149"/>
      <c r="AS676" s="149"/>
      <c r="AT676" s="149"/>
      <c r="AU676" s="149"/>
    </row>
    <row r="677" spans="3:47" x14ac:dyDescent="0.2">
      <c r="C677" s="19"/>
      <c r="D677" s="19"/>
      <c r="AA677" s="149"/>
      <c r="AB677" s="149"/>
      <c r="AC677" s="149"/>
      <c r="AD677" s="149"/>
      <c r="AE677" s="149"/>
      <c r="AF677" s="171"/>
      <c r="AG677" s="172"/>
      <c r="AN677" s="149"/>
      <c r="AO677" s="149"/>
      <c r="AP677" s="149"/>
      <c r="AQ677" s="149"/>
      <c r="AR677" s="149"/>
      <c r="AS677" s="149"/>
      <c r="AT677" s="149"/>
      <c r="AU677" s="149"/>
    </row>
    <row r="678" spans="3:47" x14ac:dyDescent="0.2">
      <c r="C678" s="19"/>
      <c r="D678" s="19"/>
      <c r="AA678" s="149"/>
      <c r="AB678" s="149"/>
      <c r="AC678" s="149"/>
      <c r="AD678" s="149"/>
      <c r="AE678" s="149"/>
      <c r="AF678" s="171"/>
      <c r="AG678" s="172"/>
      <c r="AN678" s="149"/>
      <c r="AO678" s="149"/>
      <c r="AP678" s="149"/>
      <c r="AQ678" s="149"/>
      <c r="AR678" s="149"/>
      <c r="AS678" s="149"/>
      <c r="AT678" s="149"/>
      <c r="AU678" s="149"/>
    </row>
    <row r="679" spans="3:47" x14ac:dyDescent="0.2">
      <c r="C679" s="19"/>
      <c r="D679" s="19"/>
      <c r="AA679" s="149"/>
      <c r="AB679" s="149"/>
      <c r="AC679" s="149"/>
      <c r="AD679" s="149"/>
      <c r="AE679" s="149"/>
      <c r="AF679" s="171"/>
      <c r="AG679" s="172"/>
      <c r="AN679" s="149"/>
      <c r="AO679" s="149"/>
      <c r="AP679" s="149"/>
      <c r="AQ679" s="149"/>
      <c r="AR679" s="149"/>
      <c r="AS679" s="149"/>
      <c r="AT679" s="149"/>
      <c r="AU679" s="149"/>
    </row>
    <row r="680" spans="3:47" x14ac:dyDescent="0.2">
      <c r="C680" s="19"/>
      <c r="D680" s="19"/>
      <c r="AA680" s="149"/>
      <c r="AB680" s="149"/>
      <c r="AC680" s="149"/>
      <c r="AD680" s="149"/>
      <c r="AE680" s="149"/>
      <c r="AF680" s="171"/>
      <c r="AG680" s="172"/>
      <c r="AN680" s="149"/>
      <c r="AO680" s="149"/>
      <c r="AP680" s="149"/>
      <c r="AQ680" s="149"/>
      <c r="AR680" s="149"/>
      <c r="AS680" s="149"/>
      <c r="AT680" s="149"/>
      <c r="AU680" s="149"/>
    </row>
    <row r="681" spans="3:47" x14ac:dyDescent="0.2">
      <c r="C681" s="19"/>
      <c r="D681" s="19"/>
      <c r="AA681" s="149"/>
      <c r="AB681" s="149"/>
      <c r="AC681" s="149"/>
      <c r="AD681" s="149"/>
      <c r="AE681" s="149"/>
      <c r="AF681" s="171"/>
      <c r="AG681" s="172"/>
      <c r="AN681" s="149"/>
      <c r="AO681" s="149"/>
      <c r="AP681" s="149"/>
      <c r="AQ681" s="149"/>
      <c r="AR681" s="149"/>
      <c r="AS681" s="149"/>
      <c r="AT681" s="149"/>
      <c r="AU681" s="149"/>
    </row>
    <row r="682" spans="3:47" x14ac:dyDescent="0.2">
      <c r="C682" s="19"/>
      <c r="D682" s="19"/>
      <c r="AA682" s="149"/>
      <c r="AB682" s="149"/>
      <c r="AC682" s="149"/>
      <c r="AD682" s="149"/>
      <c r="AE682" s="149"/>
      <c r="AF682" s="171"/>
      <c r="AG682" s="172"/>
      <c r="AN682" s="149"/>
      <c r="AO682" s="149"/>
      <c r="AP682" s="149"/>
      <c r="AQ682" s="149"/>
      <c r="AR682" s="149"/>
      <c r="AS682" s="149"/>
      <c r="AT682" s="149"/>
      <c r="AU682" s="149"/>
    </row>
    <row r="683" spans="3:47" x14ac:dyDescent="0.2">
      <c r="C683" s="19"/>
      <c r="D683" s="19"/>
      <c r="AA683" s="149"/>
      <c r="AB683" s="149"/>
      <c r="AC683" s="149"/>
      <c r="AD683" s="149"/>
      <c r="AE683" s="149"/>
      <c r="AF683" s="171"/>
      <c r="AG683" s="172"/>
      <c r="AN683" s="149"/>
      <c r="AO683" s="149"/>
      <c r="AP683" s="149"/>
      <c r="AQ683" s="149"/>
      <c r="AR683" s="149"/>
      <c r="AS683" s="149"/>
      <c r="AT683" s="149"/>
      <c r="AU683" s="149"/>
    </row>
    <row r="684" spans="3:47" x14ac:dyDescent="0.2">
      <c r="C684" s="19"/>
      <c r="D684" s="19"/>
      <c r="AA684" s="149"/>
      <c r="AB684" s="149"/>
      <c r="AC684" s="149"/>
      <c r="AD684" s="149"/>
      <c r="AE684" s="149"/>
      <c r="AF684" s="171"/>
      <c r="AG684" s="172"/>
      <c r="AN684" s="149"/>
      <c r="AO684" s="149"/>
      <c r="AP684" s="149"/>
      <c r="AQ684" s="149"/>
      <c r="AR684" s="149"/>
      <c r="AS684" s="149"/>
      <c r="AT684" s="149"/>
      <c r="AU684" s="149"/>
    </row>
    <row r="685" spans="3:47" x14ac:dyDescent="0.2">
      <c r="C685" s="19"/>
      <c r="D685" s="19"/>
      <c r="AA685" s="149"/>
      <c r="AB685" s="149"/>
      <c r="AC685" s="149"/>
      <c r="AD685" s="149"/>
      <c r="AE685" s="149"/>
      <c r="AF685" s="171"/>
      <c r="AG685" s="172"/>
      <c r="AN685" s="149"/>
      <c r="AO685" s="149"/>
      <c r="AP685" s="149"/>
      <c r="AQ685" s="149"/>
      <c r="AR685" s="149"/>
      <c r="AS685" s="149"/>
      <c r="AT685" s="149"/>
      <c r="AU685" s="149"/>
    </row>
    <row r="686" spans="3:47" x14ac:dyDescent="0.2">
      <c r="C686" s="19"/>
      <c r="D686" s="19"/>
      <c r="AA686" s="149"/>
      <c r="AB686" s="149"/>
      <c r="AC686" s="149"/>
      <c r="AD686" s="149"/>
      <c r="AE686" s="149"/>
      <c r="AF686" s="171"/>
      <c r="AG686" s="172"/>
      <c r="AN686" s="149"/>
      <c r="AO686" s="149"/>
      <c r="AP686" s="149"/>
      <c r="AQ686" s="149"/>
      <c r="AR686" s="149"/>
      <c r="AS686" s="149"/>
      <c r="AT686" s="149"/>
      <c r="AU686" s="149"/>
    </row>
    <row r="687" spans="3:47" x14ac:dyDescent="0.2">
      <c r="C687" s="19"/>
      <c r="D687" s="19"/>
      <c r="AA687" s="149"/>
      <c r="AB687" s="149"/>
      <c r="AC687" s="149"/>
      <c r="AD687" s="149"/>
      <c r="AE687" s="149"/>
      <c r="AF687" s="171"/>
      <c r="AG687" s="172"/>
      <c r="AN687" s="149"/>
      <c r="AO687" s="149"/>
      <c r="AP687" s="149"/>
      <c r="AQ687" s="149"/>
      <c r="AR687" s="149"/>
      <c r="AS687" s="149"/>
      <c r="AT687" s="149"/>
      <c r="AU687" s="149"/>
    </row>
    <row r="688" spans="3:47" x14ac:dyDescent="0.2">
      <c r="C688" s="19"/>
      <c r="D688" s="19"/>
      <c r="AA688" s="149"/>
      <c r="AB688" s="149"/>
      <c r="AC688" s="149"/>
      <c r="AD688" s="149"/>
      <c r="AE688" s="149"/>
      <c r="AF688" s="171"/>
      <c r="AG688" s="172"/>
      <c r="AN688" s="149"/>
      <c r="AO688" s="149"/>
      <c r="AP688" s="149"/>
      <c r="AQ688" s="149"/>
      <c r="AR688" s="149"/>
      <c r="AS688" s="149"/>
      <c r="AT688" s="149"/>
      <c r="AU688" s="149"/>
    </row>
    <row r="689" spans="3:47" x14ac:dyDescent="0.2">
      <c r="C689" s="19"/>
      <c r="D689" s="19"/>
      <c r="AA689" s="149"/>
      <c r="AB689" s="149"/>
      <c r="AC689" s="149"/>
      <c r="AD689" s="149"/>
      <c r="AE689" s="149"/>
      <c r="AF689" s="171"/>
      <c r="AG689" s="172"/>
      <c r="AN689" s="149"/>
      <c r="AO689" s="149"/>
      <c r="AP689" s="149"/>
      <c r="AQ689" s="149"/>
      <c r="AR689" s="149"/>
      <c r="AS689" s="149"/>
      <c r="AT689" s="149"/>
      <c r="AU689" s="149"/>
    </row>
    <row r="690" spans="3:47" x14ac:dyDescent="0.2">
      <c r="C690" s="19"/>
      <c r="D690" s="19"/>
      <c r="AA690" s="149"/>
      <c r="AB690" s="149"/>
      <c r="AC690" s="149"/>
      <c r="AD690" s="149"/>
      <c r="AE690" s="149"/>
      <c r="AF690" s="171"/>
      <c r="AG690" s="172"/>
      <c r="AN690" s="149"/>
      <c r="AO690" s="149"/>
      <c r="AP690" s="149"/>
      <c r="AQ690" s="149"/>
      <c r="AR690" s="149"/>
      <c r="AS690" s="149"/>
      <c r="AT690" s="149"/>
      <c r="AU690" s="149"/>
    </row>
    <row r="691" spans="3:47" x14ac:dyDescent="0.2">
      <c r="C691" s="19"/>
      <c r="D691" s="19"/>
      <c r="AA691" s="149"/>
      <c r="AB691" s="149"/>
      <c r="AC691" s="149"/>
      <c r="AD691" s="149"/>
      <c r="AE691" s="149"/>
      <c r="AF691" s="171"/>
      <c r="AG691" s="172"/>
      <c r="AN691" s="149"/>
      <c r="AO691" s="149"/>
      <c r="AP691" s="149"/>
      <c r="AQ691" s="149"/>
      <c r="AR691" s="149"/>
      <c r="AS691" s="149"/>
      <c r="AT691" s="149"/>
      <c r="AU691" s="149"/>
    </row>
    <row r="692" spans="3:47" x14ac:dyDescent="0.2">
      <c r="C692" s="19"/>
      <c r="D692" s="19"/>
      <c r="AA692" s="149"/>
      <c r="AB692" s="149"/>
      <c r="AC692" s="149"/>
      <c r="AD692" s="149"/>
      <c r="AE692" s="149"/>
      <c r="AF692" s="171"/>
      <c r="AG692" s="172"/>
      <c r="AN692" s="149"/>
      <c r="AO692" s="149"/>
      <c r="AP692" s="149"/>
      <c r="AQ692" s="149"/>
      <c r="AR692" s="149"/>
      <c r="AS692" s="149"/>
      <c r="AT692" s="149"/>
      <c r="AU692" s="149"/>
    </row>
    <row r="693" spans="3:47" x14ac:dyDescent="0.2">
      <c r="C693" s="19"/>
      <c r="D693" s="19"/>
      <c r="AA693" s="149"/>
      <c r="AB693" s="149"/>
      <c r="AC693" s="149"/>
      <c r="AD693" s="149"/>
      <c r="AE693" s="149"/>
      <c r="AF693" s="171"/>
      <c r="AG693" s="172"/>
      <c r="AN693" s="149"/>
      <c r="AO693" s="149"/>
      <c r="AP693" s="149"/>
      <c r="AQ693" s="149"/>
      <c r="AR693" s="149"/>
      <c r="AS693" s="149"/>
      <c r="AT693" s="149"/>
      <c r="AU693" s="149"/>
    </row>
    <row r="694" spans="3:47" x14ac:dyDescent="0.2">
      <c r="C694" s="19"/>
      <c r="D694" s="19"/>
      <c r="AA694" s="149"/>
      <c r="AB694" s="149"/>
      <c r="AC694" s="149"/>
      <c r="AD694" s="149"/>
      <c r="AE694" s="149"/>
      <c r="AF694" s="171"/>
      <c r="AG694" s="172"/>
      <c r="AN694" s="149"/>
      <c r="AO694" s="149"/>
      <c r="AP694" s="149"/>
      <c r="AQ694" s="149"/>
      <c r="AR694" s="149"/>
      <c r="AS694" s="149"/>
      <c r="AT694" s="149"/>
      <c r="AU694" s="149"/>
    </row>
    <row r="695" spans="3:47" x14ac:dyDescent="0.2">
      <c r="C695" s="19"/>
      <c r="D695" s="19"/>
      <c r="AA695" s="149"/>
      <c r="AB695" s="149"/>
      <c r="AC695" s="149"/>
      <c r="AD695" s="149"/>
      <c r="AE695" s="149"/>
      <c r="AF695" s="171"/>
      <c r="AG695" s="172"/>
      <c r="AN695" s="149"/>
      <c r="AO695" s="149"/>
      <c r="AP695" s="149"/>
      <c r="AQ695" s="149"/>
      <c r="AR695" s="149"/>
      <c r="AS695" s="149"/>
      <c r="AT695" s="149"/>
      <c r="AU695" s="149"/>
    </row>
    <row r="696" spans="3:47" x14ac:dyDescent="0.2">
      <c r="C696" s="19"/>
      <c r="D696" s="19"/>
      <c r="AA696" s="149"/>
      <c r="AB696" s="149"/>
      <c r="AC696" s="149"/>
      <c r="AD696" s="149"/>
      <c r="AE696" s="149"/>
      <c r="AF696" s="171"/>
      <c r="AG696" s="172"/>
      <c r="AN696" s="149"/>
      <c r="AO696" s="149"/>
      <c r="AP696" s="149"/>
      <c r="AQ696" s="149"/>
      <c r="AR696" s="149"/>
      <c r="AS696" s="149"/>
      <c r="AT696" s="149"/>
      <c r="AU696" s="149"/>
    </row>
    <row r="697" spans="3:47" x14ac:dyDescent="0.2">
      <c r="C697" s="19"/>
      <c r="D697" s="19"/>
      <c r="AA697" s="149"/>
      <c r="AB697" s="149"/>
      <c r="AC697" s="149"/>
      <c r="AD697" s="149"/>
      <c r="AE697" s="149"/>
      <c r="AF697" s="171"/>
      <c r="AG697" s="172"/>
      <c r="AN697" s="149"/>
      <c r="AO697" s="149"/>
      <c r="AP697" s="149"/>
      <c r="AQ697" s="149"/>
      <c r="AR697" s="149"/>
      <c r="AS697" s="149"/>
      <c r="AT697" s="149"/>
      <c r="AU697" s="149"/>
    </row>
    <row r="698" spans="3:47" x14ac:dyDescent="0.2">
      <c r="C698" s="19"/>
      <c r="D698" s="19"/>
      <c r="AA698" s="149"/>
      <c r="AB698" s="149"/>
      <c r="AC698" s="149"/>
      <c r="AD698" s="149"/>
      <c r="AE698" s="149"/>
      <c r="AF698" s="171"/>
      <c r="AG698" s="172"/>
      <c r="AN698" s="149"/>
      <c r="AO698" s="149"/>
      <c r="AP698" s="149"/>
      <c r="AQ698" s="149"/>
      <c r="AR698" s="149"/>
      <c r="AS698" s="149"/>
      <c r="AT698" s="149"/>
      <c r="AU698" s="149"/>
    </row>
    <row r="699" spans="3:47" x14ac:dyDescent="0.2">
      <c r="C699" s="19"/>
      <c r="D699" s="19"/>
      <c r="AA699" s="149"/>
      <c r="AB699" s="149"/>
      <c r="AC699" s="149"/>
      <c r="AD699" s="149"/>
      <c r="AE699" s="149"/>
      <c r="AF699" s="171"/>
      <c r="AG699" s="172"/>
      <c r="AN699" s="149"/>
      <c r="AO699" s="149"/>
      <c r="AP699" s="149"/>
      <c r="AQ699" s="149"/>
      <c r="AR699" s="149"/>
      <c r="AS699" s="149"/>
      <c r="AT699" s="149"/>
      <c r="AU699" s="149"/>
    </row>
    <row r="700" spans="3:47" x14ac:dyDescent="0.2">
      <c r="C700" s="19"/>
      <c r="D700" s="19"/>
      <c r="AA700" s="149"/>
      <c r="AB700" s="149"/>
      <c r="AC700" s="149"/>
      <c r="AD700" s="149"/>
      <c r="AE700" s="149"/>
      <c r="AF700" s="171"/>
      <c r="AG700" s="172"/>
      <c r="AN700" s="149"/>
      <c r="AO700" s="149"/>
      <c r="AP700" s="149"/>
      <c r="AQ700" s="149"/>
      <c r="AR700" s="149"/>
      <c r="AS700" s="149"/>
      <c r="AT700" s="149"/>
      <c r="AU700" s="149"/>
    </row>
    <row r="701" spans="3:47" x14ac:dyDescent="0.2">
      <c r="C701" s="19"/>
      <c r="D701" s="19"/>
      <c r="AA701" s="149"/>
      <c r="AB701" s="149"/>
      <c r="AC701" s="149"/>
      <c r="AD701" s="149"/>
      <c r="AE701" s="149"/>
      <c r="AF701" s="171"/>
      <c r="AG701" s="172"/>
      <c r="AN701" s="149"/>
      <c r="AO701" s="149"/>
      <c r="AP701" s="149"/>
      <c r="AQ701" s="149"/>
      <c r="AR701" s="149"/>
      <c r="AS701" s="149"/>
      <c r="AT701" s="149"/>
      <c r="AU701" s="149"/>
    </row>
    <row r="702" spans="3:47" x14ac:dyDescent="0.2">
      <c r="C702" s="19"/>
      <c r="D702" s="19"/>
      <c r="AA702" s="149"/>
      <c r="AB702" s="149"/>
      <c r="AC702" s="149"/>
      <c r="AD702" s="149"/>
      <c r="AE702" s="149"/>
      <c r="AF702" s="171"/>
      <c r="AG702" s="172"/>
      <c r="AN702" s="149"/>
      <c r="AO702" s="149"/>
      <c r="AP702" s="149"/>
      <c r="AQ702" s="149"/>
      <c r="AR702" s="149"/>
      <c r="AS702" s="149"/>
      <c r="AT702" s="149"/>
      <c r="AU702" s="149"/>
    </row>
    <row r="703" spans="3:47" x14ac:dyDescent="0.2">
      <c r="C703" s="19"/>
      <c r="D703" s="19"/>
      <c r="AA703" s="149"/>
      <c r="AB703" s="149"/>
      <c r="AC703" s="149"/>
      <c r="AD703" s="149"/>
      <c r="AE703" s="149"/>
      <c r="AF703" s="171"/>
      <c r="AG703" s="172"/>
      <c r="AN703" s="149"/>
      <c r="AO703" s="149"/>
      <c r="AP703" s="149"/>
      <c r="AQ703" s="149"/>
      <c r="AR703" s="149"/>
      <c r="AS703" s="149"/>
      <c r="AT703" s="149"/>
      <c r="AU703" s="149"/>
    </row>
    <row r="704" spans="3:47" x14ac:dyDescent="0.2">
      <c r="C704" s="19"/>
      <c r="D704" s="19"/>
      <c r="AA704" s="149"/>
      <c r="AB704" s="149"/>
      <c r="AC704" s="149"/>
      <c r="AD704" s="149"/>
      <c r="AE704" s="149"/>
      <c r="AF704" s="171"/>
      <c r="AG704" s="172"/>
      <c r="AN704" s="149"/>
      <c r="AO704" s="149"/>
      <c r="AP704" s="149"/>
      <c r="AQ704" s="149"/>
      <c r="AR704" s="149"/>
      <c r="AS704" s="149"/>
      <c r="AT704" s="149"/>
      <c r="AU704" s="149"/>
    </row>
    <row r="705" spans="3:47" x14ac:dyDescent="0.2">
      <c r="C705" s="19"/>
      <c r="D705" s="19"/>
      <c r="AA705" s="149"/>
      <c r="AB705" s="149"/>
      <c r="AC705" s="149"/>
      <c r="AD705" s="149"/>
      <c r="AE705" s="149"/>
      <c r="AF705" s="171"/>
      <c r="AG705" s="172"/>
      <c r="AN705" s="149"/>
      <c r="AO705" s="149"/>
      <c r="AP705" s="149"/>
      <c r="AQ705" s="149"/>
      <c r="AR705" s="149"/>
      <c r="AS705" s="149"/>
      <c r="AT705" s="149"/>
      <c r="AU705" s="149"/>
    </row>
    <row r="706" spans="3:47" x14ac:dyDescent="0.2">
      <c r="C706" s="19"/>
      <c r="D706" s="19"/>
      <c r="AA706" s="149"/>
      <c r="AB706" s="149"/>
      <c r="AC706" s="149"/>
      <c r="AD706" s="149"/>
      <c r="AE706" s="149"/>
      <c r="AF706" s="171"/>
      <c r="AG706" s="172"/>
      <c r="AN706" s="149"/>
      <c r="AO706" s="149"/>
      <c r="AP706" s="149"/>
      <c r="AQ706" s="149"/>
      <c r="AR706" s="149"/>
      <c r="AS706" s="149"/>
      <c r="AT706" s="149"/>
      <c r="AU706" s="149"/>
    </row>
    <row r="707" spans="3:47" x14ac:dyDescent="0.2">
      <c r="C707" s="19"/>
      <c r="D707" s="19"/>
      <c r="AA707" s="149"/>
      <c r="AB707" s="149"/>
      <c r="AC707" s="149"/>
      <c r="AD707" s="149"/>
      <c r="AE707" s="149"/>
      <c r="AF707" s="171"/>
      <c r="AG707" s="172"/>
      <c r="AN707" s="149"/>
      <c r="AO707" s="149"/>
      <c r="AP707" s="149"/>
      <c r="AQ707" s="149"/>
      <c r="AR707" s="149"/>
      <c r="AS707" s="149"/>
      <c r="AT707" s="149"/>
      <c r="AU707" s="149"/>
    </row>
    <row r="708" spans="3:47" x14ac:dyDescent="0.2">
      <c r="C708" s="19"/>
      <c r="D708" s="19"/>
      <c r="AA708" s="149"/>
      <c r="AB708" s="149"/>
      <c r="AC708" s="149"/>
      <c r="AD708" s="149"/>
      <c r="AE708" s="149"/>
      <c r="AF708" s="171"/>
      <c r="AG708" s="172"/>
      <c r="AN708" s="149"/>
      <c r="AO708" s="149"/>
      <c r="AP708" s="149"/>
      <c r="AQ708" s="149"/>
      <c r="AR708" s="149"/>
      <c r="AS708" s="149"/>
      <c r="AT708" s="149"/>
      <c r="AU708" s="149"/>
    </row>
    <row r="709" spans="3:47" x14ac:dyDescent="0.2">
      <c r="C709" s="19"/>
      <c r="D709" s="19"/>
      <c r="AA709" s="149"/>
      <c r="AB709" s="149"/>
      <c r="AC709" s="149"/>
      <c r="AD709" s="149"/>
      <c r="AE709" s="149"/>
      <c r="AF709" s="171"/>
      <c r="AG709" s="172"/>
      <c r="AN709" s="149"/>
      <c r="AO709" s="149"/>
      <c r="AP709" s="149"/>
      <c r="AQ709" s="149"/>
      <c r="AR709" s="149"/>
      <c r="AS709" s="149"/>
      <c r="AT709" s="149"/>
      <c r="AU709" s="149"/>
    </row>
    <row r="710" spans="3:47" x14ac:dyDescent="0.2">
      <c r="C710" s="19"/>
      <c r="D710" s="19"/>
      <c r="AA710" s="149"/>
      <c r="AB710" s="149"/>
      <c r="AC710" s="149"/>
      <c r="AD710" s="149"/>
      <c r="AE710" s="149"/>
      <c r="AF710" s="171"/>
      <c r="AG710" s="172"/>
      <c r="AN710" s="149"/>
      <c r="AO710" s="149"/>
      <c r="AP710" s="149"/>
      <c r="AQ710" s="149"/>
      <c r="AR710" s="149"/>
      <c r="AS710" s="149"/>
      <c r="AT710" s="149"/>
      <c r="AU710" s="149"/>
    </row>
    <row r="711" spans="3:47" x14ac:dyDescent="0.2">
      <c r="C711" s="19"/>
      <c r="D711" s="19"/>
      <c r="AA711" s="149"/>
      <c r="AB711" s="149"/>
      <c r="AC711" s="149"/>
      <c r="AD711" s="149"/>
      <c r="AE711" s="149"/>
      <c r="AF711" s="171"/>
      <c r="AG711" s="172"/>
      <c r="AN711" s="149"/>
      <c r="AO711" s="149"/>
      <c r="AP711" s="149"/>
      <c r="AQ711" s="149"/>
      <c r="AR711" s="149"/>
      <c r="AS711" s="149"/>
      <c r="AT711" s="149"/>
      <c r="AU711" s="149"/>
    </row>
    <row r="712" spans="3:47" x14ac:dyDescent="0.2">
      <c r="C712" s="19"/>
      <c r="D712" s="19"/>
      <c r="AA712" s="149"/>
      <c r="AB712" s="149"/>
      <c r="AC712" s="149"/>
      <c r="AD712" s="149"/>
      <c r="AE712" s="149"/>
      <c r="AF712" s="171"/>
      <c r="AG712" s="172"/>
      <c r="AN712" s="149"/>
      <c r="AO712" s="149"/>
      <c r="AP712" s="149"/>
      <c r="AQ712" s="149"/>
      <c r="AR712" s="149"/>
      <c r="AS712" s="149"/>
      <c r="AT712" s="149"/>
      <c r="AU712" s="149"/>
    </row>
    <row r="713" spans="3:47" x14ac:dyDescent="0.2">
      <c r="C713" s="19"/>
      <c r="D713" s="19"/>
      <c r="AA713" s="149"/>
      <c r="AB713" s="149"/>
      <c r="AC713" s="149"/>
      <c r="AD713" s="149"/>
      <c r="AE713" s="149"/>
      <c r="AF713" s="171"/>
      <c r="AG713" s="172"/>
      <c r="AN713" s="149"/>
      <c r="AO713" s="149"/>
      <c r="AP713" s="149"/>
      <c r="AQ713" s="149"/>
      <c r="AR713" s="149"/>
      <c r="AS713" s="149"/>
      <c r="AT713" s="149"/>
      <c r="AU713" s="149"/>
    </row>
    <row r="714" spans="3:47" x14ac:dyDescent="0.2">
      <c r="C714" s="19"/>
      <c r="D714" s="19"/>
      <c r="AA714" s="149"/>
      <c r="AB714" s="149"/>
      <c r="AC714" s="149"/>
      <c r="AD714" s="149"/>
      <c r="AE714" s="149"/>
      <c r="AF714" s="171"/>
      <c r="AG714" s="172"/>
      <c r="AN714" s="149"/>
      <c r="AO714" s="149"/>
      <c r="AP714" s="149"/>
      <c r="AQ714" s="149"/>
      <c r="AR714" s="149"/>
      <c r="AS714" s="149"/>
      <c r="AT714" s="149"/>
      <c r="AU714" s="149"/>
    </row>
    <row r="715" spans="3:47" x14ac:dyDescent="0.2">
      <c r="C715" s="19"/>
      <c r="D715" s="19"/>
      <c r="AA715" s="149"/>
      <c r="AB715" s="149"/>
      <c r="AC715" s="149"/>
      <c r="AD715" s="149"/>
      <c r="AE715" s="149"/>
      <c r="AF715" s="171"/>
      <c r="AG715" s="172"/>
      <c r="AN715" s="149"/>
      <c r="AO715" s="149"/>
      <c r="AP715" s="149"/>
      <c r="AQ715" s="149"/>
      <c r="AR715" s="149"/>
      <c r="AS715" s="149"/>
      <c r="AT715" s="149"/>
      <c r="AU715" s="149"/>
    </row>
    <row r="716" spans="3:47" x14ac:dyDescent="0.2">
      <c r="C716" s="19"/>
      <c r="D716" s="19"/>
      <c r="AA716" s="149"/>
      <c r="AB716" s="149"/>
      <c r="AC716" s="149"/>
      <c r="AD716" s="149"/>
      <c r="AE716" s="149"/>
      <c r="AF716" s="171"/>
      <c r="AG716" s="172"/>
      <c r="AN716" s="149"/>
      <c r="AO716" s="149"/>
      <c r="AP716" s="149"/>
      <c r="AQ716" s="149"/>
      <c r="AR716" s="149"/>
      <c r="AS716" s="149"/>
      <c r="AT716" s="149"/>
      <c r="AU716" s="149"/>
    </row>
    <row r="717" spans="3:47" x14ac:dyDescent="0.2">
      <c r="C717" s="19"/>
      <c r="D717" s="19"/>
      <c r="AA717" s="149"/>
      <c r="AB717" s="149"/>
      <c r="AC717" s="149"/>
      <c r="AD717" s="149"/>
      <c r="AE717" s="149"/>
      <c r="AF717" s="171"/>
      <c r="AG717" s="172"/>
      <c r="AN717" s="149"/>
      <c r="AO717" s="149"/>
      <c r="AP717" s="149"/>
      <c r="AQ717" s="149"/>
      <c r="AR717" s="149"/>
      <c r="AS717" s="149"/>
      <c r="AT717" s="149"/>
      <c r="AU717" s="149"/>
    </row>
    <row r="718" spans="3:47" x14ac:dyDescent="0.2">
      <c r="C718" s="19"/>
      <c r="D718" s="19"/>
      <c r="AA718" s="149"/>
      <c r="AB718" s="149"/>
      <c r="AC718" s="149"/>
      <c r="AD718" s="149"/>
      <c r="AE718" s="149"/>
      <c r="AF718" s="171"/>
      <c r="AG718" s="172"/>
      <c r="AN718" s="149"/>
      <c r="AO718" s="149"/>
      <c r="AP718" s="149"/>
      <c r="AQ718" s="149"/>
      <c r="AR718" s="149"/>
      <c r="AS718" s="149"/>
      <c r="AT718" s="149"/>
      <c r="AU718" s="149"/>
    </row>
    <row r="719" spans="3:47" x14ac:dyDescent="0.2">
      <c r="C719" s="19"/>
      <c r="D719" s="19"/>
      <c r="AA719" s="149"/>
      <c r="AB719" s="149"/>
      <c r="AC719" s="149"/>
      <c r="AD719" s="149"/>
      <c r="AE719" s="149"/>
      <c r="AF719" s="171"/>
      <c r="AG719" s="172"/>
      <c r="AN719" s="149"/>
      <c r="AO719" s="149"/>
      <c r="AP719" s="149"/>
      <c r="AQ719" s="149"/>
      <c r="AR719" s="149"/>
      <c r="AS719" s="149"/>
      <c r="AT719" s="149"/>
      <c r="AU719" s="149"/>
    </row>
    <row r="720" spans="3:47" x14ac:dyDescent="0.2">
      <c r="C720" s="19"/>
      <c r="D720" s="19"/>
      <c r="AA720" s="149"/>
      <c r="AB720" s="149"/>
      <c r="AC720" s="149"/>
      <c r="AD720" s="149"/>
      <c r="AE720" s="149"/>
      <c r="AF720" s="171"/>
      <c r="AG720" s="172"/>
      <c r="AN720" s="149"/>
      <c r="AO720" s="149"/>
      <c r="AP720" s="149"/>
      <c r="AQ720" s="149"/>
      <c r="AR720" s="149"/>
      <c r="AS720" s="149"/>
      <c r="AT720" s="149"/>
      <c r="AU720" s="149"/>
    </row>
    <row r="721" spans="3:47" x14ac:dyDescent="0.2">
      <c r="C721" s="19"/>
      <c r="D721" s="19"/>
      <c r="AA721" s="149"/>
      <c r="AB721" s="149"/>
      <c r="AC721" s="149"/>
      <c r="AD721" s="149"/>
      <c r="AE721" s="149"/>
      <c r="AF721" s="171"/>
      <c r="AG721" s="172"/>
      <c r="AN721" s="149"/>
      <c r="AO721" s="149"/>
      <c r="AP721" s="149"/>
      <c r="AQ721" s="149"/>
      <c r="AR721" s="149"/>
      <c r="AS721" s="149"/>
      <c r="AT721" s="149"/>
      <c r="AU721" s="149"/>
    </row>
    <row r="722" spans="3:47" x14ac:dyDescent="0.2">
      <c r="C722" s="19"/>
      <c r="D722" s="19"/>
      <c r="AA722" s="149"/>
      <c r="AB722" s="149"/>
      <c r="AC722" s="149"/>
      <c r="AD722" s="149"/>
      <c r="AE722" s="149"/>
      <c r="AF722" s="171"/>
      <c r="AG722" s="172"/>
      <c r="AN722" s="149"/>
      <c r="AO722" s="149"/>
      <c r="AP722" s="149"/>
      <c r="AQ722" s="149"/>
      <c r="AR722" s="149"/>
      <c r="AS722" s="149"/>
      <c r="AT722" s="149"/>
      <c r="AU722" s="149"/>
    </row>
    <row r="723" spans="3:47" x14ac:dyDescent="0.2">
      <c r="C723" s="19"/>
      <c r="D723" s="19"/>
      <c r="AA723" s="149"/>
      <c r="AB723" s="149"/>
      <c r="AC723" s="149"/>
      <c r="AD723" s="149"/>
      <c r="AE723" s="149"/>
      <c r="AF723" s="171"/>
      <c r="AG723" s="172"/>
      <c r="AN723" s="149"/>
      <c r="AO723" s="149"/>
      <c r="AP723" s="149"/>
      <c r="AQ723" s="149"/>
      <c r="AR723" s="149"/>
      <c r="AS723" s="149"/>
      <c r="AT723" s="149"/>
      <c r="AU723" s="149"/>
    </row>
    <row r="724" spans="3:47" x14ac:dyDescent="0.2">
      <c r="C724" s="19"/>
      <c r="D724" s="19"/>
      <c r="AA724" s="149"/>
      <c r="AB724" s="149"/>
      <c r="AC724" s="149"/>
      <c r="AD724" s="149"/>
      <c r="AE724" s="149"/>
      <c r="AF724" s="171"/>
      <c r="AG724" s="172"/>
      <c r="AN724" s="149"/>
      <c r="AO724" s="149"/>
      <c r="AP724" s="149"/>
      <c r="AQ724" s="149"/>
      <c r="AR724" s="149"/>
      <c r="AS724" s="149"/>
      <c r="AT724" s="149"/>
      <c r="AU724" s="149"/>
    </row>
    <row r="725" spans="3:47" x14ac:dyDescent="0.2">
      <c r="C725" s="19"/>
      <c r="D725" s="19"/>
      <c r="AA725" s="149"/>
      <c r="AB725" s="149"/>
      <c r="AC725" s="149"/>
      <c r="AD725" s="149"/>
      <c r="AE725" s="149"/>
      <c r="AF725" s="171"/>
      <c r="AG725" s="172"/>
      <c r="AN725" s="149"/>
      <c r="AO725" s="149"/>
      <c r="AP725" s="149"/>
      <c r="AQ725" s="149"/>
      <c r="AR725" s="149"/>
      <c r="AS725" s="149"/>
      <c r="AT725" s="149"/>
      <c r="AU725" s="149"/>
    </row>
    <row r="726" spans="3:47" x14ac:dyDescent="0.2">
      <c r="C726" s="19"/>
      <c r="D726" s="19"/>
      <c r="AA726" s="149"/>
      <c r="AB726" s="149"/>
      <c r="AC726" s="149"/>
      <c r="AD726" s="149"/>
      <c r="AE726" s="149"/>
      <c r="AF726" s="171"/>
      <c r="AG726" s="172"/>
      <c r="AN726" s="149"/>
      <c r="AO726" s="149"/>
      <c r="AP726" s="149"/>
      <c r="AQ726" s="149"/>
      <c r="AR726" s="149"/>
      <c r="AS726" s="149"/>
      <c r="AT726" s="149"/>
      <c r="AU726" s="149"/>
    </row>
    <row r="727" spans="3:47" x14ac:dyDescent="0.2">
      <c r="C727" s="19"/>
      <c r="D727" s="19"/>
      <c r="AA727" s="149"/>
      <c r="AB727" s="149"/>
      <c r="AC727" s="149"/>
      <c r="AD727" s="149"/>
      <c r="AE727" s="149"/>
      <c r="AF727" s="171"/>
      <c r="AG727" s="172"/>
      <c r="AN727" s="149"/>
      <c r="AO727" s="149"/>
      <c r="AP727" s="149"/>
      <c r="AQ727" s="149"/>
      <c r="AR727" s="149"/>
      <c r="AS727" s="149"/>
      <c r="AT727" s="149"/>
      <c r="AU727" s="149"/>
    </row>
    <row r="728" spans="3:47" x14ac:dyDescent="0.2">
      <c r="C728" s="19"/>
      <c r="D728" s="19"/>
      <c r="AA728" s="149"/>
      <c r="AB728" s="149"/>
      <c r="AC728" s="149"/>
      <c r="AD728" s="149"/>
      <c r="AE728" s="149"/>
      <c r="AF728" s="171"/>
      <c r="AG728" s="172"/>
      <c r="AN728" s="149"/>
      <c r="AO728" s="149"/>
      <c r="AP728" s="149"/>
      <c r="AQ728" s="149"/>
      <c r="AR728" s="149"/>
      <c r="AS728" s="149"/>
      <c r="AT728" s="149"/>
      <c r="AU728" s="149"/>
    </row>
    <row r="729" spans="3:47" x14ac:dyDescent="0.2">
      <c r="C729" s="19"/>
      <c r="D729" s="19"/>
      <c r="AA729" s="149"/>
      <c r="AB729" s="149"/>
      <c r="AC729" s="149"/>
      <c r="AD729" s="149"/>
      <c r="AE729" s="149"/>
      <c r="AF729" s="171"/>
      <c r="AG729" s="172"/>
      <c r="AN729" s="149"/>
      <c r="AO729" s="149"/>
      <c r="AP729" s="149"/>
      <c r="AQ729" s="149"/>
      <c r="AR729" s="149"/>
      <c r="AS729" s="149"/>
      <c r="AT729" s="149"/>
      <c r="AU729" s="149"/>
    </row>
    <row r="730" spans="3:47" x14ac:dyDescent="0.2">
      <c r="C730" s="19"/>
      <c r="D730" s="19"/>
      <c r="AA730" s="149"/>
      <c r="AB730" s="149"/>
      <c r="AC730" s="149"/>
      <c r="AD730" s="149"/>
      <c r="AE730" s="149"/>
      <c r="AF730" s="171"/>
      <c r="AG730" s="172"/>
      <c r="AN730" s="149"/>
      <c r="AO730" s="149"/>
      <c r="AP730" s="149"/>
      <c r="AQ730" s="149"/>
      <c r="AR730" s="149"/>
      <c r="AS730" s="149"/>
      <c r="AT730" s="149"/>
      <c r="AU730" s="149"/>
    </row>
    <row r="731" spans="3:47" x14ac:dyDescent="0.2">
      <c r="C731" s="19"/>
      <c r="D731" s="19"/>
      <c r="AA731" s="149"/>
      <c r="AB731" s="149"/>
      <c r="AC731" s="149"/>
      <c r="AD731" s="149"/>
      <c r="AE731" s="149"/>
      <c r="AF731" s="171"/>
      <c r="AG731" s="172"/>
      <c r="AN731" s="149"/>
      <c r="AO731" s="149"/>
      <c r="AP731" s="149"/>
      <c r="AQ731" s="149"/>
      <c r="AR731" s="149"/>
      <c r="AS731" s="149"/>
      <c r="AT731" s="149"/>
      <c r="AU731" s="149"/>
    </row>
    <row r="732" spans="3:47" x14ac:dyDescent="0.2">
      <c r="C732" s="19"/>
      <c r="D732" s="19"/>
      <c r="AA732" s="149"/>
      <c r="AB732" s="149"/>
      <c r="AC732" s="149"/>
      <c r="AD732" s="149"/>
      <c r="AE732" s="149"/>
      <c r="AF732" s="171"/>
      <c r="AG732" s="172"/>
      <c r="AN732" s="149"/>
      <c r="AO732" s="149"/>
      <c r="AP732" s="149"/>
      <c r="AQ732" s="149"/>
      <c r="AR732" s="149"/>
      <c r="AS732" s="149"/>
      <c r="AT732" s="149"/>
      <c r="AU732" s="149"/>
    </row>
    <row r="733" spans="3:47" x14ac:dyDescent="0.2">
      <c r="C733" s="19"/>
      <c r="D733" s="19"/>
      <c r="AA733" s="149"/>
      <c r="AB733" s="149"/>
      <c r="AC733" s="149"/>
      <c r="AD733" s="149"/>
      <c r="AE733" s="149"/>
      <c r="AF733" s="171"/>
      <c r="AG733" s="172"/>
      <c r="AN733" s="149"/>
      <c r="AO733" s="149"/>
      <c r="AP733" s="149"/>
      <c r="AQ733" s="149"/>
      <c r="AR733" s="149"/>
      <c r="AS733" s="149"/>
      <c r="AT733" s="149"/>
      <c r="AU733" s="149"/>
    </row>
    <row r="734" spans="3:47" x14ac:dyDescent="0.2">
      <c r="C734" s="19"/>
      <c r="D734" s="19"/>
      <c r="AA734" s="149"/>
      <c r="AB734" s="149"/>
      <c r="AC734" s="149"/>
      <c r="AD734" s="149"/>
      <c r="AE734" s="149"/>
      <c r="AF734" s="171"/>
      <c r="AG734" s="172"/>
      <c r="AN734" s="149"/>
      <c r="AO734" s="149"/>
      <c r="AP734" s="149"/>
      <c r="AQ734" s="149"/>
      <c r="AR734" s="149"/>
      <c r="AS734" s="149"/>
      <c r="AT734" s="149"/>
      <c r="AU734" s="149"/>
    </row>
    <row r="735" spans="3:47" x14ac:dyDescent="0.2">
      <c r="C735" s="19"/>
      <c r="D735" s="19"/>
      <c r="AA735" s="149"/>
      <c r="AB735" s="149"/>
      <c r="AC735" s="149"/>
      <c r="AD735" s="149"/>
      <c r="AE735" s="149"/>
      <c r="AF735" s="171"/>
      <c r="AG735" s="172"/>
      <c r="AN735" s="149"/>
      <c r="AO735" s="149"/>
      <c r="AP735" s="149"/>
      <c r="AQ735" s="149"/>
      <c r="AR735" s="149"/>
      <c r="AS735" s="149"/>
      <c r="AT735" s="149"/>
      <c r="AU735" s="149"/>
    </row>
    <row r="736" spans="3:47" x14ac:dyDescent="0.2">
      <c r="C736" s="19"/>
      <c r="D736" s="19"/>
      <c r="AA736" s="149"/>
      <c r="AB736" s="149"/>
      <c r="AC736" s="149"/>
      <c r="AD736" s="149"/>
      <c r="AE736" s="149"/>
      <c r="AF736" s="171"/>
      <c r="AG736" s="172"/>
      <c r="AN736" s="149"/>
      <c r="AO736" s="149"/>
      <c r="AP736" s="149"/>
      <c r="AQ736" s="149"/>
      <c r="AR736" s="149"/>
      <c r="AS736" s="149"/>
      <c r="AT736" s="149"/>
      <c r="AU736" s="149"/>
    </row>
    <row r="737" spans="3:47" x14ac:dyDescent="0.2">
      <c r="C737" s="19"/>
      <c r="D737" s="19"/>
      <c r="AA737" s="149"/>
      <c r="AB737" s="149"/>
      <c r="AC737" s="149"/>
      <c r="AD737" s="149"/>
      <c r="AE737" s="149"/>
      <c r="AF737" s="171"/>
      <c r="AG737" s="172"/>
      <c r="AN737" s="149"/>
      <c r="AO737" s="149"/>
      <c r="AP737" s="149"/>
      <c r="AQ737" s="149"/>
      <c r="AR737" s="149"/>
      <c r="AS737" s="149"/>
      <c r="AT737" s="149"/>
      <c r="AU737" s="149"/>
    </row>
    <row r="738" spans="3:47" x14ac:dyDescent="0.2">
      <c r="C738" s="19"/>
      <c r="D738" s="19"/>
      <c r="AA738" s="149"/>
      <c r="AB738" s="149"/>
      <c r="AC738" s="149"/>
      <c r="AD738" s="149"/>
      <c r="AE738" s="149"/>
      <c r="AF738" s="171"/>
      <c r="AG738" s="172"/>
      <c r="AN738" s="149"/>
      <c r="AO738" s="149"/>
      <c r="AP738" s="149"/>
      <c r="AQ738" s="149"/>
      <c r="AR738" s="149"/>
      <c r="AS738" s="149"/>
      <c r="AT738" s="149"/>
      <c r="AU738" s="149"/>
    </row>
    <row r="739" spans="3:47" x14ac:dyDescent="0.2">
      <c r="C739" s="19"/>
      <c r="D739" s="19"/>
    </row>
    <row r="740" spans="3:47" x14ac:dyDescent="0.2">
      <c r="C740" s="19"/>
      <c r="D740" s="19"/>
    </row>
    <row r="741" spans="3:47" x14ac:dyDescent="0.2">
      <c r="C741" s="19"/>
      <c r="D741" s="19"/>
    </row>
    <row r="742" spans="3:47" x14ac:dyDescent="0.2">
      <c r="C742" s="19"/>
      <c r="D742" s="19"/>
    </row>
    <row r="743" spans="3:47" x14ac:dyDescent="0.2">
      <c r="C743" s="19"/>
      <c r="D743" s="19"/>
    </row>
    <row r="744" spans="3:47" x14ac:dyDescent="0.2">
      <c r="C744" s="19"/>
      <c r="D744" s="19"/>
    </row>
    <row r="745" spans="3:47" x14ac:dyDescent="0.2">
      <c r="C745" s="19"/>
      <c r="D745" s="19"/>
    </row>
    <row r="746" spans="3:47" x14ac:dyDescent="0.2">
      <c r="C746" s="19"/>
      <c r="D746" s="19"/>
    </row>
    <row r="747" spans="3:47" x14ac:dyDescent="0.2">
      <c r="C747" s="19"/>
      <c r="D747" s="19"/>
    </row>
    <row r="748" spans="3:47" x14ac:dyDescent="0.2">
      <c r="C748" s="19"/>
      <c r="D748" s="19"/>
    </row>
    <row r="749" spans="3:47" x14ac:dyDescent="0.2">
      <c r="C749" s="19"/>
      <c r="D749" s="19"/>
    </row>
    <row r="750" spans="3:47" x14ac:dyDescent="0.2">
      <c r="C750" s="19"/>
      <c r="D750" s="19"/>
    </row>
    <row r="751" spans="3:47" x14ac:dyDescent="0.2">
      <c r="C751" s="19"/>
      <c r="D751" s="19"/>
    </row>
    <row r="752" spans="3:47" x14ac:dyDescent="0.2">
      <c r="C752" s="19"/>
      <c r="D752" s="19"/>
    </row>
    <row r="753" spans="3:4" x14ac:dyDescent="0.2">
      <c r="C753" s="19"/>
      <c r="D753" s="19"/>
    </row>
    <row r="754" spans="3:4" x14ac:dyDescent="0.2">
      <c r="C754" s="19"/>
      <c r="D754" s="19"/>
    </row>
    <row r="755" spans="3:4" x14ac:dyDescent="0.2">
      <c r="C755" s="19"/>
      <c r="D755" s="19"/>
    </row>
    <row r="756" spans="3:4" x14ac:dyDescent="0.2">
      <c r="C756" s="19"/>
      <c r="D756" s="19"/>
    </row>
    <row r="757" spans="3:4" x14ac:dyDescent="0.2">
      <c r="C757" s="19"/>
      <c r="D757" s="19"/>
    </row>
    <row r="758" spans="3:4" x14ac:dyDescent="0.2">
      <c r="C758" s="19"/>
      <c r="D758" s="19"/>
    </row>
    <row r="759" spans="3:4" x14ac:dyDescent="0.2">
      <c r="C759" s="19"/>
      <c r="D759" s="19"/>
    </row>
    <row r="760" spans="3:4" x14ac:dyDescent="0.2">
      <c r="C760" s="19"/>
      <c r="D760" s="19"/>
    </row>
    <row r="761" spans="3:4" x14ac:dyDescent="0.2">
      <c r="C761" s="19"/>
      <c r="D761" s="19"/>
    </row>
    <row r="762" spans="3:4" x14ac:dyDescent="0.2">
      <c r="C762" s="19"/>
      <c r="D762" s="19"/>
    </row>
    <row r="763" spans="3:4" x14ac:dyDescent="0.2">
      <c r="C763" s="19"/>
      <c r="D763" s="19"/>
    </row>
    <row r="764" spans="3:4" x14ac:dyDescent="0.2">
      <c r="C764" s="19"/>
      <c r="D764" s="19"/>
    </row>
    <row r="765" spans="3:4" x14ac:dyDescent="0.2">
      <c r="C765" s="19"/>
      <c r="D765" s="19"/>
    </row>
    <row r="766" spans="3:4" x14ac:dyDescent="0.2">
      <c r="C766" s="19"/>
      <c r="D766" s="19"/>
    </row>
    <row r="767" spans="3:4" x14ac:dyDescent="0.2">
      <c r="C767" s="19"/>
      <c r="D767" s="19"/>
    </row>
    <row r="768" spans="3:4" x14ac:dyDescent="0.2">
      <c r="C768" s="19"/>
      <c r="D768" s="19"/>
    </row>
    <row r="769" spans="3:4" x14ac:dyDescent="0.2">
      <c r="C769" s="19"/>
      <c r="D769" s="19"/>
    </row>
    <row r="770" spans="3:4" x14ac:dyDescent="0.2">
      <c r="C770" s="19"/>
      <c r="D770" s="19"/>
    </row>
    <row r="771" spans="3:4" x14ac:dyDescent="0.2">
      <c r="C771" s="19"/>
      <c r="D771" s="19"/>
    </row>
    <row r="772" spans="3:4" x14ac:dyDescent="0.2">
      <c r="C772" s="19"/>
      <c r="D772" s="19"/>
    </row>
    <row r="773" spans="3:4" x14ac:dyDescent="0.2">
      <c r="C773" s="19"/>
      <c r="D773" s="19"/>
    </row>
    <row r="774" spans="3:4" x14ac:dyDescent="0.2">
      <c r="C774" s="19"/>
      <c r="D774" s="19"/>
    </row>
    <row r="775" spans="3:4" x14ac:dyDescent="0.2">
      <c r="C775" s="19"/>
      <c r="D775" s="19"/>
    </row>
    <row r="776" spans="3:4" x14ac:dyDescent="0.2">
      <c r="C776" s="19"/>
      <c r="D776" s="19"/>
    </row>
    <row r="777" spans="3:4" x14ac:dyDescent="0.2">
      <c r="C777" s="19"/>
      <c r="D777" s="19"/>
    </row>
    <row r="778" spans="3:4" x14ac:dyDescent="0.2">
      <c r="C778" s="19"/>
      <c r="D778" s="19"/>
    </row>
    <row r="779" spans="3:4" x14ac:dyDescent="0.2">
      <c r="C779" s="19"/>
      <c r="D779" s="19"/>
    </row>
    <row r="780" spans="3:4" x14ac:dyDescent="0.2">
      <c r="C780" s="19"/>
      <c r="D780" s="19"/>
    </row>
    <row r="781" spans="3:4" x14ac:dyDescent="0.2">
      <c r="C781" s="19"/>
      <c r="D781" s="19"/>
    </row>
    <row r="782" spans="3:4" x14ac:dyDescent="0.2">
      <c r="C782" s="19"/>
      <c r="D782" s="19"/>
    </row>
    <row r="783" spans="3:4" x14ac:dyDescent="0.2">
      <c r="C783" s="19"/>
      <c r="D783" s="19"/>
    </row>
    <row r="784" spans="3:4" x14ac:dyDescent="0.2">
      <c r="C784" s="19"/>
      <c r="D784" s="19"/>
    </row>
    <row r="785" spans="3:4" x14ac:dyDescent="0.2">
      <c r="C785" s="19"/>
      <c r="D785" s="19"/>
    </row>
    <row r="786" spans="3:4" x14ac:dyDescent="0.2">
      <c r="C786" s="19"/>
      <c r="D786" s="19"/>
    </row>
    <row r="787" spans="3:4" x14ac:dyDescent="0.2">
      <c r="C787" s="19"/>
      <c r="D787" s="19"/>
    </row>
    <row r="788" spans="3:4" x14ac:dyDescent="0.2">
      <c r="C788" s="19"/>
      <c r="D788" s="19"/>
    </row>
    <row r="789" spans="3:4" x14ac:dyDescent="0.2">
      <c r="C789" s="19"/>
      <c r="D789" s="19"/>
    </row>
    <row r="790" spans="3:4" x14ac:dyDescent="0.2">
      <c r="C790" s="19"/>
      <c r="D790" s="19"/>
    </row>
    <row r="791" spans="3:4" x14ac:dyDescent="0.2">
      <c r="C791" s="19"/>
      <c r="D791" s="19"/>
    </row>
    <row r="792" spans="3:4" x14ac:dyDescent="0.2">
      <c r="C792" s="19"/>
      <c r="D792" s="19"/>
    </row>
    <row r="793" spans="3:4" x14ac:dyDescent="0.2">
      <c r="C793" s="19"/>
      <c r="D793" s="19"/>
    </row>
    <row r="794" spans="3:4" x14ac:dyDescent="0.2">
      <c r="C794" s="19"/>
      <c r="D794" s="19"/>
    </row>
    <row r="795" spans="3:4" x14ac:dyDescent="0.2">
      <c r="C795" s="19"/>
      <c r="D795" s="19"/>
    </row>
    <row r="796" spans="3:4" x14ac:dyDescent="0.2">
      <c r="C796" s="19"/>
      <c r="D796" s="19"/>
    </row>
    <row r="797" spans="3:4" x14ac:dyDescent="0.2">
      <c r="C797" s="19"/>
      <c r="D797" s="19"/>
    </row>
    <row r="798" spans="3:4" x14ac:dyDescent="0.2">
      <c r="C798" s="19"/>
      <c r="D798" s="19"/>
    </row>
    <row r="799" spans="3:4" x14ac:dyDescent="0.2">
      <c r="C799" s="19"/>
      <c r="D799" s="19"/>
    </row>
    <row r="800" spans="3:4" x14ac:dyDescent="0.2">
      <c r="C800" s="19"/>
      <c r="D800" s="19"/>
    </row>
    <row r="801" spans="3:4" x14ac:dyDescent="0.2">
      <c r="C801" s="19"/>
      <c r="D801" s="19"/>
    </row>
    <row r="802" spans="3:4" x14ac:dyDescent="0.2">
      <c r="C802" s="19"/>
      <c r="D802" s="19"/>
    </row>
    <row r="803" spans="3:4" x14ac:dyDescent="0.2">
      <c r="C803" s="19"/>
      <c r="D803" s="19"/>
    </row>
    <row r="804" spans="3:4" x14ac:dyDescent="0.2">
      <c r="C804" s="19"/>
      <c r="D804" s="19"/>
    </row>
    <row r="805" spans="3:4" x14ac:dyDescent="0.2">
      <c r="C805" s="19"/>
      <c r="D805" s="19"/>
    </row>
    <row r="806" spans="3:4" x14ac:dyDescent="0.2">
      <c r="C806" s="19"/>
      <c r="D806" s="19"/>
    </row>
    <row r="807" spans="3:4" x14ac:dyDescent="0.2">
      <c r="C807" s="19"/>
      <c r="D807" s="19"/>
    </row>
    <row r="808" spans="3:4" x14ac:dyDescent="0.2">
      <c r="C808" s="19"/>
      <c r="D808" s="19"/>
    </row>
    <row r="809" spans="3:4" x14ac:dyDescent="0.2">
      <c r="C809" s="19"/>
      <c r="D809" s="19"/>
    </row>
    <row r="810" spans="3:4" x14ac:dyDescent="0.2">
      <c r="C810" s="19"/>
      <c r="D810" s="19"/>
    </row>
    <row r="811" spans="3:4" x14ac:dyDescent="0.2">
      <c r="C811" s="19"/>
      <c r="D811" s="19"/>
    </row>
    <row r="812" spans="3:4" x14ac:dyDescent="0.2">
      <c r="C812" s="19"/>
      <c r="D812" s="19"/>
    </row>
    <row r="813" spans="3:4" x14ac:dyDescent="0.2">
      <c r="C813" s="19"/>
      <c r="D813" s="19"/>
    </row>
    <row r="814" spans="3:4" x14ac:dyDescent="0.2">
      <c r="C814" s="19"/>
      <c r="D814" s="19"/>
    </row>
    <row r="815" spans="3:4" x14ac:dyDescent="0.2">
      <c r="C815" s="19"/>
      <c r="D815" s="19"/>
    </row>
    <row r="816" spans="3:4" x14ac:dyDescent="0.2">
      <c r="C816" s="19"/>
      <c r="D816" s="19"/>
    </row>
    <row r="817" spans="3:4" x14ac:dyDescent="0.2">
      <c r="C817" s="19"/>
      <c r="D817" s="19"/>
    </row>
    <row r="818" spans="3:4" x14ac:dyDescent="0.2">
      <c r="C818" s="19"/>
      <c r="D818" s="19"/>
    </row>
    <row r="819" spans="3:4" x14ac:dyDescent="0.2">
      <c r="C819" s="19"/>
      <c r="D819" s="19"/>
    </row>
    <row r="820" spans="3:4" x14ac:dyDescent="0.2">
      <c r="C820" s="19"/>
      <c r="D820" s="19"/>
    </row>
    <row r="821" spans="3:4" x14ac:dyDescent="0.2">
      <c r="C821" s="19"/>
      <c r="D821" s="19"/>
    </row>
    <row r="822" spans="3:4" x14ac:dyDescent="0.2">
      <c r="C822" s="19"/>
      <c r="D822" s="19"/>
    </row>
    <row r="823" spans="3:4" x14ac:dyDescent="0.2">
      <c r="C823" s="19"/>
      <c r="D823" s="19"/>
    </row>
    <row r="824" spans="3:4" x14ac:dyDescent="0.2">
      <c r="C824" s="19"/>
      <c r="D824" s="19"/>
    </row>
    <row r="825" spans="3:4" x14ac:dyDescent="0.2">
      <c r="C825" s="19"/>
      <c r="D825" s="19"/>
    </row>
    <row r="826" spans="3:4" x14ac:dyDescent="0.2">
      <c r="C826" s="19"/>
      <c r="D826" s="19"/>
    </row>
    <row r="827" spans="3:4" x14ac:dyDescent="0.2">
      <c r="C827" s="19"/>
      <c r="D827" s="19"/>
    </row>
    <row r="828" spans="3:4" x14ac:dyDescent="0.2">
      <c r="C828" s="19"/>
      <c r="D828" s="19"/>
    </row>
    <row r="829" spans="3:4" x14ac:dyDescent="0.2">
      <c r="C829" s="19"/>
      <c r="D829" s="19"/>
    </row>
    <row r="830" spans="3:4" x14ac:dyDescent="0.2">
      <c r="C830" s="19"/>
      <c r="D830" s="19"/>
    </row>
    <row r="831" spans="3:4" x14ac:dyDescent="0.2">
      <c r="C831" s="19"/>
      <c r="D831" s="19"/>
    </row>
    <row r="832" spans="3:4" x14ac:dyDescent="0.2">
      <c r="C832" s="19"/>
      <c r="D832" s="19"/>
    </row>
    <row r="833" spans="3:4" x14ac:dyDescent="0.2">
      <c r="C833" s="19"/>
      <c r="D833" s="19"/>
    </row>
    <row r="834" spans="3:4" x14ac:dyDescent="0.2">
      <c r="C834" s="19"/>
      <c r="D834" s="19"/>
    </row>
    <row r="835" spans="3:4" x14ac:dyDescent="0.2">
      <c r="C835" s="19"/>
      <c r="D835" s="19"/>
    </row>
    <row r="836" spans="3:4" x14ac:dyDescent="0.2">
      <c r="C836" s="19"/>
      <c r="D836" s="19"/>
    </row>
    <row r="837" spans="3:4" x14ac:dyDescent="0.2">
      <c r="C837" s="19"/>
      <c r="D837" s="19"/>
    </row>
    <row r="838" spans="3:4" x14ac:dyDescent="0.2">
      <c r="C838" s="19"/>
      <c r="D838" s="19"/>
    </row>
    <row r="839" spans="3:4" x14ac:dyDescent="0.2">
      <c r="C839" s="19"/>
      <c r="D839" s="19"/>
    </row>
    <row r="840" spans="3:4" x14ac:dyDescent="0.2">
      <c r="C840" s="19"/>
      <c r="D840" s="19"/>
    </row>
    <row r="841" spans="3:4" x14ac:dyDescent="0.2">
      <c r="C841" s="19"/>
      <c r="D841" s="19"/>
    </row>
    <row r="842" spans="3:4" x14ac:dyDescent="0.2">
      <c r="C842" s="19"/>
      <c r="D842" s="19"/>
    </row>
    <row r="843" spans="3:4" x14ac:dyDescent="0.2">
      <c r="C843" s="19"/>
      <c r="D843" s="19"/>
    </row>
    <row r="844" spans="3:4" x14ac:dyDescent="0.2">
      <c r="C844" s="19"/>
      <c r="D844" s="19"/>
    </row>
    <row r="845" spans="3:4" x14ac:dyDescent="0.2">
      <c r="C845" s="19"/>
      <c r="D845" s="19"/>
    </row>
    <row r="846" spans="3:4" x14ac:dyDescent="0.2">
      <c r="C846" s="19"/>
      <c r="D846" s="19"/>
    </row>
    <row r="847" spans="3:4" x14ac:dyDescent="0.2">
      <c r="C847" s="19"/>
      <c r="D847" s="19"/>
    </row>
    <row r="848" spans="3:4" x14ac:dyDescent="0.2">
      <c r="C848" s="19"/>
      <c r="D848" s="19"/>
    </row>
    <row r="849" spans="3:4" x14ac:dyDescent="0.2">
      <c r="C849" s="19"/>
      <c r="D849" s="19"/>
    </row>
    <row r="850" spans="3:4" x14ac:dyDescent="0.2">
      <c r="C850" s="19"/>
      <c r="D850" s="19"/>
    </row>
    <row r="851" spans="3:4" x14ac:dyDescent="0.2">
      <c r="C851" s="19"/>
      <c r="D851" s="19"/>
    </row>
    <row r="852" spans="3:4" x14ac:dyDescent="0.2">
      <c r="C852" s="19"/>
      <c r="D852" s="19"/>
    </row>
    <row r="853" spans="3:4" x14ac:dyDescent="0.2">
      <c r="C853" s="19"/>
      <c r="D853" s="19"/>
    </row>
    <row r="854" spans="3:4" x14ac:dyDescent="0.2">
      <c r="C854" s="19"/>
      <c r="D854" s="19"/>
    </row>
    <row r="855" spans="3:4" x14ac:dyDescent="0.2">
      <c r="C855" s="19"/>
      <c r="D855" s="19"/>
    </row>
    <row r="856" spans="3:4" x14ac:dyDescent="0.2">
      <c r="C856" s="19"/>
      <c r="D856" s="19"/>
    </row>
    <row r="857" spans="3:4" x14ac:dyDescent="0.2">
      <c r="C857" s="19"/>
      <c r="D857" s="19"/>
    </row>
    <row r="858" spans="3:4" x14ac:dyDescent="0.2">
      <c r="C858" s="19"/>
      <c r="D858" s="19"/>
    </row>
    <row r="859" spans="3:4" x14ac:dyDescent="0.2">
      <c r="C859" s="19"/>
      <c r="D859" s="19"/>
    </row>
    <row r="860" spans="3:4" x14ac:dyDescent="0.2">
      <c r="C860" s="19"/>
      <c r="D860" s="19"/>
    </row>
    <row r="861" spans="3:4" x14ac:dyDescent="0.2">
      <c r="C861" s="19"/>
      <c r="D861" s="19"/>
    </row>
    <row r="862" spans="3:4" x14ac:dyDescent="0.2">
      <c r="C862" s="19"/>
      <c r="D862" s="19"/>
    </row>
    <row r="863" spans="3:4" x14ac:dyDescent="0.2">
      <c r="C863" s="19"/>
      <c r="D863" s="19"/>
    </row>
    <row r="864" spans="3:4" x14ac:dyDescent="0.2">
      <c r="C864" s="19"/>
      <c r="D864" s="19"/>
    </row>
    <row r="865" spans="3:4" x14ac:dyDescent="0.2">
      <c r="C865" s="19"/>
      <c r="D865" s="19"/>
    </row>
    <row r="866" spans="3:4" x14ac:dyDescent="0.2">
      <c r="C866" s="19"/>
      <c r="D866" s="19"/>
    </row>
    <row r="867" spans="3:4" x14ac:dyDescent="0.2">
      <c r="C867" s="19"/>
      <c r="D867" s="19"/>
    </row>
    <row r="868" spans="3:4" x14ac:dyDescent="0.2">
      <c r="C868" s="19"/>
      <c r="D868" s="19"/>
    </row>
    <row r="869" spans="3:4" x14ac:dyDescent="0.2">
      <c r="C869" s="19"/>
      <c r="D869" s="19"/>
    </row>
    <row r="870" spans="3:4" x14ac:dyDescent="0.2">
      <c r="C870" s="19"/>
      <c r="D870" s="19"/>
    </row>
    <row r="871" spans="3:4" x14ac:dyDescent="0.2">
      <c r="C871" s="19"/>
      <c r="D871" s="19"/>
    </row>
    <row r="872" spans="3:4" x14ac:dyDescent="0.2">
      <c r="C872" s="19"/>
      <c r="D872" s="19"/>
    </row>
    <row r="873" spans="3:4" x14ac:dyDescent="0.2">
      <c r="C873" s="19"/>
      <c r="D873" s="19"/>
    </row>
    <row r="874" spans="3:4" x14ac:dyDescent="0.2">
      <c r="C874" s="19"/>
      <c r="D874" s="19"/>
    </row>
    <row r="875" spans="3:4" x14ac:dyDescent="0.2">
      <c r="C875" s="19"/>
      <c r="D875" s="19"/>
    </row>
    <row r="876" spans="3:4" x14ac:dyDescent="0.2">
      <c r="C876" s="19"/>
      <c r="D876" s="19"/>
    </row>
    <row r="877" spans="3:4" x14ac:dyDescent="0.2">
      <c r="C877" s="19"/>
      <c r="D877" s="19"/>
    </row>
    <row r="878" spans="3:4" x14ac:dyDescent="0.2">
      <c r="C878" s="19"/>
      <c r="D878" s="19"/>
    </row>
    <row r="879" spans="3:4" x14ac:dyDescent="0.2">
      <c r="C879" s="19"/>
      <c r="D879" s="19"/>
    </row>
    <row r="880" spans="3:4" x14ac:dyDescent="0.2">
      <c r="C880" s="19"/>
      <c r="D880" s="19"/>
    </row>
    <row r="881" spans="3:4" x14ac:dyDescent="0.2">
      <c r="C881" s="19"/>
      <c r="D881" s="19"/>
    </row>
    <row r="882" spans="3:4" x14ac:dyDescent="0.2">
      <c r="C882" s="19"/>
      <c r="D882" s="19"/>
    </row>
    <row r="883" spans="3:4" x14ac:dyDescent="0.2">
      <c r="C883" s="19"/>
      <c r="D883" s="19"/>
    </row>
    <row r="884" spans="3:4" x14ac:dyDescent="0.2">
      <c r="C884" s="19"/>
      <c r="D884" s="19"/>
    </row>
    <row r="885" spans="3:4" x14ac:dyDescent="0.2">
      <c r="C885" s="19"/>
      <c r="D885" s="19"/>
    </row>
    <row r="886" spans="3:4" x14ac:dyDescent="0.2">
      <c r="C886" s="19"/>
      <c r="D886" s="19"/>
    </row>
    <row r="887" spans="3:4" x14ac:dyDescent="0.2">
      <c r="C887" s="19"/>
      <c r="D887" s="19"/>
    </row>
    <row r="888" spans="3:4" x14ac:dyDescent="0.2">
      <c r="C888" s="19"/>
      <c r="D888" s="19"/>
    </row>
    <row r="889" spans="3:4" x14ac:dyDescent="0.2">
      <c r="C889" s="19"/>
      <c r="D889" s="19"/>
    </row>
    <row r="890" spans="3:4" x14ac:dyDescent="0.2">
      <c r="C890" s="19"/>
      <c r="D890" s="19"/>
    </row>
    <row r="891" spans="3:4" x14ac:dyDescent="0.2">
      <c r="C891" s="19"/>
      <c r="D891" s="19"/>
    </row>
    <row r="892" spans="3:4" x14ac:dyDescent="0.2">
      <c r="C892" s="19"/>
      <c r="D892" s="19"/>
    </row>
    <row r="893" spans="3:4" x14ac:dyDescent="0.2">
      <c r="C893" s="19"/>
      <c r="D893" s="19"/>
    </row>
    <row r="894" spans="3:4" x14ac:dyDescent="0.2">
      <c r="C894" s="19"/>
      <c r="D894" s="19"/>
    </row>
    <row r="895" spans="3:4" x14ac:dyDescent="0.2">
      <c r="C895" s="19"/>
      <c r="D895" s="19"/>
    </row>
    <row r="896" spans="3:4" x14ac:dyDescent="0.2">
      <c r="C896" s="19"/>
      <c r="D896" s="19"/>
    </row>
    <row r="897" spans="3:4" x14ac:dyDescent="0.2">
      <c r="C897" s="19"/>
      <c r="D897" s="19"/>
    </row>
    <row r="898" spans="3:4" x14ac:dyDescent="0.2">
      <c r="C898" s="19"/>
      <c r="D898" s="19"/>
    </row>
    <row r="899" spans="3:4" x14ac:dyDescent="0.2">
      <c r="C899" s="19"/>
      <c r="D899" s="19"/>
    </row>
    <row r="900" spans="3:4" x14ac:dyDescent="0.2">
      <c r="C900" s="19"/>
      <c r="D900" s="19"/>
    </row>
    <row r="901" spans="3:4" x14ac:dyDescent="0.2">
      <c r="C901" s="19"/>
      <c r="D901" s="19"/>
    </row>
    <row r="902" spans="3:4" x14ac:dyDescent="0.2">
      <c r="C902" s="19"/>
      <c r="D902" s="19"/>
    </row>
    <row r="903" spans="3:4" x14ac:dyDescent="0.2">
      <c r="C903" s="19"/>
      <c r="D903" s="19"/>
    </row>
    <row r="904" spans="3:4" x14ac:dyDescent="0.2">
      <c r="C904" s="19"/>
      <c r="D904" s="19"/>
    </row>
    <row r="905" spans="3:4" x14ac:dyDescent="0.2">
      <c r="C905" s="19"/>
      <c r="D905" s="19"/>
    </row>
    <row r="906" spans="3:4" x14ac:dyDescent="0.2">
      <c r="C906" s="19"/>
      <c r="D906" s="19"/>
    </row>
    <row r="907" spans="3:4" x14ac:dyDescent="0.2">
      <c r="C907" s="19"/>
      <c r="D907" s="19"/>
    </row>
    <row r="908" spans="3:4" x14ac:dyDescent="0.2">
      <c r="C908" s="19"/>
      <c r="D908" s="19"/>
    </row>
    <row r="909" spans="3:4" x14ac:dyDescent="0.2">
      <c r="C909" s="19"/>
      <c r="D909" s="19"/>
    </row>
    <row r="910" spans="3:4" x14ac:dyDescent="0.2">
      <c r="C910" s="19"/>
      <c r="D910" s="19"/>
    </row>
    <row r="911" spans="3:4" x14ac:dyDescent="0.2">
      <c r="C911" s="19"/>
      <c r="D911" s="19"/>
    </row>
    <row r="912" spans="3:4" x14ac:dyDescent="0.2">
      <c r="C912" s="19"/>
      <c r="D912" s="19"/>
    </row>
    <row r="913" spans="3:4" x14ac:dyDescent="0.2">
      <c r="C913" s="19"/>
      <c r="D913" s="19"/>
    </row>
    <row r="914" spans="3:4" x14ac:dyDescent="0.2">
      <c r="C914" s="19"/>
      <c r="D914" s="19"/>
    </row>
    <row r="915" spans="3:4" x14ac:dyDescent="0.2">
      <c r="C915" s="19"/>
      <c r="D915" s="19"/>
    </row>
    <row r="916" spans="3:4" x14ac:dyDescent="0.2">
      <c r="C916" s="19"/>
      <c r="D916" s="19"/>
    </row>
    <row r="917" spans="3:4" x14ac:dyDescent="0.2">
      <c r="C917" s="19"/>
      <c r="D917" s="19"/>
    </row>
    <row r="918" spans="3:4" x14ac:dyDescent="0.2">
      <c r="C918" s="19"/>
      <c r="D918" s="19"/>
    </row>
    <row r="919" spans="3:4" x14ac:dyDescent="0.2">
      <c r="C919" s="19"/>
      <c r="D919" s="19"/>
    </row>
    <row r="920" spans="3:4" x14ac:dyDescent="0.2">
      <c r="C920" s="19"/>
      <c r="D920" s="19"/>
    </row>
    <row r="921" spans="3:4" x14ac:dyDescent="0.2">
      <c r="C921" s="19"/>
      <c r="D921" s="19"/>
    </row>
    <row r="922" spans="3:4" x14ac:dyDescent="0.2">
      <c r="C922" s="19"/>
      <c r="D922" s="19"/>
    </row>
    <row r="923" spans="3:4" x14ac:dyDescent="0.2">
      <c r="C923" s="19"/>
      <c r="D923" s="19"/>
    </row>
    <row r="924" spans="3:4" x14ac:dyDescent="0.2">
      <c r="C924" s="19"/>
      <c r="D924" s="19"/>
    </row>
    <row r="925" spans="3:4" x14ac:dyDescent="0.2">
      <c r="C925" s="19"/>
      <c r="D925" s="19"/>
    </row>
    <row r="926" spans="3:4" x14ac:dyDescent="0.2">
      <c r="C926" s="19"/>
      <c r="D926" s="19"/>
    </row>
    <row r="927" spans="3:4" x14ac:dyDescent="0.2">
      <c r="C927" s="19"/>
      <c r="D927" s="19"/>
    </row>
    <row r="928" spans="3:4" x14ac:dyDescent="0.2">
      <c r="C928" s="19"/>
      <c r="D928" s="19"/>
    </row>
    <row r="929" spans="3:4" x14ac:dyDescent="0.2">
      <c r="C929" s="19"/>
      <c r="D929" s="19"/>
    </row>
    <row r="930" spans="3:4" x14ac:dyDescent="0.2">
      <c r="C930" s="19"/>
      <c r="D930" s="19"/>
    </row>
    <row r="931" spans="3:4" x14ac:dyDescent="0.2">
      <c r="C931" s="19"/>
      <c r="D931" s="19"/>
    </row>
    <row r="932" spans="3:4" x14ac:dyDescent="0.2">
      <c r="C932" s="19"/>
      <c r="D932" s="19"/>
    </row>
    <row r="933" spans="3:4" x14ac:dyDescent="0.2">
      <c r="C933" s="19"/>
      <c r="D933" s="19"/>
    </row>
    <row r="934" spans="3:4" x14ac:dyDescent="0.2">
      <c r="C934" s="19"/>
      <c r="D934" s="19"/>
    </row>
    <row r="935" spans="3:4" x14ac:dyDescent="0.2">
      <c r="C935" s="19"/>
      <c r="D935" s="19"/>
    </row>
    <row r="936" spans="3:4" x14ac:dyDescent="0.2">
      <c r="C936" s="19"/>
      <c r="D936" s="19"/>
    </row>
    <row r="937" spans="3:4" x14ac:dyDescent="0.2">
      <c r="C937" s="19"/>
      <c r="D937" s="19"/>
    </row>
    <row r="938" spans="3:4" x14ac:dyDescent="0.2">
      <c r="C938" s="19"/>
      <c r="D938" s="19"/>
    </row>
    <row r="939" spans="3:4" x14ac:dyDescent="0.2">
      <c r="C939" s="19"/>
      <c r="D939" s="19"/>
    </row>
    <row r="940" spans="3:4" x14ac:dyDescent="0.2">
      <c r="C940" s="19"/>
      <c r="D940" s="19"/>
    </row>
    <row r="941" spans="3:4" x14ac:dyDescent="0.2">
      <c r="C941" s="19"/>
      <c r="D941" s="19"/>
    </row>
    <row r="942" spans="3:4" x14ac:dyDescent="0.2">
      <c r="C942" s="19"/>
      <c r="D942" s="19"/>
    </row>
    <row r="943" spans="3:4" x14ac:dyDescent="0.2">
      <c r="C943" s="19"/>
      <c r="D943" s="19"/>
    </row>
    <row r="944" spans="3:4" x14ac:dyDescent="0.2">
      <c r="C944" s="19"/>
      <c r="D944" s="19"/>
    </row>
    <row r="945" spans="3:4" x14ac:dyDescent="0.2">
      <c r="C945" s="19"/>
      <c r="D945" s="19"/>
    </row>
    <row r="946" spans="3:4" x14ac:dyDescent="0.2">
      <c r="C946" s="19"/>
      <c r="D946" s="19"/>
    </row>
    <row r="947" spans="3:4" x14ac:dyDescent="0.2">
      <c r="C947" s="19"/>
      <c r="D947" s="19"/>
    </row>
    <row r="948" spans="3:4" x14ac:dyDescent="0.2">
      <c r="C948" s="19"/>
      <c r="D948" s="19"/>
    </row>
    <row r="949" spans="3:4" x14ac:dyDescent="0.2">
      <c r="C949" s="19"/>
      <c r="D949" s="19"/>
    </row>
    <row r="950" spans="3:4" x14ac:dyDescent="0.2">
      <c r="C950" s="19"/>
      <c r="D950" s="19"/>
    </row>
    <row r="951" spans="3:4" x14ac:dyDescent="0.2">
      <c r="C951" s="19"/>
      <c r="D951" s="19"/>
    </row>
    <row r="952" spans="3:4" x14ac:dyDescent="0.2">
      <c r="C952" s="19"/>
      <c r="D952" s="19"/>
    </row>
    <row r="953" spans="3:4" x14ac:dyDescent="0.2">
      <c r="C953" s="19"/>
      <c r="D953" s="19"/>
    </row>
    <row r="954" spans="3:4" x14ac:dyDescent="0.2">
      <c r="C954" s="19"/>
      <c r="D954" s="19"/>
    </row>
    <row r="955" spans="3:4" x14ac:dyDescent="0.2">
      <c r="C955" s="19"/>
      <c r="D955" s="19"/>
    </row>
    <row r="956" spans="3:4" x14ac:dyDescent="0.2">
      <c r="C956" s="19"/>
      <c r="D956" s="19"/>
    </row>
    <row r="957" spans="3:4" x14ac:dyDescent="0.2">
      <c r="C957" s="19"/>
      <c r="D957" s="19"/>
    </row>
    <row r="958" spans="3:4" x14ac:dyDescent="0.2">
      <c r="C958" s="19"/>
      <c r="D958" s="19"/>
    </row>
    <row r="959" spans="3:4" x14ac:dyDescent="0.2">
      <c r="C959" s="19"/>
      <c r="D959" s="19"/>
    </row>
    <row r="960" spans="3:4" x14ac:dyDescent="0.2">
      <c r="C960" s="19"/>
      <c r="D960" s="19"/>
    </row>
    <row r="961" spans="3:4" x14ac:dyDescent="0.2">
      <c r="C961" s="19"/>
      <c r="D961" s="19"/>
    </row>
    <row r="962" spans="3:4" x14ac:dyDescent="0.2">
      <c r="C962" s="19"/>
      <c r="D962" s="19"/>
    </row>
    <row r="963" spans="3:4" x14ac:dyDescent="0.2">
      <c r="C963" s="19"/>
      <c r="D963" s="19"/>
    </row>
    <row r="964" spans="3:4" x14ac:dyDescent="0.2">
      <c r="C964" s="19"/>
      <c r="D964" s="19"/>
    </row>
    <row r="965" spans="3:4" x14ac:dyDescent="0.2">
      <c r="C965" s="19"/>
      <c r="D965" s="19"/>
    </row>
    <row r="966" spans="3:4" x14ac:dyDescent="0.2">
      <c r="C966" s="19"/>
      <c r="D966" s="19"/>
    </row>
    <row r="967" spans="3:4" x14ac:dyDescent="0.2">
      <c r="C967" s="19"/>
      <c r="D967" s="19"/>
    </row>
    <row r="968" spans="3:4" x14ac:dyDescent="0.2">
      <c r="C968" s="19"/>
      <c r="D968" s="19"/>
    </row>
    <row r="969" spans="3:4" x14ac:dyDescent="0.2">
      <c r="C969" s="19"/>
      <c r="D969" s="19"/>
    </row>
    <row r="970" spans="3:4" x14ac:dyDescent="0.2">
      <c r="C970" s="19"/>
      <c r="D970" s="19"/>
    </row>
    <row r="971" spans="3:4" x14ac:dyDescent="0.2">
      <c r="C971" s="19"/>
      <c r="D971" s="19"/>
    </row>
    <row r="972" spans="3:4" x14ac:dyDescent="0.2">
      <c r="C972" s="19"/>
      <c r="D972" s="19"/>
    </row>
    <row r="973" spans="3:4" x14ac:dyDescent="0.2">
      <c r="C973" s="19"/>
      <c r="D973" s="19"/>
    </row>
    <row r="974" spans="3:4" x14ac:dyDescent="0.2">
      <c r="C974" s="19"/>
      <c r="D974" s="19"/>
    </row>
    <row r="975" spans="3:4" x14ac:dyDescent="0.2">
      <c r="C975" s="19"/>
      <c r="D975" s="19"/>
    </row>
    <row r="976" spans="3:4" x14ac:dyDescent="0.2">
      <c r="C976" s="19"/>
      <c r="D976" s="19"/>
    </row>
    <row r="977" spans="3:4" x14ac:dyDescent="0.2">
      <c r="C977" s="19"/>
      <c r="D977" s="19"/>
    </row>
    <row r="978" spans="3:4" x14ac:dyDescent="0.2">
      <c r="C978" s="19"/>
      <c r="D978" s="19"/>
    </row>
    <row r="979" spans="3:4" x14ac:dyDescent="0.2">
      <c r="C979" s="19"/>
      <c r="D979" s="19"/>
    </row>
    <row r="980" spans="3:4" x14ac:dyDescent="0.2">
      <c r="C980" s="19"/>
      <c r="D980" s="19"/>
    </row>
    <row r="981" spans="3:4" x14ac:dyDescent="0.2">
      <c r="C981" s="19"/>
      <c r="D981" s="19"/>
    </row>
    <row r="982" spans="3:4" x14ac:dyDescent="0.2">
      <c r="C982" s="19"/>
      <c r="D982" s="19"/>
    </row>
    <row r="983" spans="3:4" x14ac:dyDescent="0.2">
      <c r="C983" s="19"/>
      <c r="D983" s="19"/>
    </row>
    <row r="984" spans="3:4" x14ac:dyDescent="0.2">
      <c r="C984" s="19"/>
      <c r="D984" s="19"/>
    </row>
    <row r="985" spans="3:4" x14ac:dyDescent="0.2">
      <c r="C985" s="19"/>
      <c r="D985" s="19"/>
    </row>
    <row r="986" spans="3:4" x14ac:dyDescent="0.2">
      <c r="C986" s="19"/>
      <c r="D986" s="19"/>
    </row>
    <row r="987" spans="3:4" x14ac:dyDescent="0.2">
      <c r="C987" s="19"/>
      <c r="D987" s="19"/>
    </row>
    <row r="988" spans="3:4" x14ac:dyDescent="0.2">
      <c r="C988" s="19"/>
      <c r="D988" s="19"/>
    </row>
    <row r="989" spans="3:4" x14ac:dyDescent="0.2">
      <c r="C989" s="19"/>
      <c r="D989" s="19"/>
    </row>
    <row r="990" spans="3:4" x14ac:dyDescent="0.2">
      <c r="C990" s="19"/>
      <c r="D990" s="19"/>
    </row>
    <row r="991" spans="3:4" x14ac:dyDescent="0.2">
      <c r="C991" s="19"/>
      <c r="D991" s="19"/>
    </row>
    <row r="992" spans="3:4" x14ac:dyDescent="0.2">
      <c r="C992" s="19"/>
      <c r="D992" s="19"/>
    </row>
    <row r="993" spans="3:4" x14ac:dyDescent="0.2">
      <c r="C993" s="19"/>
      <c r="D993" s="19"/>
    </row>
    <row r="994" spans="3:4" x14ac:dyDescent="0.2">
      <c r="C994" s="19"/>
      <c r="D994" s="19"/>
    </row>
    <row r="995" spans="3:4" x14ac:dyDescent="0.2">
      <c r="C995" s="19"/>
      <c r="D995" s="19"/>
    </row>
    <row r="996" spans="3:4" x14ac:dyDescent="0.2">
      <c r="C996" s="19"/>
      <c r="D996" s="19"/>
    </row>
    <row r="997" spans="3:4" x14ac:dyDescent="0.2">
      <c r="C997" s="19"/>
      <c r="D997" s="19"/>
    </row>
    <row r="998" spans="3:4" x14ac:dyDescent="0.2">
      <c r="C998" s="19"/>
      <c r="D998" s="19"/>
    </row>
    <row r="999" spans="3:4" x14ac:dyDescent="0.2">
      <c r="C999" s="19"/>
      <c r="D999" s="19"/>
    </row>
    <row r="1000" spans="3:4" x14ac:dyDescent="0.2">
      <c r="C1000" s="19"/>
      <c r="D1000" s="19"/>
    </row>
    <row r="1001" spans="3:4" x14ac:dyDescent="0.2">
      <c r="C1001" s="19"/>
      <c r="D1001" s="19"/>
    </row>
    <row r="1002" spans="3:4" x14ac:dyDescent="0.2">
      <c r="C1002" s="19"/>
      <c r="D1002" s="19"/>
    </row>
    <row r="1003" spans="3:4" x14ac:dyDescent="0.2">
      <c r="C1003" s="19"/>
      <c r="D1003" s="19"/>
    </row>
    <row r="1004" spans="3:4" x14ac:dyDescent="0.2">
      <c r="C1004" s="19"/>
      <c r="D1004" s="19"/>
    </row>
    <row r="1005" spans="3:4" x14ac:dyDescent="0.2">
      <c r="C1005" s="19"/>
      <c r="D1005" s="19"/>
    </row>
    <row r="1006" spans="3:4" x14ac:dyDescent="0.2">
      <c r="C1006" s="19"/>
      <c r="D1006" s="19"/>
    </row>
    <row r="1007" spans="3:4" x14ac:dyDescent="0.2">
      <c r="C1007" s="19"/>
      <c r="D1007" s="19"/>
    </row>
    <row r="1008" spans="3:4" x14ac:dyDescent="0.2">
      <c r="C1008" s="19"/>
      <c r="D1008" s="19"/>
    </row>
    <row r="1009" spans="3:4" x14ac:dyDescent="0.2">
      <c r="C1009" s="19"/>
      <c r="D1009" s="19"/>
    </row>
    <row r="1010" spans="3:4" x14ac:dyDescent="0.2">
      <c r="C1010" s="19"/>
      <c r="D1010" s="19"/>
    </row>
    <row r="1011" spans="3:4" x14ac:dyDescent="0.2">
      <c r="C1011" s="19"/>
      <c r="D1011" s="19"/>
    </row>
    <row r="1012" spans="3:4" x14ac:dyDescent="0.2">
      <c r="C1012" s="19"/>
      <c r="D1012" s="19"/>
    </row>
    <row r="1013" spans="3:4" x14ac:dyDescent="0.2">
      <c r="C1013" s="19"/>
      <c r="D1013" s="19"/>
    </row>
    <row r="1014" spans="3:4" x14ac:dyDescent="0.2">
      <c r="C1014" s="19"/>
      <c r="D1014" s="19"/>
    </row>
    <row r="1015" spans="3:4" x14ac:dyDescent="0.2">
      <c r="C1015" s="19"/>
      <c r="D1015" s="19"/>
    </row>
    <row r="1016" spans="3:4" x14ac:dyDescent="0.2">
      <c r="C1016" s="19"/>
      <c r="D1016" s="19"/>
    </row>
    <row r="1017" spans="3:4" x14ac:dyDescent="0.2">
      <c r="C1017" s="19"/>
      <c r="D1017" s="19"/>
    </row>
    <row r="1018" spans="3:4" x14ac:dyDescent="0.2">
      <c r="C1018" s="19"/>
      <c r="D1018" s="19"/>
    </row>
    <row r="1019" spans="3:4" x14ac:dyDescent="0.2">
      <c r="C1019" s="19"/>
      <c r="D1019" s="19"/>
    </row>
    <row r="1020" spans="3:4" x14ac:dyDescent="0.2">
      <c r="C1020" s="19"/>
      <c r="D1020" s="19"/>
    </row>
    <row r="1021" spans="3:4" x14ac:dyDescent="0.2">
      <c r="C1021" s="19"/>
      <c r="D1021" s="19"/>
    </row>
    <row r="1022" spans="3:4" x14ac:dyDescent="0.2">
      <c r="C1022" s="19"/>
      <c r="D1022" s="19"/>
    </row>
    <row r="1023" spans="3:4" x14ac:dyDescent="0.2">
      <c r="C1023" s="19"/>
      <c r="D1023" s="19"/>
    </row>
    <row r="1024" spans="3:4" x14ac:dyDescent="0.2">
      <c r="C1024" s="19"/>
      <c r="D1024" s="19"/>
    </row>
    <row r="1025" spans="3:4" x14ac:dyDescent="0.2">
      <c r="C1025" s="19"/>
      <c r="D1025" s="19"/>
    </row>
    <row r="1026" spans="3:4" x14ac:dyDescent="0.2">
      <c r="C1026" s="19"/>
      <c r="D1026" s="19"/>
    </row>
    <row r="1027" spans="3:4" x14ac:dyDescent="0.2">
      <c r="C1027" s="19"/>
      <c r="D1027" s="19"/>
    </row>
    <row r="1028" spans="3:4" x14ac:dyDescent="0.2">
      <c r="C1028" s="19"/>
      <c r="D1028" s="19"/>
    </row>
    <row r="1029" spans="3:4" x14ac:dyDescent="0.2">
      <c r="C1029" s="19"/>
      <c r="D1029" s="19"/>
    </row>
    <row r="1030" spans="3:4" x14ac:dyDescent="0.2">
      <c r="C1030" s="19"/>
      <c r="D1030" s="19"/>
    </row>
    <row r="1031" spans="3:4" x14ac:dyDescent="0.2">
      <c r="C1031" s="19"/>
      <c r="D1031" s="19"/>
    </row>
    <row r="1032" spans="3:4" x14ac:dyDescent="0.2">
      <c r="C1032" s="19"/>
      <c r="D1032" s="19"/>
    </row>
    <row r="1033" spans="3:4" x14ac:dyDescent="0.2">
      <c r="C1033" s="19"/>
      <c r="D1033" s="19"/>
    </row>
    <row r="1034" spans="3:4" x14ac:dyDescent="0.2">
      <c r="C1034" s="19"/>
      <c r="D1034" s="19"/>
    </row>
    <row r="1035" spans="3:4" x14ac:dyDescent="0.2">
      <c r="C1035" s="19"/>
      <c r="D1035" s="19"/>
    </row>
    <row r="1036" spans="3:4" x14ac:dyDescent="0.2">
      <c r="C1036" s="19"/>
      <c r="D1036" s="19"/>
    </row>
    <row r="1037" spans="3:4" x14ac:dyDescent="0.2">
      <c r="C1037" s="19"/>
      <c r="D1037" s="19"/>
    </row>
    <row r="1038" spans="3:4" x14ac:dyDescent="0.2">
      <c r="C1038" s="19"/>
      <c r="D1038" s="19"/>
    </row>
    <row r="1039" spans="3:4" x14ac:dyDescent="0.2">
      <c r="C1039" s="19"/>
      <c r="D1039" s="19"/>
    </row>
    <row r="1040" spans="3:4" x14ac:dyDescent="0.2">
      <c r="C1040" s="19"/>
      <c r="D1040" s="19"/>
    </row>
    <row r="1041" spans="3:4" x14ac:dyDescent="0.2">
      <c r="C1041" s="19"/>
      <c r="D1041" s="19"/>
    </row>
    <row r="1042" spans="3:4" x14ac:dyDescent="0.2">
      <c r="C1042" s="19"/>
      <c r="D1042" s="19"/>
    </row>
    <row r="1043" spans="3:4" x14ac:dyDescent="0.2">
      <c r="C1043" s="19"/>
      <c r="D1043" s="19"/>
    </row>
    <row r="1044" spans="3:4" x14ac:dyDescent="0.2">
      <c r="C1044" s="19"/>
      <c r="D1044" s="19"/>
    </row>
    <row r="1045" spans="3:4" x14ac:dyDescent="0.2">
      <c r="C1045" s="19"/>
      <c r="D1045" s="19"/>
    </row>
    <row r="1046" spans="3:4" x14ac:dyDescent="0.2">
      <c r="C1046" s="19"/>
      <c r="D1046" s="19"/>
    </row>
    <row r="1047" spans="3:4" x14ac:dyDescent="0.2">
      <c r="C1047" s="19"/>
      <c r="D1047" s="19"/>
    </row>
    <row r="1048" spans="3:4" x14ac:dyDescent="0.2">
      <c r="C1048" s="19"/>
      <c r="D1048" s="19"/>
    </row>
    <row r="1049" spans="3:4" x14ac:dyDescent="0.2">
      <c r="C1049" s="19"/>
      <c r="D1049" s="19"/>
    </row>
    <row r="1050" spans="3:4" x14ac:dyDescent="0.2">
      <c r="C1050" s="19"/>
      <c r="D1050" s="19"/>
    </row>
    <row r="1051" spans="3:4" x14ac:dyDescent="0.2">
      <c r="C1051" s="19"/>
      <c r="D1051" s="19"/>
    </row>
    <row r="1052" spans="3:4" x14ac:dyDescent="0.2">
      <c r="C1052" s="19"/>
      <c r="D1052" s="19"/>
    </row>
    <row r="1053" spans="3:4" x14ac:dyDescent="0.2">
      <c r="C1053" s="19"/>
      <c r="D1053" s="19"/>
    </row>
    <row r="1054" spans="3:4" x14ac:dyDescent="0.2">
      <c r="C1054" s="19"/>
      <c r="D1054" s="19"/>
    </row>
    <row r="1055" spans="3:4" x14ac:dyDescent="0.2">
      <c r="C1055" s="19"/>
      <c r="D1055" s="19"/>
    </row>
    <row r="1056" spans="3:4" x14ac:dyDescent="0.2">
      <c r="C1056" s="19"/>
      <c r="D1056" s="19"/>
    </row>
    <row r="1057" spans="3:4" x14ac:dyDescent="0.2">
      <c r="C1057" s="19"/>
      <c r="D1057" s="19"/>
    </row>
    <row r="1058" spans="3:4" x14ac:dyDescent="0.2">
      <c r="C1058" s="19"/>
      <c r="D1058" s="19"/>
    </row>
    <row r="1059" spans="3:4" x14ac:dyDescent="0.2">
      <c r="C1059" s="19"/>
      <c r="D1059" s="19"/>
    </row>
    <row r="1060" spans="3:4" x14ac:dyDescent="0.2">
      <c r="C1060" s="19"/>
      <c r="D1060" s="19"/>
    </row>
    <row r="1061" spans="3:4" x14ac:dyDescent="0.2">
      <c r="C1061" s="19"/>
      <c r="D1061" s="19"/>
    </row>
    <row r="1062" spans="3:4" x14ac:dyDescent="0.2">
      <c r="C1062" s="19"/>
      <c r="D1062" s="19"/>
    </row>
    <row r="1063" spans="3:4" x14ac:dyDescent="0.2">
      <c r="C1063" s="19"/>
      <c r="D1063" s="19"/>
    </row>
    <row r="1064" spans="3:4" x14ac:dyDescent="0.2">
      <c r="C1064" s="19"/>
      <c r="D1064" s="19"/>
    </row>
    <row r="1065" spans="3:4" x14ac:dyDescent="0.2">
      <c r="C1065" s="19"/>
      <c r="D1065" s="19"/>
    </row>
    <row r="1066" spans="3:4" x14ac:dyDescent="0.2">
      <c r="C1066" s="19"/>
      <c r="D1066" s="19"/>
    </row>
    <row r="1067" spans="3:4" x14ac:dyDescent="0.2">
      <c r="C1067" s="19"/>
      <c r="D1067" s="19"/>
    </row>
    <row r="1068" spans="3:4" x14ac:dyDescent="0.2">
      <c r="C1068" s="19"/>
      <c r="D1068" s="19"/>
    </row>
    <row r="1069" spans="3:4" x14ac:dyDescent="0.2">
      <c r="C1069" s="19"/>
      <c r="D1069" s="19"/>
    </row>
    <row r="1070" spans="3:4" x14ac:dyDescent="0.2">
      <c r="C1070" s="19"/>
      <c r="D1070" s="19"/>
    </row>
    <row r="1071" spans="3:4" x14ac:dyDescent="0.2">
      <c r="C1071" s="19"/>
      <c r="D1071" s="19"/>
    </row>
    <row r="1072" spans="3:4" x14ac:dyDescent="0.2">
      <c r="C1072" s="19"/>
      <c r="D1072" s="19"/>
    </row>
    <row r="1073" spans="3:4" x14ac:dyDescent="0.2">
      <c r="C1073" s="19"/>
      <c r="D1073" s="19"/>
    </row>
    <row r="1074" spans="3:4" x14ac:dyDescent="0.2">
      <c r="C1074" s="19"/>
      <c r="D1074" s="19"/>
    </row>
    <row r="1075" spans="3:4" x14ac:dyDescent="0.2">
      <c r="C1075" s="19"/>
      <c r="D1075" s="19"/>
    </row>
    <row r="1076" spans="3:4" x14ac:dyDescent="0.2">
      <c r="C1076" s="19"/>
      <c r="D1076" s="19"/>
    </row>
    <row r="1077" spans="3:4" x14ac:dyDescent="0.2">
      <c r="C1077" s="19"/>
      <c r="D1077" s="19"/>
    </row>
    <row r="1078" spans="3:4" x14ac:dyDescent="0.2">
      <c r="C1078" s="19"/>
      <c r="D1078" s="19"/>
    </row>
    <row r="1079" spans="3:4" x14ac:dyDescent="0.2">
      <c r="C1079" s="19"/>
      <c r="D1079" s="19"/>
    </row>
    <row r="1080" spans="3:4" x14ac:dyDescent="0.2">
      <c r="C1080" s="19"/>
      <c r="D1080" s="19"/>
    </row>
    <row r="1081" spans="3:4" x14ac:dyDescent="0.2">
      <c r="C1081" s="19"/>
      <c r="D1081" s="19"/>
    </row>
    <row r="1082" spans="3:4" x14ac:dyDescent="0.2">
      <c r="C1082" s="19"/>
      <c r="D1082" s="19"/>
    </row>
    <row r="1083" spans="3:4" x14ac:dyDescent="0.2">
      <c r="C1083" s="19"/>
      <c r="D1083" s="19"/>
    </row>
    <row r="1084" spans="3:4" x14ac:dyDescent="0.2">
      <c r="C1084" s="19"/>
      <c r="D1084" s="19"/>
    </row>
    <row r="1085" spans="3:4" x14ac:dyDescent="0.2">
      <c r="C1085" s="19"/>
      <c r="D1085" s="19"/>
    </row>
    <row r="1086" spans="3:4" x14ac:dyDescent="0.2">
      <c r="C1086" s="19"/>
      <c r="D1086" s="19"/>
    </row>
    <row r="1087" spans="3:4" x14ac:dyDescent="0.2">
      <c r="C1087" s="19"/>
      <c r="D1087" s="19"/>
    </row>
    <row r="1088" spans="3:4" x14ac:dyDescent="0.2">
      <c r="C1088" s="19"/>
      <c r="D1088" s="19"/>
    </row>
    <row r="1089" spans="3:4" x14ac:dyDescent="0.2">
      <c r="C1089" s="19"/>
      <c r="D1089" s="19"/>
    </row>
    <row r="1090" spans="3:4" x14ac:dyDescent="0.2">
      <c r="C1090" s="19"/>
      <c r="D1090" s="19"/>
    </row>
    <row r="1091" spans="3:4" x14ac:dyDescent="0.2">
      <c r="C1091" s="19"/>
      <c r="D1091" s="19"/>
    </row>
    <row r="1092" spans="3:4" x14ac:dyDescent="0.2">
      <c r="C1092" s="19"/>
      <c r="D1092" s="19"/>
    </row>
    <row r="1093" spans="3:4" x14ac:dyDescent="0.2">
      <c r="C1093" s="19"/>
      <c r="D1093" s="19"/>
    </row>
    <row r="1094" spans="3:4" x14ac:dyDescent="0.2">
      <c r="C1094" s="19"/>
      <c r="D1094" s="19"/>
    </row>
    <row r="1095" spans="3:4" x14ac:dyDescent="0.2">
      <c r="C1095" s="19"/>
      <c r="D1095" s="19"/>
    </row>
    <row r="1096" spans="3:4" x14ac:dyDescent="0.2">
      <c r="C1096" s="19"/>
      <c r="D1096" s="19"/>
    </row>
    <row r="1097" spans="3:4" x14ac:dyDescent="0.2">
      <c r="C1097" s="19"/>
      <c r="D1097" s="19"/>
    </row>
    <row r="1098" spans="3:4" x14ac:dyDescent="0.2">
      <c r="C1098" s="19"/>
      <c r="D1098" s="19"/>
    </row>
    <row r="1099" spans="3:4" x14ac:dyDescent="0.2">
      <c r="C1099" s="19"/>
      <c r="D1099" s="19"/>
    </row>
    <row r="1100" spans="3:4" x14ac:dyDescent="0.2">
      <c r="C1100" s="19"/>
      <c r="D1100" s="19"/>
    </row>
    <row r="1101" spans="3:4" x14ac:dyDescent="0.2">
      <c r="C1101" s="19"/>
      <c r="D1101" s="19"/>
    </row>
    <row r="1102" spans="3:4" x14ac:dyDescent="0.2">
      <c r="C1102" s="19"/>
      <c r="D1102" s="19"/>
    </row>
    <row r="1103" spans="3:4" x14ac:dyDescent="0.2">
      <c r="C1103" s="19"/>
      <c r="D1103" s="19"/>
    </row>
    <row r="1104" spans="3:4" x14ac:dyDescent="0.2">
      <c r="C1104" s="19"/>
      <c r="D1104" s="19"/>
    </row>
    <row r="1105" spans="3:4" x14ac:dyDescent="0.2">
      <c r="C1105" s="19"/>
      <c r="D1105" s="19"/>
    </row>
    <row r="1106" spans="3:4" x14ac:dyDescent="0.2">
      <c r="C1106" s="19"/>
      <c r="D1106" s="19"/>
    </row>
    <row r="1107" spans="3:4" x14ac:dyDescent="0.2">
      <c r="C1107" s="19"/>
      <c r="D1107" s="19"/>
    </row>
    <row r="1108" spans="3:4" x14ac:dyDescent="0.2">
      <c r="C1108" s="19"/>
      <c r="D1108" s="19"/>
    </row>
    <row r="1109" spans="3:4" x14ac:dyDescent="0.2">
      <c r="C1109" s="19"/>
      <c r="D1109" s="19"/>
    </row>
    <row r="1110" spans="3:4" x14ac:dyDescent="0.2">
      <c r="C1110" s="19"/>
      <c r="D1110" s="19"/>
    </row>
    <row r="1111" spans="3:4" x14ac:dyDescent="0.2">
      <c r="C1111" s="19"/>
      <c r="D1111" s="19"/>
    </row>
    <row r="1112" spans="3:4" x14ac:dyDescent="0.2">
      <c r="C1112" s="19"/>
      <c r="D1112" s="19"/>
    </row>
    <row r="1113" spans="3:4" x14ac:dyDescent="0.2">
      <c r="C1113" s="19"/>
      <c r="D1113" s="19"/>
    </row>
    <row r="1114" spans="3:4" x14ac:dyDescent="0.2">
      <c r="C1114" s="19"/>
      <c r="D1114" s="19"/>
    </row>
    <row r="1115" spans="3:4" x14ac:dyDescent="0.2">
      <c r="C1115" s="19"/>
      <c r="D1115" s="19"/>
    </row>
    <row r="1116" spans="3:4" x14ac:dyDescent="0.2">
      <c r="C1116" s="19"/>
      <c r="D1116" s="19"/>
    </row>
    <row r="1117" spans="3:4" x14ac:dyDescent="0.2">
      <c r="C1117" s="19"/>
      <c r="D1117" s="19"/>
    </row>
    <row r="1118" spans="3:4" x14ac:dyDescent="0.2">
      <c r="C1118" s="19"/>
      <c r="D1118" s="19"/>
    </row>
    <row r="1119" spans="3:4" x14ac:dyDescent="0.2">
      <c r="C1119" s="19"/>
      <c r="D1119" s="19"/>
    </row>
    <row r="1120" spans="3:4" x14ac:dyDescent="0.2">
      <c r="C1120" s="19"/>
      <c r="D1120" s="19"/>
    </row>
    <row r="1121" spans="3:4" x14ac:dyDescent="0.2">
      <c r="C1121" s="19"/>
      <c r="D1121" s="19"/>
    </row>
    <row r="1122" spans="3:4" x14ac:dyDescent="0.2">
      <c r="C1122" s="19"/>
      <c r="D1122" s="19"/>
    </row>
    <row r="1123" spans="3:4" x14ac:dyDescent="0.2">
      <c r="C1123" s="19"/>
      <c r="D1123" s="19"/>
    </row>
    <row r="1124" spans="3:4" x14ac:dyDescent="0.2">
      <c r="C1124" s="19"/>
      <c r="D1124" s="19"/>
    </row>
    <row r="1125" spans="3:4" x14ac:dyDescent="0.2">
      <c r="C1125" s="19"/>
      <c r="D1125" s="19"/>
    </row>
    <row r="1126" spans="3:4" x14ac:dyDescent="0.2">
      <c r="C1126" s="19"/>
      <c r="D1126" s="19"/>
    </row>
    <row r="1127" spans="3:4" x14ac:dyDescent="0.2">
      <c r="C1127" s="19"/>
      <c r="D1127" s="19"/>
    </row>
    <row r="1128" spans="3:4" x14ac:dyDescent="0.2">
      <c r="C1128" s="19"/>
      <c r="D1128" s="19"/>
    </row>
    <row r="1129" spans="3:4" x14ac:dyDescent="0.2">
      <c r="C1129" s="19"/>
      <c r="D1129" s="19"/>
    </row>
    <row r="1130" spans="3:4" x14ac:dyDescent="0.2">
      <c r="C1130" s="19"/>
      <c r="D1130" s="19"/>
    </row>
    <row r="1131" spans="3:4" x14ac:dyDescent="0.2">
      <c r="C1131" s="19"/>
      <c r="D1131" s="19"/>
    </row>
    <row r="1132" spans="3:4" x14ac:dyDescent="0.2">
      <c r="C1132" s="19"/>
      <c r="D1132" s="19"/>
    </row>
    <row r="1133" spans="3:4" x14ac:dyDescent="0.2">
      <c r="C1133" s="19"/>
      <c r="D1133" s="19"/>
    </row>
    <row r="1134" spans="3:4" x14ac:dyDescent="0.2">
      <c r="C1134" s="19"/>
      <c r="D1134" s="19"/>
    </row>
    <row r="1135" spans="3:4" x14ac:dyDescent="0.2">
      <c r="C1135" s="19"/>
      <c r="D1135" s="19"/>
    </row>
    <row r="1136" spans="3:4" x14ac:dyDescent="0.2">
      <c r="C1136" s="19"/>
      <c r="D1136" s="19"/>
    </row>
    <row r="1137" spans="3:4" x14ac:dyDescent="0.2">
      <c r="C1137" s="19"/>
      <c r="D1137" s="19"/>
    </row>
    <row r="1138" spans="3:4" x14ac:dyDescent="0.2">
      <c r="C1138" s="19"/>
      <c r="D1138" s="19"/>
    </row>
    <row r="1139" spans="3:4" x14ac:dyDescent="0.2">
      <c r="C1139" s="19"/>
      <c r="D1139" s="19"/>
    </row>
    <row r="1140" spans="3:4" x14ac:dyDescent="0.2">
      <c r="C1140" s="19"/>
      <c r="D1140" s="19"/>
    </row>
    <row r="1141" spans="3:4" x14ac:dyDescent="0.2">
      <c r="C1141" s="19"/>
      <c r="D1141" s="19"/>
    </row>
    <row r="1142" spans="3:4" x14ac:dyDescent="0.2">
      <c r="C1142" s="19"/>
      <c r="D1142" s="19"/>
    </row>
    <row r="1143" spans="3:4" x14ac:dyDescent="0.2">
      <c r="C1143" s="19"/>
      <c r="D1143" s="19"/>
    </row>
    <row r="1144" spans="3:4" x14ac:dyDescent="0.2">
      <c r="C1144" s="19"/>
      <c r="D1144" s="19"/>
    </row>
    <row r="1145" spans="3:4" x14ac:dyDescent="0.2">
      <c r="C1145" s="19"/>
      <c r="D1145" s="19"/>
    </row>
    <row r="1146" spans="3:4" x14ac:dyDescent="0.2">
      <c r="C1146" s="19"/>
      <c r="D1146" s="19"/>
    </row>
    <row r="1147" spans="3:4" x14ac:dyDescent="0.2">
      <c r="C1147" s="19"/>
      <c r="D1147" s="19"/>
    </row>
    <row r="1148" spans="3:4" x14ac:dyDescent="0.2">
      <c r="C1148" s="19"/>
      <c r="D1148" s="19"/>
    </row>
    <row r="1149" spans="3:4" x14ac:dyDescent="0.2">
      <c r="C1149" s="19"/>
      <c r="D1149" s="19"/>
    </row>
    <row r="1150" spans="3:4" x14ac:dyDescent="0.2">
      <c r="C1150" s="19"/>
      <c r="D1150" s="19"/>
    </row>
    <row r="1151" spans="3:4" x14ac:dyDescent="0.2">
      <c r="C1151" s="19"/>
      <c r="D1151" s="19"/>
    </row>
    <row r="1152" spans="3:4" x14ac:dyDescent="0.2">
      <c r="C1152" s="19"/>
      <c r="D1152" s="19"/>
    </row>
    <row r="1153" spans="3:4" x14ac:dyDescent="0.2">
      <c r="C1153" s="19"/>
      <c r="D1153" s="19"/>
    </row>
    <row r="1154" spans="3:4" x14ac:dyDescent="0.2">
      <c r="C1154" s="19"/>
      <c r="D1154" s="19"/>
    </row>
    <row r="1155" spans="3:4" x14ac:dyDescent="0.2">
      <c r="C1155" s="19"/>
      <c r="D1155" s="19"/>
    </row>
    <row r="1156" spans="3:4" x14ac:dyDescent="0.2">
      <c r="C1156" s="19"/>
      <c r="D1156" s="19"/>
    </row>
    <row r="1157" spans="3:4" x14ac:dyDescent="0.2">
      <c r="C1157" s="19"/>
      <c r="D1157" s="19"/>
    </row>
    <row r="1158" spans="3:4" x14ac:dyDescent="0.2">
      <c r="C1158" s="19"/>
      <c r="D1158" s="19"/>
    </row>
    <row r="1159" spans="3:4" x14ac:dyDescent="0.2">
      <c r="C1159" s="19"/>
      <c r="D1159" s="19"/>
    </row>
    <row r="1160" spans="3:4" x14ac:dyDescent="0.2">
      <c r="C1160" s="19"/>
      <c r="D1160" s="19"/>
    </row>
    <row r="1161" spans="3:4" x14ac:dyDescent="0.2">
      <c r="C1161" s="19"/>
      <c r="D1161" s="19"/>
    </row>
    <row r="1162" spans="3:4" x14ac:dyDescent="0.2">
      <c r="C1162" s="19"/>
      <c r="D1162" s="19"/>
    </row>
    <row r="1163" spans="3:4" x14ac:dyDescent="0.2">
      <c r="C1163" s="19"/>
      <c r="D1163" s="19"/>
    </row>
    <row r="1164" spans="3:4" x14ac:dyDescent="0.2">
      <c r="C1164" s="19"/>
      <c r="D1164" s="19"/>
    </row>
    <row r="1165" spans="3:4" x14ac:dyDescent="0.2">
      <c r="C1165" s="19"/>
      <c r="D1165" s="19"/>
    </row>
    <row r="1166" spans="3:4" x14ac:dyDescent="0.2">
      <c r="C1166" s="19"/>
      <c r="D1166" s="19"/>
    </row>
    <row r="1167" spans="3:4" x14ac:dyDescent="0.2">
      <c r="C1167" s="19"/>
      <c r="D1167" s="19"/>
    </row>
    <row r="1168" spans="3:4" x14ac:dyDescent="0.2">
      <c r="C1168" s="19"/>
      <c r="D1168" s="19"/>
    </row>
    <row r="1169" spans="3:4" x14ac:dyDescent="0.2">
      <c r="C1169" s="19"/>
      <c r="D1169" s="19"/>
    </row>
    <row r="1170" spans="3:4" x14ac:dyDescent="0.2">
      <c r="C1170" s="19"/>
      <c r="D1170" s="19"/>
    </row>
    <row r="1171" spans="3:4" x14ac:dyDescent="0.2">
      <c r="C1171" s="19"/>
      <c r="D1171" s="19"/>
    </row>
    <row r="1172" spans="3:4" x14ac:dyDescent="0.2">
      <c r="C1172" s="19"/>
      <c r="D1172" s="19"/>
    </row>
    <row r="1173" spans="3:4" x14ac:dyDescent="0.2">
      <c r="C1173" s="19"/>
      <c r="D1173" s="19"/>
    </row>
    <row r="1174" spans="3:4" x14ac:dyDescent="0.2">
      <c r="C1174" s="19"/>
      <c r="D1174" s="19"/>
    </row>
    <row r="1175" spans="3:4" x14ac:dyDescent="0.2">
      <c r="C1175" s="19"/>
      <c r="D1175" s="19"/>
    </row>
    <row r="1176" spans="3:4" x14ac:dyDescent="0.2">
      <c r="C1176" s="19"/>
      <c r="D1176" s="19"/>
    </row>
    <row r="1177" spans="3:4" x14ac:dyDescent="0.2">
      <c r="C1177" s="19"/>
      <c r="D1177" s="19"/>
    </row>
    <row r="1178" spans="3:4" x14ac:dyDescent="0.2">
      <c r="C1178" s="19"/>
      <c r="D1178" s="19"/>
    </row>
    <row r="1179" spans="3:4" x14ac:dyDescent="0.2">
      <c r="C1179" s="19"/>
      <c r="D1179" s="19"/>
    </row>
    <row r="1180" spans="3:4" x14ac:dyDescent="0.2">
      <c r="C1180" s="19"/>
      <c r="D1180" s="19"/>
    </row>
    <row r="1181" spans="3:4" x14ac:dyDescent="0.2">
      <c r="C1181" s="19"/>
      <c r="D1181" s="19"/>
    </row>
    <row r="1182" spans="3:4" x14ac:dyDescent="0.2">
      <c r="C1182" s="19"/>
      <c r="D1182" s="19"/>
    </row>
    <row r="1183" spans="3:4" x14ac:dyDescent="0.2">
      <c r="C1183" s="19"/>
      <c r="D1183" s="19"/>
    </row>
    <row r="1184" spans="3:4" x14ac:dyDescent="0.2">
      <c r="C1184" s="19"/>
      <c r="D1184" s="19"/>
    </row>
    <row r="1185" spans="3:4" x14ac:dyDescent="0.2">
      <c r="C1185" s="19"/>
      <c r="D1185" s="19"/>
    </row>
    <row r="1186" spans="3:4" x14ac:dyDescent="0.2">
      <c r="C1186" s="19"/>
      <c r="D1186" s="19"/>
    </row>
    <row r="1187" spans="3:4" x14ac:dyDescent="0.2">
      <c r="C1187" s="19"/>
      <c r="D1187" s="19"/>
    </row>
    <row r="1188" spans="3:4" x14ac:dyDescent="0.2">
      <c r="C1188" s="19"/>
      <c r="D1188" s="19"/>
    </row>
    <row r="1189" spans="3:4" x14ac:dyDescent="0.2">
      <c r="C1189" s="19"/>
      <c r="D1189" s="19"/>
    </row>
    <row r="1190" spans="3:4" x14ac:dyDescent="0.2">
      <c r="C1190" s="19"/>
      <c r="D1190" s="19"/>
    </row>
    <row r="1191" spans="3:4" x14ac:dyDescent="0.2">
      <c r="C1191" s="19"/>
      <c r="D1191" s="19"/>
    </row>
    <row r="1192" spans="3:4" x14ac:dyDescent="0.2">
      <c r="C1192" s="19"/>
      <c r="D1192" s="19"/>
    </row>
    <row r="1193" spans="3:4" x14ac:dyDescent="0.2">
      <c r="C1193" s="19"/>
      <c r="D1193" s="19"/>
    </row>
    <row r="1194" spans="3:4" x14ac:dyDescent="0.2">
      <c r="C1194" s="19"/>
      <c r="D1194" s="19"/>
    </row>
    <row r="1195" spans="3:4" x14ac:dyDescent="0.2">
      <c r="C1195" s="19"/>
      <c r="D1195" s="19"/>
    </row>
    <row r="1196" spans="3:4" x14ac:dyDescent="0.2">
      <c r="C1196" s="19"/>
      <c r="D1196" s="19"/>
    </row>
    <row r="1197" spans="3:4" x14ac:dyDescent="0.2">
      <c r="C1197" s="19"/>
      <c r="D1197" s="19"/>
    </row>
    <row r="1198" spans="3:4" x14ac:dyDescent="0.2">
      <c r="C1198" s="19"/>
      <c r="D1198" s="19"/>
    </row>
    <row r="1199" spans="3:4" x14ac:dyDescent="0.2">
      <c r="C1199" s="19"/>
      <c r="D1199" s="19"/>
    </row>
    <row r="1200" spans="3:4" x14ac:dyDescent="0.2">
      <c r="C1200" s="19"/>
      <c r="D1200" s="19"/>
    </row>
    <row r="1201" spans="3:4" x14ac:dyDescent="0.2">
      <c r="C1201" s="19"/>
      <c r="D1201" s="19"/>
    </row>
    <row r="1202" spans="3:4" x14ac:dyDescent="0.2">
      <c r="C1202" s="19"/>
      <c r="D1202" s="19"/>
    </row>
    <row r="1203" spans="3:4" x14ac:dyDescent="0.2">
      <c r="C1203" s="19"/>
      <c r="D1203" s="19"/>
    </row>
    <row r="1204" spans="3:4" x14ac:dyDescent="0.2">
      <c r="C1204" s="19"/>
      <c r="D1204" s="19"/>
    </row>
    <row r="1205" spans="3:4" x14ac:dyDescent="0.2">
      <c r="C1205" s="19"/>
      <c r="D1205" s="19"/>
    </row>
    <row r="1206" spans="3:4" x14ac:dyDescent="0.2">
      <c r="C1206" s="19"/>
      <c r="D1206" s="19"/>
    </row>
    <row r="1207" spans="3:4" x14ac:dyDescent="0.2">
      <c r="C1207" s="19"/>
      <c r="D1207" s="19"/>
    </row>
    <row r="1208" spans="3:4" x14ac:dyDescent="0.2">
      <c r="C1208" s="19"/>
      <c r="D1208" s="19"/>
    </row>
    <row r="1209" spans="3:4" x14ac:dyDescent="0.2">
      <c r="C1209" s="19"/>
      <c r="D1209" s="19"/>
    </row>
    <row r="1210" spans="3:4" x14ac:dyDescent="0.2">
      <c r="C1210" s="19"/>
      <c r="D1210" s="19"/>
    </row>
    <row r="1211" spans="3:4" x14ac:dyDescent="0.2">
      <c r="C1211" s="19"/>
      <c r="D1211" s="19"/>
    </row>
    <row r="1212" spans="3:4" x14ac:dyDescent="0.2">
      <c r="C1212" s="19"/>
      <c r="D1212" s="19"/>
    </row>
    <row r="1213" spans="3:4" x14ac:dyDescent="0.2">
      <c r="C1213" s="19"/>
      <c r="D1213" s="19"/>
    </row>
    <row r="1214" spans="3:4" x14ac:dyDescent="0.2">
      <c r="C1214" s="19"/>
      <c r="D1214" s="19"/>
    </row>
    <row r="1215" spans="3:4" x14ac:dyDescent="0.2">
      <c r="C1215" s="19"/>
      <c r="D1215" s="19"/>
    </row>
    <row r="1216" spans="3:4" x14ac:dyDescent="0.2">
      <c r="C1216" s="19"/>
      <c r="D1216" s="19"/>
    </row>
    <row r="1217" spans="3:4" x14ac:dyDescent="0.2">
      <c r="C1217" s="19"/>
      <c r="D1217" s="19"/>
    </row>
    <row r="1218" spans="3:4" x14ac:dyDescent="0.2">
      <c r="C1218" s="19"/>
      <c r="D1218" s="19"/>
    </row>
    <row r="1219" spans="3:4" x14ac:dyDescent="0.2">
      <c r="C1219" s="19"/>
      <c r="D1219" s="19"/>
    </row>
    <row r="1220" spans="3:4" x14ac:dyDescent="0.2">
      <c r="C1220" s="19"/>
      <c r="D1220" s="19"/>
    </row>
    <row r="1221" spans="3:4" x14ac:dyDescent="0.2">
      <c r="C1221" s="19"/>
      <c r="D1221" s="19"/>
    </row>
    <row r="1222" spans="3:4" x14ac:dyDescent="0.2">
      <c r="C1222" s="19"/>
      <c r="D1222" s="19"/>
    </row>
    <row r="1223" spans="3:4" x14ac:dyDescent="0.2">
      <c r="C1223" s="19"/>
      <c r="D1223" s="19"/>
    </row>
    <row r="1224" spans="3:4" x14ac:dyDescent="0.2">
      <c r="C1224" s="19"/>
      <c r="D1224" s="19"/>
    </row>
    <row r="1225" spans="3:4" x14ac:dyDescent="0.2">
      <c r="C1225" s="19"/>
      <c r="D1225" s="19"/>
    </row>
    <row r="1226" spans="3:4" x14ac:dyDescent="0.2">
      <c r="C1226" s="19"/>
      <c r="D1226" s="19"/>
    </row>
    <row r="1227" spans="3:4" x14ac:dyDescent="0.2">
      <c r="C1227" s="19"/>
      <c r="D1227" s="19"/>
    </row>
    <row r="1228" spans="3:4" x14ac:dyDescent="0.2">
      <c r="C1228" s="19"/>
      <c r="D1228" s="19"/>
    </row>
    <row r="1229" spans="3:4" x14ac:dyDescent="0.2">
      <c r="C1229" s="19"/>
      <c r="D1229" s="19"/>
    </row>
    <row r="1230" spans="3:4" x14ac:dyDescent="0.2">
      <c r="C1230" s="19"/>
      <c r="D1230" s="19"/>
    </row>
    <row r="1231" spans="3:4" x14ac:dyDescent="0.2">
      <c r="C1231" s="19"/>
      <c r="D1231" s="19"/>
    </row>
    <row r="1232" spans="3:4" x14ac:dyDescent="0.2">
      <c r="C1232" s="19"/>
      <c r="D1232" s="19"/>
    </row>
    <row r="1233" spans="3:4" x14ac:dyDescent="0.2">
      <c r="C1233" s="19"/>
      <c r="D1233" s="19"/>
    </row>
    <row r="1234" spans="3:4" x14ac:dyDescent="0.2">
      <c r="C1234" s="19"/>
      <c r="D1234" s="19"/>
    </row>
    <row r="1235" spans="3:4" x14ac:dyDescent="0.2">
      <c r="C1235" s="19"/>
      <c r="D1235" s="19"/>
    </row>
    <row r="1236" spans="3:4" x14ac:dyDescent="0.2">
      <c r="C1236" s="19"/>
      <c r="D1236" s="19"/>
    </row>
    <row r="1237" spans="3:4" x14ac:dyDescent="0.2">
      <c r="C1237" s="19"/>
      <c r="D1237" s="19"/>
    </row>
    <row r="1238" spans="3:4" x14ac:dyDescent="0.2">
      <c r="C1238" s="19"/>
      <c r="D1238" s="19"/>
    </row>
    <row r="1239" spans="3:4" x14ac:dyDescent="0.2">
      <c r="C1239" s="19"/>
      <c r="D1239" s="19"/>
    </row>
    <row r="1240" spans="3:4" x14ac:dyDescent="0.2">
      <c r="C1240" s="19"/>
      <c r="D1240" s="19"/>
    </row>
    <row r="1241" spans="3:4" x14ac:dyDescent="0.2">
      <c r="C1241" s="19"/>
      <c r="D1241" s="19"/>
    </row>
    <row r="1242" spans="3:4" x14ac:dyDescent="0.2">
      <c r="C1242" s="19"/>
      <c r="D1242" s="19"/>
    </row>
    <row r="1243" spans="3:4" x14ac:dyDescent="0.2">
      <c r="C1243" s="19"/>
      <c r="D1243" s="19"/>
    </row>
    <row r="1244" spans="3:4" x14ac:dyDescent="0.2">
      <c r="C1244" s="19"/>
      <c r="D1244" s="19"/>
    </row>
    <row r="1245" spans="3:4" x14ac:dyDescent="0.2">
      <c r="C1245" s="19"/>
      <c r="D1245" s="19"/>
    </row>
    <row r="1246" spans="3:4" x14ac:dyDescent="0.2">
      <c r="C1246" s="19"/>
      <c r="D1246" s="19"/>
    </row>
    <row r="1247" spans="3:4" x14ac:dyDescent="0.2">
      <c r="C1247" s="19"/>
      <c r="D1247" s="19"/>
    </row>
    <row r="1248" spans="3:4" x14ac:dyDescent="0.2">
      <c r="C1248" s="19"/>
      <c r="D1248" s="19"/>
    </row>
    <row r="1249" spans="3:4" x14ac:dyDescent="0.2">
      <c r="C1249" s="19"/>
      <c r="D1249" s="19"/>
    </row>
    <row r="1250" spans="3:4" x14ac:dyDescent="0.2">
      <c r="C1250" s="19"/>
      <c r="D1250" s="19"/>
    </row>
    <row r="1251" spans="3:4" x14ac:dyDescent="0.2">
      <c r="C1251" s="19"/>
      <c r="D1251" s="19"/>
    </row>
    <row r="1252" spans="3:4" x14ac:dyDescent="0.2">
      <c r="C1252" s="19"/>
      <c r="D1252" s="19"/>
    </row>
    <row r="1253" spans="3:4" x14ac:dyDescent="0.2">
      <c r="C1253" s="19"/>
      <c r="D1253" s="19"/>
    </row>
    <row r="1254" spans="3:4" x14ac:dyDescent="0.2">
      <c r="C1254" s="19"/>
      <c r="D1254" s="19"/>
    </row>
    <row r="1255" spans="3:4" x14ac:dyDescent="0.2">
      <c r="C1255" s="19"/>
      <c r="D1255" s="19"/>
    </row>
    <row r="1256" spans="3:4" x14ac:dyDescent="0.2">
      <c r="C1256" s="19"/>
      <c r="D1256" s="19"/>
    </row>
    <row r="1257" spans="3:4" x14ac:dyDescent="0.2">
      <c r="C1257" s="19"/>
      <c r="D1257" s="19"/>
    </row>
    <row r="1258" spans="3:4" x14ac:dyDescent="0.2">
      <c r="C1258" s="19"/>
      <c r="D1258" s="19"/>
    </row>
    <row r="1259" spans="3:4" x14ac:dyDescent="0.2">
      <c r="C1259" s="19"/>
      <c r="D1259" s="19"/>
    </row>
    <row r="1260" spans="3:4" x14ac:dyDescent="0.2">
      <c r="C1260" s="19"/>
      <c r="D1260" s="19"/>
    </row>
    <row r="1261" spans="3:4" x14ac:dyDescent="0.2">
      <c r="C1261" s="19"/>
      <c r="D1261" s="19"/>
    </row>
    <row r="1262" spans="3:4" x14ac:dyDescent="0.2">
      <c r="C1262" s="19"/>
      <c r="D1262" s="19"/>
    </row>
    <row r="1263" spans="3:4" x14ac:dyDescent="0.2">
      <c r="C1263" s="19"/>
      <c r="D1263" s="19"/>
    </row>
    <row r="1264" spans="3:4" x14ac:dyDescent="0.2">
      <c r="C1264" s="19"/>
      <c r="D1264" s="19"/>
    </row>
    <row r="1265" spans="3:4" x14ac:dyDescent="0.2">
      <c r="C1265" s="19"/>
      <c r="D1265" s="19"/>
    </row>
    <row r="1266" spans="3:4" x14ac:dyDescent="0.2">
      <c r="C1266" s="19"/>
      <c r="D1266" s="19"/>
    </row>
    <row r="1267" spans="3:4" x14ac:dyDescent="0.2">
      <c r="C1267" s="19"/>
      <c r="D1267" s="19"/>
    </row>
    <row r="1268" spans="3:4" x14ac:dyDescent="0.2">
      <c r="C1268" s="19"/>
      <c r="D1268" s="19"/>
    </row>
    <row r="1269" spans="3:4" x14ac:dyDescent="0.2">
      <c r="C1269" s="19"/>
      <c r="D1269" s="19"/>
    </row>
    <row r="1270" spans="3:4" x14ac:dyDescent="0.2">
      <c r="C1270" s="19"/>
      <c r="D1270" s="19"/>
    </row>
    <row r="1271" spans="3:4" x14ac:dyDescent="0.2">
      <c r="C1271" s="19"/>
      <c r="D1271" s="19"/>
    </row>
    <row r="1272" spans="3:4" x14ac:dyDescent="0.2">
      <c r="C1272" s="19"/>
      <c r="D1272" s="19"/>
    </row>
    <row r="1273" spans="3:4" x14ac:dyDescent="0.2">
      <c r="C1273" s="19"/>
      <c r="D1273" s="19"/>
    </row>
    <row r="1274" spans="3:4" x14ac:dyDescent="0.2">
      <c r="C1274" s="19"/>
      <c r="D1274" s="19"/>
    </row>
    <row r="1275" spans="3:4" x14ac:dyDescent="0.2">
      <c r="C1275" s="19"/>
      <c r="D1275" s="19"/>
    </row>
    <row r="1276" spans="3:4" x14ac:dyDescent="0.2">
      <c r="C1276" s="19"/>
      <c r="D1276" s="19"/>
    </row>
    <row r="1277" spans="3:4" x14ac:dyDescent="0.2">
      <c r="C1277" s="19"/>
      <c r="D1277" s="19"/>
    </row>
    <row r="1278" spans="3:4" x14ac:dyDescent="0.2">
      <c r="C1278" s="19"/>
      <c r="D1278" s="19"/>
    </row>
    <row r="1279" spans="3:4" x14ac:dyDescent="0.2">
      <c r="C1279" s="19"/>
      <c r="D1279" s="19"/>
    </row>
    <row r="1280" spans="3:4" x14ac:dyDescent="0.2">
      <c r="C1280" s="19"/>
      <c r="D1280" s="19"/>
    </row>
    <row r="1281" spans="3:4" x14ac:dyDescent="0.2">
      <c r="C1281" s="19"/>
      <c r="D1281" s="19"/>
    </row>
    <row r="1282" spans="3:4" x14ac:dyDescent="0.2">
      <c r="C1282" s="19"/>
      <c r="D1282" s="19"/>
    </row>
    <row r="1283" spans="3:4" x14ac:dyDescent="0.2">
      <c r="C1283" s="19"/>
      <c r="D1283" s="19"/>
    </row>
    <row r="1284" spans="3:4" x14ac:dyDescent="0.2">
      <c r="C1284" s="19"/>
      <c r="D1284" s="19"/>
    </row>
    <row r="1285" spans="3:4" x14ac:dyDescent="0.2">
      <c r="C1285" s="19"/>
      <c r="D1285" s="19"/>
    </row>
    <row r="1286" spans="3:4" x14ac:dyDescent="0.2">
      <c r="C1286" s="19"/>
      <c r="D1286" s="19"/>
    </row>
    <row r="1287" spans="3:4" x14ac:dyDescent="0.2">
      <c r="C1287" s="19"/>
      <c r="D1287" s="19"/>
    </row>
    <row r="1288" spans="3:4" x14ac:dyDescent="0.2">
      <c r="C1288" s="19"/>
      <c r="D1288" s="19"/>
    </row>
    <row r="1289" spans="3:4" x14ac:dyDescent="0.2">
      <c r="C1289" s="19"/>
      <c r="D1289" s="19"/>
    </row>
    <row r="1290" spans="3:4" x14ac:dyDescent="0.2">
      <c r="C1290" s="19"/>
      <c r="D1290" s="19"/>
    </row>
    <row r="1291" spans="3:4" x14ac:dyDescent="0.2">
      <c r="C1291" s="19"/>
      <c r="D1291" s="19"/>
    </row>
    <row r="1292" spans="3:4" x14ac:dyDescent="0.2">
      <c r="C1292" s="19"/>
      <c r="D1292" s="19"/>
    </row>
    <row r="1293" spans="3:4" x14ac:dyDescent="0.2">
      <c r="C1293" s="19"/>
      <c r="D1293" s="19"/>
    </row>
    <row r="1294" spans="3:4" x14ac:dyDescent="0.2">
      <c r="C1294" s="19"/>
      <c r="D1294" s="19"/>
    </row>
    <row r="1295" spans="3:4" x14ac:dyDescent="0.2">
      <c r="C1295" s="19"/>
      <c r="D1295" s="19"/>
    </row>
    <row r="1296" spans="3:4" x14ac:dyDescent="0.2">
      <c r="C1296" s="19"/>
      <c r="D1296" s="19"/>
    </row>
    <row r="1297" spans="3:4" x14ac:dyDescent="0.2">
      <c r="C1297" s="19"/>
      <c r="D1297" s="19"/>
    </row>
    <row r="1298" spans="3:4" x14ac:dyDescent="0.2">
      <c r="C1298" s="19"/>
      <c r="D1298" s="19"/>
    </row>
    <row r="1299" spans="3:4" x14ac:dyDescent="0.2">
      <c r="C1299" s="19"/>
      <c r="D1299" s="19"/>
    </row>
    <row r="1300" spans="3:4" x14ac:dyDescent="0.2">
      <c r="C1300" s="19"/>
      <c r="D1300" s="19"/>
    </row>
    <row r="1301" spans="3:4" x14ac:dyDescent="0.2">
      <c r="C1301" s="19"/>
      <c r="D1301" s="19"/>
    </row>
    <row r="1302" spans="3:4" x14ac:dyDescent="0.2">
      <c r="C1302" s="19"/>
      <c r="D1302" s="19"/>
    </row>
    <row r="1303" spans="3:4" x14ac:dyDescent="0.2">
      <c r="C1303" s="19"/>
      <c r="D1303" s="19"/>
    </row>
    <row r="1304" spans="3:4" x14ac:dyDescent="0.2">
      <c r="C1304" s="19"/>
      <c r="D1304" s="19"/>
    </row>
    <row r="1305" spans="3:4" x14ac:dyDescent="0.2">
      <c r="C1305" s="19"/>
      <c r="D1305" s="19"/>
    </row>
    <row r="1306" spans="3:4" x14ac:dyDescent="0.2">
      <c r="C1306" s="19"/>
      <c r="D1306" s="19"/>
    </row>
    <row r="1307" spans="3:4" x14ac:dyDescent="0.2">
      <c r="C1307" s="19"/>
      <c r="D1307" s="19"/>
    </row>
    <row r="1308" spans="3:4" x14ac:dyDescent="0.2">
      <c r="C1308" s="19"/>
      <c r="D1308" s="19"/>
    </row>
    <row r="1309" spans="3:4" x14ac:dyDescent="0.2">
      <c r="C1309" s="19"/>
      <c r="D1309" s="19"/>
    </row>
    <row r="1310" spans="3:4" x14ac:dyDescent="0.2">
      <c r="C1310" s="19"/>
      <c r="D1310" s="19"/>
    </row>
    <row r="1311" spans="3:4" x14ac:dyDescent="0.2">
      <c r="C1311" s="19"/>
      <c r="D1311" s="19"/>
    </row>
    <row r="1312" spans="3:4" x14ac:dyDescent="0.2">
      <c r="C1312" s="19"/>
      <c r="D1312" s="19"/>
    </row>
    <row r="1313" spans="3:4" x14ac:dyDescent="0.2">
      <c r="C1313" s="19"/>
      <c r="D1313" s="19"/>
    </row>
    <row r="1314" spans="3:4" x14ac:dyDescent="0.2">
      <c r="C1314" s="19"/>
      <c r="D1314" s="19"/>
    </row>
    <row r="1315" spans="3:4" x14ac:dyDescent="0.2">
      <c r="C1315" s="19"/>
      <c r="D1315" s="19"/>
    </row>
    <row r="1316" spans="3:4" x14ac:dyDescent="0.2">
      <c r="C1316" s="19"/>
      <c r="D1316" s="19"/>
    </row>
    <row r="1317" spans="3:4" x14ac:dyDescent="0.2">
      <c r="C1317" s="19"/>
      <c r="D1317" s="19"/>
    </row>
    <row r="1318" spans="3:4" x14ac:dyDescent="0.2">
      <c r="C1318" s="19"/>
      <c r="D1318" s="19"/>
    </row>
    <row r="1319" spans="3:4" x14ac:dyDescent="0.2">
      <c r="C1319" s="19"/>
      <c r="D1319" s="19"/>
    </row>
    <row r="1320" spans="3:4" x14ac:dyDescent="0.2">
      <c r="C1320" s="19"/>
      <c r="D1320" s="19"/>
    </row>
    <row r="1321" spans="3:4" x14ac:dyDescent="0.2">
      <c r="C1321" s="19"/>
      <c r="D1321" s="19"/>
    </row>
    <row r="1322" spans="3:4" x14ac:dyDescent="0.2">
      <c r="C1322" s="19"/>
      <c r="D1322" s="19"/>
    </row>
    <row r="1323" spans="3:4" x14ac:dyDescent="0.2">
      <c r="C1323" s="19"/>
      <c r="D1323" s="19"/>
    </row>
    <row r="1324" spans="3:4" x14ac:dyDescent="0.2">
      <c r="C1324" s="19"/>
      <c r="D1324" s="19"/>
    </row>
    <row r="1325" spans="3:4" x14ac:dyDescent="0.2">
      <c r="C1325" s="19"/>
      <c r="D1325" s="19"/>
    </row>
    <row r="1326" spans="3:4" x14ac:dyDescent="0.2">
      <c r="C1326" s="19"/>
      <c r="D1326" s="19"/>
    </row>
    <row r="1327" spans="3:4" x14ac:dyDescent="0.2">
      <c r="C1327" s="19"/>
      <c r="D1327" s="19"/>
    </row>
    <row r="1328" spans="3:4" x14ac:dyDescent="0.2">
      <c r="C1328" s="19"/>
      <c r="D1328" s="19"/>
    </row>
    <row r="1329" spans="3:4" x14ac:dyDescent="0.2">
      <c r="C1329" s="19"/>
      <c r="D1329" s="19"/>
    </row>
    <row r="1330" spans="3:4" x14ac:dyDescent="0.2">
      <c r="C1330" s="19"/>
      <c r="D1330" s="19"/>
    </row>
    <row r="1331" spans="3:4" x14ac:dyDescent="0.2">
      <c r="C1331" s="19"/>
      <c r="D1331" s="19"/>
    </row>
    <row r="1332" spans="3:4" x14ac:dyDescent="0.2">
      <c r="C1332" s="19"/>
      <c r="D1332" s="19"/>
    </row>
    <row r="1333" spans="3:4" x14ac:dyDescent="0.2">
      <c r="C1333" s="19"/>
      <c r="D1333" s="19"/>
    </row>
    <row r="1334" spans="3:4" x14ac:dyDescent="0.2">
      <c r="C1334" s="19"/>
      <c r="D1334" s="19"/>
    </row>
    <row r="1335" spans="3:4" x14ac:dyDescent="0.2">
      <c r="C1335" s="19"/>
      <c r="D1335" s="19"/>
    </row>
    <row r="1336" spans="3:4" x14ac:dyDescent="0.2">
      <c r="C1336" s="19"/>
      <c r="D1336" s="19"/>
    </row>
    <row r="1337" spans="3:4" x14ac:dyDescent="0.2">
      <c r="C1337" s="19"/>
      <c r="D1337" s="19"/>
    </row>
    <row r="1338" spans="3:4" x14ac:dyDescent="0.2">
      <c r="C1338" s="19"/>
      <c r="D1338" s="19"/>
    </row>
    <row r="1339" spans="3:4" x14ac:dyDescent="0.2">
      <c r="C1339" s="19"/>
      <c r="D1339" s="19"/>
    </row>
    <row r="1340" spans="3:4" x14ac:dyDescent="0.2">
      <c r="C1340" s="19"/>
      <c r="D1340" s="19"/>
    </row>
    <row r="1341" spans="3:4" x14ac:dyDescent="0.2">
      <c r="C1341" s="19"/>
      <c r="D1341" s="19"/>
    </row>
    <row r="1342" spans="3:4" x14ac:dyDescent="0.2">
      <c r="C1342" s="19"/>
      <c r="D1342" s="19"/>
    </row>
    <row r="1343" spans="3:4" x14ac:dyDescent="0.2">
      <c r="C1343" s="19"/>
      <c r="D1343" s="19"/>
    </row>
    <row r="1344" spans="3:4" x14ac:dyDescent="0.2">
      <c r="C1344" s="19"/>
      <c r="D1344" s="19"/>
    </row>
    <row r="1345" spans="3:4" x14ac:dyDescent="0.2">
      <c r="C1345" s="19"/>
      <c r="D1345" s="19"/>
    </row>
    <row r="1346" spans="3:4" x14ac:dyDescent="0.2">
      <c r="C1346" s="19"/>
      <c r="D1346" s="19"/>
    </row>
    <row r="1347" spans="3:4" x14ac:dyDescent="0.2">
      <c r="C1347" s="19"/>
      <c r="D1347" s="19"/>
    </row>
    <row r="1348" spans="3:4" x14ac:dyDescent="0.2">
      <c r="C1348" s="19"/>
      <c r="D1348" s="19"/>
    </row>
    <row r="1349" spans="3:4" x14ac:dyDescent="0.2">
      <c r="C1349" s="19"/>
      <c r="D1349" s="19"/>
    </row>
    <row r="1350" spans="3:4" x14ac:dyDescent="0.2">
      <c r="C1350" s="19"/>
      <c r="D1350" s="19"/>
    </row>
    <row r="1351" spans="3:4" x14ac:dyDescent="0.2">
      <c r="C1351" s="19"/>
      <c r="D1351" s="19"/>
    </row>
    <row r="1352" spans="3:4" x14ac:dyDescent="0.2">
      <c r="C1352" s="19"/>
      <c r="D1352" s="19"/>
    </row>
    <row r="1353" spans="3:4" x14ac:dyDescent="0.2">
      <c r="C1353" s="19"/>
      <c r="D1353" s="19"/>
    </row>
    <row r="1354" spans="3:4" x14ac:dyDescent="0.2">
      <c r="C1354" s="19"/>
      <c r="D1354" s="19"/>
    </row>
    <row r="1355" spans="3:4" x14ac:dyDescent="0.2">
      <c r="C1355" s="19"/>
      <c r="D1355" s="19"/>
    </row>
    <row r="1356" spans="3:4" x14ac:dyDescent="0.2">
      <c r="C1356" s="19"/>
      <c r="D1356" s="19"/>
    </row>
    <row r="1357" spans="3:4" x14ac:dyDescent="0.2">
      <c r="C1357" s="19"/>
      <c r="D1357" s="19"/>
    </row>
    <row r="1358" spans="3:4" x14ac:dyDescent="0.2">
      <c r="C1358" s="19"/>
      <c r="D1358" s="19"/>
    </row>
    <row r="1359" spans="3:4" x14ac:dyDescent="0.2">
      <c r="C1359" s="19"/>
      <c r="D1359" s="19"/>
    </row>
    <row r="1360" spans="3:4" x14ac:dyDescent="0.2">
      <c r="C1360" s="19"/>
      <c r="D1360" s="19"/>
    </row>
    <row r="1361" spans="3:4" x14ac:dyDescent="0.2">
      <c r="C1361" s="19"/>
      <c r="D1361" s="19"/>
    </row>
    <row r="1362" spans="3:4" x14ac:dyDescent="0.2">
      <c r="C1362" s="19"/>
      <c r="D1362" s="19"/>
    </row>
    <row r="1363" spans="3:4" x14ac:dyDescent="0.2">
      <c r="C1363" s="19"/>
      <c r="D1363" s="19"/>
    </row>
    <row r="1364" spans="3:4" x14ac:dyDescent="0.2">
      <c r="C1364" s="19"/>
      <c r="D1364" s="19"/>
    </row>
    <row r="1365" spans="3:4" x14ac:dyDescent="0.2">
      <c r="C1365" s="19"/>
      <c r="D1365" s="19"/>
    </row>
    <row r="1366" spans="3:4" x14ac:dyDescent="0.2">
      <c r="C1366" s="19"/>
      <c r="D1366" s="19"/>
    </row>
    <row r="1367" spans="3:4" x14ac:dyDescent="0.2">
      <c r="C1367" s="19"/>
      <c r="D1367" s="19"/>
    </row>
    <row r="1368" spans="3:4" x14ac:dyDescent="0.2">
      <c r="C1368" s="19"/>
      <c r="D1368" s="19"/>
    </row>
    <row r="1369" spans="3:4" x14ac:dyDescent="0.2">
      <c r="C1369" s="19"/>
      <c r="D1369" s="19"/>
    </row>
    <row r="1370" spans="3:4" x14ac:dyDescent="0.2">
      <c r="C1370" s="19"/>
      <c r="D1370" s="19"/>
    </row>
    <row r="1371" spans="3:4" x14ac:dyDescent="0.2">
      <c r="C1371" s="19"/>
      <c r="D1371" s="19"/>
    </row>
    <row r="1372" spans="3:4" x14ac:dyDescent="0.2">
      <c r="C1372" s="19"/>
      <c r="D1372" s="19"/>
    </row>
    <row r="1373" spans="3:4" x14ac:dyDescent="0.2">
      <c r="C1373" s="19"/>
      <c r="D1373" s="19"/>
    </row>
    <row r="1374" spans="3:4" x14ac:dyDescent="0.2">
      <c r="C1374" s="19"/>
      <c r="D1374" s="19"/>
    </row>
    <row r="1375" spans="3:4" x14ac:dyDescent="0.2">
      <c r="C1375" s="19"/>
      <c r="D1375" s="19"/>
    </row>
    <row r="1376" spans="3:4" x14ac:dyDescent="0.2">
      <c r="C1376" s="19"/>
      <c r="D1376" s="19"/>
    </row>
    <row r="1377" spans="3:4" x14ac:dyDescent="0.2">
      <c r="C1377" s="19"/>
      <c r="D1377" s="19"/>
    </row>
    <row r="1378" spans="3:4" x14ac:dyDescent="0.2">
      <c r="C1378" s="19"/>
      <c r="D1378" s="19"/>
    </row>
    <row r="1379" spans="3:4" x14ac:dyDescent="0.2">
      <c r="C1379" s="19"/>
      <c r="D1379" s="19"/>
    </row>
    <row r="1380" spans="3:4" x14ac:dyDescent="0.2">
      <c r="C1380" s="19"/>
      <c r="D1380" s="19"/>
    </row>
    <row r="1381" spans="3:4" x14ac:dyDescent="0.2">
      <c r="C1381" s="19"/>
      <c r="D1381" s="19"/>
    </row>
    <row r="1382" spans="3:4" x14ac:dyDescent="0.2">
      <c r="C1382" s="19"/>
      <c r="D1382" s="19"/>
    </row>
    <row r="1383" spans="3:4" x14ac:dyDescent="0.2">
      <c r="C1383" s="19"/>
      <c r="D1383" s="19"/>
    </row>
    <row r="1384" spans="3:4" x14ac:dyDescent="0.2">
      <c r="C1384" s="19"/>
      <c r="D1384" s="19"/>
    </row>
    <row r="1385" spans="3:4" x14ac:dyDescent="0.2">
      <c r="C1385" s="19"/>
      <c r="D1385" s="19"/>
    </row>
    <row r="1386" spans="3:4" x14ac:dyDescent="0.2">
      <c r="C1386" s="19"/>
      <c r="D1386" s="19"/>
    </row>
    <row r="1387" spans="3:4" x14ac:dyDescent="0.2">
      <c r="C1387" s="19"/>
      <c r="D1387" s="19"/>
    </row>
    <row r="1388" spans="3:4" x14ac:dyDescent="0.2">
      <c r="C1388" s="19"/>
      <c r="D1388" s="19"/>
    </row>
    <row r="1389" spans="3:4" x14ac:dyDescent="0.2">
      <c r="C1389" s="19"/>
      <c r="D1389" s="19"/>
    </row>
    <row r="1390" spans="3:4" x14ac:dyDescent="0.2">
      <c r="C1390" s="19"/>
      <c r="D1390" s="19"/>
    </row>
    <row r="1391" spans="3:4" x14ac:dyDescent="0.2">
      <c r="C1391" s="19"/>
      <c r="D1391" s="19"/>
    </row>
    <row r="1392" spans="3:4" x14ac:dyDescent="0.2">
      <c r="C1392" s="19"/>
      <c r="D1392" s="19"/>
    </row>
    <row r="1393" spans="3:4" x14ac:dyDescent="0.2">
      <c r="C1393" s="19"/>
      <c r="D1393" s="19"/>
    </row>
    <row r="1394" spans="3:4" x14ac:dyDescent="0.2">
      <c r="C1394" s="19"/>
      <c r="D1394" s="19"/>
    </row>
    <row r="1395" spans="3:4" x14ac:dyDescent="0.2">
      <c r="C1395" s="19"/>
      <c r="D1395" s="19"/>
    </row>
    <row r="1396" spans="3:4" x14ac:dyDescent="0.2">
      <c r="C1396" s="19"/>
      <c r="D1396" s="19"/>
    </row>
    <row r="1397" spans="3:4" x14ac:dyDescent="0.2">
      <c r="C1397" s="19"/>
      <c r="D1397" s="19"/>
    </row>
    <row r="1398" spans="3:4" x14ac:dyDescent="0.2">
      <c r="C1398" s="19"/>
      <c r="D1398" s="19"/>
    </row>
    <row r="1399" spans="3:4" x14ac:dyDescent="0.2">
      <c r="C1399" s="19"/>
      <c r="D1399" s="19"/>
    </row>
    <row r="1400" spans="3:4" x14ac:dyDescent="0.2">
      <c r="C1400" s="19"/>
      <c r="D1400" s="19"/>
    </row>
    <row r="1401" spans="3:4" x14ac:dyDescent="0.2">
      <c r="C1401" s="19"/>
      <c r="D1401" s="19"/>
    </row>
    <row r="1402" spans="3:4" x14ac:dyDescent="0.2">
      <c r="C1402" s="19"/>
      <c r="D1402" s="19"/>
    </row>
    <row r="1403" spans="3:4" x14ac:dyDescent="0.2">
      <c r="C1403" s="19"/>
      <c r="D1403" s="19"/>
    </row>
    <row r="1404" spans="3:4" x14ac:dyDescent="0.2">
      <c r="C1404" s="19"/>
      <c r="D1404" s="19"/>
    </row>
    <row r="1405" spans="3:4" x14ac:dyDescent="0.2">
      <c r="C1405" s="19"/>
      <c r="D1405" s="19"/>
    </row>
    <row r="1406" spans="3:4" x14ac:dyDescent="0.2">
      <c r="C1406" s="19"/>
      <c r="D1406" s="19"/>
    </row>
    <row r="1407" spans="3:4" x14ac:dyDescent="0.2">
      <c r="C1407" s="19"/>
      <c r="D1407" s="19"/>
    </row>
    <row r="1408" spans="3:4" x14ac:dyDescent="0.2">
      <c r="C1408" s="19"/>
      <c r="D1408" s="19"/>
    </row>
    <row r="1409" spans="3:4" x14ac:dyDescent="0.2">
      <c r="C1409" s="19"/>
      <c r="D1409" s="19"/>
    </row>
    <row r="1410" spans="3:4" x14ac:dyDescent="0.2">
      <c r="C1410" s="19"/>
      <c r="D1410" s="19"/>
    </row>
    <row r="1411" spans="3:4" x14ac:dyDescent="0.2">
      <c r="C1411" s="19"/>
      <c r="D1411" s="19"/>
    </row>
    <row r="1412" spans="3:4" x14ac:dyDescent="0.2">
      <c r="C1412" s="19"/>
      <c r="D1412" s="19"/>
    </row>
    <row r="1413" spans="3:4" x14ac:dyDescent="0.2">
      <c r="C1413" s="19"/>
      <c r="D1413" s="19"/>
    </row>
    <row r="1414" spans="3:4" x14ac:dyDescent="0.2">
      <c r="C1414" s="19"/>
      <c r="D1414" s="19"/>
    </row>
    <row r="1415" spans="3:4" x14ac:dyDescent="0.2">
      <c r="C1415" s="19"/>
      <c r="D1415" s="19"/>
    </row>
    <row r="1416" spans="3:4" x14ac:dyDescent="0.2">
      <c r="C1416" s="19"/>
      <c r="D1416" s="19"/>
    </row>
    <row r="1417" spans="3:4" x14ac:dyDescent="0.2">
      <c r="C1417" s="19"/>
      <c r="D1417" s="19"/>
    </row>
    <row r="1418" spans="3:4" x14ac:dyDescent="0.2">
      <c r="C1418" s="19"/>
      <c r="D1418" s="19"/>
    </row>
    <row r="1419" spans="3:4" x14ac:dyDescent="0.2">
      <c r="C1419" s="19"/>
      <c r="D1419" s="19"/>
    </row>
    <row r="1420" spans="3:4" x14ac:dyDescent="0.2">
      <c r="C1420" s="19"/>
      <c r="D1420" s="19"/>
    </row>
    <row r="1421" spans="3:4" x14ac:dyDescent="0.2">
      <c r="C1421" s="19"/>
      <c r="D1421" s="19"/>
    </row>
    <row r="1422" spans="3:4" x14ac:dyDescent="0.2">
      <c r="C1422" s="19"/>
      <c r="D1422" s="19"/>
    </row>
    <row r="1423" spans="3:4" x14ac:dyDescent="0.2">
      <c r="C1423" s="19"/>
      <c r="D1423" s="19"/>
    </row>
    <row r="1424" spans="3:4" x14ac:dyDescent="0.2">
      <c r="C1424" s="19"/>
      <c r="D1424" s="19"/>
    </row>
    <row r="1425" spans="3:4" x14ac:dyDescent="0.2">
      <c r="C1425" s="19"/>
      <c r="D1425" s="19"/>
    </row>
    <row r="1426" spans="3:4" x14ac:dyDescent="0.2">
      <c r="C1426" s="19"/>
      <c r="D1426" s="19"/>
    </row>
    <row r="1427" spans="3:4" x14ac:dyDescent="0.2">
      <c r="C1427" s="19"/>
      <c r="D1427" s="19"/>
    </row>
    <row r="1428" spans="3:4" x14ac:dyDescent="0.2">
      <c r="C1428" s="19"/>
      <c r="D1428" s="19"/>
    </row>
    <row r="1429" spans="3:4" x14ac:dyDescent="0.2">
      <c r="C1429" s="19"/>
      <c r="D1429" s="19"/>
    </row>
    <row r="1430" spans="3:4" x14ac:dyDescent="0.2">
      <c r="C1430" s="19"/>
      <c r="D1430" s="19"/>
    </row>
    <row r="1431" spans="3:4" x14ac:dyDescent="0.2">
      <c r="C1431" s="19"/>
      <c r="D1431" s="19"/>
    </row>
    <row r="1432" spans="3:4" x14ac:dyDescent="0.2">
      <c r="C1432" s="19"/>
      <c r="D1432" s="19"/>
    </row>
    <row r="1433" spans="3:4" x14ac:dyDescent="0.2">
      <c r="C1433" s="19"/>
      <c r="D1433" s="19"/>
    </row>
    <row r="1434" spans="3:4" x14ac:dyDescent="0.2">
      <c r="C1434" s="19"/>
      <c r="D1434" s="19"/>
    </row>
    <row r="1435" spans="3:4" x14ac:dyDescent="0.2">
      <c r="C1435" s="19"/>
      <c r="D1435" s="19"/>
    </row>
    <row r="1436" spans="3:4" x14ac:dyDescent="0.2">
      <c r="C1436" s="19"/>
      <c r="D1436" s="19"/>
    </row>
    <row r="1437" spans="3:4" x14ac:dyDescent="0.2">
      <c r="C1437" s="19"/>
      <c r="D1437" s="19"/>
    </row>
    <row r="1438" spans="3:4" x14ac:dyDescent="0.2">
      <c r="C1438" s="19"/>
      <c r="D1438" s="19"/>
    </row>
    <row r="1439" spans="3:4" x14ac:dyDescent="0.2">
      <c r="C1439" s="19"/>
      <c r="D1439" s="19"/>
    </row>
    <row r="1440" spans="3:4" x14ac:dyDescent="0.2">
      <c r="C1440" s="19"/>
      <c r="D1440" s="19"/>
    </row>
    <row r="1441" spans="3:4" x14ac:dyDescent="0.2">
      <c r="C1441" s="19"/>
      <c r="D1441" s="19"/>
    </row>
    <row r="1442" spans="3:4" x14ac:dyDescent="0.2">
      <c r="C1442" s="19"/>
      <c r="D1442" s="19"/>
    </row>
    <row r="1443" spans="3:4" x14ac:dyDescent="0.2">
      <c r="C1443" s="19"/>
      <c r="D1443" s="19"/>
    </row>
    <row r="1444" spans="3:4" x14ac:dyDescent="0.2">
      <c r="C1444" s="19"/>
      <c r="D1444" s="19"/>
    </row>
    <row r="1445" spans="3:4" x14ac:dyDescent="0.2">
      <c r="C1445" s="19"/>
      <c r="D1445" s="19"/>
    </row>
    <row r="1446" spans="3:4" x14ac:dyDescent="0.2">
      <c r="C1446" s="19"/>
      <c r="D1446" s="19"/>
    </row>
    <row r="1447" spans="3:4" x14ac:dyDescent="0.2">
      <c r="C1447" s="19"/>
      <c r="D1447" s="19"/>
    </row>
    <row r="1448" spans="3:4" x14ac:dyDescent="0.2">
      <c r="C1448" s="19"/>
      <c r="D1448" s="19"/>
    </row>
    <row r="1449" spans="3:4" x14ac:dyDescent="0.2">
      <c r="C1449" s="19"/>
      <c r="D1449" s="19"/>
    </row>
    <row r="1450" spans="3:4" x14ac:dyDescent="0.2">
      <c r="C1450" s="19"/>
      <c r="D1450" s="19"/>
    </row>
    <row r="1451" spans="3:4" x14ac:dyDescent="0.2">
      <c r="C1451" s="19"/>
      <c r="D1451" s="19"/>
    </row>
    <row r="1452" spans="3:4" x14ac:dyDescent="0.2">
      <c r="C1452" s="19"/>
      <c r="D1452" s="19"/>
    </row>
    <row r="1453" spans="3:4" x14ac:dyDescent="0.2">
      <c r="C1453" s="19"/>
      <c r="D1453" s="19"/>
    </row>
    <row r="1454" spans="3:4" x14ac:dyDescent="0.2">
      <c r="C1454" s="19"/>
      <c r="D1454" s="19"/>
    </row>
    <row r="1455" spans="3:4" x14ac:dyDescent="0.2">
      <c r="C1455" s="19"/>
      <c r="D1455" s="19"/>
    </row>
    <row r="1456" spans="3:4" x14ac:dyDescent="0.2">
      <c r="C1456" s="19"/>
      <c r="D1456" s="19"/>
    </row>
    <row r="1457" spans="3:4" x14ac:dyDescent="0.2">
      <c r="C1457" s="19"/>
      <c r="D1457" s="19"/>
    </row>
    <row r="1458" spans="3:4" x14ac:dyDescent="0.2">
      <c r="C1458" s="19"/>
      <c r="D1458" s="19"/>
    </row>
    <row r="1459" spans="3:4" x14ac:dyDescent="0.2">
      <c r="C1459" s="19"/>
      <c r="D1459" s="19"/>
    </row>
    <row r="1460" spans="3:4" x14ac:dyDescent="0.2">
      <c r="C1460" s="19"/>
      <c r="D1460" s="19"/>
    </row>
    <row r="1461" spans="3:4" x14ac:dyDescent="0.2">
      <c r="C1461" s="19"/>
      <c r="D1461" s="19"/>
    </row>
    <row r="1462" spans="3:4" x14ac:dyDescent="0.2">
      <c r="C1462" s="19"/>
      <c r="D1462" s="19"/>
    </row>
    <row r="1463" spans="3:4" x14ac:dyDescent="0.2">
      <c r="C1463" s="19"/>
      <c r="D1463" s="19"/>
    </row>
    <row r="1464" spans="3:4" x14ac:dyDescent="0.2">
      <c r="C1464" s="19"/>
      <c r="D1464" s="19"/>
    </row>
    <row r="1465" spans="3:4" x14ac:dyDescent="0.2">
      <c r="C1465" s="19"/>
      <c r="D1465" s="19"/>
    </row>
    <row r="1466" spans="3:4" x14ac:dyDescent="0.2">
      <c r="C1466" s="19"/>
      <c r="D1466" s="19"/>
    </row>
    <row r="1467" spans="3:4" x14ac:dyDescent="0.2">
      <c r="C1467" s="19"/>
      <c r="D1467" s="19"/>
    </row>
    <row r="1468" spans="3:4" x14ac:dyDescent="0.2">
      <c r="C1468" s="19"/>
      <c r="D1468" s="19"/>
    </row>
    <row r="1469" spans="3:4" x14ac:dyDescent="0.2">
      <c r="C1469" s="19"/>
      <c r="D1469" s="19"/>
    </row>
    <row r="1470" spans="3:4" x14ac:dyDescent="0.2">
      <c r="C1470" s="19"/>
      <c r="D1470" s="19"/>
    </row>
    <row r="1471" spans="3:4" x14ac:dyDescent="0.2">
      <c r="C1471" s="19"/>
      <c r="D1471" s="19"/>
    </row>
    <row r="1472" spans="3:4" x14ac:dyDescent="0.2">
      <c r="C1472" s="19"/>
      <c r="D1472" s="19"/>
    </row>
    <row r="1473" spans="3:4" x14ac:dyDescent="0.2">
      <c r="C1473" s="19"/>
      <c r="D1473" s="19"/>
    </row>
    <row r="1474" spans="3:4" x14ac:dyDescent="0.2">
      <c r="C1474" s="19"/>
      <c r="D1474" s="19"/>
    </row>
    <row r="1475" spans="3:4" x14ac:dyDescent="0.2">
      <c r="C1475" s="19"/>
      <c r="D1475" s="19"/>
    </row>
    <row r="1476" spans="3:4" x14ac:dyDescent="0.2">
      <c r="C1476" s="19"/>
      <c r="D1476" s="19"/>
    </row>
    <row r="1477" spans="3:4" x14ac:dyDescent="0.2">
      <c r="C1477" s="19"/>
      <c r="D1477" s="19"/>
    </row>
    <row r="1478" spans="3:4" x14ac:dyDescent="0.2">
      <c r="C1478" s="19"/>
      <c r="D1478" s="19"/>
    </row>
    <row r="1479" spans="3:4" x14ac:dyDescent="0.2">
      <c r="C1479" s="19"/>
      <c r="D1479" s="19"/>
    </row>
    <row r="1480" spans="3:4" x14ac:dyDescent="0.2">
      <c r="C1480" s="19"/>
      <c r="D1480" s="19"/>
    </row>
    <row r="1481" spans="3:4" x14ac:dyDescent="0.2">
      <c r="C1481" s="19"/>
      <c r="D1481" s="19"/>
    </row>
    <row r="1482" spans="3:4" x14ac:dyDescent="0.2">
      <c r="C1482" s="19"/>
      <c r="D1482" s="19"/>
    </row>
    <row r="1483" spans="3:4" x14ac:dyDescent="0.2">
      <c r="C1483" s="19"/>
      <c r="D1483" s="19"/>
    </row>
    <row r="1484" spans="3:4" x14ac:dyDescent="0.2">
      <c r="C1484" s="19"/>
      <c r="D1484" s="19"/>
    </row>
    <row r="1485" spans="3:4" x14ac:dyDescent="0.2">
      <c r="C1485" s="19"/>
      <c r="D1485" s="19"/>
    </row>
    <row r="1486" spans="3:4" x14ac:dyDescent="0.2">
      <c r="C1486" s="19"/>
      <c r="D1486" s="19"/>
    </row>
    <row r="1487" spans="3:4" x14ac:dyDescent="0.2">
      <c r="C1487" s="19"/>
      <c r="D1487" s="19"/>
    </row>
    <row r="1488" spans="3:4" x14ac:dyDescent="0.2">
      <c r="C1488" s="19"/>
      <c r="D1488" s="19"/>
    </row>
    <row r="1489" spans="3:4" x14ac:dyDescent="0.2">
      <c r="C1489" s="19"/>
      <c r="D1489" s="19"/>
    </row>
    <row r="1490" spans="3:4" x14ac:dyDescent="0.2">
      <c r="C1490" s="19"/>
      <c r="D1490" s="19"/>
    </row>
    <row r="1491" spans="3:4" x14ac:dyDescent="0.2">
      <c r="C1491" s="19"/>
      <c r="D1491" s="19"/>
    </row>
    <row r="1492" spans="3:4" x14ac:dyDescent="0.2">
      <c r="C1492" s="19"/>
      <c r="D1492" s="19"/>
    </row>
    <row r="1493" spans="3:4" x14ac:dyDescent="0.2">
      <c r="C1493" s="19"/>
      <c r="D1493" s="19"/>
    </row>
    <row r="1494" spans="3:4" x14ac:dyDescent="0.2">
      <c r="C1494" s="19"/>
      <c r="D1494" s="19"/>
    </row>
    <row r="1495" spans="3:4" x14ac:dyDescent="0.2">
      <c r="C1495" s="19"/>
      <c r="D1495" s="19"/>
    </row>
    <row r="1496" spans="3:4" x14ac:dyDescent="0.2">
      <c r="C1496" s="19"/>
      <c r="D1496" s="19"/>
    </row>
    <row r="1497" spans="3:4" x14ac:dyDescent="0.2">
      <c r="C1497" s="19"/>
      <c r="D1497" s="19"/>
    </row>
    <row r="1498" spans="3:4" x14ac:dyDescent="0.2">
      <c r="C1498" s="19"/>
      <c r="D1498" s="19"/>
    </row>
    <row r="1499" spans="3:4" x14ac:dyDescent="0.2">
      <c r="C1499" s="19"/>
      <c r="D1499" s="19"/>
    </row>
    <row r="1500" spans="3:4" x14ac:dyDescent="0.2">
      <c r="C1500" s="19"/>
      <c r="D1500" s="19"/>
    </row>
    <row r="1501" spans="3:4" x14ac:dyDescent="0.2">
      <c r="C1501" s="19"/>
      <c r="D1501" s="19"/>
    </row>
    <row r="1502" spans="3:4" x14ac:dyDescent="0.2">
      <c r="C1502" s="19"/>
      <c r="D1502" s="19"/>
    </row>
    <row r="1503" spans="3:4" x14ac:dyDescent="0.2">
      <c r="C1503" s="19"/>
      <c r="D1503" s="19"/>
    </row>
    <row r="1504" spans="3:4" x14ac:dyDescent="0.2">
      <c r="C1504" s="19"/>
      <c r="D1504" s="19"/>
    </row>
    <row r="1505" spans="3:4" x14ac:dyDescent="0.2">
      <c r="C1505" s="19"/>
      <c r="D1505" s="19"/>
    </row>
    <row r="1506" spans="3:4" x14ac:dyDescent="0.2">
      <c r="C1506" s="19"/>
      <c r="D1506" s="19"/>
    </row>
    <row r="1507" spans="3:4" x14ac:dyDescent="0.2">
      <c r="C1507" s="19"/>
      <c r="D1507" s="19"/>
    </row>
    <row r="1508" spans="3:4" x14ac:dyDescent="0.2">
      <c r="C1508" s="19"/>
      <c r="D1508" s="19"/>
    </row>
    <row r="1509" spans="3:4" x14ac:dyDescent="0.2">
      <c r="C1509" s="19"/>
      <c r="D1509" s="19"/>
    </row>
    <row r="1510" spans="3:4" x14ac:dyDescent="0.2">
      <c r="C1510" s="19"/>
      <c r="D1510" s="19"/>
    </row>
    <row r="1511" spans="3:4" x14ac:dyDescent="0.2">
      <c r="C1511" s="19"/>
      <c r="D1511" s="19"/>
    </row>
    <row r="1512" spans="3:4" x14ac:dyDescent="0.2">
      <c r="C1512" s="19"/>
      <c r="D1512" s="19"/>
    </row>
    <row r="1513" spans="3:4" x14ac:dyDescent="0.2">
      <c r="C1513" s="19"/>
      <c r="D1513" s="19"/>
    </row>
    <row r="1514" spans="3:4" x14ac:dyDescent="0.2">
      <c r="C1514" s="19"/>
      <c r="D1514" s="19"/>
    </row>
    <row r="1515" spans="3:4" x14ac:dyDescent="0.2">
      <c r="C1515" s="19"/>
      <c r="D1515" s="19"/>
    </row>
    <row r="1516" spans="3:4" x14ac:dyDescent="0.2">
      <c r="C1516" s="19"/>
      <c r="D1516" s="19"/>
    </row>
    <row r="1517" spans="3:4" x14ac:dyDescent="0.2">
      <c r="C1517" s="19"/>
      <c r="D1517" s="19"/>
    </row>
    <row r="1518" spans="3:4" x14ac:dyDescent="0.2">
      <c r="C1518" s="19"/>
      <c r="D1518" s="19"/>
    </row>
    <row r="1519" spans="3:4" x14ac:dyDescent="0.2">
      <c r="C1519" s="19"/>
      <c r="D1519" s="19"/>
    </row>
    <row r="1520" spans="3:4" x14ac:dyDescent="0.2">
      <c r="C1520" s="19"/>
      <c r="D1520" s="19"/>
    </row>
    <row r="1521" spans="3:4" x14ac:dyDescent="0.2">
      <c r="C1521" s="19"/>
      <c r="D1521" s="19"/>
    </row>
    <row r="1522" spans="3:4" x14ac:dyDescent="0.2">
      <c r="C1522" s="19"/>
      <c r="D1522" s="19"/>
    </row>
    <row r="1523" spans="3:4" x14ac:dyDescent="0.2">
      <c r="C1523" s="19"/>
      <c r="D1523" s="19"/>
    </row>
    <row r="1524" spans="3:4" x14ac:dyDescent="0.2">
      <c r="C1524" s="19"/>
      <c r="D1524" s="19"/>
    </row>
    <row r="1525" spans="3:4" x14ac:dyDescent="0.2">
      <c r="C1525" s="19"/>
      <c r="D1525" s="19"/>
    </row>
    <row r="1526" spans="3:4" x14ac:dyDescent="0.2">
      <c r="C1526" s="19"/>
      <c r="D1526" s="19"/>
    </row>
    <row r="1527" spans="3:4" x14ac:dyDescent="0.2">
      <c r="C1527" s="19"/>
      <c r="D1527" s="19"/>
    </row>
    <row r="1528" spans="3:4" x14ac:dyDescent="0.2">
      <c r="C1528" s="19"/>
      <c r="D1528" s="19"/>
    </row>
    <row r="1529" spans="3:4" x14ac:dyDescent="0.2">
      <c r="C1529" s="19"/>
      <c r="D1529" s="19"/>
    </row>
    <row r="1530" spans="3:4" x14ac:dyDescent="0.2">
      <c r="C1530" s="19"/>
      <c r="D1530" s="19"/>
    </row>
    <row r="1531" spans="3:4" x14ac:dyDescent="0.2">
      <c r="C1531" s="19"/>
      <c r="D1531" s="19"/>
    </row>
    <row r="1532" spans="3:4" x14ac:dyDescent="0.2">
      <c r="C1532" s="19"/>
      <c r="D1532" s="19"/>
    </row>
    <row r="1533" spans="3:4" x14ac:dyDescent="0.2">
      <c r="C1533" s="19"/>
      <c r="D1533" s="19"/>
    </row>
    <row r="1534" spans="3:4" x14ac:dyDescent="0.2">
      <c r="C1534" s="19"/>
      <c r="D1534" s="19"/>
    </row>
    <row r="1535" spans="3:4" x14ac:dyDescent="0.2">
      <c r="C1535" s="19"/>
      <c r="D1535" s="19"/>
    </row>
    <row r="1536" spans="3:4" x14ac:dyDescent="0.2">
      <c r="C1536" s="19"/>
      <c r="D1536" s="19"/>
    </row>
    <row r="1537" spans="3:4" x14ac:dyDescent="0.2">
      <c r="C1537" s="19"/>
      <c r="D1537" s="19"/>
    </row>
    <row r="1538" spans="3:4" x14ac:dyDescent="0.2">
      <c r="C1538" s="19"/>
      <c r="D1538" s="19"/>
    </row>
    <row r="1539" spans="3:4" x14ac:dyDescent="0.2">
      <c r="C1539" s="19"/>
      <c r="D1539" s="19"/>
    </row>
    <row r="1540" spans="3:4" x14ac:dyDescent="0.2">
      <c r="C1540" s="19"/>
      <c r="D1540" s="19"/>
    </row>
    <row r="1541" spans="3:4" x14ac:dyDescent="0.2">
      <c r="C1541" s="19"/>
      <c r="D1541" s="19"/>
    </row>
    <row r="1542" spans="3:4" x14ac:dyDescent="0.2">
      <c r="C1542" s="19"/>
      <c r="D1542" s="19"/>
    </row>
    <row r="1543" spans="3:4" x14ac:dyDescent="0.2">
      <c r="C1543" s="19"/>
      <c r="D1543" s="19"/>
    </row>
    <row r="1544" spans="3:4" x14ac:dyDescent="0.2">
      <c r="C1544" s="19"/>
      <c r="D1544" s="19"/>
    </row>
    <row r="1545" spans="3:4" x14ac:dyDescent="0.2">
      <c r="C1545" s="19"/>
      <c r="D1545" s="19"/>
    </row>
    <row r="1546" spans="3:4" x14ac:dyDescent="0.2">
      <c r="C1546" s="19"/>
      <c r="D1546" s="19"/>
    </row>
    <row r="1547" spans="3:4" x14ac:dyDescent="0.2">
      <c r="C1547" s="19"/>
      <c r="D1547" s="19"/>
    </row>
    <row r="1548" spans="3:4" x14ac:dyDescent="0.2">
      <c r="C1548" s="19"/>
      <c r="D1548" s="19"/>
    </row>
    <row r="1549" spans="3:4" x14ac:dyDescent="0.2">
      <c r="C1549" s="19"/>
      <c r="D1549" s="19"/>
    </row>
    <row r="1550" spans="3:4" x14ac:dyDescent="0.2">
      <c r="C1550" s="19"/>
      <c r="D1550" s="19"/>
    </row>
    <row r="1551" spans="3:4" x14ac:dyDescent="0.2">
      <c r="C1551" s="19"/>
      <c r="D1551" s="19"/>
    </row>
    <row r="1552" spans="3:4" x14ac:dyDescent="0.2">
      <c r="C1552" s="19"/>
      <c r="D1552" s="19"/>
    </row>
    <row r="1553" spans="3:4" x14ac:dyDescent="0.2">
      <c r="C1553" s="19"/>
      <c r="D1553" s="19"/>
    </row>
    <row r="1554" spans="3:4" x14ac:dyDescent="0.2">
      <c r="C1554" s="19"/>
      <c r="D1554" s="19"/>
    </row>
    <row r="1555" spans="3:4" x14ac:dyDescent="0.2">
      <c r="C1555" s="19"/>
      <c r="D1555" s="19"/>
    </row>
    <row r="1556" spans="3:4" x14ac:dyDescent="0.2">
      <c r="C1556" s="19"/>
      <c r="D1556" s="19"/>
    </row>
    <row r="1557" spans="3:4" x14ac:dyDescent="0.2">
      <c r="C1557" s="19"/>
      <c r="D1557" s="19"/>
    </row>
    <row r="1558" spans="3:4" x14ac:dyDescent="0.2">
      <c r="C1558" s="19"/>
      <c r="D1558" s="19"/>
    </row>
    <row r="1559" spans="3:4" x14ac:dyDescent="0.2">
      <c r="C1559" s="19"/>
      <c r="D1559" s="19"/>
    </row>
    <row r="1560" spans="3:4" x14ac:dyDescent="0.2">
      <c r="C1560" s="19"/>
      <c r="D1560" s="19"/>
    </row>
    <row r="1561" spans="3:4" x14ac:dyDescent="0.2">
      <c r="C1561" s="19"/>
      <c r="D1561" s="19"/>
    </row>
    <row r="1562" spans="3:4" x14ac:dyDescent="0.2">
      <c r="C1562" s="19"/>
      <c r="D1562" s="19"/>
    </row>
    <row r="1563" spans="3:4" x14ac:dyDescent="0.2">
      <c r="C1563" s="19"/>
      <c r="D1563" s="19"/>
    </row>
    <row r="1564" spans="3:4" x14ac:dyDescent="0.2">
      <c r="C1564" s="19"/>
      <c r="D1564" s="19"/>
    </row>
    <row r="1565" spans="3:4" x14ac:dyDescent="0.2">
      <c r="C1565" s="19"/>
      <c r="D1565" s="19"/>
    </row>
    <row r="1566" spans="3:4" x14ac:dyDescent="0.2">
      <c r="C1566" s="19"/>
      <c r="D1566" s="19"/>
    </row>
    <row r="1567" spans="3:4" x14ac:dyDescent="0.2">
      <c r="C1567" s="19"/>
      <c r="D1567" s="19"/>
    </row>
    <row r="1568" spans="3:4" x14ac:dyDescent="0.2">
      <c r="C1568" s="19"/>
      <c r="D1568" s="19"/>
    </row>
    <row r="1569" spans="3:4" x14ac:dyDescent="0.2">
      <c r="C1569" s="19"/>
      <c r="D1569" s="19"/>
    </row>
    <row r="1570" spans="3:4" x14ac:dyDescent="0.2">
      <c r="C1570" s="19"/>
      <c r="D1570" s="19"/>
    </row>
    <row r="1571" spans="3:4" x14ac:dyDescent="0.2">
      <c r="C1571" s="19"/>
      <c r="D1571" s="19"/>
    </row>
    <row r="1572" spans="3:4" x14ac:dyDescent="0.2">
      <c r="C1572" s="19"/>
      <c r="D1572" s="19"/>
    </row>
    <row r="1573" spans="3:4" x14ac:dyDescent="0.2">
      <c r="C1573" s="19"/>
      <c r="D1573" s="19"/>
    </row>
    <row r="1574" spans="3:4" x14ac:dyDescent="0.2">
      <c r="C1574" s="19"/>
      <c r="D1574" s="19"/>
    </row>
    <row r="1575" spans="3:4" x14ac:dyDescent="0.2">
      <c r="C1575" s="19"/>
      <c r="D1575" s="19"/>
    </row>
    <row r="1576" spans="3:4" x14ac:dyDescent="0.2">
      <c r="C1576" s="19"/>
      <c r="D1576" s="19"/>
    </row>
    <row r="1577" spans="3:4" x14ac:dyDescent="0.2">
      <c r="C1577" s="19"/>
      <c r="D1577" s="19"/>
    </row>
    <row r="1578" spans="3:4" x14ac:dyDescent="0.2">
      <c r="C1578" s="19"/>
      <c r="D1578" s="19"/>
    </row>
    <row r="1579" spans="3:4" x14ac:dyDescent="0.2">
      <c r="C1579" s="19"/>
      <c r="D1579" s="19"/>
    </row>
    <row r="1580" spans="3:4" x14ac:dyDescent="0.2">
      <c r="C1580" s="19"/>
      <c r="D1580" s="19"/>
    </row>
    <row r="1581" spans="3:4" x14ac:dyDescent="0.2">
      <c r="C1581" s="19"/>
      <c r="D1581" s="19"/>
    </row>
    <row r="1582" spans="3:4" x14ac:dyDescent="0.2">
      <c r="C1582" s="19"/>
      <c r="D1582" s="19"/>
    </row>
    <row r="1583" spans="3:4" x14ac:dyDescent="0.2">
      <c r="C1583" s="19"/>
      <c r="D1583" s="19"/>
    </row>
    <row r="1584" spans="3:4" x14ac:dyDescent="0.2">
      <c r="C1584" s="19"/>
      <c r="D1584" s="19"/>
    </row>
    <row r="1585" spans="3:4" x14ac:dyDescent="0.2">
      <c r="C1585" s="19"/>
      <c r="D1585" s="19"/>
    </row>
    <row r="1586" spans="3:4" x14ac:dyDescent="0.2">
      <c r="C1586" s="19"/>
      <c r="D1586" s="19"/>
    </row>
    <row r="1587" spans="3:4" x14ac:dyDescent="0.2">
      <c r="C1587" s="19"/>
      <c r="D1587" s="19"/>
    </row>
    <row r="1588" spans="3:4" x14ac:dyDescent="0.2">
      <c r="C1588" s="19"/>
      <c r="D1588" s="19"/>
    </row>
    <row r="1589" spans="3:4" x14ac:dyDescent="0.2">
      <c r="C1589" s="19"/>
      <c r="D1589" s="19"/>
    </row>
    <row r="1590" spans="3:4" x14ac:dyDescent="0.2">
      <c r="C1590" s="19"/>
      <c r="D1590" s="19"/>
    </row>
    <row r="1591" spans="3:4" x14ac:dyDescent="0.2">
      <c r="C1591" s="19"/>
      <c r="D1591" s="19"/>
    </row>
    <row r="1592" spans="3:4" x14ac:dyDescent="0.2">
      <c r="C1592" s="19"/>
      <c r="D1592" s="19"/>
    </row>
    <row r="1593" spans="3:4" x14ac:dyDescent="0.2">
      <c r="C1593" s="19"/>
      <c r="D1593" s="19"/>
    </row>
    <row r="1594" spans="3:4" x14ac:dyDescent="0.2">
      <c r="C1594" s="19"/>
      <c r="D1594" s="19"/>
    </row>
    <row r="1595" spans="3:4" x14ac:dyDescent="0.2">
      <c r="C1595" s="19"/>
      <c r="D1595" s="19"/>
    </row>
    <row r="1596" spans="3:4" x14ac:dyDescent="0.2">
      <c r="C1596" s="19"/>
      <c r="D1596" s="19"/>
    </row>
    <row r="1597" spans="3:4" x14ac:dyDescent="0.2">
      <c r="C1597" s="19"/>
      <c r="D1597" s="19"/>
    </row>
    <row r="1598" spans="3:4" x14ac:dyDescent="0.2">
      <c r="C1598" s="19"/>
      <c r="D1598" s="19"/>
    </row>
    <row r="1599" spans="3:4" x14ac:dyDescent="0.2">
      <c r="C1599" s="19"/>
      <c r="D1599" s="19"/>
    </row>
    <row r="1600" spans="3:4" x14ac:dyDescent="0.2">
      <c r="C1600" s="19"/>
      <c r="D1600" s="19"/>
    </row>
    <row r="1601" spans="3:4" x14ac:dyDescent="0.2">
      <c r="C1601" s="19"/>
      <c r="D1601" s="19"/>
    </row>
    <row r="1602" spans="3:4" x14ac:dyDescent="0.2">
      <c r="C1602" s="19"/>
      <c r="D1602" s="19"/>
    </row>
    <row r="1603" spans="3:4" x14ac:dyDescent="0.2">
      <c r="C1603" s="19"/>
      <c r="D1603" s="19"/>
    </row>
    <row r="1604" spans="3:4" x14ac:dyDescent="0.2">
      <c r="C1604" s="19"/>
      <c r="D1604" s="19"/>
    </row>
    <row r="1605" spans="3:4" x14ac:dyDescent="0.2">
      <c r="C1605" s="19"/>
      <c r="D1605" s="19"/>
    </row>
    <row r="1606" spans="3:4" x14ac:dyDescent="0.2">
      <c r="C1606" s="19"/>
      <c r="D1606" s="19"/>
    </row>
    <row r="1607" spans="3:4" x14ac:dyDescent="0.2">
      <c r="C1607" s="19"/>
      <c r="D1607" s="19"/>
    </row>
    <row r="1608" spans="3:4" x14ac:dyDescent="0.2">
      <c r="C1608" s="19"/>
      <c r="D1608" s="19"/>
    </row>
    <row r="1609" spans="3:4" x14ac:dyDescent="0.2">
      <c r="C1609" s="19"/>
      <c r="D1609" s="19"/>
    </row>
    <row r="1610" spans="3:4" x14ac:dyDescent="0.2">
      <c r="C1610" s="19"/>
      <c r="D1610" s="19"/>
    </row>
    <row r="1611" spans="3:4" x14ac:dyDescent="0.2">
      <c r="C1611" s="19"/>
      <c r="D1611" s="19"/>
    </row>
    <row r="1612" spans="3:4" x14ac:dyDescent="0.2">
      <c r="C1612" s="19"/>
      <c r="D1612" s="19"/>
    </row>
    <row r="1613" spans="3:4" x14ac:dyDescent="0.2">
      <c r="C1613" s="19"/>
      <c r="D1613" s="19"/>
    </row>
    <row r="1614" spans="3:4" x14ac:dyDescent="0.2">
      <c r="C1614" s="19"/>
      <c r="D1614" s="19"/>
    </row>
    <row r="1615" spans="3:4" x14ac:dyDescent="0.2">
      <c r="C1615" s="19"/>
      <c r="D1615" s="19"/>
    </row>
    <row r="1616" spans="3:4" x14ac:dyDescent="0.2">
      <c r="C1616" s="19"/>
      <c r="D1616" s="19"/>
    </row>
    <row r="1617" spans="3:4" x14ac:dyDescent="0.2">
      <c r="C1617" s="19"/>
      <c r="D1617" s="19"/>
    </row>
    <row r="1618" spans="3:4" x14ac:dyDescent="0.2">
      <c r="C1618" s="19"/>
      <c r="D1618" s="19"/>
    </row>
    <row r="1619" spans="3:4" x14ac:dyDescent="0.2">
      <c r="C1619" s="19"/>
      <c r="D1619" s="19"/>
    </row>
    <row r="1620" spans="3:4" x14ac:dyDescent="0.2">
      <c r="C1620" s="19"/>
      <c r="D1620" s="19"/>
    </row>
    <row r="1621" spans="3:4" x14ac:dyDescent="0.2">
      <c r="C1621" s="19"/>
      <c r="D1621" s="19"/>
    </row>
    <row r="1622" spans="3:4" x14ac:dyDescent="0.2">
      <c r="C1622" s="19"/>
      <c r="D1622" s="19"/>
    </row>
    <row r="1623" spans="3:4" x14ac:dyDescent="0.2">
      <c r="C1623" s="19"/>
      <c r="D1623" s="19"/>
    </row>
    <row r="1624" spans="3:4" x14ac:dyDescent="0.2">
      <c r="C1624" s="19"/>
      <c r="D1624" s="19"/>
    </row>
    <row r="1625" spans="3:4" x14ac:dyDescent="0.2">
      <c r="C1625" s="19"/>
      <c r="D1625" s="19"/>
    </row>
    <row r="1626" spans="3:4" x14ac:dyDescent="0.2">
      <c r="C1626" s="19"/>
      <c r="D1626" s="19"/>
    </row>
    <row r="1627" spans="3:4" x14ac:dyDescent="0.2">
      <c r="C1627" s="19"/>
      <c r="D1627" s="19"/>
    </row>
    <row r="1628" spans="3:4" x14ac:dyDescent="0.2">
      <c r="C1628" s="19"/>
      <c r="D1628" s="19"/>
    </row>
    <row r="1629" spans="3:4" x14ac:dyDescent="0.2">
      <c r="C1629" s="19"/>
      <c r="D1629" s="19"/>
    </row>
    <row r="1630" spans="3:4" x14ac:dyDescent="0.2">
      <c r="C1630" s="19"/>
      <c r="D1630" s="19"/>
    </row>
    <row r="1631" spans="3:4" x14ac:dyDescent="0.2">
      <c r="C1631" s="19"/>
      <c r="D1631" s="19"/>
    </row>
    <row r="1632" spans="3:4" x14ac:dyDescent="0.2">
      <c r="C1632" s="19"/>
      <c r="D1632" s="19"/>
    </row>
    <row r="1633" spans="3:4" x14ac:dyDescent="0.2">
      <c r="C1633" s="19"/>
      <c r="D1633" s="19"/>
    </row>
    <row r="1634" spans="3:4" x14ac:dyDescent="0.2">
      <c r="C1634" s="19"/>
      <c r="D1634" s="19"/>
    </row>
    <row r="1635" spans="3:4" x14ac:dyDescent="0.2">
      <c r="C1635" s="19"/>
      <c r="D1635" s="19"/>
    </row>
    <row r="1636" spans="3:4" x14ac:dyDescent="0.2">
      <c r="C1636" s="19"/>
      <c r="D1636" s="19"/>
    </row>
    <row r="1637" spans="3:4" x14ac:dyDescent="0.2">
      <c r="C1637" s="19"/>
      <c r="D1637" s="19"/>
    </row>
    <row r="1638" spans="3:4" x14ac:dyDescent="0.2">
      <c r="C1638" s="19"/>
      <c r="D1638" s="19"/>
    </row>
    <row r="1639" spans="3:4" x14ac:dyDescent="0.2">
      <c r="C1639" s="19"/>
      <c r="D1639" s="19"/>
    </row>
    <row r="1640" spans="3:4" x14ac:dyDescent="0.2">
      <c r="C1640" s="19"/>
      <c r="D1640" s="19"/>
    </row>
    <row r="1641" spans="3:4" x14ac:dyDescent="0.2">
      <c r="C1641" s="19"/>
      <c r="D1641" s="19"/>
    </row>
    <row r="1642" spans="3:4" x14ac:dyDescent="0.2">
      <c r="C1642" s="19"/>
      <c r="D1642" s="19"/>
    </row>
    <row r="1643" spans="3:4" x14ac:dyDescent="0.2">
      <c r="C1643" s="19"/>
      <c r="D1643" s="19"/>
    </row>
    <row r="1644" spans="3:4" x14ac:dyDescent="0.2">
      <c r="C1644" s="19"/>
      <c r="D1644" s="19"/>
    </row>
    <row r="1645" spans="3:4" x14ac:dyDescent="0.2">
      <c r="C1645" s="19"/>
      <c r="D1645" s="19"/>
    </row>
    <row r="1646" spans="3:4" x14ac:dyDescent="0.2">
      <c r="C1646" s="19"/>
      <c r="D1646" s="19"/>
    </row>
    <row r="1647" spans="3:4" x14ac:dyDescent="0.2">
      <c r="C1647" s="19"/>
      <c r="D1647" s="19"/>
    </row>
    <row r="1648" spans="3:4" x14ac:dyDescent="0.2">
      <c r="C1648" s="19"/>
      <c r="D1648" s="19"/>
    </row>
    <row r="1649" spans="3:4" x14ac:dyDescent="0.2">
      <c r="C1649" s="19"/>
      <c r="D1649" s="19"/>
    </row>
    <row r="1650" spans="3:4" x14ac:dyDescent="0.2">
      <c r="C1650" s="19"/>
      <c r="D1650" s="19"/>
    </row>
    <row r="1651" spans="3:4" x14ac:dyDescent="0.2">
      <c r="C1651" s="19"/>
      <c r="D1651" s="19"/>
    </row>
    <row r="1652" spans="3:4" x14ac:dyDescent="0.2">
      <c r="C1652" s="19"/>
      <c r="D1652" s="19"/>
    </row>
    <row r="1653" spans="3:4" x14ac:dyDescent="0.2">
      <c r="C1653" s="19"/>
      <c r="D1653" s="19"/>
    </row>
    <row r="1654" spans="3:4" x14ac:dyDescent="0.2">
      <c r="C1654" s="19"/>
      <c r="D1654" s="19"/>
    </row>
    <row r="1655" spans="3:4" x14ac:dyDescent="0.2">
      <c r="C1655" s="19"/>
      <c r="D1655" s="19"/>
    </row>
    <row r="1656" spans="3:4" x14ac:dyDescent="0.2">
      <c r="C1656" s="19"/>
      <c r="D1656" s="19"/>
    </row>
    <row r="1657" spans="3:4" x14ac:dyDescent="0.2">
      <c r="C1657" s="19"/>
      <c r="D1657" s="19"/>
    </row>
    <row r="1658" spans="3:4" x14ac:dyDescent="0.2">
      <c r="C1658" s="19"/>
      <c r="D1658" s="19"/>
    </row>
    <row r="1659" spans="3:4" x14ac:dyDescent="0.2">
      <c r="C1659" s="19"/>
      <c r="D1659" s="19"/>
    </row>
    <row r="1660" spans="3:4" x14ac:dyDescent="0.2">
      <c r="C1660" s="19"/>
      <c r="D1660" s="19"/>
    </row>
    <row r="1661" spans="3:4" x14ac:dyDescent="0.2">
      <c r="C1661" s="19"/>
      <c r="D1661" s="19"/>
    </row>
    <row r="1662" spans="3:4" x14ac:dyDescent="0.2">
      <c r="C1662" s="19"/>
      <c r="D1662" s="19"/>
    </row>
    <row r="1663" spans="3:4" x14ac:dyDescent="0.2">
      <c r="C1663" s="19"/>
      <c r="D1663" s="19"/>
    </row>
    <row r="1664" spans="3:4" x14ac:dyDescent="0.2">
      <c r="C1664" s="19"/>
      <c r="D1664" s="19"/>
    </row>
    <row r="1665" spans="3:4" x14ac:dyDescent="0.2">
      <c r="C1665" s="19"/>
      <c r="D1665" s="19"/>
    </row>
    <row r="1666" spans="3:4" x14ac:dyDescent="0.2">
      <c r="C1666" s="19"/>
      <c r="D1666" s="19"/>
    </row>
    <row r="1667" spans="3:4" x14ac:dyDescent="0.2">
      <c r="C1667" s="19"/>
      <c r="D1667" s="19"/>
    </row>
    <row r="1668" spans="3:4" x14ac:dyDescent="0.2">
      <c r="C1668" s="19"/>
      <c r="D1668" s="19"/>
    </row>
    <row r="1669" spans="3:4" x14ac:dyDescent="0.2">
      <c r="C1669" s="19"/>
      <c r="D1669" s="19"/>
    </row>
    <row r="1670" spans="3:4" x14ac:dyDescent="0.2">
      <c r="C1670" s="19"/>
      <c r="D1670" s="19"/>
    </row>
    <row r="1671" spans="3:4" x14ac:dyDescent="0.2">
      <c r="C1671" s="19"/>
      <c r="D1671" s="19"/>
    </row>
    <row r="1672" spans="3:4" x14ac:dyDescent="0.2">
      <c r="C1672" s="19"/>
      <c r="D1672" s="19"/>
    </row>
    <row r="1673" spans="3:4" x14ac:dyDescent="0.2">
      <c r="C1673" s="19"/>
      <c r="D1673" s="19"/>
    </row>
    <row r="1674" spans="3:4" x14ac:dyDescent="0.2">
      <c r="C1674" s="19"/>
      <c r="D1674" s="19"/>
    </row>
    <row r="1675" spans="3:4" x14ac:dyDescent="0.2">
      <c r="C1675" s="19"/>
      <c r="D1675" s="19"/>
    </row>
    <row r="1676" spans="3:4" x14ac:dyDescent="0.2">
      <c r="C1676" s="19"/>
      <c r="D1676" s="19"/>
    </row>
    <row r="1677" spans="3:4" x14ac:dyDescent="0.2">
      <c r="C1677" s="19"/>
      <c r="D1677" s="19"/>
    </row>
    <row r="1678" spans="3:4" x14ac:dyDescent="0.2">
      <c r="C1678" s="19"/>
      <c r="D1678" s="19"/>
    </row>
    <row r="1679" spans="3:4" x14ac:dyDescent="0.2">
      <c r="C1679" s="19"/>
      <c r="D1679" s="19"/>
    </row>
    <row r="1680" spans="3:4" x14ac:dyDescent="0.2">
      <c r="C1680" s="19"/>
      <c r="D1680" s="19"/>
    </row>
    <row r="1681" spans="3:4" x14ac:dyDescent="0.2">
      <c r="C1681" s="19"/>
      <c r="D1681" s="19"/>
    </row>
    <row r="1682" spans="3:4" x14ac:dyDescent="0.2">
      <c r="C1682" s="19"/>
      <c r="D1682" s="19"/>
    </row>
    <row r="1683" spans="3:4" x14ac:dyDescent="0.2">
      <c r="C1683" s="19"/>
      <c r="D1683" s="19"/>
    </row>
    <row r="1684" spans="3:4" x14ac:dyDescent="0.2">
      <c r="C1684" s="19"/>
      <c r="D1684" s="19"/>
    </row>
    <row r="1685" spans="3:4" x14ac:dyDescent="0.2">
      <c r="C1685" s="19"/>
      <c r="D1685" s="19"/>
    </row>
    <row r="1686" spans="3:4" x14ac:dyDescent="0.2">
      <c r="C1686" s="19"/>
      <c r="D1686" s="19"/>
    </row>
    <row r="1687" spans="3:4" x14ac:dyDescent="0.2">
      <c r="C1687" s="19"/>
      <c r="D1687" s="19"/>
    </row>
    <row r="1688" spans="3:4" x14ac:dyDescent="0.2">
      <c r="C1688" s="19"/>
      <c r="D1688" s="19"/>
    </row>
    <row r="1689" spans="3:4" x14ac:dyDescent="0.2">
      <c r="C1689" s="19"/>
      <c r="D1689" s="19"/>
    </row>
    <row r="1690" spans="3:4" x14ac:dyDescent="0.2">
      <c r="C1690" s="19"/>
      <c r="D1690" s="19"/>
    </row>
    <row r="1691" spans="3:4" x14ac:dyDescent="0.2">
      <c r="C1691" s="19"/>
      <c r="D1691" s="19"/>
    </row>
    <row r="1692" spans="3:4" x14ac:dyDescent="0.2">
      <c r="C1692" s="19"/>
      <c r="D1692" s="19"/>
    </row>
    <row r="1693" spans="3:4" x14ac:dyDescent="0.2">
      <c r="C1693" s="19"/>
      <c r="D1693" s="19"/>
    </row>
    <row r="1694" spans="3:4" x14ac:dyDescent="0.2">
      <c r="C1694" s="19"/>
      <c r="D1694" s="19"/>
    </row>
    <row r="1695" spans="3:4" x14ac:dyDescent="0.2">
      <c r="C1695" s="19"/>
      <c r="D1695" s="19"/>
    </row>
    <row r="1696" spans="3:4" x14ac:dyDescent="0.2">
      <c r="C1696" s="19"/>
      <c r="D1696" s="19"/>
    </row>
    <row r="1697" spans="3:4" x14ac:dyDescent="0.2">
      <c r="C1697" s="19"/>
      <c r="D1697" s="19"/>
    </row>
    <row r="1698" spans="3:4" x14ac:dyDescent="0.2">
      <c r="C1698" s="19"/>
      <c r="D1698" s="19"/>
    </row>
    <row r="1699" spans="3:4" x14ac:dyDescent="0.2">
      <c r="C1699" s="19"/>
      <c r="D1699" s="19"/>
    </row>
    <row r="1700" spans="3:4" x14ac:dyDescent="0.2">
      <c r="C1700" s="19"/>
      <c r="D1700" s="19"/>
    </row>
    <row r="1701" spans="3:4" x14ac:dyDescent="0.2">
      <c r="C1701" s="19"/>
      <c r="D1701" s="19"/>
    </row>
    <row r="1702" spans="3:4" x14ac:dyDescent="0.2">
      <c r="C1702" s="19"/>
      <c r="D1702" s="19"/>
    </row>
    <row r="1703" spans="3:4" x14ac:dyDescent="0.2">
      <c r="C1703" s="19"/>
      <c r="D1703" s="19"/>
    </row>
    <row r="1704" spans="3:4" x14ac:dyDescent="0.2">
      <c r="C1704" s="19"/>
      <c r="D1704" s="19"/>
    </row>
    <row r="1705" spans="3:4" x14ac:dyDescent="0.2">
      <c r="C1705" s="19"/>
      <c r="D1705" s="19"/>
    </row>
    <row r="1706" spans="3:4" x14ac:dyDescent="0.2">
      <c r="C1706" s="19"/>
      <c r="D1706" s="19"/>
    </row>
    <row r="1707" spans="3:4" x14ac:dyDescent="0.2">
      <c r="C1707" s="19"/>
      <c r="D1707" s="19"/>
    </row>
    <row r="1708" spans="3:4" x14ac:dyDescent="0.2">
      <c r="C1708" s="19"/>
      <c r="D1708" s="19"/>
    </row>
    <row r="1709" spans="3:4" x14ac:dyDescent="0.2">
      <c r="C1709" s="19"/>
      <c r="D1709" s="19"/>
    </row>
    <row r="1710" spans="3:4" x14ac:dyDescent="0.2">
      <c r="C1710" s="19"/>
      <c r="D1710" s="19"/>
    </row>
    <row r="1711" spans="3:4" x14ac:dyDescent="0.2">
      <c r="C1711" s="19"/>
      <c r="D1711" s="19"/>
    </row>
    <row r="1712" spans="3:4" x14ac:dyDescent="0.2">
      <c r="C1712" s="19"/>
      <c r="D1712" s="19"/>
    </row>
    <row r="1713" spans="3:4" x14ac:dyDescent="0.2">
      <c r="C1713" s="19"/>
      <c r="D1713" s="19"/>
    </row>
    <row r="1714" spans="3:4" x14ac:dyDescent="0.2">
      <c r="C1714" s="19"/>
      <c r="D1714" s="19"/>
    </row>
    <row r="1715" spans="3:4" x14ac:dyDescent="0.2">
      <c r="C1715" s="19"/>
      <c r="D1715" s="19"/>
    </row>
    <row r="1716" spans="3:4" x14ac:dyDescent="0.2">
      <c r="C1716" s="19"/>
      <c r="D1716" s="19"/>
    </row>
    <row r="1717" spans="3:4" x14ac:dyDescent="0.2">
      <c r="C1717" s="19"/>
      <c r="D1717" s="19"/>
    </row>
    <row r="1718" spans="3:4" x14ac:dyDescent="0.2">
      <c r="C1718" s="19"/>
      <c r="D1718" s="19"/>
    </row>
    <row r="1719" spans="3:4" x14ac:dyDescent="0.2">
      <c r="C1719" s="19"/>
      <c r="D1719" s="19"/>
    </row>
    <row r="1720" spans="3:4" x14ac:dyDescent="0.2">
      <c r="C1720" s="19"/>
      <c r="D1720" s="19"/>
    </row>
    <row r="1721" spans="3:4" x14ac:dyDescent="0.2">
      <c r="C1721" s="19"/>
      <c r="D1721" s="19"/>
    </row>
    <row r="1722" spans="3:4" x14ac:dyDescent="0.2">
      <c r="C1722" s="19"/>
      <c r="D1722" s="19"/>
    </row>
    <row r="1723" spans="3:4" x14ac:dyDescent="0.2">
      <c r="C1723" s="19"/>
      <c r="D1723" s="19"/>
    </row>
    <row r="1724" spans="3:4" x14ac:dyDescent="0.2">
      <c r="C1724" s="19"/>
      <c r="D1724" s="19"/>
    </row>
    <row r="1725" spans="3:4" x14ac:dyDescent="0.2">
      <c r="C1725" s="19"/>
      <c r="D1725" s="19"/>
    </row>
    <row r="1726" spans="3:4" x14ac:dyDescent="0.2">
      <c r="C1726" s="19"/>
      <c r="D1726" s="19"/>
    </row>
    <row r="1727" spans="3:4" x14ac:dyDescent="0.2">
      <c r="C1727" s="19"/>
      <c r="D1727" s="19"/>
    </row>
    <row r="1728" spans="3:4" x14ac:dyDescent="0.2">
      <c r="C1728" s="19"/>
      <c r="D1728" s="19"/>
    </row>
    <row r="1729" spans="3:4" x14ac:dyDescent="0.2">
      <c r="C1729" s="19"/>
      <c r="D1729" s="19"/>
    </row>
    <row r="1730" spans="3:4" x14ac:dyDescent="0.2">
      <c r="C1730" s="19"/>
      <c r="D1730" s="19"/>
    </row>
    <row r="1731" spans="3:4" x14ac:dyDescent="0.2">
      <c r="C1731" s="19"/>
      <c r="D1731" s="19"/>
    </row>
    <row r="1732" spans="3:4" x14ac:dyDescent="0.2">
      <c r="C1732" s="19"/>
      <c r="D1732" s="19"/>
    </row>
    <row r="1733" spans="3:4" x14ac:dyDescent="0.2">
      <c r="C1733" s="19"/>
      <c r="D1733" s="19"/>
    </row>
    <row r="1734" spans="3:4" x14ac:dyDescent="0.2">
      <c r="C1734" s="19"/>
      <c r="D1734" s="19"/>
    </row>
    <row r="1735" spans="3:4" x14ac:dyDescent="0.2">
      <c r="C1735" s="19"/>
      <c r="D1735" s="19"/>
    </row>
    <row r="1736" spans="3:4" x14ac:dyDescent="0.2">
      <c r="C1736" s="19"/>
      <c r="D1736" s="19"/>
    </row>
    <row r="1737" spans="3:4" x14ac:dyDescent="0.2">
      <c r="C1737" s="19"/>
      <c r="D1737" s="19"/>
    </row>
    <row r="1738" spans="3:4" x14ac:dyDescent="0.2">
      <c r="C1738" s="19"/>
      <c r="D1738" s="19"/>
    </row>
    <row r="1739" spans="3:4" x14ac:dyDescent="0.2">
      <c r="C1739" s="19"/>
      <c r="D1739" s="19"/>
    </row>
    <row r="1740" spans="3:4" x14ac:dyDescent="0.2">
      <c r="C1740" s="19"/>
      <c r="D1740" s="19"/>
    </row>
    <row r="1741" spans="3:4" x14ac:dyDescent="0.2">
      <c r="C1741" s="19"/>
      <c r="D1741" s="19"/>
    </row>
    <row r="1742" spans="3:4" x14ac:dyDescent="0.2">
      <c r="C1742" s="19"/>
      <c r="D1742" s="19"/>
    </row>
    <row r="1743" spans="3:4" x14ac:dyDescent="0.2">
      <c r="C1743" s="19"/>
      <c r="D1743" s="19"/>
    </row>
    <row r="1744" spans="3:4" x14ac:dyDescent="0.2">
      <c r="C1744" s="19"/>
      <c r="D1744" s="19"/>
    </row>
    <row r="1745" spans="3:4" x14ac:dyDescent="0.2">
      <c r="C1745" s="19"/>
      <c r="D1745" s="19"/>
    </row>
    <row r="1746" spans="3:4" x14ac:dyDescent="0.2">
      <c r="C1746" s="19"/>
      <c r="D1746" s="19"/>
    </row>
    <row r="1747" spans="3:4" x14ac:dyDescent="0.2">
      <c r="C1747" s="19"/>
      <c r="D1747" s="19"/>
    </row>
    <row r="1748" spans="3:4" x14ac:dyDescent="0.2">
      <c r="C1748" s="19"/>
      <c r="D1748" s="19"/>
    </row>
    <row r="1749" spans="3:4" x14ac:dyDescent="0.2">
      <c r="C1749" s="19"/>
      <c r="D1749" s="19"/>
    </row>
    <row r="1750" spans="3:4" x14ac:dyDescent="0.2">
      <c r="C1750" s="19"/>
      <c r="D1750" s="19"/>
    </row>
    <row r="1751" spans="3:4" x14ac:dyDescent="0.2">
      <c r="C1751" s="19"/>
      <c r="D1751" s="19"/>
    </row>
    <row r="1752" spans="3:4" x14ac:dyDescent="0.2">
      <c r="C1752" s="19"/>
      <c r="D1752" s="19"/>
    </row>
    <row r="1753" spans="3:4" x14ac:dyDescent="0.2">
      <c r="C1753" s="19"/>
      <c r="D1753" s="19"/>
    </row>
    <row r="1754" spans="3:4" x14ac:dyDescent="0.2">
      <c r="C1754" s="19"/>
      <c r="D1754" s="19"/>
    </row>
    <row r="1755" spans="3:4" x14ac:dyDescent="0.2">
      <c r="C1755" s="19"/>
      <c r="D1755" s="19"/>
    </row>
    <row r="1756" spans="3:4" x14ac:dyDescent="0.2">
      <c r="C1756" s="19"/>
      <c r="D1756" s="19"/>
    </row>
    <row r="1757" spans="3:4" x14ac:dyDescent="0.2">
      <c r="C1757" s="19"/>
      <c r="D1757" s="19"/>
    </row>
    <row r="1758" spans="3:4" x14ac:dyDescent="0.2">
      <c r="C1758" s="19"/>
      <c r="D1758" s="19"/>
    </row>
    <row r="1759" spans="3:4" x14ac:dyDescent="0.2">
      <c r="C1759" s="19"/>
      <c r="D1759" s="19"/>
    </row>
    <row r="1760" spans="3:4" x14ac:dyDescent="0.2">
      <c r="C1760" s="19"/>
      <c r="D1760" s="19"/>
    </row>
    <row r="1761" spans="3:4" x14ac:dyDescent="0.2">
      <c r="C1761" s="19"/>
      <c r="D1761" s="19"/>
    </row>
    <row r="1762" spans="3:4" x14ac:dyDescent="0.2">
      <c r="C1762" s="19"/>
      <c r="D1762" s="19"/>
    </row>
    <row r="1763" spans="3:4" x14ac:dyDescent="0.2">
      <c r="C1763" s="19"/>
      <c r="D1763" s="19"/>
    </row>
    <row r="1764" spans="3:4" x14ac:dyDescent="0.2">
      <c r="C1764" s="19"/>
      <c r="D1764" s="19"/>
    </row>
    <row r="1765" spans="3:4" x14ac:dyDescent="0.2">
      <c r="C1765" s="19"/>
      <c r="D1765" s="19"/>
    </row>
    <row r="1766" spans="3:4" x14ac:dyDescent="0.2">
      <c r="C1766" s="19"/>
      <c r="D1766" s="19"/>
    </row>
    <row r="1767" spans="3:4" x14ac:dyDescent="0.2">
      <c r="C1767" s="19"/>
      <c r="D1767" s="19"/>
    </row>
    <row r="1768" spans="3:4" x14ac:dyDescent="0.2">
      <c r="C1768" s="19"/>
      <c r="D1768" s="19"/>
    </row>
    <row r="1769" spans="3:4" x14ac:dyDescent="0.2">
      <c r="C1769" s="19"/>
      <c r="D1769" s="19"/>
    </row>
    <row r="1770" spans="3:4" x14ac:dyDescent="0.2">
      <c r="C1770" s="19"/>
      <c r="D1770" s="19"/>
    </row>
    <row r="1771" spans="3:4" x14ac:dyDescent="0.2">
      <c r="C1771" s="19"/>
      <c r="D1771" s="19"/>
    </row>
    <row r="1772" spans="3:4" x14ac:dyDescent="0.2">
      <c r="C1772" s="19"/>
      <c r="D1772" s="19"/>
    </row>
    <row r="1773" spans="3:4" x14ac:dyDescent="0.2">
      <c r="C1773" s="19"/>
      <c r="D1773" s="19"/>
    </row>
    <row r="1774" spans="3:4" x14ac:dyDescent="0.2">
      <c r="C1774" s="19"/>
      <c r="D1774" s="19"/>
    </row>
    <row r="1775" spans="3:4" x14ac:dyDescent="0.2">
      <c r="C1775" s="19"/>
      <c r="D1775" s="19"/>
    </row>
    <row r="1776" spans="3:4" x14ac:dyDescent="0.2">
      <c r="C1776" s="19"/>
      <c r="D1776" s="19"/>
    </row>
    <row r="1777" spans="3:4" x14ac:dyDescent="0.2">
      <c r="C1777" s="19"/>
      <c r="D1777" s="19"/>
    </row>
    <row r="1778" spans="3:4" x14ac:dyDescent="0.2">
      <c r="C1778" s="19"/>
      <c r="D1778" s="19"/>
    </row>
    <row r="1779" spans="3:4" x14ac:dyDescent="0.2">
      <c r="C1779" s="19"/>
      <c r="D1779" s="19"/>
    </row>
    <row r="1780" spans="3:4" x14ac:dyDescent="0.2">
      <c r="C1780" s="19"/>
      <c r="D1780" s="19"/>
    </row>
    <row r="1781" spans="3:4" x14ac:dyDescent="0.2">
      <c r="C1781" s="19"/>
      <c r="D1781" s="19"/>
    </row>
    <row r="1782" spans="3:4" x14ac:dyDescent="0.2">
      <c r="C1782" s="19"/>
      <c r="D1782" s="19"/>
    </row>
    <row r="1783" spans="3:4" x14ac:dyDescent="0.2">
      <c r="C1783" s="19"/>
      <c r="D1783" s="19"/>
    </row>
    <row r="1784" spans="3:4" x14ac:dyDescent="0.2">
      <c r="C1784" s="19"/>
      <c r="D1784" s="19"/>
    </row>
    <row r="1785" spans="3:4" x14ac:dyDescent="0.2">
      <c r="C1785" s="19"/>
      <c r="D1785" s="19"/>
    </row>
    <row r="1786" spans="3:4" x14ac:dyDescent="0.2">
      <c r="C1786" s="19"/>
      <c r="D1786" s="19"/>
    </row>
    <row r="1787" spans="3:4" x14ac:dyDescent="0.2">
      <c r="C1787" s="19"/>
      <c r="D1787" s="19"/>
    </row>
    <row r="1788" spans="3:4" x14ac:dyDescent="0.2">
      <c r="C1788" s="19"/>
      <c r="D1788" s="19"/>
    </row>
    <row r="1789" spans="3:4" x14ac:dyDescent="0.2">
      <c r="C1789" s="19"/>
      <c r="D1789" s="19"/>
    </row>
    <row r="1790" spans="3:4" x14ac:dyDescent="0.2">
      <c r="C1790" s="19"/>
      <c r="D1790" s="19"/>
    </row>
    <row r="1791" spans="3:4" x14ac:dyDescent="0.2">
      <c r="C1791" s="19"/>
      <c r="D1791" s="19"/>
    </row>
    <row r="1792" spans="3:4" x14ac:dyDescent="0.2">
      <c r="C1792" s="19"/>
      <c r="D1792" s="19"/>
    </row>
    <row r="1793" spans="3:4" x14ac:dyDescent="0.2">
      <c r="C1793" s="19"/>
      <c r="D1793" s="19"/>
    </row>
    <row r="1794" spans="3:4" x14ac:dyDescent="0.2">
      <c r="C1794" s="19"/>
      <c r="D1794" s="19"/>
    </row>
    <row r="1795" spans="3:4" x14ac:dyDescent="0.2">
      <c r="C1795" s="19"/>
      <c r="D1795" s="19"/>
    </row>
    <row r="1796" spans="3:4" x14ac:dyDescent="0.2">
      <c r="C1796" s="19"/>
      <c r="D1796" s="19"/>
    </row>
    <row r="1797" spans="3:4" x14ac:dyDescent="0.2">
      <c r="C1797" s="19"/>
      <c r="D1797" s="19"/>
    </row>
    <row r="1798" spans="3:4" x14ac:dyDescent="0.2">
      <c r="C1798" s="19"/>
      <c r="D1798" s="19"/>
    </row>
    <row r="1799" spans="3:4" x14ac:dyDescent="0.2">
      <c r="C1799" s="19"/>
      <c r="D1799" s="19"/>
    </row>
    <row r="1800" spans="3:4" x14ac:dyDescent="0.2">
      <c r="C1800" s="19"/>
      <c r="D1800" s="19"/>
    </row>
    <row r="1801" spans="3:4" x14ac:dyDescent="0.2">
      <c r="C1801" s="19"/>
      <c r="D1801" s="19"/>
    </row>
    <row r="1802" spans="3:4" x14ac:dyDescent="0.2">
      <c r="C1802" s="19"/>
      <c r="D1802" s="19"/>
    </row>
    <row r="1803" spans="3:4" x14ac:dyDescent="0.2">
      <c r="C1803" s="19"/>
      <c r="D1803" s="19"/>
    </row>
    <row r="1804" spans="3:4" x14ac:dyDescent="0.2">
      <c r="C1804" s="19"/>
      <c r="D1804" s="19"/>
    </row>
    <row r="1805" spans="3:4" x14ac:dyDescent="0.2">
      <c r="C1805" s="19"/>
      <c r="D1805" s="19"/>
    </row>
    <row r="1806" spans="3:4" x14ac:dyDescent="0.2">
      <c r="C1806" s="19"/>
      <c r="D1806" s="19"/>
    </row>
    <row r="1807" spans="3:4" x14ac:dyDescent="0.2">
      <c r="C1807" s="19"/>
      <c r="D1807" s="19"/>
    </row>
    <row r="1808" spans="3:4" x14ac:dyDescent="0.2">
      <c r="C1808" s="19"/>
      <c r="D1808" s="19"/>
    </row>
    <row r="1809" spans="3:4" x14ac:dyDescent="0.2">
      <c r="C1809" s="19"/>
      <c r="D1809" s="19"/>
    </row>
    <row r="1810" spans="3:4" x14ac:dyDescent="0.2">
      <c r="C1810" s="19"/>
      <c r="D1810" s="19"/>
    </row>
    <row r="1811" spans="3:4" x14ac:dyDescent="0.2">
      <c r="C1811" s="19"/>
      <c r="D1811" s="19"/>
    </row>
    <row r="1812" spans="3:4" x14ac:dyDescent="0.2">
      <c r="C1812" s="19"/>
      <c r="D1812" s="19"/>
    </row>
    <row r="1813" spans="3:4" x14ac:dyDescent="0.2">
      <c r="C1813" s="19"/>
      <c r="D1813" s="19"/>
    </row>
    <row r="1814" spans="3:4" x14ac:dyDescent="0.2">
      <c r="C1814" s="19"/>
      <c r="D1814" s="19"/>
    </row>
    <row r="1815" spans="3:4" x14ac:dyDescent="0.2">
      <c r="C1815" s="19"/>
      <c r="D1815" s="19"/>
    </row>
    <row r="1816" spans="3:4" x14ac:dyDescent="0.2">
      <c r="C1816" s="19"/>
      <c r="D1816" s="19"/>
    </row>
    <row r="1817" spans="3:4" x14ac:dyDescent="0.2">
      <c r="C1817" s="19"/>
      <c r="D1817" s="19"/>
    </row>
    <row r="1818" spans="3:4" x14ac:dyDescent="0.2">
      <c r="C1818" s="19"/>
      <c r="D1818" s="19"/>
    </row>
    <row r="1819" spans="3:4" x14ac:dyDescent="0.2">
      <c r="C1819" s="19"/>
      <c r="D1819" s="19"/>
    </row>
    <row r="1820" spans="3:4" x14ac:dyDescent="0.2">
      <c r="C1820" s="19"/>
      <c r="D1820" s="19"/>
    </row>
    <row r="1821" spans="3:4" x14ac:dyDescent="0.2">
      <c r="C1821" s="19"/>
      <c r="D1821" s="19"/>
    </row>
    <row r="1822" spans="3:4" x14ac:dyDescent="0.2">
      <c r="C1822" s="19"/>
      <c r="D1822" s="19"/>
    </row>
    <row r="1823" spans="3:4" x14ac:dyDescent="0.2">
      <c r="C1823" s="19"/>
      <c r="D1823" s="19"/>
    </row>
    <row r="1824" spans="3:4" x14ac:dyDescent="0.2">
      <c r="C1824" s="19"/>
      <c r="D1824" s="19"/>
    </row>
    <row r="1825" spans="3:4" x14ac:dyDescent="0.2">
      <c r="C1825" s="19"/>
      <c r="D1825" s="19"/>
    </row>
    <row r="1826" spans="3:4" x14ac:dyDescent="0.2">
      <c r="C1826" s="19"/>
      <c r="D1826" s="19"/>
    </row>
    <row r="1827" spans="3:4" x14ac:dyDescent="0.2">
      <c r="C1827" s="19"/>
      <c r="D1827" s="19"/>
    </row>
    <row r="1828" spans="3:4" x14ac:dyDescent="0.2">
      <c r="C1828" s="19"/>
      <c r="D1828" s="19"/>
    </row>
    <row r="1829" spans="3:4" x14ac:dyDescent="0.2">
      <c r="C1829" s="19"/>
      <c r="D1829" s="19"/>
    </row>
    <row r="1830" spans="3:4" x14ac:dyDescent="0.2">
      <c r="C1830" s="19"/>
      <c r="D1830" s="19"/>
    </row>
    <row r="1831" spans="3:4" x14ac:dyDescent="0.2">
      <c r="C1831" s="19"/>
      <c r="D1831" s="19"/>
    </row>
    <row r="1832" spans="3:4" x14ac:dyDescent="0.2">
      <c r="C1832" s="19"/>
      <c r="D1832" s="19"/>
    </row>
    <row r="1833" spans="3:4" x14ac:dyDescent="0.2">
      <c r="C1833" s="19"/>
      <c r="D1833" s="19"/>
    </row>
    <row r="1834" spans="3:4" x14ac:dyDescent="0.2">
      <c r="C1834" s="19"/>
      <c r="D1834" s="19"/>
    </row>
    <row r="1835" spans="3:4" x14ac:dyDescent="0.2">
      <c r="C1835" s="19"/>
      <c r="D1835" s="19"/>
    </row>
    <row r="1836" spans="3:4" x14ac:dyDescent="0.2">
      <c r="C1836" s="19"/>
      <c r="D1836" s="19"/>
    </row>
    <row r="1837" spans="3:4" x14ac:dyDescent="0.2">
      <c r="C1837" s="19"/>
      <c r="D1837" s="19"/>
    </row>
    <row r="1838" spans="3:4" x14ac:dyDescent="0.2">
      <c r="C1838" s="19"/>
      <c r="D1838" s="19"/>
    </row>
    <row r="1839" spans="3:4" x14ac:dyDescent="0.2">
      <c r="C1839" s="19"/>
      <c r="D1839" s="19"/>
    </row>
    <row r="1840" spans="3:4" x14ac:dyDescent="0.2">
      <c r="C1840" s="19"/>
      <c r="D1840" s="19"/>
    </row>
    <row r="1841" spans="3:4" x14ac:dyDescent="0.2">
      <c r="C1841" s="19"/>
      <c r="D1841" s="19"/>
    </row>
    <row r="1842" spans="3:4" x14ac:dyDescent="0.2">
      <c r="C1842" s="19"/>
      <c r="D1842" s="19"/>
    </row>
    <row r="1843" spans="3:4" x14ac:dyDescent="0.2">
      <c r="C1843" s="19"/>
      <c r="D1843" s="19"/>
    </row>
    <row r="1844" spans="3:4" x14ac:dyDescent="0.2">
      <c r="C1844" s="19"/>
      <c r="D1844" s="19"/>
    </row>
    <row r="1845" spans="3:4" x14ac:dyDescent="0.2">
      <c r="C1845" s="19"/>
      <c r="D1845" s="19"/>
    </row>
    <row r="1846" spans="3:4" x14ac:dyDescent="0.2">
      <c r="C1846" s="19"/>
      <c r="D1846" s="19"/>
    </row>
    <row r="1847" spans="3:4" x14ac:dyDescent="0.2">
      <c r="C1847" s="19"/>
      <c r="D1847" s="19"/>
    </row>
    <row r="1848" spans="3:4" x14ac:dyDescent="0.2">
      <c r="C1848" s="19"/>
      <c r="D1848" s="19"/>
    </row>
    <row r="1849" spans="3:4" x14ac:dyDescent="0.2">
      <c r="C1849" s="19"/>
      <c r="D1849" s="19"/>
    </row>
    <row r="1850" spans="3:4" x14ac:dyDescent="0.2">
      <c r="C1850" s="19"/>
      <c r="D1850" s="19"/>
    </row>
    <row r="1851" spans="3:4" x14ac:dyDescent="0.2">
      <c r="C1851" s="19"/>
      <c r="D1851" s="19"/>
    </row>
    <row r="1852" spans="3:4" x14ac:dyDescent="0.2">
      <c r="C1852" s="19"/>
      <c r="D1852" s="19"/>
    </row>
    <row r="1853" spans="3:4" x14ac:dyDescent="0.2">
      <c r="C1853" s="19"/>
      <c r="D1853" s="19"/>
    </row>
    <row r="1854" spans="3:4" x14ac:dyDescent="0.2">
      <c r="C1854" s="19"/>
      <c r="D1854" s="19"/>
    </row>
    <row r="1855" spans="3:4" x14ac:dyDescent="0.2">
      <c r="C1855" s="19"/>
      <c r="D1855" s="19"/>
    </row>
    <row r="1856" spans="3:4" x14ac:dyDescent="0.2">
      <c r="C1856" s="19"/>
      <c r="D1856" s="19"/>
    </row>
    <row r="1857" spans="3:4" x14ac:dyDescent="0.2">
      <c r="C1857" s="19"/>
      <c r="D1857" s="19"/>
    </row>
    <row r="1858" spans="3:4" x14ac:dyDescent="0.2">
      <c r="C1858" s="19"/>
      <c r="D1858" s="19"/>
    </row>
    <row r="1859" spans="3:4" x14ac:dyDescent="0.2">
      <c r="C1859" s="19"/>
      <c r="D1859" s="19"/>
    </row>
    <row r="1860" spans="3:4" x14ac:dyDescent="0.2">
      <c r="C1860" s="19"/>
      <c r="D1860" s="19"/>
    </row>
    <row r="1861" spans="3:4" x14ac:dyDescent="0.2">
      <c r="C1861" s="19"/>
      <c r="D1861" s="19"/>
    </row>
    <row r="1862" spans="3:4" x14ac:dyDescent="0.2">
      <c r="C1862" s="19"/>
      <c r="D1862" s="19"/>
    </row>
    <row r="1863" spans="3:4" x14ac:dyDescent="0.2">
      <c r="C1863" s="19"/>
      <c r="D1863" s="19"/>
    </row>
    <row r="1864" spans="3:4" x14ac:dyDescent="0.2">
      <c r="C1864" s="19"/>
      <c r="D1864" s="19"/>
    </row>
    <row r="1865" spans="3:4" x14ac:dyDescent="0.2">
      <c r="C1865" s="19"/>
      <c r="D1865" s="19"/>
    </row>
    <row r="1866" spans="3:4" x14ac:dyDescent="0.2">
      <c r="C1866" s="19"/>
      <c r="D1866" s="19"/>
    </row>
    <row r="1867" spans="3:4" x14ac:dyDescent="0.2">
      <c r="C1867" s="19"/>
      <c r="D1867" s="19"/>
    </row>
    <row r="1868" spans="3:4" x14ac:dyDescent="0.2">
      <c r="C1868" s="19"/>
      <c r="D1868" s="19"/>
    </row>
    <row r="1869" spans="3:4" x14ac:dyDescent="0.2">
      <c r="C1869" s="19"/>
      <c r="D1869" s="19"/>
    </row>
    <row r="1870" spans="3:4" x14ac:dyDescent="0.2">
      <c r="C1870" s="19"/>
      <c r="D1870" s="19"/>
    </row>
    <row r="1871" spans="3:4" x14ac:dyDescent="0.2">
      <c r="C1871" s="19"/>
      <c r="D1871" s="19"/>
    </row>
    <row r="1872" spans="3:4" x14ac:dyDescent="0.2">
      <c r="C1872" s="19"/>
      <c r="D1872" s="19"/>
    </row>
    <row r="1873" spans="3:4" x14ac:dyDescent="0.2">
      <c r="C1873" s="19"/>
      <c r="D1873" s="19"/>
    </row>
    <row r="1874" spans="3:4" x14ac:dyDescent="0.2">
      <c r="C1874" s="19"/>
      <c r="D1874" s="19"/>
    </row>
    <row r="1875" spans="3:4" x14ac:dyDescent="0.2">
      <c r="C1875" s="19"/>
      <c r="D1875" s="19"/>
    </row>
    <row r="1876" spans="3:4" x14ac:dyDescent="0.2">
      <c r="C1876" s="19"/>
      <c r="D1876" s="19"/>
    </row>
    <row r="1877" spans="3:4" x14ac:dyDescent="0.2">
      <c r="C1877" s="19"/>
      <c r="D1877" s="19"/>
    </row>
    <row r="1878" spans="3:4" x14ac:dyDescent="0.2">
      <c r="C1878" s="19"/>
      <c r="D1878" s="19"/>
    </row>
    <row r="1879" spans="3:4" x14ac:dyDescent="0.2">
      <c r="C1879" s="19"/>
      <c r="D1879" s="19"/>
    </row>
    <row r="1880" spans="3:4" x14ac:dyDescent="0.2">
      <c r="C1880" s="19"/>
      <c r="D1880" s="19"/>
    </row>
    <row r="1881" spans="3:4" x14ac:dyDescent="0.2">
      <c r="C1881" s="19"/>
      <c r="D1881" s="19"/>
    </row>
    <row r="1882" spans="3:4" x14ac:dyDescent="0.2">
      <c r="C1882" s="19"/>
      <c r="D1882" s="19"/>
    </row>
    <row r="1883" spans="3:4" x14ac:dyDescent="0.2">
      <c r="C1883" s="19"/>
      <c r="D1883" s="19"/>
    </row>
    <row r="1884" spans="3:4" x14ac:dyDescent="0.2">
      <c r="C1884" s="19"/>
      <c r="D1884" s="19"/>
    </row>
    <row r="1885" spans="3:4" x14ac:dyDescent="0.2">
      <c r="C1885" s="19"/>
      <c r="D1885" s="19"/>
    </row>
    <row r="1886" spans="3:4" x14ac:dyDescent="0.2">
      <c r="C1886" s="19"/>
      <c r="D1886" s="19"/>
    </row>
    <row r="1887" spans="3:4" x14ac:dyDescent="0.2">
      <c r="C1887" s="19"/>
      <c r="D1887" s="19"/>
    </row>
    <row r="1888" spans="3:4" x14ac:dyDescent="0.2">
      <c r="C1888" s="19"/>
      <c r="D1888" s="19"/>
    </row>
    <row r="1889" spans="3:4" x14ac:dyDescent="0.2">
      <c r="C1889" s="19"/>
      <c r="D1889" s="19"/>
    </row>
    <row r="1890" spans="3:4" x14ac:dyDescent="0.2">
      <c r="C1890" s="19"/>
      <c r="D1890" s="19"/>
    </row>
    <row r="1891" spans="3:4" x14ac:dyDescent="0.2">
      <c r="C1891" s="19"/>
      <c r="D1891" s="19"/>
    </row>
    <row r="1892" spans="3:4" x14ac:dyDescent="0.2">
      <c r="C1892" s="19"/>
      <c r="D1892" s="19"/>
    </row>
    <row r="1893" spans="3:4" x14ac:dyDescent="0.2">
      <c r="C1893" s="19"/>
      <c r="D1893" s="19"/>
    </row>
    <row r="1894" spans="3:4" x14ac:dyDescent="0.2">
      <c r="C1894" s="19"/>
      <c r="D1894" s="19"/>
    </row>
    <row r="1895" spans="3:4" x14ac:dyDescent="0.2">
      <c r="C1895" s="19"/>
      <c r="D1895" s="19"/>
    </row>
    <row r="1896" spans="3:4" x14ac:dyDescent="0.2">
      <c r="C1896" s="19"/>
      <c r="D1896" s="19"/>
    </row>
    <row r="1897" spans="3:4" x14ac:dyDescent="0.2">
      <c r="C1897" s="19"/>
      <c r="D1897" s="19"/>
    </row>
    <row r="1898" spans="3:4" x14ac:dyDescent="0.2">
      <c r="C1898" s="19"/>
      <c r="D1898" s="19"/>
    </row>
    <row r="1899" spans="3:4" x14ac:dyDescent="0.2">
      <c r="C1899" s="19"/>
      <c r="D1899" s="19"/>
    </row>
    <row r="1900" spans="3:4" x14ac:dyDescent="0.2">
      <c r="C1900" s="19"/>
      <c r="D1900" s="19"/>
    </row>
    <row r="1901" spans="3:4" x14ac:dyDescent="0.2">
      <c r="C1901" s="19"/>
      <c r="D1901" s="19"/>
    </row>
    <row r="1902" spans="3:4" x14ac:dyDescent="0.2">
      <c r="C1902" s="19"/>
      <c r="D1902" s="19"/>
    </row>
    <row r="1903" spans="3:4" x14ac:dyDescent="0.2">
      <c r="C1903" s="19"/>
      <c r="D1903" s="19"/>
    </row>
    <row r="1904" spans="3:4" x14ac:dyDescent="0.2">
      <c r="C1904" s="19"/>
      <c r="D1904" s="19"/>
    </row>
    <row r="1905" spans="3:4" x14ac:dyDescent="0.2">
      <c r="C1905" s="19"/>
      <c r="D1905" s="19"/>
    </row>
    <row r="1906" spans="3:4" x14ac:dyDescent="0.2">
      <c r="C1906" s="19"/>
      <c r="D1906" s="19"/>
    </row>
    <row r="1907" spans="3:4" x14ac:dyDescent="0.2">
      <c r="C1907" s="19"/>
      <c r="D1907" s="19"/>
    </row>
    <row r="1908" spans="3:4" x14ac:dyDescent="0.2">
      <c r="C1908" s="19"/>
      <c r="D1908" s="19"/>
    </row>
    <row r="1909" spans="3:4" x14ac:dyDescent="0.2">
      <c r="C1909" s="19"/>
      <c r="D1909" s="19"/>
    </row>
    <row r="1910" spans="3:4" x14ac:dyDescent="0.2">
      <c r="C1910" s="19"/>
      <c r="D1910" s="19"/>
    </row>
    <row r="1911" spans="3:4" x14ac:dyDescent="0.2">
      <c r="C1911" s="19"/>
      <c r="D1911" s="19"/>
    </row>
    <row r="1912" spans="3:4" x14ac:dyDescent="0.2">
      <c r="C1912" s="19"/>
      <c r="D1912" s="19"/>
    </row>
    <row r="1913" spans="3:4" x14ac:dyDescent="0.2">
      <c r="C1913" s="19"/>
      <c r="D1913" s="19"/>
    </row>
    <row r="1914" spans="3:4" x14ac:dyDescent="0.2">
      <c r="C1914" s="19"/>
      <c r="D1914" s="19"/>
    </row>
    <row r="1915" spans="3:4" x14ac:dyDescent="0.2">
      <c r="C1915" s="19"/>
      <c r="D1915" s="19"/>
    </row>
    <row r="1916" spans="3:4" x14ac:dyDescent="0.2">
      <c r="C1916" s="19"/>
      <c r="D1916" s="19"/>
    </row>
    <row r="1917" spans="3:4" x14ac:dyDescent="0.2">
      <c r="C1917" s="19"/>
      <c r="D1917" s="19"/>
    </row>
    <row r="1918" spans="3:4" x14ac:dyDescent="0.2">
      <c r="C1918" s="19"/>
      <c r="D1918" s="19"/>
    </row>
    <row r="1919" spans="3:4" x14ac:dyDescent="0.2">
      <c r="C1919" s="19"/>
      <c r="D1919" s="19"/>
    </row>
    <row r="1920" spans="3:4" x14ac:dyDescent="0.2">
      <c r="C1920" s="19"/>
      <c r="D1920" s="19"/>
    </row>
    <row r="1921" spans="3:4" x14ac:dyDescent="0.2">
      <c r="C1921" s="19"/>
      <c r="D1921" s="19"/>
    </row>
    <row r="1922" spans="3:4" x14ac:dyDescent="0.2">
      <c r="C1922" s="19"/>
      <c r="D1922" s="19"/>
    </row>
    <row r="1923" spans="3:4" x14ac:dyDescent="0.2">
      <c r="C1923" s="19"/>
      <c r="D1923" s="19"/>
    </row>
    <row r="1924" spans="3:4" x14ac:dyDescent="0.2">
      <c r="C1924" s="19"/>
      <c r="D1924" s="19"/>
    </row>
    <row r="1925" spans="3:4" x14ac:dyDescent="0.2">
      <c r="C1925" s="19"/>
      <c r="D1925" s="19"/>
    </row>
    <row r="1926" spans="3:4" x14ac:dyDescent="0.2">
      <c r="C1926" s="19"/>
      <c r="D1926" s="19"/>
    </row>
    <row r="1927" spans="3:4" x14ac:dyDescent="0.2">
      <c r="C1927" s="19"/>
      <c r="D1927" s="19"/>
    </row>
    <row r="1928" spans="3:4" x14ac:dyDescent="0.2">
      <c r="C1928" s="19"/>
      <c r="D1928" s="19"/>
    </row>
    <row r="1929" spans="3:4" x14ac:dyDescent="0.2">
      <c r="C1929" s="19"/>
      <c r="D1929" s="19"/>
    </row>
    <row r="1930" spans="3:4" x14ac:dyDescent="0.2">
      <c r="C1930" s="19"/>
      <c r="D1930" s="19"/>
    </row>
    <row r="1931" spans="3:4" x14ac:dyDescent="0.2">
      <c r="C1931" s="19"/>
      <c r="D1931" s="19"/>
    </row>
    <row r="1932" spans="3:4" x14ac:dyDescent="0.2">
      <c r="C1932" s="19"/>
      <c r="D1932" s="19"/>
    </row>
    <row r="1933" spans="3:4" x14ac:dyDescent="0.2">
      <c r="C1933" s="19"/>
      <c r="D1933" s="19"/>
    </row>
    <row r="1934" spans="3:4" x14ac:dyDescent="0.2">
      <c r="C1934" s="19"/>
      <c r="D1934" s="19"/>
    </row>
    <row r="1935" spans="3:4" x14ac:dyDescent="0.2">
      <c r="C1935" s="19"/>
      <c r="D1935" s="19"/>
    </row>
    <row r="1936" spans="3:4" x14ac:dyDescent="0.2">
      <c r="C1936" s="19"/>
      <c r="D1936" s="19"/>
    </row>
    <row r="1937" spans="3:4" x14ac:dyDescent="0.2">
      <c r="C1937" s="19"/>
      <c r="D1937" s="19"/>
    </row>
    <row r="1938" spans="3:4" x14ac:dyDescent="0.2">
      <c r="C1938" s="19"/>
      <c r="D1938" s="19"/>
    </row>
    <row r="1939" spans="3:4" x14ac:dyDescent="0.2">
      <c r="C1939" s="19"/>
      <c r="D1939" s="19"/>
    </row>
    <row r="1940" spans="3:4" x14ac:dyDescent="0.2">
      <c r="C1940" s="19"/>
      <c r="D1940" s="19"/>
    </row>
    <row r="1941" spans="3:4" x14ac:dyDescent="0.2">
      <c r="C1941" s="19"/>
      <c r="D1941" s="19"/>
    </row>
    <row r="1942" spans="3:4" x14ac:dyDescent="0.2">
      <c r="C1942" s="19"/>
      <c r="D1942" s="19"/>
    </row>
    <row r="1943" spans="3:4" x14ac:dyDescent="0.2">
      <c r="C1943" s="19"/>
      <c r="D1943" s="19"/>
    </row>
    <row r="1944" spans="3:4" x14ac:dyDescent="0.2">
      <c r="C1944" s="19"/>
      <c r="D1944" s="19"/>
    </row>
    <row r="1945" spans="3:4" x14ac:dyDescent="0.2">
      <c r="C1945" s="19"/>
      <c r="D1945" s="19"/>
    </row>
    <row r="1946" spans="3:4" x14ac:dyDescent="0.2">
      <c r="C1946" s="19"/>
      <c r="D1946" s="19"/>
    </row>
    <row r="1947" spans="3:4" x14ac:dyDescent="0.2">
      <c r="C1947" s="19"/>
      <c r="D1947" s="19"/>
    </row>
    <row r="1948" spans="3:4" x14ac:dyDescent="0.2">
      <c r="C1948" s="19"/>
      <c r="D1948" s="19"/>
    </row>
    <row r="1949" spans="3:4" x14ac:dyDescent="0.2">
      <c r="C1949" s="19"/>
      <c r="D1949" s="19"/>
    </row>
    <row r="1950" spans="3:4" x14ac:dyDescent="0.2">
      <c r="C1950" s="19"/>
      <c r="D1950" s="19"/>
    </row>
    <row r="1951" spans="3:4" x14ac:dyDescent="0.2">
      <c r="C1951" s="19"/>
      <c r="D1951" s="19"/>
    </row>
    <row r="1952" spans="3:4" x14ac:dyDescent="0.2">
      <c r="C1952" s="19"/>
      <c r="D1952" s="19"/>
    </row>
    <row r="1953" spans="3:4" x14ac:dyDescent="0.2">
      <c r="C1953" s="19"/>
      <c r="D1953" s="19"/>
    </row>
    <row r="1954" spans="3:4" x14ac:dyDescent="0.2">
      <c r="C1954" s="19"/>
      <c r="D1954" s="19"/>
    </row>
    <row r="1955" spans="3:4" x14ac:dyDescent="0.2">
      <c r="C1955" s="19"/>
      <c r="D1955" s="19"/>
    </row>
    <row r="1956" spans="3:4" x14ac:dyDescent="0.2">
      <c r="C1956" s="19"/>
      <c r="D1956" s="19"/>
    </row>
    <row r="1957" spans="3:4" x14ac:dyDescent="0.2">
      <c r="C1957" s="19"/>
      <c r="D1957" s="19"/>
    </row>
    <row r="1958" spans="3:4" x14ac:dyDescent="0.2">
      <c r="C1958" s="19"/>
      <c r="D1958" s="19"/>
    </row>
    <row r="1959" spans="3:4" x14ac:dyDescent="0.2">
      <c r="C1959" s="19"/>
      <c r="D1959" s="19"/>
    </row>
    <row r="1960" spans="3:4" x14ac:dyDescent="0.2">
      <c r="C1960" s="19"/>
      <c r="D1960" s="19"/>
    </row>
    <row r="1961" spans="3:4" x14ac:dyDescent="0.2">
      <c r="C1961" s="19"/>
      <c r="D1961" s="19"/>
    </row>
    <row r="1962" spans="3:4" x14ac:dyDescent="0.2">
      <c r="C1962" s="19"/>
      <c r="D1962" s="19"/>
    </row>
    <row r="1963" spans="3:4" x14ac:dyDescent="0.2">
      <c r="C1963" s="19"/>
      <c r="D1963" s="19"/>
    </row>
    <row r="1964" spans="3:4" x14ac:dyDescent="0.2">
      <c r="C1964" s="19"/>
      <c r="D1964" s="19"/>
    </row>
    <row r="1965" spans="3:4" x14ac:dyDescent="0.2">
      <c r="C1965" s="19"/>
      <c r="D1965" s="19"/>
    </row>
    <row r="1966" spans="3:4" x14ac:dyDescent="0.2">
      <c r="C1966" s="19"/>
      <c r="D1966" s="19"/>
    </row>
    <row r="1967" spans="3:4" x14ac:dyDescent="0.2">
      <c r="C1967" s="19"/>
      <c r="D1967" s="19"/>
    </row>
    <row r="1968" spans="3:4" x14ac:dyDescent="0.2">
      <c r="C1968" s="19"/>
      <c r="D1968" s="19"/>
    </row>
    <row r="1969" spans="3:4" x14ac:dyDescent="0.2">
      <c r="C1969" s="19"/>
      <c r="D1969" s="19"/>
    </row>
    <row r="1970" spans="3:4" x14ac:dyDescent="0.2">
      <c r="C1970" s="19"/>
      <c r="D1970" s="19"/>
    </row>
    <row r="1971" spans="3:4" x14ac:dyDescent="0.2">
      <c r="C1971" s="19"/>
      <c r="D1971" s="19"/>
    </row>
    <row r="1972" spans="3:4" x14ac:dyDescent="0.2">
      <c r="C1972" s="19"/>
      <c r="D1972" s="19"/>
    </row>
    <row r="1973" spans="3:4" x14ac:dyDescent="0.2">
      <c r="C1973" s="19"/>
      <c r="D1973" s="19"/>
    </row>
    <row r="1974" spans="3:4" x14ac:dyDescent="0.2">
      <c r="C1974" s="19"/>
      <c r="D1974" s="19"/>
    </row>
    <row r="1975" spans="3:4" x14ac:dyDescent="0.2">
      <c r="C1975" s="19"/>
      <c r="D1975" s="19"/>
    </row>
    <row r="1976" spans="3:4" x14ac:dyDescent="0.2">
      <c r="C1976" s="19"/>
      <c r="D1976" s="19"/>
    </row>
    <row r="1977" spans="3:4" x14ac:dyDescent="0.2">
      <c r="C1977" s="19"/>
      <c r="D1977" s="19"/>
    </row>
    <row r="1978" spans="3:4" x14ac:dyDescent="0.2">
      <c r="C1978" s="19"/>
      <c r="D1978" s="19"/>
    </row>
    <row r="1979" spans="3:4" x14ac:dyDescent="0.2">
      <c r="C1979" s="19"/>
      <c r="D1979" s="19"/>
    </row>
    <row r="1980" spans="3:4" x14ac:dyDescent="0.2">
      <c r="C1980" s="19"/>
      <c r="D1980" s="19"/>
    </row>
    <row r="1981" spans="3:4" x14ac:dyDescent="0.2">
      <c r="C1981" s="19"/>
      <c r="D1981" s="19"/>
    </row>
    <row r="1982" spans="3:4" x14ac:dyDescent="0.2">
      <c r="C1982" s="19"/>
      <c r="D1982" s="19"/>
    </row>
    <row r="1983" spans="3:4" x14ac:dyDescent="0.2">
      <c r="C1983" s="19"/>
      <c r="D1983" s="19"/>
    </row>
    <row r="1984" spans="3:4" x14ac:dyDescent="0.2">
      <c r="C1984" s="19"/>
      <c r="D1984" s="19"/>
    </row>
    <row r="1985" spans="3:4" x14ac:dyDescent="0.2">
      <c r="C1985" s="19"/>
      <c r="D1985" s="19"/>
    </row>
    <row r="1986" spans="3:4" x14ac:dyDescent="0.2">
      <c r="C1986" s="19"/>
      <c r="D1986" s="19"/>
    </row>
    <row r="1987" spans="3:4" x14ac:dyDescent="0.2">
      <c r="C1987" s="19"/>
      <c r="D1987" s="19"/>
    </row>
    <row r="1988" spans="3:4" x14ac:dyDescent="0.2">
      <c r="C1988" s="19"/>
      <c r="D1988" s="19"/>
    </row>
    <row r="1989" spans="3:4" x14ac:dyDescent="0.2">
      <c r="C1989" s="19"/>
      <c r="D1989" s="19"/>
    </row>
    <row r="1990" spans="3:4" x14ac:dyDescent="0.2">
      <c r="C1990" s="19"/>
      <c r="D1990" s="19"/>
    </row>
    <row r="1991" spans="3:4" x14ac:dyDescent="0.2">
      <c r="C1991" s="19"/>
      <c r="D1991" s="19"/>
    </row>
    <row r="1992" spans="3:4" x14ac:dyDescent="0.2">
      <c r="C1992" s="19"/>
      <c r="D1992" s="19"/>
    </row>
    <row r="1993" spans="3:4" x14ac:dyDescent="0.2">
      <c r="C1993" s="19"/>
      <c r="D1993" s="19"/>
    </row>
    <row r="1994" spans="3:4" x14ac:dyDescent="0.2">
      <c r="C1994" s="19"/>
      <c r="D1994" s="19"/>
    </row>
    <row r="1995" spans="3:4" x14ac:dyDescent="0.2">
      <c r="C1995" s="19"/>
      <c r="D1995" s="19"/>
    </row>
    <row r="1996" spans="3:4" x14ac:dyDescent="0.2">
      <c r="C1996" s="19"/>
      <c r="D1996" s="19"/>
    </row>
    <row r="1997" spans="3:4" x14ac:dyDescent="0.2">
      <c r="C1997" s="19"/>
      <c r="D1997" s="19"/>
    </row>
    <row r="1998" spans="3:4" x14ac:dyDescent="0.2">
      <c r="C1998" s="19"/>
      <c r="D1998" s="19"/>
    </row>
    <row r="1999" spans="3:4" x14ac:dyDescent="0.2">
      <c r="C1999" s="19"/>
      <c r="D1999" s="19"/>
    </row>
    <row r="2000" spans="3:4" x14ac:dyDescent="0.2">
      <c r="C2000" s="19"/>
      <c r="D2000" s="19"/>
    </row>
    <row r="2001" spans="3:4" x14ac:dyDescent="0.2">
      <c r="C2001" s="19"/>
      <c r="D2001" s="19"/>
    </row>
    <row r="2002" spans="3:4" x14ac:dyDescent="0.2">
      <c r="C2002" s="19"/>
      <c r="D2002" s="19"/>
    </row>
    <row r="2003" spans="3:4" x14ac:dyDescent="0.2">
      <c r="C2003" s="19"/>
      <c r="D2003" s="19"/>
    </row>
    <row r="2004" spans="3:4" x14ac:dyDescent="0.2">
      <c r="C2004" s="19"/>
      <c r="D2004" s="19"/>
    </row>
    <row r="2005" spans="3:4" x14ac:dyDescent="0.2">
      <c r="C2005" s="19"/>
      <c r="D2005" s="19"/>
    </row>
    <row r="2006" spans="3:4" x14ac:dyDescent="0.2">
      <c r="C2006" s="19"/>
      <c r="D2006" s="19"/>
    </row>
    <row r="2007" spans="3:4" x14ac:dyDescent="0.2">
      <c r="C2007" s="19"/>
      <c r="D2007" s="19"/>
    </row>
    <row r="2008" spans="3:4" x14ac:dyDescent="0.2">
      <c r="C2008" s="19"/>
      <c r="D2008" s="19"/>
    </row>
    <row r="2009" spans="3:4" x14ac:dyDescent="0.2">
      <c r="C2009" s="19"/>
      <c r="D2009" s="19"/>
    </row>
    <row r="2010" spans="3:4" x14ac:dyDescent="0.2">
      <c r="C2010" s="19"/>
      <c r="D2010" s="19"/>
    </row>
    <row r="2011" spans="3:4" x14ac:dyDescent="0.2">
      <c r="C2011" s="19"/>
      <c r="D2011" s="19"/>
    </row>
    <row r="2012" spans="3:4" x14ac:dyDescent="0.2">
      <c r="C2012" s="19"/>
      <c r="D2012" s="19"/>
    </row>
    <row r="2013" spans="3:4" x14ac:dyDescent="0.2">
      <c r="C2013" s="19"/>
      <c r="D2013" s="19"/>
    </row>
    <row r="2014" spans="3:4" x14ac:dyDescent="0.2">
      <c r="C2014" s="19"/>
      <c r="D2014" s="19"/>
    </row>
    <row r="2015" spans="3:4" x14ac:dyDescent="0.2">
      <c r="C2015" s="19"/>
      <c r="D2015" s="19"/>
    </row>
    <row r="2016" spans="3:4" x14ac:dyDescent="0.2">
      <c r="C2016" s="19"/>
      <c r="D2016" s="19"/>
    </row>
    <row r="2017" spans="3:4" x14ac:dyDescent="0.2">
      <c r="C2017" s="19"/>
      <c r="D2017" s="19"/>
    </row>
    <row r="2018" spans="3:4" x14ac:dyDescent="0.2">
      <c r="C2018" s="19"/>
      <c r="D2018" s="19"/>
    </row>
    <row r="2019" spans="3:4" x14ac:dyDescent="0.2">
      <c r="C2019" s="19"/>
      <c r="D2019" s="19"/>
    </row>
    <row r="2020" spans="3:4" x14ac:dyDescent="0.2">
      <c r="C2020" s="19"/>
      <c r="D2020" s="19"/>
    </row>
    <row r="2021" spans="3:4" x14ac:dyDescent="0.2">
      <c r="C2021" s="19"/>
      <c r="D2021" s="19"/>
    </row>
    <row r="2022" spans="3:4" x14ac:dyDescent="0.2">
      <c r="C2022" s="19"/>
      <c r="D2022" s="19"/>
    </row>
    <row r="2023" spans="3:4" x14ac:dyDescent="0.2">
      <c r="C2023" s="19"/>
      <c r="D2023" s="19"/>
    </row>
    <row r="2024" spans="3:4" x14ac:dyDescent="0.2">
      <c r="C2024" s="19"/>
      <c r="D2024" s="19"/>
    </row>
    <row r="2025" spans="3:4" x14ac:dyDescent="0.2">
      <c r="C2025" s="19"/>
      <c r="D2025" s="19"/>
    </row>
    <row r="2026" spans="3:4" x14ac:dyDescent="0.2">
      <c r="C2026" s="19"/>
      <c r="D2026" s="19"/>
    </row>
    <row r="2027" spans="3:4" x14ac:dyDescent="0.2">
      <c r="C2027" s="19"/>
      <c r="D2027" s="19"/>
    </row>
    <row r="2028" spans="3:4" x14ac:dyDescent="0.2">
      <c r="C2028" s="19"/>
      <c r="D2028" s="19"/>
    </row>
    <row r="2029" spans="3:4" x14ac:dyDescent="0.2">
      <c r="C2029" s="19"/>
      <c r="D2029" s="19"/>
    </row>
    <row r="2030" spans="3:4" x14ac:dyDescent="0.2">
      <c r="C2030" s="19"/>
      <c r="D2030" s="19"/>
    </row>
    <row r="2031" spans="3:4" x14ac:dyDescent="0.2">
      <c r="C2031" s="19"/>
      <c r="D2031" s="19"/>
    </row>
    <row r="2032" spans="3:4" x14ac:dyDescent="0.2">
      <c r="C2032" s="19"/>
      <c r="D2032" s="19"/>
    </row>
    <row r="2033" spans="3:4" x14ac:dyDescent="0.2">
      <c r="C2033" s="19"/>
      <c r="D2033" s="19"/>
    </row>
    <row r="2034" spans="3:4" x14ac:dyDescent="0.2">
      <c r="C2034" s="19"/>
      <c r="D2034" s="19"/>
    </row>
    <row r="2035" spans="3:4" x14ac:dyDescent="0.2">
      <c r="C2035" s="19"/>
      <c r="D2035" s="19"/>
    </row>
    <row r="2036" spans="3:4" x14ac:dyDescent="0.2">
      <c r="C2036" s="19"/>
      <c r="D2036" s="19"/>
    </row>
    <row r="2037" spans="3:4" x14ac:dyDescent="0.2">
      <c r="C2037" s="19"/>
      <c r="D2037" s="19"/>
    </row>
    <row r="2038" spans="3:4" x14ac:dyDescent="0.2">
      <c r="C2038" s="19"/>
      <c r="D2038" s="19"/>
    </row>
    <row r="2039" spans="3:4" x14ac:dyDescent="0.2">
      <c r="C2039" s="19"/>
      <c r="D2039" s="19"/>
    </row>
    <row r="2040" spans="3:4" x14ac:dyDescent="0.2">
      <c r="C2040" s="19"/>
      <c r="D2040" s="19"/>
    </row>
    <row r="2041" spans="3:4" x14ac:dyDescent="0.2">
      <c r="C2041" s="19"/>
      <c r="D2041" s="19"/>
    </row>
    <row r="2042" spans="3:4" x14ac:dyDescent="0.2">
      <c r="C2042" s="19"/>
      <c r="D2042" s="19"/>
    </row>
    <row r="2043" spans="3:4" x14ac:dyDescent="0.2">
      <c r="C2043" s="19"/>
      <c r="D2043" s="19"/>
    </row>
    <row r="2044" spans="3:4" x14ac:dyDescent="0.2">
      <c r="C2044" s="19"/>
      <c r="D2044" s="19"/>
    </row>
    <row r="2045" spans="3:4" x14ac:dyDescent="0.2">
      <c r="C2045" s="19"/>
      <c r="D2045" s="19"/>
    </row>
    <row r="2046" spans="3:4" x14ac:dyDescent="0.2">
      <c r="C2046" s="19"/>
      <c r="D2046" s="19"/>
    </row>
    <row r="2047" spans="3:4" x14ac:dyDescent="0.2">
      <c r="C2047" s="19"/>
      <c r="D2047" s="19"/>
    </row>
    <row r="2048" spans="3:4" x14ac:dyDescent="0.2">
      <c r="C2048" s="19"/>
      <c r="D2048" s="19"/>
    </row>
    <row r="2049" spans="3:4" x14ac:dyDescent="0.2">
      <c r="C2049" s="19"/>
      <c r="D2049" s="19"/>
    </row>
    <row r="2050" spans="3:4" x14ac:dyDescent="0.2">
      <c r="C2050" s="19"/>
      <c r="D2050" s="19"/>
    </row>
    <row r="2051" spans="3:4" x14ac:dyDescent="0.2">
      <c r="C2051" s="19"/>
      <c r="D2051" s="19"/>
    </row>
    <row r="2052" spans="3:4" x14ac:dyDescent="0.2">
      <c r="C2052" s="19"/>
      <c r="D2052" s="19"/>
    </row>
    <row r="2053" spans="3:4" x14ac:dyDescent="0.2">
      <c r="C2053" s="19"/>
      <c r="D2053" s="19"/>
    </row>
    <row r="2054" spans="3:4" x14ac:dyDescent="0.2">
      <c r="C2054" s="19"/>
      <c r="D2054" s="19"/>
    </row>
    <row r="2055" spans="3:4" x14ac:dyDescent="0.2">
      <c r="C2055" s="19"/>
      <c r="D2055" s="19"/>
    </row>
    <row r="2056" spans="3:4" x14ac:dyDescent="0.2">
      <c r="C2056" s="19"/>
      <c r="D2056" s="19"/>
    </row>
    <row r="2057" spans="3:4" x14ac:dyDescent="0.2">
      <c r="C2057" s="19"/>
      <c r="D2057" s="19"/>
    </row>
    <row r="2058" spans="3:4" x14ac:dyDescent="0.2">
      <c r="C2058" s="19"/>
      <c r="D2058" s="19"/>
    </row>
    <row r="2059" spans="3:4" x14ac:dyDescent="0.2">
      <c r="C2059" s="19"/>
      <c r="D2059" s="19"/>
    </row>
    <row r="2060" spans="3:4" x14ac:dyDescent="0.2">
      <c r="C2060" s="19"/>
      <c r="D2060" s="19"/>
    </row>
    <row r="2061" spans="3:4" x14ac:dyDescent="0.2">
      <c r="C2061" s="19"/>
      <c r="D2061" s="19"/>
    </row>
    <row r="2062" spans="3:4" x14ac:dyDescent="0.2">
      <c r="C2062" s="19"/>
      <c r="D2062" s="19"/>
    </row>
    <row r="2063" spans="3:4" x14ac:dyDescent="0.2">
      <c r="C2063" s="19"/>
      <c r="D2063" s="19"/>
    </row>
    <row r="2064" spans="3:4" x14ac:dyDescent="0.2">
      <c r="C2064" s="19"/>
      <c r="D2064" s="19"/>
    </row>
    <row r="2065" spans="3:4" x14ac:dyDescent="0.2">
      <c r="C2065" s="19"/>
      <c r="D2065" s="19"/>
    </row>
    <row r="2066" spans="3:4" x14ac:dyDescent="0.2">
      <c r="C2066" s="19"/>
      <c r="D2066" s="19"/>
    </row>
    <row r="2067" spans="3:4" x14ac:dyDescent="0.2">
      <c r="C2067" s="19"/>
      <c r="D2067" s="19"/>
    </row>
    <row r="2068" spans="3:4" x14ac:dyDescent="0.2">
      <c r="C2068" s="19"/>
      <c r="D2068" s="19"/>
    </row>
    <row r="2069" spans="3:4" x14ac:dyDescent="0.2">
      <c r="C2069" s="19"/>
      <c r="D2069" s="19"/>
    </row>
    <row r="2070" spans="3:4" x14ac:dyDescent="0.2">
      <c r="C2070" s="19"/>
      <c r="D2070" s="19"/>
    </row>
    <row r="2071" spans="3:4" x14ac:dyDescent="0.2">
      <c r="C2071" s="19"/>
      <c r="D2071" s="19"/>
    </row>
    <row r="2072" spans="3:4" x14ac:dyDescent="0.2">
      <c r="C2072" s="19"/>
      <c r="D2072" s="19"/>
    </row>
    <row r="2073" spans="3:4" x14ac:dyDescent="0.2">
      <c r="C2073" s="19"/>
      <c r="D2073" s="19"/>
    </row>
    <row r="2074" spans="3:4" x14ac:dyDescent="0.2">
      <c r="C2074" s="19"/>
      <c r="D2074" s="19"/>
    </row>
    <row r="2075" spans="3:4" x14ac:dyDescent="0.2">
      <c r="C2075" s="19"/>
      <c r="D2075" s="19"/>
    </row>
    <row r="2076" spans="3:4" x14ac:dyDescent="0.2">
      <c r="C2076" s="19"/>
      <c r="D2076" s="19"/>
    </row>
    <row r="2077" spans="3:4" x14ac:dyDescent="0.2">
      <c r="C2077" s="19"/>
      <c r="D2077" s="19"/>
    </row>
    <row r="2078" spans="3:4" x14ac:dyDescent="0.2">
      <c r="C2078" s="19"/>
      <c r="D2078" s="19"/>
    </row>
    <row r="2079" spans="3:4" x14ac:dyDescent="0.2">
      <c r="C2079" s="19"/>
      <c r="D2079" s="19"/>
    </row>
    <row r="2080" spans="3:4" x14ac:dyDescent="0.2">
      <c r="C2080" s="19"/>
      <c r="D2080" s="19"/>
    </row>
    <row r="2081" spans="3:4" x14ac:dyDescent="0.2">
      <c r="C2081" s="19"/>
      <c r="D2081" s="19"/>
    </row>
    <row r="2082" spans="3:4" x14ac:dyDescent="0.2">
      <c r="C2082" s="19"/>
      <c r="D2082" s="19"/>
    </row>
    <row r="2083" spans="3:4" x14ac:dyDescent="0.2">
      <c r="C2083" s="19"/>
      <c r="D2083" s="19"/>
    </row>
    <row r="2084" spans="3:4" x14ac:dyDescent="0.2">
      <c r="C2084" s="19"/>
      <c r="D2084" s="19"/>
    </row>
    <row r="2085" spans="3:4" x14ac:dyDescent="0.2">
      <c r="C2085" s="19"/>
      <c r="D2085" s="19"/>
    </row>
    <row r="2086" spans="3:4" x14ac:dyDescent="0.2">
      <c r="C2086" s="19"/>
      <c r="D2086" s="19"/>
    </row>
    <row r="2087" spans="3:4" x14ac:dyDescent="0.2">
      <c r="C2087" s="19"/>
      <c r="D2087" s="19"/>
    </row>
    <row r="2088" spans="3:4" x14ac:dyDescent="0.2">
      <c r="C2088" s="19"/>
      <c r="D2088" s="19"/>
    </row>
    <row r="2089" spans="3:4" x14ac:dyDescent="0.2">
      <c r="C2089" s="19"/>
      <c r="D2089" s="19"/>
    </row>
    <row r="2090" spans="3:4" x14ac:dyDescent="0.2">
      <c r="C2090" s="19"/>
      <c r="D2090" s="19"/>
    </row>
    <row r="2091" spans="3:4" x14ac:dyDescent="0.2">
      <c r="C2091" s="19"/>
      <c r="D2091" s="19"/>
    </row>
    <row r="2092" spans="3:4" x14ac:dyDescent="0.2">
      <c r="C2092" s="19"/>
      <c r="D2092" s="19"/>
    </row>
    <row r="2093" spans="3:4" x14ac:dyDescent="0.2">
      <c r="C2093" s="19"/>
      <c r="D2093" s="19"/>
    </row>
    <row r="2094" spans="3:4" x14ac:dyDescent="0.2">
      <c r="C2094" s="19"/>
      <c r="D2094" s="19"/>
    </row>
    <row r="2095" spans="3:4" x14ac:dyDescent="0.2">
      <c r="C2095" s="19"/>
      <c r="D2095" s="19"/>
    </row>
    <row r="2096" spans="3:4" x14ac:dyDescent="0.2">
      <c r="C2096" s="19"/>
      <c r="D2096" s="19"/>
    </row>
    <row r="2097" spans="3:4" x14ac:dyDescent="0.2">
      <c r="C2097" s="19"/>
      <c r="D2097" s="19"/>
    </row>
    <row r="2098" spans="3:4" x14ac:dyDescent="0.2">
      <c r="C2098" s="19"/>
      <c r="D2098" s="19"/>
    </row>
    <row r="2099" spans="3:4" x14ac:dyDescent="0.2">
      <c r="C2099" s="19"/>
      <c r="D2099" s="19"/>
    </row>
    <row r="2100" spans="3:4" x14ac:dyDescent="0.2">
      <c r="C2100" s="19"/>
      <c r="D2100" s="19"/>
    </row>
    <row r="2101" spans="3:4" x14ac:dyDescent="0.2">
      <c r="C2101" s="19"/>
      <c r="D2101" s="19"/>
    </row>
    <row r="2102" spans="3:4" x14ac:dyDescent="0.2">
      <c r="C2102" s="19"/>
      <c r="D2102" s="19"/>
    </row>
    <row r="2103" spans="3:4" x14ac:dyDescent="0.2">
      <c r="C2103" s="19"/>
      <c r="D2103" s="19"/>
    </row>
    <row r="2104" spans="3:4" x14ac:dyDescent="0.2">
      <c r="C2104" s="19"/>
      <c r="D2104" s="19"/>
    </row>
    <row r="2105" spans="3:4" x14ac:dyDescent="0.2">
      <c r="C2105" s="19"/>
      <c r="D2105" s="19"/>
    </row>
    <row r="2106" spans="3:4" x14ac:dyDescent="0.2">
      <c r="C2106" s="19"/>
      <c r="D2106" s="19"/>
    </row>
    <row r="2107" spans="3:4" x14ac:dyDescent="0.2">
      <c r="C2107" s="19"/>
      <c r="D2107" s="19"/>
    </row>
    <row r="2108" spans="3:4" x14ac:dyDescent="0.2">
      <c r="C2108" s="19"/>
      <c r="D2108" s="19"/>
    </row>
    <row r="2109" spans="3:4" x14ac:dyDescent="0.2">
      <c r="C2109" s="19"/>
      <c r="D2109" s="19"/>
    </row>
    <row r="2110" spans="3:4" x14ac:dyDescent="0.2">
      <c r="C2110" s="19"/>
      <c r="D2110" s="19"/>
    </row>
    <row r="2111" spans="3:4" x14ac:dyDescent="0.2">
      <c r="C2111" s="19"/>
      <c r="D2111" s="19"/>
    </row>
    <row r="2112" spans="3:4" x14ac:dyDescent="0.2">
      <c r="C2112" s="19"/>
      <c r="D2112" s="19"/>
    </row>
    <row r="2113" spans="3:4" x14ac:dyDescent="0.2">
      <c r="C2113" s="19"/>
      <c r="D2113" s="19"/>
    </row>
    <row r="2114" spans="3:4" x14ac:dyDescent="0.2">
      <c r="C2114" s="19"/>
      <c r="D2114" s="19"/>
    </row>
    <row r="2115" spans="3:4" x14ac:dyDescent="0.2">
      <c r="C2115" s="19"/>
      <c r="D2115" s="19"/>
    </row>
    <row r="2116" spans="3:4" x14ac:dyDescent="0.2">
      <c r="C2116" s="19"/>
      <c r="D2116" s="19"/>
    </row>
    <row r="2117" spans="3:4" x14ac:dyDescent="0.2">
      <c r="C2117" s="19"/>
      <c r="D2117" s="19"/>
    </row>
    <row r="2118" spans="3:4" x14ac:dyDescent="0.2">
      <c r="C2118" s="19"/>
      <c r="D2118" s="19"/>
    </row>
    <row r="2119" spans="3:4" x14ac:dyDescent="0.2">
      <c r="C2119" s="19"/>
      <c r="D2119" s="19"/>
    </row>
    <row r="2120" spans="3:4" x14ac:dyDescent="0.2">
      <c r="C2120" s="19"/>
      <c r="D2120" s="19"/>
    </row>
    <row r="2121" spans="3:4" x14ac:dyDescent="0.2">
      <c r="C2121" s="19"/>
      <c r="D2121" s="19"/>
    </row>
    <row r="2122" spans="3:4" x14ac:dyDescent="0.2">
      <c r="C2122" s="19"/>
      <c r="D2122" s="19"/>
    </row>
    <row r="2123" spans="3:4" x14ac:dyDescent="0.2">
      <c r="C2123" s="19"/>
      <c r="D2123" s="19"/>
    </row>
    <row r="2124" spans="3:4" x14ac:dyDescent="0.2">
      <c r="C2124" s="19"/>
      <c r="D2124" s="19"/>
    </row>
    <row r="2125" spans="3:4" x14ac:dyDescent="0.2">
      <c r="C2125" s="19"/>
      <c r="D2125" s="19"/>
    </row>
    <row r="2126" spans="3:4" x14ac:dyDescent="0.2">
      <c r="C2126" s="19"/>
      <c r="D2126" s="19"/>
    </row>
    <row r="2127" spans="3:4" x14ac:dyDescent="0.2">
      <c r="C2127" s="19"/>
      <c r="D2127" s="19"/>
    </row>
    <row r="2128" spans="3:4" x14ac:dyDescent="0.2">
      <c r="C2128" s="19"/>
      <c r="D2128" s="19"/>
    </row>
    <row r="2129" spans="3:4" x14ac:dyDescent="0.2">
      <c r="C2129" s="19"/>
      <c r="D2129" s="19"/>
    </row>
    <row r="2130" spans="3:4" x14ac:dyDescent="0.2">
      <c r="C2130" s="19"/>
      <c r="D2130" s="19"/>
    </row>
    <row r="2131" spans="3:4" x14ac:dyDescent="0.2">
      <c r="C2131" s="19"/>
      <c r="D2131" s="19"/>
    </row>
    <row r="2132" spans="3:4" x14ac:dyDescent="0.2">
      <c r="C2132" s="19"/>
      <c r="D2132" s="19"/>
    </row>
    <row r="2133" spans="3:4" x14ac:dyDescent="0.2">
      <c r="C2133" s="19"/>
      <c r="D2133" s="19"/>
    </row>
    <row r="2134" spans="3:4" x14ac:dyDescent="0.2">
      <c r="C2134" s="19"/>
      <c r="D2134" s="19"/>
    </row>
    <row r="2135" spans="3:4" x14ac:dyDescent="0.2">
      <c r="C2135" s="19"/>
      <c r="D2135" s="19"/>
    </row>
    <row r="2136" spans="3:4" x14ac:dyDescent="0.2">
      <c r="C2136" s="19"/>
      <c r="D2136" s="19"/>
    </row>
    <row r="2137" spans="3:4" x14ac:dyDescent="0.2">
      <c r="C2137" s="19"/>
      <c r="D2137" s="19"/>
    </row>
    <row r="2138" spans="3:4" x14ac:dyDescent="0.2">
      <c r="C2138" s="19"/>
      <c r="D2138" s="19"/>
    </row>
    <row r="2139" spans="3:4" x14ac:dyDescent="0.2">
      <c r="C2139" s="19"/>
      <c r="D2139" s="19"/>
    </row>
    <row r="2140" spans="3:4" x14ac:dyDescent="0.2">
      <c r="C2140" s="19"/>
      <c r="D2140" s="19"/>
    </row>
    <row r="2141" spans="3:4" x14ac:dyDescent="0.2">
      <c r="C2141" s="19"/>
      <c r="D2141" s="19"/>
    </row>
    <row r="2142" spans="3:4" x14ac:dyDescent="0.2">
      <c r="C2142" s="19"/>
      <c r="D2142" s="19"/>
    </row>
    <row r="2143" spans="3:4" x14ac:dyDescent="0.2">
      <c r="C2143" s="19"/>
      <c r="D2143" s="19"/>
    </row>
    <row r="2144" spans="3:4" x14ac:dyDescent="0.2">
      <c r="C2144" s="19"/>
      <c r="D2144" s="19"/>
    </row>
    <row r="2145" spans="3:4" x14ac:dyDescent="0.2">
      <c r="C2145" s="19"/>
      <c r="D2145" s="19"/>
    </row>
    <row r="2146" spans="3:4" x14ac:dyDescent="0.2">
      <c r="C2146" s="19"/>
      <c r="D2146" s="19"/>
    </row>
    <row r="2147" spans="3:4" x14ac:dyDescent="0.2">
      <c r="C2147" s="19"/>
      <c r="D2147" s="19"/>
    </row>
    <row r="2148" spans="3:4" x14ac:dyDescent="0.2">
      <c r="C2148" s="19"/>
      <c r="D2148" s="19"/>
    </row>
    <row r="2149" spans="3:4" x14ac:dyDescent="0.2">
      <c r="C2149" s="19"/>
      <c r="D2149" s="19"/>
    </row>
    <row r="2150" spans="3:4" x14ac:dyDescent="0.2">
      <c r="C2150" s="19"/>
      <c r="D2150" s="19"/>
    </row>
    <row r="2151" spans="3:4" x14ac:dyDescent="0.2">
      <c r="C2151" s="19"/>
      <c r="D2151" s="19"/>
    </row>
    <row r="2152" spans="3:4" x14ac:dyDescent="0.2">
      <c r="C2152" s="19"/>
      <c r="D2152" s="19"/>
    </row>
    <row r="2153" spans="3:4" x14ac:dyDescent="0.2">
      <c r="C2153" s="19"/>
      <c r="D2153" s="19"/>
    </row>
    <row r="2154" spans="3:4" x14ac:dyDescent="0.2">
      <c r="C2154" s="19"/>
      <c r="D2154" s="19"/>
    </row>
    <row r="2155" spans="3:4" x14ac:dyDescent="0.2">
      <c r="C2155" s="19"/>
      <c r="D2155" s="19"/>
    </row>
    <row r="2156" spans="3:4" x14ac:dyDescent="0.2">
      <c r="C2156" s="19"/>
      <c r="D2156" s="19"/>
    </row>
    <row r="2157" spans="3:4" x14ac:dyDescent="0.2">
      <c r="C2157" s="19"/>
      <c r="D2157" s="19"/>
    </row>
    <row r="2158" spans="3:4" x14ac:dyDescent="0.2">
      <c r="C2158" s="19"/>
      <c r="D2158" s="19"/>
    </row>
    <row r="2159" spans="3:4" x14ac:dyDescent="0.2">
      <c r="C2159" s="19"/>
      <c r="D2159" s="19"/>
    </row>
    <row r="2160" spans="3:4" x14ac:dyDescent="0.2">
      <c r="C2160" s="19"/>
      <c r="D2160" s="19"/>
    </row>
    <row r="2161" spans="3:4" x14ac:dyDescent="0.2">
      <c r="C2161" s="19"/>
      <c r="D2161" s="19"/>
    </row>
    <row r="2162" spans="3:4" x14ac:dyDescent="0.2">
      <c r="C2162" s="19"/>
      <c r="D2162" s="19"/>
    </row>
    <row r="2163" spans="3:4" x14ac:dyDescent="0.2">
      <c r="C2163" s="19"/>
      <c r="D2163" s="19"/>
    </row>
    <row r="2164" spans="3:4" x14ac:dyDescent="0.2">
      <c r="C2164" s="19"/>
      <c r="D2164" s="19"/>
    </row>
    <row r="2165" spans="3:4" x14ac:dyDescent="0.2">
      <c r="C2165" s="19"/>
      <c r="D2165" s="19"/>
    </row>
    <row r="2166" spans="3:4" x14ac:dyDescent="0.2">
      <c r="C2166" s="19"/>
      <c r="D2166" s="19"/>
    </row>
    <row r="2167" spans="3:4" x14ac:dyDescent="0.2">
      <c r="C2167" s="19"/>
      <c r="D2167" s="19"/>
    </row>
    <row r="2168" spans="3:4" x14ac:dyDescent="0.2">
      <c r="C2168" s="19"/>
      <c r="D2168" s="19"/>
    </row>
    <row r="2169" spans="3:4" x14ac:dyDescent="0.2">
      <c r="C2169" s="19"/>
      <c r="D2169" s="19"/>
    </row>
    <row r="2170" spans="3:4" x14ac:dyDescent="0.2">
      <c r="C2170" s="19"/>
      <c r="D2170" s="19"/>
    </row>
    <row r="2171" spans="3:4" x14ac:dyDescent="0.2">
      <c r="C2171" s="19"/>
      <c r="D2171" s="19"/>
    </row>
    <row r="2172" spans="3:4" x14ac:dyDescent="0.2">
      <c r="C2172" s="19"/>
      <c r="D2172" s="19"/>
    </row>
    <row r="2173" spans="3:4" x14ac:dyDescent="0.2">
      <c r="C2173" s="19"/>
      <c r="D2173" s="19"/>
    </row>
    <row r="2174" spans="3:4" x14ac:dyDescent="0.2">
      <c r="C2174" s="19"/>
      <c r="D2174" s="19"/>
    </row>
    <row r="2175" spans="3:4" x14ac:dyDescent="0.2">
      <c r="C2175" s="19"/>
      <c r="D2175" s="19"/>
    </row>
    <row r="2176" spans="3:4" x14ac:dyDescent="0.2">
      <c r="C2176" s="19"/>
      <c r="D2176" s="19"/>
    </row>
    <row r="2177" spans="3:4" x14ac:dyDescent="0.2">
      <c r="C2177" s="19"/>
      <c r="D2177" s="19"/>
    </row>
    <row r="2178" spans="3:4" x14ac:dyDescent="0.2">
      <c r="C2178" s="19"/>
      <c r="D2178" s="19"/>
    </row>
    <row r="2179" spans="3:4" x14ac:dyDescent="0.2">
      <c r="C2179" s="19"/>
      <c r="D2179" s="19"/>
    </row>
    <row r="2180" spans="3:4" x14ac:dyDescent="0.2">
      <c r="C2180" s="19"/>
      <c r="D2180" s="19"/>
    </row>
    <row r="2181" spans="3:4" x14ac:dyDescent="0.2">
      <c r="C2181" s="19"/>
      <c r="D2181" s="19"/>
    </row>
    <row r="2182" spans="3:4" x14ac:dyDescent="0.2">
      <c r="C2182" s="19"/>
      <c r="D2182" s="19"/>
    </row>
    <row r="2183" spans="3:4" x14ac:dyDescent="0.2">
      <c r="C2183" s="19"/>
      <c r="D2183" s="19"/>
    </row>
    <row r="2184" spans="3:4" x14ac:dyDescent="0.2">
      <c r="C2184" s="19"/>
      <c r="D2184" s="19"/>
    </row>
    <row r="2185" spans="3:4" x14ac:dyDescent="0.2">
      <c r="C2185" s="19"/>
      <c r="D2185" s="19"/>
    </row>
    <row r="2186" spans="3:4" x14ac:dyDescent="0.2">
      <c r="C2186" s="19"/>
      <c r="D2186" s="19"/>
    </row>
    <row r="2187" spans="3:4" x14ac:dyDescent="0.2">
      <c r="C2187" s="19"/>
      <c r="D2187" s="19"/>
    </row>
    <row r="2188" spans="3:4" x14ac:dyDescent="0.2">
      <c r="C2188" s="19"/>
      <c r="D2188" s="19"/>
    </row>
    <row r="2189" spans="3:4" x14ac:dyDescent="0.2">
      <c r="C2189" s="19"/>
      <c r="D2189" s="19"/>
    </row>
    <row r="2190" spans="3:4" x14ac:dyDescent="0.2">
      <c r="C2190" s="19"/>
      <c r="D2190" s="19"/>
    </row>
    <row r="2191" spans="3:4" x14ac:dyDescent="0.2">
      <c r="C2191" s="19"/>
      <c r="D2191" s="19"/>
    </row>
    <row r="2192" spans="3:4" x14ac:dyDescent="0.2">
      <c r="C2192" s="19"/>
      <c r="D2192" s="19"/>
    </row>
    <row r="2193" spans="3:4" x14ac:dyDescent="0.2">
      <c r="C2193" s="19"/>
      <c r="D2193" s="19"/>
    </row>
    <row r="2194" spans="3:4" x14ac:dyDescent="0.2">
      <c r="C2194" s="19"/>
      <c r="D2194" s="19"/>
    </row>
    <row r="2195" spans="3:4" x14ac:dyDescent="0.2">
      <c r="C2195" s="19"/>
      <c r="D2195" s="19"/>
    </row>
    <row r="2196" spans="3:4" x14ac:dyDescent="0.2">
      <c r="C2196" s="19"/>
      <c r="D2196" s="19"/>
    </row>
    <row r="2197" spans="3:4" x14ac:dyDescent="0.2">
      <c r="C2197" s="19"/>
      <c r="D2197" s="19"/>
    </row>
    <row r="2198" spans="3:4" x14ac:dyDescent="0.2">
      <c r="C2198" s="19"/>
      <c r="D2198" s="19"/>
    </row>
    <row r="2199" spans="3:4" x14ac:dyDescent="0.2">
      <c r="C2199" s="19"/>
      <c r="D2199" s="19"/>
    </row>
    <row r="2200" spans="3:4" x14ac:dyDescent="0.2">
      <c r="C2200" s="19"/>
      <c r="D2200" s="19"/>
    </row>
    <row r="2201" spans="3:4" x14ac:dyDescent="0.2">
      <c r="C2201" s="19"/>
      <c r="D2201" s="19"/>
    </row>
    <row r="2202" spans="3:4" x14ac:dyDescent="0.2">
      <c r="C2202" s="19"/>
      <c r="D2202" s="19"/>
    </row>
    <row r="2203" spans="3:4" x14ac:dyDescent="0.2">
      <c r="C2203" s="19"/>
      <c r="D2203" s="19"/>
    </row>
    <row r="2204" spans="3:4" x14ac:dyDescent="0.2">
      <c r="C2204" s="19"/>
      <c r="D2204" s="19"/>
    </row>
    <row r="2205" spans="3:4" x14ac:dyDescent="0.2">
      <c r="C2205" s="19"/>
      <c r="D2205" s="19"/>
    </row>
    <row r="2206" spans="3:4" x14ac:dyDescent="0.2">
      <c r="C2206" s="19"/>
      <c r="D2206" s="19"/>
    </row>
    <row r="2207" spans="3:4" x14ac:dyDescent="0.2">
      <c r="C2207" s="19"/>
      <c r="D2207" s="19"/>
    </row>
    <row r="2208" spans="3:4" x14ac:dyDescent="0.2">
      <c r="C2208" s="19"/>
      <c r="D2208" s="19"/>
    </row>
    <row r="2209" spans="3:4" x14ac:dyDescent="0.2">
      <c r="C2209" s="19"/>
      <c r="D2209" s="19"/>
    </row>
    <row r="2210" spans="3:4" x14ac:dyDescent="0.2">
      <c r="C2210" s="19"/>
      <c r="D2210" s="19"/>
    </row>
    <row r="2211" spans="3:4" x14ac:dyDescent="0.2">
      <c r="C2211" s="19"/>
      <c r="D2211" s="19"/>
    </row>
    <row r="2212" spans="3:4" x14ac:dyDescent="0.2">
      <c r="C2212" s="19"/>
      <c r="D2212" s="19"/>
    </row>
    <row r="2213" spans="3:4" x14ac:dyDescent="0.2">
      <c r="C2213" s="19"/>
      <c r="D2213" s="19"/>
    </row>
    <row r="2214" spans="3:4" x14ac:dyDescent="0.2">
      <c r="C2214" s="19"/>
      <c r="D2214" s="19"/>
    </row>
    <row r="2215" spans="3:4" x14ac:dyDescent="0.2">
      <c r="C2215" s="19"/>
      <c r="D2215" s="19"/>
    </row>
    <row r="2216" spans="3:4" x14ac:dyDescent="0.2">
      <c r="C2216" s="19"/>
      <c r="D2216" s="19"/>
    </row>
    <row r="2217" spans="3:4" x14ac:dyDescent="0.2">
      <c r="C2217" s="19"/>
      <c r="D2217" s="19"/>
    </row>
    <row r="2218" spans="3:4" x14ac:dyDescent="0.2">
      <c r="C2218" s="19"/>
      <c r="D2218" s="19"/>
    </row>
    <row r="2219" spans="3:4" x14ac:dyDescent="0.2">
      <c r="C2219" s="19"/>
      <c r="D2219" s="19"/>
    </row>
    <row r="2220" spans="3:4" x14ac:dyDescent="0.2">
      <c r="C2220" s="19"/>
      <c r="D2220" s="19"/>
    </row>
    <row r="2221" spans="3:4" x14ac:dyDescent="0.2">
      <c r="C2221" s="19"/>
      <c r="D2221" s="19"/>
    </row>
    <row r="2222" spans="3:4" x14ac:dyDescent="0.2">
      <c r="C2222" s="19"/>
      <c r="D2222" s="19"/>
    </row>
    <row r="2223" spans="3:4" x14ac:dyDescent="0.2">
      <c r="C2223" s="19"/>
      <c r="D2223" s="19"/>
    </row>
    <row r="2224" spans="3:4" x14ac:dyDescent="0.2">
      <c r="C2224" s="19"/>
      <c r="D2224" s="19"/>
    </row>
    <row r="2225" spans="3:4" x14ac:dyDescent="0.2">
      <c r="C2225" s="19"/>
      <c r="D2225" s="19"/>
    </row>
    <row r="2226" spans="3:4" x14ac:dyDescent="0.2">
      <c r="C2226" s="19"/>
      <c r="D2226" s="19"/>
    </row>
    <row r="2227" spans="3:4" x14ac:dyDescent="0.2">
      <c r="C2227" s="19"/>
      <c r="D2227" s="19"/>
    </row>
    <row r="2228" spans="3:4" x14ac:dyDescent="0.2">
      <c r="C2228" s="19"/>
      <c r="D2228" s="19"/>
    </row>
    <row r="2229" spans="3:4" x14ac:dyDescent="0.2">
      <c r="C2229" s="19"/>
      <c r="D2229" s="19"/>
    </row>
    <row r="2230" spans="3:4" x14ac:dyDescent="0.2">
      <c r="C2230" s="19"/>
      <c r="D2230" s="19"/>
    </row>
    <row r="2231" spans="3:4" x14ac:dyDescent="0.2">
      <c r="C2231" s="19"/>
      <c r="D2231" s="19"/>
    </row>
    <row r="2232" spans="3:4" x14ac:dyDescent="0.2">
      <c r="C2232" s="19"/>
      <c r="D2232" s="19"/>
    </row>
    <row r="2233" spans="3:4" x14ac:dyDescent="0.2">
      <c r="C2233" s="19"/>
      <c r="D2233" s="19"/>
    </row>
    <row r="2234" spans="3:4" x14ac:dyDescent="0.2">
      <c r="C2234" s="19"/>
      <c r="D2234" s="19"/>
    </row>
    <row r="2235" spans="3:4" x14ac:dyDescent="0.2">
      <c r="C2235" s="19"/>
      <c r="D2235" s="19"/>
    </row>
    <row r="2236" spans="3:4" x14ac:dyDescent="0.2">
      <c r="C2236" s="19"/>
      <c r="D2236" s="19"/>
    </row>
    <row r="2237" spans="3:4" x14ac:dyDescent="0.2">
      <c r="C2237" s="19"/>
      <c r="D2237" s="19"/>
    </row>
    <row r="2238" spans="3:4" x14ac:dyDescent="0.2">
      <c r="C2238" s="19"/>
      <c r="D2238" s="19"/>
    </row>
    <row r="2239" spans="3:4" x14ac:dyDescent="0.2">
      <c r="C2239" s="19"/>
      <c r="D2239" s="19"/>
    </row>
    <row r="2240" spans="3:4" x14ac:dyDescent="0.2">
      <c r="C2240" s="19"/>
      <c r="D2240" s="19"/>
    </row>
    <row r="2241" spans="3:4" x14ac:dyDescent="0.2">
      <c r="C2241" s="19"/>
      <c r="D2241" s="19"/>
    </row>
    <row r="2242" spans="3:4" x14ac:dyDescent="0.2">
      <c r="C2242" s="19"/>
      <c r="D2242" s="19"/>
    </row>
    <row r="2243" spans="3:4" x14ac:dyDescent="0.2">
      <c r="C2243" s="19"/>
      <c r="D2243" s="19"/>
    </row>
    <row r="2244" spans="3:4" x14ac:dyDescent="0.2">
      <c r="C2244" s="19"/>
      <c r="D2244" s="19"/>
    </row>
    <row r="2245" spans="3:4" x14ac:dyDescent="0.2">
      <c r="C2245" s="19"/>
      <c r="D2245" s="19"/>
    </row>
    <row r="2246" spans="3:4" x14ac:dyDescent="0.2">
      <c r="C2246" s="19"/>
      <c r="D2246" s="19"/>
    </row>
    <row r="2247" spans="3:4" x14ac:dyDescent="0.2">
      <c r="C2247" s="19"/>
      <c r="D2247" s="19"/>
    </row>
    <row r="2248" spans="3:4" x14ac:dyDescent="0.2">
      <c r="C2248" s="19"/>
      <c r="D2248" s="19"/>
    </row>
    <row r="2249" spans="3:4" x14ac:dyDescent="0.2">
      <c r="C2249" s="19"/>
      <c r="D2249" s="19"/>
    </row>
    <row r="2250" spans="3:4" x14ac:dyDescent="0.2">
      <c r="C2250" s="19"/>
      <c r="D2250" s="19"/>
    </row>
    <row r="2251" spans="3:4" x14ac:dyDescent="0.2">
      <c r="C2251" s="19"/>
      <c r="D2251" s="19"/>
    </row>
    <row r="2252" spans="3:4" x14ac:dyDescent="0.2">
      <c r="C2252" s="19"/>
      <c r="D2252" s="19"/>
    </row>
    <row r="2253" spans="3:4" x14ac:dyDescent="0.2">
      <c r="C2253" s="19"/>
      <c r="D2253" s="19"/>
    </row>
    <row r="2254" spans="3:4" x14ac:dyDescent="0.2">
      <c r="C2254" s="19"/>
      <c r="D2254" s="19"/>
    </row>
    <row r="2255" spans="3:4" x14ac:dyDescent="0.2">
      <c r="C2255" s="19"/>
      <c r="D2255" s="19"/>
    </row>
    <row r="2256" spans="3:4" x14ac:dyDescent="0.2">
      <c r="C2256" s="19"/>
      <c r="D2256" s="19"/>
    </row>
    <row r="2257" spans="3:4" x14ac:dyDescent="0.2">
      <c r="C2257" s="19"/>
      <c r="D2257" s="19"/>
    </row>
    <row r="2258" spans="3:4" x14ac:dyDescent="0.2">
      <c r="C2258" s="19"/>
      <c r="D2258" s="19"/>
    </row>
    <row r="2259" spans="3:4" x14ac:dyDescent="0.2">
      <c r="C2259" s="19"/>
      <c r="D2259" s="19"/>
    </row>
    <row r="2260" spans="3:4" x14ac:dyDescent="0.2">
      <c r="C2260" s="19"/>
      <c r="D2260" s="19"/>
    </row>
    <row r="2261" spans="3:4" x14ac:dyDescent="0.2">
      <c r="C2261" s="19"/>
      <c r="D2261" s="19"/>
    </row>
    <row r="2262" spans="3:4" x14ac:dyDescent="0.2">
      <c r="C2262" s="19"/>
      <c r="D2262" s="19"/>
    </row>
    <row r="2263" spans="3:4" x14ac:dyDescent="0.2">
      <c r="C2263" s="19"/>
      <c r="D2263" s="19"/>
    </row>
    <row r="2264" spans="3:4" x14ac:dyDescent="0.2">
      <c r="C2264" s="19"/>
      <c r="D2264" s="19"/>
    </row>
    <row r="2265" spans="3:4" x14ac:dyDescent="0.2">
      <c r="C2265" s="19"/>
      <c r="D2265" s="19"/>
    </row>
    <row r="2266" spans="3:4" x14ac:dyDescent="0.2">
      <c r="C2266" s="19"/>
      <c r="D2266" s="19"/>
    </row>
    <row r="2267" spans="3:4" x14ac:dyDescent="0.2">
      <c r="C2267" s="19"/>
      <c r="D2267" s="19"/>
    </row>
    <row r="2268" spans="3:4" x14ac:dyDescent="0.2">
      <c r="C2268" s="19"/>
      <c r="D2268" s="19"/>
    </row>
    <row r="2269" spans="3:4" x14ac:dyDescent="0.2">
      <c r="C2269" s="19"/>
      <c r="D2269" s="19"/>
    </row>
    <row r="2270" spans="3:4" x14ac:dyDescent="0.2">
      <c r="C2270" s="19"/>
      <c r="D2270" s="19"/>
    </row>
    <row r="2271" spans="3:4" x14ac:dyDescent="0.2">
      <c r="C2271" s="19"/>
      <c r="D2271" s="19"/>
    </row>
    <row r="2272" spans="3:4" x14ac:dyDescent="0.2">
      <c r="C2272" s="19"/>
      <c r="D2272" s="19"/>
    </row>
    <row r="2273" spans="3:4" x14ac:dyDescent="0.2">
      <c r="C2273" s="19"/>
      <c r="D2273" s="19"/>
    </row>
    <row r="2274" spans="3:4" x14ac:dyDescent="0.2">
      <c r="C2274" s="19"/>
      <c r="D2274" s="19"/>
    </row>
    <row r="2275" spans="3:4" x14ac:dyDescent="0.2">
      <c r="C2275" s="19"/>
      <c r="D2275" s="19"/>
    </row>
    <row r="2276" spans="3:4" x14ac:dyDescent="0.2">
      <c r="C2276" s="19"/>
      <c r="D2276" s="19"/>
    </row>
    <row r="2277" spans="3:4" x14ac:dyDescent="0.2">
      <c r="C2277" s="19"/>
      <c r="D2277" s="19"/>
    </row>
    <row r="2278" spans="3:4" x14ac:dyDescent="0.2">
      <c r="C2278" s="19"/>
      <c r="D2278" s="19"/>
    </row>
    <row r="2279" spans="3:4" x14ac:dyDescent="0.2">
      <c r="C2279" s="19"/>
      <c r="D2279" s="19"/>
    </row>
    <row r="2280" spans="3:4" x14ac:dyDescent="0.2">
      <c r="C2280" s="19"/>
      <c r="D2280" s="19"/>
    </row>
    <row r="2281" spans="3:4" x14ac:dyDescent="0.2">
      <c r="C2281" s="19"/>
      <c r="D2281" s="19"/>
    </row>
    <row r="2282" spans="3:4" x14ac:dyDescent="0.2">
      <c r="C2282" s="19"/>
      <c r="D2282" s="19"/>
    </row>
    <row r="2283" spans="3:4" x14ac:dyDescent="0.2">
      <c r="C2283" s="19"/>
      <c r="D2283" s="19"/>
    </row>
    <row r="2284" spans="3:4" x14ac:dyDescent="0.2">
      <c r="C2284" s="19"/>
      <c r="D2284" s="19"/>
    </row>
    <row r="2285" spans="3:4" x14ac:dyDescent="0.2">
      <c r="C2285" s="19"/>
      <c r="D2285" s="19"/>
    </row>
    <row r="2286" spans="3:4" x14ac:dyDescent="0.2">
      <c r="C2286" s="19"/>
      <c r="D2286" s="19"/>
    </row>
    <row r="2287" spans="3:4" x14ac:dyDescent="0.2">
      <c r="C2287" s="19"/>
      <c r="D2287" s="19"/>
    </row>
    <row r="2288" spans="3:4" x14ac:dyDescent="0.2">
      <c r="C2288" s="19"/>
      <c r="D2288" s="19"/>
    </row>
    <row r="2289" spans="3:4" x14ac:dyDescent="0.2">
      <c r="C2289" s="19"/>
      <c r="D2289" s="19"/>
    </row>
    <row r="2290" spans="3:4" x14ac:dyDescent="0.2">
      <c r="C2290" s="19"/>
      <c r="D2290" s="19"/>
    </row>
    <row r="2291" spans="3:4" x14ac:dyDescent="0.2">
      <c r="C2291" s="19"/>
      <c r="D2291" s="19"/>
    </row>
    <row r="2292" spans="3:4" x14ac:dyDescent="0.2">
      <c r="C2292" s="19"/>
      <c r="D2292" s="19"/>
    </row>
    <row r="2293" spans="3:4" x14ac:dyDescent="0.2">
      <c r="C2293" s="19"/>
      <c r="D2293" s="19"/>
    </row>
    <row r="2294" spans="3:4" x14ac:dyDescent="0.2">
      <c r="C2294" s="19"/>
      <c r="D2294" s="19"/>
    </row>
    <row r="2295" spans="3:4" x14ac:dyDescent="0.2">
      <c r="C2295" s="19"/>
      <c r="D2295" s="19"/>
    </row>
    <row r="2296" spans="3:4" x14ac:dyDescent="0.2">
      <c r="C2296" s="19"/>
      <c r="D2296" s="19"/>
    </row>
    <row r="2297" spans="3:4" x14ac:dyDescent="0.2">
      <c r="C2297" s="19"/>
      <c r="D2297" s="19"/>
    </row>
    <row r="2298" spans="3:4" x14ac:dyDescent="0.2">
      <c r="C2298" s="19"/>
      <c r="D2298" s="19"/>
    </row>
    <row r="2299" spans="3:4" x14ac:dyDescent="0.2">
      <c r="C2299" s="19"/>
      <c r="D2299" s="19"/>
    </row>
    <row r="2300" spans="3:4" x14ac:dyDescent="0.2">
      <c r="C2300" s="19"/>
      <c r="D2300" s="19"/>
    </row>
    <row r="2301" spans="3:4" x14ac:dyDescent="0.2">
      <c r="C2301" s="19"/>
      <c r="D2301" s="19"/>
    </row>
    <row r="2302" spans="3:4" x14ac:dyDescent="0.2">
      <c r="C2302" s="19"/>
      <c r="D2302" s="19"/>
    </row>
    <row r="2303" spans="3:4" x14ac:dyDescent="0.2">
      <c r="C2303" s="19"/>
      <c r="D2303" s="19"/>
    </row>
    <row r="2304" spans="3:4" x14ac:dyDescent="0.2">
      <c r="C2304" s="19"/>
      <c r="D2304" s="19"/>
    </row>
    <row r="2305" spans="3:4" x14ac:dyDescent="0.2">
      <c r="C2305" s="19"/>
      <c r="D2305" s="19"/>
    </row>
    <row r="2306" spans="3:4" x14ac:dyDescent="0.2">
      <c r="C2306" s="19"/>
      <c r="D2306" s="19"/>
    </row>
    <row r="2307" spans="3:4" x14ac:dyDescent="0.2">
      <c r="C2307" s="19"/>
      <c r="D2307" s="19"/>
    </row>
    <row r="2308" spans="3:4" x14ac:dyDescent="0.2">
      <c r="C2308" s="19"/>
      <c r="D2308" s="19"/>
    </row>
    <row r="2309" spans="3:4" x14ac:dyDescent="0.2">
      <c r="C2309" s="19"/>
      <c r="D2309" s="19"/>
    </row>
    <row r="2310" spans="3:4" x14ac:dyDescent="0.2">
      <c r="C2310" s="19"/>
      <c r="D2310" s="19"/>
    </row>
    <row r="2311" spans="3:4" x14ac:dyDescent="0.2">
      <c r="C2311" s="19"/>
      <c r="D2311" s="19"/>
    </row>
    <row r="2312" spans="3:4" x14ac:dyDescent="0.2">
      <c r="C2312" s="19"/>
      <c r="D2312" s="19"/>
    </row>
    <row r="2313" spans="3:4" x14ac:dyDescent="0.2">
      <c r="C2313" s="19"/>
      <c r="D2313" s="19"/>
    </row>
    <row r="2314" spans="3:4" x14ac:dyDescent="0.2">
      <c r="C2314" s="19"/>
      <c r="D2314" s="19"/>
    </row>
    <row r="2315" spans="3:4" x14ac:dyDescent="0.2">
      <c r="C2315" s="19"/>
      <c r="D2315" s="19"/>
    </row>
    <row r="2316" spans="3:4" x14ac:dyDescent="0.2">
      <c r="C2316" s="19"/>
      <c r="D2316" s="19"/>
    </row>
    <row r="2317" spans="3:4" x14ac:dyDescent="0.2">
      <c r="C2317" s="19"/>
      <c r="D2317" s="19"/>
    </row>
    <row r="2318" spans="3:4" x14ac:dyDescent="0.2">
      <c r="C2318" s="19"/>
      <c r="D2318" s="19"/>
    </row>
    <row r="2319" spans="3:4" x14ac:dyDescent="0.2">
      <c r="C2319" s="19"/>
      <c r="D2319" s="19"/>
    </row>
    <row r="2320" spans="3:4" x14ac:dyDescent="0.2">
      <c r="C2320" s="19"/>
      <c r="D2320" s="19"/>
    </row>
    <row r="2321" spans="3:4" x14ac:dyDescent="0.2">
      <c r="C2321" s="19"/>
      <c r="D2321" s="19"/>
    </row>
    <row r="2322" spans="3:4" x14ac:dyDescent="0.2">
      <c r="C2322" s="19"/>
      <c r="D2322" s="19"/>
    </row>
    <row r="2323" spans="3:4" x14ac:dyDescent="0.2">
      <c r="C2323" s="19"/>
      <c r="D2323" s="19"/>
    </row>
    <row r="2324" spans="3:4" x14ac:dyDescent="0.2">
      <c r="C2324" s="19"/>
      <c r="D2324" s="19"/>
    </row>
    <row r="2325" spans="3:4" x14ac:dyDescent="0.2">
      <c r="C2325" s="19"/>
      <c r="D2325" s="19"/>
    </row>
    <row r="2326" spans="3:4" x14ac:dyDescent="0.2">
      <c r="C2326" s="19"/>
      <c r="D2326" s="19"/>
    </row>
    <row r="2327" spans="3:4" x14ac:dyDescent="0.2">
      <c r="C2327" s="19"/>
      <c r="D2327" s="19"/>
    </row>
    <row r="2328" spans="3:4" x14ac:dyDescent="0.2">
      <c r="C2328" s="19"/>
      <c r="D2328" s="19"/>
    </row>
    <row r="2329" spans="3:4" x14ac:dyDescent="0.2">
      <c r="C2329" s="19"/>
      <c r="D2329" s="19"/>
    </row>
    <row r="2330" spans="3:4" x14ac:dyDescent="0.2">
      <c r="C2330" s="19"/>
      <c r="D2330" s="19"/>
    </row>
    <row r="2331" spans="3:4" x14ac:dyDescent="0.2">
      <c r="C2331" s="19"/>
      <c r="D2331" s="19"/>
    </row>
    <row r="2332" spans="3:4" x14ac:dyDescent="0.2">
      <c r="C2332" s="19"/>
      <c r="D2332" s="19"/>
    </row>
    <row r="2333" spans="3:4" x14ac:dyDescent="0.2">
      <c r="C2333" s="19"/>
      <c r="D2333" s="19"/>
    </row>
    <row r="2334" spans="3:4" x14ac:dyDescent="0.2">
      <c r="C2334" s="19"/>
      <c r="D2334" s="19"/>
    </row>
    <row r="2335" spans="3:4" x14ac:dyDescent="0.2">
      <c r="C2335" s="19"/>
      <c r="D2335" s="19"/>
    </row>
    <row r="2336" spans="3:4" x14ac:dyDescent="0.2">
      <c r="C2336" s="19"/>
      <c r="D2336" s="19"/>
    </row>
    <row r="2337" spans="3:4" x14ac:dyDescent="0.2">
      <c r="C2337" s="19"/>
      <c r="D2337" s="19"/>
    </row>
    <row r="2338" spans="3:4" x14ac:dyDescent="0.2">
      <c r="C2338" s="19"/>
      <c r="D2338" s="19"/>
    </row>
    <row r="2339" spans="3:4" x14ac:dyDescent="0.2">
      <c r="C2339" s="19"/>
      <c r="D2339" s="19"/>
    </row>
    <row r="2340" spans="3:4" x14ac:dyDescent="0.2">
      <c r="C2340" s="19"/>
      <c r="D2340" s="19"/>
    </row>
    <row r="2341" spans="3:4" x14ac:dyDescent="0.2">
      <c r="C2341" s="19"/>
      <c r="D2341" s="19"/>
    </row>
    <row r="2342" spans="3:4" x14ac:dyDescent="0.2">
      <c r="C2342" s="19"/>
      <c r="D2342" s="19"/>
    </row>
    <row r="2343" spans="3:4" x14ac:dyDescent="0.2">
      <c r="C2343" s="19"/>
      <c r="D2343" s="19"/>
    </row>
    <row r="2344" spans="3:4" x14ac:dyDescent="0.2">
      <c r="C2344" s="19"/>
      <c r="D2344" s="19"/>
    </row>
    <row r="2345" spans="3:4" x14ac:dyDescent="0.2">
      <c r="C2345" s="19"/>
      <c r="D2345" s="19"/>
    </row>
    <row r="2346" spans="3:4" x14ac:dyDescent="0.2">
      <c r="C2346" s="19"/>
      <c r="D2346" s="19"/>
    </row>
    <row r="2347" spans="3:4" x14ac:dyDescent="0.2">
      <c r="C2347" s="19"/>
      <c r="D2347" s="19"/>
    </row>
    <row r="2348" spans="3:4" x14ac:dyDescent="0.2">
      <c r="C2348" s="19"/>
      <c r="D2348" s="19"/>
    </row>
    <row r="2349" spans="3:4" x14ac:dyDescent="0.2">
      <c r="C2349" s="19"/>
      <c r="D2349" s="19"/>
    </row>
    <row r="2350" spans="3:4" x14ac:dyDescent="0.2">
      <c r="C2350" s="19"/>
      <c r="D2350" s="19"/>
    </row>
    <row r="2351" spans="3:4" x14ac:dyDescent="0.2">
      <c r="C2351" s="19"/>
      <c r="D2351" s="19"/>
    </row>
    <row r="2352" spans="3:4" x14ac:dyDescent="0.2">
      <c r="C2352" s="19"/>
      <c r="D2352" s="19"/>
    </row>
    <row r="2353" spans="3:4" x14ac:dyDescent="0.2">
      <c r="C2353" s="19"/>
      <c r="D2353" s="19"/>
    </row>
    <row r="2354" spans="3:4" x14ac:dyDescent="0.2">
      <c r="C2354" s="19"/>
      <c r="D2354" s="19"/>
    </row>
    <row r="2355" spans="3:4" x14ac:dyDescent="0.2">
      <c r="C2355" s="19"/>
      <c r="D2355" s="19"/>
    </row>
    <row r="2356" spans="3:4" x14ac:dyDescent="0.2">
      <c r="C2356" s="19"/>
      <c r="D2356" s="19"/>
    </row>
    <row r="2357" spans="3:4" x14ac:dyDescent="0.2">
      <c r="C2357" s="19"/>
      <c r="D2357" s="19"/>
    </row>
    <row r="2358" spans="3:4" x14ac:dyDescent="0.2">
      <c r="C2358" s="19"/>
      <c r="D2358" s="19"/>
    </row>
    <row r="2359" spans="3:4" x14ac:dyDescent="0.2">
      <c r="C2359" s="19"/>
      <c r="D2359" s="19"/>
    </row>
    <row r="2360" spans="3:4" x14ac:dyDescent="0.2">
      <c r="C2360" s="19"/>
      <c r="D2360" s="19"/>
    </row>
    <row r="2361" spans="3:4" x14ac:dyDescent="0.2">
      <c r="C2361" s="19"/>
      <c r="D2361" s="19"/>
    </row>
    <row r="2362" spans="3:4" x14ac:dyDescent="0.2">
      <c r="C2362" s="19"/>
      <c r="D2362" s="19"/>
    </row>
    <row r="2363" spans="3:4" x14ac:dyDescent="0.2">
      <c r="C2363" s="19"/>
      <c r="D2363" s="19"/>
    </row>
    <row r="2364" spans="3:4" x14ac:dyDescent="0.2">
      <c r="C2364" s="19"/>
      <c r="D2364" s="19"/>
    </row>
    <row r="2365" spans="3:4" x14ac:dyDescent="0.2">
      <c r="C2365" s="19"/>
      <c r="D2365" s="19"/>
    </row>
    <row r="2366" spans="3:4" x14ac:dyDescent="0.2">
      <c r="C2366" s="19"/>
      <c r="D2366" s="19"/>
    </row>
    <row r="2367" spans="3:4" x14ac:dyDescent="0.2">
      <c r="C2367" s="19"/>
      <c r="D2367" s="19"/>
    </row>
    <row r="2368" spans="3:4" x14ac:dyDescent="0.2">
      <c r="C2368" s="19"/>
      <c r="D2368" s="19"/>
    </row>
    <row r="2369" spans="3:4" x14ac:dyDescent="0.2">
      <c r="C2369" s="19"/>
      <c r="D2369" s="19"/>
    </row>
    <row r="2370" spans="3:4" x14ac:dyDescent="0.2">
      <c r="C2370" s="19"/>
      <c r="D2370" s="19"/>
    </row>
    <row r="2371" spans="3:4" x14ac:dyDescent="0.2">
      <c r="C2371" s="19"/>
      <c r="D2371" s="19"/>
    </row>
    <row r="2372" spans="3:4" x14ac:dyDescent="0.2">
      <c r="C2372" s="19"/>
      <c r="D2372" s="19"/>
    </row>
    <row r="2373" spans="3:4" x14ac:dyDescent="0.2">
      <c r="C2373" s="19"/>
      <c r="D2373" s="19"/>
    </row>
    <row r="2374" spans="3:4" x14ac:dyDescent="0.2">
      <c r="C2374" s="19"/>
      <c r="D2374" s="19"/>
    </row>
    <row r="2375" spans="3:4" x14ac:dyDescent="0.2">
      <c r="C2375" s="19"/>
      <c r="D2375" s="19"/>
    </row>
    <row r="2376" spans="3:4" x14ac:dyDescent="0.2">
      <c r="C2376" s="19"/>
      <c r="D2376" s="19"/>
    </row>
    <row r="2377" spans="3:4" x14ac:dyDescent="0.2">
      <c r="C2377" s="19"/>
      <c r="D2377" s="19"/>
    </row>
    <row r="2378" spans="3:4" x14ac:dyDescent="0.2">
      <c r="C2378" s="19"/>
      <c r="D2378" s="19"/>
    </row>
    <row r="2379" spans="3:4" x14ac:dyDescent="0.2">
      <c r="C2379" s="19"/>
      <c r="D2379" s="19"/>
    </row>
    <row r="2380" spans="3:4" x14ac:dyDescent="0.2">
      <c r="C2380" s="19"/>
      <c r="D2380" s="19"/>
    </row>
    <row r="2381" spans="3:4" x14ac:dyDescent="0.2">
      <c r="C2381" s="19"/>
      <c r="D2381" s="19"/>
    </row>
    <row r="2382" spans="3:4" x14ac:dyDescent="0.2">
      <c r="C2382" s="19"/>
      <c r="D2382" s="19"/>
    </row>
    <row r="2383" spans="3:4" x14ac:dyDescent="0.2">
      <c r="C2383" s="19"/>
      <c r="D2383" s="19"/>
    </row>
    <row r="2384" spans="3:4" x14ac:dyDescent="0.2">
      <c r="C2384" s="19"/>
      <c r="D2384" s="19"/>
    </row>
    <row r="2385" spans="3:4" x14ac:dyDescent="0.2">
      <c r="C2385" s="19"/>
      <c r="D2385" s="19"/>
    </row>
    <row r="2386" spans="3:4" x14ac:dyDescent="0.2">
      <c r="C2386" s="19"/>
      <c r="D2386" s="19"/>
    </row>
    <row r="2387" spans="3:4" x14ac:dyDescent="0.2">
      <c r="C2387" s="19"/>
      <c r="D2387" s="19"/>
    </row>
    <row r="2388" spans="3:4" x14ac:dyDescent="0.2">
      <c r="C2388" s="19"/>
      <c r="D2388" s="19"/>
    </row>
    <row r="2389" spans="3:4" x14ac:dyDescent="0.2">
      <c r="C2389" s="19"/>
      <c r="D2389" s="19"/>
    </row>
    <row r="2390" spans="3:4" x14ac:dyDescent="0.2">
      <c r="C2390" s="19"/>
      <c r="D2390" s="19"/>
    </row>
    <row r="2391" spans="3:4" x14ac:dyDescent="0.2">
      <c r="C2391" s="19"/>
      <c r="D2391" s="19"/>
    </row>
    <row r="2392" spans="3:4" x14ac:dyDescent="0.2">
      <c r="C2392" s="19"/>
      <c r="D2392" s="19"/>
    </row>
    <row r="2393" spans="3:4" x14ac:dyDescent="0.2">
      <c r="C2393" s="19"/>
      <c r="D2393" s="19"/>
    </row>
    <row r="2394" spans="3:4" x14ac:dyDescent="0.2">
      <c r="C2394" s="19"/>
      <c r="D2394" s="19"/>
    </row>
    <row r="2395" spans="3:4" x14ac:dyDescent="0.2">
      <c r="C2395" s="19"/>
      <c r="D2395" s="19"/>
    </row>
    <row r="2396" spans="3:4" x14ac:dyDescent="0.2">
      <c r="C2396" s="19"/>
      <c r="D2396" s="19"/>
    </row>
    <row r="2397" spans="3:4" x14ac:dyDescent="0.2">
      <c r="C2397" s="19"/>
      <c r="D2397" s="19"/>
    </row>
    <row r="2398" spans="3:4" x14ac:dyDescent="0.2">
      <c r="C2398" s="19"/>
      <c r="D2398" s="19"/>
    </row>
    <row r="2399" spans="3:4" x14ac:dyDescent="0.2">
      <c r="C2399" s="19"/>
      <c r="D2399" s="19"/>
    </row>
    <row r="2400" spans="3:4" x14ac:dyDescent="0.2">
      <c r="C2400" s="19"/>
      <c r="D2400" s="19"/>
    </row>
    <row r="2401" spans="3:4" x14ac:dyDescent="0.2">
      <c r="C2401" s="19"/>
      <c r="D2401" s="19"/>
    </row>
    <row r="2402" spans="3:4" x14ac:dyDescent="0.2">
      <c r="C2402" s="19"/>
      <c r="D2402" s="19"/>
    </row>
    <row r="2403" spans="3:4" x14ac:dyDescent="0.2">
      <c r="C2403" s="19"/>
      <c r="D2403" s="19"/>
    </row>
    <row r="2404" spans="3:4" x14ac:dyDescent="0.2">
      <c r="C2404" s="19"/>
      <c r="D2404" s="19"/>
    </row>
    <row r="2405" spans="3:4" x14ac:dyDescent="0.2">
      <c r="C2405" s="19"/>
      <c r="D2405" s="19"/>
    </row>
    <row r="2406" spans="3:4" x14ac:dyDescent="0.2">
      <c r="C2406" s="19"/>
      <c r="D2406" s="19"/>
    </row>
    <row r="2407" spans="3:4" x14ac:dyDescent="0.2">
      <c r="C2407" s="19"/>
      <c r="D2407" s="19"/>
    </row>
    <row r="2408" spans="3:4" x14ac:dyDescent="0.2">
      <c r="C2408" s="19"/>
      <c r="D2408" s="19"/>
    </row>
    <row r="2409" spans="3:4" x14ac:dyDescent="0.2">
      <c r="C2409" s="19"/>
      <c r="D2409" s="19"/>
    </row>
    <row r="2410" spans="3:4" x14ac:dyDescent="0.2">
      <c r="C2410" s="19"/>
      <c r="D2410" s="19"/>
    </row>
    <row r="2411" spans="3:4" x14ac:dyDescent="0.2">
      <c r="C2411" s="19"/>
      <c r="D2411" s="19"/>
    </row>
    <row r="2412" spans="3:4" x14ac:dyDescent="0.2">
      <c r="C2412" s="19"/>
      <c r="D2412" s="19"/>
    </row>
    <row r="2413" spans="3:4" x14ac:dyDescent="0.2">
      <c r="C2413" s="19"/>
      <c r="D2413" s="19"/>
    </row>
    <row r="2414" spans="3:4" x14ac:dyDescent="0.2">
      <c r="C2414" s="19"/>
      <c r="D2414" s="19"/>
    </row>
    <row r="2415" spans="3:4" x14ac:dyDescent="0.2">
      <c r="C2415" s="19"/>
      <c r="D2415" s="19"/>
    </row>
    <row r="2416" spans="3:4" x14ac:dyDescent="0.2">
      <c r="C2416" s="19"/>
      <c r="D2416" s="19"/>
    </row>
    <row r="2417" spans="3:4" x14ac:dyDescent="0.2">
      <c r="C2417" s="19"/>
      <c r="D2417" s="19"/>
    </row>
    <row r="2418" spans="3:4" x14ac:dyDescent="0.2">
      <c r="C2418" s="19"/>
      <c r="D2418" s="19"/>
    </row>
    <row r="2419" spans="3:4" x14ac:dyDescent="0.2">
      <c r="C2419" s="19"/>
      <c r="D2419" s="19"/>
    </row>
    <row r="2420" spans="3:4" x14ac:dyDescent="0.2">
      <c r="C2420" s="19"/>
      <c r="D2420" s="19"/>
    </row>
    <row r="2421" spans="3:4" x14ac:dyDescent="0.2">
      <c r="C2421" s="19"/>
      <c r="D2421" s="19"/>
    </row>
    <row r="2422" spans="3:4" x14ac:dyDescent="0.2">
      <c r="C2422" s="19"/>
      <c r="D2422" s="19"/>
    </row>
    <row r="2423" spans="3:4" x14ac:dyDescent="0.2">
      <c r="C2423" s="19"/>
      <c r="D2423" s="19"/>
    </row>
    <row r="2424" spans="3:4" x14ac:dyDescent="0.2">
      <c r="C2424" s="19"/>
      <c r="D2424" s="19"/>
    </row>
    <row r="2425" spans="3:4" x14ac:dyDescent="0.2">
      <c r="C2425" s="19"/>
      <c r="D2425" s="19"/>
    </row>
    <row r="2426" spans="3:4" x14ac:dyDescent="0.2">
      <c r="C2426" s="19"/>
      <c r="D2426" s="19"/>
    </row>
    <row r="2427" spans="3:4" x14ac:dyDescent="0.2">
      <c r="C2427" s="19"/>
      <c r="D2427" s="19"/>
    </row>
    <row r="2428" spans="3:4" x14ac:dyDescent="0.2">
      <c r="C2428" s="19"/>
      <c r="D2428" s="19"/>
    </row>
    <row r="2429" spans="3:4" x14ac:dyDescent="0.2">
      <c r="C2429" s="19"/>
      <c r="D2429" s="19"/>
    </row>
    <row r="2430" spans="3:4" x14ac:dyDescent="0.2">
      <c r="C2430" s="19"/>
      <c r="D2430" s="19"/>
    </row>
    <row r="2431" spans="3:4" x14ac:dyDescent="0.2">
      <c r="C2431" s="19"/>
      <c r="D2431" s="19"/>
    </row>
    <row r="2432" spans="3:4" x14ac:dyDescent="0.2">
      <c r="C2432" s="19"/>
      <c r="D2432" s="19"/>
    </row>
    <row r="2433" spans="3:4" x14ac:dyDescent="0.2">
      <c r="C2433" s="19"/>
      <c r="D2433" s="19"/>
    </row>
    <row r="2434" spans="3:4" x14ac:dyDescent="0.2">
      <c r="C2434" s="19"/>
      <c r="D2434" s="19"/>
    </row>
    <row r="2435" spans="3:4" x14ac:dyDescent="0.2">
      <c r="C2435" s="19"/>
      <c r="D2435" s="19"/>
    </row>
    <row r="2436" spans="3:4" x14ac:dyDescent="0.2">
      <c r="C2436" s="19"/>
      <c r="D2436" s="19"/>
    </row>
    <row r="2437" spans="3:4" x14ac:dyDescent="0.2">
      <c r="C2437" s="19"/>
      <c r="D2437" s="19"/>
    </row>
    <row r="2438" spans="3:4" x14ac:dyDescent="0.2">
      <c r="C2438" s="19"/>
      <c r="D2438" s="19"/>
    </row>
    <row r="2439" spans="3:4" x14ac:dyDescent="0.2">
      <c r="C2439" s="19"/>
      <c r="D2439" s="19"/>
    </row>
    <row r="2440" spans="3:4" x14ac:dyDescent="0.2">
      <c r="C2440" s="19"/>
      <c r="D2440" s="19"/>
    </row>
    <row r="2441" spans="3:4" x14ac:dyDescent="0.2">
      <c r="C2441" s="19"/>
      <c r="D2441" s="19"/>
    </row>
    <row r="2442" spans="3:4" x14ac:dyDescent="0.2">
      <c r="C2442" s="19"/>
      <c r="D2442" s="19"/>
    </row>
    <row r="2443" spans="3:4" x14ac:dyDescent="0.2">
      <c r="C2443" s="19"/>
      <c r="D2443" s="19"/>
    </row>
    <row r="2444" spans="3:4" x14ac:dyDescent="0.2">
      <c r="C2444" s="19"/>
      <c r="D2444" s="19"/>
    </row>
    <row r="2445" spans="3:4" x14ac:dyDescent="0.2">
      <c r="C2445" s="19"/>
      <c r="D2445" s="19"/>
    </row>
    <row r="2446" spans="3:4" x14ac:dyDescent="0.2">
      <c r="C2446" s="19"/>
      <c r="D2446" s="19"/>
    </row>
    <row r="2447" spans="3:4" x14ac:dyDescent="0.2">
      <c r="C2447" s="19"/>
      <c r="D2447" s="19"/>
    </row>
    <row r="2448" spans="3:4" x14ac:dyDescent="0.2">
      <c r="C2448" s="19"/>
      <c r="D2448" s="19"/>
    </row>
    <row r="2449" spans="3:4" x14ac:dyDescent="0.2">
      <c r="C2449" s="19"/>
      <c r="D2449" s="19"/>
    </row>
    <row r="2450" spans="3:4" x14ac:dyDescent="0.2">
      <c r="C2450" s="19"/>
      <c r="D2450" s="19"/>
    </row>
    <row r="2451" spans="3:4" x14ac:dyDescent="0.2">
      <c r="C2451" s="19"/>
      <c r="D2451" s="19"/>
    </row>
    <row r="2452" spans="3:4" x14ac:dyDescent="0.2">
      <c r="C2452" s="19"/>
      <c r="D2452" s="19"/>
    </row>
    <row r="2453" spans="3:4" x14ac:dyDescent="0.2">
      <c r="C2453" s="19"/>
      <c r="D2453" s="19"/>
    </row>
    <row r="2454" spans="3:4" x14ac:dyDescent="0.2">
      <c r="C2454" s="19"/>
      <c r="D2454" s="19"/>
    </row>
    <row r="2455" spans="3:4" x14ac:dyDescent="0.2">
      <c r="C2455" s="19"/>
      <c r="D2455" s="19"/>
    </row>
    <row r="2456" spans="3:4" x14ac:dyDescent="0.2">
      <c r="C2456" s="19"/>
      <c r="D2456" s="19"/>
    </row>
    <row r="2457" spans="3:4" x14ac:dyDescent="0.2">
      <c r="C2457" s="19"/>
      <c r="D2457" s="19"/>
    </row>
    <row r="2458" spans="3:4" x14ac:dyDescent="0.2">
      <c r="C2458" s="19"/>
      <c r="D2458" s="19"/>
    </row>
    <row r="2459" spans="3:4" x14ac:dyDescent="0.2">
      <c r="C2459" s="19"/>
      <c r="D2459" s="19"/>
    </row>
    <row r="2460" spans="3:4" x14ac:dyDescent="0.2">
      <c r="C2460" s="19"/>
      <c r="D2460" s="19"/>
    </row>
    <row r="2461" spans="3:4" x14ac:dyDescent="0.2">
      <c r="C2461" s="19"/>
      <c r="D2461" s="19"/>
    </row>
    <row r="2462" spans="3:4" x14ac:dyDescent="0.2">
      <c r="C2462" s="19"/>
      <c r="D2462" s="19"/>
    </row>
    <row r="2463" spans="3:4" x14ac:dyDescent="0.2">
      <c r="C2463" s="19"/>
      <c r="D2463" s="19"/>
    </row>
    <row r="2464" spans="3:4" x14ac:dyDescent="0.2">
      <c r="C2464" s="19"/>
      <c r="D2464" s="19"/>
    </row>
    <row r="2465" spans="3:4" x14ac:dyDescent="0.2">
      <c r="C2465" s="19"/>
      <c r="D2465" s="19"/>
    </row>
    <row r="2466" spans="3:4" x14ac:dyDescent="0.2">
      <c r="C2466" s="19"/>
      <c r="D2466" s="19"/>
    </row>
    <row r="2467" spans="3:4" x14ac:dyDescent="0.2">
      <c r="C2467" s="19"/>
      <c r="D2467" s="19"/>
    </row>
    <row r="2468" spans="3:4" x14ac:dyDescent="0.2">
      <c r="C2468" s="19"/>
      <c r="D2468" s="19"/>
    </row>
    <row r="2469" spans="3:4" x14ac:dyDescent="0.2">
      <c r="C2469" s="19"/>
      <c r="D2469" s="19"/>
    </row>
    <row r="2470" spans="3:4" x14ac:dyDescent="0.2">
      <c r="C2470" s="19"/>
      <c r="D2470" s="19"/>
    </row>
    <row r="2471" spans="3:4" x14ac:dyDescent="0.2">
      <c r="C2471" s="19"/>
      <c r="D2471" s="19"/>
    </row>
    <row r="2472" spans="3:4" x14ac:dyDescent="0.2">
      <c r="C2472" s="19"/>
      <c r="D2472" s="19"/>
    </row>
    <row r="2473" spans="3:4" x14ac:dyDescent="0.2">
      <c r="C2473" s="19"/>
      <c r="D2473" s="19"/>
    </row>
    <row r="2474" spans="3:4" x14ac:dyDescent="0.2">
      <c r="C2474" s="19"/>
      <c r="D2474" s="19"/>
    </row>
    <row r="2475" spans="3:4" x14ac:dyDescent="0.2">
      <c r="C2475" s="19"/>
      <c r="D2475" s="19"/>
    </row>
    <row r="2476" spans="3:4" x14ac:dyDescent="0.2">
      <c r="C2476" s="19"/>
      <c r="D2476" s="19"/>
    </row>
    <row r="2477" spans="3:4" x14ac:dyDescent="0.2">
      <c r="C2477" s="19"/>
      <c r="D2477" s="19"/>
    </row>
    <row r="2478" spans="3:4" x14ac:dyDescent="0.2">
      <c r="C2478" s="19"/>
      <c r="D2478" s="19"/>
    </row>
    <row r="2479" spans="3:4" x14ac:dyDescent="0.2">
      <c r="C2479" s="19"/>
      <c r="D2479" s="19"/>
    </row>
    <row r="2480" spans="3:4" x14ac:dyDescent="0.2">
      <c r="C2480" s="19"/>
      <c r="D2480" s="19"/>
    </row>
    <row r="2481" spans="3:4" x14ac:dyDescent="0.2">
      <c r="C2481" s="19"/>
      <c r="D2481" s="19"/>
    </row>
    <row r="2482" spans="3:4" x14ac:dyDescent="0.2">
      <c r="C2482" s="19"/>
      <c r="D2482" s="19"/>
    </row>
    <row r="2483" spans="3:4" x14ac:dyDescent="0.2">
      <c r="C2483" s="19"/>
      <c r="D2483" s="19"/>
    </row>
    <row r="2484" spans="3:4" x14ac:dyDescent="0.2">
      <c r="C2484" s="19"/>
      <c r="D2484" s="19"/>
    </row>
    <row r="2485" spans="3:4" x14ac:dyDescent="0.2">
      <c r="C2485" s="19"/>
      <c r="D2485" s="19"/>
    </row>
    <row r="2486" spans="3:4" x14ac:dyDescent="0.2">
      <c r="C2486" s="19"/>
      <c r="D2486" s="19"/>
    </row>
    <row r="2487" spans="3:4" x14ac:dyDescent="0.2">
      <c r="C2487" s="19"/>
      <c r="D2487" s="19"/>
    </row>
    <row r="2488" spans="3:4" x14ac:dyDescent="0.2">
      <c r="C2488" s="19"/>
      <c r="D2488" s="19"/>
    </row>
    <row r="2489" spans="3:4" x14ac:dyDescent="0.2">
      <c r="C2489" s="19"/>
      <c r="D2489" s="19"/>
    </row>
    <row r="2490" spans="3:4" x14ac:dyDescent="0.2">
      <c r="C2490" s="19"/>
      <c r="D2490" s="19"/>
    </row>
    <row r="2491" spans="3:4" x14ac:dyDescent="0.2">
      <c r="C2491" s="19"/>
      <c r="D2491" s="19"/>
    </row>
    <row r="2492" spans="3:4" x14ac:dyDescent="0.2">
      <c r="C2492" s="19"/>
      <c r="D2492" s="19"/>
    </row>
    <row r="2493" spans="3:4" x14ac:dyDescent="0.2">
      <c r="C2493" s="19"/>
      <c r="D2493" s="19"/>
    </row>
    <row r="2494" spans="3:4" x14ac:dyDescent="0.2">
      <c r="C2494" s="19"/>
      <c r="D2494" s="19"/>
    </row>
    <row r="2495" spans="3:4" x14ac:dyDescent="0.2">
      <c r="C2495" s="19"/>
      <c r="D2495" s="19"/>
    </row>
    <row r="2496" spans="3:4" x14ac:dyDescent="0.2">
      <c r="C2496" s="19"/>
      <c r="D2496" s="19"/>
    </row>
    <row r="2497" spans="3:4" x14ac:dyDescent="0.2">
      <c r="C2497" s="19"/>
      <c r="D2497" s="19"/>
    </row>
    <row r="2498" spans="3:4" x14ac:dyDescent="0.2">
      <c r="C2498" s="19"/>
      <c r="D2498" s="19"/>
    </row>
    <row r="2499" spans="3:4" x14ac:dyDescent="0.2">
      <c r="C2499" s="19"/>
      <c r="D2499" s="19"/>
    </row>
    <row r="2500" spans="3:4" x14ac:dyDescent="0.2">
      <c r="C2500" s="19"/>
      <c r="D2500" s="19"/>
    </row>
    <row r="2501" spans="3:4" x14ac:dyDescent="0.2">
      <c r="C2501" s="19"/>
      <c r="D2501" s="19"/>
    </row>
    <row r="2502" spans="3:4" x14ac:dyDescent="0.2">
      <c r="C2502" s="19"/>
      <c r="D2502" s="19"/>
    </row>
    <row r="2503" spans="3:4" x14ac:dyDescent="0.2">
      <c r="C2503" s="19"/>
      <c r="D2503" s="19"/>
    </row>
    <row r="2504" spans="3:4" x14ac:dyDescent="0.2">
      <c r="C2504" s="19"/>
      <c r="D2504" s="19"/>
    </row>
    <row r="2505" spans="3:4" x14ac:dyDescent="0.2">
      <c r="C2505" s="19"/>
      <c r="D2505" s="19"/>
    </row>
    <row r="2506" spans="3:4" x14ac:dyDescent="0.2">
      <c r="C2506" s="19"/>
      <c r="D2506" s="19"/>
    </row>
    <row r="2507" spans="3:4" x14ac:dyDescent="0.2">
      <c r="C2507" s="19"/>
      <c r="D2507" s="19"/>
    </row>
    <row r="2508" spans="3:4" x14ac:dyDescent="0.2">
      <c r="C2508" s="19"/>
      <c r="D2508" s="19"/>
    </row>
    <row r="2509" spans="3:4" x14ac:dyDescent="0.2">
      <c r="C2509" s="19"/>
      <c r="D2509" s="19"/>
    </row>
    <row r="2510" spans="3:4" x14ac:dyDescent="0.2">
      <c r="C2510" s="19"/>
      <c r="D2510" s="19"/>
    </row>
    <row r="2511" spans="3:4" x14ac:dyDescent="0.2">
      <c r="C2511" s="19"/>
      <c r="D2511" s="19"/>
    </row>
    <row r="2512" spans="3:4" x14ac:dyDescent="0.2">
      <c r="C2512" s="19"/>
      <c r="D2512" s="19"/>
    </row>
    <row r="2513" spans="3:4" x14ac:dyDescent="0.2">
      <c r="C2513" s="19"/>
      <c r="D2513" s="19"/>
    </row>
    <row r="2514" spans="3:4" x14ac:dyDescent="0.2">
      <c r="C2514" s="19"/>
      <c r="D2514" s="19"/>
    </row>
    <row r="2515" spans="3:4" x14ac:dyDescent="0.2">
      <c r="C2515" s="19"/>
      <c r="D2515" s="19"/>
    </row>
    <row r="2516" spans="3:4" x14ac:dyDescent="0.2">
      <c r="C2516" s="19"/>
      <c r="D2516" s="19"/>
    </row>
    <row r="2517" spans="3:4" x14ac:dyDescent="0.2">
      <c r="C2517" s="19"/>
      <c r="D2517" s="19"/>
    </row>
    <row r="2518" spans="3:4" x14ac:dyDescent="0.2">
      <c r="C2518" s="19"/>
      <c r="D2518" s="19"/>
    </row>
    <row r="2519" spans="3:4" x14ac:dyDescent="0.2">
      <c r="C2519" s="19"/>
      <c r="D2519" s="19"/>
    </row>
    <row r="2520" spans="3:4" x14ac:dyDescent="0.2">
      <c r="C2520" s="19"/>
      <c r="D2520" s="19"/>
    </row>
    <row r="2521" spans="3:4" x14ac:dyDescent="0.2">
      <c r="C2521" s="19"/>
      <c r="D2521" s="19"/>
    </row>
    <row r="2522" spans="3:4" x14ac:dyDescent="0.2">
      <c r="C2522" s="19"/>
      <c r="D2522" s="19"/>
    </row>
    <row r="2523" spans="3:4" x14ac:dyDescent="0.2">
      <c r="C2523" s="19"/>
      <c r="D2523" s="19"/>
    </row>
    <row r="2524" spans="3:4" x14ac:dyDescent="0.2">
      <c r="C2524" s="19"/>
      <c r="D2524" s="19"/>
    </row>
    <row r="2525" spans="3:4" x14ac:dyDescent="0.2">
      <c r="C2525" s="19"/>
      <c r="D2525" s="19"/>
    </row>
    <row r="2526" spans="3:4" x14ac:dyDescent="0.2">
      <c r="C2526" s="19"/>
      <c r="D2526" s="19"/>
    </row>
    <row r="2527" spans="3:4" x14ac:dyDescent="0.2">
      <c r="C2527" s="19"/>
      <c r="D2527" s="19"/>
    </row>
    <row r="2528" spans="3:4" x14ac:dyDescent="0.2">
      <c r="C2528" s="19"/>
      <c r="D2528" s="19"/>
    </row>
    <row r="2529" spans="3:4" x14ac:dyDescent="0.2">
      <c r="C2529" s="19"/>
      <c r="D2529" s="19"/>
    </row>
    <row r="2530" spans="3:4" x14ac:dyDescent="0.2">
      <c r="C2530" s="19"/>
      <c r="D2530" s="19"/>
    </row>
    <row r="2531" spans="3:4" x14ac:dyDescent="0.2">
      <c r="C2531" s="19"/>
      <c r="D2531" s="19"/>
    </row>
    <row r="2532" spans="3:4" x14ac:dyDescent="0.2">
      <c r="C2532" s="19"/>
      <c r="D2532" s="19"/>
    </row>
    <row r="2533" spans="3:4" x14ac:dyDescent="0.2">
      <c r="C2533" s="19"/>
      <c r="D2533" s="19"/>
    </row>
    <row r="2534" spans="3:4" x14ac:dyDescent="0.2">
      <c r="C2534" s="19"/>
      <c r="D2534" s="19"/>
    </row>
    <row r="2535" spans="3:4" x14ac:dyDescent="0.2">
      <c r="C2535" s="19"/>
      <c r="D2535" s="19"/>
    </row>
    <row r="2536" spans="3:4" x14ac:dyDescent="0.2">
      <c r="C2536" s="19"/>
      <c r="D2536" s="19"/>
    </row>
    <row r="2537" spans="3:4" x14ac:dyDescent="0.2">
      <c r="C2537" s="19"/>
      <c r="D2537" s="19"/>
    </row>
    <row r="2538" spans="3:4" x14ac:dyDescent="0.2">
      <c r="C2538" s="19"/>
      <c r="D2538" s="19"/>
    </row>
    <row r="2539" spans="3:4" x14ac:dyDescent="0.2">
      <c r="C2539" s="19"/>
      <c r="D2539" s="19"/>
    </row>
    <row r="2540" spans="3:4" x14ac:dyDescent="0.2">
      <c r="C2540" s="19"/>
      <c r="D2540" s="19"/>
    </row>
    <row r="2541" spans="3:4" x14ac:dyDescent="0.2">
      <c r="C2541" s="19"/>
      <c r="D2541" s="19"/>
    </row>
    <row r="2542" spans="3:4" x14ac:dyDescent="0.2">
      <c r="C2542" s="19"/>
      <c r="D2542" s="19"/>
    </row>
    <row r="2543" spans="3:4" x14ac:dyDescent="0.2">
      <c r="C2543" s="19"/>
      <c r="D2543" s="19"/>
    </row>
    <row r="2544" spans="3:4" x14ac:dyDescent="0.2">
      <c r="C2544" s="19"/>
      <c r="D2544" s="19"/>
    </row>
    <row r="2545" spans="3:4" x14ac:dyDescent="0.2">
      <c r="C2545" s="19"/>
      <c r="D2545" s="19"/>
    </row>
    <row r="2546" spans="3:4" x14ac:dyDescent="0.2">
      <c r="C2546" s="19"/>
      <c r="D2546" s="19"/>
    </row>
    <row r="2547" spans="3:4" x14ac:dyDescent="0.2">
      <c r="C2547" s="19"/>
      <c r="D2547" s="19"/>
    </row>
    <row r="2548" spans="3:4" x14ac:dyDescent="0.2">
      <c r="C2548" s="19"/>
      <c r="D2548" s="19"/>
    </row>
    <row r="2549" spans="3:4" x14ac:dyDescent="0.2">
      <c r="C2549" s="19"/>
      <c r="D2549" s="19"/>
    </row>
    <row r="2550" spans="3:4" x14ac:dyDescent="0.2">
      <c r="C2550" s="19"/>
      <c r="D2550" s="19"/>
    </row>
    <row r="2551" spans="3:4" x14ac:dyDescent="0.2">
      <c r="C2551" s="19"/>
      <c r="D2551" s="19"/>
    </row>
    <row r="2552" spans="3:4" x14ac:dyDescent="0.2">
      <c r="C2552" s="19"/>
      <c r="D2552" s="19"/>
    </row>
    <row r="2553" spans="3:4" x14ac:dyDescent="0.2">
      <c r="C2553" s="19"/>
      <c r="D2553" s="19"/>
    </row>
    <row r="2554" spans="3:4" x14ac:dyDescent="0.2">
      <c r="C2554" s="19"/>
      <c r="D2554" s="19"/>
    </row>
    <row r="2555" spans="3:4" x14ac:dyDescent="0.2">
      <c r="C2555" s="19"/>
      <c r="D2555" s="19"/>
    </row>
    <row r="2556" spans="3:4" x14ac:dyDescent="0.2">
      <c r="C2556" s="19"/>
      <c r="D2556" s="19"/>
    </row>
    <row r="2557" spans="3:4" x14ac:dyDescent="0.2">
      <c r="C2557" s="19"/>
      <c r="D2557" s="19"/>
    </row>
    <row r="2558" spans="3:4" x14ac:dyDescent="0.2">
      <c r="C2558" s="19"/>
      <c r="D2558" s="19"/>
    </row>
    <row r="2559" spans="3:4" x14ac:dyDescent="0.2">
      <c r="C2559" s="19"/>
      <c r="D2559" s="19"/>
    </row>
    <row r="2560" spans="3:4" x14ac:dyDescent="0.2">
      <c r="C2560" s="19"/>
      <c r="D2560" s="19"/>
    </row>
    <row r="2561" spans="3:4" x14ac:dyDescent="0.2">
      <c r="C2561" s="19"/>
      <c r="D2561" s="19"/>
    </row>
    <row r="2562" spans="3:4" x14ac:dyDescent="0.2">
      <c r="C2562" s="19"/>
      <c r="D2562" s="19"/>
    </row>
    <row r="2563" spans="3:4" x14ac:dyDescent="0.2">
      <c r="C2563" s="19"/>
      <c r="D2563" s="19"/>
    </row>
    <row r="2564" spans="3:4" x14ac:dyDescent="0.2">
      <c r="C2564" s="19"/>
      <c r="D2564" s="19"/>
    </row>
    <row r="2565" spans="3:4" x14ac:dyDescent="0.2">
      <c r="C2565" s="19"/>
      <c r="D2565" s="19"/>
    </row>
    <row r="2566" spans="3:4" x14ac:dyDescent="0.2">
      <c r="C2566" s="19"/>
      <c r="D2566" s="19"/>
    </row>
    <row r="2567" spans="3:4" x14ac:dyDescent="0.2">
      <c r="C2567" s="19"/>
      <c r="D2567" s="19"/>
    </row>
    <row r="2568" spans="3:4" x14ac:dyDescent="0.2">
      <c r="C2568" s="19"/>
      <c r="D2568" s="19"/>
    </row>
    <row r="2569" spans="3:4" x14ac:dyDescent="0.2">
      <c r="C2569" s="19"/>
      <c r="D2569" s="19"/>
    </row>
    <row r="2570" spans="3:4" x14ac:dyDescent="0.2">
      <c r="C2570" s="19"/>
      <c r="D2570" s="19"/>
    </row>
    <row r="2571" spans="3:4" x14ac:dyDescent="0.2">
      <c r="C2571" s="19"/>
      <c r="D2571" s="19"/>
    </row>
    <row r="2572" spans="3:4" x14ac:dyDescent="0.2">
      <c r="C2572" s="19"/>
      <c r="D2572" s="19"/>
    </row>
    <row r="2573" spans="3:4" x14ac:dyDescent="0.2">
      <c r="C2573" s="19"/>
      <c r="D2573" s="19"/>
    </row>
    <row r="2574" spans="3:4" x14ac:dyDescent="0.2">
      <c r="C2574" s="19"/>
      <c r="D2574" s="19"/>
    </row>
    <row r="2575" spans="3:4" x14ac:dyDescent="0.2">
      <c r="C2575" s="19"/>
      <c r="D2575" s="19"/>
    </row>
    <row r="2576" spans="3:4" x14ac:dyDescent="0.2">
      <c r="C2576" s="19"/>
      <c r="D2576" s="19"/>
    </row>
    <row r="2577" spans="3:4" x14ac:dyDescent="0.2">
      <c r="C2577" s="19"/>
      <c r="D2577" s="19"/>
    </row>
    <row r="2578" spans="3:4" x14ac:dyDescent="0.2">
      <c r="C2578" s="19"/>
      <c r="D2578" s="19"/>
    </row>
    <row r="2579" spans="3:4" x14ac:dyDescent="0.2">
      <c r="C2579" s="19"/>
      <c r="D2579" s="19"/>
    </row>
    <row r="2580" spans="3:4" x14ac:dyDescent="0.2">
      <c r="C2580" s="19"/>
      <c r="D2580" s="19"/>
    </row>
    <row r="2581" spans="3:4" x14ac:dyDescent="0.2">
      <c r="C2581" s="19"/>
      <c r="D2581" s="19"/>
    </row>
    <row r="2582" spans="3:4" x14ac:dyDescent="0.2">
      <c r="C2582" s="19"/>
      <c r="D2582" s="19"/>
    </row>
    <row r="2583" spans="3:4" x14ac:dyDescent="0.2">
      <c r="C2583" s="19"/>
      <c r="D2583" s="19"/>
    </row>
    <row r="2584" spans="3:4" x14ac:dyDescent="0.2">
      <c r="C2584" s="19"/>
      <c r="D2584" s="19"/>
    </row>
    <row r="2585" spans="3:4" x14ac:dyDescent="0.2">
      <c r="C2585" s="19"/>
      <c r="D2585" s="19"/>
    </row>
    <row r="2586" spans="3:4" x14ac:dyDescent="0.2">
      <c r="C2586" s="19"/>
      <c r="D2586" s="19"/>
    </row>
    <row r="2587" spans="3:4" x14ac:dyDescent="0.2">
      <c r="C2587" s="19"/>
      <c r="D2587" s="19"/>
    </row>
    <row r="2588" spans="3:4" x14ac:dyDescent="0.2">
      <c r="C2588" s="19"/>
      <c r="D2588" s="19"/>
    </row>
    <row r="2589" spans="3:4" x14ac:dyDescent="0.2">
      <c r="C2589" s="19"/>
      <c r="D2589" s="19"/>
    </row>
    <row r="2590" spans="3:4" x14ac:dyDescent="0.2">
      <c r="C2590" s="19"/>
      <c r="D2590" s="19"/>
    </row>
    <row r="2591" spans="3:4" x14ac:dyDescent="0.2">
      <c r="C2591" s="19"/>
      <c r="D2591" s="19"/>
    </row>
    <row r="2592" spans="3:4" x14ac:dyDescent="0.2">
      <c r="C2592" s="19"/>
      <c r="D2592" s="19"/>
    </row>
    <row r="2593" spans="3:4" x14ac:dyDescent="0.2">
      <c r="C2593" s="19"/>
      <c r="D2593" s="19"/>
    </row>
    <row r="2594" spans="3:4" x14ac:dyDescent="0.2">
      <c r="C2594" s="19"/>
      <c r="D2594" s="19"/>
    </row>
    <row r="2595" spans="3:4" x14ac:dyDescent="0.2">
      <c r="C2595" s="19"/>
      <c r="D2595" s="19"/>
    </row>
    <row r="2596" spans="3:4" x14ac:dyDescent="0.2">
      <c r="C2596" s="19"/>
      <c r="D2596" s="19"/>
    </row>
    <row r="2597" spans="3:4" x14ac:dyDescent="0.2">
      <c r="C2597" s="19"/>
      <c r="D2597" s="19"/>
    </row>
    <row r="2598" spans="3:4" x14ac:dyDescent="0.2">
      <c r="C2598" s="19"/>
      <c r="D2598" s="19"/>
    </row>
    <row r="2599" spans="3:4" x14ac:dyDescent="0.2">
      <c r="C2599" s="19"/>
      <c r="D2599" s="19"/>
    </row>
    <row r="2600" spans="3:4" x14ac:dyDescent="0.2">
      <c r="C2600" s="19"/>
      <c r="D2600" s="19"/>
    </row>
    <row r="2601" spans="3:4" x14ac:dyDescent="0.2">
      <c r="C2601" s="19"/>
      <c r="D2601" s="19"/>
    </row>
    <row r="2602" spans="3:4" x14ac:dyDescent="0.2">
      <c r="C2602" s="19"/>
      <c r="D2602" s="19"/>
    </row>
    <row r="2603" spans="3:4" x14ac:dyDescent="0.2">
      <c r="C2603" s="19"/>
      <c r="D2603" s="19"/>
    </row>
    <row r="2604" spans="3:4" x14ac:dyDescent="0.2">
      <c r="C2604" s="19"/>
      <c r="D2604" s="19"/>
    </row>
    <row r="2605" spans="3:4" x14ac:dyDescent="0.2">
      <c r="C2605" s="19"/>
      <c r="D2605" s="19"/>
    </row>
    <row r="2606" spans="3:4" x14ac:dyDescent="0.2">
      <c r="C2606" s="19"/>
      <c r="D2606" s="19"/>
    </row>
    <row r="2607" spans="3:4" x14ac:dyDescent="0.2">
      <c r="C2607" s="19"/>
      <c r="D2607" s="19"/>
    </row>
    <row r="2608" spans="3:4" x14ac:dyDescent="0.2">
      <c r="C2608" s="19"/>
      <c r="D2608" s="19"/>
    </row>
    <row r="2609" spans="3:4" x14ac:dyDescent="0.2">
      <c r="C2609" s="19"/>
      <c r="D2609" s="19"/>
    </row>
    <row r="2610" spans="3:4" x14ac:dyDescent="0.2">
      <c r="C2610" s="19"/>
      <c r="D2610" s="19"/>
    </row>
    <row r="2611" spans="3:4" x14ac:dyDescent="0.2">
      <c r="C2611" s="19"/>
      <c r="D2611" s="19"/>
    </row>
    <row r="2612" spans="3:4" x14ac:dyDescent="0.2">
      <c r="C2612" s="19"/>
      <c r="D2612" s="19"/>
    </row>
    <row r="2613" spans="3:4" x14ac:dyDescent="0.2">
      <c r="C2613" s="19"/>
      <c r="D2613" s="19"/>
    </row>
    <row r="2614" spans="3:4" x14ac:dyDescent="0.2">
      <c r="C2614" s="19"/>
      <c r="D2614" s="19"/>
    </row>
    <row r="2615" spans="3:4" x14ac:dyDescent="0.2">
      <c r="C2615" s="19"/>
      <c r="D2615" s="19"/>
    </row>
    <row r="2616" spans="3:4" x14ac:dyDescent="0.2">
      <c r="C2616" s="19"/>
      <c r="D2616" s="19"/>
    </row>
    <row r="2617" spans="3:4" x14ac:dyDescent="0.2">
      <c r="C2617" s="19"/>
      <c r="D2617" s="19"/>
    </row>
    <row r="2618" spans="3:4" x14ac:dyDescent="0.2">
      <c r="C2618" s="19"/>
      <c r="D2618" s="19"/>
    </row>
    <row r="2619" spans="3:4" x14ac:dyDescent="0.2">
      <c r="C2619" s="19"/>
      <c r="D2619" s="19"/>
    </row>
    <row r="2620" spans="3:4" x14ac:dyDescent="0.2">
      <c r="C2620" s="19"/>
      <c r="D2620" s="19"/>
    </row>
    <row r="2621" spans="3:4" x14ac:dyDescent="0.2">
      <c r="C2621" s="19"/>
      <c r="D2621" s="19"/>
    </row>
    <row r="2622" spans="3:4" x14ac:dyDescent="0.2">
      <c r="C2622" s="19"/>
      <c r="D2622" s="19"/>
    </row>
    <row r="2623" spans="3:4" x14ac:dyDescent="0.2">
      <c r="C2623" s="19"/>
      <c r="D2623" s="19"/>
    </row>
    <row r="2624" spans="3:4" x14ac:dyDescent="0.2">
      <c r="C2624" s="19"/>
      <c r="D2624" s="19"/>
    </row>
    <row r="2625" spans="3:4" x14ac:dyDescent="0.2">
      <c r="C2625" s="19"/>
      <c r="D2625" s="19"/>
    </row>
    <row r="2626" spans="3:4" x14ac:dyDescent="0.2">
      <c r="C2626" s="19"/>
      <c r="D2626" s="19"/>
    </row>
    <row r="2627" spans="3:4" x14ac:dyDescent="0.2">
      <c r="C2627" s="19"/>
      <c r="D2627" s="19"/>
    </row>
    <row r="2628" spans="3:4" x14ac:dyDescent="0.2">
      <c r="C2628" s="19"/>
      <c r="D2628" s="19"/>
    </row>
    <row r="2629" spans="3:4" x14ac:dyDescent="0.2">
      <c r="C2629" s="19"/>
      <c r="D2629" s="19"/>
    </row>
    <row r="2630" spans="3:4" x14ac:dyDescent="0.2">
      <c r="C2630" s="19"/>
      <c r="D2630" s="19"/>
    </row>
    <row r="2631" spans="3:4" x14ac:dyDescent="0.2">
      <c r="C2631" s="19"/>
      <c r="D2631" s="19"/>
    </row>
    <row r="2632" spans="3:4" x14ac:dyDescent="0.2">
      <c r="C2632" s="19"/>
      <c r="D2632" s="19"/>
    </row>
    <row r="2633" spans="3:4" x14ac:dyDescent="0.2">
      <c r="C2633" s="19"/>
      <c r="D2633" s="19"/>
    </row>
    <row r="2634" spans="3:4" x14ac:dyDescent="0.2">
      <c r="C2634" s="19"/>
      <c r="D2634" s="19"/>
    </row>
    <row r="2635" spans="3:4" x14ac:dyDescent="0.2">
      <c r="C2635" s="19"/>
      <c r="D2635" s="19"/>
    </row>
    <row r="2636" spans="3:4" x14ac:dyDescent="0.2">
      <c r="C2636" s="19"/>
      <c r="D2636" s="19"/>
    </row>
    <row r="2637" spans="3:4" x14ac:dyDescent="0.2">
      <c r="C2637" s="19"/>
      <c r="D2637" s="19"/>
    </row>
    <row r="2638" spans="3:4" x14ac:dyDescent="0.2">
      <c r="C2638" s="19"/>
      <c r="D2638" s="19"/>
    </row>
    <row r="2639" spans="3:4" x14ac:dyDescent="0.2">
      <c r="C2639" s="19"/>
      <c r="D2639" s="19"/>
    </row>
    <row r="2640" spans="3:4" x14ac:dyDescent="0.2">
      <c r="C2640" s="19"/>
      <c r="D2640" s="19"/>
    </row>
    <row r="2641" spans="3:4" x14ac:dyDescent="0.2">
      <c r="C2641" s="19"/>
      <c r="D2641" s="19"/>
    </row>
    <row r="2642" spans="3:4" x14ac:dyDescent="0.2">
      <c r="C2642" s="19"/>
      <c r="D2642" s="19"/>
    </row>
    <row r="2643" spans="3:4" x14ac:dyDescent="0.2">
      <c r="C2643" s="19"/>
      <c r="D2643" s="19"/>
    </row>
    <row r="2644" spans="3:4" x14ac:dyDescent="0.2">
      <c r="C2644" s="19"/>
      <c r="D2644" s="19"/>
    </row>
    <row r="2645" spans="3:4" x14ac:dyDescent="0.2">
      <c r="C2645" s="19"/>
      <c r="D2645" s="19"/>
    </row>
    <row r="2646" spans="3:4" x14ac:dyDescent="0.2">
      <c r="C2646" s="19"/>
      <c r="D2646" s="19"/>
    </row>
    <row r="2647" spans="3:4" x14ac:dyDescent="0.2">
      <c r="C2647" s="19"/>
      <c r="D2647" s="19"/>
    </row>
    <row r="2648" spans="3:4" x14ac:dyDescent="0.2">
      <c r="C2648" s="19"/>
      <c r="D2648" s="19"/>
    </row>
    <row r="2649" spans="3:4" x14ac:dyDescent="0.2">
      <c r="C2649" s="19"/>
      <c r="D2649" s="19"/>
    </row>
    <row r="2650" spans="3:4" x14ac:dyDescent="0.2">
      <c r="C2650" s="19"/>
      <c r="D2650" s="19"/>
    </row>
    <row r="2651" spans="3:4" x14ac:dyDescent="0.2">
      <c r="C2651" s="19"/>
      <c r="D2651" s="19"/>
    </row>
    <row r="2652" spans="3:4" x14ac:dyDescent="0.2">
      <c r="C2652" s="19"/>
      <c r="D2652" s="19"/>
    </row>
    <row r="2653" spans="3:4" x14ac:dyDescent="0.2">
      <c r="C2653" s="19"/>
      <c r="D2653" s="19"/>
    </row>
    <row r="2654" spans="3:4" x14ac:dyDescent="0.2">
      <c r="C2654" s="19"/>
      <c r="D2654" s="19"/>
    </row>
    <row r="2655" spans="3:4" x14ac:dyDescent="0.2">
      <c r="C2655" s="19"/>
      <c r="D2655" s="19"/>
    </row>
    <row r="2656" spans="3:4" x14ac:dyDescent="0.2">
      <c r="C2656" s="19"/>
      <c r="D2656" s="19"/>
    </row>
    <row r="2657" spans="3:4" x14ac:dyDescent="0.2">
      <c r="C2657" s="19"/>
      <c r="D2657" s="19"/>
    </row>
    <row r="2658" spans="3:4" x14ac:dyDescent="0.2">
      <c r="C2658" s="19"/>
      <c r="D2658" s="19"/>
    </row>
    <row r="2659" spans="3:4" x14ac:dyDescent="0.2">
      <c r="C2659" s="19"/>
      <c r="D2659" s="19"/>
    </row>
    <row r="2660" spans="3:4" x14ac:dyDescent="0.2">
      <c r="C2660" s="19"/>
      <c r="D2660" s="19"/>
    </row>
    <row r="2661" spans="3:4" x14ac:dyDescent="0.2">
      <c r="C2661" s="19"/>
      <c r="D2661" s="19"/>
    </row>
    <row r="2662" spans="3:4" x14ac:dyDescent="0.2">
      <c r="C2662" s="19"/>
      <c r="D2662" s="19"/>
    </row>
    <row r="2663" spans="3:4" x14ac:dyDescent="0.2">
      <c r="C2663" s="19"/>
      <c r="D2663" s="19"/>
    </row>
    <row r="2664" spans="3:4" x14ac:dyDescent="0.2">
      <c r="C2664" s="19"/>
      <c r="D2664" s="19"/>
    </row>
    <row r="2665" spans="3:4" x14ac:dyDescent="0.2">
      <c r="C2665" s="19"/>
      <c r="D2665" s="19"/>
    </row>
    <row r="2666" spans="3:4" x14ac:dyDescent="0.2">
      <c r="C2666" s="19"/>
      <c r="D2666" s="19"/>
    </row>
    <row r="2667" spans="3:4" x14ac:dyDescent="0.2">
      <c r="C2667" s="19"/>
      <c r="D2667" s="19"/>
    </row>
    <row r="2668" spans="3:4" x14ac:dyDescent="0.2">
      <c r="C2668" s="19"/>
      <c r="D2668" s="19"/>
    </row>
    <row r="2669" spans="3:4" x14ac:dyDescent="0.2">
      <c r="C2669" s="19"/>
      <c r="D2669" s="19"/>
    </row>
    <row r="2670" spans="3:4" x14ac:dyDescent="0.2">
      <c r="C2670" s="19"/>
      <c r="D2670" s="19"/>
    </row>
    <row r="2671" spans="3:4" x14ac:dyDescent="0.2">
      <c r="C2671" s="19"/>
      <c r="D2671" s="19"/>
    </row>
    <row r="2672" spans="3:4" x14ac:dyDescent="0.2">
      <c r="C2672" s="19"/>
      <c r="D2672" s="19"/>
    </row>
    <row r="2673" spans="3:4" x14ac:dyDescent="0.2">
      <c r="C2673" s="19"/>
      <c r="D2673" s="19"/>
    </row>
    <row r="2674" spans="3:4" x14ac:dyDescent="0.2">
      <c r="C2674" s="19"/>
      <c r="D2674" s="19"/>
    </row>
    <row r="2675" spans="3:4" x14ac:dyDescent="0.2">
      <c r="C2675" s="19"/>
      <c r="D2675" s="19"/>
    </row>
    <row r="2676" spans="3:4" x14ac:dyDescent="0.2">
      <c r="C2676" s="19"/>
      <c r="D2676" s="19"/>
    </row>
    <row r="2677" spans="3:4" x14ac:dyDescent="0.2">
      <c r="C2677" s="19"/>
      <c r="D2677" s="19"/>
    </row>
    <row r="2678" spans="3:4" x14ac:dyDescent="0.2">
      <c r="C2678" s="19"/>
      <c r="D2678" s="19"/>
    </row>
    <row r="2679" spans="3:4" x14ac:dyDescent="0.2">
      <c r="C2679" s="19"/>
      <c r="D2679" s="19"/>
    </row>
    <row r="2680" spans="3:4" x14ac:dyDescent="0.2">
      <c r="C2680" s="19"/>
      <c r="D2680" s="19"/>
    </row>
    <row r="2681" spans="3:4" x14ac:dyDescent="0.2">
      <c r="C2681" s="19"/>
      <c r="D2681" s="19"/>
    </row>
    <row r="2682" spans="3:4" x14ac:dyDescent="0.2">
      <c r="C2682" s="19"/>
      <c r="D2682" s="19"/>
    </row>
    <row r="2683" spans="3:4" x14ac:dyDescent="0.2">
      <c r="C2683" s="19"/>
      <c r="D2683" s="19"/>
    </row>
    <row r="2684" spans="3:4" x14ac:dyDescent="0.2">
      <c r="C2684" s="19"/>
      <c r="D2684" s="19"/>
    </row>
    <row r="2685" spans="3:4" x14ac:dyDescent="0.2">
      <c r="C2685" s="19"/>
      <c r="D2685" s="19"/>
    </row>
    <row r="2686" spans="3:4" x14ac:dyDescent="0.2">
      <c r="C2686" s="19"/>
      <c r="D2686" s="19"/>
    </row>
    <row r="2687" spans="3:4" x14ac:dyDescent="0.2">
      <c r="C2687" s="19"/>
      <c r="D2687" s="19"/>
    </row>
    <row r="2688" spans="3:4" x14ac:dyDescent="0.2">
      <c r="C2688" s="19"/>
      <c r="D2688" s="19"/>
    </row>
    <row r="2689" spans="3:4" x14ac:dyDescent="0.2">
      <c r="C2689" s="19"/>
      <c r="D2689" s="19"/>
    </row>
    <row r="2690" spans="3:4" x14ac:dyDescent="0.2">
      <c r="C2690" s="19"/>
      <c r="D2690" s="19"/>
    </row>
    <row r="2691" spans="3:4" x14ac:dyDescent="0.2">
      <c r="C2691" s="19"/>
      <c r="D2691" s="19"/>
    </row>
    <row r="2692" spans="3:4" x14ac:dyDescent="0.2">
      <c r="C2692" s="19"/>
      <c r="D2692" s="19"/>
    </row>
    <row r="2693" spans="3:4" x14ac:dyDescent="0.2">
      <c r="C2693" s="19"/>
      <c r="D2693" s="19"/>
    </row>
    <row r="2694" spans="3:4" x14ac:dyDescent="0.2">
      <c r="C2694" s="19"/>
      <c r="D2694" s="19"/>
    </row>
    <row r="2695" spans="3:4" x14ac:dyDescent="0.2">
      <c r="C2695" s="19"/>
      <c r="D2695" s="19"/>
    </row>
    <row r="2696" spans="3:4" x14ac:dyDescent="0.2">
      <c r="C2696" s="19"/>
      <c r="D2696" s="19"/>
    </row>
    <row r="2697" spans="3:4" x14ac:dyDescent="0.2">
      <c r="C2697" s="19"/>
      <c r="D2697" s="19"/>
    </row>
    <row r="2698" spans="3:4" x14ac:dyDescent="0.2">
      <c r="C2698" s="19"/>
      <c r="D2698" s="19"/>
    </row>
    <row r="2699" spans="3:4" x14ac:dyDescent="0.2">
      <c r="C2699" s="19"/>
      <c r="D2699" s="19"/>
    </row>
    <row r="2700" spans="3:4" x14ac:dyDescent="0.2">
      <c r="C2700" s="19"/>
      <c r="D2700" s="19"/>
    </row>
    <row r="2701" spans="3:4" x14ac:dyDescent="0.2">
      <c r="C2701" s="19"/>
      <c r="D2701" s="19"/>
    </row>
    <row r="2702" spans="3:4" x14ac:dyDescent="0.2">
      <c r="C2702" s="19"/>
      <c r="D2702" s="19"/>
    </row>
    <row r="2703" spans="3:4" x14ac:dyDescent="0.2">
      <c r="C2703" s="19"/>
      <c r="D2703" s="19"/>
    </row>
    <row r="2704" spans="3:4" x14ac:dyDescent="0.2">
      <c r="C2704" s="19"/>
      <c r="D2704" s="19"/>
    </row>
    <row r="2705" spans="3:4" x14ac:dyDescent="0.2">
      <c r="C2705" s="19"/>
      <c r="D2705" s="19"/>
    </row>
    <row r="2706" spans="3:4" x14ac:dyDescent="0.2">
      <c r="C2706" s="19"/>
      <c r="D2706" s="19"/>
    </row>
    <row r="2707" spans="3:4" x14ac:dyDescent="0.2">
      <c r="C2707" s="19"/>
      <c r="D2707" s="19"/>
    </row>
    <row r="2708" spans="3:4" x14ac:dyDescent="0.2">
      <c r="C2708" s="19"/>
      <c r="D2708" s="19"/>
    </row>
    <row r="2709" spans="3:4" x14ac:dyDescent="0.2">
      <c r="C2709" s="19"/>
      <c r="D2709" s="19"/>
    </row>
    <row r="2710" spans="3:4" x14ac:dyDescent="0.2">
      <c r="C2710" s="19"/>
      <c r="D2710" s="19"/>
    </row>
    <row r="2711" spans="3:4" x14ac:dyDescent="0.2">
      <c r="C2711" s="19"/>
      <c r="D2711" s="19"/>
    </row>
    <row r="2712" spans="3:4" x14ac:dyDescent="0.2">
      <c r="C2712" s="19"/>
      <c r="D2712" s="19"/>
    </row>
    <row r="2713" spans="3:4" x14ac:dyDescent="0.2">
      <c r="C2713" s="19"/>
      <c r="D2713" s="19"/>
    </row>
    <row r="2714" spans="3:4" x14ac:dyDescent="0.2">
      <c r="C2714" s="19"/>
      <c r="D2714" s="19"/>
    </row>
    <row r="2715" spans="3:4" x14ac:dyDescent="0.2">
      <c r="C2715" s="19"/>
      <c r="D2715" s="19"/>
    </row>
    <row r="2716" spans="3:4" x14ac:dyDescent="0.2">
      <c r="C2716" s="19"/>
      <c r="D2716" s="19"/>
    </row>
    <row r="2717" spans="3:4" x14ac:dyDescent="0.2">
      <c r="C2717" s="19"/>
      <c r="D2717" s="19"/>
    </row>
    <row r="2718" spans="3:4" x14ac:dyDescent="0.2">
      <c r="C2718" s="19"/>
      <c r="D2718" s="19"/>
    </row>
    <row r="2719" spans="3:4" x14ac:dyDescent="0.2">
      <c r="C2719" s="19"/>
      <c r="D2719" s="19"/>
    </row>
    <row r="2720" spans="3:4" x14ac:dyDescent="0.2">
      <c r="C2720" s="19"/>
      <c r="D2720" s="19"/>
    </row>
    <row r="2721" spans="3:4" x14ac:dyDescent="0.2">
      <c r="C2721" s="19"/>
      <c r="D2721" s="19"/>
    </row>
    <row r="2722" spans="3:4" x14ac:dyDescent="0.2">
      <c r="C2722" s="19"/>
      <c r="D2722" s="19"/>
    </row>
    <row r="2723" spans="3:4" x14ac:dyDescent="0.2">
      <c r="C2723" s="19"/>
      <c r="D2723" s="19"/>
    </row>
    <row r="2724" spans="3:4" x14ac:dyDescent="0.2">
      <c r="C2724" s="19"/>
      <c r="D2724" s="19"/>
    </row>
    <row r="2725" spans="3:4" x14ac:dyDescent="0.2">
      <c r="C2725" s="19"/>
      <c r="D2725" s="19"/>
    </row>
    <row r="2726" spans="3:4" x14ac:dyDescent="0.2">
      <c r="C2726" s="19"/>
      <c r="D2726" s="19"/>
    </row>
    <row r="2727" spans="3:4" x14ac:dyDescent="0.2">
      <c r="C2727" s="19"/>
      <c r="D2727" s="19"/>
    </row>
    <row r="2728" spans="3:4" x14ac:dyDescent="0.2">
      <c r="C2728" s="19"/>
      <c r="D2728" s="19"/>
    </row>
    <row r="2729" spans="3:4" x14ac:dyDescent="0.2">
      <c r="C2729" s="19"/>
      <c r="D2729" s="19"/>
    </row>
    <row r="2730" spans="3:4" x14ac:dyDescent="0.2">
      <c r="C2730" s="19"/>
      <c r="D2730" s="19"/>
    </row>
    <row r="2731" spans="3:4" x14ac:dyDescent="0.2">
      <c r="C2731" s="19"/>
      <c r="D2731" s="19"/>
    </row>
    <row r="2732" spans="3:4" x14ac:dyDescent="0.2">
      <c r="C2732" s="19"/>
      <c r="D2732" s="19"/>
    </row>
    <row r="2733" spans="3:4" x14ac:dyDescent="0.2">
      <c r="C2733" s="19"/>
      <c r="D2733" s="19"/>
    </row>
    <row r="2734" spans="3:4" x14ac:dyDescent="0.2">
      <c r="C2734" s="19"/>
      <c r="D2734" s="19"/>
    </row>
    <row r="2735" spans="3:4" x14ac:dyDescent="0.2">
      <c r="C2735" s="19"/>
      <c r="D2735" s="19"/>
    </row>
    <row r="2736" spans="3:4" x14ac:dyDescent="0.2">
      <c r="C2736" s="19"/>
      <c r="D2736" s="19"/>
    </row>
    <row r="2737" spans="3:4" x14ac:dyDescent="0.2">
      <c r="C2737" s="19"/>
      <c r="D2737" s="19"/>
    </row>
    <row r="2738" spans="3:4" x14ac:dyDescent="0.2">
      <c r="C2738" s="19"/>
      <c r="D2738" s="19"/>
    </row>
    <row r="2739" spans="3:4" x14ac:dyDescent="0.2">
      <c r="C2739" s="19"/>
      <c r="D2739" s="19"/>
    </row>
    <row r="2740" spans="3:4" x14ac:dyDescent="0.2">
      <c r="C2740" s="19"/>
      <c r="D2740" s="19"/>
    </row>
    <row r="2741" spans="3:4" x14ac:dyDescent="0.2">
      <c r="C2741" s="19"/>
      <c r="D2741" s="19"/>
    </row>
    <row r="2742" spans="3:4" x14ac:dyDescent="0.2">
      <c r="C2742" s="19"/>
      <c r="D2742" s="19"/>
    </row>
    <row r="2743" spans="3:4" x14ac:dyDescent="0.2">
      <c r="C2743" s="19"/>
      <c r="D2743" s="19"/>
    </row>
    <row r="2744" spans="3:4" x14ac:dyDescent="0.2">
      <c r="C2744" s="19"/>
      <c r="D2744" s="19"/>
    </row>
    <row r="2745" spans="3:4" x14ac:dyDescent="0.2">
      <c r="C2745" s="19"/>
      <c r="D2745" s="19"/>
    </row>
    <row r="2746" spans="3:4" x14ac:dyDescent="0.2">
      <c r="C2746" s="19"/>
      <c r="D2746" s="19"/>
    </row>
    <row r="2747" spans="3:4" x14ac:dyDescent="0.2">
      <c r="C2747" s="19"/>
      <c r="D2747" s="19"/>
    </row>
    <row r="2748" spans="3:4" x14ac:dyDescent="0.2">
      <c r="C2748" s="19"/>
      <c r="D2748" s="19"/>
    </row>
    <row r="2749" spans="3:4" x14ac:dyDescent="0.2">
      <c r="C2749" s="19"/>
      <c r="D2749" s="19"/>
    </row>
    <row r="2750" spans="3:4" x14ac:dyDescent="0.2">
      <c r="C2750" s="19"/>
      <c r="D2750" s="19"/>
    </row>
    <row r="2751" spans="3:4" x14ac:dyDescent="0.2">
      <c r="C2751" s="19"/>
      <c r="D2751" s="19"/>
    </row>
    <row r="2752" spans="3:4" x14ac:dyDescent="0.2">
      <c r="C2752" s="19"/>
      <c r="D2752" s="19"/>
    </row>
    <row r="2753" spans="3:4" x14ac:dyDescent="0.2">
      <c r="C2753" s="19"/>
      <c r="D2753" s="19"/>
    </row>
    <row r="2754" spans="3:4" x14ac:dyDescent="0.2">
      <c r="C2754" s="19"/>
      <c r="D2754" s="19"/>
    </row>
    <row r="2755" spans="3:4" x14ac:dyDescent="0.2">
      <c r="C2755" s="19"/>
      <c r="D2755" s="19"/>
    </row>
    <row r="2756" spans="3:4" x14ac:dyDescent="0.2">
      <c r="C2756" s="19"/>
      <c r="D2756" s="19"/>
    </row>
    <row r="2757" spans="3:4" x14ac:dyDescent="0.2">
      <c r="C2757" s="19"/>
      <c r="D2757" s="19"/>
    </row>
    <row r="2758" spans="3:4" x14ac:dyDescent="0.2">
      <c r="C2758" s="19"/>
      <c r="D2758" s="19"/>
    </row>
    <row r="2759" spans="3:4" x14ac:dyDescent="0.2">
      <c r="C2759" s="19"/>
      <c r="D2759" s="19"/>
    </row>
    <row r="2760" spans="3:4" x14ac:dyDescent="0.2">
      <c r="C2760" s="19"/>
      <c r="D2760" s="19"/>
    </row>
    <row r="2761" spans="3:4" x14ac:dyDescent="0.2">
      <c r="C2761" s="19"/>
      <c r="D2761" s="19"/>
    </row>
    <row r="2762" spans="3:4" x14ac:dyDescent="0.2">
      <c r="C2762" s="19"/>
      <c r="D2762" s="19"/>
    </row>
    <row r="2763" spans="3:4" x14ac:dyDescent="0.2">
      <c r="C2763" s="19"/>
      <c r="D2763" s="19"/>
    </row>
    <row r="2764" spans="3:4" x14ac:dyDescent="0.2">
      <c r="C2764" s="19"/>
      <c r="D2764" s="19"/>
    </row>
    <row r="2765" spans="3:4" x14ac:dyDescent="0.2">
      <c r="C2765" s="19"/>
      <c r="D2765" s="19"/>
    </row>
    <row r="2766" spans="3:4" x14ac:dyDescent="0.2">
      <c r="C2766" s="19"/>
      <c r="D2766" s="19"/>
    </row>
    <row r="2767" spans="3:4" x14ac:dyDescent="0.2">
      <c r="C2767" s="19"/>
      <c r="D2767" s="19"/>
    </row>
    <row r="2768" spans="3:4" x14ac:dyDescent="0.2">
      <c r="C2768" s="19"/>
      <c r="D2768" s="19"/>
    </row>
    <row r="2769" spans="3:4" x14ac:dyDescent="0.2">
      <c r="C2769" s="19"/>
      <c r="D2769" s="19"/>
    </row>
    <row r="2770" spans="3:4" x14ac:dyDescent="0.2">
      <c r="C2770" s="19"/>
      <c r="D2770" s="19"/>
    </row>
    <row r="2771" spans="3:4" x14ac:dyDescent="0.2">
      <c r="C2771" s="19"/>
      <c r="D2771" s="19"/>
    </row>
    <row r="2772" spans="3:4" x14ac:dyDescent="0.2">
      <c r="C2772" s="19"/>
      <c r="D2772" s="19"/>
    </row>
    <row r="2773" spans="3:4" x14ac:dyDescent="0.2">
      <c r="C2773" s="19"/>
      <c r="D2773" s="19"/>
    </row>
    <row r="2774" spans="3:4" x14ac:dyDescent="0.2">
      <c r="C2774" s="19"/>
      <c r="D2774" s="19"/>
    </row>
    <row r="2775" spans="3:4" x14ac:dyDescent="0.2">
      <c r="C2775" s="19"/>
      <c r="D2775" s="19"/>
    </row>
    <row r="2776" spans="3:4" x14ac:dyDescent="0.2">
      <c r="C2776" s="19"/>
      <c r="D2776" s="19"/>
    </row>
    <row r="2777" spans="3:4" x14ac:dyDescent="0.2">
      <c r="C2777" s="19"/>
      <c r="D2777" s="19"/>
    </row>
    <row r="2778" spans="3:4" x14ac:dyDescent="0.2">
      <c r="C2778" s="19"/>
      <c r="D2778" s="19"/>
    </row>
    <row r="2779" spans="3:4" x14ac:dyDescent="0.2">
      <c r="C2779" s="19"/>
      <c r="D2779" s="19"/>
    </row>
    <row r="2780" spans="3:4" x14ac:dyDescent="0.2">
      <c r="C2780" s="19"/>
      <c r="D2780" s="19"/>
    </row>
    <row r="2781" spans="3:4" x14ac:dyDescent="0.2">
      <c r="C2781" s="19"/>
      <c r="D2781" s="19"/>
    </row>
    <row r="2782" spans="3:4" x14ac:dyDescent="0.2">
      <c r="C2782" s="19"/>
      <c r="D2782" s="19"/>
    </row>
    <row r="2783" spans="3:4" x14ac:dyDescent="0.2">
      <c r="C2783" s="19"/>
      <c r="D2783" s="19"/>
    </row>
    <row r="2784" spans="3:4" x14ac:dyDescent="0.2">
      <c r="C2784" s="19"/>
      <c r="D2784" s="19"/>
    </row>
    <row r="2785" spans="3:4" x14ac:dyDescent="0.2">
      <c r="C2785" s="19"/>
      <c r="D2785" s="19"/>
    </row>
    <row r="2786" spans="3:4" x14ac:dyDescent="0.2">
      <c r="C2786" s="19"/>
      <c r="D2786" s="19"/>
    </row>
    <row r="2787" spans="3:4" x14ac:dyDescent="0.2">
      <c r="C2787" s="19"/>
      <c r="D2787" s="19"/>
    </row>
    <row r="2788" spans="3:4" x14ac:dyDescent="0.2">
      <c r="C2788" s="19"/>
      <c r="D2788" s="19"/>
    </row>
    <row r="2789" spans="3:4" x14ac:dyDescent="0.2">
      <c r="C2789" s="19"/>
      <c r="D2789" s="19"/>
    </row>
    <row r="2790" spans="3:4" x14ac:dyDescent="0.2">
      <c r="C2790" s="19"/>
      <c r="D2790" s="19"/>
    </row>
    <row r="2791" spans="3:4" x14ac:dyDescent="0.2">
      <c r="C2791" s="19"/>
      <c r="D2791" s="19"/>
    </row>
    <row r="2792" spans="3:4" x14ac:dyDescent="0.2">
      <c r="C2792" s="19"/>
      <c r="D2792" s="19"/>
    </row>
    <row r="2793" spans="3:4" x14ac:dyDescent="0.2">
      <c r="C2793" s="19"/>
      <c r="D2793" s="19"/>
    </row>
    <row r="2794" spans="3:4" x14ac:dyDescent="0.2">
      <c r="C2794" s="19"/>
      <c r="D2794" s="19"/>
    </row>
    <row r="2795" spans="3:4" x14ac:dyDescent="0.2">
      <c r="C2795" s="19"/>
      <c r="D2795" s="19"/>
    </row>
    <row r="2796" spans="3:4" x14ac:dyDescent="0.2">
      <c r="C2796" s="19"/>
      <c r="D2796" s="19"/>
    </row>
    <row r="2797" spans="3:4" x14ac:dyDescent="0.2">
      <c r="C2797" s="19"/>
      <c r="D2797" s="19"/>
    </row>
    <row r="2798" spans="3:4" x14ac:dyDescent="0.2">
      <c r="C2798" s="19"/>
      <c r="D2798" s="19"/>
    </row>
    <row r="2799" spans="3:4" x14ac:dyDescent="0.2">
      <c r="C2799" s="19"/>
      <c r="D2799" s="19"/>
    </row>
    <row r="2800" spans="3:4" x14ac:dyDescent="0.2">
      <c r="C2800" s="19"/>
      <c r="D2800" s="19"/>
    </row>
    <row r="2801" spans="3:4" x14ac:dyDescent="0.2">
      <c r="C2801" s="19"/>
      <c r="D2801" s="19"/>
    </row>
    <row r="2802" spans="3:4" x14ac:dyDescent="0.2">
      <c r="C2802" s="19"/>
      <c r="D2802" s="19"/>
    </row>
    <row r="2803" spans="3:4" x14ac:dyDescent="0.2">
      <c r="C2803" s="19"/>
      <c r="D2803" s="19"/>
    </row>
    <row r="2804" spans="3:4" x14ac:dyDescent="0.2">
      <c r="C2804" s="19"/>
      <c r="D2804" s="19"/>
    </row>
    <row r="2805" spans="3:4" x14ac:dyDescent="0.2">
      <c r="C2805" s="19"/>
      <c r="D2805" s="19"/>
    </row>
    <row r="2806" spans="3:4" x14ac:dyDescent="0.2">
      <c r="C2806" s="19"/>
      <c r="D2806" s="19"/>
    </row>
    <row r="2807" spans="3:4" x14ac:dyDescent="0.2">
      <c r="C2807" s="19"/>
      <c r="D2807" s="19"/>
    </row>
    <row r="2808" spans="3:4" x14ac:dyDescent="0.2">
      <c r="C2808" s="19"/>
      <c r="D2808" s="19"/>
    </row>
    <row r="2809" spans="3:4" x14ac:dyDescent="0.2">
      <c r="C2809" s="19"/>
      <c r="D2809" s="19"/>
    </row>
    <row r="2810" spans="3:4" x14ac:dyDescent="0.2">
      <c r="C2810" s="19"/>
      <c r="D2810" s="19"/>
    </row>
    <row r="2811" spans="3:4" x14ac:dyDescent="0.2">
      <c r="C2811" s="19"/>
      <c r="D2811" s="19"/>
    </row>
    <row r="2812" spans="3:4" x14ac:dyDescent="0.2">
      <c r="C2812" s="19"/>
      <c r="D2812" s="19"/>
    </row>
    <row r="2813" spans="3:4" x14ac:dyDescent="0.2">
      <c r="C2813" s="19"/>
      <c r="D2813" s="19"/>
    </row>
    <row r="2814" spans="3:4" x14ac:dyDescent="0.2">
      <c r="C2814" s="19"/>
      <c r="D2814" s="19"/>
    </row>
    <row r="2815" spans="3:4" x14ac:dyDescent="0.2">
      <c r="C2815" s="19"/>
      <c r="D2815" s="19"/>
    </row>
    <row r="2816" spans="3:4" x14ac:dyDescent="0.2">
      <c r="C2816" s="19"/>
      <c r="D2816" s="19"/>
    </row>
    <row r="2817" spans="3:4" x14ac:dyDescent="0.2">
      <c r="C2817" s="19"/>
      <c r="D2817" s="19"/>
    </row>
    <row r="2818" spans="3:4" x14ac:dyDescent="0.2">
      <c r="C2818" s="19"/>
      <c r="D2818" s="19"/>
    </row>
    <row r="2819" spans="3:4" x14ac:dyDescent="0.2">
      <c r="C2819" s="19"/>
      <c r="D2819" s="19"/>
    </row>
    <row r="2820" spans="3:4" x14ac:dyDescent="0.2">
      <c r="C2820" s="19"/>
      <c r="D2820" s="19"/>
    </row>
    <row r="2821" spans="3:4" x14ac:dyDescent="0.2">
      <c r="C2821" s="19"/>
      <c r="D2821" s="19"/>
    </row>
    <row r="2822" spans="3:4" x14ac:dyDescent="0.2">
      <c r="C2822" s="19"/>
      <c r="D2822" s="19"/>
    </row>
    <row r="2823" spans="3:4" x14ac:dyDescent="0.2">
      <c r="C2823" s="19"/>
      <c r="D2823" s="19"/>
    </row>
    <row r="2824" spans="3:4" x14ac:dyDescent="0.2">
      <c r="C2824" s="19"/>
      <c r="D2824" s="19"/>
    </row>
    <row r="2825" spans="3:4" x14ac:dyDescent="0.2">
      <c r="C2825" s="19"/>
      <c r="D2825" s="19"/>
    </row>
    <row r="2826" spans="3:4" x14ac:dyDescent="0.2">
      <c r="C2826" s="19"/>
      <c r="D2826" s="19"/>
    </row>
    <row r="2827" spans="3:4" x14ac:dyDescent="0.2">
      <c r="C2827" s="19"/>
      <c r="D2827" s="19"/>
    </row>
    <row r="2828" spans="3:4" x14ac:dyDescent="0.2">
      <c r="C2828" s="19"/>
      <c r="D2828" s="19"/>
    </row>
    <row r="2829" spans="3:4" x14ac:dyDescent="0.2">
      <c r="C2829" s="19"/>
      <c r="D2829" s="19"/>
    </row>
    <row r="2830" spans="3:4" x14ac:dyDescent="0.2">
      <c r="C2830" s="19"/>
      <c r="D2830" s="19"/>
    </row>
    <row r="2831" spans="3:4" x14ac:dyDescent="0.2">
      <c r="C2831" s="19"/>
      <c r="D2831" s="19"/>
    </row>
    <row r="2832" spans="3:4" x14ac:dyDescent="0.2">
      <c r="C2832" s="19"/>
      <c r="D2832" s="19"/>
    </row>
    <row r="2833" spans="3:4" x14ac:dyDescent="0.2">
      <c r="C2833" s="19"/>
      <c r="D2833" s="19"/>
    </row>
    <row r="2834" spans="3:4" x14ac:dyDescent="0.2">
      <c r="C2834" s="19"/>
      <c r="D2834" s="19"/>
    </row>
    <row r="2835" spans="3:4" x14ac:dyDescent="0.2">
      <c r="C2835" s="19"/>
      <c r="D2835" s="19"/>
    </row>
    <row r="2836" spans="3:4" x14ac:dyDescent="0.2">
      <c r="C2836" s="19"/>
      <c r="D2836" s="19"/>
    </row>
    <row r="2837" spans="3:4" x14ac:dyDescent="0.2">
      <c r="C2837" s="19"/>
      <c r="D2837" s="19"/>
    </row>
    <row r="2838" spans="3:4" x14ac:dyDescent="0.2">
      <c r="C2838" s="19"/>
      <c r="D2838" s="19"/>
    </row>
    <row r="2839" spans="3:4" x14ac:dyDescent="0.2">
      <c r="C2839" s="19"/>
      <c r="D2839" s="19"/>
    </row>
    <row r="2840" spans="3:4" x14ac:dyDescent="0.2">
      <c r="C2840" s="19"/>
      <c r="D2840" s="19"/>
    </row>
    <row r="2841" spans="3:4" x14ac:dyDescent="0.2">
      <c r="C2841" s="19"/>
      <c r="D2841" s="19"/>
    </row>
    <row r="2842" spans="3:4" x14ac:dyDescent="0.2">
      <c r="C2842" s="19"/>
      <c r="D2842" s="19"/>
    </row>
    <row r="2843" spans="3:4" x14ac:dyDescent="0.2">
      <c r="C2843" s="19"/>
      <c r="D2843" s="19"/>
    </row>
    <row r="2844" spans="3:4" x14ac:dyDescent="0.2">
      <c r="C2844" s="19"/>
      <c r="D2844" s="19"/>
    </row>
    <row r="2845" spans="3:4" x14ac:dyDescent="0.2">
      <c r="C2845" s="19"/>
      <c r="D2845" s="19"/>
    </row>
    <row r="2846" spans="3:4" x14ac:dyDescent="0.2">
      <c r="C2846" s="19"/>
      <c r="D2846" s="19"/>
    </row>
    <row r="2847" spans="3:4" x14ac:dyDescent="0.2">
      <c r="C2847" s="19"/>
      <c r="D2847" s="19"/>
    </row>
    <row r="2848" spans="3:4" x14ac:dyDescent="0.2">
      <c r="C2848" s="19"/>
      <c r="D2848" s="19"/>
    </row>
    <row r="2849" spans="3:4" x14ac:dyDescent="0.2">
      <c r="C2849" s="19"/>
      <c r="D2849" s="19"/>
    </row>
    <row r="2850" spans="3:4" x14ac:dyDescent="0.2">
      <c r="C2850" s="19"/>
      <c r="D2850" s="19"/>
    </row>
    <row r="2851" spans="3:4" x14ac:dyDescent="0.2">
      <c r="C2851" s="19"/>
      <c r="D2851" s="19"/>
    </row>
    <row r="2852" spans="3:4" x14ac:dyDescent="0.2">
      <c r="C2852" s="19"/>
      <c r="D2852" s="19"/>
    </row>
    <row r="2853" spans="3:4" x14ac:dyDescent="0.2">
      <c r="C2853" s="19"/>
      <c r="D2853" s="19"/>
    </row>
    <row r="2854" spans="3:4" x14ac:dyDescent="0.2">
      <c r="C2854" s="19"/>
      <c r="D2854" s="19"/>
    </row>
    <row r="2855" spans="3:4" x14ac:dyDescent="0.2">
      <c r="C2855" s="19"/>
      <c r="D2855" s="19"/>
    </row>
    <row r="2856" spans="3:4" x14ac:dyDescent="0.2">
      <c r="C2856" s="19"/>
      <c r="D2856" s="19"/>
    </row>
    <row r="2857" spans="3:4" x14ac:dyDescent="0.2">
      <c r="C2857" s="19"/>
      <c r="D2857" s="19"/>
    </row>
    <row r="2858" spans="3:4" x14ac:dyDescent="0.2">
      <c r="C2858" s="19"/>
      <c r="D2858" s="19"/>
    </row>
    <row r="2859" spans="3:4" x14ac:dyDescent="0.2">
      <c r="C2859" s="19"/>
      <c r="D2859" s="19"/>
    </row>
    <row r="2860" spans="3:4" x14ac:dyDescent="0.2">
      <c r="C2860" s="19"/>
      <c r="D2860" s="19"/>
    </row>
    <row r="2861" spans="3:4" x14ac:dyDescent="0.2">
      <c r="C2861" s="19"/>
      <c r="D2861" s="19"/>
    </row>
    <row r="2862" spans="3:4" x14ac:dyDescent="0.2">
      <c r="C2862" s="19"/>
      <c r="D2862" s="19"/>
    </row>
    <row r="2863" spans="3:4" x14ac:dyDescent="0.2">
      <c r="C2863" s="19"/>
      <c r="D2863" s="19"/>
    </row>
    <row r="2864" spans="3:4" x14ac:dyDescent="0.2">
      <c r="C2864" s="19"/>
      <c r="D2864" s="19"/>
    </row>
    <row r="2865" spans="3:4" x14ac:dyDescent="0.2">
      <c r="C2865" s="19"/>
      <c r="D2865" s="19"/>
    </row>
    <row r="2866" spans="3:4" x14ac:dyDescent="0.2">
      <c r="C2866" s="19"/>
      <c r="D2866" s="19"/>
    </row>
    <row r="2867" spans="3:4" x14ac:dyDescent="0.2">
      <c r="C2867" s="19"/>
      <c r="D2867" s="19"/>
    </row>
    <row r="2868" spans="3:4" x14ac:dyDescent="0.2">
      <c r="C2868" s="19"/>
      <c r="D2868" s="19"/>
    </row>
    <row r="2869" spans="3:4" x14ac:dyDescent="0.2">
      <c r="C2869" s="19"/>
      <c r="D2869" s="19"/>
    </row>
    <row r="2870" spans="3:4" x14ac:dyDescent="0.2">
      <c r="C2870" s="19"/>
      <c r="D2870" s="19"/>
    </row>
    <row r="2871" spans="3:4" x14ac:dyDescent="0.2">
      <c r="C2871" s="19"/>
      <c r="D2871" s="19"/>
    </row>
    <row r="2872" spans="3:4" x14ac:dyDescent="0.2">
      <c r="C2872" s="19"/>
      <c r="D2872" s="19"/>
    </row>
    <row r="2873" spans="3:4" x14ac:dyDescent="0.2">
      <c r="C2873" s="19"/>
      <c r="D2873" s="19"/>
    </row>
    <row r="2874" spans="3:4" x14ac:dyDescent="0.2">
      <c r="C2874" s="19"/>
      <c r="D2874" s="19"/>
    </row>
    <row r="2875" spans="3:4" x14ac:dyDescent="0.2">
      <c r="C2875" s="19"/>
      <c r="D2875" s="19"/>
    </row>
    <row r="2876" spans="3:4" x14ac:dyDescent="0.2">
      <c r="C2876" s="19"/>
      <c r="D2876" s="19"/>
    </row>
    <row r="2877" spans="3:4" x14ac:dyDescent="0.2">
      <c r="C2877" s="19"/>
      <c r="D2877" s="19"/>
    </row>
    <row r="2878" spans="3:4" x14ac:dyDescent="0.2">
      <c r="C2878" s="19"/>
      <c r="D2878" s="19"/>
    </row>
    <row r="2879" spans="3:4" x14ac:dyDescent="0.2">
      <c r="C2879" s="19"/>
      <c r="D2879" s="19"/>
    </row>
    <row r="2880" spans="3:4" x14ac:dyDescent="0.2">
      <c r="C2880" s="19"/>
      <c r="D2880" s="19"/>
    </row>
    <row r="2881" spans="3:4" x14ac:dyDescent="0.2">
      <c r="C2881" s="19"/>
      <c r="D2881" s="19"/>
    </row>
    <row r="2882" spans="3:4" x14ac:dyDescent="0.2">
      <c r="C2882" s="19"/>
      <c r="D2882" s="19"/>
    </row>
    <row r="2883" spans="3:4" x14ac:dyDescent="0.2">
      <c r="C2883" s="19"/>
      <c r="D2883" s="19"/>
    </row>
    <row r="2884" spans="3:4" x14ac:dyDescent="0.2">
      <c r="C2884" s="19"/>
      <c r="D2884" s="19"/>
    </row>
    <row r="2885" spans="3:4" x14ac:dyDescent="0.2">
      <c r="C2885" s="19"/>
      <c r="D2885" s="19"/>
    </row>
    <row r="2886" spans="3:4" x14ac:dyDescent="0.2">
      <c r="C2886" s="19"/>
      <c r="D2886" s="19"/>
    </row>
    <row r="2887" spans="3:4" x14ac:dyDescent="0.2">
      <c r="C2887" s="19"/>
      <c r="D2887" s="19"/>
    </row>
    <row r="2888" spans="3:4" x14ac:dyDescent="0.2">
      <c r="C2888" s="19"/>
      <c r="D2888" s="19"/>
    </row>
    <row r="2889" spans="3:4" x14ac:dyDescent="0.2">
      <c r="C2889" s="19"/>
      <c r="D2889" s="19"/>
    </row>
    <row r="2890" spans="3:4" x14ac:dyDescent="0.2">
      <c r="C2890" s="19"/>
      <c r="D2890" s="19"/>
    </row>
    <row r="2891" spans="3:4" x14ac:dyDescent="0.2">
      <c r="C2891" s="19"/>
      <c r="D2891" s="19"/>
    </row>
    <row r="2892" spans="3:4" x14ac:dyDescent="0.2">
      <c r="C2892" s="19"/>
      <c r="D2892" s="19"/>
    </row>
    <row r="2893" spans="3:4" x14ac:dyDescent="0.2">
      <c r="C2893" s="19"/>
      <c r="D2893" s="19"/>
    </row>
    <row r="2894" spans="3:4" x14ac:dyDescent="0.2">
      <c r="C2894" s="19"/>
      <c r="D2894" s="19"/>
    </row>
    <row r="2895" spans="3:4" x14ac:dyDescent="0.2">
      <c r="C2895" s="19"/>
      <c r="D2895" s="19"/>
    </row>
    <row r="2896" spans="3:4" x14ac:dyDescent="0.2">
      <c r="C2896" s="19"/>
      <c r="D2896" s="19"/>
    </row>
    <row r="2897" spans="3:4" x14ac:dyDescent="0.2">
      <c r="C2897" s="19"/>
      <c r="D2897" s="19"/>
    </row>
    <row r="2898" spans="3:4" x14ac:dyDescent="0.2">
      <c r="C2898" s="19"/>
      <c r="D2898" s="19"/>
    </row>
    <row r="2899" spans="3:4" x14ac:dyDescent="0.2">
      <c r="C2899" s="19"/>
      <c r="D2899" s="19"/>
    </row>
    <row r="2900" spans="3:4" x14ac:dyDescent="0.2">
      <c r="C2900" s="19"/>
      <c r="D2900" s="19"/>
    </row>
    <row r="2901" spans="3:4" x14ac:dyDescent="0.2">
      <c r="C2901" s="19"/>
      <c r="D2901" s="19"/>
    </row>
    <row r="2902" spans="3:4" x14ac:dyDescent="0.2">
      <c r="C2902" s="19"/>
      <c r="D2902" s="19"/>
    </row>
    <row r="2903" spans="3:4" x14ac:dyDescent="0.2">
      <c r="C2903" s="19"/>
      <c r="D2903" s="19"/>
    </row>
    <row r="2904" spans="3:4" x14ac:dyDescent="0.2">
      <c r="C2904" s="19"/>
      <c r="D2904" s="19"/>
    </row>
    <row r="2905" spans="3:4" x14ac:dyDescent="0.2">
      <c r="C2905" s="19"/>
      <c r="D2905" s="19"/>
    </row>
    <row r="2906" spans="3:4" x14ac:dyDescent="0.2">
      <c r="C2906" s="19"/>
      <c r="D2906" s="19"/>
    </row>
    <row r="2907" spans="3:4" x14ac:dyDescent="0.2">
      <c r="C2907" s="19"/>
      <c r="D2907" s="19"/>
    </row>
    <row r="2908" spans="3:4" x14ac:dyDescent="0.2">
      <c r="C2908" s="19"/>
      <c r="D2908" s="19"/>
    </row>
    <row r="2909" spans="3:4" x14ac:dyDescent="0.2">
      <c r="C2909" s="19"/>
      <c r="D2909" s="19"/>
    </row>
    <row r="2910" spans="3:4" x14ac:dyDescent="0.2">
      <c r="C2910" s="19"/>
      <c r="D2910" s="19"/>
    </row>
    <row r="2911" spans="3:4" x14ac:dyDescent="0.2">
      <c r="C2911" s="19"/>
      <c r="D2911" s="19"/>
    </row>
    <row r="2912" spans="3:4" x14ac:dyDescent="0.2">
      <c r="C2912" s="19"/>
      <c r="D2912" s="19"/>
    </row>
    <row r="2913" spans="3:4" x14ac:dyDescent="0.2">
      <c r="C2913" s="19"/>
      <c r="D2913" s="19"/>
    </row>
    <row r="2914" spans="3:4" x14ac:dyDescent="0.2">
      <c r="C2914" s="19"/>
      <c r="D2914" s="19"/>
    </row>
    <row r="2915" spans="3:4" x14ac:dyDescent="0.2">
      <c r="C2915" s="19"/>
      <c r="D2915" s="19"/>
    </row>
    <row r="2916" spans="3:4" x14ac:dyDescent="0.2">
      <c r="C2916" s="19"/>
      <c r="D2916" s="19"/>
    </row>
    <row r="2917" spans="3:4" x14ac:dyDescent="0.2">
      <c r="C2917" s="19"/>
      <c r="D2917" s="19"/>
    </row>
    <row r="2918" spans="3:4" x14ac:dyDescent="0.2">
      <c r="C2918" s="19"/>
      <c r="D2918" s="19"/>
    </row>
    <row r="2919" spans="3:4" x14ac:dyDescent="0.2">
      <c r="C2919" s="19"/>
      <c r="D2919" s="19"/>
    </row>
    <row r="2920" spans="3:4" x14ac:dyDescent="0.2">
      <c r="C2920" s="19"/>
      <c r="D2920" s="19"/>
    </row>
    <row r="2921" spans="3:4" x14ac:dyDescent="0.2">
      <c r="C2921" s="19"/>
      <c r="D2921" s="19"/>
    </row>
    <row r="2922" spans="3:4" x14ac:dyDescent="0.2">
      <c r="C2922" s="19"/>
      <c r="D2922" s="19"/>
    </row>
    <row r="2923" spans="3:4" x14ac:dyDescent="0.2">
      <c r="C2923" s="19"/>
      <c r="D2923" s="19"/>
    </row>
    <row r="2924" spans="3:4" x14ac:dyDescent="0.2">
      <c r="C2924" s="19"/>
      <c r="D2924" s="19"/>
    </row>
    <row r="2925" spans="3:4" x14ac:dyDescent="0.2">
      <c r="C2925" s="19"/>
      <c r="D2925" s="19"/>
    </row>
    <row r="2926" spans="3:4" x14ac:dyDescent="0.2">
      <c r="C2926" s="19"/>
      <c r="D2926" s="19"/>
    </row>
    <row r="2927" spans="3:4" x14ac:dyDescent="0.2">
      <c r="C2927" s="19"/>
      <c r="D2927" s="19"/>
    </row>
    <row r="2928" spans="3:4" x14ac:dyDescent="0.2">
      <c r="C2928" s="19"/>
      <c r="D2928" s="19"/>
    </row>
    <row r="2929" spans="3:4" x14ac:dyDescent="0.2">
      <c r="C2929" s="19"/>
      <c r="D2929" s="19"/>
    </row>
    <row r="2930" spans="3:4" x14ac:dyDescent="0.2">
      <c r="C2930" s="19"/>
      <c r="D2930" s="19"/>
    </row>
    <row r="2931" spans="3:4" x14ac:dyDescent="0.2">
      <c r="C2931" s="19"/>
      <c r="D2931" s="19"/>
    </row>
    <row r="2932" spans="3:4" x14ac:dyDescent="0.2">
      <c r="C2932" s="19"/>
      <c r="D2932" s="19"/>
    </row>
    <row r="2933" spans="3:4" x14ac:dyDescent="0.2">
      <c r="C2933" s="19"/>
      <c r="D2933" s="19"/>
    </row>
    <row r="2934" spans="3:4" x14ac:dyDescent="0.2">
      <c r="C2934" s="19"/>
      <c r="D2934" s="19"/>
    </row>
    <row r="2935" spans="3:4" x14ac:dyDescent="0.2">
      <c r="C2935" s="19"/>
      <c r="D2935" s="19"/>
    </row>
    <row r="2936" spans="3:4" x14ac:dyDescent="0.2">
      <c r="C2936" s="19"/>
      <c r="D2936" s="19"/>
    </row>
    <row r="2937" spans="3:4" x14ac:dyDescent="0.2">
      <c r="C2937" s="19"/>
      <c r="D2937" s="19"/>
    </row>
    <row r="2938" spans="3:4" x14ac:dyDescent="0.2">
      <c r="C2938" s="19"/>
      <c r="D2938" s="19"/>
    </row>
    <row r="2939" spans="3:4" x14ac:dyDescent="0.2">
      <c r="C2939" s="19"/>
      <c r="D2939" s="19"/>
    </row>
    <row r="2940" spans="3:4" x14ac:dyDescent="0.2">
      <c r="C2940" s="19"/>
      <c r="D2940" s="19"/>
    </row>
    <row r="2941" spans="3:4" x14ac:dyDescent="0.2">
      <c r="C2941" s="19"/>
      <c r="D2941" s="19"/>
    </row>
    <row r="2942" spans="3:4" x14ac:dyDescent="0.2">
      <c r="C2942" s="19"/>
      <c r="D2942" s="19"/>
    </row>
    <row r="2943" spans="3:4" x14ac:dyDescent="0.2">
      <c r="C2943" s="19"/>
      <c r="D2943" s="19"/>
    </row>
    <row r="2944" spans="3:4" x14ac:dyDescent="0.2">
      <c r="C2944" s="19"/>
      <c r="D2944" s="19"/>
    </row>
    <row r="2945" spans="3:4" x14ac:dyDescent="0.2">
      <c r="C2945" s="19"/>
      <c r="D2945" s="19"/>
    </row>
    <row r="2946" spans="3:4" x14ac:dyDescent="0.2">
      <c r="C2946" s="19"/>
      <c r="D2946" s="19"/>
    </row>
    <row r="2947" spans="3:4" x14ac:dyDescent="0.2">
      <c r="C2947" s="19"/>
      <c r="D2947" s="19"/>
    </row>
    <row r="2948" spans="3:4" x14ac:dyDescent="0.2">
      <c r="C2948" s="19"/>
      <c r="D2948" s="19"/>
    </row>
    <row r="2949" spans="3:4" x14ac:dyDescent="0.2">
      <c r="C2949" s="19"/>
      <c r="D2949" s="19"/>
    </row>
    <row r="2950" spans="3:4" x14ac:dyDescent="0.2">
      <c r="C2950" s="19"/>
      <c r="D2950" s="19"/>
    </row>
    <row r="2951" spans="3:4" x14ac:dyDescent="0.2">
      <c r="C2951" s="19"/>
      <c r="D2951" s="19"/>
    </row>
    <row r="2952" spans="3:4" x14ac:dyDescent="0.2">
      <c r="C2952" s="19"/>
      <c r="D2952" s="19"/>
    </row>
    <row r="2953" spans="3:4" x14ac:dyDescent="0.2">
      <c r="C2953" s="19"/>
      <c r="D2953" s="19"/>
    </row>
    <row r="2954" spans="3:4" x14ac:dyDescent="0.2">
      <c r="C2954" s="19"/>
      <c r="D2954" s="19"/>
    </row>
    <row r="2955" spans="3:4" x14ac:dyDescent="0.2">
      <c r="C2955" s="19"/>
      <c r="D2955" s="19"/>
    </row>
    <row r="2956" spans="3:4" x14ac:dyDescent="0.2">
      <c r="C2956" s="19"/>
      <c r="D2956" s="19"/>
    </row>
    <row r="2957" spans="3:4" x14ac:dyDescent="0.2">
      <c r="C2957" s="19"/>
      <c r="D2957" s="19"/>
    </row>
    <row r="2958" spans="3:4" x14ac:dyDescent="0.2">
      <c r="C2958" s="19"/>
      <c r="D2958" s="19"/>
    </row>
    <row r="2959" spans="3:4" x14ac:dyDescent="0.2">
      <c r="C2959" s="19"/>
      <c r="D2959" s="19"/>
    </row>
    <row r="2960" spans="3:4" x14ac:dyDescent="0.2">
      <c r="C2960" s="19"/>
      <c r="D2960" s="19"/>
    </row>
    <row r="2961" spans="3:4" x14ac:dyDescent="0.2">
      <c r="C2961" s="19"/>
      <c r="D2961" s="19"/>
    </row>
    <row r="2962" spans="3:4" x14ac:dyDescent="0.2">
      <c r="C2962" s="19"/>
      <c r="D2962" s="19"/>
    </row>
    <row r="2963" spans="3:4" x14ac:dyDescent="0.2">
      <c r="C2963" s="19"/>
      <c r="D2963" s="19"/>
    </row>
    <row r="2964" spans="3:4" x14ac:dyDescent="0.2">
      <c r="C2964" s="19"/>
      <c r="D2964" s="19"/>
    </row>
    <row r="2965" spans="3:4" x14ac:dyDescent="0.2">
      <c r="C2965" s="19"/>
      <c r="D2965" s="19"/>
    </row>
    <row r="2966" spans="3:4" x14ac:dyDescent="0.2">
      <c r="C2966" s="19"/>
      <c r="D2966" s="19"/>
    </row>
    <row r="2967" spans="3:4" x14ac:dyDescent="0.2">
      <c r="C2967" s="19"/>
      <c r="D2967" s="19"/>
    </row>
    <row r="2968" spans="3:4" x14ac:dyDescent="0.2">
      <c r="C2968" s="19"/>
      <c r="D2968" s="19"/>
    </row>
    <row r="2969" spans="3:4" x14ac:dyDescent="0.2">
      <c r="C2969" s="19"/>
      <c r="D2969" s="19"/>
    </row>
    <row r="2970" spans="3:4" x14ac:dyDescent="0.2">
      <c r="C2970" s="19"/>
      <c r="D2970" s="19"/>
    </row>
    <row r="2971" spans="3:4" x14ac:dyDescent="0.2">
      <c r="C2971" s="19"/>
      <c r="D2971" s="19"/>
    </row>
    <row r="2972" spans="3:4" x14ac:dyDescent="0.2">
      <c r="C2972" s="19"/>
      <c r="D2972" s="19"/>
    </row>
    <row r="2973" spans="3:4" x14ac:dyDescent="0.2">
      <c r="C2973" s="19"/>
      <c r="D2973" s="19"/>
    </row>
    <row r="2974" spans="3:4" x14ac:dyDescent="0.2">
      <c r="C2974" s="19"/>
      <c r="D2974" s="19"/>
    </row>
    <row r="2975" spans="3:4" x14ac:dyDescent="0.2">
      <c r="C2975" s="19"/>
      <c r="D2975" s="19"/>
    </row>
    <row r="2976" spans="3:4" x14ac:dyDescent="0.2">
      <c r="C2976" s="19"/>
      <c r="D2976" s="19"/>
    </row>
    <row r="2977" spans="3:4" x14ac:dyDescent="0.2">
      <c r="C2977" s="19"/>
      <c r="D2977" s="19"/>
    </row>
    <row r="2978" spans="3:4" x14ac:dyDescent="0.2">
      <c r="C2978" s="19"/>
      <c r="D2978" s="19"/>
    </row>
    <row r="2979" spans="3:4" x14ac:dyDescent="0.2">
      <c r="C2979" s="19"/>
      <c r="D2979" s="19"/>
    </row>
    <row r="2980" spans="3:4" x14ac:dyDescent="0.2">
      <c r="C2980" s="19"/>
      <c r="D2980" s="19"/>
    </row>
    <row r="2981" spans="3:4" x14ac:dyDescent="0.2">
      <c r="C2981" s="19"/>
      <c r="D2981" s="19"/>
    </row>
    <row r="2982" spans="3:4" x14ac:dyDescent="0.2">
      <c r="C2982" s="19"/>
      <c r="D2982" s="19"/>
    </row>
    <row r="2983" spans="3:4" x14ac:dyDescent="0.2">
      <c r="C2983" s="19"/>
      <c r="D2983" s="19"/>
    </row>
    <row r="2984" spans="3:4" x14ac:dyDescent="0.2">
      <c r="C2984" s="19"/>
      <c r="D2984" s="19"/>
    </row>
    <row r="2985" spans="3:4" x14ac:dyDescent="0.2">
      <c r="C2985" s="19"/>
      <c r="D2985" s="19"/>
    </row>
    <row r="2986" spans="3:4" x14ac:dyDescent="0.2">
      <c r="C2986" s="19"/>
      <c r="D2986" s="19"/>
    </row>
    <row r="2987" spans="3:4" x14ac:dyDescent="0.2">
      <c r="C2987" s="19"/>
      <c r="D2987" s="19"/>
    </row>
    <row r="2988" spans="3:4" x14ac:dyDescent="0.2">
      <c r="C2988" s="19"/>
      <c r="D2988" s="19"/>
    </row>
    <row r="2989" spans="3:4" x14ac:dyDescent="0.2">
      <c r="C2989" s="19"/>
      <c r="D2989" s="19"/>
    </row>
    <row r="2990" spans="3:4" x14ac:dyDescent="0.2">
      <c r="C2990" s="19"/>
      <c r="D2990" s="19"/>
    </row>
    <row r="2991" spans="3:4" x14ac:dyDescent="0.2">
      <c r="C2991" s="19"/>
      <c r="D2991" s="19"/>
    </row>
    <row r="2992" spans="3:4" x14ac:dyDescent="0.2">
      <c r="C2992" s="19"/>
      <c r="D2992" s="19"/>
    </row>
    <row r="2993" spans="3:4" x14ac:dyDescent="0.2">
      <c r="C2993" s="19"/>
      <c r="D2993" s="19"/>
    </row>
    <row r="2994" spans="3:4" x14ac:dyDescent="0.2">
      <c r="C2994" s="19"/>
      <c r="D2994" s="19"/>
    </row>
    <row r="2995" spans="3:4" x14ac:dyDescent="0.2">
      <c r="C2995" s="19"/>
      <c r="D2995" s="19"/>
    </row>
    <row r="2996" spans="3:4" x14ac:dyDescent="0.2">
      <c r="C2996" s="19"/>
      <c r="D2996" s="19"/>
    </row>
    <row r="2997" spans="3:4" x14ac:dyDescent="0.2">
      <c r="C2997" s="19"/>
      <c r="D2997" s="19"/>
    </row>
    <row r="2998" spans="3:4" x14ac:dyDescent="0.2">
      <c r="C2998" s="19"/>
      <c r="D2998" s="19"/>
    </row>
    <row r="2999" spans="3:4" x14ac:dyDescent="0.2">
      <c r="C2999" s="19"/>
      <c r="D2999" s="19"/>
    </row>
    <row r="3000" spans="3:4" x14ac:dyDescent="0.2">
      <c r="C3000" s="19"/>
      <c r="D3000" s="19"/>
    </row>
    <row r="3001" spans="3:4" x14ac:dyDescent="0.2">
      <c r="C3001" s="19"/>
      <c r="D3001" s="19"/>
    </row>
    <row r="3002" spans="3:4" x14ac:dyDescent="0.2">
      <c r="C3002" s="19"/>
      <c r="D3002" s="19"/>
    </row>
    <row r="3003" spans="3:4" x14ac:dyDescent="0.2">
      <c r="C3003" s="19"/>
      <c r="D3003" s="19"/>
    </row>
    <row r="3004" spans="3:4" x14ac:dyDescent="0.2">
      <c r="C3004" s="19"/>
      <c r="D3004" s="19"/>
    </row>
    <row r="3005" spans="3:4" x14ac:dyDescent="0.2">
      <c r="C3005" s="19"/>
      <c r="D3005" s="19"/>
    </row>
    <row r="3006" spans="3:4" x14ac:dyDescent="0.2">
      <c r="C3006" s="19"/>
      <c r="D3006" s="19"/>
    </row>
    <row r="3007" spans="3:4" x14ac:dyDescent="0.2">
      <c r="C3007" s="19"/>
      <c r="D3007" s="19"/>
    </row>
    <row r="3008" spans="3:4" x14ac:dyDescent="0.2">
      <c r="C3008" s="19"/>
      <c r="D3008" s="19"/>
    </row>
    <row r="3009" spans="3:4" x14ac:dyDescent="0.2">
      <c r="C3009" s="19"/>
      <c r="D3009" s="19"/>
    </row>
    <row r="3010" spans="3:4" x14ac:dyDescent="0.2">
      <c r="C3010" s="19"/>
      <c r="D3010" s="19"/>
    </row>
    <row r="3011" spans="3:4" x14ac:dyDescent="0.2">
      <c r="C3011" s="19"/>
      <c r="D3011" s="19"/>
    </row>
    <row r="3012" spans="3:4" x14ac:dyDescent="0.2">
      <c r="C3012" s="19"/>
      <c r="D3012" s="19"/>
    </row>
    <row r="3013" spans="3:4" x14ac:dyDescent="0.2">
      <c r="C3013" s="19"/>
      <c r="D3013" s="19"/>
    </row>
    <row r="3014" spans="3:4" x14ac:dyDescent="0.2">
      <c r="C3014" s="19"/>
      <c r="D3014" s="19"/>
    </row>
    <row r="3015" spans="3:4" x14ac:dyDescent="0.2">
      <c r="C3015" s="19"/>
      <c r="D3015" s="19"/>
    </row>
    <row r="3016" spans="3:4" x14ac:dyDescent="0.2">
      <c r="C3016" s="19"/>
      <c r="D3016" s="19"/>
    </row>
    <row r="3017" spans="3:4" x14ac:dyDescent="0.2">
      <c r="C3017" s="19"/>
      <c r="D3017" s="19"/>
    </row>
    <row r="3018" spans="3:4" x14ac:dyDescent="0.2">
      <c r="C3018" s="19"/>
      <c r="D3018" s="19"/>
    </row>
    <row r="3019" spans="3:4" x14ac:dyDescent="0.2">
      <c r="C3019" s="19"/>
      <c r="D3019" s="19"/>
    </row>
    <row r="3020" spans="3:4" x14ac:dyDescent="0.2">
      <c r="C3020" s="19"/>
      <c r="D3020" s="19"/>
    </row>
    <row r="3021" spans="3:4" x14ac:dyDescent="0.2">
      <c r="C3021" s="19"/>
      <c r="D3021" s="19"/>
    </row>
    <row r="3022" spans="3:4" x14ac:dyDescent="0.2">
      <c r="C3022" s="19"/>
      <c r="D3022" s="19"/>
    </row>
    <row r="3023" spans="3:4" x14ac:dyDescent="0.2">
      <c r="C3023" s="19"/>
      <c r="D3023" s="19"/>
    </row>
    <row r="3024" spans="3:4" x14ac:dyDescent="0.2">
      <c r="C3024" s="19"/>
      <c r="D3024" s="19"/>
    </row>
    <row r="3025" spans="3:4" x14ac:dyDescent="0.2">
      <c r="C3025" s="19"/>
      <c r="D3025" s="19"/>
    </row>
    <row r="3026" spans="3:4" x14ac:dyDescent="0.2">
      <c r="C3026" s="19"/>
      <c r="D3026" s="19"/>
    </row>
    <row r="3027" spans="3:4" x14ac:dyDescent="0.2">
      <c r="C3027" s="19"/>
      <c r="D3027" s="19"/>
    </row>
    <row r="3028" spans="3:4" x14ac:dyDescent="0.2">
      <c r="C3028" s="19"/>
      <c r="D3028" s="19"/>
    </row>
    <row r="3029" spans="3:4" x14ac:dyDescent="0.2">
      <c r="C3029" s="19"/>
      <c r="D3029" s="19"/>
    </row>
    <row r="3030" spans="3:4" x14ac:dyDescent="0.2">
      <c r="C3030" s="19"/>
      <c r="D3030" s="19"/>
    </row>
    <row r="3031" spans="3:4" x14ac:dyDescent="0.2">
      <c r="C3031" s="19"/>
      <c r="D3031" s="19"/>
    </row>
    <row r="3032" spans="3:4" x14ac:dyDescent="0.2">
      <c r="C3032" s="19"/>
      <c r="D3032" s="19"/>
    </row>
    <row r="3033" spans="3:4" x14ac:dyDescent="0.2">
      <c r="C3033" s="19"/>
      <c r="D3033" s="19"/>
    </row>
    <row r="3034" spans="3:4" x14ac:dyDescent="0.2">
      <c r="C3034" s="19"/>
      <c r="D3034" s="19"/>
    </row>
    <row r="3035" spans="3:4" x14ac:dyDescent="0.2">
      <c r="C3035" s="19"/>
      <c r="D3035" s="19"/>
    </row>
    <row r="3036" spans="3:4" x14ac:dyDescent="0.2">
      <c r="C3036" s="19"/>
      <c r="D3036" s="19"/>
    </row>
    <row r="3037" spans="3:4" x14ac:dyDescent="0.2">
      <c r="C3037" s="19"/>
      <c r="D3037" s="19"/>
    </row>
    <row r="3038" spans="3:4" x14ac:dyDescent="0.2">
      <c r="C3038" s="19"/>
      <c r="D3038" s="19"/>
    </row>
    <row r="3039" spans="3:4" x14ac:dyDescent="0.2">
      <c r="C3039" s="19"/>
      <c r="D3039" s="19"/>
    </row>
    <row r="3040" spans="3:4" x14ac:dyDescent="0.2">
      <c r="C3040" s="19"/>
      <c r="D3040" s="19"/>
    </row>
    <row r="3041" spans="3:4" x14ac:dyDescent="0.2">
      <c r="C3041" s="19"/>
      <c r="D3041" s="19"/>
    </row>
    <row r="3042" spans="3:4" x14ac:dyDescent="0.2">
      <c r="C3042" s="19"/>
      <c r="D3042" s="19"/>
    </row>
    <row r="3043" spans="3:4" x14ac:dyDescent="0.2">
      <c r="C3043" s="19"/>
      <c r="D3043" s="19"/>
    </row>
    <row r="3044" spans="3:4" x14ac:dyDescent="0.2">
      <c r="C3044" s="19"/>
      <c r="D3044" s="19"/>
    </row>
    <row r="3045" spans="3:4" x14ac:dyDescent="0.2">
      <c r="C3045" s="19"/>
      <c r="D3045" s="19"/>
    </row>
    <row r="3046" spans="3:4" x14ac:dyDescent="0.2">
      <c r="C3046" s="19"/>
      <c r="D3046" s="19"/>
    </row>
    <row r="3047" spans="3:4" x14ac:dyDescent="0.2">
      <c r="C3047" s="19"/>
      <c r="D3047" s="19"/>
    </row>
    <row r="3048" spans="3:4" x14ac:dyDescent="0.2">
      <c r="C3048" s="19"/>
      <c r="D3048" s="19"/>
    </row>
    <row r="3049" spans="3:4" x14ac:dyDescent="0.2">
      <c r="C3049" s="19"/>
      <c r="D3049" s="19"/>
    </row>
    <row r="3050" spans="3:4" x14ac:dyDescent="0.2">
      <c r="C3050" s="19"/>
      <c r="D3050" s="19"/>
    </row>
    <row r="3051" spans="3:4" x14ac:dyDescent="0.2">
      <c r="C3051" s="19"/>
      <c r="D3051" s="19"/>
    </row>
    <row r="3052" spans="3:4" x14ac:dyDescent="0.2">
      <c r="C3052" s="19"/>
      <c r="D3052" s="19"/>
    </row>
    <row r="3053" spans="3:4" x14ac:dyDescent="0.2">
      <c r="C3053" s="19"/>
      <c r="D3053" s="19"/>
    </row>
    <row r="3054" spans="3:4" x14ac:dyDescent="0.2">
      <c r="C3054" s="19"/>
      <c r="D3054" s="19"/>
    </row>
    <row r="3055" spans="3:4" x14ac:dyDescent="0.2">
      <c r="C3055" s="19"/>
      <c r="D3055" s="19"/>
    </row>
    <row r="3056" spans="3:4" x14ac:dyDescent="0.2">
      <c r="C3056" s="19"/>
      <c r="D3056" s="19"/>
    </row>
    <row r="3057" spans="3:4" x14ac:dyDescent="0.2">
      <c r="C3057" s="19"/>
      <c r="D3057" s="19"/>
    </row>
    <row r="3058" spans="3:4" x14ac:dyDescent="0.2">
      <c r="C3058" s="19"/>
      <c r="D3058" s="19"/>
    </row>
    <row r="3059" spans="3:4" x14ac:dyDescent="0.2">
      <c r="C3059" s="19"/>
      <c r="D3059" s="19"/>
    </row>
    <row r="3060" spans="3:4" x14ac:dyDescent="0.2">
      <c r="C3060" s="19"/>
      <c r="D3060" s="19"/>
    </row>
    <row r="3061" spans="3:4" x14ac:dyDescent="0.2">
      <c r="C3061" s="19"/>
      <c r="D3061" s="19"/>
    </row>
    <row r="3062" spans="3:4" x14ac:dyDescent="0.2">
      <c r="C3062" s="19"/>
      <c r="D3062" s="19"/>
    </row>
    <row r="3063" spans="3:4" x14ac:dyDescent="0.2">
      <c r="C3063" s="19"/>
      <c r="D3063" s="19"/>
    </row>
    <row r="3064" spans="3:4" x14ac:dyDescent="0.2">
      <c r="C3064" s="19"/>
      <c r="D3064" s="19"/>
    </row>
    <row r="3065" spans="3:4" x14ac:dyDescent="0.2">
      <c r="C3065" s="19"/>
      <c r="D3065" s="19"/>
    </row>
    <row r="3066" spans="3:4" x14ac:dyDescent="0.2">
      <c r="C3066" s="19"/>
      <c r="D3066" s="19"/>
    </row>
    <row r="3067" spans="3:4" x14ac:dyDescent="0.2">
      <c r="C3067" s="19"/>
      <c r="D3067" s="19"/>
    </row>
    <row r="3068" spans="3:4" x14ac:dyDescent="0.2">
      <c r="C3068" s="19"/>
      <c r="D3068" s="19"/>
    </row>
    <row r="3069" spans="3:4" x14ac:dyDescent="0.2">
      <c r="C3069" s="19"/>
      <c r="D3069" s="19"/>
    </row>
    <row r="3070" spans="3:4" x14ac:dyDescent="0.2">
      <c r="C3070" s="19"/>
      <c r="D3070" s="19"/>
    </row>
    <row r="3071" spans="3:4" x14ac:dyDescent="0.2">
      <c r="C3071" s="19"/>
      <c r="D3071" s="19"/>
    </row>
    <row r="3072" spans="3:4" x14ac:dyDescent="0.2">
      <c r="C3072" s="19"/>
      <c r="D3072" s="19"/>
    </row>
    <row r="3073" spans="3:4" x14ac:dyDescent="0.2">
      <c r="C3073" s="19"/>
      <c r="D3073" s="19"/>
    </row>
    <row r="3074" spans="3:4" x14ac:dyDescent="0.2">
      <c r="C3074" s="19"/>
      <c r="D3074" s="19"/>
    </row>
    <row r="3075" spans="3:4" x14ac:dyDescent="0.2">
      <c r="C3075" s="19"/>
      <c r="D3075" s="19"/>
    </row>
    <row r="3076" spans="3:4" x14ac:dyDescent="0.2">
      <c r="C3076" s="19"/>
      <c r="D3076" s="19"/>
    </row>
    <row r="3077" spans="3:4" x14ac:dyDescent="0.2">
      <c r="C3077" s="19"/>
      <c r="D3077" s="19"/>
    </row>
    <row r="3078" spans="3:4" x14ac:dyDescent="0.2">
      <c r="C3078" s="19"/>
      <c r="D3078" s="19"/>
    </row>
    <row r="3079" spans="3:4" x14ac:dyDescent="0.2">
      <c r="C3079" s="19"/>
      <c r="D3079" s="19"/>
    </row>
    <row r="3080" spans="3:4" x14ac:dyDescent="0.2">
      <c r="C3080" s="19"/>
      <c r="D3080" s="19"/>
    </row>
    <row r="3081" spans="3:4" x14ac:dyDescent="0.2">
      <c r="C3081" s="19"/>
      <c r="D3081" s="19"/>
    </row>
    <row r="3082" spans="3:4" x14ac:dyDescent="0.2">
      <c r="C3082" s="19"/>
      <c r="D3082" s="19"/>
    </row>
    <row r="3083" spans="3:4" x14ac:dyDescent="0.2">
      <c r="C3083" s="19"/>
      <c r="D3083" s="19"/>
    </row>
    <row r="3084" spans="3:4" x14ac:dyDescent="0.2">
      <c r="C3084" s="19"/>
      <c r="D3084" s="19"/>
    </row>
    <row r="3085" spans="3:4" x14ac:dyDescent="0.2">
      <c r="C3085" s="19"/>
      <c r="D3085" s="19"/>
    </row>
    <row r="3086" spans="3:4" x14ac:dyDescent="0.2">
      <c r="C3086" s="19"/>
      <c r="D3086" s="19"/>
    </row>
    <row r="3087" spans="3:4" x14ac:dyDescent="0.2">
      <c r="C3087" s="19"/>
      <c r="D3087" s="19"/>
    </row>
    <row r="3088" spans="3:4" x14ac:dyDescent="0.2">
      <c r="C3088" s="19"/>
      <c r="D3088" s="19"/>
    </row>
    <row r="3089" spans="3:4" x14ac:dyDescent="0.2">
      <c r="C3089" s="19"/>
      <c r="D3089" s="19"/>
    </row>
    <row r="3090" spans="3:4" x14ac:dyDescent="0.2">
      <c r="C3090" s="19"/>
      <c r="D3090" s="19"/>
    </row>
    <row r="3091" spans="3:4" x14ac:dyDescent="0.2">
      <c r="C3091" s="19"/>
      <c r="D3091" s="19"/>
    </row>
    <row r="3092" spans="3:4" x14ac:dyDescent="0.2">
      <c r="C3092" s="19"/>
      <c r="D3092" s="19"/>
    </row>
    <row r="3093" spans="3:4" x14ac:dyDescent="0.2">
      <c r="C3093" s="19"/>
      <c r="D3093" s="19"/>
    </row>
    <row r="3094" spans="3:4" x14ac:dyDescent="0.2">
      <c r="C3094" s="19"/>
      <c r="D3094" s="19"/>
    </row>
    <row r="3095" spans="3:4" x14ac:dyDescent="0.2">
      <c r="C3095" s="19"/>
      <c r="D3095" s="19"/>
    </row>
    <row r="3096" spans="3:4" x14ac:dyDescent="0.2">
      <c r="C3096" s="19"/>
      <c r="D3096" s="19"/>
    </row>
    <row r="3097" spans="3:4" x14ac:dyDescent="0.2">
      <c r="C3097" s="19"/>
      <c r="D3097" s="19"/>
    </row>
    <row r="3098" spans="3:4" x14ac:dyDescent="0.2">
      <c r="C3098" s="19"/>
      <c r="D3098" s="19"/>
    </row>
    <row r="3099" spans="3:4" x14ac:dyDescent="0.2">
      <c r="C3099" s="19"/>
      <c r="D3099" s="19"/>
    </row>
    <row r="3100" spans="3:4" x14ac:dyDescent="0.2">
      <c r="C3100" s="19"/>
      <c r="D3100" s="19"/>
    </row>
    <row r="3101" spans="3:4" x14ac:dyDescent="0.2">
      <c r="C3101" s="19"/>
      <c r="D3101" s="19"/>
    </row>
    <row r="3102" spans="3:4" x14ac:dyDescent="0.2">
      <c r="C3102" s="19"/>
      <c r="D3102" s="19"/>
    </row>
    <row r="3103" spans="3:4" x14ac:dyDescent="0.2">
      <c r="C3103" s="19"/>
      <c r="D3103" s="19"/>
    </row>
    <row r="3104" spans="3:4" x14ac:dyDescent="0.2">
      <c r="C3104" s="19"/>
      <c r="D3104" s="19"/>
    </row>
    <row r="3105" spans="3:4" x14ac:dyDescent="0.2">
      <c r="C3105" s="19"/>
      <c r="D3105" s="19"/>
    </row>
    <row r="3106" spans="3:4" x14ac:dyDescent="0.2">
      <c r="C3106" s="19"/>
      <c r="D3106" s="19"/>
    </row>
    <row r="3107" spans="3:4" x14ac:dyDescent="0.2">
      <c r="C3107" s="19"/>
      <c r="D3107" s="19"/>
    </row>
    <row r="3108" spans="3:4" x14ac:dyDescent="0.2">
      <c r="C3108" s="19"/>
      <c r="D3108" s="19"/>
    </row>
    <row r="3109" spans="3:4" x14ac:dyDescent="0.2">
      <c r="C3109" s="19"/>
      <c r="D3109" s="19"/>
    </row>
    <row r="3110" spans="3:4" x14ac:dyDescent="0.2">
      <c r="C3110" s="19"/>
      <c r="D3110" s="19"/>
    </row>
    <row r="3111" spans="3:4" x14ac:dyDescent="0.2">
      <c r="C3111" s="19"/>
      <c r="D3111" s="19"/>
    </row>
    <row r="3112" spans="3:4" x14ac:dyDescent="0.2">
      <c r="C3112" s="19"/>
      <c r="D3112" s="19"/>
    </row>
    <row r="3113" spans="3:4" x14ac:dyDescent="0.2">
      <c r="C3113" s="19"/>
      <c r="D3113" s="19"/>
    </row>
    <row r="3114" spans="3:4" x14ac:dyDescent="0.2">
      <c r="C3114" s="19"/>
      <c r="D3114" s="19"/>
    </row>
    <row r="3115" spans="3:4" x14ac:dyDescent="0.2">
      <c r="C3115" s="19"/>
      <c r="D3115" s="19"/>
    </row>
    <row r="3116" spans="3:4" x14ac:dyDescent="0.2">
      <c r="C3116" s="19"/>
      <c r="D3116" s="19"/>
    </row>
    <row r="3117" spans="3:4" x14ac:dyDescent="0.2">
      <c r="C3117" s="19"/>
      <c r="D3117" s="19"/>
    </row>
    <row r="3118" spans="3:4" x14ac:dyDescent="0.2">
      <c r="C3118" s="19"/>
      <c r="D3118" s="19"/>
    </row>
    <row r="3119" spans="3:4" x14ac:dyDescent="0.2">
      <c r="C3119" s="19"/>
      <c r="D3119" s="19"/>
    </row>
    <row r="3120" spans="3:4" x14ac:dyDescent="0.2">
      <c r="C3120" s="19"/>
      <c r="D3120" s="19"/>
    </row>
    <row r="3121" spans="3:4" x14ac:dyDescent="0.2">
      <c r="C3121" s="19"/>
      <c r="D3121" s="19"/>
    </row>
    <row r="3122" spans="3:4" x14ac:dyDescent="0.2">
      <c r="C3122" s="19"/>
      <c r="D3122" s="19"/>
    </row>
    <row r="3123" spans="3:4" x14ac:dyDescent="0.2">
      <c r="C3123" s="19"/>
      <c r="D3123" s="19"/>
    </row>
    <row r="3124" spans="3:4" x14ac:dyDescent="0.2">
      <c r="C3124" s="19"/>
      <c r="D3124" s="19"/>
    </row>
    <row r="3125" spans="3:4" x14ac:dyDescent="0.2">
      <c r="C3125" s="19"/>
      <c r="D3125" s="19"/>
    </row>
    <row r="3126" spans="3:4" x14ac:dyDescent="0.2">
      <c r="C3126" s="19"/>
      <c r="D3126" s="19"/>
    </row>
    <row r="3127" spans="3:4" x14ac:dyDescent="0.2">
      <c r="C3127" s="19"/>
      <c r="D3127" s="19"/>
    </row>
    <row r="3128" spans="3:4" x14ac:dyDescent="0.2">
      <c r="C3128" s="19"/>
      <c r="D3128" s="19"/>
    </row>
    <row r="3129" spans="3:4" x14ac:dyDescent="0.2">
      <c r="C3129" s="19"/>
      <c r="D3129" s="19"/>
    </row>
    <row r="3130" spans="3:4" x14ac:dyDescent="0.2">
      <c r="C3130" s="19"/>
      <c r="D3130" s="19"/>
    </row>
    <row r="3131" spans="3:4" x14ac:dyDescent="0.2">
      <c r="C3131" s="19"/>
      <c r="D3131" s="19"/>
    </row>
    <row r="3132" spans="3:4" x14ac:dyDescent="0.2">
      <c r="C3132" s="19"/>
      <c r="D3132" s="19"/>
    </row>
    <row r="3133" spans="3:4" x14ac:dyDescent="0.2">
      <c r="C3133" s="19"/>
      <c r="D3133" s="19"/>
    </row>
    <row r="3134" spans="3:4" x14ac:dyDescent="0.2">
      <c r="C3134" s="19"/>
      <c r="D3134" s="19"/>
    </row>
    <row r="3135" spans="3:4" x14ac:dyDescent="0.2">
      <c r="C3135" s="19"/>
      <c r="D3135" s="19"/>
    </row>
    <row r="3136" spans="3:4" x14ac:dyDescent="0.2">
      <c r="C3136" s="19"/>
      <c r="D3136" s="19"/>
    </row>
    <row r="3137" spans="3:4" x14ac:dyDescent="0.2">
      <c r="C3137" s="19"/>
      <c r="D3137" s="19"/>
    </row>
    <row r="3138" spans="3:4" x14ac:dyDescent="0.2">
      <c r="C3138" s="19"/>
      <c r="D3138" s="19"/>
    </row>
    <row r="3139" spans="3:4" x14ac:dyDescent="0.2">
      <c r="C3139" s="19"/>
      <c r="D3139" s="19"/>
    </row>
    <row r="3140" spans="3:4" x14ac:dyDescent="0.2">
      <c r="C3140" s="19"/>
      <c r="D3140" s="19"/>
    </row>
    <row r="3141" spans="3:4" x14ac:dyDescent="0.2">
      <c r="C3141" s="19"/>
      <c r="D3141" s="19"/>
    </row>
    <row r="3142" spans="3:4" x14ac:dyDescent="0.2">
      <c r="C3142" s="19"/>
      <c r="D3142" s="19"/>
    </row>
    <row r="3143" spans="3:4" x14ac:dyDescent="0.2">
      <c r="C3143" s="19"/>
      <c r="D3143" s="19"/>
    </row>
    <row r="3144" spans="3:4" x14ac:dyDescent="0.2">
      <c r="C3144" s="19"/>
      <c r="D3144" s="19"/>
    </row>
    <row r="3145" spans="3:4" x14ac:dyDescent="0.2">
      <c r="C3145" s="19"/>
      <c r="D3145" s="19"/>
    </row>
    <row r="3146" spans="3:4" x14ac:dyDescent="0.2">
      <c r="C3146" s="19"/>
      <c r="D3146" s="19"/>
    </row>
    <row r="3147" spans="3:4" x14ac:dyDescent="0.2">
      <c r="C3147" s="19"/>
      <c r="D3147" s="19"/>
    </row>
    <row r="3148" spans="3:4" x14ac:dyDescent="0.2">
      <c r="C3148" s="19"/>
      <c r="D3148" s="19"/>
    </row>
    <row r="3149" spans="3:4" x14ac:dyDescent="0.2">
      <c r="C3149" s="19"/>
      <c r="D3149" s="19"/>
    </row>
    <row r="3150" spans="3:4" x14ac:dyDescent="0.2">
      <c r="C3150" s="19"/>
      <c r="D3150" s="19"/>
    </row>
    <row r="3151" spans="3:4" x14ac:dyDescent="0.2">
      <c r="C3151" s="19"/>
      <c r="D3151" s="19"/>
    </row>
    <row r="3152" spans="3:4" x14ac:dyDescent="0.2">
      <c r="C3152" s="19"/>
      <c r="D3152" s="19"/>
    </row>
    <row r="3153" spans="3:4" x14ac:dyDescent="0.2">
      <c r="C3153" s="19"/>
      <c r="D3153" s="19"/>
    </row>
    <row r="3154" spans="3:4" x14ac:dyDescent="0.2">
      <c r="C3154" s="19"/>
      <c r="D3154" s="19"/>
    </row>
    <row r="3155" spans="3:4" x14ac:dyDescent="0.2">
      <c r="C3155" s="19"/>
      <c r="D3155" s="19"/>
    </row>
    <row r="3156" spans="3:4" x14ac:dyDescent="0.2">
      <c r="C3156" s="19"/>
      <c r="D3156" s="19"/>
    </row>
    <row r="3157" spans="3:4" x14ac:dyDescent="0.2">
      <c r="C3157" s="19"/>
      <c r="D3157" s="19"/>
    </row>
    <row r="3158" spans="3:4" x14ac:dyDescent="0.2">
      <c r="C3158" s="19"/>
      <c r="D3158" s="19"/>
    </row>
    <row r="3159" spans="3:4" x14ac:dyDescent="0.2">
      <c r="C3159" s="19"/>
      <c r="D3159" s="19"/>
    </row>
    <row r="3160" spans="3:4" x14ac:dyDescent="0.2">
      <c r="C3160" s="19"/>
      <c r="D3160" s="19"/>
    </row>
    <row r="3161" spans="3:4" x14ac:dyDescent="0.2">
      <c r="C3161" s="19"/>
      <c r="D3161" s="19"/>
    </row>
    <row r="3162" spans="3:4" x14ac:dyDescent="0.2">
      <c r="C3162" s="19"/>
      <c r="D3162" s="19"/>
    </row>
    <row r="3163" spans="3:4" x14ac:dyDescent="0.2">
      <c r="C3163" s="19"/>
      <c r="D3163" s="19"/>
    </row>
    <row r="3164" spans="3:4" x14ac:dyDescent="0.2">
      <c r="C3164" s="19"/>
      <c r="D3164" s="19"/>
    </row>
    <row r="3165" spans="3:4" x14ac:dyDescent="0.2">
      <c r="C3165" s="19"/>
      <c r="D3165" s="19"/>
    </row>
    <row r="3166" spans="3:4" x14ac:dyDescent="0.2">
      <c r="C3166" s="19"/>
      <c r="D3166" s="19"/>
    </row>
    <row r="3167" spans="3:4" x14ac:dyDescent="0.2">
      <c r="C3167" s="19"/>
      <c r="D3167" s="19"/>
    </row>
    <row r="3168" spans="3:4" x14ac:dyDescent="0.2">
      <c r="C3168" s="19"/>
      <c r="D3168" s="19"/>
    </row>
    <row r="3169" spans="3:4" x14ac:dyDescent="0.2">
      <c r="C3169" s="19"/>
      <c r="D3169" s="19"/>
    </row>
    <row r="3170" spans="3:4" x14ac:dyDescent="0.2">
      <c r="C3170" s="19"/>
      <c r="D3170" s="19"/>
    </row>
    <row r="3171" spans="3:4" x14ac:dyDescent="0.2">
      <c r="C3171" s="19"/>
      <c r="D3171" s="19"/>
    </row>
    <row r="3172" spans="3:4" x14ac:dyDescent="0.2">
      <c r="C3172" s="19"/>
      <c r="D3172" s="19"/>
    </row>
    <row r="3173" spans="3:4" x14ac:dyDescent="0.2">
      <c r="C3173" s="19"/>
      <c r="D3173" s="19"/>
    </row>
    <row r="3174" spans="3:4" x14ac:dyDescent="0.2">
      <c r="C3174" s="19"/>
      <c r="D3174" s="19"/>
    </row>
    <row r="3175" spans="3:4" x14ac:dyDescent="0.2">
      <c r="C3175" s="19"/>
      <c r="D3175" s="19"/>
    </row>
    <row r="3176" spans="3:4" x14ac:dyDescent="0.2">
      <c r="C3176" s="19"/>
      <c r="D3176" s="19"/>
    </row>
    <row r="3177" spans="3:4" x14ac:dyDescent="0.2">
      <c r="C3177" s="19"/>
      <c r="D3177" s="19"/>
    </row>
    <row r="3178" spans="3:4" x14ac:dyDescent="0.2">
      <c r="C3178" s="19"/>
      <c r="D3178" s="19"/>
    </row>
    <row r="3179" spans="3:4" x14ac:dyDescent="0.2">
      <c r="C3179" s="19"/>
      <c r="D3179" s="19"/>
    </row>
    <row r="3180" spans="3:4" x14ac:dyDescent="0.2">
      <c r="C3180" s="19"/>
      <c r="D3180" s="19"/>
    </row>
    <row r="3181" spans="3:4" x14ac:dyDescent="0.2">
      <c r="C3181" s="19"/>
      <c r="D3181" s="19"/>
    </row>
    <row r="3182" spans="3:4" x14ac:dyDescent="0.2">
      <c r="C3182" s="19"/>
      <c r="D3182" s="19"/>
    </row>
    <row r="3183" spans="3:4" x14ac:dyDescent="0.2">
      <c r="C3183" s="19"/>
      <c r="D3183" s="19"/>
    </row>
    <row r="3184" spans="3:4" x14ac:dyDescent="0.2">
      <c r="C3184" s="19"/>
      <c r="D3184" s="19"/>
    </row>
    <row r="3185" spans="3:4" x14ac:dyDescent="0.2">
      <c r="C3185" s="19"/>
      <c r="D3185" s="19"/>
    </row>
    <row r="3186" spans="3:4" x14ac:dyDescent="0.2">
      <c r="C3186" s="19"/>
      <c r="D3186" s="19"/>
    </row>
    <row r="3187" spans="3:4" x14ac:dyDescent="0.2">
      <c r="C3187" s="19"/>
      <c r="D3187" s="19"/>
    </row>
    <row r="3188" spans="3:4" x14ac:dyDescent="0.2">
      <c r="C3188" s="19"/>
      <c r="D3188" s="19"/>
    </row>
    <row r="3189" spans="3:4" x14ac:dyDescent="0.2">
      <c r="C3189" s="19"/>
      <c r="D3189" s="19"/>
    </row>
    <row r="3190" spans="3:4" x14ac:dyDescent="0.2">
      <c r="C3190" s="19"/>
      <c r="D3190" s="19"/>
    </row>
    <row r="3191" spans="3:4" x14ac:dyDescent="0.2">
      <c r="C3191" s="19"/>
      <c r="D3191" s="19"/>
    </row>
    <row r="3192" spans="3:4" x14ac:dyDescent="0.2">
      <c r="C3192" s="19"/>
      <c r="D3192" s="19"/>
    </row>
    <row r="3193" spans="3:4" x14ac:dyDescent="0.2">
      <c r="C3193" s="19"/>
      <c r="D3193" s="19"/>
    </row>
    <row r="3194" spans="3:4" x14ac:dyDescent="0.2">
      <c r="C3194" s="19"/>
      <c r="D3194" s="19"/>
    </row>
    <row r="3195" spans="3:4" x14ac:dyDescent="0.2">
      <c r="C3195" s="19"/>
      <c r="D3195" s="19"/>
    </row>
    <row r="3196" spans="3:4" x14ac:dyDescent="0.2">
      <c r="C3196" s="19"/>
      <c r="D3196" s="19"/>
    </row>
    <row r="3197" spans="3:4" x14ac:dyDescent="0.2">
      <c r="C3197" s="19"/>
      <c r="D3197" s="19"/>
    </row>
    <row r="3198" spans="3:4" x14ac:dyDescent="0.2">
      <c r="C3198" s="19"/>
      <c r="D3198" s="19"/>
    </row>
    <row r="3199" spans="3:4" x14ac:dyDescent="0.2">
      <c r="C3199" s="19"/>
      <c r="D3199" s="19"/>
    </row>
    <row r="3200" spans="3:4" x14ac:dyDescent="0.2">
      <c r="C3200" s="19"/>
      <c r="D3200" s="19"/>
    </row>
    <row r="3201" spans="3:4" x14ac:dyDescent="0.2">
      <c r="C3201" s="19"/>
      <c r="D3201" s="19"/>
    </row>
    <row r="3202" spans="3:4" x14ac:dyDescent="0.2">
      <c r="C3202" s="19"/>
      <c r="D3202" s="19"/>
    </row>
    <row r="3203" spans="3:4" x14ac:dyDescent="0.2">
      <c r="C3203" s="19"/>
      <c r="D3203" s="19"/>
    </row>
    <row r="3204" spans="3:4" x14ac:dyDescent="0.2">
      <c r="C3204" s="19"/>
      <c r="D3204" s="19"/>
    </row>
    <row r="3205" spans="3:4" x14ac:dyDescent="0.2">
      <c r="C3205" s="19"/>
      <c r="D3205" s="19"/>
    </row>
    <row r="3206" spans="3:4" x14ac:dyDescent="0.2">
      <c r="C3206" s="19"/>
      <c r="D3206" s="19"/>
    </row>
    <row r="3207" spans="3:4" x14ac:dyDescent="0.2">
      <c r="C3207" s="19"/>
      <c r="D3207" s="19"/>
    </row>
    <row r="3208" spans="3:4" x14ac:dyDescent="0.2">
      <c r="C3208" s="19"/>
      <c r="D3208" s="19"/>
    </row>
    <row r="3209" spans="3:4" x14ac:dyDescent="0.2">
      <c r="C3209" s="19"/>
      <c r="D3209" s="19"/>
    </row>
    <row r="3210" spans="3:4" x14ac:dyDescent="0.2">
      <c r="C3210" s="19"/>
      <c r="D3210" s="19"/>
    </row>
    <row r="3211" spans="3:4" x14ac:dyDescent="0.2">
      <c r="C3211" s="19"/>
      <c r="D3211" s="19"/>
    </row>
    <row r="3212" spans="3:4" x14ac:dyDescent="0.2">
      <c r="C3212" s="19"/>
      <c r="D3212" s="19"/>
    </row>
    <row r="3213" spans="3:4" x14ac:dyDescent="0.2">
      <c r="C3213" s="19"/>
      <c r="D3213" s="19"/>
    </row>
    <row r="3214" spans="3:4" x14ac:dyDescent="0.2">
      <c r="C3214" s="19"/>
      <c r="D3214" s="19"/>
    </row>
    <row r="3215" spans="3:4" x14ac:dyDescent="0.2">
      <c r="C3215" s="19"/>
      <c r="D3215" s="19"/>
    </row>
    <row r="3216" spans="3:4" x14ac:dyDescent="0.2">
      <c r="C3216" s="19"/>
      <c r="D3216" s="19"/>
    </row>
    <row r="3217" spans="3:4" x14ac:dyDescent="0.2">
      <c r="C3217" s="19"/>
      <c r="D3217" s="19"/>
    </row>
    <row r="3218" spans="3:4" x14ac:dyDescent="0.2">
      <c r="C3218" s="19"/>
      <c r="D3218" s="19"/>
    </row>
    <row r="3219" spans="3:4" x14ac:dyDescent="0.2">
      <c r="C3219" s="19"/>
      <c r="D3219" s="19"/>
    </row>
    <row r="3220" spans="3:4" x14ac:dyDescent="0.2">
      <c r="C3220" s="19"/>
      <c r="D3220" s="19"/>
    </row>
    <row r="3221" spans="3:4" x14ac:dyDescent="0.2">
      <c r="C3221" s="19"/>
      <c r="D3221" s="19"/>
    </row>
    <row r="3222" spans="3:4" x14ac:dyDescent="0.2">
      <c r="C3222" s="19"/>
      <c r="D3222" s="19"/>
    </row>
    <row r="3223" spans="3:4" x14ac:dyDescent="0.2">
      <c r="C3223" s="19"/>
      <c r="D3223" s="19"/>
    </row>
    <row r="3224" spans="3:4" x14ac:dyDescent="0.2">
      <c r="C3224" s="19"/>
      <c r="D3224" s="19"/>
    </row>
    <row r="3225" spans="3:4" x14ac:dyDescent="0.2">
      <c r="C3225" s="19"/>
      <c r="D3225" s="19"/>
    </row>
    <row r="3226" spans="3:4" x14ac:dyDescent="0.2">
      <c r="C3226" s="19"/>
      <c r="D3226" s="19"/>
    </row>
    <row r="3227" spans="3:4" x14ac:dyDescent="0.2">
      <c r="C3227" s="19"/>
      <c r="D3227" s="19"/>
    </row>
    <row r="3228" spans="3:4" x14ac:dyDescent="0.2">
      <c r="C3228" s="19"/>
      <c r="D3228" s="19"/>
    </row>
    <row r="3229" spans="3:4" x14ac:dyDescent="0.2">
      <c r="C3229" s="19"/>
      <c r="D3229" s="19"/>
    </row>
    <row r="3230" spans="3:4" x14ac:dyDescent="0.2">
      <c r="C3230" s="19"/>
      <c r="D3230" s="19"/>
    </row>
    <row r="3231" spans="3:4" x14ac:dyDescent="0.2">
      <c r="C3231" s="19"/>
      <c r="D3231" s="19"/>
    </row>
    <row r="3232" spans="3:4" x14ac:dyDescent="0.2">
      <c r="C3232" s="19"/>
      <c r="D3232" s="19"/>
    </row>
    <row r="3233" spans="3:4" x14ac:dyDescent="0.2">
      <c r="C3233" s="19"/>
      <c r="D3233" s="19"/>
    </row>
    <row r="3234" spans="3:4" x14ac:dyDescent="0.2">
      <c r="C3234" s="19"/>
      <c r="D3234" s="19"/>
    </row>
    <row r="3235" spans="3:4" x14ac:dyDescent="0.2">
      <c r="C3235" s="19"/>
      <c r="D3235" s="19"/>
    </row>
    <row r="3236" spans="3:4" x14ac:dyDescent="0.2">
      <c r="C3236" s="19"/>
      <c r="D3236" s="19"/>
    </row>
    <row r="3237" spans="3:4" x14ac:dyDescent="0.2">
      <c r="C3237" s="19"/>
      <c r="D3237" s="19"/>
    </row>
    <row r="3238" spans="3:4" x14ac:dyDescent="0.2">
      <c r="C3238" s="19"/>
      <c r="D3238" s="19"/>
    </row>
    <row r="3239" spans="3:4" x14ac:dyDescent="0.2">
      <c r="C3239" s="19"/>
      <c r="D3239" s="19"/>
    </row>
    <row r="3240" spans="3:4" x14ac:dyDescent="0.2">
      <c r="C3240" s="19"/>
      <c r="D3240" s="19"/>
    </row>
    <row r="3241" spans="3:4" x14ac:dyDescent="0.2">
      <c r="C3241" s="19"/>
      <c r="D3241" s="19"/>
    </row>
    <row r="3242" spans="3:4" x14ac:dyDescent="0.2">
      <c r="C3242" s="19"/>
      <c r="D3242" s="19"/>
    </row>
    <row r="3243" spans="3:4" x14ac:dyDescent="0.2">
      <c r="C3243" s="19"/>
      <c r="D3243" s="19"/>
    </row>
    <row r="3244" spans="3:4" x14ac:dyDescent="0.2">
      <c r="C3244" s="19"/>
      <c r="D3244" s="19"/>
    </row>
    <row r="3245" spans="3:4" x14ac:dyDescent="0.2">
      <c r="C3245" s="19"/>
      <c r="D3245" s="19"/>
    </row>
    <row r="3246" spans="3:4" x14ac:dyDescent="0.2">
      <c r="C3246" s="19"/>
      <c r="D3246" s="19"/>
    </row>
    <row r="3247" spans="3:4" x14ac:dyDescent="0.2">
      <c r="C3247" s="19"/>
      <c r="D3247" s="19"/>
    </row>
    <row r="3248" spans="3:4" x14ac:dyDescent="0.2">
      <c r="C3248" s="19"/>
      <c r="D3248" s="19"/>
    </row>
    <row r="3249" spans="3:4" x14ac:dyDescent="0.2">
      <c r="C3249" s="19"/>
      <c r="D3249" s="19"/>
    </row>
    <row r="3250" spans="3:4" x14ac:dyDescent="0.2">
      <c r="C3250" s="19"/>
      <c r="D3250" s="19"/>
    </row>
    <row r="3251" spans="3:4" x14ac:dyDescent="0.2">
      <c r="C3251" s="19"/>
      <c r="D3251" s="19"/>
    </row>
    <row r="3252" spans="3:4" x14ac:dyDescent="0.2">
      <c r="C3252" s="19"/>
      <c r="D3252" s="19"/>
    </row>
    <row r="3253" spans="3:4" x14ac:dyDescent="0.2">
      <c r="C3253" s="19"/>
      <c r="D3253" s="19"/>
    </row>
    <row r="3254" spans="3:4" x14ac:dyDescent="0.2">
      <c r="C3254" s="19"/>
      <c r="D3254" s="19"/>
    </row>
    <row r="3255" spans="3:4" x14ac:dyDescent="0.2">
      <c r="C3255" s="19"/>
      <c r="D3255" s="19"/>
    </row>
    <row r="3256" spans="3:4" x14ac:dyDescent="0.2">
      <c r="C3256" s="19"/>
      <c r="D3256" s="19"/>
    </row>
    <row r="3257" spans="3:4" x14ac:dyDescent="0.2">
      <c r="C3257" s="19"/>
      <c r="D3257" s="19"/>
    </row>
    <row r="3258" spans="3:4" x14ac:dyDescent="0.2">
      <c r="C3258" s="19"/>
      <c r="D3258" s="19"/>
    </row>
    <row r="3259" spans="3:4" x14ac:dyDescent="0.2">
      <c r="C3259" s="19"/>
      <c r="D3259" s="19"/>
    </row>
    <row r="3260" spans="3:4" x14ac:dyDescent="0.2">
      <c r="C3260" s="19"/>
      <c r="D3260" s="19"/>
    </row>
    <row r="3261" spans="3:4" x14ac:dyDescent="0.2">
      <c r="C3261" s="19"/>
      <c r="D3261" s="19"/>
    </row>
    <row r="3262" spans="3:4" x14ac:dyDescent="0.2">
      <c r="C3262" s="19"/>
      <c r="D3262" s="19"/>
    </row>
    <row r="3263" spans="3:4" x14ac:dyDescent="0.2">
      <c r="C3263" s="19"/>
      <c r="D3263" s="19"/>
    </row>
    <row r="3264" spans="3:4" x14ac:dyDescent="0.2">
      <c r="C3264" s="19"/>
      <c r="D3264" s="19"/>
    </row>
    <row r="3265" spans="3:4" x14ac:dyDescent="0.2">
      <c r="C3265" s="19"/>
      <c r="D3265" s="19"/>
    </row>
    <row r="3266" spans="3:4" x14ac:dyDescent="0.2">
      <c r="C3266" s="19"/>
      <c r="D3266" s="19"/>
    </row>
    <row r="3267" spans="3:4" x14ac:dyDescent="0.2">
      <c r="C3267" s="19"/>
      <c r="D3267" s="19"/>
    </row>
    <row r="3268" spans="3:4" x14ac:dyDescent="0.2">
      <c r="C3268" s="19"/>
      <c r="D3268" s="19"/>
    </row>
    <row r="3269" spans="3:4" x14ac:dyDescent="0.2">
      <c r="C3269" s="19"/>
      <c r="D3269" s="19"/>
    </row>
    <row r="3270" spans="3:4" x14ac:dyDescent="0.2">
      <c r="C3270" s="19"/>
      <c r="D3270" s="19"/>
    </row>
    <row r="3271" spans="3:4" x14ac:dyDescent="0.2">
      <c r="C3271" s="19"/>
      <c r="D3271" s="19"/>
    </row>
    <row r="3272" spans="3:4" x14ac:dyDescent="0.2">
      <c r="C3272" s="19"/>
      <c r="D3272" s="19"/>
    </row>
    <row r="3273" spans="3:4" x14ac:dyDescent="0.2">
      <c r="C3273" s="19"/>
      <c r="D3273" s="19"/>
    </row>
    <row r="3274" spans="3:4" x14ac:dyDescent="0.2">
      <c r="C3274" s="19"/>
      <c r="D3274" s="19"/>
    </row>
    <row r="3275" spans="3:4" x14ac:dyDescent="0.2">
      <c r="C3275" s="19"/>
      <c r="D3275" s="19"/>
    </row>
    <row r="3276" spans="3:4" x14ac:dyDescent="0.2">
      <c r="C3276" s="19"/>
      <c r="D3276" s="19"/>
    </row>
    <row r="3277" spans="3:4" x14ac:dyDescent="0.2">
      <c r="C3277" s="19"/>
      <c r="D3277" s="19"/>
    </row>
    <row r="3278" spans="3:4" x14ac:dyDescent="0.2">
      <c r="C3278" s="19"/>
      <c r="D3278" s="19"/>
    </row>
    <row r="3279" spans="3:4" x14ac:dyDescent="0.2">
      <c r="C3279" s="19"/>
      <c r="D3279" s="19"/>
    </row>
    <row r="3280" spans="3:4" x14ac:dyDescent="0.2">
      <c r="C3280" s="19"/>
      <c r="D3280" s="19"/>
    </row>
    <row r="3281" spans="3:4" x14ac:dyDescent="0.2">
      <c r="C3281" s="19"/>
      <c r="D3281" s="19"/>
    </row>
    <row r="3282" spans="3:4" x14ac:dyDescent="0.2">
      <c r="C3282" s="19"/>
      <c r="D3282" s="19"/>
    </row>
    <row r="3283" spans="3:4" x14ac:dyDescent="0.2">
      <c r="C3283" s="19"/>
      <c r="D3283" s="19"/>
    </row>
    <row r="3284" spans="3:4" x14ac:dyDescent="0.2">
      <c r="C3284" s="19"/>
      <c r="D3284" s="19"/>
    </row>
    <row r="3285" spans="3:4" x14ac:dyDescent="0.2">
      <c r="C3285" s="19"/>
      <c r="D3285" s="19"/>
    </row>
    <row r="3286" spans="3:4" x14ac:dyDescent="0.2">
      <c r="C3286" s="19"/>
      <c r="D3286" s="19"/>
    </row>
    <row r="3287" spans="3:4" x14ac:dyDescent="0.2">
      <c r="C3287" s="19"/>
      <c r="D3287" s="19"/>
    </row>
    <row r="3288" spans="3:4" x14ac:dyDescent="0.2">
      <c r="C3288" s="19"/>
      <c r="D3288" s="19"/>
    </row>
    <row r="3289" spans="3:4" x14ac:dyDescent="0.2">
      <c r="C3289" s="19"/>
      <c r="D3289" s="19"/>
    </row>
    <row r="3290" spans="3:4" x14ac:dyDescent="0.2">
      <c r="C3290" s="19"/>
      <c r="D3290" s="19"/>
    </row>
    <row r="3291" spans="3:4" x14ac:dyDescent="0.2">
      <c r="C3291" s="19"/>
      <c r="D3291" s="19"/>
    </row>
    <row r="3292" spans="3:4" x14ac:dyDescent="0.2">
      <c r="C3292" s="19"/>
      <c r="D3292" s="19"/>
    </row>
    <row r="3293" spans="3:4" x14ac:dyDescent="0.2">
      <c r="C3293" s="19"/>
      <c r="D3293" s="19"/>
    </row>
    <row r="3294" spans="3:4" x14ac:dyDescent="0.2">
      <c r="C3294" s="19"/>
      <c r="D3294" s="19"/>
    </row>
    <row r="3295" spans="3:4" x14ac:dyDescent="0.2">
      <c r="C3295" s="19"/>
      <c r="D3295" s="19"/>
    </row>
    <row r="3296" spans="3:4" x14ac:dyDescent="0.2">
      <c r="C3296" s="19"/>
      <c r="D3296" s="19"/>
    </row>
    <row r="3297" spans="3:4" x14ac:dyDescent="0.2">
      <c r="C3297" s="19"/>
      <c r="D3297" s="19"/>
    </row>
    <row r="3298" spans="3:4" x14ac:dyDescent="0.2">
      <c r="C3298" s="19"/>
      <c r="D3298" s="19"/>
    </row>
    <row r="3299" spans="3:4" x14ac:dyDescent="0.2">
      <c r="C3299" s="19"/>
      <c r="D3299" s="19"/>
    </row>
    <row r="3300" spans="3:4" x14ac:dyDescent="0.2">
      <c r="C3300" s="19"/>
      <c r="D3300" s="19"/>
    </row>
    <row r="3301" spans="3:4" x14ac:dyDescent="0.2">
      <c r="C3301" s="19"/>
      <c r="D3301" s="19"/>
    </row>
    <row r="3302" spans="3:4" x14ac:dyDescent="0.2">
      <c r="C3302" s="19"/>
      <c r="D3302" s="19"/>
    </row>
    <row r="3303" spans="3:4" x14ac:dyDescent="0.2">
      <c r="C3303" s="19"/>
      <c r="D3303" s="19"/>
    </row>
    <row r="3304" spans="3:4" x14ac:dyDescent="0.2">
      <c r="C3304" s="19"/>
      <c r="D3304" s="19"/>
    </row>
    <row r="3305" spans="3:4" x14ac:dyDescent="0.2">
      <c r="C3305" s="19"/>
      <c r="D3305" s="19"/>
    </row>
    <row r="3306" spans="3:4" x14ac:dyDescent="0.2">
      <c r="C3306" s="19"/>
      <c r="D3306" s="19"/>
    </row>
    <row r="3307" spans="3:4" x14ac:dyDescent="0.2">
      <c r="C3307" s="19"/>
      <c r="D3307" s="19"/>
    </row>
    <row r="3308" spans="3:4" x14ac:dyDescent="0.2">
      <c r="C3308" s="19"/>
      <c r="D3308" s="19"/>
    </row>
    <row r="3309" spans="3:4" x14ac:dyDescent="0.2">
      <c r="C3309" s="19"/>
      <c r="D3309" s="19"/>
    </row>
    <row r="3310" spans="3:4" x14ac:dyDescent="0.2">
      <c r="C3310" s="19"/>
      <c r="D3310" s="19"/>
    </row>
    <row r="3311" spans="3:4" x14ac:dyDescent="0.2">
      <c r="C3311" s="19"/>
      <c r="D3311" s="19"/>
    </row>
    <row r="3312" spans="3:4" x14ac:dyDescent="0.2">
      <c r="C3312" s="19"/>
      <c r="D3312" s="19"/>
    </row>
    <row r="3313" spans="3:4" x14ac:dyDescent="0.2">
      <c r="C3313" s="19"/>
      <c r="D3313" s="19"/>
    </row>
    <row r="3314" spans="3:4" x14ac:dyDescent="0.2">
      <c r="C3314" s="19"/>
      <c r="D3314" s="19"/>
    </row>
    <row r="3315" spans="3:4" x14ac:dyDescent="0.2">
      <c r="C3315" s="19"/>
      <c r="D3315" s="19"/>
    </row>
    <row r="3316" spans="3:4" x14ac:dyDescent="0.2">
      <c r="C3316" s="19"/>
      <c r="D3316" s="19"/>
    </row>
    <row r="3317" spans="3:4" x14ac:dyDescent="0.2">
      <c r="C3317" s="19"/>
      <c r="D3317" s="19"/>
    </row>
    <row r="3318" spans="3:4" x14ac:dyDescent="0.2">
      <c r="C3318" s="19"/>
      <c r="D3318" s="19"/>
    </row>
    <row r="3319" spans="3:4" x14ac:dyDescent="0.2">
      <c r="C3319" s="19"/>
      <c r="D3319" s="19"/>
    </row>
    <row r="3320" spans="3:4" x14ac:dyDescent="0.2">
      <c r="C3320" s="19"/>
      <c r="D3320" s="19"/>
    </row>
    <row r="3321" spans="3:4" x14ac:dyDescent="0.2">
      <c r="C3321" s="19"/>
      <c r="D3321" s="19"/>
    </row>
    <row r="3322" spans="3:4" x14ac:dyDescent="0.2">
      <c r="C3322" s="19"/>
      <c r="D3322" s="19"/>
    </row>
    <row r="3323" spans="3:4" x14ac:dyDescent="0.2">
      <c r="C3323" s="19"/>
      <c r="D3323" s="19"/>
    </row>
    <row r="3324" spans="3:4" x14ac:dyDescent="0.2">
      <c r="C3324" s="19"/>
      <c r="D3324" s="19"/>
    </row>
    <row r="3325" spans="3:4" x14ac:dyDescent="0.2">
      <c r="C3325" s="19"/>
      <c r="D3325" s="19"/>
    </row>
    <row r="3326" spans="3:4" x14ac:dyDescent="0.2">
      <c r="C3326" s="19"/>
      <c r="D3326" s="19"/>
    </row>
    <row r="3327" spans="3:4" x14ac:dyDescent="0.2">
      <c r="C3327" s="19"/>
      <c r="D3327" s="19"/>
    </row>
    <row r="3328" spans="3:4" x14ac:dyDescent="0.2">
      <c r="C3328" s="19"/>
      <c r="D3328" s="19"/>
    </row>
    <row r="3329" spans="3:4" x14ac:dyDescent="0.2">
      <c r="C3329" s="19"/>
      <c r="D3329" s="19"/>
    </row>
    <row r="3330" spans="3:4" x14ac:dyDescent="0.2">
      <c r="C3330" s="19"/>
      <c r="D3330" s="19"/>
    </row>
    <row r="3331" spans="3:4" x14ac:dyDescent="0.2">
      <c r="C3331" s="19"/>
      <c r="D3331" s="19"/>
    </row>
    <row r="3332" spans="3:4" x14ac:dyDescent="0.2">
      <c r="C3332" s="19"/>
      <c r="D3332" s="19"/>
    </row>
    <row r="3333" spans="3:4" x14ac:dyDescent="0.2">
      <c r="C3333" s="19"/>
      <c r="D3333" s="19"/>
    </row>
    <row r="3334" spans="3:4" x14ac:dyDescent="0.2">
      <c r="C3334" s="19"/>
      <c r="D3334" s="19"/>
    </row>
    <row r="3335" spans="3:4" x14ac:dyDescent="0.2">
      <c r="C3335" s="19"/>
      <c r="D3335" s="19"/>
    </row>
    <row r="3336" spans="3:4" x14ac:dyDescent="0.2">
      <c r="C3336" s="19"/>
      <c r="D3336" s="19"/>
    </row>
    <row r="3337" spans="3:4" x14ac:dyDescent="0.2">
      <c r="C3337" s="19"/>
      <c r="D3337" s="19"/>
    </row>
    <row r="3338" spans="3:4" x14ac:dyDescent="0.2">
      <c r="C3338" s="19"/>
      <c r="D3338" s="19"/>
    </row>
    <row r="3339" spans="3:4" x14ac:dyDescent="0.2">
      <c r="C3339" s="19"/>
      <c r="D3339" s="19"/>
    </row>
    <row r="3340" spans="3:4" x14ac:dyDescent="0.2">
      <c r="C3340" s="19"/>
      <c r="D3340" s="19"/>
    </row>
    <row r="3341" spans="3:4" x14ac:dyDescent="0.2">
      <c r="C3341" s="19"/>
      <c r="D3341" s="19"/>
    </row>
    <row r="3342" spans="3:4" x14ac:dyDescent="0.2">
      <c r="C3342" s="19"/>
      <c r="D3342" s="19"/>
    </row>
    <row r="3343" spans="3:4" x14ac:dyDescent="0.2">
      <c r="C3343" s="19"/>
      <c r="D3343" s="19"/>
    </row>
    <row r="3344" spans="3:4" x14ac:dyDescent="0.2">
      <c r="C3344" s="19"/>
      <c r="D3344" s="19"/>
    </row>
    <row r="3345" spans="3:4" x14ac:dyDescent="0.2">
      <c r="C3345" s="19"/>
      <c r="D3345" s="19"/>
    </row>
    <row r="3346" spans="3:4" x14ac:dyDescent="0.2">
      <c r="C3346" s="19"/>
      <c r="D3346" s="19"/>
    </row>
    <row r="3347" spans="3:4" x14ac:dyDescent="0.2">
      <c r="C3347" s="19"/>
      <c r="D3347" s="19"/>
    </row>
    <row r="3348" spans="3:4" x14ac:dyDescent="0.2">
      <c r="C3348" s="19"/>
      <c r="D3348" s="19"/>
    </row>
    <row r="3349" spans="3:4" x14ac:dyDescent="0.2">
      <c r="C3349" s="19"/>
      <c r="D3349" s="19"/>
    </row>
    <row r="3350" spans="3:4" x14ac:dyDescent="0.2">
      <c r="C3350" s="19"/>
      <c r="D3350" s="19"/>
    </row>
    <row r="3351" spans="3:4" x14ac:dyDescent="0.2">
      <c r="C3351" s="19"/>
      <c r="D3351" s="19"/>
    </row>
    <row r="3352" spans="3:4" x14ac:dyDescent="0.2">
      <c r="C3352" s="19"/>
      <c r="D3352" s="19"/>
    </row>
    <row r="3353" spans="3:4" x14ac:dyDescent="0.2">
      <c r="C3353" s="19"/>
      <c r="D3353" s="19"/>
    </row>
    <row r="3354" spans="3:4" x14ac:dyDescent="0.2">
      <c r="C3354" s="19"/>
      <c r="D3354" s="19"/>
    </row>
    <row r="3355" spans="3:4" x14ac:dyDescent="0.2">
      <c r="C3355" s="19"/>
      <c r="D3355" s="19"/>
    </row>
    <row r="3356" spans="3:4" x14ac:dyDescent="0.2">
      <c r="C3356" s="19"/>
      <c r="D3356" s="19"/>
    </row>
    <row r="3357" spans="3:4" x14ac:dyDescent="0.2">
      <c r="C3357" s="19"/>
      <c r="D3357" s="19"/>
    </row>
    <row r="3358" spans="3:4" x14ac:dyDescent="0.2">
      <c r="C3358" s="19"/>
      <c r="D3358" s="19"/>
    </row>
    <row r="3359" spans="3:4" x14ac:dyDescent="0.2">
      <c r="C3359" s="19"/>
      <c r="D3359" s="19"/>
    </row>
    <row r="3360" spans="3:4" x14ac:dyDescent="0.2">
      <c r="C3360" s="19"/>
      <c r="D3360" s="19"/>
    </row>
    <row r="3361" spans="3:4" x14ac:dyDescent="0.2">
      <c r="C3361" s="19"/>
      <c r="D3361" s="19"/>
    </row>
    <row r="3362" spans="3:4" x14ac:dyDescent="0.2">
      <c r="C3362" s="19"/>
      <c r="D3362" s="19"/>
    </row>
    <row r="3363" spans="3:4" x14ac:dyDescent="0.2">
      <c r="C3363" s="19"/>
      <c r="D3363" s="19"/>
    </row>
    <row r="3364" spans="3:4" x14ac:dyDescent="0.2">
      <c r="C3364" s="19"/>
      <c r="D3364" s="19"/>
    </row>
    <row r="3365" spans="3:4" x14ac:dyDescent="0.2">
      <c r="C3365" s="19"/>
      <c r="D3365" s="19"/>
    </row>
    <row r="3366" spans="3:4" x14ac:dyDescent="0.2">
      <c r="C3366" s="19"/>
      <c r="D3366" s="19"/>
    </row>
    <row r="3367" spans="3:4" x14ac:dyDescent="0.2">
      <c r="C3367" s="19"/>
      <c r="D3367" s="19"/>
    </row>
    <row r="3368" spans="3:4" x14ac:dyDescent="0.2">
      <c r="C3368" s="19"/>
      <c r="D3368" s="19"/>
    </row>
    <row r="3369" spans="3:4" x14ac:dyDescent="0.2">
      <c r="C3369" s="19"/>
      <c r="D3369" s="19"/>
    </row>
    <row r="3370" spans="3:4" x14ac:dyDescent="0.2">
      <c r="C3370" s="19"/>
      <c r="D3370" s="19"/>
    </row>
    <row r="3371" spans="3:4" x14ac:dyDescent="0.2">
      <c r="C3371" s="19"/>
      <c r="D3371" s="19"/>
    </row>
    <row r="3372" spans="3:4" x14ac:dyDescent="0.2">
      <c r="C3372" s="19"/>
      <c r="D3372" s="19"/>
    </row>
    <row r="3373" spans="3:4" x14ac:dyDescent="0.2">
      <c r="C3373" s="19"/>
      <c r="D3373" s="19"/>
    </row>
    <row r="3374" spans="3:4" x14ac:dyDescent="0.2">
      <c r="C3374" s="19"/>
      <c r="D3374" s="19"/>
    </row>
    <row r="3375" spans="3:4" x14ac:dyDescent="0.2">
      <c r="C3375" s="19"/>
      <c r="D3375" s="19"/>
    </row>
    <row r="3376" spans="3:4" x14ac:dyDescent="0.2">
      <c r="C3376" s="19"/>
      <c r="D3376" s="19"/>
    </row>
    <row r="3377" spans="3:4" x14ac:dyDescent="0.2">
      <c r="C3377" s="19"/>
      <c r="D3377" s="19"/>
    </row>
    <row r="3378" spans="3:4" x14ac:dyDescent="0.2">
      <c r="C3378" s="19"/>
      <c r="D3378" s="19"/>
    </row>
    <row r="3379" spans="3:4" x14ac:dyDescent="0.2">
      <c r="C3379" s="19"/>
      <c r="D3379" s="19"/>
    </row>
    <row r="3380" spans="3:4" x14ac:dyDescent="0.2">
      <c r="C3380" s="19"/>
      <c r="D3380" s="19"/>
    </row>
    <row r="3381" spans="3:4" x14ac:dyDescent="0.2">
      <c r="C3381" s="19"/>
      <c r="D3381" s="19"/>
    </row>
    <row r="3382" spans="3:4" x14ac:dyDescent="0.2">
      <c r="C3382" s="19"/>
      <c r="D3382" s="19"/>
    </row>
    <row r="3383" spans="3:4" x14ac:dyDescent="0.2">
      <c r="C3383" s="19"/>
      <c r="D3383" s="19"/>
    </row>
    <row r="3384" spans="3:4" x14ac:dyDescent="0.2">
      <c r="C3384" s="19"/>
      <c r="D3384" s="19"/>
    </row>
    <row r="3385" spans="3:4" x14ac:dyDescent="0.2">
      <c r="C3385" s="19"/>
      <c r="D3385" s="19"/>
    </row>
    <row r="3386" spans="3:4" x14ac:dyDescent="0.2">
      <c r="C3386" s="19"/>
      <c r="D3386" s="19"/>
    </row>
    <row r="3387" spans="3:4" x14ac:dyDescent="0.2">
      <c r="C3387" s="19"/>
      <c r="D3387" s="19"/>
    </row>
    <row r="3388" spans="3:4" x14ac:dyDescent="0.2">
      <c r="C3388" s="19"/>
      <c r="D3388" s="19"/>
    </row>
    <row r="3389" spans="3:4" x14ac:dyDescent="0.2">
      <c r="C3389" s="19"/>
      <c r="D3389" s="19"/>
    </row>
    <row r="3390" spans="3:4" x14ac:dyDescent="0.2">
      <c r="C3390" s="19"/>
      <c r="D3390" s="19"/>
    </row>
    <row r="3391" spans="3:4" x14ac:dyDescent="0.2">
      <c r="C3391" s="19"/>
      <c r="D3391" s="19"/>
    </row>
    <row r="3392" spans="3:4" x14ac:dyDescent="0.2">
      <c r="C3392" s="19"/>
      <c r="D3392" s="19"/>
    </row>
    <row r="3393" spans="3:4" x14ac:dyDescent="0.2">
      <c r="C3393" s="19"/>
      <c r="D3393" s="19"/>
    </row>
    <row r="3394" spans="3:4" x14ac:dyDescent="0.2">
      <c r="C3394" s="19"/>
      <c r="D3394" s="19"/>
    </row>
    <row r="3395" spans="3:4" x14ac:dyDescent="0.2">
      <c r="C3395" s="19"/>
      <c r="D3395" s="19"/>
    </row>
    <row r="3396" spans="3:4" x14ac:dyDescent="0.2">
      <c r="C3396" s="19"/>
      <c r="D3396" s="19"/>
    </row>
    <row r="3397" spans="3:4" x14ac:dyDescent="0.2">
      <c r="C3397" s="19"/>
      <c r="D3397" s="19"/>
    </row>
    <row r="3398" spans="3:4" x14ac:dyDescent="0.2">
      <c r="C3398" s="19"/>
      <c r="D3398" s="19"/>
    </row>
    <row r="3399" spans="3:4" x14ac:dyDescent="0.2">
      <c r="C3399" s="19"/>
      <c r="D3399" s="19"/>
    </row>
    <row r="3400" spans="3:4" x14ac:dyDescent="0.2">
      <c r="C3400" s="19"/>
      <c r="D3400" s="19"/>
    </row>
    <row r="3401" spans="3:4" x14ac:dyDescent="0.2">
      <c r="C3401" s="19"/>
      <c r="D3401" s="19"/>
    </row>
    <row r="3402" spans="3:4" x14ac:dyDescent="0.2">
      <c r="C3402" s="19"/>
      <c r="D3402" s="19"/>
    </row>
    <row r="3403" spans="3:4" x14ac:dyDescent="0.2">
      <c r="C3403" s="19"/>
      <c r="D3403" s="19"/>
    </row>
    <row r="3404" spans="3:4" x14ac:dyDescent="0.2">
      <c r="C3404" s="19"/>
      <c r="D3404" s="19"/>
    </row>
    <row r="3405" spans="3:4" x14ac:dyDescent="0.2">
      <c r="C3405" s="19"/>
      <c r="D3405" s="19"/>
    </row>
    <row r="3406" spans="3:4" x14ac:dyDescent="0.2">
      <c r="C3406" s="19"/>
      <c r="D3406" s="19"/>
    </row>
    <row r="3407" spans="3:4" x14ac:dyDescent="0.2">
      <c r="C3407" s="19"/>
      <c r="D3407" s="19"/>
    </row>
    <row r="3408" spans="3:4" x14ac:dyDescent="0.2">
      <c r="C3408" s="19"/>
      <c r="D3408" s="19"/>
    </row>
    <row r="3409" spans="3:4" x14ac:dyDescent="0.2">
      <c r="C3409" s="19"/>
      <c r="D3409" s="19"/>
    </row>
    <row r="3410" spans="3:4" x14ac:dyDescent="0.2">
      <c r="C3410" s="19"/>
      <c r="D3410" s="19"/>
    </row>
    <row r="3411" spans="3:4" x14ac:dyDescent="0.2">
      <c r="C3411" s="19"/>
      <c r="D3411" s="19"/>
    </row>
    <row r="3412" spans="3:4" x14ac:dyDescent="0.2">
      <c r="C3412" s="19"/>
      <c r="D3412" s="19"/>
    </row>
    <row r="3413" spans="3:4" x14ac:dyDescent="0.2">
      <c r="C3413" s="19"/>
      <c r="D3413" s="19"/>
    </row>
    <row r="3414" spans="3:4" x14ac:dyDescent="0.2">
      <c r="C3414" s="19"/>
      <c r="D3414" s="19"/>
    </row>
    <row r="3415" spans="3:4" x14ac:dyDescent="0.2">
      <c r="C3415" s="19"/>
      <c r="D3415" s="19"/>
    </row>
    <row r="3416" spans="3:4" x14ac:dyDescent="0.2">
      <c r="C3416" s="19"/>
      <c r="D3416" s="19"/>
    </row>
    <row r="3417" spans="3:4" x14ac:dyDescent="0.2">
      <c r="C3417" s="19"/>
      <c r="D3417" s="19"/>
    </row>
    <row r="3418" spans="3:4" x14ac:dyDescent="0.2">
      <c r="C3418" s="19"/>
      <c r="D3418" s="19"/>
    </row>
    <row r="3419" spans="3:4" x14ac:dyDescent="0.2">
      <c r="C3419" s="19"/>
      <c r="D3419" s="19"/>
    </row>
    <row r="3420" spans="3:4" x14ac:dyDescent="0.2">
      <c r="C3420" s="19"/>
      <c r="D3420" s="19"/>
    </row>
    <row r="3421" spans="3:4" x14ac:dyDescent="0.2">
      <c r="C3421" s="19"/>
      <c r="D3421" s="19"/>
    </row>
    <row r="3422" spans="3:4" x14ac:dyDescent="0.2">
      <c r="C3422" s="19"/>
      <c r="D3422" s="19"/>
    </row>
    <row r="3423" spans="3:4" x14ac:dyDescent="0.2">
      <c r="C3423" s="19"/>
      <c r="D3423" s="19"/>
    </row>
    <row r="3424" spans="3:4" x14ac:dyDescent="0.2">
      <c r="C3424" s="19"/>
      <c r="D3424" s="19"/>
    </row>
    <row r="3425" spans="3:4" x14ac:dyDescent="0.2">
      <c r="C3425" s="19"/>
      <c r="D3425" s="19"/>
    </row>
    <row r="3426" spans="3:4" x14ac:dyDescent="0.2">
      <c r="C3426" s="19"/>
      <c r="D3426" s="19"/>
    </row>
    <row r="3427" spans="3:4" x14ac:dyDescent="0.2">
      <c r="C3427" s="19"/>
      <c r="D3427" s="19"/>
    </row>
    <row r="3428" spans="3:4" x14ac:dyDescent="0.2">
      <c r="C3428" s="19"/>
      <c r="D3428" s="19"/>
    </row>
    <row r="3429" spans="3:4" x14ac:dyDescent="0.2">
      <c r="C3429" s="19"/>
      <c r="D3429" s="19"/>
    </row>
    <row r="3430" spans="3:4" x14ac:dyDescent="0.2">
      <c r="C3430" s="19"/>
      <c r="D3430" s="19"/>
    </row>
    <row r="3431" spans="3:4" x14ac:dyDescent="0.2">
      <c r="C3431" s="19"/>
      <c r="D3431" s="19"/>
    </row>
    <row r="3432" spans="3:4" x14ac:dyDescent="0.2">
      <c r="C3432" s="19"/>
      <c r="D3432" s="19"/>
    </row>
    <row r="3433" spans="3:4" x14ac:dyDescent="0.2">
      <c r="C3433" s="19"/>
      <c r="D3433" s="19"/>
    </row>
    <row r="3434" spans="3:4" x14ac:dyDescent="0.2">
      <c r="C3434" s="19"/>
      <c r="D3434" s="19"/>
    </row>
    <row r="3435" spans="3:4" x14ac:dyDescent="0.2">
      <c r="C3435" s="19"/>
      <c r="D3435" s="19"/>
    </row>
    <row r="3436" spans="3:4" x14ac:dyDescent="0.2">
      <c r="C3436" s="19"/>
      <c r="D3436" s="19"/>
    </row>
    <row r="3437" spans="3:4" x14ac:dyDescent="0.2">
      <c r="C3437" s="19"/>
      <c r="D3437" s="19"/>
    </row>
    <row r="3438" spans="3:4" x14ac:dyDescent="0.2">
      <c r="C3438" s="19"/>
      <c r="D3438" s="19"/>
    </row>
    <row r="3439" spans="3:4" x14ac:dyDescent="0.2">
      <c r="C3439" s="19"/>
      <c r="D3439" s="19"/>
    </row>
    <row r="3440" spans="3:4" x14ac:dyDescent="0.2">
      <c r="C3440" s="19"/>
      <c r="D3440" s="19"/>
    </row>
    <row r="3441" spans="3:4" x14ac:dyDescent="0.2">
      <c r="C3441" s="19"/>
      <c r="D3441" s="19"/>
    </row>
    <row r="3442" spans="3:4" x14ac:dyDescent="0.2">
      <c r="C3442" s="19"/>
      <c r="D3442" s="19"/>
    </row>
    <row r="3443" spans="3:4" x14ac:dyDescent="0.2">
      <c r="C3443" s="19"/>
      <c r="D3443" s="19"/>
    </row>
    <row r="3444" spans="3:4" x14ac:dyDescent="0.2">
      <c r="C3444" s="19"/>
      <c r="D3444" s="19"/>
    </row>
    <row r="3445" spans="3:4" x14ac:dyDescent="0.2">
      <c r="C3445" s="19"/>
      <c r="D3445" s="19"/>
    </row>
    <row r="3446" spans="3:4" x14ac:dyDescent="0.2">
      <c r="C3446" s="19"/>
      <c r="D3446" s="19"/>
    </row>
    <row r="3447" spans="3:4" x14ac:dyDescent="0.2">
      <c r="C3447" s="19"/>
      <c r="D3447" s="19"/>
    </row>
    <row r="3448" spans="3:4" x14ac:dyDescent="0.2">
      <c r="C3448" s="19"/>
      <c r="D3448" s="19"/>
    </row>
    <row r="3449" spans="3:4" x14ac:dyDescent="0.2">
      <c r="C3449" s="19"/>
      <c r="D3449" s="19"/>
    </row>
    <row r="3450" spans="3:4" x14ac:dyDescent="0.2">
      <c r="C3450" s="19"/>
      <c r="D3450" s="19"/>
    </row>
    <row r="3451" spans="3:4" x14ac:dyDescent="0.2">
      <c r="C3451" s="19"/>
      <c r="D3451" s="19"/>
    </row>
    <row r="3452" spans="3:4" x14ac:dyDescent="0.2">
      <c r="C3452" s="19"/>
      <c r="D3452" s="19"/>
    </row>
    <row r="3453" spans="3:4" x14ac:dyDescent="0.2">
      <c r="C3453" s="19"/>
      <c r="D3453" s="19"/>
    </row>
    <row r="3454" spans="3:4" x14ac:dyDescent="0.2">
      <c r="C3454" s="19"/>
      <c r="D3454" s="19"/>
    </row>
    <row r="3455" spans="3:4" x14ac:dyDescent="0.2">
      <c r="C3455" s="19"/>
      <c r="D3455" s="19"/>
    </row>
    <row r="3456" spans="3:4" x14ac:dyDescent="0.2">
      <c r="C3456" s="19"/>
      <c r="D3456" s="19"/>
    </row>
    <row r="3457" spans="3:4" x14ac:dyDescent="0.2">
      <c r="C3457" s="19"/>
      <c r="D3457" s="19"/>
    </row>
    <row r="3458" spans="3:4" x14ac:dyDescent="0.2">
      <c r="C3458" s="19"/>
      <c r="D3458" s="19"/>
    </row>
    <row r="3459" spans="3:4" x14ac:dyDescent="0.2">
      <c r="C3459" s="19"/>
      <c r="D3459" s="19"/>
    </row>
    <row r="3460" spans="3:4" x14ac:dyDescent="0.2">
      <c r="C3460" s="19"/>
      <c r="D3460" s="19"/>
    </row>
    <row r="3461" spans="3:4" x14ac:dyDescent="0.2">
      <c r="C3461" s="19"/>
      <c r="D3461" s="19"/>
    </row>
    <row r="3462" spans="3:4" x14ac:dyDescent="0.2">
      <c r="C3462" s="19"/>
      <c r="D3462" s="19"/>
    </row>
    <row r="3463" spans="3:4" x14ac:dyDescent="0.2">
      <c r="C3463" s="19"/>
      <c r="D3463" s="19"/>
    </row>
    <row r="3464" spans="3:4" x14ac:dyDescent="0.2">
      <c r="C3464" s="19"/>
      <c r="D3464" s="19"/>
    </row>
    <row r="3465" spans="3:4" x14ac:dyDescent="0.2">
      <c r="C3465" s="19"/>
      <c r="D3465" s="19"/>
    </row>
    <row r="3466" spans="3:4" x14ac:dyDescent="0.2">
      <c r="C3466" s="19"/>
      <c r="D3466" s="19"/>
    </row>
    <row r="3467" spans="3:4" x14ac:dyDescent="0.2">
      <c r="C3467" s="19"/>
      <c r="D3467" s="19"/>
    </row>
    <row r="3468" spans="3:4" x14ac:dyDescent="0.2">
      <c r="C3468" s="19"/>
      <c r="D3468" s="19"/>
    </row>
    <row r="3469" spans="3:4" x14ac:dyDescent="0.2">
      <c r="C3469" s="19"/>
      <c r="D3469" s="19"/>
    </row>
    <row r="3470" spans="3:4" x14ac:dyDescent="0.2">
      <c r="C3470" s="19"/>
      <c r="D3470" s="19"/>
    </row>
    <row r="3471" spans="3:4" x14ac:dyDescent="0.2">
      <c r="C3471" s="19"/>
      <c r="D3471" s="19"/>
    </row>
    <row r="3472" spans="3:4" x14ac:dyDescent="0.2">
      <c r="C3472" s="19"/>
      <c r="D3472" s="19"/>
    </row>
    <row r="3473" spans="3:4" x14ac:dyDescent="0.2">
      <c r="C3473" s="19"/>
      <c r="D3473" s="19"/>
    </row>
    <row r="3474" spans="3:4" x14ac:dyDescent="0.2">
      <c r="C3474" s="19"/>
      <c r="D3474" s="19"/>
    </row>
    <row r="3475" spans="3:4" x14ac:dyDescent="0.2">
      <c r="C3475" s="19"/>
      <c r="D3475" s="19"/>
    </row>
    <row r="3476" spans="3:4" x14ac:dyDescent="0.2">
      <c r="C3476" s="19"/>
      <c r="D3476" s="19"/>
    </row>
    <row r="3477" spans="3:4" x14ac:dyDescent="0.2">
      <c r="C3477" s="19"/>
      <c r="D3477" s="19"/>
    </row>
    <row r="3478" spans="3:4" x14ac:dyDescent="0.2">
      <c r="C3478" s="19"/>
      <c r="D3478" s="19"/>
    </row>
    <row r="3479" spans="3:4" x14ac:dyDescent="0.2">
      <c r="C3479" s="19"/>
      <c r="D3479" s="19"/>
    </row>
    <row r="3480" spans="3:4" x14ac:dyDescent="0.2">
      <c r="C3480" s="19"/>
      <c r="D3480" s="19"/>
    </row>
    <row r="3481" spans="3:4" x14ac:dyDescent="0.2">
      <c r="C3481" s="19"/>
      <c r="D3481" s="19"/>
    </row>
    <row r="3482" spans="3:4" x14ac:dyDescent="0.2">
      <c r="C3482" s="19"/>
      <c r="D3482" s="19"/>
    </row>
    <row r="3483" spans="3:4" x14ac:dyDescent="0.2">
      <c r="C3483" s="19"/>
      <c r="D3483" s="19"/>
    </row>
    <row r="3484" spans="3:4" x14ac:dyDescent="0.2">
      <c r="C3484" s="19"/>
      <c r="D3484" s="19"/>
    </row>
    <row r="3485" spans="3:4" x14ac:dyDescent="0.2">
      <c r="C3485" s="19"/>
      <c r="D3485" s="19"/>
    </row>
    <row r="3486" spans="3:4" x14ac:dyDescent="0.2">
      <c r="C3486" s="19"/>
      <c r="D3486" s="19"/>
    </row>
    <row r="3487" spans="3:4" x14ac:dyDescent="0.2">
      <c r="C3487" s="19"/>
      <c r="D3487" s="19"/>
    </row>
    <row r="3488" spans="3:4" x14ac:dyDescent="0.2">
      <c r="C3488" s="19"/>
      <c r="D3488" s="19"/>
    </row>
    <row r="3489" spans="3:4" x14ac:dyDescent="0.2">
      <c r="C3489" s="19"/>
      <c r="D3489" s="19"/>
    </row>
    <row r="3490" spans="3:4" x14ac:dyDescent="0.2">
      <c r="C3490" s="19"/>
      <c r="D3490" s="19"/>
    </row>
    <row r="3491" spans="3:4" x14ac:dyDescent="0.2">
      <c r="C3491" s="19"/>
      <c r="D3491" s="19"/>
    </row>
    <row r="3492" spans="3:4" x14ac:dyDescent="0.2">
      <c r="C3492" s="19"/>
      <c r="D3492" s="19"/>
    </row>
    <row r="3493" spans="3:4" x14ac:dyDescent="0.2">
      <c r="C3493" s="19"/>
      <c r="D3493" s="19"/>
    </row>
    <row r="3494" spans="3:4" x14ac:dyDescent="0.2">
      <c r="C3494" s="19"/>
      <c r="D3494" s="19"/>
    </row>
    <row r="3495" spans="3:4" x14ac:dyDescent="0.2">
      <c r="C3495" s="19"/>
      <c r="D3495" s="19"/>
    </row>
    <row r="3496" spans="3:4" x14ac:dyDescent="0.2">
      <c r="C3496" s="19"/>
      <c r="D3496" s="19"/>
    </row>
    <row r="3497" spans="3:4" x14ac:dyDescent="0.2">
      <c r="C3497" s="19"/>
      <c r="D3497" s="19"/>
    </row>
    <row r="3498" spans="3:4" x14ac:dyDescent="0.2">
      <c r="C3498" s="19"/>
      <c r="D3498" s="19"/>
    </row>
    <row r="3499" spans="3:4" x14ac:dyDescent="0.2">
      <c r="C3499" s="19"/>
      <c r="D3499" s="19"/>
    </row>
    <row r="3500" spans="3:4" x14ac:dyDescent="0.2">
      <c r="C3500" s="19"/>
      <c r="D3500" s="19"/>
    </row>
    <row r="3501" spans="3:4" x14ac:dyDescent="0.2">
      <c r="C3501" s="19"/>
      <c r="D3501" s="19"/>
    </row>
    <row r="3502" spans="3:4" x14ac:dyDescent="0.2">
      <c r="C3502" s="19"/>
      <c r="D3502" s="19"/>
    </row>
    <row r="3503" spans="3:4" x14ac:dyDescent="0.2">
      <c r="C3503" s="19"/>
      <c r="D3503" s="19"/>
    </row>
    <row r="3504" spans="3:4" x14ac:dyDescent="0.2">
      <c r="C3504" s="19"/>
      <c r="D3504" s="19"/>
    </row>
    <row r="3505" spans="3:4" x14ac:dyDescent="0.2">
      <c r="C3505" s="19"/>
      <c r="D3505" s="19"/>
    </row>
    <row r="3506" spans="3:4" x14ac:dyDescent="0.2">
      <c r="C3506" s="19"/>
      <c r="D3506" s="19"/>
    </row>
    <row r="3507" spans="3:4" x14ac:dyDescent="0.2">
      <c r="C3507" s="19"/>
      <c r="D3507" s="19"/>
    </row>
    <row r="3508" spans="3:4" x14ac:dyDescent="0.2">
      <c r="C3508" s="19"/>
      <c r="D3508" s="19"/>
    </row>
    <row r="3509" spans="3:4" x14ac:dyDescent="0.2">
      <c r="C3509" s="19"/>
      <c r="D3509" s="19"/>
    </row>
    <row r="3510" spans="3:4" x14ac:dyDescent="0.2">
      <c r="C3510" s="19"/>
      <c r="D3510" s="19"/>
    </row>
    <row r="3511" spans="3:4" x14ac:dyDescent="0.2">
      <c r="C3511" s="19"/>
      <c r="D3511" s="19"/>
    </row>
    <row r="3512" spans="3:4" x14ac:dyDescent="0.2">
      <c r="C3512" s="19"/>
      <c r="D3512" s="19"/>
    </row>
    <row r="3513" spans="3:4" x14ac:dyDescent="0.2">
      <c r="C3513" s="19"/>
      <c r="D3513" s="19"/>
    </row>
    <row r="3514" spans="3:4" x14ac:dyDescent="0.2">
      <c r="C3514" s="19"/>
      <c r="D3514" s="19"/>
    </row>
    <row r="3515" spans="3:4" x14ac:dyDescent="0.2">
      <c r="C3515" s="19"/>
      <c r="D3515" s="19"/>
    </row>
    <row r="3516" spans="3:4" x14ac:dyDescent="0.2">
      <c r="C3516" s="19"/>
      <c r="D3516" s="19"/>
    </row>
    <row r="3517" spans="3:4" x14ac:dyDescent="0.2">
      <c r="C3517" s="19"/>
      <c r="D3517" s="19"/>
    </row>
    <row r="3518" spans="3:4" x14ac:dyDescent="0.2">
      <c r="C3518" s="19"/>
      <c r="D3518" s="19"/>
    </row>
    <row r="3519" spans="3:4" x14ac:dyDescent="0.2">
      <c r="C3519" s="19"/>
      <c r="D3519" s="19"/>
    </row>
    <row r="3520" spans="3:4" x14ac:dyDescent="0.2">
      <c r="C3520" s="19"/>
      <c r="D3520" s="19"/>
    </row>
    <row r="3521" spans="3:4" x14ac:dyDescent="0.2">
      <c r="C3521" s="19"/>
      <c r="D3521" s="19"/>
    </row>
    <row r="3522" spans="3:4" x14ac:dyDescent="0.2">
      <c r="C3522" s="19"/>
      <c r="D3522" s="19"/>
    </row>
    <row r="3523" spans="3:4" x14ac:dyDescent="0.2">
      <c r="C3523" s="19"/>
      <c r="D3523" s="19"/>
    </row>
    <row r="3524" spans="3:4" x14ac:dyDescent="0.2">
      <c r="C3524" s="19"/>
      <c r="D3524" s="19"/>
    </row>
    <row r="3525" spans="3:4" x14ac:dyDescent="0.2">
      <c r="C3525" s="19"/>
      <c r="D3525" s="19"/>
    </row>
    <row r="3526" spans="3:4" x14ac:dyDescent="0.2">
      <c r="C3526" s="19"/>
      <c r="D3526" s="19"/>
    </row>
    <row r="3527" spans="3:4" x14ac:dyDescent="0.2">
      <c r="C3527" s="19"/>
      <c r="D3527" s="19"/>
    </row>
    <row r="3528" spans="3:4" x14ac:dyDescent="0.2">
      <c r="C3528" s="19"/>
      <c r="D3528" s="19"/>
    </row>
    <row r="3529" spans="3:4" x14ac:dyDescent="0.2">
      <c r="C3529" s="19"/>
      <c r="D3529" s="19"/>
    </row>
    <row r="3530" spans="3:4" x14ac:dyDescent="0.2">
      <c r="C3530" s="19"/>
      <c r="D3530" s="19"/>
    </row>
    <row r="3531" spans="3:4" x14ac:dyDescent="0.2">
      <c r="C3531" s="19"/>
      <c r="D3531" s="19"/>
    </row>
    <row r="3532" spans="3:4" x14ac:dyDescent="0.2">
      <c r="C3532" s="19"/>
      <c r="D3532" s="19"/>
    </row>
    <row r="3533" spans="3:4" x14ac:dyDescent="0.2">
      <c r="C3533" s="19"/>
      <c r="D3533" s="19"/>
    </row>
    <row r="3534" spans="3:4" x14ac:dyDescent="0.2">
      <c r="C3534" s="19"/>
      <c r="D3534" s="19"/>
    </row>
    <row r="3535" spans="3:4" x14ac:dyDescent="0.2">
      <c r="C3535" s="19"/>
      <c r="D3535" s="19"/>
    </row>
    <row r="3536" spans="3:4" x14ac:dyDescent="0.2">
      <c r="C3536" s="19"/>
      <c r="D3536" s="19"/>
    </row>
    <row r="3537" spans="3:4" x14ac:dyDescent="0.2">
      <c r="C3537" s="19"/>
      <c r="D3537" s="19"/>
    </row>
    <row r="3538" spans="3:4" x14ac:dyDescent="0.2">
      <c r="C3538" s="19"/>
      <c r="D3538" s="19"/>
    </row>
    <row r="3539" spans="3:4" x14ac:dyDescent="0.2">
      <c r="C3539" s="19"/>
      <c r="D3539" s="19"/>
    </row>
    <row r="3540" spans="3:4" x14ac:dyDescent="0.2">
      <c r="C3540" s="19"/>
      <c r="D3540" s="19"/>
    </row>
    <row r="3541" spans="3:4" x14ac:dyDescent="0.2">
      <c r="C3541" s="19"/>
      <c r="D3541" s="19"/>
    </row>
    <row r="3542" spans="3:4" x14ac:dyDescent="0.2">
      <c r="C3542" s="19"/>
      <c r="D3542" s="19"/>
    </row>
    <row r="3543" spans="3:4" x14ac:dyDescent="0.2">
      <c r="C3543" s="19"/>
      <c r="D3543" s="19"/>
    </row>
    <row r="3544" spans="3:4" x14ac:dyDescent="0.2">
      <c r="C3544" s="19"/>
      <c r="D3544" s="19"/>
    </row>
    <row r="3545" spans="3:4" x14ac:dyDescent="0.2">
      <c r="C3545" s="19"/>
      <c r="D3545" s="19"/>
    </row>
    <row r="3546" spans="3:4" x14ac:dyDescent="0.2">
      <c r="C3546" s="19"/>
      <c r="D3546" s="19"/>
    </row>
    <row r="3547" spans="3:4" x14ac:dyDescent="0.2">
      <c r="C3547" s="19"/>
      <c r="D3547" s="19"/>
    </row>
    <row r="3548" spans="3:4" x14ac:dyDescent="0.2">
      <c r="C3548" s="19"/>
      <c r="D3548" s="19"/>
    </row>
    <row r="3549" spans="3:4" x14ac:dyDescent="0.2">
      <c r="C3549" s="19"/>
      <c r="D3549" s="19"/>
    </row>
    <row r="3550" spans="3:4" x14ac:dyDescent="0.2">
      <c r="C3550" s="19"/>
      <c r="D3550" s="19"/>
    </row>
    <row r="3551" spans="3:4" x14ac:dyDescent="0.2">
      <c r="C3551" s="19"/>
      <c r="D3551" s="19"/>
    </row>
    <row r="3552" spans="3:4" x14ac:dyDescent="0.2">
      <c r="C3552" s="19"/>
      <c r="D3552" s="19"/>
    </row>
    <row r="3553" spans="3:4" x14ac:dyDescent="0.2">
      <c r="C3553" s="19"/>
      <c r="D3553" s="19"/>
    </row>
    <row r="3554" spans="3:4" x14ac:dyDescent="0.2">
      <c r="C3554" s="19"/>
      <c r="D3554" s="19"/>
    </row>
    <row r="3555" spans="3:4" x14ac:dyDescent="0.2">
      <c r="C3555" s="19"/>
      <c r="D3555" s="19"/>
    </row>
    <row r="3556" spans="3:4" x14ac:dyDescent="0.2">
      <c r="C3556" s="19"/>
      <c r="D3556" s="19"/>
    </row>
    <row r="3557" spans="3:4" x14ac:dyDescent="0.2">
      <c r="C3557" s="19"/>
      <c r="D3557" s="19"/>
    </row>
    <row r="3558" spans="3:4" x14ac:dyDescent="0.2">
      <c r="C3558" s="19"/>
      <c r="D3558" s="19"/>
    </row>
    <row r="3559" spans="3:4" x14ac:dyDescent="0.2">
      <c r="C3559" s="19"/>
      <c r="D3559" s="19"/>
    </row>
    <row r="3560" spans="3:4" x14ac:dyDescent="0.2">
      <c r="C3560" s="19"/>
      <c r="D3560" s="19"/>
    </row>
    <row r="3561" spans="3:4" x14ac:dyDescent="0.2">
      <c r="C3561" s="19"/>
      <c r="D3561" s="19"/>
    </row>
    <row r="3562" spans="3:4" x14ac:dyDescent="0.2">
      <c r="C3562" s="19"/>
      <c r="D3562" s="19"/>
    </row>
    <row r="3563" spans="3:4" x14ac:dyDescent="0.2">
      <c r="C3563" s="19"/>
      <c r="D3563" s="19"/>
    </row>
    <row r="3564" spans="3:4" x14ac:dyDescent="0.2">
      <c r="C3564" s="19"/>
      <c r="D3564" s="19"/>
    </row>
    <row r="3565" spans="3:4" x14ac:dyDescent="0.2">
      <c r="C3565" s="19"/>
      <c r="D3565" s="19"/>
    </row>
    <row r="3566" spans="3:4" x14ac:dyDescent="0.2">
      <c r="C3566" s="19"/>
      <c r="D3566" s="19"/>
    </row>
    <row r="3567" spans="3:4" x14ac:dyDescent="0.2">
      <c r="C3567" s="19"/>
      <c r="D3567" s="19"/>
    </row>
    <row r="3568" spans="3:4" x14ac:dyDescent="0.2">
      <c r="C3568" s="19"/>
      <c r="D3568" s="19"/>
    </row>
    <row r="3569" spans="3:4" x14ac:dyDescent="0.2">
      <c r="C3569" s="19"/>
      <c r="D3569" s="19"/>
    </row>
    <row r="3570" spans="3:4" x14ac:dyDescent="0.2">
      <c r="C3570" s="19"/>
      <c r="D3570" s="19"/>
    </row>
    <row r="3571" spans="3:4" x14ac:dyDescent="0.2">
      <c r="C3571" s="19"/>
      <c r="D3571" s="19"/>
    </row>
    <row r="3572" spans="3:4" x14ac:dyDescent="0.2">
      <c r="C3572" s="19"/>
      <c r="D3572" s="19"/>
    </row>
    <row r="3573" spans="3:4" x14ac:dyDescent="0.2">
      <c r="C3573" s="19"/>
      <c r="D3573" s="19"/>
    </row>
    <row r="3574" spans="3:4" x14ac:dyDescent="0.2">
      <c r="C3574" s="19"/>
      <c r="D3574" s="19"/>
    </row>
    <row r="3575" spans="3:4" x14ac:dyDescent="0.2">
      <c r="C3575" s="19"/>
      <c r="D3575" s="19"/>
    </row>
    <row r="3576" spans="3:4" x14ac:dyDescent="0.2">
      <c r="C3576" s="19"/>
      <c r="D3576" s="19"/>
    </row>
    <row r="3577" spans="3:4" x14ac:dyDescent="0.2">
      <c r="C3577" s="19"/>
      <c r="D3577" s="19"/>
    </row>
    <row r="3578" spans="3:4" x14ac:dyDescent="0.2">
      <c r="C3578" s="19"/>
      <c r="D3578" s="19"/>
    </row>
    <row r="3579" spans="3:4" x14ac:dyDescent="0.2">
      <c r="C3579" s="19"/>
      <c r="D3579" s="19"/>
    </row>
    <row r="3580" spans="3:4" x14ac:dyDescent="0.2">
      <c r="C3580" s="19"/>
      <c r="D3580" s="19"/>
    </row>
    <row r="3581" spans="3:4" x14ac:dyDescent="0.2">
      <c r="C3581" s="19"/>
      <c r="D3581" s="19"/>
    </row>
    <row r="3582" spans="3:4" x14ac:dyDescent="0.2">
      <c r="C3582" s="19"/>
      <c r="D3582" s="19"/>
    </row>
    <row r="3583" spans="3:4" x14ac:dyDescent="0.2">
      <c r="C3583" s="19"/>
      <c r="D3583" s="19"/>
    </row>
    <row r="3584" spans="3:4" x14ac:dyDescent="0.2">
      <c r="C3584" s="19"/>
      <c r="D3584" s="19"/>
    </row>
    <row r="3585" spans="3:4" x14ac:dyDescent="0.2">
      <c r="C3585" s="19"/>
      <c r="D3585" s="19"/>
    </row>
    <row r="3586" spans="3:4" x14ac:dyDescent="0.2">
      <c r="C3586" s="19"/>
      <c r="D3586" s="19"/>
    </row>
    <row r="3587" spans="3:4" x14ac:dyDescent="0.2">
      <c r="C3587" s="19"/>
      <c r="D3587" s="19"/>
    </row>
    <row r="3588" spans="3:4" x14ac:dyDescent="0.2">
      <c r="C3588" s="19"/>
      <c r="D3588" s="19"/>
    </row>
    <row r="3589" spans="3:4" x14ac:dyDescent="0.2">
      <c r="C3589" s="19"/>
      <c r="D3589" s="19"/>
    </row>
    <row r="3590" spans="3:4" x14ac:dyDescent="0.2">
      <c r="C3590" s="19"/>
      <c r="D3590" s="19"/>
    </row>
    <row r="3591" spans="3:4" x14ac:dyDescent="0.2">
      <c r="C3591" s="19"/>
      <c r="D3591" s="19"/>
    </row>
    <row r="3592" spans="3:4" x14ac:dyDescent="0.2">
      <c r="C3592" s="19"/>
      <c r="D3592" s="19"/>
    </row>
    <row r="3593" spans="3:4" x14ac:dyDescent="0.2">
      <c r="C3593" s="19"/>
      <c r="D3593" s="19"/>
    </row>
    <row r="3594" spans="3:4" x14ac:dyDescent="0.2">
      <c r="C3594" s="19"/>
      <c r="D3594" s="19"/>
    </row>
    <row r="3595" spans="3:4" x14ac:dyDescent="0.2">
      <c r="C3595" s="19"/>
      <c r="D3595" s="19"/>
    </row>
    <row r="3596" spans="3:4" x14ac:dyDescent="0.2">
      <c r="C3596" s="19"/>
      <c r="D3596" s="19"/>
    </row>
    <row r="3597" spans="3:4" x14ac:dyDescent="0.2">
      <c r="C3597" s="19"/>
      <c r="D3597" s="19"/>
    </row>
    <row r="3598" spans="3:4" x14ac:dyDescent="0.2">
      <c r="C3598" s="19"/>
      <c r="D3598" s="19"/>
    </row>
    <row r="3599" spans="3:4" x14ac:dyDescent="0.2">
      <c r="C3599" s="19"/>
      <c r="D3599" s="19"/>
    </row>
    <row r="3600" spans="3:4" x14ac:dyDescent="0.2">
      <c r="C3600" s="19"/>
      <c r="D3600" s="19"/>
    </row>
    <row r="3601" spans="3:4" x14ac:dyDescent="0.2">
      <c r="C3601" s="19"/>
      <c r="D3601" s="19"/>
    </row>
    <row r="3602" spans="3:4" x14ac:dyDescent="0.2">
      <c r="C3602" s="19"/>
      <c r="D3602" s="19"/>
    </row>
    <row r="3603" spans="3:4" x14ac:dyDescent="0.2">
      <c r="C3603" s="19"/>
      <c r="D3603" s="19"/>
    </row>
    <row r="3604" spans="3:4" x14ac:dyDescent="0.2">
      <c r="C3604" s="19"/>
      <c r="D3604" s="19"/>
    </row>
    <row r="3605" spans="3:4" x14ac:dyDescent="0.2">
      <c r="C3605" s="19"/>
      <c r="D3605" s="19"/>
    </row>
    <row r="3606" spans="3:4" x14ac:dyDescent="0.2">
      <c r="C3606" s="19"/>
      <c r="D3606" s="19"/>
    </row>
    <row r="3607" spans="3:4" x14ac:dyDescent="0.2">
      <c r="C3607" s="19"/>
      <c r="D3607" s="19"/>
    </row>
    <row r="3608" spans="3:4" x14ac:dyDescent="0.2">
      <c r="C3608" s="19"/>
      <c r="D3608" s="19"/>
    </row>
    <row r="3609" spans="3:4" x14ac:dyDescent="0.2">
      <c r="C3609" s="19"/>
      <c r="D3609" s="19"/>
    </row>
    <row r="3610" spans="3:4" x14ac:dyDescent="0.2">
      <c r="C3610" s="19"/>
      <c r="D3610" s="19"/>
    </row>
    <row r="3611" spans="3:4" x14ac:dyDescent="0.2">
      <c r="C3611" s="19"/>
      <c r="D3611" s="19"/>
    </row>
    <row r="3612" spans="3:4" x14ac:dyDescent="0.2">
      <c r="C3612" s="19"/>
      <c r="D3612" s="19"/>
    </row>
    <row r="3613" spans="3:4" x14ac:dyDescent="0.2">
      <c r="C3613" s="19"/>
      <c r="D3613" s="19"/>
    </row>
    <row r="3614" spans="3:4" x14ac:dyDescent="0.2">
      <c r="C3614" s="19"/>
      <c r="D3614" s="19"/>
    </row>
    <row r="3615" spans="3:4" x14ac:dyDescent="0.2">
      <c r="C3615" s="19"/>
      <c r="D3615" s="19"/>
    </row>
    <row r="3616" spans="3:4" x14ac:dyDescent="0.2">
      <c r="C3616" s="19"/>
      <c r="D3616" s="19"/>
    </row>
    <row r="3617" spans="3:4" x14ac:dyDescent="0.2">
      <c r="C3617" s="19"/>
      <c r="D3617" s="19"/>
    </row>
    <row r="3618" spans="3:4" x14ac:dyDescent="0.2">
      <c r="C3618" s="19"/>
      <c r="D3618" s="19"/>
    </row>
    <row r="3619" spans="3:4" x14ac:dyDescent="0.2">
      <c r="C3619" s="19"/>
      <c r="D3619" s="19"/>
    </row>
    <row r="3620" spans="3:4" x14ac:dyDescent="0.2">
      <c r="C3620" s="19"/>
      <c r="D3620" s="19"/>
    </row>
    <row r="3621" spans="3:4" x14ac:dyDescent="0.2">
      <c r="C3621" s="19"/>
      <c r="D3621" s="19"/>
    </row>
    <row r="3622" spans="3:4" x14ac:dyDescent="0.2">
      <c r="C3622" s="19"/>
      <c r="D3622" s="19"/>
    </row>
    <row r="3623" spans="3:4" x14ac:dyDescent="0.2">
      <c r="C3623" s="19"/>
      <c r="D3623" s="19"/>
    </row>
    <row r="3624" spans="3:4" x14ac:dyDescent="0.2">
      <c r="C3624" s="19"/>
      <c r="D3624" s="19"/>
    </row>
    <row r="3625" spans="3:4" x14ac:dyDescent="0.2">
      <c r="C3625" s="19"/>
      <c r="D3625" s="19"/>
    </row>
    <row r="3626" spans="3:4" x14ac:dyDescent="0.2">
      <c r="C3626" s="19"/>
      <c r="D3626" s="19"/>
    </row>
    <row r="3627" spans="3:4" x14ac:dyDescent="0.2">
      <c r="C3627" s="19"/>
      <c r="D3627" s="19"/>
    </row>
    <row r="3628" spans="3:4" x14ac:dyDescent="0.2">
      <c r="C3628" s="19"/>
      <c r="D3628" s="19"/>
    </row>
    <row r="3629" spans="3:4" x14ac:dyDescent="0.2">
      <c r="C3629" s="19"/>
      <c r="D3629" s="19"/>
    </row>
    <row r="3630" spans="3:4" x14ac:dyDescent="0.2">
      <c r="C3630" s="19"/>
      <c r="D3630" s="19"/>
    </row>
    <row r="3631" spans="3:4" x14ac:dyDescent="0.2">
      <c r="C3631" s="19"/>
      <c r="D3631" s="19"/>
    </row>
    <row r="3632" spans="3:4" x14ac:dyDescent="0.2">
      <c r="C3632" s="19"/>
      <c r="D3632" s="19"/>
    </row>
    <row r="3633" spans="3:4" x14ac:dyDescent="0.2">
      <c r="C3633" s="19"/>
      <c r="D3633" s="19"/>
    </row>
    <row r="3634" spans="3:4" x14ac:dyDescent="0.2">
      <c r="C3634" s="19"/>
      <c r="D3634" s="19"/>
    </row>
    <row r="3635" spans="3:4" x14ac:dyDescent="0.2">
      <c r="C3635" s="19"/>
      <c r="D3635" s="19"/>
    </row>
    <row r="3636" spans="3:4" x14ac:dyDescent="0.2">
      <c r="C3636" s="19"/>
      <c r="D3636" s="19"/>
    </row>
    <row r="3637" spans="3:4" x14ac:dyDescent="0.2">
      <c r="C3637" s="19"/>
      <c r="D3637" s="19"/>
    </row>
    <row r="3638" spans="3:4" x14ac:dyDescent="0.2">
      <c r="C3638" s="19"/>
      <c r="D3638" s="19"/>
    </row>
    <row r="3639" spans="3:4" x14ac:dyDescent="0.2">
      <c r="C3639" s="19"/>
      <c r="D3639" s="19"/>
    </row>
    <row r="3640" spans="3:4" x14ac:dyDescent="0.2">
      <c r="C3640" s="19"/>
      <c r="D3640" s="19"/>
    </row>
    <row r="3641" spans="3:4" x14ac:dyDescent="0.2">
      <c r="C3641" s="19"/>
      <c r="D3641" s="19"/>
    </row>
    <row r="3642" spans="3:4" x14ac:dyDescent="0.2">
      <c r="C3642" s="19"/>
      <c r="D3642" s="19"/>
    </row>
    <row r="3643" spans="3:4" x14ac:dyDescent="0.2">
      <c r="C3643" s="19"/>
      <c r="D3643" s="19"/>
    </row>
    <row r="3644" spans="3:4" x14ac:dyDescent="0.2">
      <c r="C3644" s="19"/>
      <c r="D3644" s="19"/>
    </row>
    <row r="3645" spans="3:4" x14ac:dyDescent="0.2">
      <c r="C3645" s="19"/>
      <c r="D3645" s="19"/>
    </row>
    <row r="3646" spans="3:4" x14ac:dyDescent="0.2">
      <c r="C3646" s="19"/>
      <c r="D3646" s="19"/>
    </row>
    <row r="3647" spans="3:4" x14ac:dyDescent="0.2">
      <c r="C3647" s="19"/>
      <c r="D3647" s="19"/>
    </row>
    <row r="3648" spans="3:4" x14ac:dyDescent="0.2">
      <c r="C3648" s="19"/>
      <c r="D3648" s="19"/>
    </row>
    <row r="3649" spans="3:4" x14ac:dyDescent="0.2">
      <c r="C3649" s="19"/>
      <c r="D3649" s="19"/>
    </row>
    <row r="3650" spans="3:4" x14ac:dyDescent="0.2">
      <c r="C3650" s="19"/>
      <c r="D3650" s="19"/>
    </row>
    <row r="3651" spans="3:4" x14ac:dyDescent="0.2">
      <c r="C3651" s="19"/>
      <c r="D3651" s="19"/>
    </row>
    <row r="3652" spans="3:4" x14ac:dyDescent="0.2">
      <c r="C3652" s="19"/>
      <c r="D3652" s="19"/>
    </row>
    <row r="3653" spans="3:4" x14ac:dyDescent="0.2">
      <c r="C3653" s="19"/>
      <c r="D3653" s="19"/>
    </row>
    <row r="3654" spans="3:4" x14ac:dyDescent="0.2">
      <c r="C3654" s="19"/>
      <c r="D3654" s="19"/>
    </row>
    <row r="3655" spans="3:4" x14ac:dyDescent="0.2">
      <c r="C3655" s="19"/>
      <c r="D3655" s="19"/>
    </row>
    <row r="3656" spans="3:4" x14ac:dyDescent="0.2">
      <c r="C3656" s="19"/>
      <c r="D3656" s="19"/>
    </row>
    <row r="3657" spans="3:4" x14ac:dyDescent="0.2">
      <c r="C3657" s="19"/>
      <c r="D3657" s="19"/>
    </row>
    <row r="3658" spans="3:4" x14ac:dyDescent="0.2">
      <c r="C3658" s="19"/>
      <c r="D3658" s="19"/>
    </row>
    <row r="3659" spans="3:4" x14ac:dyDescent="0.2">
      <c r="C3659" s="19"/>
      <c r="D3659" s="19"/>
    </row>
    <row r="3660" spans="3:4" x14ac:dyDescent="0.2">
      <c r="C3660" s="19"/>
      <c r="D3660" s="19"/>
    </row>
    <row r="3661" spans="3:4" x14ac:dyDescent="0.2">
      <c r="C3661" s="19"/>
      <c r="D3661" s="19"/>
    </row>
    <row r="3662" spans="3:4" x14ac:dyDescent="0.2">
      <c r="C3662" s="19"/>
      <c r="D3662" s="19"/>
    </row>
    <row r="3663" spans="3:4" x14ac:dyDescent="0.2">
      <c r="C3663" s="19"/>
      <c r="D3663" s="19"/>
    </row>
    <row r="3664" spans="3:4" x14ac:dyDescent="0.2">
      <c r="C3664" s="19"/>
      <c r="D3664" s="19"/>
    </row>
    <row r="3665" spans="3:4" x14ac:dyDescent="0.2">
      <c r="C3665" s="19"/>
      <c r="D3665" s="19"/>
    </row>
    <row r="3666" spans="3:4" x14ac:dyDescent="0.2">
      <c r="C3666" s="19"/>
      <c r="D3666" s="19"/>
    </row>
    <row r="3667" spans="3:4" x14ac:dyDescent="0.2">
      <c r="C3667" s="19"/>
      <c r="D3667" s="19"/>
    </row>
    <row r="3668" spans="3:4" x14ac:dyDescent="0.2">
      <c r="C3668" s="19"/>
      <c r="D3668" s="19"/>
    </row>
    <row r="3669" spans="3:4" x14ac:dyDescent="0.2">
      <c r="C3669" s="19"/>
      <c r="D3669" s="19"/>
    </row>
    <row r="3670" spans="3:4" x14ac:dyDescent="0.2">
      <c r="C3670" s="19"/>
      <c r="D3670" s="19"/>
    </row>
    <row r="3671" spans="3:4" x14ac:dyDescent="0.2">
      <c r="C3671" s="19"/>
      <c r="D3671" s="19"/>
    </row>
    <row r="3672" spans="3:4" x14ac:dyDescent="0.2">
      <c r="C3672" s="19"/>
      <c r="D3672" s="19"/>
    </row>
    <row r="3673" spans="3:4" x14ac:dyDescent="0.2">
      <c r="C3673" s="19"/>
      <c r="D3673" s="19"/>
    </row>
    <row r="3674" spans="3:4" x14ac:dyDescent="0.2">
      <c r="C3674" s="19"/>
      <c r="D3674" s="19"/>
    </row>
    <row r="3675" spans="3:4" x14ac:dyDescent="0.2">
      <c r="C3675" s="19"/>
      <c r="D3675" s="19"/>
    </row>
    <row r="3676" spans="3:4" x14ac:dyDescent="0.2">
      <c r="C3676" s="19"/>
      <c r="D3676" s="19"/>
    </row>
    <row r="3677" spans="3:4" x14ac:dyDescent="0.2">
      <c r="C3677" s="19"/>
      <c r="D3677" s="19"/>
    </row>
    <row r="3678" spans="3:4" x14ac:dyDescent="0.2">
      <c r="C3678" s="19"/>
      <c r="D3678" s="19"/>
    </row>
    <row r="3679" spans="3:4" x14ac:dyDescent="0.2">
      <c r="C3679" s="19"/>
      <c r="D3679" s="19"/>
    </row>
    <row r="3680" spans="3:4" x14ac:dyDescent="0.2">
      <c r="C3680" s="19"/>
      <c r="D3680" s="19"/>
    </row>
    <row r="3681" spans="3:4" x14ac:dyDescent="0.2">
      <c r="C3681" s="19"/>
      <c r="D3681" s="19"/>
    </row>
    <row r="3682" spans="3:4" x14ac:dyDescent="0.2">
      <c r="C3682" s="19"/>
      <c r="D3682" s="19"/>
    </row>
    <row r="3683" spans="3:4" x14ac:dyDescent="0.2">
      <c r="C3683" s="19"/>
      <c r="D3683" s="19"/>
    </row>
    <row r="3684" spans="3:4" x14ac:dyDescent="0.2">
      <c r="C3684" s="19"/>
      <c r="D3684" s="19"/>
    </row>
    <row r="3685" spans="3:4" x14ac:dyDescent="0.2">
      <c r="C3685" s="19"/>
      <c r="D3685" s="19"/>
    </row>
    <row r="3686" spans="3:4" x14ac:dyDescent="0.2">
      <c r="C3686" s="19"/>
      <c r="D3686" s="19"/>
    </row>
    <row r="3687" spans="3:4" x14ac:dyDescent="0.2">
      <c r="C3687" s="19"/>
      <c r="D3687" s="19"/>
    </row>
    <row r="3688" spans="3:4" x14ac:dyDescent="0.2">
      <c r="C3688" s="19"/>
      <c r="D3688" s="19"/>
    </row>
    <row r="3689" spans="3:4" x14ac:dyDescent="0.2">
      <c r="C3689" s="19"/>
      <c r="D3689" s="19"/>
    </row>
    <row r="3690" spans="3:4" x14ac:dyDescent="0.2">
      <c r="C3690" s="19"/>
      <c r="D3690" s="19"/>
    </row>
    <row r="3691" spans="3:4" x14ac:dyDescent="0.2">
      <c r="C3691" s="19"/>
      <c r="D3691" s="19"/>
    </row>
    <row r="3692" spans="3:4" x14ac:dyDescent="0.2">
      <c r="C3692" s="19"/>
      <c r="D3692" s="19"/>
    </row>
    <row r="3693" spans="3:4" x14ac:dyDescent="0.2">
      <c r="C3693" s="19"/>
      <c r="D3693" s="19"/>
    </row>
    <row r="3694" spans="3:4" x14ac:dyDescent="0.2">
      <c r="C3694" s="19"/>
      <c r="D3694" s="19"/>
    </row>
    <row r="3695" spans="3:4" x14ac:dyDescent="0.2">
      <c r="C3695" s="19"/>
      <c r="D3695" s="19"/>
    </row>
    <row r="3696" spans="3:4" x14ac:dyDescent="0.2">
      <c r="C3696" s="19"/>
      <c r="D3696" s="19"/>
    </row>
    <row r="3697" spans="3:4" x14ac:dyDescent="0.2">
      <c r="C3697" s="19"/>
      <c r="D3697" s="19"/>
    </row>
    <row r="3698" spans="3:4" x14ac:dyDescent="0.2">
      <c r="C3698" s="19"/>
      <c r="D3698" s="19"/>
    </row>
    <row r="3699" spans="3:4" x14ac:dyDescent="0.2">
      <c r="C3699" s="19"/>
      <c r="D3699" s="19"/>
    </row>
    <row r="3700" spans="3:4" x14ac:dyDescent="0.2">
      <c r="C3700" s="19"/>
      <c r="D3700" s="19"/>
    </row>
    <row r="3701" spans="3:4" x14ac:dyDescent="0.2">
      <c r="C3701" s="19"/>
      <c r="D3701" s="19"/>
    </row>
    <row r="3702" spans="3:4" x14ac:dyDescent="0.2">
      <c r="C3702" s="19"/>
      <c r="D3702" s="19"/>
    </row>
    <row r="3703" spans="3:4" x14ac:dyDescent="0.2">
      <c r="C3703" s="19"/>
      <c r="D3703" s="19"/>
    </row>
    <row r="3704" spans="3:4" x14ac:dyDescent="0.2">
      <c r="C3704" s="19"/>
      <c r="D3704" s="19"/>
    </row>
    <row r="3705" spans="3:4" x14ac:dyDescent="0.2">
      <c r="C3705" s="19"/>
      <c r="D3705" s="19"/>
    </row>
    <row r="3706" spans="3:4" x14ac:dyDescent="0.2">
      <c r="C3706" s="19"/>
      <c r="D3706" s="19"/>
    </row>
    <row r="3707" spans="3:4" x14ac:dyDescent="0.2">
      <c r="C3707" s="19"/>
      <c r="D3707" s="19"/>
    </row>
    <row r="3708" spans="3:4" x14ac:dyDescent="0.2">
      <c r="C3708" s="19"/>
      <c r="D3708" s="19"/>
    </row>
    <row r="3709" spans="3:4" x14ac:dyDescent="0.2">
      <c r="C3709" s="19"/>
      <c r="D3709" s="19"/>
    </row>
    <row r="3710" spans="3:4" x14ac:dyDescent="0.2">
      <c r="C3710" s="19"/>
      <c r="D3710" s="19"/>
    </row>
    <row r="3711" spans="3:4" x14ac:dyDescent="0.2">
      <c r="C3711" s="19"/>
      <c r="D3711" s="19"/>
    </row>
    <row r="3712" spans="3:4" x14ac:dyDescent="0.2">
      <c r="C3712" s="19"/>
      <c r="D3712" s="19"/>
    </row>
    <row r="3713" spans="3:4" x14ac:dyDescent="0.2">
      <c r="C3713" s="19"/>
      <c r="D3713" s="19"/>
    </row>
  </sheetData>
  <protectedRanges>
    <protectedRange sqref="A283:D295" name="Range1"/>
    <protectedRange sqref="A296:D296" name="Range1_1"/>
  </protectedRanges>
  <sortState xmlns:xlrd2="http://schemas.microsoft.com/office/spreadsheetml/2017/richdata2" ref="A21:AU319">
    <sortCondition ref="C21:C319"/>
  </sortState>
  <phoneticPr fontId="8" type="noConversion"/>
  <hyperlinks>
    <hyperlink ref="H64193" r:id="rId1" display="http://vsolj.cetus-net.org/bulletin.html" xr:uid="{00000000-0004-0000-0100-000000000000}"/>
    <hyperlink ref="H64186" r:id="rId2" display="https://www.aavso.org/ejaavso" xr:uid="{00000000-0004-0000-0100-000001000000}"/>
    <hyperlink ref="I64193" r:id="rId3" display="http://vsolj.cetus-net.org/bulletin.html" xr:uid="{00000000-0004-0000-0100-000002000000}"/>
    <hyperlink ref="AQ57844" r:id="rId4" display="http://cdsbib.u-strasbg.fr/cgi-bin/cdsbib?1990RMxAA..21..381G" xr:uid="{00000000-0004-0000-0100-000003000000}"/>
    <hyperlink ref="H64190" r:id="rId5" display="https://www.aavso.org/ejaavso" xr:uid="{00000000-0004-0000-0100-000004000000}"/>
    <hyperlink ref="AP5208" r:id="rId6" display="http://cdsbib.u-strasbg.fr/cgi-bin/cdsbib?1990RMxAA..21..381G" xr:uid="{00000000-0004-0000-0100-000005000000}"/>
    <hyperlink ref="AP5211" r:id="rId7" display="http://cdsbib.u-strasbg.fr/cgi-bin/cdsbib?1990RMxAA..21..381G" xr:uid="{00000000-0004-0000-0100-000006000000}"/>
    <hyperlink ref="AP5209" r:id="rId8" display="http://cdsbib.u-strasbg.fr/cgi-bin/cdsbib?1990RMxAA..21..381G" xr:uid="{00000000-0004-0000-0100-000007000000}"/>
    <hyperlink ref="AP5193" r:id="rId9" display="http://cdsbib.u-strasbg.fr/cgi-bin/cdsbib?1990RMxAA..21..381G" xr:uid="{00000000-0004-0000-0100-000008000000}"/>
    <hyperlink ref="AQ5422" r:id="rId10" display="http://cdsbib.u-strasbg.fr/cgi-bin/cdsbib?1990RMxAA..21..381G" xr:uid="{00000000-0004-0000-0100-000009000000}"/>
    <hyperlink ref="AQ5426" r:id="rId11" display="http://cdsbib.u-strasbg.fr/cgi-bin/cdsbib?1990RMxAA..21..381G" xr:uid="{00000000-0004-0000-0100-00000A000000}"/>
    <hyperlink ref="AQ65106" r:id="rId12" display="http://cdsbib.u-strasbg.fr/cgi-bin/cdsbib?1990RMxAA..21..381G" xr:uid="{00000000-0004-0000-0100-00000B000000}"/>
    <hyperlink ref="I2314" r:id="rId13" display="http://vsolj.cetus-net.org/bulletin.html" xr:uid="{00000000-0004-0000-0100-00000C000000}"/>
    <hyperlink ref="H2314" r:id="rId14" display="http://vsolj.cetus-net.org/bulletin.html" xr:uid="{00000000-0004-0000-0100-00000D000000}"/>
    <hyperlink ref="AQ231" r:id="rId15" display="http://cdsbib.u-strasbg.fr/cgi-bin/cdsbib?1990RMxAA..21..381G" xr:uid="{00000000-0004-0000-0100-00000E000000}"/>
    <hyperlink ref="AQ230" r:id="rId16" display="http://cdsbib.u-strasbg.fr/cgi-bin/cdsbib?1990RMxAA..21..381G" xr:uid="{00000000-0004-0000-0100-00000F000000}"/>
    <hyperlink ref="AP3484" r:id="rId17" display="http://cdsbib.u-strasbg.fr/cgi-bin/cdsbib?1990RMxAA..21..381G" xr:uid="{00000000-0004-0000-0100-000010000000}"/>
    <hyperlink ref="AP3502" r:id="rId18" display="http://cdsbib.u-strasbg.fr/cgi-bin/cdsbib?1990RMxAA..21..381G" xr:uid="{00000000-0004-0000-0100-000011000000}"/>
    <hyperlink ref="AP3503" r:id="rId19" display="http://cdsbib.u-strasbg.fr/cgi-bin/cdsbib?1990RMxAA..21..381G" xr:uid="{00000000-0004-0000-0100-000012000000}"/>
    <hyperlink ref="AP3499" r:id="rId20" display="http://cdsbib.u-strasbg.fr/cgi-bin/cdsbib?1990RMxAA..21..381G" xr:uid="{00000000-0004-0000-0100-000013000000}"/>
  </hyperlinks>
  <pageMargins left="0.75" right="0.75" top="1" bottom="1" header="0.5" footer="0.5"/>
  <pageSetup orientation="portrait" verticalDpi="0" r:id="rId21"/>
  <headerFooter alignWithMargins="0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072C9-5AE8-4EB8-ABE9-6DEA4A16211C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5"/>
  </sheetPr>
  <dimension ref="A1:Z3727"/>
  <sheetViews>
    <sheetView workbookViewId="0">
      <pane xSplit="13" ySplit="21" topLeftCell="N315" activePane="bottomRight" state="frozen"/>
      <selection pane="topRight" activeCell="N1" sqref="N1"/>
      <selection pane="bottomLeft" activeCell="A22" sqref="A22"/>
      <selection pane="bottomRight" activeCell="A334" sqref="A334"/>
    </sheetView>
  </sheetViews>
  <sheetFormatPr defaultColWidth="10.28515625" defaultRowHeight="12.75" x14ac:dyDescent="0.2"/>
  <cols>
    <col min="1" max="1" width="17" customWidth="1"/>
    <col min="2" max="2" width="5.140625" customWidth="1"/>
    <col min="3" max="3" width="13.5703125" customWidth="1"/>
    <col min="4" max="4" width="9.42578125" customWidth="1"/>
    <col min="5" max="5" width="13.28515625" customWidth="1"/>
    <col min="6" max="6" width="17.140625" customWidth="1"/>
    <col min="7" max="7" width="8.140625" customWidth="1"/>
    <col min="8" max="8" width="9.85546875" customWidth="1"/>
    <col min="9" max="15" width="8.5703125" customWidth="1"/>
    <col min="16" max="16" width="8" customWidth="1"/>
    <col min="17" max="18" width="7.7109375" customWidth="1"/>
    <col min="19" max="19" width="11.5703125" customWidth="1"/>
    <col min="20" max="20" width="10.28515625" style="89" customWidth="1"/>
    <col min="21" max="21" width="10.28515625" customWidth="1"/>
    <col min="22" max="22" width="9.140625" customWidth="1"/>
    <col min="23" max="26" width="10.28515625" customWidth="1"/>
  </cols>
  <sheetData>
    <row r="1" spans="1:26" ht="21" thickBot="1" x14ac:dyDescent="0.35">
      <c r="A1" s="1" t="s">
        <v>78</v>
      </c>
      <c r="E1" s="99" t="s">
        <v>1756</v>
      </c>
      <c r="T1"/>
      <c r="W1" s="5"/>
      <c r="X1" s="6" t="s">
        <v>12</v>
      </c>
      <c r="Y1" s="6" t="s">
        <v>1760</v>
      </c>
      <c r="Z1" s="6" t="s">
        <v>1759</v>
      </c>
    </row>
    <row r="2" spans="1:26" ht="12.95" customHeight="1" x14ac:dyDescent="0.2">
      <c r="A2" t="s">
        <v>26</v>
      </c>
      <c r="B2" s="10" t="s">
        <v>74</v>
      </c>
      <c r="E2" s="99" t="s">
        <v>1761</v>
      </c>
      <c r="G2" t="s">
        <v>217</v>
      </c>
      <c r="H2">
        <f t="shared" ref="H2:H7" si="0">I2*J2</f>
        <v>6.2111122801295892E-3</v>
      </c>
      <c r="I2" s="260">
        <v>0.62111122801295893</v>
      </c>
      <c r="J2">
        <v>0.01</v>
      </c>
      <c r="L2" s="260">
        <v>0.62111122801295893</v>
      </c>
      <c r="M2" s="260"/>
      <c r="N2" s="260"/>
      <c r="O2" s="260"/>
      <c r="P2" s="260"/>
      <c r="Q2" s="260"/>
      <c r="R2" s="260"/>
      <c r="T2" s="13"/>
      <c r="U2" s="120"/>
      <c r="W2" s="120"/>
      <c r="X2">
        <v>-60000</v>
      </c>
      <c r="Y2">
        <f>X2/10000+6</f>
        <v>0</v>
      </c>
      <c r="Z2" s="120">
        <f>H$2+H$3*Y2+H$4*Y2^2+H$5*SIN(H$6*Y2+H$7)</f>
        <v>5.1675983621413679E-2</v>
      </c>
    </row>
    <row r="3" spans="1:26" ht="12.95" customHeight="1" thickBot="1" x14ac:dyDescent="0.25">
      <c r="A3" s="136" t="s">
        <v>1417</v>
      </c>
      <c r="B3" s="138"/>
      <c r="G3" t="s">
        <v>22</v>
      </c>
      <c r="H3">
        <f t="shared" si="0"/>
        <v>9.4929211724599293E-7</v>
      </c>
      <c r="I3" s="261">
        <v>9.4929211724599298</v>
      </c>
      <c r="J3" s="120">
        <v>9.9999999999999995E-8</v>
      </c>
      <c r="L3" s="261">
        <v>9.4929211724599298</v>
      </c>
      <c r="M3" s="261"/>
      <c r="N3" s="261"/>
      <c r="O3" s="261"/>
      <c r="P3" s="261"/>
      <c r="Q3" s="261"/>
      <c r="R3" s="261"/>
      <c r="T3" s="13"/>
      <c r="U3" s="120"/>
      <c r="W3" s="120"/>
      <c r="X3">
        <v>-58000</v>
      </c>
      <c r="Y3">
        <f t="shared" ref="Y3:Y54" si="1">X3/10000+6</f>
        <v>0.20000000000000018</v>
      </c>
      <c r="Z3" s="120">
        <f t="shared" ref="Z3:Z54" si="2">H$2+H$3*Y3+H$4*Y3^2+H$5*SIN(H$6*Y3+H$7)</f>
        <v>4.1451840427061834E-2</v>
      </c>
    </row>
    <row r="4" spans="1:26" ht="12.95" customHeight="1" thickTop="1" thickBot="1" x14ac:dyDescent="0.25">
      <c r="A4" s="230" t="s">
        <v>2</v>
      </c>
      <c r="C4" s="3">
        <v>39536.542000000001</v>
      </c>
      <c r="D4" s="4">
        <v>0.43035760000000001</v>
      </c>
      <c r="G4" t="s">
        <v>216</v>
      </c>
      <c r="H4">
        <f t="shared" si="0"/>
        <v>5.0000000000000001E-4</v>
      </c>
      <c r="I4" s="261">
        <v>5</v>
      </c>
      <c r="J4" s="120">
        <v>1E-4</v>
      </c>
      <c r="L4" s="261">
        <v>1.7011742748744534</v>
      </c>
      <c r="M4" s="261"/>
      <c r="N4" s="261"/>
      <c r="O4" s="261"/>
      <c r="P4" s="261"/>
      <c r="Q4" s="261"/>
      <c r="R4" s="261"/>
      <c r="T4"/>
      <c r="U4" s="120"/>
      <c r="V4" s="273"/>
      <c r="W4" s="120"/>
      <c r="X4">
        <v>-56000</v>
      </c>
      <c r="Y4">
        <f t="shared" si="1"/>
        <v>0.40000000000000036</v>
      </c>
      <c r="Z4" s="120">
        <f t="shared" si="2"/>
        <v>2.6752200480577335E-2</v>
      </c>
    </row>
    <row r="5" spans="1:26" ht="12.95" customHeight="1" thickTop="1" x14ac:dyDescent="0.2">
      <c r="A5" s="23" t="s">
        <v>83</v>
      </c>
      <c r="B5" s="24"/>
      <c r="C5" s="25">
        <v>-9.5</v>
      </c>
      <c r="D5" s="24" t="s">
        <v>84</v>
      </c>
      <c r="G5" t="s">
        <v>218</v>
      </c>
      <c r="H5">
        <f t="shared" si="0"/>
        <v>0.05</v>
      </c>
      <c r="I5" s="261">
        <v>5</v>
      </c>
      <c r="J5">
        <v>0.01</v>
      </c>
      <c r="L5" s="261">
        <v>5</v>
      </c>
      <c r="M5" s="261"/>
      <c r="N5" s="261"/>
      <c r="O5" s="261"/>
      <c r="P5" s="261"/>
      <c r="Q5" s="261"/>
      <c r="R5" s="261"/>
      <c r="T5"/>
      <c r="U5" s="120"/>
      <c r="V5" s="273"/>
      <c r="X5">
        <v>-54000</v>
      </c>
      <c r="Y5">
        <f t="shared" si="1"/>
        <v>0.59999999999999964</v>
      </c>
      <c r="Z5" s="120">
        <f t="shared" si="2"/>
        <v>9.4693677268956385E-3</v>
      </c>
    </row>
    <row r="6" spans="1:26" ht="12.95" customHeight="1" x14ac:dyDescent="0.2">
      <c r="A6" s="230" t="s">
        <v>3</v>
      </c>
      <c r="G6" t="s">
        <v>219</v>
      </c>
      <c r="H6">
        <f t="shared" si="0"/>
        <v>1.8</v>
      </c>
      <c r="I6" s="261">
        <v>1.8</v>
      </c>
      <c r="J6">
        <v>1</v>
      </c>
      <c r="L6" s="261">
        <v>1.8</v>
      </c>
      <c r="M6" s="261"/>
      <c r="N6" s="261"/>
      <c r="O6" s="261"/>
      <c r="P6" s="261"/>
      <c r="Q6" s="261"/>
      <c r="R6" s="261"/>
      <c r="T6"/>
      <c r="U6" s="120"/>
      <c r="V6" s="273"/>
      <c r="W6" s="120"/>
      <c r="X6">
        <v>-52000</v>
      </c>
      <c r="Y6">
        <f t="shared" si="1"/>
        <v>0.79999999999999982</v>
      </c>
      <c r="Z6" s="120">
        <f t="shared" si="2"/>
        <v>-8.1680439069549745E-3</v>
      </c>
    </row>
    <row r="7" spans="1:26" ht="12.95" customHeight="1" thickBot="1" x14ac:dyDescent="0.25">
      <c r="A7" t="s">
        <v>4</v>
      </c>
      <c r="B7">
        <v>47236.062100000003</v>
      </c>
      <c r="C7">
        <v>39536.535000000003</v>
      </c>
      <c r="D7" s="109" t="s">
        <v>1757</v>
      </c>
      <c r="G7" t="s">
        <v>220</v>
      </c>
      <c r="H7">
        <f t="shared" si="0"/>
        <v>2</v>
      </c>
      <c r="I7" s="262">
        <v>0.02</v>
      </c>
      <c r="J7">
        <v>100</v>
      </c>
      <c r="L7" s="262">
        <v>0.02</v>
      </c>
      <c r="M7" s="262"/>
      <c r="N7" s="262"/>
      <c r="O7" s="262"/>
      <c r="P7" s="262"/>
      <c r="Q7" s="262"/>
      <c r="R7" s="262"/>
      <c r="T7"/>
      <c r="U7" s="120"/>
      <c r="V7" s="273"/>
      <c r="X7">
        <v>-50000</v>
      </c>
      <c r="Y7">
        <f t="shared" si="1"/>
        <v>1</v>
      </c>
      <c r="Z7" s="120">
        <f t="shared" si="2"/>
        <v>-2.3880832974889112E-2</v>
      </c>
    </row>
    <row r="8" spans="1:26" ht="12.95" customHeight="1" x14ac:dyDescent="0.2">
      <c r="A8" t="s">
        <v>5</v>
      </c>
      <c r="B8">
        <v>0.43035459999999998</v>
      </c>
      <c r="C8">
        <v>0.43035699999999999</v>
      </c>
      <c r="D8" s="109" t="s">
        <v>1757</v>
      </c>
      <c r="I8" s="263">
        <f>SUM(U21:U299)</f>
        <v>10378478570358.646</v>
      </c>
      <c r="L8" s="263">
        <v>8.9712886027678559E-2</v>
      </c>
      <c r="M8" s="263"/>
      <c r="N8" s="263"/>
      <c r="O8" s="263"/>
      <c r="P8" s="263"/>
      <c r="Q8" s="263"/>
      <c r="R8" s="263"/>
      <c r="T8"/>
      <c r="U8" s="120"/>
      <c r="V8" s="273"/>
      <c r="W8" s="120"/>
      <c r="X8">
        <v>-48000</v>
      </c>
      <c r="Y8">
        <f t="shared" si="1"/>
        <v>1.2000000000000002</v>
      </c>
      <c r="Z8" s="120">
        <f t="shared" si="2"/>
        <v>-3.563141861610844E-2</v>
      </c>
    </row>
    <row r="9" spans="1:26" ht="12.95" customHeight="1" x14ac:dyDescent="0.2">
      <c r="A9" s="28" t="s">
        <v>94</v>
      </c>
      <c r="B9" s="42">
        <v>265</v>
      </c>
      <c r="C9" s="233" t="str">
        <f>"F"&amp;B9</f>
        <v>F265</v>
      </c>
      <c r="D9" s="221" t="str">
        <f>"G"&amp;B9</f>
        <v>G265</v>
      </c>
      <c r="X9">
        <v>-46000</v>
      </c>
      <c r="Y9">
        <f t="shared" si="1"/>
        <v>1.4000000000000004</v>
      </c>
      <c r="Z9" s="120">
        <f t="shared" si="2"/>
        <v>-4.188507136548205E-2</v>
      </c>
    </row>
    <row r="10" spans="1:26" ht="12.95" customHeight="1" thickBot="1" x14ac:dyDescent="0.35">
      <c r="A10" s="24"/>
      <c r="B10" s="24"/>
      <c r="C10" s="6" t="s">
        <v>22</v>
      </c>
      <c r="D10" s="6" t="s">
        <v>23</v>
      </c>
      <c r="E10" s="24"/>
      <c r="G10" t="s">
        <v>226</v>
      </c>
      <c r="H10">
        <f>2*PI()*C8/H6*10000</f>
        <v>15022.293218010474</v>
      </c>
      <c r="I10" t="s">
        <v>227</v>
      </c>
      <c r="X10">
        <v>-44000</v>
      </c>
      <c r="Y10">
        <f t="shared" si="1"/>
        <v>1.5999999999999996</v>
      </c>
      <c r="Z10" s="120">
        <f t="shared" si="2"/>
        <v>-4.1806675220566344E-2</v>
      </c>
    </row>
    <row r="11" spans="1:26" ht="12.95" customHeight="1" x14ac:dyDescent="0.2">
      <c r="A11" s="24" t="s">
        <v>18</v>
      </c>
      <c r="B11" s="24"/>
      <c r="C11" s="29">
        <f ca="1">INTERCEPT(INDIRECT($D$9):G1264,INDIRECT($C$9):F1264)</f>
        <v>-0.30626605518714267</v>
      </c>
      <c r="D11" s="274">
        <f>U2</f>
        <v>0</v>
      </c>
      <c r="E11" s="83">
        <v>0.12444869537373149</v>
      </c>
      <c r="F11">
        <v>1</v>
      </c>
      <c r="G11" s="125" t="s">
        <v>228</v>
      </c>
      <c r="H11">
        <f>H10/365.24</f>
        <v>41.129923387390413</v>
      </c>
      <c r="I11" t="s">
        <v>229</v>
      </c>
      <c r="X11">
        <v>-42000</v>
      </c>
      <c r="Y11">
        <f t="shared" si="1"/>
        <v>1.7999999999999998</v>
      </c>
      <c r="Z11" s="120">
        <f t="shared" si="2"/>
        <v>-3.5367794818313085E-2</v>
      </c>
    </row>
    <row r="12" spans="1:26" ht="12.95" customHeight="1" x14ac:dyDescent="0.2">
      <c r="A12" s="24" t="s">
        <v>19</v>
      </c>
      <c r="B12" s="24"/>
      <c r="C12" s="29">
        <f ca="1">SLOPE(INDIRECT($D$9):G1264,INDIRECT($C$9):F1264)</f>
        <v>8.0893138503536852E-6</v>
      </c>
      <c r="D12" s="274">
        <f>U3</f>
        <v>0</v>
      </c>
      <c r="E12" s="84">
        <v>-9.9945910319347617E-2</v>
      </c>
      <c r="F12">
        <v>1E-4</v>
      </c>
      <c r="X12">
        <v>-40000</v>
      </c>
      <c r="Y12">
        <f t="shared" si="1"/>
        <v>2</v>
      </c>
      <c r="Z12" s="120">
        <f t="shared" si="2"/>
        <v>-2.3350321029252004E-2</v>
      </c>
    </row>
    <row r="13" spans="1:26" ht="12.95" customHeight="1" thickBot="1" x14ac:dyDescent="0.25">
      <c r="A13" s="24" t="s">
        <v>21</v>
      </c>
      <c r="B13" s="24"/>
      <c r="C13" s="5" t="s">
        <v>16</v>
      </c>
      <c r="D13" s="274">
        <f>U4</f>
        <v>0</v>
      </c>
      <c r="E13" s="85">
        <v>1.5363686697766365E-2</v>
      </c>
      <c r="F13">
        <v>1E-8</v>
      </c>
      <c r="X13">
        <v>-38000</v>
      </c>
      <c r="Y13">
        <f t="shared" si="1"/>
        <v>2.2000000000000002</v>
      </c>
      <c r="Z13" s="120">
        <f t="shared" si="2"/>
        <v>-7.2462275808141685E-3</v>
      </c>
    </row>
    <row r="14" spans="1:26" ht="12.95" customHeight="1" x14ac:dyDescent="0.2">
      <c r="A14" s="24" t="s">
        <v>176</v>
      </c>
      <c r="B14" s="24"/>
      <c r="C14" s="24"/>
      <c r="D14" s="24">
        <f t="array" ref="D14">E13*F13</f>
        <v>1.5363686697766365E-10</v>
      </c>
      <c r="E14" s="24">
        <f>SUM(W21:W9163)</f>
        <v>134.4</v>
      </c>
      <c r="X14">
        <v>-36000</v>
      </c>
      <c r="Y14">
        <f t="shared" si="1"/>
        <v>2.4</v>
      </c>
      <c r="Z14" s="120">
        <f t="shared" si="2"/>
        <v>1.0933709452502324E-2</v>
      </c>
    </row>
    <row r="15" spans="1:26" ht="12.95" customHeight="1" x14ac:dyDescent="0.2">
      <c r="A15" s="26" t="s">
        <v>20</v>
      </c>
      <c r="B15" s="24"/>
      <c r="C15" s="31">
        <f ca="1">(C7+C11)+(C8+C12)*INT(MAX(F21:F3476))</f>
        <v>60061.200573500966</v>
      </c>
      <c r="E15" s="28" t="s">
        <v>206</v>
      </c>
      <c r="F15" s="25">
        <v>1</v>
      </c>
      <c r="X15">
        <v>-34000</v>
      </c>
      <c r="Y15">
        <f t="shared" si="1"/>
        <v>2.6</v>
      </c>
      <c r="Z15" s="120">
        <f t="shared" si="2"/>
        <v>2.8917705915628436E-2</v>
      </c>
    </row>
    <row r="16" spans="1:26" ht="12.95" customHeight="1" x14ac:dyDescent="0.2">
      <c r="A16" s="26" t="s">
        <v>6</v>
      </c>
      <c r="B16" s="24"/>
      <c r="C16" s="31">
        <f ca="1">+C8+C12</f>
        <v>0.43036508931385037</v>
      </c>
      <c r="E16" s="28" t="s">
        <v>85</v>
      </c>
      <c r="F16" s="29">
        <f ca="1">NOW()+15018.5+$C$5/24</f>
        <v>60357.752532291663</v>
      </c>
      <c r="X16">
        <v>-32000</v>
      </c>
      <c r="Y16">
        <f t="shared" si="1"/>
        <v>2.8</v>
      </c>
      <c r="Z16" s="120">
        <f t="shared" si="2"/>
        <v>4.4464226733439804E-2</v>
      </c>
    </row>
    <row r="17" spans="1:26" ht="12.95" customHeight="1" thickBot="1" x14ac:dyDescent="0.25">
      <c r="A17" s="28" t="s">
        <v>82</v>
      </c>
      <c r="B17" s="24"/>
      <c r="C17" s="24">
        <f>COUNT(C21:C2134)</f>
        <v>314</v>
      </c>
      <c r="E17" s="28" t="s">
        <v>207</v>
      </c>
      <c r="F17" s="29">
        <f ca="1">ROUND(2*(F16-$C$7)/$C$8,0)/2+F15</f>
        <v>48382.5</v>
      </c>
      <c r="X17">
        <v>-30000</v>
      </c>
      <c r="Y17">
        <f t="shared" si="1"/>
        <v>3</v>
      </c>
      <c r="Z17" s="120">
        <f t="shared" si="2"/>
        <v>5.5649364947062678E-2</v>
      </c>
    </row>
    <row r="18" spans="1:26" ht="12.95" customHeight="1" thickTop="1" thickBot="1" x14ac:dyDescent="0.25">
      <c r="A18" s="26" t="s">
        <v>7</v>
      </c>
      <c r="B18" s="24"/>
      <c r="C18" s="205">
        <f ca="1">+C15</f>
        <v>60061.200573500966</v>
      </c>
      <c r="D18" s="206">
        <f ca="1">+C16</f>
        <v>0.43036508931385037</v>
      </c>
      <c r="E18" s="28" t="s">
        <v>86</v>
      </c>
      <c r="F18" s="221">
        <f ca="1">ROUND(2*(F16-$C$15)/$C$16,0)/2+F15</f>
        <v>690</v>
      </c>
      <c r="X18">
        <v>-28000</v>
      </c>
      <c r="Y18">
        <f t="shared" si="1"/>
        <v>3.2</v>
      </c>
      <c r="Z18" s="120">
        <f t="shared" si="2"/>
        <v>6.1113498807897529E-2</v>
      </c>
    </row>
    <row r="19" spans="1:26" ht="12.95" customHeight="1" thickTop="1" thickBot="1" x14ac:dyDescent="0.25">
      <c r="E19" s="28" t="s">
        <v>87</v>
      </c>
      <c r="F19" s="264">
        <f ca="1">+$C$15+$C$16*F18-15018.5-$C$5/24</f>
        <v>45340.04831846086</v>
      </c>
      <c r="Q19" s="207" t="s">
        <v>1408</v>
      </c>
      <c r="R19" s="208"/>
      <c r="S19" s="265">
        <f>MAX(S21:S1646)-MIN(S21:S360)</f>
        <v>44964.586600000002</v>
      </c>
      <c r="X19">
        <v>-26000</v>
      </c>
      <c r="Y19">
        <f t="shared" si="1"/>
        <v>3.4</v>
      </c>
      <c r="Z19" s="120">
        <f t="shared" si="2"/>
        <v>6.0235603922982772E-2</v>
      </c>
    </row>
    <row r="20" spans="1:26" ht="12.95" customHeight="1" thickBot="1" x14ac:dyDescent="0.25">
      <c r="A20" s="6" t="s">
        <v>8</v>
      </c>
      <c r="B20" s="6" t="s">
        <v>9</v>
      </c>
      <c r="C20" s="6" t="s">
        <v>10</v>
      </c>
      <c r="D20" s="6" t="s">
        <v>15</v>
      </c>
      <c r="E20" s="6" t="s">
        <v>11</v>
      </c>
      <c r="F20" s="6" t="s">
        <v>12</v>
      </c>
      <c r="G20" s="6" t="s">
        <v>13</v>
      </c>
      <c r="H20" s="9" t="s">
        <v>61</v>
      </c>
      <c r="I20" s="9" t="s">
        <v>230</v>
      </c>
      <c r="J20" s="9" t="s">
        <v>314</v>
      </c>
      <c r="K20" s="9" t="s">
        <v>232</v>
      </c>
      <c r="L20" s="9" t="s">
        <v>1758</v>
      </c>
      <c r="M20" s="9" t="s">
        <v>27</v>
      </c>
      <c r="N20" s="9" t="s">
        <v>28</v>
      </c>
      <c r="O20" s="9" t="s">
        <v>247</v>
      </c>
      <c r="P20" s="9" t="s">
        <v>241</v>
      </c>
      <c r="Q20" s="9" t="s">
        <v>242</v>
      </c>
      <c r="R20" s="9" t="s">
        <v>221</v>
      </c>
      <c r="S20" s="6" t="s">
        <v>17</v>
      </c>
      <c r="T20" s="266" t="s">
        <v>171</v>
      </c>
      <c r="U20" s="252" t="s">
        <v>223</v>
      </c>
      <c r="V20" s="9" t="s">
        <v>224</v>
      </c>
      <c r="W20" s="252"/>
      <c r="X20">
        <v>-24000</v>
      </c>
      <c r="Y20">
        <f t="shared" si="1"/>
        <v>3.6</v>
      </c>
      <c r="Z20" s="120">
        <f t="shared" si="2"/>
        <v>5.3212872527319419E-2</v>
      </c>
    </row>
    <row r="21" spans="1:26" ht="12.95" customHeight="1" x14ac:dyDescent="0.2">
      <c r="A21" s="89" t="s">
        <v>178</v>
      </c>
      <c r="C21" s="242">
        <v>14736.624</v>
      </c>
      <c r="D21" s="243" t="s">
        <v>61</v>
      </c>
      <c r="E21">
        <f t="shared" ref="E21:E84" si="3">+(C21-C$7)/C$8</f>
        <v>-57626.368340703193</v>
      </c>
      <c r="F21">
        <f t="shared" ref="F21:F84" si="4">ROUND(2*E21,0)/2</f>
        <v>-57626.5</v>
      </c>
      <c r="G21">
        <f t="shared" ref="G21:G52" si="5">+C21-(C$7+F21*C$8)</f>
        <v>5.6660499994904967E-2</v>
      </c>
      <c r="H21">
        <f>+G21</f>
        <v>5.6660499994904967E-2</v>
      </c>
      <c r="P21">
        <f t="shared" ref="P21:P84" si="6">H$5*SIN(H$6*F21+H$7)</f>
        <v>-1.3078263382988188E-2</v>
      </c>
      <c r="Q21">
        <f t="shared" ref="Q21:Q84" si="7">+H$2+H$3*$F21+H$4*$F21^2</f>
        <v>1660406.7026317301</v>
      </c>
      <c r="R21">
        <f t="shared" ref="R21:R84" si="8">P21+Q21</f>
        <v>1660406.6895534666</v>
      </c>
      <c r="S21" s="100" t="s">
        <v>181</v>
      </c>
      <c r="U21">
        <f t="shared" ref="U21:U52" si="9">+(R21-G21)^2*V21</f>
        <v>275695018655.49591</v>
      </c>
      <c r="V21">
        <v>0.1</v>
      </c>
      <c r="X21">
        <v>-22000</v>
      </c>
      <c r="Y21">
        <f t="shared" si="1"/>
        <v>3.8</v>
      </c>
      <c r="Z21" s="120">
        <f t="shared" si="2"/>
        <v>4.1035432186651767E-2</v>
      </c>
    </row>
    <row r="22" spans="1:26" ht="12.95" customHeight="1" x14ac:dyDescent="0.2">
      <c r="A22" s="89" t="s">
        <v>178</v>
      </c>
      <c r="C22" s="242">
        <v>14986.852999999999</v>
      </c>
      <c r="D22" s="243" t="s">
        <v>61</v>
      </c>
      <c r="E22">
        <f t="shared" si="3"/>
        <v>-57044.923168439236</v>
      </c>
      <c r="F22">
        <f t="shared" si="4"/>
        <v>-57045</v>
      </c>
      <c r="G22">
        <f t="shared" si="5"/>
        <v>3.3064999995986E-2</v>
      </c>
      <c r="H22">
        <f>+G22</f>
        <v>3.3064999995986E-2</v>
      </c>
      <c r="P22">
        <f t="shared" si="6"/>
        <v>3.6361919989439412E-2</v>
      </c>
      <c r="Q22">
        <f t="shared" si="7"/>
        <v>1627065.9645587434</v>
      </c>
      <c r="R22">
        <f t="shared" si="8"/>
        <v>1627066.0009206634</v>
      </c>
      <c r="S22" s="100" t="s">
        <v>182</v>
      </c>
      <c r="U22">
        <f t="shared" si="9"/>
        <v>264734366375.40866</v>
      </c>
      <c r="V22">
        <v>0.1</v>
      </c>
      <c r="X22">
        <v>-20000</v>
      </c>
      <c r="Y22">
        <f t="shared" si="1"/>
        <v>4</v>
      </c>
      <c r="Z22" s="120">
        <f t="shared" si="2"/>
        <v>2.5359405153610955E-2</v>
      </c>
    </row>
    <row r="23" spans="1:26" ht="12.95" customHeight="1" x14ac:dyDescent="0.2">
      <c r="A23" s="89" t="s">
        <v>178</v>
      </c>
      <c r="C23" s="242">
        <v>15096.834999999999</v>
      </c>
      <c r="D23" s="243" t="s">
        <v>61</v>
      </c>
      <c r="E23">
        <f t="shared" si="3"/>
        <v>-56789.363249581176</v>
      </c>
      <c r="F23">
        <f t="shared" si="4"/>
        <v>-56789.5</v>
      </c>
      <c r="G23">
        <f t="shared" si="5"/>
        <v>5.8851499994489131E-2</v>
      </c>
      <c r="H23">
        <f>+G23</f>
        <v>5.8851499994489131E-2</v>
      </c>
      <c r="P23">
        <f t="shared" si="6"/>
        <v>4.4556515170384482E-2</v>
      </c>
      <c r="Q23">
        <f t="shared" si="7"/>
        <v>1612523.6074262876</v>
      </c>
      <c r="R23">
        <f t="shared" si="8"/>
        <v>1612523.6519828027</v>
      </c>
      <c r="S23" s="2">
        <f t="shared" ref="S23:S86" si="10">+C23-15018.5</f>
        <v>78.334999999999127</v>
      </c>
      <c r="U23">
        <f t="shared" si="9"/>
        <v>260023233840.5087</v>
      </c>
      <c r="V23">
        <v>0.1</v>
      </c>
      <c r="X23">
        <v>-18000</v>
      </c>
      <c r="Y23">
        <f t="shared" si="1"/>
        <v>4.2</v>
      </c>
      <c r="Z23" s="120">
        <f t="shared" si="2"/>
        <v>8.2945829741722481E-3</v>
      </c>
    </row>
    <row r="24" spans="1:26" ht="12.95" customHeight="1" x14ac:dyDescent="0.2">
      <c r="A24" s="89" t="s">
        <v>178</v>
      </c>
      <c r="C24" s="242">
        <v>15515.541999999999</v>
      </c>
      <c r="D24" s="243" t="s">
        <v>61</v>
      </c>
      <c r="E24">
        <f t="shared" si="3"/>
        <v>-55816.433797986327</v>
      </c>
      <c r="F24">
        <f t="shared" si="4"/>
        <v>-55816.5</v>
      </c>
      <c r="G24">
        <f t="shared" si="5"/>
        <v>2.8490499995314167E-2</v>
      </c>
      <c r="H24">
        <f>+G24</f>
        <v>2.8490499995314167E-2</v>
      </c>
      <c r="P24">
        <f t="shared" si="6"/>
        <v>2.0982595842801689E-2</v>
      </c>
      <c r="Q24">
        <f t="shared" si="7"/>
        <v>1557740.789349949</v>
      </c>
      <c r="R24">
        <f t="shared" si="8"/>
        <v>1557740.8103325448</v>
      </c>
      <c r="S24" s="2">
        <f t="shared" si="10"/>
        <v>497.04199999999946</v>
      </c>
      <c r="U24">
        <f t="shared" si="9"/>
        <v>242655634341.38647</v>
      </c>
      <c r="V24">
        <v>0.1</v>
      </c>
      <c r="X24">
        <v>-16000</v>
      </c>
      <c r="Y24">
        <f t="shared" si="1"/>
        <v>4.4000000000000004</v>
      </c>
      <c r="Z24" s="120">
        <f t="shared" si="2"/>
        <v>-7.8660621912935956E-3</v>
      </c>
    </row>
    <row r="25" spans="1:26" ht="12.95" customHeight="1" x14ac:dyDescent="0.2">
      <c r="A25" s="89" t="s">
        <v>178</v>
      </c>
      <c r="C25" s="242">
        <v>15875.544</v>
      </c>
      <c r="D25" s="243" t="s">
        <v>61</v>
      </c>
      <c r="E25">
        <f t="shared" si="3"/>
        <v>-54979.914350179046</v>
      </c>
      <c r="F25">
        <f t="shared" si="4"/>
        <v>-54980</v>
      </c>
      <c r="G25">
        <f t="shared" si="5"/>
        <v>3.6859999994703685E-2</v>
      </c>
      <c r="H25">
        <f>+G25</f>
        <v>3.6859999994703685E-2</v>
      </c>
      <c r="P25">
        <f t="shared" si="6"/>
        <v>-4.8311576880229579E-2</v>
      </c>
      <c r="Q25">
        <f t="shared" si="7"/>
        <v>1511400.1540190317</v>
      </c>
      <c r="R25">
        <f t="shared" si="8"/>
        <v>1511400.1057074547</v>
      </c>
      <c r="S25" s="2">
        <f t="shared" si="10"/>
        <v>857.04399999999987</v>
      </c>
      <c r="U25">
        <f t="shared" si="9"/>
        <v>228433016811.20905</v>
      </c>
      <c r="V25">
        <v>0.1</v>
      </c>
      <c r="X25">
        <v>-14000</v>
      </c>
      <c r="Y25">
        <f t="shared" si="1"/>
        <v>4.5999999999999996</v>
      </c>
      <c r="Z25" s="120">
        <f t="shared" si="2"/>
        <v>-2.0940351165416139E-2</v>
      </c>
    </row>
    <row r="26" spans="1:26" ht="12.95" customHeight="1" x14ac:dyDescent="0.2">
      <c r="A26" s="89" t="s">
        <v>178</v>
      </c>
      <c r="C26" s="242">
        <v>16087.871999999999</v>
      </c>
      <c r="D26" s="243" t="s">
        <v>230</v>
      </c>
      <c r="E26">
        <f t="shared" si="3"/>
        <v>-54486.537920842471</v>
      </c>
      <c r="F26">
        <f t="shared" si="4"/>
        <v>-54486.5</v>
      </c>
      <c r="G26">
        <f t="shared" si="5"/>
        <v>-1.6319500005920418E-2</v>
      </c>
      <c r="I26">
        <f t="shared" ref="I26:I57" si="11">+G26</f>
        <v>-1.6319500005920418E-2</v>
      </c>
      <c r="P26">
        <f t="shared" si="6"/>
        <v>2.568362767011087E-2</v>
      </c>
      <c r="Q26">
        <f t="shared" si="7"/>
        <v>1484389.2956125073</v>
      </c>
      <c r="R26">
        <f t="shared" si="8"/>
        <v>1484389.321296135</v>
      </c>
      <c r="S26" s="2">
        <f t="shared" si="10"/>
        <v>1069.3719999999994</v>
      </c>
      <c r="U26">
        <f t="shared" si="9"/>
        <v>220341170562.69839</v>
      </c>
      <c r="V26">
        <v>0.1</v>
      </c>
      <c r="X26">
        <v>-12000</v>
      </c>
      <c r="Y26">
        <f t="shared" si="1"/>
        <v>4.8</v>
      </c>
      <c r="Z26" s="120">
        <f t="shared" si="2"/>
        <v>-2.9136666986972301E-2</v>
      </c>
    </row>
    <row r="27" spans="1:26" ht="12.95" customHeight="1" x14ac:dyDescent="0.2">
      <c r="A27" s="89" t="s">
        <v>178</v>
      </c>
      <c r="C27" s="242">
        <v>16092.866</v>
      </c>
      <c r="D27" s="243" t="s">
        <v>230</v>
      </c>
      <c r="E27">
        <f t="shared" si="3"/>
        <v>-54474.933601637713</v>
      </c>
      <c r="F27">
        <f t="shared" si="4"/>
        <v>-54475</v>
      </c>
      <c r="G27">
        <f t="shared" si="5"/>
        <v>2.8574999994816608E-2</v>
      </c>
      <c r="I27">
        <f t="shared" si="11"/>
        <v>2.8574999994816608E-2</v>
      </c>
      <c r="P27">
        <f t="shared" si="6"/>
        <v>3.4143673505678179E-2</v>
      </c>
      <c r="Q27">
        <f t="shared" si="7"/>
        <v>1483762.7669984242</v>
      </c>
      <c r="R27">
        <f t="shared" si="8"/>
        <v>1483762.8011420977</v>
      </c>
      <c r="S27" s="2">
        <f t="shared" si="10"/>
        <v>1074.366</v>
      </c>
      <c r="U27">
        <f t="shared" si="9"/>
        <v>220155196525.6001</v>
      </c>
      <c r="V27">
        <v>0.1</v>
      </c>
      <c r="X27">
        <v>-10000</v>
      </c>
      <c r="Y27">
        <f t="shared" si="1"/>
        <v>5</v>
      </c>
      <c r="Z27" s="120">
        <f t="shared" si="2"/>
        <v>-3.1283651586819353E-2</v>
      </c>
    </row>
    <row r="28" spans="1:26" ht="12.95" customHeight="1" x14ac:dyDescent="0.2">
      <c r="A28" s="89" t="s">
        <v>178</v>
      </c>
      <c r="C28" s="242">
        <v>16169.675999999999</v>
      </c>
      <c r="D28" s="243" t="s">
        <v>230</v>
      </c>
      <c r="E28">
        <f t="shared" si="3"/>
        <v>-54296.453874341547</v>
      </c>
      <c r="F28">
        <f t="shared" si="4"/>
        <v>-54296.5</v>
      </c>
      <c r="G28">
        <f t="shared" si="5"/>
        <v>1.9850499997119186E-2</v>
      </c>
      <c r="I28">
        <f t="shared" si="11"/>
        <v>1.9850499997119186E-2</v>
      </c>
      <c r="P28">
        <f t="shared" si="6"/>
        <v>-5.2831457756117098E-3</v>
      </c>
      <c r="Q28">
        <f t="shared" si="7"/>
        <v>1474054.9107928728</v>
      </c>
      <c r="R28">
        <f t="shared" si="8"/>
        <v>1474054.9055097271</v>
      </c>
      <c r="S28" s="2">
        <f t="shared" si="10"/>
        <v>1151.1759999999995</v>
      </c>
      <c r="U28">
        <f t="shared" si="9"/>
        <v>217283780593.58374</v>
      </c>
      <c r="V28">
        <v>0.1</v>
      </c>
      <c r="X28">
        <v>-8000</v>
      </c>
      <c r="Y28">
        <f t="shared" si="1"/>
        <v>5.2</v>
      </c>
      <c r="Z28" s="120">
        <f t="shared" si="2"/>
        <v>-2.6980381333580595E-2</v>
      </c>
    </row>
    <row r="29" spans="1:26" ht="12.95" customHeight="1" x14ac:dyDescent="0.2">
      <c r="A29" s="89" t="s">
        <v>178</v>
      </c>
      <c r="C29" s="242">
        <v>16241.55</v>
      </c>
      <c r="D29" s="243" t="s">
        <v>230</v>
      </c>
      <c r="E29">
        <f t="shared" si="3"/>
        <v>-54129.443694421156</v>
      </c>
      <c r="F29">
        <f t="shared" si="4"/>
        <v>-54129.5</v>
      </c>
      <c r="G29">
        <f t="shared" si="5"/>
        <v>2.423149999594898E-2</v>
      </c>
      <c r="I29">
        <f t="shared" si="11"/>
        <v>2.423149999594898E-2</v>
      </c>
      <c r="P29">
        <f t="shared" si="6"/>
        <v>3.8760081750145593E-2</v>
      </c>
      <c r="Q29">
        <f t="shared" si="7"/>
        <v>1465001.3399514046</v>
      </c>
      <c r="R29">
        <f t="shared" si="8"/>
        <v>1465001.3787114865</v>
      </c>
      <c r="S29" s="2">
        <f t="shared" si="10"/>
        <v>1223.0499999999993</v>
      </c>
      <c r="U29">
        <f t="shared" si="9"/>
        <v>214622896862.81952</v>
      </c>
      <c r="V29">
        <v>0.1</v>
      </c>
      <c r="X29">
        <v>-6000</v>
      </c>
      <c r="Y29">
        <f t="shared" si="1"/>
        <v>5.4</v>
      </c>
      <c r="Z29" s="120">
        <f t="shared" si="2"/>
        <v>-1.6647767990112763E-2</v>
      </c>
    </row>
    <row r="30" spans="1:26" ht="12.95" customHeight="1" x14ac:dyDescent="0.2">
      <c r="A30" s="89" t="s">
        <v>178</v>
      </c>
      <c r="C30" s="242">
        <v>16563.674999999999</v>
      </c>
      <c r="D30" s="243" t="s">
        <v>230</v>
      </c>
      <c r="E30">
        <f t="shared" si="3"/>
        <v>-53380.937221887885</v>
      </c>
      <c r="F30">
        <f t="shared" si="4"/>
        <v>-53381</v>
      </c>
      <c r="G30">
        <f t="shared" si="5"/>
        <v>2.7016999996703817E-2</v>
      </c>
      <c r="I30">
        <f t="shared" si="11"/>
        <v>2.7016999996703817E-2</v>
      </c>
      <c r="P30">
        <f t="shared" si="6"/>
        <v>-4.8560786739997502E-2</v>
      </c>
      <c r="Q30">
        <f t="shared" si="7"/>
        <v>1424765.5360369496</v>
      </c>
      <c r="R30">
        <f t="shared" si="8"/>
        <v>1424765.4874761628</v>
      </c>
      <c r="S30" s="2">
        <f t="shared" si="10"/>
        <v>1545.1749999999993</v>
      </c>
      <c r="U30">
        <f t="shared" si="9"/>
        <v>202995661731.74109</v>
      </c>
      <c r="V30">
        <v>0.1</v>
      </c>
      <c r="X30">
        <v>-4000</v>
      </c>
      <c r="Y30">
        <f t="shared" si="1"/>
        <v>5.6</v>
      </c>
      <c r="Z30" s="120">
        <f t="shared" si="2"/>
        <v>-1.4745951516051854E-3</v>
      </c>
    </row>
    <row r="31" spans="1:26" ht="12.95" customHeight="1" x14ac:dyDescent="0.2">
      <c r="A31" s="89" t="s">
        <v>178</v>
      </c>
      <c r="C31" s="242">
        <v>16601.595000000001</v>
      </c>
      <c r="D31" s="243" t="s">
        <v>230</v>
      </c>
      <c r="E31">
        <f t="shared" si="3"/>
        <v>-53292.824329568248</v>
      </c>
      <c r="F31">
        <f t="shared" si="4"/>
        <v>-53293</v>
      </c>
      <c r="G31">
        <f t="shared" si="5"/>
        <v>7.5600999996822793E-2</v>
      </c>
      <c r="I31">
        <f t="shared" si="11"/>
        <v>7.5600999996822793E-2</v>
      </c>
      <c r="P31">
        <f t="shared" si="6"/>
        <v>-4.9575633979385145E-4</v>
      </c>
      <c r="Q31">
        <f t="shared" si="7"/>
        <v>1420071.8801204874</v>
      </c>
      <c r="R31">
        <f t="shared" si="8"/>
        <v>1420071.8796247311</v>
      </c>
      <c r="S31" s="2">
        <f t="shared" si="10"/>
        <v>1583.0950000000012</v>
      </c>
      <c r="U31">
        <f t="shared" si="9"/>
        <v>201660392858.32141</v>
      </c>
      <c r="V31">
        <v>0.1</v>
      </c>
      <c r="X31">
        <v>-2000</v>
      </c>
      <c r="Y31">
        <f t="shared" si="1"/>
        <v>5.8</v>
      </c>
      <c r="Z31" s="120">
        <f t="shared" si="2"/>
        <v>1.6734891363242653E-2</v>
      </c>
    </row>
    <row r="32" spans="1:26" ht="12.95" customHeight="1" x14ac:dyDescent="0.2">
      <c r="A32" s="89" t="s">
        <v>178</v>
      </c>
      <c r="C32" s="242">
        <v>16604.564999999999</v>
      </c>
      <c r="D32" s="243" t="s">
        <v>230</v>
      </c>
      <c r="E32">
        <f t="shared" si="3"/>
        <v>-53285.923082464105</v>
      </c>
      <c r="F32">
        <f t="shared" si="4"/>
        <v>-53286</v>
      </c>
      <c r="G32">
        <f t="shared" si="5"/>
        <v>3.3101999993959907E-2</v>
      </c>
      <c r="I32">
        <f t="shared" si="11"/>
        <v>3.3101999993959907E-2</v>
      </c>
      <c r="P32">
        <f t="shared" si="6"/>
        <v>1.1855936905201094E-3</v>
      </c>
      <c r="Q32">
        <f t="shared" si="7"/>
        <v>1419698.8536271325</v>
      </c>
      <c r="R32">
        <f t="shared" si="8"/>
        <v>1419698.8548127261</v>
      </c>
      <c r="S32" s="2">
        <f t="shared" si="10"/>
        <v>1586.0649999999987</v>
      </c>
      <c r="U32">
        <f t="shared" si="9"/>
        <v>201554474436.68246</v>
      </c>
      <c r="V32">
        <v>0.1</v>
      </c>
      <c r="X32">
        <v>0</v>
      </c>
      <c r="Y32">
        <f t="shared" si="1"/>
        <v>6</v>
      </c>
      <c r="Z32" s="120">
        <f t="shared" si="2"/>
        <v>3.5792299287910015E-2</v>
      </c>
    </row>
    <row r="33" spans="1:26" ht="12.95" customHeight="1" x14ac:dyDescent="0.2">
      <c r="A33" s="89" t="s">
        <v>178</v>
      </c>
      <c r="C33" s="242">
        <v>16816.901000000002</v>
      </c>
      <c r="D33" s="243" t="s">
        <v>230</v>
      </c>
      <c r="E33">
        <f t="shared" si="3"/>
        <v>-52792.528063909733</v>
      </c>
      <c r="F33">
        <f t="shared" si="4"/>
        <v>-52792.5</v>
      </c>
      <c r="G33">
        <f t="shared" si="5"/>
        <v>-1.2077500003215391E-2</v>
      </c>
      <c r="I33">
        <f t="shared" si="11"/>
        <v>-1.2077500003215391E-2</v>
      </c>
      <c r="P33">
        <f t="shared" si="6"/>
        <v>3.3972283485015228E-2</v>
      </c>
      <c r="Q33">
        <f t="shared" si="7"/>
        <v>1393523.9842206081</v>
      </c>
      <c r="R33">
        <f t="shared" si="8"/>
        <v>1393524.0181928917</v>
      </c>
      <c r="S33" s="2">
        <f t="shared" si="10"/>
        <v>1798.4010000000017</v>
      </c>
      <c r="U33">
        <f t="shared" si="9"/>
        <v>194190922294.10361</v>
      </c>
      <c r="V33">
        <v>0.1</v>
      </c>
      <c r="X33">
        <v>2000</v>
      </c>
      <c r="Y33">
        <f t="shared" si="1"/>
        <v>6.2</v>
      </c>
      <c r="Z33" s="120">
        <f t="shared" si="2"/>
        <v>5.3405655698699858E-2</v>
      </c>
    </row>
    <row r="34" spans="1:26" ht="12.95" customHeight="1" x14ac:dyDescent="0.2">
      <c r="A34" s="89" t="s">
        <v>178</v>
      </c>
      <c r="C34" s="242">
        <v>16871.792000000001</v>
      </c>
      <c r="D34" s="243" t="s">
        <v>230</v>
      </c>
      <c r="E34">
        <f t="shared" si="3"/>
        <v>-52664.98046970307</v>
      </c>
      <c r="F34">
        <f t="shared" si="4"/>
        <v>-52665</v>
      </c>
      <c r="G34">
        <f t="shared" si="5"/>
        <v>8.4049999968556222E-3</v>
      </c>
      <c r="I34">
        <f t="shared" si="11"/>
        <v>8.4049999968556222E-3</v>
      </c>
      <c r="P34">
        <f t="shared" si="6"/>
        <v>-2.7537836011329787E-2</v>
      </c>
      <c r="Q34">
        <f t="shared" si="7"/>
        <v>1386801.0687166429</v>
      </c>
      <c r="R34">
        <f t="shared" si="8"/>
        <v>1386801.0411788069</v>
      </c>
      <c r="S34" s="2">
        <f t="shared" si="10"/>
        <v>1853.2920000000013</v>
      </c>
      <c r="U34">
        <f t="shared" si="9"/>
        <v>192321710450.24976</v>
      </c>
      <c r="V34">
        <v>0.1</v>
      </c>
      <c r="X34">
        <v>4000</v>
      </c>
      <c r="Y34">
        <f t="shared" si="1"/>
        <v>6.4</v>
      </c>
      <c r="Z34" s="120">
        <f t="shared" si="2"/>
        <v>6.7473252503645664E-2</v>
      </c>
    </row>
    <row r="35" spans="1:26" ht="12.95" customHeight="1" x14ac:dyDescent="0.2">
      <c r="A35" s="89" t="s">
        <v>178</v>
      </c>
      <c r="C35" s="242">
        <v>16874.778999999999</v>
      </c>
      <c r="D35" s="243" t="s">
        <v>230</v>
      </c>
      <c r="E35">
        <f t="shared" si="3"/>
        <v>-52658.039720511122</v>
      </c>
      <c r="F35">
        <f t="shared" si="4"/>
        <v>-52658</v>
      </c>
      <c r="G35">
        <f t="shared" si="5"/>
        <v>-1.7094000006181886E-2</v>
      </c>
      <c r="I35">
        <f t="shared" si="11"/>
        <v>-1.7094000006181886E-2</v>
      </c>
      <c r="P35">
        <f t="shared" si="6"/>
        <v>-2.6119065301886193E-2</v>
      </c>
      <c r="Q35">
        <f t="shared" si="7"/>
        <v>1386432.4382232882</v>
      </c>
      <c r="R35">
        <f t="shared" si="8"/>
        <v>1386432.4121042229</v>
      </c>
      <c r="S35" s="2">
        <f t="shared" si="10"/>
        <v>1856.2789999999986</v>
      </c>
      <c r="U35">
        <f t="shared" si="9"/>
        <v>192219488073.24854</v>
      </c>
      <c r="V35">
        <v>0.1</v>
      </c>
      <c r="X35">
        <v>6000</v>
      </c>
      <c r="Y35">
        <f t="shared" si="1"/>
        <v>6.6</v>
      </c>
      <c r="Z35" s="120">
        <f t="shared" si="2"/>
        <v>7.6353098771304584E-2</v>
      </c>
    </row>
    <row r="36" spans="1:26" ht="12.95" customHeight="1" x14ac:dyDescent="0.2">
      <c r="A36" s="89" t="s">
        <v>178</v>
      </c>
      <c r="C36" s="242">
        <v>16887.722000000002</v>
      </c>
      <c r="D36" s="243" t="s">
        <v>230</v>
      </c>
      <c r="E36">
        <f t="shared" si="3"/>
        <v>-52627.964689780812</v>
      </c>
      <c r="F36">
        <f t="shared" si="4"/>
        <v>-52628</v>
      </c>
      <c r="G36">
        <f t="shared" si="5"/>
        <v>1.5195999996649334E-2</v>
      </c>
      <c r="I36">
        <f t="shared" si="11"/>
        <v>1.5195999996649334E-2</v>
      </c>
      <c r="P36">
        <f t="shared" si="6"/>
        <v>-2.1635089558859955E-3</v>
      </c>
      <c r="Q36">
        <f t="shared" si="7"/>
        <v>1384853.1482517668</v>
      </c>
      <c r="R36">
        <f t="shared" si="8"/>
        <v>1384853.1460882579</v>
      </c>
      <c r="S36" s="2">
        <f t="shared" si="10"/>
        <v>1869.2220000000016</v>
      </c>
      <c r="U36">
        <f t="shared" si="9"/>
        <v>191781819414.20892</v>
      </c>
      <c r="V36">
        <v>0.1</v>
      </c>
      <c r="X36">
        <v>8000</v>
      </c>
      <c r="Y36">
        <f t="shared" si="1"/>
        <v>6.8</v>
      </c>
      <c r="Z36" s="120">
        <f t="shared" si="2"/>
        <v>7.9073434399152959E-2</v>
      </c>
    </row>
    <row r="37" spans="1:26" ht="12.95" customHeight="1" x14ac:dyDescent="0.2">
      <c r="A37" s="89" t="s">
        <v>178</v>
      </c>
      <c r="C37" s="242">
        <v>16918.682000000001</v>
      </c>
      <c r="D37" s="243" t="s">
        <v>230</v>
      </c>
      <c r="E37">
        <f t="shared" si="3"/>
        <v>-52556.024416937573</v>
      </c>
      <c r="F37">
        <f t="shared" si="4"/>
        <v>-52556</v>
      </c>
      <c r="G37">
        <f t="shared" si="5"/>
        <v>-1.0508000003028428E-2</v>
      </c>
      <c r="I37">
        <f t="shared" si="11"/>
        <v>-1.0508000003028428E-2</v>
      </c>
      <c r="P37">
        <f t="shared" si="6"/>
        <v>3.7164830095322919E-2</v>
      </c>
      <c r="Q37">
        <f t="shared" si="7"/>
        <v>1381066.5243201158</v>
      </c>
      <c r="R37">
        <f t="shared" si="8"/>
        <v>1381066.5614849459</v>
      </c>
      <c r="S37" s="2">
        <f t="shared" si="10"/>
        <v>1900.1820000000007</v>
      </c>
      <c r="U37">
        <f t="shared" si="9"/>
        <v>190734487627.63467</v>
      </c>
      <c r="V37">
        <v>0.1</v>
      </c>
      <c r="X37">
        <v>10000</v>
      </c>
      <c r="Y37">
        <f t="shared" si="1"/>
        <v>7</v>
      </c>
      <c r="Z37" s="120">
        <f t="shared" si="2"/>
        <v>7.5457315931975522E-2</v>
      </c>
    </row>
    <row r="38" spans="1:26" ht="12.95" customHeight="1" x14ac:dyDescent="0.2">
      <c r="A38" s="89" t="s">
        <v>178</v>
      </c>
      <c r="C38" s="242">
        <v>16922.595000000001</v>
      </c>
      <c r="D38" s="243" t="s">
        <v>230</v>
      </c>
      <c r="E38">
        <f t="shared" si="3"/>
        <v>-52546.931965786549</v>
      </c>
      <c r="F38">
        <f t="shared" si="4"/>
        <v>-52547</v>
      </c>
      <c r="G38">
        <f t="shared" si="5"/>
        <v>2.9278999998496147E-2</v>
      </c>
      <c r="I38">
        <f t="shared" si="11"/>
        <v>2.9278999998496147E-2</v>
      </c>
      <c r="P38">
        <f t="shared" si="6"/>
        <v>-4.8557676771497853E-2</v>
      </c>
      <c r="Q38">
        <f t="shared" si="7"/>
        <v>1380593.5608286595</v>
      </c>
      <c r="R38">
        <f t="shared" si="8"/>
        <v>1380593.5122709826</v>
      </c>
      <c r="S38" s="2">
        <f t="shared" si="10"/>
        <v>1904.0950000000012</v>
      </c>
      <c r="U38">
        <f t="shared" si="9"/>
        <v>190603836527.99341</v>
      </c>
      <c r="V38">
        <v>0.1</v>
      </c>
      <c r="X38">
        <v>12000</v>
      </c>
      <c r="Y38">
        <f t="shared" si="1"/>
        <v>7.2</v>
      </c>
      <c r="Z38" s="120">
        <f t="shared" si="2"/>
        <v>6.6145301836883039E-2</v>
      </c>
    </row>
    <row r="39" spans="1:26" ht="12.95" customHeight="1" x14ac:dyDescent="0.2">
      <c r="A39" s="89" t="s">
        <v>178</v>
      </c>
      <c r="C39" s="242">
        <v>16973.567999999999</v>
      </c>
      <c r="D39" s="243" t="s">
        <v>230</v>
      </c>
      <c r="E39">
        <f t="shared" si="3"/>
        <v>-52428.488440992027</v>
      </c>
      <c r="F39">
        <f t="shared" si="4"/>
        <v>-52428.5</v>
      </c>
      <c r="G39">
        <f t="shared" si="5"/>
        <v>4.9744999960239511E-3</v>
      </c>
      <c r="I39">
        <f t="shared" si="11"/>
        <v>4.9744999960239511E-3</v>
      </c>
      <c r="P39">
        <f t="shared" si="6"/>
        <v>-4.2119984875256318E-2</v>
      </c>
      <c r="Q39">
        <f t="shared" si="7"/>
        <v>1374373.7625661506</v>
      </c>
      <c r="R39">
        <f t="shared" si="8"/>
        <v>1374373.7204461657</v>
      </c>
      <c r="S39" s="2">
        <f t="shared" si="10"/>
        <v>1955.0679999999993</v>
      </c>
      <c r="U39">
        <f t="shared" si="9"/>
        <v>188890310977.93909</v>
      </c>
      <c r="V39">
        <v>0.1</v>
      </c>
      <c r="X39">
        <v>14000</v>
      </c>
      <c r="Y39">
        <f t="shared" si="1"/>
        <v>7.4</v>
      </c>
      <c r="Z39" s="120">
        <f t="shared" si="2"/>
        <v>5.2513328838588794E-2</v>
      </c>
    </row>
    <row r="40" spans="1:26" ht="12.95" customHeight="1" x14ac:dyDescent="0.2">
      <c r="A40" s="89" t="s">
        <v>178</v>
      </c>
      <c r="C40" s="242">
        <v>17195.856</v>
      </c>
      <c r="D40" s="243" t="s">
        <v>230</v>
      </c>
      <c r="E40">
        <f t="shared" si="3"/>
        <v>-51911.968435508206</v>
      </c>
      <c r="F40">
        <f t="shared" si="4"/>
        <v>-51912</v>
      </c>
      <c r="G40">
        <f t="shared" si="5"/>
        <v>1.3583999996626517E-2</v>
      </c>
      <c r="I40">
        <f t="shared" si="11"/>
        <v>1.3583999996626517E-2</v>
      </c>
      <c r="P40">
        <f t="shared" si="6"/>
        <v>-3.5528069167277736E-2</v>
      </c>
      <c r="Q40">
        <f t="shared" si="7"/>
        <v>1347427.8289314599</v>
      </c>
      <c r="R40">
        <f t="shared" si="8"/>
        <v>1347427.7934033908</v>
      </c>
      <c r="S40" s="2">
        <f t="shared" si="10"/>
        <v>2177.3559999999998</v>
      </c>
      <c r="U40">
        <f t="shared" si="9"/>
        <v>181556162182.90125</v>
      </c>
      <c r="V40">
        <v>0.1</v>
      </c>
      <c r="X40">
        <v>16000</v>
      </c>
      <c r="Y40">
        <f t="shared" si="1"/>
        <v>7.6</v>
      </c>
      <c r="Z40" s="120">
        <f t="shared" si="2"/>
        <v>3.6496308090463732E-2</v>
      </c>
    </row>
    <row r="41" spans="1:26" ht="12.95" customHeight="1" x14ac:dyDescent="0.2">
      <c r="A41" s="89" t="s">
        <v>178</v>
      </c>
      <c r="C41" s="242">
        <v>17235.856</v>
      </c>
      <c r="D41" s="243" t="s">
        <v>230</v>
      </c>
      <c r="E41">
        <f t="shared" si="3"/>
        <v>-51819.022346563448</v>
      </c>
      <c r="F41">
        <f t="shared" si="4"/>
        <v>-51819</v>
      </c>
      <c r="G41">
        <f t="shared" si="5"/>
        <v>-9.6170000033453107E-3</v>
      </c>
      <c r="I41">
        <f t="shared" si="11"/>
        <v>-9.6170000033453107E-3</v>
      </c>
      <c r="P41">
        <f t="shared" si="6"/>
        <v>4.9669229807729469E-2</v>
      </c>
      <c r="Q41">
        <f t="shared" si="7"/>
        <v>1342604.3375197439</v>
      </c>
      <c r="R41">
        <f t="shared" si="8"/>
        <v>1342604.3871889738</v>
      </c>
      <c r="S41" s="2">
        <f t="shared" si="10"/>
        <v>2217.3559999999998</v>
      </c>
      <c r="U41">
        <f t="shared" si="9"/>
        <v>180258656632.27328</v>
      </c>
      <c r="V41">
        <v>0.1</v>
      </c>
      <c r="X41">
        <v>18000</v>
      </c>
      <c r="Y41">
        <f t="shared" si="1"/>
        <v>7.8</v>
      </c>
      <c r="Z41" s="120">
        <f t="shared" si="2"/>
        <v>2.0340057272872508E-2</v>
      </c>
    </row>
    <row r="42" spans="1:26" ht="12.95" customHeight="1" x14ac:dyDescent="0.2">
      <c r="A42" s="89" t="s">
        <v>178</v>
      </c>
      <c r="C42" s="242">
        <v>17236.736000000001</v>
      </c>
      <c r="D42" s="243" t="s">
        <v>230</v>
      </c>
      <c r="E42">
        <f t="shared" si="3"/>
        <v>-51816.977532606659</v>
      </c>
      <c r="F42">
        <f t="shared" si="4"/>
        <v>-51817</v>
      </c>
      <c r="G42">
        <f t="shared" si="5"/>
        <v>9.6689999954833183E-3</v>
      </c>
      <c r="I42">
        <f t="shared" si="11"/>
        <v>9.6689999954833183E-3</v>
      </c>
      <c r="P42">
        <f t="shared" si="6"/>
        <v>-4.2000461296878878E-2</v>
      </c>
      <c r="Q42">
        <f t="shared" si="7"/>
        <v>1342500.7015216427</v>
      </c>
      <c r="R42">
        <f t="shared" si="8"/>
        <v>1342500.6595211814</v>
      </c>
      <c r="S42" s="2">
        <f t="shared" si="10"/>
        <v>2218.2360000000008</v>
      </c>
      <c r="U42">
        <f t="shared" si="9"/>
        <v>180230799485.35291</v>
      </c>
      <c r="V42">
        <v>0.1</v>
      </c>
      <c r="X42">
        <v>20000</v>
      </c>
      <c r="Y42">
        <f t="shared" si="1"/>
        <v>8</v>
      </c>
      <c r="Z42" s="120">
        <f t="shared" si="2"/>
        <v>6.3133724996701848E-3</v>
      </c>
    </row>
    <row r="43" spans="1:26" ht="12.95" customHeight="1" x14ac:dyDescent="0.2">
      <c r="A43" s="89" t="s">
        <v>178</v>
      </c>
      <c r="C43" s="242">
        <v>17328.578000000001</v>
      </c>
      <c r="D43" s="243" t="s">
        <v>230</v>
      </c>
      <c r="E43">
        <f t="shared" si="3"/>
        <v>-51603.56866508504</v>
      </c>
      <c r="F43">
        <f t="shared" si="4"/>
        <v>-51603.5</v>
      </c>
      <c r="G43">
        <f t="shared" si="5"/>
        <v>-2.9550500003097113E-2</v>
      </c>
      <c r="I43">
        <f t="shared" si="11"/>
        <v>-2.9550500003097113E-2</v>
      </c>
      <c r="P43">
        <f t="shared" si="6"/>
        <v>1.4196109929473224E-3</v>
      </c>
      <c r="Q43">
        <f t="shared" si="7"/>
        <v>1331460.5633493164</v>
      </c>
      <c r="R43">
        <f t="shared" si="8"/>
        <v>1331460.5647689274</v>
      </c>
      <c r="S43" s="2">
        <f t="shared" si="10"/>
        <v>2310.0780000000013</v>
      </c>
      <c r="U43">
        <f t="shared" si="9"/>
        <v>177278731422.54431</v>
      </c>
      <c r="V43">
        <v>0.1</v>
      </c>
      <c r="X43">
        <v>22000</v>
      </c>
      <c r="Y43">
        <f t="shared" si="1"/>
        <v>8.1999999999999993</v>
      </c>
      <c r="Z43" s="120">
        <f t="shared" si="2"/>
        <v>-3.5828457564483079E-3</v>
      </c>
    </row>
    <row r="44" spans="1:26" ht="12.95" customHeight="1" x14ac:dyDescent="0.2">
      <c r="A44" s="89" t="s">
        <v>178</v>
      </c>
      <c r="C44" s="242">
        <v>17530.851999999999</v>
      </c>
      <c r="D44" s="243" t="s">
        <v>230</v>
      </c>
      <c r="E44">
        <f t="shared" si="3"/>
        <v>-51133.554235204734</v>
      </c>
      <c r="F44">
        <f t="shared" si="4"/>
        <v>-51133.5</v>
      </c>
      <c r="G44">
        <f t="shared" si="5"/>
        <v>-2.334050000354182E-2</v>
      </c>
      <c r="I44">
        <f t="shared" si="11"/>
        <v>-2.334050000354182E-2</v>
      </c>
      <c r="P44">
        <f t="shared" si="6"/>
        <v>-4.0377085794110208E-2</v>
      </c>
      <c r="Q44">
        <f t="shared" si="7"/>
        <v>1307317.3687954838</v>
      </c>
      <c r="R44">
        <f t="shared" si="8"/>
        <v>1307317.328418398</v>
      </c>
      <c r="S44" s="2">
        <f t="shared" si="10"/>
        <v>2512.351999999999</v>
      </c>
      <c r="U44">
        <f t="shared" si="9"/>
        <v>170907865820.98984</v>
      </c>
      <c r="V44">
        <v>0.1</v>
      </c>
      <c r="X44">
        <v>24000</v>
      </c>
      <c r="Y44">
        <f t="shared" si="1"/>
        <v>8.4</v>
      </c>
      <c r="Z44" s="120">
        <f t="shared" si="2"/>
        <v>-7.8721208155563133E-3</v>
      </c>
    </row>
    <row r="45" spans="1:26" ht="12.95" customHeight="1" x14ac:dyDescent="0.2">
      <c r="A45" s="89" t="s">
        <v>178</v>
      </c>
      <c r="C45" s="242">
        <v>17619.738000000001</v>
      </c>
      <c r="D45" s="243" t="s">
        <v>230</v>
      </c>
      <c r="E45">
        <f t="shared" si="3"/>
        <v>-50927.014083656133</v>
      </c>
      <c r="F45">
        <f t="shared" si="4"/>
        <v>-50927</v>
      </c>
      <c r="G45">
        <f t="shared" si="5"/>
        <v>-6.061000003683148E-3</v>
      </c>
      <c r="I45">
        <f t="shared" si="11"/>
        <v>-6.061000003683148E-3</v>
      </c>
      <c r="P45">
        <f t="shared" si="6"/>
        <v>-4.6772915264262555E-2</v>
      </c>
      <c r="Q45">
        <f t="shared" si="7"/>
        <v>1296779.6223665127</v>
      </c>
      <c r="R45">
        <f t="shared" si="8"/>
        <v>1296779.5755935975</v>
      </c>
      <c r="S45" s="2">
        <f t="shared" si="10"/>
        <v>2601.2380000000012</v>
      </c>
      <c r="U45">
        <f t="shared" si="9"/>
        <v>168163728339.62732</v>
      </c>
      <c r="V45">
        <v>0.1</v>
      </c>
      <c r="X45">
        <v>26000</v>
      </c>
      <c r="Y45">
        <f t="shared" si="1"/>
        <v>8.6</v>
      </c>
      <c r="Z45" s="120">
        <f t="shared" si="2"/>
        <v>-5.7916934803927886E-3</v>
      </c>
    </row>
    <row r="46" spans="1:26" ht="12.95" customHeight="1" x14ac:dyDescent="0.2">
      <c r="A46" s="89" t="s">
        <v>178</v>
      </c>
      <c r="C46" s="242">
        <v>17724.510999999999</v>
      </c>
      <c r="D46" s="243" t="s">
        <v>230</v>
      </c>
      <c r="E46">
        <f t="shared" si="3"/>
        <v>-50683.558069230909</v>
      </c>
      <c r="F46">
        <f t="shared" si="4"/>
        <v>-50683.5</v>
      </c>
      <c r="G46">
        <f t="shared" si="5"/>
        <v>-2.4990500005515059E-2</v>
      </c>
      <c r="I46">
        <f t="shared" si="11"/>
        <v>-2.4990500005515059E-2</v>
      </c>
      <c r="P46">
        <f t="shared" si="6"/>
        <v>-1.9887701294072194E-2</v>
      </c>
      <c r="Q46">
        <f t="shared" si="7"/>
        <v>1284408.5442226653</v>
      </c>
      <c r="R46">
        <f t="shared" si="8"/>
        <v>1284408.5243349639</v>
      </c>
      <c r="S46" s="2">
        <f t="shared" si="10"/>
        <v>2706.0109999999986</v>
      </c>
      <c r="U46">
        <f t="shared" si="9"/>
        <v>164970532158.03427</v>
      </c>
      <c r="V46">
        <v>0.1</v>
      </c>
      <c r="X46">
        <v>28000</v>
      </c>
      <c r="Y46">
        <f t="shared" si="1"/>
        <v>8.8000000000000007</v>
      </c>
      <c r="Z46" s="120">
        <f t="shared" si="2"/>
        <v>2.609687389010823E-3</v>
      </c>
    </row>
    <row r="47" spans="1:26" ht="12.95" customHeight="1" x14ac:dyDescent="0.2">
      <c r="A47" s="89" t="s">
        <v>178</v>
      </c>
      <c r="C47" s="242">
        <v>17974.79</v>
      </c>
      <c r="D47" s="243" t="s">
        <v>230</v>
      </c>
      <c r="E47">
        <f t="shared" si="3"/>
        <v>-50101.996714355766</v>
      </c>
      <c r="F47">
        <f t="shared" si="4"/>
        <v>-50102</v>
      </c>
      <c r="G47">
        <f t="shared" si="5"/>
        <v>1.4139999984763563E-3</v>
      </c>
      <c r="I47">
        <f t="shared" si="11"/>
        <v>1.4139999984763563E-3</v>
      </c>
      <c r="P47">
        <f t="shared" si="6"/>
        <v>4.0922665744036545E-2</v>
      </c>
      <c r="Q47">
        <f t="shared" si="7"/>
        <v>1255105.1606496787</v>
      </c>
      <c r="R47">
        <f t="shared" si="8"/>
        <v>1255105.2015723444</v>
      </c>
      <c r="S47" s="2">
        <f t="shared" si="10"/>
        <v>2956.2900000000009</v>
      </c>
      <c r="U47">
        <f t="shared" si="9"/>
        <v>157528906346.45175</v>
      </c>
      <c r="V47">
        <v>0.1</v>
      </c>
      <c r="X47">
        <v>30000</v>
      </c>
      <c r="Y47">
        <f t="shared" si="1"/>
        <v>9</v>
      </c>
      <c r="Z47" s="120">
        <f t="shared" si="2"/>
        <v>1.6478014788870596E-2</v>
      </c>
    </row>
    <row r="48" spans="1:26" ht="12.95" customHeight="1" x14ac:dyDescent="0.2">
      <c r="A48" s="89" t="s">
        <v>178</v>
      </c>
      <c r="C48" s="242">
        <v>18026.68</v>
      </c>
      <c r="D48" s="243" t="s">
        <v>230</v>
      </c>
      <c r="E48">
        <f t="shared" si="3"/>
        <v>-49981.422400472176</v>
      </c>
      <c r="F48">
        <f t="shared" si="4"/>
        <v>-49981.5</v>
      </c>
      <c r="G48">
        <f t="shared" si="5"/>
        <v>3.3395499995094724E-2</v>
      </c>
      <c r="I48">
        <f t="shared" si="11"/>
        <v>3.3395499995094724E-2</v>
      </c>
      <c r="P48">
        <f t="shared" si="6"/>
        <v>-4.430404794987871E-2</v>
      </c>
      <c r="Q48">
        <f t="shared" si="7"/>
        <v>1249075.1298890684</v>
      </c>
      <c r="R48">
        <f t="shared" si="8"/>
        <v>1249075.0855850205</v>
      </c>
      <c r="S48" s="2">
        <f t="shared" si="10"/>
        <v>3008.1800000000003</v>
      </c>
      <c r="U48">
        <f t="shared" si="9"/>
        <v>156018848600.22534</v>
      </c>
      <c r="V48">
        <v>0.1</v>
      </c>
      <c r="X48">
        <v>32000</v>
      </c>
      <c r="Y48">
        <f t="shared" si="1"/>
        <v>9.1999999999999993</v>
      </c>
      <c r="Z48" s="120">
        <f t="shared" si="2"/>
        <v>3.4263512694738686E-2</v>
      </c>
    </row>
    <row r="49" spans="1:26" ht="12.95" customHeight="1" x14ac:dyDescent="0.2">
      <c r="A49" s="89" t="s">
        <v>178</v>
      </c>
      <c r="C49" s="242">
        <v>18070.566999999999</v>
      </c>
      <c r="D49" s="243" t="s">
        <v>230</v>
      </c>
      <c r="E49">
        <f t="shared" si="3"/>
        <v>-49879.444275334208</v>
      </c>
      <c r="F49">
        <f t="shared" si="4"/>
        <v>-49879.5</v>
      </c>
      <c r="G49">
        <f t="shared" si="5"/>
        <v>2.3981499994988553E-2</v>
      </c>
      <c r="I49">
        <f t="shared" si="11"/>
        <v>2.3981499994988553E-2</v>
      </c>
      <c r="P49">
        <f t="shared" si="6"/>
        <v>-3.0858689426293058E-2</v>
      </c>
      <c r="Q49">
        <f t="shared" si="7"/>
        <v>1243982.2189858961</v>
      </c>
      <c r="R49">
        <f t="shared" si="8"/>
        <v>1243982.1881272066</v>
      </c>
      <c r="S49" s="2">
        <f t="shared" si="10"/>
        <v>3052.0669999999991</v>
      </c>
      <c r="U49">
        <f t="shared" si="9"/>
        <v>154749162471.26361</v>
      </c>
      <c r="V49">
        <v>0.1</v>
      </c>
      <c r="X49">
        <v>34000</v>
      </c>
      <c r="Y49">
        <f t="shared" si="1"/>
        <v>9.4</v>
      </c>
      <c r="Z49" s="120">
        <f t="shared" si="2"/>
        <v>5.3919327193012345E-2</v>
      </c>
    </row>
    <row r="50" spans="1:26" ht="12.95" customHeight="1" x14ac:dyDescent="0.2">
      <c r="A50" s="89" t="s">
        <v>178</v>
      </c>
      <c r="C50" s="242">
        <v>18129.504000000001</v>
      </c>
      <c r="D50" s="243" t="s">
        <v>230</v>
      </c>
      <c r="E50">
        <f t="shared" si="3"/>
        <v>-49742.495184230771</v>
      </c>
      <c r="F50">
        <f t="shared" si="4"/>
        <v>-49742.5</v>
      </c>
      <c r="G50">
        <f t="shared" si="5"/>
        <v>2.0724999958474655E-3</v>
      </c>
      <c r="I50">
        <f t="shared" si="11"/>
        <v>2.0724999958474655E-3</v>
      </c>
      <c r="P50">
        <f t="shared" si="6"/>
        <v>3.8873321525104219E-2</v>
      </c>
      <c r="Q50">
        <f t="shared" si="7"/>
        <v>1237158.1121159492</v>
      </c>
      <c r="R50">
        <f t="shared" si="8"/>
        <v>1237158.1509892708</v>
      </c>
      <c r="S50" s="2">
        <f t="shared" si="10"/>
        <v>3111.0040000000008</v>
      </c>
      <c r="U50">
        <f t="shared" si="9"/>
        <v>153056028543.11707</v>
      </c>
      <c r="V50">
        <v>0.1</v>
      </c>
      <c r="X50">
        <v>36000</v>
      </c>
      <c r="Y50">
        <f t="shared" si="1"/>
        <v>9.6</v>
      </c>
      <c r="Z50" s="120">
        <f t="shared" si="2"/>
        <v>7.3163946155591963E-2</v>
      </c>
    </row>
    <row r="51" spans="1:26" ht="12.95" customHeight="1" x14ac:dyDescent="0.2">
      <c r="A51" s="89" t="s">
        <v>178</v>
      </c>
      <c r="C51" s="242">
        <v>18154.5</v>
      </c>
      <c r="D51" s="243" t="s">
        <v>230</v>
      </c>
      <c r="E51">
        <f t="shared" si="3"/>
        <v>-49684.413173249195</v>
      </c>
      <c r="F51">
        <f t="shared" si="4"/>
        <v>-49684.5</v>
      </c>
      <c r="G51">
        <f t="shared" si="5"/>
        <v>3.7366499997006031E-2</v>
      </c>
      <c r="I51">
        <f t="shared" si="11"/>
        <v>3.7366499997006031E-2</v>
      </c>
      <c r="P51">
        <f t="shared" si="6"/>
        <v>-4.9944141012444376E-2</v>
      </c>
      <c r="Q51">
        <f t="shared" si="7"/>
        <v>1234274.7291710081</v>
      </c>
      <c r="R51">
        <f t="shared" si="8"/>
        <v>1234274.6792268672</v>
      </c>
      <c r="S51" s="2">
        <f t="shared" si="10"/>
        <v>3136</v>
      </c>
      <c r="U51">
        <f t="shared" si="9"/>
        <v>152343389153.9538</v>
      </c>
      <c r="V51">
        <v>0.1</v>
      </c>
      <c r="X51">
        <v>38000</v>
      </c>
      <c r="Y51">
        <f t="shared" si="1"/>
        <v>9.8000000000000007</v>
      </c>
      <c r="Z51" s="120">
        <f t="shared" si="2"/>
        <v>8.9773703588339235E-2</v>
      </c>
    </row>
    <row r="52" spans="1:26" ht="12.95" customHeight="1" x14ac:dyDescent="0.2">
      <c r="A52" s="89" t="s">
        <v>178</v>
      </c>
      <c r="C52" s="242">
        <v>18428.582999999999</v>
      </c>
      <c r="D52" s="243" t="s">
        <v>230</v>
      </c>
      <c r="E52">
        <f t="shared" si="3"/>
        <v>-49047.539600843033</v>
      </c>
      <c r="F52">
        <f t="shared" si="4"/>
        <v>-49047.5</v>
      </c>
      <c r="G52">
        <f t="shared" si="5"/>
        <v>-1.7042500006937189E-2</v>
      </c>
      <c r="I52">
        <f t="shared" si="11"/>
        <v>-1.7042500006937189E-2</v>
      </c>
      <c r="P52">
        <f t="shared" si="6"/>
        <v>4.9971025998863626E-2</v>
      </c>
      <c r="Q52">
        <f t="shared" si="7"/>
        <v>1202828.5877757072</v>
      </c>
      <c r="R52">
        <f t="shared" si="8"/>
        <v>1202828.6377467331</v>
      </c>
      <c r="S52" s="2">
        <f t="shared" si="10"/>
        <v>3410.0829999999987</v>
      </c>
      <c r="U52">
        <f t="shared" si="9"/>
        <v>144679677278.20761</v>
      </c>
      <c r="V52">
        <v>0.1</v>
      </c>
      <c r="X52">
        <v>40000</v>
      </c>
      <c r="Y52">
        <f t="shared" si="1"/>
        <v>10</v>
      </c>
      <c r="Z52" s="120">
        <f t="shared" si="2"/>
        <v>0.10186786773768344</v>
      </c>
    </row>
    <row r="53" spans="1:26" ht="12.95" customHeight="1" x14ac:dyDescent="0.2">
      <c r="A53" s="89" t="s">
        <v>178</v>
      </c>
      <c r="C53" s="242">
        <v>18456.504000000001</v>
      </c>
      <c r="D53" s="243" t="s">
        <v>230</v>
      </c>
      <c r="E53">
        <f t="shared" si="3"/>
        <v>-48982.660907107362</v>
      </c>
      <c r="F53">
        <f t="shared" si="4"/>
        <v>-48982.5</v>
      </c>
      <c r="G53">
        <f t="shared" ref="G53:G84" si="12">+C53-(C$7+F53*C$8)</f>
        <v>-6.9247500003257301E-2</v>
      </c>
      <c r="I53">
        <f t="shared" si="11"/>
        <v>-6.9247500003257301E-2</v>
      </c>
      <c r="P53">
        <f t="shared" si="6"/>
        <v>-3.7357696424454336E-2</v>
      </c>
      <c r="Q53">
        <f t="shared" si="7"/>
        <v>1199642.612837411</v>
      </c>
      <c r="R53">
        <f t="shared" si="8"/>
        <v>1199642.5754797147</v>
      </c>
      <c r="S53" s="2">
        <f t="shared" si="10"/>
        <v>3438.0040000000008</v>
      </c>
      <c r="U53">
        <f t="shared" ref="U53:U84" si="13">+(R53-G53)^2*V53</f>
        <v>143914247504.81064</v>
      </c>
      <c r="V53">
        <v>0.1</v>
      </c>
      <c r="X53">
        <v>42000</v>
      </c>
      <c r="Y53">
        <f t="shared" si="1"/>
        <v>10.199999999999999</v>
      </c>
      <c r="Z53" s="120">
        <f t="shared" si="2"/>
        <v>0.10814976284904915</v>
      </c>
    </row>
    <row r="54" spans="1:26" ht="12.95" customHeight="1" x14ac:dyDescent="0.2">
      <c r="A54" s="89" t="s">
        <v>178</v>
      </c>
      <c r="C54" s="242">
        <v>18665.892</v>
      </c>
      <c r="D54" s="243" t="s">
        <v>230</v>
      </c>
      <c r="E54">
        <f t="shared" si="3"/>
        <v>-48496.116015308231</v>
      </c>
      <c r="F54">
        <f t="shared" si="4"/>
        <v>-48496</v>
      </c>
      <c r="G54">
        <f t="shared" si="12"/>
        <v>-4.992800000400166E-2</v>
      </c>
      <c r="I54">
        <f t="shared" si="11"/>
        <v>-4.992800000400166E-2</v>
      </c>
      <c r="P54">
        <f t="shared" si="6"/>
        <v>4.9850600669549557E-2</v>
      </c>
      <c r="Q54">
        <f t="shared" si="7"/>
        <v>1175930.9681742417</v>
      </c>
      <c r="R54">
        <f t="shared" si="8"/>
        <v>1175931.0180248425</v>
      </c>
      <c r="S54" s="2">
        <f t="shared" si="10"/>
        <v>3647.3919999999998</v>
      </c>
      <c r="U54">
        <f t="shared" si="13"/>
        <v>138281387657.67126</v>
      </c>
      <c r="V54">
        <v>0.1</v>
      </c>
      <c r="X54">
        <v>44000</v>
      </c>
      <c r="Y54">
        <f t="shared" si="1"/>
        <v>10.4</v>
      </c>
      <c r="Z54" s="120">
        <f t="shared" si="2"/>
        <v>0.10807301123591227</v>
      </c>
    </row>
    <row r="55" spans="1:26" ht="12.95" customHeight="1" x14ac:dyDescent="0.2">
      <c r="A55" s="89" t="s">
        <v>178</v>
      </c>
      <c r="C55" s="242">
        <v>19514.560000000001</v>
      </c>
      <c r="D55" s="243" t="s">
        <v>230</v>
      </c>
      <c r="E55">
        <f t="shared" si="3"/>
        <v>-46524.106729993939</v>
      </c>
      <c r="F55">
        <f t="shared" si="4"/>
        <v>-46524</v>
      </c>
      <c r="G55">
        <f t="shared" si="12"/>
        <v>-4.5932000000902917E-2</v>
      </c>
      <c r="I55">
        <f t="shared" si="11"/>
        <v>-4.5932000000902917E-2</v>
      </c>
      <c r="P55">
        <f t="shared" si="6"/>
        <v>4.4418302852403356E-2</v>
      </c>
      <c r="Q55">
        <f t="shared" si="7"/>
        <v>1082241.2500462458</v>
      </c>
      <c r="R55">
        <f t="shared" si="8"/>
        <v>1082241.2944645486</v>
      </c>
      <c r="S55" s="2">
        <f t="shared" si="10"/>
        <v>4496.0600000000013</v>
      </c>
      <c r="U55">
        <f t="shared" si="13"/>
        <v>117124631886.33182</v>
      </c>
      <c r="V55">
        <v>0.1</v>
      </c>
      <c r="Z55" s="120"/>
    </row>
    <row r="56" spans="1:26" ht="12.95" customHeight="1" x14ac:dyDescent="0.2">
      <c r="A56" s="89" t="s">
        <v>178</v>
      </c>
      <c r="C56" s="242">
        <v>19556.539000000001</v>
      </c>
      <c r="D56" s="243" t="s">
        <v>230</v>
      </c>
      <c r="E56">
        <f t="shared" si="3"/>
        <v>-46426.562133298641</v>
      </c>
      <c r="F56">
        <f t="shared" si="4"/>
        <v>-46426.5</v>
      </c>
      <c r="G56">
        <f t="shared" si="12"/>
        <v>-2.6739500004623551E-2</v>
      </c>
      <c r="I56">
        <f t="shared" si="11"/>
        <v>-2.6739500004623551E-2</v>
      </c>
      <c r="P56">
        <f t="shared" si="6"/>
        <v>3.0836644683568545E-2</v>
      </c>
      <c r="Q56">
        <f t="shared" si="7"/>
        <v>1077709.913263802</v>
      </c>
      <c r="R56">
        <f t="shared" si="8"/>
        <v>1077709.9441004465</v>
      </c>
      <c r="S56" s="2">
        <f t="shared" si="10"/>
        <v>4538.0390000000007</v>
      </c>
      <c r="U56">
        <f t="shared" si="13"/>
        <v>116145878124.78384</v>
      </c>
      <c r="V56">
        <v>0.1</v>
      </c>
      <c r="Z56" s="120"/>
    </row>
    <row r="57" spans="1:26" ht="12.95" customHeight="1" x14ac:dyDescent="0.2">
      <c r="A57" s="89" t="s">
        <v>178</v>
      </c>
      <c r="C57" s="242">
        <v>19811.737000000001</v>
      </c>
      <c r="D57" s="243" t="s">
        <v>230</v>
      </c>
      <c r="E57">
        <f t="shared" si="3"/>
        <v>-45833.570733135522</v>
      </c>
      <c r="F57">
        <f t="shared" si="4"/>
        <v>-45833.5</v>
      </c>
      <c r="G57">
        <f t="shared" si="12"/>
        <v>-3.0440500002441695E-2</v>
      </c>
      <c r="I57">
        <f t="shared" si="11"/>
        <v>-3.0440500002441695E-2</v>
      </c>
      <c r="P57">
        <f t="shared" si="6"/>
        <v>-3.8420456105926304E-3</v>
      </c>
      <c r="Q57">
        <f t="shared" si="7"/>
        <v>1050354.8238267321</v>
      </c>
      <c r="R57">
        <f t="shared" si="8"/>
        <v>1050354.8199846866</v>
      </c>
      <c r="S57" s="2">
        <f t="shared" si="10"/>
        <v>4793.237000000001</v>
      </c>
      <c r="U57">
        <f t="shared" si="13"/>
        <v>110324531181.17162</v>
      </c>
      <c r="V57">
        <v>0.1</v>
      </c>
      <c r="Z57" s="120"/>
    </row>
    <row r="58" spans="1:26" ht="12.95" customHeight="1" x14ac:dyDescent="0.2">
      <c r="A58" s="89" t="s">
        <v>178</v>
      </c>
      <c r="C58" s="242">
        <v>19833.669999999998</v>
      </c>
      <c r="D58" s="243" t="s">
        <v>230</v>
      </c>
      <c r="E58">
        <f t="shared" si="3"/>
        <v>-45782.606068914894</v>
      </c>
      <c r="F58">
        <f t="shared" si="4"/>
        <v>-45782.5</v>
      </c>
      <c r="G58">
        <f t="shared" si="12"/>
        <v>-4.5647500006452901E-2</v>
      </c>
      <c r="I58">
        <f t="shared" ref="I58:I92" si="14">+G58</f>
        <v>-4.5647500006452901E-2</v>
      </c>
      <c r="P58">
        <f t="shared" si="6"/>
        <v>-2.8925317139864317E-2</v>
      </c>
      <c r="Q58">
        <f t="shared" si="7"/>
        <v>1048018.615875146</v>
      </c>
      <c r="R58">
        <f t="shared" si="8"/>
        <v>1048018.5869498289</v>
      </c>
      <c r="S58" s="2">
        <f t="shared" si="10"/>
        <v>4815.1699999999983</v>
      </c>
      <c r="U58">
        <f t="shared" si="13"/>
        <v>109834305427.11749</v>
      </c>
      <c r="V58">
        <v>0.1</v>
      </c>
      <c r="Z58" s="120"/>
    </row>
    <row r="59" spans="1:26" ht="12.95" customHeight="1" x14ac:dyDescent="0.2">
      <c r="A59" s="89" t="s">
        <v>178</v>
      </c>
      <c r="C59" s="242">
        <v>20191.728999999999</v>
      </c>
      <c r="D59" s="243" t="s">
        <v>230</v>
      </c>
      <c r="E59">
        <f t="shared" si="3"/>
        <v>-44950.601477378092</v>
      </c>
      <c r="F59">
        <f t="shared" si="4"/>
        <v>-44950.5</v>
      </c>
      <c r="G59">
        <f t="shared" si="12"/>
        <v>-4.3671500003256369E-2</v>
      </c>
      <c r="I59">
        <f t="shared" si="14"/>
        <v>-4.3671500003256369E-2</v>
      </c>
      <c r="P59">
        <f t="shared" si="6"/>
        <v>-1.5861133008657623E-2</v>
      </c>
      <c r="Q59">
        <f t="shared" si="7"/>
        <v>1010273.6886649569</v>
      </c>
      <c r="R59">
        <f t="shared" si="8"/>
        <v>1010273.672803824</v>
      </c>
      <c r="S59" s="2">
        <f t="shared" si="10"/>
        <v>5173.2289999999994</v>
      </c>
      <c r="U59">
        <f t="shared" si="13"/>
        <v>102065298220.08635</v>
      </c>
      <c r="V59">
        <v>0.1</v>
      </c>
      <c r="Z59" s="120"/>
    </row>
    <row r="60" spans="1:26" ht="12.95" customHeight="1" x14ac:dyDescent="0.2">
      <c r="A60" s="89" t="s">
        <v>178</v>
      </c>
      <c r="C60" s="242">
        <v>20488.887999999999</v>
      </c>
      <c r="D60" s="243" t="s">
        <v>230</v>
      </c>
      <c r="E60">
        <f t="shared" si="3"/>
        <v>-44260.107306259699</v>
      </c>
      <c r="F60">
        <f t="shared" si="4"/>
        <v>-44260</v>
      </c>
      <c r="G60">
        <f t="shared" si="12"/>
        <v>-4.6180000004824251E-2</v>
      </c>
      <c r="I60">
        <f t="shared" si="14"/>
        <v>-4.6180000004824251E-2</v>
      </c>
      <c r="P60">
        <f t="shared" si="6"/>
        <v>-4.985066873167672E-2</v>
      </c>
      <c r="Q60">
        <f t="shared" si="7"/>
        <v>979473.76419544325</v>
      </c>
      <c r="R60">
        <f t="shared" si="8"/>
        <v>979473.71434477449</v>
      </c>
      <c r="S60" s="2">
        <f t="shared" si="10"/>
        <v>5470.387999999999</v>
      </c>
      <c r="U60">
        <f t="shared" si="13"/>
        <v>95936884755.654327</v>
      </c>
      <c r="V60">
        <v>0.1</v>
      </c>
      <c r="Z60" s="120"/>
    </row>
    <row r="61" spans="1:26" ht="12.95" customHeight="1" x14ac:dyDescent="0.2">
      <c r="A61" s="89" t="s">
        <v>178</v>
      </c>
      <c r="C61" s="242">
        <v>20604.669000000002</v>
      </c>
      <c r="D61" s="243" t="s">
        <v>230</v>
      </c>
      <c r="E61">
        <f t="shared" si="3"/>
        <v>-43991.072528156859</v>
      </c>
      <c r="F61">
        <f t="shared" si="4"/>
        <v>-43991</v>
      </c>
      <c r="G61">
        <f t="shared" si="12"/>
        <v>-3.1213000002026092E-2</v>
      </c>
      <c r="I61">
        <f t="shared" si="14"/>
        <v>-3.1213000002026092E-2</v>
      </c>
      <c r="P61">
        <f t="shared" si="6"/>
        <v>-4.4532186303759741E-2</v>
      </c>
      <c r="Q61">
        <f t="shared" si="7"/>
        <v>967604.00495080277</v>
      </c>
      <c r="R61">
        <f t="shared" si="8"/>
        <v>967603.96041861642</v>
      </c>
      <c r="S61" s="2">
        <f t="shared" si="10"/>
        <v>5586.1690000000017</v>
      </c>
      <c r="U61">
        <f t="shared" si="13"/>
        <v>93625748462.143723</v>
      </c>
      <c r="V61">
        <v>0.1</v>
      </c>
      <c r="Z61" s="120"/>
    </row>
    <row r="62" spans="1:26" ht="12.95" customHeight="1" x14ac:dyDescent="0.2">
      <c r="A62" s="89" t="s">
        <v>178</v>
      </c>
      <c r="C62" s="242">
        <v>20828.900000000001</v>
      </c>
      <c r="D62" s="243" t="s">
        <v>230</v>
      </c>
      <c r="E62">
        <f t="shared" si="3"/>
        <v>-43470.037666402553</v>
      </c>
      <c r="F62">
        <f t="shared" si="4"/>
        <v>-43470</v>
      </c>
      <c r="G62">
        <f t="shared" si="12"/>
        <v>-1.6210000001592562E-2</v>
      </c>
      <c r="I62">
        <f t="shared" si="14"/>
        <v>-1.6210000001592562E-2</v>
      </c>
      <c r="P62">
        <f t="shared" si="6"/>
        <v>2.426168000745851E-2</v>
      </c>
      <c r="Q62">
        <f t="shared" si="7"/>
        <v>944820.41494538402</v>
      </c>
      <c r="R62">
        <f t="shared" si="8"/>
        <v>944820.43920706399</v>
      </c>
      <c r="S62" s="2">
        <f t="shared" si="10"/>
        <v>5810.4000000000015</v>
      </c>
      <c r="U62">
        <f t="shared" si="13"/>
        <v>89268569297.450836</v>
      </c>
      <c r="V62">
        <v>0.1</v>
      </c>
      <c r="Z62" s="120"/>
    </row>
    <row r="63" spans="1:26" ht="12.95" customHeight="1" x14ac:dyDescent="0.2">
      <c r="A63" s="89" t="s">
        <v>178</v>
      </c>
      <c r="C63" s="242">
        <v>21230.875</v>
      </c>
      <c r="D63" s="243" t="s">
        <v>230</v>
      </c>
      <c r="E63">
        <f t="shared" si="3"/>
        <v>-42535.987563813309</v>
      </c>
      <c r="F63">
        <f t="shared" si="4"/>
        <v>-42536</v>
      </c>
      <c r="G63">
        <f t="shared" si="12"/>
        <v>5.3519999964919407E-3</v>
      </c>
      <c r="I63">
        <f t="shared" si="14"/>
        <v>5.3519999964919407E-3</v>
      </c>
      <c r="P63">
        <f t="shared" si="6"/>
        <v>-4.0802994082941975E-2</v>
      </c>
      <c r="Q63">
        <f t="shared" si="7"/>
        <v>904655.61383202288</v>
      </c>
      <c r="R63">
        <f t="shared" si="8"/>
        <v>904655.57302902883</v>
      </c>
      <c r="S63" s="2">
        <f t="shared" si="10"/>
        <v>6212.375</v>
      </c>
      <c r="U63">
        <f t="shared" si="13"/>
        <v>81840169612.904724</v>
      </c>
      <c r="V63">
        <v>0.1</v>
      </c>
      <c r="Z63" s="120"/>
    </row>
    <row r="64" spans="1:26" ht="12.95" customHeight="1" x14ac:dyDescent="0.2">
      <c r="A64" s="89" t="s">
        <v>178</v>
      </c>
      <c r="C64" s="242">
        <v>21247.853999999999</v>
      </c>
      <c r="D64" s="243" t="s">
        <v>230</v>
      </c>
      <c r="E64">
        <f t="shared" si="3"/>
        <v>-42496.534272708486</v>
      </c>
      <c r="F64">
        <f t="shared" si="4"/>
        <v>-42496.5</v>
      </c>
      <c r="G64">
        <f t="shared" si="12"/>
        <v>-1.4749500005564187E-2</v>
      </c>
      <c r="I64">
        <f t="shared" si="14"/>
        <v>-1.4749500005564187E-2</v>
      </c>
      <c r="P64">
        <f t="shared" si="6"/>
        <v>-1.0034901459163529E-2</v>
      </c>
      <c r="Q64">
        <f t="shared" si="7"/>
        <v>902976.22199451993</v>
      </c>
      <c r="R64">
        <f t="shared" si="8"/>
        <v>902976.21195961849</v>
      </c>
      <c r="S64" s="2">
        <f t="shared" si="10"/>
        <v>6229.3539999999994</v>
      </c>
      <c r="U64">
        <f t="shared" si="13"/>
        <v>81536606600.183731</v>
      </c>
      <c r="V64">
        <v>0.1</v>
      </c>
      <c r="Z64" s="120"/>
    </row>
    <row r="65" spans="1:26" ht="12.95" customHeight="1" x14ac:dyDescent="0.2">
      <c r="A65" s="89" t="s">
        <v>178</v>
      </c>
      <c r="C65" s="242">
        <v>21318.634999999998</v>
      </c>
      <c r="D65" s="243" t="s">
        <v>230</v>
      </c>
      <c r="E65">
        <f t="shared" si="3"/>
        <v>-42332.063844668512</v>
      </c>
      <c r="F65">
        <f t="shared" si="4"/>
        <v>-42332</v>
      </c>
      <c r="G65">
        <f t="shared" si="12"/>
        <v>-2.7476000006572576E-2</v>
      </c>
      <c r="I65">
        <f t="shared" si="14"/>
        <v>-2.7476000006572576E-2</v>
      </c>
      <c r="P65">
        <f t="shared" si="6"/>
        <v>2.7744060334838283E-2</v>
      </c>
      <c r="Q65">
        <f t="shared" si="7"/>
        <v>895999.07802567829</v>
      </c>
      <c r="R65">
        <f t="shared" si="8"/>
        <v>895999.10576973867</v>
      </c>
      <c r="S65" s="2">
        <f t="shared" si="10"/>
        <v>6300.1349999999984</v>
      </c>
      <c r="U65">
        <f t="shared" si="13"/>
        <v>80281444677.711502</v>
      </c>
      <c r="V65">
        <v>0.1</v>
      </c>
      <c r="Z65" s="120"/>
    </row>
    <row r="66" spans="1:26" ht="12.95" customHeight="1" x14ac:dyDescent="0.2">
      <c r="A66" s="89" t="s">
        <v>178</v>
      </c>
      <c r="C66" s="242">
        <v>21360.592000000001</v>
      </c>
      <c r="D66" s="243" t="s">
        <v>230</v>
      </c>
      <c r="E66">
        <f t="shared" si="3"/>
        <v>-42234.570368322122</v>
      </c>
      <c r="F66">
        <f t="shared" si="4"/>
        <v>-42234.5</v>
      </c>
      <c r="G66">
        <f t="shared" si="12"/>
        <v>-3.0283500003861263E-2</v>
      </c>
      <c r="I66">
        <f t="shared" si="14"/>
        <v>-3.0283500003861263E-2</v>
      </c>
      <c r="P66">
        <f t="shared" si="6"/>
        <v>7.918103370032922E-3</v>
      </c>
      <c r="Q66">
        <f t="shared" si="7"/>
        <v>891876.46124323434</v>
      </c>
      <c r="R66">
        <f t="shared" si="8"/>
        <v>891876.46916133771</v>
      </c>
      <c r="S66" s="2">
        <f t="shared" si="10"/>
        <v>6342.0920000000006</v>
      </c>
      <c r="U66">
        <f t="shared" si="13"/>
        <v>79544369026.197754</v>
      </c>
      <c r="V66">
        <v>0.1</v>
      </c>
      <c r="Z66" s="120"/>
    </row>
    <row r="67" spans="1:26" ht="12.95" customHeight="1" x14ac:dyDescent="0.2">
      <c r="A67" s="89" t="s">
        <v>178</v>
      </c>
      <c r="C67" s="242">
        <v>21613.861000000001</v>
      </c>
      <c r="D67" s="243" t="s">
        <v>230</v>
      </c>
      <c r="E67">
        <f t="shared" si="3"/>
        <v>-41646.061293298364</v>
      </c>
      <c r="F67">
        <f t="shared" si="4"/>
        <v>-41646</v>
      </c>
      <c r="G67">
        <f t="shared" si="12"/>
        <v>-2.6378000002296176E-2</v>
      </c>
      <c r="I67">
        <f t="shared" si="14"/>
        <v>-2.6378000002296176E-2</v>
      </c>
      <c r="P67">
        <f t="shared" si="6"/>
        <v>-3.3799499412642292E-2</v>
      </c>
      <c r="Q67">
        <f t="shared" si="7"/>
        <v>867194.62467689277</v>
      </c>
      <c r="R67">
        <f t="shared" si="8"/>
        <v>867194.59087739338</v>
      </c>
      <c r="S67" s="2">
        <f t="shared" si="10"/>
        <v>6595.3610000000008</v>
      </c>
      <c r="U67">
        <f t="shared" si="13"/>
        <v>75202650419.672836</v>
      </c>
      <c r="V67">
        <v>0.1</v>
      </c>
      <c r="Z67" s="120"/>
    </row>
    <row r="68" spans="1:26" ht="12.95" customHeight="1" x14ac:dyDescent="0.2">
      <c r="A68" s="89" t="s">
        <v>178</v>
      </c>
      <c r="C68" s="242">
        <v>21692.634999999998</v>
      </c>
      <c r="D68" s="243" t="s">
        <v>230</v>
      </c>
      <c r="E68">
        <f t="shared" si="3"/>
        <v>-41463.017913035008</v>
      </c>
      <c r="F68">
        <f t="shared" si="4"/>
        <v>-41463</v>
      </c>
      <c r="G68">
        <f t="shared" si="12"/>
        <v>-7.7090000049793161E-3</v>
      </c>
      <c r="I68">
        <f t="shared" si="14"/>
        <v>-7.7090000049793161E-3</v>
      </c>
      <c r="P68">
        <f t="shared" si="6"/>
        <v>1.3581132944131061E-2</v>
      </c>
      <c r="Q68">
        <f t="shared" si="7"/>
        <v>859590.15135061322</v>
      </c>
      <c r="R68">
        <f t="shared" si="8"/>
        <v>859590.1649317462</v>
      </c>
      <c r="S68" s="2">
        <f t="shared" si="10"/>
        <v>6674.1349999999984</v>
      </c>
      <c r="U68">
        <f t="shared" si="13"/>
        <v>73889526490.054794</v>
      </c>
      <c r="V68">
        <v>0.1</v>
      </c>
      <c r="Z68" s="120"/>
    </row>
    <row r="69" spans="1:26" ht="12.95" customHeight="1" x14ac:dyDescent="0.2">
      <c r="A69" s="89" t="s">
        <v>178</v>
      </c>
      <c r="C69" s="242">
        <v>22002.733</v>
      </c>
      <c r="D69" s="243" t="s">
        <v>230</v>
      </c>
      <c r="E69">
        <f t="shared" si="3"/>
        <v>-40742.458005795197</v>
      </c>
      <c r="F69">
        <f t="shared" si="4"/>
        <v>-40742.5</v>
      </c>
      <c r="G69">
        <f t="shared" si="12"/>
        <v>1.8072499995469116E-2</v>
      </c>
      <c r="I69">
        <f t="shared" si="14"/>
        <v>1.8072499995469116E-2</v>
      </c>
      <c r="P69">
        <f t="shared" si="6"/>
        <v>1.4904318391500136E-2</v>
      </c>
      <c r="Q69">
        <f t="shared" si="7"/>
        <v>829975.62065957824</v>
      </c>
      <c r="R69">
        <f t="shared" si="8"/>
        <v>829975.63556389662</v>
      </c>
      <c r="S69" s="2">
        <f t="shared" si="10"/>
        <v>6984.2330000000002</v>
      </c>
      <c r="U69">
        <f t="shared" si="13"/>
        <v>68885952563.022507</v>
      </c>
      <c r="V69">
        <v>0.1</v>
      </c>
      <c r="Z69" s="120"/>
    </row>
    <row r="70" spans="1:26" ht="12.95" customHeight="1" x14ac:dyDescent="0.2">
      <c r="A70" s="89" t="s">
        <v>178</v>
      </c>
      <c r="C70" s="242">
        <v>22042.686000000002</v>
      </c>
      <c r="D70" s="243" t="s">
        <v>230</v>
      </c>
      <c r="E70">
        <f t="shared" si="3"/>
        <v>-40649.621128504943</v>
      </c>
      <c r="F70">
        <f t="shared" si="4"/>
        <v>-40649.5</v>
      </c>
      <c r="G70">
        <f t="shared" si="12"/>
        <v>-5.2128500003163936E-2</v>
      </c>
      <c r="I70">
        <f t="shared" si="14"/>
        <v>-5.2128500003163936E-2</v>
      </c>
      <c r="P70">
        <f t="shared" si="6"/>
        <v>2.7938507739688607E-2</v>
      </c>
      <c r="Q70">
        <f t="shared" si="7"/>
        <v>826190.89274786238</v>
      </c>
      <c r="R70">
        <f t="shared" si="8"/>
        <v>826190.92068637011</v>
      </c>
      <c r="S70" s="2">
        <f t="shared" si="10"/>
        <v>7024.1860000000015</v>
      </c>
      <c r="U70">
        <f t="shared" si="13"/>
        <v>68259152356.07814</v>
      </c>
      <c r="V70">
        <v>0.1</v>
      </c>
      <c r="Z70" s="120"/>
    </row>
    <row r="71" spans="1:26" ht="12.95" customHeight="1" x14ac:dyDescent="0.2">
      <c r="A71" s="89" t="s">
        <v>178</v>
      </c>
      <c r="C71" s="242">
        <v>22092.600999999999</v>
      </c>
      <c r="D71" s="243" t="s">
        <v>230</v>
      </c>
      <c r="E71">
        <f t="shared" si="3"/>
        <v>-40533.636027763008</v>
      </c>
      <c r="F71">
        <f t="shared" si="4"/>
        <v>-40533.5</v>
      </c>
      <c r="G71">
        <f t="shared" si="12"/>
        <v>-5.8540500005619833E-2</v>
      </c>
      <c r="I71">
        <f t="shared" si="14"/>
        <v>-5.8540500005619833E-2</v>
      </c>
      <c r="P71">
        <f t="shared" si="6"/>
        <v>4.4419028143309947E-2</v>
      </c>
      <c r="Q71">
        <f t="shared" si="7"/>
        <v>821482.27885798027</v>
      </c>
      <c r="R71">
        <f t="shared" si="8"/>
        <v>821482.32327700837</v>
      </c>
      <c r="S71" s="2">
        <f t="shared" si="10"/>
        <v>7074.1009999999987</v>
      </c>
      <c r="U71">
        <f t="shared" si="13"/>
        <v>67483330363.65667</v>
      </c>
      <c r="V71">
        <v>0.1</v>
      </c>
      <c r="Z71" s="120"/>
    </row>
    <row r="72" spans="1:26" ht="12.95" customHeight="1" x14ac:dyDescent="0.2">
      <c r="A72" s="89" t="s">
        <v>178</v>
      </c>
      <c r="C72" s="242">
        <v>22355.828000000001</v>
      </c>
      <c r="D72" s="243" t="s">
        <v>230</v>
      </c>
      <c r="E72">
        <f t="shared" si="3"/>
        <v>-39921.988023896447</v>
      </c>
      <c r="F72">
        <f t="shared" si="4"/>
        <v>-39922</v>
      </c>
      <c r="G72">
        <f t="shared" si="12"/>
        <v>5.1539999985834584E-3</v>
      </c>
      <c r="I72">
        <f t="shared" si="14"/>
        <v>5.1539999985834584E-3</v>
      </c>
      <c r="P72">
        <f t="shared" si="6"/>
        <v>-2.4373116783948778E-3</v>
      </c>
      <c r="Q72">
        <f t="shared" si="7"/>
        <v>796883.01031347236</v>
      </c>
      <c r="R72">
        <f t="shared" si="8"/>
        <v>796883.00787616067</v>
      </c>
      <c r="S72" s="2">
        <f t="shared" si="10"/>
        <v>7337.3280000000013</v>
      </c>
      <c r="U72">
        <f t="shared" si="13"/>
        <v>63502252002.748711</v>
      </c>
      <c r="V72">
        <v>0.1</v>
      </c>
      <c r="Z72" s="120"/>
    </row>
    <row r="73" spans="1:26" ht="12.95" customHeight="1" x14ac:dyDescent="0.2">
      <c r="A73" s="89" t="s">
        <v>178</v>
      </c>
      <c r="C73" s="242">
        <v>22366.741000000002</v>
      </c>
      <c r="D73" s="243" t="s">
        <v>230</v>
      </c>
      <c r="E73">
        <f t="shared" si="3"/>
        <v>-39896.630007180087</v>
      </c>
      <c r="F73">
        <f t="shared" si="4"/>
        <v>-39896.5</v>
      </c>
      <c r="G73">
        <f t="shared" si="12"/>
        <v>-5.5949500001588603E-2</v>
      </c>
      <c r="I73">
        <f t="shared" si="14"/>
        <v>-5.5949500001588603E-2</v>
      </c>
      <c r="P73">
        <f t="shared" si="6"/>
        <v>-4.6136886657846439E-2</v>
      </c>
      <c r="Q73">
        <f t="shared" si="7"/>
        <v>795865.32446267933</v>
      </c>
      <c r="R73">
        <f t="shared" si="8"/>
        <v>795865.27832579263</v>
      </c>
      <c r="S73" s="2">
        <f t="shared" si="10"/>
        <v>7348.2410000000018</v>
      </c>
      <c r="U73">
        <f t="shared" si="13"/>
        <v>63340163030.11232</v>
      </c>
      <c r="V73">
        <v>0.1</v>
      </c>
      <c r="Z73" s="120"/>
    </row>
    <row r="74" spans="1:26" ht="12.95" customHeight="1" x14ac:dyDescent="0.2">
      <c r="A74" s="89" t="s">
        <v>178</v>
      </c>
      <c r="C74" s="242">
        <v>22391.725999999999</v>
      </c>
      <c r="D74" s="243" t="s">
        <v>230</v>
      </c>
      <c r="E74">
        <f t="shared" si="3"/>
        <v>-39838.573556372976</v>
      </c>
      <c r="F74">
        <f t="shared" si="4"/>
        <v>-39838.5</v>
      </c>
      <c r="G74">
        <f t="shared" si="12"/>
        <v>-3.1655500006309012E-2</v>
      </c>
      <c r="I74">
        <f t="shared" si="14"/>
        <v>-3.1655500006309012E-2</v>
      </c>
      <c r="P74">
        <f t="shared" si="6"/>
        <v>2.1643848121952924E-2</v>
      </c>
      <c r="Q74">
        <f t="shared" si="7"/>
        <v>793553.00951773825</v>
      </c>
      <c r="R74">
        <f t="shared" si="8"/>
        <v>793553.0311615864</v>
      </c>
      <c r="S74" s="2">
        <f t="shared" si="10"/>
        <v>7373.2259999999987</v>
      </c>
      <c r="U74">
        <f t="shared" si="13"/>
        <v>62972646350.637878</v>
      </c>
      <c r="V74">
        <v>0.1</v>
      </c>
      <c r="Z74" s="120"/>
    </row>
    <row r="75" spans="1:26" ht="12.95" customHeight="1" x14ac:dyDescent="0.2">
      <c r="A75" s="89" t="s">
        <v>178</v>
      </c>
      <c r="C75" s="242">
        <v>22405.698</v>
      </c>
      <c r="D75" s="243" t="s">
        <v>230</v>
      </c>
      <c r="E75">
        <f t="shared" si="3"/>
        <v>-39806.107487504567</v>
      </c>
      <c r="F75">
        <f t="shared" si="4"/>
        <v>-39806</v>
      </c>
      <c r="G75">
        <f t="shared" si="12"/>
        <v>-4.6258000002126209E-2</v>
      </c>
      <c r="I75">
        <f t="shared" si="14"/>
        <v>-4.6258000002126209E-2</v>
      </c>
      <c r="P75">
        <f t="shared" si="6"/>
        <v>-4.9887328030136499E-2</v>
      </c>
      <c r="Q75">
        <f t="shared" si="7"/>
        <v>792258.78642359027</v>
      </c>
      <c r="R75">
        <f t="shared" si="8"/>
        <v>792258.73653626221</v>
      </c>
      <c r="S75" s="2">
        <f t="shared" si="10"/>
        <v>7387.1980000000003</v>
      </c>
      <c r="U75">
        <f t="shared" si="13"/>
        <v>62767397891.464592</v>
      </c>
      <c r="V75">
        <v>0.1</v>
      </c>
      <c r="Z75" s="120"/>
    </row>
    <row r="76" spans="1:26" ht="12.95" customHeight="1" x14ac:dyDescent="0.2">
      <c r="A76" s="89" t="s">
        <v>178</v>
      </c>
      <c r="C76" s="242">
        <v>22673.863000000001</v>
      </c>
      <c r="D76" s="243" t="s">
        <v>230</v>
      </c>
      <c r="E76">
        <f t="shared" si="3"/>
        <v>-39182.985288957781</v>
      </c>
      <c r="F76">
        <f t="shared" si="4"/>
        <v>-39183</v>
      </c>
      <c r="G76">
        <f t="shared" si="12"/>
        <v>6.3309999968623742E-3</v>
      </c>
      <c r="I76">
        <f t="shared" si="14"/>
        <v>6.3309999968623742E-3</v>
      </c>
      <c r="P76">
        <f t="shared" si="6"/>
        <v>4.8841091908883978E-2</v>
      </c>
      <c r="Q76">
        <f t="shared" si="7"/>
        <v>767653.71351499925</v>
      </c>
      <c r="R76">
        <f t="shared" si="8"/>
        <v>767653.76235609117</v>
      </c>
      <c r="S76" s="2">
        <f t="shared" si="10"/>
        <v>7655.3630000000012</v>
      </c>
      <c r="U76">
        <f t="shared" si="13"/>
        <v>58929228913.943024</v>
      </c>
      <c r="V76">
        <v>0.1</v>
      </c>
      <c r="Z76" s="120"/>
    </row>
    <row r="77" spans="1:26" ht="12.95" customHeight="1" x14ac:dyDescent="0.2">
      <c r="A77" s="89" t="s">
        <v>178</v>
      </c>
      <c r="C77" s="242">
        <v>22696.832999999999</v>
      </c>
      <c r="D77" s="243" t="s">
        <v>230</v>
      </c>
      <c r="E77">
        <f t="shared" si="3"/>
        <v>-39129.610997381256</v>
      </c>
      <c r="F77">
        <f t="shared" si="4"/>
        <v>-39129.5</v>
      </c>
      <c r="G77">
        <f t="shared" si="12"/>
        <v>-4.7768500004167436E-2</v>
      </c>
      <c r="I77">
        <f t="shared" si="14"/>
        <v>-4.7768500004167436E-2</v>
      </c>
      <c r="P77">
        <f t="shared" si="6"/>
        <v>-1.3129278456772349E-2</v>
      </c>
      <c r="Q77">
        <f t="shared" si="7"/>
        <v>765558.85419078637</v>
      </c>
      <c r="R77">
        <f t="shared" si="8"/>
        <v>765558.84106150793</v>
      </c>
      <c r="S77" s="2">
        <f t="shared" si="10"/>
        <v>7678.3329999999987</v>
      </c>
      <c r="U77">
        <f t="shared" si="13"/>
        <v>58608041226.663651</v>
      </c>
      <c r="V77">
        <v>0.1</v>
      </c>
      <c r="Z77" s="120"/>
    </row>
    <row r="78" spans="1:26" ht="12.95" customHeight="1" x14ac:dyDescent="0.2">
      <c r="A78" s="89" t="s">
        <v>178</v>
      </c>
      <c r="C78" s="242">
        <v>22705.877</v>
      </c>
      <c r="D78" s="243" t="s">
        <v>230</v>
      </c>
      <c r="E78">
        <f t="shared" si="3"/>
        <v>-39108.595886670839</v>
      </c>
      <c r="F78">
        <f t="shared" si="4"/>
        <v>-39108.5</v>
      </c>
      <c r="G78">
        <f t="shared" si="12"/>
        <v>-4.1265500003646594E-2</v>
      </c>
      <c r="I78">
        <f t="shared" si="14"/>
        <v>-4.1265500003646594E-2</v>
      </c>
      <c r="P78">
        <f t="shared" si="6"/>
        <v>-1.7921657663302643E-2</v>
      </c>
      <c r="Q78">
        <f t="shared" si="7"/>
        <v>764737.35521072149</v>
      </c>
      <c r="R78">
        <f t="shared" si="8"/>
        <v>764737.33728906384</v>
      </c>
      <c r="S78" s="2">
        <f t="shared" si="10"/>
        <v>7687.3770000000004</v>
      </c>
      <c r="U78">
        <f t="shared" si="13"/>
        <v>58482325815.850639</v>
      </c>
      <c r="V78">
        <v>0.1</v>
      </c>
      <c r="Z78" s="120"/>
    </row>
    <row r="79" spans="1:26" ht="12.95" customHeight="1" x14ac:dyDescent="0.2">
      <c r="A79" s="89" t="s">
        <v>178</v>
      </c>
      <c r="C79" s="242">
        <v>22738.806</v>
      </c>
      <c r="D79" s="243" t="s">
        <v>230</v>
      </c>
      <c r="E79">
        <f t="shared" si="3"/>
        <v>-39032.080342599293</v>
      </c>
      <c r="F79">
        <f t="shared" si="4"/>
        <v>-39032</v>
      </c>
      <c r="G79">
        <f t="shared" si="12"/>
        <v>-3.4576000001834473E-2</v>
      </c>
      <c r="I79">
        <f t="shared" si="14"/>
        <v>-3.4576000001834473E-2</v>
      </c>
      <c r="P79">
        <f t="shared" si="6"/>
        <v>8.1380226880176949E-3</v>
      </c>
      <c r="Q79">
        <f t="shared" si="7"/>
        <v>761748.48115834233</v>
      </c>
      <c r="R79">
        <f t="shared" si="8"/>
        <v>761748.48929636506</v>
      </c>
      <c r="S79" s="2">
        <f t="shared" si="10"/>
        <v>7720.3060000000005</v>
      </c>
      <c r="U79">
        <f t="shared" si="13"/>
        <v>58026081362.172707</v>
      </c>
      <c r="V79">
        <v>0.1</v>
      </c>
      <c r="Z79" s="120"/>
    </row>
    <row r="80" spans="1:26" ht="12.95" customHeight="1" x14ac:dyDescent="0.2">
      <c r="A80" s="89" t="s">
        <v>178</v>
      </c>
      <c r="C80" s="242">
        <v>22767.684000000001</v>
      </c>
      <c r="D80" s="243" t="s">
        <v>230</v>
      </c>
      <c r="E80">
        <f t="shared" si="3"/>
        <v>-38964.977913685623</v>
      </c>
      <c r="F80">
        <f t="shared" si="4"/>
        <v>-38965</v>
      </c>
      <c r="G80">
        <f t="shared" si="12"/>
        <v>9.5049999981711153E-3</v>
      </c>
      <c r="I80">
        <f t="shared" si="14"/>
        <v>9.5049999981711153E-3</v>
      </c>
      <c r="P80">
        <f t="shared" si="6"/>
        <v>-4.3519439110864873E-2</v>
      </c>
      <c r="Q80">
        <f t="shared" si="7"/>
        <v>759135.58172194497</v>
      </c>
      <c r="R80">
        <f t="shared" si="8"/>
        <v>759135.53820250591</v>
      </c>
      <c r="S80" s="2">
        <f t="shared" si="10"/>
        <v>7749.1840000000011</v>
      </c>
      <c r="U80">
        <f t="shared" si="13"/>
        <v>57628675093.084198</v>
      </c>
      <c r="V80">
        <v>0.1</v>
      </c>
      <c r="Z80" s="120"/>
    </row>
    <row r="81" spans="1:26" ht="12.95" customHeight="1" x14ac:dyDescent="0.2">
      <c r="A81" s="89" t="s">
        <v>178</v>
      </c>
      <c r="C81" s="242">
        <v>22837.582999999999</v>
      </c>
      <c r="D81" s="243" t="s">
        <v>230</v>
      </c>
      <c r="E81">
        <f t="shared" si="3"/>
        <v>-38802.55694690688</v>
      </c>
      <c r="F81">
        <f t="shared" si="4"/>
        <v>-38802.5</v>
      </c>
      <c r="G81">
        <f t="shared" si="12"/>
        <v>-2.4507500005711336E-2</v>
      </c>
      <c r="I81">
        <f t="shared" si="14"/>
        <v>-2.4507500005711336E-2</v>
      </c>
      <c r="P81">
        <f t="shared" si="6"/>
        <v>4.9165821012781837E-2</v>
      </c>
      <c r="Q81">
        <f t="shared" si="7"/>
        <v>752816.97250120493</v>
      </c>
      <c r="R81">
        <f t="shared" si="8"/>
        <v>752817.02166702598</v>
      </c>
      <c r="S81" s="2">
        <f t="shared" si="10"/>
        <v>7819.0829999999987</v>
      </c>
      <c r="U81">
        <f t="shared" si="13"/>
        <v>56673350501.093842</v>
      </c>
      <c r="V81">
        <v>0.1</v>
      </c>
      <c r="Z81" s="120"/>
    </row>
    <row r="82" spans="1:26" ht="12.95" customHeight="1" x14ac:dyDescent="0.2">
      <c r="A82" s="89" t="s">
        <v>178</v>
      </c>
      <c r="C82" s="242">
        <v>23394.894</v>
      </c>
      <c r="D82" s="243" t="s">
        <v>230</v>
      </c>
      <c r="E82">
        <f t="shared" si="3"/>
        <v>-37507.560002509555</v>
      </c>
      <c r="F82">
        <f t="shared" si="4"/>
        <v>-37507.5</v>
      </c>
      <c r="G82">
        <f t="shared" si="12"/>
        <v>-2.5822500003414461E-2</v>
      </c>
      <c r="I82">
        <f t="shared" si="14"/>
        <v>-2.5822500003414461E-2</v>
      </c>
      <c r="P82">
        <f t="shared" si="6"/>
        <v>4.8510857524780876E-2</v>
      </c>
      <c r="Q82">
        <f t="shared" si="7"/>
        <v>703406.2487305383</v>
      </c>
      <c r="R82">
        <f t="shared" si="8"/>
        <v>703406.29724139581</v>
      </c>
      <c r="S82" s="2">
        <f t="shared" si="10"/>
        <v>8376.3940000000002</v>
      </c>
      <c r="U82">
        <f t="shared" si="13"/>
        <v>49478045532.626984</v>
      </c>
      <c r="V82">
        <v>0.1</v>
      </c>
      <c r="Z82" s="120"/>
    </row>
    <row r="83" spans="1:26" ht="12.95" customHeight="1" x14ac:dyDescent="0.2">
      <c r="A83" s="89" t="s">
        <v>178</v>
      </c>
      <c r="C83" s="242">
        <v>23528.545999999998</v>
      </c>
      <c r="D83" s="243" t="s">
        <v>230</v>
      </c>
      <c r="E83">
        <f t="shared" si="3"/>
        <v>-37196.999235518429</v>
      </c>
      <c r="F83">
        <f t="shared" si="4"/>
        <v>-37197</v>
      </c>
      <c r="G83">
        <f t="shared" si="12"/>
        <v>3.2899999496294186E-4</v>
      </c>
      <c r="I83">
        <f t="shared" si="14"/>
        <v>3.2899999496294186E-4</v>
      </c>
      <c r="P83">
        <f t="shared" si="6"/>
        <v>4.2674162424909609E-2</v>
      </c>
      <c r="Q83">
        <f t="shared" si="7"/>
        <v>691808.3754002935</v>
      </c>
      <c r="R83">
        <f t="shared" si="8"/>
        <v>691808.41807445593</v>
      </c>
      <c r="S83" s="2">
        <f t="shared" si="10"/>
        <v>8510.0459999999985</v>
      </c>
      <c r="U83">
        <f t="shared" si="13"/>
        <v>47859888686.347137</v>
      </c>
      <c r="V83">
        <v>0.1</v>
      </c>
      <c r="Z83" s="120"/>
    </row>
    <row r="84" spans="1:26" ht="12.95" customHeight="1" x14ac:dyDescent="0.2">
      <c r="A84" s="89" t="s">
        <v>178</v>
      </c>
      <c r="C84" s="242">
        <v>23788.830999999998</v>
      </c>
      <c r="D84" s="243" t="s">
        <v>230</v>
      </c>
      <c r="E84">
        <f t="shared" si="3"/>
        <v>-36592.187416493762</v>
      </c>
      <c r="F84">
        <f t="shared" si="4"/>
        <v>-36592</v>
      </c>
      <c r="G84">
        <f t="shared" si="12"/>
        <v>-8.0656000005546957E-2</v>
      </c>
      <c r="I84">
        <f t="shared" si="14"/>
        <v>-8.0656000005546957E-2</v>
      </c>
      <c r="P84">
        <f t="shared" si="6"/>
        <v>5.4897842551584457E-3</v>
      </c>
      <c r="Q84">
        <f t="shared" si="7"/>
        <v>669487.20347461512</v>
      </c>
      <c r="R84">
        <f t="shared" si="8"/>
        <v>669487.20896439941</v>
      </c>
      <c r="S84" s="2">
        <f t="shared" si="10"/>
        <v>8770.3309999999983</v>
      </c>
      <c r="U84">
        <f t="shared" si="13"/>
        <v>44821323096.326874</v>
      </c>
      <c r="V84">
        <v>0.1</v>
      </c>
      <c r="Z84" s="120"/>
    </row>
    <row r="85" spans="1:26" ht="12.95" customHeight="1" x14ac:dyDescent="0.2">
      <c r="A85" s="89" t="s">
        <v>178</v>
      </c>
      <c r="C85" s="242">
        <v>24236.633999999998</v>
      </c>
      <c r="D85" s="243" t="s">
        <v>230</v>
      </c>
      <c r="E85">
        <f t="shared" ref="E85:E148" si="15">+(C85-C$7)/C$8</f>
        <v>-35551.648979800506</v>
      </c>
      <c r="F85">
        <f t="shared" ref="F85:F148" si="16">ROUND(2*E85,0)/2</f>
        <v>-35551.5</v>
      </c>
      <c r="G85">
        <f t="shared" ref="G85:G92" si="17">+C85-(C$7+F85*C$8)</f>
        <v>-6.4114500004507136E-2</v>
      </c>
      <c r="I85">
        <f t="shared" si="14"/>
        <v>-6.4114500004507136E-2</v>
      </c>
      <c r="P85">
        <f t="shared" ref="P85:P148" si="18">H$5*SIN(H$6*F85+H$7)</f>
        <v>-1.9505956486464783E-2</v>
      </c>
      <c r="Q85">
        <f t="shared" ref="Q85:Q148" si="19">+H$2+H$3*$F85+H$4*$F85^2</f>
        <v>631954.54858735355</v>
      </c>
      <c r="R85">
        <f t="shared" ref="R85:R148" si="20">P85+Q85</f>
        <v>631954.52908139711</v>
      </c>
      <c r="S85" s="2">
        <f t="shared" si="10"/>
        <v>9218.1339999999982</v>
      </c>
      <c r="U85">
        <f t="shared" ref="U85:U93" si="21">+(R85-G85)^2*V85</f>
        <v>39936660786.139175</v>
      </c>
      <c r="V85">
        <v>0.1</v>
      </c>
      <c r="Z85" s="120"/>
    </row>
    <row r="86" spans="1:26" ht="12.95" customHeight="1" x14ac:dyDescent="0.2">
      <c r="A86" s="89" t="s">
        <v>178</v>
      </c>
      <c r="C86" s="242">
        <v>24241.644</v>
      </c>
      <c r="D86" s="243" t="s">
        <v>230</v>
      </c>
      <c r="E86">
        <f t="shared" si="15"/>
        <v>-35540.007482160167</v>
      </c>
      <c r="F86">
        <f t="shared" si="16"/>
        <v>-35540</v>
      </c>
      <c r="G86">
        <f t="shared" si="17"/>
        <v>-3.2200000059674494E-3</v>
      </c>
      <c r="I86">
        <f t="shared" si="14"/>
        <v>-3.2200000059674494E-3</v>
      </c>
      <c r="P86">
        <f t="shared" si="18"/>
        <v>-3.8865782608192123E-2</v>
      </c>
      <c r="Q86">
        <f t="shared" si="19"/>
        <v>631545.77247327042</v>
      </c>
      <c r="R86">
        <f t="shared" si="20"/>
        <v>631545.73360748787</v>
      </c>
      <c r="S86" s="2">
        <f t="shared" si="10"/>
        <v>9223.1440000000002</v>
      </c>
      <c r="U86">
        <f t="shared" si="21"/>
        <v>39885001770.497452</v>
      </c>
      <c r="V86">
        <v>0.1</v>
      </c>
      <c r="Z86" s="120"/>
    </row>
    <row r="87" spans="1:26" ht="12.95" customHeight="1" x14ac:dyDescent="0.2">
      <c r="A87" s="89" t="s">
        <v>178</v>
      </c>
      <c r="C87" s="242">
        <v>24483.932000000001</v>
      </c>
      <c r="D87" s="243" t="s">
        <v>230</v>
      </c>
      <c r="E87">
        <f t="shared" si="15"/>
        <v>-34977.014432203971</v>
      </c>
      <c r="F87">
        <f t="shared" si="16"/>
        <v>-34977</v>
      </c>
      <c r="G87">
        <f t="shared" si="17"/>
        <v>-6.211000003531808E-3</v>
      </c>
      <c r="I87">
        <f t="shared" si="14"/>
        <v>-6.211000003531808E-3</v>
      </c>
      <c r="P87">
        <f t="shared" si="18"/>
        <v>3.9682275217837293E-2</v>
      </c>
      <c r="Q87">
        <f t="shared" si="19"/>
        <v>611695.23750772199</v>
      </c>
      <c r="R87">
        <f t="shared" si="20"/>
        <v>611695.27718999726</v>
      </c>
      <c r="S87" s="2">
        <f t="shared" ref="S87:S150" si="22">+C87-15018.5</f>
        <v>9465.4320000000007</v>
      </c>
      <c r="U87">
        <f t="shared" si="21"/>
        <v>37417111973.50264</v>
      </c>
      <c r="V87">
        <v>0.1</v>
      </c>
      <c r="Z87" s="120"/>
    </row>
    <row r="88" spans="1:26" ht="12.95" customHeight="1" x14ac:dyDescent="0.2">
      <c r="A88" s="89" t="s">
        <v>178</v>
      </c>
      <c r="C88" s="242">
        <v>24513.852999999999</v>
      </c>
      <c r="D88" s="243" t="s">
        <v>230</v>
      </c>
      <c r="E88">
        <f t="shared" si="15"/>
        <v>-34907.48843402107</v>
      </c>
      <c r="F88">
        <f t="shared" si="16"/>
        <v>-34907.5</v>
      </c>
      <c r="G88">
        <f t="shared" si="17"/>
        <v>4.9774999970395584E-3</v>
      </c>
      <c r="I88">
        <f t="shared" si="14"/>
        <v>4.9774999970395584E-3</v>
      </c>
      <c r="P88">
        <f t="shared" si="18"/>
        <v>1.7289087317685508E-2</v>
      </c>
      <c r="Q88">
        <f t="shared" si="19"/>
        <v>609266.75119869772</v>
      </c>
      <c r="R88">
        <f t="shared" si="20"/>
        <v>609266.76848778501</v>
      </c>
      <c r="S88" s="2">
        <f t="shared" si="22"/>
        <v>9495.3529999999992</v>
      </c>
      <c r="U88">
        <f t="shared" si="21"/>
        <v>37120598911.829765</v>
      </c>
      <c r="V88">
        <v>0.1</v>
      </c>
      <c r="Z88" s="120"/>
    </row>
    <row r="89" spans="1:26" ht="12.95" customHeight="1" x14ac:dyDescent="0.2">
      <c r="A89" s="89" t="s">
        <v>178</v>
      </c>
      <c r="C89" s="242">
        <v>24538.781999999999</v>
      </c>
      <c r="D89" s="243" t="s">
        <v>230</v>
      </c>
      <c r="E89">
        <f t="shared" si="15"/>
        <v>-34849.562107738471</v>
      </c>
      <c r="F89">
        <f t="shared" si="16"/>
        <v>-34849.5</v>
      </c>
      <c r="G89">
        <f t="shared" si="17"/>
        <v>-2.6728500004537636E-2</v>
      </c>
      <c r="I89">
        <f t="shared" si="14"/>
        <v>-2.6728500004537636E-2</v>
      </c>
      <c r="P89">
        <f t="shared" si="18"/>
        <v>-4.4110003011349382E-2</v>
      </c>
      <c r="Q89">
        <f t="shared" si="19"/>
        <v>607243.7982537566</v>
      </c>
      <c r="R89">
        <f t="shared" si="20"/>
        <v>607243.75414375355</v>
      </c>
      <c r="S89" s="2">
        <f t="shared" si="22"/>
        <v>9520.2819999999992</v>
      </c>
      <c r="U89">
        <f t="shared" si="21"/>
        <v>36874500940.802956</v>
      </c>
      <c r="V89">
        <v>0.1</v>
      </c>
      <c r="Z89" s="120"/>
    </row>
    <row r="90" spans="1:26" ht="12.95" customHeight="1" x14ac:dyDescent="0.2">
      <c r="A90" s="89" t="s">
        <v>178</v>
      </c>
      <c r="C90" s="242">
        <v>24554.712</v>
      </c>
      <c r="D90" s="243" t="s">
        <v>230</v>
      </c>
      <c r="E90">
        <f t="shared" si="15"/>
        <v>-34812.546327816221</v>
      </c>
      <c r="F90">
        <f t="shared" si="16"/>
        <v>-34812.5</v>
      </c>
      <c r="G90">
        <f t="shared" si="17"/>
        <v>-1.9937500004743924E-2</v>
      </c>
      <c r="I90">
        <f t="shared" si="14"/>
        <v>-1.9937500004743924E-2</v>
      </c>
      <c r="P90">
        <f t="shared" si="18"/>
        <v>4.9536465347003393E-2</v>
      </c>
      <c r="Q90">
        <f t="shared" si="19"/>
        <v>605955.05128888041</v>
      </c>
      <c r="R90">
        <f t="shared" si="20"/>
        <v>605955.10082534573</v>
      </c>
      <c r="S90" s="2">
        <f t="shared" si="22"/>
        <v>9536.2119999999995</v>
      </c>
      <c r="U90">
        <f t="shared" si="21"/>
        <v>36718160837.871498</v>
      </c>
      <c r="V90">
        <v>0.1</v>
      </c>
      <c r="Z90" s="120"/>
    </row>
    <row r="91" spans="1:26" ht="12.95" customHeight="1" x14ac:dyDescent="0.2">
      <c r="A91" s="89" t="s">
        <v>178</v>
      </c>
      <c r="C91" s="242">
        <v>24616.542000000001</v>
      </c>
      <c r="D91" s="243" t="s">
        <v>230</v>
      </c>
      <c r="E91">
        <f t="shared" si="15"/>
        <v>-34668.874910829851</v>
      </c>
      <c r="F91">
        <f t="shared" si="16"/>
        <v>-34669</v>
      </c>
      <c r="G91">
        <f t="shared" si="17"/>
        <v>5.3832999998121522E-2</v>
      </c>
      <c r="I91">
        <f t="shared" si="14"/>
        <v>5.3832999998121522E-2</v>
      </c>
      <c r="P91">
        <f t="shared" si="18"/>
        <v>3.3903064969980516E-2</v>
      </c>
      <c r="Q91">
        <f t="shared" si="19"/>
        <v>600969.75380010391</v>
      </c>
      <c r="R91">
        <f t="shared" si="20"/>
        <v>600969.78770316893</v>
      </c>
      <c r="S91" s="2">
        <f t="shared" si="22"/>
        <v>9598.0420000000013</v>
      </c>
      <c r="U91">
        <f t="shared" si="21"/>
        <v>36116462102.798164</v>
      </c>
      <c r="V91">
        <v>0.1</v>
      </c>
      <c r="Z91" s="120"/>
    </row>
    <row r="92" spans="1:26" ht="12.95" customHeight="1" x14ac:dyDescent="0.2">
      <c r="A92" s="89" t="s">
        <v>178</v>
      </c>
      <c r="C92" s="242">
        <v>24616.581999999999</v>
      </c>
      <c r="D92" s="243" t="s">
        <v>230</v>
      </c>
      <c r="E92">
        <f t="shared" si="15"/>
        <v>-34668.781964740912</v>
      </c>
      <c r="F92">
        <f t="shared" si="16"/>
        <v>-34669</v>
      </c>
      <c r="G92">
        <f t="shared" si="17"/>
        <v>9.3832999995356658E-2</v>
      </c>
      <c r="I92">
        <f t="shared" si="14"/>
        <v>9.3832999995356658E-2</v>
      </c>
      <c r="P92">
        <f t="shared" si="18"/>
        <v>3.3903064969980516E-2</v>
      </c>
      <c r="Q92">
        <f t="shared" si="19"/>
        <v>600969.75380010391</v>
      </c>
      <c r="R92">
        <f t="shared" si="20"/>
        <v>600969.78770316893</v>
      </c>
      <c r="S92" s="2">
        <f t="shared" si="22"/>
        <v>9598.0819999999985</v>
      </c>
      <c r="U92">
        <f t="shared" si="21"/>
        <v>36116457295.040451</v>
      </c>
      <c r="V92">
        <v>0.1</v>
      </c>
      <c r="Z92" s="120"/>
    </row>
    <row r="93" spans="1:26" ht="12.95" customHeight="1" x14ac:dyDescent="0.2">
      <c r="A93" s="248" t="s">
        <v>234</v>
      </c>
      <c r="C93" s="128">
        <v>24616.626</v>
      </c>
      <c r="D93" s="243"/>
      <c r="E93">
        <f t="shared" si="15"/>
        <v>-34668.679724043068</v>
      </c>
      <c r="F93">
        <f t="shared" si="16"/>
        <v>-34668.5</v>
      </c>
      <c r="P93">
        <f t="shared" si="18"/>
        <v>-7.7129905877481491E-3</v>
      </c>
      <c r="Q93">
        <f t="shared" si="19"/>
        <v>600952.41942557856</v>
      </c>
      <c r="R93">
        <f t="shared" si="20"/>
        <v>600952.41171258793</v>
      </c>
      <c r="S93" s="2">
        <f t="shared" si="22"/>
        <v>9598.1260000000002</v>
      </c>
      <c r="T93" s="89">
        <f>+C93-(C$7+F93*C$8)</f>
        <v>-7.734550000532181E-2</v>
      </c>
      <c r="U93">
        <f t="shared" si="21"/>
        <v>0</v>
      </c>
      <c r="Z93" s="120"/>
    </row>
    <row r="94" spans="1:26" ht="12.95" customHeight="1" x14ac:dyDescent="0.2">
      <c r="A94" s="248" t="s">
        <v>234</v>
      </c>
      <c r="C94" s="128">
        <v>24618.631000000001</v>
      </c>
      <c r="D94" s="243"/>
      <c r="E94">
        <f t="shared" si="15"/>
        <v>-34664.020801334715</v>
      </c>
      <c r="F94">
        <f t="shared" si="16"/>
        <v>-34664</v>
      </c>
      <c r="P94">
        <f t="shared" si="18"/>
        <v>-4.6035573175481945E-2</v>
      </c>
      <c r="Q94">
        <f t="shared" si="19"/>
        <v>600796.42130485026</v>
      </c>
      <c r="R94">
        <f t="shared" si="20"/>
        <v>600796.37526927714</v>
      </c>
      <c r="S94" s="2">
        <f t="shared" si="22"/>
        <v>9600.1310000000012</v>
      </c>
      <c r="T94" s="255">
        <f>+C94-(C$7+F94*C$8)</f>
        <v>-8.9520000037737191E-3</v>
      </c>
      <c r="Z94" s="120"/>
    </row>
    <row r="95" spans="1:26" ht="12.95" customHeight="1" x14ac:dyDescent="0.2">
      <c r="A95" s="89" t="s">
        <v>178</v>
      </c>
      <c r="C95" s="242">
        <v>24876.89</v>
      </c>
      <c r="D95" s="243" t="s">
        <v>230</v>
      </c>
      <c r="E95">
        <f t="shared" si="15"/>
        <v>-34063.916701715098</v>
      </c>
      <c r="F95">
        <f t="shared" si="16"/>
        <v>-34064</v>
      </c>
      <c r="G95">
        <f>+C95-(C$7+F95*C$8)</f>
        <v>3.5847999995894497E-2</v>
      </c>
      <c r="I95">
        <f>+G95</f>
        <v>3.5847999995894497E-2</v>
      </c>
      <c r="P95">
        <f t="shared" si="18"/>
        <v>-4.7662582327359308E-2</v>
      </c>
      <c r="Q95">
        <f t="shared" si="19"/>
        <v>580178.0218744257</v>
      </c>
      <c r="R95">
        <f t="shared" si="20"/>
        <v>580177.97421184334</v>
      </c>
      <c r="S95" s="2">
        <f t="shared" si="22"/>
        <v>9858.39</v>
      </c>
      <c r="U95">
        <f t="shared" ref="U95:U158" si="23">+(R95-G95)^2*V95</f>
        <v>33660644016.411964</v>
      </c>
      <c r="V95">
        <v>0.1</v>
      </c>
      <c r="Z95" s="120"/>
    </row>
    <row r="96" spans="1:26" ht="12.95" customHeight="1" x14ac:dyDescent="0.2">
      <c r="A96" s="89" t="s">
        <v>178</v>
      </c>
      <c r="C96" s="242">
        <v>24948.694</v>
      </c>
      <c r="D96" s="243" t="s">
        <v>230</v>
      </c>
      <c r="E96">
        <f t="shared" si="15"/>
        <v>-33897.069177450358</v>
      </c>
      <c r="F96">
        <f t="shared" si="16"/>
        <v>-33897</v>
      </c>
      <c r="G96">
        <f>+C96-(C$7+F96*C$8)</f>
        <v>-2.9771000004984671E-2</v>
      </c>
      <c r="I96">
        <f>+G96</f>
        <v>-2.9771000004984671E-2</v>
      </c>
      <c r="P96">
        <f t="shared" si="18"/>
        <v>-1.3381158225261673E-2</v>
      </c>
      <c r="Q96">
        <f t="shared" si="19"/>
        <v>574503.27853295731</v>
      </c>
      <c r="R96">
        <f t="shared" si="20"/>
        <v>574503.26515179907</v>
      </c>
      <c r="S96" s="2">
        <f t="shared" si="22"/>
        <v>9930.1939999999995</v>
      </c>
      <c r="U96">
        <f t="shared" si="23"/>
        <v>33005403587.715271</v>
      </c>
      <c r="V96">
        <v>0.1</v>
      </c>
      <c r="Z96" s="120"/>
    </row>
    <row r="97" spans="1:26" ht="12.95" customHeight="1" x14ac:dyDescent="0.2">
      <c r="A97" s="89" t="s">
        <v>178</v>
      </c>
      <c r="C97" s="242">
        <v>25000.585999999999</v>
      </c>
      <c r="D97" s="243" t="s">
        <v>230</v>
      </c>
      <c r="E97">
        <f t="shared" si="15"/>
        <v>-33776.490216262326</v>
      </c>
      <c r="F97">
        <f t="shared" si="16"/>
        <v>-33776.5</v>
      </c>
      <c r="G97">
        <f>+C97-(C$7+F97*C$8)</f>
        <v>4.2104999956791289E-3</v>
      </c>
      <c r="I97">
        <f>+G97</f>
        <v>4.2104999956791289E-3</v>
      </c>
      <c r="P97">
        <f t="shared" si="18"/>
        <v>1.9518445899692545E-2</v>
      </c>
      <c r="Q97">
        <f t="shared" si="19"/>
        <v>570425.95027234708</v>
      </c>
      <c r="R97">
        <f t="shared" si="20"/>
        <v>570425.96979079302</v>
      </c>
      <c r="S97" s="2">
        <f t="shared" si="22"/>
        <v>9982.0859999999993</v>
      </c>
      <c r="U97">
        <f t="shared" si="23"/>
        <v>32538578220.820961</v>
      </c>
      <c r="V97">
        <v>0.1</v>
      </c>
      <c r="Z97" s="120"/>
    </row>
    <row r="98" spans="1:26" ht="12.95" customHeight="1" x14ac:dyDescent="0.2">
      <c r="A98" s="89" t="s">
        <v>178</v>
      </c>
      <c r="C98" s="242">
        <v>25261.548999999999</v>
      </c>
      <c r="D98" s="243" t="s">
        <v>230</v>
      </c>
      <c r="E98">
        <f t="shared" si="15"/>
        <v>-33170.102961030039</v>
      </c>
      <c r="F98">
        <f t="shared" si="16"/>
        <v>-33170</v>
      </c>
      <c r="G98">
        <f>+C98-(C$7+F98*C$8)</f>
        <v>-4.43100000047707E-2</v>
      </c>
      <c r="I98">
        <f>+G98</f>
        <v>-4.43100000047707E-2</v>
      </c>
      <c r="P98">
        <f t="shared" si="18"/>
        <v>-4.6099934773226527E-2</v>
      </c>
      <c r="Q98">
        <f t="shared" si="19"/>
        <v>550124.4247230927</v>
      </c>
      <c r="R98">
        <f t="shared" si="20"/>
        <v>550124.37862315797</v>
      </c>
      <c r="S98" s="2">
        <f t="shared" si="22"/>
        <v>10243.048999999999</v>
      </c>
      <c r="U98">
        <f t="shared" si="23"/>
        <v>30263688070.754013</v>
      </c>
      <c r="V98">
        <v>0.1</v>
      </c>
      <c r="Z98" s="120"/>
    </row>
    <row r="99" spans="1:26" ht="12.95" customHeight="1" x14ac:dyDescent="0.2">
      <c r="A99" s="248" t="s">
        <v>234</v>
      </c>
      <c r="C99" s="128">
        <v>25602.600999999999</v>
      </c>
      <c r="D99" s="243"/>
      <c r="E99">
        <f t="shared" si="15"/>
        <v>-32377.616722860334</v>
      </c>
      <c r="F99">
        <f t="shared" si="16"/>
        <v>-32377.5</v>
      </c>
      <c r="P99">
        <f t="shared" si="18"/>
        <v>-4.0852502609770434E-2</v>
      </c>
      <c r="Q99">
        <f t="shared" si="19"/>
        <v>524151.22860040673</v>
      </c>
      <c r="R99">
        <f t="shared" si="20"/>
        <v>524151.1877479041</v>
      </c>
      <c r="S99" s="2">
        <f t="shared" si="22"/>
        <v>10584.100999999999</v>
      </c>
      <c r="T99" s="89">
        <f>+C99-(C$7+F99*C$8)</f>
        <v>-5.0232500005222391E-2</v>
      </c>
      <c r="U99">
        <f t="shared" si="23"/>
        <v>0</v>
      </c>
      <c r="Z99" s="120"/>
    </row>
    <row r="100" spans="1:26" ht="12.95" customHeight="1" x14ac:dyDescent="0.2">
      <c r="A100" s="89" t="s">
        <v>178</v>
      </c>
      <c r="C100" s="242">
        <v>25689.651999999998</v>
      </c>
      <c r="D100" s="243" t="s">
        <v>230</v>
      </c>
      <c r="E100">
        <f t="shared" si="15"/>
        <v>-32175.340473142078</v>
      </c>
      <c r="F100">
        <f t="shared" si="16"/>
        <v>-32175.5</v>
      </c>
      <c r="G100">
        <f t="shared" ref="G100:G163" si="24">+C100-(C$7+F100*C$8)</f>
        <v>6.8653499994979938E-2</v>
      </c>
      <c r="I100">
        <f t="shared" ref="I100:I132" si="25">+G100</f>
        <v>6.8653499994979938E-2</v>
      </c>
      <c r="P100">
        <f t="shared" si="18"/>
        <v>-4.8899174293670904E-2</v>
      </c>
      <c r="Q100">
        <f t="shared" si="19"/>
        <v>517631.37579216377</v>
      </c>
      <c r="R100">
        <f t="shared" si="20"/>
        <v>517631.32689298945</v>
      </c>
      <c r="S100" s="2">
        <f t="shared" si="22"/>
        <v>10671.151999999998</v>
      </c>
      <c r="U100">
        <f t="shared" si="23"/>
        <v>26794211950.659702</v>
      </c>
      <c r="V100">
        <v>0.1</v>
      </c>
      <c r="Z100" s="120"/>
    </row>
    <row r="101" spans="1:26" ht="12.95" customHeight="1" x14ac:dyDescent="0.2">
      <c r="A101" s="89" t="s">
        <v>178</v>
      </c>
      <c r="C101" s="242">
        <v>26414.525000000001</v>
      </c>
      <c r="D101" s="243" t="s">
        <v>1402</v>
      </c>
      <c r="E101">
        <f t="shared" si="15"/>
        <v>-30490.9877148507</v>
      </c>
      <c r="F101">
        <f t="shared" si="16"/>
        <v>-30491</v>
      </c>
      <c r="G101">
        <f t="shared" si="24"/>
        <v>5.2869999999529682E-3</v>
      </c>
      <c r="I101">
        <f t="shared" si="25"/>
        <v>5.2869999999529682E-3</v>
      </c>
      <c r="P101">
        <f t="shared" si="18"/>
        <v>4.8410020632192331E-2</v>
      </c>
      <c r="Q101">
        <f t="shared" si="19"/>
        <v>464850.51776624634</v>
      </c>
      <c r="R101">
        <f t="shared" si="20"/>
        <v>464850.56617626699</v>
      </c>
      <c r="S101" s="2">
        <f t="shared" si="22"/>
        <v>11396.025000000001</v>
      </c>
      <c r="U101">
        <f t="shared" si="23"/>
        <v>21608604395.906616</v>
      </c>
      <c r="V101">
        <v>0.1</v>
      </c>
      <c r="Z101" s="120"/>
    </row>
    <row r="102" spans="1:26" ht="12.95" customHeight="1" x14ac:dyDescent="0.2">
      <c r="A102" s="89" t="s">
        <v>178</v>
      </c>
      <c r="C102" s="242">
        <v>26422.696</v>
      </c>
      <c r="D102" s="243" t="s">
        <v>230</v>
      </c>
      <c r="E102">
        <f t="shared" si="15"/>
        <v>-30472.001152531513</v>
      </c>
      <c r="F102">
        <f t="shared" si="16"/>
        <v>-30472</v>
      </c>
      <c r="G102">
        <f t="shared" si="24"/>
        <v>-4.9600000420468859E-4</v>
      </c>
      <c r="I102">
        <f t="shared" si="25"/>
        <v>-4.9600000420468859E-4</v>
      </c>
      <c r="P102">
        <f t="shared" si="18"/>
        <v>-4.97264210747701E-2</v>
      </c>
      <c r="Q102">
        <f t="shared" si="19"/>
        <v>464271.3692842829</v>
      </c>
      <c r="R102">
        <f t="shared" si="20"/>
        <v>464271.31955786183</v>
      </c>
      <c r="S102" s="2">
        <f t="shared" si="22"/>
        <v>11404.196</v>
      </c>
      <c r="U102">
        <f t="shared" si="23"/>
        <v>21554785862.45554</v>
      </c>
      <c r="V102">
        <v>0.1</v>
      </c>
      <c r="Z102" s="120"/>
    </row>
    <row r="103" spans="1:26" ht="12.95" customHeight="1" x14ac:dyDescent="0.2">
      <c r="A103" s="89" t="s">
        <v>178</v>
      </c>
      <c r="C103" s="242">
        <v>26440.554</v>
      </c>
      <c r="D103" s="243" t="s">
        <v>230</v>
      </c>
      <c r="E103">
        <f t="shared" si="15"/>
        <v>-30430.505371122123</v>
      </c>
      <c r="F103">
        <f t="shared" si="16"/>
        <v>-30430.5</v>
      </c>
      <c r="G103">
        <f t="shared" si="24"/>
        <v>-2.311500003997935E-3</v>
      </c>
      <c r="I103">
        <f t="shared" si="25"/>
        <v>-2.311500003997935E-3</v>
      </c>
      <c r="P103">
        <f t="shared" si="18"/>
        <v>-3.4731856300663062E-2</v>
      </c>
      <c r="Q103">
        <f t="shared" si="19"/>
        <v>463007.6424486785</v>
      </c>
      <c r="R103">
        <f t="shared" si="20"/>
        <v>463007.60771682218</v>
      </c>
      <c r="S103" s="2">
        <f t="shared" si="22"/>
        <v>11422.054</v>
      </c>
      <c r="U103">
        <f t="shared" si="23"/>
        <v>21437604694.413891</v>
      </c>
      <c r="V103">
        <v>0.1</v>
      </c>
      <c r="Z103" s="120"/>
    </row>
    <row r="104" spans="1:26" ht="12.95" customHeight="1" x14ac:dyDescent="0.2">
      <c r="A104" s="89" t="s">
        <v>178</v>
      </c>
      <c r="C104" s="242">
        <v>26466.581999999999</v>
      </c>
      <c r="D104" s="243" t="s">
        <v>230</v>
      </c>
      <c r="E104">
        <f t="shared" si="15"/>
        <v>-30370.025351045773</v>
      </c>
      <c r="F104">
        <f t="shared" si="16"/>
        <v>-30370</v>
      </c>
      <c r="G104">
        <f t="shared" si="24"/>
        <v>-1.0910000004514586E-2</v>
      </c>
      <c r="I104">
        <f t="shared" si="25"/>
        <v>-1.0910000004514586E-2</v>
      </c>
      <c r="P104">
        <f t="shared" si="18"/>
        <v>-1.4193490158086195E-2</v>
      </c>
      <c r="Q104">
        <f t="shared" si="19"/>
        <v>461168.42738111067</v>
      </c>
      <c r="R104">
        <f t="shared" si="20"/>
        <v>461168.41318762052</v>
      </c>
      <c r="S104" s="2">
        <f t="shared" si="22"/>
        <v>11448.081999999999</v>
      </c>
      <c r="U104">
        <f t="shared" si="23"/>
        <v>21267631538.468281</v>
      </c>
      <c r="V104">
        <v>0.1</v>
      </c>
      <c r="Z104" s="120"/>
    </row>
    <row r="105" spans="1:26" ht="12.95" customHeight="1" x14ac:dyDescent="0.2">
      <c r="A105" s="89" t="s">
        <v>178</v>
      </c>
      <c r="C105" s="242">
        <v>26801.546999999999</v>
      </c>
      <c r="D105" s="243" t="s">
        <v>230</v>
      </c>
      <c r="E105">
        <f t="shared" si="15"/>
        <v>-29591.683183961235</v>
      </c>
      <c r="F105">
        <f t="shared" si="16"/>
        <v>-29591.5</v>
      </c>
      <c r="G105">
        <f t="shared" si="24"/>
        <v>-7.8834500003722496E-2</v>
      </c>
      <c r="I105">
        <f t="shared" si="25"/>
        <v>-7.8834500003722496E-2</v>
      </c>
      <c r="P105">
        <f t="shared" si="18"/>
        <v>-6.8856003028523183E-3</v>
      </c>
      <c r="Q105">
        <f t="shared" si="19"/>
        <v>437828.41424513463</v>
      </c>
      <c r="R105">
        <f t="shared" si="20"/>
        <v>437828.40735953435</v>
      </c>
      <c r="S105" s="2">
        <f t="shared" si="22"/>
        <v>11783.046999999999</v>
      </c>
      <c r="U105">
        <f t="shared" si="23"/>
        <v>19169378332.295971</v>
      </c>
      <c r="V105">
        <v>0.1</v>
      </c>
      <c r="Z105" s="120"/>
    </row>
    <row r="106" spans="1:26" ht="12.95" customHeight="1" x14ac:dyDescent="0.2">
      <c r="A106" s="89" t="s">
        <v>178</v>
      </c>
      <c r="C106" s="242">
        <v>27125.69</v>
      </c>
      <c r="D106" s="243" t="s">
        <v>230</v>
      </c>
      <c r="E106">
        <f t="shared" si="15"/>
        <v>-28838.487581240704</v>
      </c>
      <c r="F106">
        <f t="shared" si="16"/>
        <v>-28838.5</v>
      </c>
      <c r="G106">
        <f t="shared" si="24"/>
        <v>5.3444999975909013E-3</v>
      </c>
      <c r="I106">
        <f t="shared" si="25"/>
        <v>5.3444999975909013E-3</v>
      </c>
      <c r="P106">
        <f t="shared" si="18"/>
        <v>-4.7214247970909062E-2</v>
      </c>
      <c r="Q106">
        <f t="shared" si="19"/>
        <v>415829.51995995152</v>
      </c>
      <c r="R106">
        <f t="shared" si="20"/>
        <v>415829.47274570353</v>
      </c>
      <c r="S106" s="2">
        <f t="shared" si="22"/>
        <v>12107.189999999999</v>
      </c>
      <c r="U106">
        <f t="shared" si="23"/>
        <v>17291414595.916859</v>
      </c>
      <c r="V106">
        <v>0.1</v>
      </c>
      <c r="Z106" s="120"/>
    </row>
    <row r="107" spans="1:26" ht="12.95" customHeight="1" x14ac:dyDescent="0.2">
      <c r="A107" s="89" t="s">
        <v>178</v>
      </c>
      <c r="C107" s="242">
        <v>27147.635999999999</v>
      </c>
      <c r="D107" s="243" t="s">
        <v>230</v>
      </c>
      <c r="E107">
        <f t="shared" si="15"/>
        <v>-28787.492709541162</v>
      </c>
      <c r="F107">
        <f t="shared" si="16"/>
        <v>-28787.5</v>
      </c>
      <c r="G107">
        <f t="shared" si="24"/>
        <v>3.1374999962281436E-3</v>
      </c>
      <c r="I107">
        <f t="shared" si="25"/>
        <v>3.1374999962281436E-3</v>
      </c>
      <c r="P107">
        <f t="shared" si="18"/>
        <v>4.6822402240736777E-2</v>
      </c>
      <c r="Q107">
        <f t="shared" si="19"/>
        <v>414360.05700836546</v>
      </c>
      <c r="R107">
        <f t="shared" si="20"/>
        <v>414360.10383076768</v>
      </c>
      <c r="S107" s="2">
        <f t="shared" si="22"/>
        <v>12129.135999999999</v>
      </c>
      <c r="U107">
        <f t="shared" si="23"/>
        <v>17169429304.653492</v>
      </c>
      <c r="V107">
        <v>0.1</v>
      </c>
      <c r="Z107" s="120"/>
    </row>
    <row r="108" spans="1:26" ht="12.95" customHeight="1" x14ac:dyDescent="0.2">
      <c r="A108" s="89" t="s">
        <v>178</v>
      </c>
      <c r="C108" s="242">
        <v>28165.895</v>
      </c>
      <c r="D108" s="243" t="s">
        <v>230</v>
      </c>
      <c r="E108">
        <f t="shared" si="15"/>
        <v>-26421.412919971102</v>
      </c>
      <c r="F108">
        <f t="shared" si="16"/>
        <v>-26421.5</v>
      </c>
      <c r="G108">
        <f t="shared" si="24"/>
        <v>3.747549999752664E-2</v>
      </c>
      <c r="I108">
        <f t="shared" si="25"/>
        <v>3.747549999752664E-2</v>
      </c>
      <c r="P108">
        <f t="shared" si="18"/>
        <v>3.3328204448933411E-2</v>
      </c>
      <c r="Q108">
        <f t="shared" si="19"/>
        <v>349047.81225439062</v>
      </c>
      <c r="R108">
        <f t="shared" si="20"/>
        <v>349047.8455825951</v>
      </c>
      <c r="S108" s="2">
        <f t="shared" si="22"/>
        <v>13147.395</v>
      </c>
      <c r="U108">
        <f t="shared" si="23"/>
        <v>12183437234.436747</v>
      </c>
      <c r="V108">
        <v>0.1</v>
      </c>
      <c r="Z108" s="120"/>
    </row>
    <row r="109" spans="1:26" ht="12.95" customHeight="1" x14ac:dyDescent="0.2">
      <c r="A109" s="89" t="s">
        <v>178</v>
      </c>
      <c r="C109" s="242">
        <v>28227.666000000001</v>
      </c>
      <c r="D109" s="243" t="s">
        <v>230</v>
      </c>
      <c r="E109">
        <f t="shared" si="15"/>
        <v>-26277.87859846593</v>
      </c>
      <c r="F109">
        <f t="shared" si="16"/>
        <v>-26278</v>
      </c>
      <c r="G109">
        <f t="shared" si="24"/>
        <v>5.2245999995648162E-2</v>
      </c>
      <c r="I109">
        <f t="shared" si="25"/>
        <v>5.2245999995648162E-2</v>
      </c>
      <c r="P109">
        <f t="shared" si="18"/>
        <v>4.942499505365397E-2</v>
      </c>
      <c r="Q109">
        <f t="shared" si="19"/>
        <v>345266.62326561403</v>
      </c>
      <c r="R109">
        <f t="shared" si="20"/>
        <v>345266.67269060906</v>
      </c>
      <c r="S109" s="2">
        <f t="shared" si="22"/>
        <v>13209.166000000001</v>
      </c>
      <c r="U109">
        <f t="shared" si="23"/>
        <v>11920903919.324175</v>
      </c>
      <c r="V109">
        <v>0.1</v>
      </c>
      <c r="Z109" s="120"/>
    </row>
    <row r="110" spans="1:26" ht="12.95" customHeight="1" x14ac:dyDescent="0.2">
      <c r="A110" s="89" t="s">
        <v>178</v>
      </c>
      <c r="C110" s="242">
        <v>28249.468000000001</v>
      </c>
      <c r="D110" s="243" t="s">
        <v>230</v>
      </c>
      <c r="E110">
        <f t="shared" si="15"/>
        <v>-26227.218332686589</v>
      </c>
      <c r="F110">
        <f t="shared" si="16"/>
        <v>-26227</v>
      </c>
      <c r="G110">
        <f t="shared" si="24"/>
        <v>-9.3961000002309447E-2</v>
      </c>
      <c r="I110">
        <f t="shared" si="25"/>
        <v>-9.3961000002309447E-2</v>
      </c>
      <c r="P110">
        <f t="shared" si="18"/>
        <v>-4.2833698289878569E-2</v>
      </c>
      <c r="Q110">
        <f t="shared" si="19"/>
        <v>343927.7458140279</v>
      </c>
      <c r="R110">
        <f t="shared" si="20"/>
        <v>343927.70298032963</v>
      </c>
      <c r="S110" s="2">
        <f t="shared" si="22"/>
        <v>13230.968000000001</v>
      </c>
      <c r="U110">
        <f t="shared" si="23"/>
        <v>11828632950.891647</v>
      </c>
      <c r="V110">
        <v>0.1</v>
      </c>
      <c r="Z110" s="120"/>
    </row>
    <row r="111" spans="1:26" ht="12.95" customHeight="1" x14ac:dyDescent="0.2">
      <c r="A111" s="89" t="s">
        <v>178</v>
      </c>
      <c r="C111" s="242">
        <v>28335.219000000001</v>
      </c>
      <c r="D111" s="243" t="s">
        <v>230</v>
      </c>
      <c r="E111">
        <f t="shared" si="15"/>
        <v>-26027.962830859036</v>
      </c>
      <c r="F111">
        <f t="shared" si="16"/>
        <v>-26028</v>
      </c>
      <c r="G111">
        <f t="shared" si="24"/>
        <v>1.5995999998267507E-2</v>
      </c>
      <c r="I111">
        <f t="shared" si="25"/>
        <v>1.5995999998267507E-2</v>
      </c>
      <c r="P111">
        <f t="shared" si="18"/>
        <v>-4.125416653150487E-2</v>
      </c>
      <c r="Q111">
        <f t="shared" si="19"/>
        <v>338728.37350293703</v>
      </c>
      <c r="R111">
        <f t="shared" si="20"/>
        <v>338728.33224877052</v>
      </c>
      <c r="S111" s="2">
        <f t="shared" si="22"/>
        <v>13316.719000000001</v>
      </c>
      <c r="U111">
        <f t="shared" si="23"/>
        <v>11473687223.143694</v>
      </c>
      <c r="V111">
        <v>0.1</v>
      </c>
      <c r="Z111" s="120"/>
    </row>
    <row r="112" spans="1:26" ht="12.95" customHeight="1" x14ac:dyDescent="0.2">
      <c r="A112" s="89" t="s">
        <v>178</v>
      </c>
      <c r="C112" s="242">
        <v>28517.904999999999</v>
      </c>
      <c r="D112" s="243" t="s">
        <v>230</v>
      </c>
      <c r="E112">
        <f t="shared" si="15"/>
        <v>-25603.464100734982</v>
      </c>
      <c r="F112">
        <f t="shared" si="16"/>
        <v>-25603.5</v>
      </c>
      <c r="G112">
        <f t="shared" si="24"/>
        <v>1.5449499995156657E-2</v>
      </c>
      <c r="I112">
        <f t="shared" si="25"/>
        <v>1.5449499995156657E-2</v>
      </c>
      <c r="P112">
        <f t="shared" si="18"/>
        <v>1.3691091089135436E-2</v>
      </c>
      <c r="Q112">
        <f t="shared" si="19"/>
        <v>327769.58803091157</v>
      </c>
      <c r="R112">
        <f t="shared" si="20"/>
        <v>327769.60172200267</v>
      </c>
      <c r="S112" s="2">
        <f t="shared" si="22"/>
        <v>13499.404999999999</v>
      </c>
      <c r="U112">
        <f t="shared" si="23"/>
        <v>10743290168.524757</v>
      </c>
      <c r="V112">
        <v>0.1</v>
      </c>
      <c r="Z112" s="120"/>
    </row>
    <row r="113" spans="1:26" ht="12.95" customHeight="1" x14ac:dyDescent="0.2">
      <c r="A113" s="89" t="s">
        <v>178</v>
      </c>
      <c r="C113" s="242">
        <v>28582.717000000001</v>
      </c>
      <c r="D113" s="243" t="s">
        <v>230</v>
      </c>
      <c r="E113">
        <f t="shared" si="15"/>
        <v>-25452.863552817784</v>
      </c>
      <c r="F113">
        <f t="shared" si="16"/>
        <v>-25453</v>
      </c>
      <c r="G113">
        <f t="shared" si="24"/>
        <v>5.872099999760394E-2</v>
      </c>
      <c r="I113">
        <f t="shared" si="25"/>
        <v>5.872099999760394E-2</v>
      </c>
      <c r="P113">
        <f t="shared" si="18"/>
        <v>-2.1553004823599411E-2</v>
      </c>
      <c r="Q113">
        <f t="shared" si="19"/>
        <v>323927.58654878003</v>
      </c>
      <c r="R113">
        <f t="shared" si="20"/>
        <v>323927.56499577523</v>
      </c>
      <c r="S113" s="2">
        <f t="shared" si="22"/>
        <v>13564.217000000001</v>
      </c>
      <c r="U113">
        <f t="shared" si="23"/>
        <v>10492902932.139458</v>
      </c>
      <c r="V113">
        <v>0.1</v>
      </c>
      <c r="Z113" s="120"/>
    </row>
    <row r="114" spans="1:26" ht="12.95" customHeight="1" x14ac:dyDescent="0.2">
      <c r="A114" s="89" t="s">
        <v>178</v>
      </c>
      <c r="C114" s="242">
        <v>29306.745999999999</v>
      </c>
      <c r="D114" s="243" t="s">
        <v>230</v>
      </c>
      <c r="E114">
        <f t="shared" si="15"/>
        <v>-23770.471957003148</v>
      </c>
      <c r="F114">
        <f t="shared" si="16"/>
        <v>-23770.5</v>
      </c>
      <c r="G114">
        <f t="shared" si="24"/>
        <v>1.2068499992892612E-2</v>
      </c>
      <c r="I114">
        <f t="shared" si="25"/>
        <v>1.2068499992892612E-2</v>
      </c>
      <c r="P114">
        <f t="shared" si="18"/>
        <v>-2.1763998958900729E-2</v>
      </c>
      <c r="Q114">
        <f t="shared" si="19"/>
        <v>282518.31877096399</v>
      </c>
      <c r="R114">
        <f t="shared" si="20"/>
        <v>282518.29700696503</v>
      </c>
      <c r="S114" s="2">
        <f t="shared" si="22"/>
        <v>14288.245999999999</v>
      </c>
      <c r="U114">
        <f t="shared" si="23"/>
        <v>7981658132.4571733</v>
      </c>
      <c r="V114">
        <v>0.1</v>
      </c>
      <c r="Z114" s="120"/>
    </row>
    <row r="115" spans="1:26" ht="12.95" customHeight="1" x14ac:dyDescent="0.2">
      <c r="A115" s="89" t="s">
        <v>178</v>
      </c>
      <c r="C115" s="242">
        <v>29375.616000000002</v>
      </c>
      <c r="D115" s="243" t="s">
        <v>230</v>
      </c>
      <c r="E115">
        <f t="shared" si="15"/>
        <v>-23610.442028362504</v>
      </c>
      <c r="F115">
        <f t="shared" si="16"/>
        <v>-23610.5</v>
      </c>
      <c r="G115">
        <f t="shared" si="24"/>
        <v>2.4948499998572515E-2</v>
      </c>
      <c r="I115">
        <f t="shared" si="25"/>
        <v>2.4948499998572515E-2</v>
      </c>
      <c r="P115">
        <f t="shared" si="18"/>
        <v>2.7241018724175493E-2</v>
      </c>
      <c r="Q115">
        <f t="shared" si="19"/>
        <v>278727.83892285073</v>
      </c>
      <c r="R115">
        <f t="shared" si="20"/>
        <v>278727.86616386945</v>
      </c>
      <c r="S115" s="2">
        <f t="shared" si="22"/>
        <v>14357.116000000002</v>
      </c>
      <c r="U115">
        <f t="shared" si="23"/>
        <v>7768920946.8580217</v>
      </c>
      <c r="V115">
        <v>0.1</v>
      </c>
      <c r="Z115" s="120"/>
    </row>
    <row r="116" spans="1:26" ht="12.95" customHeight="1" x14ac:dyDescent="0.2">
      <c r="A116" s="89" t="s">
        <v>178</v>
      </c>
      <c r="C116" s="242">
        <v>29826.207999999999</v>
      </c>
      <c r="D116" s="243" t="s">
        <v>230</v>
      </c>
      <c r="E116">
        <f t="shared" si="15"/>
        <v>-22563.422925617579</v>
      </c>
      <c r="F116">
        <f t="shared" si="16"/>
        <v>-22563.5</v>
      </c>
      <c r="G116">
        <f t="shared" si="24"/>
        <v>3.3169499994983198E-2</v>
      </c>
      <c r="I116">
        <f t="shared" si="25"/>
        <v>3.3169499994983198E-2</v>
      </c>
      <c r="P116">
        <f t="shared" si="18"/>
        <v>4.0133754411180625E-2</v>
      </c>
      <c r="Q116">
        <f t="shared" si="19"/>
        <v>254555.7509167596</v>
      </c>
      <c r="R116">
        <f t="shared" si="20"/>
        <v>254555.791050514</v>
      </c>
      <c r="S116" s="2">
        <f t="shared" si="22"/>
        <v>14807.707999999999</v>
      </c>
      <c r="U116">
        <f t="shared" si="23"/>
        <v>6479863387.0377426</v>
      </c>
      <c r="V116">
        <v>0.1</v>
      </c>
      <c r="Z116" s="120"/>
    </row>
    <row r="117" spans="1:26" ht="12.95" customHeight="1" x14ac:dyDescent="0.2">
      <c r="A117" s="89" t="s">
        <v>178</v>
      </c>
      <c r="C117" s="242">
        <v>30071.675999999999</v>
      </c>
      <c r="D117" s="243" t="s">
        <v>230</v>
      </c>
      <c r="E117">
        <f t="shared" si="15"/>
        <v>-21993.040661590272</v>
      </c>
      <c r="F117">
        <f t="shared" si="16"/>
        <v>-21993</v>
      </c>
      <c r="G117">
        <f t="shared" si="24"/>
        <v>-1.7499000005045673E-2</v>
      </c>
      <c r="I117">
        <f t="shared" si="25"/>
        <v>-1.7499000005045673E-2</v>
      </c>
      <c r="P117">
        <f t="shared" si="18"/>
        <v>-4.8587840951102503E-2</v>
      </c>
      <c r="Q117">
        <f t="shared" si="19"/>
        <v>241846.00983333075</v>
      </c>
      <c r="R117">
        <f t="shared" si="20"/>
        <v>241845.9612454898</v>
      </c>
      <c r="S117" s="2">
        <f t="shared" si="22"/>
        <v>15053.175999999999</v>
      </c>
      <c r="U117">
        <f t="shared" si="23"/>
        <v>5848947743.4880219</v>
      </c>
      <c r="V117">
        <v>0.1</v>
      </c>
      <c r="Z117" s="120"/>
    </row>
    <row r="118" spans="1:26" ht="12.95" customHeight="1" x14ac:dyDescent="0.2">
      <c r="A118" s="89" t="s">
        <v>178</v>
      </c>
      <c r="C118" s="242">
        <v>30106.357</v>
      </c>
      <c r="D118" s="243" t="s">
        <v>230</v>
      </c>
      <c r="E118">
        <f t="shared" si="15"/>
        <v>-21912.454078822939</v>
      </c>
      <c r="F118">
        <f t="shared" si="16"/>
        <v>-21912.5</v>
      </c>
      <c r="G118">
        <f t="shared" si="24"/>
        <v>1.976249999643187E-2</v>
      </c>
      <c r="I118">
        <f t="shared" si="25"/>
        <v>1.976249999643187E-2</v>
      </c>
      <c r="P118">
        <f t="shared" si="18"/>
        <v>-4.0549048432785229E-2</v>
      </c>
      <c r="Q118">
        <f t="shared" si="19"/>
        <v>240078.81353474877</v>
      </c>
      <c r="R118">
        <f t="shared" si="20"/>
        <v>240078.77298570034</v>
      </c>
      <c r="S118" s="2">
        <f t="shared" si="22"/>
        <v>15087.857</v>
      </c>
      <c r="U118">
        <f t="shared" si="23"/>
        <v>5763780774.9206343</v>
      </c>
      <c r="V118">
        <v>0.1</v>
      </c>
      <c r="Z118" s="120"/>
    </row>
    <row r="119" spans="1:26" ht="12.95" customHeight="1" x14ac:dyDescent="0.2">
      <c r="A119" s="89" t="s">
        <v>178</v>
      </c>
      <c r="C119" s="242">
        <v>30376.846000000001</v>
      </c>
      <c r="D119" s="243" t="s">
        <v>230</v>
      </c>
      <c r="E119">
        <f t="shared" si="15"/>
        <v>-21283.931712508456</v>
      </c>
      <c r="F119">
        <f t="shared" si="16"/>
        <v>-21284</v>
      </c>
      <c r="G119">
        <f t="shared" si="24"/>
        <v>2.9387999999016756E-2</v>
      </c>
      <c r="I119">
        <f t="shared" si="25"/>
        <v>2.9387999999016756E-2</v>
      </c>
      <c r="P119">
        <f t="shared" si="18"/>
        <v>-2.9018465815184621E-2</v>
      </c>
      <c r="Q119">
        <f t="shared" si="19"/>
        <v>226504.31400637887</v>
      </c>
      <c r="R119">
        <f t="shared" si="20"/>
        <v>226504.28498791307</v>
      </c>
      <c r="S119" s="2">
        <f t="shared" si="22"/>
        <v>15358.346000000001</v>
      </c>
      <c r="U119">
        <f t="shared" si="23"/>
        <v>5130417780.4870749</v>
      </c>
      <c r="V119">
        <v>0.1</v>
      </c>
      <c r="Z119" s="120"/>
    </row>
    <row r="120" spans="1:26" ht="12.95" customHeight="1" x14ac:dyDescent="0.2">
      <c r="A120" s="89" t="s">
        <v>178</v>
      </c>
      <c r="C120" s="242">
        <v>31226.348000000002</v>
      </c>
      <c r="D120" s="243" t="s">
        <v>230</v>
      </c>
      <c r="E120">
        <f t="shared" si="15"/>
        <v>-19309.984501239673</v>
      </c>
      <c r="F120">
        <f t="shared" si="16"/>
        <v>-19310</v>
      </c>
      <c r="G120">
        <f t="shared" si="24"/>
        <v>6.6699999988486525E-3</v>
      </c>
      <c r="I120">
        <f t="shared" si="25"/>
        <v>6.6699999988486525E-3</v>
      </c>
      <c r="P120">
        <f t="shared" si="18"/>
        <v>2.6579358742262374E-2</v>
      </c>
      <c r="Q120">
        <f t="shared" si="19"/>
        <v>186438.03788028151</v>
      </c>
      <c r="R120">
        <f t="shared" si="20"/>
        <v>186438.06445964024</v>
      </c>
      <c r="S120" s="2">
        <f t="shared" si="22"/>
        <v>16207.848000000002</v>
      </c>
      <c r="U120">
        <f t="shared" si="23"/>
        <v>3475914939.2373233</v>
      </c>
      <c r="V120">
        <v>0.1</v>
      </c>
      <c r="Z120" s="120"/>
    </row>
    <row r="121" spans="1:26" ht="12.95" customHeight="1" x14ac:dyDescent="0.2">
      <c r="A121" s="89" t="s">
        <v>178</v>
      </c>
      <c r="C121" s="242">
        <v>31238.34</v>
      </c>
      <c r="D121" s="243" t="s">
        <v>230</v>
      </c>
      <c r="E121">
        <f t="shared" si="15"/>
        <v>-19282.119263774039</v>
      </c>
      <c r="F121">
        <f t="shared" si="16"/>
        <v>-19282</v>
      </c>
      <c r="G121">
        <f t="shared" si="24"/>
        <v>-5.1326000004337402E-2</v>
      </c>
      <c r="I121">
        <f t="shared" si="25"/>
        <v>-5.1326000004337402E-2</v>
      </c>
      <c r="P121">
        <f t="shared" si="18"/>
        <v>2.0659567911099318E-2</v>
      </c>
      <c r="Q121">
        <f t="shared" si="19"/>
        <v>185897.74990686169</v>
      </c>
      <c r="R121">
        <f t="shared" si="20"/>
        <v>185897.77056642959</v>
      </c>
      <c r="S121" s="2">
        <f t="shared" si="22"/>
        <v>16219.84</v>
      </c>
      <c r="U121">
        <f t="shared" si="23"/>
        <v>3455800018.434948</v>
      </c>
      <c r="V121">
        <v>0.1</v>
      </c>
      <c r="Z121" s="120"/>
    </row>
    <row r="122" spans="1:26" ht="12.95" customHeight="1" x14ac:dyDescent="0.2">
      <c r="A122" s="89" t="s">
        <v>178</v>
      </c>
      <c r="C122" s="242">
        <v>31451.832999999999</v>
      </c>
      <c r="D122" s="243" t="s">
        <v>230</v>
      </c>
      <c r="E122">
        <f t="shared" si="15"/>
        <v>-18786.03577959695</v>
      </c>
      <c r="F122">
        <f t="shared" si="16"/>
        <v>-18786</v>
      </c>
      <c r="G122">
        <f t="shared" si="24"/>
        <v>-1.5398000003187917E-2</v>
      </c>
      <c r="I122">
        <f t="shared" si="25"/>
        <v>-1.5398000003187917E-2</v>
      </c>
      <c r="P122">
        <f t="shared" si="18"/>
        <v>-8.0513224916546056E-3</v>
      </c>
      <c r="Q122">
        <f t="shared" si="19"/>
        <v>176456.88637771059</v>
      </c>
      <c r="R122">
        <f t="shared" si="20"/>
        <v>176456.87832638811</v>
      </c>
      <c r="S122" s="2">
        <f t="shared" si="22"/>
        <v>16433.332999999999</v>
      </c>
      <c r="U122">
        <f t="shared" si="23"/>
        <v>3113703534.2859993</v>
      </c>
      <c r="V122">
        <v>0.1</v>
      </c>
      <c r="Z122" s="120"/>
    </row>
    <row r="123" spans="1:26" ht="12.95" customHeight="1" x14ac:dyDescent="0.2">
      <c r="A123" s="89" t="s">
        <v>178</v>
      </c>
      <c r="C123" s="242">
        <v>31911.254000000001</v>
      </c>
      <c r="D123" s="243" t="s">
        <v>230</v>
      </c>
      <c r="E123">
        <f t="shared" si="15"/>
        <v>-17718.501151369685</v>
      </c>
      <c r="F123">
        <f t="shared" si="16"/>
        <v>-17718.5</v>
      </c>
      <c r="G123">
        <f t="shared" si="24"/>
        <v>-4.9550000403542072E-4</v>
      </c>
      <c r="I123">
        <f t="shared" si="25"/>
        <v>-4.9550000403542072E-4</v>
      </c>
      <c r="P123">
        <f t="shared" si="18"/>
        <v>4.1882688019966786E-2</v>
      </c>
      <c r="Q123">
        <f t="shared" si="19"/>
        <v>156972.61051607991</v>
      </c>
      <c r="R123">
        <f t="shared" si="20"/>
        <v>156972.65239876794</v>
      </c>
      <c r="S123" s="2">
        <f t="shared" si="22"/>
        <v>16892.754000000001</v>
      </c>
      <c r="U123">
        <f t="shared" si="23"/>
        <v>2464041375.6664324</v>
      </c>
      <c r="V123">
        <v>0.1</v>
      </c>
      <c r="Z123" s="120"/>
    </row>
    <row r="124" spans="1:26" ht="12.95" customHeight="1" x14ac:dyDescent="0.2">
      <c r="A124" s="89" t="s">
        <v>178</v>
      </c>
      <c r="C124" s="242">
        <v>31918.607</v>
      </c>
      <c r="D124" s="243" t="s">
        <v>230</v>
      </c>
      <c r="E124">
        <f t="shared" si="15"/>
        <v>-17701.415336569415</v>
      </c>
      <c r="F124">
        <f t="shared" si="16"/>
        <v>-17701.5</v>
      </c>
      <c r="G124">
        <f t="shared" si="24"/>
        <v>3.6435499994695419E-2</v>
      </c>
      <c r="I124">
        <f t="shared" si="25"/>
        <v>3.6435499994695419E-2</v>
      </c>
      <c r="P124">
        <f t="shared" si="18"/>
        <v>4.8589350135391479E-2</v>
      </c>
      <c r="Q124">
        <f t="shared" si="19"/>
        <v>156671.54053221786</v>
      </c>
      <c r="R124">
        <f t="shared" si="20"/>
        <v>156671.58912156799</v>
      </c>
      <c r="S124" s="2">
        <f t="shared" si="22"/>
        <v>16900.107</v>
      </c>
      <c r="U124">
        <f t="shared" si="23"/>
        <v>2454597542.106338</v>
      </c>
      <c r="V124">
        <v>0.1</v>
      </c>
      <c r="Z124" s="120"/>
    </row>
    <row r="125" spans="1:26" ht="12.95" customHeight="1" x14ac:dyDescent="0.2">
      <c r="A125" s="89" t="s">
        <v>178</v>
      </c>
      <c r="C125" s="242">
        <v>31943.350999999999</v>
      </c>
      <c r="D125" s="243" t="s">
        <v>230</v>
      </c>
      <c r="E125">
        <f t="shared" si="15"/>
        <v>-17643.918885948191</v>
      </c>
      <c r="F125">
        <f t="shared" si="16"/>
        <v>-17644</v>
      </c>
      <c r="G125">
        <f t="shared" si="24"/>
        <v>3.4907999994175043E-2</v>
      </c>
      <c r="I125">
        <f t="shared" si="25"/>
        <v>3.4907999994175043E-2</v>
      </c>
      <c r="P125">
        <f t="shared" si="18"/>
        <v>-4.5842853341608127E-2</v>
      </c>
      <c r="Q125">
        <f t="shared" si="19"/>
        <v>155655.35746180217</v>
      </c>
      <c r="R125">
        <f t="shared" si="20"/>
        <v>155655.31161894882</v>
      </c>
      <c r="S125" s="2">
        <f t="shared" si="22"/>
        <v>16924.850999999999</v>
      </c>
      <c r="U125">
        <f t="shared" si="23"/>
        <v>2422856516.796205</v>
      </c>
      <c r="V125">
        <v>0.1</v>
      </c>
      <c r="Z125" s="120"/>
    </row>
    <row r="126" spans="1:26" ht="12.95" customHeight="1" x14ac:dyDescent="0.2">
      <c r="A126" s="89" t="s">
        <v>178</v>
      </c>
      <c r="C126" s="242">
        <v>33026.591999999997</v>
      </c>
      <c r="D126" s="243" t="s">
        <v>230</v>
      </c>
      <c r="E126">
        <f t="shared" si="15"/>
        <v>-15126.843527582929</v>
      </c>
      <c r="F126">
        <f t="shared" si="16"/>
        <v>-15127</v>
      </c>
      <c r="G126">
        <f t="shared" si="24"/>
        <v>6.7338999993808102E-2</v>
      </c>
      <c r="I126">
        <f t="shared" si="25"/>
        <v>6.7338999993808102E-2</v>
      </c>
      <c r="P126">
        <f t="shared" si="18"/>
        <v>-4.9995947245287775E-2</v>
      </c>
      <c r="Q126">
        <f t="shared" si="19"/>
        <v>114413.05635117042</v>
      </c>
      <c r="R126">
        <f t="shared" si="20"/>
        <v>114413.00635522317</v>
      </c>
      <c r="S126" s="2">
        <f t="shared" si="22"/>
        <v>18008.091999999997</v>
      </c>
      <c r="U126">
        <f t="shared" si="23"/>
        <v>1309032061.4330006</v>
      </c>
      <c r="V126">
        <v>0.1</v>
      </c>
      <c r="Z126" s="120"/>
    </row>
    <row r="127" spans="1:26" ht="12.95" customHeight="1" x14ac:dyDescent="0.2">
      <c r="A127" s="89" t="s">
        <v>178</v>
      </c>
      <c r="C127" s="242">
        <v>33038.349000000002</v>
      </c>
      <c r="D127" s="243" t="s">
        <v>230</v>
      </c>
      <c r="E127">
        <f t="shared" si="15"/>
        <v>-15099.524348389828</v>
      </c>
      <c r="F127">
        <f t="shared" si="16"/>
        <v>-15099.5</v>
      </c>
      <c r="G127">
        <f t="shared" si="24"/>
        <v>-1.0478500000317581E-2</v>
      </c>
      <c r="I127">
        <f t="shared" si="25"/>
        <v>-1.0478500000317581E-2</v>
      </c>
      <c r="P127">
        <f t="shared" si="18"/>
        <v>-3.6490575744461816E-2</v>
      </c>
      <c r="Q127">
        <f t="shared" si="19"/>
        <v>113997.44200227596</v>
      </c>
      <c r="R127">
        <f t="shared" si="20"/>
        <v>113997.40551170021</v>
      </c>
      <c r="S127" s="2">
        <f t="shared" si="22"/>
        <v>18019.849000000002</v>
      </c>
      <c r="U127">
        <f t="shared" si="23"/>
        <v>1299541085.2442756</v>
      </c>
      <c r="V127">
        <v>0.1</v>
      </c>
      <c r="Z127" s="120"/>
    </row>
    <row r="128" spans="1:26" ht="12.95" customHeight="1" x14ac:dyDescent="0.2">
      <c r="A128" s="89" t="s">
        <v>178</v>
      </c>
      <c r="C128" s="242">
        <v>33382.65</v>
      </c>
      <c r="D128" s="243" t="s">
        <v>230</v>
      </c>
      <c r="E128">
        <f t="shared" si="15"/>
        <v>-14299.488564145586</v>
      </c>
      <c r="F128">
        <f t="shared" si="16"/>
        <v>-14299.5</v>
      </c>
      <c r="G128">
        <f t="shared" si="24"/>
        <v>4.9214999962714501E-3</v>
      </c>
      <c r="I128">
        <f t="shared" si="25"/>
        <v>4.9214999962714501E-3</v>
      </c>
      <c r="P128">
        <f t="shared" si="18"/>
        <v>-4.6095492705611453E-2</v>
      </c>
      <c r="Q128">
        <f t="shared" si="19"/>
        <v>102237.84276170965</v>
      </c>
      <c r="R128">
        <f t="shared" si="20"/>
        <v>102237.79666621693</v>
      </c>
      <c r="S128" s="2">
        <f t="shared" si="22"/>
        <v>18364.150000000001</v>
      </c>
      <c r="U128">
        <f t="shared" si="23"/>
        <v>1045256606.083611</v>
      </c>
      <c r="V128">
        <v>0.1</v>
      </c>
      <c r="Z128" s="120"/>
    </row>
    <row r="129" spans="1:26" ht="12.95" customHeight="1" x14ac:dyDescent="0.2">
      <c r="A129" s="89" t="s">
        <v>178</v>
      </c>
      <c r="C129" s="242">
        <v>33407.218999999997</v>
      </c>
      <c r="D129" s="243" t="s">
        <v>230</v>
      </c>
      <c r="E129">
        <f t="shared" si="15"/>
        <v>-14242.398752663501</v>
      </c>
      <c r="F129">
        <f t="shared" si="16"/>
        <v>-14242.5</v>
      </c>
      <c r="G129">
        <f t="shared" si="24"/>
        <v>4.3572499991569202E-2</v>
      </c>
      <c r="I129">
        <f t="shared" si="25"/>
        <v>4.3572499991569202E-2</v>
      </c>
      <c r="P129">
        <f t="shared" si="18"/>
        <v>3.9043375133383289E-2</v>
      </c>
      <c r="Q129">
        <f t="shared" si="19"/>
        <v>101424.3958158193</v>
      </c>
      <c r="R129">
        <f t="shared" si="20"/>
        <v>101424.43485919443</v>
      </c>
      <c r="S129" s="2">
        <f t="shared" si="22"/>
        <v>18388.718999999997</v>
      </c>
      <c r="U129">
        <f t="shared" si="23"/>
        <v>1028690714.78765</v>
      </c>
      <c r="V129">
        <v>0.1</v>
      </c>
      <c r="Z129" s="120"/>
    </row>
    <row r="130" spans="1:26" ht="12.95" customHeight="1" x14ac:dyDescent="0.2">
      <c r="A130" s="89" t="s">
        <v>178</v>
      </c>
      <c r="C130" s="242">
        <v>33769.584000000003</v>
      </c>
      <c r="D130" s="243" t="s">
        <v>230</v>
      </c>
      <c r="E130">
        <f t="shared" si="15"/>
        <v>-13400.388514651791</v>
      </c>
      <c r="F130">
        <f t="shared" si="16"/>
        <v>-13400.5</v>
      </c>
      <c r="G130">
        <f t="shared" si="24"/>
        <v>4.7978499998862389E-2</v>
      </c>
      <c r="I130">
        <f t="shared" si="25"/>
        <v>4.7978499998862389E-2</v>
      </c>
      <c r="P130">
        <f t="shared" si="18"/>
        <v>3.8954043767560939E-2</v>
      </c>
      <c r="Q130">
        <f t="shared" si="19"/>
        <v>89786.693615123266</v>
      </c>
      <c r="R130">
        <f t="shared" si="20"/>
        <v>89786.732569167027</v>
      </c>
      <c r="S130" s="2">
        <f t="shared" si="22"/>
        <v>18751.084000000003</v>
      </c>
      <c r="U130">
        <f t="shared" si="23"/>
        <v>806164872.97839224</v>
      </c>
      <c r="V130">
        <v>0.1</v>
      </c>
      <c r="Z130" s="120"/>
    </row>
    <row r="131" spans="1:26" ht="12.95" customHeight="1" x14ac:dyDescent="0.2">
      <c r="A131" t="s">
        <v>14</v>
      </c>
      <c r="B131" s="5"/>
      <c r="C131" s="243">
        <v>39536.542000000001</v>
      </c>
      <c r="D131" s="243" t="s">
        <v>230</v>
      </c>
      <c r="E131">
        <f t="shared" si="15"/>
        <v>1.6265565560193304E-2</v>
      </c>
      <c r="F131">
        <f t="shared" si="16"/>
        <v>0</v>
      </c>
      <c r="G131">
        <f t="shared" si="24"/>
        <v>6.9999999977881089E-3</v>
      </c>
      <c r="I131" s="221">
        <f t="shared" si="25"/>
        <v>6.9999999977881089E-3</v>
      </c>
      <c r="P131">
        <f t="shared" si="18"/>
        <v>4.5464871341284088E-2</v>
      </c>
      <c r="Q131">
        <f t="shared" si="19"/>
        <v>6.2111122801295892E-3</v>
      </c>
      <c r="R131">
        <f t="shared" si="20"/>
        <v>5.1675983621413679E-2</v>
      </c>
      <c r="S131" s="2">
        <f t="shared" si="22"/>
        <v>24518.042000000001</v>
      </c>
      <c r="U131">
        <f t="shared" si="23"/>
        <v>9.9797175636923011E-4</v>
      </c>
      <c r="V131">
        <v>0.5</v>
      </c>
      <c r="Z131" s="120"/>
    </row>
    <row r="132" spans="1:26" ht="12.95" customHeight="1" x14ac:dyDescent="0.2">
      <c r="A132" t="s">
        <v>36</v>
      </c>
      <c r="C132" s="243">
        <v>41753.317999999999</v>
      </c>
      <c r="D132" s="243" t="s">
        <v>230</v>
      </c>
      <c r="E132">
        <f t="shared" si="15"/>
        <v>5151.0327472307781</v>
      </c>
      <c r="F132">
        <f t="shared" si="16"/>
        <v>5151</v>
      </c>
      <c r="G132">
        <f t="shared" si="24"/>
        <v>1.4092999997956213E-2</v>
      </c>
      <c r="I132" s="13">
        <f t="shared" si="25"/>
        <v>1.4092999997956213E-2</v>
      </c>
      <c r="P132">
        <f t="shared" si="18"/>
        <v>-9.0259156998011205E-3</v>
      </c>
      <c r="Q132">
        <f t="shared" si="19"/>
        <v>13266.411600915975</v>
      </c>
      <c r="R132">
        <f t="shared" si="20"/>
        <v>13266.402575000275</v>
      </c>
      <c r="S132" s="2">
        <f t="shared" si="22"/>
        <v>26734.817999999999</v>
      </c>
      <c r="U132">
        <f t="shared" si="23"/>
        <v>17599706.33553496</v>
      </c>
      <c r="V132">
        <v>0.1</v>
      </c>
      <c r="Z132" s="120"/>
    </row>
    <row r="133" spans="1:26" ht="12.95" customHeight="1" x14ac:dyDescent="0.2">
      <c r="A133" s="12" t="s">
        <v>76</v>
      </c>
      <c r="B133" s="246"/>
      <c r="C133" s="247">
        <v>42871.408000000003</v>
      </c>
      <c r="D133" s="267" t="s">
        <v>61</v>
      </c>
      <c r="E133">
        <f t="shared" si="15"/>
        <v>7749.0850619369494</v>
      </c>
      <c r="F133">
        <f t="shared" si="16"/>
        <v>7749</v>
      </c>
      <c r="G133">
        <f t="shared" si="24"/>
        <v>3.6607000001822598E-2</v>
      </c>
      <c r="H133">
        <f>G133</f>
        <v>3.6607000001822598E-2</v>
      </c>
      <c r="P133">
        <f t="shared" si="18"/>
        <v>4.9955531441108418E-2</v>
      </c>
      <c r="Q133">
        <f t="shared" si="19"/>
        <v>30023.514067176897</v>
      </c>
      <c r="R133">
        <f t="shared" si="20"/>
        <v>30023.564022708339</v>
      </c>
      <c r="S133" s="2">
        <f t="shared" si="22"/>
        <v>27852.908000000003</v>
      </c>
      <c r="U133">
        <f t="shared" si="23"/>
        <v>90141219.848179013</v>
      </c>
      <c r="V133">
        <v>0.1</v>
      </c>
      <c r="Z133" s="120"/>
    </row>
    <row r="134" spans="1:26" ht="12.95" customHeight="1" x14ac:dyDescent="0.2">
      <c r="A134" s="13" t="s">
        <v>39</v>
      </c>
      <c r="B134" s="5" t="s">
        <v>30</v>
      </c>
      <c r="C134" s="243">
        <v>44022.402000000002</v>
      </c>
      <c r="D134" s="243" t="s">
        <v>230</v>
      </c>
      <c r="E134">
        <f t="shared" si="15"/>
        <v>10423.594829409069</v>
      </c>
      <c r="F134">
        <f t="shared" si="16"/>
        <v>10423.5</v>
      </c>
      <c r="G134">
        <f t="shared" si="24"/>
        <v>4.0810499995131977E-2</v>
      </c>
      <c r="I134">
        <f t="shared" ref="I134:I140" si="26">+G134</f>
        <v>4.0810499995131977E-2</v>
      </c>
      <c r="P134">
        <f t="shared" si="18"/>
        <v>2.0976155162931425E-2</v>
      </c>
      <c r="Q134">
        <f t="shared" si="19"/>
        <v>54324.69223105866</v>
      </c>
      <c r="R134">
        <f t="shared" si="20"/>
        <v>54324.713207213819</v>
      </c>
      <c r="S134" s="2">
        <f t="shared" si="22"/>
        <v>29003.902000000002</v>
      </c>
      <c r="U134">
        <f t="shared" si="23"/>
        <v>295117003.10102814</v>
      </c>
      <c r="V134">
        <v>0.1</v>
      </c>
      <c r="Z134" s="120"/>
    </row>
    <row r="135" spans="1:26" ht="12.95" customHeight="1" x14ac:dyDescent="0.2">
      <c r="A135" s="13" t="s">
        <v>41</v>
      </c>
      <c r="B135" s="5"/>
      <c r="C135" s="243">
        <v>44662.326000000001</v>
      </c>
      <c r="D135" s="243" t="s">
        <v>230</v>
      </c>
      <c r="E135">
        <f t="shared" si="15"/>
        <v>11910.555654956228</v>
      </c>
      <c r="F135">
        <f t="shared" si="16"/>
        <v>11910.5</v>
      </c>
      <c r="G135">
        <f t="shared" si="24"/>
        <v>2.3951499999384396E-2</v>
      </c>
      <c r="I135">
        <f t="shared" si="26"/>
        <v>2.3951499999384396E-2</v>
      </c>
      <c r="P135">
        <f t="shared" si="18"/>
        <v>2.2638106520265641E-2</v>
      </c>
      <c r="Q135">
        <f t="shared" si="19"/>
        <v>70930.02264265604</v>
      </c>
      <c r="R135">
        <f t="shared" si="20"/>
        <v>70930.045280762555</v>
      </c>
      <c r="S135" s="2">
        <f t="shared" si="22"/>
        <v>29643.826000000001</v>
      </c>
      <c r="U135">
        <f t="shared" si="23"/>
        <v>503106792.57696414</v>
      </c>
      <c r="V135">
        <v>0.1</v>
      </c>
      <c r="Z135" s="120"/>
    </row>
    <row r="136" spans="1:26" ht="12.95" customHeight="1" x14ac:dyDescent="0.2">
      <c r="A136" s="13" t="s">
        <v>41</v>
      </c>
      <c r="B136" s="5"/>
      <c r="C136" s="243">
        <v>44662.535000000003</v>
      </c>
      <c r="D136" s="243" t="s">
        <v>230</v>
      </c>
      <c r="E136">
        <f t="shared" si="15"/>
        <v>11911.041298270971</v>
      </c>
      <c r="F136">
        <f t="shared" si="16"/>
        <v>11911</v>
      </c>
      <c r="G136">
        <f t="shared" si="24"/>
        <v>1.7772999999579042E-2</v>
      </c>
      <c r="I136">
        <f t="shared" si="26"/>
        <v>1.7772999999579042E-2</v>
      </c>
      <c r="P136">
        <f t="shared" si="18"/>
        <v>-2.084986857795585E-2</v>
      </c>
      <c r="Q136">
        <f t="shared" si="19"/>
        <v>70935.978018130685</v>
      </c>
      <c r="R136">
        <f t="shared" si="20"/>
        <v>70935.957168262103</v>
      </c>
      <c r="S136" s="2">
        <f t="shared" si="22"/>
        <v>29644.035000000003</v>
      </c>
      <c r="U136">
        <f t="shared" si="23"/>
        <v>503190749.7888298</v>
      </c>
      <c r="V136">
        <v>0.1</v>
      </c>
      <c r="Z136" s="120"/>
    </row>
    <row r="137" spans="1:26" ht="12.95" customHeight="1" x14ac:dyDescent="0.2">
      <c r="A137" s="13" t="s">
        <v>44</v>
      </c>
      <c r="B137" s="5"/>
      <c r="C137" s="243">
        <v>45044.292999999998</v>
      </c>
      <c r="D137" s="243" t="s">
        <v>230</v>
      </c>
      <c r="E137">
        <f t="shared" si="15"/>
        <v>12798.114123855297</v>
      </c>
      <c r="F137">
        <f t="shared" si="16"/>
        <v>12798</v>
      </c>
      <c r="G137">
        <f t="shared" si="24"/>
        <v>4.9113999994006008E-2</v>
      </c>
      <c r="I137">
        <f t="shared" si="26"/>
        <v>4.9113999994006008E-2</v>
      </c>
      <c r="P137">
        <f t="shared" si="18"/>
        <v>-4.4584637630372959E-2</v>
      </c>
      <c r="Q137">
        <f t="shared" si="19"/>
        <v>81894.420360152799</v>
      </c>
      <c r="R137">
        <f t="shared" si="20"/>
        <v>81894.375775515175</v>
      </c>
      <c r="S137" s="2">
        <f t="shared" si="22"/>
        <v>30025.792999999998</v>
      </c>
      <c r="U137">
        <f t="shared" si="23"/>
        <v>670668073.93429565</v>
      </c>
      <c r="V137">
        <v>0.1</v>
      </c>
      <c r="Z137" s="120"/>
    </row>
    <row r="138" spans="1:26" ht="12.95" customHeight="1" x14ac:dyDescent="0.2">
      <c r="A138" s="13" t="s">
        <v>46</v>
      </c>
      <c r="B138" s="5"/>
      <c r="C138" s="243">
        <v>45061.476000000002</v>
      </c>
      <c r="D138" s="243" t="s">
        <v>230</v>
      </c>
      <c r="E138">
        <f t="shared" si="15"/>
        <v>12838.041440013754</v>
      </c>
      <c r="F138">
        <f t="shared" si="16"/>
        <v>12838</v>
      </c>
      <c r="G138">
        <f t="shared" si="24"/>
        <v>1.783399999840185E-2</v>
      </c>
      <c r="I138">
        <f t="shared" si="26"/>
        <v>1.783399999840185E-2</v>
      </c>
      <c r="P138">
        <f t="shared" si="18"/>
        <v>3.7379971694784603E-2</v>
      </c>
      <c r="Q138">
        <f t="shared" si="19"/>
        <v>82407.14039812448</v>
      </c>
      <c r="R138">
        <f t="shared" si="20"/>
        <v>82407.177778096171</v>
      </c>
      <c r="S138" s="2">
        <f t="shared" si="22"/>
        <v>30042.976000000002</v>
      </c>
      <c r="U138">
        <f t="shared" si="23"/>
        <v>679094001.00518489</v>
      </c>
      <c r="V138">
        <v>0.1</v>
      </c>
      <c r="Z138" s="120"/>
    </row>
    <row r="139" spans="1:26" ht="12.95" customHeight="1" x14ac:dyDescent="0.2">
      <c r="A139" s="13" t="s">
        <v>46</v>
      </c>
      <c r="B139" s="5"/>
      <c r="C139" s="243">
        <v>45074.39</v>
      </c>
      <c r="D139" s="243" t="s">
        <v>230</v>
      </c>
      <c r="E139">
        <f t="shared" si="15"/>
        <v>12868.049084829563</v>
      </c>
      <c r="F139">
        <f t="shared" si="16"/>
        <v>12868</v>
      </c>
      <c r="G139">
        <f t="shared" si="24"/>
        <v>2.1123999998962972E-2</v>
      </c>
      <c r="I139">
        <f t="shared" si="26"/>
        <v>2.1123999998962972E-2</v>
      </c>
      <c r="P139">
        <f t="shared" si="18"/>
        <v>-4.9555562556461506E-2</v>
      </c>
      <c r="Q139">
        <f t="shared" si="19"/>
        <v>82792.730426603244</v>
      </c>
      <c r="R139">
        <f t="shared" si="20"/>
        <v>82792.680871040691</v>
      </c>
      <c r="S139" s="2">
        <f t="shared" si="22"/>
        <v>30055.89</v>
      </c>
      <c r="U139">
        <f t="shared" si="23"/>
        <v>685462450.79892516</v>
      </c>
      <c r="V139">
        <v>0.1</v>
      </c>
      <c r="Z139" s="120"/>
    </row>
    <row r="140" spans="1:26" ht="12.95" customHeight="1" x14ac:dyDescent="0.2">
      <c r="A140" s="13" t="s">
        <v>46</v>
      </c>
      <c r="B140" s="5"/>
      <c r="C140" s="243">
        <v>45077.406000000003</v>
      </c>
      <c r="D140" s="243" t="s">
        <v>230</v>
      </c>
      <c r="E140">
        <f t="shared" si="15"/>
        <v>12875.057219936005</v>
      </c>
      <c r="F140">
        <f t="shared" si="16"/>
        <v>12875</v>
      </c>
      <c r="G140">
        <f t="shared" si="24"/>
        <v>2.4624999998195563E-2</v>
      </c>
      <c r="I140">
        <f t="shared" si="26"/>
        <v>2.4624999998195563E-2</v>
      </c>
      <c r="P140">
        <f t="shared" si="18"/>
        <v>-4.9751196343448663E-2</v>
      </c>
      <c r="Q140">
        <f t="shared" si="19"/>
        <v>82882.83093324829</v>
      </c>
      <c r="R140">
        <f t="shared" si="20"/>
        <v>82882.781182051942</v>
      </c>
      <c r="S140" s="2">
        <f t="shared" si="22"/>
        <v>30058.906000000003</v>
      </c>
      <c r="U140">
        <f t="shared" si="23"/>
        <v>686955133.44955361</v>
      </c>
      <c r="V140">
        <v>0.1</v>
      </c>
      <c r="Z140" s="120"/>
    </row>
    <row r="141" spans="1:26" ht="12.95" customHeight="1" x14ac:dyDescent="0.2">
      <c r="A141" s="13" t="s">
        <v>47</v>
      </c>
      <c r="B141" s="5"/>
      <c r="C141" s="243">
        <v>45441.0533</v>
      </c>
      <c r="D141" s="243" t="s">
        <v>314</v>
      </c>
      <c r="E141">
        <f t="shared" si="15"/>
        <v>13720.047077194042</v>
      </c>
      <c r="F141">
        <f t="shared" si="16"/>
        <v>13720</v>
      </c>
      <c r="G141">
        <f t="shared" si="24"/>
        <v>2.0259999997506384E-2</v>
      </c>
      <c r="J141">
        <f t="shared" ref="J141:J151" si="27">+G141</f>
        <v>2.0259999997506384E-2</v>
      </c>
      <c r="P141">
        <f t="shared" si="18"/>
        <v>-4.6628041271871284E-2</v>
      </c>
      <c r="Q141">
        <f t="shared" si="19"/>
        <v>94119.219235400131</v>
      </c>
      <c r="R141">
        <f t="shared" si="20"/>
        <v>94119.172607358865</v>
      </c>
      <c r="S141" s="2">
        <f t="shared" si="22"/>
        <v>30422.5533</v>
      </c>
      <c r="U141">
        <f t="shared" si="23"/>
        <v>8858414838.58535</v>
      </c>
      <c r="V141">
        <v>1</v>
      </c>
      <c r="Z141" s="120"/>
    </row>
    <row r="142" spans="1:26" ht="12.95" customHeight="1" x14ac:dyDescent="0.2">
      <c r="A142" s="13" t="s">
        <v>47</v>
      </c>
      <c r="B142" s="5"/>
      <c r="C142" s="243">
        <v>45441.054400000001</v>
      </c>
      <c r="D142" s="243" t="s">
        <v>314</v>
      </c>
      <c r="E142">
        <f t="shared" si="15"/>
        <v>13720.049633211491</v>
      </c>
      <c r="F142">
        <f t="shared" si="16"/>
        <v>13720</v>
      </c>
      <c r="G142">
        <f t="shared" si="24"/>
        <v>2.1359999998821877E-2</v>
      </c>
      <c r="J142">
        <f t="shared" si="27"/>
        <v>2.1359999998821877E-2</v>
      </c>
      <c r="P142">
        <f t="shared" si="18"/>
        <v>-4.6628041271871284E-2</v>
      </c>
      <c r="Q142">
        <f t="shared" si="19"/>
        <v>94119.219235400131</v>
      </c>
      <c r="R142">
        <f t="shared" si="20"/>
        <v>94119.172607358865</v>
      </c>
      <c r="S142" s="2">
        <f t="shared" si="22"/>
        <v>30422.554400000001</v>
      </c>
      <c r="U142">
        <f t="shared" si="23"/>
        <v>8858414631.5232143</v>
      </c>
      <c r="V142">
        <v>1</v>
      </c>
      <c r="Z142" s="120"/>
    </row>
    <row r="143" spans="1:26" ht="12.95" customHeight="1" x14ac:dyDescent="0.2">
      <c r="A143" s="13" t="s">
        <v>47</v>
      </c>
      <c r="B143" s="5"/>
      <c r="C143" s="243">
        <v>45444.066800000001</v>
      </c>
      <c r="D143" s="243" t="s">
        <v>314</v>
      </c>
      <c r="E143">
        <f t="shared" si="15"/>
        <v>13727.04940316992</v>
      </c>
      <c r="F143">
        <f t="shared" si="16"/>
        <v>13727</v>
      </c>
      <c r="G143">
        <f t="shared" si="24"/>
        <v>2.1260999994410668E-2</v>
      </c>
      <c r="J143">
        <f t="shared" si="27"/>
        <v>2.1260999994410668E-2</v>
      </c>
      <c r="P143">
        <f t="shared" si="18"/>
        <v>-4.5994759428574318E-2</v>
      </c>
      <c r="Q143">
        <f t="shared" si="19"/>
        <v>94215.283742045183</v>
      </c>
      <c r="R143">
        <f t="shared" si="20"/>
        <v>94215.237747285748</v>
      </c>
      <c r="S143" s="2">
        <f t="shared" si="22"/>
        <v>30425.566800000001</v>
      </c>
      <c r="U143">
        <f t="shared" si="23"/>
        <v>8876507017.5576916</v>
      </c>
      <c r="V143">
        <v>1</v>
      </c>
      <c r="Z143" s="120"/>
    </row>
    <row r="144" spans="1:26" ht="12.95" customHeight="1" x14ac:dyDescent="0.2">
      <c r="A144" s="89" t="s">
        <v>178</v>
      </c>
      <c r="C144" s="249">
        <v>45470.099099999999</v>
      </c>
      <c r="D144" s="243" t="s">
        <v>1403</v>
      </c>
      <c r="E144">
        <f t="shared" si="15"/>
        <v>13787.539414950834</v>
      </c>
      <c r="F144">
        <f t="shared" si="16"/>
        <v>13787.5</v>
      </c>
      <c r="G144">
        <f t="shared" si="24"/>
        <v>1.6962499998044223E-2</v>
      </c>
      <c r="J144">
        <f t="shared" si="27"/>
        <v>1.6962499998044223E-2</v>
      </c>
      <c r="P144">
        <f t="shared" si="18"/>
        <v>3.9720532234370651E-2</v>
      </c>
      <c r="Q144">
        <f t="shared" si="19"/>
        <v>95047.597424477353</v>
      </c>
      <c r="R144">
        <f t="shared" si="20"/>
        <v>95047.63714500959</v>
      </c>
      <c r="S144" s="2">
        <f t="shared" si="22"/>
        <v>30451.599099999999</v>
      </c>
      <c r="U144">
        <f t="shared" si="23"/>
        <v>9034050102.3586044</v>
      </c>
      <c r="V144">
        <v>1</v>
      </c>
      <c r="Z144" s="120"/>
    </row>
    <row r="145" spans="1:26" ht="12.95" customHeight="1" x14ac:dyDescent="0.2">
      <c r="A145" s="248" t="s">
        <v>234</v>
      </c>
      <c r="C145" s="130">
        <v>45470.100599999998</v>
      </c>
      <c r="D145" s="243" t="s">
        <v>314</v>
      </c>
      <c r="E145">
        <f t="shared" si="15"/>
        <v>13787.542900429165</v>
      </c>
      <c r="F145">
        <f t="shared" si="16"/>
        <v>13787.5</v>
      </c>
      <c r="G145">
        <f t="shared" si="24"/>
        <v>1.8462499996530823E-2</v>
      </c>
      <c r="J145">
        <f t="shared" si="27"/>
        <v>1.8462499996530823E-2</v>
      </c>
      <c r="P145">
        <f t="shared" si="18"/>
        <v>3.9720532234370651E-2</v>
      </c>
      <c r="Q145">
        <f t="shared" si="19"/>
        <v>95047.597424477353</v>
      </c>
      <c r="R145">
        <f t="shared" si="20"/>
        <v>95047.63714500959</v>
      </c>
      <c r="S145" s="2">
        <f t="shared" si="22"/>
        <v>30451.600599999998</v>
      </c>
      <c r="U145">
        <f t="shared" si="23"/>
        <v>9034049817.2157459</v>
      </c>
      <c r="V145">
        <v>1</v>
      </c>
      <c r="Z145" s="120"/>
    </row>
    <row r="146" spans="1:26" ht="12.95" customHeight="1" x14ac:dyDescent="0.2">
      <c r="A146" s="89" t="s">
        <v>178</v>
      </c>
      <c r="C146" s="249">
        <v>45756.288800000002</v>
      </c>
      <c r="D146" s="243" t="s">
        <v>1403</v>
      </c>
      <c r="E146">
        <f t="shared" si="15"/>
        <v>14452.544747732694</v>
      </c>
      <c r="F146">
        <f t="shared" si="16"/>
        <v>14452.5</v>
      </c>
      <c r="G146">
        <f t="shared" si="24"/>
        <v>1.9257499996456318E-2</v>
      </c>
      <c r="J146">
        <f t="shared" si="27"/>
        <v>1.9257499996456318E-2</v>
      </c>
      <c r="P146">
        <f t="shared" si="18"/>
        <v>-4.1279179025824411E-2</v>
      </c>
      <c r="Q146">
        <f t="shared" si="19"/>
        <v>104437.39805575661</v>
      </c>
      <c r="R146">
        <f t="shared" si="20"/>
        <v>104437.35677657758</v>
      </c>
      <c r="S146" s="2">
        <f t="shared" si="22"/>
        <v>30737.788800000002</v>
      </c>
      <c r="U146">
        <f t="shared" si="23"/>
        <v>10907157468.07373</v>
      </c>
      <c r="V146">
        <v>1</v>
      </c>
      <c r="X146" s="243"/>
      <c r="Y146" s="243"/>
    </row>
    <row r="147" spans="1:26" ht="12.95" customHeight="1" x14ac:dyDescent="0.2">
      <c r="A147" s="248" t="s">
        <v>234</v>
      </c>
      <c r="C147" s="130">
        <v>45756.289799999999</v>
      </c>
      <c r="D147" s="243" t="s">
        <v>314</v>
      </c>
      <c r="E147">
        <f t="shared" si="15"/>
        <v>14452.54707138491</v>
      </c>
      <c r="F147">
        <f t="shared" si="16"/>
        <v>14452.5</v>
      </c>
      <c r="G147">
        <f t="shared" si="24"/>
        <v>2.0257499993022066E-2</v>
      </c>
      <c r="J147">
        <f t="shared" si="27"/>
        <v>2.0257499993022066E-2</v>
      </c>
      <c r="P147">
        <f t="shared" si="18"/>
        <v>-4.1279179025824411E-2</v>
      </c>
      <c r="Q147">
        <f t="shared" si="19"/>
        <v>104437.39805575661</v>
      </c>
      <c r="R147">
        <f t="shared" si="20"/>
        <v>104437.35677657758</v>
      </c>
      <c r="S147" s="2">
        <f t="shared" si="22"/>
        <v>30737.789799999999</v>
      </c>
      <c r="U147">
        <f t="shared" si="23"/>
        <v>10907157259.199059</v>
      </c>
      <c r="V147">
        <v>1</v>
      </c>
      <c r="X147" s="243"/>
      <c r="Y147" s="243"/>
    </row>
    <row r="148" spans="1:26" ht="12.95" customHeight="1" x14ac:dyDescent="0.2">
      <c r="A148" s="89" t="s">
        <v>178</v>
      </c>
      <c r="C148" s="249">
        <v>45787.059500000003</v>
      </c>
      <c r="D148" s="243" t="s">
        <v>1403</v>
      </c>
      <c r="E148">
        <f t="shared" si="15"/>
        <v>14524.045153210009</v>
      </c>
      <c r="F148">
        <f t="shared" si="16"/>
        <v>14524</v>
      </c>
      <c r="G148">
        <f t="shared" si="24"/>
        <v>1.9432000000961125E-2</v>
      </c>
      <c r="J148">
        <f t="shared" si="27"/>
        <v>1.9432000000961125E-2</v>
      </c>
      <c r="P148">
        <f t="shared" si="18"/>
        <v>3.8085129615750994E-2</v>
      </c>
      <c r="Q148">
        <f t="shared" si="19"/>
        <v>105473.30799863099</v>
      </c>
      <c r="R148">
        <f t="shared" si="20"/>
        <v>105473.34608376061</v>
      </c>
      <c r="S148" s="2">
        <f t="shared" si="22"/>
        <v>30768.559500000003</v>
      </c>
      <c r="U148">
        <f t="shared" si="23"/>
        <v>11124622634.988995</v>
      </c>
      <c r="V148">
        <v>1</v>
      </c>
      <c r="X148" s="243"/>
      <c r="Y148" s="243"/>
    </row>
    <row r="149" spans="1:26" ht="12.95" customHeight="1" x14ac:dyDescent="0.2">
      <c r="A149" s="248" t="s">
        <v>234</v>
      </c>
      <c r="C149" s="130">
        <v>45787.0599</v>
      </c>
      <c r="D149" s="243" t="s">
        <v>314</v>
      </c>
      <c r="E149">
        <f t="shared" ref="E149:E212" si="28">+(C149-C$7)/C$8</f>
        <v>14524.046082670891</v>
      </c>
      <c r="F149">
        <f t="shared" ref="F149:F212" si="29">ROUND(2*E149,0)/2</f>
        <v>14524</v>
      </c>
      <c r="G149">
        <f t="shared" si="24"/>
        <v>1.9831999998132233E-2</v>
      </c>
      <c r="J149">
        <f t="shared" si="27"/>
        <v>1.9831999998132233E-2</v>
      </c>
      <c r="P149">
        <f t="shared" ref="P149:P212" si="30">H$5*SIN(H$6*F149+H$7)</f>
        <v>3.8085129615750994E-2</v>
      </c>
      <c r="Q149">
        <f t="shared" ref="Q149:Q212" si="31">+H$2+H$3*$F149+H$4*$F149^2</f>
        <v>105473.30799863099</v>
      </c>
      <c r="R149">
        <f t="shared" ref="R149:R212" si="32">P149+Q149</f>
        <v>105473.34608376061</v>
      </c>
      <c r="S149" s="2">
        <f t="shared" si="22"/>
        <v>30768.5599</v>
      </c>
      <c r="U149">
        <f t="shared" si="23"/>
        <v>11124622550.610336</v>
      </c>
      <c r="V149">
        <v>1</v>
      </c>
      <c r="X149" s="243"/>
      <c r="Y149" s="243"/>
    </row>
    <row r="150" spans="1:26" ht="12.95" customHeight="1" x14ac:dyDescent="0.2">
      <c r="A150" s="89" t="s">
        <v>178</v>
      </c>
      <c r="C150" s="249">
        <v>45787.273399999998</v>
      </c>
      <c r="D150" s="243" t="s">
        <v>1403</v>
      </c>
      <c r="E150">
        <f t="shared" si="28"/>
        <v>14524.54218242063</v>
      </c>
      <c r="F150">
        <f t="shared" si="29"/>
        <v>14524.5</v>
      </c>
      <c r="G150">
        <f t="shared" si="24"/>
        <v>1.8153499993786681E-2</v>
      </c>
      <c r="J150">
        <f t="shared" si="27"/>
        <v>1.8153499993786681E-2</v>
      </c>
      <c r="P150">
        <f t="shared" si="30"/>
        <v>4.9051021793621884E-2</v>
      </c>
      <c r="Q150">
        <f t="shared" si="31"/>
        <v>105480.57012410565</v>
      </c>
      <c r="R150">
        <f t="shared" si="32"/>
        <v>105480.61917512745</v>
      </c>
      <c r="S150" s="2">
        <f t="shared" si="22"/>
        <v>30768.773399999998</v>
      </c>
      <c r="U150">
        <f t="shared" si="23"/>
        <v>11126157191.883757</v>
      </c>
      <c r="V150">
        <v>1</v>
      </c>
      <c r="X150" s="243"/>
      <c r="Y150" s="243"/>
    </row>
    <row r="151" spans="1:26" ht="12.95" customHeight="1" x14ac:dyDescent="0.2">
      <c r="A151" s="248" t="s">
        <v>234</v>
      </c>
      <c r="C151" s="130">
        <v>45787.273500000003</v>
      </c>
      <c r="D151" s="243" t="s">
        <v>314</v>
      </c>
      <c r="E151">
        <f t="shared" si="28"/>
        <v>14524.542414785863</v>
      </c>
      <c r="F151">
        <f t="shared" si="29"/>
        <v>14524.5</v>
      </c>
      <c r="G151">
        <f t="shared" si="24"/>
        <v>1.8253499998536427E-2</v>
      </c>
      <c r="J151">
        <f t="shared" si="27"/>
        <v>1.8253499998536427E-2</v>
      </c>
      <c r="P151">
        <f t="shared" si="30"/>
        <v>4.9051021793621884E-2</v>
      </c>
      <c r="Q151">
        <f t="shared" si="31"/>
        <v>105480.57012410565</v>
      </c>
      <c r="R151">
        <f t="shared" si="32"/>
        <v>105480.61917512745</v>
      </c>
      <c r="S151" s="2">
        <f t="shared" ref="S151:S214" si="33">+C151-15018.5</f>
        <v>30768.773500000003</v>
      </c>
      <c r="U151">
        <f t="shared" si="23"/>
        <v>11126157170.787634</v>
      </c>
      <c r="V151">
        <v>1</v>
      </c>
      <c r="X151" s="243"/>
      <c r="Y151" s="243"/>
    </row>
    <row r="152" spans="1:26" ht="12.95" customHeight="1" x14ac:dyDescent="0.2">
      <c r="A152" s="13" t="s">
        <v>49</v>
      </c>
      <c r="B152" s="5"/>
      <c r="C152" s="243">
        <v>45794.381999999998</v>
      </c>
      <c r="D152" s="243" t="s">
        <v>230</v>
      </c>
      <c r="E152">
        <f t="shared" si="28"/>
        <v>14541.060096617446</v>
      </c>
      <c r="F152">
        <f t="shared" si="29"/>
        <v>14541</v>
      </c>
      <c r="G152">
        <f t="shared" si="24"/>
        <v>2.5862999995297287E-2</v>
      </c>
      <c r="I152">
        <f>+G152</f>
        <v>2.5862999995297287E-2</v>
      </c>
      <c r="P152">
        <f t="shared" si="30"/>
        <v>2.4994723125209128E-3</v>
      </c>
      <c r="Q152">
        <f t="shared" si="31"/>
        <v>105720.36051476897</v>
      </c>
      <c r="R152">
        <f t="shared" si="32"/>
        <v>105720.36301424127</v>
      </c>
      <c r="S152" s="2">
        <f t="shared" si="33"/>
        <v>30775.881999999998</v>
      </c>
      <c r="U152">
        <f t="shared" si="23"/>
        <v>1117678968.7372129</v>
      </c>
      <c r="V152">
        <v>0.1</v>
      </c>
      <c r="X152" s="243"/>
      <c r="Y152" s="243"/>
    </row>
    <row r="153" spans="1:26" ht="12.95" customHeight="1" x14ac:dyDescent="0.2">
      <c r="A153" s="13" t="s">
        <v>51</v>
      </c>
      <c r="B153" s="5"/>
      <c r="C153" s="243">
        <v>45817.618999999999</v>
      </c>
      <c r="D153" s="243" t="s">
        <v>230</v>
      </c>
      <c r="E153">
        <f t="shared" si="28"/>
        <v>14595.054803337684</v>
      </c>
      <c r="F153">
        <f t="shared" si="29"/>
        <v>14595</v>
      </c>
      <c r="G153">
        <f t="shared" si="24"/>
        <v>2.3584999995364342E-2</v>
      </c>
      <c r="I153">
        <f>+G153</f>
        <v>2.3584999995364342E-2</v>
      </c>
      <c r="P153">
        <f t="shared" si="30"/>
        <v>6.9455650099579241E-3</v>
      </c>
      <c r="Q153">
        <f t="shared" si="31"/>
        <v>106507.03256603073</v>
      </c>
      <c r="R153">
        <f t="shared" si="32"/>
        <v>106507.03951159574</v>
      </c>
      <c r="S153" s="2">
        <f t="shared" si="33"/>
        <v>30799.118999999999</v>
      </c>
      <c r="U153">
        <f t="shared" si="23"/>
        <v>1134374444.158812</v>
      </c>
      <c r="V153">
        <v>0.1</v>
      </c>
      <c r="X153" s="243"/>
      <c r="Y153" s="243"/>
    </row>
    <row r="154" spans="1:26" ht="12.95" customHeight="1" x14ac:dyDescent="0.2">
      <c r="A154" s="248" t="s">
        <v>234</v>
      </c>
      <c r="C154" s="130">
        <v>46092.178599999999</v>
      </c>
      <c r="D154" s="243" t="s">
        <v>314</v>
      </c>
      <c r="E154">
        <f t="shared" si="28"/>
        <v>15233.035828393626</v>
      </c>
      <c r="F154">
        <f t="shared" si="29"/>
        <v>15233</v>
      </c>
      <c r="G154">
        <f t="shared" si="24"/>
        <v>1.5418999995745253E-2</v>
      </c>
      <c r="J154">
        <f>+G154</f>
        <v>1.5418999995745253E-2</v>
      </c>
      <c r="P154">
        <f t="shared" si="30"/>
        <v>4.9998183912472058E-2</v>
      </c>
      <c r="Q154">
        <f t="shared" si="31"/>
        <v>116022.16517167911</v>
      </c>
      <c r="R154">
        <f t="shared" si="32"/>
        <v>116022.21516986302</v>
      </c>
      <c r="S154" s="2">
        <f t="shared" si="33"/>
        <v>31073.678599999999</v>
      </c>
      <c r="U154">
        <f t="shared" si="23"/>
        <v>13461150835.029158</v>
      </c>
      <c r="V154">
        <v>1</v>
      </c>
      <c r="X154" s="243"/>
      <c r="Y154" s="243"/>
    </row>
    <row r="155" spans="1:26" ht="12.95" customHeight="1" x14ac:dyDescent="0.2">
      <c r="A155" s="89" t="s">
        <v>178</v>
      </c>
      <c r="C155" s="249">
        <v>46092.180099999998</v>
      </c>
      <c r="D155" s="243" t="s">
        <v>1403</v>
      </c>
      <c r="E155">
        <f t="shared" si="28"/>
        <v>15233.039313871959</v>
      </c>
      <c r="F155">
        <f t="shared" si="29"/>
        <v>15233</v>
      </c>
      <c r="G155">
        <f t="shared" si="24"/>
        <v>1.6918999994231854E-2</v>
      </c>
      <c r="J155">
        <f>+G155</f>
        <v>1.6918999994231854E-2</v>
      </c>
      <c r="P155">
        <f t="shared" si="30"/>
        <v>4.9998183912472058E-2</v>
      </c>
      <c r="Q155">
        <f t="shared" si="31"/>
        <v>116022.16517167911</v>
      </c>
      <c r="R155">
        <f t="shared" si="32"/>
        <v>116022.21516986302</v>
      </c>
      <c r="S155" s="2">
        <f t="shared" si="33"/>
        <v>31073.680099999998</v>
      </c>
      <c r="U155">
        <f t="shared" si="23"/>
        <v>13461150486.962564</v>
      </c>
      <c r="V155">
        <v>1</v>
      </c>
      <c r="X155" s="243"/>
      <c r="Y155" s="243"/>
    </row>
    <row r="156" spans="1:26" ht="12.95" customHeight="1" x14ac:dyDescent="0.2">
      <c r="A156" s="13" t="s">
        <v>49</v>
      </c>
      <c r="B156" s="5"/>
      <c r="C156" s="243">
        <v>46095.62</v>
      </c>
      <c r="D156" s="243" t="s">
        <v>230</v>
      </c>
      <c r="E156">
        <f t="shared" si="28"/>
        <v>15241.032445155997</v>
      </c>
      <c r="F156">
        <f t="shared" si="29"/>
        <v>15241</v>
      </c>
      <c r="G156">
        <f t="shared" si="24"/>
        <v>1.396299999760231E-2</v>
      </c>
      <c r="I156">
        <f>+G156</f>
        <v>1.396299999760231E-2</v>
      </c>
      <c r="P156">
        <f t="shared" si="30"/>
        <v>-1.3401912870190928E-2</v>
      </c>
      <c r="Q156">
        <f t="shared" si="31"/>
        <v>116144.06117927344</v>
      </c>
      <c r="R156">
        <f t="shared" si="32"/>
        <v>116144.04777736057</v>
      </c>
      <c r="S156" s="2">
        <f t="shared" si="33"/>
        <v>31077.120000000003</v>
      </c>
      <c r="U156">
        <f t="shared" si="23"/>
        <v>1348943659.0671329</v>
      </c>
      <c r="V156">
        <v>0.1</v>
      </c>
      <c r="X156" s="243"/>
      <c r="Y156" s="243"/>
    </row>
    <row r="157" spans="1:26" ht="12.95" customHeight="1" x14ac:dyDescent="0.2">
      <c r="A157" s="248" t="s">
        <v>234</v>
      </c>
      <c r="C157" s="130">
        <v>46139.089</v>
      </c>
      <c r="D157" s="243" t="s">
        <v>314</v>
      </c>
      <c r="E157">
        <f t="shared" si="28"/>
        <v>15342.039283664484</v>
      </c>
      <c r="F157">
        <f t="shared" si="29"/>
        <v>15342</v>
      </c>
      <c r="G157">
        <f t="shared" si="24"/>
        <v>1.6905999997106846E-2</v>
      </c>
      <c r="J157">
        <f t="shared" ref="J157:J165" si="34">+G157</f>
        <v>1.6905999997106846E-2</v>
      </c>
      <c r="P157">
        <f t="shared" si="30"/>
        <v>7.0275396409178572E-3</v>
      </c>
      <c r="Q157">
        <f t="shared" si="31"/>
        <v>117688.50277515195</v>
      </c>
      <c r="R157">
        <f t="shared" si="32"/>
        <v>117688.50980269159</v>
      </c>
      <c r="S157" s="2">
        <f t="shared" si="33"/>
        <v>31120.589</v>
      </c>
      <c r="U157">
        <f t="shared" si="23"/>
        <v>13850581360.29463</v>
      </c>
      <c r="V157">
        <v>1</v>
      </c>
      <c r="X157" s="243"/>
      <c r="Y157" s="243"/>
    </row>
    <row r="158" spans="1:26" ht="12.95" customHeight="1" x14ac:dyDescent="0.2">
      <c r="A158" s="89" t="s">
        <v>178</v>
      </c>
      <c r="C158" s="249">
        <v>46139.090100000001</v>
      </c>
      <c r="D158" s="243" t="s">
        <v>1403</v>
      </c>
      <c r="E158">
        <f t="shared" si="28"/>
        <v>15342.041839681933</v>
      </c>
      <c r="F158">
        <f t="shared" si="29"/>
        <v>15342</v>
      </c>
      <c r="G158">
        <f t="shared" si="24"/>
        <v>1.800599999842234E-2</v>
      </c>
      <c r="J158">
        <f t="shared" si="34"/>
        <v>1.800599999842234E-2</v>
      </c>
      <c r="P158">
        <f t="shared" si="30"/>
        <v>7.0275396409178572E-3</v>
      </c>
      <c r="Q158">
        <f t="shared" si="31"/>
        <v>117688.50277515195</v>
      </c>
      <c r="R158">
        <f t="shared" si="32"/>
        <v>117688.50980269159</v>
      </c>
      <c r="S158" s="2">
        <f t="shared" si="33"/>
        <v>31120.590100000001</v>
      </c>
      <c r="U158">
        <f t="shared" si="23"/>
        <v>13850581101.379946</v>
      </c>
      <c r="V158">
        <v>1</v>
      </c>
      <c r="X158" s="243"/>
      <c r="Y158" s="243"/>
    </row>
    <row r="159" spans="1:26" ht="12.95" customHeight="1" x14ac:dyDescent="0.2">
      <c r="A159" s="89" t="s">
        <v>178</v>
      </c>
      <c r="C159" s="249">
        <v>46139.303399999997</v>
      </c>
      <c r="D159" s="243" t="s">
        <v>1403</v>
      </c>
      <c r="E159">
        <f t="shared" si="28"/>
        <v>15342.537474701221</v>
      </c>
      <c r="F159">
        <f t="shared" si="29"/>
        <v>15342.5</v>
      </c>
      <c r="G159">
        <f t="shared" si="24"/>
        <v>1.6127499991853256E-2</v>
      </c>
      <c r="J159">
        <f t="shared" si="34"/>
        <v>1.6127499991853256E-2</v>
      </c>
      <c r="P159">
        <f t="shared" si="30"/>
        <v>-3.4409170857777581E-2</v>
      </c>
      <c r="Q159">
        <f t="shared" si="31"/>
        <v>117696.17390062659</v>
      </c>
      <c r="R159">
        <f t="shared" si="32"/>
        <v>117696.13949145573</v>
      </c>
      <c r="S159" s="2">
        <f t="shared" si="33"/>
        <v>31120.803399999997</v>
      </c>
      <c r="U159">
        <f t="shared" ref="U159:U222" si="35">+(R159-G159)^2*V159</f>
        <v>13852377454.903486</v>
      </c>
      <c r="V159">
        <v>1</v>
      </c>
      <c r="X159" s="243"/>
      <c r="Y159" s="243"/>
    </row>
    <row r="160" spans="1:26" ht="12.95" customHeight="1" x14ac:dyDescent="0.2">
      <c r="A160" s="248" t="s">
        <v>234</v>
      </c>
      <c r="C160" s="130">
        <v>46139.303999999996</v>
      </c>
      <c r="D160" s="243" t="s">
        <v>314</v>
      </c>
      <c r="E160">
        <f t="shared" si="28"/>
        <v>15342.538868892554</v>
      </c>
      <c r="F160">
        <f t="shared" si="29"/>
        <v>15342.5</v>
      </c>
      <c r="G160">
        <f t="shared" si="24"/>
        <v>1.6727499991247896E-2</v>
      </c>
      <c r="J160">
        <f t="shared" si="34"/>
        <v>1.6727499991247896E-2</v>
      </c>
      <c r="P160">
        <f t="shared" si="30"/>
        <v>-3.4409170857777581E-2</v>
      </c>
      <c r="Q160">
        <f t="shared" si="31"/>
        <v>117696.17390062659</v>
      </c>
      <c r="R160">
        <f t="shared" si="32"/>
        <v>117696.13949145573</v>
      </c>
      <c r="S160" s="2">
        <f t="shared" si="33"/>
        <v>31120.803999999996</v>
      </c>
      <c r="U160">
        <f t="shared" si="35"/>
        <v>13852377313.668139</v>
      </c>
      <c r="V160">
        <v>1</v>
      </c>
      <c r="X160" s="243"/>
      <c r="Y160" s="243"/>
    </row>
    <row r="161" spans="1:25" ht="12.95" customHeight="1" x14ac:dyDescent="0.2">
      <c r="A161" s="89" t="s">
        <v>178</v>
      </c>
      <c r="C161" s="249">
        <v>46143.176599999999</v>
      </c>
      <c r="D161" s="243" t="s">
        <v>1403</v>
      </c>
      <c r="E161">
        <f t="shared" si="28"/>
        <v>15351.537444493748</v>
      </c>
      <c r="F161">
        <f t="shared" si="29"/>
        <v>15351.5</v>
      </c>
      <c r="G161">
        <f t="shared" si="24"/>
        <v>1.6114499994728249E-2</v>
      </c>
      <c r="J161">
        <f t="shared" si="34"/>
        <v>1.6114499994728249E-2</v>
      </c>
      <c r="P161">
        <f t="shared" si="30"/>
        <v>4.7465272384695695E-2</v>
      </c>
      <c r="Q161">
        <f t="shared" si="31"/>
        <v>117834.29690917023</v>
      </c>
      <c r="R161">
        <f t="shared" si="32"/>
        <v>117834.3443744426</v>
      </c>
      <c r="S161" s="2">
        <f t="shared" si="33"/>
        <v>31124.676599999999</v>
      </c>
      <c r="U161">
        <f t="shared" si="35"/>
        <v>13884928916.47191</v>
      </c>
      <c r="V161">
        <v>1</v>
      </c>
      <c r="X161" s="243"/>
      <c r="Y161" s="243"/>
    </row>
    <row r="162" spans="1:25" ht="12.95" customHeight="1" x14ac:dyDescent="0.2">
      <c r="A162" s="248" t="s">
        <v>234</v>
      </c>
      <c r="C162" s="130">
        <v>46143.177799999998</v>
      </c>
      <c r="D162" s="243" t="s">
        <v>314</v>
      </c>
      <c r="E162">
        <f t="shared" si="28"/>
        <v>15351.540232876412</v>
      </c>
      <c r="F162">
        <f t="shared" si="29"/>
        <v>15351.5</v>
      </c>
      <c r="G162">
        <f t="shared" si="24"/>
        <v>1.7314499993517529E-2</v>
      </c>
      <c r="J162">
        <f t="shared" si="34"/>
        <v>1.7314499993517529E-2</v>
      </c>
      <c r="P162">
        <f t="shared" si="30"/>
        <v>4.7465272384695695E-2</v>
      </c>
      <c r="Q162">
        <f t="shared" si="31"/>
        <v>117834.29690917023</v>
      </c>
      <c r="R162">
        <f t="shared" si="32"/>
        <v>117834.3443744426</v>
      </c>
      <c r="S162" s="2">
        <f t="shared" si="33"/>
        <v>31124.677799999998</v>
      </c>
      <c r="U162">
        <f t="shared" si="35"/>
        <v>13884928633.669525</v>
      </c>
      <c r="V162">
        <v>1</v>
      </c>
      <c r="X162" s="243"/>
      <c r="Y162" s="243"/>
    </row>
    <row r="163" spans="1:25" ht="12.95" customHeight="1" x14ac:dyDescent="0.2">
      <c r="A163" s="89" t="s">
        <v>178</v>
      </c>
      <c r="C163" s="249">
        <v>46146.188300000002</v>
      </c>
      <c r="D163" s="243" t="s">
        <v>1403</v>
      </c>
      <c r="E163">
        <f t="shared" si="28"/>
        <v>15358.535587895627</v>
      </c>
      <c r="F163">
        <f t="shared" si="29"/>
        <v>15358.5</v>
      </c>
      <c r="G163">
        <f t="shared" si="24"/>
        <v>1.5315500000724569E-2</v>
      </c>
      <c r="J163">
        <f t="shared" si="34"/>
        <v>1.5315500000724569E-2</v>
      </c>
      <c r="P163">
        <f t="shared" si="30"/>
        <v>4.7966913751877213E-2</v>
      </c>
      <c r="Q163">
        <f t="shared" si="31"/>
        <v>117941.78191581527</v>
      </c>
      <c r="R163">
        <f t="shared" si="32"/>
        <v>117941.82988272903</v>
      </c>
      <c r="S163" s="2">
        <f t="shared" si="33"/>
        <v>31127.688300000002</v>
      </c>
      <c r="U163">
        <f t="shared" si="35"/>
        <v>13910271623.410637</v>
      </c>
      <c r="V163">
        <v>1</v>
      </c>
      <c r="X163" s="243"/>
      <c r="Y163" s="243"/>
    </row>
    <row r="164" spans="1:25" ht="12.95" customHeight="1" x14ac:dyDescent="0.2">
      <c r="A164" s="248" t="s">
        <v>234</v>
      </c>
      <c r="C164" s="130">
        <v>46153.289100000002</v>
      </c>
      <c r="D164" s="243" t="s">
        <v>314</v>
      </c>
      <c r="E164">
        <f t="shared" si="28"/>
        <v>15375.035377605102</v>
      </c>
      <c r="F164">
        <f t="shared" si="29"/>
        <v>15375</v>
      </c>
      <c r="G164">
        <f t="shared" ref="G164:G227" si="36">+C164-(C$7+F164*C$8)</f>
        <v>1.5224999995552935E-2</v>
      </c>
      <c r="J164">
        <f t="shared" si="34"/>
        <v>1.5224999995552935E-2</v>
      </c>
      <c r="P164">
        <f t="shared" si="30"/>
        <v>-2.0901611722031272E-2</v>
      </c>
      <c r="Q164">
        <f t="shared" si="31"/>
        <v>118195.33330647858</v>
      </c>
      <c r="R164">
        <f t="shared" si="32"/>
        <v>118195.31240486687</v>
      </c>
      <c r="S164" s="2">
        <f t="shared" si="33"/>
        <v>31134.789100000002</v>
      </c>
      <c r="U164">
        <f t="shared" si="35"/>
        <v>13970128275.437046</v>
      </c>
      <c r="V164">
        <v>1</v>
      </c>
      <c r="X164" s="243"/>
      <c r="Y164" s="243"/>
    </row>
    <row r="165" spans="1:25" ht="12.95" customHeight="1" x14ac:dyDescent="0.2">
      <c r="A165" s="89" t="s">
        <v>178</v>
      </c>
      <c r="C165" s="249">
        <v>46153.289499999999</v>
      </c>
      <c r="D165" s="243" t="s">
        <v>1403</v>
      </c>
      <c r="E165">
        <f t="shared" si="28"/>
        <v>15375.036307065984</v>
      </c>
      <c r="F165">
        <f t="shared" si="29"/>
        <v>15375</v>
      </c>
      <c r="G165">
        <f t="shared" si="36"/>
        <v>1.5624999992724042E-2</v>
      </c>
      <c r="J165">
        <f t="shared" si="34"/>
        <v>1.5624999992724042E-2</v>
      </c>
      <c r="P165">
        <f t="shared" si="30"/>
        <v>-2.0901611722031272E-2</v>
      </c>
      <c r="Q165">
        <f t="shared" si="31"/>
        <v>118195.33330647858</v>
      </c>
      <c r="R165">
        <f t="shared" si="32"/>
        <v>118195.31240486687</v>
      </c>
      <c r="S165" s="2">
        <f t="shared" si="33"/>
        <v>31134.789499999999</v>
      </c>
      <c r="U165">
        <f t="shared" si="35"/>
        <v>13970128180.880812</v>
      </c>
      <c r="V165">
        <v>1</v>
      </c>
      <c r="X165" s="243"/>
      <c r="Y165" s="243"/>
    </row>
    <row r="166" spans="1:25" ht="12.95" customHeight="1" x14ac:dyDescent="0.2">
      <c r="A166" s="13" t="s">
        <v>52</v>
      </c>
      <c r="B166" s="5"/>
      <c r="C166" s="243">
        <v>46180.402600000001</v>
      </c>
      <c r="D166" s="243" t="s">
        <v>1403</v>
      </c>
      <c r="E166">
        <f t="shared" si="28"/>
        <v>15438.037722170193</v>
      </c>
      <c r="F166">
        <f t="shared" si="29"/>
        <v>15438</v>
      </c>
      <c r="G166">
        <f t="shared" si="36"/>
        <v>1.6233999995165505E-2</v>
      </c>
      <c r="I166">
        <f>+G166</f>
        <v>1.6233999995165505E-2</v>
      </c>
      <c r="P166">
        <f t="shared" si="30"/>
        <v>-6.4129685959076815E-3</v>
      </c>
      <c r="Q166">
        <f t="shared" si="31"/>
        <v>119165.94286628399</v>
      </c>
      <c r="R166">
        <f t="shared" si="32"/>
        <v>119165.9364533154</v>
      </c>
      <c r="S166" s="2">
        <f t="shared" si="33"/>
        <v>31161.902600000001</v>
      </c>
      <c r="U166">
        <f t="shared" si="35"/>
        <v>1420051654.1716244</v>
      </c>
      <c r="V166">
        <v>0.1</v>
      </c>
      <c r="X166" s="243"/>
      <c r="Y166" s="243"/>
    </row>
    <row r="167" spans="1:25" ht="12.95" customHeight="1" x14ac:dyDescent="0.2">
      <c r="A167" s="13" t="s">
        <v>54</v>
      </c>
      <c r="B167" s="5" t="s">
        <v>30</v>
      </c>
      <c r="C167" s="243">
        <v>46892.43</v>
      </c>
      <c r="D167" s="243" t="s">
        <v>230</v>
      </c>
      <c r="E167">
        <f t="shared" si="28"/>
        <v>17092.541773457844</v>
      </c>
      <c r="F167">
        <f t="shared" si="29"/>
        <v>17092.5</v>
      </c>
      <c r="G167">
        <f t="shared" si="36"/>
        <v>1.7977499999688007E-2</v>
      </c>
      <c r="I167">
        <f>+G167</f>
        <v>1.7977499999688007E-2</v>
      </c>
      <c r="P167">
        <f t="shared" si="30"/>
        <v>-1.2779081113608582E-2</v>
      </c>
      <c r="Q167">
        <f t="shared" si="31"/>
        <v>146076.80056188779</v>
      </c>
      <c r="R167">
        <f t="shared" si="32"/>
        <v>146076.78778280667</v>
      </c>
      <c r="S167" s="2">
        <f t="shared" si="33"/>
        <v>31873.93</v>
      </c>
      <c r="U167">
        <f t="shared" si="35"/>
        <v>2133842267.675256</v>
      </c>
      <c r="V167">
        <v>0.1</v>
      </c>
      <c r="X167" s="243"/>
      <c r="Y167" s="243"/>
    </row>
    <row r="168" spans="1:25" ht="12.95" customHeight="1" x14ac:dyDescent="0.2">
      <c r="A168" s="13" t="s">
        <v>54</v>
      </c>
      <c r="B168" s="5"/>
      <c r="C168" s="243">
        <v>46903.402000000002</v>
      </c>
      <c r="D168" s="243" t="s">
        <v>230</v>
      </c>
      <c r="E168">
        <f t="shared" si="28"/>
        <v>17118.036885655394</v>
      </c>
      <c r="F168">
        <f t="shared" si="29"/>
        <v>17118</v>
      </c>
      <c r="G168">
        <f t="shared" si="36"/>
        <v>1.5873999996983912E-2</v>
      </c>
      <c r="I168">
        <f>+G168</f>
        <v>1.5873999996983912E-2</v>
      </c>
      <c r="P168">
        <f t="shared" si="30"/>
        <v>4.980451032921937E-2</v>
      </c>
      <c r="Q168">
        <f t="shared" si="31"/>
        <v>146512.98446109475</v>
      </c>
      <c r="R168">
        <f t="shared" si="32"/>
        <v>146513.03426560506</v>
      </c>
      <c r="S168" s="2">
        <f t="shared" si="33"/>
        <v>31884.902000000002</v>
      </c>
      <c r="U168">
        <f t="shared" si="35"/>
        <v>2146606455.8218803</v>
      </c>
      <c r="V168">
        <v>0.1</v>
      </c>
      <c r="X168" s="243"/>
      <c r="Y168" s="243"/>
    </row>
    <row r="169" spans="1:25" ht="12.95" customHeight="1" x14ac:dyDescent="0.2">
      <c r="A169" s="13" t="s">
        <v>56</v>
      </c>
      <c r="B169" s="5" t="s">
        <v>30</v>
      </c>
      <c r="C169" s="243">
        <v>46914.377</v>
      </c>
      <c r="D169" s="243" t="s">
        <v>230</v>
      </c>
      <c r="E169">
        <f t="shared" si="28"/>
        <v>17143.538968809611</v>
      </c>
      <c r="F169">
        <f t="shared" si="29"/>
        <v>17143.5</v>
      </c>
      <c r="G169">
        <f t="shared" si="36"/>
        <v>1.6770499998528976E-2</v>
      </c>
      <c r="I169">
        <f>+G169</f>
        <v>1.6770499998528976E-2</v>
      </c>
      <c r="P169">
        <f t="shared" si="30"/>
        <v>-2.1087014071193483E-2</v>
      </c>
      <c r="Q169">
        <f t="shared" si="31"/>
        <v>146949.81861030168</v>
      </c>
      <c r="R169">
        <f t="shared" si="32"/>
        <v>146949.79752328762</v>
      </c>
      <c r="S169" s="2">
        <f t="shared" si="33"/>
        <v>31895.877</v>
      </c>
      <c r="U169">
        <f t="shared" si="35"/>
        <v>2159423806.3292356</v>
      </c>
      <c r="V169">
        <v>0.1</v>
      </c>
      <c r="X169" s="243"/>
      <c r="Y169" s="243"/>
    </row>
    <row r="170" spans="1:25" ht="12.95" customHeight="1" x14ac:dyDescent="0.2">
      <c r="A170" s="89" t="s">
        <v>178</v>
      </c>
      <c r="C170" s="249">
        <v>47236.063600000001</v>
      </c>
      <c r="D170" s="243" t="s">
        <v>1403</v>
      </c>
      <c r="E170">
        <f t="shared" si="28"/>
        <v>17891.026752208047</v>
      </c>
      <c r="F170">
        <f t="shared" si="29"/>
        <v>17891</v>
      </c>
      <c r="G170">
        <f t="shared" si="36"/>
        <v>1.1512999997648876E-2</v>
      </c>
      <c r="J170">
        <f>+G170</f>
        <v>1.1512999997648876E-2</v>
      </c>
      <c r="P170">
        <f t="shared" si="30"/>
        <v>-4.8601299040303671E-2</v>
      </c>
      <c r="Q170">
        <f t="shared" si="31"/>
        <v>160043.96369489754</v>
      </c>
      <c r="R170">
        <f t="shared" si="32"/>
        <v>160043.91509359851</v>
      </c>
      <c r="S170" s="2">
        <f t="shared" si="33"/>
        <v>32217.563600000001</v>
      </c>
      <c r="U170">
        <f t="shared" si="35"/>
        <v>25614051073.31591</v>
      </c>
      <c r="V170">
        <v>1</v>
      </c>
      <c r="X170" s="243"/>
      <c r="Y170" s="243"/>
    </row>
    <row r="171" spans="1:25" ht="12.95" customHeight="1" x14ac:dyDescent="0.2">
      <c r="A171" s="248" t="s">
        <v>234</v>
      </c>
      <c r="C171" s="130">
        <v>47236.064200000001</v>
      </c>
      <c r="D171" s="243" t="s">
        <v>314</v>
      </c>
      <c r="E171">
        <f t="shared" si="28"/>
        <v>17891.028146399378</v>
      </c>
      <c r="F171">
        <f t="shared" si="29"/>
        <v>17891</v>
      </c>
      <c r="G171">
        <f t="shared" si="36"/>
        <v>1.2112999997043516E-2</v>
      </c>
      <c r="J171">
        <f>+G171</f>
        <v>1.2112999997043516E-2</v>
      </c>
      <c r="P171">
        <f t="shared" si="30"/>
        <v>-4.8601299040303671E-2</v>
      </c>
      <c r="Q171">
        <f t="shared" si="31"/>
        <v>160043.96369489754</v>
      </c>
      <c r="R171">
        <f t="shared" si="32"/>
        <v>160043.91509359851</v>
      </c>
      <c r="S171" s="2">
        <f t="shared" si="33"/>
        <v>32217.564200000001</v>
      </c>
      <c r="U171">
        <f t="shared" si="35"/>
        <v>25614050881.263226</v>
      </c>
      <c r="V171">
        <v>1</v>
      </c>
    </row>
    <row r="172" spans="1:25" ht="12.95" customHeight="1" x14ac:dyDescent="0.2">
      <c r="A172" s="89" t="s">
        <v>178</v>
      </c>
      <c r="C172" s="249">
        <v>47236.275999999998</v>
      </c>
      <c r="D172" s="243" t="s">
        <v>1403</v>
      </c>
      <c r="E172">
        <f t="shared" si="28"/>
        <v>17891.520295940336</v>
      </c>
      <c r="F172">
        <f t="shared" si="29"/>
        <v>17891.5</v>
      </c>
      <c r="G172">
        <f t="shared" si="36"/>
        <v>8.7344999919878319E-3</v>
      </c>
      <c r="J172">
        <f>+G172</f>
        <v>8.7344999919878319E-3</v>
      </c>
      <c r="P172">
        <f t="shared" si="30"/>
        <v>-3.9410182899686064E-2</v>
      </c>
      <c r="Q172">
        <f t="shared" si="31"/>
        <v>160052.90932037219</v>
      </c>
      <c r="R172">
        <f t="shared" si="32"/>
        <v>160052.8699101893</v>
      </c>
      <c r="S172" s="2">
        <f t="shared" si="33"/>
        <v>32217.775999999998</v>
      </c>
      <c r="U172">
        <f t="shared" si="35"/>
        <v>25616918370.524479</v>
      </c>
      <c r="V172">
        <v>1</v>
      </c>
      <c r="X172" s="243"/>
      <c r="Y172" s="243"/>
    </row>
    <row r="173" spans="1:25" ht="12.95" customHeight="1" x14ac:dyDescent="0.2">
      <c r="A173" s="248" t="s">
        <v>234</v>
      </c>
      <c r="C173" s="130">
        <v>47236.276599999997</v>
      </c>
      <c r="D173" s="243" t="s">
        <v>314</v>
      </c>
      <c r="E173">
        <f t="shared" si="28"/>
        <v>17891.521690131667</v>
      </c>
      <c r="F173">
        <f t="shared" si="29"/>
        <v>17891.5</v>
      </c>
      <c r="G173">
        <f t="shared" si="36"/>
        <v>9.3344999913824722E-3</v>
      </c>
      <c r="J173">
        <f>+G173</f>
        <v>9.3344999913824722E-3</v>
      </c>
      <c r="P173">
        <f t="shared" si="30"/>
        <v>-3.9410182899686064E-2</v>
      </c>
      <c r="Q173">
        <f t="shared" si="31"/>
        <v>160052.90932037219</v>
      </c>
      <c r="R173">
        <f t="shared" si="32"/>
        <v>160052.8699101893</v>
      </c>
      <c r="S173" s="2">
        <f t="shared" si="33"/>
        <v>32217.776599999997</v>
      </c>
      <c r="U173">
        <f t="shared" si="35"/>
        <v>25616918178.461037</v>
      </c>
      <c r="V173">
        <v>1</v>
      </c>
      <c r="X173" s="243"/>
      <c r="Y173" s="243"/>
    </row>
    <row r="174" spans="1:25" ht="12.95" customHeight="1" x14ac:dyDescent="0.2">
      <c r="A174" s="13" t="s">
        <v>58</v>
      </c>
      <c r="B174" s="5"/>
      <c r="C174" s="243">
        <v>47262.322</v>
      </c>
      <c r="D174" s="243" t="s">
        <v>230</v>
      </c>
      <c r="E174">
        <f t="shared" si="28"/>
        <v>17952.04214175672</v>
      </c>
      <c r="F174">
        <f t="shared" si="29"/>
        <v>17952</v>
      </c>
      <c r="G174">
        <f t="shared" si="36"/>
        <v>1.8135999998776242E-2</v>
      </c>
      <c r="I174">
        <f>+G174</f>
        <v>1.8135999998776242E-2</v>
      </c>
      <c r="P174">
        <f t="shared" si="30"/>
        <v>4.619144917826068E-2</v>
      </c>
      <c r="Q174">
        <f t="shared" si="31"/>
        <v>161137.17525280436</v>
      </c>
      <c r="R174">
        <f t="shared" si="32"/>
        <v>161137.22144425355</v>
      </c>
      <c r="S174" s="2">
        <f t="shared" si="33"/>
        <v>32243.822</v>
      </c>
      <c r="U174">
        <f t="shared" si="35"/>
        <v>2596519829.0005441</v>
      </c>
      <c r="V174">
        <v>0.1</v>
      </c>
      <c r="X174" s="243"/>
      <c r="Y174" s="243"/>
    </row>
    <row r="175" spans="1:25" ht="12.95" customHeight="1" x14ac:dyDescent="0.2">
      <c r="A175" s="13" t="s">
        <v>58</v>
      </c>
      <c r="B175" s="5" t="s">
        <v>30</v>
      </c>
      <c r="C175" s="243">
        <v>47263.38</v>
      </c>
      <c r="D175" s="243" t="s">
        <v>230</v>
      </c>
      <c r="E175">
        <f t="shared" si="28"/>
        <v>17954.500565809303</v>
      </c>
      <c r="F175">
        <f t="shared" si="29"/>
        <v>17954.5</v>
      </c>
      <c r="G175">
        <f t="shared" si="36"/>
        <v>2.4349999148398638E-4</v>
      </c>
      <c r="I175">
        <f>+G175</f>
        <v>2.4349999148398638E-4</v>
      </c>
      <c r="P175">
        <f t="shared" si="30"/>
        <v>-2.8447156066823465E-2</v>
      </c>
      <c r="Q175">
        <f t="shared" si="31"/>
        <v>161182.05838017759</v>
      </c>
      <c r="R175">
        <f t="shared" si="32"/>
        <v>161182.02993302152</v>
      </c>
      <c r="S175" s="2">
        <f t="shared" si="33"/>
        <v>32244.879999999997</v>
      </c>
      <c r="U175">
        <f t="shared" si="35"/>
        <v>2597964669.4833803</v>
      </c>
      <c r="V175">
        <v>0.1</v>
      </c>
      <c r="X175" s="243"/>
      <c r="Y175" s="243"/>
    </row>
    <row r="176" spans="1:25" ht="12.95" customHeight="1" x14ac:dyDescent="0.2">
      <c r="A176" s="248" t="s">
        <v>234</v>
      </c>
      <c r="C176" s="130">
        <v>47266.186099999999</v>
      </c>
      <c r="D176" s="243" t="s">
        <v>314</v>
      </c>
      <c r="E176">
        <f t="shared" si="28"/>
        <v>17961.020966314005</v>
      </c>
      <c r="F176">
        <f t="shared" si="29"/>
        <v>17961</v>
      </c>
      <c r="G176">
        <f t="shared" si="36"/>
        <v>9.0229999987059273E-3</v>
      </c>
      <c r="J176">
        <f>+G176</f>
        <v>9.0229999987059273E-3</v>
      </c>
      <c r="P176">
        <f t="shared" si="30"/>
        <v>-4.9754158044691341E-2</v>
      </c>
      <c r="Q176">
        <f t="shared" si="31"/>
        <v>161298.78376134799</v>
      </c>
      <c r="R176">
        <f t="shared" si="32"/>
        <v>161298.73400718995</v>
      </c>
      <c r="S176" s="2">
        <f t="shared" si="33"/>
        <v>32247.686099999999</v>
      </c>
      <c r="U176">
        <f t="shared" si="35"/>
        <v>26017278681.525349</v>
      </c>
      <c r="V176">
        <v>1</v>
      </c>
      <c r="X176" s="243"/>
      <c r="Y176" s="243"/>
    </row>
    <row r="177" spans="1:25" ht="12.95" customHeight="1" x14ac:dyDescent="0.2">
      <c r="A177" s="89" t="s">
        <v>178</v>
      </c>
      <c r="C177" s="249">
        <v>47266.186900000001</v>
      </c>
      <c r="D177" s="243" t="s">
        <v>1403</v>
      </c>
      <c r="E177">
        <f t="shared" si="28"/>
        <v>17961.022825235785</v>
      </c>
      <c r="F177">
        <f t="shared" si="29"/>
        <v>17961</v>
      </c>
      <c r="G177">
        <f t="shared" si="36"/>
        <v>9.8230000003241003E-3</v>
      </c>
      <c r="J177">
        <f>+G177</f>
        <v>9.8230000003241003E-3</v>
      </c>
      <c r="P177">
        <f t="shared" si="30"/>
        <v>-4.9754158044691341E-2</v>
      </c>
      <c r="Q177">
        <f t="shared" si="31"/>
        <v>161298.78376134799</v>
      </c>
      <c r="R177">
        <f t="shared" si="32"/>
        <v>161298.73400718995</v>
      </c>
      <c r="S177" s="2">
        <f t="shared" si="33"/>
        <v>32247.686900000001</v>
      </c>
      <c r="U177">
        <f t="shared" si="35"/>
        <v>26017278423.447384</v>
      </c>
      <c r="V177">
        <v>1</v>
      </c>
      <c r="X177" s="243"/>
      <c r="Y177" s="243"/>
    </row>
    <row r="178" spans="1:25" ht="12.95" customHeight="1" x14ac:dyDescent="0.2">
      <c r="A178" s="13" t="s">
        <v>58</v>
      </c>
      <c r="B178" s="5" t="s">
        <v>30</v>
      </c>
      <c r="C178" s="243">
        <v>47266.400000000001</v>
      </c>
      <c r="D178" s="243" t="s">
        <v>230</v>
      </c>
      <c r="E178">
        <f t="shared" si="28"/>
        <v>17961.517995524642</v>
      </c>
      <c r="F178">
        <f t="shared" si="29"/>
        <v>17961.5</v>
      </c>
      <c r="G178">
        <f t="shared" si="36"/>
        <v>7.7444999988074414E-3</v>
      </c>
      <c r="I178">
        <f>+G178</f>
        <v>7.7444999988074414E-3</v>
      </c>
      <c r="P178">
        <f t="shared" si="30"/>
        <v>-2.7048530807152041E-2</v>
      </c>
      <c r="Q178">
        <f t="shared" si="31"/>
        <v>161307.76438682264</v>
      </c>
      <c r="R178">
        <f t="shared" si="32"/>
        <v>161307.73733829183</v>
      </c>
      <c r="S178" s="2">
        <f t="shared" si="33"/>
        <v>32247.9</v>
      </c>
      <c r="U178">
        <f t="shared" si="35"/>
        <v>2602018362.6703863</v>
      </c>
      <c r="V178">
        <v>0.1</v>
      </c>
      <c r="X178" s="243"/>
      <c r="Y178" s="243"/>
    </row>
    <row r="179" spans="1:25" ht="12.95" customHeight="1" x14ac:dyDescent="0.2">
      <c r="A179" s="89" t="s">
        <v>178</v>
      </c>
      <c r="C179" s="249">
        <v>47267.0478</v>
      </c>
      <c r="D179" s="243" t="s">
        <v>1403</v>
      </c>
      <c r="E179">
        <f t="shared" si="28"/>
        <v>17963.023257435099</v>
      </c>
      <c r="F179">
        <f t="shared" si="29"/>
        <v>17963</v>
      </c>
      <c r="G179">
        <f t="shared" si="36"/>
        <v>1.0008999997808132E-2</v>
      </c>
      <c r="J179">
        <f>+G179</f>
        <v>1.0008999997808132E-2</v>
      </c>
      <c r="P179">
        <f t="shared" si="30"/>
        <v>4.2426033806647688E-2</v>
      </c>
      <c r="Q179">
        <f t="shared" si="31"/>
        <v>161334.70776324658</v>
      </c>
      <c r="R179">
        <f t="shared" si="32"/>
        <v>161334.7501892804</v>
      </c>
      <c r="S179" s="2">
        <f t="shared" si="33"/>
        <v>32248.5478</v>
      </c>
      <c r="U179">
        <f t="shared" si="35"/>
        <v>26028898389.038586</v>
      </c>
      <c r="V179">
        <v>1</v>
      </c>
      <c r="X179" s="243"/>
      <c r="Y179" s="243"/>
    </row>
    <row r="180" spans="1:25" ht="12.95" customHeight="1" x14ac:dyDescent="0.2">
      <c r="A180" s="248" t="s">
        <v>234</v>
      </c>
      <c r="C180" s="130">
        <v>47267.047899999998</v>
      </c>
      <c r="D180" s="243" t="s">
        <v>314</v>
      </c>
      <c r="E180">
        <f t="shared" si="28"/>
        <v>17963.023489800315</v>
      </c>
      <c r="F180">
        <f t="shared" si="29"/>
        <v>17963</v>
      </c>
      <c r="G180">
        <f t="shared" si="36"/>
        <v>1.010899999528192E-2</v>
      </c>
      <c r="J180">
        <f>+G180</f>
        <v>1.010899999528192E-2</v>
      </c>
      <c r="P180">
        <f t="shared" si="30"/>
        <v>4.2426033806647688E-2</v>
      </c>
      <c r="Q180">
        <f t="shared" si="31"/>
        <v>161334.70776324658</v>
      </c>
      <c r="R180">
        <f t="shared" si="32"/>
        <v>161334.7501892804</v>
      </c>
      <c r="S180" s="2">
        <f t="shared" si="33"/>
        <v>32248.547899999998</v>
      </c>
      <c r="U180">
        <f t="shared" si="35"/>
        <v>26028898356.771637</v>
      </c>
      <c r="V180">
        <v>1</v>
      </c>
      <c r="X180" s="243"/>
      <c r="Y180" s="243"/>
    </row>
    <row r="181" spans="1:25" ht="12.95" customHeight="1" x14ac:dyDescent="0.2">
      <c r="A181" s="13" t="s">
        <v>59</v>
      </c>
      <c r="B181" s="5"/>
      <c r="C181" s="243">
        <v>47617.37</v>
      </c>
      <c r="D181" s="267" t="s">
        <v>230</v>
      </c>
      <c r="E181">
        <f t="shared" si="28"/>
        <v>18777.050216448202</v>
      </c>
      <c r="F181">
        <f t="shared" si="29"/>
        <v>18777</v>
      </c>
      <c r="G181">
        <f t="shared" si="36"/>
        <v>2.161099999648286E-2</v>
      </c>
      <c r="I181">
        <f>+G181</f>
        <v>2.161099999648286E-2</v>
      </c>
      <c r="P181">
        <f t="shared" si="30"/>
        <v>-1.0160735580395397E-2</v>
      </c>
      <c r="Q181">
        <f t="shared" si="31"/>
        <v>176287.88853597036</v>
      </c>
      <c r="R181">
        <f t="shared" si="32"/>
        <v>176287.87837523478</v>
      </c>
      <c r="S181" s="2">
        <f t="shared" si="33"/>
        <v>32598.870000000003</v>
      </c>
      <c r="U181">
        <f t="shared" si="35"/>
        <v>3107740844.2527361</v>
      </c>
      <c r="V181">
        <v>0.1</v>
      </c>
      <c r="X181" s="243"/>
      <c r="Y181" s="243"/>
    </row>
    <row r="182" spans="1:25" ht="12.95" customHeight="1" x14ac:dyDescent="0.2">
      <c r="A182" s="13" t="s">
        <v>59</v>
      </c>
      <c r="B182" s="5"/>
      <c r="C182" s="243">
        <v>47617.375</v>
      </c>
      <c r="D182" s="267" t="s">
        <v>230</v>
      </c>
      <c r="E182">
        <f t="shared" si="28"/>
        <v>18777.061834709315</v>
      </c>
      <c r="F182">
        <f t="shared" si="29"/>
        <v>18777</v>
      </c>
      <c r="G182">
        <f t="shared" si="36"/>
        <v>2.6610999993863516E-2</v>
      </c>
      <c r="I182">
        <f>+G182</f>
        <v>2.6610999993863516E-2</v>
      </c>
      <c r="P182">
        <f t="shared" si="30"/>
        <v>-1.0160735580395397E-2</v>
      </c>
      <c r="Q182">
        <f t="shared" si="31"/>
        <v>176287.88853597036</v>
      </c>
      <c r="R182">
        <f t="shared" si="32"/>
        <v>176287.87837523478</v>
      </c>
      <c r="S182" s="2">
        <f t="shared" si="33"/>
        <v>32598.875</v>
      </c>
      <c r="U182">
        <f t="shared" si="35"/>
        <v>3107740667.9648814</v>
      </c>
      <c r="V182">
        <v>0.1</v>
      </c>
      <c r="X182" s="243"/>
      <c r="Y182" s="243"/>
    </row>
    <row r="183" spans="1:25" ht="12.95" customHeight="1" x14ac:dyDescent="0.2">
      <c r="A183" s="13" t="s">
        <v>59</v>
      </c>
      <c r="B183" s="5" t="s">
        <v>30</v>
      </c>
      <c r="C183" s="243">
        <v>47640.377999999997</v>
      </c>
      <c r="D183" s="267" t="s">
        <v>230</v>
      </c>
      <c r="E183">
        <f t="shared" si="28"/>
        <v>18830.512806809216</v>
      </c>
      <c r="F183">
        <f t="shared" si="29"/>
        <v>18830.5</v>
      </c>
      <c r="G183">
        <f t="shared" si="36"/>
        <v>5.5114999922807328E-3</v>
      </c>
      <c r="I183">
        <f>+G183</f>
        <v>5.5114999922807328E-3</v>
      </c>
      <c r="P183">
        <f t="shared" si="30"/>
        <v>-3.8687269295362398E-2</v>
      </c>
      <c r="Q183">
        <f t="shared" si="31"/>
        <v>177293.88921175752</v>
      </c>
      <c r="R183">
        <f t="shared" si="32"/>
        <v>177293.85052448823</v>
      </c>
      <c r="S183" s="2">
        <f t="shared" si="33"/>
        <v>32621.877999999997</v>
      </c>
      <c r="U183">
        <f t="shared" si="35"/>
        <v>3143310747.9489493</v>
      </c>
      <c r="V183">
        <v>0.1</v>
      </c>
      <c r="X183" s="243"/>
      <c r="Y183" s="243"/>
    </row>
    <row r="184" spans="1:25" ht="12.95" customHeight="1" x14ac:dyDescent="0.2">
      <c r="A184" s="13" t="s">
        <v>59</v>
      </c>
      <c r="B184" s="5" t="s">
        <v>30</v>
      </c>
      <c r="C184" s="243">
        <v>47649.42</v>
      </c>
      <c r="D184" s="267" t="s">
        <v>230</v>
      </c>
      <c r="E184">
        <f t="shared" si="28"/>
        <v>18851.523270215181</v>
      </c>
      <c r="F184">
        <f t="shared" si="29"/>
        <v>18851.5</v>
      </c>
      <c r="G184">
        <f t="shared" si="36"/>
        <v>1.00144999960321E-2</v>
      </c>
      <c r="I184">
        <f>+G184</f>
        <v>1.00144999960321E-2</v>
      </c>
      <c r="P184">
        <f t="shared" si="30"/>
        <v>-3.5300351133063033E-2</v>
      </c>
      <c r="Q184">
        <f t="shared" si="31"/>
        <v>177689.55023169264</v>
      </c>
      <c r="R184">
        <f t="shared" si="32"/>
        <v>177689.51493134152</v>
      </c>
      <c r="S184" s="2">
        <f t="shared" si="33"/>
        <v>32630.92</v>
      </c>
      <c r="U184">
        <f t="shared" si="35"/>
        <v>3157356015.7592244</v>
      </c>
      <c r="V184">
        <v>0.1</v>
      </c>
      <c r="X184" s="243"/>
      <c r="Y184" s="243"/>
    </row>
    <row r="185" spans="1:25" ht="12.95" customHeight="1" x14ac:dyDescent="0.2">
      <c r="A185" s="13" t="s">
        <v>59</v>
      </c>
      <c r="B185" s="5"/>
      <c r="C185" s="243">
        <v>47654.373</v>
      </c>
      <c r="D185" s="267" t="s">
        <v>230</v>
      </c>
      <c r="E185">
        <f t="shared" si="28"/>
        <v>18863.032319678769</v>
      </c>
      <c r="F185">
        <f t="shared" si="29"/>
        <v>18863</v>
      </c>
      <c r="G185">
        <f t="shared" si="36"/>
        <v>1.3908999993873294E-2</v>
      </c>
      <c r="I185">
        <f>+G185</f>
        <v>1.3908999993873294E-2</v>
      </c>
      <c r="P185">
        <f t="shared" si="30"/>
        <v>4.377815077797681E-2</v>
      </c>
      <c r="Q185">
        <f t="shared" si="31"/>
        <v>177906.4086176095</v>
      </c>
      <c r="R185">
        <f t="shared" si="32"/>
        <v>177906.45239576028</v>
      </c>
      <c r="S185" s="2">
        <f t="shared" si="33"/>
        <v>32635.873</v>
      </c>
      <c r="U185">
        <f t="shared" si="35"/>
        <v>3165070085.5043421</v>
      </c>
      <c r="V185">
        <v>0.1</v>
      </c>
      <c r="X185" s="243"/>
      <c r="Y185" s="243"/>
    </row>
    <row r="186" spans="1:25" ht="12.95" customHeight="1" x14ac:dyDescent="0.2">
      <c r="A186" s="13" t="s">
        <v>60</v>
      </c>
      <c r="B186" s="5" t="s">
        <v>30</v>
      </c>
      <c r="C186" s="243">
        <v>47925.2716</v>
      </c>
      <c r="D186" s="243" t="s">
        <v>314</v>
      </c>
      <c r="E186">
        <f t="shared" si="28"/>
        <v>19492.506453944043</v>
      </c>
      <c r="F186">
        <f t="shared" si="29"/>
        <v>19492.5</v>
      </c>
      <c r="G186">
        <f t="shared" si="36"/>
        <v>2.7774999980465509E-3</v>
      </c>
      <c r="J186">
        <f>+G186</f>
        <v>2.7774999980465509E-3</v>
      </c>
      <c r="P186">
        <f t="shared" si="30"/>
        <v>-2.5814545638192373E-3</v>
      </c>
      <c r="Q186">
        <f t="shared" si="31"/>
        <v>189978.80284018887</v>
      </c>
      <c r="R186">
        <f t="shared" si="32"/>
        <v>189978.80025873432</v>
      </c>
      <c r="S186" s="2">
        <f t="shared" si="33"/>
        <v>32906.7716</v>
      </c>
      <c r="U186">
        <f t="shared" si="35"/>
        <v>36091943492.415848</v>
      </c>
      <c r="V186">
        <v>1</v>
      </c>
      <c r="X186" s="243"/>
      <c r="Y186" s="243"/>
    </row>
    <row r="187" spans="1:25" ht="12.95" customHeight="1" x14ac:dyDescent="0.2">
      <c r="A187" s="13" t="s">
        <v>60</v>
      </c>
      <c r="B187" s="5" t="s">
        <v>30</v>
      </c>
      <c r="C187" s="243">
        <v>47925.272299999997</v>
      </c>
      <c r="D187" s="243" t="s">
        <v>314</v>
      </c>
      <c r="E187">
        <f t="shared" si="28"/>
        <v>19492.508080500593</v>
      </c>
      <c r="F187">
        <f t="shared" si="29"/>
        <v>19492.5</v>
      </c>
      <c r="G187">
        <f t="shared" si="36"/>
        <v>3.4774999949149787E-3</v>
      </c>
      <c r="J187">
        <f>+G187</f>
        <v>3.4774999949149787E-3</v>
      </c>
      <c r="P187">
        <f t="shared" si="30"/>
        <v>-2.5814545638192373E-3</v>
      </c>
      <c r="Q187">
        <f t="shared" si="31"/>
        <v>189978.80284018887</v>
      </c>
      <c r="R187">
        <f t="shared" si="32"/>
        <v>189978.80025873432</v>
      </c>
      <c r="S187" s="2">
        <f t="shared" si="33"/>
        <v>32906.772299999997</v>
      </c>
      <c r="U187">
        <f t="shared" si="35"/>
        <v>36091943226.445534</v>
      </c>
      <c r="V187">
        <v>1</v>
      </c>
      <c r="X187" s="243"/>
      <c r="Y187" s="243"/>
    </row>
    <row r="188" spans="1:25" ht="12.95" customHeight="1" x14ac:dyDescent="0.2">
      <c r="A188" s="13" t="s">
        <v>60</v>
      </c>
      <c r="B188" s="5" t="s">
        <v>30</v>
      </c>
      <c r="C188" s="243">
        <v>47928.285600000003</v>
      </c>
      <c r="D188" s="243" t="s">
        <v>314</v>
      </c>
      <c r="E188">
        <f t="shared" si="28"/>
        <v>19499.509941746037</v>
      </c>
      <c r="F188">
        <f t="shared" si="29"/>
        <v>19499.5</v>
      </c>
      <c r="G188">
        <f t="shared" si="36"/>
        <v>4.2784999968716875E-3</v>
      </c>
      <c r="J188">
        <f>+G188</f>
        <v>4.2784999968716875E-3</v>
      </c>
      <c r="P188">
        <f t="shared" si="30"/>
        <v>-4.2589052290293609E-3</v>
      </c>
      <c r="Q188">
        <f t="shared" si="31"/>
        <v>190115.2748468339</v>
      </c>
      <c r="R188">
        <f t="shared" si="32"/>
        <v>190115.27058792868</v>
      </c>
      <c r="S188" s="2">
        <f t="shared" si="33"/>
        <v>32909.785600000003</v>
      </c>
      <c r="U188">
        <f t="shared" si="35"/>
        <v>36143814483.904984</v>
      </c>
      <c r="V188">
        <v>1</v>
      </c>
      <c r="X188" s="243"/>
      <c r="Y188" s="243"/>
    </row>
    <row r="189" spans="1:25" ht="12.95" customHeight="1" x14ac:dyDescent="0.2">
      <c r="A189" s="13" t="s">
        <v>60</v>
      </c>
      <c r="B189" s="5" t="s">
        <v>30</v>
      </c>
      <c r="C189" s="243">
        <v>47928.286699999997</v>
      </c>
      <c r="D189" s="243" t="s">
        <v>314</v>
      </c>
      <c r="E189">
        <f t="shared" si="28"/>
        <v>19499.51249776347</v>
      </c>
      <c r="F189">
        <f t="shared" si="29"/>
        <v>19499.5</v>
      </c>
      <c r="G189">
        <f t="shared" si="36"/>
        <v>5.378499990911223E-3</v>
      </c>
      <c r="J189">
        <f>+G189</f>
        <v>5.378499990911223E-3</v>
      </c>
      <c r="P189">
        <f t="shared" si="30"/>
        <v>-4.2589052290293609E-3</v>
      </c>
      <c r="Q189">
        <f t="shared" si="31"/>
        <v>190115.2748468339</v>
      </c>
      <c r="R189">
        <f t="shared" si="32"/>
        <v>190115.27058792868</v>
      </c>
      <c r="S189" s="2">
        <f t="shared" si="33"/>
        <v>32909.786699999997</v>
      </c>
      <c r="U189">
        <f t="shared" si="35"/>
        <v>36143814065.651398</v>
      </c>
      <c r="V189">
        <v>1</v>
      </c>
      <c r="X189" s="243"/>
      <c r="Y189" s="243"/>
    </row>
    <row r="190" spans="1:25" ht="12.95" customHeight="1" x14ac:dyDescent="0.2">
      <c r="A190" s="13" t="s">
        <v>62</v>
      </c>
      <c r="B190" s="5"/>
      <c r="C190" s="243">
        <v>47943.572</v>
      </c>
      <c r="D190" s="243" t="s">
        <v>230</v>
      </c>
      <c r="E190">
        <f t="shared" si="28"/>
        <v>19535.03021909716</v>
      </c>
      <c r="F190">
        <f t="shared" si="29"/>
        <v>19535</v>
      </c>
      <c r="G190">
        <f t="shared" si="36"/>
        <v>1.3005000000703149E-2</v>
      </c>
      <c r="I190">
        <f>+G190</f>
        <v>1.3005000000703149E-2</v>
      </c>
      <c r="P190">
        <f t="shared" si="30"/>
        <v>-4.5707950959926365E-2</v>
      </c>
      <c r="Q190">
        <f t="shared" si="31"/>
        <v>190808.1372555338</v>
      </c>
      <c r="R190">
        <f t="shared" si="32"/>
        <v>190808.09154758285</v>
      </c>
      <c r="S190" s="2">
        <f t="shared" si="33"/>
        <v>32925.072</v>
      </c>
      <c r="U190">
        <f t="shared" si="35"/>
        <v>3640772283.7112474</v>
      </c>
      <c r="V190">
        <v>0.1</v>
      </c>
      <c r="X190" s="243"/>
      <c r="Y190" s="243"/>
    </row>
    <row r="191" spans="1:25" ht="12.95" customHeight="1" x14ac:dyDescent="0.2">
      <c r="A191" s="13" t="s">
        <v>62</v>
      </c>
      <c r="B191" s="5"/>
      <c r="C191" s="243">
        <v>48012.419000000002</v>
      </c>
      <c r="D191" s="243" t="s">
        <v>230</v>
      </c>
      <c r="E191">
        <f t="shared" si="28"/>
        <v>19695.006703736661</v>
      </c>
      <c r="F191">
        <f t="shared" si="29"/>
        <v>19695</v>
      </c>
      <c r="G191">
        <f t="shared" si="36"/>
        <v>2.8850000016973354E-3</v>
      </c>
      <c r="I191">
        <f>+G191</f>
        <v>2.8850000016973354E-3</v>
      </c>
      <c r="P191">
        <f t="shared" si="30"/>
        <v>-6.3281943937880019E-3</v>
      </c>
      <c r="Q191">
        <f t="shared" si="31"/>
        <v>193946.53740742055</v>
      </c>
      <c r="R191">
        <f t="shared" si="32"/>
        <v>193946.53107922614</v>
      </c>
      <c r="S191" s="2">
        <f t="shared" si="33"/>
        <v>32993.919000000002</v>
      </c>
      <c r="U191">
        <f t="shared" si="35"/>
        <v>3761525579.859376</v>
      </c>
      <c r="V191">
        <v>0.1</v>
      </c>
      <c r="X191" s="243"/>
      <c r="Y191" s="243"/>
    </row>
    <row r="192" spans="1:25" ht="12.95" customHeight="1" x14ac:dyDescent="0.2">
      <c r="A192" s="13" t="s">
        <v>60</v>
      </c>
      <c r="B192" s="5"/>
      <c r="C192" s="243">
        <v>48310.227800000001</v>
      </c>
      <c r="D192" s="243" t="s">
        <v>314</v>
      </c>
      <c r="E192">
        <f t="shared" si="28"/>
        <v>20387.010784069964</v>
      </c>
      <c r="F192">
        <f t="shared" si="29"/>
        <v>20387</v>
      </c>
      <c r="G192">
        <f t="shared" si="36"/>
        <v>4.6409999995375983E-3</v>
      </c>
      <c r="J192">
        <f>+G192</f>
        <v>4.6409999995375983E-3</v>
      </c>
      <c r="P192">
        <f t="shared" si="30"/>
        <v>-4.9817708889504382E-2</v>
      </c>
      <c r="Q192">
        <f t="shared" si="31"/>
        <v>207814.9100643307</v>
      </c>
      <c r="R192">
        <f t="shared" si="32"/>
        <v>207814.8602466218</v>
      </c>
      <c r="S192" s="2">
        <f t="shared" si="33"/>
        <v>33291.727800000001</v>
      </c>
      <c r="U192">
        <f t="shared" si="35"/>
        <v>43187014210.385437</v>
      </c>
      <c r="V192">
        <v>1</v>
      </c>
      <c r="X192" s="243"/>
      <c r="Y192" s="243"/>
    </row>
    <row r="193" spans="1:25" ht="12.95" customHeight="1" x14ac:dyDescent="0.2">
      <c r="A193" s="13" t="s">
        <v>60</v>
      </c>
      <c r="B193" s="5"/>
      <c r="C193" s="243">
        <v>48310.2284</v>
      </c>
      <c r="D193" s="243" t="s">
        <v>314</v>
      </c>
      <c r="E193">
        <f t="shared" si="28"/>
        <v>20387.012178261295</v>
      </c>
      <c r="F193">
        <f t="shared" si="29"/>
        <v>20387</v>
      </c>
      <c r="G193">
        <f t="shared" si="36"/>
        <v>5.2409999989322387E-3</v>
      </c>
      <c r="J193">
        <f>+G193</f>
        <v>5.2409999989322387E-3</v>
      </c>
      <c r="P193">
        <f t="shared" si="30"/>
        <v>-4.9817708889504382E-2</v>
      </c>
      <c r="Q193">
        <f t="shared" si="31"/>
        <v>207814.9100643307</v>
      </c>
      <c r="R193">
        <f t="shared" si="32"/>
        <v>207814.8602466218</v>
      </c>
      <c r="S193" s="2">
        <f t="shared" si="33"/>
        <v>33291.7284</v>
      </c>
      <c r="U193">
        <f t="shared" si="35"/>
        <v>43187013961.007607</v>
      </c>
      <c r="V193">
        <v>1</v>
      </c>
      <c r="X193" s="243"/>
      <c r="Y193" s="243"/>
    </row>
    <row r="194" spans="1:25" ht="12.95" customHeight="1" x14ac:dyDescent="0.2">
      <c r="A194" s="13" t="s">
        <v>60</v>
      </c>
      <c r="B194" s="5" t="s">
        <v>30</v>
      </c>
      <c r="C194" s="243">
        <v>48311.303099999997</v>
      </c>
      <c r="D194" s="243" t="s">
        <v>314</v>
      </c>
      <c r="E194">
        <f t="shared" si="28"/>
        <v>20389.509407306014</v>
      </c>
      <c r="F194">
        <f t="shared" si="29"/>
        <v>20389.5</v>
      </c>
      <c r="G194">
        <f t="shared" si="36"/>
        <v>4.0484999917680398E-3</v>
      </c>
      <c r="J194">
        <f>+G194</f>
        <v>4.0484999917680398E-3</v>
      </c>
      <c r="P194">
        <f t="shared" si="30"/>
        <v>6.3315496972667865E-3</v>
      </c>
      <c r="Q194">
        <f t="shared" si="31"/>
        <v>207865.8806917039</v>
      </c>
      <c r="R194">
        <f t="shared" si="32"/>
        <v>207865.8870232536</v>
      </c>
      <c r="S194" s="2">
        <f t="shared" si="33"/>
        <v>33292.803099999997</v>
      </c>
      <c r="U194">
        <f t="shared" si="35"/>
        <v>43208225304.87397</v>
      </c>
      <c r="V194">
        <v>1</v>
      </c>
      <c r="X194" s="243"/>
      <c r="Y194" s="243"/>
    </row>
    <row r="195" spans="1:25" ht="12.95" customHeight="1" x14ac:dyDescent="0.2">
      <c r="A195" s="13" t="s">
        <v>60</v>
      </c>
      <c r="B195" s="5" t="s">
        <v>30</v>
      </c>
      <c r="C195" s="243">
        <v>48311.3033</v>
      </c>
      <c r="D195" s="243" t="s">
        <v>314</v>
      </c>
      <c r="E195">
        <f t="shared" si="28"/>
        <v>20389.509872036462</v>
      </c>
      <c r="F195">
        <f t="shared" si="29"/>
        <v>20389.5</v>
      </c>
      <c r="G195">
        <f t="shared" si="36"/>
        <v>4.2484999939915724E-3</v>
      </c>
      <c r="J195">
        <f>+G195</f>
        <v>4.2484999939915724E-3</v>
      </c>
      <c r="P195">
        <f t="shared" si="30"/>
        <v>6.3315496972667865E-3</v>
      </c>
      <c r="Q195">
        <f t="shared" si="31"/>
        <v>207865.8806917039</v>
      </c>
      <c r="R195">
        <f t="shared" si="32"/>
        <v>207865.8870232536</v>
      </c>
      <c r="S195" s="2">
        <f t="shared" si="33"/>
        <v>33292.8033</v>
      </c>
      <c r="U195">
        <f t="shared" si="35"/>
        <v>43208225221.727608</v>
      </c>
      <c r="V195">
        <v>1</v>
      </c>
      <c r="X195" s="243"/>
      <c r="Y195" s="243"/>
    </row>
    <row r="196" spans="1:25" ht="12.95" customHeight="1" x14ac:dyDescent="0.2">
      <c r="A196" s="13" t="s">
        <v>64</v>
      </c>
      <c r="B196" s="5" t="s">
        <v>30</v>
      </c>
      <c r="C196" s="243">
        <v>48621.589699999997</v>
      </c>
      <c r="D196" s="267" t="s">
        <v>314</v>
      </c>
      <c r="E196">
        <f t="shared" si="28"/>
        <v>21110.507555355191</v>
      </c>
      <c r="F196">
        <f t="shared" si="29"/>
        <v>21110.5</v>
      </c>
      <c r="G196">
        <f t="shared" si="36"/>
        <v>3.2514999911654741E-3</v>
      </c>
      <c r="J196">
        <f>+G196</f>
        <v>3.2514999911654741E-3</v>
      </c>
      <c r="P196">
        <f t="shared" si="30"/>
        <v>9.7011868640472041E-3</v>
      </c>
      <c r="Q196">
        <f t="shared" si="31"/>
        <v>222826.63137614352</v>
      </c>
      <c r="R196">
        <f t="shared" si="32"/>
        <v>222826.64107733039</v>
      </c>
      <c r="S196" s="2">
        <f t="shared" si="33"/>
        <v>33603.089699999997</v>
      </c>
      <c r="U196">
        <f t="shared" si="35"/>
        <v>49651710524.763794</v>
      </c>
      <c r="V196">
        <v>1</v>
      </c>
      <c r="X196" s="243"/>
      <c r="Y196" s="243"/>
    </row>
    <row r="197" spans="1:25" ht="12.95" customHeight="1" x14ac:dyDescent="0.2">
      <c r="A197" s="13" t="s">
        <v>60</v>
      </c>
      <c r="B197" s="5"/>
      <c r="C197" s="243">
        <v>49037.097999999998</v>
      </c>
      <c r="D197" s="243" t="s">
        <v>314</v>
      </c>
      <c r="E197">
        <f t="shared" si="28"/>
        <v>22076.004340582342</v>
      </c>
      <c r="F197">
        <f t="shared" si="29"/>
        <v>22076</v>
      </c>
      <c r="G197">
        <f t="shared" si="36"/>
        <v>1.8679999921005219E-3</v>
      </c>
      <c r="L197">
        <f t="shared" ref="L197:L228" si="37">G197</f>
        <v>1.8679999921005219E-3</v>
      </c>
      <c r="P197">
        <f t="shared" si="30"/>
        <v>-3.5676535444309487E-2</v>
      </c>
      <c r="Q197">
        <f t="shared" si="31"/>
        <v>243674.91516768507</v>
      </c>
      <c r="R197">
        <f t="shared" si="32"/>
        <v>243674.87949114962</v>
      </c>
      <c r="S197" s="2">
        <f t="shared" si="33"/>
        <v>34018.597999999998</v>
      </c>
      <c r="U197">
        <f t="shared" si="35"/>
        <v>0</v>
      </c>
      <c r="W197">
        <v>1</v>
      </c>
      <c r="X197" s="243"/>
      <c r="Y197" s="243"/>
    </row>
    <row r="198" spans="1:25" ht="12.95" customHeight="1" x14ac:dyDescent="0.2">
      <c r="A198" s="13" t="s">
        <v>60</v>
      </c>
      <c r="B198" s="5"/>
      <c r="C198" s="243">
        <v>49037.0988</v>
      </c>
      <c r="D198" s="243" t="s">
        <v>314</v>
      </c>
      <c r="E198">
        <f t="shared" si="28"/>
        <v>22076.006199504125</v>
      </c>
      <c r="F198">
        <f t="shared" si="29"/>
        <v>22076</v>
      </c>
      <c r="G198">
        <f t="shared" si="36"/>
        <v>2.6679999937186949E-3</v>
      </c>
      <c r="L198">
        <f t="shared" si="37"/>
        <v>2.6679999937186949E-3</v>
      </c>
      <c r="P198">
        <f t="shared" si="30"/>
        <v>-3.5676535444309487E-2</v>
      </c>
      <c r="Q198">
        <f t="shared" si="31"/>
        <v>243674.91516768507</v>
      </c>
      <c r="R198">
        <f t="shared" si="32"/>
        <v>243674.87949114962</v>
      </c>
      <c r="S198" s="2">
        <f t="shared" si="33"/>
        <v>34018.5988</v>
      </c>
      <c r="U198">
        <f t="shared" si="35"/>
        <v>0</v>
      </c>
      <c r="W198">
        <v>1</v>
      </c>
      <c r="X198" s="243"/>
      <c r="Y198" s="243"/>
    </row>
    <row r="199" spans="1:25" ht="12.95" customHeight="1" x14ac:dyDescent="0.2">
      <c r="A199" s="13" t="s">
        <v>60</v>
      </c>
      <c r="B199" s="5" t="s">
        <v>30</v>
      </c>
      <c r="C199" s="243">
        <v>49037.310700000002</v>
      </c>
      <c r="D199" s="243" t="s">
        <v>314</v>
      </c>
      <c r="E199">
        <f t="shared" si="28"/>
        <v>22076.498581410313</v>
      </c>
      <c r="F199">
        <f t="shared" si="29"/>
        <v>22076.5</v>
      </c>
      <c r="G199">
        <f t="shared" si="36"/>
        <v>-6.1049999931128696E-4</v>
      </c>
      <c r="L199">
        <f t="shared" si="37"/>
        <v>-6.1049999931128696E-4</v>
      </c>
      <c r="P199">
        <f t="shared" si="30"/>
        <v>-4.9617769971918441E-2</v>
      </c>
      <c r="Q199">
        <f t="shared" si="31"/>
        <v>243685.95329315969</v>
      </c>
      <c r="R199">
        <f t="shared" si="32"/>
        <v>243685.90367538971</v>
      </c>
      <c r="S199" s="2">
        <f t="shared" si="33"/>
        <v>34018.810700000002</v>
      </c>
      <c r="U199">
        <f t="shared" si="35"/>
        <v>0</v>
      </c>
      <c r="W199">
        <v>1</v>
      </c>
      <c r="X199" s="243"/>
      <c r="Y199" s="243"/>
    </row>
    <row r="200" spans="1:25" ht="12.95" customHeight="1" x14ac:dyDescent="0.2">
      <c r="A200" s="13" t="s">
        <v>60</v>
      </c>
      <c r="B200" s="5" t="s">
        <v>30</v>
      </c>
      <c r="C200" s="243">
        <v>49037.311699999998</v>
      </c>
      <c r="D200" s="243" t="s">
        <v>314</v>
      </c>
      <c r="E200">
        <f t="shared" si="28"/>
        <v>22076.50090506253</v>
      </c>
      <c r="F200">
        <f t="shared" si="29"/>
        <v>22076.5</v>
      </c>
      <c r="G200">
        <f t="shared" si="36"/>
        <v>3.8949999725446105E-4</v>
      </c>
      <c r="L200">
        <f t="shared" si="37"/>
        <v>3.8949999725446105E-4</v>
      </c>
      <c r="P200">
        <f t="shared" si="30"/>
        <v>-4.9617769971918441E-2</v>
      </c>
      <c r="Q200">
        <f t="shared" si="31"/>
        <v>243685.95329315969</v>
      </c>
      <c r="R200">
        <f t="shared" si="32"/>
        <v>243685.90367538971</v>
      </c>
      <c r="S200" s="2">
        <f t="shared" si="33"/>
        <v>34018.811699999998</v>
      </c>
      <c r="U200">
        <f t="shared" si="35"/>
        <v>0</v>
      </c>
      <c r="W200">
        <v>1</v>
      </c>
      <c r="X200" s="243"/>
      <c r="Y200" s="243"/>
    </row>
    <row r="201" spans="1:25" ht="12.95" customHeight="1" x14ac:dyDescent="0.2">
      <c r="A201" s="89" t="s">
        <v>178</v>
      </c>
      <c r="C201" s="249">
        <v>49428.715100000001</v>
      </c>
      <c r="D201" s="243" t="s">
        <v>1403</v>
      </c>
      <c r="E201">
        <f t="shared" si="28"/>
        <v>22985.986285804571</v>
      </c>
      <c r="F201">
        <f t="shared" si="29"/>
        <v>22986</v>
      </c>
      <c r="G201">
        <f t="shared" si="36"/>
        <v>-5.9020000044256449E-3</v>
      </c>
      <c r="L201">
        <f t="shared" si="37"/>
        <v>-5.9020000044256449E-3</v>
      </c>
      <c r="P201">
        <f t="shared" si="30"/>
        <v>4.4935969149783435E-2</v>
      </c>
      <c r="Q201">
        <f t="shared" si="31"/>
        <v>264178.12603154086</v>
      </c>
      <c r="R201">
        <f t="shared" si="32"/>
        <v>264178.17096751003</v>
      </c>
      <c r="S201" s="2">
        <f t="shared" si="33"/>
        <v>34410.215100000001</v>
      </c>
      <c r="U201">
        <f t="shared" si="35"/>
        <v>0</v>
      </c>
      <c r="W201">
        <v>1</v>
      </c>
      <c r="X201" s="243"/>
      <c r="Y201" s="243"/>
    </row>
    <row r="202" spans="1:25" ht="12.95" customHeight="1" x14ac:dyDescent="0.2">
      <c r="A202" s="13" t="s">
        <v>65</v>
      </c>
      <c r="B202" s="5"/>
      <c r="C202" s="243">
        <v>49832.394200000002</v>
      </c>
      <c r="D202" s="243" t="s">
        <v>314</v>
      </c>
      <c r="E202">
        <f t="shared" si="28"/>
        <v>23923.996124148089</v>
      </c>
      <c r="F202">
        <f t="shared" si="29"/>
        <v>23924</v>
      </c>
      <c r="G202">
        <f t="shared" si="36"/>
        <v>-1.6680000044289045E-3</v>
      </c>
      <c r="L202">
        <f t="shared" si="37"/>
        <v>-1.6680000044289045E-3</v>
      </c>
      <c r="P202">
        <f t="shared" si="30"/>
        <v>1.2268657495185997E-2</v>
      </c>
      <c r="Q202">
        <f t="shared" si="31"/>
        <v>286178.9169219769</v>
      </c>
      <c r="R202">
        <f t="shared" si="32"/>
        <v>286178.9291906344</v>
      </c>
      <c r="S202" s="2">
        <f t="shared" si="33"/>
        <v>34813.894200000002</v>
      </c>
      <c r="U202">
        <f t="shared" si="35"/>
        <v>0</v>
      </c>
      <c r="W202">
        <v>1</v>
      </c>
      <c r="X202" s="243"/>
      <c r="Y202" s="243"/>
    </row>
    <row r="203" spans="1:25" ht="12.95" customHeight="1" x14ac:dyDescent="0.2">
      <c r="A203" s="13" t="s">
        <v>34</v>
      </c>
      <c r="B203" s="5" t="s">
        <v>32</v>
      </c>
      <c r="C203" s="243">
        <v>50178.398099999999</v>
      </c>
      <c r="D203" s="243" t="s">
        <v>314</v>
      </c>
      <c r="E203">
        <f t="shared" si="28"/>
        <v>24727.988855763924</v>
      </c>
      <c r="F203">
        <f t="shared" si="29"/>
        <v>24728</v>
      </c>
      <c r="G203">
        <f t="shared" si="36"/>
        <v>-4.7960000010789372E-3</v>
      </c>
      <c r="L203">
        <f t="shared" si="37"/>
        <v>-4.7960000010789372E-3</v>
      </c>
      <c r="P203">
        <f t="shared" si="30"/>
        <v>3.6771759490111293E-2</v>
      </c>
      <c r="Q203">
        <f t="shared" si="31"/>
        <v>305737.02168520779</v>
      </c>
      <c r="R203">
        <f t="shared" si="32"/>
        <v>305737.05845696729</v>
      </c>
      <c r="S203" s="2">
        <f t="shared" si="33"/>
        <v>35159.898099999999</v>
      </c>
      <c r="U203">
        <f t="shared" si="35"/>
        <v>0</v>
      </c>
      <c r="W203">
        <v>1</v>
      </c>
      <c r="X203" s="243"/>
      <c r="Y203" s="243"/>
    </row>
    <row r="204" spans="1:25" ht="12.95" customHeight="1" x14ac:dyDescent="0.2">
      <c r="A204" s="13" t="s">
        <v>67</v>
      </c>
      <c r="B204" s="5"/>
      <c r="C204" s="243">
        <v>50512.35</v>
      </c>
      <c r="D204" s="267" t="s">
        <v>230</v>
      </c>
      <c r="E204">
        <f t="shared" si="28"/>
        <v>25503.976930780715</v>
      </c>
      <c r="F204">
        <f t="shared" si="29"/>
        <v>25504</v>
      </c>
      <c r="G204">
        <f t="shared" si="36"/>
        <v>-9.9280000067665242E-3</v>
      </c>
      <c r="L204">
        <f t="shared" si="37"/>
        <v>-9.9280000067665242E-3</v>
      </c>
      <c r="P204">
        <f t="shared" si="30"/>
        <v>-4.4708033028200617E-2</v>
      </c>
      <c r="Q204">
        <f t="shared" si="31"/>
        <v>325227.03842185845</v>
      </c>
      <c r="R204">
        <f t="shared" si="32"/>
        <v>325226.99371382542</v>
      </c>
      <c r="S204" s="2">
        <f t="shared" si="33"/>
        <v>35493.85</v>
      </c>
      <c r="U204">
        <f t="shared" si="35"/>
        <v>0</v>
      </c>
      <c r="W204">
        <v>0.1</v>
      </c>
      <c r="X204" s="243"/>
      <c r="Y204" s="243"/>
    </row>
    <row r="205" spans="1:25" ht="12.95" customHeight="1" x14ac:dyDescent="0.2">
      <c r="A205" s="13" t="s">
        <v>67</v>
      </c>
      <c r="B205" s="5"/>
      <c r="C205" s="243">
        <v>50515.360000000001</v>
      </c>
      <c r="D205" s="267" t="s">
        <v>230</v>
      </c>
      <c r="E205">
        <f t="shared" si="28"/>
        <v>25510.97112397381</v>
      </c>
      <c r="F205">
        <f t="shared" si="29"/>
        <v>25511</v>
      </c>
      <c r="G205">
        <f t="shared" si="36"/>
        <v>-1.2427000001480337E-2</v>
      </c>
      <c r="L205">
        <f t="shared" si="37"/>
        <v>-1.2427000001480337E-2</v>
      </c>
      <c r="P205">
        <f t="shared" si="30"/>
        <v>-4.5435484139769354E-2</v>
      </c>
      <c r="Q205">
        <f t="shared" si="31"/>
        <v>325405.59092850349</v>
      </c>
      <c r="R205">
        <f t="shared" si="32"/>
        <v>325405.54549301934</v>
      </c>
      <c r="S205" s="2">
        <f t="shared" si="33"/>
        <v>35496.86</v>
      </c>
      <c r="U205">
        <f t="shared" si="35"/>
        <v>0</v>
      </c>
      <c r="W205">
        <v>0.1</v>
      </c>
      <c r="X205" s="243"/>
      <c r="Y205" s="243"/>
    </row>
    <row r="206" spans="1:25" ht="12.95" customHeight="1" x14ac:dyDescent="0.2">
      <c r="A206" s="13" t="s">
        <v>67</v>
      </c>
      <c r="B206" s="5" t="s">
        <v>30</v>
      </c>
      <c r="C206" s="243">
        <v>50520.31</v>
      </c>
      <c r="D206" s="267" t="s">
        <v>230</v>
      </c>
      <c r="E206">
        <f t="shared" si="28"/>
        <v>25522.47320248072</v>
      </c>
      <c r="F206">
        <f t="shared" si="29"/>
        <v>25522.5</v>
      </c>
      <c r="G206">
        <f t="shared" si="36"/>
        <v>-1.1532500007888302E-2</v>
      </c>
      <c r="L206">
        <f t="shared" si="37"/>
        <v>-1.1532500007888302E-2</v>
      </c>
      <c r="P206">
        <f t="shared" si="30"/>
        <v>-7.5196655746655391E-3</v>
      </c>
      <c r="Q206">
        <f t="shared" si="31"/>
        <v>325699.03356442036</v>
      </c>
      <c r="R206">
        <f t="shared" si="32"/>
        <v>325699.02604475478</v>
      </c>
      <c r="S206" s="2">
        <f t="shared" si="33"/>
        <v>35501.81</v>
      </c>
      <c r="U206">
        <f t="shared" si="35"/>
        <v>0</v>
      </c>
      <c r="W206">
        <v>0.1</v>
      </c>
      <c r="X206" s="243"/>
      <c r="Y206" s="243"/>
    </row>
    <row r="207" spans="1:25" ht="12.95" customHeight="1" x14ac:dyDescent="0.2">
      <c r="A207" s="13" t="s">
        <v>69</v>
      </c>
      <c r="B207" s="5"/>
      <c r="C207" s="243">
        <v>50546.352599999998</v>
      </c>
      <c r="D207" s="243" t="s">
        <v>1403</v>
      </c>
      <c r="E207">
        <f t="shared" si="28"/>
        <v>25582.987147879539</v>
      </c>
      <c r="F207">
        <f t="shared" si="29"/>
        <v>25583</v>
      </c>
      <c r="G207">
        <f t="shared" si="36"/>
        <v>-5.5310000025201589E-3</v>
      </c>
      <c r="L207">
        <f t="shared" si="37"/>
        <v>-5.5310000025201589E-3</v>
      </c>
      <c r="P207">
        <f t="shared" si="30"/>
        <v>4.6722457021634106E-2</v>
      </c>
      <c r="Q207">
        <f t="shared" si="31"/>
        <v>327244.97499685251</v>
      </c>
      <c r="R207">
        <f t="shared" si="32"/>
        <v>327245.02171930956</v>
      </c>
      <c r="S207" s="2">
        <f t="shared" si="33"/>
        <v>35527.852599999998</v>
      </c>
      <c r="U207">
        <f t="shared" si="35"/>
        <v>0</v>
      </c>
      <c r="W207">
        <v>1</v>
      </c>
      <c r="X207" s="243"/>
      <c r="Y207" s="243"/>
    </row>
    <row r="208" spans="1:25" ht="12.95" customHeight="1" x14ac:dyDescent="0.2">
      <c r="A208" s="13" t="s">
        <v>67</v>
      </c>
      <c r="B208" s="5"/>
      <c r="C208" s="243">
        <v>50549.355000000003</v>
      </c>
      <c r="D208" s="267" t="s">
        <v>230</v>
      </c>
      <c r="E208">
        <f t="shared" si="28"/>
        <v>25589.963681315745</v>
      </c>
      <c r="F208">
        <f t="shared" si="29"/>
        <v>25590</v>
      </c>
      <c r="G208">
        <f t="shared" si="36"/>
        <v>-1.5630000001692679E-2</v>
      </c>
      <c r="L208">
        <f t="shared" si="37"/>
        <v>-1.5630000001692679E-2</v>
      </c>
      <c r="P208">
        <f t="shared" si="30"/>
        <v>4.6097386790796287E-2</v>
      </c>
      <c r="Q208">
        <f t="shared" si="31"/>
        <v>327424.08050349756</v>
      </c>
      <c r="R208">
        <f t="shared" si="32"/>
        <v>327424.12660088437</v>
      </c>
      <c r="S208" s="2">
        <f t="shared" si="33"/>
        <v>35530.855000000003</v>
      </c>
      <c r="U208">
        <f t="shared" si="35"/>
        <v>0</v>
      </c>
      <c r="W208">
        <v>0.1</v>
      </c>
      <c r="X208" s="243"/>
      <c r="Y208" s="243"/>
    </row>
    <row r="209" spans="1:25" ht="12.95" customHeight="1" x14ac:dyDescent="0.2">
      <c r="A209" s="13" t="s">
        <v>31</v>
      </c>
      <c r="B209" s="5" t="s">
        <v>32</v>
      </c>
      <c r="C209" s="243">
        <v>50926.356099999997</v>
      </c>
      <c r="D209" s="243" t="s">
        <v>314</v>
      </c>
      <c r="E209">
        <f t="shared" si="28"/>
        <v>26465.983125637536</v>
      </c>
      <c r="F209">
        <f t="shared" si="29"/>
        <v>26466</v>
      </c>
      <c r="G209">
        <f t="shared" si="36"/>
        <v>-7.2620000064489432E-3</v>
      </c>
      <c r="L209">
        <f t="shared" si="37"/>
        <v>-7.2620000064489432E-3</v>
      </c>
      <c r="P209">
        <f t="shared" si="30"/>
        <v>4.9651098123178347E-2</v>
      </c>
      <c r="Q209">
        <f t="shared" si="31"/>
        <v>350224.60933507746</v>
      </c>
      <c r="R209">
        <f t="shared" si="32"/>
        <v>350224.65898617561</v>
      </c>
      <c r="S209" s="2">
        <f t="shared" si="33"/>
        <v>35907.856099999997</v>
      </c>
      <c r="U209">
        <f t="shared" si="35"/>
        <v>0</v>
      </c>
      <c r="W209">
        <v>1</v>
      </c>
      <c r="X209" s="243"/>
      <c r="Y209" s="243"/>
    </row>
    <row r="210" spans="1:25" ht="12.95" customHeight="1" x14ac:dyDescent="0.2">
      <c r="A210" s="14" t="s">
        <v>77</v>
      </c>
      <c r="B210" s="5" t="s">
        <v>32</v>
      </c>
      <c r="C210" s="243">
        <v>52003.535199999998</v>
      </c>
      <c r="D210" s="243" t="s">
        <v>314</v>
      </c>
      <c r="E210">
        <f t="shared" si="28"/>
        <v>28968.97273658845</v>
      </c>
      <c r="F210">
        <f t="shared" si="29"/>
        <v>28969</v>
      </c>
      <c r="G210">
        <f t="shared" si="36"/>
        <v>-1.1733000006643124E-2</v>
      </c>
      <c r="L210">
        <f t="shared" si="37"/>
        <v>-1.1733000006643124E-2</v>
      </c>
      <c r="P210">
        <f t="shared" si="30"/>
        <v>4.4479732499413262E-2</v>
      </c>
      <c r="Q210">
        <f t="shared" si="31"/>
        <v>419601.51421115565</v>
      </c>
      <c r="R210">
        <f t="shared" si="32"/>
        <v>419601.55869088817</v>
      </c>
      <c r="S210" s="2">
        <f t="shared" si="33"/>
        <v>36985.035199999998</v>
      </c>
      <c r="U210">
        <f t="shared" si="35"/>
        <v>0</v>
      </c>
      <c r="W210">
        <v>1</v>
      </c>
      <c r="X210" s="243"/>
      <c r="Y210" s="243"/>
    </row>
    <row r="211" spans="1:25" ht="12.95" customHeight="1" x14ac:dyDescent="0.2">
      <c r="A211" s="14" t="s">
        <v>77</v>
      </c>
      <c r="B211" s="5" t="s">
        <v>32</v>
      </c>
      <c r="C211" s="243">
        <v>52321.570500000002</v>
      </c>
      <c r="D211" s="243" t="s">
        <v>314</v>
      </c>
      <c r="E211">
        <f t="shared" si="28"/>
        <v>29707.97616862279</v>
      </c>
      <c r="F211">
        <f t="shared" si="29"/>
        <v>29708</v>
      </c>
      <c r="G211">
        <f t="shared" si="36"/>
        <v>-1.025600000139093E-2</v>
      </c>
      <c r="L211">
        <f t="shared" si="37"/>
        <v>-1.025600000139093E-2</v>
      </c>
      <c r="P211">
        <f t="shared" si="30"/>
        <v>1.0415688718112149E-2</v>
      </c>
      <c r="Q211">
        <f t="shared" si="31"/>
        <v>441282.66641268251</v>
      </c>
      <c r="R211">
        <f t="shared" si="32"/>
        <v>441282.67682837124</v>
      </c>
      <c r="S211" s="2">
        <f t="shared" si="33"/>
        <v>37303.070500000002</v>
      </c>
      <c r="U211">
        <f t="shared" si="35"/>
        <v>0</v>
      </c>
      <c r="W211">
        <v>1</v>
      </c>
      <c r="X211" s="243"/>
      <c r="Y211" s="243"/>
    </row>
    <row r="212" spans="1:25" ht="12.95" customHeight="1" x14ac:dyDescent="0.2">
      <c r="A212" s="14" t="s">
        <v>77</v>
      </c>
      <c r="B212" s="5" t="s">
        <v>32</v>
      </c>
      <c r="C212" s="243">
        <v>52344.3796</v>
      </c>
      <c r="D212" s="243" t="s">
        <v>314</v>
      </c>
      <c r="E212">
        <f t="shared" si="28"/>
        <v>29760.976584556534</v>
      </c>
      <c r="F212">
        <f t="shared" si="29"/>
        <v>29761</v>
      </c>
      <c r="G212">
        <f t="shared" si="36"/>
        <v>-1.0076999999000691E-2</v>
      </c>
      <c r="L212">
        <f t="shared" si="37"/>
        <v>-1.0076999999000691E-2</v>
      </c>
      <c r="P212">
        <f t="shared" si="30"/>
        <v>4.8914791781376817E-2</v>
      </c>
      <c r="Q212">
        <f t="shared" si="31"/>
        <v>442858.59496299498</v>
      </c>
      <c r="R212">
        <f t="shared" si="32"/>
        <v>442858.64387778676</v>
      </c>
      <c r="S212" s="2">
        <f t="shared" si="33"/>
        <v>37325.8796</v>
      </c>
      <c r="U212">
        <f t="shared" si="35"/>
        <v>0</v>
      </c>
      <c r="W212">
        <v>1</v>
      </c>
      <c r="X212" s="243"/>
      <c r="Y212" s="243"/>
    </row>
    <row r="213" spans="1:25" ht="12.95" customHeight="1" x14ac:dyDescent="0.2">
      <c r="A213" s="14" t="s">
        <v>77</v>
      </c>
      <c r="B213" s="5" t="s">
        <v>30</v>
      </c>
      <c r="C213" s="243">
        <v>52344.593200000003</v>
      </c>
      <c r="D213" s="243" t="s">
        <v>314</v>
      </c>
      <c r="E213">
        <f t="shared" ref="E213:E276" si="38">+(C213-C$7)/C$8</f>
        <v>29761.472916671508</v>
      </c>
      <c r="F213">
        <f t="shared" ref="F213:F276" si="39">ROUND(2*E213,0)/2</f>
        <v>29761.5</v>
      </c>
      <c r="G213">
        <f t="shared" si="36"/>
        <v>-1.1655499998596497E-2</v>
      </c>
      <c r="L213">
        <f t="shared" si="37"/>
        <v>-1.1655499998596497E-2</v>
      </c>
      <c r="P213">
        <f t="shared" ref="P213:P276" si="40">H$5*SIN(H$6*F213+H$7)</f>
        <v>3.8521701007646653E-2</v>
      </c>
      <c r="Q213">
        <f t="shared" ref="Q213:Q276" si="41">+H$2+H$3*$F213+H$4*$F213^2</f>
        <v>442873.47558846965</v>
      </c>
      <c r="R213">
        <f t="shared" ref="R213:R276" si="42">P213+Q213</f>
        <v>442873.51411017065</v>
      </c>
      <c r="S213" s="2">
        <f t="shared" si="33"/>
        <v>37326.093200000003</v>
      </c>
      <c r="U213">
        <f t="shared" si="35"/>
        <v>0</v>
      </c>
      <c r="W213">
        <v>1</v>
      </c>
      <c r="X213" s="243"/>
      <c r="Y213" s="243"/>
    </row>
    <row r="214" spans="1:25" ht="12.95" customHeight="1" x14ac:dyDescent="0.2">
      <c r="A214" s="14" t="s">
        <v>77</v>
      </c>
      <c r="B214" s="5" t="s">
        <v>30</v>
      </c>
      <c r="C214" s="243">
        <v>52345.453999999998</v>
      </c>
      <c r="D214" s="243" t="s">
        <v>314</v>
      </c>
      <c r="E214">
        <f t="shared" si="38"/>
        <v>29763.473116505585</v>
      </c>
      <c r="F214">
        <f t="shared" si="39"/>
        <v>29763.5</v>
      </c>
      <c r="G214">
        <f t="shared" si="36"/>
        <v>-1.156950000586221E-2</v>
      </c>
      <c r="L214">
        <f t="shared" si="37"/>
        <v>-1.156950000586221E-2</v>
      </c>
      <c r="P214">
        <f t="shared" si="40"/>
        <v>-2.0438883662956778E-2</v>
      </c>
      <c r="Q214">
        <f t="shared" si="41"/>
        <v>442933.00059036823</v>
      </c>
      <c r="R214">
        <f t="shared" si="42"/>
        <v>442932.98015148455</v>
      </c>
      <c r="S214" s="2">
        <f t="shared" si="33"/>
        <v>37326.953999999998</v>
      </c>
      <c r="U214">
        <f t="shared" si="35"/>
        <v>0</v>
      </c>
      <c r="W214">
        <v>1</v>
      </c>
      <c r="X214" s="243"/>
      <c r="Y214" s="243"/>
    </row>
    <row r="215" spans="1:25" ht="12.95" customHeight="1" x14ac:dyDescent="0.2">
      <c r="A215" s="14" t="s">
        <v>77</v>
      </c>
      <c r="B215" s="5" t="s">
        <v>32</v>
      </c>
      <c r="C215" s="243">
        <v>52347.393300000003</v>
      </c>
      <c r="D215" s="243" t="s">
        <v>314</v>
      </c>
      <c r="E215">
        <f t="shared" si="38"/>
        <v>29767.979375262865</v>
      </c>
      <c r="F215">
        <f t="shared" si="39"/>
        <v>29768</v>
      </c>
      <c r="G215">
        <f t="shared" si="36"/>
        <v>-8.8759999998728745E-3</v>
      </c>
      <c r="L215">
        <f t="shared" si="37"/>
        <v>-8.8759999998728745E-3</v>
      </c>
      <c r="P215">
        <f t="shared" si="40"/>
        <v>4.9235491397299318E-2</v>
      </c>
      <c r="Q215">
        <f t="shared" si="41"/>
        <v>443066.94646964001</v>
      </c>
      <c r="R215">
        <f t="shared" si="42"/>
        <v>443066.99570513138</v>
      </c>
      <c r="S215" s="2">
        <f t="shared" ref="S215:S278" si="43">+C215-15018.5</f>
        <v>37328.893300000003</v>
      </c>
      <c r="U215">
        <f t="shared" si="35"/>
        <v>0</v>
      </c>
      <c r="W215">
        <v>1</v>
      </c>
      <c r="X215" s="243"/>
      <c r="Y215" s="243"/>
    </row>
    <row r="216" spans="1:25" ht="12.95" customHeight="1" x14ac:dyDescent="0.2">
      <c r="A216" s="14" t="s">
        <v>77</v>
      </c>
      <c r="B216" s="5" t="s">
        <v>30</v>
      </c>
      <c r="C216" s="243">
        <v>52347.604200000002</v>
      </c>
      <c r="D216" s="243" t="s">
        <v>314</v>
      </c>
      <c r="E216">
        <f t="shared" si="38"/>
        <v>29768.469433516821</v>
      </c>
      <c r="F216">
        <f t="shared" si="39"/>
        <v>29768.5</v>
      </c>
      <c r="G216">
        <f t="shared" si="36"/>
        <v>-1.315450000402052E-2</v>
      </c>
      <c r="L216">
        <f t="shared" si="37"/>
        <v>-1.315450000402052E-2</v>
      </c>
      <c r="P216">
        <f t="shared" si="40"/>
        <v>3.7428152461054652E-2</v>
      </c>
      <c r="Q216">
        <f t="shared" si="41"/>
        <v>443081.83059511468</v>
      </c>
      <c r="R216">
        <f t="shared" si="42"/>
        <v>443081.86802326713</v>
      </c>
      <c r="S216" s="2">
        <f t="shared" si="43"/>
        <v>37329.104200000002</v>
      </c>
      <c r="U216">
        <f t="shared" si="35"/>
        <v>0</v>
      </c>
      <c r="W216">
        <v>1</v>
      </c>
      <c r="X216" s="243"/>
      <c r="Y216" s="243"/>
    </row>
    <row r="217" spans="1:25" ht="12.95" customHeight="1" x14ac:dyDescent="0.2">
      <c r="A217" s="14" t="s">
        <v>77</v>
      </c>
      <c r="B217" s="5" t="s">
        <v>30</v>
      </c>
      <c r="C217" s="243">
        <v>52351.479500000001</v>
      </c>
      <c r="D217" s="243" t="s">
        <v>314</v>
      </c>
      <c r="E217">
        <f t="shared" si="38"/>
        <v>29777.474282979012</v>
      </c>
      <c r="F217">
        <f t="shared" si="39"/>
        <v>29777.5</v>
      </c>
      <c r="G217">
        <f t="shared" si="36"/>
        <v>-1.1067500003264286E-2</v>
      </c>
      <c r="L217">
        <f t="shared" si="37"/>
        <v>-1.1067500003264286E-2</v>
      </c>
      <c r="P217">
        <f t="shared" si="40"/>
        <v>-1.7325852371294893E-2</v>
      </c>
      <c r="Q217">
        <f t="shared" si="41"/>
        <v>443349.78760365827</v>
      </c>
      <c r="R217">
        <f t="shared" si="42"/>
        <v>443349.77027780592</v>
      </c>
      <c r="S217" s="2">
        <f t="shared" si="43"/>
        <v>37332.979500000001</v>
      </c>
      <c r="U217">
        <f t="shared" si="35"/>
        <v>0</v>
      </c>
      <c r="W217">
        <v>1</v>
      </c>
      <c r="X217" s="243"/>
      <c r="Y217" s="243"/>
    </row>
    <row r="218" spans="1:25" ht="12.95" customHeight="1" x14ac:dyDescent="0.2">
      <c r="A218" s="14" t="s">
        <v>77</v>
      </c>
      <c r="B218" s="5" t="s">
        <v>30</v>
      </c>
      <c r="C218" s="243">
        <v>52364.390599999999</v>
      </c>
      <c r="D218" s="243" t="s">
        <v>314</v>
      </c>
      <c r="E218">
        <f t="shared" si="38"/>
        <v>29807.475189203371</v>
      </c>
      <c r="F218">
        <f t="shared" si="39"/>
        <v>29807.5</v>
      </c>
      <c r="G218">
        <f t="shared" si="36"/>
        <v>-1.0677500002202578E-2</v>
      </c>
      <c r="L218">
        <f t="shared" si="37"/>
        <v>-1.0677500002202578E-2</v>
      </c>
      <c r="P218">
        <f t="shared" si="40"/>
        <v>-1.1839926907051233E-2</v>
      </c>
      <c r="Q218">
        <f t="shared" si="41"/>
        <v>444243.56263213709</v>
      </c>
      <c r="R218">
        <f t="shared" si="42"/>
        <v>444243.55079221021</v>
      </c>
      <c r="S218" s="2">
        <f t="shared" si="43"/>
        <v>37345.890599999999</v>
      </c>
      <c r="U218">
        <f t="shared" si="35"/>
        <v>0</v>
      </c>
      <c r="W218">
        <v>1</v>
      </c>
      <c r="X218" s="243"/>
      <c r="Y218" s="243"/>
    </row>
    <row r="219" spans="1:25" ht="12.95" customHeight="1" x14ac:dyDescent="0.2">
      <c r="A219" s="16" t="s">
        <v>81</v>
      </c>
      <c r="B219" s="17" t="s">
        <v>32</v>
      </c>
      <c r="C219" s="250">
        <v>52705.447800000002</v>
      </c>
      <c r="D219" s="243" t="s">
        <v>232</v>
      </c>
      <c r="E219">
        <f t="shared" si="38"/>
        <v>30599.973510364649</v>
      </c>
      <c r="F219">
        <f t="shared" si="39"/>
        <v>30600</v>
      </c>
      <c r="G219">
        <f t="shared" si="36"/>
        <v>-1.1400000003050081E-2</v>
      </c>
      <c r="L219">
        <f t="shared" si="37"/>
        <v>-1.1400000003050081E-2</v>
      </c>
      <c r="P219">
        <f t="shared" si="40"/>
        <v>-2.2018224702157405E-2</v>
      </c>
      <c r="Q219">
        <f t="shared" si="41"/>
        <v>468180.03525945108</v>
      </c>
      <c r="R219">
        <f t="shared" si="42"/>
        <v>468180.01324122638</v>
      </c>
      <c r="S219" s="2">
        <f t="shared" si="43"/>
        <v>37686.947800000002</v>
      </c>
      <c r="U219">
        <f t="shared" si="35"/>
        <v>0</v>
      </c>
      <c r="W219">
        <v>1</v>
      </c>
      <c r="X219" s="250"/>
      <c r="Y219" s="250"/>
    </row>
    <row r="220" spans="1:25" ht="12.95" customHeight="1" x14ac:dyDescent="0.2">
      <c r="A220" s="13" t="s">
        <v>29</v>
      </c>
      <c r="B220" s="5" t="s">
        <v>30</v>
      </c>
      <c r="C220" s="243">
        <v>52713.402399999999</v>
      </c>
      <c r="D220" s="243" t="s">
        <v>314</v>
      </c>
      <c r="E220">
        <f t="shared" si="38"/>
        <v>30618.457234342641</v>
      </c>
      <c r="F220">
        <f t="shared" si="39"/>
        <v>30618.5</v>
      </c>
      <c r="G220">
        <f t="shared" si="36"/>
        <v>-1.840450000599958E-2</v>
      </c>
      <c r="L220">
        <f t="shared" si="37"/>
        <v>-1.840450000599958E-2</v>
      </c>
      <c r="P220">
        <f t="shared" si="40"/>
        <v>-3.5920524264368141E-2</v>
      </c>
      <c r="Q220">
        <f t="shared" si="41"/>
        <v>468746.306402013</v>
      </c>
      <c r="R220">
        <f t="shared" si="42"/>
        <v>468746.27048148873</v>
      </c>
      <c r="S220" s="2">
        <f t="shared" si="43"/>
        <v>37694.902399999999</v>
      </c>
      <c r="U220">
        <f t="shared" si="35"/>
        <v>0</v>
      </c>
      <c r="W220">
        <v>1</v>
      </c>
      <c r="X220" s="243"/>
      <c r="Y220" s="243"/>
    </row>
    <row r="221" spans="1:25" ht="12.95" customHeight="1" x14ac:dyDescent="0.2">
      <c r="A221" s="15" t="s">
        <v>75</v>
      </c>
      <c r="B221" s="5" t="s">
        <v>32</v>
      </c>
      <c r="C221" s="243">
        <v>53092.767200000002</v>
      </c>
      <c r="D221" s="243" t="s">
        <v>232</v>
      </c>
      <c r="E221">
        <f t="shared" si="38"/>
        <v>31499.969095425422</v>
      </c>
      <c r="F221">
        <f t="shared" si="39"/>
        <v>31500</v>
      </c>
      <c r="G221">
        <f t="shared" si="36"/>
        <v>-1.329999999870779E-2</v>
      </c>
      <c r="L221">
        <f t="shared" si="37"/>
        <v>-1.329999999870779E-2</v>
      </c>
      <c r="P221">
        <f t="shared" si="40"/>
        <v>2.8471185597232364E-2</v>
      </c>
      <c r="Q221">
        <f t="shared" si="41"/>
        <v>496125.03611381399</v>
      </c>
      <c r="R221">
        <f t="shared" si="42"/>
        <v>496125.06458499958</v>
      </c>
      <c r="S221" s="2">
        <f t="shared" si="43"/>
        <v>38074.267200000002</v>
      </c>
      <c r="U221">
        <f t="shared" si="35"/>
        <v>0</v>
      </c>
      <c r="W221">
        <v>1</v>
      </c>
      <c r="X221" s="243"/>
      <c r="Y221" s="243"/>
    </row>
    <row r="222" spans="1:25" ht="12.95" customHeight="1" x14ac:dyDescent="0.2">
      <c r="A222" s="15" t="s">
        <v>75</v>
      </c>
      <c r="B222" s="5"/>
      <c r="C222" s="243">
        <v>53111.7045257586</v>
      </c>
      <c r="D222" s="243" t="s">
        <v>232</v>
      </c>
      <c r="E222">
        <f t="shared" si="38"/>
        <v>31543.972854533786</v>
      </c>
      <c r="F222">
        <f t="shared" si="39"/>
        <v>31544</v>
      </c>
      <c r="G222">
        <f t="shared" si="36"/>
        <v>-1.1682241405651439E-2</v>
      </c>
      <c r="L222">
        <f t="shared" si="37"/>
        <v>-1.1682241405651439E-2</v>
      </c>
      <c r="P222">
        <f t="shared" si="40"/>
        <v>2.7176110773768371E-3</v>
      </c>
      <c r="Q222">
        <f t="shared" si="41"/>
        <v>497512.00415558281</v>
      </c>
      <c r="R222">
        <f t="shared" si="42"/>
        <v>497512.0068731939</v>
      </c>
      <c r="S222" s="2">
        <f t="shared" si="43"/>
        <v>38093.2045257586</v>
      </c>
      <c r="U222">
        <f t="shared" si="35"/>
        <v>0</v>
      </c>
      <c r="W222">
        <v>1</v>
      </c>
      <c r="X222" s="243"/>
      <c r="Y222" s="243"/>
    </row>
    <row r="223" spans="1:25" ht="12.95" customHeight="1" x14ac:dyDescent="0.2">
      <c r="A223" s="36" t="s">
        <v>90</v>
      </c>
      <c r="B223" s="17" t="s">
        <v>30</v>
      </c>
      <c r="C223" s="250">
        <v>53407.5726</v>
      </c>
      <c r="D223" s="243" t="s">
        <v>232</v>
      </c>
      <c r="E223">
        <f t="shared" si="38"/>
        <v>32231.467363142685</v>
      </c>
      <c r="F223">
        <f t="shared" si="39"/>
        <v>32231.5</v>
      </c>
      <c r="G223">
        <f t="shared" si="36"/>
        <v>-1.4045500007341616E-2</v>
      </c>
      <c r="L223">
        <f t="shared" si="37"/>
        <v>-1.4045500007341616E-2</v>
      </c>
      <c r="P223">
        <f t="shared" si="40"/>
        <v>-1.1551028435877554E-2</v>
      </c>
      <c r="Q223">
        <f t="shared" si="41"/>
        <v>519434.83293322113</v>
      </c>
      <c r="R223">
        <f t="shared" si="42"/>
        <v>519434.82138219272</v>
      </c>
      <c r="S223" s="2">
        <f t="shared" si="43"/>
        <v>38389.0726</v>
      </c>
      <c r="U223">
        <f t="shared" ref="U223:U286" si="44">+(R223-G223)^2*V223</f>
        <v>0</v>
      </c>
      <c r="W223">
        <v>1</v>
      </c>
      <c r="X223" s="18"/>
      <c r="Y223" s="18"/>
    </row>
    <row r="224" spans="1:25" ht="12.95" customHeight="1" x14ac:dyDescent="0.2">
      <c r="A224" s="36" t="s">
        <v>89</v>
      </c>
      <c r="B224" s="17" t="s">
        <v>30</v>
      </c>
      <c r="C224" s="250">
        <v>53410.586499999998</v>
      </c>
      <c r="D224" s="243" t="s">
        <v>232</v>
      </c>
      <c r="E224">
        <f t="shared" si="38"/>
        <v>32238.470618579446</v>
      </c>
      <c r="F224">
        <f t="shared" si="39"/>
        <v>32238.5</v>
      </c>
      <c r="G224">
        <f t="shared" si="36"/>
        <v>-1.2644500005990267E-2</v>
      </c>
      <c r="L224">
        <f t="shared" si="37"/>
        <v>-1.2644500005990267E-2</v>
      </c>
      <c r="P224">
        <f t="shared" si="40"/>
        <v>-9.90882203288386E-3</v>
      </c>
      <c r="Q224">
        <f t="shared" si="41"/>
        <v>519660.47793986619</v>
      </c>
      <c r="R224">
        <f t="shared" si="42"/>
        <v>519660.46803104418</v>
      </c>
      <c r="S224" s="2">
        <f t="shared" si="43"/>
        <v>38392.086499999998</v>
      </c>
      <c r="U224">
        <f t="shared" si="44"/>
        <v>0</v>
      </c>
      <c r="W224">
        <v>1</v>
      </c>
      <c r="X224" s="18"/>
      <c r="Y224" s="18"/>
    </row>
    <row r="225" spans="1:25" ht="12.95" customHeight="1" x14ac:dyDescent="0.2">
      <c r="A225" s="36" t="s">
        <v>95</v>
      </c>
      <c r="B225" s="43" t="s">
        <v>32</v>
      </c>
      <c r="C225" s="14">
        <v>53414.674500000001</v>
      </c>
      <c r="D225" s="243" t="s">
        <v>232</v>
      </c>
      <c r="E225">
        <f t="shared" si="38"/>
        <v>32247.969708869608</v>
      </c>
      <c r="F225">
        <f t="shared" si="39"/>
        <v>32248</v>
      </c>
      <c r="G225">
        <f t="shared" si="36"/>
        <v>-1.3036000003921799E-2</v>
      </c>
      <c r="L225">
        <f t="shared" si="37"/>
        <v>-1.3036000003921799E-2</v>
      </c>
      <c r="P225">
        <f t="shared" si="40"/>
        <v>-4.6465492387916071E-2</v>
      </c>
      <c r="Q225">
        <f t="shared" si="41"/>
        <v>519966.7888238845</v>
      </c>
      <c r="R225">
        <f t="shared" si="42"/>
        <v>519966.7423583921</v>
      </c>
      <c r="S225" s="2">
        <f t="shared" si="43"/>
        <v>38396.174500000001</v>
      </c>
      <c r="U225">
        <f t="shared" si="44"/>
        <v>0</v>
      </c>
      <c r="W225">
        <v>1</v>
      </c>
      <c r="X225" s="14"/>
      <c r="Y225" s="14"/>
    </row>
    <row r="226" spans="1:25" ht="12.95" customHeight="1" x14ac:dyDescent="0.2">
      <c r="A226" s="36" t="s">
        <v>95</v>
      </c>
      <c r="B226" s="43" t="s">
        <v>30</v>
      </c>
      <c r="C226" s="14">
        <v>53430.813600000001</v>
      </c>
      <c r="D226" s="243" t="s">
        <v>232</v>
      </c>
      <c r="E226">
        <f t="shared" si="38"/>
        <v>32285.471364471818</v>
      </c>
      <c r="F226">
        <f t="shared" si="39"/>
        <v>32285.5</v>
      </c>
      <c r="G226">
        <f t="shared" si="36"/>
        <v>-1.2323499999183696E-2</v>
      </c>
      <c r="L226">
        <f t="shared" si="37"/>
        <v>-1.2323499999183696E-2</v>
      </c>
      <c r="P226">
        <f t="shared" si="40"/>
        <v>2.0502038280744806E-2</v>
      </c>
      <c r="Q226">
        <f t="shared" si="41"/>
        <v>521176.79198448296</v>
      </c>
      <c r="R226">
        <f t="shared" si="42"/>
        <v>521176.81248652126</v>
      </c>
      <c r="S226" s="2">
        <f t="shared" si="43"/>
        <v>38412.313600000001</v>
      </c>
      <c r="U226">
        <f t="shared" si="44"/>
        <v>0</v>
      </c>
      <c r="W226">
        <v>1</v>
      </c>
      <c r="X226" s="14"/>
      <c r="Y226" s="14"/>
    </row>
    <row r="227" spans="1:25" ht="12.95" customHeight="1" x14ac:dyDescent="0.2">
      <c r="A227" s="36" t="s">
        <v>95</v>
      </c>
      <c r="B227" s="43" t="s">
        <v>30</v>
      </c>
      <c r="C227" s="14">
        <v>53431.6711</v>
      </c>
      <c r="D227" s="243" t="s">
        <v>232</v>
      </c>
      <c r="E227">
        <f t="shared" si="38"/>
        <v>32287.463896253568</v>
      </c>
      <c r="F227">
        <f t="shared" si="39"/>
        <v>32287.5</v>
      </c>
      <c r="G227">
        <f t="shared" si="36"/>
        <v>-1.5537500003119931E-2</v>
      </c>
      <c r="L227">
        <f t="shared" si="37"/>
        <v>-1.5537500003119931E-2</v>
      </c>
      <c r="P227">
        <f t="shared" si="40"/>
        <v>1.7950436203376361E-3</v>
      </c>
      <c r="Q227">
        <f t="shared" si="41"/>
        <v>521241.36498638149</v>
      </c>
      <c r="R227">
        <f t="shared" si="42"/>
        <v>521241.36678142514</v>
      </c>
      <c r="S227" s="2">
        <f t="shared" si="43"/>
        <v>38413.1711</v>
      </c>
      <c r="U227">
        <f t="shared" si="44"/>
        <v>0</v>
      </c>
      <c r="W227">
        <v>1</v>
      </c>
      <c r="X227" s="14"/>
      <c r="Y227" s="14"/>
    </row>
    <row r="228" spans="1:25" ht="12.95" customHeight="1" x14ac:dyDescent="0.2">
      <c r="A228" s="36" t="s">
        <v>95</v>
      </c>
      <c r="B228" s="43" t="s">
        <v>32</v>
      </c>
      <c r="C228" s="14">
        <v>53432.751499999998</v>
      </c>
      <c r="D228" s="243" t="s">
        <v>232</v>
      </c>
      <c r="E228">
        <f t="shared" si="38"/>
        <v>32289.974370115964</v>
      </c>
      <c r="F228">
        <f t="shared" si="39"/>
        <v>32290</v>
      </c>
      <c r="G228">
        <f t="shared" ref="G228:G291" si="45">+C228-(C$7+F228*C$8)</f>
        <v>-1.1030000008759089E-2</v>
      </c>
      <c r="L228">
        <f t="shared" si="37"/>
        <v>-1.1030000008759089E-2</v>
      </c>
      <c r="P228">
        <f t="shared" si="40"/>
        <v>-4.9223385586934301E-2</v>
      </c>
      <c r="Q228">
        <f t="shared" si="41"/>
        <v>521322.08686375472</v>
      </c>
      <c r="R228">
        <f t="shared" si="42"/>
        <v>521322.03764036915</v>
      </c>
      <c r="S228" s="2">
        <f t="shared" si="43"/>
        <v>38414.251499999998</v>
      </c>
      <c r="U228">
        <f t="shared" si="44"/>
        <v>0</v>
      </c>
      <c r="W228">
        <v>1</v>
      </c>
      <c r="X228" s="14"/>
      <c r="Y228" s="14"/>
    </row>
    <row r="229" spans="1:25" ht="12.95" customHeight="1" x14ac:dyDescent="0.2">
      <c r="A229" s="36" t="s">
        <v>95</v>
      </c>
      <c r="B229" s="43" t="s">
        <v>32</v>
      </c>
      <c r="C229" s="14">
        <v>53433.609600000003</v>
      </c>
      <c r="D229" s="243" t="s">
        <v>232</v>
      </c>
      <c r="E229">
        <f t="shared" si="38"/>
        <v>32291.96829608906</v>
      </c>
      <c r="F229">
        <f t="shared" si="39"/>
        <v>32292</v>
      </c>
      <c r="G229">
        <f t="shared" si="45"/>
        <v>-1.3643999998748768E-2</v>
      </c>
      <c r="L229">
        <f t="shared" ref="L229:L260" si="46">G229</f>
        <v>-1.3643999998748768E-2</v>
      </c>
      <c r="P229">
        <f t="shared" si="40"/>
        <v>4.80260564754946E-2</v>
      </c>
      <c r="Q229">
        <f t="shared" si="41"/>
        <v>521386.66886565334</v>
      </c>
      <c r="R229">
        <f t="shared" si="42"/>
        <v>521386.71689170983</v>
      </c>
      <c r="S229" s="2">
        <f t="shared" si="43"/>
        <v>38415.109600000003</v>
      </c>
      <c r="U229">
        <f t="shared" si="44"/>
        <v>0</v>
      </c>
      <c r="W229">
        <v>1</v>
      </c>
      <c r="X229" s="14"/>
      <c r="Y229" s="14"/>
    </row>
    <row r="230" spans="1:25" ht="12.95" customHeight="1" x14ac:dyDescent="0.2">
      <c r="A230" s="36" t="s">
        <v>95</v>
      </c>
      <c r="B230" s="43" t="s">
        <v>30</v>
      </c>
      <c r="C230" s="14">
        <v>53433.824200000003</v>
      </c>
      <c r="D230" s="243" t="s">
        <v>232</v>
      </c>
      <c r="E230">
        <f t="shared" si="38"/>
        <v>32292.466951856248</v>
      </c>
      <c r="F230">
        <f t="shared" si="39"/>
        <v>32292.5</v>
      </c>
      <c r="G230">
        <f t="shared" si="45"/>
        <v>-1.4222500001778826E-2</v>
      </c>
      <c r="L230">
        <f t="shared" si="46"/>
        <v>-1.4222500001778826E-2</v>
      </c>
      <c r="P230">
        <f t="shared" si="40"/>
        <v>1.8957122210637035E-2</v>
      </c>
      <c r="Q230">
        <f t="shared" si="41"/>
        <v>521402.81499112799</v>
      </c>
      <c r="R230">
        <f t="shared" si="42"/>
        <v>521402.83394825022</v>
      </c>
      <c r="S230" s="2">
        <f t="shared" si="43"/>
        <v>38415.324200000003</v>
      </c>
      <c r="U230">
        <f t="shared" si="44"/>
        <v>0</v>
      </c>
      <c r="W230">
        <v>1</v>
      </c>
      <c r="X230" s="14"/>
      <c r="Y230" s="14"/>
    </row>
    <row r="231" spans="1:25" ht="12.95" customHeight="1" x14ac:dyDescent="0.2">
      <c r="A231" s="36" t="s">
        <v>95</v>
      </c>
      <c r="B231" s="43" t="s">
        <v>30</v>
      </c>
      <c r="C231" s="14">
        <v>53434.688600000001</v>
      </c>
      <c r="D231" s="243" t="s">
        <v>232</v>
      </c>
      <c r="E231">
        <f t="shared" si="38"/>
        <v>32294.475516838342</v>
      </c>
      <c r="F231">
        <f t="shared" si="39"/>
        <v>32294.5</v>
      </c>
      <c r="G231">
        <f t="shared" si="45"/>
        <v>-1.0536499998124782E-2</v>
      </c>
      <c r="L231">
        <f t="shared" si="46"/>
        <v>-1.0536499998124782E-2</v>
      </c>
      <c r="P231">
        <f t="shared" si="40"/>
        <v>3.4740972926771856E-3</v>
      </c>
      <c r="Q231">
        <f t="shared" si="41"/>
        <v>521467.40199302655</v>
      </c>
      <c r="R231">
        <f t="shared" si="42"/>
        <v>521467.40546712384</v>
      </c>
      <c r="S231" s="2">
        <f t="shared" si="43"/>
        <v>38416.188600000001</v>
      </c>
      <c r="U231">
        <f t="shared" si="44"/>
        <v>0</v>
      </c>
      <c r="W231">
        <v>1</v>
      </c>
      <c r="X231" s="14"/>
      <c r="Y231" s="14"/>
    </row>
    <row r="232" spans="1:25" ht="12.95" customHeight="1" x14ac:dyDescent="0.2">
      <c r="A232" s="36" t="s">
        <v>95</v>
      </c>
      <c r="B232" s="43" t="s">
        <v>32</v>
      </c>
      <c r="C232" s="14">
        <v>53436.6247</v>
      </c>
      <c r="D232" s="243" t="s">
        <v>232</v>
      </c>
      <c r="E232">
        <f t="shared" si="38"/>
        <v>32298.974339908487</v>
      </c>
      <c r="F232">
        <f t="shared" si="39"/>
        <v>32299</v>
      </c>
      <c r="G232">
        <f t="shared" si="45"/>
        <v>-1.1043000005884096E-2</v>
      </c>
      <c r="L232">
        <f t="shared" si="46"/>
        <v>-1.1043000005884096E-2</v>
      </c>
      <c r="P232">
        <f t="shared" si="40"/>
        <v>4.7531193416549461E-2</v>
      </c>
      <c r="Q232">
        <f t="shared" si="41"/>
        <v>521612.73737229843</v>
      </c>
      <c r="R232">
        <f t="shared" si="42"/>
        <v>521612.78490349185</v>
      </c>
      <c r="S232" s="2">
        <f t="shared" si="43"/>
        <v>38418.1247</v>
      </c>
      <c r="U232">
        <f t="shared" si="44"/>
        <v>0</v>
      </c>
      <c r="W232">
        <v>1</v>
      </c>
      <c r="X232" s="14"/>
      <c r="Y232" s="14"/>
    </row>
    <row r="233" spans="1:25" ht="12.95" customHeight="1" x14ac:dyDescent="0.2">
      <c r="A233" s="36" t="s">
        <v>95</v>
      </c>
      <c r="B233" s="43" t="s">
        <v>32</v>
      </c>
      <c r="C233" s="14">
        <v>53438.777600000001</v>
      </c>
      <c r="D233" s="243" t="s">
        <v>232</v>
      </c>
      <c r="E233">
        <f t="shared" si="38"/>
        <v>32303.976930780718</v>
      </c>
      <c r="F233">
        <f t="shared" si="39"/>
        <v>32304</v>
      </c>
      <c r="G233">
        <f t="shared" si="45"/>
        <v>-9.9279999994905666E-3</v>
      </c>
      <c r="L233">
        <f t="shared" si="46"/>
        <v>-9.9279999994905666E-3</v>
      </c>
      <c r="P233">
        <f t="shared" si="40"/>
        <v>-4.9702062302264052E-2</v>
      </c>
      <c r="Q233">
        <f t="shared" si="41"/>
        <v>521774.24487704481</v>
      </c>
      <c r="R233">
        <f t="shared" si="42"/>
        <v>521774.19517498248</v>
      </c>
      <c r="S233" s="2">
        <f t="shared" si="43"/>
        <v>38420.277600000001</v>
      </c>
      <c r="U233">
        <f t="shared" si="44"/>
        <v>0</v>
      </c>
      <c r="W233">
        <v>1</v>
      </c>
      <c r="X233" s="14"/>
      <c r="Y233" s="14"/>
    </row>
    <row r="234" spans="1:25" ht="12.95" customHeight="1" x14ac:dyDescent="0.2">
      <c r="A234" s="36" t="s">
        <v>95</v>
      </c>
      <c r="B234" s="43" t="s">
        <v>32</v>
      </c>
      <c r="C234" s="14">
        <v>53439.636100000003</v>
      </c>
      <c r="D234" s="243" t="s">
        <v>232</v>
      </c>
      <c r="E234">
        <f t="shared" si="38"/>
        <v>32305.971786214701</v>
      </c>
      <c r="F234">
        <f t="shared" si="39"/>
        <v>32306</v>
      </c>
      <c r="G234">
        <f t="shared" si="45"/>
        <v>-1.2141999999585096E-2</v>
      </c>
      <c r="L234">
        <f t="shared" si="46"/>
        <v>-1.2141999999585096E-2</v>
      </c>
      <c r="P234">
        <f t="shared" si="40"/>
        <v>4.6982580705885665E-2</v>
      </c>
      <c r="Q234">
        <f t="shared" si="41"/>
        <v>521838.85487894347</v>
      </c>
      <c r="R234">
        <f t="shared" si="42"/>
        <v>521838.90186152415</v>
      </c>
      <c r="S234" s="2">
        <f t="shared" si="43"/>
        <v>38421.136100000003</v>
      </c>
      <c r="U234">
        <f t="shared" si="44"/>
        <v>0</v>
      </c>
      <c r="W234">
        <v>1</v>
      </c>
      <c r="X234" s="14"/>
      <c r="Y234" s="14"/>
    </row>
    <row r="235" spans="1:25" ht="12.95" customHeight="1" x14ac:dyDescent="0.2">
      <c r="A235" s="36" t="s">
        <v>95</v>
      </c>
      <c r="B235" s="43" t="s">
        <v>30</v>
      </c>
      <c r="C235" s="14">
        <v>53444.584900000002</v>
      </c>
      <c r="D235" s="243" t="s">
        <v>232</v>
      </c>
      <c r="E235">
        <f t="shared" si="38"/>
        <v>32317.471076338941</v>
      </c>
      <c r="F235">
        <f t="shared" si="39"/>
        <v>32317.5</v>
      </c>
      <c r="G235">
        <f t="shared" si="45"/>
        <v>-1.2447500004782341E-2</v>
      </c>
      <c r="L235">
        <f t="shared" si="46"/>
        <v>-1.2447500004782341E-2</v>
      </c>
      <c r="P235">
        <f t="shared" si="40"/>
        <v>-2.9410088764092721E-2</v>
      </c>
      <c r="Q235">
        <f t="shared" si="41"/>
        <v>522210.4400148603</v>
      </c>
      <c r="R235">
        <f t="shared" si="42"/>
        <v>522210.41060477152</v>
      </c>
      <c r="S235" s="2">
        <f t="shared" si="43"/>
        <v>38426.084900000002</v>
      </c>
      <c r="U235">
        <f t="shared" si="44"/>
        <v>0</v>
      </c>
      <c r="W235">
        <v>1</v>
      </c>
      <c r="X235" s="14"/>
      <c r="Y235" s="14"/>
    </row>
    <row r="236" spans="1:25" ht="12.95" customHeight="1" x14ac:dyDescent="0.2">
      <c r="A236" s="36" t="s">
        <v>95</v>
      </c>
      <c r="B236" s="43" t="s">
        <v>32</v>
      </c>
      <c r="C236" s="14">
        <v>53444.7978</v>
      </c>
      <c r="D236" s="243" t="s">
        <v>232</v>
      </c>
      <c r="E236">
        <f t="shared" si="38"/>
        <v>32317.96578189735</v>
      </c>
      <c r="F236">
        <f t="shared" si="39"/>
        <v>32318</v>
      </c>
      <c r="G236">
        <f t="shared" si="45"/>
        <v>-1.4726000001246575E-2</v>
      </c>
      <c r="L236">
        <f t="shared" si="46"/>
        <v>-1.4726000001246575E-2</v>
      </c>
      <c r="P236">
        <f t="shared" si="40"/>
        <v>-4.9955984442020145E-2</v>
      </c>
      <c r="Q236">
        <f t="shared" si="41"/>
        <v>522226.59889033495</v>
      </c>
      <c r="R236">
        <f t="shared" si="42"/>
        <v>522226.54893435049</v>
      </c>
      <c r="S236" s="2">
        <f t="shared" si="43"/>
        <v>38426.2978</v>
      </c>
      <c r="U236">
        <f t="shared" si="44"/>
        <v>0</v>
      </c>
      <c r="W236">
        <v>1</v>
      </c>
      <c r="X236" s="14"/>
      <c r="Y236" s="14"/>
    </row>
    <row r="237" spans="1:25" ht="12.95" customHeight="1" x14ac:dyDescent="0.2">
      <c r="A237" s="36" t="s">
        <v>95</v>
      </c>
      <c r="B237" s="43" t="s">
        <v>32</v>
      </c>
      <c r="C237" s="14">
        <v>53445.662499999999</v>
      </c>
      <c r="D237" s="243" t="s">
        <v>232</v>
      </c>
      <c r="E237">
        <f t="shared" si="38"/>
        <v>32319.975043975108</v>
      </c>
      <c r="F237">
        <f t="shared" si="39"/>
        <v>32320</v>
      </c>
      <c r="G237">
        <f t="shared" si="45"/>
        <v>-1.0740000005171169E-2</v>
      </c>
      <c r="L237">
        <f t="shared" si="46"/>
        <v>-1.0740000005171169E-2</v>
      </c>
      <c r="P237">
        <f t="shared" si="40"/>
        <v>4.5726647957858864E-2</v>
      </c>
      <c r="Q237">
        <f t="shared" si="41"/>
        <v>522291.23689223354</v>
      </c>
      <c r="R237">
        <f t="shared" si="42"/>
        <v>522291.28261888149</v>
      </c>
      <c r="S237" s="2">
        <f t="shared" si="43"/>
        <v>38427.162499999999</v>
      </c>
      <c r="U237">
        <f t="shared" si="44"/>
        <v>0</v>
      </c>
      <c r="W237">
        <v>1</v>
      </c>
      <c r="X237" s="14"/>
      <c r="Y237" s="14"/>
    </row>
    <row r="238" spans="1:25" ht="12.95" customHeight="1" x14ac:dyDescent="0.2">
      <c r="A238" s="36" t="s">
        <v>95</v>
      </c>
      <c r="B238" s="43" t="s">
        <v>30</v>
      </c>
      <c r="C238" s="14">
        <v>53446.737399999998</v>
      </c>
      <c r="D238" s="243" t="s">
        <v>232</v>
      </c>
      <c r="E238">
        <f t="shared" si="38"/>
        <v>32322.472737750275</v>
      </c>
      <c r="F238">
        <f t="shared" si="39"/>
        <v>32322.5</v>
      </c>
      <c r="G238">
        <f t="shared" si="45"/>
        <v>-1.1732500002835877E-2</v>
      </c>
      <c r="L238">
        <f t="shared" si="46"/>
        <v>-1.1732500002835877E-2</v>
      </c>
      <c r="P238">
        <f t="shared" si="40"/>
        <v>1.013211814095934E-2</v>
      </c>
      <c r="Q238">
        <f t="shared" si="41"/>
        <v>522372.04001960671</v>
      </c>
      <c r="R238">
        <f t="shared" si="42"/>
        <v>522372.05015172483</v>
      </c>
      <c r="S238" s="2">
        <f t="shared" si="43"/>
        <v>38428.237399999998</v>
      </c>
      <c r="U238">
        <f t="shared" si="44"/>
        <v>0</v>
      </c>
      <c r="W238">
        <v>1</v>
      </c>
      <c r="X238" s="14"/>
      <c r="Y238" s="14"/>
    </row>
    <row r="239" spans="1:25" ht="12.95" customHeight="1" x14ac:dyDescent="0.2">
      <c r="A239" s="36" t="s">
        <v>95</v>
      </c>
      <c r="B239" s="43" t="s">
        <v>30</v>
      </c>
      <c r="C239" s="14">
        <v>53447.5982</v>
      </c>
      <c r="D239" s="243" t="s">
        <v>232</v>
      </c>
      <c r="E239">
        <f t="shared" si="38"/>
        <v>32324.472937584371</v>
      </c>
      <c r="F239">
        <f t="shared" si="39"/>
        <v>32324.5</v>
      </c>
      <c r="G239">
        <f t="shared" si="45"/>
        <v>-1.1646500002825633E-2</v>
      </c>
      <c r="L239">
        <f t="shared" si="46"/>
        <v>-1.1646500002825633E-2</v>
      </c>
      <c r="P239">
        <f t="shared" si="40"/>
        <v>-3.0753031675017591E-2</v>
      </c>
      <c r="Q239">
        <f t="shared" si="41"/>
        <v>522436.68702150532</v>
      </c>
      <c r="R239">
        <f t="shared" si="42"/>
        <v>522436.65626847366</v>
      </c>
      <c r="S239" s="2">
        <f t="shared" si="43"/>
        <v>38429.0982</v>
      </c>
      <c r="U239">
        <f t="shared" si="44"/>
        <v>0</v>
      </c>
      <c r="W239">
        <v>1</v>
      </c>
      <c r="X239" s="14"/>
      <c r="Y239" s="14"/>
    </row>
    <row r="240" spans="1:25" ht="12.95" customHeight="1" x14ac:dyDescent="0.2">
      <c r="A240" s="36" t="s">
        <v>95</v>
      </c>
      <c r="B240" s="43" t="s">
        <v>32</v>
      </c>
      <c r="C240" s="14">
        <v>53448.673499999997</v>
      </c>
      <c r="D240" s="243" t="s">
        <v>232</v>
      </c>
      <c r="E240">
        <f t="shared" si="38"/>
        <v>32326.971560820421</v>
      </c>
      <c r="F240">
        <f t="shared" si="39"/>
        <v>32327</v>
      </c>
      <c r="G240">
        <f t="shared" si="45"/>
        <v>-1.2239000003319234E-2</v>
      </c>
      <c r="L240">
        <f t="shared" si="46"/>
        <v>-1.2239000003319234E-2</v>
      </c>
      <c r="P240">
        <f t="shared" si="40"/>
        <v>4.5020748165666737E-2</v>
      </c>
      <c r="Q240">
        <f t="shared" si="41"/>
        <v>522517.50139887858</v>
      </c>
      <c r="R240">
        <f t="shared" si="42"/>
        <v>522517.54641962674</v>
      </c>
      <c r="S240" s="2">
        <f t="shared" si="43"/>
        <v>38430.173499999997</v>
      </c>
      <c r="U240">
        <f t="shared" si="44"/>
        <v>0</v>
      </c>
      <c r="W240">
        <v>1</v>
      </c>
      <c r="X240" s="14"/>
      <c r="Y240" s="14"/>
    </row>
    <row r="241" spans="1:25" ht="12.95" customHeight="1" x14ac:dyDescent="0.2">
      <c r="A241" s="36" t="s">
        <v>95</v>
      </c>
      <c r="B241" s="43" t="s">
        <v>30</v>
      </c>
      <c r="C241" s="14">
        <v>53449.7477</v>
      </c>
      <c r="D241" s="243" t="s">
        <v>232</v>
      </c>
      <c r="E241">
        <f t="shared" si="38"/>
        <v>32329.467628039038</v>
      </c>
      <c r="F241">
        <f t="shared" si="39"/>
        <v>32329.5</v>
      </c>
      <c r="G241">
        <f t="shared" si="45"/>
        <v>-1.3931500005128328E-2</v>
      </c>
      <c r="L241">
        <f t="shared" si="46"/>
        <v>-1.3931500005128328E-2</v>
      </c>
      <c r="P241">
        <f t="shared" si="40"/>
        <v>1.1772662473910532E-2</v>
      </c>
      <c r="Q241">
        <f t="shared" si="41"/>
        <v>522598.32202625176</v>
      </c>
      <c r="R241">
        <f t="shared" si="42"/>
        <v>522598.33379891422</v>
      </c>
      <c r="S241" s="2">
        <f t="shared" si="43"/>
        <v>38431.2477</v>
      </c>
      <c r="U241">
        <f t="shared" si="44"/>
        <v>0</v>
      </c>
      <c r="W241">
        <v>1</v>
      </c>
      <c r="X241" s="14"/>
      <c r="Y241" s="14"/>
    </row>
    <row r="242" spans="1:25" ht="12.95" customHeight="1" x14ac:dyDescent="0.2">
      <c r="A242" s="44" t="s">
        <v>79</v>
      </c>
      <c r="B242" s="45" t="s">
        <v>32</v>
      </c>
      <c r="C242" s="46">
        <v>53453.404799999997</v>
      </c>
      <c r="D242" s="243" t="s">
        <v>314</v>
      </c>
      <c r="E242">
        <f t="shared" si="38"/>
        <v>32337.965456586029</v>
      </c>
      <c r="F242">
        <f t="shared" si="39"/>
        <v>32338</v>
      </c>
      <c r="G242">
        <f t="shared" si="45"/>
        <v>-1.4866000004985835E-2</v>
      </c>
      <c r="L242">
        <f t="shared" si="46"/>
        <v>-1.4866000004985835E-2</v>
      </c>
      <c r="P242">
        <f t="shared" si="40"/>
        <v>8.4728347542909824E-3</v>
      </c>
      <c r="Q242">
        <f t="shared" si="41"/>
        <v>522873.15890932077</v>
      </c>
      <c r="R242">
        <f t="shared" si="42"/>
        <v>522873.16738215555</v>
      </c>
      <c r="S242" s="2">
        <f t="shared" si="43"/>
        <v>38434.904799999997</v>
      </c>
      <c r="U242">
        <f t="shared" si="44"/>
        <v>0</v>
      </c>
      <c r="W242">
        <v>1</v>
      </c>
      <c r="X242" s="46"/>
      <c r="Y242" s="46"/>
    </row>
    <row r="243" spans="1:25" ht="12.95" customHeight="1" x14ac:dyDescent="0.2">
      <c r="A243" s="36" t="s">
        <v>95</v>
      </c>
      <c r="B243" s="43" t="s">
        <v>32</v>
      </c>
      <c r="C243" s="14">
        <v>53458.571000000004</v>
      </c>
      <c r="D243" s="243" t="s">
        <v>232</v>
      </c>
      <c r="E243">
        <f t="shared" si="38"/>
        <v>32349.969908703704</v>
      </c>
      <c r="F243">
        <f t="shared" si="39"/>
        <v>32350</v>
      </c>
      <c r="G243">
        <f t="shared" si="45"/>
        <v>-1.2949999996635597E-2</v>
      </c>
      <c r="L243">
        <f t="shared" si="46"/>
        <v>-1.2949999996635597E-2</v>
      </c>
      <c r="P243">
        <f t="shared" si="40"/>
        <v>-2.661973196371378E-2</v>
      </c>
      <c r="Q243">
        <f t="shared" si="41"/>
        <v>523261.28692071227</v>
      </c>
      <c r="R243">
        <f t="shared" si="42"/>
        <v>523261.2603009803</v>
      </c>
      <c r="S243" s="2">
        <f t="shared" si="43"/>
        <v>38440.071000000004</v>
      </c>
      <c r="U243">
        <f t="shared" si="44"/>
        <v>0</v>
      </c>
      <c r="W243">
        <v>1</v>
      </c>
      <c r="X243" s="14"/>
      <c r="Y243" s="14"/>
    </row>
    <row r="244" spans="1:25" ht="12.95" customHeight="1" x14ac:dyDescent="0.2">
      <c r="A244" s="36" t="s">
        <v>95</v>
      </c>
      <c r="B244" s="43" t="s">
        <v>30</v>
      </c>
      <c r="C244" s="14">
        <v>53459.649299999997</v>
      </c>
      <c r="D244" s="243" t="s">
        <v>232</v>
      </c>
      <c r="E244">
        <f t="shared" si="38"/>
        <v>32352.475502896417</v>
      </c>
      <c r="F244">
        <f t="shared" si="39"/>
        <v>32352.5</v>
      </c>
      <c r="G244">
        <f t="shared" si="45"/>
        <v>-1.0542500007431954E-2</v>
      </c>
      <c r="L244">
        <f t="shared" si="46"/>
        <v>-1.0542500007431954E-2</v>
      </c>
      <c r="P244">
        <f t="shared" si="40"/>
        <v>-3.57624526146944E-2</v>
      </c>
      <c r="Q244">
        <f t="shared" si="41"/>
        <v>523342.1650480855</v>
      </c>
      <c r="R244">
        <f t="shared" si="42"/>
        <v>523342.12928563287</v>
      </c>
      <c r="S244" s="2">
        <f t="shared" si="43"/>
        <v>38441.149299999997</v>
      </c>
      <c r="U244">
        <f t="shared" si="44"/>
        <v>0</v>
      </c>
      <c r="W244">
        <v>1</v>
      </c>
      <c r="X244" s="14"/>
      <c r="Y244" s="14"/>
    </row>
    <row r="245" spans="1:25" ht="12.95" customHeight="1" x14ac:dyDescent="0.2">
      <c r="A245" s="44" t="s">
        <v>80</v>
      </c>
      <c r="B245" s="45"/>
      <c r="C245" s="14">
        <v>53462.445200000002</v>
      </c>
      <c r="D245" s="243" t="s">
        <v>314</v>
      </c>
      <c r="E245">
        <f t="shared" si="38"/>
        <v>32358.972202148445</v>
      </c>
      <c r="F245">
        <f t="shared" si="39"/>
        <v>32359</v>
      </c>
      <c r="G245">
        <f t="shared" si="45"/>
        <v>-1.1962999997194856E-2</v>
      </c>
      <c r="L245">
        <f t="shared" si="46"/>
        <v>-1.1962999997194856E-2</v>
      </c>
      <c r="P245">
        <f t="shared" si="40"/>
        <v>3.4667268051457086E-3</v>
      </c>
      <c r="Q245">
        <f t="shared" si="41"/>
        <v>523552.4774292559</v>
      </c>
      <c r="R245">
        <f t="shared" si="42"/>
        <v>523552.48089598271</v>
      </c>
      <c r="S245" s="2">
        <f t="shared" si="43"/>
        <v>38443.945200000002</v>
      </c>
      <c r="U245">
        <f t="shared" si="44"/>
        <v>0</v>
      </c>
      <c r="W245">
        <v>1</v>
      </c>
      <c r="X245" s="14"/>
      <c r="Y245" s="14"/>
    </row>
    <row r="246" spans="1:25" ht="12.95" customHeight="1" x14ac:dyDescent="0.2">
      <c r="A246" s="36" t="s">
        <v>95</v>
      </c>
      <c r="B246" s="43" t="s">
        <v>32</v>
      </c>
      <c r="C246" s="14">
        <v>53462.660900000003</v>
      </c>
      <c r="D246" s="243" t="s">
        <v>232</v>
      </c>
      <c r="E246">
        <f t="shared" si="38"/>
        <v>32359.473413933083</v>
      </c>
      <c r="F246">
        <f t="shared" si="39"/>
        <v>32359.5</v>
      </c>
      <c r="G246">
        <f t="shared" si="45"/>
        <v>-1.1441499998909421E-2</v>
      </c>
      <c r="L246">
        <f t="shared" si="46"/>
        <v>-1.1441499998909421E-2</v>
      </c>
      <c r="P246">
        <f t="shared" si="40"/>
        <v>-3.6917138374202928E-2</v>
      </c>
      <c r="Q246">
        <f t="shared" si="41"/>
        <v>523568.65705473057</v>
      </c>
      <c r="R246">
        <f t="shared" si="42"/>
        <v>523568.6201375922</v>
      </c>
      <c r="S246" s="2">
        <f t="shared" si="43"/>
        <v>38444.160900000003</v>
      </c>
      <c r="U246">
        <f t="shared" si="44"/>
        <v>0</v>
      </c>
      <c r="W246">
        <v>1</v>
      </c>
      <c r="X246" s="14"/>
      <c r="Y246" s="14"/>
    </row>
    <row r="247" spans="1:25" ht="12.95" customHeight="1" x14ac:dyDescent="0.2">
      <c r="A247" s="36" t="s">
        <v>89</v>
      </c>
      <c r="B247" s="45" t="s">
        <v>32</v>
      </c>
      <c r="C247" s="46">
        <v>53465.457199999997</v>
      </c>
      <c r="D247" s="243" t="s">
        <v>232</v>
      </c>
      <c r="E247">
        <f t="shared" si="38"/>
        <v>32365.971042645975</v>
      </c>
      <c r="F247">
        <f t="shared" si="39"/>
        <v>32366</v>
      </c>
      <c r="G247">
        <f t="shared" si="45"/>
        <v>-1.2462000006053131E-2</v>
      </c>
      <c r="L247">
        <f t="shared" si="46"/>
        <v>-1.2462000006053131E-2</v>
      </c>
      <c r="P247">
        <f t="shared" si="40"/>
        <v>1.7876600579754386E-3</v>
      </c>
      <c r="Q247">
        <f t="shared" si="41"/>
        <v>523779.01493590092</v>
      </c>
      <c r="R247">
        <f t="shared" si="42"/>
        <v>523779.01672356098</v>
      </c>
      <c r="S247" s="2">
        <f t="shared" si="43"/>
        <v>38446.957199999997</v>
      </c>
      <c r="U247">
        <f t="shared" si="44"/>
        <v>0</v>
      </c>
      <c r="W247">
        <v>1</v>
      </c>
      <c r="X247" s="46"/>
      <c r="Y247" s="46"/>
    </row>
    <row r="248" spans="1:25" ht="12.95" customHeight="1" x14ac:dyDescent="0.2">
      <c r="A248" s="36" t="s">
        <v>95</v>
      </c>
      <c r="B248" s="43" t="s">
        <v>32</v>
      </c>
      <c r="C248" s="14">
        <v>53476.646500000003</v>
      </c>
      <c r="D248" s="243" t="s">
        <v>232</v>
      </c>
      <c r="E248">
        <f t="shared" si="38"/>
        <v>32391.971084471726</v>
      </c>
      <c r="F248">
        <f t="shared" si="39"/>
        <v>32392</v>
      </c>
      <c r="G248">
        <f t="shared" si="45"/>
        <v>-1.2443999999959487E-2</v>
      </c>
      <c r="L248">
        <f t="shared" si="46"/>
        <v>-1.2443999999959487E-2</v>
      </c>
      <c r="P248">
        <f t="shared" si="40"/>
        <v>-1.7597361714653179E-2</v>
      </c>
      <c r="Q248">
        <f t="shared" si="41"/>
        <v>524620.86896058265</v>
      </c>
      <c r="R248">
        <f t="shared" si="42"/>
        <v>524620.85136322095</v>
      </c>
      <c r="S248" s="2">
        <f t="shared" si="43"/>
        <v>38458.146500000003</v>
      </c>
      <c r="U248">
        <f t="shared" si="44"/>
        <v>0</v>
      </c>
      <c r="W248">
        <v>1</v>
      </c>
      <c r="X248" s="14"/>
      <c r="Y248" s="14"/>
    </row>
    <row r="249" spans="1:25" ht="12.95" customHeight="1" x14ac:dyDescent="0.2">
      <c r="A249" s="36" t="s">
        <v>89</v>
      </c>
      <c r="B249" s="45" t="s">
        <v>32</v>
      </c>
      <c r="C249" s="46">
        <v>53484.392800000001</v>
      </c>
      <c r="D249" s="243" t="s">
        <v>232</v>
      </c>
      <c r="E249">
        <f t="shared" si="38"/>
        <v>32409.970791691547</v>
      </c>
      <c r="F249">
        <f t="shared" si="39"/>
        <v>32410</v>
      </c>
      <c r="G249">
        <f t="shared" si="45"/>
        <v>-1.2570000006235205E-2</v>
      </c>
      <c r="L249">
        <f t="shared" si="46"/>
        <v>-1.2570000006235205E-2</v>
      </c>
      <c r="P249">
        <f t="shared" si="40"/>
        <v>2.9231455902214626E-2</v>
      </c>
      <c r="Q249">
        <f t="shared" si="41"/>
        <v>525204.08697766985</v>
      </c>
      <c r="R249">
        <f t="shared" si="42"/>
        <v>525204.11620912573</v>
      </c>
      <c r="S249" s="2">
        <f t="shared" si="43"/>
        <v>38465.892800000001</v>
      </c>
      <c r="U249">
        <f t="shared" si="44"/>
        <v>0</v>
      </c>
      <c r="W249">
        <v>1</v>
      </c>
      <c r="X249" s="46"/>
      <c r="Y249" s="46"/>
    </row>
    <row r="250" spans="1:25" ht="12.95" customHeight="1" x14ac:dyDescent="0.2">
      <c r="A250" s="36" t="s">
        <v>95</v>
      </c>
      <c r="B250" s="43" t="s">
        <v>32</v>
      </c>
      <c r="C250" s="14">
        <v>53489.557800000002</v>
      </c>
      <c r="D250" s="243" t="s">
        <v>232</v>
      </c>
      <c r="E250">
        <f t="shared" si="38"/>
        <v>32421.972455426538</v>
      </c>
      <c r="F250">
        <f t="shared" si="39"/>
        <v>32422</v>
      </c>
      <c r="G250">
        <f t="shared" si="45"/>
        <v>-1.1854000003950205E-2</v>
      </c>
      <c r="L250">
        <f t="shared" si="46"/>
        <v>-1.1854000003950205E-2</v>
      </c>
      <c r="P250">
        <f t="shared" si="40"/>
        <v>-1.1558216753321913E-2</v>
      </c>
      <c r="Q250">
        <f t="shared" si="41"/>
        <v>525593.07898906129</v>
      </c>
      <c r="R250">
        <f t="shared" si="42"/>
        <v>525593.06743084453</v>
      </c>
      <c r="S250" s="2">
        <f t="shared" si="43"/>
        <v>38471.057800000002</v>
      </c>
      <c r="U250">
        <f t="shared" si="44"/>
        <v>0</v>
      </c>
      <c r="W250">
        <v>1</v>
      </c>
      <c r="X250" s="14"/>
      <c r="Y250" s="14"/>
    </row>
    <row r="251" spans="1:25" ht="12.95" customHeight="1" x14ac:dyDescent="0.2">
      <c r="A251" s="14" t="s">
        <v>98</v>
      </c>
      <c r="B251" s="43" t="s">
        <v>32</v>
      </c>
      <c r="C251" s="14">
        <v>53683.649879999997</v>
      </c>
      <c r="D251" s="243" t="s">
        <v>232</v>
      </c>
      <c r="E251">
        <f t="shared" si="38"/>
        <v>32872.974948705363</v>
      </c>
      <c r="F251">
        <f t="shared" si="39"/>
        <v>32873</v>
      </c>
      <c r="G251">
        <f t="shared" si="45"/>
        <v>-1.0781000004499219E-2</v>
      </c>
      <c r="L251">
        <f t="shared" si="46"/>
        <v>-1.0781000004499219E-2</v>
      </c>
      <c r="P251">
        <f t="shared" si="40"/>
        <v>-4.988299036652849E-2</v>
      </c>
      <c r="Q251">
        <f t="shared" si="41"/>
        <v>540317.10191719199</v>
      </c>
      <c r="R251">
        <f t="shared" si="42"/>
        <v>540317.05203420157</v>
      </c>
      <c r="S251" s="2">
        <f t="shared" si="43"/>
        <v>38665.149879999997</v>
      </c>
      <c r="U251">
        <f t="shared" si="44"/>
        <v>0</v>
      </c>
      <c r="W251">
        <v>1</v>
      </c>
      <c r="X251" s="14"/>
      <c r="Y251" s="14"/>
    </row>
    <row r="252" spans="1:25" ht="12.95" customHeight="1" x14ac:dyDescent="0.2">
      <c r="A252" s="36" t="s">
        <v>174</v>
      </c>
      <c r="B252" s="13"/>
      <c r="C252" s="243">
        <v>53768.213300000003</v>
      </c>
      <c r="D252" s="243" t="s">
        <v>232</v>
      </c>
      <c r="E252">
        <f t="shared" si="38"/>
        <v>33069.470927625203</v>
      </c>
      <c r="F252">
        <f t="shared" si="39"/>
        <v>33069.5</v>
      </c>
      <c r="G252">
        <f t="shared" si="45"/>
        <v>-1.2511499997344799E-2</v>
      </c>
      <c r="L252">
        <f t="shared" si="46"/>
        <v>-1.2511499997344799E-2</v>
      </c>
      <c r="P252">
        <f t="shared" si="40"/>
        <v>1.0051035061568285E-2</v>
      </c>
      <c r="Q252">
        <f t="shared" si="41"/>
        <v>546795.95272872807</v>
      </c>
      <c r="R252">
        <f t="shared" si="42"/>
        <v>546795.96277976315</v>
      </c>
      <c r="S252" s="2">
        <f t="shared" si="43"/>
        <v>38749.713300000003</v>
      </c>
      <c r="U252">
        <f t="shared" si="44"/>
        <v>0</v>
      </c>
      <c r="W252">
        <v>1</v>
      </c>
      <c r="X252" s="243"/>
      <c r="Y252" s="243"/>
    </row>
    <row r="253" spans="1:25" ht="12.95" customHeight="1" x14ac:dyDescent="0.2">
      <c r="A253" s="36" t="s">
        <v>174</v>
      </c>
      <c r="B253" s="13"/>
      <c r="C253" s="243">
        <v>53769.289799999999</v>
      </c>
      <c r="D253" s="243" t="s">
        <v>232</v>
      </c>
      <c r="E253">
        <f t="shared" si="38"/>
        <v>33071.972339243919</v>
      </c>
      <c r="F253">
        <f t="shared" si="39"/>
        <v>33072</v>
      </c>
      <c r="G253">
        <f t="shared" si="45"/>
        <v>-1.1904000006325077E-2</v>
      </c>
      <c r="L253">
        <f t="shared" si="46"/>
        <v>-1.1904000006325077E-2</v>
      </c>
      <c r="P253">
        <f t="shared" si="40"/>
        <v>-4.9997505417933082E-2</v>
      </c>
      <c r="Q253">
        <f t="shared" si="41"/>
        <v>546878.6296061012</v>
      </c>
      <c r="R253">
        <f t="shared" si="42"/>
        <v>546878.57960859581</v>
      </c>
      <c r="S253" s="2">
        <f t="shared" si="43"/>
        <v>38750.789799999999</v>
      </c>
      <c r="U253">
        <f t="shared" si="44"/>
        <v>0</v>
      </c>
      <c r="W253">
        <v>1</v>
      </c>
      <c r="X253" s="243"/>
      <c r="Y253" s="243"/>
    </row>
    <row r="254" spans="1:25" ht="12.95" customHeight="1" x14ac:dyDescent="0.2">
      <c r="A254" s="14" t="s">
        <v>92</v>
      </c>
      <c r="B254" s="45"/>
      <c r="C254" s="14">
        <v>54173.397400000002</v>
      </c>
      <c r="D254" s="243" t="s">
        <v>314</v>
      </c>
      <c r="E254">
        <f t="shared" si="38"/>
        <v>34010.977862565262</v>
      </c>
      <c r="F254">
        <f t="shared" si="39"/>
        <v>34011</v>
      </c>
      <c r="G254">
        <f t="shared" si="45"/>
        <v>-9.5270000019809231E-3</v>
      </c>
      <c r="L254">
        <f t="shared" si="46"/>
        <v>-9.5270000019809231E-3</v>
      </c>
      <c r="P254">
        <f t="shared" si="40"/>
        <v>-4.9995668337153826E-2</v>
      </c>
      <c r="Q254">
        <f t="shared" si="41"/>
        <v>578374.09899748652</v>
      </c>
      <c r="R254">
        <f t="shared" si="42"/>
        <v>578374.04900181817</v>
      </c>
      <c r="S254" s="2">
        <f t="shared" si="43"/>
        <v>39154.897400000002</v>
      </c>
      <c r="U254">
        <f t="shared" si="44"/>
        <v>0</v>
      </c>
      <c r="W254">
        <v>1</v>
      </c>
      <c r="X254" s="14"/>
      <c r="Y254" s="14"/>
    </row>
    <row r="255" spans="1:25" ht="12.95" customHeight="1" x14ac:dyDescent="0.2">
      <c r="A255" s="14" t="s">
        <v>98</v>
      </c>
      <c r="B255" s="43" t="s">
        <v>32</v>
      </c>
      <c r="C255" s="14">
        <v>54195.344929999999</v>
      </c>
      <c r="D255" s="243" t="s">
        <v>232</v>
      </c>
      <c r="E255">
        <f t="shared" si="38"/>
        <v>34061.976289452701</v>
      </c>
      <c r="F255">
        <f t="shared" si="39"/>
        <v>34062</v>
      </c>
      <c r="G255">
        <f t="shared" si="45"/>
        <v>-1.0204000005614944E-2</v>
      </c>
      <c r="L255">
        <f t="shared" si="46"/>
        <v>-1.0204000005614944E-2</v>
      </c>
      <c r="O255">
        <f t="shared" ref="O255:O286" ca="1" si="47">+C$11+C$12*F255</f>
        <v>-3.0727846816395454E-2</v>
      </c>
      <c r="P255">
        <f t="shared" si="40"/>
        <v>3.8016470567185143E-2</v>
      </c>
      <c r="Q255">
        <f t="shared" si="41"/>
        <v>580109.96054590039</v>
      </c>
      <c r="R255">
        <f t="shared" si="42"/>
        <v>580109.99856237101</v>
      </c>
      <c r="S255" s="2">
        <f t="shared" si="43"/>
        <v>39176.844929999999</v>
      </c>
      <c r="U255">
        <f t="shared" si="44"/>
        <v>0</v>
      </c>
      <c r="W255">
        <v>1</v>
      </c>
      <c r="X255" s="14"/>
      <c r="Y255" s="14"/>
    </row>
    <row r="256" spans="1:25" ht="12.95" customHeight="1" x14ac:dyDescent="0.2">
      <c r="A256" s="37" t="s">
        <v>91</v>
      </c>
      <c r="B256" s="45" t="s">
        <v>30</v>
      </c>
      <c r="C256" s="46">
        <v>54211.484199999999</v>
      </c>
      <c r="D256" s="14" t="s">
        <v>232</v>
      </c>
      <c r="E256">
        <f t="shared" si="38"/>
        <v>34099.478340075788</v>
      </c>
      <c r="F256">
        <f t="shared" si="39"/>
        <v>34099.5</v>
      </c>
      <c r="G256">
        <f t="shared" si="45"/>
        <v>-9.3215000015334226E-3</v>
      </c>
      <c r="L256">
        <f t="shared" si="46"/>
        <v>-9.3215000015334226E-3</v>
      </c>
      <c r="O256">
        <f t="shared" ca="1" si="47"/>
        <v>-3.0424497547007157E-2</v>
      </c>
      <c r="P256">
        <f t="shared" si="40"/>
        <v>3.0763726239485339E-2</v>
      </c>
      <c r="Q256">
        <f t="shared" si="41"/>
        <v>581387.98870649876</v>
      </c>
      <c r="R256">
        <f t="shared" si="42"/>
        <v>581388.01947022497</v>
      </c>
      <c r="S256" s="2">
        <f t="shared" si="43"/>
        <v>39192.984199999999</v>
      </c>
      <c r="U256">
        <f t="shared" si="44"/>
        <v>0</v>
      </c>
      <c r="W256">
        <v>1</v>
      </c>
      <c r="X256" s="46"/>
      <c r="Y256" s="46"/>
    </row>
    <row r="257" spans="1:25" ht="12.95" customHeight="1" x14ac:dyDescent="0.2">
      <c r="A257" s="37" t="s">
        <v>93</v>
      </c>
      <c r="B257" s="45" t="s">
        <v>30</v>
      </c>
      <c r="C257" s="46">
        <v>54219.659599999999</v>
      </c>
      <c r="D257" s="14" t="s">
        <v>232</v>
      </c>
      <c r="E257">
        <f t="shared" si="38"/>
        <v>34118.475126464764</v>
      </c>
      <c r="F257">
        <f t="shared" si="39"/>
        <v>34118.5</v>
      </c>
      <c r="G257">
        <f t="shared" si="45"/>
        <v>-1.0704500004067086E-2</v>
      </c>
      <c r="L257">
        <f t="shared" si="46"/>
        <v>-1.0704500004067086E-2</v>
      </c>
      <c r="O257">
        <f t="shared" ca="1" si="47"/>
        <v>-3.0270800583850455E-2</v>
      </c>
      <c r="P257">
        <f t="shared" si="40"/>
        <v>-1.5024910986924501E-2</v>
      </c>
      <c r="Q257">
        <f t="shared" si="41"/>
        <v>582036.05972453533</v>
      </c>
      <c r="R257">
        <f t="shared" si="42"/>
        <v>582036.0446996243</v>
      </c>
      <c r="S257" s="2">
        <f t="shared" si="43"/>
        <v>39201.159599999999</v>
      </c>
      <c r="U257">
        <f t="shared" si="44"/>
        <v>0</v>
      </c>
      <c r="W257">
        <v>1</v>
      </c>
      <c r="X257" s="46"/>
      <c r="Y257" s="46"/>
    </row>
    <row r="258" spans="1:25" ht="12.95" customHeight="1" x14ac:dyDescent="0.2">
      <c r="A258" s="14" t="s">
        <v>96</v>
      </c>
      <c r="B258" s="43" t="s">
        <v>30</v>
      </c>
      <c r="C258" s="14">
        <v>54501.544000000002</v>
      </c>
      <c r="D258" s="14" t="s">
        <v>314</v>
      </c>
      <c r="E258">
        <f t="shared" si="38"/>
        <v>34773.476439328275</v>
      </c>
      <c r="F258">
        <f t="shared" si="39"/>
        <v>34773.5</v>
      </c>
      <c r="G258">
        <f t="shared" si="45"/>
        <v>-1.0139500001969282E-2</v>
      </c>
      <c r="L258">
        <f t="shared" si="46"/>
        <v>-1.0139500001969282E-2</v>
      </c>
      <c r="O258">
        <f t="shared" ca="1" si="47"/>
        <v>-2.4972300011868787E-2</v>
      </c>
      <c r="P258">
        <f t="shared" si="40"/>
        <v>4.6744870060176094E-2</v>
      </c>
      <c r="Q258">
        <f t="shared" si="41"/>
        <v>604598.19034632167</v>
      </c>
      <c r="R258">
        <f t="shared" si="42"/>
        <v>604598.2370911917</v>
      </c>
      <c r="S258" s="2">
        <f t="shared" si="43"/>
        <v>39483.044000000002</v>
      </c>
      <c r="U258">
        <f t="shared" si="44"/>
        <v>0</v>
      </c>
      <c r="W258">
        <v>1</v>
      </c>
      <c r="X258" s="14"/>
      <c r="Y258" s="14"/>
    </row>
    <row r="259" spans="1:25" ht="12.95" customHeight="1" x14ac:dyDescent="0.2">
      <c r="A259" s="14" t="s">
        <v>97</v>
      </c>
      <c r="B259" s="43" t="s">
        <v>30</v>
      </c>
      <c r="C259" s="14">
        <v>54863.91</v>
      </c>
      <c r="D259" s="14" t="s">
        <v>232</v>
      </c>
      <c r="E259">
        <f t="shared" si="38"/>
        <v>35615.489000992202</v>
      </c>
      <c r="F259">
        <f t="shared" si="39"/>
        <v>35615.5</v>
      </c>
      <c r="G259">
        <f t="shared" si="45"/>
        <v>-4.7334999981103465E-3</v>
      </c>
      <c r="L259">
        <f t="shared" si="46"/>
        <v>-4.7334999981103465E-3</v>
      </c>
      <c r="O259">
        <f t="shared" ca="1" si="47"/>
        <v>-1.8161097749871014E-2</v>
      </c>
      <c r="P259">
        <f t="shared" si="40"/>
        <v>2.7454783494632564E-2</v>
      </c>
      <c r="Q259">
        <f t="shared" si="41"/>
        <v>634231.96014562575</v>
      </c>
      <c r="R259">
        <f t="shared" si="42"/>
        <v>634231.98760040919</v>
      </c>
      <c r="S259" s="2">
        <f t="shared" si="43"/>
        <v>39845.410000000003</v>
      </c>
      <c r="U259">
        <f t="shared" si="44"/>
        <v>0</v>
      </c>
      <c r="W259">
        <v>1</v>
      </c>
      <c r="X259" s="14"/>
      <c r="Y259" s="14"/>
    </row>
    <row r="260" spans="1:25" ht="12.95" customHeight="1" x14ac:dyDescent="0.2">
      <c r="A260" s="36" t="s">
        <v>100</v>
      </c>
      <c r="B260" s="43" t="s">
        <v>32</v>
      </c>
      <c r="C260" s="14">
        <v>54946.322050000002</v>
      </c>
      <c r="D260" s="14" t="s">
        <v>232</v>
      </c>
      <c r="E260">
        <f t="shared" si="38"/>
        <v>35806.985944227701</v>
      </c>
      <c r="F260">
        <f t="shared" si="39"/>
        <v>35807</v>
      </c>
      <c r="G260">
        <f t="shared" si="45"/>
        <v>-6.0490000032586977E-3</v>
      </c>
      <c r="L260">
        <f t="shared" si="46"/>
        <v>-6.0490000032586977E-3</v>
      </c>
      <c r="O260">
        <f t="shared" ca="1" si="47"/>
        <v>-1.6611994147528286E-2</v>
      </c>
      <c r="P260">
        <f t="shared" si="40"/>
        <v>4.9673614147130465E-2</v>
      </c>
      <c r="Q260">
        <f t="shared" si="41"/>
        <v>641070.66470241512</v>
      </c>
      <c r="R260">
        <f t="shared" si="42"/>
        <v>641070.71437602921</v>
      </c>
      <c r="S260" s="2">
        <f t="shared" si="43"/>
        <v>39927.822050000002</v>
      </c>
      <c r="U260">
        <f t="shared" si="44"/>
        <v>0</v>
      </c>
      <c r="W260">
        <v>1</v>
      </c>
      <c r="X260" s="14"/>
      <c r="Y260" s="14"/>
    </row>
    <row r="261" spans="1:25" ht="12.95" customHeight="1" x14ac:dyDescent="0.2">
      <c r="A261" s="36" t="s">
        <v>100</v>
      </c>
      <c r="B261" s="43" t="s">
        <v>32</v>
      </c>
      <c r="C261" s="14">
        <v>54946.32213</v>
      </c>
      <c r="D261" s="14" t="s">
        <v>232</v>
      </c>
      <c r="E261" s="13">
        <f t="shared" si="38"/>
        <v>35806.986130119869</v>
      </c>
      <c r="F261">
        <f t="shared" si="39"/>
        <v>35807</v>
      </c>
      <c r="G261">
        <f t="shared" si="45"/>
        <v>-5.9690000052796677E-3</v>
      </c>
      <c r="L261">
        <f t="shared" ref="L261:L292" si="48">G261</f>
        <v>-5.9690000052796677E-3</v>
      </c>
      <c r="O261">
        <f t="shared" ca="1" si="47"/>
        <v>-1.6611994147528286E-2</v>
      </c>
      <c r="P261">
        <f t="shared" si="40"/>
        <v>4.9673614147130465E-2</v>
      </c>
      <c r="Q261">
        <f t="shared" si="41"/>
        <v>641070.66470241512</v>
      </c>
      <c r="R261">
        <f t="shared" si="42"/>
        <v>641070.71437602921</v>
      </c>
      <c r="S261" s="2">
        <f t="shared" si="43"/>
        <v>39927.82213</v>
      </c>
      <c r="U261">
        <f t="shared" si="44"/>
        <v>0</v>
      </c>
      <c r="W261">
        <v>1</v>
      </c>
      <c r="X261" s="14"/>
      <c r="Y261" s="14"/>
    </row>
    <row r="262" spans="1:25" ht="12.95" customHeight="1" x14ac:dyDescent="0.2">
      <c r="A262" s="36" t="s">
        <v>100</v>
      </c>
      <c r="B262" s="43" t="s">
        <v>32</v>
      </c>
      <c r="C262" s="14">
        <v>54946.322549999997</v>
      </c>
      <c r="D262" s="14" t="s">
        <v>232</v>
      </c>
      <c r="E262" s="13">
        <f t="shared" si="38"/>
        <v>35806.987106053799</v>
      </c>
      <c r="F262">
        <f t="shared" si="39"/>
        <v>35807</v>
      </c>
      <c r="G262">
        <f t="shared" si="45"/>
        <v>-5.5490000086138025E-3</v>
      </c>
      <c r="L262">
        <f t="shared" si="48"/>
        <v>-5.5490000086138025E-3</v>
      </c>
      <c r="O262">
        <f t="shared" ca="1" si="47"/>
        <v>-1.6611994147528286E-2</v>
      </c>
      <c r="P262">
        <f t="shared" si="40"/>
        <v>4.9673614147130465E-2</v>
      </c>
      <c r="Q262">
        <f t="shared" si="41"/>
        <v>641070.66470241512</v>
      </c>
      <c r="R262">
        <f t="shared" si="42"/>
        <v>641070.71437602921</v>
      </c>
      <c r="S262" s="2">
        <f t="shared" si="43"/>
        <v>39927.822549999997</v>
      </c>
      <c r="U262">
        <f t="shared" si="44"/>
        <v>0</v>
      </c>
      <c r="W262">
        <v>1</v>
      </c>
      <c r="X262" s="14"/>
      <c r="Y262" s="14"/>
    </row>
    <row r="263" spans="1:25" ht="12.95" customHeight="1" x14ac:dyDescent="0.2">
      <c r="A263" s="12" t="s">
        <v>177</v>
      </c>
      <c r="B263" s="97" t="s">
        <v>32</v>
      </c>
      <c r="C263" s="12">
        <v>55243.703399999999</v>
      </c>
      <c r="D263" s="14" t="s">
        <v>232</v>
      </c>
      <c r="E263" s="13">
        <f t="shared" si="38"/>
        <v>36497.996779418005</v>
      </c>
      <c r="F263">
        <f t="shared" si="39"/>
        <v>36498</v>
      </c>
      <c r="G263">
        <f t="shared" si="45"/>
        <v>-1.3860000035492703E-3</v>
      </c>
      <c r="L263">
        <f t="shared" si="48"/>
        <v>-1.3860000035492703E-3</v>
      </c>
      <c r="O263">
        <f t="shared" ca="1" si="47"/>
        <v>-1.1022278276933861E-2</v>
      </c>
      <c r="P263">
        <f t="shared" si="40"/>
        <v>4.9389969188115612E-2</v>
      </c>
      <c r="Q263">
        <f t="shared" si="41"/>
        <v>666052.04285837593</v>
      </c>
      <c r="R263">
        <f t="shared" si="42"/>
        <v>666052.09224834514</v>
      </c>
      <c r="S263" s="2">
        <f t="shared" si="43"/>
        <v>40225.203399999999</v>
      </c>
      <c r="U263">
        <f t="shared" si="44"/>
        <v>0</v>
      </c>
      <c r="W263">
        <v>1</v>
      </c>
      <c r="X263" s="12"/>
      <c r="Y263" s="12"/>
    </row>
    <row r="264" spans="1:25" ht="12.95" customHeight="1" x14ac:dyDescent="0.2">
      <c r="A264" s="12" t="s">
        <v>209</v>
      </c>
      <c r="B264" s="97" t="s">
        <v>30</v>
      </c>
      <c r="C264" s="12">
        <v>55290.394379999998</v>
      </c>
      <c r="D264" s="14" t="s">
        <v>232</v>
      </c>
      <c r="E264" s="13">
        <f t="shared" si="38"/>
        <v>36606.490378917959</v>
      </c>
      <c r="F264">
        <f t="shared" si="39"/>
        <v>36606.5</v>
      </c>
      <c r="G264">
        <f t="shared" si="45"/>
        <v>-4.1405000083614141E-3</v>
      </c>
      <c r="L264">
        <f t="shared" si="48"/>
        <v>-4.1405000083614141E-3</v>
      </c>
      <c r="O264">
        <f t="shared" ca="1" si="47"/>
        <v>-1.0144587724170484E-2</v>
      </c>
      <c r="P264">
        <f t="shared" si="40"/>
        <v>4.6708199512053489E-2</v>
      </c>
      <c r="Q264">
        <f t="shared" si="41"/>
        <v>670017.96208637417</v>
      </c>
      <c r="R264">
        <f t="shared" si="42"/>
        <v>670018.00879457372</v>
      </c>
      <c r="S264" s="2">
        <f t="shared" si="43"/>
        <v>40271.894379999998</v>
      </c>
      <c r="U264">
        <f t="shared" si="44"/>
        <v>0</v>
      </c>
      <c r="W264">
        <v>1</v>
      </c>
      <c r="X264" s="12"/>
      <c r="Y264" s="12"/>
    </row>
    <row r="265" spans="1:25" ht="12.95" customHeight="1" x14ac:dyDescent="0.2">
      <c r="A265" s="12" t="s">
        <v>209</v>
      </c>
      <c r="B265" s="97" t="s">
        <v>30</v>
      </c>
      <c r="C265" s="12">
        <v>55317.5072</v>
      </c>
      <c r="D265" s="14" t="s">
        <v>232</v>
      </c>
      <c r="E265" s="13">
        <f t="shared" si="38"/>
        <v>36669.491143399544</v>
      </c>
      <c r="F265">
        <f t="shared" si="39"/>
        <v>36669.5</v>
      </c>
      <c r="G265">
        <f t="shared" si="45"/>
        <v>-3.811499998846557E-3</v>
      </c>
      <c r="L265">
        <f t="shared" si="48"/>
        <v>-3.811499998846557E-3</v>
      </c>
      <c r="O265">
        <f t="shared" ca="1" si="47"/>
        <v>-9.6349609515982149E-3</v>
      </c>
      <c r="P265">
        <f t="shared" si="40"/>
        <v>3.9266982159805661E-2</v>
      </c>
      <c r="Q265">
        <f t="shared" si="41"/>
        <v>672326.15614617954</v>
      </c>
      <c r="R265">
        <f t="shared" si="42"/>
        <v>672326.19541316165</v>
      </c>
      <c r="S265" s="2">
        <f t="shared" si="43"/>
        <v>40299.0072</v>
      </c>
      <c r="U265">
        <f t="shared" si="44"/>
        <v>0</v>
      </c>
      <c r="W265">
        <v>1</v>
      </c>
      <c r="X265" s="12"/>
      <c r="Y265" s="12"/>
    </row>
    <row r="266" spans="1:25" ht="12.95" customHeight="1" x14ac:dyDescent="0.2">
      <c r="A266" s="36" t="s">
        <v>244</v>
      </c>
      <c r="B266" s="43" t="s">
        <v>32</v>
      </c>
      <c r="C266" s="14">
        <v>55653.404799999997</v>
      </c>
      <c r="D266" s="14" t="s">
        <v>232</v>
      </c>
      <c r="E266" s="13">
        <f t="shared" si="38"/>
        <v>37450.000348547816</v>
      </c>
      <c r="F266">
        <f t="shared" si="39"/>
        <v>37450</v>
      </c>
      <c r="G266">
        <f t="shared" si="45"/>
        <v>1.4999999257270247E-4</v>
      </c>
      <c r="L266">
        <f t="shared" si="48"/>
        <v>1.4999999257270247E-4</v>
      </c>
      <c r="O266">
        <f t="shared" ca="1" si="47"/>
        <v>-3.3212514913971702E-3</v>
      </c>
      <c r="P266">
        <f t="shared" si="40"/>
        <v>-1.4544681648424623E-2</v>
      </c>
      <c r="Q266">
        <f t="shared" si="41"/>
        <v>701251.29176210205</v>
      </c>
      <c r="R266">
        <f t="shared" si="42"/>
        <v>701251.2772174204</v>
      </c>
      <c r="S266" s="2">
        <f t="shared" si="43"/>
        <v>40634.904799999997</v>
      </c>
      <c r="U266">
        <f t="shared" si="44"/>
        <v>0</v>
      </c>
      <c r="W266">
        <v>1</v>
      </c>
      <c r="X266" s="48"/>
      <c r="Y266" s="48"/>
    </row>
    <row r="267" spans="1:25" ht="12.95" customHeight="1" x14ac:dyDescent="0.2">
      <c r="A267" s="36" t="s">
        <v>244</v>
      </c>
      <c r="B267" s="43" t="s">
        <v>32</v>
      </c>
      <c r="C267" s="14">
        <v>55659.429799999998</v>
      </c>
      <c r="D267" s="14" t="s">
        <v>232</v>
      </c>
      <c r="E267" s="13">
        <f t="shared" si="38"/>
        <v>37464.00035319513</v>
      </c>
      <c r="F267">
        <f t="shared" si="39"/>
        <v>37464</v>
      </c>
      <c r="G267">
        <f t="shared" si="45"/>
        <v>1.5199999324977398E-4</v>
      </c>
      <c r="L267">
        <f t="shared" si="48"/>
        <v>1.5199999324977398E-4</v>
      </c>
      <c r="O267">
        <f t="shared" ca="1" si="47"/>
        <v>-3.2080010974921969E-3</v>
      </c>
      <c r="P267">
        <f t="shared" si="40"/>
        <v>-1.1296711539067979E-2</v>
      </c>
      <c r="Q267">
        <f t="shared" si="41"/>
        <v>701775.68977539218</v>
      </c>
      <c r="R267">
        <f t="shared" si="42"/>
        <v>701775.67847868067</v>
      </c>
      <c r="S267" s="2">
        <f t="shared" si="43"/>
        <v>40640.929799999998</v>
      </c>
      <c r="U267">
        <f t="shared" si="44"/>
        <v>0</v>
      </c>
      <c r="W267">
        <v>1</v>
      </c>
      <c r="X267" s="48"/>
      <c r="Y267" s="48"/>
    </row>
    <row r="268" spans="1:25" ht="12.95" customHeight="1" x14ac:dyDescent="0.2">
      <c r="A268" s="14" t="s">
        <v>235</v>
      </c>
      <c r="B268" s="43" t="s">
        <v>30</v>
      </c>
      <c r="C268" s="14">
        <v>55960.900699999998</v>
      </c>
      <c r="D268" s="14" t="s">
        <v>232</v>
      </c>
      <c r="E268" s="13">
        <f t="shared" si="38"/>
        <v>38164.513880336548</v>
      </c>
      <c r="F268">
        <f t="shared" si="39"/>
        <v>38164.5</v>
      </c>
      <c r="G268">
        <f t="shared" si="45"/>
        <v>5.9734999958891422E-3</v>
      </c>
      <c r="L268">
        <f t="shared" si="48"/>
        <v>5.9734999958891422E-3</v>
      </c>
      <c r="O268">
        <f t="shared" ca="1" si="47"/>
        <v>2.4585632546805236E-3</v>
      </c>
      <c r="P268">
        <f t="shared" si="40"/>
        <v>-3.8961739985193367E-2</v>
      </c>
      <c r="Q268">
        <f t="shared" si="41"/>
        <v>728264.57256537129</v>
      </c>
      <c r="R268">
        <f t="shared" si="42"/>
        <v>728264.53360363131</v>
      </c>
      <c r="S268" s="2">
        <f t="shared" si="43"/>
        <v>40942.400699999998</v>
      </c>
      <c r="U268">
        <f t="shared" si="44"/>
        <v>0</v>
      </c>
      <c r="W268">
        <v>1</v>
      </c>
      <c r="X268" s="14"/>
      <c r="Y268" s="14"/>
    </row>
    <row r="269" spans="1:25" ht="12.95" customHeight="1" x14ac:dyDescent="0.2">
      <c r="A269" s="36" t="s">
        <v>245</v>
      </c>
      <c r="B269" s="43" t="s">
        <v>30</v>
      </c>
      <c r="C269" s="14">
        <v>55988.441800000001</v>
      </c>
      <c r="D269" s="14" t="s">
        <v>314</v>
      </c>
      <c r="E269" s="13">
        <f t="shared" si="38"/>
        <v>38228.509818592465</v>
      </c>
      <c r="F269">
        <f t="shared" si="39"/>
        <v>38228.5</v>
      </c>
      <c r="G269">
        <f t="shared" si="45"/>
        <v>4.2255000007571653E-3</v>
      </c>
      <c r="L269">
        <f t="shared" si="48"/>
        <v>4.2255000007571653E-3</v>
      </c>
      <c r="O269">
        <f t="shared" ca="1" si="47"/>
        <v>2.9762793411031718E-3</v>
      </c>
      <c r="P269">
        <f t="shared" si="40"/>
        <v>-7.2485781007920599E-3</v>
      </c>
      <c r="Q269">
        <f t="shared" si="41"/>
        <v>730709.148626126</v>
      </c>
      <c r="R269">
        <f t="shared" si="42"/>
        <v>730709.14137754787</v>
      </c>
      <c r="S269" s="2">
        <f t="shared" si="43"/>
        <v>40969.941800000001</v>
      </c>
      <c r="U269">
        <f t="shared" si="44"/>
        <v>0</v>
      </c>
      <c r="W269">
        <v>1</v>
      </c>
      <c r="X269" s="48"/>
      <c r="Y269" s="48"/>
    </row>
    <row r="270" spans="1:25" ht="12.95" customHeight="1" x14ac:dyDescent="0.2">
      <c r="A270" s="36" t="s">
        <v>245</v>
      </c>
      <c r="B270" s="43" t="s">
        <v>30</v>
      </c>
      <c r="C270" s="14">
        <v>56010.391499999998</v>
      </c>
      <c r="D270" s="14" t="s">
        <v>314</v>
      </c>
      <c r="E270" s="13">
        <f t="shared" si="38"/>
        <v>38279.513287805232</v>
      </c>
      <c r="F270">
        <f t="shared" si="39"/>
        <v>38279.5</v>
      </c>
      <c r="G270">
        <f t="shared" si="45"/>
        <v>5.7184999895980582E-3</v>
      </c>
      <c r="L270">
        <f t="shared" si="48"/>
        <v>5.7184999895980582E-3</v>
      </c>
      <c r="O270">
        <f t="shared" ca="1" si="47"/>
        <v>3.3888343474712257E-3</v>
      </c>
      <c r="P270">
        <f t="shared" si="40"/>
        <v>-2.6063088678250745E-2</v>
      </c>
      <c r="Q270">
        <f t="shared" si="41"/>
        <v>732660.1026745399</v>
      </c>
      <c r="R270">
        <f t="shared" si="42"/>
        <v>732660.07661145122</v>
      </c>
      <c r="S270" s="2">
        <f t="shared" si="43"/>
        <v>40991.891499999998</v>
      </c>
      <c r="U270">
        <f t="shared" si="44"/>
        <v>0</v>
      </c>
      <c r="W270">
        <v>1</v>
      </c>
      <c r="X270" s="48"/>
      <c r="Y270" s="48"/>
    </row>
    <row r="271" spans="1:25" ht="12.95" customHeight="1" x14ac:dyDescent="0.2">
      <c r="A271" s="36" t="s">
        <v>246</v>
      </c>
      <c r="B271" s="43" t="s">
        <v>32</v>
      </c>
      <c r="C271" s="14">
        <v>56011.466399999998</v>
      </c>
      <c r="D271" s="14" t="s">
        <v>232</v>
      </c>
      <c r="E271" s="13">
        <f t="shared" si="38"/>
        <v>38282.010981580395</v>
      </c>
      <c r="F271">
        <f t="shared" si="39"/>
        <v>38282</v>
      </c>
      <c r="G271">
        <f t="shared" si="45"/>
        <v>4.7259999919333495E-3</v>
      </c>
      <c r="L271">
        <f t="shared" si="48"/>
        <v>4.7259999919333495E-3</v>
      </c>
      <c r="O271">
        <f t="shared" ca="1" si="47"/>
        <v>3.40905763209709E-3</v>
      </c>
      <c r="P271">
        <f t="shared" si="40"/>
        <v>4.7205045195744283E-2</v>
      </c>
      <c r="Q271">
        <f t="shared" si="41"/>
        <v>732755.80455191305</v>
      </c>
      <c r="R271">
        <f t="shared" si="42"/>
        <v>732755.85175695829</v>
      </c>
      <c r="S271" s="2">
        <f t="shared" si="43"/>
        <v>40992.966399999998</v>
      </c>
      <c r="U271">
        <f t="shared" si="44"/>
        <v>0</v>
      </c>
      <c r="W271">
        <v>1</v>
      </c>
      <c r="X271" s="48"/>
      <c r="Y271" s="48"/>
    </row>
    <row r="272" spans="1:25" ht="12.95" customHeight="1" x14ac:dyDescent="0.2">
      <c r="A272" s="14" t="s">
        <v>235</v>
      </c>
      <c r="B272" s="43" t="s">
        <v>32</v>
      </c>
      <c r="C272" s="14">
        <v>56034.705300000001</v>
      </c>
      <c r="D272" s="14" t="s">
        <v>232</v>
      </c>
      <c r="E272" s="13">
        <f t="shared" si="38"/>
        <v>38336.010103239867</v>
      </c>
      <c r="F272">
        <f t="shared" si="39"/>
        <v>38336</v>
      </c>
      <c r="G272">
        <f t="shared" si="45"/>
        <v>4.3480000022100285E-3</v>
      </c>
      <c r="L272">
        <f t="shared" si="48"/>
        <v>4.3480000022100285E-3</v>
      </c>
      <c r="O272">
        <f t="shared" ca="1" si="47"/>
        <v>3.8458805800162255E-3</v>
      </c>
      <c r="P272">
        <f t="shared" si="40"/>
        <v>-4.9463909386323772E-2</v>
      </c>
      <c r="Q272">
        <f t="shared" si="41"/>
        <v>734824.4906031749</v>
      </c>
      <c r="R272">
        <f t="shared" si="42"/>
        <v>734824.44113926555</v>
      </c>
      <c r="S272" s="2">
        <f t="shared" si="43"/>
        <v>41016.205300000001</v>
      </c>
      <c r="U272">
        <f t="shared" si="44"/>
        <v>0</v>
      </c>
      <c r="W272">
        <v>1</v>
      </c>
      <c r="X272" s="14"/>
      <c r="Y272" s="14"/>
    </row>
    <row r="273" spans="1:25" ht="12.95" customHeight="1" x14ac:dyDescent="0.2">
      <c r="A273" s="15" t="s">
        <v>1405</v>
      </c>
      <c r="B273" s="13"/>
      <c r="C273" s="14">
        <v>56356.835200000001</v>
      </c>
      <c r="D273" s="14" t="s">
        <v>232</v>
      </c>
      <c r="E273" s="13">
        <f t="shared" si="38"/>
        <v>39084.527961669031</v>
      </c>
      <c r="F273">
        <f t="shared" si="39"/>
        <v>39084.5</v>
      </c>
      <c r="G273">
        <f t="shared" si="45"/>
        <v>1.2033499995595776E-2</v>
      </c>
      <c r="L273">
        <f t="shared" si="48"/>
        <v>1.2033499995595776E-2</v>
      </c>
      <c r="O273">
        <f t="shared" ca="1" si="47"/>
        <v>9.9007319970059182E-3</v>
      </c>
      <c r="P273">
        <f t="shared" si="40"/>
        <v>4.7815605531371028E-2</v>
      </c>
      <c r="Q273">
        <f t="shared" si="41"/>
        <v>763799.11343872</v>
      </c>
      <c r="R273">
        <f t="shared" si="42"/>
        <v>763799.16125432553</v>
      </c>
      <c r="S273" s="2">
        <f t="shared" si="43"/>
        <v>41338.335200000001</v>
      </c>
      <c r="U273">
        <f t="shared" si="44"/>
        <v>0</v>
      </c>
      <c r="W273">
        <v>1</v>
      </c>
      <c r="X273" s="14"/>
      <c r="Y273" s="14"/>
    </row>
    <row r="274" spans="1:25" ht="12.95" customHeight="1" x14ac:dyDescent="0.2">
      <c r="A274" s="14" t="s">
        <v>1405</v>
      </c>
      <c r="B274" s="43" t="s">
        <v>30</v>
      </c>
      <c r="C274" s="14">
        <v>56356.835200000001</v>
      </c>
      <c r="D274" s="14">
        <v>1E-4</v>
      </c>
      <c r="E274" s="13">
        <f t="shared" si="38"/>
        <v>39084.527961669031</v>
      </c>
      <c r="F274">
        <f t="shared" si="39"/>
        <v>39084.5</v>
      </c>
      <c r="G274">
        <f t="shared" si="45"/>
        <v>1.2033499995595776E-2</v>
      </c>
      <c r="L274">
        <f t="shared" si="48"/>
        <v>1.2033499995595776E-2</v>
      </c>
      <c r="O274">
        <f t="shared" ca="1" si="47"/>
        <v>9.9007319970059182E-3</v>
      </c>
      <c r="P274">
        <f t="shared" si="40"/>
        <v>4.7815605531371028E-2</v>
      </c>
      <c r="Q274">
        <f t="shared" si="41"/>
        <v>763799.11343872</v>
      </c>
      <c r="R274">
        <f t="shared" si="42"/>
        <v>763799.16125432553</v>
      </c>
      <c r="S274" s="2">
        <f t="shared" si="43"/>
        <v>41338.335200000001</v>
      </c>
      <c r="U274">
        <f t="shared" si="44"/>
        <v>0</v>
      </c>
      <c r="W274">
        <v>1</v>
      </c>
      <c r="X274" s="14"/>
      <c r="Y274" s="14"/>
    </row>
    <row r="275" spans="1:25" ht="12.95" customHeight="1" x14ac:dyDescent="0.2">
      <c r="A275" s="14" t="s">
        <v>1406</v>
      </c>
      <c r="B275" s="43" t="s">
        <v>32</v>
      </c>
      <c r="C275" s="14">
        <v>56687.568659999997</v>
      </c>
      <c r="D275" s="14">
        <v>8.0000000000000007E-5</v>
      </c>
      <c r="E275" s="13">
        <f t="shared" si="38"/>
        <v>39853.037501423227</v>
      </c>
      <c r="F275">
        <f t="shared" si="39"/>
        <v>39853</v>
      </c>
      <c r="G275">
        <f t="shared" si="45"/>
        <v>1.6138999992108438E-2</v>
      </c>
      <c r="L275">
        <f t="shared" si="48"/>
        <v>1.6138999992108438E-2</v>
      </c>
      <c r="O275">
        <f t="shared" ca="1" si="47"/>
        <v>1.6117369691002748E-2</v>
      </c>
      <c r="P275">
        <f t="shared" si="40"/>
        <v>3.8159795545008049E-2</v>
      </c>
      <c r="Q275">
        <f t="shared" si="41"/>
        <v>794130.84854325105</v>
      </c>
      <c r="R275">
        <f t="shared" si="42"/>
        <v>794130.88670304662</v>
      </c>
      <c r="S275" s="2">
        <f t="shared" si="43"/>
        <v>41669.068659999997</v>
      </c>
      <c r="U275">
        <f t="shared" si="44"/>
        <v>0</v>
      </c>
      <c r="W275">
        <v>1</v>
      </c>
      <c r="X275" s="14"/>
      <c r="Y275" s="14"/>
    </row>
    <row r="276" spans="1:25" ht="12.95" customHeight="1" x14ac:dyDescent="0.2">
      <c r="A276" s="15" t="s">
        <v>1412</v>
      </c>
      <c r="B276" s="13"/>
      <c r="C276" s="14">
        <v>56694.884700000002</v>
      </c>
      <c r="D276" s="14" t="s">
        <v>232</v>
      </c>
      <c r="E276" s="13">
        <f t="shared" si="38"/>
        <v>39870.037434037324</v>
      </c>
      <c r="F276">
        <f t="shared" si="39"/>
        <v>39870</v>
      </c>
      <c r="G276">
        <f t="shared" si="45"/>
        <v>1.6110000004118774E-2</v>
      </c>
      <c r="L276">
        <f t="shared" si="48"/>
        <v>1.6110000004118774E-2</v>
      </c>
      <c r="O276">
        <f t="shared" ca="1" si="47"/>
        <v>1.6254888026458747E-2</v>
      </c>
      <c r="P276">
        <f t="shared" si="40"/>
        <v>4.9678997184947137E-2</v>
      </c>
      <c r="Q276">
        <f t="shared" si="41"/>
        <v>794808.49405938911</v>
      </c>
      <c r="R276">
        <f t="shared" si="42"/>
        <v>794808.54373838624</v>
      </c>
      <c r="S276" s="2">
        <f t="shared" si="43"/>
        <v>41676.384700000002</v>
      </c>
      <c r="U276">
        <f t="shared" si="44"/>
        <v>0</v>
      </c>
      <c r="W276">
        <v>1</v>
      </c>
      <c r="X276" s="19"/>
      <c r="Y276" s="19"/>
    </row>
    <row r="277" spans="1:25" ht="12.95" customHeight="1" x14ac:dyDescent="0.2">
      <c r="A277" s="46" t="s">
        <v>1413</v>
      </c>
      <c r="B277" s="45" t="s">
        <v>32</v>
      </c>
      <c r="C277" s="46">
        <v>56723.5046</v>
      </c>
      <c r="D277" s="46">
        <v>3.5999999999999999E-3</v>
      </c>
      <c r="E277" s="13">
        <f t="shared" ref="E277:E333" si="49">+(C277-C$7)/C$8</f>
        <v>39936.540128312066</v>
      </c>
      <c r="F277">
        <f t="shared" ref="F277:F333" si="50">ROUND(2*E277,0)/2</f>
        <v>39936.5</v>
      </c>
      <c r="G277">
        <f t="shared" si="45"/>
        <v>1.7269499992835335E-2</v>
      </c>
      <c r="L277">
        <f t="shared" si="48"/>
        <v>1.7269499992835335E-2</v>
      </c>
      <c r="O277">
        <f t="shared" ca="1" si="47"/>
        <v>1.679282739750726E-2</v>
      </c>
      <c r="P277">
        <f t="shared" ref="P277:P333" si="51">H$5*SIN(H$6*F277+H$7)</f>
        <v>4.8941780119307887E-2</v>
      </c>
      <c r="Q277">
        <f t="shared" ref="Q277:Q333" si="52">+H$2+H$3*$F277+H$4*$F277^2</f>
        <v>797462.06024751684</v>
      </c>
      <c r="R277">
        <f t="shared" ref="R277:R333" si="53">P277+Q277</f>
        <v>797462.10918929696</v>
      </c>
      <c r="S277" s="2">
        <f t="shared" si="43"/>
        <v>41705.0046</v>
      </c>
      <c r="U277">
        <f t="shared" si="44"/>
        <v>0</v>
      </c>
      <c r="W277">
        <v>1</v>
      </c>
      <c r="X277" s="14"/>
      <c r="Y277" s="14"/>
    </row>
    <row r="278" spans="1:25" ht="12.95" customHeight="1" x14ac:dyDescent="0.2">
      <c r="A278" s="36" t="s">
        <v>1407</v>
      </c>
      <c r="B278" s="43" t="s">
        <v>32</v>
      </c>
      <c r="C278" s="14">
        <v>56725.440499999997</v>
      </c>
      <c r="D278" s="14">
        <v>1E-4</v>
      </c>
      <c r="E278" s="13">
        <f t="shared" si="49"/>
        <v>39941.038486651763</v>
      </c>
      <c r="F278">
        <f t="shared" si="50"/>
        <v>39941</v>
      </c>
      <c r="G278">
        <f t="shared" si="45"/>
        <v>1.6562999997404404E-2</v>
      </c>
      <c r="L278">
        <f t="shared" si="48"/>
        <v>1.6562999997404404E-2</v>
      </c>
      <c r="O278">
        <f t="shared" ca="1" si="47"/>
        <v>1.6829229309833882E-2</v>
      </c>
      <c r="P278">
        <f t="shared" si="51"/>
        <v>-2.1843791983482217E-2</v>
      </c>
      <c r="Q278">
        <f t="shared" si="52"/>
        <v>797641.78462678881</v>
      </c>
      <c r="R278">
        <f t="shared" si="53"/>
        <v>797641.76278299687</v>
      </c>
      <c r="S278" s="2">
        <f t="shared" si="43"/>
        <v>41706.940499999997</v>
      </c>
      <c r="U278">
        <f t="shared" si="44"/>
        <v>0</v>
      </c>
      <c r="W278">
        <v>1</v>
      </c>
      <c r="X278" s="14"/>
      <c r="Y278" s="14"/>
    </row>
    <row r="279" spans="1:25" ht="12.95" customHeight="1" x14ac:dyDescent="0.2">
      <c r="A279" s="46" t="s">
        <v>1413</v>
      </c>
      <c r="B279" s="45" t="s">
        <v>32</v>
      </c>
      <c r="C279" s="46">
        <v>56728.453099999999</v>
      </c>
      <c r="D279" s="46">
        <v>4.0000000000000002E-4</v>
      </c>
      <c r="E279" s="13">
        <f t="shared" si="49"/>
        <v>39948.038721340643</v>
      </c>
      <c r="F279">
        <f t="shared" si="50"/>
        <v>39948</v>
      </c>
      <c r="G279">
        <f t="shared" si="45"/>
        <v>1.6663999995216727E-2</v>
      </c>
      <c r="L279">
        <f t="shared" si="48"/>
        <v>1.6663999995216727E-2</v>
      </c>
      <c r="O279">
        <f t="shared" ca="1" si="47"/>
        <v>1.6885854506786369E-2</v>
      </c>
      <c r="P279">
        <f t="shared" si="51"/>
        <v>-2.3343674414869477E-2</v>
      </c>
      <c r="Q279">
        <f t="shared" si="52"/>
        <v>797921.39613343379</v>
      </c>
      <c r="R279">
        <f t="shared" si="53"/>
        <v>797921.37278975942</v>
      </c>
      <c r="S279" s="2">
        <f t="shared" ref="S279:S333" si="54">+C279-15018.5</f>
        <v>41709.953099999999</v>
      </c>
      <c r="U279">
        <f t="shared" si="44"/>
        <v>0</v>
      </c>
      <c r="W279">
        <v>1</v>
      </c>
      <c r="X279" s="14"/>
      <c r="Y279" s="14"/>
    </row>
    <row r="280" spans="1:25" ht="12.95" customHeight="1" x14ac:dyDescent="0.2">
      <c r="A280" s="46" t="s">
        <v>1413</v>
      </c>
      <c r="B280" s="45" t="s">
        <v>32</v>
      </c>
      <c r="C280" s="46">
        <v>56736.416700000002</v>
      </c>
      <c r="D280" s="46">
        <v>1.2999999999999999E-3</v>
      </c>
      <c r="E280" s="13">
        <f t="shared" si="49"/>
        <v>39966.543358188661</v>
      </c>
      <c r="F280">
        <f t="shared" si="50"/>
        <v>39966.5</v>
      </c>
      <c r="G280">
        <f t="shared" si="45"/>
        <v>1.8659499997738749E-2</v>
      </c>
      <c r="L280">
        <f t="shared" si="48"/>
        <v>1.8659499997738749E-2</v>
      </c>
      <c r="O280">
        <f t="shared" ca="1" si="47"/>
        <v>1.7035506813017909E-2</v>
      </c>
      <c r="P280">
        <f t="shared" si="51"/>
        <v>-3.4870142359054689E-2</v>
      </c>
      <c r="Q280">
        <f t="shared" si="52"/>
        <v>798660.60527599568</v>
      </c>
      <c r="R280">
        <f t="shared" si="53"/>
        <v>798660.57040585333</v>
      </c>
      <c r="S280" s="2">
        <f t="shared" si="54"/>
        <v>41717.916700000002</v>
      </c>
      <c r="U280">
        <f t="shared" si="44"/>
        <v>0</v>
      </c>
      <c r="W280">
        <v>1</v>
      </c>
      <c r="X280" s="14"/>
      <c r="Y280" s="14"/>
    </row>
    <row r="281" spans="1:25" ht="12.95" customHeight="1" x14ac:dyDescent="0.2">
      <c r="A281" s="268" t="s">
        <v>1416</v>
      </c>
      <c r="B281" s="269"/>
      <c r="C281" s="268">
        <v>57030.137099999956</v>
      </c>
      <c r="D281" s="268"/>
      <c r="E281" s="13">
        <f t="shared" si="49"/>
        <v>40649.047418770817</v>
      </c>
      <c r="F281">
        <f t="shared" si="50"/>
        <v>40649</v>
      </c>
      <c r="G281">
        <f t="shared" si="45"/>
        <v>2.0406999952683691E-2</v>
      </c>
      <c r="L281">
        <f t="shared" si="48"/>
        <v>2.0406999952683691E-2</v>
      </c>
      <c r="O281">
        <f t="shared" ca="1" si="47"/>
        <v>2.2556463515884306E-2</v>
      </c>
      <c r="P281">
        <f t="shared" si="51"/>
        <v>2.9638534207042946E-2</v>
      </c>
      <c r="Q281">
        <f t="shared" si="52"/>
        <v>826170.64529888763</v>
      </c>
      <c r="R281">
        <f t="shared" si="53"/>
        <v>826170.67493742181</v>
      </c>
      <c r="S281" s="2">
        <f t="shared" si="54"/>
        <v>42011.637099999956</v>
      </c>
      <c r="U281">
        <f t="shared" si="44"/>
        <v>0</v>
      </c>
      <c r="W281">
        <v>1</v>
      </c>
      <c r="X281" s="14"/>
      <c r="Y281" s="14"/>
    </row>
    <row r="282" spans="1:25" ht="12.95" customHeight="1" x14ac:dyDescent="0.2">
      <c r="A282" s="14" t="s">
        <v>1414</v>
      </c>
      <c r="B282" s="43"/>
      <c r="C282" s="14">
        <v>57102.439299999998</v>
      </c>
      <c r="D282" s="14">
        <v>1E-3</v>
      </c>
      <c r="E282" s="13">
        <f t="shared" si="49"/>
        <v>40817.05258657346</v>
      </c>
      <c r="F282">
        <f t="shared" si="50"/>
        <v>40817</v>
      </c>
      <c r="G282">
        <f t="shared" si="45"/>
        <v>2.2630999999819323E-2</v>
      </c>
      <c r="L282">
        <f t="shared" si="48"/>
        <v>2.2630999999819323E-2</v>
      </c>
      <c r="O282">
        <f t="shared" ca="1" si="47"/>
        <v>2.3915468242743709E-2</v>
      </c>
      <c r="P282">
        <f t="shared" si="51"/>
        <v>-8.5877317146412762E-3</v>
      </c>
      <c r="Q282">
        <f t="shared" si="52"/>
        <v>833013.78945836867</v>
      </c>
      <c r="R282">
        <f t="shared" si="53"/>
        <v>833013.78087063693</v>
      </c>
      <c r="S282" s="2">
        <f t="shared" si="54"/>
        <v>42083.939299999998</v>
      </c>
      <c r="U282">
        <f t="shared" si="44"/>
        <v>0</v>
      </c>
      <c r="W282">
        <v>1</v>
      </c>
      <c r="X282" s="14"/>
      <c r="Y282" s="14"/>
    </row>
    <row r="283" spans="1:25" ht="12.95" customHeight="1" x14ac:dyDescent="0.2">
      <c r="A283" s="268" t="s">
        <v>1416</v>
      </c>
      <c r="B283" s="269"/>
      <c r="C283" s="268">
        <v>57108.034199999965</v>
      </c>
      <c r="D283" s="268"/>
      <c r="E283" s="13">
        <f t="shared" si="49"/>
        <v>40830.05318839931</v>
      </c>
      <c r="F283">
        <f t="shared" si="50"/>
        <v>40830</v>
      </c>
      <c r="G283">
        <f t="shared" si="45"/>
        <v>2.2889999963808805E-2</v>
      </c>
      <c r="L283">
        <f t="shared" si="48"/>
        <v>2.2889999963808805E-2</v>
      </c>
      <c r="O283">
        <f t="shared" ca="1" si="47"/>
        <v>2.4020629322798304E-2</v>
      </c>
      <c r="P283">
        <f t="shared" si="51"/>
        <v>4.9997156154797141E-2</v>
      </c>
      <c r="Q283">
        <f t="shared" si="52"/>
        <v>833544.49497070955</v>
      </c>
      <c r="R283">
        <f t="shared" si="53"/>
        <v>833544.54496786569</v>
      </c>
      <c r="S283" s="2">
        <f t="shared" si="54"/>
        <v>42089.534199999965</v>
      </c>
      <c r="U283">
        <f t="shared" si="44"/>
        <v>0</v>
      </c>
      <c r="W283">
        <v>1</v>
      </c>
      <c r="X283" s="19"/>
      <c r="Y283" s="19"/>
    </row>
    <row r="284" spans="1:25" ht="12.95" customHeight="1" x14ac:dyDescent="0.2">
      <c r="A284" s="256" t="s">
        <v>0</v>
      </c>
      <c r="B284" s="257" t="s">
        <v>30</v>
      </c>
      <c r="C284" s="256">
        <v>57434.033799999997</v>
      </c>
      <c r="D284" s="256" t="s">
        <v>48</v>
      </c>
      <c r="E284" s="13">
        <f t="shared" si="49"/>
        <v>41587.562883838291</v>
      </c>
      <c r="F284">
        <f t="shared" si="50"/>
        <v>41587.5</v>
      </c>
      <c r="G284">
        <f t="shared" si="45"/>
        <v>2.7062499990279321E-2</v>
      </c>
      <c r="L284">
        <f t="shared" si="48"/>
        <v>2.7062499990279321E-2</v>
      </c>
      <c r="O284">
        <f t="shared" ca="1" si="47"/>
        <v>3.0148284564441186E-2</v>
      </c>
      <c r="P284">
        <f t="shared" si="51"/>
        <v>4.9911656765861054E-2</v>
      </c>
      <c r="Q284">
        <f t="shared" si="52"/>
        <v>864760.12381479819</v>
      </c>
      <c r="R284">
        <f t="shared" si="53"/>
        <v>864760.17372645496</v>
      </c>
      <c r="S284" s="2">
        <f t="shared" si="54"/>
        <v>42415.533799999997</v>
      </c>
      <c r="U284">
        <f t="shared" si="44"/>
        <v>0</v>
      </c>
      <c r="W284">
        <v>1</v>
      </c>
      <c r="X284" s="19"/>
      <c r="Y284" s="19"/>
    </row>
    <row r="285" spans="1:25" ht="12.95" customHeight="1" x14ac:dyDescent="0.2">
      <c r="A285" s="256" t="s">
        <v>0</v>
      </c>
      <c r="B285" s="257" t="s">
        <v>32</v>
      </c>
      <c r="C285" s="256">
        <v>57435.108500000002</v>
      </c>
      <c r="D285" s="256" t="s">
        <v>1204</v>
      </c>
      <c r="E285" s="13">
        <f t="shared" si="49"/>
        <v>41590.060112883024</v>
      </c>
      <c r="F285">
        <f t="shared" si="50"/>
        <v>41590</v>
      </c>
      <c r="G285">
        <f t="shared" si="45"/>
        <v>2.5869999997667037E-2</v>
      </c>
      <c r="L285">
        <f t="shared" si="48"/>
        <v>2.5869999997667037E-2</v>
      </c>
      <c r="O285">
        <f t="shared" ca="1" si="47"/>
        <v>3.0168507849067105E-2</v>
      </c>
      <c r="P285">
        <f t="shared" si="51"/>
        <v>-7.6169786012388017E-3</v>
      </c>
      <c r="Q285">
        <f t="shared" si="52"/>
        <v>864864.09569217148</v>
      </c>
      <c r="R285">
        <f t="shared" si="53"/>
        <v>864864.08807519288</v>
      </c>
      <c r="S285" s="2">
        <f t="shared" si="54"/>
        <v>42416.608500000002</v>
      </c>
      <c r="U285">
        <f t="shared" si="44"/>
        <v>0</v>
      </c>
      <c r="W285">
        <v>1</v>
      </c>
      <c r="X285" s="19"/>
      <c r="Y285" s="19"/>
    </row>
    <row r="286" spans="1:25" ht="12.95" customHeight="1" x14ac:dyDescent="0.2">
      <c r="A286" s="256" t="s">
        <v>0</v>
      </c>
      <c r="B286" s="257" t="s">
        <v>30</v>
      </c>
      <c r="C286" s="256">
        <v>57465.020499999999</v>
      </c>
      <c r="D286" s="256" t="s">
        <v>48</v>
      </c>
      <c r="E286" s="13">
        <f t="shared" si="49"/>
        <v>41659.565198195909</v>
      </c>
      <c r="F286">
        <f t="shared" si="50"/>
        <v>41659.5</v>
      </c>
      <c r="G286">
        <f t="shared" si="45"/>
        <v>2.8058500000042841E-2</v>
      </c>
      <c r="L286">
        <f t="shared" si="48"/>
        <v>2.8058500000042841E-2</v>
      </c>
      <c r="O286">
        <f t="shared" ca="1" si="47"/>
        <v>3.07307151616667E-2</v>
      </c>
      <c r="P286">
        <f t="shared" si="51"/>
        <v>-3.2842789171289362E-2</v>
      </c>
      <c r="Q286">
        <f t="shared" si="52"/>
        <v>867757.01588314725</v>
      </c>
      <c r="R286">
        <f t="shared" si="53"/>
        <v>867756.98304035806</v>
      </c>
      <c r="S286" s="2">
        <f t="shared" si="54"/>
        <v>42446.520499999999</v>
      </c>
      <c r="U286">
        <f t="shared" si="44"/>
        <v>0</v>
      </c>
      <c r="W286">
        <v>1</v>
      </c>
      <c r="X286" s="19"/>
      <c r="Y286" s="19"/>
    </row>
    <row r="287" spans="1:25" ht="12.95" customHeight="1" x14ac:dyDescent="0.2">
      <c r="A287" s="256" t="s">
        <v>0</v>
      </c>
      <c r="B287" s="257" t="s">
        <v>30</v>
      </c>
      <c r="C287" s="256">
        <v>57465.020499999999</v>
      </c>
      <c r="D287" s="256" t="s">
        <v>1204</v>
      </c>
      <c r="E287" s="13">
        <f t="shared" si="49"/>
        <v>41659.565198195909</v>
      </c>
      <c r="F287">
        <f t="shared" si="50"/>
        <v>41659.5</v>
      </c>
      <c r="G287">
        <f t="shared" si="45"/>
        <v>2.8058500000042841E-2</v>
      </c>
      <c r="L287">
        <f t="shared" si="48"/>
        <v>2.8058500000042841E-2</v>
      </c>
      <c r="O287">
        <f t="shared" ref="O287:O318" ca="1" si="55">+C$11+C$12*F287</f>
        <v>3.07307151616667E-2</v>
      </c>
      <c r="P287">
        <f t="shared" si="51"/>
        <v>-3.2842789171289362E-2</v>
      </c>
      <c r="Q287">
        <f t="shared" si="52"/>
        <v>867757.01588314725</v>
      </c>
      <c r="R287">
        <f t="shared" si="53"/>
        <v>867756.98304035806</v>
      </c>
      <c r="S287" s="2">
        <f t="shared" si="54"/>
        <v>42446.520499999999</v>
      </c>
      <c r="U287">
        <f t="shared" ref="U287:U333" si="56">+(R287-G287)^2*V287</f>
        <v>0</v>
      </c>
      <c r="W287">
        <v>1</v>
      </c>
      <c r="X287" s="19"/>
      <c r="Y287" s="19"/>
    </row>
    <row r="288" spans="1:25" ht="12.95" customHeight="1" x14ac:dyDescent="0.2">
      <c r="A288" s="256" t="s">
        <v>0</v>
      </c>
      <c r="B288" s="257" t="s">
        <v>30</v>
      </c>
      <c r="C288" s="256">
        <v>57465.020900000003</v>
      </c>
      <c r="D288" s="256" t="s">
        <v>37</v>
      </c>
      <c r="E288" s="13">
        <f t="shared" si="49"/>
        <v>41659.566127656806</v>
      </c>
      <c r="F288">
        <f t="shared" si="50"/>
        <v>41659.5</v>
      </c>
      <c r="G288">
        <f t="shared" si="45"/>
        <v>2.8458500004489906E-2</v>
      </c>
      <c r="L288">
        <f t="shared" si="48"/>
        <v>2.8458500004489906E-2</v>
      </c>
      <c r="O288">
        <f t="shared" ca="1" si="55"/>
        <v>3.07307151616667E-2</v>
      </c>
      <c r="P288">
        <f t="shared" si="51"/>
        <v>-3.2842789171289362E-2</v>
      </c>
      <c r="Q288">
        <f t="shared" si="52"/>
        <v>867757.01588314725</v>
      </c>
      <c r="R288">
        <f t="shared" si="53"/>
        <v>867756.98304035806</v>
      </c>
      <c r="S288" s="2">
        <f t="shared" si="54"/>
        <v>42446.520900000003</v>
      </c>
      <c r="U288">
        <f t="shared" si="56"/>
        <v>0</v>
      </c>
      <c r="W288">
        <v>1</v>
      </c>
      <c r="X288" s="19"/>
      <c r="Y288" s="19"/>
    </row>
    <row r="289" spans="1:25" ht="12.95" customHeight="1" x14ac:dyDescent="0.2">
      <c r="A289" s="270" t="s">
        <v>1415</v>
      </c>
      <c r="B289" s="271" t="s">
        <v>32</v>
      </c>
      <c r="C289" s="272">
        <v>57466.312899999997</v>
      </c>
      <c r="D289" s="272">
        <v>2.3999999999999998E-3</v>
      </c>
      <c r="E289" s="13">
        <f t="shared" si="49"/>
        <v>41662.568286329712</v>
      </c>
      <c r="F289">
        <f t="shared" si="50"/>
        <v>41662.5</v>
      </c>
      <c r="G289">
        <f t="shared" si="45"/>
        <v>2.9387499998847488E-2</v>
      </c>
      <c r="L289">
        <f t="shared" si="48"/>
        <v>2.9387499998847488E-2</v>
      </c>
      <c r="O289">
        <f t="shared" ca="1" si="55"/>
        <v>3.0754983103217726E-2</v>
      </c>
      <c r="P289">
        <f t="shared" si="51"/>
        <v>-4.9978932712161334E-2</v>
      </c>
      <c r="Q289">
        <f t="shared" si="52"/>
        <v>867881.99888599513</v>
      </c>
      <c r="R289">
        <f t="shared" si="53"/>
        <v>867881.94890706241</v>
      </c>
      <c r="S289" s="2">
        <f t="shared" si="54"/>
        <v>42447.812899999997</v>
      </c>
      <c r="U289">
        <f t="shared" si="56"/>
        <v>0</v>
      </c>
      <c r="W289">
        <v>1</v>
      </c>
      <c r="X289" s="14"/>
      <c r="Y289" s="14"/>
    </row>
    <row r="290" spans="1:25" ht="12.95" customHeight="1" x14ac:dyDescent="0.2">
      <c r="A290" s="270" t="s">
        <v>1415</v>
      </c>
      <c r="B290" s="271" t="s">
        <v>32</v>
      </c>
      <c r="C290" s="272">
        <v>57466.525699999998</v>
      </c>
      <c r="D290" s="272">
        <v>3.3999999999999998E-3</v>
      </c>
      <c r="E290" s="13">
        <f t="shared" si="49"/>
        <v>41663.062759522894</v>
      </c>
      <c r="F290">
        <f t="shared" si="50"/>
        <v>41663</v>
      </c>
      <c r="G290">
        <f t="shared" si="45"/>
        <v>2.7008999997633509E-2</v>
      </c>
      <c r="L290">
        <f t="shared" si="48"/>
        <v>2.7008999997633509E-2</v>
      </c>
      <c r="O290">
        <f t="shared" ca="1" si="55"/>
        <v>3.0759027760142943E-2</v>
      </c>
      <c r="P290">
        <f t="shared" si="51"/>
        <v>-3.220424870037468E-2</v>
      </c>
      <c r="Q290">
        <f t="shared" si="52"/>
        <v>867902.83026146982</v>
      </c>
      <c r="R290">
        <f t="shared" si="53"/>
        <v>867902.79805722111</v>
      </c>
      <c r="S290" s="2">
        <f t="shared" si="54"/>
        <v>42448.025699999998</v>
      </c>
      <c r="U290">
        <f t="shared" si="56"/>
        <v>0</v>
      </c>
      <c r="W290">
        <v>1</v>
      </c>
      <c r="X290" s="19"/>
      <c r="Y290" s="19"/>
    </row>
    <row r="291" spans="1:25" ht="12.95" customHeight="1" x14ac:dyDescent="0.2">
      <c r="A291" s="15" t="s">
        <v>1418</v>
      </c>
      <c r="B291" s="13"/>
      <c r="C291" s="14">
        <v>57807.806499999999</v>
      </c>
      <c r="D291" s="14">
        <v>2.9999999999999997E-4</v>
      </c>
      <c r="E291" s="13">
        <f t="shared" si="49"/>
        <v>42456.080649321368</v>
      </c>
      <c r="F291">
        <f t="shared" si="50"/>
        <v>42456</v>
      </c>
      <c r="G291">
        <f t="shared" si="45"/>
        <v>3.4707999999227468E-2</v>
      </c>
      <c r="L291">
        <f t="shared" si="48"/>
        <v>3.4707999999227468E-2</v>
      </c>
      <c r="O291">
        <f t="shared" ca="1" si="55"/>
        <v>3.7173853643473365E-2</v>
      </c>
      <c r="P291">
        <f t="shared" si="51"/>
        <v>2.0255940330714609E-2</v>
      </c>
      <c r="Q291">
        <f t="shared" si="52"/>
        <v>901256.01451425836</v>
      </c>
      <c r="R291">
        <f t="shared" si="53"/>
        <v>901256.03477019875</v>
      </c>
      <c r="S291" s="2">
        <f t="shared" si="54"/>
        <v>42789.306499999999</v>
      </c>
      <c r="U291">
        <f t="shared" si="56"/>
        <v>0</v>
      </c>
      <c r="W291">
        <v>1</v>
      </c>
      <c r="X291" s="19"/>
      <c r="Y291" s="19"/>
    </row>
    <row r="292" spans="1:25" ht="12.95" customHeight="1" x14ac:dyDescent="0.2">
      <c r="A292" s="256" t="s">
        <v>1</v>
      </c>
      <c r="B292" s="258" t="s">
        <v>32</v>
      </c>
      <c r="C292" s="259">
        <v>57829.323100000001</v>
      </c>
      <c r="D292" s="259">
        <v>1.6000000000000001E-3</v>
      </c>
      <c r="E292" s="13">
        <f t="shared" si="49"/>
        <v>42506.077744756098</v>
      </c>
      <c r="F292">
        <f t="shared" si="50"/>
        <v>42506</v>
      </c>
      <c r="G292">
        <f t="shared" ref="G292:G333" si="57">+C292-(C$7+F292*C$8)</f>
        <v>3.3457999998063315E-2</v>
      </c>
      <c r="L292">
        <f t="shared" si="48"/>
        <v>3.3457999998063315E-2</v>
      </c>
      <c r="O292">
        <f t="shared" ca="1" si="55"/>
        <v>3.7578319335991095E-2</v>
      </c>
      <c r="P292">
        <f t="shared" si="51"/>
        <v>3.1791298070871665E-2</v>
      </c>
      <c r="Q292">
        <f t="shared" si="52"/>
        <v>903380.06456172303</v>
      </c>
      <c r="R292">
        <f t="shared" si="53"/>
        <v>903380.0963530211</v>
      </c>
      <c r="S292" s="2">
        <f t="shared" si="54"/>
        <v>42810.823100000001</v>
      </c>
      <c r="U292">
        <f t="shared" si="56"/>
        <v>0</v>
      </c>
      <c r="W292">
        <v>1</v>
      </c>
      <c r="X292" s="19"/>
      <c r="Y292" s="19"/>
    </row>
    <row r="293" spans="1:25" ht="12.95" customHeight="1" x14ac:dyDescent="0.2">
      <c r="A293" s="256" t="s">
        <v>1</v>
      </c>
      <c r="B293" s="258" t="s">
        <v>32</v>
      </c>
      <c r="C293" s="259">
        <v>57829.539700000001</v>
      </c>
      <c r="D293" s="259">
        <v>1.1999999999999999E-3</v>
      </c>
      <c r="E293" s="13">
        <f t="shared" si="49"/>
        <v>42506.581047827727</v>
      </c>
      <c r="F293">
        <f t="shared" si="50"/>
        <v>42506.5</v>
      </c>
      <c r="G293">
        <f t="shared" si="57"/>
        <v>3.487949999544071E-2</v>
      </c>
      <c r="L293">
        <f t="shared" ref="L293:L324" si="58">G293</f>
        <v>3.487949999544071E-2</v>
      </c>
      <c r="O293">
        <f t="shared" ca="1" si="55"/>
        <v>3.7582363992916257E-2</v>
      </c>
      <c r="P293">
        <f t="shared" si="51"/>
        <v>-1.0468069008823119E-2</v>
      </c>
      <c r="Q293">
        <f t="shared" si="52"/>
        <v>903401.31768719759</v>
      </c>
      <c r="R293">
        <f t="shared" si="53"/>
        <v>903401.30721912859</v>
      </c>
      <c r="S293" s="2">
        <f t="shared" si="54"/>
        <v>42811.039700000001</v>
      </c>
      <c r="U293">
        <f t="shared" si="56"/>
        <v>0</v>
      </c>
      <c r="W293">
        <v>1</v>
      </c>
      <c r="X293" s="19"/>
      <c r="Y293" s="19"/>
    </row>
    <row r="294" spans="1:25" ht="12.95" customHeight="1" x14ac:dyDescent="0.2">
      <c r="A294" s="218" t="s">
        <v>1419</v>
      </c>
      <c r="B294" s="219" t="s">
        <v>32</v>
      </c>
      <c r="C294" s="220">
        <v>57858.588499999998</v>
      </c>
      <c r="D294" s="220">
        <v>1E-4</v>
      </c>
      <c r="E294" s="13">
        <f t="shared" si="49"/>
        <v>42574.080356541184</v>
      </c>
      <c r="F294">
        <f t="shared" si="50"/>
        <v>42574</v>
      </c>
      <c r="G294">
        <f t="shared" si="57"/>
        <v>3.4581999992951751E-2</v>
      </c>
      <c r="L294">
        <f t="shared" si="58"/>
        <v>3.4581999992951751E-2</v>
      </c>
      <c r="O294">
        <f t="shared" ca="1" si="55"/>
        <v>3.8128392677815148E-2</v>
      </c>
      <c r="P294">
        <f t="shared" si="51"/>
        <v>-3.6255415705071563E-2</v>
      </c>
      <c r="Q294">
        <f t="shared" si="52"/>
        <v>906272.78462627484</v>
      </c>
      <c r="R294">
        <f t="shared" si="53"/>
        <v>906272.74837085907</v>
      </c>
      <c r="S294" s="2">
        <f t="shared" si="54"/>
        <v>42840.088499999998</v>
      </c>
      <c r="U294">
        <f t="shared" si="56"/>
        <v>0</v>
      </c>
      <c r="W294">
        <v>1</v>
      </c>
      <c r="X294" s="19"/>
      <c r="Y294" s="19"/>
    </row>
    <row r="295" spans="1:25" ht="12.95" customHeight="1" x14ac:dyDescent="0.2">
      <c r="A295" s="218" t="s">
        <v>1419</v>
      </c>
      <c r="B295" s="219" t="s">
        <v>32</v>
      </c>
      <c r="C295" s="220">
        <v>57865.475100000003</v>
      </c>
      <c r="D295" s="220">
        <v>2.0000000000000001E-4</v>
      </c>
      <c r="E295" s="13">
        <f t="shared" si="49"/>
        <v>42590.082419944374</v>
      </c>
      <c r="F295">
        <f t="shared" si="50"/>
        <v>42590</v>
      </c>
      <c r="G295">
        <f t="shared" si="57"/>
        <v>3.546999999525724E-2</v>
      </c>
      <c r="L295">
        <f t="shared" si="58"/>
        <v>3.546999999525724E-2</v>
      </c>
      <c r="O295">
        <f t="shared" ca="1" si="55"/>
        <v>3.8257821699420769E-2</v>
      </c>
      <c r="P295">
        <f t="shared" si="51"/>
        <v>1.4083088213998944E-2</v>
      </c>
      <c r="Q295">
        <f t="shared" si="52"/>
        <v>906954.09664146358</v>
      </c>
      <c r="R295">
        <f t="shared" si="53"/>
        <v>906954.11072455184</v>
      </c>
      <c r="S295" s="2">
        <f t="shared" si="54"/>
        <v>42846.975100000003</v>
      </c>
      <c r="U295">
        <f t="shared" si="56"/>
        <v>0</v>
      </c>
      <c r="W295">
        <v>1</v>
      </c>
      <c r="X295" s="19"/>
      <c r="Y295" s="19"/>
    </row>
    <row r="296" spans="1:25" ht="12.95" customHeight="1" x14ac:dyDescent="0.2">
      <c r="A296" s="15" t="s">
        <v>1420</v>
      </c>
      <c r="B296" s="13"/>
      <c r="C296" s="14">
        <v>58525.87</v>
      </c>
      <c r="D296" s="14">
        <v>4.0000000000000002E-4</v>
      </c>
      <c r="E296" s="13">
        <f t="shared" si="49"/>
        <v>44124.610497796013</v>
      </c>
      <c r="F296">
        <f t="shared" si="50"/>
        <v>44124.5</v>
      </c>
      <c r="G296">
        <f t="shared" si="57"/>
        <v>4.7553500000503846E-2</v>
      </c>
      <c r="L296">
        <f t="shared" si="58"/>
        <v>4.7553500000503846E-2</v>
      </c>
      <c r="O296">
        <f t="shared" ca="1" si="55"/>
        <v>5.0670873802788508E-2</v>
      </c>
      <c r="P296">
        <f t="shared" si="51"/>
        <v>1.7357572751844987E-2</v>
      </c>
      <c r="Q296">
        <f t="shared" si="52"/>
        <v>973485.79822315229</v>
      </c>
      <c r="R296">
        <f t="shared" si="53"/>
        <v>973485.81558072509</v>
      </c>
      <c r="S296" s="2">
        <f t="shared" si="54"/>
        <v>43507.37</v>
      </c>
      <c r="U296">
        <f t="shared" si="56"/>
        <v>0</v>
      </c>
      <c r="W296">
        <v>1</v>
      </c>
      <c r="X296" s="19"/>
      <c r="Y296" s="19"/>
    </row>
    <row r="297" spans="1:25" ht="12.95" customHeight="1" x14ac:dyDescent="0.2">
      <c r="A297" s="248" t="s">
        <v>1778</v>
      </c>
      <c r="B297" s="50" t="s">
        <v>32</v>
      </c>
      <c r="C297" s="48">
        <v>58567.401100000003</v>
      </c>
      <c r="D297" s="48">
        <v>2.0000000000000001E-4</v>
      </c>
      <c r="E297" s="13">
        <f t="shared" si="49"/>
        <v>44221.114330660355</v>
      </c>
      <c r="F297">
        <f t="shared" si="50"/>
        <v>44221</v>
      </c>
      <c r="G297">
        <f t="shared" si="57"/>
        <v>4.9203000002307817E-2</v>
      </c>
      <c r="L297">
        <f t="shared" si="58"/>
        <v>4.9203000002307817E-2</v>
      </c>
      <c r="O297">
        <f t="shared" ca="1" si="55"/>
        <v>5.1451492589347669E-2</v>
      </c>
      <c r="P297">
        <f t="shared" si="51"/>
        <v>-4.7709428387592623E-2</v>
      </c>
      <c r="Q297">
        <f t="shared" si="52"/>
        <v>977748.46868975903</v>
      </c>
      <c r="R297">
        <f t="shared" si="53"/>
        <v>977748.42098033067</v>
      </c>
      <c r="S297" s="2">
        <f t="shared" si="54"/>
        <v>43548.901100000003</v>
      </c>
      <c r="U297">
        <f t="shared" si="56"/>
        <v>0</v>
      </c>
      <c r="W297">
        <v>1</v>
      </c>
    </row>
    <row r="298" spans="1:25" ht="12.95" customHeight="1" x14ac:dyDescent="0.2">
      <c r="A298" s="248" t="s">
        <v>1782</v>
      </c>
      <c r="B298" s="50" t="s">
        <v>32</v>
      </c>
      <c r="C298" s="48">
        <v>58579.023399999998</v>
      </c>
      <c r="D298" s="48" t="s">
        <v>1781</v>
      </c>
      <c r="E298" s="13">
        <f t="shared" si="49"/>
        <v>44248.120513898917</v>
      </c>
      <c r="F298">
        <f t="shared" si="50"/>
        <v>44248</v>
      </c>
      <c r="G298">
        <f t="shared" si="57"/>
        <v>5.1863999993656762E-2</v>
      </c>
      <c r="L298">
        <f t="shared" si="58"/>
        <v>5.1863999993656762E-2</v>
      </c>
      <c r="O298">
        <f t="shared" ca="1" si="55"/>
        <v>5.1669904063307182E-2</v>
      </c>
      <c r="P298">
        <f t="shared" si="51"/>
        <v>1.9403956713328143E-2</v>
      </c>
      <c r="Q298">
        <f t="shared" si="52"/>
        <v>978942.80021538981</v>
      </c>
      <c r="R298">
        <f t="shared" si="53"/>
        <v>978942.81961934653</v>
      </c>
      <c r="S298" s="2">
        <f t="shared" si="54"/>
        <v>43560.523399999998</v>
      </c>
      <c r="U298">
        <f t="shared" si="56"/>
        <v>0</v>
      </c>
      <c r="W298">
        <v>1</v>
      </c>
    </row>
    <row r="299" spans="1:25" ht="12.95" customHeight="1" x14ac:dyDescent="0.2">
      <c r="A299" s="281" t="s">
        <v>1780</v>
      </c>
      <c r="B299" s="282" t="s">
        <v>30</v>
      </c>
      <c r="C299" s="283">
        <v>58851.227299999999</v>
      </c>
      <c r="D299" s="283" t="s">
        <v>48</v>
      </c>
      <c r="E299" s="13">
        <f t="shared" si="49"/>
        <v>44880.627711411675</v>
      </c>
      <c r="F299">
        <f t="shared" si="50"/>
        <v>44880.5</v>
      </c>
      <c r="G299">
        <f t="shared" si="57"/>
        <v>5.4961499990895391E-2</v>
      </c>
      <c r="L299">
        <f t="shared" si="58"/>
        <v>5.4961499990895391E-2</v>
      </c>
      <c r="O299">
        <f t="shared" ca="1" si="55"/>
        <v>5.6786395073655904E-2</v>
      </c>
      <c r="P299">
        <f t="shared" si="51"/>
        <v>-3.7395666194156386E-2</v>
      </c>
      <c r="Q299">
        <f t="shared" si="52"/>
        <v>1007129.6889408171</v>
      </c>
      <c r="R299">
        <f t="shared" si="53"/>
        <v>1007129.6515451509</v>
      </c>
      <c r="S299" s="2">
        <f t="shared" si="54"/>
        <v>43832.727299999999</v>
      </c>
      <c r="U299">
        <f t="shared" si="56"/>
        <v>0</v>
      </c>
      <c r="W299">
        <v>1</v>
      </c>
    </row>
    <row r="300" spans="1:25" ht="12.95" customHeight="1" x14ac:dyDescent="0.2">
      <c r="A300" s="281" t="s">
        <v>1780</v>
      </c>
      <c r="B300" s="282" t="s">
        <v>30</v>
      </c>
      <c r="C300" s="283">
        <v>58851.227500000001</v>
      </c>
      <c r="D300" s="283" t="s">
        <v>1204</v>
      </c>
      <c r="E300" s="13">
        <f t="shared" si="49"/>
        <v>44880.628176142127</v>
      </c>
      <c r="F300">
        <f t="shared" si="50"/>
        <v>44880.5</v>
      </c>
      <c r="G300">
        <f t="shared" si="57"/>
        <v>5.5161499993118923E-2</v>
      </c>
      <c r="L300">
        <f t="shared" si="58"/>
        <v>5.5161499993118923E-2</v>
      </c>
      <c r="O300">
        <f t="shared" ca="1" si="55"/>
        <v>5.6786395073655904E-2</v>
      </c>
      <c r="P300">
        <f t="shared" si="51"/>
        <v>-3.7395666194156386E-2</v>
      </c>
      <c r="Q300">
        <f t="shared" si="52"/>
        <v>1007129.6889408171</v>
      </c>
      <c r="R300">
        <f t="shared" si="53"/>
        <v>1007129.6515451509</v>
      </c>
      <c r="S300" s="2">
        <f t="shared" si="54"/>
        <v>43832.727500000001</v>
      </c>
      <c r="U300">
        <f t="shared" si="56"/>
        <v>0</v>
      </c>
      <c r="W300">
        <v>1</v>
      </c>
    </row>
    <row r="301" spans="1:25" ht="12.95" customHeight="1" x14ac:dyDescent="0.2">
      <c r="A301" s="281" t="s">
        <v>1780</v>
      </c>
      <c r="B301" s="282" t="s">
        <v>30</v>
      </c>
      <c r="C301" s="283">
        <v>58851.227599999998</v>
      </c>
      <c r="D301" s="283" t="s">
        <v>37</v>
      </c>
      <c r="E301" s="13">
        <f t="shared" si="49"/>
        <v>44880.628408507342</v>
      </c>
      <c r="F301">
        <f t="shared" si="50"/>
        <v>44880.5</v>
      </c>
      <c r="G301">
        <f t="shared" si="57"/>
        <v>5.5261499990592711E-2</v>
      </c>
      <c r="L301">
        <f t="shared" si="58"/>
        <v>5.5261499990592711E-2</v>
      </c>
      <c r="O301">
        <f t="shared" ca="1" si="55"/>
        <v>5.6786395073655904E-2</v>
      </c>
      <c r="P301">
        <f t="shared" si="51"/>
        <v>-3.7395666194156386E-2</v>
      </c>
      <c r="Q301">
        <f t="shared" si="52"/>
        <v>1007129.6889408171</v>
      </c>
      <c r="R301">
        <f t="shared" si="53"/>
        <v>1007129.6515451509</v>
      </c>
      <c r="S301" s="2">
        <f t="shared" si="54"/>
        <v>43832.727599999998</v>
      </c>
      <c r="U301">
        <f t="shared" si="56"/>
        <v>0</v>
      </c>
      <c r="W301">
        <v>1</v>
      </c>
    </row>
    <row r="302" spans="1:25" ht="12.95" customHeight="1" x14ac:dyDescent="0.2">
      <c r="A302" s="281" t="s">
        <v>1780</v>
      </c>
      <c r="B302" s="282" t="s">
        <v>30</v>
      </c>
      <c r="C302" s="283">
        <v>58932.997199999998</v>
      </c>
      <c r="D302" s="283" t="s">
        <v>48</v>
      </c>
      <c r="E302" s="13">
        <f t="shared" si="49"/>
        <v>45070.632521371779</v>
      </c>
      <c r="F302">
        <f t="shared" si="50"/>
        <v>45070.5</v>
      </c>
      <c r="G302">
        <f t="shared" si="57"/>
        <v>5.7031499993172474E-2</v>
      </c>
      <c r="L302">
        <f t="shared" si="58"/>
        <v>5.7031499993172474E-2</v>
      </c>
      <c r="O302">
        <f t="shared" ca="1" si="55"/>
        <v>5.8323364705223091E-2</v>
      </c>
      <c r="P302">
        <f t="shared" si="51"/>
        <v>1.9990690136199779E-2</v>
      </c>
      <c r="Q302">
        <f t="shared" si="52"/>
        <v>1015675.0341211826</v>
      </c>
      <c r="R302">
        <f t="shared" si="53"/>
        <v>1015675.0541118728</v>
      </c>
      <c r="S302" s="2">
        <f t="shared" si="54"/>
        <v>43914.497199999998</v>
      </c>
      <c r="U302">
        <f t="shared" si="56"/>
        <v>0</v>
      </c>
      <c r="W302">
        <v>1</v>
      </c>
    </row>
    <row r="303" spans="1:25" ht="12.95" customHeight="1" x14ac:dyDescent="0.2">
      <c r="A303" s="281" t="s">
        <v>1780</v>
      </c>
      <c r="B303" s="282" t="s">
        <v>30</v>
      </c>
      <c r="C303" s="283">
        <v>58932.997300000003</v>
      </c>
      <c r="D303" s="283" t="s">
        <v>1204</v>
      </c>
      <c r="E303" s="13">
        <f t="shared" si="49"/>
        <v>45070.632753737016</v>
      </c>
      <c r="F303">
        <f t="shared" si="50"/>
        <v>45070.5</v>
      </c>
      <c r="G303">
        <f t="shared" si="57"/>
        <v>5.7131499997922219E-2</v>
      </c>
      <c r="L303">
        <f t="shared" si="58"/>
        <v>5.7131499997922219E-2</v>
      </c>
      <c r="O303">
        <f t="shared" ca="1" si="55"/>
        <v>5.8323364705223091E-2</v>
      </c>
      <c r="P303">
        <f t="shared" si="51"/>
        <v>1.9990690136199779E-2</v>
      </c>
      <c r="Q303">
        <f t="shared" si="52"/>
        <v>1015675.0341211826</v>
      </c>
      <c r="R303">
        <f t="shared" si="53"/>
        <v>1015675.0541118728</v>
      </c>
      <c r="S303" s="2">
        <f t="shared" si="54"/>
        <v>43914.497300000003</v>
      </c>
      <c r="U303">
        <f t="shared" si="56"/>
        <v>0</v>
      </c>
      <c r="W303">
        <v>1</v>
      </c>
    </row>
    <row r="304" spans="1:25" ht="12.95" customHeight="1" x14ac:dyDescent="0.2">
      <c r="A304" s="281" t="s">
        <v>1780</v>
      </c>
      <c r="B304" s="282" t="s">
        <v>30</v>
      </c>
      <c r="C304" s="283">
        <v>58932.998299999999</v>
      </c>
      <c r="D304" s="283" t="s">
        <v>37</v>
      </c>
      <c r="E304" s="13">
        <f t="shared" si="49"/>
        <v>45070.635077389226</v>
      </c>
      <c r="F304">
        <f t="shared" si="50"/>
        <v>45070.5</v>
      </c>
      <c r="G304">
        <f t="shared" si="57"/>
        <v>5.8131499994487967E-2</v>
      </c>
      <c r="L304">
        <f t="shared" si="58"/>
        <v>5.8131499994487967E-2</v>
      </c>
      <c r="O304">
        <f t="shared" ca="1" si="55"/>
        <v>5.8323364705223091E-2</v>
      </c>
      <c r="P304">
        <f t="shared" si="51"/>
        <v>1.9990690136199779E-2</v>
      </c>
      <c r="Q304">
        <f t="shared" si="52"/>
        <v>1015675.0341211826</v>
      </c>
      <c r="R304">
        <f t="shared" si="53"/>
        <v>1015675.0541118728</v>
      </c>
      <c r="S304" s="2">
        <f t="shared" si="54"/>
        <v>43914.498299999999</v>
      </c>
      <c r="U304">
        <f t="shared" si="56"/>
        <v>0</v>
      </c>
      <c r="W304">
        <v>1</v>
      </c>
    </row>
    <row r="305" spans="1:23" ht="12.95" customHeight="1" x14ac:dyDescent="0.2">
      <c r="A305" s="281" t="s">
        <v>1780</v>
      </c>
      <c r="B305" s="282" t="s">
        <v>32</v>
      </c>
      <c r="C305" s="283">
        <v>58934.934000000001</v>
      </c>
      <c r="D305" s="283" t="s">
        <v>48</v>
      </c>
      <c r="E305" s="13">
        <f t="shared" si="49"/>
        <v>45075.132970998493</v>
      </c>
      <c r="F305">
        <f t="shared" si="50"/>
        <v>45075</v>
      </c>
      <c r="G305">
        <f t="shared" si="57"/>
        <v>5.7224999996833503E-2</v>
      </c>
      <c r="L305">
        <f t="shared" si="58"/>
        <v>5.7224999996833503E-2</v>
      </c>
      <c r="O305">
        <f t="shared" ca="1" si="55"/>
        <v>5.8359766617549713E-2</v>
      </c>
      <c r="P305">
        <f t="shared" si="51"/>
        <v>3.9581258751497789E-2</v>
      </c>
      <c r="Q305">
        <f t="shared" si="52"/>
        <v>1015877.8615004545</v>
      </c>
      <c r="R305">
        <f t="shared" si="53"/>
        <v>1015877.9010817133</v>
      </c>
      <c r="S305" s="2">
        <f t="shared" si="54"/>
        <v>43916.434000000001</v>
      </c>
      <c r="U305">
        <f t="shared" si="56"/>
        <v>0</v>
      </c>
      <c r="W305">
        <v>1</v>
      </c>
    </row>
    <row r="306" spans="1:23" ht="12.95" customHeight="1" x14ac:dyDescent="0.2">
      <c r="A306" s="281" t="s">
        <v>1780</v>
      </c>
      <c r="B306" s="282" t="s">
        <v>32</v>
      </c>
      <c r="C306" s="283">
        <v>58934.934000000001</v>
      </c>
      <c r="D306" s="283" t="s">
        <v>1204</v>
      </c>
      <c r="E306" s="13">
        <f t="shared" si="49"/>
        <v>45075.132970998493</v>
      </c>
      <c r="F306">
        <f t="shared" si="50"/>
        <v>45075</v>
      </c>
      <c r="G306">
        <f t="shared" si="57"/>
        <v>5.7224999996833503E-2</v>
      </c>
      <c r="L306">
        <f t="shared" si="58"/>
        <v>5.7224999996833503E-2</v>
      </c>
      <c r="O306">
        <f t="shared" ca="1" si="55"/>
        <v>5.8359766617549713E-2</v>
      </c>
      <c r="P306">
        <f t="shared" si="51"/>
        <v>3.9581258751497789E-2</v>
      </c>
      <c r="Q306">
        <f t="shared" si="52"/>
        <v>1015877.8615004545</v>
      </c>
      <c r="R306">
        <f t="shared" si="53"/>
        <v>1015877.9010817133</v>
      </c>
      <c r="S306" s="2">
        <f t="shared" si="54"/>
        <v>43916.434000000001</v>
      </c>
      <c r="U306">
        <f t="shared" si="56"/>
        <v>0</v>
      </c>
      <c r="W306">
        <v>1</v>
      </c>
    </row>
    <row r="307" spans="1:23" ht="12.95" customHeight="1" x14ac:dyDescent="0.2">
      <c r="A307" s="281" t="s">
        <v>1780</v>
      </c>
      <c r="B307" s="282" t="s">
        <v>30</v>
      </c>
      <c r="C307" s="283">
        <v>58949.349900000001</v>
      </c>
      <c r="D307" s="283" t="s">
        <v>1781</v>
      </c>
      <c r="E307" s="13">
        <f t="shared" si="49"/>
        <v>45108.630509088958</v>
      </c>
      <c r="F307">
        <f t="shared" si="50"/>
        <v>45108.5</v>
      </c>
      <c r="G307">
        <f t="shared" si="57"/>
        <v>5.6165499998314772E-2</v>
      </c>
      <c r="L307">
        <f t="shared" si="58"/>
        <v>5.6165499998314772E-2</v>
      </c>
      <c r="O307">
        <f t="shared" ca="1" si="55"/>
        <v>5.863075863153655E-2</v>
      </c>
      <c r="P307">
        <f t="shared" si="51"/>
        <v>-1.4953823647498679E-2</v>
      </c>
      <c r="Q307">
        <f t="shared" si="52"/>
        <v>1017388.4351572559</v>
      </c>
      <c r="R307">
        <f t="shared" si="53"/>
        <v>1017388.4202034322</v>
      </c>
      <c r="S307" s="2">
        <f t="shared" si="54"/>
        <v>43930.849900000001</v>
      </c>
      <c r="U307">
        <f t="shared" si="56"/>
        <v>0</v>
      </c>
      <c r="W307">
        <v>1</v>
      </c>
    </row>
    <row r="308" spans="1:23" ht="12.95" customHeight="1" x14ac:dyDescent="0.2">
      <c r="A308" s="281" t="s">
        <v>1780</v>
      </c>
      <c r="B308" s="282" t="s">
        <v>32</v>
      </c>
      <c r="C308" s="283">
        <v>58950.4283</v>
      </c>
      <c r="D308" s="283" t="s">
        <v>1781</v>
      </c>
      <c r="E308" s="13">
        <f t="shared" si="49"/>
        <v>45111.136335646908</v>
      </c>
      <c r="F308">
        <f t="shared" si="50"/>
        <v>45111</v>
      </c>
      <c r="G308">
        <f t="shared" si="57"/>
        <v>5.867299999226816E-2</v>
      </c>
      <c r="L308">
        <f t="shared" si="58"/>
        <v>5.867299999226816E-2</v>
      </c>
      <c r="O308">
        <f t="shared" ca="1" si="55"/>
        <v>5.8650981916162415E-2</v>
      </c>
      <c r="P308">
        <f t="shared" si="51"/>
        <v>-4.3487183264572515E-2</v>
      </c>
      <c r="Q308">
        <f t="shared" si="52"/>
        <v>1017501.209534629</v>
      </c>
      <c r="R308">
        <f t="shared" si="53"/>
        <v>1017501.1660474457</v>
      </c>
      <c r="S308" s="2">
        <f t="shared" si="54"/>
        <v>43931.9283</v>
      </c>
      <c r="U308">
        <f t="shared" si="56"/>
        <v>0</v>
      </c>
      <c r="W308">
        <v>1</v>
      </c>
    </row>
    <row r="309" spans="1:23" ht="12.95" customHeight="1" x14ac:dyDescent="0.2">
      <c r="A309" s="281" t="s">
        <v>1780</v>
      </c>
      <c r="B309" s="282" t="s">
        <v>30</v>
      </c>
      <c r="C309" s="283">
        <v>58976.463799999998</v>
      </c>
      <c r="D309" s="283" t="s">
        <v>1781</v>
      </c>
      <c r="E309" s="13">
        <f t="shared" si="49"/>
        <v>45171.633783114936</v>
      </c>
      <c r="F309">
        <f t="shared" si="50"/>
        <v>45171.5</v>
      </c>
      <c r="G309">
        <f t="shared" si="57"/>
        <v>5.7574499995098449E-2</v>
      </c>
      <c r="L309">
        <f t="shared" si="58"/>
        <v>5.7574499995098449E-2</v>
      </c>
      <c r="O309">
        <f t="shared" ca="1" si="55"/>
        <v>5.914038540410882E-2</v>
      </c>
      <c r="P309">
        <f t="shared" si="51"/>
        <v>-5.3010541644416746E-5</v>
      </c>
      <c r="Q309">
        <f t="shared" si="52"/>
        <v>1020232.2552170611</v>
      </c>
      <c r="R309">
        <f t="shared" si="53"/>
        <v>1020232.2551640506</v>
      </c>
      <c r="S309" s="2">
        <f t="shared" si="54"/>
        <v>43957.963799999998</v>
      </c>
      <c r="U309">
        <f t="shared" si="56"/>
        <v>0</v>
      </c>
      <c r="W309">
        <v>1</v>
      </c>
    </row>
    <row r="310" spans="1:23" ht="12.95" customHeight="1" x14ac:dyDescent="0.2">
      <c r="A310" s="281" t="s">
        <v>1780</v>
      </c>
      <c r="B310" s="282" t="s">
        <v>30</v>
      </c>
      <c r="C310" s="283">
        <v>59206.279799999997</v>
      </c>
      <c r="D310" s="283" t="s">
        <v>37</v>
      </c>
      <c r="E310" s="13">
        <f t="shared" si="49"/>
        <v>45705.646242538154</v>
      </c>
      <c r="F310">
        <f t="shared" si="50"/>
        <v>45705.5</v>
      </c>
      <c r="G310">
        <f t="shared" si="57"/>
        <v>6.2936499998613726E-2</v>
      </c>
      <c r="L310">
        <f t="shared" si="58"/>
        <v>6.2936499998613726E-2</v>
      </c>
      <c r="O310">
        <f t="shared" ca="1" si="55"/>
        <v>6.3460079000197678E-2</v>
      </c>
      <c r="P310">
        <f t="shared" si="51"/>
        <v>-6.4029793656972828E-3</v>
      </c>
      <c r="Q310">
        <f t="shared" si="52"/>
        <v>1044496.4147239832</v>
      </c>
      <c r="R310">
        <f t="shared" si="53"/>
        <v>1044496.4083210038</v>
      </c>
      <c r="S310" s="2">
        <f t="shared" si="54"/>
        <v>44187.779799999997</v>
      </c>
      <c r="U310">
        <f t="shared" si="56"/>
        <v>0</v>
      </c>
      <c r="W310">
        <v>1</v>
      </c>
    </row>
    <row r="311" spans="1:23" ht="12.95" customHeight="1" x14ac:dyDescent="0.2">
      <c r="A311" s="281" t="s">
        <v>1780</v>
      </c>
      <c r="B311" s="282" t="s">
        <v>30</v>
      </c>
      <c r="C311" s="283">
        <v>59206.28</v>
      </c>
      <c r="D311" s="283" t="s">
        <v>48</v>
      </c>
      <c r="E311" s="13">
        <f t="shared" si="49"/>
        <v>45705.646707268606</v>
      </c>
      <c r="F311">
        <f t="shared" si="50"/>
        <v>45705.5</v>
      </c>
      <c r="G311">
        <f t="shared" si="57"/>
        <v>6.3136500000837259E-2</v>
      </c>
      <c r="L311">
        <f t="shared" si="58"/>
        <v>6.3136500000837259E-2</v>
      </c>
      <c r="O311">
        <f t="shared" ca="1" si="55"/>
        <v>6.3460079000197678E-2</v>
      </c>
      <c r="P311">
        <f t="shared" si="51"/>
        <v>-6.4029793656972828E-3</v>
      </c>
      <c r="Q311">
        <f t="shared" si="52"/>
        <v>1044496.4147239832</v>
      </c>
      <c r="R311">
        <f t="shared" si="53"/>
        <v>1044496.4083210038</v>
      </c>
      <c r="S311" s="2">
        <f t="shared" si="54"/>
        <v>44187.78</v>
      </c>
      <c r="U311">
        <f t="shared" si="56"/>
        <v>0</v>
      </c>
      <c r="W311">
        <v>1</v>
      </c>
    </row>
    <row r="312" spans="1:23" ht="12.95" customHeight="1" x14ac:dyDescent="0.2">
      <c r="A312" s="281" t="s">
        <v>1780</v>
      </c>
      <c r="B312" s="282" t="s">
        <v>30</v>
      </c>
      <c r="C312" s="283">
        <v>59206.280100000004</v>
      </c>
      <c r="D312" s="283" t="s">
        <v>1204</v>
      </c>
      <c r="E312" s="13">
        <f t="shared" si="49"/>
        <v>45705.646939633843</v>
      </c>
      <c r="F312">
        <f t="shared" si="50"/>
        <v>45705.5</v>
      </c>
      <c r="G312">
        <f t="shared" si="57"/>
        <v>6.3236500005587004E-2</v>
      </c>
      <c r="L312">
        <f t="shared" si="58"/>
        <v>6.3236500005587004E-2</v>
      </c>
      <c r="O312">
        <f t="shared" ca="1" si="55"/>
        <v>6.3460079000197678E-2</v>
      </c>
      <c r="P312">
        <f t="shared" si="51"/>
        <v>-6.4029793656972828E-3</v>
      </c>
      <c r="Q312">
        <f t="shared" si="52"/>
        <v>1044496.4147239832</v>
      </c>
      <c r="R312">
        <f t="shared" si="53"/>
        <v>1044496.4083210038</v>
      </c>
      <c r="S312" s="2">
        <f t="shared" si="54"/>
        <v>44187.780100000004</v>
      </c>
      <c r="U312">
        <f t="shared" si="56"/>
        <v>0</v>
      </c>
      <c r="W312">
        <v>1</v>
      </c>
    </row>
    <row r="313" spans="1:23" ht="12.95" customHeight="1" x14ac:dyDescent="0.2">
      <c r="A313" s="284" t="s">
        <v>1783</v>
      </c>
      <c r="B313" s="285" t="s">
        <v>32</v>
      </c>
      <c r="C313" s="290">
        <v>59217.254900000058</v>
      </c>
      <c r="D313" s="289" t="s">
        <v>37</v>
      </c>
      <c r="E313" s="13">
        <f t="shared" si="49"/>
        <v>45731.148558057743</v>
      </c>
      <c r="F313">
        <f t="shared" si="50"/>
        <v>45731</v>
      </c>
      <c r="G313">
        <f t="shared" si="57"/>
        <v>6.3933000055840239E-2</v>
      </c>
      <c r="L313">
        <f t="shared" si="58"/>
        <v>6.3933000055840239E-2</v>
      </c>
      <c r="O313">
        <f t="shared" ca="1" si="55"/>
        <v>6.3666356503381705E-2</v>
      </c>
      <c r="P313">
        <f t="shared" si="51"/>
        <v>4.8811246419562915E-2</v>
      </c>
      <c r="Q313">
        <f t="shared" si="52"/>
        <v>1045662.2301231901</v>
      </c>
      <c r="R313">
        <f t="shared" si="53"/>
        <v>1045662.2789344365</v>
      </c>
      <c r="S313" s="2">
        <f t="shared" si="54"/>
        <v>44198.754900000058</v>
      </c>
      <c r="U313">
        <f t="shared" si="56"/>
        <v>0</v>
      </c>
      <c r="W313">
        <v>1</v>
      </c>
    </row>
    <row r="314" spans="1:23" ht="12.95" customHeight="1" x14ac:dyDescent="0.2">
      <c r="A314" s="284" t="s">
        <v>1783</v>
      </c>
      <c r="B314" s="285" t="s">
        <v>32</v>
      </c>
      <c r="C314" s="290">
        <v>59217.256099999882</v>
      </c>
      <c r="D314" s="289" t="s">
        <v>1204</v>
      </c>
      <c r="E314" s="13">
        <f t="shared" si="49"/>
        <v>45731.151346439998</v>
      </c>
      <c r="F314">
        <f t="shared" si="50"/>
        <v>45731</v>
      </c>
      <c r="G314">
        <f t="shared" si="57"/>
        <v>6.5132999880006537E-2</v>
      </c>
      <c r="L314">
        <f t="shared" si="58"/>
        <v>6.5132999880006537E-2</v>
      </c>
      <c r="O314">
        <f t="shared" ca="1" si="55"/>
        <v>6.3666356503381705E-2</v>
      </c>
      <c r="P314">
        <f t="shared" si="51"/>
        <v>4.8811246419562915E-2</v>
      </c>
      <c r="Q314">
        <f t="shared" si="52"/>
        <v>1045662.2301231901</v>
      </c>
      <c r="R314">
        <f t="shared" si="53"/>
        <v>1045662.2789344365</v>
      </c>
      <c r="S314" s="2">
        <f t="shared" si="54"/>
        <v>44198.756099999882</v>
      </c>
      <c r="U314">
        <f t="shared" si="56"/>
        <v>0</v>
      </c>
      <c r="W314">
        <v>1</v>
      </c>
    </row>
    <row r="315" spans="1:23" ht="12.95" customHeight="1" x14ac:dyDescent="0.2">
      <c r="A315" s="284" t="s">
        <v>1783</v>
      </c>
      <c r="B315" s="285" t="s">
        <v>32</v>
      </c>
      <c r="C315" s="290">
        <v>59217.256599999964</v>
      </c>
      <c r="D315" s="289" t="s">
        <v>48</v>
      </c>
      <c r="E315" s="13">
        <f t="shared" si="49"/>
        <v>45731.152508266299</v>
      </c>
      <c r="F315">
        <f t="shared" si="50"/>
        <v>45731</v>
      </c>
      <c r="G315">
        <f t="shared" si="57"/>
        <v>6.5632999961962923E-2</v>
      </c>
      <c r="L315">
        <f t="shared" si="58"/>
        <v>6.5632999961962923E-2</v>
      </c>
      <c r="O315">
        <f t="shared" ca="1" si="55"/>
        <v>6.3666356503381705E-2</v>
      </c>
      <c r="P315">
        <f t="shared" si="51"/>
        <v>4.8811246419562915E-2</v>
      </c>
      <c r="Q315">
        <f t="shared" si="52"/>
        <v>1045662.2301231901</v>
      </c>
      <c r="R315">
        <f t="shared" si="53"/>
        <v>1045662.2789344365</v>
      </c>
      <c r="S315" s="2">
        <f t="shared" si="54"/>
        <v>44198.756599999964</v>
      </c>
      <c r="U315">
        <f t="shared" si="56"/>
        <v>0</v>
      </c>
      <c r="W315">
        <v>1</v>
      </c>
    </row>
    <row r="316" spans="1:23" ht="12.95" customHeight="1" x14ac:dyDescent="0.2">
      <c r="A316" s="284" t="s">
        <v>1783</v>
      </c>
      <c r="B316" s="285" t="s">
        <v>32</v>
      </c>
      <c r="C316" s="290">
        <v>59234.251999999862</v>
      </c>
      <c r="D316" s="289" t="s">
        <v>48</v>
      </c>
      <c r="E316" s="13">
        <f t="shared" si="49"/>
        <v>45770.64390726736</v>
      </c>
      <c r="F316">
        <f t="shared" si="50"/>
        <v>45770.5</v>
      </c>
      <c r="G316">
        <f t="shared" si="57"/>
        <v>6.1931499862112105E-2</v>
      </c>
      <c r="L316">
        <f t="shared" si="58"/>
        <v>6.1931499862112105E-2</v>
      </c>
      <c r="O316">
        <f t="shared" ca="1" si="55"/>
        <v>6.3985884400470705E-2</v>
      </c>
      <c r="P316">
        <f t="shared" si="51"/>
        <v>-2.9564585395800497E-2</v>
      </c>
      <c r="Q316">
        <f t="shared" si="52"/>
        <v>1047469.3847856871</v>
      </c>
      <c r="R316">
        <f t="shared" si="53"/>
        <v>1047469.3552211017</v>
      </c>
      <c r="S316" s="2">
        <f t="shared" si="54"/>
        <v>44215.751999999862</v>
      </c>
      <c r="U316">
        <f t="shared" si="56"/>
        <v>0</v>
      </c>
      <c r="W316">
        <v>1</v>
      </c>
    </row>
    <row r="317" spans="1:23" ht="12.95" customHeight="1" x14ac:dyDescent="0.2">
      <c r="A317" s="284" t="s">
        <v>1784</v>
      </c>
      <c r="B317" s="285" t="s">
        <v>32</v>
      </c>
      <c r="C317" s="290">
        <v>59259.424999999814</v>
      </c>
      <c r="D317" s="289">
        <v>1E-3</v>
      </c>
      <c r="E317" s="13">
        <f t="shared" si="49"/>
        <v>45829.137204692408</v>
      </c>
      <c r="F317">
        <f t="shared" si="50"/>
        <v>45829</v>
      </c>
      <c r="G317">
        <f t="shared" si="57"/>
        <v>5.9046999813290313E-2</v>
      </c>
      <c r="L317">
        <f t="shared" si="58"/>
        <v>5.9046999813290313E-2</v>
      </c>
      <c r="O317">
        <f t="shared" ca="1" si="55"/>
        <v>6.4459109260716352E-2</v>
      </c>
      <c r="P317">
        <f t="shared" si="51"/>
        <v>3.8584388447153187E-2</v>
      </c>
      <c r="Q317">
        <f t="shared" si="52"/>
        <v>1050148.6702162207</v>
      </c>
      <c r="R317">
        <f t="shared" si="53"/>
        <v>1050148.7088006092</v>
      </c>
      <c r="S317" s="2">
        <f t="shared" si="54"/>
        <v>44240.924999999814</v>
      </c>
      <c r="U317">
        <f t="shared" si="56"/>
        <v>0</v>
      </c>
      <c r="W317">
        <v>1</v>
      </c>
    </row>
    <row r="318" spans="1:23" ht="12.95" customHeight="1" x14ac:dyDescent="0.2">
      <c r="A318" s="284" t="s">
        <v>1784</v>
      </c>
      <c r="B318" s="285" t="s">
        <v>30</v>
      </c>
      <c r="C318" s="290">
        <v>59291.493999999948</v>
      </c>
      <c r="D318" s="289">
        <v>4.0000000000000001E-3</v>
      </c>
      <c r="E318" s="13">
        <f t="shared" si="49"/>
        <v>45903.654407851958</v>
      </c>
      <c r="F318">
        <f t="shared" si="50"/>
        <v>45903.5</v>
      </c>
      <c r="G318">
        <f t="shared" si="57"/>
        <v>6.645049994403962E-2</v>
      </c>
      <c r="L318">
        <f t="shared" si="58"/>
        <v>6.645049994403962E-2</v>
      </c>
      <c r="O318">
        <f t="shared" ca="1" si="55"/>
        <v>6.506176314256773E-2</v>
      </c>
      <c r="P318">
        <f t="shared" si="51"/>
        <v>-4.7778948421787502E-2</v>
      </c>
      <c r="Q318">
        <f t="shared" si="52"/>
        <v>1053565.705911943</v>
      </c>
      <c r="R318">
        <f t="shared" si="53"/>
        <v>1053565.6581329945</v>
      </c>
      <c r="S318" s="2">
        <f t="shared" si="54"/>
        <v>44272.993999999948</v>
      </c>
      <c r="U318">
        <f t="shared" si="56"/>
        <v>0</v>
      </c>
      <c r="W318">
        <v>1</v>
      </c>
    </row>
    <row r="319" spans="1:23" ht="12.95" customHeight="1" x14ac:dyDescent="0.2">
      <c r="A319" s="284" t="s">
        <v>1785</v>
      </c>
      <c r="B319" s="285" t="s">
        <v>32</v>
      </c>
      <c r="C319" s="290">
        <v>59298.378700000001</v>
      </c>
      <c r="D319" s="289">
        <v>8.0000000000000004E-4</v>
      </c>
      <c r="E319" s="13">
        <f t="shared" si="49"/>
        <v>45919.65205631603</v>
      </c>
      <c r="F319">
        <f t="shared" si="50"/>
        <v>45919.5</v>
      </c>
      <c r="G319">
        <f t="shared" si="57"/>
        <v>6.5438499994343147E-2</v>
      </c>
      <c r="L319">
        <f t="shared" si="58"/>
        <v>6.5438499994343147E-2</v>
      </c>
      <c r="O319">
        <f t="shared" ref="O319:O333" ca="1" si="59">+C$11+C$12*F319</f>
        <v>6.519119216417335E-2</v>
      </c>
      <c r="P319">
        <f t="shared" si="51"/>
        <v>4.8723055367098367E-2</v>
      </c>
      <c r="Q319">
        <f t="shared" si="52"/>
        <v>1054300.2899271317</v>
      </c>
      <c r="R319">
        <f t="shared" si="53"/>
        <v>1054300.338650187</v>
      </c>
      <c r="S319" s="2">
        <f t="shared" si="54"/>
        <v>44279.878700000001</v>
      </c>
      <c r="U319">
        <f t="shared" si="56"/>
        <v>0</v>
      </c>
      <c r="W319">
        <v>1</v>
      </c>
    </row>
    <row r="320" spans="1:23" ht="12.95" customHeight="1" x14ac:dyDescent="0.2">
      <c r="A320" s="284" t="s">
        <v>1785</v>
      </c>
      <c r="B320" s="285" t="s">
        <v>32</v>
      </c>
      <c r="C320" s="290">
        <v>59298.595500000003</v>
      </c>
      <c r="D320" s="289">
        <v>1.1000000000000001E-3</v>
      </c>
      <c r="E320" s="13">
        <f t="shared" si="49"/>
        <v>45920.155824118119</v>
      </c>
      <c r="F320">
        <f t="shared" si="50"/>
        <v>45920</v>
      </c>
      <c r="G320">
        <f t="shared" si="57"/>
        <v>6.7060000001220033E-2</v>
      </c>
      <c r="L320">
        <f t="shared" si="58"/>
        <v>6.7060000001220033E-2</v>
      </c>
      <c r="O320">
        <f t="shared" ca="1" si="59"/>
        <v>6.5195236821098568E-2</v>
      </c>
      <c r="P320">
        <f t="shared" si="51"/>
        <v>2.1491685669889904E-2</v>
      </c>
      <c r="Q320">
        <f t="shared" si="52"/>
        <v>1054323.2498026062</v>
      </c>
      <c r="R320">
        <f t="shared" si="53"/>
        <v>1054323.2712942918</v>
      </c>
      <c r="S320" s="2">
        <f t="shared" si="54"/>
        <v>44280.095500000003</v>
      </c>
      <c r="U320">
        <f t="shared" si="56"/>
        <v>0</v>
      </c>
      <c r="W320">
        <v>1</v>
      </c>
    </row>
    <row r="321" spans="1:23" ht="12.95" customHeight="1" x14ac:dyDescent="0.2">
      <c r="A321" s="284" t="s">
        <v>1783</v>
      </c>
      <c r="B321" s="285" t="s">
        <v>32</v>
      </c>
      <c r="C321" s="290">
        <v>59313.010100000072</v>
      </c>
      <c r="D321" s="289" t="s">
        <v>37</v>
      </c>
      <c r="E321" s="13">
        <f t="shared" si="49"/>
        <v>45953.650341460852</v>
      </c>
      <c r="F321">
        <f t="shared" si="50"/>
        <v>45953.5</v>
      </c>
      <c r="G321">
        <f t="shared" si="57"/>
        <v>6.4700500064645894E-2</v>
      </c>
      <c r="L321">
        <f t="shared" si="58"/>
        <v>6.4700500064645894E-2</v>
      </c>
      <c r="O321">
        <f t="shared" ca="1" si="59"/>
        <v>6.5466228835085405E-2</v>
      </c>
      <c r="P321">
        <f t="shared" si="51"/>
        <v>8.233872152121376E-3</v>
      </c>
      <c r="Q321">
        <f t="shared" si="52"/>
        <v>1055862.1309594077</v>
      </c>
      <c r="R321">
        <f t="shared" si="53"/>
        <v>1055862.1391932799</v>
      </c>
      <c r="S321" s="2">
        <f t="shared" si="54"/>
        <v>44294.510100000072</v>
      </c>
      <c r="U321">
        <f t="shared" si="56"/>
        <v>0</v>
      </c>
      <c r="W321">
        <v>1</v>
      </c>
    </row>
    <row r="322" spans="1:23" ht="12.95" customHeight="1" x14ac:dyDescent="0.2">
      <c r="A322" s="284" t="s">
        <v>1783</v>
      </c>
      <c r="B322" s="285" t="s">
        <v>32</v>
      </c>
      <c r="C322" s="290">
        <v>59313.010300000198</v>
      </c>
      <c r="D322" s="289" t="s">
        <v>48</v>
      </c>
      <c r="E322" s="13">
        <f t="shared" si="49"/>
        <v>45953.650806191596</v>
      </c>
      <c r="F322">
        <f t="shared" si="50"/>
        <v>45953.5</v>
      </c>
      <c r="G322">
        <f t="shared" si="57"/>
        <v>6.4900500190560706E-2</v>
      </c>
      <c r="L322">
        <f t="shared" si="58"/>
        <v>6.4900500190560706E-2</v>
      </c>
      <c r="O322">
        <f t="shared" ca="1" si="59"/>
        <v>6.5466228835085405E-2</v>
      </c>
      <c r="P322">
        <f t="shared" si="51"/>
        <v>8.233872152121376E-3</v>
      </c>
      <c r="Q322">
        <f t="shared" si="52"/>
        <v>1055862.1309594077</v>
      </c>
      <c r="R322">
        <f t="shared" si="53"/>
        <v>1055862.1391932799</v>
      </c>
      <c r="S322" s="2">
        <f t="shared" si="54"/>
        <v>44294.510300000198</v>
      </c>
      <c r="U322">
        <f t="shared" si="56"/>
        <v>0</v>
      </c>
      <c r="W322">
        <v>1</v>
      </c>
    </row>
    <row r="323" spans="1:23" ht="12.95" customHeight="1" x14ac:dyDescent="0.2">
      <c r="A323" s="284" t="s">
        <v>1783</v>
      </c>
      <c r="B323" s="285" t="s">
        <v>32</v>
      </c>
      <c r="C323" s="290">
        <v>59313.012699999847</v>
      </c>
      <c r="D323" s="289" t="s">
        <v>1204</v>
      </c>
      <c r="E323" s="13">
        <f t="shared" si="49"/>
        <v>45953.656382956113</v>
      </c>
      <c r="F323">
        <f t="shared" si="50"/>
        <v>45953.5</v>
      </c>
      <c r="G323">
        <f t="shared" si="57"/>
        <v>6.7300499838893302E-2</v>
      </c>
      <c r="L323">
        <f t="shared" si="58"/>
        <v>6.7300499838893302E-2</v>
      </c>
      <c r="O323">
        <f t="shared" ca="1" si="59"/>
        <v>6.5466228835085405E-2</v>
      </c>
      <c r="P323">
        <f t="shared" si="51"/>
        <v>8.233872152121376E-3</v>
      </c>
      <c r="Q323">
        <f t="shared" si="52"/>
        <v>1055862.1309594077</v>
      </c>
      <c r="R323">
        <f t="shared" si="53"/>
        <v>1055862.1391932799</v>
      </c>
      <c r="S323" s="2">
        <f t="shared" si="54"/>
        <v>44294.512699999847</v>
      </c>
      <c r="U323">
        <f t="shared" si="56"/>
        <v>0</v>
      </c>
      <c r="W323">
        <v>1</v>
      </c>
    </row>
    <row r="324" spans="1:23" ht="12.95" customHeight="1" x14ac:dyDescent="0.2">
      <c r="A324" s="284" t="s">
        <v>1783</v>
      </c>
      <c r="B324" s="285" t="s">
        <v>32</v>
      </c>
      <c r="C324" s="290">
        <v>59326.353800000157</v>
      </c>
      <c r="D324" s="289" t="s">
        <v>1781</v>
      </c>
      <c r="E324" s="13">
        <f t="shared" si="49"/>
        <v>45984.656459637357</v>
      </c>
      <c r="F324">
        <f t="shared" si="50"/>
        <v>45984.5</v>
      </c>
      <c r="G324">
        <f t="shared" si="57"/>
        <v>6.7333500155655202E-2</v>
      </c>
      <c r="L324">
        <f t="shared" si="58"/>
        <v>6.7333500155655202E-2</v>
      </c>
      <c r="O324">
        <f t="shared" ca="1" si="59"/>
        <v>6.5716997564446378E-2</v>
      </c>
      <c r="P324">
        <f t="shared" si="51"/>
        <v>-2.753642550583147E-2</v>
      </c>
      <c r="Q324">
        <f t="shared" si="52"/>
        <v>1057287.1699888357</v>
      </c>
      <c r="R324">
        <f t="shared" si="53"/>
        <v>1057287.1424524102</v>
      </c>
      <c r="S324" s="2">
        <f t="shared" si="54"/>
        <v>44307.853800000157</v>
      </c>
      <c r="U324">
        <f t="shared" si="56"/>
        <v>0</v>
      </c>
      <c r="W324">
        <v>1</v>
      </c>
    </row>
    <row r="325" spans="1:23" ht="12.95" customHeight="1" x14ac:dyDescent="0.2">
      <c r="A325" s="284" t="s">
        <v>1783</v>
      </c>
      <c r="B325" s="285" t="s">
        <v>32</v>
      </c>
      <c r="C325" s="290">
        <v>59329.365699999966</v>
      </c>
      <c r="D325" s="289" t="s">
        <v>1781</v>
      </c>
      <c r="E325" s="13">
        <f t="shared" si="49"/>
        <v>45991.655067769228</v>
      </c>
      <c r="F325">
        <f t="shared" si="50"/>
        <v>45991.5</v>
      </c>
      <c r="G325">
        <f t="shared" si="57"/>
        <v>6.6734499967424199E-2</v>
      </c>
      <c r="L325">
        <f t="shared" ref="L325:L333" si="60">G325</f>
        <v>6.6734499967424199E-2</v>
      </c>
      <c r="O325">
        <f t="shared" ca="1" si="59"/>
        <v>6.5773622761398864E-2</v>
      </c>
      <c r="P325">
        <f t="shared" si="51"/>
        <v>-2.6117624301206212E-2</v>
      </c>
      <c r="Q325">
        <f t="shared" si="52"/>
        <v>1057609.0859954809</v>
      </c>
      <c r="R325">
        <f t="shared" si="53"/>
        <v>1057609.0598778566</v>
      </c>
      <c r="S325" s="2">
        <f t="shared" si="54"/>
        <v>44310.865699999966</v>
      </c>
      <c r="U325">
        <f t="shared" si="56"/>
        <v>0</v>
      </c>
      <c r="W325">
        <v>1</v>
      </c>
    </row>
    <row r="326" spans="1:23" ht="12.95" customHeight="1" x14ac:dyDescent="0.2">
      <c r="A326" s="284" t="s">
        <v>1783</v>
      </c>
      <c r="B326" s="285" t="s">
        <v>32</v>
      </c>
      <c r="C326" s="290">
        <v>59343.351400000043</v>
      </c>
      <c r="D326" s="289" t="s">
        <v>1781</v>
      </c>
      <c r="E326" s="13">
        <f t="shared" si="49"/>
        <v>46024.152970673276</v>
      </c>
      <c r="F326">
        <f t="shared" si="50"/>
        <v>46024</v>
      </c>
      <c r="G326">
        <f t="shared" si="57"/>
        <v>6.5832000036607496E-2</v>
      </c>
      <c r="L326">
        <f t="shared" si="60"/>
        <v>6.5832000036607496E-2</v>
      </c>
      <c r="O326">
        <f t="shared" ca="1" si="59"/>
        <v>6.6036525461535323E-2</v>
      </c>
      <c r="P326">
        <f t="shared" si="51"/>
        <v>4.9287071479904986E-2</v>
      </c>
      <c r="Q326">
        <f t="shared" si="52"/>
        <v>1059104.3379013326</v>
      </c>
      <c r="R326">
        <f t="shared" si="53"/>
        <v>1059104.3871884041</v>
      </c>
      <c r="S326" s="2">
        <f t="shared" si="54"/>
        <v>44324.851400000043</v>
      </c>
      <c r="U326">
        <f t="shared" si="56"/>
        <v>0</v>
      </c>
      <c r="W326">
        <v>1</v>
      </c>
    </row>
    <row r="327" spans="1:23" ht="12.95" customHeight="1" x14ac:dyDescent="0.2">
      <c r="A327" s="286" t="s">
        <v>1787</v>
      </c>
      <c r="B327" s="287" t="s">
        <v>30</v>
      </c>
      <c r="C327" s="291">
        <v>59606.092399999965</v>
      </c>
      <c r="D327" s="19"/>
      <c r="E327" s="13">
        <f t="shared" si="49"/>
        <v>46634.671679558975</v>
      </c>
      <c r="F327">
        <f t="shared" si="50"/>
        <v>46634.5</v>
      </c>
      <c r="G327">
        <f t="shared" si="57"/>
        <v>7.3883499964722432E-2</v>
      </c>
      <c r="L327">
        <f t="shared" si="60"/>
        <v>7.3883499964722432E-2</v>
      </c>
      <c r="O327">
        <f t="shared" ca="1" si="59"/>
        <v>7.0975051567176262E-2</v>
      </c>
      <c r="P327">
        <f t="shared" si="51"/>
        <v>3.3872709999543692E-2</v>
      </c>
      <c r="Q327">
        <f t="shared" si="52"/>
        <v>1087388.3456058754</v>
      </c>
      <c r="R327">
        <f t="shared" si="53"/>
        <v>1087388.3794785854</v>
      </c>
      <c r="S327" s="2">
        <f t="shared" si="54"/>
        <v>44587.592399999965</v>
      </c>
      <c r="U327">
        <f t="shared" si="56"/>
        <v>0</v>
      </c>
      <c r="W327">
        <v>1</v>
      </c>
    </row>
    <row r="328" spans="1:23" ht="12.95" customHeight="1" x14ac:dyDescent="0.2">
      <c r="A328" s="286" t="s">
        <v>1787</v>
      </c>
      <c r="B328" s="287" t="s">
        <v>32</v>
      </c>
      <c r="C328" s="291">
        <v>59616.206999999937</v>
      </c>
      <c r="D328" s="19"/>
      <c r="E328" s="13">
        <f t="shared" si="49"/>
        <v>46658.174492339924</v>
      </c>
      <c r="F328">
        <f t="shared" si="50"/>
        <v>46658</v>
      </c>
      <c r="G328">
        <f t="shared" si="57"/>
        <v>7.5093999934324529E-2</v>
      </c>
      <c r="L328">
        <f t="shared" si="60"/>
        <v>7.5093999934324529E-2</v>
      </c>
      <c r="O328">
        <f t="shared" ca="1" si="59"/>
        <v>7.1165150442659586E-2</v>
      </c>
      <c r="P328">
        <f t="shared" si="51"/>
        <v>-4.0318877127186487E-2</v>
      </c>
      <c r="Q328">
        <f t="shared" si="52"/>
        <v>1088484.5325031839</v>
      </c>
      <c r="R328">
        <f t="shared" si="53"/>
        <v>1088484.4921843067</v>
      </c>
      <c r="S328" s="2">
        <f t="shared" si="54"/>
        <v>44597.706999999937</v>
      </c>
      <c r="U328">
        <f t="shared" si="56"/>
        <v>0</v>
      </c>
      <c r="W328">
        <v>1</v>
      </c>
    </row>
    <row r="329" spans="1:23" ht="12.95" customHeight="1" x14ac:dyDescent="0.2">
      <c r="A329" s="286" t="s">
        <v>1787</v>
      </c>
      <c r="B329" s="287" t="s">
        <v>30</v>
      </c>
      <c r="C329" s="291">
        <v>59617.280999999959</v>
      </c>
      <c r="D329" s="19"/>
      <c r="E329" s="13">
        <f t="shared" si="49"/>
        <v>46660.670094828143</v>
      </c>
      <c r="F329">
        <f t="shared" si="50"/>
        <v>46660.5</v>
      </c>
      <c r="G329">
        <f t="shared" si="57"/>
        <v>7.3201499952119775E-2</v>
      </c>
      <c r="L329">
        <f t="shared" si="60"/>
        <v>7.3201499952119775E-2</v>
      </c>
      <c r="O329">
        <f t="shared" ca="1" si="59"/>
        <v>7.118537372728545E-2</v>
      </c>
      <c r="P329">
        <f t="shared" si="51"/>
        <v>-2.0406569316423859E-2</v>
      </c>
      <c r="Q329">
        <f t="shared" si="52"/>
        <v>1088601.180630557</v>
      </c>
      <c r="R329">
        <f t="shared" si="53"/>
        <v>1088601.1602239877</v>
      </c>
      <c r="S329" s="2">
        <f t="shared" si="54"/>
        <v>44598.780999999959</v>
      </c>
      <c r="U329">
        <f t="shared" si="56"/>
        <v>0</v>
      </c>
      <c r="W329">
        <v>1</v>
      </c>
    </row>
    <row r="330" spans="1:23" ht="12.95" customHeight="1" x14ac:dyDescent="0.2">
      <c r="A330" s="286" t="s">
        <v>1787</v>
      </c>
      <c r="B330" s="287" t="s">
        <v>30</v>
      </c>
      <c r="C330" s="291">
        <v>59628.042299999855</v>
      </c>
      <c r="D330" s="19"/>
      <c r="E330" s="13">
        <f t="shared" si="49"/>
        <v>46685.675613501939</v>
      </c>
      <c r="F330">
        <f t="shared" si="50"/>
        <v>46685.5</v>
      </c>
      <c r="G330">
        <f t="shared" si="57"/>
        <v>7.5576499853923451E-2</v>
      </c>
      <c r="L330">
        <f t="shared" si="60"/>
        <v>7.5576499853923451E-2</v>
      </c>
      <c r="O330">
        <f t="shared" ca="1" si="59"/>
        <v>7.1387606573544315E-2</v>
      </c>
      <c r="P330">
        <f t="shared" si="51"/>
        <v>-4.9560498059514596E-2</v>
      </c>
      <c r="Q330">
        <f t="shared" si="52"/>
        <v>1089768.0056542896</v>
      </c>
      <c r="R330">
        <f t="shared" si="53"/>
        <v>1089767.9560937916</v>
      </c>
      <c r="S330" s="2">
        <f t="shared" si="54"/>
        <v>44609.542299999855</v>
      </c>
      <c r="U330">
        <f t="shared" si="56"/>
        <v>0</v>
      </c>
      <c r="W330">
        <v>1</v>
      </c>
    </row>
    <row r="331" spans="1:23" ht="12.95" customHeight="1" x14ac:dyDescent="0.2">
      <c r="A331" s="284" t="s">
        <v>1786</v>
      </c>
      <c r="B331" s="285" t="s">
        <v>32</v>
      </c>
      <c r="C331" s="290">
        <v>59637.509299999998</v>
      </c>
      <c r="D331" s="289">
        <v>5.0000000000000001E-4</v>
      </c>
      <c r="E331" s="13">
        <f t="shared" si="49"/>
        <v>46707.673629103265</v>
      </c>
      <c r="F331">
        <f t="shared" si="50"/>
        <v>46707.5</v>
      </c>
      <c r="G331">
        <f t="shared" si="57"/>
        <v>7.4722499994095415E-2</v>
      </c>
      <c r="L331">
        <f t="shared" si="60"/>
        <v>7.4722499994095415E-2</v>
      </c>
      <c r="O331">
        <f t="shared" ca="1" si="59"/>
        <v>7.1565571478252099E-2</v>
      </c>
      <c r="P331">
        <f t="shared" si="51"/>
        <v>9.8062514549153174E-3</v>
      </c>
      <c r="Q331">
        <f t="shared" si="52"/>
        <v>1090795.3286751737</v>
      </c>
      <c r="R331">
        <f t="shared" si="53"/>
        <v>1090795.3384814251</v>
      </c>
      <c r="S331" s="2">
        <f t="shared" si="54"/>
        <v>44619.009299999998</v>
      </c>
      <c r="U331">
        <f t="shared" si="56"/>
        <v>0</v>
      </c>
      <c r="W331">
        <v>1</v>
      </c>
    </row>
    <row r="332" spans="1:23" ht="12.95" customHeight="1" x14ac:dyDescent="0.2">
      <c r="A332" s="284" t="s">
        <v>1786</v>
      </c>
      <c r="B332" s="285" t="s">
        <v>32</v>
      </c>
      <c r="C332" s="290">
        <v>59707.443899999998</v>
      </c>
      <c r="D332" s="289">
        <v>1E-4</v>
      </c>
      <c r="E332" s="13">
        <f t="shared" si="49"/>
        <v>46870.177317901173</v>
      </c>
      <c r="F332">
        <f t="shared" si="50"/>
        <v>46870</v>
      </c>
      <c r="G332">
        <f t="shared" si="57"/>
        <v>7.6309999996738043E-2</v>
      </c>
      <c r="L332">
        <f t="shared" si="60"/>
        <v>7.6309999996738043E-2</v>
      </c>
      <c r="O332">
        <f t="shared" ca="1" si="59"/>
        <v>7.2880084978934556E-2</v>
      </c>
      <c r="P332">
        <f t="shared" si="51"/>
        <v>-2.5245938082242726E-2</v>
      </c>
      <c r="Q332">
        <f t="shared" si="52"/>
        <v>1098398.5007044338</v>
      </c>
      <c r="R332">
        <f t="shared" si="53"/>
        <v>1098398.4754584958</v>
      </c>
      <c r="S332" s="2">
        <f t="shared" si="54"/>
        <v>44688.943899999998</v>
      </c>
      <c r="U332">
        <f t="shared" si="56"/>
        <v>0</v>
      </c>
      <c r="W332">
        <v>1</v>
      </c>
    </row>
    <row r="333" spans="1:23" ht="12.95" customHeight="1" x14ac:dyDescent="0.2">
      <c r="A333" s="286" t="s">
        <v>1787</v>
      </c>
      <c r="B333" s="287" t="s">
        <v>32</v>
      </c>
      <c r="C333" s="291">
        <v>59937.260499999858</v>
      </c>
      <c r="D333" s="19"/>
      <c r="E333" s="13">
        <f t="shared" si="49"/>
        <v>47404.191171515406</v>
      </c>
      <c r="F333">
        <f t="shared" si="50"/>
        <v>47404</v>
      </c>
      <c r="G333">
        <f t="shared" si="57"/>
        <v>8.2271999854128808E-2</v>
      </c>
      <c r="L333">
        <f t="shared" si="60"/>
        <v>8.2271999854128808E-2</v>
      </c>
      <c r="O333">
        <f t="shared" ca="1" si="59"/>
        <v>7.7199778575023414E-2</v>
      </c>
      <c r="P333">
        <f t="shared" si="51"/>
        <v>-1.9560032262862723E-2</v>
      </c>
      <c r="Q333">
        <f t="shared" si="52"/>
        <v>1123569.6592113557</v>
      </c>
      <c r="R333">
        <f t="shared" si="53"/>
        <v>1123569.6396513234</v>
      </c>
      <c r="S333" s="2">
        <f t="shared" si="54"/>
        <v>44918.760499999858</v>
      </c>
      <c r="U333">
        <f t="shared" si="56"/>
        <v>0</v>
      </c>
      <c r="W333">
        <v>1</v>
      </c>
    </row>
    <row r="334" spans="1:23" ht="12.95" customHeight="1" x14ac:dyDescent="0.2">
      <c r="A334" s="288" t="s">
        <v>1788</v>
      </c>
      <c r="B334" s="287" t="s">
        <v>30</v>
      </c>
      <c r="C334" s="289">
        <v>60061.421600000001</v>
      </c>
      <c r="D334" s="289">
        <v>2.0000000000000001E-4</v>
      </c>
      <c r="E334" s="13">
        <f t="shared" ref="E334" si="61">+(C334-C$7)/C$8</f>
        <v>47692.698387617718</v>
      </c>
      <c r="F334">
        <f t="shared" ref="F334" si="62">ROUND(2*E334,0)/2</f>
        <v>47692.5</v>
      </c>
      <c r="G334">
        <f t="shared" ref="G334" si="63">+C334-(C$7+F334*C$8)</f>
        <v>8.5377499999594875E-2</v>
      </c>
      <c r="L334">
        <f t="shared" ref="L334" si="64">G334</f>
        <v>8.5377499999594875E-2</v>
      </c>
      <c r="O334">
        <f t="shared" ref="O334" ca="1" si="65">+C$11+C$12*F334</f>
        <v>7.9533545620850465E-2</v>
      </c>
      <c r="P334">
        <f t="shared" ref="P334" si="66">H$5*SIN(H$6*F334+H$7)</f>
        <v>4.8664464610878949E-2</v>
      </c>
      <c r="Q334">
        <f t="shared" ref="Q334" si="67">+H$2+H$3*$F334+H$4*$F334^2</f>
        <v>1137287.3296102264</v>
      </c>
      <c r="R334">
        <f t="shared" ref="R334" si="68">P334+Q334</f>
        <v>1137287.3782746911</v>
      </c>
      <c r="S334" s="2">
        <f t="shared" ref="S334" si="69">+C334-15018.5</f>
        <v>45042.921600000001</v>
      </c>
      <c r="U334">
        <f t="shared" ref="U334" si="70">+(R334-G334)^2*V334</f>
        <v>0</v>
      </c>
      <c r="W334">
        <v>1</v>
      </c>
    </row>
    <row r="335" spans="1:23" ht="12.95" customHeight="1" x14ac:dyDescent="0.2">
      <c r="A335" s="89"/>
      <c r="C335" s="19"/>
      <c r="D335" s="19"/>
    </row>
    <row r="336" spans="1:23" ht="12.95" customHeight="1" x14ac:dyDescent="0.2">
      <c r="A336" s="89"/>
      <c r="C336" s="19"/>
      <c r="D336" s="19"/>
    </row>
    <row r="337" spans="1:4" ht="12.95" customHeight="1" x14ac:dyDescent="0.2">
      <c r="A337" s="89"/>
      <c r="C337" s="19"/>
      <c r="D337" s="19"/>
    </row>
    <row r="338" spans="1:4" ht="12.95" customHeight="1" x14ac:dyDescent="0.2">
      <c r="A338" s="89"/>
      <c r="C338" s="19"/>
      <c r="D338" s="19"/>
    </row>
    <row r="339" spans="1:4" ht="12.95" customHeight="1" x14ac:dyDescent="0.2">
      <c r="A339" s="89"/>
      <c r="C339" s="19"/>
      <c r="D339" s="19"/>
    </row>
    <row r="340" spans="1:4" ht="12.95" customHeight="1" x14ac:dyDescent="0.2">
      <c r="A340" s="89"/>
      <c r="C340" s="19"/>
      <c r="D340" s="19"/>
    </row>
    <row r="341" spans="1:4" ht="12.95" customHeight="1" x14ac:dyDescent="0.2">
      <c r="A341" s="89"/>
      <c r="C341" s="19"/>
      <c r="D341" s="19"/>
    </row>
    <row r="342" spans="1:4" ht="12.95" customHeight="1" x14ac:dyDescent="0.2">
      <c r="A342" s="89"/>
      <c r="C342" s="19"/>
      <c r="D342" s="19"/>
    </row>
    <row r="343" spans="1:4" ht="12.95" customHeight="1" x14ac:dyDescent="0.2">
      <c r="A343" s="89"/>
      <c r="C343" s="19"/>
      <c r="D343" s="19"/>
    </row>
    <row r="344" spans="1:4" ht="12.95" customHeight="1" x14ac:dyDescent="0.2">
      <c r="A344" s="89"/>
      <c r="C344" s="19"/>
      <c r="D344" s="19"/>
    </row>
    <row r="345" spans="1:4" ht="12.95" customHeight="1" x14ac:dyDescent="0.2">
      <c r="A345" s="89"/>
      <c r="C345" s="19"/>
      <c r="D345" s="19"/>
    </row>
    <row r="346" spans="1:4" ht="12.95" customHeight="1" x14ac:dyDescent="0.2">
      <c r="A346" s="89"/>
      <c r="C346" s="19"/>
      <c r="D346" s="19"/>
    </row>
    <row r="347" spans="1:4" ht="12.95" customHeight="1" x14ac:dyDescent="0.2">
      <c r="A347" s="89"/>
      <c r="C347" s="19"/>
      <c r="D347" s="19"/>
    </row>
    <row r="348" spans="1:4" ht="12.95" customHeight="1" x14ac:dyDescent="0.2">
      <c r="A348" s="89"/>
      <c r="C348" s="19"/>
      <c r="D348" s="19"/>
    </row>
    <row r="349" spans="1:4" ht="12.95" customHeight="1" x14ac:dyDescent="0.2">
      <c r="A349" s="89"/>
      <c r="C349" s="19"/>
      <c r="D349" s="19"/>
    </row>
    <row r="350" spans="1:4" ht="12.95" customHeight="1" x14ac:dyDescent="0.2">
      <c r="A350" s="89"/>
      <c r="C350" s="19"/>
      <c r="D350" s="19"/>
    </row>
    <row r="351" spans="1:4" ht="12.95" customHeight="1" x14ac:dyDescent="0.2">
      <c r="A351" s="89"/>
      <c r="C351" s="19"/>
      <c r="D351" s="19"/>
    </row>
    <row r="352" spans="1:4" ht="12.95" customHeight="1" x14ac:dyDescent="0.2">
      <c r="A352" s="89"/>
      <c r="C352" s="19"/>
      <c r="D352" s="19"/>
    </row>
    <row r="353" spans="1:4" ht="12.95" customHeight="1" x14ac:dyDescent="0.2">
      <c r="A353" s="89"/>
      <c r="C353" s="19"/>
      <c r="D353" s="19"/>
    </row>
    <row r="354" spans="1:4" ht="12.95" customHeight="1" x14ac:dyDescent="0.2">
      <c r="A354" s="89"/>
      <c r="C354" s="19"/>
      <c r="D354" s="19"/>
    </row>
    <row r="355" spans="1:4" ht="12.95" customHeight="1" x14ac:dyDescent="0.2">
      <c r="A355" s="89"/>
      <c r="C355" s="19"/>
      <c r="D355" s="19"/>
    </row>
    <row r="356" spans="1:4" ht="12.95" customHeight="1" x14ac:dyDescent="0.2">
      <c r="A356" s="89"/>
      <c r="C356" s="19"/>
      <c r="D356" s="19"/>
    </row>
    <row r="357" spans="1:4" ht="12.95" customHeight="1" x14ac:dyDescent="0.2">
      <c r="A357" s="89"/>
      <c r="C357" s="19"/>
      <c r="D357" s="19"/>
    </row>
    <row r="358" spans="1:4" ht="12.95" customHeight="1" x14ac:dyDescent="0.2">
      <c r="A358" s="89"/>
      <c r="C358" s="19"/>
      <c r="D358" s="19"/>
    </row>
    <row r="359" spans="1:4" ht="12.95" customHeight="1" x14ac:dyDescent="0.2">
      <c r="A359" s="89"/>
      <c r="C359" s="19"/>
      <c r="D359" s="19"/>
    </row>
    <row r="360" spans="1:4" ht="12.95" customHeight="1" x14ac:dyDescent="0.2">
      <c r="A360" s="89"/>
      <c r="C360" s="19"/>
      <c r="D360" s="19"/>
    </row>
    <row r="361" spans="1:4" ht="12.95" customHeight="1" x14ac:dyDescent="0.2">
      <c r="A361" s="89"/>
      <c r="C361" s="19"/>
      <c r="D361" s="19"/>
    </row>
    <row r="362" spans="1:4" ht="12.95" customHeight="1" x14ac:dyDescent="0.2">
      <c r="A362" s="89"/>
      <c r="C362" s="19"/>
      <c r="D362" s="19"/>
    </row>
    <row r="363" spans="1:4" ht="12.95" customHeight="1" x14ac:dyDescent="0.2">
      <c r="A363" s="89"/>
      <c r="C363" s="19"/>
      <c r="D363" s="19"/>
    </row>
    <row r="364" spans="1:4" ht="12.95" customHeight="1" x14ac:dyDescent="0.2">
      <c r="A364" s="89"/>
      <c r="C364" s="19"/>
      <c r="D364" s="19"/>
    </row>
    <row r="365" spans="1:4" ht="12.95" customHeight="1" x14ac:dyDescent="0.2">
      <c r="A365" s="89"/>
      <c r="C365" s="19"/>
      <c r="D365" s="19"/>
    </row>
    <row r="366" spans="1:4" ht="12.95" customHeight="1" x14ac:dyDescent="0.2">
      <c r="A366" s="89"/>
      <c r="C366" s="19"/>
      <c r="D366" s="19"/>
    </row>
    <row r="367" spans="1:4" ht="12.95" customHeight="1" x14ac:dyDescent="0.2">
      <c r="A367" s="89"/>
      <c r="C367" s="19"/>
      <c r="D367" s="19"/>
    </row>
    <row r="368" spans="1:4" ht="12.95" customHeight="1" x14ac:dyDescent="0.2">
      <c r="A368" s="89"/>
      <c r="C368" s="19"/>
      <c r="D368" s="19"/>
    </row>
    <row r="369" spans="1:4" ht="12.95" customHeight="1" x14ac:dyDescent="0.2">
      <c r="A369" s="89"/>
      <c r="C369" s="19"/>
      <c r="D369" s="19"/>
    </row>
    <row r="370" spans="1:4" ht="12.95" customHeight="1" x14ac:dyDescent="0.2">
      <c r="A370" s="89"/>
      <c r="C370" s="19"/>
      <c r="D370" s="19"/>
    </row>
    <row r="371" spans="1:4" ht="12.95" customHeight="1" x14ac:dyDescent="0.2">
      <c r="A371" s="89"/>
      <c r="C371" s="19"/>
      <c r="D371" s="19"/>
    </row>
    <row r="372" spans="1:4" ht="12.95" customHeight="1" x14ac:dyDescent="0.2">
      <c r="A372" s="89"/>
      <c r="C372" s="19"/>
      <c r="D372" s="19"/>
    </row>
    <row r="373" spans="1:4" ht="12.95" customHeight="1" x14ac:dyDescent="0.2">
      <c r="A373" s="89"/>
      <c r="C373" s="19"/>
      <c r="D373" s="19"/>
    </row>
    <row r="374" spans="1:4" ht="12.95" customHeight="1" x14ac:dyDescent="0.2">
      <c r="A374" s="89"/>
      <c r="C374" s="19"/>
      <c r="D374" s="19"/>
    </row>
    <row r="375" spans="1:4" ht="12.95" customHeight="1" x14ac:dyDescent="0.2">
      <c r="A375" s="89"/>
      <c r="C375" s="19"/>
      <c r="D375" s="19"/>
    </row>
    <row r="376" spans="1:4" ht="12.95" customHeight="1" x14ac:dyDescent="0.2">
      <c r="A376" s="89"/>
      <c r="C376" s="19"/>
      <c r="D376" s="19"/>
    </row>
    <row r="377" spans="1:4" ht="12.95" customHeight="1" x14ac:dyDescent="0.2">
      <c r="A377" s="89"/>
      <c r="C377" s="19"/>
      <c r="D377" s="19"/>
    </row>
    <row r="378" spans="1:4" ht="12.95" customHeight="1" x14ac:dyDescent="0.2">
      <c r="A378" s="89"/>
      <c r="C378" s="19"/>
      <c r="D378" s="19"/>
    </row>
    <row r="379" spans="1:4" ht="12.95" customHeight="1" x14ac:dyDescent="0.2">
      <c r="A379" s="89"/>
      <c r="C379" s="19"/>
      <c r="D379" s="19"/>
    </row>
    <row r="380" spans="1:4" ht="12.95" customHeight="1" x14ac:dyDescent="0.2">
      <c r="A380" s="89"/>
      <c r="C380" s="19"/>
      <c r="D380" s="19"/>
    </row>
    <row r="381" spans="1:4" ht="12.95" customHeight="1" x14ac:dyDescent="0.2">
      <c r="A381" s="89"/>
      <c r="C381" s="19"/>
      <c r="D381" s="19"/>
    </row>
    <row r="382" spans="1:4" ht="12.95" customHeight="1" x14ac:dyDescent="0.2">
      <c r="A382" s="89"/>
      <c r="C382" s="19"/>
      <c r="D382" s="19"/>
    </row>
    <row r="383" spans="1:4" ht="12.95" customHeight="1" x14ac:dyDescent="0.2">
      <c r="A383" s="89"/>
      <c r="C383" s="19"/>
      <c r="D383" s="19"/>
    </row>
    <row r="384" spans="1:4" ht="12.95" customHeight="1" x14ac:dyDescent="0.2">
      <c r="A384" s="89"/>
      <c r="C384" s="19"/>
      <c r="D384" s="19"/>
    </row>
    <row r="385" spans="1:4" ht="12.95" customHeight="1" x14ac:dyDescent="0.2">
      <c r="A385" s="89"/>
      <c r="C385" s="19"/>
      <c r="D385" s="19"/>
    </row>
    <row r="386" spans="1:4" ht="12.95" customHeight="1" x14ac:dyDescent="0.2">
      <c r="A386" s="89"/>
      <c r="C386" s="19"/>
      <c r="D386" s="19"/>
    </row>
    <row r="387" spans="1:4" ht="12.95" customHeight="1" x14ac:dyDescent="0.2">
      <c r="A387" s="89"/>
      <c r="C387" s="19"/>
      <c r="D387" s="19"/>
    </row>
    <row r="388" spans="1:4" ht="12.95" customHeight="1" x14ac:dyDescent="0.2">
      <c r="A388" s="89"/>
      <c r="C388" s="19"/>
      <c r="D388" s="19"/>
    </row>
    <row r="389" spans="1:4" ht="12.95" customHeight="1" x14ac:dyDescent="0.2">
      <c r="A389" s="89"/>
      <c r="C389" s="19"/>
      <c r="D389" s="19"/>
    </row>
    <row r="390" spans="1:4" ht="12.95" customHeight="1" x14ac:dyDescent="0.2">
      <c r="A390" s="89"/>
      <c r="C390" s="19"/>
      <c r="D390" s="19"/>
    </row>
    <row r="391" spans="1:4" ht="12.95" customHeight="1" x14ac:dyDescent="0.2">
      <c r="A391" s="89"/>
      <c r="C391" s="19"/>
      <c r="D391" s="19"/>
    </row>
    <row r="392" spans="1:4" ht="12.95" customHeight="1" x14ac:dyDescent="0.2">
      <c r="A392" s="89"/>
      <c r="C392" s="19"/>
      <c r="D392" s="19"/>
    </row>
    <row r="393" spans="1:4" ht="12.95" customHeight="1" x14ac:dyDescent="0.2">
      <c r="A393" s="89"/>
      <c r="C393" s="19"/>
      <c r="D393" s="19"/>
    </row>
    <row r="394" spans="1:4" ht="12.95" customHeight="1" x14ac:dyDescent="0.2">
      <c r="A394" s="89"/>
      <c r="C394" s="19"/>
      <c r="D394" s="19"/>
    </row>
    <row r="395" spans="1:4" ht="12.95" customHeight="1" x14ac:dyDescent="0.2">
      <c r="A395" s="89"/>
      <c r="C395" s="19"/>
      <c r="D395" s="19"/>
    </row>
    <row r="396" spans="1:4" ht="12.95" customHeight="1" x14ac:dyDescent="0.2">
      <c r="A396" s="89"/>
      <c r="C396" s="19"/>
      <c r="D396" s="19"/>
    </row>
    <row r="397" spans="1:4" ht="12.95" customHeight="1" x14ac:dyDescent="0.2">
      <c r="A397" s="89"/>
      <c r="C397" s="19"/>
      <c r="D397" s="19"/>
    </row>
    <row r="398" spans="1:4" ht="12.95" customHeight="1" x14ac:dyDescent="0.2">
      <c r="A398" s="89"/>
      <c r="C398" s="19"/>
      <c r="D398" s="19"/>
    </row>
    <row r="399" spans="1:4" ht="12.95" customHeight="1" x14ac:dyDescent="0.2">
      <c r="A399" s="89"/>
      <c r="C399" s="19"/>
      <c r="D399" s="19"/>
    </row>
    <row r="400" spans="1:4" ht="12.95" customHeight="1" x14ac:dyDescent="0.2">
      <c r="A400" s="89"/>
      <c r="C400" s="19"/>
      <c r="D400" s="19"/>
    </row>
    <row r="401" spans="1:4" ht="12.95" customHeight="1" x14ac:dyDescent="0.2">
      <c r="A401" s="89"/>
      <c r="C401" s="19"/>
      <c r="D401" s="19"/>
    </row>
    <row r="402" spans="1:4" ht="12.95" customHeight="1" x14ac:dyDescent="0.2">
      <c r="A402" s="89"/>
      <c r="C402" s="19"/>
      <c r="D402" s="19"/>
    </row>
    <row r="403" spans="1:4" ht="12.95" customHeight="1" x14ac:dyDescent="0.2">
      <c r="A403" s="89"/>
      <c r="C403" s="19"/>
      <c r="D403" s="19"/>
    </row>
    <row r="404" spans="1:4" ht="12.95" customHeight="1" x14ac:dyDescent="0.2">
      <c r="A404" s="89"/>
      <c r="C404" s="19"/>
      <c r="D404" s="19"/>
    </row>
    <row r="405" spans="1:4" ht="12.95" customHeight="1" x14ac:dyDescent="0.2">
      <c r="A405" s="89"/>
      <c r="C405" s="19"/>
      <c r="D405" s="19"/>
    </row>
    <row r="406" spans="1:4" ht="12.95" customHeight="1" x14ac:dyDescent="0.2">
      <c r="C406" s="19"/>
      <c r="D406" s="19"/>
    </row>
    <row r="407" spans="1:4" ht="12.95" customHeight="1" x14ac:dyDescent="0.2">
      <c r="C407" s="19"/>
      <c r="D407" s="19"/>
    </row>
    <row r="408" spans="1:4" ht="12.95" customHeight="1" x14ac:dyDescent="0.2">
      <c r="C408" s="19"/>
      <c r="D408" s="19"/>
    </row>
    <row r="409" spans="1:4" ht="12.95" customHeight="1" x14ac:dyDescent="0.2">
      <c r="C409" s="19"/>
      <c r="D409" s="19"/>
    </row>
    <row r="410" spans="1:4" ht="12.95" customHeight="1" x14ac:dyDescent="0.2">
      <c r="C410" s="19"/>
      <c r="D410" s="19"/>
    </row>
    <row r="411" spans="1:4" x14ac:dyDescent="0.2">
      <c r="C411" s="19"/>
      <c r="D411" s="19"/>
    </row>
    <row r="412" spans="1:4" x14ac:dyDescent="0.2">
      <c r="C412" s="19"/>
      <c r="D412" s="19"/>
    </row>
    <row r="413" spans="1:4" x14ac:dyDescent="0.2">
      <c r="C413" s="19"/>
      <c r="D413" s="19"/>
    </row>
    <row r="414" spans="1:4" x14ac:dyDescent="0.2">
      <c r="C414" s="19"/>
      <c r="D414" s="19"/>
    </row>
    <row r="415" spans="1:4" x14ac:dyDescent="0.2">
      <c r="C415" s="19"/>
      <c r="D415" s="19"/>
    </row>
    <row r="416" spans="1:4" x14ac:dyDescent="0.2">
      <c r="C416" s="19"/>
      <c r="D416" s="19"/>
    </row>
    <row r="417" spans="3:4" x14ac:dyDescent="0.2">
      <c r="C417" s="19"/>
      <c r="D417" s="19"/>
    </row>
    <row r="418" spans="3:4" x14ac:dyDescent="0.2">
      <c r="C418" s="19"/>
      <c r="D418" s="19"/>
    </row>
    <row r="419" spans="3:4" x14ac:dyDescent="0.2">
      <c r="C419" s="19"/>
      <c r="D419" s="19"/>
    </row>
    <row r="420" spans="3:4" x14ac:dyDescent="0.2">
      <c r="C420" s="19"/>
      <c r="D420" s="19"/>
    </row>
    <row r="421" spans="3:4" x14ac:dyDescent="0.2">
      <c r="C421" s="19"/>
      <c r="D421" s="19"/>
    </row>
    <row r="422" spans="3:4" x14ac:dyDescent="0.2">
      <c r="C422" s="19"/>
      <c r="D422" s="19"/>
    </row>
    <row r="423" spans="3:4" x14ac:dyDescent="0.2">
      <c r="C423" s="19"/>
      <c r="D423" s="19"/>
    </row>
    <row r="424" spans="3:4" x14ac:dyDescent="0.2">
      <c r="C424" s="19"/>
      <c r="D424" s="19"/>
    </row>
    <row r="425" spans="3:4" x14ac:dyDescent="0.2">
      <c r="C425" s="19"/>
      <c r="D425" s="19"/>
    </row>
    <row r="426" spans="3:4" x14ac:dyDescent="0.2">
      <c r="C426" s="19"/>
      <c r="D426" s="19"/>
    </row>
    <row r="427" spans="3:4" x14ac:dyDescent="0.2">
      <c r="C427" s="19"/>
      <c r="D427" s="19"/>
    </row>
    <row r="428" spans="3:4" x14ac:dyDescent="0.2">
      <c r="C428" s="19"/>
      <c r="D428" s="19"/>
    </row>
    <row r="429" spans="3:4" x14ac:dyDescent="0.2">
      <c r="C429" s="19"/>
      <c r="D429" s="19"/>
    </row>
    <row r="430" spans="3:4" x14ac:dyDescent="0.2">
      <c r="C430" s="19"/>
      <c r="D430" s="19"/>
    </row>
    <row r="431" spans="3:4" x14ac:dyDescent="0.2">
      <c r="C431" s="19"/>
      <c r="D431" s="19"/>
    </row>
    <row r="432" spans="3:4" x14ac:dyDescent="0.2">
      <c r="C432" s="19"/>
      <c r="D432" s="19"/>
    </row>
    <row r="433" spans="3:4" x14ac:dyDescent="0.2">
      <c r="C433" s="19"/>
      <c r="D433" s="19"/>
    </row>
    <row r="434" spans="3:4" x14ac:dyDescent="0.2">
      <c r="C434" s="19"/>
      <c r="D434" s="19"/>
    </row>
    <row r="435" spans="3:4" x14ac:dyDescent="0.2">
      <c r="C435" s="19"/>
      <c r="D435" s="19"/>
    </row>
    <row r="436" spans="3:4" x14ac:dyDescent="0.2">
      <c r="C436" s="19"/>
      <c r="D436" s="19"/>
    </row>
    <row r="437" spans="3:4" x14ac:dyDescent="0.2">
      <c r="C437" s="19"/>
      <c r="D437" s="19"/>
    </row>
    <row r="438" spans="3:4" x14ac:dyDescent="0.2">
      <c r="C438" s="19"/>
      <c r="D438" s="19"/>
    </row>
    <row r="439" spans="3:4" x14ac:dyDescent="0.2">
      <c r="C439" s="19"/>
      <c r="D439" s="19"/>
    </row>
    <row r="440" spans="3:4" x14ac:dyDescent="0.2">
      <c r="C440" s="19"/>
      <c r="D440" s="19"/>
    </row>
    <row r="441" spans="3:4" x14ac:dyDescent="0.2">
      <c r="C441" s="19"/>
      <c r="D441" s="19"/>
    </row>
    <row r="442" spans="3:4" x14ac:dyDescent="0.2">
      <c r="C442" s="19"/>
      <c r="D442" s="19"/>
    </row>
    <row r="443" spans="3:4" x14ac:dyDescent="0.2">
      <c r="C443" s="19"/>
      <c r="D443" s="19"/>
    </row>
    <row r="444" spans="3:4" x14ac:dyDescent="0.2">
      <c r="C444" s="19"/>
      <c r="D444" s="19"/>
    </row>
    <row r="445" spans="3:4" x14ac:dyDescent="0.2">
      <c r="C445" s="19"/>
      <c r="D445" s="19"/>
    </row>
    <row r="446" spans="3:4" x14ac:dyDescent="0.2">
      <c r="C446" s="19"/>
      <c r="D446" s="19"/>
    </row>
    <row r="447" spans="3:4" x14ac:dyDescent="0.2">
      <c r="C447" s="19"/>
      <c r="D447" s="19"/>
    </row>
    <row r="448" spans="3:4" x14ac:dyDescent="0.2">
      <c r="C448" s="19"/>
      <c r="D448" s="19"/>
    </row>
    <row r="449" spans="3:4" x14ac:dyDescent="0.2">
      <c r="C449" s="19"/>
      <c r="D449" s="19"/>
    </row>
    <row r="450" spans="3:4" x14ac:dyDescent="0.2">
      <c r="C450" s="19"/>
      <c r="D450" s="19"/>
    </row>
    <row r="451" spans="3:4" x14ac:dyDescent="0.2">
      <c r="C451" s="19"/>
      <c r="D451" s="19"/>
    </row>
    <row r="452" spans="3:4" x14ac:dyDescent="0.2">
      <c r="C452" s="19"/>
      <c r="D452" s="19"/>
    </row>
    <row r="453" spans="3:4" x14ac:dyDescent="0.2">
      <c r="C453" s="19"/>
      <c r="D453" s="19"/>
    </row>
    <row r="454" spans="3:4" x14ac:dyDescent="0.2">
      <c r="C454" s="19"/>
      <c r="D454" s="19"/>
    </row>
    <row r="455" spans="3:4" x14ac:dyDescent="0.2">
      <c r="C455" s="19"/>
      <c r="D455" s="19"/>
    </row>
    <row r="456" spans="3:4" x14ac:dyDescent="0.2">
      <c r="C456" s="19"/>
      <c r="D456" s="19"/>
    </row>
    <row r="457" spans="3:4" x14ac:dyDescent="0.2">
      <c r="C457" s="19"/>
      <c r="D457" s="19"/>
    </row>
    <row r="458" spans="3:4" x14ac:dyDescent="0.2">
      <c r="C458" s="19"/>
      <c r="D458" s="19"/>
    </row>
    <row r="459" spans="3:4" x14ac:dyDescent="0.2">
      <c r="C459" s="19"/>
      <c r="D459" s="19"/>
    </row>
    <row r="460" spans="3:4" x14ac:dyDescent="0.2">
      <c r="C460" s="19"/>
      <c r="D460" s="19"/>
    </row>
    <row r="461" spans="3:4" x14ac:dyDescent="0.2">
      <c r="C461" s="19"/>
      <c r="D461" s="19"/>
    </row>
    <row r="462" spans="3:4" x14ac:dyDescent="0.2">
      <c r="C462" s="19"/>
      <c r="D462" s="19"/>
    </row>
    <row r="463" spans="3:4" x14ac:dyDescent="0.2">
      <c r="C463" s="19"/>
      <c r="D463" s="19"/>
    </row>
    <row r="464" spans="3:4" x14ac:dyDescent="0.2">
      <c r="C464" s="19"/>
      <c r="D464" s="19"/>
    </row>
    <row r="465" spans="3:4" x14ac:dyDescent="0.2">
      <c r="C465" s="19"/>
      <c r="D465" s="19"/>
    </row>
    <row r="466" spans="3:4" x14ac:dyDescent="0.2">
      <c r="C466" s="19"/>
      <c r="D466" s="19"/>
    </row>
    <row r="467" spans="3:4" x14ac:dyDescent="0.2">
      <c r="C467" s="19"/>
      <c r="D467" s="19"/>
    </row>
    <row r="468" spans="3:4" x14ac:dyDescent="0.2">
      <c r="C468" s="19"/>
      <c r="D468" s="19"/>
    </row>
    <row r="469" spans="3:4" x14ac:dyDescent="0.2">
      <c r="C469" s="19"/>
      <c r="D469" s="19"/>
    </row>
    <row r="470" spans="3:4" x14ac:dyDescent="0.2">
      <c r="C470" s="19"/>
      <c r="D470" s="19"/>
    </row>
    <row r="471" spans="3:4" x14ac:dyDescent="0.2">
      <c r="C471" s="19"/>
      <c r="D471" s="19"/>
    </row>
    <row r="472" spans="3:4" x14ac:dyDescent="0.2">
      <c r="C472" s="19"/>
      <c r="D472" s="19"/>
    </row>
    <row r="473" spans="3:4" x14ac:dyDescent="0.2">
      <c r="C473" s="19"/>
      <c r="D473" s="19"/>
    </row>
    <row r="474" spans="3:4" x14ac:dyDescent="0.2">
      <c r="C474" s="19"/>
      <c r="D474" s="19"/>
    </row>
    <row r="475" spans="3:4" x14ac:dyDescent="0.2">
      <c r="C475" s="19"/>
      <c r="D475" s="19"/>
    </row>
    <row r="476" spans="3:4" x14ac:dyDescent="0.2">
      <c r="C476" s="19"/>
      <c r="D476" s="19"/>
    </row>
    <row r="477" spans="3:4" x14ac:dyDescent="0.2">
      <c r="C477" s="19"/>
      <c r="D477" s="19"/>
    </row>
    <row r="478" spans="3:4" x14ac:dyDescent="0.2">
      <c r="C478" s="19"/>
      <c r="D478" s="19"/>
    </row>
    <row r="479" spans="3:4" x14ac:dyDescent="0.2">
      <c r="C479" s="19"/>
      <c r="D479" s="19"/>
    </row>
    <row r="480" spans="3:4" x14ac:dyDescent="0.2">
      <c r="C480" s="19"/>
      <c r="D480" s="19"/>
    </row>
    <row r="481" spans="3:4" x14ac:dyDescent="0.2">
      <c r="C481" s="19"/>
      <c r="D481" s="19"/>
    </row>
    <row r="482" spans="3:4" x14ac:dyDescent="0.2">
      <c r="C482" s="19"/>
      <c r="D482" s="19"/>
    </row>
    <row r="483" spans="3:4" x14ac:dyDescent="0.2">
      <c r="C483" s="19"/>
      <c r="D483" s="19"/>
    </row>
    <row r="484" spans="3:4" x14ac:dyDescent="0.2">
      <c r="C484" s="19"/>
      <c r="D484" s="19"/>
    </row>
    <row r="485" spans="3:4" x14ac:dyDescent="0.2">
      <c r="C485" s="19"/>
      <c r="D485" s="19"/>
    </row>
    <row r="486" spans="3:4" x14ac:dyDescent="0.2">
      <c r="C486" s="19"/>
      <c r="D486" s="19"/>
    </row>
    <row r="487" spans="3:4" x14ac:dyDescent="0.2">
      <c r="C487" s="19"/>
      <c r="D487" s="19"/>
    </row>
    <row r="488" spans="3:4" x14ac:dyDescent="0.2">
      <c r="C488" s="19"/>
      <c r="D488" s="19"/>
    </row>
    <row r="489" spans="3:4" x14ac:dyDescent="0.2">
      <c r="C489" s="19"/>
      <c r="D489" s="19"/>
    </row>
    <row r="490" spans="3:4" x14ac:dyDescent="0.2">
      <c r="C490" s="19"/>
      <c r="D490" s="19"/>
    </row>
    <row r="491" spans="3:4" x14ac:dyDescent="0.2">
      <c r="C491" s="19"/>
      <c r="D491" s="19"/>
    </row>
    <row r="492" spans="3:4" x14ac:dyDescent="0.2">
      <c r="C492" s="19"/>
      <c r="D492" s="19"/>
    </row>
    <row r="493" spans="3:4" x14ac:dyDescent="0.2">
      <c r="C493" s="19"/>
      <c r="D493" s="19"/>
    </row>
    <row r="494" spans="3:4" x14ac:dyDescent="0.2">
      <c r="C494" s="19"/>
      <c r="D494" s="19"/>
    </row>
    <row r="495" spans="3:4" x14ac:dyDescent="0.2">
      <c r="C495" s="19"/>
      <c r="D495" s="19"/>
    </row>
    <row r="496" spans="3:4" x14ac:dyDescent="0.2">
      <c r="C496" s="19"/>
      <c r="D496" s="19"/>
    </row>
    <row r="497" spans="3:4" x14ac:dyDescent="0.2">
      <c r="C497" s="19"/>
      <c r="D497" s="19"/>
    </row>
    <row r="498" spans="3:4" x14ac:dyDescent="0.2">
      <c r="C498" s="19"/>
      <c r="D498" s="19"/>
    </row>
    <row r="499" spans="3:4" x14ac:dyDescent="0.2">
      <c r="C499" s="19"/>
      <c r="D499" s="19"/>
    </row>
    <row r="500" spans="3:4" x14ac:dyDescent="0.2">
      <c r="C500" s="19"/>
      <c r="D500" s="19"/>
    </row>
    <row r="501" spans="3:4" x14ac:dyDescent="0.2">
      <c r="C501" s="19"/>
      <c r="D501" s="19"/>
    </row>
    <row r="502" spans="3:4" x14ac:dyDescent="0.2">
      <c r="C502" s="19"/>
      <c r="D502" s="19"/>
    </row>
    <row r="503" spans="3:4" x14ac:dyDescent="0.2">
      <c r="C503" s="19"/>
      <c r="D503" s="19"/>
    </row>
    <row r="504" spans="3:4" x14ac:dyDescent="0.2">
      <c r="C504" s="19"/>
      <c r="D504" s="19"/>
    </row>
    <row r="505" spans="3:4" x14ac:dyDescent="0.2">
      <c r="C505" s="19"/>
      <c r="D505" s="19"/>
    </row>
    <row r="506" spans="3:4" x14ac:dyDescent="0.2">
      <c r="C506" s="19"/>
      <c r="D506" s="19"/>
    </row>
    <row r="507" spans="3:4" x14ac:dyDescent="0.2">
      <c r="C507" s="19"/>
      <c r="D507" s="19"/>
    </row>
    <row r="508" spans="3:4" x14ac:dyDescent="0.2">
      <c r="C508" s="19"/>
      <c r="D508" s="19"/>
    </row>
    <row r="509" spans="3:4" x14ac:dyDescent="0.2">
      <c r="C509" s="19"/>
      <c r="D509" s="19"/>
    </row>
    <row r="510" spans="3:4" x14ac:dyDescent="0.2">
      <c r="C510" s="19"/>
      <c r="D510" s="19"/>
    </row>
    <row r="511" spans="3:4" x14ac:dyDescent="0.2">
      <c r="C511" s="19"/>
      <c r="D511" s="19"/>
    </row>
    <row r="512" spans="3:4" x14ac:dyDescent="0.2">
      <c r="C512" s="19"/>
      <c r="D512" s="19"/>
    </row>
    <row r="513" spans="3:4" x14ac:dyDescent="0.2">
      <c r="C513" s="19"/>
      <c r="D513" s="19"/>
    </row>
    <row r="514" spans="3:4" x14ac:dyDescent="0.2">
      <c r="C514" s="19"/>
      <c r="D514" s="19"/>
    </row>
    <row r="515" spans="3:4" x14ac:dyDescent="0.2">
      <c r="C515" s="19"/>
      <c r="D515" s="19"/>
    </row>
    <row r="516" spans="3:4" x14ac:dyDescent="0.2">
      <c r="C516" s="19"/>
      <c r="D516" s="19"/>
    </row>
    <row r="517" spans="3:4" x14ac:dyDescent="0.2">
      <c r="C517" s="19"/>
      <c r="D517" s="19"/>
    </row>
    <row r="518" spans="3:4" x14ac:dyDescent="0.2">
      <c r="C518" s="19"/>
      <c r="D518" s="19"/>
    </row>
    <row r="519" spans="3:4" x14ac:dyDescent="0.2">
      <c r="C519" s="19"/>
      <c r="D519" s="19"/>
    </row>
    <row r="520" spans="3:4" x14ac:dyDescent="0.2">
      <c r="C520" s="19"/>
      <c r="D520" s="19"/>
    </row>
    <row r="521" spans="3:4" x14ac:dyDescent="0.2">
      <c r="C521" s="19"/>
      <c r="D521" s="19"/>
    </row>
    <row r="522" spans="3:4" x14ac:dyDescent="0.2">
      <c r="C522" s="19"/>
      <c r="D522" s="19"/>
    </row>
    <row r="523" spans="3:4" x14ac:dyDescent="0.2">
      <c r="C523" s="19"/>
      <c r="D523" s="19"/>
    </row>
    <row r="524" spans="3:4" x14ac:dyDescent="0.2">
      <c r="C524" s="19"/>
      <c r="D524" s="19"/>
    </row>
    <row r="525" spans="3:4" x14ac:dyDescent="0.2">
      <c r="C525" s="19"/>
      <c r="D525" s="19"/>
    </row>
    <row r="526" spans="3:4" x14ac:dyDescent="0.2">
      <c r="C526" s="19"/>
      <c r="D526" s="19"/>
    </row>
    <row r="527" spans="3:4" x14ac:dyDescent="0.2">
      <c r="C527" s="19"/>
      <c r="D527" s="19"/>
    </row>
    <row r="528" spans="3:4" x14ac:dyDescent="0.2">
      <c r="C528" s="19"/>
      <c r="D528" s="19"/>
    </row>
    <row r="529" spans="3:4" x14ac:dyDescent="0.2">
      <c r="C529" s="19"/>
      <c r="D529" s="19"/>
    </row>
    <row r="530" spans="3:4" x14ac:dyDescent="0.2">
      <c r="C530" s="19"/>
      <c r="D530" s="19"/>
    </row>
    <row r="531" spans="3:4" x14ac:dyDescent="0.2">
      <c r="C531" s="19"/>
      <c r="D531" s="19"/>
    </row>
    <row r="532" spans="3:4" x14ac:dyDescent="0.2">
      <c r="C532" s="19"/>
      <c r="D532" s="19"/>
    </row>
    <row r="533" spans="3:4" x14ac:dyDescent="0.2">
      <c r="C533" s="19"/>
      <c r="D533" s="19"/>
    </row>
    <row r="534" spans="3:4" x14ac:dyDescent="0.2">
      <c r="C534" s="19"/>
      <c r="D534" s="19"/>
    </row>
    <row r="535" spans="3:4" x14ac:dyDescent="0.2">
      <c r="C535" s="19"/>
      <c r="D535" s="19"/>
    </row>
    <row r="536" spans="3:4" x14ac:dyDescent="0.2">
      <c r="C536" s="19"/>
      <c r="D536" s="19"/>
    </row>
    <row r="537" spans="3:4" x14ac:dyDescent="0.2">
      <c r="C537" s="19"/>
      <c r="D537" s="19"/>
    </row>
    <row r="538" spans="3:4" x14ac:dyDescent="0.2">
      <c r="C538" s="19"/>
      <c r="D538" s="19"/>
    </row>
    <row r="539" spans="3:4" x14ac:dyDescent="0.2">
      <c r="C539" s="19"/>
      <c r="D539" s="19"/>
    </row>
    <row r="540" spans="3:4" x14ac:dyDescent="0.2">
      <c r="C540" s="19"/>
      <c r="D540" s="19"/>
    </row>
    <row r="541" spans="3:4" x14ac:dyDescent="0.2">
      <c r="C541" s="19"/>
      <c r="D541" s="19"/>
    </row>
    <row r="542" spans="3:4" x14ac:dyDescent="0.2">
      <c r="C542" s="19"/>
      <c r="D542" s="19"/>
    </row>
    <row r="543" spans="3:4" x14ac:dyDescent="0.2">
      <c r="C543" s="19"/>
      <c r="D543" s="19"/>
    </row>
    <row r="544" spans="3:4" x14ac:dyDescent="0.2">
      <c r="C544" s="19"/>
      <c r="D544" s="19"/>
    </row>
    <row r="545" spans="3:4" x14ac:dyDescent="0.2">
      <c r="C545" s="19"/>
      <c r="D545" s="19"/>
    </row>
    <row r="546" spans="3:4" x14ac:dyDescent="0.2">
      <c r="C546" s="19"/>
      <c r="D546" s="19"/>
    </row>
    <row r="547" spans="3:4" x14ac:dyDescent="0.2">
      <c r="C547" s="19"/>
      <c r="D547" s="19"/>
    </row>
    <row r="548" spans="3:4" x14ac:dyDescent="0.2">
      <c r="C548" s="19"/>
      <c r="D548" s="19"/>
    </row>
    <row r="549" spans="3:4" x14ac:dyDescent="0.2">
      <c r="C549" s="19"/>
      <c r="D549" s="19"/>
    </row>
    <row r="550" spans="3:4" x14ac:dyDescent="0.2">
      <c r="C550" s="19"/>
      <c r="D550" s="19"/>
    </row>
    <row r="551" spans="3:4" x14ac:dyDescent="0.2">
      <c r="C551" s="19"/>
      <c r="D551" s="19"/>
    </row>
    <row r="552" spans="3:4" x14ac:dyDescent="0.2">
      <c r="C552" s="19"/>
      <c r="D552" s="19"/>
    </row>
    <row r="553" spans="3:4" x14ac:dyDescent="0.2">
      <c r="C553" s="19"/>
      <c r="D553" s="19"/>
    </row>
    <row r="554" spans="3:4" x14ac:dyDescent="0.2">
      <c r="C554" s="19"/>
      <c r="D554" s="19"/>
    </row>
    <row r="555" spans="3:4" x14ac:dyDescent="0.2">
      <c r="C555" s="19"/>
      <c r="D555" s="19"/>
    </row>
    <row r="556" spans="3:4" x14ac:dyDescent="0.2">
      <c r="C556" s="19"/>
      <c r="D556" s="19"/>
    </row>
    <row r="557" spans="3:4" x14ac:dyDescent="0.2">
      <c r="C557" s="19"/>
      <c r="D557" s="19"/>
    </row>
    <row r="558" spans="3:4" x14ac:dyDescent="0.2">
      <c r="C558" s="19"/>
      <c r="D558" s="19"/>
    </row>
    <row r="559" spans="3:4" x14ac:dyDescent="0.2">
      <c r="C559" s="19"/>
      <c r="D559" s="19"/>
    </row>
    <row r="560" spans="3:4" x14ac:dyDescent="0.2">
      <c r="C560" s="19"/>
      <c r="D560" s="19"/>
    </row>
    <row r="561" spans="3:4" x14ac:dyDescent="0.2">
      <c r="C561" s="19"/>
      <c r="D561" s="19"/>
    </row>
    <row r="562" spans="3:4" x14ac:dyDescent="0.2">
      <c r="C562" s="19"/>
      <c r="D562" s="19"/>
    </row>
    <row r="563" spans="3:4" x14ac:dyDescent="0.2">
      <c r="C563" s="19"/>
      <c r="D563" s="19"/>
    </row>
    <row r="564" spans="3:4" x14ac:dyDescent="0.2">
      <c r="C564" s="19"/>
      <c r="D564" s="19"/>
    </row>
    <row r="565" spans="3:4" x14ac:dyDescent="0.2">
      <c r="C565" s="19"/>
      <c r="D565" s="19"/>
    </row>
    <row r="566" spans="3:4" x14ac:dyDescent="0.2">
      <c r="C566" s="19"/>
      <c r="D566" s="19"/>
    </row>
    <row r="567" spans="3:4" x14ac:dyDescent="0.2">
      <c r="C567" s="19"/>
      <c r="D567" s="19"/>
    </row>
    <row r="568" spans="3:4" x14ac:dyDescent="0.2">
      <c r="C568" s="19"/>
      <c r="D568" s="19"/>
    </row>
    <row r="569" spans="3:4" x14ac:dyDescent="0.2">
      <c r="C569" s="19"/>
      <c r="D569" s="19"/>
    </row>
    <row r="570" spans="3:4" x14ac:dyDescent="0.2">
      <c r="C570" s="19"/>
      <c r="D570" s="19"/>
    </row>
    <row r="571" spans="3:4" x14ac:dyDescent="0.2">
      <c r="C571" s="19"/>
      <c r="D571" s="19"/>
    </row>
    <row r="572" spans="3:4" x14ac:dyDescent="0.2">
      <c r="C572" s="19"/>
      <c r="D572" s="19"/>
    </row>
    <row r="573" spans="3:4" x14ac:dyDescent="0.2">
      <c r="C573" s="19"/>
      <c r="D573" s="19"/>
    </row>
    <row r="574" spans="3:4" x14ac:dyDescent="0.2">
      <c r="C574" s="19"/>
      <c r="D574" s="19"/>
    </row>
    <row r="575" spans="3:4" x14ac:dyDescent="0.2">
      <c r="C575" s="19"/>
      <c r="D575" s="19"/>
    </row>
    <row r="576" spans="3:4" x14ac:dyDescent="0.2">
      <c r="C576" s="19"/>
      <c r="D576" s="19"/>
    </row>
    <row r="577" spans="3:4" x14ac:dyDescent="0.2">
      <c r="C577" s="19"/>
      <c r="D577" s="19"/>
    </row>
    <row r="578" spans="3:4" x14ac:dyDescent="0.2">
      <c r="C578" s="19"/>
      <c r="D578" s="19"/>
    </row>
    <row r="579" spans="3:4" x14ac:dyDescent="0.2">
      <c r="C579" s="19"/>
      <c r="D579" s="19"/>
    </row>
    <row r="580" spans="3:4" x14ac:dyDescent="0.2">
      <c r="C580" s="19"/>
      <c r="D580" s="19"/>
    </row>
    <row r="581" spans="3:4" x14ac:dyDescent="0.2">
      <c r="C581" s="19"/>
      <c r="D581" s="19"/>
    </row>
    <row r="582" spans="3:4" x14ac:dyDescent="0.2">
      <c r="C582" s="19"/>
      <c r="D582" s="19"/>
    </row>
    <row r="583" spans="3:4" x14ac:dyDescent="0.2">
      <c r="C583" s="19"/>
      <c r="D583" s="19"/>
    </row>
    <row r="584" spans="3:4" x14ac:dyDescent="0.2">
      <c r="C584" s="19"/>
      <c r="D584" s="19"/>
    </row>
    <row r="585" spans="3:4" x14ac:dyDescent="0.2">
      <c r="C585" s="19"/>
      <c r="D585" s="19"/>
    </row>
    <row r="586" spans="3:4" x14ac:dyDescent="0.2">
      <c r="C586" s="19"/>
      <c r="D586" s="19"/>
    </row>
    <row r="587" spans="3:4" x14ac:dyDescent="0.2">
      <c r="C587" s="19"/>
      <c r="D587" s="19"/>
    </row>
    <row r="588" spans="3:4" x14ac:dyDescent="0.2">
      <c r="C588" s="19"/>
      <c r="D588" s="19"/>
    </row>
    <row r="589" spans="3:4" x14ac:dyDescent="0.2">
      <c r="C589" s="19"/>
      <c r="D589" s="19"/>
    </row>
    <row r="590" spans="3:4" x14ac:dyDescent="0.2">
      <c r="C590" s="19"/>
      <c r="D590" s="19"/>
    </row>
    <row r="591" spans="3:4" x14ac:dyDescent="0.2">
      <c r="C591" s="19"/>
      <c r="D591" s="19"/>
    </row>
    <row r="592" spans="3:4" x14ac:dyDescent="0.2">
      <c r="C592" s="19"/>
      <c r="D592" s="19"/>
    </row>
    <row r="593" spans="3:4" x14ac:dyDescent="0.2">
      <c r="C593" s="19"/>
      <c r="D593" s="19"/>
    </row>
    <row r="594" spans="3:4" x14ac:dyDescent="0.2">
      <c r="C594" s="19"/>
      <c r="D594" s="19"/>
    </row>
    <row r="595" spans="3:4" x14ac:dyDescent="0.2">
      <c r="C595" s="19"/>
      <c r="D595" s="19"/>
    </row>
    <row r="596" spans="3:4" x14ac:dyDescent="0.2">
      <c r="C596" s="19"/>
      <c r="D596" s="19"/>
    </row>
    <row r="597" spans="3:4" x14ac:dyDescent="0.2">
      <c r="C597" s="19"/>
      <c r="D597" s="19"/>
    </row>
    <row r="598" spans="3:4" x14ac:dyDescent="0.2">
      <c r="C598" s="19"/>
      <c r="D598" s="19"/>
    </row>
    <row r="599" spans="3:4" x14ac:dyDescent="0.2">
      <c r="C599" s="19"/>
      <c r="D599" s="19"/>
    </row>
    <row r="600" spans="3:4" x14ac:dyDescent="0.2">
      <c r="C600" s="19"/>
      <c r="D600" s="19"/>
    </row>
    <row r="601" spans="3:4" x14ac:dyDescent="0.2">
      <c r="C601" s="19"/>
      <c r="D601" s="19"/>
    </row>
    <row r="602" spans="3:4" x14ac:dyDescent="0.2">
      <c r="C602" s="19"/>
      <c r="D602" s="19"/>
    </row>
    <row r="603" spans="3:4" x14ac:dyDescent="0.2">
      <c r="C603" s="19"/>
      <c r="D603" s="19"/>
    </row>
    <row r="604" spans="3:4" x14ac:dyDescent="0.2">
      <c r="C604" s="19"/>
      <c r="D604" s="19"/>
    </row>
    <row r="605" spans="3:4" x14ac:dyDescent="0.2">
      <c r="C605" s="19"/>
      <c r="D605" s="19"/>
    </row>
    <row r="606" spans="3:4" x14ac:dyDescent="0.2">
      <c r="C606" s="19"/>
      <c r="D606" s="19"/>
    </row>
    <row r="607" spans="3:4" x14ac:dyDescent="0.2">
      <c r="C607" s="19"/>
      <c r="D607" s="19"/>
    </row>
    <row r="608" spans="3:4" x14ac:dyDescent="0.2">
      <c r="C608" s="19"/>
      <c r="D608" s="19"/>
    </row>
    <row r="609" spans="3:4" x14ac:dyDescent="0.2">
      <c r="C609" s="19"/>
      <c r="D609" s="19"/>
    </row>
    <row r="610" spans="3:4" x14ac:dyDescent="0.2">
      <c r="C610" s="19"/>
      <c r="D610" s="19"/>
    </row>
    <row r="611" spans="3:4" x14ac:dyDescent="0.2">
      <c r="C611" s="19"/>
      <c r="D611" s="19"/>
    </row>
    <row r="612" spans="3:4" x14ac:dyDescent="0.2">
      <c r="C612" s="19"/>
      <c r="D612" s="19"/>
    </row>
    <row r="613" spans="3:4" x14ac:dyDescent="0.2">
      <c r="C613" s="19"/>
      <c r="D613" s="19"/>
    </row>
    <row r="614" spans="3:4" x14ac:dyDescent="0.2">
      <c r="C614" s="19"/>
      <c r="D614" s="19"/>
    </row>
    <row r="615" spans="3:4" x14ac:dyDescent="0.2">
      <c r="C615" s="19"/>
      <c r="D615" s="19"/>
    </row>
    <row r="616" spans="3:4" x14ac:dyDescent="0.2">
      <c r="C616" s="19"/>
      <c r="D616" s="19"/>
    </row>
    <row r="617" spans="3:4" x14ac:dyDescent="0.2">
      <c r="C617" s="19"/>
      <c r="D617" s="19"/>
    </row>
    <row r="618" spans="3:4" x14ac:dyDescent="0.2">
      <c r="C618" s="19"/>
      <c r="D618" s="19"/>
    </row>
    <row r="619" spans="3:4" x14ac:dyDescent="0.2">
      <c r="C619" s="19"/>
      <c r="D619" s="19"/>
    </row>
    <row r="620" spans="3:4" x14ac:dyDescent="0.2">
      <c r="C620" s="19"/>
      <c r="D620" s="19"/>
    </row>
    <row r="621" spans="3:4" x14ac:dyDescent="0.2">
      <c r="C621" s="19"/>
      <c r="D621" s="19"/>
    </row>
    <row r="622" spans="3:4" x14ac:dyDescent="0.2">
      <c r="C622" s="19"/>
      <c r="D622" s="19"/>
    </row>
    <row r="623" spans="3:4" x14ac:dyDescent="0.2">
      <c r="C623" s="19"/>
      <c r="D623" s="19"/>
    </row>
    <row r="624" spans="3:4" x14ac:dyDescent="0.2">
      <c r="C624" s="19"/>
      <c r="D624" s="19"/>
    </row>
    <row r="625" spans="3:4" x14ac:dyDescent="0.2">
      <c r="C625" s="19"/>
      <c r="D625" s="19"/>
    </row>
    <row r="626" spans="3:4" x14ac:dyDescent="0.2">
      <c r="C626" s="19"/>
      <c r="D626" s="19"/>
    </row>
    <row r="627" spans="3:4" x14ac:dyDescent="0.2">
      <c r="C627" s="19"/>
      <c r="D627" s="19"/>
    </row>
    <row r="628" spans="3:4" x14ac:dyDescent="0.2">
      <c r="C628" s="19"/>
      <c r="D628" s="19"/>
    </row>
    <row r="629" spans="3:4" x14ac:dyDescent="0.2">
      <c r="C629" s="19"/>
      <c r="D629" s="19"/>
    </row>
    <row r="630" spans="3:4" x14ac:dyDescent="0.2">
      <c r="C630" s="19"/>
      <c r="D630" s="19"/>
    </row>
    <row r="631" spans="3:4" x14ac:dyDescent="0.2">
      <c r="C631" s="19"/>
      <c r="D631" s="19"/>
    </row>
    <row r="632" spans="3:4" x14ac:dyDescent="0.2">
      <c r="C632" s="19"/>
      <c r="D632" s="19"/>
    </row>
    <row r="633" spans="3:4" x14ac:dyDescent="0.2">
      <c r="C633" s="19"/>
      <c r="D633" s="19"/>
    </row>
    <row r="634" spans="3:4" x14ac:dyDescent="0.2">
      <c r="C634" s="19"/>
      <c r="D634" s="19"/>
    </row>
    <row r="635" spans="3:4" x14ac:dyDescent="0.2">
      <c r="C635" s="19"/>
      <c r="D635" s="19"/>
    </row>
    <row r="636" spans="3:4" x14ac:dyDescent="0.2">
      <c r="C636" s="19"/>
      <c r="D636" s="19"/>
    </row>
    <row r="637" spans="3:4" x14ac:dyDescent="0.2">
      <c r="C637" s="19"/>
      <c r="D637" s="19"/>
    </row>
    <row r="638" spans="3:4" x14ac:dyDescent="0.2">
      <c r="C638" s="19"/>
      <c r="D638" s="19"/>
    </row>
    <row r="639" spans="3:4" x14ac:dyDescent="0.2">
      <c r="C639" s="19"/>
      <c r="D639" s="19"/>
    </row>
    <row r="640" spans="3:4" x14ac:dyDescent="0.2">
      <c r="C640" s="19"/>
      <c r="D640" s="19"/>
    </row>
    <row r="641" spans="3:4" x14ac:dyDescent="0.2">
      <c r="C641" s="19"/>
      <c r="D641" s="19"/>
    </row>
    <row r="642" spans="3:4" x14ac:dyDescent="0.2">
      <c r="C642" s="19"/>
      <c r="D642" s="19"/>
    </row>
    <row r="643" spans="3:4" x14ac:dyDescent="0.2">
      <c r="C643" s="19"/>
      <c r="D643" s="19"/>
    </row>
    <row r="644" spans="3:4" x14ac:dyDescent="0.2">
      <c r="C644" s="19"/>
      <c r="D644" s="19"/>
    </row>
    <row r="645" spans="3:4" x14ac:dyDescent="0.2">
      <c r="C645" s="19"/>
      <c r="D645" s="19"/>
    </row>
    <row r="646" spans="3:4" x14ac:dyDescent="0.2">
      <c r="C646" s="19"/>
      <c r="D646" s="19"/>
    </row>
    <row r="647" spans="3:4" x14ac:dyDescent="0.2">
      <c r="C647" s="19"/>
      <c r="D647" s="19"/>
    </row>
    <row r="648" spans="3:4" x14ac:dyDescent="0.2">
      <c r="C648" s="19"/>
      <c r="D648" s="19"/>
    </row>
    <row r="649" spans="3:4" x14ac:dyDescent="0.2">
      <c r="C649" s="19"/>
      <c r="D649" s="19"/>
    </row>
    <row r="650" spans="3:4" x14ac:dyDescent="0.2">
      <c r="C650" s="19"/>
      <c r="D650" s="19"/>
    </row>
    <row r="651" spans="3:4" x14ac:dyDescent="0.2">
      <c r="C651" s="19"/>
      <c r="D651" s="19"/>
    </row>
    <row r="652" spans="3:4" x14ac:dyDescent="0.2">
      <c r="C652" s="19"/>
      <c r="D652" s="19"/>
    </row>
    <row r="653" spans="3:4" x14ac:dyDescent="0.2">
      <c r="C653" s="19"/>
      <c r="D653" s="19"/>
    </row>
    <row r="654" spans="3:4" x14ac:dyDescent="0.2">
      <c r="C654" s="19"/>
      <c r="D654" s="19"/>
    </row>
    <row r="655" spans="3:4" x14ac:dyDescent="0.2">
      <c r="C655" s="19"/>
      <c r="D655" s="19"/>
    </row>
    <row r="656" spans="3:4" x14ac:dyDescent="0.2">
      <c r="C656" s="19"/>
      <c r="D656" s="19"/>
    </row>
    <row r="657" spans="3:4" x14ac:dyDescent="0.2">
      <c r="C657" s="19"/>
      <c r="D657" s="19"/>
    </row>
    <row r="658" spans="3:4" x14ac:dyDescent="0.2">
      <c r="C658" s="19"/>
      <c r="D658" s="19"/>
    </row>
    <row r="659" spans="3:4" x14ac:dyDescent="0.2">
      <c r="C659" s="19"/>
      <c r="D659" s="19"/>
    </row>
    <row r="660" spans="3:4" x14ac:dyDescent="0.2">
      <c r="C660" s="19"/>
      <c r="D660" s="19"/>
    </row>
    <row r="661" spans="3:4" x14ac:dyDescent="0.2">
      <c r="C661" s="19"/>
      <c r="D661" s="19"/>
    </row>
    <row r="662" spans="3:4" x14ac:dyDescent="0.2">
      <c r="C662" s="19"/>
      <c r="D662" s="19"/>
    </row>
    <row r="663" spans="3:4" x14ac:dyDescent="0.2">
      <c r="C663" s="19"/>
      <c r="D663" s="19"/>
    </row>
    <row r="664" spans="3:4" x14ac:dyDescent="0.2">
      <c r="C664" s="19"/>
      <c r="D664" s="19"/>
    </row>
    <row r="665" spans="3:4" x14ac:dyDescent="0.2">
      <c r="C665" s="19"/>
      <c r="D665" s="19"/>
    </row>
    <row r="666" spans="3:4" x14ac:dyDescent="0.2">
      <c r="C666" s="19"/>
      <c r="D666" s="19"/>
    </row>
    <row r="667" spans="3:4" x14ac:dyDescent="0.2">
      <c r="C667" s="19"/>
      <c r="D667" s="19"/>
    </row>
    <row r="668" spans="3:4" x14ac:dyDescent="0.2">
      <c r="C668" s="19"/>
      <c r="D668" s="19"/>
    </row>
    <row r="669" spans="3:4" x14ac:dyDescent="0.2">
      <c r="C669" s="19"/>
      <c r="D669" s="19"/>
    </row>
    <row r="670" spans="3:4" x14ac:dyDescent="0.2">
      <c r="C670" s="19"/>
      <c r="D670" s="19"/>
    </row>
    <row r="671" spans="3:4" x14ac:dyDescent="0.2">
      <c r="C671" s="19"/>
      <c r="D671" s="19"/>
    </row>
    <row r="672" spans="3:4" x14ac:dyDescent="0.2">
      <c r="C672" s="19"/>
      <c r="D672" s="19"/>
    </row>
    <row r="673" spans="3:4" x14ac:dyDescent="0.2">
      <c r="C673" s="19"/>
      <c r="D673" s="19"/>
    </row>
    <row r="674" spans="3:4" x14ac:dyDescent="0.2">
      <c r="C674" s="19"/>
      <c r="D674" s="19"/>
    </row>
    <row r="675" spans="3:4" x14ac:dyDescent="0.2">
      <c r="C675" s="19"/>
      <c r="D675" s="19"/>
    </row>
    <row r="676" spans="3:4" x14ac:dyDescent="0.2">
      <c r="C676" s="19"/>
      <c r="D676" s="19"/>
    </row>
    <row r="677" spans="3:4" x14ac:dyDescent="0.2">
      <c r="C677" s="19"/>
      <c r="D677" s="19"/>
    </row>
    <row r="678" spans="3:4" x14ac:dyDescent="0.2">
      <c r="C678" s="19"/>
      <c r="D678" s="19"/>
    </row>
    <row r="679" spans="3:4" x14ac:dyDescent="0.2">
      <c r="C679" s="19"/>
      <c r="D679" s="19"/>
    </row>
    <row r="680" spans="3:4" x14ac:dyDescent="0.2">
      <c r="C680" s="19"/>
      <c r="D680" s="19"/>
    </row>
    <row r="681" spans="3:4" x14ac:dyDescent="0.2">
      <c r="C681" s="19"/>
      <c r="D681" s="19"/>
    </row>
    <row r="682" spans="3:4" x14ac:dyDescent="0.2">
      <c r="C682" s="19"/>
      <c r="D682" s="19"/>
    </row>
    <row r="683" spans="3:4" x14ac:dyDescent="0.2">
      <c r="C683" s="19"/>
      <c r="D683" s="19"/>
    </row>
    <row r="684" spans="3:4" x14ac:dyDescent="0.2">
      <c r="C684" s="19"/>
      <c r="D684" s="19"/>
    </row>
    <row r="685" spans="3:4" x14ac:dyDescent="0.2">
      <c r="C685" s="19"/>
      <c r="D685" s="19"/>
    </row>
    <row r="686" spans="3:4" x14ac:dyDescent="0.2">
      <c r="C686" s="19"/>
      <c r="D686" s="19"/>
    </row>
    <row r="687" spans="3:4" x14ac:dyDescent="0.2">
      <c r="C687" s="19"/>
      <c r="D687" s="19"/>
    </row>
    <row r="688" spans="3:4" x14ac:dyDescent="0.2">
      <c r="C688" s="19"/>
      <c r="D688" s="19"/>
    </row>
    <row r="689" spans="3:4" x14ac:dyDescent="0.2">
      <c r="C689" s="19"/>
      <c r="D689" s="19"/>
    </row>
    <row r="690" spans="3:4" x14ac:dyDescent="0.2">
      <c r="C690" s="19"/>
      <c r="D690" s="19"/>
    </row>
    <row r="691" spans="3:4" x14ac:dyDescent="0.2">
      <c r="C691" s="19"/>
      <c r="D691" s="19"/>
    </row>
    <row r="692" spans="3:4" x14ac:dyDescent="0.2">
      <c r="C692" s="19"/>
      <c r="D692" s="19"/>
    </row>
    <row r="693" spans="3:4" x14ac:dyDescent="0.2">
      <c r="C693" s="19"/>
      <c r="D693" s="19"/>
    </row>
    <row r="694" spans="3:4" x14ac:dyDescent="0.2">
      <c r="C694" s="19"/>
      <c r="D694" s="19"/>
    </row>
    <row r="695" spans="3:4" x14ac:dyDescent="0.2">
      <c r="C695" s="19"/>
      <c r="D695" s="19"/>
    </row>
    <row r="696" spans="3:4" x14ac:dyDescent="0.2">
      <c r="C696" s="19"/>
      <c r="D696" s="19"/>
    </row>
    <row r="697" spans="3:4" x14ac:dyDescent="0.2">
      <c r="C697" s="19"/>
      <c r="D697" s="19"/>
    </row>
    <row r="698" spans="3:4" x14ac:dyDescent="0.2">
      <c r="C698" s="19"/>
      <c r="D698" s="19"/>
    </row>
    <row r="699" spans="3:4" x14ac:dyDescent="0.2">
      <c r="C699" s="19"/>
      <c r="D699" s="19"/>
    </row>
    <row r="700" spans="3:4" x14ac:dyDescent="0.2">
      <c r="C700" s="19"/>
      <c r="D700" s="19"/>
    </row>
    <row r="701" spans="3:4" x14ac:dyDescent="0.2">
      <c r="C701" s="19"/>
      <c r="D701" s="19"/>
    </row>
    <row r="702" spans="3:4" x14ac:dyDescent="0.2">
      <c r="C702" s="19"/>
      <c r="D702" s="19"/>
    </row>
    <row r="703" spans="3:4" x14ac:dyDescent="0.2">
      <c r="C703" s="19"/>
      <c r="D703" s="19"/>
    </row>
    <row r="704" spans="3:4" x14ac:dyDescent="0.2">
      <c r="C704" s="19"/>
      <c r="D704" s="19"/>
    </row>
    <row r="705" spans="3:4" x14ac:dyDescent="0.2">
      <c r="C705" s="19"/>
      <c r="D705" s="19"/>
    </row>
    <row r="706" spans="3:4" x14ac:dyDescent="0.2">
      <c r="C706" s="19"/>
      <c r="D706" s="19"/>
    </row>
    <row r="707" spans="3:4" x14ac:dyDescent="0.2">
      <c r="C707" s="19"/>
      <c r="D707" s="19"/>
    </row>
    <row r="708" spans="3:4" x14ac:dyDescent="0.2">
      <c r="C708" s="19"/>
      <c r="D708" s="19"/>
    </row>
    <row r="709" spans="3:4" x14ac:dyDescent="0.2">
      <c r="C709" s="19"/>
      <c r="D709" s="19"/>
    </row>
    <row r="710" spans="3:4" x14ac:dyDescent="0.2">
      <c r="C710" s="19"/>
      <c r="D710" s="19"/>
    </row>
    <row r="711" spans="3:4" x14ac:dyDescent="0.2">
      <c r="C711" s="19"/>
      <c r="D711" s="19"/>
    </row>
    <row r="712" spans="3:4" x14ac:dyDescent="0.2">
      <c r="C712" s="19"/>
      <c r="D712" s="19"/>
    </row>
    <row r="713" spans="3:4" x14ac:dyDescent="0.2">
      <c r="C713" s="19"/>
      <c r="D713" s="19"/>
    </row>
    <row r="714" spans="3:4" x14ac:dyDescent="0.2">
      <c r="C714" s="19"/>
      <c r="D714" s="19"/>
    </row>
    <row r="715" spans="3:4" x14ac:dyDescent="0.2">
      <c r="C715" s="19"/>
      <c r="D715" s="19"/>
    </row>
    <row r="716" spans="3:4" x14ac:dyDescent="0.2">
      <c r="C716" s="19"/>
      <c r="D716" s="19"/>
    </row>
    <row r="717" spans="3:4" x14ac:dyDescent="0.2">
      <c r="C717" s="19"/>
      <c r="D717" s="19"/>
    </row>
    <row r="718" spans="3:4" x14ac:dyDescent="0.2">
      <c r="C718" s="19"/>
      <c r="D718" s="19"/>
    </row>
    <row r="719" spans="3:4" x14ac:dyDescent="0.2">
      <c r="C719" s="19"/>
      <c r="D719" s="19"/>
    </row>
    <row r="720" spans="3:4" x14ac:dyDescent="0.2">
      <c r="C720" s="19"/>
      <c r="D720" s="19"/>
    </row>
    <row r="721" spans="3:4" x14ac:dyDescent="0.2">
      <c r="C721" s="19"/>
      <c r="D721" s="19"/>
    </row>
    <row r="722" spans="3:4" x14ac:dyDescent="0.2">
      <c r="C722" s="19"/>
      <c r="D722" s="19"/>
    </row>
    <row r="723" spans="3:4" x14ac:dyDescent="0.2">
      <c r="C723" s="19"/>
      <c r="D723" s="19"/>
    </row>
    <row r="724" spans="3:4" x14ac:dyDescent="0.2">
      <c r="C724" s="19"/>
      <c r="D724" s="19"/>
    </row>
    <row r="725" spans="3:4" x14ac:dyDescent="0.2">
      <c r="C725" s="19"/>
      <c r="D725" s="19"/>
    </row>
    <row r="726" spans="3:4" x14ac:dyDescent="0.2">
      <c r="C726" s="19"/>
      <c r="D726" s="19"/>
    </row>
    <row r="727" spans="3:4" x14ac:dyDescent="0.2">
      <c r="C727" s="19"/>
      <c r="D727" s="19"/>
    </row>
    <row r="728" spans="3:4" x14ac:dyDescent="0.2">
      <c r="C728" s="19"/>
      <c r="D728" s="19"/>
    </row>
    <row r="729" spans="3:4" x14ac:dyDescent="0.2">
      <c r="C729" s="19"/>
      <c r="D729" s="19"/>
    </row>
    <row r="730" spans="3:4" x14ac:dyDescent="0.2">
      <c r="C730" s="19"/>
      <c r="D730" s="19"/>
    </row>
    <row r="731" spans="3:4" x14ac:dyDescent="0.2">
      <c r="C731" s="19"/>
      <c r="D731" s="19"/>
    </row>
    <row r="732" spans="3:4" x14ac:dyDescent="0.2">
      <c r="C732" s="19"/>
      <c r="D732" s="19"/>
    </row>
    <row r="733" spans="3:4" x14ac:dyDescent="0.2">
      <c r="C733" s="19"/>
      <c r="D733" s="19"/>
    </row>
    <row r="734" spans="3:4" x14ac:dyDescent="0.2">
      <c r="C734" s="19"/>
      <c r="D734" s="19"/>
    </row>
    <row r="735" spans="3:4" x14ac:dyDescent="0.2">
      <c r="C735" s="19"/>
      <c r="D735" s="19"/>
    </row>
    <row r="736" spans="3:4" x14ac:dyDescent="0.2">
      <c r="C736" s="19"/>
      <c r="D736" s="19"/>
    </row>
    <row r="737" spans="3:4" x14ac:dyDescent="0.2">
      <c r="C737" s="19"/>
      <c r="D737" s="19"/>
    </row>
    <row r="738" spans="3:4" x14ac:dyDescent="0.2">
      <c r="C738" s="19"/>
      <c r="D738" s="19"/>
    </row>
    <row r="739" spans="3:4" x14ac:dyDescent="0.2">
      <c r="C739" s="19"/>
      <c r="D739" s="19"/>
    </row>
    <row r="740" spans="3:4" x14ac:dyDescent="0.2">
      <c r="C740" s="19"/>
      <c r="D740" s="19"/>
    </row>
    <row r="741" spans="3:4" x14ac:dyDescent="0.2">
      <c r="C741" s="19"/>
      <c r="D741" s="19"/>
    </row>
    <row r="742" spans="3:4" x14ac:dyDescent="0.2">
      <c r="C742" s="19"/>
      <c r="D742" s="19"/>
    </row>
    <row r="743" spans="3:4" x14ac:dyDescent="0.2">
      <c r="C743" s="19"/>
      <c r="D743" s="19"/>
    </row>
    <row r="744" spans="3:4" x14ac:dyDescent="0.2">
      <c r="C744" s="19"/>
      <c r="D744" s="19"/>
    </row>
    <row r="745" spans="3:4" x14ac:dyDescent="0.2">
      <c r="C745" s="19"/>
      <c r="D745" s="19"/>
    </row>
    <row r="746" spans="3:4" x14ac:dyDescent="0.2">
      <c r="C746" s="19"/>
      <c r="D746" s="19"/>
    </row>
    <row r="747" spans="3:4" x14ac:dyDescent="0.2">
      <c r="C747" s="19"/>
      <c r="D747" s="19"/>
    </row>
    <row r="748" spans="3:4" x14ac:dyDescent="0.2">
      <c r="C748" s="19"/>
      <c r="D748" s="19"/>
    </row>
    <row r="749" spans="3:4" x14ac:dyDescent="0.2">
      <c r="C749" s="19"/>
      <c r="D749" s="19"/>
    </row>
    <row r="750" spans="3:4" x14ac:dyDescent="0.2">
      <c r="C750" s="19"/>
      <c r="D750" s="19"/>
    </row>
    <row r="751" spans="3:4" x14ac:dyDescent="0.2">
      <c r="C751" s="19"/>
      <c r="D751" s="19"/>
    </row>
    <row r="752" spans="3:4" x14ac:dyDescent="0.2">
      <c r="C752" s="19"/>
      <c r="D752" s="19"/>
    </row>
    <row r="753" spans="3:4" x14ac:dyDescent="0.2">
      <c r="C753" s="19"/>
      <c r="D753" s="19"/>
    </row>
    <row r="754" spans="3:4" x14ac:dyDescent="0.2">
      <c r="C754" s="19"/>
      <c r="D754" s="19"/>
    </row>
    <row r="755" spans="3:4" x14ac:dyDescent="0.2">
      <c r="C755" s="19"/>
      <c r="D755" s="19"/>
    </row>
    <row r="756" spans="3:4" x14ac:dyDescent="0.2">
      <c r="C756" s="19"/>
      <c r="D756" s="19"/>
    </row>
    <row r="757" spans="3:4" x14ac:dyDescent="0.2">
      <c r="C757" s="19"/>
      <c r="D757" s="19"/>
    </row>
    <row r="758" spans="3:4" x14ac:dyDescent="0.2">
      <c r="C758" s="19"/>
      <c r="D758" s="19"/>
    </row>
    <row r="759" spans="3:4" x14ac:dyDescent="0.2">
      <c r="C759" s="19"/>
      <c r="D759" s="19"/>
    </row>
    <row r="760" spans="3:4" x14ac:dyDescent="0.2">
      <c r="C760" s="19"/>
      <c r="D760" s="19"/>
    </row>
    <row r="761" spans="3:4" x14ac:dyDescent="0.2">
      <c r="C761" s="19"/>
      <c r="D761" s="19"/>
    </row>
    <row r="762" spans="3:4" x14ac:dyDescent="0.2">
      <c r="C762" s="19"/>
      <c r="D762" s="19"/>
    </row>
    <row r="763" spans="3:4" x14ac:dyDescent="0.2">
      <c r="C763" s="19"/>
      <c r="D763" s="19"/>
    </row>
    <row r="764" spans="3:4" x14ac:dyDescent="0.2">
      <c r="C764" s="19"/>
      <c r="D764" s="19"/>
    </row>
    <row r="765" spans="3:4" x14ac:dyDescent="0.2">
      <c r="C765" s="19"/>
      <c r="D765" s="19"/>
    </row>
    <row r="766" spans="3:4" x14ac:dyDescent="0.2">
      <c r="C766" s="19"/>
      <c r="D766" s="19"/>
    </row>
    <row r="767" spans="3:4" x14ac:dyDescent="0.2">
      <c r="C767" s="19"/>
      <c r="D767" s="19"/>
    </row>
    <row r="768" spans="3:4" x14ac:dyDescent="0.2">
      <c r="C768" s="19"/>
      <c r="D768" s="19"/>
    </row>
    <row r="769" spans="3:4" x14ac:dyDescent="0.2">
      <c r="C769" s="19"/>
      <c r="D769" s="19"/>
    </row>
    <row r="770" spans="3:4" x14ac:dyDescent="0.2">
      <c r="C770" s="19"/>
      <c r="D770" s="19"/>
    </row>
    <row r="771" spans="3:4" x14ac:dyDescent="0.2">
      <c r="C771" s="19"/>
      <c r="D771" s="19"/>
    </row>
    <row r="772" spans="3:4" x14ac:dyDescent="0.2">
      <c r="C772" s="19"/>
      <c r="D772" s="19"/>
    </row>
    <row r="773" spans="3:4" x14ac:dyDescent="0.2">
      <c r="C773" s="19"/>
      <c r="D773" s="19"/>
    </row>
    <row r="774" spans="3:4" x14ac:dyDescent="0.2">
      <c r="C774" s="19"/>
      <c r="D774" s="19"/>
    </row>
    <row r="775" spans="3:4" x14ac:dyDescent="0.2">
      <c r="C775" s="19"/>
      <c r="D775" s="19"/>
    </row>
    <row r="776" spans="3:4" x14ac:dyDescent="0.2">
      <c r="C776" s="19"/>
      <c r="D776" s="19"/>
    </row>
    <row r="777" spans="3:4" x14ac:dyDescent="0.2">
      <c r="C777" s="19"/>
      <c r="D777" s="19"/>
    </row>
    <row r="778" spans="3:4" x14ac:dyDescent="0.2">
      <c r="C778" s="19"/>
      <c r="D778" s="19"/>
    </row>
    <row r="779" spans="3:4" x14ac:dyDescent="0.2">
      <c r="C779" s="19"/>
      <c r="D779" s="19"/>
    </row>
    <row r="780" spans="3:4" x14ac:dyDescent="0.2">
      <c r="C780" s="19"/>
      <c r="D780" s="19"/>
    </row>
    <row r="781" spans="3:4" x14ac:dyDescent="0.2">
      <c r="C781" s="19"/>
      <c r="D781" s="19"/>
    </row>
    <row r="782" spans="3:4" x14ac:dyDescent="0.2">
      <c r="C782" s="19"/>
      <c r="D782" s="19"/>
    </row>
    <row r="783" spans="3:4" x14ac:dyDescent="0.2">
      <c r="C783" s="19"/>
      <c r="D783" s="19"/>
    </row>
    <row r="784" spans="3:4" x14ac:dyDescent="0.2">
      <c r="C784" s="19"/>
      <c r="D784" s="19"/>
    </row>
    <row r="785" spans="3:4" x14ac:dyDescent="0.2">
      <c r="C785" s="19"/>
      <c r="D785" s="19"/>
    </row>
    <row r="786" spans="3:4" x14ac:dyDescent="0.2">
      <c r="C786" s="19"/>
      <c r="D786" s="19"/>
    </row>
    <row r="787" spans="3:4" x14ac:dyDescent="0.2">
      <c r="C787" s="19"/>
      <c r="D787" s="19"/>
    </row>
    <row r="788" spans="3:4" x14ac:dyDescent="0.2">
      <c r="C788" s="19"/>
      <c r="D788" s="19"/>
    </row>
    <row r="789" spans="3:4" x14ac:dyDescent="0.2">
      <c r="C789" s="19"/>
      <c r="D789" s="19"/>
    </row>
    <row r="790" spans="3:4" x14ac:dyDescent="0.2">
      <c r="C790" s="19"/>
      <c r="D790" s="19"/>
    </row>
    <row r="791" spans="3:4" x14ac:dyDescent="0.2">
      <c r="C791" s="19"/>
      <c r="D791" s="19"/>
    </row>
    <row r="792" spans="3:4" x14ac:dyDescent="0.2">
      <c r="C792" s="19"/>
      <c r="D792" s="19"/>
    </row>
    <row r="793" spans="3:4" x14ac:dyDescent="0.2">
      <c r="C793" s="19"/>
      <c r="D793" s="19"/>
    </row>
    <row r="794" spans="3:4" x14ac:dyDescent="0.2">
      <c r="C794" s="19"/>
      <c r="D794" s="19"/>
    </row>
    <row r="795" spans="3:4" x14ac:dyDescent="0.2">
      <c r="C795" s="19"/>
      <c r="D795" s="19"/>
    </row>
    <row r="796" spans="3:4" x14ac:dyDescent="0.2">
      <c r="C796" s="19"/>
      <c r="D796" s="19"/>
    </row>
    <row r="797" spans="3:4" x14ac:dyDescent="0.2">
      <c r="C797" s="19"/>
      <c r="D797" s="19"/>
    </row>
    <row r="798" spans="3:4" x14ac:dyDescent="0.2">
      <c r="C798" s="19"/>
      <c r="D798" s="19"/>
    </row>
    <row r="799" spans="3:4" x14ac:dyDescent="0.2">
      <c r="C799" s="19"/>
      <c r="D799" s="19"/>
    </row>
    <row r="800" spans="3:4" x14ac:dyDescent="0.2">
      <c r="C800" s="19"/>
      <c r="D800" s="19"/>
    </row>
    <row r="801" spans="3:4" x14ac:dyDescent="0.2">
      <c r="C801" s="19"/>
      <c r="D801" s="19"/>
    </row>
    <row r="802" spans="3:4" x14ac:dyDescent="0.2">
      <c r="C802" s="19"/>
      <c r="D802" s="19"/>
    </row>
    <row r="803" spans="3:4" x14ac:dyDescent="0.2">
      <c r="C803" s="19"/>
      <c r="D803" s="19"/>
    </row>
    <row r="804" spans="3:4" x14ac:dyDescent="0.2">
      <c r="C804" s="19"/>
      <c r="D804" s="19"/>
    </row>
    <row r="805" spans="3:4" x14ac:dyDescent="0.2">
      <c r="C805" s="19"/>
      <c r="D805" s="19"/>
    </row>
    <row r="806" spans="3:4" x14ac:dyDescent="0.2">
      <c r="C806" s="19"/>
      <c r="D806" s="19"/>
    </row>
    <row r="807" spans="3:4" x14ac:dyDescent="0.2">
      <c r="C807" s="19"/>
      <c r="D807" s="19"/>
    </row>
    <row r="808" spans="3:4" x14ac:dyDescent="0.2">
      <c r="C808" s="19"/>
      <c r="D808" s="19"/>
    </row>
    <row r="809" spans="3:4" x14ac:dyDescent="0.2">
      <c r="C809" s="19"/>
      <c r="D809" s="19"/>
    </row>
    <row r="810" spans="3:4" x14ac:dyDescent="0.2">
      <c r="C810" s="19"/>
      <c r="D810" s="19"/>
    </row>
    <row r="811" spans="3:4" x14ac:dyDescent="0.2">
      <c r="C811" s="19"/>
      <c r="D811" s="19"/>
    </row>
    <row r="812" spans="3:4" x14ac:dyDescent="0.2">
      <c r="C812" s="19"/>
      <c r="D812" s="19"/>
    </row>
    <row r="813" spans="3:4" x14ac:dyDescent="0.2">
      <c r="C813" s="19"/>
      <c r="D813" s="19"/>
    </row>
    <row r="814" spans="3:4" x14ac:dyDescent="0.2">
      <c r="C814" s="19"/>
      <c r="D814" s="19"/>
    </row>
    <row r="815" spans="3:4" x14ac:dyDescent="0.2">
      <c r="C815" s="19"/>
      <c r="D815" s="19"/>
    </row>
    <row r="816" spans="3:4" x14ac:dyDescent="0.2">
      <c r="C816" s="19"/>
      <c r="D816" s="19"/>
    </row>
    <row r="817" spans="3:4" x14ac:dyDescent="0.2">
      <c r="C817" s="19"/>
      <c r="D817" s="19"/>
    </row>
    <row r="818" spans="3:4" x14ac:dyDescent="0.2">
      <c r="C818" s="19"/>
      <c r="D818" s="19"/>
    </row>
    <row r="819" spans="3:4" x14ac:dyDescent="0.2">
      <c r="C819" s="19"/>
      <c r="D819" s="19"/>
    </row>
    <row r="820" spans="3:4" x14ac:dyDescent="0.2">
      <c r="C820" s="19"/>
      <c r="D820" s="19"/>
    </row>
    <row r="821" spans="3:4" x14ac:dyDescent="0.2">
      <c r="C821" s="19"/>
      <c r="D821" s="19"/>
    </row>
    <row r="822" spans="3:4" x14ac:dyDescent="0.2">
      <c r="C822" s="19"/>
      <c r="D822" s="19"/>
    </row>
    <row r="823" spans="3:4" x14ac:dyDescent="0.2">
      <c r="C823" s="19"/>
      <c r="D823" s="19"/>
    </row>
    <row r="824" spans="3:4" x14ac:dyDescent="0.2">
      <c r="C824" s="19"/>
      <c r="D824" s="19"/>
    </row>
    <row r="825" spans="3:4" x14ac:dyDescent="0.2">
      <c r="C825" s="19"/>
      <c r="D825" s="19"/>
    </row>
    <row r="826" spans="3:4" x14ac:dyDescent="0.2">
      <c r="C826" s="19"/>
      <c r="D826" s="19"/>
    </row>
    <row r="827" spans="3:4" x14ac:dyDescent="0.2">
      <c r="C827" s="19"/>
      <c r="D827" s="19"/>
    </row>
    <row r="828" spans="3:4" x14ac:dyDescent="0.2">
      <c r="C828" s="19"/>
      <c r="D828" s="19"/>
    </row>
    <row r="829" spans="3:4" x14ac:dyDescent="0.2">
      <c r="C829" s="19"/>
      <c r="D829" s="19"/>
    </row>
    <row r="830" spans="3:4" x14ac:dyDescent="0.2">
      <c r="C830" s="19"/>
      <c r="D830" s="19"/>
    </row>
    <row r="831" spans="3:4" x14ac:dyDescent="0.2">
      <c r="C831" s="19"/>
      <c r="D831" s="19"/>
    </row>
    <row r="832" spans="3:4" x14ac:dyDescent="0.2">
      <c r="C832" s="19"/>
      <c r="D832" s="19"/>
    </row>
    <row r="833" spans="3:4" x14ac:dyDescent="0.2">
      <c r="C833" s="19"/>
      <c r="D833" s="19"/>
    </row>
    <row r="834" spans="3:4" x14ac:dyDescent="0.2">
      <c r="C834" s="19"/>
      <c r="D834" s="19"/>
    </row>
    <row r="835" spans="3:4" x14ac:dyDescent="0.2">
      <c r="C835" s="19"/>
      <c r="D835" s="19"/>
    </row>
    <row r="836" spans="3:4" x14ac:dyDescent="0.2">
      <c r="C836" s="19"/>
      <c r="D836" s="19"/>
    </row>
    <row r="837" spans="3:4" x14ac:dyDescent="0.2">
      <c r="C837" s="19"/>
      <c r="D837" s="19"/>
    </row>
    <row r="838" spans="3:4" x14ac:dyDescent="0.2">
      <c r="C838" s="19"/>
      <c r="D838" s="19"/>
    </row>
    <row r="839" spans="3:4" x14ac:dyDescent="0.2">
      <c r="C839" s="19"/>
      <c r="D839" s="19"/>
    </row>
    <row r="840" spans="3:4" x14ac:dyDescent="0.2">
      <c r="C840" s="19"/>
      <c r="D840" s="19"/>
    </row>
    <row r="841" spans="3:4" x14ac:dyDescent="0.2">
      <c r="C841" s="19"/>
      <c r="D841" s="19"/>
    </row>
    <row r="842" spans="3:4" x14ac:dyDescent="0.2">
      <c r="C842" s="19"/>
      <c r="D842" s="19"/>
    </row>
    <row r="843" spans="3:4" x14ac:dyDescent="0.2">
      <c r="C843" s="19"/>
      <c r="D843" s="19"/>
    </row>
    <row r="844" spans="3:4" x14ac:dyDescent="0.2">
      <c r="C844" s="19"/>
      <c r="D844" s="19"/>
    </row>
    <row r="845" spans="3:4" x14ac:dyDescent="0.2">
      <c r="C845" s="19"/>
      <c r="D845" s="19"/>
    </row>
    <row r="846" spans="3:4" x14ac:dyDescent="0.2">
      <c r="C846" s="19"/>
      <c r="D846" s="19"/>
    </row>
    <row r="847" spans="3:4" x14ac:dyDescent="0.2">
      <c r="C847" s="19"/>
      <c r="D847" s="19"/>
    </row>
    <row r="848" spans="3:4" x14ac:dyDescent="0.2">
      <c r="C848" s="19"/>
      <c r="D848" s="19"/>
    </row>
    <row r="849" spans="3:4" x14ac:dyDescent="0.2">
      <c r="C849" s="19"/>
      <c r="D849" s="19"/>
    </row>
    <row r="850" spans="3:4" x14ac:dyDescent="0.2">
      <c r="C850" s="19"/>
      <c r="D850" s="19"/>
    </row>
    <row r="851" spans="3:4" x14ac:dyDescent="0.2">
      <c r="C851" s="19"/>
      <c r="D851" s="19"/>
    </row>
    <row r="852" spans="3:4" x14ac:dyDescent="0.2">
      <c r="C852" s="19"/>
      <c r="D852" s="19"/>
    </row>
    <row r="853" spans="3:4" x14ac:dyDescent="0.2">
      <c r="C853" s="19"/>
      <c r="D853" s="19"/>
    </row>
    <row r="854" spans="3:4" x14ac:dyDescent="0.2">
      <c r="C854" s="19"/>
      <c r="D854" s="19"/>
    </row>
    <row r="855" spans="3:4" x14ac:dyDescent="0.2">
      <c r="C855" s="19"/>
      <c r="D855" s="19"/>
    </row>
    <row r="856" spans="3:4" x14ac:dyDescent="0.2">
      <c r="C856" s="19"/>
      <c r="D856" s="19"/>
    </row>
    <row r="857" spans="3:4" x14ac:dyDescent="0.2">
      <c r="C857" s="19"/>
      <c r="D857" s="19"/>
    </row>
    <row r="858" spans="3:4" x14ac:dyDescent="0.2">
      <c r="C858" s="19"/>
      <c r="D858" s="19"/>
    </row>
    <row r="859" spans="3:4" x14ac:dyDescent="0.2">
      <c r="C859" s="19"/>
      <c r="D859" s="19"/>
    </row>
    <row r="860" spans="3:4" x14ac:dyDescent="0.2">
      <c r="C860" s="19"/>
      <c r="D860" s="19"/>
    </row>
    <row r="861" spans="3:4" x14ac:dyDescent="0.2">
      <c r="C861" s="19"/>
      <c r="D861" s="19"/>
    </row>
    <row r="862" spans="3:4" x14ac:dyDescent="0.2">
      <c r="C862" s="19"/>
      <c r="D862" s="19"/>
    </row>
    <row r="863" spans="3:4" x14ac:dyDescent="0.2">
      <c r="C863" s="19"/>
      <c r="D863" s="19"/>
    </row>
    <row r="864" spans="3:4" x14ac:dyDescent="0.2">
      <c r="C864" s="19"/>
      <c r="D864" s="19"/>
    </row>
    <row r="865" spans="3:4" x14ac:dyDescent="0.2">
      <c r="C865" s="19"/>
      <c r="D865" s="19"/>
    </row>
    <row r="866" spans="3:4" x14ac:dyDescent="0.2">
      <c r="C866" s="19"/>
      <c r="D866" s="19"/>
    </row>
    <row r="867" spans="3:4" x14ac:dyDescent="0.2">
      <c r="C867" s="19"/>
      <c r="D867" s="19"/>
    </row>
    <row r="868" spans="3:4" x14ac:dyDescent="0.2">
      <c r="C868" s="19"/>
      <c r="D868" s="19"/>
    </row>
    <row r="869" spans="3:4" x14ac:dyDescent="0.2">
      <c r="C869" s="19"/>
      <c r="D869" s="19"/>
    </row>
    <row r="870" spans="3:4" x14ac:dyDescent="0.2">
      <c r="C870" s="19"/>
      <c r="D870" s="19"/>
    </row>
    <row r="871" spans="3:4" x14ac:dyDescent="0.2">
      <c r="C871" s="19"/>
      <c r="D871" s="19"/>
    </row>
    <row r="872" spans="3:4" x14ac:dyDescent="0.2">
      <c r="C872" s="19"/>
      <c r="D872" s="19"/>
    </row>
    <row r="873" spans="3:4" x14ac:dyDescent="0.2">
      <c r="C873" s="19"/>
      <c r="D873" s="19"/>
    </row>
    <row r="874" spans="3:4" x14ac:dyDescent="0.2">
      <c r="C874" s="19"/>
      <c r="D874" s="19"/>
    </row>
    <row r="875" spans="3:4" x14ac:dyDescent="0.2">
      <c r="C875" s="19"/>
      <c r="D875" s="19"/>
    </row>
    <row r="876" spans="3:4" x14ac:dyDescent="0.2">
      <c r="C876" s="19"/>
      <c r="D876" s="19"/>
    </row>
    <row r="877" spans="3:4" x14ac:dyDescent="0.2">
      <c r="C877" s="19"/>
      <c r="D877" s="19"/>
    </row>
    <row r="878" spans="3:4" x14ac:dyDescent="0.2">
      <c r="C878" s="19"/>
      <c r="D878" s="19"/>
    </row>
    <row r="879" spans="3:4" x14ac:dyDescent="0.2">
      <c r="C879" s="19"/>
      <c r="D879" s="19"/>
    </row>
    <row r="880" spans="3:4" x14ac:dyDescent="0.2">
      <c r="C880" s="19"/>
      <c r="D880" s="19"/>
    </row>
    <row r="881" spans="3:4" x14ac:dyDescent="0.2">
      <c r="C881" s="19"/>
      <c r="D881" s="19"/>
    </row>
    <row r="882" spans="3:4" x14ac:dyDescent="0.2">
      <c r="C882" s="19"/>
      <c r="D882" s="19"/>
    </row>
    <row r="883" spans="3:4" x14ac:dyDescent="0.2">
      <c r="C883" s="19"/>
      <c r="D883" s="19"/>
    </row>
    <row r="884" spans="3:4" x14ac:dyDescent="0.2">
      <c r="C884" s="19"/>
      <c r="D884" s="19"/>
    </row>
    <row r="885" spans="3:4" x14ac:dyDescent="0.2">
      <c r="C885" s="19"/>
      <c r="D885" s="19"/>
    </row>
    <row r="886" spans="3:4" x14ac:dyDescent="0.2">
      <c r="C886" s="19"/>
      <c r="D886" s="19"/>
    </row>
    <row r="887" spans="3:4" x14ac:dyDescent="0.2">
      <c r="C887" s="19"/>
      <c r="D887" s="19"/>
    </row>
    <row r="888" spans="3:4" x14ac:dyDescent="0.2">
      <c r="C888" s="19"/>
      <c r="D888" s="19"/>
    </row>
    <row r="889" spans="3:4" x14ac:dyDescent="0.2">
      <c r="C889" s="19"/>
      <c r="D889" s="19"/>
    </row>
    <row r="890" spans="3:4" x14ac:dyDescent="0.2">
      <c r="C890" s="19"/>
      <c r="D890" s="19"/>
    </row>
    <row r="891" spans="3:4" x14ac:dyDescent="0.2">
      <c r="C891" s="19"/>
      <c r="D891" s="19"/>
    </row>
    <row r="892" spans="3:4" x14ac:dyDescent="0.2">
      <c r="C892" s="19"/>
      <c r="D892" s="19"/>
    </row>
    <row r="893" spans="3:4" x14ac:dyDescent="0.2">
      <c r="C893" s="19"/>
      <c r="D893" s="19"/>
    </row>
    <row r="894" spans="3:4" x14ac:dyDescent="0.2">
      <c r="C894" s="19"/>
      <c r="D894" s="19"/>
    </row>
    <row r="895" spans="3:4" x14ac:dyDescent="0.2">
      <c r="C895" s="19"/>
      <c r="D895" s="19"/>
    </row>
    <row r="896" spans="3:4" x14ac:dyDescent="0.2">
      <c r="C896" s="19"/>
      <c r="D896" s="19"/>
    </row>
    <row r="897" spans="3:4" x14ac:dyDescent="0.2">
      <c r="C897" s="19"/>
      <c r="D897" s="19"/>
    </row>
    <row r="898" spans="3:4" x14ac:dyDescent="0.2">
      <c r="C898" s="19"/>
      <c r="D898" s="19"/>
    </row>
    <row r="899" spans="3:4" x14ac:dyDescent="0.2">
      <c r="C899" s="19"/>
      <c r="D899" s="19"/>
    </row>
    <row r="900" spans="3:4" x14ac:dyDescent="0.2">
      <c r="C900" s="19"/>
      <c r="D900" s="19"/>
    </row>
    <row r="901" spans="3:4" x14ac:dyDescent="0.2">
      <c r="C901" s="19"/>
      <c r="D901" s="19"/>
    </row>
    <row r="902" spans="3:4" x14ac:dyDescent="0.2">
      <c r="C902" s="19"/>
      <c r="D902" s="19"/>
    </row>
    <row r="903" spans="3:4" x14ac:dyDescent="0.2">
      <c r="C903" s="19"/>
      <c r="D903" s="19"/>
    </row>
    <row r="904" spans="3:4" x14ac:dyDescent="0.2">
      <c r="C904" s="19"/>
      <c r="D904" s="19"/>
    </row>
    <row r="905" spans="3:4" x14ac:dyDescent="0.2">
      <c r="C905" s="19"/>
      <c r="D905" s="19"/>
    </row>
    <row r="906" spans="3:4" x14ac:dyDescent="0.2">
      <c r="C906" s="19"/>
      <c r="D906" s="19"/>
    </row>
    <row r="907" spans="3:4" x14ac:dyDescent="0.2">
      <c r="C907" s="19"/>
      <c r="D907" s="19"/>
    </row>
    <row r="908" spans="3:4" x14ac:dyDescent="0.2">
      <c r="C908" s="19"/>
      <c r="D908" s="19"/>
    </row>
    <row r="909" spans="3:4" x14ac:dyDescent="0.2">
      <c r="C909" s="19"/>
      <c r="D909" s="19"/>
    </row>
    <row r="910" spans="3:4" x14ac:dyDescent="0.2">
      <c r="C910" s="19"/>
      <c r="D910" s="19"/>
    </row>
    <row r="911" spans="3:4" x14ac:dyDescent="0.2">
      <c r="C911" s="19"/>
      <c r="D911" s="19"/>
    </row>
    <row r="912" spans="3:4" x14ac:dyDescent="0.2">
      <c r="C912" s="19"/>
      <c r="D912" s="19"/>
    </row>
    <row r="913" spans="3:4" x14ac:dyDescent="0.2">
      <c r="C913" s="19"/>
      <c r="D913" s="19"/>
    </row>
    <row r="914" spans="3:4" x14ac:dyDescent="0.2">
      <c r="C914" s="19"/>
      <c r="D914" s="19"/>
    </row>
    <row r="915" spans="3:4" x14ac:dyDescent="0.2">
      <c r="C915" s="19"/>
      <c r="D915" s="19"/>
    </row>
    <row r="916" spans="3:4" x14ac:dyDescent="0.2">
      <c r="C916" s="19"/>
      <c r="D916" s="19"/>
    </row>
    <row r="917" spans="3:4" x14ac:dyDescent="0.2">
      <c r="C917" s="19"/>
      <c r="D917" s="19"/>
    </row>
    <row r="918" spans="3:4" x14ac:dyDescent="0.2">
      <c r="C918" s="19"/>
      <c r="D918" s="19"/>
    </row>
    <row r="919" spans="3:4" x14ac:dyDescent="0.2">
      <c r="C919" s="19"/>
      <c r="D919" s="19"/>
    </row>
    <row r="920" spans="3:4" x14ac:dyDescent="0.2">
      <c r="C920" s="19"/>
      <c r="D920" s="19"/>
    </row>
    <row r="921" spans="3:4" x14ac:dyDescent="0.2">
      <c r="C921" s="19"/>
      <c r="D921" s="19"/>
    </row>
    <row r="922" spans="3:4" x14ac:dyDescent="0.2">
      <c r="C922" s="19"/>
      <c r="D922" s="19"/>
    </row>
    <row r="923" spans="3:4" x14ac:dyDescent="0.2">
      <c r="C923" s="19"/>
      <c r="D923" s="19"/>
    </row>
    <row r="924" spans="3:4" x14ac:dyDescent="0.2">
      <c r="C924" s="19"/>
      <c r="D924" s="19"/>
    </row>
    <row r="925" spans="3:4" x14ac:dyDescent="0.2">
      <c r="C925" s="19"/>
      <c r="D925" s="19"/>
    </row>
    <row r="926" spans="3:4" x14ac:dyDescent="0.2">
      <c r="C926" s="19"/>
      <c r="D926" s="19"/>
    </row>
    <row r="927" spans="3:4" x14ac:dyDescent="0.2">
      <c r="C927" s="19"/>
      <c r="D927" s="19"/>
    </row>
    <row r="928" spans="3:4" x14ac:dyDescent="0.2">
      <c r="C928" s="19"/>
      <c r="D928" s="19"/>
    </row>
    <row r="929" spans="3:4" x14ac:dyDescent="0.2">
      <c r="C929" s="19"/>
      <c r="D929" s="19"/>
    </row>
    <row r="930" spans="3:4" x14ac:dyDescent="0.2">
      <c r="C930" s="19"/>
      <c r="D930" s="19"/>
    </row>
    <row r="931" spans="3:4" x14ac:dyDescent="0.2">
      <c r="C931" s="19"/>
      <c r="D931" s="19"/>
    </row>
    <row r="932" spans="3:4" x14ac:dyDescent="0.2">
      <c r="C932" s="19"/>
      <c r="D932" s="19"/>
    </row>
    <row r="933" spans="3:4" x14ac:dyDescent="0.2">
      <c r="C933" s="19"/>
      <c r="D933" s="19"/>
    </row>
    <row r="934" spans="3:4" x14ac:dyDescent="0.2">
      <c r="C934" s="19"/>
      <c r="D934" s="19"/>
    </row>
    <row r="935" spans="3:4" x14ac:dyDescent="0.2">
      <c r="C935" s="19"/>
      <c r="D935" s="19"/>
    </row>
    <row r="936" spans="3:4" x14ac:dyDescent="0.2">
      <c r="C936" s="19"/>
      <c r="D936" s="19"/>
    </row>
    <row r="937" spans="3:4" x14ac:dyDescent="0.2">
      <c r="C937" s="19"/>
      <c r="D937" s="19"/>
    </row>
    <row r="938" spans="3:4" x14ac:dyDescent="0.2">
      <c r="C938" s="19"/>
      <c r="D938" s="19"/>
    </row>
    <row r="939" spans="3:4" x14ac:dyDescent="0.2">
      <c r="C939" s="19"/>
      <c r="D939" s="19"/>
    </row>
    <row r="940" spans="3:4" x14ac:dyDescent="0.2">
      <c r="C940" s="19"/>
      <c r="D940" s="19"/>
    </row>
    <row r="941" spans="3:4" x14ac:dyDescent="0.2">
      <c r="C941" s="19"/>
      <c r="D941" s="19"/>
    </row>
    <row r="942" spans="3:4" x14ac:dyDescent="0.2">
      <c r="C942" s="19"/>
      <c r="D942" s="19"/>
    </row>
    <row r="943" spans="3:4" x14ac:dyDescent="0.2">
      <c r="C943" s="19"/>
      <c r="D943" s="19"/>
    </row>
    <row r="944" spans="3:4" x14ac:dyDescent="0.2">
      <c r="C944" s="19"/>
      <c r="D944" s="19"/>
    </row>
    <row r="945" spans="3:4" x14ac:dyDescent="0.2">
      <c r="C945" s="19"/>
      <c r="D945" s="19"/>
    </row>
    <row r="946" spans="3:4" x14ac:dyDescent="0.2">
      <c r="C946" s="19"/>
      <c r="D946" s="19"/>
    </row>
    <row r="947" spans="3:4" x14ac:dyDescent="0.2">
      <c r="C947" s="19"/>
      <c r="D947" s="19"/>
    </row>
    <row r="948" spans="3:4" x14ac:dyDescent="0.2">
      <c r="C948" s="19"/>
      <c r="D948" s="19"/>
    </row>
    <row r="949" spans="3:4" x14ac:dyDescent="0.2">
      <c r="C949" s="19"/>
      <c r="D949" s="19"/>
    </row>
    <row r="950" spans="3:4" x14ac:dyDescent="0.2">
      <c r="C950" s="19"/>
      <c r="D950" s="19"/>
    </row>
    <row r="951" spans="3:4" x14ac:dyDescent="0.2">
      <c r="C951" s="19"/>
      <c r="D951" s="19"/>
    </row>
    <row r="952" spans="3:4" x14ac:dyDescent="0.2">
      <c r="C952" s="19"/>
      <c r="D952" s="19"/>
    </row>
    <row r="953" spans="3:4" x14ac:dyDescent="0.2">
      <c r="C953" s="19"/>
      <c r="D953" s="19"/>
    </row>
    <row r="954" spans="3:4" x14ac:dyDescent="0.2">
      <c r="C954" s="19"/>
      <c r="D954" s="19"/>
    </row>
    <row r="955" spans="3:4" x14ac:dyDescent="0.2">
      <c r="C955" s="19"/>
      <c r="D955" s="19"/>
    </row>
    <row r="956" spans="3:4" x14ac:dyDescent="0.2">
      <c r="C956" s="19"/>
      <c r="D956" s="19"/>
    </row>
    <row r="957" spans="3:4" x14ac:dyDescent="0.2">
      <c r="C957" s="19"/>
      <c r="D957" s="19"/>
    </row>
    <row r="958" spans="3:4" x14ac:dyDescent="0.2">
      <c r="C958" s="19"/>
      <c r="D958" s="19"/>
    </row>
    <row r="959" spans="3:4" x14ac:dyDescent="0.2">
      <c r="C959" s="19"/>
      <c r="D959" s="19"/>
    </row>
    <row r="960" spans="3:4" x14ac:dyDescent="0.2">
      <c r="C960" s="19"/>
      <c r="D960" s="19"/>
    </row>
    <row r="961" spans="3:4" x14ac:dyDescent="0.2">
      <c r="C961" s="19"/>
      <c r="D961" s="19"/>
    </row>
    <row r="962" spans="3:4" x14ac:dyDescent="0.2">
      <c r="C962" s="19"/>
      <c r="D962" s="19"/>
    </row>
    <row r="963" spans="3:4" x14ac:dyDescent="0.2">
      <c r="C963" s="19"/>
      <c r="D963" s="19"/>
    </row>
    <row r="964" spans="3:4" x14ac:dyDescent="0.2">
      <c r="C964" s="19"/>
      <c r="D964" s="19"/>
    </row>
    <row r="965" spans="3:4" x14ac:dyDescent="0.2">
      <c r="C965" s="19"/>
      <c r="D965" s="19"/>
    </row>
    <row r="966" spans="3:4" x14ac:dyDescent="0.2">
      <c r="C966" s="19"/>
      <c r="D966" s="19"/>
    </row>
    <row r="967" spans="3:4" x14ac:dyDescent="0.2">
      <c r="C967" s="19"/>
      <c r="D967" s="19"/>
    </row>
    <row r="968" spans="3:4" x14ac:dyDescent="0.2">
      <c r="C968" s="19"/>
      <c r="D968" s="19"/>
    </row>
    <row r="969" spans="3:4" x14ac:dyDescent="0.2">
      <c r="C969" s="19"/>
      <c r="D969" s="19"/>
    </row>
    <row r="970" spans="3:4" x14ac:dyDescent="0.2">
      <c r="C970" s="19"/>
      <c r="D970" s="19"/>
    </row>
    <row r="971" spans="3:4" x14ac:dyDescent="0.2">
      <c r="C971" s="19"/>
      <c r="D971" s="19"/>
    </row>
    <row r="972" spans="3:4" x14ac:dyDescent="0.2">
      <c r="C972" s="19"/>
      <c r="D972" s="19"/>
    </row>
    <row r="973" spans="3:4" x14ac:dyDescent="0.2">
      <c r="C973" s="19"/>
      <c r="D973" s="19"/>
    </row>
    <row r="974" spans="3:4" x14ac:dyDescent="0.2">
      <c r="C974" s="19"/>
      <c r="D974" s="19"/>
    </row>
    <row r="975" spans="3:4" x14ac:dyDescent="0.2">
      <c r="C975" s="19"/>
      <c r="D975" s="19"/>
    </row>
    <row r="976" spans="3:4" x14ac:dyDescent="0.2">
      <c r="C976" s="19"/>
      <c r="D976" s="19"/>
    </row>
    <row r="977" spans="3:4" x14ac:dyDescent="0.2">
      <c r="C977" s="19"/>
      <c r="D977" s="19"/>
    </row>
    <row r="978" spans="3:4" x14ac:dyDescent="0.2">
      <c r="C978" s="19"/>
      <c r="D978" s="19"/>
    </row>
    <row r="979" spans="3:4" x14ac:dyDescent="0.2">
      <c r="C979" s="19"/>
      <c r="D979" s="19"/>
    </row>
    <row r="980" spans="3:4" x14ac:dyDescent="0.2">
      <c r="C980" s="19"/>
      <c r="D980" s="19"/>
    </row>
    <row r="981" spans="3:4" x14ac:dyDescent="0.2">
      <c r="C981" s="19"/>
      <c r="D981" s="19"/>
    </row>
    <row r="982" spans="3:4" x14ac:dyDescent="0.2">
      <c r="C982" s="19"/>
      <c r="D982" s="19"/>
    </row>
    <row r="983" spans="3:4" x14ac:dyDescent="0.2">
      <c r="C983" s="19"/>
      <c r="D983" s="19"/>
    </row>
    <row r="984" spans="3:4" x14ac:dyDescent="0.2">
      <c r="C984" s="19"/>
      <c r="D984" s="19"/>
    </row>
    <row r="985" spans="3:4" x14ac:dyDescent="0.2">
      <c r="C985" s="19"/>
      <c r="D985" s="19"/>
    </row>
    <row r="986" spans="3:4" x14ac:dyDescent="0.2">
      <c r="C986" s="19"/>
      <c r="D986" s="19"/>
    </row>
    <row r="987" spans="3:4" x14ac:dyDescent="0.2">
      <c r="C987" s="19"/>
      <c r="D987" s="19"/>
    </row>
    <row r="988" spans="3:4" x14ac:dyDescent="0.2">
      <c r="C988" s="19"/>
      <c r="D988" s="19"/>
    </row>
    <row r="989" spans="3:4" x14ac:dyDescent="0.2">
      <c r="C989" s="19"/>
      <c r="D989" s="19"/>
    </row>
    <row r="990" spans="3:4" x14ac:dyDescent="0.2">
      <c r="C990" s="19"/>
      <c r="D990" s="19"/>
    </row>
    <row r="991" spans="3:4" x14ac:dyDescent="0.2">
      <c r="C991" s="19"/>
      <c r="D991" s="19"/>
    </row>
    <row r="992" spans="3:4" x14ac:dyDescent="0.2">
      <c r="C992" s="19"/>
      <c r="D992" s="19"/>
    </row>
    <row r="993" spans="3:4" x14ac:dyDescent="0.2">
      <c r="C993" s="19"/>
      <c r="D993" s="19"/>
    </row>
    <row r="994" spans="3:4" x14ac:dyDescent="0.2">
      <c r="C994" s="19"/>
      <c r="D994" s="19"/>
    </row>
    <row r="995" spans="3:4" x14ac:dyDescent="0.2">
      <c r="C995" s="19"/>
      <c r="D995" s="19"/>
    </row>
    <row r="996" spans="3:4" x14ac:dyDescent="0.2">
      <c r="C996" s="19"/>
      <c r="D996" s="19"/>
    </row>
    <row r="997" spans="3:4" x14ac:dyDescent="0.2">
      <c r="C997" s="19"/>
      <c r="D997" s="19"/>
    </row>
    <row r="998" spans="3:4" x14ac:dyDescent="0.2">
      <c r="C998" s="19"/>
      <c r="D998" s="19"/>
    </row>
    <row r="999" spans="3:4" x14ac:dyDescent="0.2">
      <c r="C999" s="19"/>
      <c r="D999" s="19"/>
    </row>
    <row r="1000" spans="3:4" x14ac:dyDescent="0.2">
      <c r="C1000" s="19"/>
      <c r="D1000" s="19"/>
    </row>
    <row r="1001" spans="3:4" x14ac:dyDescent="0.2">
      <c r="C1001" s="19"/>
      <c r="D1001" s="19"/>
    </row>
    <row r="1002" spans="3:4" x14ac:dyDescent="0.2">
      <c r="C1002" s="19"/>
      <c r="D1002" s="19"/>
    </row>
    <row r="1003" spans="3:4" x14ac:dyDescent="0.2">
      <c r="C1003" s="19"/>
      <c r="D1003" s="19"/>
    </row>
    <row r="1004" spans="3:4" x14ac:dyDescent="0.2">
      <c r="C1004" s="19"/>
      <c r="D1004" s="19"/>
    </row>
    <row r="1005" spans="3:4" x14ac:dyDescent="0.2">
      <c r="C1005" s="19"/>
      <c r="D1005" s="19"/>
    </row>
    <row r="1006" spans="3:4" x14ac:dyDescent="0.2">
      <c r="C1006" s="19"/>
      <c r="D1006" s="19"/>
    </row>
    <row r="1007" spans="3:4" x14ac:dyDescent="0.2">
      <c r="C1007" s="19"/>
      <c r="D1007" s="19"/>
    </row>
    <row r="1008" spans="3:4" x14ac:dyDescent="0.2">
      <c r="C1008" s="19"/>
      <c r="D1008" s="19"/>
    </row>
    <row r="1009" spans="3:4" x14ac:dyDescent="0.2">
      <c r="C1009" s="19"/>
      <c r="D1009" s="19"/>
    </row>
    <row r="1010" spans="3:4" x14ac:dyDescent="0.2">
      <c r="C1010" s="19"/>
      <c r="D1010" s="19"/>
    </row>
    <row r="1011" spans="3:4" x14ac:dyDescent="0.2">
      <c r="C1011" s="19"/>
      <c r="D1011" s="19"/>
    </row>
    <row r="1012" spans="3:4" x14ac:dyDescent="0.2">
      <c r="C1012" s="19"/>
      <c r="D1012" s="19"/>
    </row>
    <row r="1013" spans="3:4" x14ac:dyDescent="0.2">
      <c r="C1013" s="19"/>
      <c r="D1013" s="19"/>
    </row>
    <row r="1014" spans="3:4" x14ac:dyDescent="0.2">
      <c r="C1014" s="19"/>
      <c r="D1014" s="19"/>
    </row>
    <row r="1015" spans="3:4" x14ac:dyDescent="0.2">
      <c r="C1015" s="19"/>
      <c r="D1015" s="19"/>
    </row>
    <row r="1016" spans="3:4" x14ac:dyDescent="0.2">
      <c r="C1016" s="19"/>
      <c r="D1016" s="19"/>
    </row>
    <row r="1017" spans="3:4" x14ac:dyDescent="0.2">
      <c r="C1017" s="19"/>
      <c r="D1017" s="19"/>
    </row>
    <row r="1018" spans="3:4" x14ac:dyDescent="0.2">
      <c r="C1018" s="19"/>
      <c r="D1018" s="19"/>
    </row>
    <row r="1019" spans="3:4" x14ac:dyDescent="0.2">
      <c r="C1019" s="19"/>
      <c r="D1019" s="19"/>
    </row>
    <row r="1020" spans="3:4" x14ac:dyDescent="0.2">
      <c r="C1020" s="19"/>
      <c r="D1020" s="19"/>
    </row>
    <row r="1021" spans="3:4" x14ac:dyDescent="0.2">
      <c r="C1021" s="19"/>
      <c r="D1021" s="19"/>
    </row>
    <row r="1022" spans="3:4" x14ac:dyDescent="0.2">
      <c r="C1022" s="19"/>
      <c r="D1022" s="19"/>
    </row>
    <row r="1023" spans="3:4" x14ac:dyDescent="0.2">
      <c r="C1023" s="19"/>
      <c r="D1023" s="19"/>
    </row>
    <row r="1024" spans="3:4" x14ac:dyDescent="0.2">
      <c r="C1024" s="19"/>
      <c r="D1024" s="19"/>
    </row>
    <row r="1025" spans="3:4" x14ac:dyDescent="0.2">
      <c r="C1025" s="19"/>
      <c r="D1025" s="19"/>
    </row>
    <row r="1026" spans="3:4" x14ac:dyDescent="0.2">
      <c r="C1026" s="19"/>
      <c r="D1026" s="19"/>
    </row>
    <row r="1027" spans="3:4" x14ac:dyDescent="0.2">
      <c r="C1027" s="19"/>
      <c r="D1027" s="19"/>
    </row>
    <row r="1028" spans="3:4" x14ac:dyDescent="0.2">
      <c r="C1028" s="19"/>
      <c r="D1028" s="19"/>
    </row>
    <row r="1029" spans="3:4" x14ac:dyDescent="0.2">
      <c r="C1029" s="19"/>
      <c r="D1029" s="19"/>
    </row>
    <row r="1030" spans="3:4" x14ac:dyDescent="0.2">
      <c r="C1030" s="19"/>
      <c r="D1030" s="19"/>
    </row>
    <row r="1031" spans="3:4" x14ac:dyDescent="0.2">
      <c r="C1031" s="19"/>
      <c r="D1031" s="19"/>
    </row>
    <row r="1032" spans="3:4" x14ac:dyDescent="0.2">
      <c r="C1032" s="19"/>
      <c r="D1032" s="19"/>
    </row>
    <row r="1033" spans="3:4" x14ac:dyDescent="0.2">
      <c r="C1033" s="19"/>
      <c r="D1033" s="19"/>
    </row>
    <row r="1034" spans="3:4" x14ac:dyDescent="0.2">
      <c r="C1034" s="19"/>
      <c r="D1034" s="19"/>
    </row>
    <row r="1035" spans="3:4" x14ac:dyDescent="0.2">
      <c r="C1035" s="19"/>
      <c r="D1035" s="19"/>
    </row>
    <row r="1036" spans="3:4" x14ac:dyDescent="0.2">
      <c r="C1036" s="19"/>
      <c r="D1036" s="19"/>
    </row>
    <row r="1037" spans="3:4" x14ac:dyDescent="0.2">
      <c r="C1037" s="19"/>
      <c r="D1037" s="19"/>
    </row>
    <row r="1038" spans="3:4" x14ac:dyDescent="0.2">
      <c r="C1038" s="19"/>
      <c r="D1038" s="19"/>
    </row>
    <row r="1039" spans="3:4" x14ac:dyDescent="0.2">
      <c r="C1039" s="19"/>
      <c r="D1039" s="19"/>
    </row>
    <row r="1040" spans="3:4" x14ac:dyDescent="0.2">
      <c r="C1040" s="19"/>
      <c r="D1040" s="19"/>
    </row>
    <row r="1041" spans="3:4" x14ac:dyDescent="0.2">
      <c r="C1041" s="19"/>
      <c r="D1041" s="19"/>
    </row>
    <row r="1042" spans="3:4" x14ac:dyDescent="0.2">
      <c r="C1042" s="19"/>
      <c r="D1042" s="19"/>
    </row>
    <row r="1043" spans="3:4" x14ac:dyDescent="0.2">
      <c r="C1043" s="19"/>
      <c r="D1043" s="19"/>
    </row>
    <row r="1044" spans="3:4" x14ac:dyDescent="0.2">
      <c r="C1044" s="19"/>
      <c r="D1044" s="19"/>
    </row>
    <row r="1045" spans="3:4" x14ac:dyDescent="0.2">
      <c r="C1045" s="19"/>
      <c r="D1045" s="19"/>
    </row>
    <row r="1046" spans="3:4" x14ac:dyDescent="0.2">
      <c r="C1046" s="19"/>
      <c r="D1046" s="19"/>
    </row>
    <row r="1047" spans="3:4" x14ac:dyDescent="0.2">
      <c r="C1047" s="19"/>
      <c r="D1047" s="19"/>
    </row>
    <row r="1048" spans="3:4" x14ac:dyDescent="0.2">
      <c r="C1048" s="19"/>
      <c r="D1048" s="19"/>
    </row>
    <row r="1049" spans="3:4" x14ac:dyDescent="0.2">
      <c r="C1049" s="19"/>
      <c r="D1049" s="19"/>
    </row>
    <row r="1050" spans="3:4" x14ac:dyDescent="0.2">
      <c r="C1050" s="19"/>
      <c r="D1050" s="19"/>
    </row>
    <row r="1051" spans="3:4" x14ac:dyDescent="0.2">
      <c r="C1051" s="19"/>
      <c r="D1051" s="19"/>
    </row>
    <row r="1052" spans="3:4" x14ac:dyDescent="0.2">
      <c r="C1052" s="19"/>
      <c r="D1052" s="19"/>
    </row>
    <row r="1053" spans="3:4" x14ac:dyDescent="0.2">
      <c r="C1053" s="19"/>
      <c r="D1053" s="19"/>
    </row>
    <row r="1054" spans="3:4" x14ac:dyDescent="0.2">
      <c r="C1054" s="19"/>
      <c r="D1054" s="19"/>
    </row>
    <row r="1055" spans="3:4" x14ac:dyDescent="0.2">
      <c r="C1055" s="19"/>
      <c r="D1055" s="19"/>
    </row>
    <row r="1056" spans="3:4" x14ac:dyDescent="0.2">
      <c r="C1056" s="19"/>
      <c r="D1056" s="19"/>
    </row>
    <row r="1057" spans="3:4" x14ac:dyDescent="0.2">
      <c r="C1057" s="19"/>
      <c r="D1057" s="19"/>
    </row>
    <row r="1058" spans="3:4" x14ac:dyDescent="0.2">
      <c r="C1058" s="19"/>
      <c r="D1058" s="19"/>
    </row>
    <row r="1059" spans="3:4" x14ac:dyDescent="0.2">
      <c r="C1059" s="19"/>
      <c r="D1059" s="19"/>
    </row>
    <row r="1060" spans="3:4" x14ac:dyDescent="0.2">
      <c r="C1060" s="19"/>
      <c r="D1060" s="19"/>
    </row>
    <row r="1061" spans="3:4" x14ac:dyDescent="0.2">
      <c r="C1061" s="19"/>
      <c r="D1061" s="19"/>
    </row>
    <row r="1062" spans="3:4" x14ac:dyDescent="0.2">
      <c r="C1062" s="19"/>
      <c r="D1062" s="19"/>
    </row>
    <row r="1063" spans="3:4" x14ac:dyDescent="0.2">
      <c r="C1063" s="19"/>
      <c r="D1063" s="19"/>
    </row>
    <row r="1064" spans="3:4" x14ac:dyDescent="0.2">
      <c r="C1064" s="19"/>
      <c r="D1064" s="19"/>
    </row>
    <row r="1065" spans="3:4" x14ac:dyDescent="0.2">
      <c r="C1065" s="19"/>
      <c r="D1065" s="19"/>
    </row>
    <row r="1066" spans="3:4" x14ac:dyDescent="0.2">
      <c r="C1066" s="19"/>
      <c r="D1066" s="19"/>
    </row>
    <row r="1067" spans="3:4" x14ac:dyDescent="0.2">
      <c r="C1067" s="19"/>
      <c r="D1067" s="19"/>
    </row>
    <row r="1068" spans="3:4" x14ac:dyDescent="0.2">
      <c r="C1068" s="19"/>
      <c r="D1068" s="19"/>
    </row>
    <row r="1069" spans="3:4" x14ac:dyDescent="0.2">
      <c r="C1069" s="19"/>
      <c r="D1069" s="19"/>
    </row>
    <row r="1070" spans="3:4" x14ac:dyDescent="0.2">
      <c r="C1070" s="19"/>
      <c r="D1070" s="19"/>
    </row>
    <row r="1071" spans="3:4" x14ac:dyDescent="0.2">
      <c r="C1071" s="19"/>
      <c r="D1071" s="19"/>
    </row>
    <row r="1072" spans="3:4" x14ac:dyDescent="0.2">
      <c r="C1072" s="19"/>
      <c r="D1072" s="19"/>
    </row>
    <row r="1073" spans="3:4" x14ac:dyDescent="0.2">
      <c r="C1073" s="19"/>
      <c r="D1073" s="19"/>
    </row>
    <row r="1074" spans="3:4" x14ac:dyDescent="0.2">
      <c r="C1074" s="19"/>
      <c r="D1074" s="19"/>
    </row>
    <row r="1075" spans="3:4" x14ac:dyDescent="0.2">
      <c r="C1075" s="19"/>
      <c r="D1075" s="19"/>
    </row>
    <row r="1076" spans="3:4" x14ac:dyDescent="0.2">
      <c r="C1076" s="19"/>
      <c r="D1076" s="19"/>
    </row>
    <row r="1077" spans="3:4" x14ac:dyDescent="0.2">
      <c r="C1077" s="19"/>
      <c r="D1077" s="19"/>
    </row>
    <row r="1078" spans="3:4" x14ac:dyDescent="0.2">
      <c r="C1078" s="19"/>
      <c r="D1078" s="19"/>
    </row>
    <row r="1079" spans="3:4" x14ac:dyDescent="0.2">
      <c r="C1079" s="19"/>
      <c r="D1079" s="19"/>
    </row>
    <row r="1080" spans="3:4" x14ac:dyDescent="0.2">
      <c r="C1080" s="19"/>
      <c r="D1080" s="19"/>
    </row>
    <row r="1081" spans="3:4" x14ac:dyDescent="0.2">
      <c r="C1081" s="19"/>
      <c r="D1081" s="19"/>
    </row>
    <row r="1082" spans="3:4" x14ac:dyDescent="0.2">
      <c r="C1082" s="19"/>
      <c r="D1082" s="19"/>
    </row>
    <row r="1083" spans="3:4" x14ac:dyDescent="0.2">
      <c r="C1083" s="19"/>
      <c r="D1083" s="19"/>
    </row>
    <row r="1084" spans="3:4" x14ac:dyDescent="0.2">
      <c r="C1084" s="19"/>
      <c r="D1084" s="19"/>
    </row>
    <row r="1085" spans="3:4" x14ac:dyDescent="0.2">
      <c r="C1085" s="19"/>
      <c r="D1085" s="19"/>
    </row>
    <row r="1086" spans="3:4" x14ac:dyDescent="0.2">
      <c r="C1086" s="19"/>
      <c r="D1086" s="19"/>
    </row>
    <row r="1087" spans="3:4" x14ac:dyDescent="0.2">
      <c r="C1087" s="19"/>
      <c r="D1087" s="19"/>
    </row>
    <row r="1088" spans="3:4" x14ac:dyDescent="0.2">
      <c r="C1088" s="19"/>
      <c r="D1088" s="19"/>
    </row>
    <row r="1089" spans="3:4" x14ac:dyDescent="0.2">
      <c r="C1089" s="19"/>
      <c r="D1089" s="19"/>
    </row>
    <row r="1090" spans="3:4" x14ac:dyDescent="0.2">
      <c r="C1090" s="19"/>
      <c r="D1090" s="19"/>
    </row>
    <row r="1091" spans="3:4" x14ac:dyDescent="0.2">
      <c r="C1091" s="19"/>
      <c r="D1091" s="19"/>
    </row>
    <row r="1092" spans="3:4" x14ac:dyDescent="0.2">
      <c r="C1092" s="19"/>
      <c r="D1092" s="19"/>
    </row>
    <row r="1093" spans="3:4" x14ac:dyDescent="0.2">
      <c r="C1093" s="19"/>
      <c r="D1093" s="19"/>
    </row>
    <row r="1094" spans="3:4" x14ac:dyDescent="0.2">
      <c r="C1094" s="19"/>
      <c r="D1094" s="19"/>
    </row>
    <row r="1095" spans="3:4" x14ac:dyDescent="0.2">
      <c r="C1095" s="19"/>
      <c r="D1095" s="19"/>
    </row>
    <row r="1096" spans="3:4" x14ac:dyDescent="0.2">
      <c r="C1096" s="19"/>
      <c r="D1096" s="19"/>
    </row>
    <row r="1097" spans="3:4" x14ac:dyDescent="0.2">
      <c r="C1097" s="19"/>
      <c r="D1097" s="19"/>
    </row>
    <row r="1098" spans="3:4" x14ac:dyDescent="0.2">
      <c r="C1098" s="19"/>
      <c r="D1098" s="19"/>
    </row>
    <row r="1099" spans="3:4" x14ac:dyDescent="0.2">
      <c r="C1099" s="19"/>
      <c r="D1099" s="19"/>
    </row>
    <row r="1100" spans="3:4" x14ac:dyDescent="0.2">
      <c r="C1100" s="19"/>
      <c r="D1100" s="19"/>
    </row>
    <row r="1101" spans="3:4" x14ac:dyDescent="0.2">
      <c r="C1101" s="19"/>
      <c r="D1101" s="19"/>
    </row>
    <row r="1102" spans="3:4" x14ac:dyDescent="0.2">
      <c r="C1102" s="19"/>
      <c r="D1102" s="19"/>
    </row>
    <row r="1103" spans="3:4" x14ac:dyDescent="0.2">
      <c r="C1103" s="19"/>
      <c r="D1103" s="19"/>
    </row>
    <row r="1104" spans="3:4" x14ac:dyDescent="0.2">
      <c r="C1104" s="19"/>
      <c r="D1104" s="19"/>
    </row>
    <row r="1105" spans="3:4" x14ac:dyDescent="0.2">
      <c r="C1105" s="19"/>
      <c r="D1105" s="19"/>
    </row>
    <row r="1106" spans="3:4" x14ac:dyDescent="0.2">
      <c r="C1106" s="19"/>
      <c r="D1106" s="19"/>
    </row>
    <row r="1107" spans="3:4" x14ac:dyDescent="0.2">
      <c r="C1107" s="19"/>
      <c r="D1107" s="19"/>
    </row>
    <row r="1108" spans="3:4" x14ac:dyDescent="0.2">
      <c r="C1108" s="19"/>
      <c r="D1108" s="19"/>
    </row>
    <row r="1109" spans="3:4" x14ac:dyDescent="0.2">
      <c r="C1109" s="19"/>
      <c r="D1109" s="19"/>
    </row>
    <row r="1110" spans="3:4" x14ac:dyDescent="0.2">
      <c r="C1110" s="19"/>
      <c r="D1110" s="19"/>
    </row>
    <row r="1111" spans="3:4" x14ac:dyDescent="0.2">
      <c r="C1111" s="19"/>
      <c r="D1111" s="19"/>
    </row>
    <row r="1112" spans="3:4" x14ac:dyDescent="0.2">
      <c r="C1112" s="19"/>
      <c r="D1112" s="19"/>
    </row>
    <row r="1113" spans="3:4" x14ac:dyDescent="0.2">
      <c r="C1113" s="19"/>
      <c r="D1113" s="19"/>
    </row>
    <row r="1114" spans="3:4" x14ac:dyDescent="0.2">
      <c r="C1114" s="19"/>
      <c r="D1114" s="19"/>
    </row>
    <row r="1115" spans="3:4" x14ac:dyDescent="0.2">
      <c r="C1115" s="19"/>
      <c r="D1115" s="19"/>
    </row>
    <row r="1116" spans="3:4" x14ac:dyDescent="0.2">
      <c r="C1116" s="19"/>
      <c r="D1116" s="19"/>
    </row>
    <row r="1117" spans="3:4" x14ac:dyDescent="0.2">
      <c r="C1117" s="19"/>
      <c r="D1117" s="19"/>
    </row>
    <row r="1118" spans="3:4" x14ac:dyDescent="0.2">
      <c r="C1118" s="19"/>
      <c r="D1118" s="19"/>
    </row>
    <row r="1119" spans="3:4" x14ac:dyDescent="0.2">
      <c r="C1119" s="19"/>
      <c r="D1119" s="19"/>
    </row>
    <row r="1120" spans="3:4" x14ac:dyDescent="0.2">
      <c r="C1120" s="19"/>
      <c r="D1120" s="19"/>
    </row>
    <row r="1121" spans="3:4" x14ac:dyDescent="0.2">
      <c r="C1121" s="19"/>
      <c r="D1121" s="19"/>
    </row>
    <row r="1122" spans="3:4" x14ac:dyDescent="0.2">
      <c r="C1122" s="19"/>
      <c r="D1122" s="19"/>
    </row>
    <row r="1123" spans="3:4" x14ac:dyDescent="0.2">
      <c r="C1123" s="19"/>
      <c r="D1123" s="19"/>
    </row>
    <row r="1124" spans="3:4" x14ac:dyDescent="0.2">
      <c r="C1124" s="19"/>
      <c r="D1124" s="19"/>
    </row>
    <row r="1125" spans="3:4" x14ac:dyDescent="0.2">
      <c r="C1125" s="19"/>
      <c r="D1125" s="19"/>
    </row>
    <row r="1126" spans="3:4" x14ac:dyDescent="0.2">
      <c r="C1126" s="19"/>
      <c r="D1126" s="19"/>
    </row>
    <row r="1127" spans="3:4" x14ac:dyDescent="0.2">
      <c r="C1127" s="19"/>
      <c r="D1127" s="19"/>
    </row>
    <row r="1128" spans="3:4" x14ac:dyDescent="0.2">
      <c r="C1128" s="19"/>
      <c r="D1128" s="19"/>
    </row>
    <row r="1129" spans="3:4" x14ac:dyDescent="0.2">
      <c r="C1129" s="19"/>
      <c r="D1129" s="19"/>
    </row>
    <row r="1130" spans="3:4" x14ac:dyDescent="0.2">
      <c r="C1130" s="19"/>
      <c r="D1130" s="19"/>
    </row>
    <row r="1131" spans="3:4" x14ac:dyDescent="0.2">
      <c r="C1131" s="19"/>
      <c r="D1131" s="19"/>
    </row>
    <row r="1132" spans="3:4" x14ac:dyDescent="0.2">
      <c r="C1132" s="19"/>
      <c r="D1132" s="19"/>
    </row>
    <row r="1133" spans="3:4" x14ac:dyDescent="0.2">
      <c r="C1133" s="19"/>
      <c r="D1133" s="19"/>
    </row>
    <row r="1134" spans="3:4" x14ac:dyDescent="0.2">
      <c r="C1134" s="19"/>
      <c r="D1134" s="19"/>
    </row>
    <row r="1135" spans="3:4" x14ac:dyDescent="0.2">
      <c r="C1135" s="19"/>
      <c r="D1135" s="19"/>
    </row>
    <row r="1136" spans="3:4" x14ac:dyDescent="0.2">
      <c r="C1136" s="19"/>
      <c r="D1136" s="19"/>
    </row>
    <row r="1137" spans="3:4" x14ac:dyDescent="0.2">
      <c r="C1137" s="19"/>
      <c r="D1137" s="19"/>
    </row>
    <row r="1138" spans="3:4" x14ac:dyDescent="0.2">
      <c r="C1138" s="19"/>
      <c r="D1138" s="19"/>
    </row>
    <row r="1139" spans="3:4" x14ac:dyDescent="0.2">
      <c r="C1139" s="19"/>
      <c r="D1139" s="19"/>
    </row>
    <row r="1140" spans="3:4" x14ac:dyDescent="0.2">
      <c r="C1140" s="19"/>
      <c r="D1140" s="19"/>
    </row>
    <row r="1141" spans="3:4" x14ac:dyDescent="0.2">
      <c r="C1141" s="19"/>
      <c r="D1141" s="19"/>
    </row>
    <row r="1142" spans="3:4" x14ac:dyDescent="0.2">
      <c r="C1142" s="19"/>
      <c r="D1142" s="19"/>
    </row>
    <row r="1143" spans="3:4" x14ac:dyDescent="0.2">
      <c r="C1143" s="19"/>
      <c r="D1143" s="19"/>
    </row>
    <row r="1144" spans="3:4" x14ac:dyDescent="0.2">
      <c r="C1144" s="19"/>
      <c r="D1144" s="19"/>
    </row>
    <row r="1145" spans="3:4" x14ac:dyDescent="0.2">
      <c r="C1145" s="19"/>
      <c r="D1145" s="19"/>
    </row>
    <row r="1146" spans="3:4" x14ac:dyDescent="0.2">
      <c r="C1146" s="19"/>
      <c r="D1146" s="19"/>
    </row>
    <row r="1147" spans="3:4" x14ac:dyDescent="0.2">
      <c r="C1147" s="19"/>
      <c r="D1147" s="19"/>
    </row>
    <row r="1148" spans="3:4" x14ac:dyDescent="0.2">
      <c r="C1148" s="19"/>
      <c r="D1148" s="19"/>
    </row>
    <row r="1149" spans="3:4" x14ac:dyDescent="0.2">
      <c r="C1149" s="19"/>
      <c r="D1149" s="19"/>
    </row>
    <row r="1150" spans="3:4" x14ac:dyDescent="0.2">
      <c r="C1150" s="19"/>
      <c r="D1150" s="19"/>
    </row>
    <row r="1151" spans="3:4" x14ac:dyDescent="0.2">
      <c r="C1151" s="19"/>
      <c r="D1151" s="19"/>
    </row>
    <row r="1152" spans="3:4" x14ac:dyDescent="0.2">
      <c r="C1152" s="19"/>
      <c r="D1152" s="19"/>
    </row>
    <row r="1153" spans="3:4" x14ac:dyDescent="0.2">
      <c r="C1153" s="19"/>
      <c r="D1153" s="19"/>
    </row>
    <row r="1154" spans="3:4" x14ac:dyDescent="0.2">
      <c r="C1154" s="19"/>
      <c r="D1154" s="19"/>
    </row>
    <row r="1155" spans="3:4" x14ac:dyDescent="0.2">
      <c r="C1155" s="19"/>
      <c r="D1155" s="19"/>
    </row>
    <row r="1156" spans="3:4" x14ac:dyDescent="0.2">
      <c r="C1156" s="19"/>
      <c r="D1156" s="19"/>
    </row>
    <row r="1157" spans="3:4" x14ac:dyDescent="0.2">
      <c r="C1157" s="19"/>
      <c r="D1157" s="19"/>
    </row>
    <row r="1158" spans="3:4" x14ac:dyDescent="0.2">
      <c r="C1158" s="19"/>
      <c r="D1158" s="19"/>
    </row>
    <row r="1159" spans="3:4" x14ac:dyDescent="0.2">
      <c r="C1159" s="19"/>
      <c r="D1159" s="19"/>
    </row>
    <row r="1160" spans="3:4" x14ac:dyDescent="0.2">
      <c r="C1160" s="19"/>
      <c r="D1160" s="19"/>
    </row>
    <row r="1161" spans="3:4" x14ac:dyDescent="0.2">
      <c r="C1161" s="19"/>
      <c r="D1161" s="19"/>
    </row>
    <row r="1162" spans="3:4" x14ac:dyDescent="0.2">
      <c r="C1162" s="19"/>
      <c r="D1162" s="19"/>
    </row>
    <row r="1163" spans="3:4" x14ac:dyDescent="0.2">
      <c r="C1163" s="19"/>
      <c r="D1163" s="19"/>
    </row>
    <row r="1164" spans="3:4" x14ac:dyDescent="0.2">
      <c r="C1164" s="19"/>
      <c r="D1164" s="19"/>
    </row>
    <row r="1165" spans="3:4" x14ac:dyDescent="0.2">
      <c r="C1165" s="19"/>
      <c r="D1165" s="19"/>
    </row>
    <row r="1166" spans="3:4" x14ac:dyDescent="0.2">
      <c r="C1166" s="19"/>
      <c r="D1166" s="19"/>
    </row>
    <row r="1167" spans="3:4" x14ac:dyDescent="0.2">
      <c r="C1167" s="19"/>
      <c r="D1167" s="19"/>
    </row>
    <row r="1168" spans="3:4" x14ac:dyDescent="0.2">
      <c r="C1168" s="19"/>
      <c r="D1168" s="19"/>
    </row>
    <row r="1169" spans="3:4" x14ac:dyDescent="0.2">
      <c r="C1169" s="19"/>
      <c r="D1169" s="19"/>
    </row>
    <row r="1170" spans="3:4" x14ac:dyDescent="0.2">
      <c r="C1170" s="19"/>
      <c r="D1170" s="19"/>
    </row>
    <row r="1171" spans="3:4" x14ac:dyDescent="0.2">
      <c r="C1171" s="19"/>
      <c r="D1171" s="19"/>
    </row>
    <row r="1172" spans="3:4" x14ac:dyDescent="0.2">
      <c r="C1172" s="19"/>
      <c r="D1172" s="19"/>
    </row>
    <row r="1173" spans="3:4" x14ac:dyDescent="0.2">
      <c r="C1173" s="19"/>
      <c r="D1173" s="19"/>
    </row>
    <row r="1174" spans="3:4" x14ac:dyDescent="0.2">
      <c r="C1174" s="19"/>
      <c r="D1174" s="19"/>
    </row>
    <row r="1175" spans="3:4" x14ac:dyDescent="0.2">
      <c r="C1175" s="19"/>
      <c r="D1175" s="19"/>
    </row>
    <row r="1176" spans="3:4" x14ac:dyDescent="0.2">
      <c r="C1176" s="19"/>
      <c r="D1176" s="19"/>
    </row>
    <row r="1177" spans="3:4" x14ac:dyDescent="0.2">
      <c r="C1177" s="19"/>
      <c r="D1177" s="19"/>
    </row>
    <row r="1178" spans="3:4" x14ac:dyDescent="0.2">
      <c r="C1178" s="19"/>
      <c r="D1178" s="19"/>
    </row>
    <row r="1179" spans="3:4" x14ac:dyDescent="0.2">
      <c r="C1179" s="19"/>
      <c r="D1179" s="19"/>
    </row>
    <row r="1180" spans="3:4" x14ac:dyDescent="0.2">
      <c r="C1180" s="19"/>
      <c r="D1180" s="19"/>
    </row>
    <row r="1181" spans="3:4" x14ac:dyDescent="0.2">
      <c r="C1181" s="19"/>
      <c r="D1181" s="19"/>
    </row>
    <row r="1182" spans="3:4" x14ac:dyDescent="0.2">
      <c r="C1182" s="19"/>
      <c r="D1182" s="19"/>
    </row>
    <row r="1183" spans="3:4" x14ac:dyDescent="0.2">
      <c r="C1183" s="19"/>
      <c r="D1183" s="19"/>
    </row>
    <row r="1184" spans="3:4" x14ac:dyDescent="0.2">
      <c r="C1184" s="19"/>
      <c r="D1184" s="19"/>
    </row>
    <row r="1185" spans="3:4" x14ac:dyDescent="0.2">
      <c r="C1185" s="19"/>
      <c r="D1185" s="19"/>
    </row>
    <row r="1186" spans="3:4" x14ac:dyDescent="0.2">
      <c r="C1186" s="19"/>
      <c r="D1186" s="19"/>
    </row>
    <row r="1187" spans="3:4" x14ac:dyDescent="0.2">
      <c r="C1187" s="19"/>
      <c r="D1187" s="19"/>
    </row>
    <row r="1188" spans="3:4" x14ac:dyDescent="0.2">
      <c r="C1188" s="19"/>
      <c r="D1188" s="19"/>
    </row>
    <row r="1189" spans="3:4" x14ac:dyDescent="0.2">
      <c r="C1189" s="19"/>
      <c r="D1189" s="19"/>
    </row>
    <row r="1190" spans="3:4" x14ac:dyDescent="0.2">
      <c r="C1190" s="19"/>
      <c r="D1190" s="19"/>
    </row>
    <row r="1191" spans="3:4" x14ac:dyDescent="0.2">
      <c r="C1191" s="19"/>
      <c r="D1191" s="19"/>
    </row>
    <row r="1192" spans="3:4" x14ac:dyDescent="0.2">
      <c r="C1192" s="19"/>
      <c r="D1192" s="19"/>
    </row>
    <row r="1193" spans="3:4" x14ac:dyDescent="0.2">
      <c r="C1193" s="19"/>
      <c r="D1193" s="19"/>
    </row>
    <row r="1194" spans="3:4" x14ac:dyDescent="0.2">
      <c r="C1194" s="19"/>
      <c r="D1194" s="19"/>
    </row>
    <row r="1195" spans="3:4" x14ac:dyDescent="0.2">
      <c r="C1195" s="19"/>
      <c r="D1195" s="19"/>
    </row>
    <row r="1196" spans="3:4" x14ac:dyDescent="0.2">
      <c r="C1196" s="19"/>
      <c r="D1196" s="19"/>
    </row>
    <row r="1197" spans="3:4" x14ac:dyDescent="0.2">
      <c r="C1197" s="19"/>
      <c r="D1197" s="19"/>
    </row>
    <row r="1198" spans="3:4" x14ac:dyDescent="0.2">
      <c r="C1198" s="19"/>
      <c r="D1198" s="19"/>
    </row>
    <row r="1199" spans="3:4" x14ac:dyDescent="0.2">
      <c r="C1199" s="19"/>
      <c r="D1199" s="19"/>
    </row>
    <row r="1200" spans="3:4" x14ac:dyDescent="0.2">
      <c r="C1200" s="19"/>
      <c r="D1200" s="19"/>
    </row>
    <row r="1201" spans="3:4" x14ac:dyDescent="0.2">
      <c r="C1201" s="19"/>
      <c r="D1201" s="19"/>
    </row>
    <row r="1202" spans="3:4" x14ac:dyDescent="0.2">
      <c r="C1202" s="19"/>
      <c r="D1202" s="19"/>
    </row>
    <row r="1203" spans="3:4" x14ac:dyDescent="0.2">
      <c r="C1203" s="19"/>
      <c r="D1203" s="19"/>
    </row>
    <row r="1204" spans="3:4" x14ac:dyDescent="0.2">
      <c r="C1204" s="19"/>
      <c r="D1204" s="19"/>
    </row>
    <row r="1205" spans="3:4" x14ac:dyDescent="0.2">
      <c r="C1205" s="19"/>
      <c r="D1205" s="19"/>
    </row>
    <row r="1206" spans="3:4" x14ac:dyDescent="0.2">
      <c r="C1206" s="19"/>
      <c r="D1206" s="19"/>
    </row>
    <row r="1207" spans="3:4" x14ac:dyDescent="0.2">
      <c r="C1207" s="19"/>
      <c r="D1207" s="19"/>
    </row>
    <row r="1208" spans="3:4" x14ac:dyDescent="0.2">
      <c r="C1208" s="19"/>
      <c r="D1208" s="19"/>
    </row>
    <row r="1209" spans="3:4" x14ac:dyDescent="0.2">
      <c r="C1209" s="19"/>
      <c r="D1209" s="19"/>
    </row>
    <row r="1210" spans="3:4" x14ac:dyDescent="0.2">
      <c r="C1210" s="19"/>
      <c r="D1210" s="19"/>
    </row>
    <row r="1211" spans="3:4" x14ac:dyDescent="0.2">
      <c r="C1211" s="19"/>
      <c r="D1211" s="19"/>
    </row>
    <row r="1212" spans="3:4" x14ac:dyDescent="0.2">
      <c r="C1212" s="19"/>
      <c r="D1212" s="19"/>
    </row>
    <row r="1213" spans="3:4" x14ac:dyDescent="0.2">
      <c r="C1213" s="19"/>
      <c r="D1213" s="19"/>
    </row>
    <row r="1214" spans="3:4" x14ac:dyDescent="0.2">
      <c r="C1214" s="19"/>
      <c r="D1214" s="19"/>
    </row>
    <row r="1215" spans="3:4" x14ac:dyDescent="0.2">
      <c r="C1215" s="19"/>
      <c r="D1215" s="19"/>
    </row>
    <row r="1216" spans="3:4" x14ac:dyDescent="0.2">
      <c r="C1216" s="19"/>
      <c r="D1216" s="19"/>
    </row>
    <row r="1217" spans="3:4" x14ac:dyDescent="0.2">
      <c r="C1217" s="19"/>
      <c r="D1217" s="19"/>
    </row>
    <row r="1218" spans="3:4" x14ac:dyDescent="0.2">
      <c r="C1218" s="19"/>
      <c r="D1218" s="19"/>
    </row>
    <row r="1219" spans="3:4" x14ac:dyDescent="0.2">
      <c r="C1219" s="19"/>
      <c r="D1219" s="19"/>
    </row>
    <row r="1220" spans="3:4" x14ac:dyDescent="0.2">
      <c r="C1220" s="19"/>
      <c r="D1220" s="19"/>
    </row>
    <row r="1221" spans="3:4" x14ac:dyDescent="0.2">
      <c r="C1221" s="19"/>
      <c r="D1221" s="19"/>
    </row>
    <row r="1222" spans="3:4" x14ac:dyDescent="0.2">
      <c r="C1222" s="19"/>
      <c r="D1222" s="19"/>
    </row>
    <row r="1223" spans="3:4" x14ac:dyDescent="0.2">
      <c r="C1223" s="19"/>
      <c r="D1223" s="19"/>
    </row>
    <row r="1224" spans="3:4" x14ac:dyDescent="0.2">
      <c r="C1224" s="19"/>
      <c r="D1224" s="19"/>
    </row>
    <row r="1225" spans="3:4" x14ac:dyDescent="0.2">
      <c r="C1225" s="19"/>
      <c r="D1225" s="19"/>
    </row>
    <row r="1226" spans="3:4" x14ac:dyDescent="0.2">
      <c r="C1226" s="19"/>
      <c r="D1226" s="19"/>
    </row>
    <row r="1227" spans="3:4" x14ac:dyDescent="0.2">
      <c r="C1227" s="19"/>
      <c r="D1227" s="19"/>
    </row>
    <row r="1228" spans="3:4" x14ac:dyDescent="0.2">
      <c r="C1228" s="19"/>
      <c r="D1228" s="19"/>
    </row>
    <row r="1229" spans="3:4" x14ac:dyDescent="0.2">
      <c r="C1229" s="19"/>
      <c r="D1229" s="19"/>
    </row>
    <row r="1230" spans="3:4" x14ac:dyDescent="0.2">
      <c r="C1230" s="19"/>
      <c r="D1230" s="19"/>
    </row>
    <row r="1231" spans="3:4" x14ac:dyDescent="0.2">
      <c r="C1231" s="19"/>
      <c r="D1231" s="19"/>
    </row>
    <row r="1232" spans="3:4" x14ac:dyDescent="0.2">
      <c r="C1232" s="19"/>
      <c r="D1232" s="19"/>
    </row>
    <row r="1233" spans="3:4" x14ac:dyDescent="0.2">
      <c r="C1233" s="19"/>
      <c r="D1233" s="19"/>
    </row>
    <row r="1234" spans="3:4" x14ac:dyDescent="0.2">
      <c r="C1234" s="19"/>
      <c r="D1234" s="19"/>
    </row>
    <row r="1235" spans="3:4" x14ac:dyDescent="0.2">
      <c r="C1235" s="19"/>
      <c r="D1235" s="19"/>
    </row>
    <row r="1236" spans="3:4" x14ac:dyDescent="0.2">
      <c r="C1236" s="19"/>
      <c r="D1236" s="19"/>
    </row>
    <row r="1237" spans="3:4" x14ac:dyDescent="0.2">
      <c r="C1237" s="19"/>
      <c r="D1237" s="19"/>
    </row>
    <row r="1238" spans="3:4" x14ac:dyDescent="0.2">
      <c r="C1238" s="19"/>
      <c r="D1238" s="19"/>
    </row>
    <row r="1239" spans="3:4" x14ac:dyDescent="0.2">
      <c r="C1239" s="19"/>
      <c r="D1239" s="19"/>
    </row>
    <row r="1240" spans="3:4" x14ac:dyDescent="0.2">
      <c r="C1240" s="19"/>
      <c r="D1240" s="19"/>
    </row>
    <row r="1241" spans="3:4" x14ac:dyDescent="0.2">
      <c r="C1241" s="19"/>
      <c r="D1241" s="19"/>
    </row>
    <row r="1242" spans="3:4" x14ac:dyDescent="0.2">
      <c r="C1242" s="19"/>
      <c r="D1242" s="19"/>
    </row>
    <row r="1243" spans="3:4" x14ac:dyDescent="0.2">
      <c r="C1243" s="19"/>
      <c r="D1243" s="19"/>
    </row>
    <row r="1244" spans="3:4" x14ac:dyDescent="0.2">
      <c r="C1244" s="19"/>
      <c r="D1244" s="19"/>
    </row>
    <row r="1245" spans="3:4" x14ac:dyDescent="0.2">
      <c r="C1245" s="19"/>
      <c r="D1245" s="19"/>
    </row>
    <row r="1246" spans="3:4" x14ac:dyDescent="0.2">
      <c r="C1246" s="19"/>
      <c r="D1246" s="19"/>
    </row>
    <row r="1247" spans="3:4" x14ac:dyDescent="0.2">
      <c r="C1247" s="19"/>
      <c r="D1247" s="19"/>
    </row>
    <row r="1248" spans="3:4" x14ac:dyDescent="0.2">
      <c r="C1248" s="19"/>
      <c r="D1248" s="19"/>
    </row>
    <row r="1249" spans="3:4" x14ac:dyDescent="0.2">
      <c r="C1249" s="19"/>
      <c r="D1249" s="19"/>
    </row>
    <row r="1250" spans="3:4" x14ac:dyDescent="0.2">
      <c r="C1250" s="19"/>
      <c r="D1250" s="19"/>
    </row>
    <row r="1251" spans="3:4" x14ac:dyDescent="0.2">
      <c r="C1251" s="19"/>
      <c r="D1251" s="19"/>
    </row>
    <row r="1252" spans="3:4" x14ac:dyDescent="0.2">
      <c r="C1252" s="19"/>
      <c r="D1252" s="19"/>
    </row>
    <row r="1253" spans="3:4" x14ac:dyDescent="0.2">
      <c r="C1253" s="19"/>
      <c r="D1253" s="19"/>
    </row>
    <row r="1254" spans="3:4" x14ac:dyDescent="0.2">
      <c r="C1254" s="19"/>
      <c r="D1254" s="19"/>
    </row>
    <row r="1255" spans="3:4" x14ac:dyDescent="0.2">
      <c r="C1255" s="19"/>
      <c r="D1255" s="19"/>
    </row>
    <row r="1256" spans="3:4" x14ac:dyDescent="0.2">
      <c r="C1256" s="19"/>
      <c r="D1256" s="19"/>
    </row>
    <row r="1257" spans="3:4" x14ac:dyDescent="0.2">
      <c r="C1257" s="19"/>
      <c r="D1257" s="19"/>
    </row>
    <row r="1258" spans="3:4" x14ac:dyDescent="0.2">
      <c r="C1258" s="19"/>
      <c r="D1258" s="19"/>
    </row>
    <row r="1259" spans="3:4" x14ac:dyDescent="0.2">
      <c r="C1259" s="19"/>
      <c r="D1259" s="19"/>
    </row>
    <row r="1260" spans="3:4" x14ac:dyDescent="0.2">
      <c r="C1260" s="19"/>
      <c r="D1260" s="19"/>
    </row>
    <row r="1261" spans="3:4" x14ac:dyDescent="0.2">
      <c r="C1261" s="19"/>
      <c r="D1261" s="19"/>
    </row>
    <row r="1262" spans="3:4" x14ac:dyDescent="0.2">
      <c r="C1262" s="19"/>
      <c r="D1262" s="19"/>
    </row>
    <row r="1263" spans="3:4" x14ac:dyDescent="0.2">
      <c r="C1263" s="19"/>
      <c r="D1263" s="19"/>
    </row>
    <row r="1264" spans="3:4" x14ac:dyDescent="0.2">
      <c r="C1264" s="19"/>
      <c r="D1264" s="19"/>
    </row>
    <row r="1265" spans="3:4" x14ac:dyDescent="0.2">
      <c r="C1265" s="19"/>
      <c r="D1265" s="19"/>
    </row>
    <row r="1266" spans="3:4" x14ac:dyDescent="0.2">
      <c r="C1266" s="19"/>
      <c r="D1266" s="19"/>
    </row>
    <row r="1267" spans="3:4" x14ac:dyDescent="0.2">
      <c r="C1267" s="19"/>
      <c r="D1267" s="19"/>
    </row>
    <row r="1268" spans="3:4" x14ac:dyDescent="0.2">
      <c r="C1268" s="19"/>
      <c r="D1268" s="19"/>
    </row>
    <row r="1269" spans="3:4" x14ac:dyDescent="0.2">
      <c r="C1269" s="19"/>
      <c r="D1269" s="19"/>
    </row>
    <row r="1270" spans="3:4" x14ac:dyDescent="0.2">
      <c r="C1270" s="19"/>
      <c r="D1270" s="19"/>
    </row>
    <row r="1271" spans="3:4" x14ac:dyDescent="0.2">
      <c r="C1271" s="19"/>
      <c r="D1271" s="19"/>
    </row>
    <row r="1272" spans="3:4" x14ac:dyDescent="0.2">
      <c r="C1272" s="19"/>
      <c r="D1272" s="19"/>
    </row>
    <row r="1273" spans="3:4" x14ac:dyDescent="0.2">
      <c r="C1273" s="19"/>
      <c r="D1273" s="19"/>
    </row>
    <row r="1274" spans="3:4" x14ac:dyDescent="0.2">
      <c r="C1274" s="19"/>
      <c r="D1274" s="19"/>
    </row>
    <row r="1275" spans="3:4" x14ac:dyDescent="0.2">
      <c r="C1275" s="19"/>
      <c r="D1275" s="19"/>
    </row>
    <row r="1276" spans="3:4" x14ac:dyDescent="0.2">
      <c r="C1276" s="19"/>
      <c r="D1276" s="19"/>
    </row>
    <row r="1277" spans="3:4" x14ac:dyDescent="0.2">
      <c r="C1277" s="19"/>
      <c r="D1277" s="19"/>
    </row>
    <row r="1278" spans="3:4" x14ac:dyDescent="0.2">
      <c r="C1278" s="19"/>
      <c r="D1278" s="19"/>
    </row>
    <row r="1279" spans="3:4" x14ac:dyDescent="0.2">
      <c r="C1279" s="19"/>
      <c r="D1279" s="19"/>
    </row>
    <row r="1280" spans="3:4" x14ac:dyDescent="0.2">
      <c r="C1280" s="19"/>
      <c r="D1280" s="19"/>
    </row>
    <row r="1281" spans="3:4" x14ac:dyDescent="0.2">
      <c r="C1281" s="19"/>
      <c r="D1281" s="19"/>
    </row>
    <row r="1282" spans="3:4" x14ac:dyDescent="0.2">
      <c r="C1282" s="19"/>
      <c r="D1282" s="19"/>
    </row>
    <row r="1283" spans="3:4" x14ac:dyDescent="0.2">
      <c r="C1283" s="19"/>
      <c r="D1283" s="19"/>
    </row>
    <row r="1284" spans="3:4" x14ac:dyDescent="0.2">
      <c r="C1284" s="19"/>
      <c r="D1284" s="19"/>
    </row>
    <row r="1285" spans="3:4" x14ac:dyDescent="0.2">
      <c r="C1285" s="19"/>
      <c r="D1285" s="19"/>
    </row>
    <row r="1286" spans="3:4" x14ac:dyDescent="0.2">
      <c r="C1286" s="19"/>
      <c r="D1286" s="19"/>
    </row>
    <row r="1287" spans="3:4" x14ac:dyDescent="0.2">
      <c r="C1287" s="19"/>
      <c r="D1287" s="19"/>
    </row>
    <row r="1288" spans="3:4" x14ac:dyDescent="0.2">
      <c r="C1288" s="19"/>
      <c r="D1288" s="19"/>
    </row>
    <row r="1289" spans="3:4" x14ac:dyDescent="0.2">
      <c r="C1289" s="19"/>
      <c r="D1289" s="19"/>
    </row>
    <row r="1290" spans="3:4" x14ac:dyDescent="0.2">
      <c r="C1290" s="19"/>
      <c r="D1290" s="19"/>
    </row>
    <row r="1291" spans="3:4" x14ac:dyDescent="0.2">
      <c r="C1291" s="19"/>
      <c r="D1291" s="19"/>
    </row>
    <row r="1292" spans="3:4" x14ac:dyDescent="0.2">
      <c r="C1292" s="19"/>
      <c r="D1292" s="19"/>
    </row>
    <row r="1293" spans="3:4" x14ac:dyDescent="0.2">
      <c r="C1293" s="19"/>
      <c r="D1293" s="19"/>
    </row>
    <row r="1294" spans="3:4" x14ac:dyDescent="0.2">
      <c r="C1294" s="19"/>
      <c r="D1294" s="19"/>
    </row>
    <row r="1295" spans="3:4" x14ac:dyDescent="0.2">
      <c r="C1295" s="19"/>
      <c r="D1295" s="19"/>
    </row>
    <row r="1296" spans="3:4" x14ac:dyDescent="0.2">
      <c r="C1296" s="19"/>
      <c r="D1296" s="19"/>
    </row>
    <row r="1297" spans="3:4" x14ac:dyDescent="0.2">
      <c r="C1297" s="19"/>
      <c r="D1297" s="19"/>
    </row>
    <row r="1298" spans="3:4" x14ac:dyDescent="0.2">
      <c r="C1298" s="19"/>
      <c r="D1298" s="19"/>
    </row>
    <row r="1299" spans="3:4" x14ac:dyDescent="0.2">
      <c r="C1299" s="19"/>
      <c r="D1299" s="19"/>
    </row>
    <row r="1300" spans="3:4" x14ac:dyDescent="0.2">
      <c r="C1300" s="19"/>
      <c r="D1300" s="19"/>
    </row>
    <row r="1301" spans="3:4" x14ac:dyDescent="0.2">
      <c r="C1301" s="19"/>
      <c r="D1301" s="19"/>
    </row>
    <row r="1302" spans="3:4" x14ac:dyDescent="0.2">
      <c r="C1302" s="19"/>
      <c r="D1302" s="19"/>
    </row>
    <row r="1303" spans="3:4" x14ac:dyDescent="0.2">
      <c r="C1303" s="19"/>
      <c r="D1303" s="19"/>
    </row>
    <row r="1304" spans="3:4" x14ac:dyDescent="0.2">
      <c r="C1304" s="19"/>
      <c r="D1304" s="19"/>
    </row>
    <row r="1305" spans="3:4" x14ac:dyDescent="0.2">
      <c r="C1305" s="19"/>
      <c r="D1305" s="19"/>
    </row>
    <row r="1306" spans="3:4" x14ac:dyDescent="0.2">
      <c r="C1306" s="19"/>
      <c r="D1306" s="19"/>
    </row>
    <row r="1307" spans="3:4" x14ac:dyDescent="0.2">
      <c r="C1307" s="19"/>
      <c r="D1307" s="19"/>
    </row>
    <row r="1308" spans="3:4" x14ac:dyDescent="0.2">
      <c r="C1308" s="19"/>
      <c r="D1308" s="19"/>
    </row>
    <row r="1309" spans="3:4" x14ac:dyDescent="0.2">
      <c r="C1309" s="19"/>
      <c r="D1309" s="19"/>
    </row>
    <row r="1310" spans="3:4" x14ac:dyDescent="0.2">
      <c r="C1310" s="19"/>
      <c r="D1310" s="19"/>
    </row>
    <row r="1311" spans="3:4" x14ac:dyDescent="0.2">
      <c r="C1311" s="19"/>
      <c r="D1311" s="19"/>
    </row>
    <row r="1312" spans="3:4" x14ac:dyDescent="0.2">
      <c r="C1312" s="19"/>
      <c r="D1312" s="19"/>
    </row>
    <row r="1313" spans="3:4" x14ac:dyDescent="0.2">
      <c r="C1313" s="19"/>
      <c r="D1313" s="19"/>
    </row>
    <row r="1314" spans="3:4" x14ac:dyDescent="0.2">
      <c r="C1314" s="19"/>
      <c r="D1314" s="19"/>
    </row>
    <row r="1315" spans="3:4" x14ac:dyDescent="0.2">
      <c r="C1315" s="19"/>
      <c r="D1315" s="19"/>
    </row>
    <row r="1316" spans="3:4" x14ac:dyDescent="0.2">
      <c r="C1316" s="19"/>
      <c r="D1316" s="19"/>
    </row>
    <row r="1317" spans="3:4" x14ac:dyDescent="0.2">
      <c r="C1317" s="19"/>
      <c r="D1317" s="19"/>
    </row>
    <row r="1318" spans="3:4" x14ac:dyDescent="0.2">
      <c r="C1318" s="19"/>
      <c r="D1318" s="19"/>
    </row>
    <row r="1319" spans="3:4" x14ac:dyDescent="0.2">
      <c r="C1319" s="19"/>
      <c r="D1319" s="19"/>
    </row>
    <row r="1320" spans="3:4" x14ac:dyDescent="0.2">
      <c r="C1320" s="19"/>
      <c r="D1320" s="19"/>
    </row>
    <row r="1321" spans="3:4" x14ac:dyDescent="0.2">
      <c r="C1321" s="19"/>
      <c r="D1321" s="19"/>
    </row>
    <row r="1322" spans="3:4" x14ac:dyDescent="0.2">
      <c r="C1322" s="19"/>
      <c r="D1322" s="19"/>
    </row>
    <row r="1323" spans="3:4" x14ac:dyDescent="0.2">
      <c r="C1323" s="19"/>
      <c r="D1323" s="19"/>
    </row>
    <row r="1324" spans="3:4" x14ac:dyDescent="0.2">
      <c r="C1324" s="19"/>
      <c r="D1324" s="19"/>
    </row>
    <row r="1325" spans="3:4" x14ac:dyDescent="0.2">
      <c r="C1325" s="19"/>
      <c r="D1325" s="19"/>
    </row>
    <row r="1326" spans="3:4" x14ac:dyDescent="0.2">
      <c r="C1326" s="19"/>
      <c r="D1326" s="19"/>
    </row>
    <row r="1327" spans="3:4" x14ac:dyDescent="0.2">
      <c r="C1327" s="19"/>
      <c r="D1327" s="19"/>
    </row>
    <row r="1328" spans="3:4" x14ac:dyDescent="0.2">
      <c r="C1328" s="19"/>
      <c r="D1328" s="19"/>
    </row>
    <row r="1329" spans="3:4" x14ac:dyDescent="0.2">
      <c r="C1329" s="19"/>
      <c r="D1329" s="19"/>
    </row>
    <row r="1330" spans="3:4" x14ac:dyDescent="0.2">
      <c r="C1330" s="19"/>
      <c r="D1330" s="19"/>
    </row>
    <row r="1331" spans="3:4" x14ac:dyDescent="0.2">
      <c r="C1331" s="19"/>
      <c r="D1331" s="19"/>
    </row>
    <row r="1332" spans="3:4" x14ac:dyDescent="0.2">
      <c r="C1332" s="19"/>
      <c r="D1332" s="19"/>
    </row>
    <row r="1333" spans="3:4" x14ac:dyDescent="0.2">
      <c r="C1333" s="19"/>
      <c r="D1333" s="19"/>
    </row>
    <row r="1334" spans="3:4" x14ac:dyDescent="0.2">
      <c r="C1334" s="19"/>
      <c r="D1334" s="19"/>
    </row>
    <row r="1335" spans="3:4" x14ac:dyDescent="0.2">
      <c r="C1335" s="19"/>
      <c r="D1335" s="19"/>
    </row>
    <row r="1336" spans="3:4" x14ac:dyDescent="0.2">
      <c r="C1336" s="19"/>
      <c r="D1336" s="19"/>
    </row>
    <row r="1337" spans="3:4" x14ac:dyDescent="0.2">
      <c r="C1337" s="19"/>
      <c r="D1337" s="19"/>
    </row>
    <row r="1338" spans="3:4" x14ac:dyDescent="0.2">
      <c r="C1338" s="19"/>
      <c r="D1338" s="19"/>
    </row>
    <row r="1339" spans="3:4" x14ac:dyDescent="0.2">
      <c r="C1339" s="19"/>
      <c r="D1339" s="19"/>
    </row>
    <row r="1340" spans="3:4" x14ac:dyDescent="0.2">
      <c r="C1340" s="19"/>
      <c r="D1340" s="19"/>
    </row>
    <row r="1341" spans="3:4" x14ac:dyDescent="0.2">
      <c r="C1341" s="19"/>
      <c r="D1341" s="19"/>
    </row>
    <row r="1342" spans="3:4" x14ac:dyDescent="0.2">
      <c r="C1342" s="19"/>
      <c r="D1342" s="19"/>
    </row>
    <row r="1343" spans="3:4" x14ac:dyDescent="0.2">
      <c r="C1343" s="19"/>
      <c r="D1343" s="19"/>
    </row>
    <row r="1344" spans="3:4" x14ac:dyDescent="0.2">
      <c r="C1344" s="19"/>
      <c r="D1344" s="19"/>
    </row>
    <row r="1345" spans="3:4" x14ac:dyDescent="0.2">
      <c r="C1345" s="19"/>
      <c r="D1345" s="19"/>
    </row>
    <row r="1346" spans="3:4" x14ac:dyDescent="0.2">
      <c r="C1346" s="19"/>
      <c r="D1346" s="19"/>
    </row>
    <row r="1347" spans="3:4" x14ac:dyDescent="0.2">
      <c r="C1347" s="19"/>
      <c r="D1347" s="19"/>
    </row>
    <row r="1348" spans="3:4" x14ac:dyDescent="0.2">
      <c r="C1348" s="19"/>
      <c r="D1348" s="19"/>
    </row>
    <row r="1349" spans="3:4" x14ac:dyDescent="0.2">
      <c r="C1349" s="19"/>
      <c r="D1349" s="19"/>
    </row>
    <row r="1350" spans="3:4" x14ac:dyDescent="0.2">
      <c r="C1350" s="19"/>
      <c r="D1350" s="19"/>
    </row>
    <row r="1351" spans="3:4" x14ac:dyDescent="0.2">
      <c r="C1351" s="19"/>
      <c r="D1351" s="19"/>
    </row>
    <row r="1352" spans="3:4" x14ac:dyDescent="0.2">
      <c r="C1352" s="19"/>
      <c r="D1352" s="19"/>
    </row>
    <row r="1353" spans="3:4" x14ac:dyDescent="0.2">
      <c r="C1353" s="19"/>
      <c r="D1353" s="19"/>
    </row>
    <row r="1354" spans="3:4" x14ac:dyDescent="0.2">
      <c r="C1354" s="19"/>
      <c r="D1354" s="19"/>
    </row>
    <row r="1355" spans="3:4" x14ac:dyDescent="0.2">
      <c r="C1355" s="19"/>
      <c r="D1355" s="19"/>
    </row>
    <row r="1356" spans="3:4" x14ac:dyDescent="0.2">
      <c r="C1356" s="19"/>
      <c r="D1356" s="19"/>
    </row>
    <row r="1357" spans="3:4" x14ac:dyDescent="0.2">
      <c r="C1357" s="19"/>
      <c r="D1357" s="19"/>
    </row>
    <row r="1358" spans="3:4" x14ac:dyDescent="0.2">
      <c r="C1358" s="19"/>
      <c r="D1358" s="19"/>
    </row>
    <row r="1359" spans="3:4" x14ac:dyDescent="0.2">
      <c r="C1359" s="19"/>
      <c r="D1359" s="19"/>
    </row>
    <row r="1360" spans="3:4" x14ac:dyDescent="0.2">
      <c r="C1360" s="19"/>
      <c r="D1360" s="19"/>
    </row>
    <row r="1361" spans="3:4" x14ac:dyDescent="0.2">
      <c r="C1361" s="19"/>
      <c r="D1361" s="19"/>
    </row>
    <row r="1362" spans="3:4" x14ac:dyDescent="0.2">
      <c r="C1362" s="19"/>
      <c r="D1362" s="19"/>
    </row>
    <row r="1363" spans="3:4" x14ac:dyDescent="0.2">
      <c r="C1363" s="19"/>
      <c r="D1363" s="19"/>
    </row>
    <row r="1364" spans="3:4" x14ac:dyDescent="0.2">
      <c r="C1364" s="19"/>
      <c r="D1364" s="19"/>
    </row>
    <row r="1365" spans="3:4" x14ac:dyDescent="0.2">
      <c r="C1365" s="19"/>
      <c r="D1365" s="19"/>
    </row>
    <row r="1366" spans="3:4" x14ac:dyDescent="0.2">
      <c r="C1366" s="19"/>
      <c r="D1366" s="19"/>
    </row>
    <row r="1367" spans="3:4" x14ac:dyDescent="0.2">
      <c r="C1367" s="19"/>
      <c r="D1367" s="19"/>
    </row>
    <row r="1368" spans="3:4" x14ac:dyDescent="0.2">
      <c r="C1368" s="19"/>
      <c r="D1368" s="19"/>
    </row>
    <row r="1369" spans="3:4" x14ac:dyDescent="0.2">
      <c r="C1369" s="19"/>
      <c r="D1369" s="19"/>
    </row>
    <row r="1370" spans="3:4" x14ac:dyDescent="0.2">
      <c r="C1370" s="19"/>
      <c r="D1370" s="19"/>
    </row>
    <row r="1371" spans="3:4" x14ac:dyDescent="0.2">
      <c r="C1371" s="19"/>
      <c r="D1371" s="19"/>
    </row>
    <row r="1372" spans="3:4" x14ac:dyDescent="0.2">
      <c r="C1372" s="19"/>
      <c r="D1372" s="19"/>
    </row>
    <row r="1373" spans="3:4" x14ac:dyDescent="0.2">
      <c r="C1373" s="19"/>
      <c r="D1373" s="19"/>
    </row>
    <row r="1374" spans="3:4" x14ac:dyDescent="0.2">
      <c r="C1374" s="19"/>
      <c r="D1374" s="19"/>
    </row>
    <row r="1375" spans="3:4" x14ac:dyDescent="0.2">
      <c r="C1375" s="19"/>
      <c r="D1375" s="19"/>
    </row>
    <row r="1376" spans="3:4" x14ac:dyDescent="0.2">
      <c r="C1376" s="19"/>
      <c r="D1376" s="19"/>
    </row>
    <row r="1377" spans="3:4" x14ac:dyDescent="0.2">
      <c r="C1377" s="19"/>
      <c r="D1377" s="19"/>
    </row>
    <row r="1378" spans="3:4" x14ac:dyDescent="0.2">
      <c r="C1378" s="19"/>
      <c r="D1378" s="19"/>
    </row>
    <row r="1379" spans="3:4" x14ac:dyDescent="0.2">
      <c r="C1379" s="19"/>
      <c r="D1379" s="19"/>
    </row>
    <row r="1380" spans="3:4" x14ac:dyDescent="0.2">
      <c r="C1380" s="19"/>
      <c r="D1380" s="19"/>
    </row>
    <row r="1381" spans="3:4" x14ac:dyDescent="0.2">
      <c r="C1381" s="19"/>
      <c r="D1381" s="19"/>
    </row>
    <row r="1382" spans="3:4" x14ac:dyDescent="0.2">
      <c r="C1382" s="19"/>
      <c r="D1382" s="19"/>
    </row>
    <row r="1383" spans="3:4" x14ac:dyDescent="0.2">
      <c r="C1383" s="19"/>
      <c r="D1383" s="19"/>
    </row>
    <row r="1384" spans="3:4" x14ac:dyDescent="0.2">
      <c r="C1384" s="19"/>
      <c r="D1384" s="19"/>
    </row>
    <row r="1385" spans="3:4" x14ac:dyDescent="0.2">
      <c r="C1385" s="19"/>
      <c r="D1385" s="19"/>
    </row>
    <row r="1386" spans="3:4" x14ac:dyDescent="0.2">
      <c r="C1386" s="19"/>
      <c r="D1386" s="19"/>
    </row>
    <row r="1387" spans="3:4" x14ac:dyDescent="0.2">
      <c r="C1387" s="19"/>
      <c r="D1387" s="19"/>
    </row>
    <row r="1388" spans="3:4" x14ac:dyDescent="0.2">
      <c r="C1388" s="19"/>
      <c r="D1388" s="19"/>
    </row>
    <row r="1389" spans="3:4" x14ac:dyDescent="0.2">
      <c r="C1389" s="19"/>
      <c r="D1389" s="19"/>
    </row>
    <row r="1390" spans="3:4" x14ac:dyDescent="0.2">
      <c r="C1390" s="19"/>
      <c r="D1390" s="19"/>
    </row>
    <row r="1391" spans="3:4" x14ac:dyDescent="0.2">
      <c r="C1391" s="19"/>
      <c r="D1391" s="19"/>
    </row>
    <row r="1392" spans="3:4" x14ac:dyDescent="0.2">
      <c r="C1392" s="19"/>
      <c r="D1392" s="19"/>
    </row>
    <row r="1393" spans="3:4" x14ac:dyDescent="0.2">
      <c r="C1393" s="19"/>
      <c r="D1393" s="19"/>
    </row>
    <row r="1394" spans="3:4" x14ac:dyDescent="0.2">
      <c r="C1394" s="19"/>
      <c r="D1394" s="19"/>
    </row>
    <row r="1395" spans="3:4" x14ac:dyDescent="0.2">
      <c r="C1395" s="19"/>
      <c r="D1395" s="19"/>
    </row>
    <row r="1396" spans="3:4" x14ac:dyDescent="0.2">
      <c r="C1396" s="19"/>
      <c r="D1396" s="19"/>
    </row>
    <row r="1397" spans="3:4" x14ac:dyDescent="0.2">
      <c r="C1397" s="19"/>
      <c r="D1397" s="19"/>
    </row>
    <row r="1398" spans="3:4" x14ac:dyDescent="0.2">
      <c r="C1398" s="19"/>
      <c r="D1398" s="19"/>
    </row>
    <row r="1399" spans="3:4" x14ac:dyDescent="0.2">
      <c r="C1399" s="19"/>
      <c r="D1399" s="19"/>
    </row>
    <row r="1400" spans="3:4" x14ac:dyDescent="0.2">
      <c r="C1400" s="19"/>
      <c r="D1400" s="19"/>
    </row>
    <row r="1401" spans="3:4" x14ac:dyDescent="0.2">
      <c r="C1401" s="19"/>
      <c r="D1401" s="19"/>
    </row>
    <row r="1402" spans="3:4" x14ac:dyDescent="0.2">
      <c r="C1402" s="19"/>
      <c r="D1402" s="19"/>
    </row>
    <row r="1403" spans="3:4" x14ac:dyDescent="0.2">
      <c r="C1403" s="19"/>
      <c r="D1403" s="19"/>
    </row>
    <row r="1404" spans="3:4" x14ac:dyDescent="0.2">
      <c r="C1404" s="19"/>
      <c r="D1404" s="19"/>
    </row>
    <row r="1405" spans="3:4" x14ac:dyDescent="0.2">
      <c r="C1405" s="19"/>
      <c r="D1405" s="19"/>
    </row>
    <row r="1406" spans="3:4" x14ac:dyDescent="0.2">
      <c r="C1406" s="19"/>
      <c r="D1406" s="19"/>
    </row>
    <row r="1407" spans="3:4" x14ac:dyDescent="0.2">
      <c r="C1407" s="19"/>
      <c r="D1407" s="19"/>
    </row>
    <row r="1408" spans="3:4" x14ac:dyDescent="0.2">
      <c r="C1408" s="19"/>
      <c r="D1408" s="19"/>
    </row>
    <row r="1409" spans="3:4" x14ac:dyDescent="0.2">
      <c r="C1409" s="19"/>
      <c r="D1409" s="19"/>
    </row>
    <row r="1410" spans="3:4" x14ac:dyDescent="0.2">
      <c r="C1410" s="19"/>
      <c r="D1410" s="19"/>
    </row>
    <row r="1411" spans="3:4" x14ac:dyDescent="0.2">
      <c r="C1411" s="19"/>
      <c r="D1411" s="19"/>
    </row>
    <row r="1412" spans="3:4" x14ac:dyDescent="0.2">
      <c r="C1412" s="19"/>
      <c r="D1412" s="19"/>
    </row>
    <row r="1413" spans="3:4" x14ac:dyDescent="0.2">
      <c r="C1413" s="19"/>
      <c r="D1413" s="19"/>
    </row>
    <row r="1414" spans="3:4" x14ac:dyDescent="0.2">
      <c r="C1414" s="19"/>
      <c r="D1414" s="19"/>
    </row>
    <row r="1415" spans="3:4" x14ac:dyDescent="0.2">
      <c r="C1415" s="19"/>
      <c r="D1415" s="19"/>
    </row>
    <row r="1416" spans="3:4" x14ac:dyDescent="0.2">
      <c r="C1416" s="19"/>
      <c r="D1416" s="19"/>
    </row>
    <row r="1417" spans="3:4" x14ac:dyDescent="0.2">
      <c r="C1417" s="19"/>
      <c r="D1417" s="19"/>
    </row>
    <row r="1418" spans="3:4" x14ac:dyDescent="0.2">
      <c r="C1418" s="19"/>
      <c r="D1418" s="19"/>
    </row>
    <row r="1419" spans="3:4" x14ac:dyDescent="0.2">
      <c r="C1419" s="19"/>
      <c r="D1419" s="19"/>
    </row>
    <row r="1420" spans="3:4" x14ac:dyDescent="0.2">
      <c r="C1420" s="19"/>
      <c r="D1420" s="19"/>
    </row>
    <row r="1421" spans="3:4" x14ac:dyDescent="0.2">
      <c r="C1421" s="19"/>
      <c r="D1421" s="19"/>
    </row>
    <row r="1422" spans="3:4" x14ac:dyDescent="0.2">
      <c r="C1422" s="19"/>
      <c r="D1422" s="19"/>
    </row>
    <row r="1423" spans="3:4" x14ac:dyDescent="0.2">
      <c r="C1423" s="19"/>
      <c r="D1423" s="19"/>
    </row>
    <row r="1424" spans="3:4" x14ac:dyDescent="0.2">
      <c r="C1424" s="19"/>
      <c r="D1424" s="19"/>
    </row>
    <row r="1425" spans="3:4" x14ac:dyDescent="0.2">
      <c r="C1425" s="19"/>
      <c r="D1425" s="19"/>
    </row>
    <row r="1426" spans="3:4" x14ac:dyDescent="0.2">
      <c r="C1426" s="19"/>
      <c r="D1426" s="19"/>
    </row>
    <row r="1427" spans="3:4" x14ac:dyDescent="0.2">
      <c r="C1427" s="19"/>
      <c r="D1427" s="19"/>
    </row>
    <row r="1428" spans="3:4" x14ac:dyDescent="0.2">
      <c r="C1428" s="19"/>
      <c r="D1428" s="19"/>
    </row>
    <row r="1429" spans="3:4" x14ac:dyDescent="0.2">
      <c r="C1429" s="19"/>
      <c r="D1429" s="19"/>
    </row>
    <row r="1430" spans="3:4" x14ac:dyDescent="0.2">
      <c r="C1430" s="19"/>
      <c r="D1430" s="19"/>
    </row>
    <row r="1431" spans="3:4" x14ac:dyDescent="0.2">
      <c r="C1431" s="19"/>
      <c r="D1431" s="19"/>
    </row>
    <row r="1432" spans="3:4" x14ac:dyDescent="0.2">
      <c r="C1432" s="19"/>
      <c r="D1432" s="19"/>
    </row>
    <row r="1433" spans="3:4" x14ac:dyDescent="0.2">
      <c r="C1433" s="19"/>
      <c r="D1433" s="19"/>
    </row>
    <row r="1434" spans="3:4" x14ac:dyDescent="0.2">
      <c r="C1434" s="19"/>
      <c r="D1434" s="19"/>
    </row>
    <row r="1435" spans="3:4" x14ac:dyDescent="0.2">
      <c r="C1435" s="19"/>
      <c r="D1435" s="19"/>
    </row>
    <row r="1436" spans="3:4" x14ac:dyDescent="0.2">
      <c r="C1436" s="19"/>
      <c r="D1436" s="19"/>
    </row>
    <row r="1437" spans="3:4" x14ac:dyDescent="0.2">
      <c r="C1437" s="19"/>
      <c r="D1437" s="19"/>
    </row>
    <row r="1438" spans="3:4" x14ac:dyDescent="0.2">
      <c r="C1438" s="19"/>
      <c r="D1438" s="19"/>
    </row>
    <row r="1439" spans="3:4" x14ac:dyDescent="0.2">
      <c r="C1439" s="19"/>
      <c r="D1439" s="19"/>
    </row>
    <row r="1440" spans="3:4" x14ac:dyDescent="0.2">
      <c r="C1440" s="19"/>
      <c r="D1440" s="19"/>
    </row>
    <row r="1441" spans="3:4" x14ac:dyDescent="0.2">
      <c r="C1441" s="19"/>
      <c r="D1441" s="19"/>
    </row>
    <row r="1442" spans="3:4" x14ac:dyDescent="0.2">
      <c r="C1442" s="19"/>
      <c r="D1442" s="19"/>
    </row>
    <row r="1443" spans="3:4" x14ac:dyDescent="0.2">
      <c r="C1443" s="19"/>
      <c r="D1443" s="19"/>
    </row>
    <row r="1444" spans="3:4" x14ac:dyDescent="0.2">
      <c r="C1444" s="19"/>
      <c r="D1444" s="19"/>
    </row>
    <row r="1445" spans="3:4" x14ac:dyDescent="0.2">
      <c r="C1445" s="19"/>
      <c r="D1445" s="19"/>
    </row>
    <row r="1446" spans="3:4" x14ac:dyDescent="0.2">
      <c r="C1446" s="19"/>
      <c r="D1446" s="19"/>
    </row>
    <row r="1447" spans="3:4" x14ac:dyDescent="0.2">
      <c r="C1447" s="19"/>
      <c r="D1447" s="19"/>
    </row>
    <row r="1448" spans="3:4" x14ac:dyDescent="0.2">
      <c r="C1448" s="19"/>
      <c r="D1448" s="19"/>
    </row>
    <row r="1449" spans="3:4" x14ac:dyDescent="0.2">
      <c r="C1449" s="19"/>
      <c r="D1449" s="19"/>
    </row>
    <row r="1450" spans="3:4" x14ac:dyDescent="0.2">
      <c r="C1450" s="19"/>
      <c r="D1450" s="19"/>
    </row>
    <row r="1451" spans="3:4" x14ac:dyDescent="0.2">
      <c r="C1451" s="19"/>
      <c r="D1451" s="19"/>
    </row>
    <row r="1452" spans="3:4" x14ac:dyDescent="0.2">
      <c r="C1452" s="19"/>
      <c r="D1452" s="19"/>
    </row>
    <row r="1453" spans="3:4" x14ac:dyDescent="0.2">
      <c r="C1453" s="19"/>
      <c r="D1453" s="19"/>
    </row>
    <row r="1454" spans="3:4" x14ac:dyDescent="0.2">
      <c r="C1454" s="19"/>
      <c r="D1454" s="19"/>
    </row>
    <row r="1455" spans="3:4" x14ac:dyDescent="0.2">
      <c r="C1455" s="19"/>
      <c r="D1455" s="19"/>
    </row>
    <row r="1456" spans="3:4" x14ac:dyDescent="0.2">
      <c r="C1456" s="19"/>
      <c r="D1456" s="19"/>
    </row>
    <row r="1457" spans="3:4" x14ac:dyDescent="0.2">
      <c r="C1457" s="19"/>
      <c r="D1457" s="19"/>
    </row>
    <row r="1458" spans="3:4" x14ac:dyDescent="0.2">
      <c r="C1458" s="19"/>
      <c r="D1458" s="19"/>
    </row>
    <row r="1459" spans="3:4" x14ac:dyDescent="0.2">
      <c r="C1459" s="19"/>
      <c r="D1459" s="19"/>
    </row>
    <row r="1460" spans="3:4" x14ac:dyDescent="0.2">
      <c r="C1460" s="19"/>
      <c r="D1460" s="19"/>
    </row>
    <row r="1461" spans="3:4" x14ac:dyDescent="0.2">
      <c r="C1461" s="19"/>
      <c r="D1461" s="19"/>
    </row>
    <row r="1462" spans="3:4" x14ac:dyDescent="0.2">
      <c r="C1462" s="19"/>
      <c r="D1462" s="19"/>
    </row>
    <row r="1463" spans="3:4" x14ac:dyDescent="0.2">
      <c r="C1463" s="19"/>
      <c r="D1463" s="19"/>
    </row>
    <row r="1464" spans="3:4" x14ac:dyDescent="0.2">
      <c r="C1464" s="19"/>
      <c r="D1464" s="19"/>
    </row>
    <row r="1465" spans="3:4" x14ac:dyDescent="0.2">
      <c r="C1465" s="19"/>
      <c r="D1465" s="19"/>
    </row>
    <row r="1466" spans="3:4" x14ac:dyDescent="0.2">
      <c r="C1466" s="19"/>
      <c r="D1466" s="19"/>
    </row>
    <row r="1467" spans="3:4" x14ac:dyDescent="0.2">
      <c r="C1467" s="19"/>
      <c r="D1467" s="19"/>
    </row>
    <row r="1468" spans="3:4" x14ac:dyDescent="0.2">
      <c r="C1468" s="19"/>
      <c r="D1468" s="19"/>
    </row>
    <row r="1469" spans="3:4" x14ac:dyDescent="0.2">
      <c r="C1469" s="19"/>
      <c r="D1469" s="19"/>
    </row>
    <row r="1470" spans="3:4" x14ac:dyDescent="0.2">
      <c r="C1470" s="19"/>
      <c r="D1470" s="19"/>
    </row>
    <row r="1471" spans="3:4" x14ac:dyDescent="0.2">
      <c r="C1471" s="19"/>
      <c r="D1471" s="19"/>
    </row>
    <row r="1472" spans="3:4" x14ac:dyDescent="0.2">
      <c r="C1472" s="19"/>
      <c r="D1472" s="19"/>
    </row>
    <row r="1473" spans="3:4" x14ac:dyDescent="0.2">
      <c r="C1473" s="19"/>
      <c r="D1473" s="19"/>
    </row>
    <row r="1474" spans="3:4" x14ac:dyDescent="0.2">
      <c r="C1474" s="19"/>
      <c r="D1474" s="19"/>
    </row>
    <row r="1475" spans="3:4" x14ac:dyDescent="0.2">
      <c r="C1475" s="19"/>
      <c r="D1475" s="19"/>
    </row>
    <row r="1476" spans="3:4" x14ac:dyDescent="0.2">
      <c r="C1476" s="19"/>
      <c r="D1476" s="19"/>
    </row>
    <row r="1477" spans="3:4" x14ac:dyDescent="0.2">
      <c r="C1477" s="19"/>
      <c r="D1477" s="19"/>
    </row>
    <row r="1478" spans="3:4" x14ac:dyDescent="0.2">
      <c r="C1478" s="19"/>
      <c r="D1478" s="19"/>
    </row>
    <row r="1479" spans="3:4" x14ac:dyDescent="0.2">
      <c r="C1479" s="19"/>
      <c r="D1479" s="19"/>
    </row>
    <row r="1480" spans="3:4" x14ac:dyDescent="0.2">
      <c r="C1480" s="19"/>
      <c r="D1480" s="19"/>
    </row>
    <row r="1481" spans="3:4" x14ac:dyDescent="0.2">
      <c r="C1481" s="19"/>
      <c r="D1481" s="19"/>
    </row>
    <row r="1482" spans="3:4" x14ac:dyDescent="0.2">
      <c r="C1482" s="19"/>
      <c r="D1482" s="19"/>
    </row>
    <row r="1483" spans="3:4" x14ac:dyDescent="0.2">
      <c r="C1483" s="19"/>
      <c r="D1483" s="19"/>
    </row>
    <row r="1484" spans="3:4" x14ac:dyDescent="0.2">
      <c r="C1484" s="19"/>
      <c r="D1484" s="19"/>
    </row>
    <row r="1485" spans="3:4" x14ac:dyDescent="0.2">
      <c r="C1485" s="19"/>
      <c r="D1485" s="19"/>
    </row>
    <row r="1486" spans="3:4" x14ac:dyDescent="0.2">
      <c r="C1486" s="19"/>
      <c r="D1486" s="19"/>
    </row>
    <row r="1487" spans="3:4" x14ac:dyDescent="0.2">
      <c r="C1487" s="19"/>
      <c r="D1487" s="19"/>
    </row>
    <row r="1488" spans="3:4" x14ac:dyDescent="0.2">
      <c r="C1488" s="19"/>
      <c r="D1488" s="19"/>
    </row>
    <row r="1489" spans="3:4" x14ac:dyDescent="0.2">
      <c r="C1489" s="19"/>
      <c r="D1489" s="19"/>
    </row>
    <row r="1490" spans="3:4" x14ac:dyDescent="0.2">
      <c r="C1490" s="19"/>
      <c r="D1490" s="19"/>
    </row>
    <row r="1491" spans="3:4" x14ac:dyDescent="0.2">
      <c r="C1491" s="19"/>
      <c r="D1491" s="19"/>
    </row>
    <row r="1492" spans="3:4" x14ac:dyDescent="0.2">
      <c r="C1492" s="19"/>
      <c r="D1492" s="19"/>
    </row>
    <row r="1493" spans="3:4" x14ac:dyDescent="0.2">
      <c r="C1493" s="19"/>
      <c r="D1493" s="19"/>
    </row>
    <row r="1494" spans="3:4" x14ac:dyDescent="0.2">
      <c r="C1494" s="19"/>
      <c r="D1494" s="19"/>
    </row>
    <row r="1495" spans="3:4" x14ac:dyDescent="0.2">
      <c r="C1495" s="19"/>
      <c r="D1495" s="19"/>
    </row>
    <row r="1496" spans="3:4" x14ac:dyDescent="0.2">
      <c r="C1496" s="19"/>
      <c r="D1496" s="19"/>
    </row>
    <row r="1497" spans="3:4" x14ac:dyDescent="0.2">
      <c r="C1497" s="19"/>
      <c r="D1497" s="19"/>
    </row>
    <row r="1498" spans="3:4" x14ac:dyDescent="0.2">
      <c r="C1498" s="19"/>
      <c r="D1498" s="19"/>
    </row>
    <row r="1499" spans="3:4" x14ac:dyDescent="0.2">
      <c r="C1499" s="19"/>
      <c r="D1499" s="19"/>
    </row>
    <row r="1500" spans="3:4" x14ac:dyDescent="0.2">
      <c r="C1500" s="19"/>
      <c r="D1500" s="19"/>
    </row>
    <row r="1501" spans="3:4" x14ac:dyDescent="0.2">
      <c r="C1501" s="19"/>
      <c r="D1501" s="19"/>
    </row>
    <row r="1502" spans="3:4" x14ac:dyDescent="0.2">
      <c r="C1502" s="19"/>
      <c r="D1502" s="19"/>
    </row>
    <row r="1503" spans="3:4" x14ac:dyDescent="0.2">
      <c r="C1503" s="19"/>
      <c r="D1503" s="19"/>
    </row>
    <row r="1504" spans="3:4" x14ac:dyDescent="0.2">
      <c r="C1504" s="19"/>
      <c r="D1504" s="19"/>
    </row>
    <row r="1505" spans="3:4" x14ac:dyDescent="0.2">
      <c r="C1505" s="19"/>
      <c r="D1505" s="19"/>
    </row>
    <row r="1506" spans="3:4" x14ac:dyDescent="0.2">
      <c r="C1506" s="19"/>
      <c r="D1506" s="19"/>
    </row>
    <row r="1507" spans="3:4" x14ac:dyDescent="0.2">
      <c r="C1507" s="19"/>
      <c r="D1507" s="19"/>
    </row>
    <row r="1508" spans="3:4" x14ac:dyDescent="0.2">
      <c r="C1508" s="19"/>
      <c r="D1508" s="19"/>
    </row>
    <row r="1509" spans="3:4" x14ac:dyDescent="0.2">
      <c r="C1509" s="19"/>
      <c r="D1509" s="19"/>
    </row>
    <row r="1510" spans="3:4" x14ac:dyDescent="0.2">
      <c r="C1510" s="19"/>
      <c r="D1510" s="19"/>
    </row>
    <row r="1511" spans="3:4" x14ac:dyDescent="0.2">
      <c r="C1511" s="19"/>
      <c r="D1511" s="19"/>
    </row>
    <row r="1512" spans="3:4" x14ac:dyDescent="0.2">
      <c r="C1512" s="19"/>
      <c r="D1512" s="19"/>
    </row>
    <row r="1513" spans="3:4" x14ac:dyDescent="0.2">
      <c r="C1513" s="19"/>
      <c r="D1513" s="19"/>
    </row>
    <row r="1514" spans="3:4" x14ac:dyDescent="0.2">
      <c r="C1514" s="19"/>
      <c r="D1514" s="19"/>
    </row>
    <row r="1515" spans="3:4" x14ac:dyDescent="0.2">
      <c r="C1515" s="19"/>
      <c r="D1515" s="19"/>
    </row>
    <row r="1516" spans="3:4" x14ac:dyDescent="0.2">
      <c r="C1516" s="19"/>
      <c r="D1516" s="19"/>
    </row>
    <row r="1517" spans="3:4" x14ac:dyDescent="0.2">
      <c r="C1517" s="19"/>
      <c r="D1517" s="19"/>
    </row>
    <row r="1518" spans="3:4" x14ac:dyDescent="0.2">
      <c r="C1518" s="19"/>
      <c r="D1518" s="19"/>
    </row>
    <row r="1519" spans="3:4" x14ac:dyDescent="0.2">
      <c r="C1519" s="19"/>
      <c r="D1519" s="19"/>
    </row>
    <row r="1520" spans="3:4" x14ac:dyDescent="0.2">
      <c r="C1520" s="19"/>
      <c r="D1520" s="19"/>
    </row>
    <row r="1521" spans="3:4" x14ac:dyDescent="0.2">
      <c r="C1521" s="19"/>
      <c r="D1521" s="19"/>
    </row>
    <row r="1522" spans="3:4" x14ac:dyDescent="0.2">
      <c r="C1522" s="19"/>
      <c r="D1522" s="19"/>
    </row>
    <row r="1523" spans="3:4" x14ac:dyDescent="0.2">
      <c r="C1523" s="19"/>
      <c r="D1523" s="19"/>
    </row>
    <row r="1524" spans="3:4" x14ac:dyDescent="0.2">
      <c r="C1524" s="19"/>
      <c r="D1524" s="19"/>
    </row>
    <row r="1525" spans="3:4" x14ac:dyDescent="0.2">
      <c r="C1525" s="19"/>
      <c r="D1525" s="19"/>
    </row>
    <row r="1526" spans="3:4" x14ac:dyDescent="0.2">
      <c r="C1526" s="19"/>
      <c r="D1526" s="19"/>
    </row>
    <row r="1527" spans="3:4" x14ac:dyDescent="0.2">
      <c r="C1527" s="19"/>
      <c r="D1527" s="19"/>
    </row>
    <row r="1528" spans="3:4" x14ac:dyDescent="0.2">
      <c r="C1528" s="19"/>
      <c r="D1528" s="19"/>
    </row>
    <row r="1529" spans="3:4" x14ac:dyDescent="0.2">
      <c r="C1529" s="19"/>
      <c r="D1529" s="19"/>
    </row>
    <row r="1530" spans="3:4" x14ac:dyDescent="0.2">
      <c r="C1530" s="19"/>
      <c r="D1530" s="19"/>
    </row>
    <row r="1531" spans="3:4" x14ac:dyDescent="0.2">
      <c r="C1531" s="19"/>
      <c r="D1531" s="19"/>
    </row>
    <row r="1532" spans="3:4" x14ac:dyDescent="0.2">
      <c r="C1532" s="19"/>
      <c r="D1532" s="19"/>
    </row>
    <row r="1533" spans="3:4" x14ac:dyDescent="0.2">
      <c r="C1533" s="19"/>
      <c r="D1533" s="19"/>
    </row>
    <row r="1534" spans="3:4" x14ac:dyDescent="0.2">
      <c r="C1534" s="19"/>
      <c r="D1534" s="19"/>
    </row>
    <row r="1535" spans="3:4" x14ac:dyDescent="0.2">
      <c r="C1535" s="19"/>
      <c r="D1535" s="19"/>
    </row>
    <row r="1536" spans="3:4" x14ac:dyDescent="0.2">
      <c r="C1536" s="19"/>
      <c r="D1536" s="19"/>
    </row>
    <row r="1537" spans="3:4" x14ac:dyDescent="0.2">
      <c r="C1537" s="19"/>
      <c r="D1537" s="19"/>
    </row>
    <row r="1538" spans="3:4" x14ac:dyDescent="0.2">
      <c r="C1538" s="19"/>
      <c r="D1538" s="19"/>
    </row>
    <row r="1539" spans="3:4" x14ac:dyDescent="0.2">
      <c r="C1539" s="19"/>
      <c r="D1539" s="19"/>
    </row>
    <row r="1540" spans="3:4" x14ac:dyDescent="0.2">
      <c r="C1540" s="19"/>
      <c r="D1540" s="19"/>
    </row>
    <row r="1541" spans="3:4" x14ac:dyDescent="0.2">
      <c r="C1541" s="19"/>
      <c r="D1541" s="19"/>
    </row>
    <row r="1542" spans="3:4" x14ac:dyDescent="0.2">
      <c r="C1542" s="19"/>
      <c r="D1542" s="19"/>
    </row>
    <row r="1543" spans="3:4" x14ac:dyDescent="0.2">
      <c r="C1543" s="19"/>
      <c r="D1543" s="19"/>
    </row>
    <row r="1544" spans="3:4" x14ac:dyDescent="0.2">
      <c r="C1544" s="19"/>
      <c r="D1544" s="19"/>
    </row>
    <row r="1545" spans="3:4" x14ac:dyDescent="0.2">
      <c r="C1545" s="19"/>
      <c r="D1545" s="19"/>
    </row>
    <row r="1546" spans="3:4" x14ac:dyDescent="0.2">
      <c r="C1546" s="19"/>
      <c r="D1546" s="19"/>
    </row>
    <row r="1547" spans="3:4" x14ac:dyDescent="0.2">
      <c r="C1547" s="19"/>
      <c r="D1547" s="19"/>
    </row>
    <row r="1548" spans="3:4" x14ac:dyDescent="0.2">
      <c r="C1548" s="19"/>
      <c r="D1548" s="19"/>
    </row>
    <row r="1549" spans="3:4" x14ac:dyDescent="0.2">
      <c r="C1549" s="19"/>
      <c r="D1549" s="19"/>
    </row>
    <row r="1550" spans="3:4" x14ac:dyDescent="0.2">
      <c r="C1550" s="19"/>
      <c r="D1550" s="19"/>
    </row>
    <row r="1551" spans="3:4" x14ac:dyDescent="0.2">
      <c r="C1551" s="19"/>
      <c r="D1551" s="19"/>
    </row>
    <row r="1552" spans="3:4" x14ac:dyDescent="0.2">
      <c r="C1552" s="19"/>
      <c r="D1552" s="19"/>
    </row>
    <row r="1553" spans="3:4" x14ac:dyDescent="0.2">
      <c r="C1553" s="19"/>
      <c r="D1553" s="19"/>
    </row>
    <row r="1554" spans="3:4" x14ac:dyDescent="0.2">
      <c r="C1554" s="19"/>
      <c r="D1554" s="19"/>
    </row>
    <row r="1555" spans="3:4" x14ac:dyDescent="0.2">
      <c r="C1555" s="19"/>
      <c r="D1555" s="19"/>
    </row>
    <row r="1556" spans="3:4" x14ac:dyDescent="0.2">
      <c r="C1556" s="19"/>
      <c r="D1556" s="19"/>
    </row>
    <row r="1557" spans="3:4" x14ac:dyDescent="0.2">
      <c r="C1557" s="19"/>
      <c r="D1557" s="19"/>
    </row>
    <row r="1558" spans="3:4" x14ac:dyDescent="0.2">
      <c r="C1558" s="19"/>
      <c r="D1558" s="19"/>
    </row>
    <row r="1559" spans="3:4" x14ac:dyDescent="0.2">
      <c r="C1559" s="19"/>
      <c r="D1559" s="19"/>
    </row>
    <row r="1560" spans="3:4" x14ac:dyDescent="0.2">
      <c r="C1560" s="19"/>
      <c r="D1560" s="19"/>
    </row>
    <row r="1561" spans="3:4" x14ac:dyDescent="0.2">
      <c r="C1561" s="19"/>
      <c r="D1561" s="19"/>
    </row>
    <row r="1562" spans="3:4" x14ac:dyDescent="0.2">
      <c r="C1562" s="19"/>
      <c r="D1562" s="19"/>
    </row>
    <row r="1563" spans="3:4" x14ac:dyDescent="0.2">
      <c r="C1563" s="19"/>
      <c r="D1563" s="19"/>
    </row>
    <row r="1564" spans="3:4" x14ac:dyDescent="0.2">
      <c r="C1564" s="19"/>
      <c r="D1564" s="19"/>
    </row>
    <row r="1565" spans="3:4" x14ac:dyDescent="0.2">
      <c r="C1565" s="19"/>
      <c r="D1565" s="19"/>
    </row>
    <row r="1566" spans="3:4" x14ac:dyDescent="0.2">
      <c r="C1566" s="19"/>
      <c r="D1566" s="19"/>
    </row>
    <row r="1567" spans="3:4" x14ac:dyDescent="0.2">
      <c r="C1567" s="19"/>
      <c r="D1567" s="19"/>
    </row>
    <row r="1568" spans="3:4" x14ac:dyDescent="0.2">
      <c r="C1568" s="19"/>
      <c r="D1568" s="19"/>
    </row>
    <row r="1569" spans="3:4" x14ac:dyDescent="0.2">
      <c r="C1569" s="19"/>
      <c r="D1569" s="19"/>
    </row>
    <row r="1570" spans="3:4" x14ac:dyDescent="0.2">
      <c r="C1570" s="19"/>
      <c r="D1570" s="19"/>
    </row>
    <row r="1571" spans="3:4" x14ac:dyDescent="0.2">
      <c r="C1571" s="19"/>
      <c r="D1571" s="19"/>
    </row>
    <row r="1572" spans="3:4" x14ac:dyDescent="0.2">
      <c r="C1572" s="19"/>
      <c r="D1572" s="19"/>
    </row>
    <row r="1573" spans="3:4" x14ac:dyDescent="0.2">
      <c r="C1573" s="19"/>
      <c r="D1573" s="19"/>
    </row>
    <row r="1574" spans="3:4" x14ac:dyDescent="0.2">
      <c r="C1574" s="19"/>
      <c r="D1574" s="19"/>
    </row>
    <row r="1575" spans="3:4" x14ac:dyDescent="0.2">
      <c r="C1575" s="19"/>
      <c r="D1575" s="19"/>
    </row>
    <row r="1576" spans="3:4" x14ac:dyDescent="0.2">
      <c r="C1576" s="19"/>
      <c r="D1576" s="19"/>
    </row>
    <row r="1577" spans="3:4" x14ac:dyDescent="0.2">
      <c r="C1577" s="19"/>
      <c r="D1577" s="19"/>
    </row>
    <row r="1578" spans="3:4" x14ac:dyDescent="0.2">
      <c r="C1578" s="19"/>
      <c r="D1578" s="19"/>
    </row>
    <row r="1579" spans="3:4" x14ac:dyDescent="0.2">
      <c r="C1579" s="19"/>
      <c r="D1579" s="19"/>
    </row>
    <row r="1580" spans="3:4" x14ac:dyDescent="0.2">
      <c r="C1580" s="19"/>
      <c r="D1580" s="19"/>
    </row>
    <row r="1581" spans="3:4" x14ac:dyDescent="0.2">
      <c r="C1581" s="19"/>
      <c r="D1581" s="19"/>
    </row>
    <row r="1582" spans="3:4" x14ac:dyDescent="0.2">
      <c r="C1582" s="19"/>
      <c r="D1582" s="19"/>
    </row>
    <row r="1583" spans="3:4" x14ac:dyDescent="0.2">
      <c r="C1583" s="19"/>
      <c r="D1583" s="19"/>
    </row>
    <row r="1584" spans="3:4" x14ac:dyDescent="0.2">
      <c r="C1584" s="19"/>
      <c r="D1584" s="19"/>
    </row>
    <row r="1585" spans="3:4" x14ac:dyDescent="0.2">
      <c r="C1585" s="19"/>
      <c r="D1585" s="19"/>
    </row>
    <row r="1586" spans="3:4" x14ac:dyDescent="0.2">
      <c r="C1586" s="19"/>
      <c r="D1586" s="19"/>
    </row>
    <row r="1587" spans="3:4" x14ac:dyDescent="0.2">
      <c r="C1587" s="19"/>
      <c r="D1587" s="19"/>
    </row>
    <row r="1588" spans="3:4" x14ac:dyDescent="0.2">
      <c r="C1588" s="19"/>
      <c r="D1588" s="19"/>
    </row>
    <row r="1589" spans="3:4" x14ac:dyDescent="0.2">
      <c r="C1589" s="19"/>
      <c r="D1589" s="19"/>
    </row>
    <row r="1590" spans="3:4" x14ac:dyDescent="0.2">
      <c r="C1590" s="19"/>
      <c r="D1590" s="19"/>
    </row>
    <row r="1591" spans="3:4" x14ac:dyDescent="0.2">
      <c r="C1591" s="19"/>
      <c r="D1591" s="19"/>
    </row>
    <row r="1592" spans="3:4" x14ac:dyDescent="0.2">
      <c r="C1592" s="19"/>
      <c r="D1592" s="19"/>
    </row>
    <row r="1593" spans="3:4" x14ac:dyDescent="0.2">
      <c r="C1593" s="19"/>
      <c r="D1593" s="19"/>
    </row>
    <row r="1594" spans="3:4" x14ac:dyDescent="0.2">
      <c r="C1594" s="19"/>
      <c r="D1594" s="19"/>
    </row>
    <row r="1595" spans="3:4" x14ac:dyDescent="0.2">
      <c r="C1595" s="19"/>
      <c r="D1595" s="19"/>
    </row>
    <row r="1596" spans="3:4" x14ac:dyDescent="0.2">
      <c r="C1596" s="19"/>
      <c r="D1596" s="19"/>
    </row>
    <row r="1597" spans="3:4" x14ac:dyDescent="0.2">
      <c r="C1597" s="19"/>
      <c r="D1597" s="19"/>
    </row>
    <row r="1598" spans="3:4" x14ac:dyDescent="0.2">
      <c r="C1598" s="19"/>
      <c r="D1598" s="19"/>
    </row>
    <row r="1599" spans="3:4" x14ac:dyDescent="0.2">
      <c r="C1599" s="19"/>
      <c r="D1599" s="19"/>
    </row>
    <row r="1600" spans="3:4" x14ac:dyDescent="0.2">
      <c r="C1600" s="19"/>
      <c r="D1600" s="19"/>
    </row>
    <row r="1601" spans="3:4" x14ac:dyDescent="0.2">
      <c r="C1601" s="19"/>
      <c r="D1601" s="19"/>
    </row>
    <row r="1602" spans="3:4" x14ac:dyDescent="0.2">
      <c r="C1602" s="19"/>
      <c r="D1602" s="19"/>
    </row>
    <row r="1603" spans="3:4" x14ac:dyDescent="0.2">
      <c r="C1603" s="19"/>
      <c r="D1603" s="19"/>
    </row>
    <row r="1604" spans="3:4" x14ac:dyDescent="0.2">
      <c r="C1604" s="19"/>
      <c r="D1604" s="19"/>
    </row>
    <row r="1605" spans="3:4" x14ac:dyDescent="0.2">
      <c r="C1605" s="19"/>
      <c r="D1605" s="19"/>
    </row>
    <row r="1606" spans="3:4" x14ac:dyDescent="0.2">
      <c r="C1606" s="19"/>
      <c r="D1606" s="19"/>
    </row>
    <row r="1607" spans="3:4" x14ac:dyDescent="0.2">
      <c r="C1607" s="19"/>
      <c r="D1607" s="19"/>
    </row>
    <row r="1608" spans="3:4" x14ac:dyDescent="0.2">
      <c r="C1608" s="19"/>
      <c r="D1608" s="19"/>
    </row>
    <row r="1609" spans="3:4" x14ac:dyDescent="0.2">
      <c r="C1609" s="19"/>
      <c r="D1609" s="19"/>
    </row>
    <row r="1610" spans="3:4" x14ac:dyDescent="0.2">
      <c r="C1610" s="19"/>
      <c r="D1610" s="19"/>
    </row>
    <row r="1611" spans="3:4" x14ac:dyDescent="0.2">
      <c r="C1611" s="19"/>
      <c r="D1611" s="19"/>
    </row>
    <row r="1612" spans="3:4" x14ac:dyDescent="0.2">
      <c r="C1612" s="19"/>
      <c r="D1612" s="19"/>
    </row>
    <row r="1613" spans="3:4" x14ac:dyDescent="0.2">
      <c r="C1613" s="19"/>
      <c r="D1613" s="19"/>
    </row>
    <row r="1614" spans="3:4" x14ac:dyDescent="0.2">
      <c r="C1614" s="19"/>
      <c r="D1614" s="19"/>
    </row>
    <row r="1615" spans="3:4" x14ac:dyDescent="0.2">
      <c r="C1615" s="19"/>
      <c r="D1615" s="19"/>
    </row>
    <row r="1616" spans="3:4" x14ac:dyDescent="0.2">
      <c r="C1616" s="19"/>
      <c r="D1616" s="19"/>
    </row>
    <row r="1617" spans="3:4" x14ac:dyDescent="0.2">
      <c r="C1617" s="19"/>
      <c r="D1617" s="19"/>
    </row>
    <row r="1618" spans="3:4" x14ac:dyDescent="0.2">
      <c r="C1618" s="19"/>
      <c r="D1618" s="19"/>
    </row>
    <row r="1619" spans="3:4" x14ac:dyDescent="0.2">
      <c r="C1619" s="19"/>
      <c r="D1619" s="19"/>
    </row>
    <row r="1620" spans="3:4" x14ac:dyDescent="0.2">
      <c r="C1620" s="19"/>
      <c r="D1620" s="19"/>
    </row>
    <row r="1621" spans="3:4" x14ac:dyDescent="0.2">
      <c r="C1621" s="19"/>
      <c r="D1621" s="19"/>
    </row>
    <row r="1622" spans="3:4" x14ac:dyDescent="0.2">
      <c r="C1622" s="19"/>
      <c r="D1622" s="19"/>
    </row>
    <row r="1623" spans="3:4" x14ac:dyDescent="0.2">
      <c r="C1623" s="19"/>
      <c r="D1623" s="19"/>
    </row>
    <row r="1624" spans="3:4" x14ac:dyDescent="0.2">
      <c r="C1624" s="19"/>
      <c r="D1624" s="19"/>
    </row>
    <row r="1625" spans="3:4" x14ac:dyDescent="0.2">
      <c r="C1625" s="19"/>
      <c r="D1625" s="19"/>
    </row>
    <row r="1626" spans="3:4" x14ac:dyDescent="0.2">
      <c r="C1626" s="19"/>
      <c r="D1626" s="19"/>
    </row>
    <row r="1627" spans="3:4" x14ac:dyDescent="0.2">
      <c r="C1627" s="19"/>
      <c r="D1627" s="19"/>
    </row>
    <row r="1628" spans="3:4" x14ac:dyDescent="0.2">
      <c r="C1628" s="19"/>
      <c r="D1628" s="19"/>
    </row>
    <row r="1629" spans="3:4" x14ac:dyDescent="0.2">
      <c r="C1629" s="19"/>
      <c r="D1629" s="19"/>
    </row>
    <row r="1630" spans="3:4" x14ac:dyDescent="0.2">
      <c r="C1630" s="19"/>
      <c r="D1630" s="19"/>
    </row>
    <row r="1631" spans="3:4" x14ac:dyDescent="0.2">
      <c r="C1631" s="19"/>
      <c r="D1631" s="19"/>
    </row>
    <row r="1632" spans="3:4" x14ac:dyDescent="0.2">
      <c r="C1632" s="19"/>
      <c r="D1632" s="19"/>
    </row>
    <row r="1633" spans="3:4" x14ac:dyDescent="0.2">
      <c r="C1633" s="19"/>
      <c r="D1633" s="19"/>
    </row>
    <row r="1634" spans="3:4" x14ac:dyDescent="0.2">
      <c r="C1634" s="19"/>
      <c r="D1634" s="19"/>
    </row>
    <row r="1635" spans="3:4" x14ac:dyDescent="0.2">
      <c r="C1635" s="19"/>
      <c r="D1635" s="19"/>
    </row>
    <row r="1636" spans="3:4" x14ac:dyDescent="0.2">
      <c r="C1636" s="19"/>
      <c r="D1636" s="19"/>
    </row>
    <row r="1637" spans="3:4" x14ac:dyDescent="0.2">
      <c r="C1637" s="19"/>
      <c r="D1637" s="19"/>
    </row>
    <row r="1638" spans="3:4" x14ac:dyDescent="0.2">
      <c r="C1638" s="19"/>
      <c r="D1638" s="19"/>
    </row>
    <row r="1639" spans="3:4" x14ac:dyDescent="0.2">
      <c r="C1639" s="19"/>
      <c r="D1639" s="19"/>
    </row>
    <row r="1640" spans="3:4" x14ac:dyDescent="0.2">
      <c r="C1640" s="19"/>
      <c r="D1640" s="19"/>
    </row>
    <row r="1641" spans="3:4" x14ac:dyDescent="0.2">
      <c r="C1641" s="19"/>
      <c r="D1641" s="19"/>
    </row>
    <row r="1642" spans="3:4" x14ac:dyDescent="0.2">
      <c r="C1642" s="19"/>
      <c r="D1642" s="19"/>
    </row>
    <row r="1643" spans="3:4" x14ac:dyDescent="0.2">
      <c r="C1643" s="19"/>
      <c r="D1643" s="19"/>
    </row>
    <row r="1644" spans="3:4" x14ac:dyDescent="0.2">
      <c r="C1644" s="19"/>
      <c r="D1644" s="19"/>
    </row>
    <row r="1645" spans="3:4" x14ac:dyDescent="0.2">
      <c r="C1645" s="19"/>
      <c r="D1645" s="19"/>
    </row>
    <row r="1646" spans="3:4" x14ac:dyDescent="0.2">
      <c r="C1646" s="19"/>
      <c r="D1646" s="19"/>
    </row>
    <row r="1647" spans="3:4" x14ac:dyDescent="0.2">
      <c r="C1647" s="19"/>
      <c r="D1647" s="19"/>
    </row>
    <row r="1648" spans="3:4" x14ac:dyDescent="0.2">
      <c r="C1648" s="19"/>
      <c r="D1648" s="19"/>
    </row>
    <row r="1649" spans="3:4" x14ac:dyDescent="0.2">
      <c r="C1649" s="19"/>
      <c r="D1649" s="19"/>
    </row>
    <row r="1650" spans="3:4" x14ac:dyDescent="0.2">
      <c r="C1650" s="19"/>
      <c r="D1650" s="19"/>
    </row>
    <row r="1651" spans="3:4" x14ac:dyDescent="0.2">
      <c r="C1651" s="19"/>
      <c r="D1651" s="19"/>
    </row>
    <row r="1652" spans="3:4" x14ac:dyDescent="0.2">
      <c r="C1652" s="19"/>
      <c r="D1652" s="19"/>
    </row>
    <row r="1653" spans="3:4" x14ac:dyDescent="0.2">
      <c r="C1653" s="19"/>
      <c r="D1653" s="19"/>
    </row>
    <row r="1654" spans="3:4" x14ac:dyDescent="0.2">
      <c r="C1654" s="19"/>
      <c r="D1654" s="19"/>
    </row>
    <row r="1655" spans="3:4" x14ac:dyDescent="0.2">
      <c r="C1655" s="19"/>
      <c r="D1655" s="19"/>
    </row>
    <row r="1656" spans="3:4" x14ac:dyDescent="0.2">
      <c r="C1656" s="19"/>
      <c r="D1656" s="19"/>
    </row>
    <row r="1657" spans="3:4" x14ac:dyDescent="0.2">
      <c r="C1657" s="19"/>
      <c r="D1657" s="19"/>
    </row>
    <row r="1658" spans="3:4" x14ac:dyDescent="0.2">
      <c r="C1658" s="19"/>
      <c r="D1658" s="19"/>
    </row>
    <row r="1659" spans="3:4" x14ac:dyDescent="0.2">
      <c r="C1659" s="19"/>
      <c r="D1659" s="19"/>
    </row>
    <row r="1660" spans="3:4" x14ac:dyDescent="0.2">
      <c r="C1660" s="19"/>
      <c r="D1660" s="19"/>
    </row>
    <row r="1661" spans="3:4" x14ac:dyDescent="0.2">
      <c r="C1661" s="19"/>
      <c r="D1661" s="19"/>
    </row>
    <row r="1662" spans="3:4" x14ac:dyDescent="0.2">
      <c r="C1662" s="19"/>
      <c r="D1662" s="19"/>
    </row>
    <row r="1663" spans="3:4" x14ac:dyDescent="0.2">
      <c r="C1663" s="19"/>
      <c r="D1663" s="19"/>
    </row>
    <row r="1664" spans="3:4" x14ac:dyDescent="0.2">
      <c r="C1664" s="19"/>
      <c r="D1664" s="19"/>
    </row>
    <row r="1665" spans="3:4" x14ac:dyDescent="0.2">
      <c r="C1665" s="19"/>
      <c r="D1665" s="19"/>
    </row>
    <row r="1666" spans="3:4" x14ac:dyDescent="0.2">
      <c r="C1666" s="19"/>
      <c r="D1666" s="19"/>
    </row>
    <row r="1667" spans="3:4" x14ac:dyDescent="0.2">
      <c r="C1667" s="19"/>
      <c r="D1667" s="19"/>
    </row>
    <row r="1668" spans="3:4" x14ac:dyDescent="0.2">
      <c r="C1668" s="19"/>
      <c r="D1668" s="19"/>
    </row>
    <row r="1669" spans="3:4" x14ac:dyDescent="0.2">
      <c r="C1669" s="19"/>
      <c r="D1669" s="19"/>
    </row>
    <row r="1670" spans="3:4" x14ac:dyDescent="0.2">
      <c r="C1670" s="19"/>
      <c r="D1670" s="19"/>
    </row>
    <row r="1671" spans="3:4" x14ac:dyDescent="0.2">
      <c r="C1671" s="19"/>
      <c r="D1671" s="19"/>
    </row>
    <row r="1672" spans="3:4" x14ac:dyDescent="0.2">
      <c r="C1672" s="19"/>
      <c r="D1672" s="19"/>
    </row>
    <row r="1673" spans="3:4" x14ac:dyDescent="0.2">
      <c r="C1673" s="19"/>
      <c r="D1673" s="19"/>
    </row>
    <row r="1674" spans="3:4" x14ac:dyDescent="0.2">
      <c r="C1674" s="19"/>
      <c r="D1674" s="19"/>
    </row>
    <row r="1675" spans="3:4" x14ac:dyDescent="0.2">
      <c r="C1675" s="19"/>
      <c r="D1675" s="19"/>
    </row>
    <row r="1676" spans="3:4" x14ac:dyDescent="0.2">
      <c r="C1676" s="19"/>
      <c r="D1676" s="19"/>
    </row>
    <row r="1677" spans="3:4" x14ac:dyDescent="0.2">
      <c r="C1677" s="19"/>
      <c r="D1677" s="19"/>
    </row>
    <row r="1678" spans="3:4" x14ac:dyDescent="0.2">
      <c r="C1678" s="19"/>
      <c r="D1678" s="19"/>
    </row>
    <row r="1679" spans="3:4" x14ac:dyDescent="0.2">
      <c r="C1679" s="19"/>
      <c r="D1679" s="19"/>
    </row>
    <row r="1680" spans="3:4" x14ac:dyDescent="0.2">
      <c r="C1680" s="19"/>
      <c r="D1680" s="19"/>
    </row>
    <row r="1681" spans="3:4" x14ac:dyDescent="0.2">
      <c r="C1681" s="19"/>
      <c r="D1681" s="19"/>
    </row>
    <row r="1682" spans="3:4" x14ac:dyDescent="0.2">
      <c r="C1682" s="19"/>
      <c r="D1682" s="19"/>
    </row>
    <row r="1683" spans="3:4" x14ac:dyDescent="0.2">
      <c r="C1683" s="19"/>
      <c r="D1683" s="19"/>
    </row>
    <row r="1684" spans="3:4" x14ac:dyDescent="0.2">
      <c r="C1684" s="19"/>
      <c r="D1684" s="19"/>
    </row>
    <row r="1685" spans="3:4" x14ac:dyDescent="0.2">
      <c r="C1685" s="19"/>
      <c r="D1685" s="19"/>
    </row>
    <row r="1686" spans="3:4" x14ac:dyDescent="0.2">
      <c r="C1686" s="19"/>
      <c r="D1686" s="19"/>
    </row>
    <row r="1687" spans="3:4" x14ac:dyDescent="0.2">
      <c r="C1687" s="19"/>
      <c r="D1687" s="19"/>
    </row>
    <row r="1688" spans="3:4" x14ac:dyDescent="0.2">
      <c r="C1688" s="19"/>
      <c r="D1688" s="19"/>
    </row>
    <row r="1689" spans="3:4" x14ac:dyDescent="0.2">
      <c r="C1689" s="19"/>
      <c r="D1689" s="19"/>
    </row>
    <row r="1690" spans="3:4" x14ac:dyDescent="0.2">
      <c r="C1690" s="19"/>
      <c r="D1690" s="19"/>
    </row>
    <row r="1691" spans="3:4" x14ac:dyDescent="0.2">
      <c r="C1691" s="19"/>
      <c r="D1691" s="19"/>
    </row>
    <row r="1692" spans="3:4" x14ac:dyDescent="0.2">
      <c r="C1692" s="19"/>
      <c r="D1692" s="19"/>
    </row>
    <row r="1693" spans="3:4" x14ac:dyDescent="0.2">
      <c r="C1693" s="19"/>
      <c r="D1693" s="19"/>
    </row>
    <row r="1694" spans="3:4" x14ac:dyDescent="0.2">
      <c r="C1694" s="19"/>
      <c r="D1694" s="19"/>
    </row>
    <row r="1695" spans="3:4" x14ac:dyDescent="0.2">
      <c r="C1695" s="19"/>
      <c r="D1695" s="19"/>
    </row>
    <row r="1696" spans="3:4" x14ac:dyDescent="0.2">
      <c r="C1696" s="19"/>
      <c r="D1696" s="19"/>
    </row>
    <row r="1697" spans="3:4" x14ac:dyDescent="0.2">
      <c r="C1697" s="19"/>
      <c r="D1697" s="19"/>
    </row>
    <row r="1698" spans="3:4" x14ac:dyDescent="0.2">
      <c r="C1698" s="19"/>
      <c r="D1698" s="19"/>
    </row>
    <row r="1699" spans="3:4" x14ac:dyDescent="0.2">
      <c r="C1699" s="19"/>
      <c r="D1699" s="19"/>
    </row>
    <row r="1700" spans="3:4" x14ac:dyDescent="0.2">
      <c r="C1700" s="19"/>
      <c r="D1700" s="19"/>
    </row>
    <row r="1701" spans="3:4" x14ac:dyDescent="0.2">
      <c r="C1701" s="19"/>
      <c r="D1701" s="19"/>
    </row>
    <row r="1702" spans="3:4" x14ac:dyDescent="0.2">
      <c r="C1702" s="19"/>
      <c r="D1702" s="19"/>
    </row>
    <row r="1703" spans="3:4" x14ac:dyDescent="0.2">
      <c r="C1703" s="19"/>
      <c r="D1703" s="19"/>
    </row>
    <row r="1704" spans="3:4" x14ac:dyDescent="0.2">
      <c r="C1704" s="19"/>
      <c r="D1704" s="19"/>
    </row>
    <row r="1705" spans="3:4" x14ac:dyDescent="0.2">
      <c r="C1705" s="19"/>
      <c r="D1705" s="19"/>
    </row>
    <row r="1706" spans="3:4" x14ac:dyDescent="0.2">
      <c r="C1706" s="19"/>
      <c r="D1706" s="19"/>
    </row>
    <row r="1707" spans="3:4" x14ac:dyDescent="0.2">
      <c r="C1707" s="19"/>
      <c r="D1707" s="19"/>
    </row>
    <row r="1708" spans="3:4" x14ac:dyDescent="0.2">
      <c r="C1708" s="19"/>
      <c r="D1708" s="19"/>
    </row>
    <row r="1709" spans="3:4" x14ac:dyDescent="0.2">
      <c r="C1709" s="19"/>
      <c r="D1709" s="19"/>
    </row>
    <row r="1710" spans="3:4" x14ac:dyDescent="0.2">
      <c r="C1710" s="19"/>
      <c r="D1710" s="19"/>
    </row>
    <row r="1711" spans="3:4" x14ac:dyDescent="0.2">
      <c r="C1711" s="19"/>
      <c r="D1711" s="19"/>
    </row>
    <row r="1712" spans="3:4" x14ac:dyDescent="0.2">
      <c r="C1712" s="19"/>
      <c r="D1712" s="19"/>
    </row>
    <row r="1713" spans="3:4" x14ac:dyDescent="0.2">
      <c r="C1713" s="19"/>
      <c r="D1713" s="19"/>
    </row>
    <row r="1714" spans="3:4" x14ac:dyDescent="0.2">
      <c r="C1714" s="19"/>
      <c r="D1714" s="19"/>
    </row>
    <row r="1715" spans="3:4" x14ac:dyDescent="0.2">
      <c r="C1715" s="19"/>
      <c r="D1715" s="19"/>
    </row>
    <row r="1716" spans="3:4" x14ac:dyDescent="0.2">
      <c r="C1716" s="19"/>
      <c r="D1716" s="19"/>
    </row>
    <row r="1717" spans="3:4" x14ac:dyDescent="0.2">
      <c r="C1717" s="19"/>
      <c r="D1717" s="19"/>
    </row>
    <row r="1718" spans="3:4" x14ac:dyDescent="0.2">
      <c r="C1718" s="19"/>
      <c r="D1718" s="19"/>
    </row>
    <row r="1719" spans="3:4" x14ac:dyDescent="0.2">
      <c r="C1719" s="19"/>
      <c r="D1719" s="19"/>
    </row>
    <row r="1720" spans="3:4" x14ac:dyDescent="0.2">
      <c r="C1720" s="19"/>
      <c r="D1720" s="19"/>
    </row>
    <row r="1721" spans="3:4" x14ac:dyDescent="0.2">
      <c r="C1721" s="19"/>
      <c r="D1721" s="19"/>
    </row>
    <row r="1722" spans="3:4" x14ac:dyDescent="0.2">
      <c r="C1722" s="19"/>
      <c r="D1722" s="19"/>
    </row>
    <row r="1723" spans="3:4" x14ac:dyDescent="0.2">
      <c r="C1723" s="19"/>
      <c r="D1723" s="19"/>
    </row>
    <row r="1724" spans="3:4" x14ac:dyDescent="0.2">
      <c r="C1724" s="19"/>
      <c r="D1724" s="19"/>
    </row>
    <row r="1725" spans="3:4" x14ac:dyDescent="0.2">
      <c r="C1725" s="19"/>
      <c r="D1725" s="19"/>
    </row>
    <row r="1726" spans="3:4" x14ac:dyDescent="0.2">
      <c r="C1726" s="19"/>
      <c r="D1726" s="19"/>
    </row>
    <row r="1727" spans="3:4" x14ac:dyDescent="0.2">
      <c r="C1727" s="19"/>
      <c r="D1727" s="19"/>
    </row>
    <row r="1728" spans="3:4" x14ac:dyDescent="0.2">
      <c r="C1728" s="19"/>
      <c r="D1728" s="19"/>
    </row>
    <row r="1729" spans="3:4" x14ac:dyDescent="0.2">
      <c r="C1729" s="19"/>
      <c r="D1729" s="19"/>
    </row>
    <row r="1730" spans="3:4" x14ac:dyDescent="0.2">
      <c r="C1730" s="19"/>
      <c r="D1730" s="19"/>
    </row>
    <row r="1731" spans="3:4" x14ac:dyDescent="0.2">
      <c r="C1731" s="19"/>
      <c r="D1731" s="19"/>
    </row>
    <row r="1732" spans="3:4" x14ac:dyDescent="0.2">
      <c r="C1732" s="19"/>
      <c r="D1732" s="19"/>
    </row>
    <row r="1733" spans="3:4" x14ac:dyDescent="0.2">
      <c r="C1733" s="19"/>
      <c r="D1733" s="19"/>
    </row>
    <row r="1734" spans="3:4" x14ac:dyDescent="0.2">
      <c r="C1734" s="19"/>
      <c r="D1734" s="19"/>
    </row>
    <row r="1735" spans="3:4" x14ac:dyDescent="0.2">
      <c r="C1735" s="19"/>
      <c r="D1735" s="19"/>
    </row>
    <row r="1736" spans="3:4" x14ac:dyDescent="0.2">
      <c r="C1736" s="19"/>
      <c r="D1736" s="19"/>
    </row>
    <row r="1737" spans="3:4" x14ac:dyDescent="0.2">
      <c r="C1737" s="19"/>
      <c r="D1737" s="19"/>
    </row>
    <row r="1738" spans="3:4" x14ac:dyDescent="0.2">
      <c r="C1738" s="19"/>
      <c r="D1738" s="19"/>
    </row>
    <row r="1739" spans="3:4" x14ac:dyDescent="0.2">
      <c r="C1739" s="19"/>
      <c r="D1739" s="19"/>
    </row>
    <row r="1740" spans="3:4" x14ac:dyDescent="0.2">
      <c r="C1740" s="19"/>
      <c r="D1740" s="19"/>
    </row>
    <row r="1741" spans="3:4" x14ac:dyDescent="0.2">
      <c r="C1741" s="19"/>
      <c r="D1741" s="19"/>
    </row>
    <row r="1742" spans="3:4" x14ac:dyDescent="0.2">
      <c r="C1742" s="19"/>
      <c r="D1742" s="19"/>
    </row>
    <row r="1743" spans="3:4" x14ac:dyDescent="0.2">
      <c r="C1743" s="19"/>
      <c r="D1743" s="19"/>
    </row>
    <row r="1744" spans="3:4" x14ac:dyDescent="0.2">
      <c r="C1744" s="19"/>
      <c r="D1744" s="19"/>
    </row>
    <row r="1745" spans="3:4" x14ac:dyDescent="0.2">
      <c r="C1745" s="19"/>
      <c r="D1745" s="19"/>
    </row>
    <row r="1746" spans="3:4" x14ac:dyDescent="0.2">
      <c r="C1746" s="19"/>
      <c r="D1746" s="19"/>
    </row>
    <row r="1747" spans="3:4" x14ac:dyDescent="0.2">
      <c r="C1747" s="19"/>
      <c r="D1747" s="19"/>
    </row>
    <row r="1748" spans="3:4" x14ac:dyDescent="0.2">
      <c r="C1748" s="19"/>
      <c r="D1748" s="19"/>
    </row>
    <row r="1749" spans="3:4" x14ac:dyDescent="0.2">
      <c r="C1749" s="19"/>
      <c r="D1749" s="19"/>
    </row>
    <row r="1750" spans="3:4" x14ac:dyDescent="0.2">
      <c r="C1750" s="19"/>
      <c r="D1750" s="19"/>
    </row>
    <row r="1751" spans="3:4" x14ac:dyDescent="0.2">
      <c r="C1751" s="19"/>
      <c r="D1751" s="19"/>
    </row>
    <row r="1752" spans="3:4" x14ac:dyDescent="0.2">
      <c r="C1752" s="19"/>
      <c r="D1752" s="19"/>
    </row>
    <row r="1753" spans="3:4" x14ac:dyDescent="0.2">
      <c r="C1753" s="19"/>
      <c r="D1753" s="19"/>
    </row>
    <row r="1754" spans="3:4" x14ac:dyDescent="0.2">
      <c r="C1754" s="19"/>
      <c r="D1754" s="19"/>
    </row>
    <row r="1755" spans="3:4" x14ac:dyDescent="0.2">
      <c r="C1755" s="19"/>
      <c r="D1755" s="19"/>
    </row>
    <row r="1756" spans="3:4" x14ac:dyDescent="0.2">
      <c r="C1756" s="19"/>
      <c r="D1756" s="19"/>
    </row>
    <row r="1757" spans="3:4" x14ac:dyDescent="0.2">
      <c r="C1757" s="19"/>
      <c r="D1757" s="19"/>
    </row>
    <row r="1758" spans="3:4" x14ac:dyDescent="0.2">
      <c r="C1758" s="19"/>
      <c r="D1758" s="19"/>
    </row>
    <row r="1759" spans="3:4" x14ac:dyDescent="0.2">
      <c r="C1759" s="19"/>
      <c r="D1759" s="19"/>
    </row>
    <row r="1760" spans="3:4" x14ac:dyDescent="0.2">
      <c r="C1760" s="19"/>
      <c r="D1760" s="19"/>
    </row>
    <row r="1761" spans="3:4" x14ac:dyDescent="0.2">
      <c r="C1761" s="19"/>
      <c r="D1761" s="19"/>
    </row>
    <row r="1762" spans="3:4" x14ac:dyDescent="0.2">
      <c r="C1762" s="19"/>
      <c r="D1762" s="19"/>
    </row>
    <row r="1763" spans="3:4" x14ac:dyDescent="0.2">
      <c r="C1763" s="19"/>
      <c r="D1763" s="19"/>
    </row>
    <row r="1764" spans="3:4" x14ac:dyDescent="0.2">
      <c r="C1764" s="19"/>
      <c r="D1764" s="19"/>
    </row>
    <row r="1765" spans="3:4" x14ac:dyDescent="0.2">
      <c r="C1765" s="19"/>
      <c r="D1765" s="19"/>
    </row>
    <row r="1766" spans="3:4" x14ac:dyDescent="0.2">
      <c r="C1766" s="19"/>
      <c r="D1766" s="19"/>
    </row>
    <row r="1767" spans="3:4" x14ac:dyDescent="0.2">
      <c r="C1767" s="19"/>
      <c r="D1767" s="19"/>
    </row>
    <row r="1768" spans="3:4" x14ac:dyDescent="0.2">
      <c r="C1768" s="19"/>
      <c r="D1768" s="19"/>
    </row>
    <row r="1769" spans="3:4" x14ac:dyDescent="0.2">
      <c r="C1769" s="19"/>
      <c r="D1769" s="19"/>
    </row>
    <row r="1770" spans="3:4" x14ac:dyDescent="0.2">
      <c r="C1770" s="19"/>
      <c r="D1770" s="19"/>
    </row>
    <row r="1771" spans="3:4" x14ac:dyDescent="0.2">
      <c r="C1771" s="19"/>
      <c r="D1771" s="19"/>
    </row>
    <row r="1772" spans="3:4" x14ac:dyDescent="0.2">
      <c r="C1772" s="19"/>
      <c r="D1772" s="19"/>
    </row>
    <row r="1773" spans="3:4" x14ac:dyDescent="0.2">
      <c r="C1773" s="19"/>
      <c r="D1773" s="19"/>
    </row>
    <row r="1774" spans="3:4" x14ac:dyDescent="0.2">
      <c r="C1774" s="19"/>
      <c r="D1774" s="19"/>
    </row>
    <row r="1775" spans="3:4" x14ac:dyDescent="0.2">
      <c r="C1775" s="19"/>
      <c r="D1775" s="19"/>
    </row>
    <row r="1776" spans="3:4" x14ac:dyDescent="0.2">
      <c r="C1776" s="19"/>
      <c r="D1776" s="19"/>
    </row>
    <row r="1777" spans="3:4" x14ac:dyDescent="0.2">
      <c r="C1777" s="19"/>
      <c r="D1777" s="19"/>
    </row>
    <row r="1778" spans="3:4" x14ac:dyDescent="0.2">
      <c r="C1778" s="19"/>
      <c r="D1778" s="19"/>
    </row>
    <row r="1779" spans="3:4" x14ac:dyDescent="0.2">
      <c r="C1779" s="19"/>
      <c r="D1779" s="19"/>
    </row>
    <row r="1780" spans="3:4" x14ac:dyDescent="0.2">
      <c r="C1780" s="19"/>
      <c r="D1780" s="19"/>
    </row>
    <row r="1781" spans="3:4" x14ac:dyDescent="0.2">
      <c r="C1781" s="19"/>
      <c r="D1781" s="19"/>
    </row>
    <row r="1782" spans="3:4" x14ac:dyDescent="0.2">
      <c r="C1782" s="19"/>
      <c r="D1782" s="19"/>
    </row>
    <row r="1783" spans="3:4" x14ac:dyDescent="0.2">
      <c r="C1783" s="19"/>
      <c r="D1783" s="19"/>
    </row>
    <row r="1784" spans="3:4" x14ac:dyDescent="0.2">
      <c r="C1784" s="19"/>
      <c r="D1784" s="19"/>
    </row>
    <row r="1785" spans="3:4" x14ac:dyDescent="0.2">
      <c r="C1785" s="19"/>
      <c r="D1785" s="19"/>
    </row>
    <row r="1786" spans="3:4" x14ac:dyDescent="0.2">
      <c r="C1786" s="19"/>
      <c r="D1786" s="19"/>
    </row>
    <row r="1787" spans="3:4" x14ac:dyDescent="0.2">
      <c r="C1787" s="19"/>
      <c r="D1787" s="19"/>
    </row>
    <row r="1788" spans="3:4" x14ac:dyDescent="0.2">
      <c r="C1788" s="19"/>
      <c r="D1788" s="19"/>
    </row>
    <row r="1789" spans="3:4" x14ac:dyDescent="0.2">
      <c r="C1789" s="19"/>
      <c r="D1789" s="19"/>
    </row>
    <row r="1790" spans="3:4" x14ac:dyDescent="0.2">
      <c r="C1790" s="19"/>
      <c r="D1790" s="19"/>
    </row>
    <row r="1791" spans="3:4" x14ac:dyDescent="0.2">
      <c r="C1791" s="19"/>
      <c r="D1791" s="19"/>
    </row>
    <row r="1792" spans="3:4" x14ac:dyDescent="0.2">
      <c r="C1792" s="19"/>
      <c r="D1792" s="19"/>
    </row>
    <row r="1793" spans="3:4" x14ac:dyDescent="0.2">
      <c r="C1793" s="19"/>
      <c r="D1793" s="19"/>
    </row>
    <row r="1794" spans="3:4" x14ac:dyDescent="0.2">
      <c r="C1794" s="19"/>
      <c r="D1794" s="19"/>
    </row>
    <row r="1795" spans="3:4" x14ac:dyDescent="0.2">
      <c r="C1795" s="19"/>
      <c r="D1795" s="19"/>
    </row>
    <row r="1796" spans="3:4" x14ac:dyDescent="0.2">
      <c r="C1796" s="19"/>
      <c r="D1796" s="19"/>
    </row>
    <row r="1797" spans="3:4" x14ac:dyDescent="0.2">
      <c r="C1797" s="19"/>
      <c r="D1797" s="19"/>
    </row>
    <row r="1798" spans="3:4" x14ac:dyDescent="0.2">
      <c r="C1798" s="19"/>
      <c r="D1798" s="19"/>
    </row>
    <row r="1799" spans="3:4" x14ac:dyDescent="0.2">
      <c r="C1799" s="19"/>
      <c r="D1799" s="19"/>
    </row>
    <row r="1800" spans="3:4" x14ac:dyDescent="0.2">
      <c r="C1800" s="19"/>
      <c r="D1800" s="19"/>
    </row>
    <row r="1801" spans="3:4" x14ac:dyDescent="0.2">
      <c r="C1801" s="19"/>
      <c r="D1801" s="19"/>
    </row>
    <row r="1802" spans="3:4" x14ac:dyDescent="0.2">
      <c r="C1802" s="19"/>
      <c r="D1802" s="19"/>
    </row>
    <row r="1803" spans="3:4" x14ac:dyDescent="0.2">
      <c r="C1803" s="19"/>
      <c r="D1803" s="19"/>
    </row>
    <row r="1804" spans="3:4" x14ac:dyDescent="0.2">
      <c r="C1804" s="19"/>
      <c r="D1804" s="19"/>
    </row>
    <row r="1805" spans="3:4" x14ac:dyDescent="0.2">
      <c r="C1805" s="19"/>
      <c r="D1805" s="19"/>
    </row>
    <row r="1806" spans="3:4" x14ac:dyDescent="0.2">
      <c r="C1806" s="19"/>
      <c r="D1806" s="19"/>
    </row>
    <row r="1807" spans="3:4" x14ac:dyDescent="0.2">
      <c r="C1807" s="19"/>
      <c r="D1807" s="19"/>
    </row>
    <row r="1808" spans="3:4" x14ac:dyDescent="0.2">
      <c r="C1808" s="19"/>
      <c r="D1808" s="19"/>
    </row>
    <row r="1809" spans="3:4" x14ac:dyDescent="0.2">
      <c r="C1809" s="19"/>
      <c r="D1809" s="19"/>
    </row>
    <row r="1810" spans="3:4" x14ac:dyDescent="0.2">
      <c r="C1810" s="19"/>
      <c r="D1810" s="19"/>
    </row>
    <row r="1811" spans="3:4" x14ac:dyDescent="0.2">
      <c r="C1811" s="19"/>
      <c r="D1811" s="19"/>
    </row>
    <row r="1812" spans="3:4" x14ac:dyDescent="0.2">
      <c r="C1812" s="19"/>
      <c r="D1812" s="19"/>
    </row>
    <row r="1813" spans="3:4" x14ac:dyDescent="0.2">
      <c r="C1813" s="19"/>
      <c r="D1813" s="19"/>
    </row>
    <row r="1814" spans="3:4" x14ac:dyDescent="0.2">
      <c r="C1814" s="19"/>
      <c r="D1814" s="19"/>
    </row>
    <row r="1815" spans="3:4" x14ac:dyDescent="0.2">
      <c r="C1815" s="19"/>
      <c r="D1815" s="19"/>
    </row>
    <row r="1816" spans="3:4" x14ac:dyDescent="0.2">
      <c r="C1816" s="19"/>
      <c r="D1816" s="19"/>
    </row>
    <row r="1817" spans="3:4" x14ac:dyDescent="0.2">
      <c r="C1817" s="19"/>
      <c r="D1817" s="19"/>
    </row>
    <row r="1818" spans="3:4" x14ac:dyDescent="0.2">
      <c r="C1818" s="19"/>
      <c r="D1818" s="19"/>
    </row>
    <row r="1819" spans="3:4" x14ac:dyDescent="0.2">
      <c r="C1819" s="19"/>
      <c r="D1819" s="19"/>
    </row>
    <row r="1820" spans="3:4" x14ac:dyDescent="0.2">
      <c r="C1820" s="19"/>
      <c r="D1820" s="19"/>
    </row>
    <row r="1821" spans="3:4" x14ac:dyDescent="0.2">
      <c r="C1821" s="19"/>
      <c r="D1821" s="19"/>
    </row>
    <row r="1822" spans="3:4" x14ac:dyDescent="0.2">
      <c r="C1822" s="19"/>
      <c r="D1822" s="19"/>
    </row>
    <row r="1823" spans="3:4" x14ac:dyDescent="0.2">
      <c r="C1823" s="19"/>
      <c r="D1823" s="19"/>
    </row>
    <row r="1824" spans="3:4" x14ac:dyDescent="0.2">
      <c r="C1824" s="19"/>
      <c r="D1824" s="19"/>
    </row>
    <row r="1825" spans="3:4" x14ac:dyDescent="0.2">
      <c r="C1825" s="19"/>
      <c r="D1825" s="19"/>
    </row>
    <row r="1826" spans="3:4" x14ac:dyDescent="0.2">
      <c r="C1826" s="19"/>
      <c r="D1826" s="19"/>
    </row>
    <row r="1827" spans="3:4" x14ac:dyDescent="0.2">
      <c r="C1827" s="19"/>
      <c r="D1827" s="19"/>
    </row>
    <row r="1828" spans="3:4" x14ac:dyDescent="0.2">
      <c r="C1828" s="19"/>
      <c r="D1828" s="19"/>
    </row>
    <row r="1829" spans="3:4" x14ac:dyDescent="0.2">
      <c r="C1829" s="19"/>
      <c r="D1829" s="19"/>
    </row>
    <row r="1830" spans="3:4" x14ac:dyDescent="0.2">
      <c r="C1830" s="19"/>
      <c r="D1830" s="19"/>
    </row>
    <row r="1831" spans="3:4" x14ac:dyDescent="0.2">
      <c r="C1831" s="19"/>
      <c r="D1831" s="19"/>
    </row>
    <row r="1832" spans="3:4" x14ac:dyDescent="0.2">
      <c r="C1832" s="19"/>
      <c r="D1832" s="19"/>
    </row>
    <row r="1833" spans="3:4" x14ac:dyDescent="0.2">
      <c r="C1833" s="19"/>
      <c r="D1833" s="19"/>
    </row>
    <row r="1834" spans="3:4" x14ac:dyDescent="0.2">
      <c r="C1834" s="19"/>
      <c r="D1834" s="19"/>
    </row>
    <row r="1835" spans="3:4" x14ac:dyDescent="0.2">
      <c r="C1835" s="19"/>
      <c r="D1835" s="19"/>
    </row>
    <row r="1836" spans="3:4" x14ac:dyDescent="0.2">
      <c r="C1836" s="19"/>
      <c r="D1836" s="19"/>
    </row>
    <row r="1837" spans="3:4" x14ac:dyDescent="0.2">
      <c r="C1837" s="19"/>
      <c r="D1837" s="19"/>
    </row>
    <row r="1838" spans="3:4" x14ac:dyDescent="0.2">
      <c r="C1838" s="19"/>
      <c r="D1838" s="19"/>
    </row>
    <row r="1839" spans="3:4" x14ac:dyDescent="0.2">
      <c r="C1839" s="19"/>
      <c r="D1839" s="19"/>
    </row>
    <row r="1840" spans="3:4" x14ac:dyDescent="0.2">
      <c r="C1840" s="19"/>
      <c r="D1840" s="19"/>
    </row>
    <row r="1841" spans="3:4" x14ac:dyDescent="0.2">
      <c r="C1841" s="19"/>
      <c r="D1841" s="19"/>
    </row>
    <row r="1842" spans="3:4" x14ac:dyDescent="0.2">
      <c r="C1842" s="19"/>
      <c r="D1842" s="19"/>
    </row>
    <row r="1843" spans="3:4" x14ac:dyDescent="0.2">
      <c r="C1843" s="19"/>
      <c r="D1843" s="19"/>
    </row>
    <row r="1844" spans="3:4" x14ac:dyDescent="0.2">
      <c r="C1844" s="19"/>
      <c r="D1844" s="19"/>
    </row>
    <row r="1845" spans="3:4" x14ac:dyDescent="0.2">
      <c r="C1845" s="19"/>
      <c r="D1845" s="19"/>
    </row>
    <row r="1846" spans="3:4" x14ac:dyDescent="0.2">
      <c r="C1846" s="19"/>
      <c r="D1846" s="19"/>
    </row>
    <row r="1847" spans="3:4" x14ac:dyDescent="0.2">
      <c r="C1847" s="19"/>
      <c r="D1847" s="19"/>
    </row>
    <row r="1848" spans="3:4" x14ac:dyDescent="0.2">
      <c r="C1848" s="19"/>
      <c r="D1848" s="19"/>
    </row>
    <row r="1849" spans="3:4" x14ac:dyDescent="0.2">
      <c r="C1849" s="19"/>
      <c r="D1849" s="19"/>
    </row>
    <row r="1850" spans="3:4" x14ac:dyDescent="0.2">
      <c r="C1850" s="19"/>
      <c r="D1850" s="19"/>
    </row>
    <row r="1851" spans="3:4" x14ac:dyDescent="0.2">
      <c r="C1851" s="19"/>
      <c r="D1851" s="19"/>
    </row>
    <row r="1852" spans="3:4" x14ac:dyDescent="0.2">
      <c r="C1852" s="19"/>
      <c r="D1852" s="19"/>
    </row>
    <row r="1853" spans="3:4" x14ac:dyDescent="0.2">
      <c r="C1853" s="19"/>
      <c r="D1853" s="19"/>
    </row>
    <row r="1854" spans="3:4" x14ac:dyDescent="0.2">
      <c r="C1854" s="19"/>
      <c r="D1854" s="19"/>
    </row>
    <row r="1855" spans="3:4" x14ac:dyDescent="0.2">
      <c r="C1855" s="19"/>
      <c r="D1855" s="19"/>
    </row>
    <row r="1856" spans="3:4" x14ac:dyDescent="0.2">
      <c r="C1856" s="19"/>
      <c r="D1856" s="19"/>
    </row>
    <row r="1857" spans="3:4" x14ac:dyDescent="0.2">
      <c r="C1857" s="19"/>
      <c r="D1857" s="19"/>
    </row>
    <row r="1858" spans="3:4" x14ac:dyDescent="0.2">
      <c r="C1858" s="19"/>
      <c r="D1858" s="19"/>
    </row>
    <row r="1859" spans="3:4" x14ac:dyDescent="0.2">
      <c r="C1859" s="19"/>
      <c r="D1859" s="19"/>
    </row>
    <row r="1860" spans="3:4" x14ac:dyDescent="0.2">
      <c r="C1860" s="19"/>
      <c r="D1860" s="19"/>
    </row>
    <row r="1861" spans="3:4" x14ac:dyDescent="0.2">
      <c r="C1861" s="19"/>
      <c r="D1861" s="19"/>
    </row>
    <row r="1862" spans="3:4" x14ac:dyDescent="0.2">
      <c r="C1862" s="19"/>
      <c r="D1862" s="19"/>
    </row>
    <row r="1863" spans="3:4" x14ac:dyDescent="0.2">
      <c r="C1863" s="19"/>
      <c r="D1863" s="19"/>
    </row>
    <row r="1864" spans="3:4" x14ac:dyDescent="0.2">
      <c r="C1864" s="19"/>
      <c r="D1864" s="19"/>
    </row>
    <row r="1865" spans="3:4" x14ac:dyDescent="0.2">
      <c r="C1865" s="19"/>
      <c r="D1865" s="19"/>
    </row>
    <row r="1866" spans="3:4" x14ac:dyDescent="0.2">
      <c r="C1866" s="19"/>
      <c r="D1866" s="19"/>
    </row>
    <row r="1867" spans="3:4" x14ac:dyDescent="0.2">
      <c r="C1867" s="19"/>
      <c r="D1867" s="19"/>
    </row>
    <row r="1868" spans="3:4" x14ac:dyDescent="0.2">
      <c r="C1868" s="19"/>
      <c r="D1868" s="19"/>
    </row>
    <row r="1869" spans="3:4" x14ac:dyDescent="0.2">
      <c r="C1869" s="19"/>
      <c r="D1869" s="19"/>
    </row>
    <row r="1870" spans="3:4" x14ac:dyDescent="0.2">
      <c r="C1870" s="19"/>
      <c r="D1870" s="19"/>
    </row>
    <row r="1871" spans="3:4" x14ac:dyDescent="0.2">
      <c r="C1871" s="19"/>
      <c r="D1871" s="19"/>
    </row>
    <row r="1872" spans="3:4" x14ac:dyDescent="0.2">
      <c r="C1872" s="19"/>
      <c r="D1872" s="19"/>
    </row>
    <row r="1873" spans="3:4" x14ac:dyDescent="0.2">
      <c r="C1873" s="19"/>
      <c r="D1873" s="19"/>
    </row>
    <row r="1874" spans="3:4" x14ac:dyDescent="0.2">
      <c r="C1874" s="19"/>
      <c r="D1874" s="19"/>
    </row>
    <row r="1875" spans="3:4" x14ac:dyDescent="0.2">
      <c r="C1875" s="19"/>
      <c r="D1875" s="19"/>
    </row>
    <row r="1876" spans="3:4" x14ac:dyDescent="0.2">
      <c r="C1876" s="19"/>
      <c r="D1876" s="19"/>
    </row>
    <row r="1877" spans="3:4" x14ac:dyDescent="0.2">
      <c r="C1877" s="19"/>
      <c r="D1877" s="19"/>
    </row>
    <row r="1878" spans="3:4" x14ac:dyDescent="0.2">
      <c r="C1878" s="19"/>
      <c r="D1878" s="19"/>
    </row>
    <row r="1879" spans="3:4" x14ac:dyDescent="0.2">
      <c r="C1879" s="19"/>
      <c r="D1879" s="19"/>
    </row>
    <row r="1880" spans="3:4" x14ac:dyDescent="0.2">
      <c r="C1880" s="19"/>
      <c r="D1880" s="19"/>
    </row>
    <row r="1881" spans="3:4" x14ac:dyDescent="0.2">
      <c r="C1881" s="19"/>
      <c r="D1881" s="19"/>
    </row>
    <row r="1882" spans="3:4" x14ac:dyDescent="0.2">
      <c r="C1882" s="19"/>
      <c r="D1882" s="19"/>
    </row>
    <row r="1883" spans="3:4" x14ac:dyDescent="0.2">
      <c r="C1883" s="19"/>
      <c r="D1883" s="19"/>
    </row>
    <row r="1884" spans="3:4" x14ac:dyDescent="0.2">
      <c r="C1884" s="19"/>
      <c r="D1884" s="19"/>
    </row>
    <row r="1885" spans="3:4" x14ac:dyDescent="0.2">
      <c r="C1885" s="19"/>
      <c r="D1885" s="19"/>
    </row>
    <row r="1886" spans="3:4" x14ac:dyDescent="0.2">
      <c r="C1886" s="19"/>
      <c r="D1886" s="19"/>
    </row>
    <row r="1887" spans="3:4" x14ac:dyDescent="0.2">
      <c r="C1887" s="19"/>
      <c r="D1887" s="19"/>
    </row>
    <row r="1888" spans="3:4" x14ac:dyDescent="0.2">
      <c r="C1888" s="19"/>
      <c r="D1888" s="19"/>
    </row>
    <row r="1889" spans="3:4" x14ac:dyDescent="0.2">
      <c r="C1889" s="19"/>
      <c r="D1889" s="19"/>
    </row>
    <row r="1890" spans="3:4" x14ac:dyDescent="0.2">
      <c r="C1890" s="19"/>
      <c r="D1890" s="19"/>
    </row>
    <row r="1891" spans="3:4" x14ac:dyDescent="0.2">
      <c r="C1891" s="19"/>
      <c r="D1891" s="19"/>
    </row>
    <row r="1892" spans="3:4" x14ac:dyDescent="0.2">
      <c r="C1892" s="19"/>
      <c r="D1892" s="19"/>
    </row>
    <row r="1893" spans="3:4" x14ac:dyDescent="0.2">
      <c r="C1893" s="19"/>
      <c r="D1893" s="19"/>
    </row>
    <row r="1894" spans="3:4" x14ac:dyDescent="0.2">
      <c r="C1894" s="19"/>
      <c r="D1894" s="19"/>
    </row>
    <row r="1895" spans="3:4" x14ac:dyDescent="0.2">
      <c r="C1895" s="19"/>
      <c r="D1895" s="19"/>
    </row>
    <row r="1896" spans="3:4" x14ac:dyDescent="0.2">
      <c r="C1896" s="19"/>
      <c r="D1896" s="19"/>
    </row>
    <row r="1897" spans="3:4" x14ac:dyDescent="0.2">
      <c r="C1897" s="19"/>
      <c r="D1897" s="19"/>
    </row>
    <row r="1898" spans="3:4" x14ac:dyDescent="0.2">
      <c r="C1898" s="19"/>
      <c r="D1898" s="19"/>
    </row>
    <row r="1899" spans="3:4" x14ac:dyDescent="0.2">
      <c r="C1899" s="19"/>
      <c r="D1899" s="19"/>
    </row>
    <row r="1900" spans="3:4" x14ac:dyDescent="0.2">
      <c r="C1900" s="19"/>
      <c r="D1900" s="19"/>
    </row>
    <row r="1901" spans="3:4" x14ac:dyDescent="0.2">
      <c r="C1901" s="19"/>
      <c r="D1901" s="19"/>
    </row>
    <row r="1902" spans="3:4" x14ac:dyDescent="0.2">
      <c r="C1902" s="19"/>
      <c r="D1902" s="19"/>
    </row>
    <row r="1903" spans="3:4" x14ac:dyDescent="0.2">
      <c r="C1903" s="19"/>
      <c r="D1903" s="19"/>
    </row>
    <row r="1904" spans="3:4" x14ac:dyDescent="0.2">
      <c r="C1904" s="19"/>
      <c r="D1904" s="19"/>
    </row>
    <row r="1905" spans="3:4" x14ac:dyDescent="0.2">
      <c r="C1905" s="19"/>
      <c r="D1905" s="19"/>
    </row>
    <row r="1906" spans="3:4" x14ac:dyDescent="0.2">
      <c r="C1906" s="19"/>
      <c r="D1906" s="19"/>
    </row>
    <row r="1907" spans="3:4" x14ac:dyDescent="0.2">
      <c r="C1907" s="19"/>
      <c r="D1907" s="19"/>
    </row>
    <row r="1908" spans="3:4" x14ac:dyDescent="0.2">
      <c r="C1908" s="19"/>
      <c r="D1908" s="19"/>
    </row>
    <row r="1909" spans="3:4" x14ac:dyDescent="0.2">
      <c r="C1909" s="19"/>
      <c r="D1909" s="19"/>
    </row>
    <row r="1910" spans="3:4" x14ac:dyDescent="0.2">
      <c r="C1910" s="19"/>
      <c r="D1910" s="19"/>
    </row>
    <row r="1911" spans="3:4" x14ac:dyDescent="0.2">
      <c r="C1911" s="19"/>
      <c r="D1911" s="19"/>
    </row>
    <row r="1912" spans="3:4" x14ac:dyDescent="0.2">
      <c r="C1912" s="19"/>
      <c r="D1912" s="19"/>
    </row>
    <row r="1913" spans="3:4" x14ac:dyDescent="0.2">
      <c r="C1913" s="19"/>
      <c r="D1913" s="19"/>
    </row>
    <row r="1914" spans="3:4" x14ac:dyDescent="0.2">
      <c r="C1914" s="19"/>
      <c r="D1914" s="19"/>
    </row>
    <row r="1915" spans="3:4" x14ac:dyDescent="0.2">
      <c r="C1915" s="19"/>
      <c r="D1915" s="19"/>
    </row>
    <row r="1916" spans="3:4" x14ac:dyDescent="0.2">
      <c r="C1916" s="19"/>
      <c r="D1916" s="19"/>
    </row>
    <row r="1917" spans="3:4" x14ac:dyDescent="0.2">
      <c r="C1917" s="19"/>
      <c r="D1917" s="19"/>
    </row>
    <row r="1918" spans="3:4" x14ac:dyDescent="0.2">
      <c r="C1918" s="19"/>
      <c r="D1918" s="19"/>
    </row>
    <row r="1919" spans="3:4" x14ac:dyDescent="0.2">
      <c r="C1919" s="19"/>
      <c r="D1919" s="19"/>
    </row>
    <row r="1920" spans="3:4" x14ac:dyDescent="0.2">
      <c r="C1920" s="19"/>
      <c r="D1920" s="19"/>
    </row>
    <row r="1921" spans="3:4" x14ac:dyDescent="0.2">
      <c r="C1921" s="19"/>
      <c r="D1921" s="19"/>
    </row>
    <row r="1922" spans="3:4" x14ac:dyDescent="0.2">
      <c r="C1922" s="19"/>
      <c r="D1922" s="19"/>
    </row>
    <row r="1923" spans="3:4" x14ac:dyDescent="0.2">
      <c r="C1923" s="19"/>
      <c r="D1923" s="19"/>
    </row>
    <row r="1924" spans="3:4" x14ac:dyDescent="0.2">
      <c r="C1924" s="19"/>
      <c r="D1924" s="19"/>
    </row>
    <row r="1925" spans="3:4" x14ac:dyDescent="0.2">
      <c r="C1925" s="19"/>
      <c r="D1925" s="19"/>
    </row>
    <row r="1926" spans="3:4" x14ac:dyDescent="0.2">
      <c r="C1926" s="19"/>
      <c r="D1926" s="19"/>
    </row>
    <row r="1927" spans="3:4" x14ac:dyDescent="0.2">
      <c r="C1927" s="19"/>
      <c r="D1927" s="19"/>
    </row>
    <row r="1928" spans="3:4" x14ac:dyDescent="0.2">
      <c r="C1928" s="19"/>
      <c r="D1928" s="19"/>
    </row>
    <row r="1929" spans="3:4" x14ac:dyDescent="0.2">
      <c r="C1929" s="19"/>
      <c r="D1929" s="19"/>
    </row>
    <row r="1930" spans="3:4" x14ac:dyDescent="0.2">
      <c r="C1930" s="19"/>
      <c r="D1930" s="19"/>
    </row>
    <row r="1931" spans="3:4" x14ac:dyDescent="0.2">
      <c r="C1931" s="19"/>
      <c r="D1931" s="19"/>
    </row>
    <row r="1932" spans="3:4" x14ac:dyDescent="0.2">
      <c r="C1932" s="19"/>
      <c r="D1932" s="19"/>
    </row>
    <row r="1933" spans="3:4" x14ac:dyDescent="0.2">
      <c r="C1933" s="19"/>
      <c r="D1933" s="19"/>
    </row>
    <row r="1934" spans="3:4" x14ac:dyDescent="0.2">
      <c r="C1934" s="19"/>
      <c r="D1934" s="19"/>
    </row>
    <row r="1935" spans="3:4" x14ac:dyDescent="0.2">
      <c r="C1935" s="19"/>
      <c r="D1935" s="19"/>
    </row>
    <row r="1936" spans="3:4" x14ac:dyDescent="0.2">
      <c r="C1936" s="19"/>
      <c r="D1936" s="19"/>
    </row>
    <row r="1937" spans="3:4" x14ac:dyDescent="0.2">
      <c r="C1937" s="19"/>
      <c r="D1937" s="19"/>
    </row>
    <row r="1938" spans="3:4" x14ac:dyDescent="0.2">
      <c r="C1938" s="19"/>
      <c r="D1938" s="19"/>
    </row>
    <row r="1939" spans="3:4" x14ac:dyDescent="0.2">
      <c r="C1939" s="19"/>
      <c r="D1939" s="19"/>
    </row>
    <row r="1940" spans="3:4" x14ac:dyDescent="0.2">
      <c r="C1940" s="19"/>
      <c r="D1940" s="19"/>
    </row>
    <row r="1941" spans="3:4" x14ac:dyDescent="0.2">
      <c r="C1941" s="19"/>
      <c r="D1941" s="19"/>
    </row>
    <row r="1942" spans="3:4" x14ac:dyDescent="0.2">
      <c r="C1942" s="19"/>
      <c r="D1942" s="19"/>
    </row>
    <row r="1943" spans="3:4" x14ac:dyDescent="0.2">
      <c r="C1943" s="19"/>
      <c r="D1943" s="19"/>
    </row>
    <row r="1944" spans="3:4" x14ac:dyDescent="0.2">
      <c r="C1944" s="19"/>
      <c r="D1944" s="19"/>
    </row>
    <row r="1945" spans="3:4" x14ac:dyDescent="0.2">
      <c r="C1945" s="19"/>
      <c r="D1945" s="19"/>
    </row>
    <row r="1946" spans="3:4" x14ac:dyDescent="0.2">
      <c r="C1946" s="19"/>
      <c r="D1946" s="19"/>
    </row>
    <row r="1947" spans="3:4" x14ac:dyDescent="0.2">
      <c r="C1947" s="19"/>
      <c r="D1947" s="19"/>
    </row>
    <row r="1948" spans="3:4" x14ac:dyDescent="0.2">
      <c r="C1948" s="19"/>
      <c r="D1948" s="19"/>
    </row>
    <row r="1949" spans="3:4" x14ac:dyDescent="0.2">
      <c r="C1949" s="19"/>
      <c r="D1949" s="19"/>
    </row>
    <row r="1950" spans="3:4" x14ac:dyDescent="0.2">
      <c r="C1950" s="19"/>
      <c r="D1950" s="19"/>
    </row>
    <row r="1951" spans="3:4" x14ac:dyDescent="0.2">
      <c r="C1951" s="19"/>
      <c r="D1951" s="19"/>
    </row>
    <row r="1952" spans="3:4" x14ac:dyDescent="0.2">
      <c r="C1952" s="19"/>
      <c r="D1952" s="19"/>
    </row>
    <row r="1953" spans="3:4" x14ac:dyDescent="0.2">
      <c r="C1953" s="19"/>
      <c r="D1953" s="19"/>
    </row>
    <row r="1954" spans="3:4" x14ac:dyDescent="0.2">
      <c r="C1954" s="19"/>
      <c r="D1954" s="19"/>
    </row>
    <row r="1955" spans="3:4" x14ac:dyDescent="0.2">
      <c r="C1955" s="19"/>
      <c r="D1955" s="19"/>
    </row>
    <row r="1956" spans="3:4" x14ac:dyDescent="0.2">
      <c r="C1956" s="19"/>
      <c r="D1956" s="19"/>
    </row>
    <row r="1957" spans="3:4" x14ac:dyDescent="0.2">
      <c r="C1957" s="19"/>
      <c r="D1957" s="19"/>
    </row>
    <row r="1958" spans="3:4" x14ac:dyDescent="0.2">
      <c r="C1958" s="19"/>
      <c r="D1958" s="19"/>
    </row>
    <row r="1959" spans="3:4" x14ac:dyDescent="0.2">
      <c r="C1959" s="19"/>
      <c r="D1959" s="19"/>
    </row>
    <row r="1960" spans="3:4" x14ac:dyDescent="0.2">
      <c r="C1960" s="19"/>
      <c r="D1960" s="19"/>
    </row>
    <row r="1961" spans="3:4" x14ac:dyDescent="0.2">
      <c r="C1961" s="19"/>
      <c r="D1961" s="19"/>
    </row>
    <row r="1962" spans="3:4" x14ac:dyDescent="0.2">
      <c r="C1962" s="19"/>
      <c r="D1962" s="19"/>
    </row>
    <row r="1963" spans="3:4" x14ac:dyDescent="0.2">
      <c r="C1963" s="19"/>
      <c r="D1963" s="19"/>
    </row>
    <row r="1964" spans="3:4" x14ac:dyDescent="0.2">
      <c r="C1964" s="19"/>
      <c r="D1964" s="19"/>
    </row>
    <row r="1965" spans="3:4" x14ac:dyDescent="0.2">
      <c r="C1965" s="19"/>
      <c r="D1965" s="19"/>
    </row>
    <row r="1966" spans="3:4" x14ac:dyDescent="0.2">
      <c r="C1966" s="19"/>
      <c r="D1966" s="19"/>
    </row>
    <row r="1967" spans="3:4" x14ac:dyDescent="0.2">
      <c r="C1967" s="19"/>
      <c r="D1967" s="19"/>
    </row>
    <row r="1968" spans="3:4" x14ac:dyDescent="0.2">
      <c r="C1968" s="19"/>
      <c r="D1968" s="19"/>
    </row>
    <row r="1969" spans="3:4" x14ac:dyDescent="0.2">
      <c r="C1969" s="19"/>
      <c r="D1969" s="19"/>
    </row>
    <row r="1970" spans="3:4" x14ac:dyDescent="0.2">
      <c r="C1970" s="19"/>
      <c r="D1970" s="19"/>
    </row>
    <row r="1971" spans="3:4" x14ac:dyDescent="0.2">
      <c r="C1971" s="19"/>
      <c r="D1971" s="19"/>
    </row>
    <row r="1972" spans="3:4" x14ac:dyDescent="0.2">
      <c r="C1972" s="19"/>
      <c r="D1972" s="19"/>
    </row>
    <row r="1973" spans="3:4" x14ac:dyDescent="0.2">
      <c r="C1973" s="19"/>
      <c r="D1973" s="19"/>
    </row>
    <row r="1974" spans="3:4" x14ac:dyDescent="0.2">
      <c r="C1974" s="19"/>
      <c r="D1974" s="19"/>
    </row>
    <row r="1975" spans="3:4" x14ac:dyDescent="0.2">
      <c r="C1975" s="19"/>
      <c r="D1975" s="19"/>
    </row>
    <row r="1976" spans="3:4" x14ac:dyDescent="0.2">
      <c r="C1976" s="19"/>
      <c r="D1976" s="19"/>
    </row>
    <row r="1977" spans="3:4" x14ac:dyDescent="0.2">
      <c r="C1977" s="19"/>
      <c r="D1977" s="19"/>
    </row>
    <row r="1978" spans="3:4" x14ac:dyDescent="0.2">
      <c r="C1978" s="19"/>
      <c r="D1978" s="19"/>
    </row>
    <row r="1979" spans="3:4" x14ac:dyDescent="0.2">
      <c r="C1979" s="19"/>
      <c r="D1979" s="19"/>
    </row>
    <row r="1980" spans="3:4" x14ac:dyDescent="0.2">
      <c r="C1980" s="19"/>
      <c r="D1980" s="19"/>
    </row>
    <row r="1981" spans="3:4" x14ac:dyDescent="0.2">
      <c r="C1981" s="19"/>
      <c r="D1981" s="19"/>
    </row>
    <row r="1982" spans="3:4" x14ac:dyDescent="0.2">
      <c r="C1982" s="19"/>
      <c r="D1982" s="19"/>
    </row>
    <row r="1983" spans="3:4" x14ac:dyDescent="0.2">
      <c r="C1983" s="19"/>
      <c r="D1983" s="19"/>
    </row>
    <row r="1984" spans="3:4" x14ac:dyDescent="0.2">
      <c r="C1984" s="19"/>
      <c r="D1984" s="19"/>
    </row>
    <row r="1985" spans="3:4" x14ac:dyDescent="0.2">
      <c r="C1985" s="19"/>
      <c r="D1985" s="19"/>
    </row>
    <row r="1986" spans="3:4" x14ac:dyDescent="0.2">
      <c r="C1986" s="19"/>
      <c r="D1986" s="19"/>
    </row>
    <row r="1987" spans="3:4" x14ac:dyDescent="0.2">
      <c r="C1987" s="19"/>
      <c r="D1987" s="19"/>
    </row>
    <row r="1988" spans="3:4" x14ac:dyDescent="0.2">
      <c r="C1988" s="19"/>
      <c r="D1988" s="19"/>
    </row>
    <row r="1989" spans="3:4" x14ac:dyDescent="0.2">
      <c r="C1989" s="19"/>
      <c r="D1989" s="19"/>
    </row>
    <row r="1990" spans="3:4" x14ac:dyDescent="0.2">
      <c r="C1990" s="19"/>
      <c r="D1990" s="19"/>
    </row>
    <row r="1991" spans="3:4" x14ac:dyDescent="0.2">
      <c r="C1991" s="19"/>
      <c r="D1991" s="19"/>
    </row>
    <row r="1992" spans="3:4" x14ac:dyDescent="0.2">
      <c r="C1992" s="19"/>
      <c r="D1992" s="19"/>
    </row>
    <row r="1993" spans="3:4" x14ac:dyDescent="0.2">
      <c r="C1993" s="19"/>
      <c r="D1993" s="19"/>
    </row>
    <row r="1994" spans="3:4" x14ac:dyDescent="0.2">
      <c r="C1994" s="19"/>
      <c r="D1994" s="19"/>
    </row>
    <row r="1995" spans="3:4" x14ac:dyDescent="0.2">
      <c r="C1995" s="19"/>
      <c r="D1995" s="19"/>
    </row>
    <row r="1996" spans="3:4" x14ac:dyDescent="0.2">
      <c r="C1996" s="19"/>
      <c r="D1996" s="19"/>
    </row>
    <row r="1997" spans="3:4" x14ac:dyDescent="0.2">
      <c r="C1997" s="19"/>
      <c r="D1997" s="19"/>
    </row>
    <row r="1998" spans="3:4" x14ac:dyDescent="0.2">
      <c r="C1998" s="19"/>
      <c r="D1998" s="19"/>
    </row>
    <row r="1999" spans="3:4" x14ac:dyDescent="0.2">
      <c r="C1999" s="19"/>
      <c r="D1999" s="19"/>
    </row>
    <row r="2000" spans="3:4" x14ac:dyDescent="0.2">
      <c r="C2000" s="19"/>
      <c r="D2000" s="19"/>
    </row>
    <row r="2001" spans="3:4" x14ac:dyDescent="0.2">
      <c r="C2001" s="19"/>
      <c r="D2001" s="19"/>
    </row>
    <row r="2002" spans="3:4" x14ac:dyDescent="0.2">
      <c r="C2002" s="19"/>
      <c r="D2002" s="19"/>
    </row>
    <row r="2003" spans="3:4" x14ac:dyDescent="0.2">
      <c r="C2003" s="19"/>
      <c r="D2003" s="19"/>
    </row>
    <row r="2004" spans="3:4" x14ac:dyDescent="0.2">
      <c r="C2004" s="19"/>
      <c r="D2004" s="19"/>
    </row>
    <row r="2005" spans="3:4" x14ac:dyDescent="0.2">
      <c r="C2005" s="19"/>
      <c r="D2005" s="19"/>
    </row>
    <row r="2006" spans="3:4" x14ac:dyDescent="0.2">
      <c r="C2006" s="19"/>
      <c r="D2006" s="19"/>
    </row>
    <row r="2007" spans="3:4" x14ac:dyDescent="0.2">
      <c r="C2007" s="19"/>
      <c r="D2007" s="19"/>
    </row>
    <row r="2008" spans="3:4" x14ac:dyDescent="0.2">
      <c r="C2008" s="19"/>
      <c r="D2008" s="19"/>
    </row>
    <row r="2009" spans="3:4" x14ac:dyDescent="0.2">
      <c r="C2009" s="19"/>
      <c r="D2009" s="19"/>
    </row>
    <row r="2010" spans="3:4" x14ac:dyDescent="0.2">
      <c r="C2010" s="19"/>
      <c r="D2010" s="19"/>
    </row>
    <row r="2011" spans="3:4" x14ac:dyDescent="0.2">
      <c r="C2011" s="19"/>
      <c r="D2011" s="19"/>
    </row>
    <row r="2012" spans="3:4" x14ac:dyDescent="0.2">
      <c r="C2012" s="19"/>
      <c r="D2012" s="19"/>
    </row>
    <row r="2013" spans="3:4" x14ac:dyDescent="0.2">
      <c r="C2013" s="19"/>
      <c r="D2013" s="19"/>
    </row>
    <row r="2014" spans="3:4" x14ac:dyDescent="0.2">
      <c r="C2014" s="19"/>
      <c r="D2014" s="19"/>
    </row>
    <row r="2015" spans="3:4" x14ac:dyDescent="0.2">
      <c r="C2015" s="19"/>
      <c r="D2015" s="19"/>
    </row>
    <row r="2016" spans="3:4" x14ac:dyDescent="0.2">
      <c r="C2016" s="19"/>
      <c r="D2016" s="19"/>
    </row>
    <row r="2017" spans="3:4" x14ac:dyDescent="0.2">
      <c r="C2017" s="19"/>
      <c r="D2017" s="19"/>
    </row>
    <row r="2018" spans="3:4" x14ac:dyDescent="0.2">
      <c r="C2018" s="19"/>
      <c r="D2018" s="19"/>
    </row>
    <row r="2019" spans="3:4" x14ac:dyDescent="0.2">
      <c r="C2019" s="19"/>
      <c r="D2019" s="19"/>
    </row>
    <row r="2020" spans="3:4" x14ac:dyDescent="0.2">
      <c r="C2020" s="19"/>
      <c r="D2020" s="19"/>
    </row>
    <row r="2021" spans="3:4" x14ac:dyDescent="0.2">
      <c r="C2021" s="19"/>
      <c r="D2021" s="19"/>
    </row>
    <row r="2022" spans="3:4" x14ac:dyDescent="0.2">
      <c r="C2022" s="19"/>
      <c r="D2022" s="19"/>
    </row>
    <row r="2023" spans="3:4" x14ac:dyDescent="0.2">
      <c r="C2023" s="19"/>
      <c r="D2023" s="19"/>
    </row>
    <row r="2024" spans="3:4" x14ac:dyDescent="0.2">
      <c r="C2024" s="19"/>
      <c r="D2024" s="19"/>
    </row>
    <row r="2025" spans="3:4" x14ac:dyDescent="0.2">
      <c r="C2025" s="19"/>
      <c r="D2025" s="19"/>
    </row>
    <row r="2026" spans="3:4" x14ac:dyDescent="0.2">
      <c r="C2026" s="19"/>
      <c r="D2026" s="19"/>
    </row>
    <row r="2027" spans="3:4" x14ac:dyDescent="0.2">
      <c r="C2027" s="19"/>
      <c r="D2027" s="19"/>
    </row>
    <row r="2028" spans="3:4" x14ac:dyDescent="0.2">
      <c r="C2028" s="19"/>
      <c r="D2028" s="19"/>
    </row>
    <row r="2029" spans="3:4" x14ac:dyDescent="0.2">
      <c r="C2029" s="19"/>
      <c r="D2029" s="19"/>
    </row>
    <row r="2030" spans="3:4" x14ac:dyDescent="0.2">
      <c r="C2030" s="19"/>
      <c r="D2030" s="19"/>
    </row>
    <row r="2031" spans="3:4" x14ac:dyDescent="0.2">
      <c r="C2031" s="19"/>
      <c r="D2031" s="19"/>
    </row>
    <row r="2032" spans="3:4" x14ac:dyDescent="0.2">
      <c r="C2032" s="19"/>
      <c r="D2032" s="19"/>
    </row>
    <row r="2033" spans="3:4" x14ac:dyDescent="0.2">
      <c r="C2033" s="19"/>
      <c r="D2033" s="19"/>
    </row>
    <row r="2034" spans="3:4" x14ac:dyDescent="0.2">
      <c r="C2034" s="19"/>
      <c r="D2034" s="19"/>
    </row>
    <row r="2035" spans="3:4" x14ac:dyDescent="0.2">
      <c r="C2035" s="19"/>
      <c r="D2035" s="19"/>
    </row>
    <row r="2036" spans="3:4" x14ac:dyDescent="0.2">
      <c r="C2036" s="19"/>
      <c r="D2036" s="19"/>
    </row>
    <row r="2037" spans="3:4" x14ac:dyDescent="0.2">
      <c r="C2037" s="19"/>
      <c r="D2037" s="19"/>
    </row>
    <row r="2038" spans="3:4" x14ac:dyDescent="0.2">
      <c r="C2038" s="19"/>
      <c r="D2038" s="19"/>
    </row>
    <row r="2039" spans="3:4" x14ac:dyDescent="0.2">
      <c r="C2039" s="19"/>
      <c r="D2039" s="19"/>
    </row>
    <row r="2040" spans="3:4" x14ac:dyDescent="0.2">
      <c r="C2040" s="19"/>
      <c r="D2040" s="19"/>
    </row>
    <row r="2041" spans="3:4" x14ac:dyDescent="0.2">
      <c r="C2041" s="19"/>
      <c r="D2041" s="19"/>
    </row>
    <row r="2042" spans="3:4" x14ac:dyDescent="0.2">
      <c r="C2042" s="19"/>
      <c r="D2042" s="19"/>
    </row>
    <row r="2043" spans="3:4" x14ac:dyDescent="0.2">
      <c r="C2043" s="19"/>
      <c r="D2043" s="19"/>
    </row>
    <row r="2044" spans="3:4" x14ac:dyDescent="0.2">
      <c r="C2044" s="19"/>
      <c r="D2044" s="19"/>
    </row>
    <row r="2045" spans="3:4" x14ac:dyDescent="0.2">
      <c r="C2045" s="19"/>
      <c r="D2045" s="19"/>
    </row>
    <row r="2046" spans="3:4" x14ac:dyDescent="0.2">
      <c r="C2046" s="19"/>
      <c r="D2046" s="19"/>
    </row>
    <row r="2047" spans="3:4" x14ac:dyDescent="0.2">
      <c r="C2047" s="19"/>
      <c r="D2047" s="19"/>
    </row>
    <row r="2048" spans="3:4" x14ac:dyDescent="0.2">
      <c r="C2048" s="19"/>
      <c r="D2048" s="19"/>
    </row>
    <row r="2049" spans="3:4" x14ac:dyDescent="0.2">
      <c r="C2049" s="19"/>
      <c r="D2049" s="19"/>
    </row>
    <row r="2050" spans="3:4" x14ac:dyDescent="0.2">
      <c r="C2050" s="19"/>
      <c r="D2050" s="19"/>
    </row>
    <row r="2051" spans="3:4" x14ac:dyDescent="0.2">
      <c r="C2051" s="19"/>
      <c r="D2051" s="19"/>
    </row>
    <row r="2052" spans="3:4" x14ac:dyDescent="0.2">
      <c r="C2052" s="19"/>
      <c r="D2052" s="19"/>
    </row>
    <row r="2053" spans="3:4" x14ac:dyDescent="0.2">
      <c r="C2053" s="19"/>
      <c r="D2053" s="19"/>
    </row>
    <row r="2054" spans="3:4" x14ac:dyDescent="0.2">
      <c r="C2054" s="19"/>
      <c r="D2054" s="19"/>
    </row>
    <row r="2055" spans="3:4" x14ac:dyDescent="0.2">
      <c r="C2055" s="19"/>
      <c r="D2055" s="19"/>
    </row>
    <row r="2056" spans="3:4" x14ac:dyDescent="0.2">
      <c r="C2056" s="19"/>
      <c r="D2056" s="19"/>
    </row>
    <row r="2057" spans="3:4" x14ac:dyDescent="0.2">
      <c r="C2057" s="19"/>
      <c r="D2057" s="19"/>
    </row>
    <row r="2058" spans="3:4" x14ac:dyDescent="0.2">
      <c r="C2058" s="19"/>
      <c r="D2058" s="19"/>
    </row>
    <row r="2059" spans="3:4" x14ac:dyDescent="0.2">
      <c r="C2059" s="19"/>
      <c r="D2059" s="19"/>
    </row>
    <row r="2060" spans="3:4" x14ac:dyDescent="0.2">
      <c r="C2060" s="19"/>
      <c r="D2060" s="19"/>
    </row>
    <row r="2061" spans="3:4" x14ac:dyDescent="0.2">
      <c r="C2061" s="19"/>
      <c r="D2061" s="19"/>
    </row>
    <row r="2062" spans="3:4" x14ac:dyDescent="0.2">
      <c r="C2062" s="19"/>
      <c r="D2062" s="19"/>
    </row>
    <row r="2063" spans="3:4" x14ac:dyDescent="0.2">
      <c r="C2063" s="19"/>
      <c r="D2063" s="19"/>
    </row>
    <row r="2064" spans="3:4" x14ac:dyDescent="0.2">
      <c r="C2064" s="19"/>
      <c r="D2064" s="19"/>
    </row>
    <row r="2065" spans="3:4" x14ac:dyDescent="0.2">
      <c r="C2065" s="19"/>
      <c r="D2065" s="19"/>
    </row>
    <row r="2066" spans="3:4" x14ac:dyDescent="0.2">
      <c r="C2066" s="19"/>
      <c r="D2066" s="19"/>
    </row>
    <row r="2067" spans="3:4" x14ac:dyDescent="0.2">
      <c r="C2067" s="19"/>
      <c r="D2067" s="19"/>
    </row>
    <row r="2068" spans="3:4" x14ac:dyDescent="0.2">
      <c r="C2068" s="19"/>
      <c r="D2068" s="19"/>
    </row>
    <row r="2069" spans="3:4" x14ac:dyDescent="0.2">
      <c r="C2069" s="19"/>
      <c r="D2069" s="19"/>
    </row>
    <row r="2070" spans="3:4" x14ac:dyDescent="0.2">
      <c r="C2070" s="19"/>
      <c r="D2070" s="19"/>
    </row>
    <row r="2071" spans="3:4" x14ac:dyDescent="0.2">
      <c r="C2071" s="19"/>
      <c r="D2071" s="19"/>
    </row>
    <row r="2072" spans="3:4" x14ac:dyDescent="0.2">
      <c r="C2072" s="19"/>
      <c r="D2072" s="19"/>
    </row>
    <row r="2073" spans="3:4" x14ac:dyDescent="0.2">
      <c r="C2073" s="19"/>
      <c r="D2073" s="19"/>
    </row>
    <row r="2074" spans="3:4" x14ac:dyDescent="0.2">
      <c r="C2074" s="19"/>
      <c r="D2074" s="19"/>
    </row>
    <row r="2075" spans="3:4" x14ac:dyDescent="0.2">
      <c r="C2075" s="19"/>
      <c r="D2075" s="19"/>
    </row>
    <row r="2076" spans="3:4" x14ac:dyDescent="0.2">
      <c r="C2076" s="19"/>
      <c r="D2076" s="19"/>
    </row>
    <row r="2077" spans="3:4" x14ac:dyDescent="0.2">
      <c r="C2077" s="19"/>
      <c r="D2077" s="19"/>
    </row>
    <row r="2078" spans="3:4" x14ac:dyDescent="0.2">
      <c r="C2078" s="19"/>
      <c r="D2078" s="19"/>
    </row>
    <row r="2079" spans="3:4" x14ac:dyDescent="0.2">
      <c r="C2079" s="19"/>
      <c r="D2079" s="19"/>
    </row>
    <row r="2080" spans="3:4" x14ac:dyDescent="0.2">
      <c r="C2080" s="19"/>
      <c r="D2080" s="19"/>
    </row>
    <row r="2081" spans="3:4" x14ac:dyDescent="0.2">
      <c r="C2081" s="19"/>
      <c r="D2081" s="19"/>
    </row>
    <row r="2082" spans="3:4" x14ac:dyDescent="0.2">
      <c r="C2082" s="19"/>
      <c r="D2082" s="19"/>
    </row>
    <row r="2083" spans="3:4" x14ac:dyDescent="0.2">
      <c r="C2083" s="19"/>
      <c r="D2083" s="19"/>
    </row>
    <row r="2084" spans="3:4" x14ac:dyDescent="0.2">
      <c r="C2084" s="19"/>
      <c r="D2084" s="19"/>
    </row>
    <row r="2085" spans="3:4" x14ac:dyDescent="0.2">
      <c r="C2085" s="19"/>
      <c r="D2085" s="19"/>
    </row>
    <row r="2086" spans="3:4" x14ac:dyDescent="0.2">
      <c r="C2086" s="19"/>
      <c r="D2086" s="19"/>
    </row>
    <row r="2087" spans="3:4" x14ac:dyDescent="0.2">
      <c r="C2087" s="19"/>
      <c r="D2087" s="19"/>
    </row>
    <row r="2088" spans="3:4" x14ac:dyDescent="0.2">
      <c r="C2088" s="19"/>
      <c r="D2088" s="19"/>
    </row>
    <row r="2089" spans="3:4" x14ac:dyDescent="0.2">
      <c r="C2089" s="19"/>
      <c r="D2089" s="19"/>
    </row>
    <row r="2090" spans="3:4" x14ac:dyDescent="0.2">
      <c r="C2090" s="19"/>
      <c r="D2090" s="19"/>
    </row>
    <row r="2091" spans="3:4" x14ac:dyDescent="0.2">
      <c r="C2091" s="19"/>
      <c r="D2091" s="19"/>
    </row>
    <row r="2092" spans="3:4" x14ac:dyDescent="0.2">
      <c r="C2092" s="19"/>
      <c r="D2092" s="19"/>
    </row>
    <row r="2093" spans="3:4" x14ac:dyDescent="0.2">
      <c r="C2093" s="19"/>
      <c r="D2093" s="19"/>
    </row>
    <row r="2094" spans="3:4" x14ac:dyDescent="0.2">
      <c r="C2094" s="19"/>
      <c r="D2094" s="19"/>
    </row>
    <row r="2095" spans="3:4" x14ac:dyDescent="0.2">
      <c r="C2095" s="19"/>
      <c r="D2095" s="19"/>
    </row>
    <row r="2096" spans="3:4" x14ac:dyDescent="0.2">
      <c r="C2096" s="19"/>
      <c r="D2096" s="19"/>
    </row>
    <row r="2097" spans="3:4" x14ac:dyDescent="0.2">
      <c r="C2097" s="19"/>
      <c r="D2097" s="19"/>
    </row>
    <row r="2098" spans="3:4" x14ac:dyDescent="0.2">
      <c r="C2098" s="19"/>
      <c r="D2098" s="19"/>
    </row>
    <row r="2099" spans="3:4" x14ac:dyDescent="0.2">
      <c r="C2099" s="19"/>
      <c r="D2099" s="19"/>
    </row>
    <row r="2100" spans="3:4" x14ac:dyDescent="0.2">
      <c r="C2100" s="19"/>
      <c r="D2100" s="19"/>
    </row>
    <row r="2101" spans="3:4" x14ac:dyDescent="0.2">
      <c r="C2101" s="19"/>
      <c r="D2101" s="19"/>
    </row>
    <row r="2102" spans="3:4" x14ac:dyDescent="0.2">
      <c r="C2102" s="19"/>
      <c r="D2102" s="19"/>
    </row>
    <row r="2103" spans="3:4" x14ac:dyDescent="0.2">
      <c r="C2103" s="19"/>
      <c r="D2103" s="19"/>
    </row>
    <row r="2104" spans="3:4" x14ac:dyDescent="0.2">
      <c r="C2104" s="19"/>
      <c r="D2104" s="19"/>
    </row>
    <row r="2105" spans="3:4" x14ac:dyDescent="0.2">
      <c r="C2105" s="19"/>
      <c r="D2105" s="19"/>
    </row>
    <row r="2106" spans="3:4" x14ac:dyDescent="0.2">
      <c r="C2106" s="19"/>
      <c r="D2106" s="19"/>
    </row>
    <row r="2107" spans="3:4" x14ac:dyDescent="0.2">
      <c r="C2107" s="19"/>
      <c r="D2107" s="19"/>
    </row>
    <row r="2108" spans="3:4" x14ac:dyDescent="0.2">
      <c r="C2108" s="19"/>
      <c r="D2108" s="19"/>
    </row>
    <row r="2109" spans="3:4" x14ac:dyDescent="0.2">
      <c r="C2109" s="19"/>
      <c r="D2109" s="19"/>
    </row>
    <row r="2110" spans="3:4" x14ac:dyDescent="0.2">
      <c r="C2110" s="19"/>
      <c r="D2110" s="19"/>
    </row>
    <row r="2111" spans="3:4" x14ac:dyDescent="0.2">
      <c r="C2111" s="19"/>
      <c r="D2111" s="19"/>
    </row>
    <row r="2112" spans="3:4" x14ac:dyDescent="0.2">
      <c r="C2112" s="19"/>
      <c r="D2112" s="19"/>
    </row>
    <row r="2113" spans="3:4" x14ac:dyDescent="0.2">
      <c r="C2113" s="19"/>
      <c r="D2113" s="19"/>
    </row>
    <row r="2114" spans="3:4" x14ac:dyDescent="0.2">
      <c r="C2114" s="19"/>
      <c r="D2114" s="19"/>
    </row>
    <row r="2115" spans="3:4" x14ac:dyDescent="0.2">
      <c r="C2115" s="19"/>
      <c r="D2115" s="19"/>
    </row>
    <row r="2116" spans="3:4" x14ac:dyDescent="0.2">
      <c r="C2116" s="19"/>
      <c r="D2116" s="19"/>
    </row>
    <row r="2117" spans="3:4" x14ac:dyDescent="0.2">
      <c r="C2117" s="19"/>
      <c r="D2117" s="19"/>
    </row>
    <row r="2118" spans="3:4" x14ac:dyDescent="0.2">
      <c r="C2118" s="19"/>
      <c r="D2118" s="19"/>
    </row>
    <row r="2119" spans="3:4" x14ac:dyDescent="0.2">
      <c r="C2119" s="19"/>
      <c r="D2119" s="19"/>
    </row>
    <row r="2120" spans="3:4" x14ac:dyDescent="0.2">
      <c r="C2120" s="19"/>
      <c r="D2120" s="19"/>
    </row>
    <row r="2121" spans="3:4" x14ac:dyDescent="0.2">
      <c r="C2121" s="19"/>
      <c r="D2121" s="19"/>
    </row>
    <row r="2122" spans="3:4" x14ac:dyDescent="0.2">
      <c r="C2122" s="19"/>
      <c r="D2122" s="19"/>
    </row>
    <row r="2123" spans="3:4" x14ac:dyDescent="0.2">
      <c r="C2123" s="19"/>
      <c r="D2123" s="19"/>
    </row>
    <row r="2124" spans="3:4" x14ac:dyDescent="0.2">
      <c r="C2124" s="19"/>
      <c r="D2124" s="19"/>
    </row>
    <row r="2125" spans="3:4" x14ac:dyDescent="0.2">
      <c r="C2125" s="19"/>
      <c r="D2125" s="19"/>
    </row>
    <row r="2126" spans="3:4" x14ac:dyDescent="0.2">
      <c r="C2126" s="19"/>
      <c r="D2126" s="19"/>
    </row>
    <row r="2127" spans="3:4" x14ac:dyDescent="0.2">
      <c r="C2127" s="19"/>
      <c r="D2127" s="19"/>
    </row>
    <row r="2128" spans="3:4" x14ac:dyDescent="0.2">
      <c r="C2128" s="19"/>
      <c r="D2128" s="19"/>
    </row>
    <row r="2129" spans="3:4" x14ac:dyDescent="0.2">
      <c r="C2129" s="19"/>
      <c r="D2129" s="19"/>
    </row>
    <row r="2130" spans="3:4" x14ac:dyDescent="0.2">
      <c r="C2130" s="19"/>
      <c r="D2130" s="19"/>
    </row>
    <row r="2131" spans="3:4" x14ac:dyDescent="0.2">
      <c r="C2131" s="19"/>
      <c r="D2131" s="19"/>
    </row>
    <row r="2132" spans="3:4" x14ac:dyDescent="0.2">
      <c r="C2132" s="19"/>
      <c r="D2132" s="19"/>
    </row>
    <row r="2133" spans="3:4" x14ac:dyDescent="0.2">
      <c r="C2133" s="19"/>
      <c r="D2133" s="19"/>
    </row>
    <row r="2134" spans="3:4" x14ac:dyDescent="0.2">
      <c r="C2134" s="19"/>
      <c r="D2134" s="19"/>
    </row>
    <row r="2135" spans="3:4" x14ac:dyDescent="0.2">
      <c r="C2135" s="19"/>
      <c r="D2135" s="19"/>
    </row>
    <row r="2136" spans="3:4" x14ac:dyDescent="0.2">
      <c r="C2136" s="19"/>
      <c r="D2136" s="19"/>
    </row>
    <row r="2137" spans="3:4" x14ac:dyDescent="0.2">
      <c r="C2137" s="19"/>
      <c r="D2137" s="19"/>
    </row>
    <row r="2138" spans="3:4" x14ac:dyDescent="0.2">
      <c r="C2138" s="19"/>
      <c r="D2138" s="19"/>
    </row>
    <row r="2139" spans="3:4" x14ac:dyDescent="0.2">
      <c r="C2139" s="19"/>
      <c r="D2139" s="19"/>
    </row>
    <row r="2140" spans="3:4" x14ac:dyDescent="0.2">
      <c r="C2140" s="19"/>
      <c r="D2140" s="19"/>
    </row>
    <row r="2141" spans="3:4" x14ac:dyDescent="0.2">
      <c r="C2141" s="19"/>
      <c r="D2141" s="19"/>
    </row>
    <row r="2142" spans="3:4" x14ac:dyDescent="0.2">
      <c r="C2142" s="19"/>
      <c r="D2142" s="19"/>
    </row>
    <row r="2143" spans="3:4" x14ac:dyDescent="0.2">
      <c r="C2143" s="19"/>
      <c r="D2143" s="19"/>
    </row>
    <row r="2144" spans="3:4" x14ac:dyDescent="0.2">
      <c r="C2144" s="19"/>
      <c r="D2144" s="19"/>
    </row>
    <row r="2145" spans="3:4" x14ac:dyDescent="0.2">
      <c r="C2145" s="19"/>
      <c r="D2145" s="19"/>
    </row>
    <row r="2146" spans="3:4" x14ac:dyDescent="0.2">
      <c r="C2146" s="19"/>
      <c r="D2146" s="19"/>
    </row>
    <row r="2147" spans="3:4" x14ac:dyDescent="0.2">
      <c r="C2147" s="19"/>
      <c r="D2147" s="19"/>
    </row>
    <row r="2148" spans="3:4" x14ac:dyDescent="0.2">
      <c r="C2148" s="19"/>
      <c r="D2148" s="19"/>
    </row>
    <row r="2149" spans="3:4" x14ac:dyDescent="0.2">
      <c r="C2149" s="19"/>
      <c r="D2149" s="19"/>
    </row>
    <row r="2150" spans="3:4" x14ac:dyDescent="0.2">
      <c r="C2150" s="19"/>
      <c r="D2150" s="19"/>
    </row>
    <row r="2151" spans="3:4" x14ac:dyDescent="0.2">
      <c r="C2151" s="19"/>
      <c r="D2151" s="19"/>
    </row>
    <row r="2152" spans="3:4" x14ac:dyDescent="0.2">
      <c r="C2152" s="19"/>
      <c r="D2152" s="19"/>
    </row>
    <row r="2153" spans="3:4" x14ac:dyDescent="0.2">
      <c r="C2153" s="19"/>
      <c r="D2153" s="19"/>
    </row>
    <row r="2154" spans="3:4" x14ac:dyDescent="0.2">
      <c r="C2154" s="19"/>
      <c r="D2154" s="19"/>
    </row>
    <row r="2155" spans="3:4" x14ac:dyDescent="0.2">
      <c r="C2155" s="19"/>
      <c r="D2155" s="19"/>
    </row>
    <row r="2156" spans="3:4" x14ac:dyDescent="0.2">
      <c r="C2156" s="19"/>
      <c r="D2156" s="19"/>
    </row>
    <row r="2157" spans="3:4" x14ac:dyDescent="0.2">
      <c r="C2157" s="19"/>
      <c r="D2157" s="19"/>
    </row>
    <row r="2158" spans="3:4" x14ac:dyDescent="0.2">
      <c r="C2158" s="19"/>
      <c r="D2158" s="19"/>
    </row>
    <row r="2159" spans="3:4" x14ac:dyDescent="0.2">
      <c r="C2159" s="19"/>
      <c r="D2159" s="19"/>
    </row>
    <row r="2160" spans="3:4" x14ac:dyDescent="0.2">
      <c r="C2160" s="19"/>
      <c r="D2160" s="19"/>
    </row>
    <row r="2161" spans="3:4" x14ac:dyDescent="0.2">
      <c r="C2161" s="19"/>
      <c r="D2161" s="19"/>
    </row>
    <row r="2162" spans="3:4" x14ac:dyDescent="0.2">
      <c r="C2162" s="19"/>
      <c r="D2162" s="19"/>
    </row>
    <row r="2163" spans="3:4" x14ac:dyDescent="0.2">
      <c r="C2163" s="19"/>
      <c r="D2163" s="19"/>
    </row>
    <row r="2164" spans="3:4" x14ac:dyDescent="0.2">
      <c r="C2164" s="19"/>
      <c r="D2164" s="19"/>
    </row>
    <row r="2165" spans="3:4" x14ac:dyDescent="0.2">
      <c r="C2165" s="19"/>
      <c r="D2165" s="19"/>
    </row>
    <row r="2166" spans="3:4" x14ac:dyDescent="0.2">
      <c r="C2166" s="19"/>
      <c r="D2166" s="19"/>
    </row>
    <row r="2167" spans="3:4" x14ac:dyDescent="0.2">
      <c r="C2167" s="19"/>
      <c r="D2167" s="19"/>
    </row>
    <row r="2168" spans="3:4" x14ac:dyDescent="0.2">
      <c r="C2168" s="19"/>
      <c r="D2168" s="19"/>
    </row>
    <row r="2169" spans="3:4" x14ac:dyDescent="0.2">
      <c r="C2169" s="19"/>
      <c r="D2169" s="19"/>
    </row>
    <row r="2170" spans="3:4" x14ac:dyDescent="0.2">
      <c r="C2170" s="19"/>
      <c r="D2170" s="19"/>
    </row>
    <row r="2171" spans="3:4" x14ac:dyDescent="0.2">
      <c r="C2171" s="19"/>
      <c r="D2171" s="19"/>
    </row>
    <row r="2172" spans="3:4" x14ac:dyDescent="0.2">
      <c r="C2172" s="19"/>
      <c r="D2172" s="19"/>
    </row>
    <row r="2173" spans="3:4" x14ac:dyDescent="0.2">
      <c r="C2173" s="19"/>
      <c r="D2173" s="19"/>
    </row>
    <row r="2174" spans="3:4" x14ac:dyDescent="0.2">
      <c r="C2174" s="19"/>
      <c r="D2174" s="19"/>
    </row>
    <row r="2175" spans="3:4" x14ac:dyDescent="0.2">
      <c r="C2175" s="19"/>
      <c r="D2175" s="19"/>
    </row>
    <row r="2176" spans="3:4" x14ac:dyDescent="0.2">
      <c r="C2176" s="19"/>
      <c r="D2176" s="19"/>
    </row>
    <row r="2177" spans="3:4" x14ac:dyDescent="0.2">
      <c r="C2177" s="19"/>
      <c r="D2177" s="19"/>
    </row>
    <row r="2178" spans="3:4" x14ac:dyDescent="0.2">
      <c r="C2178" s="19"/>
      <c r="D2178" s="19"/>
    </row>
    <row r="2179" spans="3:4" x14ac:dyDescent="0.2">
      <c r="C2179" s="19"/>
      <c r="D2179" s="19"/>
    </row>
    <row r="2180" spans="3:4" x14ac:dyDescent="0.2">
      <c r="C2180" s="19"/>
      <c r="D2180" s="19"/>
    </row>
    <row r="2181" spans="3:4" x14ac:dyDescent="0.2">
      <c r="C2181" s="19"/>
      <c r="D2181" s="19"/>
    </row>
    <row r="2182" spans="3:4" x14ac:dyDescent="0.2">
      <c r="C2182" s="19"/>
      <c r="D2182" s="19"/>
    </row>
    <row r="2183" spans="3:4" x14ac:dyDescent="0.2">
      <c r="C2183" s="19"/>
      <c r="D2183" s="19"/>
    </row>
    <row r="2184" spans="3:4" x14ac:dyDescent="0.2">
      <c r="C2184" s="19"/>
      <c r="D2184" s="19"/>
    </row>
    <row r="2185" spans="3:4" x14ac:dyDescent="0.2">
      <c r="C2185" s="19"/>
      <c r="D2185" s="19"/>
    </row>
    <row r="2186" spans="3:4" x14ac:dyDescent="0.2">
      <c r="C2186" s="19"/>
      <c r="D2186" s="19"/>
    </row>
    <row r="2187" spans="3:4" x14ac:dyDescent="0.2">
      <c r="C2187" s="19"/>
      <c r="D2187" s="19"/>
    </row>
    <row r="2188" spans="3:4" x14ac:dyDescent="0.2">
      <c r="C2188" s="19"/>
      <c r="D2188" s="19"/>
    </row>
    <row r="2189" spans="3:4" x14ac:dyDescent="0.2">
      <c r="C2189" s="19"/>
      <c r="D2189" s="19"/>
    </row>
    <row r="2190" spans="3:4" x14ac:dyDescent="0.2">
      <c r="C2190" s="19"/>
      <c r="D2190" s="19"/>
    </row>
    <row r="2191" spans="3:4" x14ac:dyDescent="0.2">
      <c r="C2191" s="19"/>
      <c r="D2191" s="19"/>
    </row>
    <row r="2192" spans="3:4" x14ac:dyDescent="0.2">
      <c r="C2192" s="19"/>
      <c r="D2192" s="19"/>
    </row>
    <row r="2193" spans="3:4" x14ac:dyDescent="0.2">
      <c r="C2193" s="19"/>
      <c r="D2193" s="19"/>
    </row>
    <row r="2194" spans="3:4" x14ac:dyDescent="0.2">
      <c r="C2194" s="19"/>
      <c r="D2194" s="19"/>
    </row>
    <row r="2195" spans="3:4" x14ac:dyDescent="0.2">
      <c r="C2195" s="19"/>
      <c r="D2195" s="19"/>
    </row>
    <row r="2196" spans="3:4" x14ac:dyDescent="0.2">
      <c r="C2196" s="19"/>
      <c r="D2196" s="19"/>
    </row>
    <row r="2197" spans="3:4" x14ac:dyDescent="0.2">
      <c r="C2197" s="19"/>
      <c r="D2197" s="19"/>
    </row>
    <row r="2198" spans="3:4" x14ac:dyDescent="0.2">
      <c r="C2198" s="19"/>
      <c r="D2198" s="19"/>
    </row>
    <row r="2199" spans="3:4" x14ac:dyDescent="0.2">
      <c r="C2199" s="19"/>
      <c r="D2199" s="19"/>
    </row>
    <row r="2200" spans="3:4" x14ac:dyDescent="0.2">
      <c r="C2200" s="19"/>
      <c r="D2200" s="19"/>
    </row>
    <row r="2201" spans="3:4" x14ac:dyDescent="0.2">
      <c r="C2201" s="19"/>
      <c r="D2201" s="19"/>
    </row>
    <row r="2202" spans="3:4" x14ac:dyDescent="0.2">
      <c r="C2202" s="19"/>
      <c r="D2202" s="19"/>
    </row>
    <row r="2203" spans="3:4" x14ac:dyDescent="0.2">
      <c r="C2203" s="19"/>
      <c r="D2203" s="19"/>
    </row>
    <row r="2204" spans="3:4" x14ac:dyDescent="0.2">
      <c r="C2204" s="19"/>
      <c r="D2204" s="19"/>
    </row>
    <row r="2205" spans="3:4" x14ac:dyDescent="0.2">
      <c r="C2205" s="19"/>
      <c r="D2205" s="19"/>
    </row>
    <row r="2206" spans="3:4" x14ac:dyDescent="0.2">
      <c r="C2206" s="19"/>
      <c r="D2206" s="19"/>
    </row>
    <row r="2207" spans="3:4" x14ac:dyDescent="0.2">
      <c r="C2207" s="19"/>
      <c r="D2207" s="19"/>
    </row>
    <row r="2208" spans="3:4" x14ac:dyDescent="0.2">
      <c r="C2208" s="19"/>
      <c r="D2208" s="19"/>
    </row>
    <row r="2209" spans="3:4" x14ac:dyDescent="0.2">
      <c r="C2209" s="19"/>
      <c r="D2209" s="19"/>
    </row>
    <row r="2210" spans="3:4" x14ac:dyDescent="0.2">
      <c r="C2210" s="19"/>
      <c r="D2210" s="19"/>
    </row>
    <row r="2211" spans="3:4" x14ac:dyDescent="0.2">
      <c r="C2211" s="19"/>
      <c r="D2211" s="19"/>
    </row>
    <row r="2212" spans="3:4" x14ac:dyDescent="0.2">
      <c r="C2212" s="19"/>
      <c r="D2212" s="19"/>
    </row>
    <row r="2213" spans="3:4" x14ac:dyDescent="0.2">
      <c r="C2213" s="19"/>
      <c r="D2213" s="19"/>
    </row>
    <row r="2214" spans="3:4" x14ac:dyDescent="0.2">
      <c r="C2214" s="19"/>
      <c r="D2214" s="19"/>
    </row>
    <row r="2215" spans="3:4" x14ac:dyDescent="0.2">
      <c r="C2215" s="19"/>
      <c r="D2215" s="19"/>
    </row>
    <row r="2216" spans="3:4" x14ac:dyDescent="0.2">
      <c r="C2216" s="19"/>
      <c r="D2216" s="19"/>
    </row>
    <row r="2217" spans="3:4" x14ac:dyDescent="0.2">
      <c r="C2217" s="19"/>
      <c r="D2217" s="19"/>
    </row>
    <row r="2218" spans="3:4" x14ac:dyDescent="0.2">
      <c r="C2218" s="19"/>
      <c r="D2218" s="19"/>
    </row>
    <row r="2219" spans="3:4" x14ac:dyDescent="0.2">
      <c r="C2219" s="19"/>
      <c r="D2219" s="19"/>
    </row>
    <row r="2220" spans="3:4" x14ac:dyDescent="0.2">
      <c r="C2220" s="19"/>
      <c r="D2220" s="19"/>
    </row>
    <row r="2221" spans="3:4" x14ac:dyDescent="0.2">
      <c r="C2221" s="19"/>
      <c r="D2221" s="19"/>
    </row>
    <row r="2222" spans="3:4" x14ac:dyDescent="0.2">
      <c r="C2222" s="19"/>
      <c r="D2222" s="19"/>
    </row>
    <row r="2223" spans="3:4" x14ac:dyDescent="0.2">
      <c r="C2223" s="19"/>
      <c r="D2223" s="19"/>
    </row>
    <row r="2224" spans="3:4" x14ac:dyDescent="0.2">
      <c r="C2224" s="19"/>
      <c r="D2224" s="19"/>
    </row>
    <row r="2225" spans="3:4" x14ac:dyDescent="0.2">
      <c r="C2225" s="19"/>
      <c r="D2225" s="19"/>
    </row>
    <row r="2226" spans="3:4" x14ac:dyDescent="0.2">
      <c r="C2226" s="19"/>
      <c r="D2226" s="19"/>
    </row>
    <row r="2227" spans="3:4" x14ac:dyDescent="0.2">
      <c r="C2227" s="19"/>
      <c r="D2227" s="19"/>
    </row>
    <row r="2228" spans="3:4" x14ac:dyDescent="0.2">
      <c r="C2228" s="19"/>
      <c r="D2228" s="19"/>
    </row>
    <row r="2229" spans="3:4" x14ac:dyDescent="0.2">
      <c r="C2229" s="19"/>
      <c r="D2229" s="19"/>
    </row>
    <row r="2230" spans="3:4" x14ac:dyDescent="0.2">
      <c r="C2230" s="19"/>
      <c r="D2230" s="19"/>
    </row>
    <row r="2231" spans="3:4" x14ac:dyDescent="0.2">
      <c r="C2231" s="19"/>
      <c r="D2231" s="19"/>
    </row>
    <row r="2232" spans="3:4" x14ac:dyDescent="0.2">
      <c r="C2232" s="19"/>
      <c r="D2232" s="19"/>
    </row>
    <row r="2233" spans="3:4" x14ac:dyDescent="0.2">
      <c r="C2233" s="19"/>
      <c r="D2233" s="19"/>
    </row>
    <row r="2234" spans="3:4" x14ac:dyDescent="0.2">
      <c r="C2234" s="19"/>
      <c r="D2234" s="19"/>
    </row>
    <row r="2235" spans="3:4" x14ac:dyDescent="0.2">
      <c r="C2235" s="19"/>
      <c r="D2235" s="19"/>
    </row>
    <row r="2236" spans="3:4" x14ac:dyDescent="0.2">
      <c r="C2236" s="19"/>
      <c r="D2236" s="19"/>
    </row>
    <row r="2237" spans="3:4" x14ac:dyDescent="0.2">
      <c r="C2237" s="19"/>
      <c r="D2237" s="19"/>
    </row>
    <row r="2238" spans="3:4" x14ac:dyDescent="0.2">
      <c r="C2238" s="19"/>
      <c r="D2238" s="19"/>
    </row>
    <row r="2239" spans="3:4" x14ac:dyDescent="0.2">
      <c r="C2239" s="19"/>
      <c r="D2239" s="19"/>
    </row>
    <row r="2240" spans="3:4" x14ac:dyDescent="0.2">
      <c r="C2240" s="19"/>
      <c r="D2240" s="19"/>
    </row>
    <row r="2241" spans="3:4" x14ac:dyDescent="0.2">
      <c r="C2241" s="19"/>
      <c r="D2241" s="19"/>
    </row>
    <row r="2242" spans="3:4" x14ac:dyDescent="0.2">
      <c r="C2242" s="19"/>
      <c r="D2242" s="19"/>
    </row>
    <row r="2243" spans="3:4" x14ac:dyDescent="0.2">
      <c r="C2243" s="19"/>
      <c r="D2243" s="19"/>
    </row>
    <row r="2244" spans="3:4" x14ac:dyDescent="0.2">
      <c r="C2244" s="19"/>
      <c r="D2244" s="19"/>
    </row>
    <row r="2245" spans="3:4" x14ac:dyDescent="0.2">
      <c r="C2245" s="19"/>
      <c r="D2245" s="19"/>
    </row>
    <row r="2246" spans="3:4" x14ac:dyDescent="0.2">
      <c r="C2246" s="19"/>
      <c r="D2246" s="19"/>
    </row>
    <row r="2247" spans="3:4" x14ac:dyDescent="0.2">
      <c r="C2247" s="19"/>
      <c r="D2247" s="19"/>
    </row>
    <row r="2248" spans="3:4" x14ac:dyDescent="0.2">
      <c r="C2248" s="19"/>
      <c r="D2248" s="19"/>
    </row>
    <row r="2249" spans="3:4" x14ac:dyDescent="0.2">
      <c r="C2249" s="19"/>
      <c r="D2249" s="19"/>
    </row>
    <row r="2250" spans="3:4" x14ac:dyDescent="0.2">
      <c r="C2250" s="19"/>
      <c r="D2250" s="19"/>
    </row>
    <row r="2251" spans="3:4" x14ac:dyDescent="0.2">
      <c r="C2251" s="19"/>
      <c r="D2251" s="19"/>
    </row>
    <row r="2252" spans="3:4" x14ac:dyDescent="0.2">
      <c r="C2252" s="19"/>
      <c r="D2252" s="19"/>
    </row>
    <row r="2253" spans="3:4" x14ac:dyDescent="0.2">
      <c r="C2253" s="19"/>
      <c r="D2253" s="19"/>
    </row>
    <row r="2254" spans="3:4" x14ac:dyDescent="0.2">
      <c r="C2254" s="19"/>
      <c r="D2254" s="19"/>
    </row>
    <row r="2255" spans="3:4" x14ac:dyDescent="0.2">
      <c r="C2255" s="19"/>
      <c r="D2255" s="19"/>
    </row>
    <row r="2256" spans="3:4" x14ac:dyDescent="0.2">
      <c r="C2256" s="19"/>
      <c r="D2256" s="19"/>
    </row>
    <row r="2257" spans="3:4" x14ac:dyDescent="0.2">
      <c r="C2257" s="19"/>
      <c r="D2257" s="19"/>
    </row>
    <row r="2258" spans="3:4" x14ac:dyDescent="0.2">
      <c r="C2258" s="19"/>
      <c r="D2258" s="19"/>
    </row>
    <row r="2259" spans="3:4" x14ac:dyDescent="0.2">
      <c r="C2259" s="19"/>
      <c r="D2259" s="19"/>
    </row>
    <row r="2260" spans="3:4" x14ac:dyDescent="0.2">
      <c r="C2260" s="19"/>
      <c r="D2260" s="19"/>
    </row>
    <row r="2261" spans="3:4" x14ac:dyDescent="0.2">
      <c r="C2261" s="19"/>
      <c r="D2261" s="19"/>
    </row>
    <row r="2262" spans="3:4" x14ac:dyDescent="0.2">
      <c r="C2262" s="19"/>
      <c r="D2262" s="19"/>
    </row>
    <row r="2263" spans="3:4" x14ac:dyDescent="0.2">
      <c r="C2263" s="19"/>
      <c r="D2263" s="19"/>
    </row>
    <row r="2264" spans="3:4" x14ac:dyDescent="0.2">
      <c r="C2264" s="19"/>
      <c r="D2264" s="19"/>
    </row>
    <row r="2265" spans="3:4" x14ac:dyDescent="0.2">
      <c r="C2265" s="19"/>
      <c r="D2265" s="19"/>
    </row>
    <row r="2266" spans="3:4" x14ac:dyDescent="0.2">
      <c r="C2266" s="19"/>
      <c r="D2266" s="19"/>
    </row>
    <row r="2267" spans="3:4" x14ac:dyDescent="0.2">
      <c r="C2267" s="19"/>
      <c r="D2267" s="19"/>
    </row>
    <row r="2268" spans="3:4" x14ac:dyDescent="0.2">
      <c r="C2268" s="19"/>
      <c r="D2268" s="19"/>
    </row>
    <row r="2269" spans="3:4" x14ac:dyDescent="0.2">
      <c r="C2269" s="19"/>
      <c r="D2269" s="19"/>
    </row>
    <row r="2270" spans="3:4" x14ac:dyDescent="0.2">
      <c r="C2270" s="19"/>
      <c r="D2270" s="19"/>
    </row>
    <row r="2271" spans="3:4" x14ac:dyDescent="0.2">
      <c r="C2271" s="19"/>
      <c r="D2271" s="19"/>
    </row>
    <row r="2272" spans="3:4" x14ac:dyDescent="0.2">
      <c r="C2272" s="19"/>
      <c r="D2272" s="19"/>
    </row>
    <row r="2273" spans="3:4" x14ac:dyDescent="0.2">
      <c r="C2273" s="19"/>
      <c r="D2273" s="19"/>
    </row>
    <row r="2274" spans="3:4" x14ac:dyDescent="0.2">
      <c r="C2274" s="19"/>
      <c r="D2274" s="19"/>
    </row>
    <row r="2275" spans="3:4" x14ac:dyDescent="0.2">
      <c r="C2275" s="19"/>
      <c r="D2275" s="19"/>
    </row>
    <row r="2276" spans="3:4" x14ac:dyDescent="0.2">
      <c r="C2276" s="19"/>
      <c r="D2276" s="19"/>
    </row>
    <row r="2277" spans="3:4" x14ac:dyDescent="0.2">
      <c r="C2277" s="19"/>
      <c r="D2277" s="19"/>
    </row>
    <row r="2278" spans="3:4" x14ac:dyDescent="0.2">
      <c r="C2278" s="19"/>
      <c r="D2278" s="19"/>
    </row>
    <row r="2279" spans="3:4" x14ac:dyDescent="0.2">
      <c r="C2279" s="19"/>
      <c r="D2279" s="19"/>
    </row>
    <row r="2280" spans="3:4" x14ac:dyDescent="0.2">
      <c r="C2280" s="19"/>
      <c r="D2280" s="19"/>
    </row>
    <row r="2281" spans="3:4" x14ac:dyDescent="0.2">
      <c r="C2281" s="19"/>
      <c r="D2281" s="19"/>
    </row>
    <row r="2282" spans="3:4" x14ac:dyDescent="0.2">
      <c r="C2282" s="19"/>
      <c r="D2282" s="19"/>
    </row>
    <row r="2283" spans="3:4" x14ac:dyDescent="0.2">
      <c r="C2283" s="19"/>
      <c r="D2283" s="19"/>
    </row>
    <row r="2284" spans="3:4" x14ac:dyDescent="0.2">
      <c r="C2284" s="19"/>
      <c r="D2284" s="19"/>
    </row>
    <row r="2285" spans="3:4" x14ac:dyDescent="0.2">
      <c r="C2285" s="19"/>
      <c r="D2285" s="19"/>
    </row>
    <row r="2286" spans="3:4" x14ac:dyDescent="0.2">
      <c r="C2286" s="19"/>
      <c r="D2286" s="19"/>
    </row>
    <row r="2287" spans="3:4" x14ac:dyDescent="0.2">
      <c r="C2287" s="19"/>
      <c r="D2287" s="19"/>
    </row>
    <row r="2288" spans="3:4" x14ac:dyDescent="0.2">
      <c r="C2288" s="19"/>
      <c r="D2288" s="19"/>
    </row>
    <row r="2289" spans="3:4" x14ac:dyDescent="0.2">
      <c r="C2289" s="19"/>
      <c r="D2289" s="19"/>
    </row>
    <row r="2290" spans="3:4" x14ac:dyDescent="0.2">
      <c r="C2290" s="19"/>
      <c r="D2290" s="19"/>
    </row>
    <row r="2291" spans="3:4" x14ac:dyDescent="0.2">
      <c r="C2291" s="19"/>
      <c r="D2291" s="19"/>
    </row>
    <row r="2292" spans="3:4" x14ac:dyDescent="0.2">
      <c r="C2292" s="19"/>
      <c r="D2292" s="19"/>
    </row>
    <row r="2293" spans="3:4" x14ac:dyDescent="0.2">
      <c r="C2293" s="19"/>
      <c r="D2293" s="19"/>
    </row>
    <row r="2294" spans="3:4" x14ac:dyDescent="0.2">
      <c r="C2294" s="19"/>
      <c r="D2294" s="19"/>
    </row>
    <row r="2295" spans="3:4" x14ac:dyDescent="0.2">
      <c r="C2295" s="19"/>
      <c r="D2295" s="19"/>
    </row>
    <row r="2296" spans="3:4" x14ac:dyDescent="0.2">
      <c r="C2296" s="19"/>
      <c r="D2296" s="19"/>
    </row>
    <row r="2297" spans="3:4" x14ac:dyDescent="0.2">
      <c r="C2297" s="19"/>
      <c r="D2297" s="19"/>
    </row>
    <row r="2298" spans="3:4" x14ac:dyDescent="0.2">
      <c r="C2298" s="19"/>
      <c r="D2298" s="19"/>
    </row>
    <row r="2299" spans="3:4" x14ac:dyDescent="0.2">
      <c r="C2299" s="19"/>
      <c r="D2299" s="19"/>
    </row>
    <row r="2300" spans="3:4" x14ac:dyDescent="0.2">
      <c r="C2300" s="19"/>
      <c r="D2300" s="19"/>
    </row>
    <row r="2301" spans="3:4" x14ac:dyDescent="0.2">
      <c r="C2301" s="19"/>
      <c r="D2301" s="19"/>
    </row>
    <row r="2302" spans="3:4" x14ac:dyDescent="0.2">
      <c r="C2302" s="19"/>
      <c r="D2302" s="19"/>
    </row>
    <row r="2303" spans="3:4" x14ac:dyDescent="0.2">
      <c r="C2303" s="19"/>
      <c r="D2303" s="19"/>
    </row>
    <row r="2304" spans="3:4" x14ac:dyDescent="0.2">
      <c r="C2304" s="19"/>
      <c r="D2304" s="19"/>
    </row>
    <row r="2305" spans="3:4" x14ac:dyDescent="0.2">
      <c r="C2305" s="19"/>
      <c r="D2305" s="19"/>
    </row>
    <row r="2306" spans="3:4" x14ac:dyDescent="0.2">
      <c r="C2306" s="19"/>
      <c r="D2306" s="19"/>
    </row>
    <row r="2307" spans="3:4" x14ac:dyDescent="0.2">
      <c r="C2307" s="19"/>
      <c r="D2307" s="19"/>
    </row>
    <row r="2308" spans="3:4" x14ac:dyDescent="0.2">
      <c r="C2308" s="19"/>
      <c r="D2308" s="19"/>
    </row>
    <row r="2309" spans="3:4" x14ac:dyDescent="0.2">
      <c r="C2309" s="19"/>
      <c r="D2309" s="19"/>
    </row>
    <row r="2310" spans="3:4" x14ac:dyDescent="0.2">
      <c r="C2310" s="19"/>
      <c r="D2310" s="19"/>
    </row>
    <row r="2311" spans="3:4" x14ac:dyDescent="0.2">
      <c r="C2311" s="19"/>
      <c r="D2311" s="19"/>
    </row>
    <row r="2312" spans="3:4" x14ac:dyDescent="0.2">
      <c r="C2312" s="19"/>
      <c r="D2312" s="19"/>
    </row>
    <row r="2313" spans="3:4" x14ac:dyDescent="0.2">
      <c r="C2313" s="19"/>
      <c r="D2313" s="19"/>
    </row>
    <row r="2314" spans="3:4" x14ac:dyDescent="0.2">
      <c r="C2314" s="19"/>
      <c r="D2314" s="19"/>
    </row>
    <row r="2315" spans="3:4" x14ac:dyDescent="0.2">
      <c r="C2315" s="19"/>
      <c r="D2315" s="19"/>
    </row>
    <row r="2316" spans="3:4" x14ac:dyDescent="0.2">
      <c r="C2316" s="19"/>
      <c r="D2316" s="19"/>
    </row>
    <row r="2317" spans="3:4" x14ac:dyDescent="0.2">
      <c r="C2317" s="19"/>
      <c r="D2317" s="19"/>
    </row>
    <row r="2318" spans="3:4" x14ac:dyDescent="0.2">
      <c r="C2318" s="19"/>
      <c r="D2318" s="19"/>
    </row>
    <row r="2319" spans="3:4" x14ac:dyDescent="0.2">
      <c r="C2319" s="19"/>
      <c r="D2319" s="19"/>
    </row>
    <row r="2320" spans="3:4" x14ac:dyDescent="0.2">
      <c r="C2320" s="19"/>
      <c r="D2320" s="19"/>
    </row>
    <row r="2321" spans="3:4" x14ac:dyDescent="0.2">
      <c r="C2321" s="19"/>
      <c r="D2321" s="19"/>
    </row>
    <row r="2322" spans="3:4" x14ac:dyDescent="0.2">
      <c r="C2322" s="19"/>
      <c r="D2322" s="19"/>
    </row>
    <row r="2323" spans="3:4" x14ac:dyDescent="0.2">
      <c r="C2323" s="19"/>
      <c r="D2323" s="19"/>
    </row>
    <row r="2324" spans="3:4" x14ac:dyDescent="0.2">
      <c r="C2324" s="19"/>
      <c r="D2324" s="19"/>
    </row>
    <row r="2325" spans="3:4" x14ac:dyDescent="0.2">
      <c r="C2325" s="19"/>
      <c r="D2325" s="19"/>
    </row>
    <row r="2326" spans="3:4" x14ac:dyDescent="0.2">
      <c r="C2326" s="19"/>
      <c r="D2326" s="19"/>
    </row>
    <row r="2327" spans="3:4" x14ac:dyDescent="0.2">
      <c r="C2327" s="19"/>
      <c r="D2327" s="19"/>
    </row>
    <row r="2328" spans="3:4" x14ac:dyDescent="0.2">
      <c r="C2328" s="19"/>
      <c r="D2328" s="19"/>
    </row>
    <row r="2329" spans="3:4" x14ac:dyDescent="0.2">
      <c r="C2329" s="19"/>
      <c r="D2329" s="19"/>
    </row>
    <row r="2330" spans="3:4" x14ac:dyDescent="0.2">
      <c r="C2330" s="19"/>
      <c r="D2330" s="19"/>
    </row>
    <row r="2331" spans="3:4" x14ac:dyDescent="0.2">
      <c r="C2331" s="19"/>
      <c r="D2331" s="19"/>
    </row>
    <row r="2332" spans="3:4" x14ac:dyDescent="0.2">
      <c r="C2332" s="19"/>
      <c r="D2332" s="19"/>
    </row>
    <row r="2333" spans="3:4" x14ac:dyDescent="0.2">
      <c r="C2333" s="19"/>
      <c r="D2333" s="19"/>
    </row>
    <row r="2334" spans="3:4" x14ac:dyDescent="0.2">
      <c r="C2334" s="19"/>
      <c r="D2334" s="19"/>
    </row>
    <row r="2335" spans="3:4" x14ac:dyDescent="0.2">
      <c r="C2335" s="19"/>
      <c r="D2335" s="19"/>
    </row>
    <row r="2336" spans="3:4" x14ac:dyDescent="0.2">
      <c r="C2336" s="19"/>
      <c r="D2336" s="19"/>
    </row>
    <row r="2337" spans="3:4" x14ac:dyDescent="0.2">
      <c r="C2337" s="19"/>
      <c r="D2337" s="19"/>
    </row>
    <row r="2338" spans="3:4" x14ac:dyDescent="0.2">
      <c r="C2338" s="19"/>
      <c r="D2338" s="19"/>
    </row>
    <row r="2339" spans="3:4" x14ac:dyDescent="0.2">
      <c r="C2339" s="19"/>
      <c r="D2339" s="19"/>
    </row>
    <row r="2340" spans="3:4" x14ac:dyDescent="0.2">
      <c r="C2340" s="19"/>
      <c r="D2340" s="19"/>
    </row>
    <row r="2341" spans="3:4" x14ac:dyDescent="0.2">
      <c r="C2341" s="19"/>
      <c r="D2341" s="19"/>
    </row>
    <row r="2342" spans="3:4" x14ac:dyDescent="0.2">
      <c r="C2342" s="19"/>
      <c r="D2342" s="19"/>
    </row>
    <row r="2343" spans="3:4" x14ac:dyDescent="0.2">
      <c r="C2343" s="19"/>
      <c r="D2343" s="19"/>
    </row>
    <row r="2344" spans="3:4" x14ac:dyDescent="0.2">
      <c r="C2344" s="19"/>
      <c r="D2344" s="19"/>
    </row>
    <row r="2345" spans="3:4" x14ac:dyDescent="0.2">
      <c r="C2345" s="19"/>
      <c r="D2345" s="19"/>
    </row>
    <row r="2346" spans="3:4" x14ac:dyDescent="0.2">
      <c r="C2346" s="19"/>
      <c r="D2346" s="19"/>
    </row>
    <row r="2347" spans="3:4" x14ac:dyDescent="0.2">
      <c r="C2347" s="19"/>
      <c r="D2347" s="19"/>
    </row>
    <row r="2348" spans="3:4" x14ac:dyDescent="0.2">
      <c r="C2348" s="19"/>
      <c r="D2348" s="19"/>
    </row>
    <row r="2349" spans="3:4" x14ac:dyDescent="0.2">
      <c r="C2349" s="19"/>
      <c r="D2349" s="19"/>
    </row>
    <row r="2350" spans="3:4" x14ac:dyDescent="0.2">
      <c r="C2350" s="19"/>
      <c r="D2350" s="19"/>
    </row>
    <row r="2351" spans="3:4" x14ac:dyDescent="0.2">
      <c r="C2351" s="19"/>
      <c r="D2351" s="19"/>
    </row>
    <row r="2352" spans="3:4" x14ac:dyDescent="0.2">
      <c r="C2352" s="19"/>
      <c r="D2352" s="19"/>
    </row>
    <row r="2353" spans="3:4" x14ac:dyDescent="0.2">
      <c r="C2353" s="19"/>
      <c r="D2353" s="19"/>
    </row>
    <row r="2354" spans="3:4" x14ac:dyDescent="0.2">
      <c r="C2354" s="19"/>
      <c r="D2354" s="19"/>
    </row>
    <row r="2355" spans="3:4" x14ac:dyDescent="0.2">
      <c r="C2355" s="19"/>
      <c r="D2355" s="19"/>
    </row>
    <row r="2356" spans="3:4" x14ac:dyDescent="0.2">
      <c r="C2356" s="19"/>
      <c r="D2356" s="19"/>
    </row>
    <row r="2357" spans="3:4" x14ac:dyDescent="0.2">
      <c r="C2357" s="19"/>
      <c r="D2357" s="19"/>
    </row>
    <row r="2358" spans="3:4" x14ac:dyDescent="0.2">
      <c r="C2358" s="19"/>
      <c r="D2358" s="19"/>
    </row>
    <row r="2359" spans="3:4" x14ac:dyDescent="0.2">
      <c r="C2359" s="19"/>
      <c r="D2359" s="19"/>
    </row>
    <row r="2360" spans="3:4" x14ac:dyDescent="0.2">
      <c r="C2360" s="19"/>
      <c r="D2360" s="19"/>
    </row>
    <row r="2361" spans="3:4" x14ac:dyDescent="0.2">
      <c r="C2361" s="19"/>
      <c r="D2361" s="19"/>
    </row>
    <row r="2362" spans="3:4" x14ac:dyDescent="0.2">
      <c r="C2362" s="19"/>
      <c r="D2362" s="19"/>
    </row>
    <row r="2363" spans="3:4" x14ac:dyDescent="0.2">
      <c r="C2363" s="19"/>
      <c r="D2363" s="19"/>
    </row>
    <row r="2364" spans="3:4" x14ac:dyDescent="0.2">
      <c r="C2364" s="19"/>
      <c r="D2364" s="19"/>
    </row>
    <row r="2365" spans="3:4" x14ac:dyDescent="0.2">
      <c r="C2365" s="19"/>
      <c r="D2365" s="19"/>
    </row>
    <row r="2366" spans="3:4" x14ac:dyDescent="0.2">
      <c r="C2366" s="19"/>
      <c r="D2366" s="19"/>
    </row>
    <row r="2367" spans="3:4" x14ac:dyDescent="0.2">
      <c r="C2367" s="19"/>
      <c r="D2367" s="19"/>
    </row>
    <row r="2368" spans="3:4" x14ac:dyDescent="0.2">
      <c r="C2368" s="19"/>
      <c r="D2368" s="19"/>
    </row>
    <row r="2369" spans="3:4" x14ac:dyDescent="0.2">
      <c r="C2369" s="19"/>
      <c r="D2369" s="19"/>
    </row>
    <row r="2370" spans="3:4" x14ac:dyDescent="0.2">
      <c r="C2370" s="19"/>
      <c r="D2370" s="19"/>
    </row>
    <row r="2371" spans="3:4" x14ac:dyDescent="0.2">
      <c r="C2371" s="19"/>
      <c r="D2371" s="19"/>
    </row>
    <row r="2372" spans="3:4" x14ac:dyDescent="0.2">
      <c r="C2372" s="19"/>
      <c r="D2372" s="19"/>
    </row>
    <row r="2373" spans="3:4" x14ac:dyDescent="0.2">
      <c r="C2373" s="19"/>
      <c r="D2373" s="19"/>
    </row>
    <row r="2374" spans="3:4" x14ac:dyDescent="0.2">
      <c r="C2374" s="19"/>
      <c r="D2374" s="19"/>
    </row>
    <row r="2375" spans="3:4" x14ac:dyDescent="0.2">
      <c r="C2375" s="19"/>
      <c r="D2375" s="19"/>
    </row>
    <row r="2376" spans="3:4" x14ac:dyDescent="0.2">
      <c r="C2376" s="19"/>
      <c r="D2376" s="19"/>
    </row>
    <row r="2377" spans="3:4" x14ac:dyDescent="0.2">
      <c r="C2377" s="19"/>
      <c r="D2377" s="19"/>
    </row>
    <row r="2378" spans="3:4" x14ac:dyDescent="0.2">
      <c r="C2378" s="19"/>
      <c r="D2378" s="19"/>
    </row>
    <row r="2379" spans="3:4" x14ac:dyDescent="0.2">
      <c r="C2379" s="19"/>
      <c r="D2379" s="19"/>
    </row>
    <row r="2380" spans="3:4" x14ac:dyDescent="0.2">
      <c r="C2380" s="19"/>
      <c r="D2380" s="19"/>
    </row>
    <row r="2381" spans="3:4" x14ac:dyDescent="0.2">
      <c r="C2381" s="19"/>
      <c r="D2381" s="19"/>
    </row>
    <row r="2382" spans="3:4" x14ac:dyDescent="0.2">
      <c r="C2382" s="19"/>
      <c r="D2382" s="19"/>
    </row>
    <row r="2383" spans="3:4" x14ac:dyDescent="0.2">
      <c r="C2383" s="19"/>
      <c r="D2383" s="19"/>
    </row>
    <row r="2384" spans="3:4" x14ac:dyDescent="0.2">
      <c r="C2384" s="19"/>
      <c r="D2384" s="19"/>
    </row>
    <row r="2385" spans="3:4" x14ac:dyDescent="0.2">
      <c r="C2385" s="19"/>
      <c r="D2385" s="19"/>
    </row>
    <row r="2386" spans="3:4" x14ac:dyDescent="0.2">
      <c r="C2386" s="19"/>
      <c r="D2386" s="19"/>
    </row>
    <row r="2387" spans="3:4" x14ac:dyDescent="0.2">
      <c r="C2387" s="19"/>
      <c r="D2387" s="19"/>
    </row>
    <row r="2388" spans="3:4" x14ac:dyDescent="0.2">
      <c r="C2388" s="19"/>
      <c r="D2388" s="19"/>
    </row>
    <row r="2389" spans="3:4" x14ac:dyDescent="0.2">
      <c r="C2389" s="19"/>
      <c r="D2389" s="19"/>
    </row>
    <row r="2390" spans="3:4" x14ac:dyDescent="0.2">
      <c r="C2390" s="19"/>
      <c r="D2390" s="19"/>
    </row>
    <row r="2391" spans="3:4" x14ac:dyDescent="0.2">
      <c r="C2391" s="19"/>
      <c r="D2391" s="19"/>
    </row>
    <row r="2392" spans="3:4" x14ac:dyDescent="0.2">
      <c r="C2392" s="19"/>
      <c r="D2392" s="19"/>
    </row>
    <row r="2393" spans="3:4" x14ac:dyDescent="0.2">
      <c r="C2393" s="19"/>
      <c r="D2393" s="19"/>
    </row>
    <row r="2394" spans="3:4" x14ac:dyDescent="0.2">
      <c r="C2394" s="19"/>
      <c r="D2394" s="19"/>
    </row>
    <row r="2395" spans="3:4" x14ac:dyDescent="0.2">
      <c r="C2395" s="19"/>
      <c r="D2395" s="19"/>
    </row>
    <row r="2396" spans="3:4" x14ac:dyDescent="0.2">
      <c r="C2396" s="19"/>
      <c r="D2396" s="19"/>
    </row>
    <row r="2397" spans="3:4" x14ac:dyDescent="0.2">
      <c r="C2397" s="19"/>
      <c r="D2397" s="19"/>
    </row>
    <row r="2398" spans="3:4" x14ac:dyDescent="0.2">
      <c r="C2398" s="19"/>
      <c r="D2398" s="19"/>
    </row>
    <row r="2399" spans="3:4" x14ac:dyDescent="0.2">
      <c r="C2399" s="19"/>
      <c r="D2399" s="19"/>
    </row>
    <row r="2400" spans="3:4" x14ac:dyDescent="0.2">
      <c r="C2400" s="19"/>
      <c r="D2400" s="19"/>
    </row>
    <row r="2401" spans="3:4" x14ac:dyDescent="0.2">
      <c r="C2401" s="19"/>
      <c r="D2401" s="19"/>
    </row>
    <row r="2402" spans="3:4" x14ac:dyDescent="0.2">
      <c r="C2402" s="19"/>
      <c r="D2402" s="19"/>
    </row>
    <row r="2403" spans="3:4" x14ac:dyDescent="0.2">
      <c r="C2403" s="19"/>
      <c r="D2403" s="19"/>
    </row>
    <row r="2404" spans="3:4" x14ac:dyDescent="0.2">
      <c r="C2404" s="19"/>
      <c r="D2404" s="19"/>
    </row>
    <row r="2405" spans="3:4" x14ac:dyDescent="0.2">
      <c r="C2405" s="19"/>
      <c r="D2405" s="19"/>
    </row>
    <row r="2406" spans="3:4" x14ac:dyDescent="0.2">
      <c r="C2406" s="19"/>
      <c r="D2406" s="19"/>
    </row>
    <row r="2407" spans="3:4" x14ac:dyDescent="0.2">
      <c r="C2407" s="19"/>
      <c r="D2407" s="19"/>
    </row>
    <row r="2408" spans="3:4" x14ac:dyDescent="0.2">
      <c r="C2408" s="19"/>
      <c r="D2408" s="19"/>
    </row>
    <row r="2409" spans="3:4" x14ac:dyDescent="0.2">
      <c r="C2409" s="19"/>
      <c r="D2409" s="19"/>
    </row>
    <row r="2410" spans="3:4" x14ac:dyDescent="0.2">
      <c r="C2410" s="19"/>
      <c r="D2410" s="19"/>
    </row>
    <row r="2411" spans="3:4" x14ac:dyDescent="0.2">
      <c r="C2411" s="19"/>
      <c r="D2411" s="19"/>
    </row>
    <row r="2412" spans="3:4" x14ac:dyDescent="0.2">
      <c r="C2412" s="19"/>
      <c r="D2412" s="19"/>
    </row>
    <row r="2413" spans="3:4" x14ac:dyDescent="0.2">
      <c r="C2413" s="19"/>
      <c r="D2413" s="19"/>
    </row>
    <row r="2414" spans="3:4" x14ac:dyDescent="0.2">
      <c r="C2414" s="19"/>
      <c r="D2414" s="19"/>
    </row>
    <row r="2415" spans="3:4" x14ac:dyDescent="0.2">
      <c r="C2415" s="19"/>
      <c r="D2415" s="19"/>
    </row>
    <row r="2416" spans="3:4" x14ac:dyDescent="0.2">
      <c r="C2416" s="19"/>
      <c r="D2416" s="19"/>
    </row>
    <row r="2417" spans="3:4" x14ac:dyDescent="0.2">
      <c r="C2417" s="19"/>
      <c r="D2417" s="19"/>
    </row>
    <row r="2418" spans="3:4" x14ac:dyDescent="0.2">
      <c r="C2418" s="19"/>
      <c r="D2418" s="19"/>
    </row>
    <row r="2419" spans="3:4" x14ac:dyDescent="0.2">
      <c r="C2419" s="19"/>
      <c r="D2419" s="19"/>
    </row>
    <row r="2420" spans="3:4" x14ac:dyDescent="0.2">
      <c r="C2420" s="19"/>
      <c r="D2420" s="19"/>
    </row>
    <row r="2421" spans="3:4" x14ac:dyDescent="0.2">
      <c r="C2421" s="19"/>
      <c r="D2421" s="19"/>
    </row>
    <row r="2422" spans="3:4" x14ac:dyDescent="0.2">
      <c r="C2422" s="19"/>
      <c r="D2422" s="19"/>
    </row>
    <row r="2423" spans="3:4" x14ac:dyDescent="0.2">
      <c r="C2423" s="19"/>
      <c r="D2423" s="19"/>
    </row>
    <row r="2424" spans="3:4" x14ac:dyDescent="0.2">
      <c r="C2424" s="19"/>
      <c r="D2424" s="19"/>
    </row>
    <row r="2425" spans="3:4" x14ac:dyDescent="0.2">
      <c r="C2425" s="19"/>
      <c r="D2425" s="19"/>
    </row>
    <row r="2426" spans="3:4" x14ac:dyDescent="0.2">
      <c r="C2426" s="19"/>
      <c r="D2426" s="19"/>
    </row>
    <row r="2427" spans="3:4" x14ac:dyDescent="0.2">
      <c r="C2427" s="19"/>
      <c r="D2427" s="19"/>
    </row>
    <row r="2428" spans="3:4" x14ac:dyDescent="0.2">
      <c r="C2428" s="19"/>
      <c r="D2428" s="19"/>
    </row>
    <row r="2429" spans="3:4" x14ac:dyDescent="0.2">
      <c r="C2429" s="19"/>
      <c r="D2429" s="19"/>
    </row>
    <row r="2430" spans="3:4" x14ac:dyDescent="0.2">
      <c r="C2430" s="19"/>
      <c r="D2430" s="19"/>
    </row>
    <row r="2431" spans="3:4" x14ac:dyDescent="0.2">
      <c r="C2431" s="19"/>
      <c r="D2431" s="19"/>
    </row>
    <row r="2432" spans="3:4" x14ac:dyDescent="0.2">
      <c r="C2432" s="19"/>
      <c r="D2432" s="19"/>
    </row>
    <row r="2433" spans="3:4" x14ac:dyDescent="0.2">
      <c r="C2433" s="19"/>
      <c r="D2433" s="19"/>
    </row>
    <row r="2434" spans="3:4" x14ac:dyDescent="0.2">
      <c r="C2434" s="19"/>
      <c r="D2434" s="19"/>
    </row>
    <row r="2435" spans="3:4" x14ac:dyDescent="0.2">
      <c r="C2435" s="19"/>
      <c r="D2435" s="19"/>
    </row>
    <row r="2436" spans="3:4" x14ac:dyDescent="0.2">
      <c r="C2436" s="19"/>
      <c r="D2436" s="19"/>
    </row>
    <row r="2437" spans="3:4" x14ac:dyDescent="0.2">
      <c r="C2437" s="19"/>
      <c r="D2437" s="19"/>
    </row>
    <row r="2438" spans="3:4" x14ac:dyDescent="0.2">
      <c r="C2438" s="19"/>
      <c r="D2438" s="19"/>
    </row>
    <row r="2439" spans="3:4" x14ac:dyDescent="0.2">
      <c r="C2439" s="19"/>
      <c r="D2439" s="19"/>
    </row>
    <row r="2440" spans="3:4" x14ac:dyDescent="0.2">
      <c r="C2440" s="19"/>
      <c r="D2440" s="19"/>
    </row>
    <row r="2441" spans="3:4" x14ac:dyDescent="0.2">
      <c r="C2441" s="19"/>
      <c r="D2441" s="19"/>
    </row>
    <row r="2442" spans="3:4" x14ac:dyDescent="0.2">
      <c r="C2442" s="19"/>
      <c r="D2442" s="19"/>
    </row>
    <row r="2443" spans="3:4" x14ac:dyDescent="0.2">
      <c r="C2443" s="19"/>
      <c r="D2443" s="19"/>
    </row>
    <row r="2444" spans="3:4" x14ac:dyDescent="0.2">
      <c r="C2444" s="19"/>
      <c r="D2444" s="19"/>
    </row>
    <row r="2445" spans="3:4" x14ac:dyDescent="0.2">
      <c r="C2445" s="19"/>
      <c r="D2445" s="19"/>
    </row>
    <row r="2446" spans="3:4" x14ac:dyDescent="0.2">
      <c r="C2446" s="19"/>
      <c r="D2446" s="19"/>
    </row>
    <row r="2447" spans="3:4" x14ac:dyDescent="0.2">
      <c r="C2447" s="19"/>
      <c r="D2447" s="19"/>
    </row>
    <row r="2448" spans="3:4" x14ac:dyDescent="0.2">
      <c r="C2448" s="19"/>
      <c r="D2448" s="19"/>
    </row>
    <row r="2449" spans="3:4" x14ac:dyDescent="0.2">
      <c r="C2449" s="19"/>
      <c r="D2449" s="19"/>
    </row>
    <row r="2450" spans="3:4" x14ac:dyDescent="0.2">
      <c r="C2450" s="19"/>
      <c r="D2450" s="19"/>
    </row>
    <row r="2451" spans="3:4" x14ac:dyDescent="0.2">
      <c r="C2451" s="19"/>
      <c r="D2451" s="19"/>
    </row>
    <row r="2452" spans="3:4" x14ac:dyDescent="0.2">
      <c r="C2452" s="19"/>
      <c r="D2452" s="19"/>
    </row>
    <row r="2453" spans="3:4" x14ac:dyDescent="0.2">
      <c r="C2453" s="19"/>
      <c r="D2453" s="19"/>
    </row>
    <row r="2454" spans="3:4" x14ac:dyDescent="0.2">
      <c r="C2454" s="19"/>
      <c r="D2454" s="19"/>
    </row>
    <row r="2455" spans="3:4" x14ac:dyDescent="0.2">
      <c r="C2455" s="19"/>
      <c r="D2455" s="19"/>
    </row>
    <row r="2456" spans="3:4" x14ac:dyDescent="0.2">
      <c r="C2456" s="19"/>
      <c r="D2456" s="19"/>
    </row>
    <row r="2457" spans="3:4" x14ac:dyDescent="0.2">
      <c r="C2457" s="19"/>
      <c r="D2457" s="19"/>
    </row>
    <row r="2458" spans="3:4" x14ac:dyDescent="0.2">
      <c r="C2458" s="19"/>
      <c r="D2458" s="19"/>
    </row>
    <row r="2459" spans="3:4" x14ac:dyDescent="0.2">
      <c r="C2459" s="19"/>
      <c r="D2459" s="19"/>
    </row>
    <row r="2460" spans="3:4" x14ac:dyDescent="0.2">
      <c r="C2460" s="19"/>
      <c r="D2460" s="19"/>
    </row>
    <row r="2461" spans="3:4" x14ac:dyDescent="0.2">
      <c r="C2461" s="19"/>
      <c r="D2461" s="19"/>
    </row>
    <row r="2462" spans="3:4" x14ac:dyDescent="0.2">
      <c r="C2462" s="19"/>
      <c r="D2462" s="19"/>
    </row>
    <row r="2463" spans="3:4" x14ac:dyDescent="0.2">
      <c r="C2463" s="19"/>
      <c r="D2463" s="19"/>
    </row>
    <row r="2464" spans="3:4" x14ac:dyDescent="0.2">
      <c r="C2464" s="19"/>
      <c r="D2464" s="19"/>
    </row>
    <row r="2465" spans="3:4" x14ac:dyDescent="0.2">
      <c r="C2465" s="19"/>
      <c r="D2465" s="19"/>
    </row>
    <row r="2466" spans="3:4" x14ac:dyDescent="0.2">
      <c r="C2466" s="19"/>
      <c r="D2466" s="19"/>
    </row>
    <row r="2467" spans="3:4" x14ac:dyDescent="0.2">
      <c r="C2467" s="19"/>
      <c r="D2467" s="19"/>
    </row>
    <row r="2468" spans="3:4" x14ac:dyDescent="0.2">
      <c r="C2468" s="19"/>
      <c r="D2468" s="19"/>
    </row>
    <row r="2469" spans="3:4" x14ac:dyDescent="0.2">
      <c r="C2469" s="19"/>
      <c r="D2469" s="19"/>
    </row>
    <row r="2470" spans="3:4" x14ac:dyDescent="0.2">
      <c r="C2470" s="19"/>
      <c r="D2470" s="19"/>
    </row>
    <row r="2471" spans="3:4" x14ac:dyDescent="0.2">
      <c r="C2471" s="19"/>
      <c r="D2471" s="19"/>
    </row>
    <row r="2472" spans="3:4" x14ac:dyDescent="0.2">
      <c r="C2472" s="19"/>
      <c r="D2472" s="19"/>
    </row>
    <row r="2473" spans="3:4" x14ac:dyDescent="0.2">
      <c r="C2473" s="19"/>
      <c r="D2473" s="19"/>
    </row>
    <row r="2474" spans="3:4" x14ac:dyDescent="0.2">
      <c r="C2474" s="19"/>
      <c r="D2474" s="19"/>
    </row>
    <row r="2475" spans="3:4" x14ac:dyDescent="0.2">
      <c r="C2475" s="19"/>
      <c r="D2475" s="19"/>
    </row>
    <row r="2476" spans="3:4" x14ac:dyDescent="0.2">
      <c r="C2476" s="19"/>
      <c r="D2476" s="19"/>
    </row>
    <row r="2477" spans="3:4" x14ac:dyDescent="0.2">
      <c r="C2477" s="19"/>
      <c r="D2477" s="19"/>
    </row>
    <row r="2478" spans="3:4" x14ac:dyDescent="0.2">
      <c r="C2478" s="19"/>
      <c r="D2478" s="19"/>
    </row>
    <row r="2479" spans="3:4" x14ac:dyDescent="0.2">
      <c r="C2479" s="19"/>
      <c r="D2479" s="19"/>
    </row>
    <row r="2480" spans="3:4" x14ac:dyDescent="0.2">
      <c r="C2480" s="19"/>
      <c r="D2480" s="19"/>
    </row>
    <row r="2481" spans="3:4" x14ac:dyDescent="0.2">
      <c r="C2481" s="19"/>
      <c r="D2481" s="19"/>
    </row>
    <row r="2482" spans="3:4" x14ac:dyDescent="0.2">
      <c r="C2482" s="19"/>
      <c r="D2482" s="19"/>
    </row>
    <row r="2483" spans="3:4" x14ac:dyDescent="0.2">
      <c r="C2483" s="19"/>
      <c r="D2483" s="19"/>
    </row>
    <row r="2484" spans="3:4" x14ac:dyDescent="0.2">
      <c r="C2484" s="19"/>
      <c r="D2484" s="19"/>
    </row>
    <row r="2485" spans="3:4" x14ac:dyDescent="0.2">
      <c r="C2485" s="19"/>
      <c r="D2485" s="19"/>
    </row>
    <row r="2486" spans="3:4" x14ac:dyDescent="0.2">
      <c r="C2486" s="19"/>
      <c r="D2486" s="19"/>
    </row>
    <row r="2487" spans="3:4" x14ac:dyDescent="0.2">
      <c r="C2487" s="19"/>
      <c r="D2487" s="19"/>
    </row>
    <row r="2488" spans="3:4" x14ac:dyDescent="0.2">
      <c r="C2488" s="19"/>
      <c r="D2488" s="19"/>
    </row>
    <row r="2489" spans="3:4" x14ac:dyDescent="0.2">
      <c r="C2489" s="19"/>
      <c r="D2489" s="19"/>
    </row>
    <row r="2490" spans="3:4" x14ac:dyDescent="0.2">
      <c r="C2490" s="19"/>
      <c r="D2490" s="19"/>
    </row>
    <row r="2491" spans="3:4" x14ac:dyDescent="0.2">
      <c r="C2491" s="19"/>
      <c r="D2491" s="19"/>
    </row>
    <row r="2492" spans="3:4" x14ac:dyDescent="0.2">
      <c r="C2492" s="19"/>
      <c r="D2492" s="19"/>
    </row>
    <row r="2493" spans="3:4" x14ac:dyDescent="0.2">
      <c r="C2493" s="19"/>
      <c r="D2493" s="19"/>
    </row>
    <row r="2494" spans="3:4" x14ac:dyDescent="0.2">
      <c r="C2494" s="19"/>
      <c r="D2494" s="19"/>
    </row>
    <row r="2495" spans="3:4" x14ac:dyDescent="0.2">
      <c r="C2495" s="19"/>
      <c r="D2495" s="19"/>
    </row>
    <row r="2496" spans="3:4" x14ac:dyDescent="0.2">
      <c r="C2496" s="19"/>
      <c r="D2496" s="19"/>
    </row>
    <row r="2497" spans="3:4" x14ac:dyDescent="0.2">
      <c r="C2497" s="19"/>
      <c r="D2497" s="19"/>
    </row>
    <row r="2498" spans="3:4" x14ac:dyDescent="0.2">
      <c r="C2498" s="19"/>
      <c r="D2498" s="19"/>
    </row>
    <row r="2499" spans="3:4" x14ac:dyDescent="0.2">
      <c r="C2499" s="19"/>
      <c r="D2499" s="19"/>
    </row>
    <row r="2500" spans="3:4" x14ac:dyDescent="0.2">
      <c r="C2500" s="19"/>
      <c r="D2500" s="19"/>
    </row>
    <row r="2501" spans="3:4" x14ac:dyDescent="0.2">
      <c r="C2501" s="19"/>
      <c r="D2501" s="19"/>
    </row>
    <row r="2502" spans="3:4" x14ac:dyDescent="0.2">
      <c r="C2502" s="19"/>
      <c r="D2502" s="19"/>
    </row>
    <row r="2503" spans="3:4" x14ac:dyDescent="0.2">
      <c r="C2503" s="19"/>
      <c r="D2503" s="19"/>
    </row>
    <row r="2504" spans="3:4" x14ac:dyDescent="0.2">
      <c r="C2504" s="19"/>
      <c r="D2504" s="19"/>
    </row>
    <row r="2505" spans="3:4" x14ac:dyDescent="0.2">
      <c r="C2505" s="19"/>
      <c r="D2505" s="19"/>
    </row>
    <row r="2506" spans="3:4" x14ac:dyDescent="0.2">
      <c r="C2506" s="19"/>
      <c r="D2506" s="19"/>
    </row>
    <row r="2507" spans="3:4" x14ac:dyDescent="0.2">
      <c r="C2507" s="19"/>
      <c r="D2507" s="19"/>
    </row>
    <row r="2508" spans="3:4" x14ac:dyDescent="0.2">
      <c r="C2508" s="19"/>
      <c r="D2508" s="19"/>
    </row>
    <row r="2509" spans="3:4" x14ac:dyDescent="0.2">
      <c r="C2509" s="19"/>
      <c r="D2509" s="19"/>
    </row>
    <row r="2510" spans="3:4" x14ac:dyDescent="0.2">
      <c r="C2510" s="19"/>
      <c r="D2510" s="19"/>
    </row>
    <row r="2511" spans="3:4" x14ac:dyDescent="0.2">
      <c r="C2511" s="19"/>
      <c r="D2511" s="19"/>
    </row>
    <row r="2512" spans="3:4" x14ac:dyDescent="0.2">
      <c r="C2512" s="19"/>
      <c r="D2512" s="19"/>
    </row>
    <row r="2513" spans="3:4" x14ac:dyDescent="0.2">
      <c r="C2513" s="19"/>
      <c r="D2513" s="19"/>
    </row>
    <row r="2514" spans="3:4" x14ac:dyDescent="0.2">
      <c r="C2514" s="19"/>
      <c r="D2514" s="19"/>
    </row>
    <row r="2515" spans="3:4" x14ac:dyDescent="0.2">
      <c r="C2515" s="19"/>
      <c r="D2515" s="19"/>
    </row>
    <row r="2516" spans="3:4" x14ac:dyDescent="0.2">
      <c r="C2516" s="19"/>
      <c r="D2516" s="19"/>
    </row>
    <row r="2517" spans="3:4" x14ac:dyDescent="0.2">
      <c r="C2517" s="19"/>
      <c r="D2517" s="19"/>
    </row>
    <row r="2518" spans="3:4" x14ac:dyDescent="0.2">
      <c r="C2518" s="19"/>
      <c r="D2518" s="19"/>
    </row>
    <row r="2519" spans="3:4" x14ac:dyDescent="0.2">
      <c r="C2519" s="19"/>
      <c r="D2519" s="19"/>
    </row>
    <row r="2520" spans="3:4" x14ac:dyDescent="0.2">
      <c r="C2520" s="19"/>
      <c r="D2520" s="19"/>
    </row>
    <row r="2521" spans="3:4" x14ac:dyDescent="0.2">
      <c r="C2521" s="19"/>
      <c r="D2521" s="19"/>
    </row>
    <row r="2522" spans="3:4" x14ac:dyDescent="0.2">
      <c r="C2522" s="19"/>
      <c r="D2522" s="19"/>
    </row>
    <row r="2523" spans="3:4" x14ac:dyDescent="0.2">
      <c r="C2523" s="19"/>
      <c r="D2523" s="19"/>
    </row>
    <row r="2524" spans="3:4" x14ac:dyDescent="0.2">
      <c r="C2524" s="19"/>
      <c r="D2524" s="19"/>
    </row>
    <row r="2525" spans="3:4" x14ac:dyDescent="0.2">
      <c r="C2525" s="19"/>
      <c r="D2525" s="19"/>
    </row>
    <row r="2526" spans="3:4" x14ac:dyDescent="0.2">
      <c r="C2526" s="19"/>
      <c r="D2526" s="19"/>
    </row>
    <row r="2527" spans="3:4" x14ac:dyDescent="0.2">
      <c r="C2527" s="19"/>
      <c r="D2527" s="19"/>
    </row>
    <row r="2528" spans="3:4" x14ac:dyDescent="0.2">
      <c r="C2528" s="19"/>
      <c r="D2528" s="19"/>
    </row>
    <row r="2529" spans="3:4" x14ac:dyDescent="0.2">
      <c r="C2529" s="19"/>
      <c r="D2529" s="19"/>
    </row>
    <row r="2530" spans="3:4" x14ac:dyDescent="0.2">
      <c r="C2530" s="19"/>
      <c r="D2530" s="19"/>
    </row>
    <row r="2531" spans="3:4" x14ac:dyDescent="0.2">
      <c r="C2531" s="19"/>
      <c r="D2531" s="19"/>
    </row>
    <row r="2532" spans="3:4" x14ac:dyDescent="0.2">
      <c r="C2532" s="19"/>
      <c r="D2532" s="19"/>
    </row>
    <row r="2533" spans="3:4" x14ac:dyDescent="0.2">
      <c r="C2533" s="19"/>
      <c r="D2533" s="19"/>
    </row>
    <row r="2534" spans="3:4" x14ac:dyDescent="0.2">
      <c r="C2534" s="19"/>
      <c r="D2534" s="19"/>
    </row>
    <row r="2535" spans="3:4" x14ac:dyDescent="0.2">
      <c r="C2535" s="19"/>
      <c r="D2535" s="19"/>
    </row>
    <row r="2536" spans="3:4" x14ac:dyDescent="0.2">
      <c r="C2536" s="19"/>
      <c r="D2536" s="19"/>
    </row>
    <row r="2537" spans="3:4" x14ac:dyDescent="0.2">
      <c r="C2537" s="19"/>
      <c r="D2537" s="19"/>
    </row>
    <row r="2538" spans="3:4" x14ac:dyDescent="0.2">
      <c r="C2538" s="19"/>
      <c r="D2538" s="19"/>
    </row>
    <row r="2539" spans="3:4" x14ac:dyDescent="0.2">
      <c r="C2539" s="19"/>
      <c r="D2539" s="19"/>
    </row>
    <row r="2540" spans="3:4" x14ac:dyDescent="0.2">
      <c r="C2540" s="19"/>
      <c r="D2540" s="19"/>
    </row>
    <row r="2541" spans="3:4" x14ac:dyDescent="0.2">
      <c r="C2541" s="19"/>
      <c r="D2541" s="19"/>
    </row>
    <row r="2542" spans="3:4" x14ac:dyDescent="0.2">
      <c r="C2542" s="19"/>
      <c r="D2542" s="19"/>
    </row>
    <row r="2543" spans="3:4" x14ac:dyDescent="0.2">
      <c r="C2543" s="19"/>
      <c r="D2543" s="19"/>
    </row>
    <row r="2544" spans="3:4" x14ac:dyDescent="0.2">
      <c r="C2544" s="19"/>
      <c r="D2544" s="19"/>
    </row>
    <row r="2545" spans="3:4" x14ac:dyDescent="0.2">
      <c r="C2545" s="19"/>
      <c r="D2545" s="19"/>
    </row>
    <row r="2546" spans="3:4" x14ac:dyDescent="0.2">
      <c r="C2546" s="19"/>
      <c r="D2546" s="19"/>
    </row>
    <row r="2547" spans="3:4" x14ac:dyDescent="0.2">
      <c r="C2547" s="19"/>
      <c r="D2547" s="19"/>
    </row>
    <row r="2548" spans="3:4" x14ac:dyDescent="0.2">
      <c r="C2548" s="19"/>
      <c r="D2548" s="19"/>
    </row>
    <row r="2549" spans="3:4" x14ac:dyDescent="0.2">
      <c r="C2549" s="19"/>
      <c r="D2549" s="19"/>
    </row>
    <row r="2550" spans="3:4" x14ac:dyDescent="0.2">
      <c r="C2550" s="19"/>
      <c r="D2550" s="19"/>
    </row>
    <row r="2551" spans="3:4" x14ac:dyDescent="0.2">
      <c r="C2551" s="19"/>
      <c r="D2551" s="19"/>
    </row>
    <row r="2552" spans="3:4" x14ac:dyDescent="0.2">
      <c r="C2552" s="19"/>
      <c r="D2552" s="19"/>
    </row>
    <row r="2553" spans="3:4" x14ac:dyDescent="0.2">
      <c r="C2553" s="19"/>
      <c r="D2553" s="19"/>
    </row>
    <row r="2554" spans="3:4" x14ac:dyDescent="0.2">
      <c r="C2554" s="19"/>
      <c r="D2554" s="19"/>
    </row>
    <row r="2555" spans="3:4" x14ac:dyDescent="0.2">
      <c r="C2555" s="19"/>
      <c r="D2555" s="19"/>
    </row>
    <row r="2556" spans="3:4" x14ac:dyDescent="0.2">
      <c r="C2556" s="19"/>
      <c r="D2556" s="19"/>
    </row>
    <row r="2557" spans="3:4" x14ac:dyDescent="0.2">
      <c r="C2557" s="19"/>
      <c r="D2557" s="19"/>
    </row>
    <row r="2558" spans="3:4" x14ac:dyDescent="0.2">
      <c r="C2558" s="19"/>
      <c r="D2558" s="19"/>
    </row>
    <row r="2559" spans="3:4" x14ac:dyDescent="0.2">
      <c r="C2559" s="19"/>
      <c r="D2559" s="19"/>
    </row>
    <row r="2560" spans="3:4" x14ac:dyDescent="0.2">
      <c r="C2560" s="19"/>
      <c r="D2560" s="19"/>
    </row>
    <row r="2561" spans="3:4" x14ac:dyDescent="0.2">
      <c r="C2561" s="19"/>
      <c r="D2561" s="19"/>
    </row>
    <row r="2562" spans="3:4" x14ac:dyDescent="0.2">
      <c r="C2562" s="19"/>
      <c r="D2562" s="19"/>
    </row>
    <row r="2563" spans="3:4" x14ac:dyDescent="0.2">
      <c r="C2563" s="19"/>
      <c r="D2563" s="19"/>
    </row>
    <row r="2564" spans="3:4" x14ac:dyDescent="0.2">
      <c r="C2564" s="19"/>
      <c r="D2564" s="19"/>
    </row>
    <row r="2565" spans="3:4" x14ac:dyDescent="0.2">
      <c r="C2565" s="19"/>
      <c r="D2565" s="19"/>
    </row>
    <row r="2566" spans="3:4" x14ac:dyDescent="0.2">
      <c r="C2566" s="19"/>
      <c r="D2566" s="19"/>
    </row>
    <row r="2567" spans="3:4" x14ac:dyDescent="0.2">
      <c r="C2567" s="19"/>
      <c r="D2567" s="19"/>
    </row>
    <row r="2568" spans="3:4" x14ac:dyDescent="0.2">
      <c r="C2568" s="19"/>
      <c r="D2568" s="19"/>
    </row>
    <row r="2569" spans="3:4" x14ac:dyDescent="0.2">
      <c r="C2569" s="19"/>
      <c r="D2569" s="19"/>
    </row>
    <row r="2570" spans="3:4" x14ac:dyDescent="0.2">
      <c r="C2570" s="19"/>
      <c r="D2570" s="19"/>
    </row>
    <row r="2571" spans="3:4" x14ac:dyDescent="0.2">
      <c r="C2571" s="19"/>
      <c r="D2571" s="19"/>
    </row>
    <row r="2572" spans="3:4" x14ac:dyDescent="0.2">
      <c r="C2572" s="19"/>
      <c r="D2572" s="19"/>
    </row>
    <row r="2573" spans="3:4" x14ac:dyDescent="0.2">
      <c r="C2573" s="19"/>
      <c r="D2573" s="19"/>
    </row>
    <row r="2574" spans="3:4" x14ac:dyDescent="0.2">
      <c r="C2574" s="19"/>
      <c r="D2574" s="19"/>
    </row>
    <row r="2575" spans="3:4" x14ac:dyDescent="0.2">
      <c r="C2575" s="19"/>
      <c r="D2575" s="19"/>
    </row>
    <row r="2576" spans="3:4" x14ac:dyDescent="0.2">
      <c r="C2576" s="19"/>
      <c r="D2576" s="19"/>
    </row>
    <row r="2577" spans="3:4" x14ac:dyDescent="0.2">
      <c r="C2577" s="19"/>
      <c r="D2577" s="19"/>
    </row>
    <row r="2578" spans="3:4" x14ac:dyDescent="0.2">
      <c r="C2578" s="19"/>
      <c r="D2578" s="19"/>
    </row>
    <row r="2579" spans="3:4" x14ac:dyDescent="0.2">
      <c r="C2579" s="19"/>
      <c r="D2579" s="19"/>
    </row>
    <row r="2580" spans="3:4" x14ac:dyDescent="0.2">
      <c r="C2580" s="19"/>
      <c r="D2580" s="19"/>
    </row>
    <row r="2581" spans="3:4" x14ac:dyDescent="0.2">
      <c r="C2581" s="19"/>
      <c r="D2581" s="19"/>
    </row>
    <row r="2582" spans="3:4" x14ac:dyDescent="0.2">
      <c r="C2582" s="19"/>
      <c r="D2582" s="19"/>
    </row>
    <row r="2583" spans="3:4" x14ac:dyDescent="0.2">
      <c r="C2583" s="19"/>
      <c r="D2583" s="19"/>
    </row>
    <row r="2584" spans="3:4" x14ac:dyDescent="0.2">
      <c r="C2584" s="19"/>
      <c r="D2584" s="19"/>
    </row>
    <row r="2585" spans="3:4" x14ac:dyDescent="0.2">
      <c r="C2585" s="19"/>
      <c r="D2585" s="19"/>
    </row>
    <row r="2586" spans="3:4" x14ac:dyDescent="0.2">
      <c r="C2586" s="19"/>
      <c r="D2586" s="19"/>
    </row>
    <row r="2587" spans="3:4" x14ac:dyDescent="0.2">
      <c r="C2587" s="19"/>
      <c r="D2587" s="19"/>
    </row>
    <row r="2588" spans="3:4" x14ac:dyDescent="0.2">
      <c r="C2588" s="19"/>
      <c r="D2588" s="19"/>
    </row>
    <row r="2589" spans="3:4" x14ac:dyDescent="0.2">
      <c r="C2589" s="19"/>
      <c r="D2589" s="19"/>
    </row>
    <row r="2590" spans="3:4" x14ac:dyDescent="0.2">
      <c r="C2590" s="19"/>
      <c r="D2590" s="19"/>
    </row>
    <row r="2591" spans="3:4" x14ac:dyDescent="0.2">
      <c r="C2591" s="19"/>
      <c r="D2591" s="19"/>
    </row>
    <row r="2592" spans="3:4" x14ac:dyDescent="0.2">
      <c r="C2592" s="19"/>
      <c r="D2592" s="19"/>
    </row>
    <row r="2593" spans="3:4" x14ac:dyDescent="0.2">
      <c r="C2593" s="19"/>
      <c r="D2593" s="19"/>
    </row>
    <row r="2594" spans="3:4" x14ac:dyDescent="0.2">
      <c r="C2594" s="19"/>
      <c r="D2594" s="19"/>
    </row>
    <row r="2595" spans="3:4" x14ac:dyDescent="0.2">
      <c r="C2595" s="19"/>
      <c r="D2595" s="19"/>
    </row>
    <row r="2596" spans="3:4" x14ac:dyDescent="0.2">
      <c r="C2596" s="19"/>
      <c r="D2596" s="19"/>
    </row>
    <row r="2597" spans="3:4" x14ac:dyDescent="0.2">
      <c r="C2597" s="19"/>
      <c r="D2597" s="19"/>
    </row>
    <row r="2598" spans="3:4" x14ac:dyDescent="0.2">
      <c r="C2598" s="19"/>
      <c r="D2598" s="19"/>
    </row>
    <row r="2599" spans="3:4" x14ac:dyDescent="0.2">
      <c r="C2599" s="19"/>
      <c r="D2599" s="19"/>
    </row>
    <row r="2600" spans="3:4" x14ac:dyDescent="0.2">
      <c r="C2600" s="19"/>
      <c r="D2600" s="19"/>
    </row>
    <row r="2601" spans="3:4" x14ac:dyDescent="0.2">
      <c r="C2601" s="19"/>
      <c r="D2601" s="19"/>
    </row>
    <row r="2602" spans="3:4" x14ac:dyDescent="0.2">
      <c r="C2602" s="19"/>
      <c r="D2602" s="19"/>
    </row>
    <row r="2603" spans="3:4" x14ac:dyDescent="0.2">
      <c r="C2603" s="19"/>
      <c r="D2603" s="19"/>
    </row>
    <row r="2604" spans="3:4" x14ac:dyDescent="0.2">
      <c r="C2604" s="19"/>
      <c r="D2604" s="19"/>
    </row>
    <row r="2605" spans="3:4" x14ac:dyDescent="0.2">
      <c r="C2605" s="19"/>
      <c r="D2605" s="19"/>
    </row>
    <row r="2606" spans="3:4" x14ac:dyDescent="0.2">
      <c r="C2606" s="19"/>
      <c r="D2606" s="19"/>
    </row>
    <row r="2607" spans="3:4" x14ac:dyDescent="0.2">
      <c r="C2607" s="19"/>
      <c r="D2607" s="19"/>
    </row>
    <row r="2608" spans="3:4" x14ac:dyDescent="0.2">
      <c r="C2608" s="19"/>
      <c r="D2608" s="19"/>
    </row>
    <row r="2609" spans="3:4" x14ac:dyDescent="0.2">
      <c r="C2609" s="19"/>
      <c r="D2609" s="19"/>
    </row>
    <row r="2610" spans="3:4" x14ac:dyDescent="0.2">
      <c r="C2610" s="19"/>
      <c r="D2610" s="19"/>
    </row>
    <row r="2611" spans="3:4" x14ac:dyDescent="0.2">
      <c r="C2611" s="19"/>
      <c r="D2611" s="19"/>
    </row>
    <row r="2612" spans="3:4" x14ac:dyDescent="0.2">
      <c r="C2612" s="19"/>
      <c r="D2612" s="19"/>
    </row>
    <row r="2613" spans="3:4" x14ac:dyDescent="0.2">
      <c r="C2613" s="19"/>
      <c r="D2613" s="19"/>
    </row>
    <row r="2614" spans="3:4" x14ac:dyDescent="0.2">
      <c r="C2614" s="19"/>
      <c r="D2614" s="19"/>
    </row>
    <row r="2615" spans="3:4" x14ac:dyDescent="0.2">
      <c r="C2615" s="19"/>
      <c r="D2615" s="19"/>
    </row>
    <row r="2616" spans="3:4" x14ac:dyDescent="0.2">
      <c r="C2616" s="19"/>
      <c r="D2616" s="19"/>
    </row>
    <row r="2617" spans="3:4" x14ac:dyDescent="0.2">
      <c r="C2617" s="19"/>
      <c r="D2617" s="19"/>
    </row>
    <row r="2618" spans="3:4" x14ac:dyDescent="0.2">
      <c r="C2618" s="19"/>
      <c r="D2618" s="19"/>
    </row>
    <row r="2619" spans="3:4" x14ac:dyDescent="0.2">
      <c r="C2619" s="19"/>
      <c r="D2619" s="19"/>
    </row>
    <row r="2620" spans="3:4" x14ac:dyDescent="0.2">
      <c r="C2620" s="19"/>
      <c r="D2620" s="19"/>
    </row>
    <row r="2621" spans="3:4" x14ac:dyDescent="0.2">
      <c r="C2621" s="19"/>
      <c r="D2621" s="19"/>
    </row>
    <row r="2622" spans="3:4" x14ac:dyDescent="0.2">
      <c r="C2622" s="19"/>
      <c r="D2622" s="19"/>
    </row>
    <row r="2623" spans="3:4" x14ac:dyDescent="0.2">
      <c r="C2623" s="19"/>
      <c r="D2623" s="19"/>
    </row>
    <row r="2624" spans="3:4" x14ac:dyDescent="0.2">
      <c r="C2624" s="19"/>
      <c r="D2624" s="19"/>
    </row>
    <row r="2625" spans="3:4" x14ac:dyDescent="0.2">
      <c r="C2625" s="19"/>
      <c r="D2625" s="19"/>
    </row>
    <row r="2626" spans="3:4" x14ac:dyDescent="0.2">
      <c r="C2626" s="19"/>
      <c r="D2626" s="19"/>
    </row>
    <row r="2627" spans="3:4" x14ac:dyDescent="0.2">
      <c r="C2627" s="19"/>
      <c r="D2627" s="19"/>
    </row>
    <row r="2628" spans="3:4" x14ac:dyDescent="0.2">
      <c r="C2628" s="19"/>
      <c r="D2628" s="19"/>
    </row>
    <row r="2629" spans="3:4" x14ac:dyDescent="0.2">
      <c r="C2629" s="19"/>
      <c r="D2629" s="19"/>
    </row>
    <row r="2630" spans="3:4" x14ac:dyDescent="0.2">
      <c r="C2630" s="19"/>
      <c r="D2630" s="19"/>
    </row>
    <row r="2631" spans="3:4" x14ac:dyDescent="0.2">
      <c r="C2631" s="19"/>
      <c r="D2631" s="19"/>
    </row>
    <row r="2632" spans="3:4" x14ac:dyDescent="0.2">
      <c r="C2632" s="19"/>
      <c r="D2632" s="19"/>
    </row>
    <row r="2633" spans="3:4" x14ac:dyDescent="0.2">
      <c r="C2633" s="19"/>
      <c r="D2633" s="19"/>
    </row>
    <row r="2634" spans="3:4" x14ac:dyDescent="0.2">
      <c r="C2634" s="19"/>
      <c r="D2634" s="19"/>
    </row>
    <row r="2635" spans="3:4" x14ac:dyDescent="0.2">
      <c r="C2635" s="19"/>
      <c r="D2635" s="19"/>
    </row>
    <row r="2636" spans="3:4" x14ac:dyDescent="0.2">
      <c r="C2636" s="19"/>
      <c r="D2636" s="19"/>
    </row>
    <row r="2637" spans="3:4" x14ac:dyDescent="0.2">
      <c r="C2637" s="19"/>
      <c r="D2637" s="19"/>
    </row>
    <row r="2638" spans="3:4" x14ac:dyDescent="0.2">
      <c r="C2638" s="19"/>
      <c r="D2638" s="19"/>
    </row>
    <row r="2639" spans="3:4" x14ac:dyDescent="0.2">
      <c r="C2639" s="19"/>
      <c r="D2639" s="19"/>
    </row>
    <row r="2640" spans="3:4" x14ac:dyDescent="0.2">
      <c r="C2640" s="19"/>
      <c r="D2640" s="19"/>
    </row>
    <row r="2641" spans="3:4" x14ac:dyDescent="0.2">
      <c r="C2641" s="19"/>
      <c r="D2641" s="19"/>
    </row>
    <row r="2642" spans="3:4" x14ac:dyDescent="0.2">
      <c r="C2642" s="19"/>
      <c r="D2642" s="19"/>
    </row>
    <row r="2643" spans="3:4" x14ac:dyDescent="0.2">
      <c r="C2643" s="19"/>
      <c r="D2643" s="19"/>
    </row>
    <row r="2644" spans="3:4" x14ac:dyDescent="0.2">
      <c r="C2644" s="19"/>
      <c r="D2644" s="19"/>
    </row>
    <row r="2645" spans="3:4" x14ac:dyDescent="0.2">
      <c r="C2645" s="19"/>
      <c r="D2645" s="19"/>
    </row>
    <row r="2646" spans="3:4" x14ac:dyDescent="0.2">
      <c r="C2646" s="19"/>
      <c r="D2646" s="19"/>
    </row>
    <row r="2647" spans="3:4" x14ac:dyDescent="0.2">
      <c r="C2647" s="19"/>
      <c r="D2647" s="19"/>
    </row>
    <row r="2648" spans="3:4" x14ac:dyDescent="0.2">
      <c r="C2648" s="19"/>
      <c r="D2648" s="19"/>
    </row>
    <row r="2649" spans="3:4" x14ac:dyDescent="0.2">
      <c r="C2649" s="19"/>
      <c r="D2649" s="19"/>
    </row>
    <row r="2650" spans="3:4" x14ac:dyDescent="0.2">
      <c r="C2650" s="19"/>
      <c r="D2650" s="19"/>
    </row>
    <row r="2651" spans="3:4" x14ac:dyDescent="0.2">
      <c r="C2651" s="19"/>
      <c r="D2651" s="19"/>
    </row>
    <row r="2652" spans="3:4" x14ac:dyDescent="0.2">
      <c r="C2652" s="19"/>
      <c r="D2652" s="19"/>
    </row>
    <row r="2653" spans="3:4" x14ac:dyDescent="0.2">
      <c r="C2653" s="19"/>
      <c r="D2653" s="19"/>
    </row>
    <row r="2654" spans="3:4" x14ac:dyDescent="0.2">
      <c r="C2654" s="19"/>
      <c r="D2654" s="19"/>
    </row>
    <row r="2655" spans="3:4" x14ac:dyDescent="0.2">
      <c r="C2655" s="19"/>
      <c r="D2655" s="19"/>
    </row>
    <row r="2656" spans="3:4" x14ac:dyDescent="0.2">
      <c r="C2656" s="19"/>
      <c r="D2656" s="19"/>
    </row>
    <row r="2657" spans="3:4" x14ac:dyDescent="0.2">
      <c r="C2657" s="19"/>
      <c r="D2657" s="19"/>
    </row>
    <row r="2658" spans="3:4" x14ac:dyDescent="0.2">
      <c r="C2658" s="19"/>
      <c r="D2658" s="19"/>
    </row>
    <row r="2659" spans="3:4" x14ac:dyDescent="0.2">
      <c r="C2659" s="19"/>
      <c r="D2659" s="19"/>
    </row>
    <row r="2660" spans="3:4" x14ac:dyDescent="0.2">
      <c r="C2660" s="19"/>
      <c r="D2660" s="19"/>
    </row>
    <row r="2661" spans="3:4" x14ac:dyDescent="0.2">
      <c r="C2661" s="19"/>
      <c r="D2661" s="19"/>
    </row>
    <row r="2662" spans="3:4" x14ac:dyDescent="0.2">
      <c r="C2662" s="19"/>
      <c r="D2662" s="19"/>
    </row>
    <row r="2663" spans="3:4" x14ac:dyDescent="0.2">
      <c r="C2663" s="19"/>
      <c r="D2663" s="19"/>
    </row>
    <row r="2664" spans="3:4" x14ac:dyDescent="0.2">
      <c r="C2664" s="19"/>
      <c r="D2664" s="19"/>
    </row>
    <row r="2665" spans="3:4" x14ac:dyDescent="0.2">
      <c r="C2665" s="19"/>
      <c r="D2665" s="19"/>
    </row>
    <row r="2666" spans="3:4" x14ac:dyDescent="0.2">
      <c r="C2666" s="19"/>
      <c r="D2666" s="19"/>
    </row>
    <row r="2667" spans="3:4" x14ac:dyDescent="0.2">
      <c r="C2667" s="19"/>
      <c r="D2667" s="19"/>
    </row>
    <row r="2668" spans="3:4" x14ac:dyDescent="0.2">
      <c r="C2668" s="19"/>
      <c r="D2668" s="19"/>
    </row>
    <row r="2669" spans="3:4" x14ac:dyDescent="0.2">
      <c r="C2669" s="19"/>
      <c r="D2669" s="19"/>
    </row>
    <row r="2670" spans="3:4" x14ac:dyDescent="0.2">
      <c r="C2670" s="19"/>
      <c r="D2670" s="19"/>
    </row>
    <row r="2671" spans="3:4" x14ac:dyDescent="0.2">
      <c r="C2671" s="19"/>
      <c r="D2671" s="19"/>
    </row>
    <row r="2672" spans="3:4" x14ac:dyDescent="0.2">
      <c r="C2672" s="19"/>
      <c r="D2672" s="19"/>
    </row>
    <row r="2673" spans="3:4" x14ac:dyDescent="0.2">
      <c r="C2673" s="19"/>
      <c r="D2673" s="19"/>
    </row>
    <row r="2674" spans="3:4" x14ac:dyDescent="0.2">
      <c r="C2674" s="19"/>
      <c r="D2674" s="19"/>
    </row>
    <row r="2675" spans="3:4" x14ac:dyDescent="0.2">
      <c r="C2675" s="19"/>
      <c r="D2675" s="19"/>
    </row>
    <row r="2676" spans="3:4" x14ac:dyDescent="0.2">
      <c r="C2676" s="19"/>
      <c r="D2676" s="19"/>
    </row>
    <row r="2677" spans="3:4" x14ac:dyDescent="0.2">
      <c r="C2677" s="19"/>
      <c r="D2677" s="19"/>
    </row>
    <row r="2678" spans="3:4" x14ac:dyDescent="0.2">
      <c r="C2678" s="19"/>
      <c r="D2678" s="19"/>
    </row>
    <row r="2679" spans="3:4" x14ac:dyDescent="0.2">
      <c r="C2679" s="19"/>
      <c r="D2679" s="19"/>
    </row>
    <row r="2680" spans="3:4" x14ac:dyDescent="0.2">
      <c r="C2680" s="19"/>
      <c r="D2680" s="19"/>
    </row>
    <row r="2681" spans="3:4" x14ac:dyDescent="0.2">
      <c r="C2681" s="19"/>
      <c r="D2681" s="19"/>
    </row>
    <row r="2682" spans="3:4" x14ac:dyDescent="0.2">
      <c r="C2682" s="19"/>
      <c r="D2682" s="19"/>
    </row>
    <row r="2683" spans="3:4" x14ac:dyDescent="0.2">
      <c r="C2683" s="19"/>
      <c r="D2683" s="19"/>
    </row>
    <row r="2684" spans="3:4" x14ac:dyDescent="0.2">
      <c r="C2684" s="19"/>
      <c r="D2684" s="19"/>
    </row>
    <row r="2685" spans="3:4" x14ac:dyDescent="0.2">
      <c r="C2685" s="19"/>
      <c r="D2685" s="19"/>
    </row>
    <row r="2686" spans="3:4" x14ac:dyDescent="0.2">
      <c r="C2686" s="19"/>
      <c r="D2686" s="19"/>
    </row>
    <row r="2687" spans="3:4" x14ac:dyDescent="0.2">
      <c r="C2687" s="19"/>
      <c r="D2687" s="19"/>
    </row>
    <row r="2688" spans="3:4" x14ac:dyDescent="0.2">
      <c r="C2688" s="19"/>
      <c r="D2688" s="19"/>
    </row>
    <row r="2689" spans="3:4" x14ac:dyDescent="0.2">
      <c r="C2689" s="19"/>
      <c r="D2689" s="19"/>
    </row>
    <row r="2690" spans="3:4" x14ac:dyDescent="0.2">
      <c r="C2690" s="19"/>
      <c r="D2690" s="19"/>
    </row>
    <row r="2691" spans="3:4" x14ac:dyDescent="0.2">
      <c r="C2691" s="19"/>
      <c r="D2691" s="19"/>
    </row>
    <row r="2692" spans="3:4" x14ac:dyDescent="0.2">
      <c r="C2692" s="19"/>
      <c r="D2692" s="19"/>
    </row>
    <row r="2693" spans="3:4" x14ac:dyDescent="0.2">
      <c r="C2693" s="19"/>
      <c r="D2693" s="19"/>
    </row>
    <row r="2694" spans="3:4" x14ac:dyDescent="0.2">
      <c r="C2694" s="19"/>
      <c r="D2694" s="19"/>
    </row>
    <row r="2695" spans="3:4" x14ac:dyDescent="0.2">
      <c r="C2695" s="19"/>
      <c r="D2695" s="19"/>
    </row>
    <row r="2696" spans="3:4" x14ac:dyDescent="0.2">
      <c r="C2696" s="19"/>
      <c r="D2696" s="19"/>
    </row>
    <row r="2697" spans="3:4" x14ac:dyDescent="0.2">
      <c r="C2697" s="19"/>
      <c r="D2697" s="19"/>
    </row>
    <row r="2698" spans="3:4" x14ac:dyDescent="0.2">
      <c r="C2698" s="19"/>
      <c r="D2698" s="19"/>
    </row>
    <row r="2699" spans="3:4" x14ac:dyDescent="0.2">
      <c r="C2699" s="19"/>
      <c r="D2699" s="19"/>
    </row>
    <row r="2700" spans="3:4" x14ac:dyDescent="0.2">
      <c r="C2700" s="19"/>
      <c r="D2700" s="19"/>
    </row>
    <row r="2701" spans="3:4" x14ac:dyDescent="0.2">
      <c r="C2701" s="19"/>
      <c r="D2701" s="19"/>
    </row>
    <row r="2702" spans="3:4" x14ac:dyDescent="0.2">
      <c r="C2702" s="19"/>
      <c r="D2702" s="19"/>
    </row>
    <row r="2703" spans="3:4" x14ac:dyDescent="0.2">
      <c r="C2703" s="19"/>
      <c r="D2703" s="19"/>
    </row>
    <row r="2704" spans="3:4" x14ac:dyDescent="0.2">
      <c r="C2704" s="19"/>
      <c r="D2704" s="19"/>
    </row>
    <row r="2705" spans="3:4" x14ac:dyDescent="0.2">
      <c r="C2705" s="19"/>
      <c r="D2705" s="19"/>
    </row>
    <row r="2706" spans="3:4" x14ac:dyDescent="0.2">
      <c r="C2706" s="19"/>
      <c r="D2706" s="19"/>
    </row>
    <row r="2707" spans="3:4" x14ac:dyDescent="0.2">
      <c r="C2707" s="19"/>
      <c r="D2707" s="19"/>
    </row>
    <row r="2708" spans="3:4" x14ac:dyDescent="0.2">
      <c r="C2708" s="19"/>
      <c r="D2708" s="19"/>
    </row>
    <row r="2709" spans="3:4" x14ac:dyDescent="0.2">
      <c r="C2709" s="19"/>
      <c r="D2709" s="19"/>
    </row>
    <row r="2710" spans="3:4" x14ac:dyDescent="0.2">
      <c r="C2710" s="19"/>
      <c r="D2710" s="19"/>
    </row>
    <row r="2711" spans="3:4" x14ac:dyDescent="0.2">
      <c r="C2711" s="19"/>
      <c r="D2711" s="19"/>
    </row>
    <row r="2712" spans="3:4" x14ac:dyDescent="0.2">
      <c r="C2712" s="19"/>
      <c r="D2712" s="19"/>
    </row>
    <row r="2713" spans="3:4" x14ac:dyDescent="0.2">
      <c r="C2713" s="19"/>
      <c r="D2713" s="19"/>
    </row>
    <row r="2714" spans="3:4" x14ac:dyDescent="0.2">
      <c r="C2714" s="19"/>
      <c r="D2714" s="19"/>
    </row>
    <row r="2715" spans="3:4" x14ac:dyDescent="0.2">
      <c r="C2715" s="19"/>
      <c r="D2715" s="19"/>
    </row>
    <row r="2716" spans="3:4" x14ac:dyDescent="0.2">
      <c r="C2716" s="19"/>
      <c r="D2716" s="19"/>
    </row>
    <row r="2717" spans="3:4" x14ac:dyDescent="0.2">
      <c r="C2717" s="19"/>
      <c r="D2717" s="19"/>
    </row>
    <row r="2718" spans="3:4" x14ac:dyDescent="0.2">
      <c r="C2718" s="19"/>
      <c r="D2718" s="19"/>
    </row>
    <row r="2719" spans="3:4" x14ac:dyDescent="0.2">
      <c r="C2719" s="19"/>
      <c r="D2719" s="19"/>
    </row>
    <row r="2720" spans="3:4" x14ac:dyDescent="0.2">
      <c r="C2720" s="19"/>
      <c r="D2720" s="19"/>
    </row>
    <row r="2721" spans="3:4" x14ac:dyDescent="0.2">
      <c r="C2721" s="19"/>
      <c r="D2721" s="19"/>
    </row>
    <row r="2722" spans="3:4" x14ac:dyDescent="0.2">
      <c r="C2722" s="19"/>
      <c r="D2722" s="19"/>
    </row>
    <row r="2723" spans="3:4" x14ac:dyDescent="0.2">
      <c r="C2723" s="19"/>
      <c r="D2723" s="19"/>
    </row>
    <row r="2724" spans="3:4" x14ac:dyDescent="0.2">
      <c r="C2724" s="19"/>
      <c r="D2724" s="19"/>
    </row>
    <row r="2725" spans="3:4" x14ac:dyDescent="0.2">
      <c r="C2725" s="19"/>
      <c r="D2725" s="19"/>
    </row>
    <row r="2726" spans="3:4" x14ac:dyDescent="0.2">
      <c r="C2726" s="19"/>
      <c r="D2726" s="19"/>
    </row>
    <row r="2727" spans="3:4" x14ac:dyDescent="0.2">
      <c r="C2727" s="19"/>
      <c r="D2727" s="19"/>
    </row>
    <row r="2728" spans="3:4" x14ac:dyDescent="0.2">
      <c r="C2728" s="19"/>
      <c r="D2728" s="19"/>
    </row>
    <row r="2729" spans="3:4" x14ac:dyDescent="0.2">
      <c r="C2729" s="19"/>
      <c r="D2729" s="19"/>
    </row>
    <row r="2730" spans="3:4" x14ac:dyDescent="0.2">
      <c r="C2730" s="19"/>
      <c r="D2730" s="19"/>
    </row>
    <row r="2731" spans="3:4" x14ac:dyDescent="0.2">
      <c r="C2731" s="19"/>
      <c r="D2731" s="19"/>
    </row>
    <row r="2732" spans="3:4" x14ac:dyDescent="0.2">
      <c r="C2732" s="19"/>
      <c r="D2732" s="19"/>
    </row>
    <row r="2733" spans="3:4" x14ac:dyDescent="0.2">
      <c r="C2733" s="19"/>
      <c r="D2733" s="19"/>
    </row>
    <row r="2734" spans="3:4" x14ac:dyDescent="0.2">
      <c r="C2734" s="19"/>
      <c r="D2734" s="19"/>
    </row>
    <row r="2735" spans="3:4" x14ac:dyDescent="0.2">
      <c r="C2735" s="19"/>
      <c r="D2735" s="19"/>
    </row>
    <row r="2736" spans="3:4" x14ac:dyDescent="0.2">
      <c r="C2736" s="19"/>
      <c r="D2736" s="19"/>
    </row>
    <row r="2737" spans="3:4" x14ac:dyDescent="0.2">
      <c r="C2737" s="19"/>
      <c r="D2737" s="19"/>
    </row>
    <row r="2738" spans="3:4" x14ac:dyDescent="0.2">
      <c r="C2738" s="19"/>
      <c r="D2738" s="19"/>
    </row>
    <row r="2739" spans="3:4" x14ac:dyDescent="0.2">
      <c r="C2739" s="19"/>
      <c r="D2739" s="19"/>
    </row>
    <row r="2740" spans="3:4" x14ac:dyDescent="0.2">
      <c r="C2740" s="19"/>
      <c r="D2740" s="19"/>
    </row>
    <row r="2741" spans="3:4" x14ac:dyDescent="0.2">
      <c r="C2741" s="19"/>
      <c r="D2741" s="19"/>
    </row>
    <row r="2742" spans="3:4" x14ac:dyDescent="0.2">
      <c r="C2742" s="19"/>
      <c r="D2742" s="19"/>
    </row>
    <row r="2743" spans="3:4" x14ac:dyDescent="0.2">
      <c r="C2743" s="19"/>
      <c r="D2743" s="19"/>
    </row>
    <row r="2744" spans="3:4" x14ac:dyDescent="0.2">
      <c r="C2744" s="19"/>
      <c r="D2744" s="19"/>
    </row>
    <row r="2745" spans="3:4" x14ac:dyDescent="0.2">
      <c r="C2745" s="19"/>
      <c r="D2745" s="19"/>
    </row>
    <row r="2746" spans="3:4" x14ac:dyDescent="0.2">
      <c r="C2746" s="19"/>
      <c r="D2746" s="19"/>
    </row>
    <row r="2747" spans="3:4" x14ac:dyDescent="0.2">
      <c r="C2747" s="19"/>
      <c r="D2747" s="19"/>
    </row>
    <row r="2748" spans="3:4" x14ac:dyDescent="0.2">
      <c r="C2748" s="19"/>
      <c r="D2748" s="19"/>
    </row>
    <row r="2749" spans="3:4" x14ac:dyDescent="0.2">
      <c r="C2749" s="19"/>
      <c r="D2749" s="19"/>
    </row>
    <row r="2750" spans="3:4" x14ac:dyDescent="0.2">
      <c r="C2750" s="19"/>
      <c r="D2750" s="19"/>
    </row>
    <row r="2751" spans="3:4" x14ac:dyDescent="0.2">
      <c r="C2751" s="19"/>
      <c r="D2751" s="19"/>
    </row>
    <row r="2752" spans="3:4" x14ac:dyDescent="0.2">
      <c r="C2752" s="19"/>
      <c r="D2752" s="19"/>
    </row>
    <row r="2753" spans="3:4" x14ac:dyDescent="0.2">
      <c r="C2753" s="19"/>
      <c r="D2753" s="19"/>
    </row>
    <row r="2754" spans="3:4" x14ac:dyDescent="0.2">
      <c r="C2754" s="19"/>
      <c r="D2754" s="19"/>
    </row>
    <row r="2755" spans="3:4" x14ac:dyDescent="0.2">
      <c r="C2755" s="19"/>
      <c r="D2755" s="19"/>
    </row>
    <row r="2756" spans="3:4" x14ac:dyDescent="0.2">
      <c r="C2756" s="19"/>
      <c r="D2756" s="19"/>
    </row>
    <row r="2757" spans="3:4" x14ac:dyDescent="0.2">
      <c r="C2757" s="19"/>
      <c r="D2757" s="19"/>
    </row>
    <row r="2758" spans="3:4" x14ac:dyDescent="0.2">
      <c r="C2758" s="19"/>
      <c r="D2758" s="19"/>
    </row>
    <row r="2759" spans="3:4" x14ac:dyDescent="0.2">
      <c r="C2759" s="19"/>
      <c r="D2759" s="19"/>
    </row>
    <row r="2760" spans="3:4" x14ac:dyDescent="0.2">
      <c r="C2760" s="19"/>
      <c r="D2760" s="19"/>
    </row>
    <row r="2761" spans="3:4" x14ac:dyDescent="0.2">
      <c r="C2761" s="19"/>
      <c r="D2761" s="19"/>
    </row>
    <row r="2762" spans="3:4" x14ac:dyDescent="0.2">
      <c r="C2762" s="19"/>
      <c r="D2762" s="19"/>
    </row>
    <row r="2763" spans="3:4" x14ac:dyDescent="0.2">
      <c r="C2763" s="19"/>
      <c r="D2763" s="19"/>
    </row>
    <row r="2764" spans="3:4" x14ac:dyDescent="0.2">
      <c r="C2764" s="19"/>
      <c r="D2764" s="19"/>
    </row>
    <row r="2765" spans="3:4" x14ac:dyDescent="0.2">
      <c r="C2765" s="19"/>
      <c r="D2765" s="19"/>
    </row>
    <row r="2766" spans="3:4" x14ac:dyDescent="0.2">
      <c r="C2766" s="19"/>
      <c r="D2766" s="19"/>
    </row>
    <row r="2767" spans="3:4" x14ac:dyDescent="0.2">
      <c r="C2767" s="19"/>
      <c r="D2767" s="19"/>
    </row>
    <row r="2768" spans="3:4" x14ac:dyDescent="0.2">
      <c r="C2768" s="19"/>
      <c r="D2768" s="19"/>
    </row>
    <row r="2769" spans="3:4" x14ac:dyDescent="0.2">
      <c r="C2769" s="19"/>
      <c r="D2769" s="19"/>
    </row>
    <row r="2770" spans="3:4" x14ac:dyDescent="0.2">
      <c r="C2770" s="19"/>
      <c r="D2770" s="19"/>
    </row>
    <row r="2771" spans="3:4" x14ac:dyDescent="0.2">
      <c r="C2771" s="19"/>
      <c r="D2771" s="19"/>
    </row>
    <row r="2772" spans="3:4" x14ac:dyDescent="0.2">
      <c r="C2772" s="19"/>
      <c r="D2772" s="19"/>
    </row>
    <row r="2773" spans="3:4" x14ac:dyDescent="0.2">
      <c r="C2773" s="19"/>
      <c r="D2773" s="19"/>
    </row>
    <row r="2774" spans="3:4" x14ac:dyDescent="0.2">
      <c r="C2774" s="19"/>
      <c r="D2774" s="19"/>
    </row>
    <row r="2775" spans="3:4" x14ac:dyDescent="0.2">
      <c r="C2775" s="19"/>
      <c r="D2775" s="19"/>
    </row>
    <row r="2776" spans="3:4" x14ac:dyDescent="0.2">
      <c r="C2776" s="19"/>
      <c r="D2776" s="19"/>
    </row>
    <row r="2777" spans="3:4" x14ac:dyDescent="0.2">
      <c r="C2777" s="19"/>
      <c r="D2777" s="19"/>
    </row>
    <row r="2778" spans="3:4" x14ac:dyDescent="0.2">
      <c r="C2778" s="19"/>
      <c r="D2778" s="19"/>
    </row>
    <row r="2779" spans="3:4" x14ac:dyDescent="0.2">
      <c r="C2779" s="19"/>
      <c r="D2779" s="19"/>
    </row>
    <row r="2780" spans="3:4" x14ac:dyDescent="0.2">
      <c r="C2780" s="19"/>
      <c r="D2780" s="19"/>
    </row>
    <row r="2781" spans="3:4" x14ac:dyDescent="0.2">
      <c r="C2781" s="19"/>
      <c r="D2781" s="19"/>
    </row>
    <row r="2782" spans="3:4" x14ac:dyDescent="0.2">
      <c r="C2782" s="19"/>
      <c r="D2782" s="19"/>
    </row>
    <row r="2783" spans="3:4" x14ac:dyDescent="0.2">
      <c r="C2783" s="19"/>
      <c r="D2783" s="19"/>
    </row>
    <row r="2784" spans="3:4" x14ac:dyDescent="0.2">
      <c r="C2784" s="19"/>
      <c r="D2784" s="19"/>
    </row>
    <row r="2785" spans="3:4" x14ac:dyDescent="0.2">
      <c r="C2785" s="19"/>
      <c r="D2785" s="19"/>
    </row>
    <row r="2786" spans="3:4" x14ac:dyDescent="0.2">
      <c r="C2786" s="19"/>
      <c r="D2786" s="19"/>
    </row>
    <row r="2787" spans="3:4" x14ac:dyDescent="0.2">
      <c r="C2787" s="19"/>
      <c r="D2787" s="19"/>
    </row>
    <row r="2788" spans="3:4" x14ac:dyDescent="0.2">
      <c r="C2788" s="19"/>
      <c r="D2788" s="19"/>
    </row>
    <row r="2789" spans="3:4" x14ac:dyDescent="0.2">
      <c r="C2789" s="19"/>
      <c r="D2789" s="19"/>
    </row>
    <row r="2790" spans="3:4" x14ac:dyDescent="0.2">
      <c r="C2790" s="19"/>
      <c r="D2790" s="19"/>
    </row>
    <row r="2791" spans="3:4" x14ac:dyDescent="0.2">
      <c r="C2791" s="19"/>
      <c r="D2791" s="19"/>
    </row>
    <row r="2792" spans="3:4" x14ac:dyDescent="0.2">
      <c r="C2792" s="19"/>
      <c r="D2792" s="19"/>
    </row>
    <row r="2793" spans="3:4" x14ac:dyDescent="0.2">
      <c r="C2793" s="19"/>
      <c r="D2793" s="19"/>
    </row>
    <row r="2794" spans="3:4" x14ac:dyDescent="0.2">
      <c r="C2794" s="19"/>
      <c r="D2794" s="19"/>
    </row>
    <row r="2795" spans="3:4" x14ac:dyDescent="0.2">
      <c r="C2795" s="19"/>
      <c r="D2795" s="19"/>
    </row>
    <row r="2796" spans="3:4" x14ac:dyDescent="0.2">
      <c r="C2796" s="19"/>
      <c r="D2796" s="19"/>
    </row>
    <row r="2797" spans="3:4" x14ac:dyDescent="0.2">
      <c r="C2797" s="19"/>
      <c r="D2797" s="19"/>
    </row>
    <row r="2798" spans="3:4" x14ac:dyDescent="0.2">
      <c r="C2798" s="19"/>
      <c r="D2798" s="19"/>
    </row>
    <row r="2799" spans="3:4" x14ac:dyDescent="0.2">
      <c r="C2799" s="19"/>
      <c r="D2799" s="19"/>
    </row>
    <row r="2800" spans="3:4" x14ac:dyDescent="0.2">
      <c r="C2800" s="19"/>
      <c r="D2800" s="19"/>
    </row>
    <row r="2801" spans="3:4" x14ac:dyDescent="0.2">
      <c r="C2801" s="19"/>
      <c r="D2801" s="19"/>
    </row>
    <row r="2802" spans="3:4" x14ac:dyDescent="0.2">
      <c r="C2802" s="19"/>
      <c r="D2802" s="19"/>
    </row>
    <row r="2803" spans="3:4" x14ac:dyDescent="0.2">
      <c r="C2803" s="19"/>
      <c r="D2803" s="19"/>
    </row>
    <row r="2804" spans="3:4" x14ac:dyDescent="0.2">
      <c r="C2804" s="19"/>
      <c r="D2804" s="19"/>
    </row>
    <row r="2805" spans="3:4" x14ac:dyDescent="0.2">
      <c r="C2805" s="19"/>
      <c r="D2805" s="19"/>
    </row>
    <row r="2806" spans="3:4" x14ac:dyDescent="0.2">
      <c r="C2806" s="19"/>
      <c r="D2806" s="19"/>
    </row>
    <row r="2807" spans="3:4" x14ac:dyDescent="0.2">
      <c r="C2807" s="19"/>
      <c r="D2807" s="19"/>
    </row>
    <row r="2808" spans="3:4" x14ac:dyDescent="0.2">
      <c r="C2808" s="19"/>
      <c r="D2808" s="19"/>
    </row>
    <row r="2809" spans="3:4" x14ac:dyDescent="0.2">
      <c r="C2809" s="19"/>
      <c r="D2809" s="19"/>
    </row>
    <row r="2810" spans="3:4" x14ac:dyDescent="0.2">
      <c r="C2810" s="19"/>
      <c r="D2810" s="19"/>
    </row>
    <row r="2811" spans="3:4" x14ac:dyDescent="0.2">
      <c r="C2811" s="19"/>
      <c r="D2811" s="19"/>
    </row>
    <row r="2812" spans="3:4" x14ac:dyDescent="0.2">
      <c r="C2812" s="19"/>
      <c r="D2812" s="19"/>
    </row>
    <row r="2813" spans="3:4" x14ac:dyDescent="0.2">
      <c r="C2813" s="19"/>
      <c r="D2813" s="19"/>
    </row>
    <row r="2814" spans="3:4" x14ac:dyDescent="0.2">
      <c r="C2814" s="19"/>
      <c r="D2814" s="19"/>
    </row>
    <row r="2815" spans="3:4" x14ac:dyDescent="0.2">
      <c r="C2815" s="19"/>
      <c r="D2815" s="19"/>
    </row>
    <row r="2816" spans="3:4" x14ac:dyDescent="0.2">
      <c r="C2816" s="19"/>
      <c r="D2816" s="19"/>
    </row>
    <row r="2817" spans="3:4" x14ac:dyDescent="0.2">
      <c r="C2817" s="19"/>
      <c r="D2817" s="19"/>
    </row>
    <row r="2818" spans="3:4" x14ac:dyDescent="0.2">
      <c r="C2818" s="19"/>
      <c r="D2818" s="19"/>
    </row>
    <row r="2819" spans="3:4" x14ac:dyDescent="0.2">
      <c r="C2819" s="19"/>
      <c r="D2819" s="19"/>
    </row>
    <row r="2820" spans="3:4" x14ac:dyDescent="0.2">
      <c r="C2820" s="19"/>
      <c r="D2820" s="19"/>
    </row>
    <row r="2821" spans="3:4" x14ac:dyDescent="0.2">
      <c r="C2821" s="19"/>
      <c r="D2821" s="19"/>
    </row>
    <row r="2822" spans="3:4" x14ac:dyDescent="0.2">
      <c r="C2822" s="19"/>
      <c r="D2822" s="19"/>
    </row>
    <row r="2823" spans="3:4" x14ac:dyDescent="0.2">
      <c r="C2823" s="19"/>
      <c r="D2823" s="19"/>
    </row>
    <row r="2824" spans="3:4" x14ac:dyDescent="0.2">
      <c r="C2824" s="19"/>
      <c r="D2824" s="19"/>
    </row>
    <row r="2825" spans="3:4" x14ac:dyDescent="0.2">
      <c r="C2825" s="19"/>
      <c r="D2825" s="19"/>
    </row>
    <row r="2826" spans="3:4" x14ac:dyDescent="0.2">
      <c r="C2826" s="19"/>
      <c r="D2826" s="19"/>
    </row>
    <row r="2827" spans="3:4" x14ac:dyDescent="0.2">
      <c r="C2827" s="19"/>
      <c r="D2827" s="19"/>
    </row>
    <row r="2828" spans="3:4" x14ac:dyDescent="0.2">
      <c r="C2828" s="19"/>
      <c r="D2828" s="19"/>
    </row>
    <row r="2829" spans="3:4" x14ac:dyDescent="0.2">
      <c r="C2829" s="19"/>
      <c r="D2829" s="19"/>
    </row>
    <row r="2830" spans="3:4" x14ac:dyDescent="0.2">
      <c r="C2830" s="19"/>
      <c r="D2830" s="19"/>
    </row>
    <row r="2831" spans="3:4" x14ac:dyDescent="0.2">
      <c r="C2831" s="19"/>
      <c r="D2831" s="19"/>
    </row>
    <row r="2832" spans="3:4" x14ac:dyDescent="0.2">
      <c r="C2832" s="19"/>
      <c r="D2832" s="19"/>
    </row>
    <row r="2833" spans="3:4" x14ac:dyDescent="0.2">
      <c r="C2833" s="19"/>
      <c r="D2833" s="19"/>
    </row>
    <row r="2834" spans="3:4" x14ac:dyDescent="0.2">
      <c r="C2834" s="19"/>
      <c r="D2834" s="19"/>
    </row>
    <row r="2835" spans="3:4" x14ac:dyDescent="0.2">
      <c r="C2835" s="19"/>
      <c r="D2835" s="19"/>
    </row>
    <row r="2836" spans="3:4" x14ac:dyDescent="0.2">
      <c r="C2836" s="19"/>
      <c r="D2836" s="19"/>
    </row>
    <row r="2837" spans="3:4" x14ac:dyDescent="0.2">
      <c r="C2837" s="19"/>
      <c r="D2837" s="19"/>
    </row>
    <row r="2838" spans="3:4" x14ac:dyDescent="0.2">
      <c r="C2838" s="19"/>
      <c r="D2838" s="19"/>
    </row>
    <row r="2839" spans="3:4" x14ac:dyDescent="0.2">
      <c r="C2839" s="19"/>
      <c r="D2839" s="19"/>
    </row>
    <row r="2840" spans="3:4" x14ac:dyDescent="0.2">
      <c r="C2840" s="19"/>
      <c r="D2840" s="19"/>
    </row>
    <row r="2841" spans="3:4" x14ac:dyDescent="0.2">
      <c r="C2841" s="19"/>
      <c r="D2841" s="19"/>
    </row>
    <row r="2842" spans="3:4" x14ac:dyDescent="0.2">
      <c r="C2842" s="19"/>
      <c r="D2842" s="19"/>
    </row>
    <row r="2843" spans="3:4" x14ac:dyDescent="0.2">
      <c r="C2843" s="19"/>
      <c r="D2843" s="19"/>
    </row>
    <row r="2844" spans="3:4" x14ac:dyDescent="0.2">
      <c r="C2844" s="19"/>
      <c r="D2844" s="19"/>
    </row>
    <row r="2845" spans="3:4" x14ac:dyDescent="0.2">
      <c r="C2845" s="19"/>
      <c r="D2845" s="19"/>
    </row>
    <row r="2846" spans="3:4" x14ac:dyDescent="0.2">
      <c r="C2846" s="19"/>
      <c r="D2846" s="19"/>
    </row>
    <row r="2847" spans="3:4" x14ac:dyDescent="0.2">
      <c r="C2847" s="19"/>
      <c r="D2847" s="19"/>
    </row>
    <row r="2848" spans="3:4" x14ac:dyDescent="0.2">
      <c r="C2848" s="19"/>
      <c r="D2848" s="19"/>
    </row>
    <row r="2849" spans="3:4" x14ac:dyDescent="0.2">
      <c r="C2849" s="19"/>
      <c r="D2849" s="19"/>
    </row>
    <row r="2850" spans="3:4" x14ac:dyDescent="0.2">
      <c r="C2850" s="19"/>
      <c r="D2850" s="19"/>
    </row>
    <row r="2851" spans="3:4" x14ac:dyDescent="0.2">
      <c r="C2851" s="19"/>
      <c r="D2851" s="19"/>
    </row>
    <row r="2852" spans="3:4" x14ac:dyDescent="0.2">
      <c r="C2852" s="19"/>
      <c r="D2852" s="19"/>
    </row>
    <row r="2853" spans="3:4" x14ac:dyDescent="0.2">
      <c r="C2853" s="19"/>
      <c r="D2853" s="19"/>
    </row>
    <row r="2854" spans="3:4" x14ac:dyDescent="0.2">
      <c r="C2854" s="19"/>
      <c r="D2854" s="19"/>
    </row>
    <row r="2855" spans="3:4" x14ac:dyDescent="0.2">
      <c r="C2855" s="19"/>
      <c r="D2855" s="19"/>
    </row>
    <row r="2856" spans="3:4" x14ac:dyDescent="0.2">
      <c r="C2856" s="19"/>
      <c r="D2856" s="19"/>
    </row>
    <row r="2857" spans="3:4" x14ac:dyDescent="0.2">
      <c r="C2857" s="19"/>
      <c r="D2857" s="19"/>
    </row>
    <row r="2858" spans="3:4" x14ac:dyDescent="0.2">
      <c r="C2858" s="19"/>
      <c r="D2858" s="19"/>
    </row>
    <row r="2859" spans="3:4" x14ac:dyDescent="0.2">
      <c r="C2859" s="19"/>
      <c r="D2859" s="19"/>
    </row>
    <row r="2860" spans="3:4" x14ac:dyDescent="0.2">
      <c r="C2860" s="19"/>
      <c r="D2860" s="19"/>
    </row>
    <row r="2861" spans="3:4" x14ac:dyDescent="0.2">
      <c r="C2861" s="19"/>
      <c r="D2861" s="19"/>
    </row>
    <row r="2862" spans="3:4" x14ac:dyDescent="0.2">
      <c r="C2862" s="19"/>
      <c r="D2862" s="19"/>
    </row>
    <row r="2863" spans="3:4" x14ac:dyDescent="0.2">
      <c r="C2863" s="19"/>
      <c r="D2863" s="19"/>
    </row>
    <row r="2864" spans="3:4" x14ac:dyDescent="0.2">
      <c r="C2864" s="19"/>
      <c r="D2864" s="19"/>
    </row>
    <row r="2865" spans="3:4" x14ac:dyDescent="0.2">
      <c r="C2865" s="19"/>
      <c r="D2865" s="19"/>
    </row>
    <row r="2866" spans="3:4" x14ac:dyDescent="0.2">
      <c r="C2866" s="19"/>
      <c r="D2866" s="19"/>
    </row>
    <row r="2867" spans="3:4" x14ac:dyDescent="0.2">
      <c r="C2867" s="19"/>
      <c r="D2867" s="19"/>
    </row>
    <row r="2868" spans="3:4" x14ac:dyDescent="0.2">
      <c r="C2868" s="19"/>
      <c r="D2868" s="19"/>
    </row>
    <row r="2869" spans="3:4" x14ac:dyDescent="0.2">
      <c r="C2869" s="19"/>
      <c r="D2869" s="19"/>
    </row>
    <row r="2870" spans="3:4" x14ac:dyDescent="0.2">
      <c r="C2870" s="19"/>
      <c r="D2870" s="19"/>
    </row>
    <row r="2871" spans="3:4" x14ac:dyDescent="0.2">
      <c r="C2871" s="19"/>
      <c r="D2871" s="19"/>
    </row>
    <row r="2872" spans="3:4" x14ac:dyDescent="0.2">
      <c r="C2872" s="19"/>
      <c r="D2872" s="19"/>
    </row>
    <row r="2873" spans="3:4" x14ac:dyDescent="0.2">
      <c r="C2873" s="19"/>
      <c r="D2873" s="19"/>
    </row>
    <row r="2874" spans="3:4" x14ac:dyDescent="0.2">
      <c r="C2874" s="19"/>
      <c r="D2874" s="19"/>
    </row>
    <row r="2875" spans="3:4" x14ac:dyDescent="0.2">
      <c r="C2875" s="19"/>
      <c r="D2875" s="19"/>
    </row>
    <row r="2876" spans="3:4" x14ac:dyDescent="0.2">
      <c r="C2876" s="19"/>
      <c r="D2876" s="19"/>
    </row>
    <row r="2877" spans="3:4" x14ac:dyDescent="0.2">
      <c r="C2877" s="19"/>
      <c r="D2877" s="19"/>
    </row>
    <row r="2878" spans="3:4" x14ac:dyDescent="0.2">
      <c r="C2878" s="19"/>
      <c r="D2878" s="19"/>
    </row>
    <row r="2879" spans="3:4" x14ac:dyDescent="0.2">
      <c r="C2879" s="19"/>
      <c r="D2879" s="19"/>
    </row>
    <row r="2880" spans="3:4" x14ac:dyDescent="0.2">
      <c r="C2880" s="19"/>
      <c r="D2880" s="19"/>
    </row>
    <row r="2881" spans="3:4" x14ac:dyDescent="0.2">
      <c r="C2881" s="19"/>
      <c r="D2881" s="19"/>
    </row>
    <row r="2882" spans="3:4" x14ac:dyDescent="0.2">
      <c r="C2882" s="19"/>
      <c r="D2882" s="19"/>
    </row>
    <row r="2883" spans="3:4" x14ac:dyDescent="0.2">
      <c r="C2883" s="19"/>
      <c r="D2883" s="19"/>
    </row>
    <row r="2884" spans="3:4" x14ac:dyDescent="0.2">
      <c r="C2884" s="19"/>
      <c r="D2884" s="19"/>
    </row>
    <row r="2885" spans="3:4" x14ac:dyDescent="0.2">
      <c r="C2885" s="19"/>
      <c r="D2885" s="19"/>
    </row>
    <row r="2886" spans="3:4" x14ac:dyDescent="0.2">
      <c r="C2886" s="19"/>
      <c r="D2886" s="19"/>
    </row>
    <row r="2887" spans="3:4" x14ac:dyDescent="0.2">
      <c r="C2887" s="19"/>
      <c r="D2887" s="19"/>
    </row>
    <row r="2888" spans="3:4" x14ac:dyDescent="0.2">
      <c r="C2888" s="19"/>
      <c r="D2888" s="19"/>
    </row>
    <row r="2889" spans="3:4" x14ac:dyDescent="0.2">
      <c r="C2889" s="19"/>
      <c r="D2889" s="19"/>
    </row>
    <row r="2890" spans="3:4" x14ac:dyDescent="0.2">
      <c r="C2890" s="19"/>
      <c r="D2890" s="19"/>
    </row>
    <row r="2891" spans="3:4" x14ac:dyDescent="0.2">
      <c r="C2891" s="19"/>
      <c r="D2891" s="19"/>
    </row>
    <row r="2892" spans="3:4" x14ac:dyDescent="0.2">
      <c r="C2892" s="19"/>
      <c r="D2892" s="19"/>
    </row>
    <row r="2893" spans="3:4" x14ac:dyDescent="0.2">
      <c r="C2893" s="19"/>
      <c r="D2893" s="19"/>
    </row>
    <row r="2894" spans="3:4" x14ac:dyDescent="0.2">
      <c r="C2894" s="19"/>
      <c r="D2894" s="19"/>
    </row>
    <row r="2895" spans="3:4" x14ac:dyDescent="0.2">
      <c r="C2895" s="19"/>
      <c r="D2895" s="19"/>
    </row>
    <row r="2896" spans="3:4" x14ac:dyDescent="0.2">
      <c r="C2896" s="19"/>
      <c r="D2896" s="19"/>
    </row>
    <row r="2897" spans="3:4" x14ac:dyDescent="0.2">
      <c r="C2897" s="19"/>
      <c r="D2897" s="19"/>
    </row>
    <row r="2898" spans="3:4" x14ac:dyDescent="0.2">
      <c r="C2898" s="19"/>
      <c r="D2898" s="19"/>
    </row>
    <row r="2899" spans="3:4" x14ac:dyDescent="0.2">
      <c r="C2899" s="19"/>
      <c r="D2899" s="19"/>
    </row>
    <row r="2900" spans="3:4" x14ac:dyDescent="0.2">
      <c r="C2900" s="19"/>
      <c r="D2900" s="19"/>
    </row>
    <row r="2901" spans="3:4" x14ac:dyDescent="0.2">
      <c r="C2901" s="19"/>
      <c r="D2901" s="19"/>
    </row>
    <row r="2902" spans="3:4" x14ac:dyDescent="0.2">
      <c r="C2902" s="19"/>
      <c r="D2902" s="19"/>
    </row>
    <row r="2903" spans="3:4" x14ac:dyDescent="0.2">
      <c r="C2903" s="19"/>
      <c r="D2903" s="19"/>
    </row>
    <row r="2904" spans="3:4" x14ac:dyDescent="0.2">
      <c r="C2904" s="19"/>
      <c r="D2904" s="19"/>
    </row>
    <row r="2905" spans="3:4" x14ac:dyDescent="0.2">
      <c r="C2905" s="19"/>
      <c r="D2905" s="19"/>
    </row>
    <row r="2906" spans="3:4" x14ac:dyDescent="0.2">
      <c r="C2906" s="19"/>
      <c r="D2906" s="19"/>
    </row>
    <row r="2907" spans="3:4" x14ac:dyDescent="0.2">
      <c r="C2907" s="19"/>
      <c r="D2907" s="19"/>
    </row>
    <row r="2908" spans="3:4" x14ac:dyDescent="0.2">
      <c r="C2908" s="19"/>
      <c r="D2908" s="19"/>
    </row>
    <row r="2909" spans="3:4" x14ac:dyDescent="0.2">
      <c r="C2909" s="19"/>
      <c r="D2909" s="19"/>
    </row>
    <row r="2910" spans="3:4" x14ac:dyDescent="0.2">
      <c r="C2910" s="19"/>
      <c r="D2910" s="19"/>
    </row>
    <row r="2911" spans="3:4" x14ac:dyDescent="0.2">
      <c r="C2911" s="19"/>
      <c r="D2911" s="19"/>
    </row>
    <row r="2912" spans="3:4" x14ac:dyDescent="0.2">
      <c r="C2912" s="19"/>
      <c r="D2912" s="19"/>
    </row>
    <row r="2913" spans="3:4" x14ac:dyDescent="0.2">
      <c r="C2913" s="19"/>
      <c r="D2913" s="19"/>
    </row>
    <row r="2914" spans="3:4" x14ac:dyDescent="0.2">
      <c r="C2914" s="19"/>
      <c r="D2914" s="19"/>
    </row>
    <row r="2915" spans="3:4" x14ac:dyDescent="0.2">
      <c r="C2915" s="19"/>
      <c r="D2915" s="19"/>
    </row>
    <row r="2916" spans="3:4" x14ac:dyDescent="0.2">
      <c r="C2916" s="19"/>
      <c r="D2916" s="19"/>
    </row>
    <row r="2917" spans="3:4" x14ac:dyDescent="0.2">
      <c r="C2917" s="19"/>
      <c r="D2917" s="19"/>
    </row>
    <row r="2918" spans="3:4" x14ac:dyDescent="0.2">
      <c r="C2918" s="19"/>
      <c r="D2918" s="19"/>
    </row>
    <row r="2919" spans="3:4" x14ac:dyDescent="0.2">
      <c r="C2919" s="19"/>
      <c r="D2919" s="19"/>
    </row>
    <row r="2920" spans="3:4" x14ac:dyDescent="0.2">
      <c r="C2920" s="19"/>
      <c r="D2920" s="19"/>
    </row>
    <row r="2921" spans="3:4" x14ac:dyDescent="0.2">
      <c r="C2921" s="19"/>
      <c r="D2921" s="19"/>
    </row>
    <row r="2922" spans="3:4" x14ac:dyDescent="0.2">
      <c r="C2922" s="19"/>
      <c r="D2922" s="19"/>
    </row>
    <row r="2923" spans="3:4" x14ac:dyDescent="0.2">
      <c r="C2923" s="19"/>
      <c r="D2923" s="19"/>
    </row>
    <row r="2924" spans="3:4" x14ac:dyDescent="0.2">
      <c r="C2924" s="19"/>
      <c r="D2924" s="19"/>
    </row>
    <row r="2925" spans="3:4" x14ac:dyDescent="0.2">
      <c r="C2925" s="19"/>
      <c r="D2925" s="19"/>
    </row>
    <row r="2926" spans="3:4" x14ac:dyDescent="0.2">
      <c r="C2926" s="19"/>
      <c r="D2926" s="19"/>
    </row>
    <row r="2927" spans="3:4" x14ac:dyDescent="0.2">
      <c r="C2927" s="19"/>
      <c r="D2927" s="19"/>
    </row>
    <row r="2928" spans="3:4" x14ac:dyDescent="0.2">
      <c r="C2928" s="19"/>
      <c r="D2928" s="19"/>
    </row>
    <row r="2929" spans="3:4" x14ac:dyDescent="0.2">
      <c r="C2929" s="19"/>
      <c r="D2929" s="19"/>
    </row>
    <row r="2930" spans="3:4" x14ac:dyDescent="0.2">
      <c r="C2930" s="19"/>
      <c r="D2930" s="19"/>
    </row>
    <row r="2931" spans="3:4" x14ac:dyDescent="0.2">
      <c r="C2931" s="19"/>
      <c r="D2931" s="19"/>
    </row>
    <row r="2932" spans="3:4" x14ac:dyDescent="0.2">
      <c r="C2932" s="19"/>
      <c r="D2932" s="19"/>
    </row>
    <row r="2933" spans="3:4" x14ac:dyDescent="0.2">
      <c r="C2933" s="19"/>
      <c r="D2933" s="19"/>
    </row>
    <row r="2934" spans="3:4" x14ac:dyDescent="0.2">
      <c r="C2934" s="19"/>
      <c r="D2934" s="19"/>
    </row>
    <row r="2935" spans="3:4" x14ac:dyDescent="0.2">
      <c r="C2935" s="19"/>
      <c r="D2935" s="19"/>
    </row>
    <row r="2936" spans="3:4" x14ac:dyDescent="0.2">
      <c r="C2936" s="19"/>
      <c r="D2936" s="19"/>
    </row>
    <row r="2937" spans="3:4" x14ac:dyDescent="0.2">
      <c r="C2937" s="19"/>
      <c r="D2937" s="19"/>
    </row>
    <row r="2938" spans="3:4" x14ac:dyDescent="0.2">
      <c r="C2938" s="19"/>
      <c r="D2938" s="19"/>
    </row>
    <row r="2939" spans="3:4" x14ac:dyDescent="0.2">
      <c r="C2939" s="19"/>
      <c r="D2939" s="19"/>
    </row>
    <row r="2940" spans="3:4" x14ac:dyDescent="0.2">
      <c r="C2940" s="19"/>
      <c r="D2940" s="19"/>
    </row>
    <row r="2941" spans="3:4" x14ac:dyDescent="0.2">
      <c r="C2941" s="19"/>
      <c r="D2941" s="19"/>
    </row>
    <row r="2942" spans="3:4" x14ac:dyDescent="0.2">
      <c r="C2942" s="19"/>
      <c r="D2942" s="19"/>
    </row>
    <row r="2943" spans="3:4" x14ac:dyDescent="0.2">
      <c r="C2943" s="19"/>
      <c r="D2943" s="19"/>
    </row>
    <row r="2944" spans="3:4" x14ac:dyDescent="0.2">
      <c r="C2944" s="19"/>
      <c r="D2944" s="19"/>
    </row>
    <row r="2945" spans="3:4" x14ac:dyDescent="0.2">
      <c r="C2945" s="19"/>
      <c r="D2945" s="19"/>
    </row>
    <row r="2946" spans="3:4" x14ac:dyDescent="0.2">
      <c r="C2946" s="19"/>
      <c r="D2946" s="19"/>
    </row>
    <row r="2947" spans="3:4" x14ac:dyDescent="0.2">
      <c r="C2947" s="19"/>
      <c r="D2947" s="19"/>
    </row>
    <row r="2948" spans="3:4" x14ac:dyDescent="0.2">
      <c r="C2948" s="19"/>
      <c r="D2948" s="19"/>
    </row>
    <row r="2949" spans="3:4" x14ac:dyDescent="0.2">
      <c r="C2949" s="19"/>
      <c r="D2949" s="19"/>
    </row>
    <row r="2950" spans="3:4" x14ac:dyDescent="0.2">
      <c r="C2950" s="19"/>
      <c r="D2950" s="19"/>
    </row>
    <row r="2951" spans="3:4" x14ac:dyDescent="0.2">
      <c r="C2951" s="19"/>
      <c r="D2951" s="19"/>
    </row>
    <row r="2952" spans="3:4" x14ac:dyDescent="0.2">
      <c r="C2952" s="19"/>
      <c r="D2952" s="19"/>
    </row>
    <row r="2953" spans="3:4" x14ac:dyDescent="0.2">
      <c r="C2953" s="19"/>
      <c r="D2953" s="19"/>
    </row>
    <row r="2954" spans="3:4" x14ac:dyDescent="0.2">
      <c r="C2954" s="19"/>
      <c r="D2954" s="19"/>
    </row>
    <row r="2955" spans="3:4" x14ac:dyDescent="0.2">
      <c r="C2955" s="19"/>
      <c r="D2955" s="19"/>
    </row>
    <row r="2956" spans="3:4" x14ac:dyDescent="0.2">
      <c r="C2956" s="19"/>
      <c r="D2956" s="19"/>
    </row>
    <row r="2957" spans="3:4" x14ac:dyDescent="0.2">
      <c r="C2957" s="19"/>
      <c r="D2957" s="19"/>
    </row>
    <row r="2958" spans="3:4" x14ac:dyDescent="0.2">
      <c r="C2958" s="19"/>
      <c r="D2958" s="19"/>
    </row>
    <row r="2959" spans="3:4" x14ac:dyDescent="0.2">
      <c r="C2959" s="19"/>
      <c r="D2959" s="19"/>
    </row>
    <row r="2960" spans="3:4" x14ac:dyDescent="0.2">
      <c r="C2960" s="19"/>
      <c r="D2960" s="19"/>
    </row>
    <row r="2961" spans="3:4" x14ac:dyDescent="0.2">
      <c r="C2961" s="19"/>
      <c r="D2961" s="19"/>
    </row>
    <row r="2962" spans="3:4" x14ac:dyDescent="0.2">
      <c r="C2962" s="19"/>
      <c r="D2962" s="19"/>
    </row>
    <row r="2963" spans="3:4" x14ac:dyDescent="0.2">
      <c r="C2963" s="19"/>
      <c r="D2963" s="19"/>
    </row>
    <row r="2964" spans="3:4" x14ac:dyDescent="0.2">
      <c r="C2964" s="19"/>
      <c r="D2964" s="19"/>
    </row>
    <row r="2965" spans="3:4" x14ac:dyDescent="0.2">
      <c r="C2965" s="19"/>
      <c r="D2965" s="19"/>
    </row>
    <row r="2966" spans="3:4" x14ac:dyDescent="0.2">
      <c r="C2966" s="19"/>
      <c r="D2966" s="19"/>
    </row>
    <row r="2967" spans="3:4" x14ac:dyDescent="0.2">
      <c r="C2967" s="19"/>
      <c r="D2967" s="19"/>
    </row>
    <row r="2968" spans="3:4" x14ac:dyDescent="0.2">
      <c r="C2968" s="19"/>
      <c r="D2968" s="19"/>
    </row>
    <row r="2969" spans="3:4" x14ac:dyDescent="0.2">
      <c r="C2969" s="19"/>
      <c r="D2969" s="19"/>
    </row>
    <row r="2970" spans="3:4" x14ac:dyDescent="0.2">
      <c r="C2970" s="19"/>
      <c r="D2970" s="19"/>
    </row>
    <row r="2971" spans="3:4" x14ac:dyDescent="0.2">
      <c r="C2971" s="19"/>
      <c r="D2971" s="19"/>
    </row>
    <row r="2972" spans="3:4" x14ac:dyDescent="0.2">
      <c r="C2972" s="19"/>
      <c r="D2972" s="19"/>
    </row>
    <row r="2973" spans="3:4" x14ac:dyDescent="0.2">
      <c r="C2973" s="19"/>
      <c r="D2973" s="19"/>
    </row>
    <row r="2974" spans="3:4" x14ac:dyDescent="0.2">
      <c r="C2974" s="19"/>
      <c r="D2974" s="19"/>
    </row>
    <row r="2975" spans="3:4" x14ac:dyDescent="0.2">
      <c r="C2975" s="19"/>
      <c r="D2975" s="19"/>
    </row>
    <row r="2976" spans="3:4" x14ac:dyDescent="0.2">
      <c r="C2976" s="19"/>
      <c r="D2976" s="19"/>
    </row>
    <row r="2977" spans="3:4" x14ac:dyDescent="0.2">
      <c r="C2977" s="19"/>
      <c r="D2977" s="19"/>
    </row>
    <row r="2978" spans="3:4" x14ac:dyDescent="0.2">
      <c r="C2978" s="19"/>
      <c r="D2978" s="19"/>
    </row>
    <row r="2979" spans="3:4" x14ac:dyDescent="0.2">
      <c r="C2979" s="19"/>
      <c r="D2979" s="19"/>
    </row>
    <row r="2980" spans="3:4" x14ac:dyDescent="0.2">
      <c r="C2980" s="19"/>
      <c r="D2980" s="19"/>
    </row>
    <row r="2981" spans="3:4" x14ac:dyDescent="0.2">
      <c r="C2981" s="19"/>
      <c r="D2981" s="19"/>
    </row>
    <row r="2982" spans="3:4" x14ac:dyDescent="0.2">
      <c r="C2982" s="19"/>
      <c r="D2982" s="19"/>
    </row>
    <row r="2983" spans="3:4" x14ac:dyDescent="0.2">
      <c r="C2983" s="19"/>
      <c r="D2983" s="19"/>
    </row>
    <row r="2984" spans="3:4" x14ac:dyDescent="0.2">
      <c r="C2984" s="19"/>
      <c r="D2984" s="19"/>
    </row>
    <row r="2985" spans="3:4" x14ac:dyDescent="0.2">
      <c r="C2985" s="19"/>
      <c r="D2985" s="19"/>
    </row>
    <row r="2986" spans="3:4" x14ac:dyDescent="0.2">
      <c r="C2986" s="19"/>
      <c r="D2986" s="19"/>
    </row>
    <row r="2987" spans="3:4" x14ac:dyDescent="0.2">
      <c r="C2987" s="19"/>
      <c r="D2987" s="19"/>
    </row>
    <row r="2988" spans="3:4" x14ac:dyDescent="0.2">
      <c r="C2988" s="19"/>
      <c r="D2988" s="19"/>
    </row>
    <row r="2989" spans="3:4" x14ac:dyDescent="0.2">
      <c r="C2989" s="19"/>
      <c r="D2989" s="19"/>
    </row>
    <row r="2990" spans="3:4" x14ac:dyDescent="0.2">
      <c r="C2990" s="19"/>
      <c r="D2990" s="19"/>
    </row>
    <row r="2991" spans="3:4" x14ac:dyDescent="0.2">
      <c r="C2991" s="19"/>
      <c r="D2991" s="19"/>
    </row>
    <row r="2992" spans="3:4" x14ac:dyDescent="0.2">
      <c r="C2992" s="19"/>
      <c r="D2992" s="19"/>
    </row>
    <row r="2993" spans="3:4" x14ac:dyDescent="0.2">
      <c r="C2993" s="19"/>
      <c r="D2993" s="19"/>
    </row>
    <row r="2994" spans="3:4" x14ac:dyDescent="0.2">
      <c r="C2994" s="19"/>
      <c r="D2994" s="19"/>
    </row>
    <row r="2995" spans="3:4" x14ac:dyDescent="0.2">
      <c r="C2995" s="19"/>
      <c r="D2995" s="19"/>
    </row>
    <row r="2996" spans="3:4" x14ac:dyDescent="0.2">
      <c r="C2996" s="19"/>
      <c r="D2996" s="19"/>
    </row>
    <row r="2997" spans="3:4" x14ac:dyDescent="0.2">
      <c r="C2997" s="19"/>
      <c r="D2997" s="19"/>
    </row>
    <row r="2998" spans="3:4" x14ac:dyDescent="0.2">
      <c r="C2998" s="19"/>
      <c r="D2998" s="19"/>
    </row>
    <row r="2999" spans="3:4" x14ac:dyDescent="0.2">
      <c r="C2999" s="19"/>
      <c r="D2999" s="19"/>
    </row>
    <row r="3000" spans="3:4" x14ac:dyDescent="0.2">
      <c r="C3000" s="19"/>
      <c r="D3000" s="19"/>
    </row>
    <row r="3001" spans="3:4" x14ac:dyDescent="0.2">
      <c r="C3001" s="19"/>
      <c r="D3001" s="19"/>
    </row>
    <row r="3002" spans="3:4" x14ac:dyDescent="0.2">
      <c r="C3002" s="19"/>
      <c r="D3002" s="19"/>
    </row>
    <row r="3003" spans="3:4" x14ac:dyDescent="0.2">
      <c r="C3003" s="19"/>
      <c r="D3003" s="19"/>
    </row>
    <row r="3004" spans="3:4" x14ac:dyDescent="0.2">
      <c r="C3004" s="19"/>
      <c r="D3004" s="19"/>
    </row>
    <row r="3005" spans="3:4" x14ac:dyDescent="0.2">
      <c r="C3005" s="19"/>
      <c r="D3005" s="19"/>
    </row>
    <row r="3006" spans="3:4" x14ac:dyDescent="0.2">
      <c r="C3006" s="19"/>
      <c r="D3006" s="19"/>
    </row>
    <row r="3007" spans="3:4" x14ac:dyDescent="0.2">
      <c r="C3007" s="19"/>
      <c r="D3007" s="19"/>
    </row>
    <row r="3008" spans="3:4" x14ac:dyDescent="0.2">
      <c r="C3008" s="19"/>
      <c r="D3008" s="19"/>
    </row>
    <row r="3009" spans="3:4" x14ac:dyDescent="0.2">
      <c r="C3009" s="19"/>
      <c r="D3009" s="19"/>
    </row>
    <row r="3010" spans="3:4" x14ac:dyDescent="0.2">
      <c r="C3010" s="19"/>
      <c r="D3010" s="19"/>
    </row>
    <row r="3011" spans="3:4" x14ac:dyDescent="0.2">
      <c r="C3011" s="19"/>
      <c r="D3011" s="19"/>
    </row>
    <row r="3012" spans="3:4" x14ac:dyDescent="0.2">
      <c r="C3012" s="19"/>
      <c r="D3012" s="19"/>
    </row>
    <row r="3013" spans="3:4" x14ac:dyDescent="0.2">
      <c r="C3013" s="19"/>
      <c r="D3013" s="19"/>
    </row>
    <row r="3014" spans="3:4" x14ac:dyDescent="0.2">
      <c r="C3014" s="19"/>
      <c r="D3014" s="19"/>
    </row>
    <row r="3015" spans="3:4" x14ac:dyDescent="0.2">
      <c r="C3015" s="19"/>
      <c r="D3015" s="19"/>
    </row>
    <row r="3016" spans="3:4" x14ac:dyDescent="0.2">
      <c r="C3016" s="19"/>
      <c r="D3016" s="19"/>
    </row>
    <row r="3017" spans="3:4" x14ac:dyDescent="0.2">
      <c r="C3017" s="19"/>
      <c r="D3017" s="19"/>
    </row>
    <row r="3018" spans="3:4" x14ac:dyDescent="0.2">
      <c r="C3018" s="19"/>
      <c r="D3018" s="19"/>
    </row>
    <row r="3019" spans="3:4" x14ac:dyDescent="0.2">
      <c r="C3019" s="19"/>
      <c r="D3019" s="19"/>
    </row>
    <row r="3020" spans="3:4" x14ac:dyDescent="0.2">
      <c r="C3020" s="19"/>
      <c r="D3020" s="19"/>
    </row>
    <row r="3021" spans="3:4" x14ac:dyDescent="0.2">
      <c r="C3021" s="19"/>
      <c r="D3021" s="19"/>
    </row>
    <row r="3022" spans="3:4" x14ac:dyDescent="0.2">
      <c r="C3022" s="19"/>
      <c r="D3022" s="19"/>
    </row>
    <row r="3023" spans="3:4" x14ac:dyDescent="0.2">
      <c r="C3023" s="19"/>
      <c r="D3023" s="19"/>
    </row>
    <row r="3024" spans="3:4" x14ac:dyDescent="0.2">
      <c r="C3024" s="19"/>
      <c r="D3024" s="19"/>
    </row>
    <row r="3025" spans="3:4" x14ac:dyDescent="0.2">
      <c r="C3025" s="19"/>
      <c r="D3025" s="19"/>
    </row>
    <row r="3026" spans="3:4" x14ac:dyDescent="0.2">
      <c r="C3026" s="19"/>
      <c r="D3026" s="19"/>
    </row>
    <row r="3027" spans="3:4" x14ac:dyDescent="0.2">
      <c r="C3027" s="19"/>
      <c r="D3027" s="19"/>
    </row>
    <row r="3028" spans="3:4" x14ac:dyDescent="0.2">
      <c r="C3028" s="19"/>
      <c r="D3028" s="19"/>
    </row>
    <row r="3029" spans="3:4" x14ac:dyDescent="0.2">
      <c r="C3029" s="19"/>
      <c r="D3029" s="19"/>
    </row>
    <row r="3030" spans="3:4" x14ac:dyDescent="0.2">
      <c r="C3030" s="19"/>
      <c r="D3030" s="19"/>
    </row>
    <row r="3031" spans="3:4" x14ac:dyDescent="0.2">
      <c r="C3031" s="19"/>
      <c r="D3031" s="19"/>
    </row>
    <row r="3032" spans="3:4" x14ac:dyDescent="0.2">
      <c r="C3032" s="19"/>
      <c r="D3032" s="19"/>
    </row>
    <row r="3033" spans="3:4" x14ac:dyDescent="0.2">
      <c r="C3033" s="19"/>
      <c r="D3033" s="19"/>
    </row>
    <row r="3034" spans="3:4" x14ac:dyDescent="0.2">
      <c r="C3034" s="19"/>
      <c r="D3034" s="19"/>
    </row>
    <row r="3035" spans="3:4" x14ac:dyDescent="0.2">
      <c r="C3035" s="19"/>
      <c r="D3035" s="19"/>
    </row>
    <row r="3036" spans="3:4" x14ac:dyDescent="0.2">
      <c r="C3036" s="19"/>
      <c r="D3036" s="19"/>
    </row>
    <row r="3037" spans="3:4" x14ac:dyDescent="0.2">
      <c r="C3037" s="19"/>
      <c r="D3037" s="19"/>
    </row>
    <row r="3038" spans="3:4" x14ac:dyDescent="0.2">
      <c r="C3038" s="19"/>
      <c r="D3038" s="19"/>
    </row>
    <row r="3039" spans="3:4" x14ac:dyDescent="0.2">
      <c r="C3039" s="19"/>
      <c r="D3039" s="19"/>
    </row>
    <row r="3040" spans="3:4" x14ac:dyDescent="0.2">
      <c r="C3040" s="19"/>
      <c r="D3040" s="19"/>
    </row>
    <row r="3041" spans="3:4" x14ac:dyDescent="0.2">
      <c r="C3041" s="19"/>
      <c r="D3041" s="19"/>
    </row>
    <row r="3042" spans="3:4" x14ac:dyDescent="0.2">
      <c r="C3042" s="19"/>
      <c r="D3042" s="19"/>
    </row>
    <row r="3043" spans="3:4" x14ac:dyDescent="0.2">
      <c r="C3043" s="19"/>
      <c r="D3043" s="19"/>
    </row>
    <row r="3044" spans="3:4" x14ac:dyDescent="0.2">
      <c r="C3044" s="19"/>
      <c r="D3044" s="19"/>
    </row>
    <row r="3045" spans="3:4" x14ac:dyDescent="0.2">
      <c r="C3045" s="19"/>
      <c r="D3045" s="19"/>
    </row>
    <row r="3046" spans="3:4" x14ac:dyDescent="0.2">
      <c r="C3046" s="19"/>
      <c r="D3046" s="19"/>
    </row>
    <row r="3047" spans="3:4" x14ac:dyDescent="0.2">
      <c r="C3047" s="19"/>
      <c r="D3047" s="19"/>
    </row>
    <row r="3048" spans="3:4" x14ac:dyDescent="0.2">
      <c r="C3048" s="19"/>
      <c r="D3048" s="19"/>
    </row>
    <row r="3049" spans="3:4" x14ac:dyDescent="0.2">
      <c r="C3049" s="19"/>
      <c r="D3049" s="19"/>
    </row>
    <row r="3050" spans="3:4" x14ac:dyDescent="0.2">
      <c r="C3050" s="19"/>
      <c r="D3050" s="19"/>
    </row>
    <row r="3051" spans="3:4" x14ac:dyDescent="0.2">
      <c r="C3051" s="19"/>
      <c r="D3051" s="19"/>
    </row>
    <row r="3052" spans="3:4" x14ac:dyDescent="0.2">
      <c r="C3052" s="19"/>
      <c r="D3052" s="19"/>
    </row>
    <row r="3053" spans="3:4" x14ac:dyDescent="0.2">
      <c r="C3053" s="19"/>
      <c r="D3053" s="19"/>
    </row>
    <row r="3054" spans="3:4" x14ac:dyDescent="0.2">
      <c r="C3054" s="19"/>
      <c r="D3054" s="19"/>
    </row>
    <row r="3055" spans="3:4" x14ac:dyDescent="0.2">
      <c r="C3055" s="19"/>
      <c r="D3055" s="19"/>
    </row>
    <row r="3056" spans="3:4" x14ac:dyDescent="0.2">
      <c r="C3056" s="19"/>
      <c r="D3056" s="19"/>
    </row>
    <row r="3057" spans="3:4" x14ac:dyDescent="0.2">
      <c r="C3057" s="19"/>
      <c r="D3057" s="19"/>
    </row>
    <row r="3058" spans="3:4" x14ac:dyDescent="0.2">
      <c r="C3058" s="19"/>
      <c r="D3058" s="19"/>
    </row>
    <row r="3059" spans="3:4" x14ac:dyDescent="0.2">
      <c r="C3059" s="19"/>
      <c r="D3059" s="19"/>
    </row>
    <row r="3060" spans="3:4" x14ac:dyDescent="0.2">
      <c r="C3060" s="19"/>
      <c r="D3060" s="19"/>
    </row>
    <row r="3061" spans="3:4" x14ac:dyDescent="0.2">
      <c r="C3061" s="19"/>
      <c r="D3061" s="19"/>
    </row>
    <row r="3062" spans="3:4" x14ac:dyDescent="0.2">
      <c r="C3062" s="19"/>
      <c r="D3062" s="19"/>
    </row>
    <row r="3063" spans="3:4" x14ac:dyDescent="0.2">
      <c r="C3063" s="19"/>
      <c r="D3063" s="19"/>
    </row>
    <row r="3064" spans="3:4" x14ac:dyDescent="0.2">
      <c r="C3064" s="19"/>
      <c r="D3064" s="19"/>
    </row>
    <row r="3065" spans="3:4" x14ac:dyDescent="0.2">
      <c r="C3065" s="19"/>
      <c r="D3065" s="19"/>
    </row>
    <row r="3066" spans="3:4" x14ac:dyDescent="0.2">
      <c r="C3066" s="19"/>
      <c r="D3066" s="19"/>
    </row>
    <row r="3067" spans="3:4" x14ac:dyDescent="0.2">
      <c r="C3067" s="19"/>
      <c r="D3067" s="19"/>
    </row>
    <row r="3068" spans="3:4" x14ac:dyDescent="0.2">
      <c r="C3068" s="19"/>
      <c r="D3068" s="19"/>
    </row>
    <row r="3069" spans="3:4" x14ac:dyDescent="0.2">
      <c r="C3069" s="19"/>
      <c r="D3069" s="19"/>
    </row>
    <row r="3070" spans="3:4" x14ac:dyDescent="0.2">
      <c r="C3070" s="19"/>
      <c r="D3070" s="19"/>
    </row>
    <row r="3071" spans="3:4" x14ac:dyDescent="0.2">
      <c r="C3071" s="19"/>
      <c r="D3071" s="19"/>
    </row>
    <row r="3072" spans="3:4" x14ac:dyDescent="0.2">
      <c r="C3072" s="19"/>
      <c r="D3072" s="19"/>
    </row>
    <row r="3073" spans="3:4" x14ac:dyDescent="0.2">
      <c r="C3073" s="19"/>
      <c r="D3073" s="19"/>
    </row>
    <row r="3074" spans="3:4" x14ac:dyDescent="0.2">
      <c r="C3074" s="19"/>
      <c r="D3074" s="19"/>
    </row>
    <row r="3075" spans="3:4" x14ac:dyDescent="0.2">
      <c r="C3075" s="19"/>
      <c r="D3075" s="19"/>
    </row>
    <row r="3076" spans="3:4" x14ac:dyDescent="0.2">
      <c r="C3076" s="19"/>
      <c r="D3076" s="19"/>
    </row>
    <row r="3077" spans="3:4" x14ac:dyDescent="0.2">
      <c r="C3077" s="19"/>
      <c r="D3077" s="19"/>
    </row>
    <row r="3078" spans="3:4" x14ac:dyDescent="0.2">
      <c r="C3078" s="19"/>
      <c r="D3078" s="19"/>
    </row>
    <row r="3079" spans="3:4" x14ac:dyDescent="0.2">
      <c r="C3079" s="19"/>
      <c r="D3079" s="19"/>
    </row>
    <row r="3080" spans="3:4" x14ac:dyDescent="0.2">
      <c r="C3080" s="19"/>
      <c r="D3080" s="19"/>
    </row>
    <row r="3081" spans="3:4" x14ac:dyDescent="0.2">
      <c r="C3081" s="19"/>
      <c r="D3081" s="19"/>
    </row>
    <row r="3082" spans="3:4" x14ac:dyDescent="0.2">
      <c r="C3082" s="19"/>
      <c r="D3082" s="19"/>
    </row>
    <row r="3083" spans="3:4" x14ac:dyDescent="0.2">
      <c r="C3083" s="19"/>
      <c r="D3083" s="19"/>
    </row>
    <row r="3084" spans="3:4" x14ac:dyDescent="0.2">
      <c r="C3084" s="19"/>
      <c r="D3084" s="19"/>
    </row>
    <row r="3085" spans="3:4" x14ac:dyDescent="0.2">
      <c r="C3085" s="19"/>
      <c r="D3085" s="19"/>
    </row>
    <row r="3086" spans="3:4" x14ac:dyDescent="0.2">
      <c r="C3086" s="19"/>
      <c r="D3086" s="19"/>
    </row>
    <row r="3087" spans="3:4" x14ac:dyDescent="0.2">
      <c r="C3087" s="19"/>
      <c r="D3087" s="19"/>
    </row>
    <row r="3088" spans="3:4" x14ac:dyDescent="0.2">
      <c r="C3088" s="19"/>
      <c r="D3088" s="19"/>
    </row>
    <row r="3089" spans="3:4" x14ac:dyDescent="0.2">
      <c r="C3089" s="19"/>
      <c r="D3089" s="19"/>
    </row>
    <row r="3090" spans="3:4" x14ac:dyDescent="0.2">
      <c r="C3090" s="19"/>
      <c r="D3090" s="19"/>
    </row>
    <row r="3091" spans="3:4" x14ac:dyDescent="0.2">
      <c r="C3091" s="19"/>
      <c r="D3091" s="19"/>
    </row>
    <row r="3092" spans="3:4" x14ac:dyDescent="0.2">
      <c r="C3092" s="19"/>
      <c r="D3092" s="19"/>
    </row>
    <row r="3093" spans="3:4" x14ac:dyDescent="0.2">
      <c r="C3093" s="19"/>
      <c r="D3093" s="19"/>
    </row>
    <row r="3094" spans="3:4" x14ac:dyDescent="0.2">
      <c r="C3094" s="19"/>
      <c r="D3094" s="19"/>
    </row>
    <row r="3095" spans="3:4" x14ac:dyDescent="0.2">
      <c r="C3095" s="19"/>
      <c r="D3095" s="19"/>
    </row>
    <row r="3096" spans="3:4" x14ac:dyDescent="0.2">
      <c r="C3096" s="19"/>
      <c r="D3096" s="19"/>
    </row>
    <row r="3097" spans="3:4" x14ac:dyDescent="0.2">
      <c r="C3097" s="19"/>
      <c r="D3097" s="19"/>
    </row>
    <row r="3098" spans="3:4" x14ac:dyDescent="0.2">
      <c r="C3098" s="19"/>
      <c r="D3098" s="19"/>
    </row>
    <row r="3099" spans="3:4" x14ac:dyDescent="0.2">
      <c r="C3099" s="19"/>
      <c r="D3099" s="19"/>
    </row>
    <row r="3100" spans="3:4" x14ac:dyDescent="0.2">
      <c r="C3100" s="19"/>
      <c r="D3100" s="19"/>
    </row>
    <row r="3101" spans="3:4" x14ac:dyDescent="0.2">
      <c r="C3101" s="19"/>
      <c r="D3101" s="19"/>
    </row>
    <row r="3102" spans="3:4" x14ac:dyDescent="0.2">
      <c r="C3102" s="19"/>
      <c r="D3102" s="19"/>
    </row>
    <row r="3103" spans="3:4" x14ac:dyDescent="0.2">
      <c r="C3103" s="19"/>
      <c r="D3103" s="19"/>
    </row>
    <row r="3104" spans="3:4" x14ac:dyDescent="0.2">
      <c r="C3104" s="19"/>
      <c r="D3104" s="19"/>
    </row>
    <row r="3105" spans="3:4" x14ac:dyDescent="0.2">
      <c r="C3105" s="19"/>
      <c r="D3105" s="19"/>
    </row>
    <row r="3106" spans="3:4" x14ac:dyDescent="0.2">
      <c r="C3106" s="19"/>
      <c r="D3106" s="19"/>
    </row>
    <row r="3107" spans="3:4" x14ac:dyDescent="0.2">
      <c r="C3107" s="19"/>
      <c r="D3107" s="19"/>
    </row>
    <row r="3108" spans="3:4" x14ac:dyDescent="0.2">
      <c r="C3108" s="19"/>
      <c r="D3108" s="19"/>
    </row>
    <row r="3109" spans="3:4" x14ac:dyDescent="0.2">
      <c r="C3109" s="19"/>
      <c r="D3109" s="19"/>
    </row>
    <row r="3110" spans="3:4" x14ac:dyDescent="0.2">
      <c r="C3110" s="19"/>
      <c r="D3110" s="19"/>
    </row>
    <row r="3111" spans="3:4" x14ac:dyDescent="0.2">
      <c r="C3111" s="19"/>
      <c r="D3111" s="19"/>
    </row>
    <row r="3112" spans="3:4" x14ac:dyDescent="0.2">
      <c r="C3112" s="19"/>
      <c r="D3112" s="19"/>
    </row>
    <row r="3113" spans="3:4" x14ac:dyDescent="0.2">
      <c r="C3113" s="19"/>
      <c r="D3113" s="19"/>
    </row>
    <row r="3114" spans="3:4" x14ac:dyDescent="0.2">
      <c r="C3114" s="19"/>
      <c r="D3114" s="19"/>
    </row>
    <row r="3115" spans="3:4" x14ac:dyDescent="0.2">
      <c r="C3115" s="19"/>
      <c r="D3115" s="19"/>
    </row>
    <row r="3116" spans="3:4" x14ac:dyDescent="0.2">
      <c r="C3116" s="19"/>
      <c r="D3116" s="19"/>
    </row>
    <row r="3117" spans="3:4" x14ac:dyDescent="0.2">
      <c r="C3117" s="19"/>
      <c r="D3117" s="19"/>
    </row>
    <row r="3118" spans="3:4" x14ac:dyDescent="0.2">
      <c r="C3118" s="19"/>
      <c r="D3118" s="19"/>
    </row>
    <row r="3119" spans="3:4" x14ac:dyDescent="0.2">
      <c r="C3119" s="19"/>
      <c r="D3119" s="19"/>
    </row>
    <row r="3120" spans="3:4" x14ac:dyDescent="0.2">
      <c r="C3120" s="19"/>
      <c r="D3120" s="19"/>
    </row>
    <row r="3121" spans="3:4" x14ac:dyDescent="0.2">
      <c r="C3121" s="19"/>
      <c r="D3121" s="19"/>
    </row>
    <row r="3122" spans="3:4" x14ac:dyDescent="0.2">
      <c r="C3122" s="19"/>
      <c r="D3122" s="19"/>
    </row>
    <row r="3123" spans="3:4" x14ac:dyDescent="0.2">
      <c r="C3123" s="19"/>
      <c r="D3123" s="19"/>
    </row>
    <row r="3124" spans="3:4" x14ac:dyDescent="0.2">
      <c r="C3124" s="19"/>
      <c r="D3124" s="19"/>
    </row>
    <row r="3125" spans="3:4" x14ac:dyDescent="0.2">
      <c r="C3125" s="19"/>
      <c r="D3125" s="19"/>
    </row>
    <row r="3126" spans="3:4" x14ac:dyDescent="0.2">
      <c r="C3126" s="19"/>
      <c r="D3126" s="19"/>
    </row>
    <row r="3127" spans="3:4" x14ac:dyDescent="0.2">
      <c r="C3127" s="19"/>
      <c r="D3127" s="19"/>
    </row>
    <row r="3128" spans="3:4" x14ac:dyDescent="0.2">
      <c r="C3128" s="19"/>
      <c r="D3128" s="19"/>
    </row>
    <row r="3129" spans="3:4" x14ac:dyDescent="0.2">
      <c r="C3129" s="19"/>
      <c r="D3129" s="19"/>
    </row>
    <row r="3130" spans="3:4" x14ac:dyDescent="0.2">
      <c r="C3130" s="19"/>
      <c r="D3130" s="19"/>
    </row>
    <row r="3131" spans="3:4" x14ac:dyDescent="0.2">
      <c r="C3131" s="19"/>
      <c r="D3131" s="19"/>
    </row>
    <row r="3132" spans="3:4" x14ac:dyDescent="0.2">
      <c r="C3132" s="19"/>
      <c r="D3132" s="19"/>
    </row>
    <row r="3133" spans="3:4" x14ac:dyDescent="0.2">
      <c r="C3133" s="19"/>
      <c r="D3133" s="19"/>
    </row>
    <row r="3134" spans="3:4" x14ac:dyDescent="0.2">
      <c r="C3134" s="19"/>
      <c r="D3134" s="19"/>
    </row>
    <row r="3135" spans="3:4" x14ac:dyDescent="0.2">
      <c r="C3135" s="19"/>
      <c r="D3135" s="19"/>
    </row>
    <row r="3136" spans="3:4" x14ac:dyDescent="0.2">
      <c r="C3136" s="19"/>
      <c r="D3136" s="19"/>
    </row>
    <row r="3137" spans="3:4" x14ac:dyDescent="0.2">
      <c r="C3137" s="19"/>
      <c r="D3137" s="19"/>
    </row>
    <row r="3138" spans="3:4" x14ac:dyDescent="0.2">
      <c r="C3138" s="19"/>
      <c r="D3138" s="19"/>
    </row>
    <row r="3139" spans="3:4" x14ac:dyDescent="0.2">
      <c r="C3139" s="19"/>
      <c r="D3139" s="19"/>
    </row>
    <row r="3140" spans="3:4" x14ac:dyDescent="0.2">
      <c r="C3140" s="19"/>
      <c r="D3140" s="19"/>
    </row>
    <row r="3141" spans="3:4" x14ac:dyDescent="0.2">
      <c r="C3141" s="19"/>
      <c r="D3141" s="19"/>
    </row>
    <row r="3142" spans="3:4" x14ac:dyDescent="0.2">
      <c r="C3142" s="19"/>
      <c r="D3142" s="19"/>
    </row>
    <row r="3143" spans="3:4" x14ac:dyDescent="0.2">
      <c r="C3143" s="19"/>
      <c r="D3143" s="19"/>
    </row>
    <row r="3144" spans="3:4" x14ac:dyDescent="0.2">
      <c r="C3144" s="19"/>
      <c r="D3144" s="19"/>
    </row>
    <row r="3145" spans="3:4" x14ac:dyDescent="0.2">
      <c r="C3145" s="19"/>
      <c r="D3145" s="19"/>
    </row>
    <row r="3146" spans="3:4" x14ac:dyDescent="0.2">
      <c r="C3146" s="19"/>
      <c r="D3146" s="19"/>
    </row>
    <row r="3147" spans="3:4" x14ac:dyDescent="0.2">
      <c r="C3147" s="19"/>
      <c r="D3147" s="19"/>
    </row>
    <row r="3148" spans="3:4" x14ac:dyDescent="0.2">
      <c r="C3148" s="19"/>
      <c r="D3148" s="19"/>
    </row>
    <row r="3149" spans="3:4" x14ac:dyDescent="0.2">
      <c r="C3149" s="19"/>
      <c r="D3149" s="19"/>
    </row>
    <row r="3150" spans="3:4" x14ac:dyDescent="0.2">
      <c r="C3150" s="19"/>
      <c r="D3150" s="19"/>
    </row>
    <row r="3151" spans="3:4" x14ac:dyDescent="0.2">
      <c r="C3151" s="19"/>
      <c r="D3151" s="19"/>
    </row>
    <row r="3152" spans="3:4" x14ac:dyDescent="0.2">
      <c r="C3152" s="19"/>
      <c r="D3152" s="19"/>
    </row>
    <row r="3153" spans="3:4" x14ac:dyDescent="0.2">
      <c r="C3153" s="19"/>
      <c r="D3153" s="19"/>
    </row>
    <row r="3154" spans="3:4" x14ac:dyDescent="0.2">
      <c r="C3154" s="19"/>
      <c r="D3154" s="19"/>
    </row>
    <row r="3155" spans="3:4" x14ac:dyDescent="0.2">
      <c r="C3155" s="19"/>
      <c r="D3155" s="19"/>
    </row>
    <row r="3156" spans="3:4" x14ac:dyDescent="0.2">
      <c r="C3156" s="19"/>
      <c r="D3156" s="19"/>
    </row>
    <row r="3157" spans="3:4" x14ac:dyDescent="0.2">
      <c r="C3157" s="19"/>
      <c r="D3157" s="19"/>
    </row>
    <row r="3158" spans="3:4" x14ac:dyDescent="0.2">
      <c r="C3158" s="19"/>
      <c r="D3158" s="19"/>
    </row>
    <row r="3159" spans="3:4" x14ac:dyDescent="0.2">
      <c r="C3159" s="19"/>
      <c r="D3159" s="19"/>
    </row>
    <row r="3160" spans="3:4" x14ac:dyDescent="0.2">
      <c r="C3160" s="19"/>
      <c r="D3160" s="19"/>
    </row>
    <row r="3161" spans="3:4" x14ac:dyDescent="0.2">
      <c r="C3161" s="19"/>
      <c r="D3161" s="19"/>
    </row>
    <row r="3162" spans="3:4" x14ac:dyDescent="0.2">
      <c r="C3162" s="19"/>
      <c r="D3162" s="19"/>
    </row>
    <row r="3163" spans="3:4" x14ac:dyDescent="0.2">
      <c r="C3163" s="19"/>
      <c r="D3163" s="19"/>
    </row>
    <row r="3164" spans="3:4" x14ac:dyDescent="0.2">
      <c r="C3164" s="19"/>
      <c r="D3164" s="19"/>
    </row>
    <row r="3165" spans="3:4" x14ac:dyDescent="0.2">
      <c r="C3165" s="19"/>
      <c r="D3165" s="19"/>
    </row>
    <row r="3166" spans="3:4" x14ac:dyDescent="0.2">
      <c r="C3166" s="19"/>
      <c r="D3166" s="19"/>
    </row>
    <row r="3167" spans="3:4" x14ac:dyDescent="0.2">
      <c r="C3167" s="19"/>
      <c r="D3167" s="19"/>
    </row>
    <row r="3168" spans="3:4" x14ac:dyDescent="0.2">
      <c r="C3168" s="19"/>
      <c r="D3168" s="19"/>
    </row>
    <row r="3169" spans="3:4" x14ac:dyDescent="0.2">
      <c r="C3169" s="19"/>
      <c r="D3169" s="19"/>
    </row>
    <row r="3170" spans="3:4" x14ac:dyDescent="0.2">
      <c r="C3170" s="19"/>
      <c r="D3170" s="19"/>
    </row>
    <row r="3171" spans="3:4" x14ac:dyDescent="0.2">
      <c r="C3171" s="19"/>
      <c r="D3171" s="19"/>
    </row>
    <row r="3172" spans="3:4" x14ac:dyDescent="0.2">
      <c r="C3172" s="19"/>
      <c r="D3172" s="19"/>
    </row>
    <row r="3173" spans="3:4" x14ac:dyDescent="0.2">
      <c r="C3173" s="19"/>
      <c r="D3173" s="19"/>
    </row>
    <row r="3174" spans="3:4" x14ac:dyDescent="0.2">
      <c r="C3174" s="19"/>
      <c r="D3174" s="19"/>
    </row>
    <row r="3175" spans="3:4" x14ac:dyDescent="0.2">
      <c r="C3175" s="19"/>
      <c r="D3175" s="19"/>
    </row>
    <row r="3176" spans="3:4" x14ac:dyDescent="0.2">
      <c r="C3176" s="19"/>
      <c r="D3176" s="19"/>
    </row>
    <row r="3177" spans="3:4" x14ac:dyDescent="0.2">
      <c r="C3177" s="19"/>
      <c r="D3177" s="19"/>
    </row>
    <row r="3178" spans="3:4" x14ac:dyDescent="0.2">
      <c r="C3178" s="19"/>
      <c r="D3178" s="19"/>
    </row>
    <row r="3179" spans="3:4" x14ac:dyDescent="0.2">
      <c r="C3179" s="19"/>
      <c r="D3179" s="19"/>
    </row>
    <row r="3180" spans="3:4" x14ac:dyDescent="0.2">
      <c r="C3180" s="19"/>
      <c r="D3180" s="19"/>
    </row>
    <row r="3181" spans="3:4" x14ac:dyDescent="0.2">
      <c r="C3181" s="19"/>
      <c r="D3181" s="19"/>
    </row>
    <row r="3182" spans="3:4" x14ac:dyDescent="0.2">
      <c r="C3182" s="19"/>
      <c r="D3182" s="19"/>
    </row>
    <row r="3183" spans="3:4" x14ac:dyDescent="0.2">
      <c r="C3183" s="19"/>
      <c r="D3183" s="19"/>
    </row>
    <row r="3184" spans="3:4" x14ac:dyDescent="0.2">
      <c r="C3184" s="19"/>
      <c r="D3184" s="19"/>
    </row>
    <row r="3185" spans="3:4" x14ac:dyDescent="0.2">
      <c r="C3185" s="19"/>
      <c r="D3185" s="19"/>
    </row>
    <row r="3186" spans="3:4" x14ac:dyDescent="0.2">
      <c r="C3186" s="19"/>
      <c r="D3186" s="19"/>
    </row>
    <row r="3187" spans="3:4" x14ac:dyDescent="0.2">
      <c r="C3187" s="19"/>
      <c r="D3187" s="19"/>
    </row>
    <row r="3188" spans="3:4" x14ac:dyDescent="0.2">
      <c r="C3188" s="19"/>
      <c r="D3188" s="19"/>
    </row>
    <row r="3189" spans="3:4" x14ac:dyDescent="0.2">
      <c r="C3189" s="19"/>
      <c r="D3189" s="19"/>
    </row>
    <row r="3190" spans="3:4" x14ac:dyDescent="0.2">
      <c r="C3190" s="19"/>
      <c r="D3190" s="19"/>
    </row>
    <row r="3191" spans="3:4" x14ac:dyDescent="0.2">
      <c r="C3191" s="19"/>
      <c r="D3191" s="19"/>
    </row>
    <row r="3192" spans="3:4" x14ac:dyDescent="0.2">
      <c r="C3192" s="19"/>
      <c r="D3192" s="19"/>
    </row>
    <row r="3193" spans="3:4" x14ac:dyDescent="0.2">
      <c r="C3193" s="19"/>
      <c r="D3193" s="19"/>
    </row>
    <row r="3194" spans="3:4" x14ac:dyDescent="0.2">
      <c r="C3194" s="19"/>
      <c r="D3194" s="19"/>
    </row>
    <row r="3195" spans="3:4" x14ac:dyDescent="0.2">
      <c r="C3195" s="19"/>
      <c r="D3195" s="19"/>
    </row>
    <row r="3196" spans="3:4" x14ac:dyDescent="0.2">
      <c r="C3196" s="19"/>
      <c r="D3196" s="19"/>
    </row>
    <row r="3197" spans="3:4" x14ac:dyDescent="0.2">
      <c r="C3197" s="19"/>
      <c r="D3197" s="19"/>
    </row>
    <row r="3198" spans="3:4" x14ac:dyDescent="0.2">
      <c r="C3198" s="19"/>
      <c r="D3198" s="19"/>
    </row>
    <row r="3199" spans="3:4" x14ac:dyDescent="0.2">
      <c r="C3199" s="19"/>
      <c r="D3199" s="19"/>
    </row>
    <row r="3200" spans="3:4" x14ac:dyDescent="0.2">
      <c r="C3200" s="19"/>
      <c r="D3200" s="19"/>
    </row>
    <row r="3201" spans="3:4" x14ac:dyDescent="0.2">
      <c r="C3201" s="19"/>
      <c r="D3201" s="19"/>
    </row>
    <row r="3202" spans="3:4" x14ac:dyDescent="0.2">
      <c r="C3202" s="19"/>
      <c r="D3202" s="19"/>
    </row>
    <row r="3203" spans="3:4" x14ac:dyDescent="0.2">
      <c r="C3203" s="19"/>
      <c r="D3203" s="19"/>
    </row>
    <row r="3204" spans="3:4" x14ac:dyDescent="0.2">
      <c r="C3204" s="19"/>
      <c r="D3204" s="19"/>
    </row>
    <row r="3205" spans="3:4" x14ac:dyDescent="0.2">
      <c r="C3205" s="19"/>
      <c r="D3205" s="19"/>
    </row>
    <row r="3206" spans="3:4" x14ac:dyDescent="0.2">
      <c r="C3206" s="19"/>
      <c r="D3206" s="19"/>
    </row>
    <row r="3207" spans="3:4" x14ac:dyDescent="0.2">
      <c r="C3207" s="19"/>
      <c r="D3207" s="19"/>
    </row>
    <row r="3208" spans="3:4" x14ac:dyDescent="0.2">
      <c r="C3208" s="19"/>
      <c r="D3208" s="19"/>
    </row>
    <row r="3209" spans="3:4" x14ac:dyDescent="0.2">
      <c r="C3209" s="19"/>
      <c r="D3209" s="19"/>
    </row>
    <row r="3210" spans="3:4" x14ac:dyDescent="0.2">
      <c r="C3210" s="19"/>
      <c r="D3210" s="19"/>
    </row>
    <row r="3211" spans="3:4" x14ac:dyDescent="0.2">
      <c r="C3211" s="19"/>
      <c r="D3211" s="19"/>
    </row>
    <row r="3212" spans="3:4" x14ac:dyDescent="0.2">
      <c r="C3212" s="19"/>
      <c r="D3212" s="19"/>
    </row>
    <row r="3213" spans="3:4" x14ac:dyDescent="0.2">
      <c r="C3213" s="19"/>
      <c r="D3213" s="19"/>
    </row>
    <row r="3214" spans="3:4" x14ac:dyDescent="0.2">
      <c r="C3214" s="19"/>
      <c r="D3214" s="19"/>
    </row>
    <row r="3215" spans="3:4" x14ac:dyDescent="0.2">
      <c r="C3215" s="19"/>
      <c r="D3215" s="19"/>
    </row>
    <row r="3216" spans="3:4" x14ac:dyDescent="0.2">
      <c r="C3216" s="19"/>
      <c r="D3216" s="19"/>
    </row>
    <row r="3217" spans="3:4" x14ac:dyDescent="0.2">
      <c r="C3217" s="19"/>
      <c r="D3217" s="19"/>
    </row>
    <row r="3218" spans="3:4" x14ac:dyDescent="0.2">
      <c r="C3218" s="19"/>
      <c r="D3218" s="19"/>
    </row>
    <row r="3219" spans="3:4" x14ac:dyDescent="0.2">
      <c r="C3219" s="19"/>
      <c r="D3219" s="19"/>
    </row>
    <row r="3220" spans="3:4" x14ac:dyDescent="0.2">
      <c r="C3220" s="19"/>
      <c r="D3220" s="19"/>
    </row>
    <row r="3221" spans="3:4" x14ac:dyDescent="0.2">
      <c r="C3221" s="19"/>
      <c r="D3221" s="19"/>
    </row>
    <row r="3222" spans="3:4" x14ac:dyDescent="0.2">
      <c r="C3222" s="19"/>
      <c r="D3222" s="19"/>
    </row>
    <row r="3223" spans="3:4" x14ac:dyDescent="0.2">
      <c r="C3223" s="19"/>
      <c r="D3223" s="19"/>
    </row>
    <row r="3224" spans="3:4" x14ac:dyDescent="0.2">
      <c r="C3224" s="19"/>
      <c r="D3224" s="19"/>
    </row>
    <row r="3225" spans="3:4" x14ac:dyDescent="0.2">
      <c r="C3225" s="19"/>
      <c r="D3225" s="19"/>
    </row>
    <row r="3226" spans="3:4" x14ac:dyDescent="0.2">
      <c r="C3226" s="19"/>
      <c r="D3226" s="19"/>
    </row>
    <row r="3227" spans="3:4" x14ac:dyDescent="0.2">
      <c r="C3227" s="19"/>
      <c r="D3227" s="19"/>
    </row>
    <row r="3228" spans="3:4" x14ac:dyDescent="0.2">
      <c r="C3228" s="19"/>
      <c r="D3228" s="19"/>
    </row>
    <row r="3229" spans="3:4" x14ac:dyDescent="0.2">
      <c r="C3229" s="19"/>
      <c r="D3229" s="19"/>
    </row>
    <row r="3230" spans="3:4" x14ac:dyDescent="0.2">
      <c r="C3230" s="19"/>
      <c r="D3230" s="19"/>
    </row>
    <row r="3231" spans="3:4" x14ac:dyDescent="0.2">
      <c r="C3231" s="19"/>
      <c r="D3231" s="19"/>
    </row>
    <row r="3232" spans="3:4" x14ac:dyDescent="0.2">
      <c r="C3232" s="19"/>
      <c r="D3232" s="19"/>
    </row>
    <row r="3233" spans="3:4" x14ac:dyDescent="0.2">
      <c r="C3233" s="19"/>
      <c r="D3233" s="19"/>
    </row>
    <row r="3234" spans="3:4" x14ac:dyDescent="0.2">
      <c r="C3234" s="19"/>
      <c r="D3234" s="19"/>
    </row>
    <row r="3235" spans="3:4" x14ac:dyDescent="0.2">
      <c r="C3235" s="19"/>
      <c r="D3235" s="19"/>
    </row>
    <row r="3236" spans="3:4" x14ac:dyDescent="0.2">
      <c r="C3236" s="19"/>
      <c r="D3236" s="19"/>
    </row>
    <row r="3237" spans="3:4" x14ac:dyDescent="0.2">
      <c r="C3237" s="19"/>
      <c r="D3237" s="19"/>
    </row>
    <row r="3238" spans="3:4" x14ac:dyDescent="0.2">
      <c r="C3238" s="19"/>
      <c r="D3238" s="19"/>
    </row>
    <row r="3239" spans="3:4" x14ac:dyDescent="0.2">
      <c r="C3239" s="19"/>
      <c r="D3239" s="19"/>
    </row>
    <row r="3240" spans="3:4" x14ac:dyDescent="0.2">
      <c r="C3240" s="19"/>
      <c r="D3240" s="19"/>
    </row>
    <row r="3241" spans="3:4" x14ac:dyDescent="0.2">
      <c r="C3241" s="19"/>
      <c r="D3241" s="19"/>
    </row>
    <row r="3242" spans="3:4" x14ac:dyDescent="0.2">
      <c r="C3242" s="19"/>
      <c r="D3242" s="19"/>
    </row>
    <row r="3243" spans="3:4" x14ac:dyDescent="0.2">
      <c r="C3243" s="19"/>
      <c r="D3243" s="19"/>
    </row>
    <row r="3244" spans="3:4" x14ac:dyDescent="0.2">
      <c r="C3244" s="19"/>
      <c r="D3244" s="19"/>
    </row>
    <row r="3245" spans="3:4" x14ac:dyDescent="0.2">
      <c r="C3245" s="19"/>
      <c r="D3245" s="19"/>
    </row>
    <row r="3246" spans="3:4" x14ac:dyDescent="0.2">
      <c r="C3246" s="19"/>
      <c r="D3246" s="19"/>
    </row>
    <row r="3247" spans="3:4" x14ac:dyDescent="0.2">
      <c r="C3247" s="19"/>
      <c r="D3247" s="19"/>
    </row>
    <row r="3248" spans="3:4" x14ac:dyDescent="0.2">
      <c r="C3248" s="19"/>
      <c r="D3248" s="19"/>
    </row>
    <row r="3249" spans="3:4" x14ac:dyDescent="0.2">
      <c r="C3249" s="19"/>
      <c r="D3249" s="19"/>
    </row>
    <row r="3250" spans="3:4" x14ac:dyDescent="0.2">
      <c r="C3250" s="19"/>
      <c r="D3250" s="19"/>
    </row>
    <row r="3251" spans="3:4" x14ac:dyDescent="0.2">
      <c r="C3251" s="19"/>
      <c r="D3251" s="19"/>
    </row>
    <row r="3252" spans="3:4" x14ac:dyDescent="0.2">
      <c r="C3252" s="19"/>
      <c r="D3252" s="19"/>
    </row>
    <row r="3253" spans="3:4" x14ac:dyDescent="0.2">
      <c r="C3253" s="19"/>
      <c r="D3253" s="19"/>
    </row>
    <row r="3254" spans="3:4" x14ac:dyDescent="0.2">
      <c r="C3254" s="19"/>
      <c r="D3254" s="19"/>
    </row>
    <row r="3255" spans="3:4" x14ac:dyDescent="0.2">
      <c r="C3255" s="19"/>
      <c r="D3255" s="19"/>
    </row>
    <row r="3256" spans="3:4" x14ac:dyDescent="0.2">
      <c r="C3256" s="19"/>
      <c r="D3256" s="19"/>
    </row>
    <row r="3257" spans="3:4" x14ac:dyDescent="0.2">
      <c r="C3257" s="19"/>
      <c r="D3257" s="19"/>
    </row>
    <row r="3258" spans="3:4" x14ac:dyDescent="0.2">
      <c r="C3258" s="19"/>
      <c r="D3258" s="19"/>
    </row>
    <row r="3259" spans="3:4" x14ac:dyDescent="0.2">
      <c r="C3259" s="19"/>
      <c r="D3259" s="19"/>
    </row>
    <row r="3260" spans="3:4" x14ac:dyDescent="0.2">
      <c r="C3260" s="19"/>
      <c r="D3260" s="19"/>
    </row>
    <row r="3261" spans="3:4" x14ac:dyDescent="0.2">
      <c r="C3261" s="19"/>
      <c r="D3261" s="19"/>
    </row>
    <row r="3262" spans="3:4" x14ac:dyDescent="0.2">
      <c r="C3262" s="19"/>
      <c r="D3262" s="19"/>
    </row>
    <row r="3263" spans="3:4" x14ac:dyDescent="0.2">
      <c r="C3263" s="19"/>
      <c r="D3263" s="19"/>
    </row>
    <row r="3264" spans="3:4" x14ac:dyDescent="0.2">
      <c r="C3264" s="19"/>
      <c r="D3264" s="19"/>
    </row>
    <row r="3265" spans="3:4" x14ac:dyDescent="0.2">
      <c r="C3265" s="19"/>
      <c r="D3265" s="19"/>
    </row>
    <row r="3266" spans="3:4" x14ac:dyDescent="0.2">
      <c r="C3266" s="19"/>
      <c r="D3266" s="19"/>
    </row>
    <row r="3267" spans="3:4" x14ac:dyDescent="0.2">
      <c r="C3267" s="19"/>
      <c r="D3267" s="19"/>
    </row>
    <row r="3268" spans="3:4" x14ac:dyDescent="0.2">
      <c r="C3268" s="19"/>
      <c r="D3268" s="19"/>
    </row>
    <row r="3269" spans="3:4" x14ac:dyDescent="0.2">
      <c r="C3269" s="19"/>
      <c r="D3269" s="19"/>
    </row>
    <row r="3270" spans="3:4" x14ac:dyDescent="0.2">
      <c r="C3270" s="19"/>
      <c r="D3270" s="19"/>
    </row>
    <row r="3271" spans="3:4" x14ac:dyDescent="0.2">
      <c r="C3271" s="19"/>
      <c r="D3271" s="19"/>
    </row>
    <row r="3272" spans="3:4" x14ac:dyDescent="0.2">
      <c r="C3272" s="19"/>
      <c r="D3272" s="19"/>
    </row>
    <row r="3273" spans="3:4" x14ac:dyDescent="0.2">
      <c r="C3273" s="19"/>
      <c r="D3273" s="19"/>
    </row>
    <row r="3274" spans="3:4" x14ac:dyDescent="0.2">
      <c r="C3274" s="19"/>
      <c r="D3274" s="19"/>
    </row>
    <row r="3275" spans="3:4" x14ac:dyDescent="0.2">
      <c r="C3275" s="19"/>
      <c r="D3275" s="19"/>
    </row>
    <row r="3276" spans="3:4" x14ac:dyDescent="0.2">
      <c r="C3276" s="19"/>
      <c r="D3276" s="19"/>
    </row>
    <row r="3277" spans="3:4" x14ac:dyDescent="0.2">
      <c r="C3277" s="19"/>
      <c r="D3277" s="19"/>
    </row>
    <row r="3278" spans="3:4" x14ac:dyDescent="0.2">
      <c r="C3278" s="19"/>
      <c r="D3278" s="19"/>
    </row>
    <row r="3279" spans="3:4" x14ac:dyDescent="0.2">
      <c r="C3279" s="19"/>
      <c r="D3279" s="19"/>
    </row>
    <row r="3280" spans="3:4" x14ac:dyDescent="0.2">
      <c r="C3280" s="19"/>
      <c r="D3280" s="19"/>
    </row>
    <row r="3281" spans="3:4" x14ac:dyDescent="0.2">
      <c r="C3281" s="19"/>
      <c r="D3281" s="19"/>
    </row>
    <row r="3282" spans="3:4" x14ac:dyDescent="0.2">
      <c r="C3282" s="19"/>
      <c r="D3282" s="19"/>
    </row>
    <row r="3283" spans="3:4" x14ac:dyDescent="0.2">
      <c r="C3283" s="19"/>
      <c r="D3283" s="19"/>
    </row>
    <row r="3284" spans="3:4" x14ac:dyDescent="0.2">
      <c r="C3284" s="19"/>
      <c r="D3284" s="19"/>
    </row>
    <row r="3285" spans="3:4" x14ac:dyDescent="0.2">
      <c r="C3285" s="19"/>
      <c r="D3285" s="19"/>
    </row>
    <row r="3286" spans="3:4" x14ac:dyDescent="0.2">
      <c r="C3286" s="19"/>
      <c r="D3286" s="19"/>
    </row>
    <row r="3287" spans="3:4" x14ac:dyDescent="0.2">
      <c r="C3287" s="19"/>
      <c r="D3287" s="19"/>
    </row>
    <row r="3288" spans="3:4" x14ac:dyDescent="0.2">
      <c r="C3288" s="19"/>
      <c r="D3288" s="19"/>
    </row>
    <row r="3289" spans="3:4" x14ac:dyDescent="0.2">
      <c r="C3289" s="19"/>
      <c r="D3289" s="19"/>
    </row>
    <row r="3290" spans="3:4" x14ac:dyDescent="0.2">
      <c r="C3290" s="19"/>
      <c r="D3290" s="19"/>
    </row>
    <row r="3291" spans="3:4" x14ac:dyDescent="0.2">
      <c r="C3291" s="19"/>
      <c r="D3291" s="19"/>
    </row>
    <row r="3292" spans="3:4" x14ac:dyDescent="0.2">
      <c r="C3292" s="19"/>
      <c r="D3292" s="19"/>
    </row>
    <row r="3293" spans="3:4" x14ac:dyDescent="0.2">
      <c r="C3293" s="19"/>
      <c r="D3293" s="19"/>
    </row>
    <row r="3294" spans="3:4" x14ac:dyDescent="0.2">
      <c r="C3294" s="19"/>
      <c r="D3294" s="19"/>
    </row>
    <row r="3295" spans="3:4" x14ac:dyDescent="0.2">
      <c r="C3295" s="19"/>
      <c r="D3295" s="19"/>
    </row>
    <row r="3296" spans="3:4" x14ac:dyDescent="0.2">
      <c r="C3296" s="19"/>
      <c r="D3296" s="19"/>
    </row>
    <row r="3297" spans="3:4" x14ac:dyDescent="0.2">
      <c r="C3297" s="19"/>
      <c r="D3297" s="19"/>
    </row>
    <row r="3298" spans="3:4" x14ac:dyDescent="0.2">
      <c r="C3298" s="19"/>
      <c r="D3298" s="19"/>
    </row>
    <row r="3299" spans="3:4" x14ac:dyDescent="0.2">
      <c r="C3299" s="19"/>
      <c r="D3299" s="19"/>
    </row>
    <row r="3300" spans="3:4" x14ac:dyDescent="0.2">
      <c r="C3300" s="19"/>
      <c r="D3300" s="19"/>
    </row>
    <row r="3301" spans="3:4" x14ac:dyDescent="0.2">
      <c r="C3301" s="19"/>
      <c r="D3301" s="19"/>
    </row>
    <row r="3302" spans="3:4" x14ac:dyDescent="0.2">
      <c r="C3302" s="19"/>
      <c r="D3302" s="19"/>
    </row>
    <row r="3303" spans="3:4" x14ac:dyDescent="0.2">
      <c r="C3303" s="19"/>
      <c r="D3303" s="19"/>
    </row>
    <row r="3304" spans="3:4" x14ac:dyDescent="0.2">
      <c r="C3304" s="19"/>
      <c r="D3304" s="19"/>
    </row>
    <row r="3305" spans="3:4" x14ac:dyDescent="0.2">
      <c r="C3305" s="19"/>
      <c r="D3305" s="19"/>
    </row>
    <row r="3306" spans="3:4" x14ac:dyDescent="0.2">
      <c r="C3306" s="19"/>
      <c r="D3306" s="19"/>
    </row>
    <row r="3307" spans="3:4" x14ac:dyDescent="0.2">
      <c r="C3307" s="19"/>
      <c r="D3307" s="19"/>
    </row>
    <row r="3308" spans="3:4" x14ac:dyDescent="0.2">
      <c r="C3308" s="19"/>
      <c r="D3308" s="19"/>
    </row>
    <row r="3309" spans="3:4" x14ac:dyDescent="0.2">
      <c r="C3309" s="19"/>
      <c r="D3309" s="19"/>
    </row>
    <row r="3310" spans="3:4" x14ac:dyDescent="0.2">
      <c r="C3310" s="19"/>
      <c r="D3310" s="19"/>
    </row>
    <row r="3311" spans="3:4" x14ac:dyDescent="0.2">
      <c r="C3311" s="19"/>
      <c r="D3311" s="19"/>
    </row>
    <row r="3312" spans="3:4" x14ac:dyDescent="0.2">
      <c r="C3312" s="19"/>
      <c r="D3312" s="19"/>
    </row>
    <row r="3313" spans="3:4" x14ac:dyDescent="0.2">
      <c r="C3313" s="19"/>
      <c r="D3313" s="19"/>
    </row>
    <row r="3314" spans="3:4" x14ac:dyDescent="0.2">
      <c r="C3314" s="19"/>
      <c r="D3314" s="19"/>
    </row>
    <row r="3315" spans="3:4" x14ac:dyDescent="0.2">
      <c r="C3315" s="19"/>
      <c r="D3315" s="19"/>
    </row>
    <row r="3316" spans="3:4" x14ac:dyDescent="0.2">
      <c r="C3316" s="19"/>
      <c r="D3316" s="19"/>
    </row>
    <row r="3317" spans="3:4" x14ac:dyDescent="0.2">
      <c r="C3317" s="19"/>
      <c r="D3317" s="19"/>
    </row>
    <row r="3318" spans="3:4" x14ac:dyDescent="0.2">
      <c r="C3318" s="19"/>
      <c r="D3318" s="19"/>
    </row>
    <row r="3319" spans="3:4" x14ac:dyDescent="0.2">
      <c r="C3319" s="19"/>
      <c r="D3319" s="19"/>
    </row>
    <row r="3320" spans="3:4" x14ac:dyDescent="0.2">
      <c r="C3320" s="19"/>
      <c r="D3320" s="19"/>
    </row>
    <row r="3321" spans="3:4" x14ac:dyDescent="0.2">
      <c r="C3321" s="19"/>
      <c r="D3321" s="19"/>
    </row>
    <row r="3322" spans="3:4" x14ac:dyDescent="0.2">
      <c r="C3322" s="19"/>
      <c r="D3322" s="19"/>
    </row>
    <row r="3323" spans="3:4" x14ac:dyDescent="0.2">
      <c r="C3323" s="19"/>
      <c r="D3323" s="19"/>
    </row>
    <row r="3324" spans="3:4" x14ac:dyDescent="0.2">
      <c r="C3324" s="19"/>
      <c r="D3324" s="19"/>
    </row>
    <row r="3325" spans="3:4" x14ac:dyDescent="0.2">
      <c r="C3325" s="19"/>
      <c r="D3325" s="19"/>
    </row>
    <row r="3326" spans="3:4" x14ac:dyDescent="0.2">
      <c r="C3326" s="19"/>
      <c r="D3326" s="19"/>
    </row>
    <row r="3327" spans="3:4" x14ac:dyDescent="0.2">
      <c r="C3327" s="19"/>
      <c r="D3327" s="19"/>
    </row>
    <row r="3328" spans="3:4" x14ac:dyDescent="0.2">
      <c r="C3328" s="19"/>
      <c r="D3328" s="19"/>
    </row>
    <row r="3329" spans="3:4" x14ac:dyDescent="0.2">
      <c r="C3329" s="19"/>
      <c r="D3329" s="19"/>
    </row>
    <row r="3330" spans="3:4" x14ac:dyDescent="0.2">
      <c r="C3330" s="19"/>
      <c r="D3330" s="19"/>
    </row>
    <row r="3331" spans="3:4" x14ac:dyDescent="0.2">
      <c r="C3331" s="19"/>
      <c r="D3331" s="19"/>
    </row>
    <row r="3332" spans="3:4" x14ac:dyDescent="0.2">
      <c r="C3332" s="19"/>
      <c r="D3332" s="19"/>
    </row>
    <row r="3333" spans="3:4" x14ac:dyDescent="0.2">
      <c r="C3333" s="19"/>
      <c r="D3333" s="19"/>
    </row>
    <row r="3334" spans="3:4" x14ac:dyDescent="0.2">
      <c r="C3334" s="19"/>
      <c r="D3334" s="19"/>
    </row>
    <row r="3335" spans="3:4" x14ac:dyDescent="0.2">
      <c r="C3335" s="19"/>
      <c r="D3335" s="19"/>
    </row>
    <row r="3336" spans="3:4" x14ac:dyDescent="0.2">
      <c r="C3336" s="19"/>
      <c r="D3336" s="19"/>
    </row>
    <row r="3337" spans="3:4" x14ac:dyDescent="0.2">
      <c r="C3337" s="19"/>
      <c r="D3337" s="19"/>
    </row>
    <row r="3338" spans="3:4" x14ac:dyDescent="0.2">
      <c r="C3338" s="19"/>
      <c r="D3338" s="19"/>
    </row>
    <row r="3339" spans="3:4" x14ac:dyDescent="0.2">
      <c r="C3339" s="19"/>
      <c r="D3339" s="19"/>
    </row>
    <row r="3340" spans="3:4" x14ac:dyDescent="0.2">
      <c r="C3340" s="19"/>
      <c r="D3340" s="19"/>
    </row>
    <row r="3341" spans="3:4" x14ac:dyDescent="0.2">
      <c r="C3341" s="19"/>
      <c r="D3341" s="19"/>
    </row>
    <row r="3342" spans="3:4" x14ac:dyDescent="0.2">
      <c r="C3342" s="19"/>
      <c r="D3342" s="19"/>
    </row>
    <row r="3343" spans="3:4" x14ac:dyDescent="0.2">
      <c r="C3343" s="19"/>
      <c r="D3343" s="19"/>
    </row>
    <row r="3344" spans="3:4" x14ac:dyDescent="0.2">
      <c r="C3344" s="19"/>
      <c r="D3344" s="19"/>
    </row>
    <row r="3345" spans="3:4" x14ac:dyDescent="0.2">
      <c r="C3345" s="19"/>
      <c r="D3345" s="19"/>
    </row>
    <row r="3346" spans="3:4" x14ac:dyDescent="0.2">
      <c r="C3346" s="19"/>
      <c r="D3346" s="19"/>
    </row>
    <row r="3347" spans="3:4" x14ac:dyDescent="0.2">
      <c r="C3347" s="19"/>
      <c r="D3347" s="19"/>
    </row>
    <row r="3348" spans="3:4" x14ac:dyDescent="0.2">
      <c r="C3348" s="19"/>
      <c r="D3348" s="19"/>
    </row>
    <row r="3349" spans="3:4" x14ac:dyDescent="0.2">
      <c r="C3349" s="19"/>
      <c r="D3349" s="19"/>
    </row>
    <row r="3350" spans="3:4" x14ac:dyDescent="0.2">
      <c r="C3350" s="19"/>
      <c r="D3350" s="19"/>
    </row>
    <row r="3351" spans="3:4" x14ac:dyDescent="0.2">
      <c r="C3351" s="19"/>
      <c r="D3351" s="19"/>
    </row>
    <row r="3352" spans="3:4" x14ac:dyDescent="0.2">
      <c r="C3352" s="19"/>
      <c r="D3352" s="19"/>
    </row>
    <row r="3353" spans="3:4" x14ac:dyDescent="0.2">
      <c r="C3353" s="19"/>
      <c r="D3353" s="19"/>
    </row>
    <row r="3354" spans="3:4" x14ac:dyDescent="0.2">
      <c r="C3354" s="19"/>
      <c r="D3354" s="19"/>
    </row>
    <row r="3355" spans="3:4" x14ac:dyDescent="0.2">
      <c r="C3355" s="19"/>
      <c r="D3355" s="19"/>
    </row>
    <row r="3356" spans="3:4" x14ac:dyDescent="0.2">
      <c r="C3356" s="19"/>
      <c r="D3356" s="19"/>
    </row>
    <row r="3357" spans="3:4" x14ac:dyDescent="0.2">
      <c r="C3357" s="19"/>
      <c r="D3357" s="19"/>
    </row>
    <row r="3358" spans="3:4" x14ac:dyDescent="0.2">
      <c r="C3358" s="19"/>
      <c r="D3358" s="19"/>
    </row>
    <row r="3359" spans="3:4" x14ac:dyDescent="0.2">
      <c r="C3359" s="19"/>
      <c r="D3359" s="19"/>
    </row>
    <row r="3360" spans="3:4" x14ac:dyDescent="0.2">
      <c r="C3360" s="19"/>
      <c r="D3360" s="19"/>
    </row>
    <row r="3361" spans="3:4" x14ac:dyDescent="0.2">
      <c r="C3361" s="19"/>
      <c r="D3361" s="19"/>
    </row>
    <row r="3362" spans="3:4" x14ac:dyDescent="0.2">
      <c r="C3362" s="19"/>
      <c r="D3362" s="19"/>
    </row>
    <row r="3363" spans="3:4" x14ac:dyDescent="0.2">
      <c r="C3363" s="19"/>
      <c r="D3363" s="19"/>
    </row>
    <row r="3364" spans="3:4" x14ac:dyDescent="0.2">
      <c r="C3364" s="19"/>
      <c r="D3364" s="19"/>
    </row>
    <row r="3365" spans="3:4" x14ac:dyDescent="0.2">
      <c r="C3365" s="19"/>
      <c r="D3365" s="19"/>
    </row>
    <row r="3366" spans="3:4" x14ac:dyDescent="0.2">
      <c r="C3366" s="19"/>
      <c r="D3366" s="19"/>
    </row>
    <row r="3367" spans="3:4" x14ac:dyDescent="0.2">
      <c r="C3367" s="19"/>
      <c r="D3367" s="19"/>
    </row>
    <row r="3368" spans="3:4" x14ac:dyDescent="0.2">
      <c r="C3368" s="19"/>
      <c r="D3368" s="19"/>
    </row>
    <row r="3369" spans="3:4" x14ac:dyDescent="0.2">
      <c r="C3369" s="19"/>
      <c r="D3369" s="19"/>
    </row>
    <row r="3370" spans="3:4" x14ac:dyDescent="0.2">
      <c r="C3370" s="19"/>
      <c r="D3370" s="19"/>
    </row>
    <row r="3371" spans="3:4" x14ac:dyDescent="0.2">
      <c r="C3371" s="19"/>
      <c r="D3371" s="19"/>
    </row>
    <row r="3372" spans="3:4" x14ac:dyDescent="0.2">
      <c r="C3372" s="19"/>
      <c r="D3372" s="19"/>
    </row>
    <row r="3373" spans="3:4" x14ac:dyDescent="0.2">
      <c r="C3373" s="19"/>
      <c r="D3373" s="19"/>
    </row>
    <row r="3374" spans="3:4" x14ac:dyDescent="0.2">
      <c r="C3374" s="19"/>
      <c r="D3374" s="19"/>
    </row>
    <row r="3375" spans="3:4" x14ac:dyDescent="0.2">
      <c r="C3375" s="19"/>
      <c r="D3375" s="19"/>
    </row>
    <row r="3376" spans="3:4" x14ac:dyDescent="0.2">
      <c r="C3376" s="19"/>
      <c r="D3376" s="19"/>
    </row>
    <row r="3377" spans="3:4" x14ac:dyDescent="0.2">
      <c r="C3377" s="19"/>
      <c r="D3377" s="19"/>
    </row>
    <row r="3378" spans="3:4" x14ac:dyDescent="0.2">
      <c r="C3378" s="19"/>
      <c r="D3378" s="19"/>
    </row>
    <row r="3379" spans="3:4" x14ac:dyDescent="0.2">
      <c r="C3379" s="19"/>
      <c r="D3379" s="19"/>
    </row>
    <row r="3380" spans="3:4" x14ac:dyDescent="0.2">
      <c r="C3380" s="19"/>
      <c r="D3380" s="19"/>
    </row>
    <row r="3381" spans="3:4" x14ac:dyDescent="0.2">
      <c r="C3381" s="19"/>
      <c r="D3381" s="19"/>
    </row>
    <row r="3382" spans="3:4" x14ac:dyDescent="0.2">
      <c r="C3382" s="19"/>
      <c r="D3382" s="19"/>
    </row>
    <row r="3383" spans="3:4" x14ac:dyDescent="0.2">
      <c r="C3383" s="19"/>
      <c r="D3383" s="19"/>
    </row>
    <row r="3384" spans="3:4" x14ac:dyDescent="0.2">
      <c r="C3384" s="19"/>
      <c r="D3384" s="19"/>
    </row>
    <row r="3385" spans="3:4" x14ac:dyDescent="0.2">
      <c r="C3385" s="19"/>
      <c r="D3385" s="19"/>
    </row>
    <row r="3386" spans="3:4" x14ac:dyDescent="0.2">
      <c r="C3386" s="19"/>
      <c r="D3386" s="19"/>
    </row>
    <row r="3387" spans="3:4" x14ac:dyDescent="0.2">
      <c r="C3387" s="19"/>
      <c r="D3387" s="19"/>
    </row>
    <row r="3388" spans="3:4" x14ac:dyDescent="0.2">
      <c r="C3388" s="19"/>
      <c r="D3388" s="19"/>
    </row>
    <row r="3389" spans="3:4" x14ac:dyDescent="0.2">
      <c r="C3389" s="19"/>
      <c r="D3389" s="19"/>
    </row>
    <row r="3390" spans="3:4" x14ac:dyDescent="0.2">
      <c r="C3390" s="19"/>
      <c r="D3390" s="19"/>
    </row>
    <row r="3391" spans="3:4" x14ac:dyDescent="0.2">
      <c r="C3391" s="19"/>
      <c r="D3391" s="19"/>
    </row>
    <row r="3392" spans="3:4" x14ac:dyDescent="0.2">
      <c r="C3392" s="19"/>
      <c r="D3392" s="19"/>
    </row>
    <row r="3393" spans="3:4" x14ac:dyDescent="0.2">
      <c r="C3393" s="19"/>
      <c r="D3393" s="19"/>
    </row>
    <row r="3394" spans="3:4" x14ac:dyDescent="0.2">
      <c r="C3394" s="19"/>
      <c r="D3394" s="19"/>
    </row>
    <row r="3395" spans="3:4" x14ac:dyDescent="0.2">
      <c r="C3395" s="19"/>
      <c r="D3395" s="19"/>
    </row>
    <row r="3396" spans="3:4" x14ac:dyDescent="0.2">
      <c r="C3396" s="19"/>
      <c r="D3396" s="19"/>
    </row>
    <row r="3397" spans="3:4" x14ac:dyDescent="0.2">
      <c r="C3397" s="19"/>
      <c r="D3397" s="19"/>
    </row>
    <row r="3398" spans="3:4" x14ac:dyDescent="0.2">
      <c r="C3398" s="19"/>
      <c r="D3398" s="19"/>
    </row>
    <row r="3399" spans="3:4" x14ac:dyDescent="0.2">
      <c r="C3399" s="19"/>
      <c r="D3399" s="19"/>
    </row>
    <row r="3400" spans="3:4" x14ac:dyDescent="0.2">
      <c r="C3400" s="19"/>
      <c r="D3400" s="19"/>
    </row>
    <row r="3401" spans="3:4" x14ac:dyDescent="0.2">
      <c r="C3401" s="19"/>
      <c r="D3401" s="19"/>
    </row>
    <row r="3402" spans="3:4" x14ac:dyDescent="0.2">
      <c r="C3402" s="19"/>
      <c r="D3402" s="19"/>
    </row>
    <row r="3403" spans="3:4" x14ac:dyDescent="0.2">
      <c r="C3403" s="19"/>
      <c r="D3403" s="19"/>
    </row>
    <row r="3404" spans="3:4" x14ac:dyDescent="0.2">
      <c r="C3404" s="19"/>
      <c r="D3404" s="19"/>
    </row>
    <row r="3405" spans="3:4" x14ac:dyDescent="0.2">
      <c r="C3405" s="19"/>
      <c r="D3405" s="19"/>
    </row>
    <row r="3406" spans="3:4" x14ac:dyDescent="0.2">
      <c r="C3406" s="19"/>
      <c r="D3406" s="19"/>
    </row>
    <row r="3407" spans="3:4" x14ac:dyDescent="0.2">
      <c r="C3407" s="19"/>
      <c r="D3407" s="19"/>
    </row>
    <row r="3408" spans="3:4" x14ac:dyDescent="0.2">
      <c r="C3408" s="19"/>
      <c r="D3408" s="19"/>
    </row>
    <row r="3409" spans="3:4" x14ac:dyDescent="0.2">
      <c r="C3409" s="19"/>
      <c r="D3409" s="19"/>
    </row>
    <row r="3410" spans="3:4" x14ac:dyDescent="0.2">
      <c r="C3410" s="19"/>
      <c r="D3410" s="19"/>
    </row>
    <row r="3411" spans="3:4" x14ac:dyDescent="0.2">
      <c r="C3411" s="19"/>
      <c r="D3411" s="19"/>
    </row>
    <row r="3412" spans="3:4" x14ac:dyDescent="0.2">
      <c r="C3412" s="19"/>
      <c r="D3412" s="19"/>
    </row>
    <row r="3413" spans="3:4" x14ac:dyDescent="0.2">
      <c r="C3413" s="19"/>
      <c r="D3413" s="19"/>
    </row>
    <row r="3414" spans="3:4" x14ac:dyDescent="0.2">
      <c r="C3414" s="19"/>
      <c r="D3414" s="19"/>
    </row>
    <row r="3415" spans="3:4" x14ac:dyDescent="0.2">
      <c r="C3415" s="19"/>
      <c r="D3415" s="19"/>
    </row>
    <row r="3416" spans="3:4" x14ac:dyDescent="0.2">
      <c r="C3416" s="19"/>
      <c r="D3416" s="19"/>
    </row>
    <row r="3417" spans="3:4" x14ac:dyDescent="0.2">
      <c r="C3417" s="19"/>
      <c r="D3417" s="19"/>
    </row>
    <row r="3418" spans="3:4" x14ac:dyDescent="0.2">
      <c r="C3418" s="19"/>
      <c r="D3418" s="19"/>
    </row>
    <row r="3419" spans="3:4" x14ac:dyDescent="0.2">
      <c r="C3419" s="19"/>
      <c r="D3419" s="19"/>
    </row>
    <row r="3420" spans="3:4" x14ac:dyDescent="0.2">
      <c r="C3420" s="19"/>
      <c r="D3420" s="19"/>
    </row>
    <row r="3421" spans="3:4" x14ac:dyDescent="0.2">
      <c r="C3421" s="19"/>
      <c r="D3421" s="19"/>
    </row>
    <row r="3422" spans="3:4" x14ac:dyDescent="0.2">
      <c r="C3422" s="19"/>
      <c r="D3422" s="19"/>
    </row>
    <row r="3423" spans="3:4" x14ac:dyDescent="0.2">
      <c r="C3423" s="19"/>
      <c r="D3423" s="19"/>
    </row>
    <row r="3424" spans="3:4" x14ac:dyDescent="0.2">
      <c r="C3424" s="19"/>
      <c r="D3424" s="19"/>
    </row>
    <row r="3425" spans="3:4" x14ac:dyDescent="0.2">
      <c r="C3425" s="19"/>
      <c r="D3425" s="19"/>
    </row>
    <row r="3426" spans="3:4" x14ac:dyDescent="0.2">
      <c r="C3426" s="19"/>
      <c r="D3426" s="19"/>
    </row>
    <row r="3427" spans="3:4" x14ac:dyDescent="0.2">
      <c r="C3427" s="19"/>
      <c r="D3427" s="19"/>
    </row>
    <row r="3428" spans="3:4" x14ac:dyDescent="0.2">
      <c r="C3428" s="19"/>
      <c r="D3428" s="19"/>
    </row>
    <row r="3429" spans="3:4" x14ac:dyDescent="0.2">
      <c r="C3429" s="19"/>
      <c r="D3429" s="19"/>
    </row>
    <row r="3430" spans="3:4" x14ac:dyDescent="0.2">
      <c r="C3430" s="19"/>
      <c r="D3430" s="19"/>
    </row>
    <row r="3431" spans="3:4" x14ac:dyDescent="0.2">
      <c r="C3431" s="19"/>
      <c r="D3431" s="19"/>
    </row>
    <row r="3432" spans="3:4" x14ac:dyDescent="0.2">
      <c r="C3432" s="19"/>
      <c r="D3432" s="19"/>
    </row>
    <row r="3433" spans="3:4" x14ac:dyDescent="0.2">
      <c r="C3433" s="19"/>
      <c r="D3433" s="19"/>
    </row>
    <row r="3434" spans="3:4" x14ac:dyDescent="0.2">
      <c r="C3434" s="19"/>
      <c r="D3434" s="19"/>
    </row>
    <row r="3435" spans="3:4" x14ac:dyDescent="0.2">
      <c r="C3435" s="19"/>
      <c r="D3435" s="19"/>
    </row>
    <row r="3436" spans="3:4" x14ac:dyDescent="0.2">
      <c r="C3436" s="19"/>
      <c r="D3436" s="19"/>
    </row>
    <row r="3437" spans="3:4" x14ac:dyDescent="0.2">
      <c r="C3437" s="19"/>
      <c r="D3437" s="19"/>
    </row>
    <row r="3438" spans="3:4" x14ac:dyDescent="0.2">
      <c r="C3438" s="19"/>
      <c r="D3438" s="19"/>
    </row>
    <row r="3439" spans="3:4" x14ac:dyDescent="0.2">
      <c r="C3439" s="19"/>
      <c r="D3439" s="19"/>
    </row>
    <row r="3440" spans="3:4" x14ac:dyDescent="0.2">
      <c r="C3440" s="19"/>
      <c r="D3440" s="19"/>
    </row>
    <row r="3441" spans="3:4" x14ac:dyDescent="0.2">
      <c r="C3441" s="19"/>
      <c r="D3441" s="19"/>
    </row>
    <row r="3442" spans="3:4" x14ac:dyDescent="0.2">
      <c r="C3442" s="19"/>
      <c r="D3442" s="19"/>
    </row>
    <row r="3443" spans="3:4" x14ac:dyDescent="0.2">
      <c r="C3443" s="19"/>
      <c r="D3443" s="19"/>
    </row>
    <row r="3444" spans="3:4" x14ac:dyDescent="0.2">
      <c r="C3444" s="19"/>
      <c r="D3444" s="19"/>
    </row>
    <row r="3445" spans="3:4" x14ac:dyDescent="0.2">
      <c r="C3445" s="19"/>
      <c r="D3445" s="19"/>
    </row>
    <row r="3446" spans="3:4" x14ac:dyDescent="0.2">
      <c r="C3446" s="19"/>
      <c r="D3446" s="19"/>
    </row>
    <row r="3447" spans="3:4" x14ac:dyDescent="0.2">
      <c r="C3447" s="19"/>
      <c r="D3447" s="19"/>
    </row>
    <row r="3448" spans="3:4" x14ac:dyDescent="0.2">
      <c r="C3448" s="19"/>
      <c r="D3448" s="19"/>
    </row>
    <row r="3449" spans="3:4" x14ac:dyDescent="0.2">
      <c r="C3449" s="19"/>
      <c r="D3449" s="19"/>
    </row>
    <row r="3450" spans="3:4" x14ac:dyDescent="0.2">
      <c r="C3450" s="19"/>
      <c r="D3450" s="19"/>
    </row>
    <row r="3451" spans="3:4" x14ac:dyDescent="0.2">
      <c r="C3451" s="19"/>
      <c r="D3451" s="19"/>
    </row>
    <row r="3452" spans="3:4" x14ac:dyDescent="0.2">
      <c r="C3452" s="19"/>
      <c r="D3452" s="19"/>
    </row>
    <row r="3453" spans="3:4" x14ac:dyDescent="0.2">
      <c r="C3453" s="19"/>
      <c r="D3453" s="19"/>
    </row>
    <row r="3454" spans="3:4" x14ac:dyDescent="0.2">
      <c r="C3454" s="19"/>
      <c r="D3454" s="19"/>
    </row>
    <row r="3455" spans="3:4" x14ac:dyDescent="0.2">
      <c r="C3455" s="19"/>
      <c r="D3455" s="19"/>
    </row>
    <row r="3456" spans="3:4" x14ac:dyDescent="0.2">
      <c r="C3456" s="19"/>
      <c r="D3456" s="19"/>
    </row>
    <row r="3457" spans="3:4" x14ac:dyDescent="0.2">
      <c r="C3457" s="19"/>
      <c r="D3457" s="19"/>
    </row>
    <row r="3458" spans="3:4" x14ac:dyDescent="0.2">
      <c r="C3458" s="19"/>
      <c r="D3458" s="19"/>
    </row>
    <row r="3459" spans="3:4" x14ac:dyDescent="0.2">
      <c r="C3459" s="19"/>
      <c r="D3459" s="19"/>
    </row>
    <row r="3460" spans="3:4" x14ac:dyDescent="0.2">
      <c r="C3460" s="19"/>
      <c r="D3460" s="19"/>
    </row>
    <row r="3461" spans="3:4" x14ac:dyDescent="0.2">
      <c r="C3461" s="19"/>
      <c r="D3461" s="19"/>
    </row>
    <row r="3462" spans="3:4" x14ac:dyDescent="0.2">
      <c r="C3462" s="19"/>
      <c r="D3462" s="19"/>
    </row>
    <row r="3463" spans="3:4" x14ac:dyDescent="0.2">
      <c r="C3463" s="19"/>
      <c r="D3463" s="19"/>
    </row>
    <row r="3464" spans="3:4" x14ac:dyDescent="0.2">
      <c r="C3464" s="19"/>
      <c r="D3464" s="19"/>
    </row>
    <row r="3465" spans="3:4" x14ac:dyDescent="0.2">
      <c r="C3465" s="19"/>
      <c r="D3465" s="19"/>
    </row>
    <row r="3466" spans="3:4" x14ac:dyDescent="0.2">
      <c r="C3466" s="19"/>
      <c r="D3466" s="19"/>
    </row>
    <row r="3467" spans="3:4" x14ac:dyDescent="0.2">
      <c r="C3467" s="19"/>
      <c r="D3467" s="19"/>
    </row>
    <row r="3468" spans="3:4" x14ac:dyDescent="0.2">
      <c r="C3468" s="19"/>
      <c r="D3468" s="19"/>
    </row>
    <row r="3469" spans="3:4" x14ac:dyDescent="0.2">
      <c r="C3469" s="19"/>
      <c r="D3469" s="19"/>
    </row>
    <row r="3470" spans="3:4" x14ac:dyDescent="0.2">
      <c r="C3470" s="19"/>
      <c r="D3470" s="19"/>
    </row>
    <row r="3471" spans="3:4" x14ac:dyDescent="0.2">
      <c r="C3471" s="19"/>
      <c r="D3471" s="19"/>
    </row>
    <row r="3472" spans="3:4" x14ac:dyDescent="0.2">
      <c r="C3472" s="19"/>
      <c r="D3472" s="19"/>
    </row>
    <row r="3473" spans="3:4" x14ac:dyDescent="0.2">
      <c r="C3473" s="19"/>
      <c r="D3473" s="19"/>
    </row>
    <row r="3474" spans="3:4" x14ac:dyDescent="0.2">
      <c r="C3474" s="19"/>
      <c r="D3474" s="19"/>
    </row>
    <row r="3475" spans="3:4" x14ac:dyDescent="0.2">
      <c r="C3475" s="19"/>
      <c r="D3475" s="19"/>
    </row>
    <row r="3476" spans="3:4" x14ac:dyDescent="0.2">
      <c r="C3476" s="19"/>
      <c r="D3476" s="19"/>
    </row>
    <row r="3477" spans="3:4" x14ac:dyDescent="0.2">
      <c r="C3477" s="19"/>
      <c r="D3477" s="19"/>
    </row>
    <row r="3478" spans="3:4" x14ac:dyDescent="0.2">
      <c r="C3478" s="19"/>
      <c r="D3478" s="19"/>
    </row>
    <row r="3479" spans="3:4" x14ac:dyDescent="0.2">
      <c r="C3479" s="19"/>
      <c r="D3479" s="19"/>
    </row>
    <row r="3480" spans="3:4" x14ac:dyDescent="0.2">
      <c r="C3480" s="19"/>
      <c r="D3480" s="19"/>
    </row>
    <row r="3481" spans="3:4" x14ac:dyDescent="0.2">
      <c r="C3481" s="19"/>
      <c r="D3481" s="19"/>
    </row>
    <row r="3482" spans="3:4" x14ac:dyDescent="0.2">
      <c r="C3482" s="19"/>
      <c r="D3482" s="19"/>
    </row>
    <row r="3483" spans="3:4" x14ac:dyDescent="0.2">
      <c r="C3483" s="19"/>
      <c r="D3483" s="19"/>
    </row>
    <row r="3484" spans="3:4" x14ac:dyDescent="0.2">
      <c r="C3484" s="19"/>
      <c r="D3484" s="19"/>
    </row>
    <row r="3485" spans="3:4" x14ac:dyDescent="0.2">
      <c r="C3485" s="19"/>
      <c r="D3485" s="19"/>
    </row>
    <row r="3486" spans="3:4" x14ac:dyDescent="0.2">
      <c r="C3486" s="19"/>
      <c r="D3486" s="19"/>
    </row>
    <row r="3487" spans="3:4" x14ac:dyDescent="0.2">
      <c r="C3487" s="19"/>
      <c r="D3487" s="19"/>
    </row>
    <row r="3488" spans="3:4" x14ac:dyDescent="0.2">
      <c r="C3488" s="19"/>
      <c r="D3488" s="19"/>
    </row>
    <row r="3489" spans="3:4" x14ac:dyDescent="0.2">
      <c r="C3489" s="19"/>
      <c r="D3489" s="19"/>
    </row>
    <row r="3490" spans="3:4" x14ac:dyDescent="0.2">
      <c r="C3490" s="19"/>
      <c r="D3490" s="19"/>
    </row>
    <row r="3491" spans="3:4" x14ac:dyDescent="0.2">
      <c r="C3491" s="19"/>
      <c r="D3491" s="19"/>
    </row>
    <row r="3492" spans="3:4" x14ac:dyDescent="0.2">
      <c r="C3492" s="19"/>
      <c r="D3492" s="19"/>
    </row>
    <row r="3493" spans="3:4" x14ac:dyDescent="0.2">
      <c r="C3493" s="19"/>
      <c r="D3493" s="19"/>
    </row>
    <row r="3494" spans="3:4" x14ac:dyDescent="0.2">
      <c r="C3494" s="19"/>
      <c r="D3494" s="19"/>
    </row>
    <row r="3495" spans="3:4" x14ac:dyDescent="0.2">
      <c r="C3495" s="19"/>
      <c r="D3495" s="19"/>
    </row>
    <row r="3496" spans="3:4" x14ac:dyDescent="0.2">
      <c r="C3496" s="19"/>
      <c r="D3496" s="19"/>
    </row>
    <row r="3497" spans="3:4" x14ac:dyDescent="0.2">
      <c r="C3497" s="19"/>
      <c r="D3497" s="19"/>
    </row>
    <row r="3498" spans="3:4" x14ac:dyDescent="0.2">
      <c r="C3498" s="19"/>
      <c r="D3498" s="19"/>
    </row>
    <row r="3499" spans="3:4" x14ac:dyDescent="0.2">
      <c r="C3499" s="19"/>
      <c r="D3499" s="19"/>
    </row>
    <row r="3500" spans="3:4" x14ac:dyDescent="0.2">
      <c r="C3500" s="19"/>
      <c r="D3500" s="19"/>
    </row>
    <row r="3501" spans="3:4" x14ac:dyDescent="0.2">
      <c r="C3501" s="19"/>
      <c r="D3501" s="19"/>
    </row>
    <row r="3502" spans="3:4" x14ac:dyDescent="0.2">
      <c r="C3502" s="19"/>
      <c r="D3502" s="19"/>
    </row>
    <row r="3503" spans="3:4" x14ac:dyDescent="0.2">
      <c r="C3503" s="19"/>
      <c r="D3503" s="19"/>
    </row>
    <row r="3504" spans="3:4" x14ac:dyDescent="0.2">
      <c r="C3504" s="19"/>
      <c r="D3504" s="19"/>
    </row>
    <row r="3505" spans="3:4" x14ac:dyDescent="0.2">
      <c r="C3505" s="19"/>
      <c r="D3505" s="19"/>
    </row>
    <row r="3506" spans="3:4" x14ac:dyDescent="0.2">
      <c r="C3506" s="19"/>
      <c r="D3506" s="19"/>
    </row>
    <row r="3507" spans="3:4" x14ac:dyDescent="0.2">
      <c r="C3507" s="19"/>
      <c r="D3507" s="19"/>
    </row>
    <row r="3508" spans="3:4" x14ac:dyDescent="0.2">
      <c r="C3508" s="19"/>
      <c r="D3508" s="19"/>
    </row>
    <row r="3509" spans="3:4" x14ac:dyDescent="0.2">
      <c r="C3509" s="19"/>
      <c r="D3509" s="19"/>
    </row>
    <row r="3510" spans="3:4" x14ac:dyDescent="0.2">
      <c r="C3510" s="19"/>
      <c r="D3510" s="19"/>
    </row>
    <row r="3511" spans="3:4" x14ac:dyDescent="0.2">
      <c r="C3511" s="19"/>
      <c r="D3511" s="19"/>
    </row>
    <row r="3512" spans="3:4" x14ac:dyDescent="0.2">
      <c r="C3512" s="19"/>
      <c r="D3512" s="19"/>
    </row>
    <row r="3513" spans="3:4" x14ac:dyDescent="0.2">
      <c r="C3513" s="19"/>
      <c r="D3513" s="19"/>
    </row>
    <row r="3514" spans="3:4" x14ac:dyDescent="0.2">
      <c r="C3514" s="19"/>
      <c r="D3514" s="19"/>
    </row>
    <row r="3515" spans="3:4" x14ac:dyDescent="0.2">
      <c r="C3515" s="19"/>
      <c r="D3515" s="19"/>
    </row>
    <row r="3516" spans="3:4" x14ac:dyDescent="0.2">
      <c r="C3516" s="19"/>
      <c r="D3516" s="19"/>
    </row>
    <row r="3517" spans="3:4" x14ac:dyDescent="0.2">
      <c r="C3517" s="19"/>
      <c r="D3517" s="19"/>
    </row>
    <row r="3518" spans="3:4" x14ac:dyDescent="0.2">
      <c r="C3518" s="19"/>
      <c r="D3518" s="19"/>
    </row>
    <row r="3519" spans="3:4" x14ac:dyDescent="0.2">
      <c r="C3519" s="19"/>
      <c r="D3519" s="19"/>
    </row>
    <row r="3520" spans="3:4" x14ac:dyDescent="0.2">
      <c r="C3520" s="19"/>
      <c r="D3520" s="19"/>
    </row>
    <row r="3521" spans="3:4" x14ac:dyDescent="0.2">
      <c r="C3521" s="19"/>
      <c r="D3521" s="19"/>
    </row>
    <row r="3522" spans="3:4" x14ac:dyDescent="0.2">
      <c r="C3522" s="19"/>
      <c r="D3522" s="19"/>
    </row>
    <row r="3523" spans="3:4" x14ac:dyDescent="0.2">
      <c r="C3523" s="19"/>
      <c r="D3523" s="19"/>
    </row>
    <row r="3524" spans="3:4" x14ac:dyDescent="0.2">
      <c r="C3524" s="19"/>
      <c r="D3524" s="19"/>
    </row>
    <row r="3525" spans="3:4" x14ac:dyDescent="0.2">
      <c r="C3525" s="19"/>
      <c r="D3525" s="19"/>
    </row>
    <row r="3526" spans="3:4" x14ac:dyDescent="0.2">
      <c r="C3526" s="19"/>
      <c r="D3526" s="19"/>
    </row>
    <row r="3527" spans="3:4" x14ac:dyDescent="0.2">
      <c r="C3527" s="19"/>
      <c r="D3527" s="19"/>
    </row>
    <row r="3528" spans="3:4" x14ac:dyDescent="0.2">
      <c r="C3528" s="19"/>
      <c r="D3528" s="19"/>
    </row>
    <row r="3529" spans="3:4" x14ac:dyDescent="0.2">
      <c r="C3529" s="19"/>
      <c r="D3529" s="19"/>
    </row>
    <row r="3530" spans="3:4" x14ac:dyDescent="0.2">
      <c r="C3530" s="19"/>
      <c r="D3530" s="19"/>
    </row>
    <row r="3531" spans="3:4" x14ac:dyDescent="0.2">
      <c r="C3531" s="19"/>
      <c r="D3531" s="19"/>
    </row>
    <row r="3532" spans="3:4" x14ac:dyDescent="0.2">
      <c r="C3532" s="19"/>
      <c r="D3532" s="19"/>
    </row>
    <row r="3533" spans="3:4" x14ac:dyDescent="0.2">
      <c r="C3533" s="19"/>
      <c r="D3533" s="19"/>
    </row>
    <row r="3534" spans="3:4" x14ac:dyDescent="0.2">
      <c r="C3534" s="19"/>
      <c r="D3534" s="19"/>
    </row>
    <row r="3535" spans="3:4" x14ac:dyDescent="0.2">
      <c r="C3535" s="19"/>
      <c r="D3535" s="19"/>
    </row>
    <row r="3536" spans="3:4" x14ac:dyDescent="0.2">
      <c r="C3536" s="19"/>
      <c r="D3536" s="19"/>
    </row>
    <row r="3537" spans="3:4" x14ac:dyDescent="0.2">
      <c r="C3537" s="19"/>
      <c r="D3537" s="19"/>
    </row>
    <row r="3538" spans="3:4" x14ac:dyDescent="0.2">
      <c r="C3538" s="19"/>
      <c r="D3538" s="19"/>
    </row>
    <row r="3539" spans="3:4" x14ac:dyDescent="0.2">
      <c r="C3539" s="19"/>
      <c r="D3539" s="19"/>
    </row>
    <row r="3540" spans="3:4" x14ac:dyDescent="0.2">
      <c r="C3540" s="19"/>
      <c r="D3540" s="19"/>
    </row>
    <row r="3541" spans="3:4" x14ac:dyDescent="0.2">
      <c r="C3541" s="19"/>
      <c r="D3541" s="19"/>
    </row>
    <row r="3542" spans="3:4" x14ac:dyDescent="0.2">
      <c r="C3542" s="19"/>
      <c r="D3542" s="19"/>
    </row>
    <row r="3543" spans="3:4" x14ac:dyDescent="0.2">
      <c r="C3543" s="19"/>
      <c r="D3543" s="19"/>
    </row>
    <row r="3544" spans="3:4" x14ac:dyDescent="0.2">
      <c r="C3544" s="19"/>
      <c r="D3544" s="19"/>
    </row>
    <row r="3545" spans="3:4" x14ac:dyDescent="0.2">
      <c r="C3545" s="19"/>
      <c r="D3545" s="19"/>
    </row>
    <row r="3546" spans="3:4" x14ac:dyDescent="0.2">
      <c r="C3546" s="19"/>
      <c r="D3546" s="19"/>
    </row>
    <row r="3547" spans="3:4" x14ac:dyDescent="0.2">
      <c r="C3547" s="19"/>
      <c r="D3547" s="19"/>
    </row>
    <row r="3548" spans="3:4" x14ac:dyDescent="0.2">
      <c r="C3548" s="19"/>
      <c r="D3548" s="19"/>
    </row>
    <row r="3549" spans="3:4" x14ac:dyDescent="0.2">
      <c r="C3549" s="19"/>
      <c r="D3549" s="19"/>
    </row>
    <row r="3550" spans="3:4" x14ac:dyDescent="0.2">
      <c r="C3550" s="19"/>
      <c r="D3550" s="19"/>
    </row>
    <row r="3551" spans="3:4" x14ac:dyDescent="0.2">
      <c r="C3551" s="19"/>
      <c r="D3551" s="19"/>
    </row>
    <row r="3552" spans="3:4" x14ac:dyDescent="0.2">
      <c r="C3552" s="19"/>
      <c r="D3552" s="19"/>
    </row>
    <row r="3553" spans="3:4" x14ac:dyDescent="0.2">
      <c r="C3553" s="19"/>
      <c r="D3553" s="19"/>
    </row>
    <row r="3554" spans="3:4" x14ac:dyDescent="0.2">
      <c r="C3554" s="19"/>
      <c r="D3554" s="19"/>
    </row>
    <row r="3555" spans="3:4" x14ac:dyDescent="0.2">
      <c r="C3555" s="19"/>
      <c r="D3555" s="19"/>
    </row>
    <row r="3556" spans="3:4" x14ac:dyDescent="0.2">
      <c r="C3556" s="19"/>
      <c r="D3556" s="19"/>
    </row>
    <row r="3557" spans="3:4" x14ac:dyDescent="0.2">
      <c r="C3557" s="19"/>
      <c r="D3557" s="19"/>
    </row>
    <row r="3558" spans="3:4" x14ac:dyDescent="0.2">
      <c r="C3558" s="19"/>
      <c r="D3558" s="19"/>
    </row>
    <row r="3559" spans="3:4" x14ac:dyDescent="0.2">
      <c r="C3559" s="19"/>
      <c r="D3559" s="19"/>
    </row>
    <row r="3560" spans="3:4" x14ac:dyDescent="0.2">
      <c r="C3560" s="19"/>
      <c r="D3560" s="19"/>
    </row>
    <row r="3561" spans="3:4" x14ac:dyDescent="0.2">
      <c r="C3561" s="19"/>
      <c r="D3561" s="19"/>
    </row>
    <row r="3562" spans="3:4" x14ac:dyDescent="0.2">
      <c r="C3562" s="19"/>
      <c r="D3562" s="19"/>
    </row>
    <row r="3563" spans="3:4" x14ac:dyDescent="0.2">
      <c r="C3563" s="19"/>
      <c r="D3563" s="19"/>
    </row>
    <row r="3564" spans="3:4" x14ac:dyDescent="0.2">
      <c r="C3564" s="19"/>
      <c r="D3564" s="19"/>
    </row>
    <row r="3565" spans="3:4" x14ac:dyDescent="0.2">
      <c r="C3565" s="19"/>
      <c r="D3565" s="19"/>
    </row>
    <row r="3566" spans="3:4" x14ac:dyDescent="0.2">
      <c r="C3566" s="19"/>
      <c r="D3566" s="19"/>
    </row>
    <row r="3567" spans="3:4" x14ac:dyDescent="0.2">
      <c r="C3567" s="19"/>
      <c r="D3567" s="19"/>
    </row>
    <row r="3568" spans="3:4" x14ac:dyDescent="0.2">
      <c r="C3568" s="19"/>
      <c r="D3568" s="19"/>
    </row>
    <row r="3569" spans="3:4" x14ac:dyDescent="0.2">
      <c r="C3569" s="19"/>
      <c r="D3569" s="19"/>
    </row>
    <row r="3570" spans="3:4" x14ac:dyDescent="0.2">
      <c r="C3570" s="19"/>
      <c r="D3570" s="19"/>
    </row>
    <row r="3571" spans="3:4" x14ac:dyDescent="0.2">
      <c r="C3571" s="19"/>
      <c r="D3571" s="19"/>
    </row>
    <row r="3572" spans="3:4" x14ac:dyDescent="0.2">
      <c r="C3572" s="19"/>
      <c r="D3572" s="19"/>
    </row>
    <row r="3573" spans="3:4" x14ac:dyDescent="0.2">
      <c r="C3573" s="19"/>
      <c r="D3573" s="19"/>
    </row>
    <row r="3574" spans="3:4" x14ac:dyDescent="0.2">
      <c r="C3574" s="19"/>
      <c r="D3574" s="19"/>
    </row>
    <row r="3575" spans="3:4" x14ac:dyDescent="0.2">
      <c r="C3575" s="19"/>
      <c r="D3575" s="19"/>
    </row>
    <row r="3576" spans="3:4" x14ac:dyDescent="0.2">
      <c r="C3576" s="19"/>
      <c r="D3576" s="19"/>
    </row>
    <row r="3577" spans="3:4" x14ac:dyDescent="0.2">
      <c r="C3577" s="19"/>
      <c r="D3577" s="19"/>
    </row>
    <row r="3578" spans="3:4" x14ac:dyDescent="0.2">
      <c r="C3578" s="19"/>
      <c r="D3578" s="19"/>
    </row>
    <row r="3579" spans="3:4" x14ac:dyDescent="0.2">
      <c r="C3579" s="19"/>
      <c r="D3579" s="19"/>
    </row>
    <row r="3580" spans="3:4" x14ac:dyDescent="0.2">
      <c r="C3580" s="19"/>
      <c r="D3580" s="19"/>
    </row>
    <row r="3581" spans="3:4" x14ac:dyDescent="0.2">
      <c r="C3581" s="19"/>
      <c r="D3581" s="19"/>
    </row>
    <row r="3582" spans="3:4" x14ac:dyDescent="0.2">
      <c r="C3582" s="19"/>
      <c r="D3582" s="19"/>
    </row>
    <row r="3583" spans="3:4" x14ac:dyDescent="0.2">
      <c r="C3583" s="19"/>
      <c r="D3583" s="19"/>
    </row>
    <row r="3584" spans="3:4" x14ac:dyDescent="0.2">
      <c r="C3584" s="19"/>
      <c r="D3584" s="19"/>
    </row>
    <row r="3585" spans="3:4" x14ac:dyDescent="0.2">
      <c r="C3585" s="19"/>
      <c r="D3585" s="19"/>
    </row>
    <row r="3586" spans="3:4" x14ac:dyDescent="0.2">
      <c r="C3586" s="19"/>
      <c r="D3586" s="19"/>
    </row>
    <row r="3587" spans="3:4" x14ac:dyDescent="0.2">
      <c r="C3587" s="19"/>
      <c r="D3587" s="19"/>
    </row>
    <row r="3588" spans="3:4" x14ac:dyDescent="0.2">
      <c r="C3588" s="19"/>
      <c r="D3588" s="19"/>
    </row>
    <row r="3589" spans="3:4" x14ac:dyDescent="0.2">
      <c r="C3589" s="19"/>
      <c r="D3589" s="19"/>
    </row>
    <row r="3590" spans="3:4" x14ac:dyDescent="0.2">
      <c r="C3590" s="19"/>
      <c r="D3590" s="19"/>
    </row>
    <row r="3591" spans="3:4" x14ac:dyDescent="0.2">
      <c r="C3591" s="19"/>
      <c r="D3591" s="19"/>
    </row>
    <row r="3592" spans="3:4" x14ac:dyDescent="0.2">
      <c r="C3592" s="19"/>
      <c r="D3592" s="19"/>
    </row>
    <row r="3593" spans="3:4" x14ac:dyDescent="0.2">
      <c r="C3593" s="19"/>
      <c r="D3593" s="19"/>
    </row>
    <row r="3594" spans="3:4" x14ac:dyDescent="0.2">
      <c r="C3594" s="19"/>
      <c r="D3594" s="19"/>
    </row>
    <row r="3595" spans="3:4" x14ac:dyDescent="0.2">
      <c r="C3595" s="19"/>
      <c r="D3595" s="19"/>
    </row>
    <row r="3596" spans="3:4" x14ac:dyDescent="0.2">
      <c r="C3596" s="19"/>
      <c r="D3596" s="19"/>
    </row>
    <row r="3597" spans="3:4" x14ac:dyDescent="0.2">
      <c r="C3597" s="19"/>
      <c r="D3597" s="19"/>
    </row>
    <row r="3598" spans="3:4" x14ac:dyDescent="0.2">
      <c r="C3598" s="19"/>
      <c r="D3598" s="19"/>
    </row>
    <row r="3599" spans="3:4" x14ac:dyDescent="0.2">
      <c r="C3599" s="19"/>
      <c r="D3599" s="19"/>
    </row>
    <row r="3600" spans="3:4" x14ac:dyDescent="0.2">
      <c r="C3600" s="19"/>
      <c r="D3600" s="19"/>
    </row>
    <row r="3601" spans="3:4" x14ac:dyDescent="0.2">
      <c r="C3601" s="19"/>
      <c r="D3601" s="19"/>
    </row>
    <row r="3602" spans="3:4" x14ac:dyDescent="0.2">
      <c r="C3602" s="19"/>
      <c r="D3602" s="19"/>
    </row>
    <row r="3603" spans="3:4" x14ac:dyDescent="0.2">
      <c r="C3603" s="19"/>
      <c r="D3603" s="19"/>
    </row>
    <row r="3604" spans="3:4" x14ac:dyDescent="0.2">
      <c r="C3604" s="19"/>
      <c r="D3604" s="19"/>
    </row>
    <row r="3605" spans="3:4" x14ac:dyDescent="0.2">
      <c r="C3605" s="19"/>
      <c r="D3605" s="19"/>
    </row>
    <row r="3606" spans="3:4" x14ac:dyDescent="0.2">
      <c r="C3606" s="19"/>
      <c r="D3606" s="19"/>
    </row>
    <row r="3607" spans="3:4" x14ac:dyDescent="0.2">
      <c r="C3607" s="19"/>
      <c r="D3607" s="19"/>
    </row>
    <row r="3608" spans="3:4" x14ac:dyDescent="0.2">
      <c r="C3608" s="19"/>
      <c r="D3608" s="19"/>
    </row>
    <row r="3609" spans="3:4" x14ac:dyDescent="0.2">
      <c r="C3609" s="19"/>
      <c r="D3609" s="19"/>
    </row>
    <row r="3610" spans="3:4" x14ac:dyDescent="0.2">
      <c r="C3610" s="19"/>
      <c r="D3610" s="19"/>
    </row>
    <row r="3611" spans="3:4" x14ac:dyDescent="0.2">
      <c r="C3611" s="19"/>
      <c r="D3611" s="19"/>
    </row>
    <row r="3612" spans="3:4" x14ac:dyDescent="0.2">
      <c r="C3612" s="19"/>
      <c r="D3612" s="19"/>
    </row>
    <row r="3613" spans="3:4" x14ac:dyDescent="0.2">
      <c r="C3613" s="19"/>
      <c r="D3613" s="19"/>
    </row>
    <row r="3614" spans="3:4" x14ac:dyDescent="0.2">
      <c r="C3614" s="19"/>
      <c r="D3614" s="19"/>
    </row>
    <row r="3615" spans="3:4" x14ac:dyDescent="0.2">
      <c r="C3615" s="19"/>
      <c r="D3615" s="19"/>
    </row>
    <row r="3616" spans="3:4" x14ac:dyDescent="0.2">
      <c r="C3616" s="19"/>
      <c r="D3616" s="19"/>
    </row>
    <row r="3617" spans="3:4" x14ac:dyDescent="0.2">
      <c r="C3617" s="19"/>
      <c r="D3617" s="19"/>
    </row>
    <row r="3618" spans="3:4" x14ac:dyDescent="0.2">
      <c r="C3618" s="19"/>
      <c r="D3618" s="19"/>
    </row>
    <row r="3619" spans="3:4" x14ac:dyDescent="0.2">
      <c r="C3619" s="19"/>
      <c r="D3619" s="19"/>
    </row>
    <row r="3620" spans="3:4" x14ac:dyDescent="0.2">
      <c r="C3620" s="19"/>
      <c r="D3620" s="19"/>
    </row>
    <row r="3621" spans="3:4" x14ac:dyDescent="0.2">
      <c r="C3621" s="19"/>
      <c r="D3621" s="19"/>
    </row>
    <row r="3622" spans="3:4" x14ac:dyDescent="0.2">
      <c r="C3622" s="19"/>
      <c r="D3622" s="19"/>
    </row>
    <row r="3623" spans="3:4" x14ac:dyDescent="0.2">
      <c r="C3623" s="19"/>
      <c r="D3623" s="19"/>
    </row>
    <row r="3624" spans="3:4" x14ac:dyDescent="0.2">
      <c r="C3624" s="19"/>
      <c r="D3624" s="19"/>
    </row>
    <row r="3625" spans="3:4" x14ac:dyDescent="0.2">
      <c r="C3625" s="19"/>
      <c r="D3625" s="19"/>
    </row>
    <row r="3626" spans="3:4" x14ac:dyDescent="0.2">
      <c r="C3626" s="19"/>
      <c r="D3626" s="19"/>
    </row>
    <row r="3627" spans="3:4" x14ac:dyDescent="0.2">
      <c r="C3627" s="19"/>
      <c r="D3627" s="19"/>
    </row>
    <row r="3628" spans="3:4" x14ac:dyDescent="0.2">
      <c r="C3628" s="19"/>
      <c r="D3628" s="19"/>
    </row>
    <row r="3629" spans="3:4" x14ac:dyDescent="0.2">
      <c r="C3629" s="19"/>
      <c r="D3629" s="19"/>
    </row>
    <row r="3630" spans="3:4" x14ac:dyDescent="0.2">
      <c r="C3630" s="19"/>
      <c r="D3630" s="19"/>
    </row>
    <row r="3631" spans="3:4" x14ac:dyDescent="0.2">
      <c r="C3631" s="19"/>
      <c r="D3631" s="19"/>
    </row>
    <row r="3632" spans="3:4" x14ac:dyDescent="0.2">
      <c r="C3632" s="19"/>
      <c r="D3632" s="19"/>
    </row>
    <row r="3633" spans="3:4" x14ac:dyDescent="0.2">
      <c r="C3633" s="19"/>
      <c r="D3633" s="19"/>
    </row>
    <row r="3634" spans="3:4" x14ac:dyDescent="0.2">
      <c r="C3634" s="19"/>
      <c r="D3634" s="19"/>
    </row>
    <row r="3635" spans="3:4" x14ac:dyDescent="0.2">
      <c r="C3635" s="19"/>
      <c r="D3635" s="19"/>
    </row>
    <row r="3636" spans="3:4" x14ac:dyDescent="0.2">
      <c r="C3636" s="19"/>
      <c r="D3636" s="19"/>
    </row>
    <row r="3637" spans="3:4" x14ac:dyDescent="0.2">
      <c r="C3637" s="19"/>
      <c r="D3637" s="19"/>
    </row>
    <row r="3638" spans="3:4" x14ac:dyDescent="0.2">
      <c r="C3638" s="19"/>
      <c r="D3638" s="19"/>
    </row>
    <row r="3639" spans="3:4" x14ac:dyDescent="0.2">
      <c r="C3639" s="19"/>
      <c r="D3639" s="19"/>
    </row>
    <row r="3640" spans="3:4" x14ac:dyDescent="0.2">
      <c r="C3640" s="19"/>
      <c r="D3640" s="19"/>
    </row>
    <row r="3641" spans="3:4" x14ac:dyDescent="0.2">
      <c r="C3641" s="19"/>
      <c r="D3641" s="19"/>
    </row>
    <row r="3642" spans="3:4" x14ac:dyDescent="0.2">
      <c r="C3642" s="19"/>
      <c r="D3642" s="19"/>
    </row>
    <row r="3643" spans="3:4" x14ac:dyDescent="0.2">
      <c r="C3643" s="19"/>
      <c r="D3643" s="19"/>
    </row>
    <row r="3644" spans="3:4" x14ac:dyDescent="0.2">
      <c r="C3644" s="19"/>
      <c r="D3644" s="19"/>
    </row>
    <row r="3645" spans="3:4" x14ac:dyDescent="0.2">
      <c r="C3645" s="19"/>
      <c r="D3645" s="19"/>
    </row>
    <row r="3646" spans="3:4" x14ac:dyDescent="0.2">
      <c r="C3646" s="19"/>
      <c r="D3646" s="19"/>
    </row>
    <row r="3647" spans="3:4" x14ac:dyDescent="0.2">
      <c r="C3647" s="19"/>
      <c r="D3647" s="19"/>
    </row>
    <row r="3648" spans="3:4" x14ac:dyDescent="0.2">
      <c r="C3648" s="19"/>
      <c r="D3648" s="19"/>
    </row>
    <row r="3649" spans="3:4" x14ac:dyDescent="0.2">
      <c r="C3649" s="19"/>
      <c r="D3649" s="19"/>
    </row>
    <row r="3650" spans="3:4" x14ac:dyDescent="0.2">
      <c r="C3650" s="19"/>
      <c r="D3650" s="19"/>
    </row>
    <row r="3651" spans="3:4" x14ac:dyDescent="0.2">
      <c r="C3651" s="19"/>
      <c r="D3651" s="19"/>
    </row>
    <row r="3652" spans="3:4" x14ac:dyDescent="0.2">
      <c r="C3652" s="19"/>
      <c r="D3652" s="19"/>
    </row>
    <row r="3653" spans="3:4" x14ac:dyDescent="0.2">
      <c r="C3653" s="19"/>
      <c r="D3653" s="19"/>
    </row>
    <row r="3654" spans="3:4" x14ac:dyDescent="0.2">
      <c r="C3654" s="19"/>
      <c r="D3654" s="19"/>
    </row>
    <row r="3655" spans="3:4" x14ac:dyDescent="0.2">
      <c r="C3655" s="19"/>
      <c r="D3655" s="19"/>
    </row>
    <row r="3656" spans="3:4" x14ac:dyDescent="0.2">
      <c r="C3656" s="19"/>
      <c r="D3656" s="19"/>
    </row>
    <row r="3657" spans="3:4" x14ac:dyDescent="0.2">
      <c r="C3657" s="19"/>
      <c r="D3657" s="19"/>
    </row>
    <row r="3658" spans="3:4" x14ac:dyDescent="0.2">
      <c r="C3658" s="19"/>
      <c r="D3658" s="19"/>
    </row>
    <row r="3659" spans="3:4" x14ac:dyDescent="0.2">
      <c r="C3659" s="19"/>
      <c r="D3659" s="19"/>
    </row>
    <row r="3660" spans="3:4" x14ac:dyDescent="0.2">
      <c r="C3660" s="19"/>
      <c r="D3660" s="19"/>
    </row>
    <row r="3661" spans="3:4" x14ac:dyDescent="0.2">
      <c r="C3661" s="19"/>
      <c r="D3661" s="19"/>
    </row>
    <row r="3662" spans="3:4" x14ac:dyDescent="0.2">
      <c r="C3662" s="19"/>
      <c r="D3662" s="19"/>
    </row>
    <row r="3663" spans="3:4" x14ac:dyDescent="0.2">
      <c r="C3663" s="19"/>
      <c r="D3663" s="19"/>
    </row>
    <row r="3664" spans="3:4" x14ac:dyDescent="0.2">
      <c r="C3664" s="19"/>
      <c r="D3664" s="19"/>
    </row>
    <row r="3665" spans="3:4" x14ac:dyDescent="0.2">
      <c r="C3665" s="19"/>
      <c r="D3665" s="19"/>
    </row>
    <row r="3666" spans="3:4" x14ac:dyDescent="0.2">
      <c r="C3666" s="19"/>
      <c r="D3666" s="19"/>
    </row>
    <row r="3667" spans="3:4" x14ac:dyDescent="0.2">
      <c r="C3667" s="19"/>
      <c r="D3667" s="19"/>
    </row>
    <row r="3668" spans="3:4" x14ac:dyDescent="0.2">
      <c r="C3668" s="19"/>
      <c r="D3668" s="19"/>
    </row>
    <row r="3669" spans="3:4" x14ac:dyDescent="0.2">
      <c r="C3669" s="19"/>
      <c r="D3669" s="19"/>
    </row>
    <row r="3670" spans="3:4" x14ac:dyDescent="0.2">
      <c r="C3670" s="19"/>
      <c r="D3670" s="19"/>
    </row>
    <row r="3671" spans="3:4" x14ac:dyDescent="0.2">
      <c r="C3671" s="19"/>
      <c r="D3671" s="19"/>
    </row>
    <row r="3672" spans="3:4" x14ac:dyDescent="0.2">
      <c r="C3672" s="19"/>
      <c r="D3672" s="19"/>
    </row>
    <row r="3673" spans="3:4" x14ac:dyDescent="0.2">
      <c r="C3673" s="19"/>
      <c r="D3673" s="19"/>
    </row>
    <row r="3674" spans="3:4" x14ac:dyDescent="0.2">
      <c r="C3674" s="19"/>
      <c r="D3674" s="19"/>
    </row>
    <row r="3675" spans="3:4" x14ac:dyDescent="0.2">
      <c r="C3675" s="19"/>
      <c r="D3675" s="19"/>
    </row>
    <row r="3676" spans="3:4" x14ac:dyDescent="0.2">
      <c r="C3676" s="19"/>
      <c r="D3676" s="19"/>
    </row>
    <row r="3677" spans="3:4" x14ac:dyDescent="0.2">
      <c r="C3677" s="19"/>
      <c r="D3677" s="19"/>
    </row>
    <row r="3678" spans="3:4" x14ac:dyDescent="0.2">
      <c r="C3678" s="19"/>
      <c r="D3678" s="19"/>
    </row>
    <row r="3679" spans="3:4" x14ac:dyDescent="0.2">
      <c r="C3679" s="19"/>
      <c r="D3679" s="19"/>
    </row>
    <row r="3680" spans="3:4" x14ac:dyDescent="0.2">
      <c r="C3680" s="19"/>
      <c r="D3680" s="19"/>
    </row>
    <row r="3681" spans="3:4" x14ac:dyDescent="0.2">
      <c r="C3681" s="19"/>
      <c r="D3681" s="19"/>
    </row>
    <row r="3682" spans="3:4" x14ac:dyDescent="0.2">
      <c r="C3682" s="19"/>
      <c r="D3682" s="19"/>
    </row>
    <row r="3683" spans="3:4" x14ac:dyDescent="0.2">
      <c r="C3683" s="19"/>
      <c r="D3683" s="19"/>
    </row>
    <row r="3684" spans="3:4" x14ac:dyDescent="0.2">
      <c r="C3684" s="19"/>
      <c r="D3684" s="19"/>
    </row>
    <row r="3685" spans="3:4" x14ac:dyDescent="0.2">
      <c r="C3685" s="19"/>
      <c r="D3685" s="19"/>
    </row>
    <row r="3686" spans="3:4" x14ac:dyDescent="0.2">
      <c r="C3686" s="19"/>
      <c r="D3686" s="19"/>
    </row>
    <row r="3687" spans="3:4" x14ac:dyDescent="0.2">
      <c r="C3687" s="19"/>
      <c r="D3687" s="19"/>
    </row>
    <row r="3688" spans="3:4" x14ac:dyDescent="0.2">
      <c r="C3688" s="19"/>
      <c r="D3688" s="19"/>
    </row>
    <row r="3689" spans="3:4" x14ac:dyDescent="0.2">
      <c r="C3689" s="19"/>
      <c r="D3689" s="19"/>
    </row>
    <row r="3690" spans="3:4" x14ac:dyDescent="0.2">
      <c r="C3690" s="19"/>
      <c r="D3690" s="19"/>
    </row>
    <row r="3691" spans="3:4" x14ac:dyDescent="0.2">
      <c r="C3691" s="19"/>
      <c r="D3691" s="19"/>
    </row>
    <row r="3692" spans="3:4" x14ac:dyDescent="0.2">
      <c r="C3692" s="19"/>
      <c r="D3692" s="19"/>
    </row>
    <row r="3693" spans="3:4" x14ac:dyDescent="0.2">
      <c r="C3693" s="19"/>
      <c r="D3693" s="19"/>
    </row>
    <row r="3694" spans="3:4" x14ac:dyDescent="0.2">
      <c r="C3694" s="19"/>
      <c r="D3694" s="19"/>
    </row>
    <row r="3695" spans="3:4" x14ac:dyDescent="0.2">
      <c r="C3695" s="19"/>
      <c r="D3695" s="19"/>
    </row>
    <row r="3696" spans="3:4" x14ac:dyDescent="0.2">
      <c r="C3696" s="19"/>
      <c r="D3696" s="19"/>
    </row>
    <row r="3697" spans="3:4" x14ac:dyDescent="0.2">
      <c r="C3697" s="19"/>
      <c r="D3697" s="19"/>
    </row>
    <row r="3698" spans="3:4" x14ac:dyDescent="0.2">
      <c r="C3698" s="19"/>
      <c r="D3698" s="19"/>
    </row>
    <row r="3699" spans="3:4" x14ac:dyDescent="0.2">
      <c r="C3699" s="19"/>
      <c r="D3699" s="19"/>
    </row>
    <row r="3700" spans="3:4" x14ac:dyDescent="0.2">
      <c r="C3700" s="19"/>
      <c r="D3700" s="19"/>
    </row>
    <row r="3701" spans="3:4" x14ac:dyDescent="0.2">
      <c r="C3701" s="19"/>
      <c r="D3701" s="19"/>
    </row>
    <row r="3702" spans="3:4" x14ac:dyDescent="0.2">
      <c r="C3702" s="19"/>
      <c r="D3702" s="19"/>
    </row>
    <row r="3703" spans="3:4" x14ac:dyDescent="0.2">
      <c r="C3703" s="19"/>
      <c r="D3703" s="19"/>
    </row>
    <row r="3704" spans="3:4" x14ac:dyDescent="0.2">
      <c r="C3704" s="19"/>
      <c r="D3704" s="19"/>
    </row>
    <row r="3705" spans="3:4" x14ac:dyDescent="0.2">
      <c r="C3705" s="19"/>
      <c r="D3705" s="19"/>
    </row>
    <row r="3706" spans="3:4" x14ac:dyDescent="0.2">
      <c r="C3706" s="19"/>
      <c r="D3706" s="19"/>
    </row>
    <row r="3707" spans="3:4" x14ac:dyDescent="0.2">
      <c r="C3707" s="19"/>
      <c r="D3707" s="19"/>
    </row>
    <row r="3708" spans="3:4" x14ac:dyDescent="0.2">
      <c r="C3708" s="19"/>
      <c r="D3708" s="19"/>
    </row>
    <row r="3709" spans="3:4" x14ac:dyDescent="0.2">
      <c r="C3709" s="19"/>
      <c r="D3709" s="19"/>
    </row>
    <row r="3710" spans="3:4" x14ac:dyDescent="0.2">
      <c r="C3710" s="19"/>
      <c r="D3710" s="19"/>
    </row>
    <row r="3711" spans="3:4" x14ac:dyDescent="0.2">
      <c r="C3711" s="19"/>
      <c r="D3711" s="19"/>
    </row>
    <row r="3712" spans="3:4" x14ac:dyDescent="0.2">
      <c r="C3712" s="19"/>
      <c r="D3712" s="19"/>
    </row>
    <row r="3713" spans="3:4" x14ac:dyDescent="0.2">
      <c r="C3713" s="19"/>
      <c r="D3713" s="19"/>
    </row>
    <row r="3714" spans="3:4" x14ac:dyDescent="0.2">
      <c r="C3714" s="19"/>
      <c r="D3714" s="19"/>
    </row>
    <row r="3715" spans="3:4" x14ac:dyDescent="0.2">
      <c r="C3715" s="19"/>
      <c r="D3715" s="19"/>
    </row>
    <row r="3716" spans="3:4" x14ac:dyDescent="0.2">
      <c r="C3716" s="19"/>
      <c r="D3716" s="19"/>
    </row>
    <row r="3717" spans="3:4" x14ac:dyDescent="0.2">
      <c r="C3717" s="19"/>
      <c r="D3717" s="19"/>
    </row>
    <row r="3718" spans="3:4" x14ac:dyDescent="0.2">
      <c r="C3718" s="19"/>
      <c r="D3718" s="19"/>
    </row>
    <row r="3719" spans="3:4" x14ac:dyDescent="0.2">
      <c r="C3719" s="19"/>
      <c r="D3719" s="19"/>
    </row>
    <row r="3720" spans="3:4" x14ac:dyDescent="0.2">
      <c r="C3720" s="19"/>
      <c r="D3720" s="19"/>
    </row>
    <row r="3721" spans="3:4" x14ac:dyDescent="0.2">
      <c r="C3721" s="19"/>
      <c r="D3721" s="19"/>
    </row>
    <row r="3722" spans="3:4" x14ac:dyDescent="0.2">
      <c r="C3722" s="19"/>
      <c r="D3722" s="19"/>
    </row>
    <row r="3723" spans="3:4" x14ac:dyDescent="0.2">
      <c r="C3723" s="19"/>
      <c r="D3723" s="19"/>
    </row>
    <row r="3724" spans="3:4" x14ac:dyDescent="0.2">
      <c r="C3724" s="19"/>
      <c r="D3724" s="19"/>
    </row>
    <row r="3725" spans="3:4" x14ac:dyDescent="0.2">
      <c r="C3725" s="19"/>
      <c r="D3725" s="19"/>
    </row>
    <row r="3726" spans="3:4" x14ac:dyDescent="0.2">
      <c r="C3726" s="19"/>
      <c r="D3726" s="19"/>
    </row>
    <row r="3727" spans="3:4" x14ac:dyDescent="0.2">
      <c r="C3727" s="19"/>
      <c r="D3727" s="19"/>
    </row>
  </sheetData>
  <protectedRanges>
    <protectedRange sqref="A297:D309" name="Range1"/>
    <protectedRange sqref="A310:D310" name="Range1_1"/>
  </protectedRanges>
  <sortState xmlns:xlrd2="http://schemas.microsoft.com/office/spreadsheetml/2017/richdata2" ref="A21:W333">
    <sortCondition ref="C21:C333"/>
  </sortState>
  <phoneticPr fontId="8" type="noConversion"/>
  <hyperlinks>
    <hyperlink ref="H64207" r:id="rId1" display="http://vsolj.cetus-net.org/bulletin.html" xr:uid="{00000000-0004-0000-0200-000000000000}"/>
    <hyperlink ref="H64200" r:id="rId2" display="https://www.aavso.org/ejaavso" xr:uid="{00000000-0004-0000-0200-000001000000}"/>
    <hyperlink ref="I64207" r:id="rId3" display="http://vsolj.cetus-net.org/bulletin.html" xr:uid="{00000000-0004-0000-0200-000002000000}"/>
    <hyperlink ref="H64204" r:id="rId4" display="https://www.aavso.org/ejaavso" xr:uid="{00000000-0004-0000-0200-000003000000}"/>
    <hyperlink ref="I2328" r:id="rId5" display="http://vsolj.cetus-net.org/bulletin.html" xr:uid="{00000000-0004-0000-0200-000004000000}"/>
    <hyperlink ref="H2328" r:id="rId6" display="http://vsolj.cetus-net.org/bulletin.html" xr:uid="{00000000-0004-0000-0200-000005000000}"/>
  </hyperlinks>
  <pageMargins left="0.75" right="0.75" top="1" bottom="1" header="0.5" footer="0.5"/>
  <pageSetup orientation="portrait" verticalDpi="0" r:id="rId7"/>
  <headerFooter alignWithMargins="0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indexed="11"/>
  </sheetPr>
  <dimension ref="A1:AN3740"/>
  <sheetViews>
    <sheetView workbookViewId="0">
      <pane xSplit="13" ySplit="21" topLeftCell="N293" activePane="bottomRight" state="frozen"/>
      <selection pane="topRight" activeCell="N1" sqref="N1"/>
      <selection pane="bottomLeft" activeCell="A22" sqref="A22"/>
      <selection pane="bottomRight" activeCell="F8" sqref="F8"/>
    </sheetView>
  </sheetViews>
  <sheetFormatPr defaultColWidth="10.28515625" defaultRowHeight="12.75" x14ac:dyDescent="0.2"/>
  <cols>
    <col min="1" max="1" width="16.28515625" customWidth="1"/>
    <col min="2" max="2" width="5.140625" customWidth="1"/>
    <col min="3" max="3" width="13.5703125" customWidth="1"/>
    <col min="4" max="4" width="9.42578125" customWidth="1"/>
    <col min="5" max="5" width="13.28515625" customWidth="1"/>
    <col min="6" max="6" width="17.140625" customWidth="1"/>
    <col min="7" max="7" width="8.140625" customWidth="1"/>
    <col min="8" max="8" width="9.85546875" customWidth="1"/>
    <col min="9" max="15" width="8.5703125" customWidth="1"/>
    <col min="16" max="16" width="8" customWidth="1"/>
    <col min="17" max="18" width="7.7109375" customWidth="1"/>
    <col min="19" max="19" width="11.5703125" customWidth="1"/>
    <col min="20" max="20" width="10.28515625" style="89" customWidth="1"/>
    <col min="21" max="21" width="10.28515625" customWidth="1"/>
    <col min="22" max="22" width="9.140625" customWidth="1"/>
  </cols>
  <sheetData>
    <row r="1" spans="1:31" ht="21" thickBot="1" x14ac:dyDescent="0.35">
      <c r="A1" s="1" t="s">
        <v>78</v>
      </c>
      <c r="AB1" s="8" t="s">
        <v>12</v>
      </c>
      <c r="AC1" s="8" t="s">
        <v>239</v>
      </c>
      <c r="AD1" s="8" t="s">
        <v>242</v>
      </c>
      <c r="AE1" s="8" t="s">
        <v>243</v>
      </c>
    </row>
    <row r="2" spans="1:31" ht="12.95" customHeight="1" x14ac:dyDescent="0.2">
      <c r="A2" t="s">
        <v>26</v>
      </c>
      <c r="B2" s="10" t="s">
        <v>74</v>
      </c>
      <c r="G2" t="s">
        <v>217</v>
      </c>
      <c r="H2">
        <f t="shared" ref="H2:H7" si="0">I2*J2</f>
        <v>-0.05</v>
      </c>
      <c r="I2" s="121">
        <v>-5</v>
      </c>
      <c r="J2">
        <v>0.01</v>
      </c>
      <c r="AB2">
        <v>-60000</v>
      </c>
      <c r="AC2">
        <f>+H$5*SIN(RADIANS(H$6*AB2+H$7))</f>
        <v>-8.5142204832922536E-2</v>
      </c>
      <c r="AD2">
        <f>+H$2+H$3*AB2+H$4*AB2^2</f>
        <v>0.14393177301128762</v>
      </c>
      <c r="AE2">
        <f>AC2+AD2</f>
        <v>5.8789568178365087E-2</v>
      </c>
    </row>
    <row r="3" spans="1:31" ht="12.95" customHeight="1" thickBot="1" x14ac:dyDescent="0.25">
      <c r="A3" s="136" t="s">
        <v>257</v>
      </c>
      <c r="G3" t="s">
        <v>22</v>
      </c>
      <c r="H3">
        <f t="shared" si="0"/>
        <v>4.8484590954502694E-7</v>
      </c>
      <c r="I3" s="122">
        <v>4.8484590954502691</v>
      </c>
      <c r="J3" s="120">
        <v>9.9999999999999995E-8</v>
      </c>
      <c r="AB3">
        <v>-57000</v>
      </c>
      <c r="AC3">
        <f t="shared" ref="AC3:AC36" si="1">+H$5*SIN(RADIANS(H$6*AB3+H$7))</f>
        <v>-8.8347835864232921E-2</v>
      </c>
      <c r="AD3">
        <f t="shared" ref="AD3:AD36" si="2">+H$2+H$3*AB3+H$4*AB3^2</f>
        <v>0.12364161430048376</v>
      </c>
      <c r="AE3">
        <f t="shared" ref="AE3:AE36" si="3">AC3+AD3</f>
        <v>3.5293778436250839E-2</v>
      </c>
    </row>
    <row r="4" spans="1:31" ht="12.95" customHeight="1" thickTop="1" thickBot="1" x14ac:dyDescent="0.25">
      <c r="A4" s="7" t="s">
        <v>2</v>
      </c>
      <c r="C4" s="3">
        <v>39536.542000000001</v>
      </c>
      <c r="D4" s="4">
        <v>0.43035760000000001</v>
      </c>
      <c r="G4" t="s">
        <v>216</v>
      </c>
      <c r="H4">
        <f t="shared" si="0"/>
        <v>6.1950702106663681E-11</v>
      </c>
      <c r="I4" s="122">
        <v>6.1950702106663682</v>
      </c>
      <c r="J4" s="120">
        <v>9.9999999999999994E-12</v>
      </c>
      <c r="AB4">
        <v>-54000</v>
      </c>
      <c r="AC4">
        <f t="shared" si="1"/>
        <v>-8.8578379016305178E-2</v>
      </c>
      <c r="AD4">
        <f t="shared" si="2"/>
        <v>0.10446656822759982</v>
      </c>
      <c r="AE4">
        <f t="shared" si="3"/>
        <v>1.5888189211294645E-2</v>
      </c>
    </row>
    <row r="5" spans="1:31" ht="12.95" customHeight="1" thickTop="1" x14ac:dyDescent="0.2">
      <c r="A5" s="23" t="s">
        <v>83</v>
      </c>
      <c r="B5" s="24"/>
      <c r="C5" s="25">
        <v>-9.5</v>
      </c>
      <c r="D5" s="24" t="s">
        <v>84</v>
      </c>
      <c r="G5" t="s">
        <v>218</v>
      </c>
      <c r="H5">
        <f t="shared" si="0"/>
        <v>8.8846729233891822E-2</v>
      </c>
      <c r="I5" s="122">
        <v>8.8846729233891821</v>
      </c>
      <c r="J5">
        <v>0.01</v>
      </c>
      <c r="AB5">
        <v>-51000</v>
      </c>
      <c r="AC5">
        <f t="shared" si="1"/>
        <v>-8.5826070815018349E-2</v>
      </c>
      <c r="AD5">
        <f t="shared" si="2"/>
        <v>8.6406634792635856E-2</v>
      </c>
      <c r="AE5">
        <f t="shared" si="3"/>
        <v>5.80563977617507E-4</v>
      </c>
    </row>
    <row r="6" spans="1:31" ht="12.95" customHeight="1" x14ac:dyDescent="0.2">
      <c r="A6" s="7" t="s">
        <v>3</v>
      </c>
      <c r="G6" t="s">
        <v>219</v>
      </c>
      <c r="H6">
        <f t="shared" si="0"/>
        <v>3.5096561788602915E-3</v>
      </c>
      <c r="I6" s="122">
        <v>3.5096561788602916</v>
      </c>
      <c r="J6">
        <v>1E-3</v>
      </c>
      <c r="AB6">
        <v>-48000</v>
      </c>
      <c r="AC6">
        <f t="shared" si="1"/>
        <v>-8.0183594444849821E-2</v>
      </c>
      <c r="AD6">
        <f t="shared" si="2"/>
        <v>6.9461813995591815E-2</v>
      </c>
      <c r="AE6">
        <f t="shared" si="3"/>
        <v>-1.0721780449258006E-2</v>
      </c>
    </row>
    <row r="7" spans="1:31" ht="12.95" customHeight="1" thickBot="1" x14ac:dyDescent="0.25">
      <c r="A7" t="s">
        <v>4</v>
      </c>
      <c r="C7">
        <v>39536.5429</v>
      </c>
      <c r="D7" s="40" t="s">
        <v>179</v>
      </c>
      <c r="G7" t="s">
        <v>220</v>
      </c>
      <c r="H7">
        <f t="shared" si="0"/>
        <v>103.97571100907565</v>
      </c>
      <c r="I7" s="123">
        <v>1.0397571100907566</v>
      </c>
      <c r="J7">
        <v>100</v>
      </c>
      <c r="AB7">
        <v>-45000</v>
      </c>
      <c r="AC7">
        <f t="shared" si="1"/>
        <v>-7.1840958669382268E-2</v>
      </c>
      <c r="AD7">
        <f t="shared" si="2"/>
        <v>5.3632105836467742E-2</v>
      </c>
      <c r="AE7">
        <f t="shared" si="3"/>
        <v>-1.8208852832914527E-2</v>
      </c>
    </row>
    <row r="8" spans="1:31" ht="12.95" customHeight="1" x14ac:dyDescent="0.2">
      <c r="A8" t="s">
        <v>5</v>
      </c>
      <c r="C8">
        <v>0.43035716000000002</v>
      </c>
      <c r="D8" s="40" t="s">
        <v>175</v>
      </c>
      <c r="I8">
        <f>SUM(U21:U304)</f>
        <v>0.13168563767936961</v>
      </c>
      <c r="AB8">
        <v>-42000</v>
      </c>
      <c r="AC8">
        <f t="shared" si="1"/>
        <v>-6.1079099341018926E-2</v>
      </c>
      <c r="AD8">
        <f t="shared" si="2"/>
        <v>3.8917510315263595E-2</v>
      </c>
      <c r="AE8">
        <f t="shared" si="3"/>
        <v>-2.2161589025755331E-2</v>
      </c>
    </row>
    <row r="9" spans="1:31" ht="12.95" customHeight="1" x14ac:dyDescent="0.2">
      <c r="A9" s="41" t="s">
        <v>94</v>
      </c>
      <c r="C9" s="42">
        <v>264</v>
      </c>
      <c r="D9" s="39" t="str">
        <f>"F"&amp;C9</f>
        <v>F264</v>
      </c>
      <c r="E9" s="40" t="str">
        <f>"G"&amp;C9</f>
        <v>G264</v>
      </c>
      <c r="AB9">
        <v>-39000</v>
      </c>
      <c r="AC9">
        <f t="shared" si="1"/>
        <v>-4.8260418967219956E-2</v>
      </c>
      <c r="AD9">
        <f t="shared" si="2"/>
        <v>2.5318027431979404E-2</v>
      </c>
      <c r="AE9">
        <f t="shared" si="3"/>
        <v>-2.2942391535240553E-2</v>
      </c>
    </row>
    <row r="10" spans="1:31" ht="12.95" customHeight="1" thickBot="1" x14ac:dyDescent="0.35">
      <c r="A10" s="24"/>
      <c r="B10" s="24"/>
      <c r="C10" s="6" t="s">
        <v>22</v>
      </c>
      <c r="D10" s="6" t="s">
        <v>23</v>
      </c>
      <c r="E10" s="24"/>
      <c r="G10" t="s">
        <v>226</v>
      </c>
      <c r="H10">
        <f>2*PI()*C8/RADIANS(H6)</f>
        <v>44143.519964485742</v>
      </c>
      <c r="I10" t="s">
        <v>227</v>
      </c>
      <c r="AB10">
        <v>-36000</v>
      </c>
      <c r="AC10">
        <f t="shared" si="1"/>
        <v>-3.3816582910638035E-2</v>
      </c>
      <c r="AD10">
        <f t="shared" si="2"/>
        <v>1.2833657186615166E-2</v>
      </c>
      <c r="AE10">
        <f t="shared" si="3"/>
        <v>-2.0982925724022869E-2</v>
      </c>
    </row>
    <row r="11" spans="1:31" ht="12.95" customHeight="1" x14ac:dyDescent="0.2">
      <c r="A11" s="24" t="s">
        <v>18</v>
      </c>
      <c r="B11" s="24"/>
      <c r="C11" s="38">
        <f ca="1">INTERCEPT(INDIRECT($E$9):G948,INDIRECT($D$9):F948)</f>
        <v>-0.31204648288139825</v>
      </c>
      <c r="D11" s="5">
        <f>E11*F11</f>
        <v>0.12444869537373149</v>
      </c>
      <c r="E11" s="83">
        <v>0.12444869537373149</v>
      </c>
      <c r="F11">
        <v>1</v>
      </c>
      <c r="G11" s="125" t="s">
        <v>228</v>
      </c>
      <c r="H11">
        <f>H10/365.24</f>
        <v>120.86167989400323</v>
      </c>
      <c r="I11" t="s">
        <v>229</v>
      </c>
      <c r="AB11">
        <v>-33000</v>
      </c>
      <c r="AC11">
        <f t="shared" si="1"/>
        <v>-1.8233983182591701E-2</v>
      </c>
      <c r="AD11">
        <f t="shared" si="2"/>
        <v>1.4643995791708553E-3</v>
      </c>
      <c r="AE11">
        <f t="shared" si="3"/>
        <v>-1.6769583603420846E-2</v>
      </c>
    </row>
    <row r="12" spans="1:31" ht="12.95" customHeight="1" x14ac:dyDescent="0.2">
      <c r="A12" s="24" t="s">
        <v>19</v>
      </c>
      <c r="B12" s="24"/>
      <c r="C12" s="38">
        <f ca="1">SLOPE(INDIRECT($E$9):G948,INDIRECT($D$9):F948)</f>
        <v>7.8816475050086778E-6</v>
      </c>
      <c r="D12" s="5">
        <f>E12*F12</f>
        <v>-9.9945910319347629E-6</v>
      </c>
      <c r="E12" s="84">
        <v>-9.9945910319347617E-2</v>
      </c>
      <c r="F12">
        <v>1E-4</v>
      </c>
      <c r="AB12">
        <v>-30000</v>
      </c>
      <c r="AC12">
        <f t="shared" si="1"/>
        <v>-2.0373593324364463E-3</v>
      </c>
      <c r="AD12">
        <f t="shared" si="2"/>
        <v>-8.7897453903534942E-3</v>
      </c>
      <c r="AE12">
        <f t="shared" si="3"/>
        <v>-1.082710472278994E-2</v>
      </c>
    </row>
    <row r="13" spans="1:31" ht="12.95" customHeight="1" thickBot="1" x14ac:dyDescent="0.25">
      <c r="A13" s="24" t="s">
        <v>21</v>
      </c>
      <c r="B13" s="24"/>
      <c r="C13" s="5" t="s">
        <v>16</v>
      </c>
      <c r="D13" s="5">
        <f>E13*F13</f>
        <v>1.5363686697766365E-10</v>
      </c>
      <c r="E13" s="85">
        <v>1.5363686697766365E-2</v>
      </c>
      <c r="F13">
        <v>1E-8</v>
      </c>
      <c r="AB13">
        <v>-27000</v>
      </c>
      <c r="AC13">
        <f t="shared" si="1"/>
        <v>1.4227872005341945E-2</v>
      </c>
      <c r="AD13">
        <f t="shared" si="2"/>
        <v>-1.792877772195791E-2</v>
      </c>
      <c r="AE13">
        <f t="shared" si="3"/>
        <v>-3.7009057166159653E-3</v>
      </c>
    </row>
    <row r="14" spans="1:31" ht="12.95" customHeight="1" x14ac:dyDescent="0.2">
      <c r="A14" s="24" t="s">
        <v>176</v>
      </c>
      <c r="B14" s="24"/>
      <c r="C14" s="24"/>
      <c r="D14" s="24">
        <f t="array" ref="D14">E13*F13</f>
        <v>1.5363686697766365E-10</v>
      </c>
      <c r="E14" s="24">
        <f>SUM(W21:W9176)</f>
        <v>7.0433418812275911E-2</v>
      </c>
      <c r="AB14">
        <v>-24000</v>
      </c>
      <c r="AC14">
        <f t="shared" si="1"/>
        <v>3.0013983858909167E-2</v>
      </c>
      <c r="AD14">
        <f t="shared" si="2"/>
        <v>-2.5952697415642371E-2</v>
      </c>
      <c r="AE14">
        <f t="shared" si="3"/>
        <v>4.0612864432667956E-3</v>
      </c>
    </row>
    <row r="15" spans="1:31" ht="12.95" customHeight="1" x14ac:dyDescent="0.2">
      <c r="A15" s="26" t="s">
        <v>20</v>
      </c>
      <c r="B15" s="24"/>
      <c r="C15" s="27">
        <f ca="1">(C7+C11)+(C8+C12)*INT(MAX(F21:F3489))</f>
        <v>60061.200419769928</v>
      </c>
      <c r="E15" s="28" t="s">
        <v>206</v>
      </c>
      <c r="F15" s="25">
        <v>1</v>
      </c>
      <c r="AB15">
        <v>-21000</v>
      </c>
      <c r="AC15">
        <f t="shared" si="1"/>
        <v>4.47893834668079E-2</v>
      </c>
      <c r="AD15">
        <f t="shared" si="2"/>
        <v>-3.2861504471406885E-2</v>
      </c>
      <c r="AE15">
        <f t="shared" si="3"/>
        <v>1.1927878995401014E-2</v>
      </c>
    </row>
    <row r="16" spans="1:31" ht="12.95" customHeight="1" x14ac:dyDescent="0.2">
      <c r="A16" s="30" t="s">
        <v>6</v>
      </c>
      <c r="B16" s="24"/>
      <c r="C16" s="31">
        <f ca="1">+C8+C12</f>
        <v>0.430365041647505</v>
      </c>
      <c r="E16" s="28" t="s">
        <v>85</v>
      </c>
      <c r="F16" s="29">
        <f ca="1">NOW()+15018.5+$C$5/24</f>
        <v>60357.752532291663</v>
      </c>
      <c r="AB16">
        <v>-18000</v>
      </c>
      <c r="AC16">
        <f t="shared" si="1"/>
        <v>5.8056513510804438E-2</v>
      </c>
      <c r="AD16">
        <f t="shared" si="2"/>
        <v>-3.8655198889251452E-2</v>
      </c>
      <c r="AE16">
        <f t="shared" si="3"/>
        <v>1.9401314621552986E-2</v>
      </c>
    </row>
    <row r="17" spans="1:31" ht="12.95" customHeight="1" thickBot="1" x14ac:dyDescent="0.25">
      <c r="A17" s="28" t="s">
        <v>82</v>
      </c>
      <c r="B17" s="24"/>
      <c r="C17" s="24">
        <f>COUNT(C21:C2147)</f>
        <v>312</v>
      </c>
      <c r="E17" s="28" t="s">
        <v>207</v>
      </c>
      <c r="F17" s="29">
        <f ca="1">ROUND(2*(F16-$C$7)/$C$8,0)/2+F15</f>
        <v>48382</v>
      </c>
      <c r="AB17">
        <v>-15000</v>
      </c>
      <c r="AC17">
        <f t="shared" si="1"/>
        <v>6.9368607215005984E-2</v>
      </c>
      <c r="AD17">
        <f t="shared" si="2"/>
        <v>-4.3333780669176078E-2</v>
      </c>
      <c r="AE17">
        <f t="shared" si="3"/>
        <v>2.6034826545829906E-2</v>
      </c>
    </row>
    <row r="18" spans="1:31" ht="12.95" customHeight="1" thickTop="1" thickBot="1" x14ac:dyDescent="0.25">
      <c r="A18" s="30" t="s">
        <v>7</v>
      </c>
      <c r="B18" s="24"/>
      <c r="C18" s="33">
        <f ca="1">+C15</f>
        <v>60061.200419769928</v>
      </c>
      <c r="D18" s="34">
        <f ca="1">+C16</f>
        <v>0.430365041647505</v>
      </c>
      <c r="E18" s="28" t="s">
        <v>86</v>
      </c>
      <c r="F18" s="40">
        <f ca="1">ROUND(2*(F16-$C$15)/$C$16,0)/2+F15</f>
        <v>690</v>
      </c>
      <c r="AB18">
        <v>-12000</v>
      </c>
      <c r="AC18">
        <f t="shared" si="1"/>
        <v>7.8344733088120608E-2</v>
      </c>
      <c r="AD18">
        <f t="shared" si="2"/>
        <v>-4.6897249811180763E-2</v>
      </c>
      <c r="AE18">
        <f t="shared" si="3"/>
        <v>3.1447483276939844E-2</v>
      </c>
    </row>
    <row r="19" spans="1:31" ht="12.95" customHeight="1" thickTop="1" x14ac:dyDescent="0.2">
      <c r="E19" s="28" t="s">
        <v>87</v>
      </c>
      <c r="F19" s="32">
        <f ca="1">+$C$15+$C$16*F18-15018.5-$C$5/24</f>
        <v>45340.048131840042</v>
      </c>
      <c r="AB19">
        <v>-9000</v>
      </c>
      <c r="AC19">
        <f t="shared" si="1"/>
        <v>8.4682622681505643E-2</v>
      </c>
      <c r="AD19">
        <f t="shared" si="2"/>
        <v>-4.9345606315265488E-2</v>
      </c>
      <c r="AE19">
        <f t="shared" si="3"/>
        <v>3.5337016366240155E-2</v>
      </c>
    </row>
    <row r="20" spans="1:31" ht="12.95" customHeight="1" thickBot="1" x14ac:dyDescent="0.25">
      <c r="A20" s="6" t="s">
        <v>8</v>
      </c>
      <c r="B20" s="6" t="s">
        <v>9</v>
      </c>
      <c r="C20" s="6" t="s">
        <v>10</v>
      </c>
      <c r="D20" s="6" t="s">
        <v>15</v>
      </c>
      <c r="E20" s="6" t="s">
        <v>11</v>
      </c>
      <c r="F20" s="6" t="s">
        <v>12</v>
      </c>
      <c r="G20" s="6" t="s">
        <v>13</v>
      </c>
      <c r="H20" s="9" t="s">
        <v>14</v>
      </c>
      <c r="I20" s="9" t="s">
        <v>61</v>
      </c>
      <c r="J20" s="9" t="s">
        <v>230</v>
      </c>
      <c r="K20" s="9" t="s">
        <v>232</v>
      </c>
      <c r="L20" s="9" t="s">
        <v>233</v>
      </c>
      <c r="M20" s="9" t="s">
        <v>27</v>
      </c>
      <c r="N20" s="9" t="s">
        <v>28</v>
      </c>
      <c r="O20" s="9" t="s">
        <v>247</v>
      </c>
      <c r="P20" s="9" t="s">
        <v>241</v>
      </c>
      <c r="Q20" s="8" t="s">
        <v>242</v>
      </c>
      <c r="R20" s="8" t="s">
        <v>221</v>
      </c>
      <c r="S20" s="6" t="s">
        <v>17</v>
      </c>
      <c r="T20" s="124" t="s">
        <v>171</v>
      </c>
      <c r="U20" s="54" t="s">
        <v>222</v>
      </c>
      <c r="V20" s="8" t="s">
        <v>224</v>
      </c>
      <c r="W20" s="54" t="s">
        <v>223</v>
      </c>
      <c r="X20" s="8" t="s">
        <v>240</v>
      </c>
      <c r="Y20" s="8" t="s">
        <v>250</v>
      </c>
      <c r="Z20" s="54"/>
      <c r="AB20">
        <v>-6000</v>
      </c>
      <c r="AC20">
        <f t="shared" si="1"/>
        <v>8.8168849391953671E-2</v>
      </c>
      <c r="AD20">
        <f t="shared" si="2"/>
        <v>-5.0678850181430271E-2</v>
      </c>
      <c r="AE20">
        <f t="shared" si="3"/>
        <v>3.74899992105234E-2</v>
      </c>
    </row>
    <row r="21" spans="1:31" ht="12.95" customHeight="1" x14ac:dyDescent="0.2">
      <c r="A21" s="89" t="s">
        <v>178</v>
      </c>
      <c r="C21" s="92">
        <v>14736.624</v>
      </c>
      <c r="D21" s="21"/>
      <c r="E21">
        <f t="shared" ref="E21:E84" si="4">+(C21-C$7)/C$8</f>
        <v>-57626.365272974661</v>
      </c>
      <c r="F21">
        <f t="shared" ref="F21:F84" si="5">ROUND(2*E21,0)/2</f>
        <v>-57626.5</v>
      </c>
      <c r="G21">
        <f t="shared" ref="G21:G52" si="6">+C21-(C$7+F21*C$8)</f>
        <v>5.7980739999038633E-2</v>
      </c>
      <c r="I21">
        <f t="shared" ref="I21:I52" si="7">+G21</f>
        <v>5.7980739999038633E-2</v>
      </c>
      <c r="P21">
        <f t="shared" ref="P21:P84" si="8">H$5*SIN(RADIANS(H$6*F21+H$7))</f>
        <v>-8.7922054490814805E-2</v>
      </c>
      <c r="Q21">
        <f t="shared" ref="Q21:Q84" si="9">+H$2+H$3*$F21+H$4*$F21^2</f>
        <v>0.12778675522327976</v>
      </c>
      <c r="R21">
        <f t="shared" ref="R21:R84" si="10">P21+Q21</f>
        <v>3.9864700732464953E-2</v>
      </c>
      <c r="S21" s="100" t="s">
        <v>181</v>
      </c>
      <c r="U21">
        <f t="shared" ref="U21:U84" si="11">+(R21-G21)^2</f>
        <v>3.2819087870803945E-4</v>
      </c>
      <c r="V21">
        <v>0.1</v>
      </c>
      <c r="W21">
        <f t="shared" ref="W21:W84" si="12">V21*U21</f>
        <v>3.2819087870803948E-5</v>
      </c>
      <c r="X21">
        <f t="shared" ref="X21:X84" si="13">G21-P21</f>
        <v>0.14590279448985344</v>
      </c>
      <c r="Y21">
        <f t="shared" ref="Y21:Y84" si="14">+(G21-R21)</f>
        <v>1.811603926657368E-2</v>
      </c>
      <c r="AB21">
        <v>-3000</v>
      </c>
      <c r="AC21">
        <f t="shared" si="1"/>
        <v>8.8686015540969554E-2</v>
      </c>
      <c r="AD21">
        <f t="shared" si="2"/>
        <v>-5.0896981409675114E-2</v>
      </c>
      <c r="AE21">
        <f t="shared" si="3"/>
        <v>3.778903413129444E-2</v>
      </c>
    </row>
    <row r="22" spans="1:31" ht="12.95" customHeight="1" x14ac:dyDescent="0.2">
      <c r="A22" s="89" t="s">
        <v>178</v>
      </c>
      <c r="C22" s="92">
        <v>14986.852999999999</v>
      </c>
      <c r="D22" s="21"/>
      <c r="E22">
        <f t="shared" si="4"/>
        <v>-57044.920316882846</v>
      </c>
      <c r="F22">
        <f t="shared" si="5"/>
        <v>-57045</v>
      </c>
      <c r="G22">
        <f t="shared" si="6"/>
        <v>3.4292199998162687E-2</v>
      </c>
      <c r="I22">
        <f t="shared" si="7"/>
        <v>3.4292199998162687E-2</v>
      </c>
      <c r="P22">
        <f t="shared" si="8"/>
        <v>-8.8321583328583683E-2</v>
      </c>
      <c r="Q22">
        <f t="shared" si="9"/>
        <v>0.1239377287865332</v>
      </c>
      <c r="R22">
        <f t="shared" si="10"/>
        <v>3.5616145457949513E-2</v>
      </c>
      <c r="S22" s="100" t="s">
        <v>182</v>
      </c>
      <c r="U22">
        <f t="shared" si="11"/>
        <v>1.7528315804901519E-6</v>
      </c>
      <c r="V22">
        <v>0.1</v>
      </c>
      <c r="W22">
        <f t="shared" si="12"/>
        <v>1.7528315804901519E-7</v>
      </c>
      <c r="X22">
        <f t="shared" si="13"/>
        <v>0.12261378332674637</v>
      </c>
      <c r="Y22">
        <f t="shared" si="14"/>
        <v>-1.3239454597868267E-3</v>
      </c>
      <c r="AB22">
        <v>0</v>
      </c>
      <c r="AC22">
        <f t="shared" si="1"/>
        <v>8.6216705707717708E-2</v>
      </c>
      <c r="AD22">
        <f t="shared" si="2"/>
        <v>-0.05</v>
      </c>
      <c r="AE22">
        <f t="shared" si="3"/>
        <v>3.6216705707717706E-2</v>
      </c>
    </row>
    <row r="23" spans="1:31" ht="12.95" customHeight="1" x14ac:dyDescent="0.2">
      <c r="A23" s="89" t="s">
        <v>178</v>
      </c>
      <c r="C23" s="92">
        <v>15096.834999999999</v>
      </c>
      <c r="D23" s="21"/>
      <c r="E23">
        <f t="shared" si="4"/>
        <v>-56789.360493037922</v>
      </c>
      <c r="F23">
        <f t="shared" si="5"/>
        <v>-56789.5</v>
      </c>
      <c r="G23">
        <f t="shared" si="6"/>
        <v>6.0037819999706699E-2</v>
      </c>
      <c r="I23">
        <f t="shared" si="7"/>
        <v>6.0037819999706699E-2</v>
      </c>
      <c r="P23">
        <f t="shared" si="8"/>
        <v>-8.8461721874884575E-2</v>
      </c>
      <c r="Q23">
        <f t="shared" si="9"/>
        <v>0.1222597884170874</v>
      </c>
      <c r="R23">
        <f t="shared" si="10"/>
        <v>3.3798066542202826E-2</v>
      </c>
      <c r="S23" s="2">
        <f t="shared" ref="S23:S86" si="15">+C23-15018.5</f>
        <v>78.334999999999127</v>
      </c>
      <c r="U23">
        <f t="shared" si="11"/>
        <v>6.8852466151058647E-4</v>
      </c>
      <c r="V23">
        <v>0.1</v>
      </c>
      <c r="W23">
        <f t="shared" si="12"/>
        <v>6.8852466151058655E-5</v>
      </c>
      <c r="X23">
        <f t="shared" si="13"/>
        <v>0.14849954187459127</v>
      </c>
      <c r="Y23">
        <f t="shared" si="14"/>
        <v>2.6239753457503873E-2</v>
      </c>
      <c r="AB23">
        <v>3000</v>
      </c>
      <c r="AC23">
        <f t="shared" si="1"/>
        <v>8.0844073188293356E-2</v>
      </c>
      <c r="AD23">
        <f t="shared" si="2"/>
        <v>-4.7987905952404951E-2</v>
      </c>
      <c r="AE23">
        <f t="shared" si="3"/>
        <v>3.2856167235888405E-2</v>
      </c>
    </row>
    <row r="24" spans="1:31" ht="12.95" customHeight="1" x14ac:dyDescent="0.2">
      <c r="A24" s="89" t="s">
        <v>178</v>
      </c>
      <c r="C24" s="92">
        <v>15515.541999999999</v>
      </c>
      <c r="D24" s="21"/>
      <c r="E24">
        <f t="shared" si="4"/>
        <v>-55816.431403162896</v>
      </c>
      <c r="F24">
        <f t="shared" si="5"/>
        <v>-55816.5</v>
      </c>
      <c r="G24">
        <f t="shared" si="6"/>
        <v>2.952113999890571E-2</v>
      </c>
      <c r="I24">
        <f t="shared" si="7"/>
        <v>2.952113999890571E-2</v>
      </c>
      <c r="P24">
        <f t="shared" si="8"/>
        <v>-8.8796796407181494E-2</v>
      </c>
      <c r="Q24">
        <f t="shared" si="9"/>
        <v>0.11594387528621017</v>
      </c>
      <c r="R24">
        <f t="shared" si="10"/>
        <v>2.7147078879028674E-2</v>
      </c>
      <c r="S24" s="2">
        <f t="shared" si="15"/>
        <v>497.04199999999946</v>
      </c>
      <c r="U24">
        <f t="shared" si="11"/>
        <v>5.6361662009118044E-6</v>
      </c>
      <c r="V24">
        <v>0.1</v>
      </c>
      <c r="W24">
        <f t="shared" si="12"/>
        <v>5.6361662009118048E-7</v>
      </c>
      <c r="X24">
        <f t="shared" si="13"/>
        <v>0.1183179364060872</v>
      </c>
      <c r="Y24">
        <f t="shared" si="14"/>
        <v>2.3740611198770356E-3</v>
      </c>
      <c r="AB24">
        <v>6000</v>
      </c>
      <c r="AC24">
        <f t="shared" si="1"/>
        <v>7.2749039832471107E-2</v>
      </c>
      <c r="AD24">
        <f t="shared" si="2"/>
        <v>-4.4860699266889945E-2</v>
      </c>
      <c r="AE24">
        <f t="shared" si="3"/>
        <v>2.7888340565581163E-2</v>
      </c>
    </row>
    <row r="25" spans="1:31" ht="12.95" customHeight="1" x14ac:dyDescent="0.2">
      <c r="A25" s="89" t="s">
        <v>178</v>
      </c>
      <c r="C25" s="92">
        <v>15875.544</v>
      </c>
      <c r="D25" s="21"/>
      <c r="E25">
        <f t="shared" si="4"/>
        <v>-54979.912266360334</v>
      </c>
      <c r="F25">
        <f t="shared" si="5"/>
        <v>-54980</v>
      </c>
      <c r="G25">
        <f t="shared" si="6"/>
        <v>3.7756800002171076E-2</v>
      </c>
      <c r="I25">
        <f t="shared" si="7"/>
        <v>3.7756800002171076E-2</v>
      </c>
      <c r="P25">
        <f t="shared" si="8"/>
        <v>-8.8832793559734266E-2</v>
      </c>
      <c r="Q25">
        <f t="shared" si="9"/>
        <v>0.11060777900151822</v>
      </c>
      <c r="R25">
        <f t="shared" si="10"/>
        <v>2.1774985441783953E-2</v>
      </c>
      <c r="S25" s="2">
        <f t="shared" si="15"/>
        <v>857.04399999999987</v>
      </c>
      <c r="U25">
        <f t="shared" si="11"/>
        <v>2.5541839664260183E-4</v>
      </c>
      <c r="V25">
        <v>0.1</v>
      </c>
      <c r="W25">
        <f t="shared" si="12"/>
        <v>2.5541839664260185E-5</v>
      </c>
      <c r="X25">
        <f t="shared" si="13"/>
        <v>0.12658959356190536</v>
      </c>
      <c r="Y25">
        <f t="shared" si="14"/>
        <v>1.5981814560387123E-2</v>
      </c>
      <c r="AB25">
        <v>9000</v>
      </c>
      <c r="AC25">
        <f t="shared" si="1"/>
        <v>6.2204203552620248E-2</v>
      </c>
      <c r="AD25">
        <f t="shared" si="2"/>
        <v>-4.0618379943454998E-2</v>
      </c>
      <c r="AE25">
        <f t="shared" si="3"/>
        <v>2.158582360916525E-2</v>
      </c>
    </row>
    <row r="26" spans="1:31" ht="12.95" customHeight="1" x14ac:dyDescent="0.2">
      <c r="A26" s="89" t="s">
        <v>178</v>
      </c>
      <c r="C26" s="92">
        <v>16087.871999999999</v>
      </c>
      <c r="D26" s="21"/>
      <c r="E26">
        <f t="shared" si="4"/>
        <v>-54486.536020453335</v>
      </c>
      <c r="F26">
        <f t="shared" si="5"/>
        <v>-54486.5</v>
      </c>
      <c r="G26">
        <f t="shared" si="6"/>
        <v>-1.5501660000154516E-2</v>
      </c>
      <c r="I26">
        <f t="shared" si="7"/>
        <v>-1.5501660000154516E-2</v>
      </c>
      <c r="P26">
        <f t="shared" si="8"/>
        <v>-8.8744647874303903E-2</v>
      </c>
      <c r="Q26">
        <f t="shared" si="9"/>
        <v>0.10750036711425819</v>
      </c>
      <c r="R26">
        <f t="shared" si="10"/>
        <v>1.8755719239954283E-2</v>
      </c>
      <c r="S26" s="2">
        <f t="shared" si="15"/>
        <v>1069.3719999999994</v>
      </c>
      <c r="U26">
        <f t="shared" si="11"/>
        <v>1.1735680324006373E-3</v>
      </c>
      <c r="V26">
        <v>0.1</v>
      </c>
      <c r="W26">
        <f t="shared" si="12"/>
        <v>1.1735680324006374E-4</v>
      </c>
      <c r="X26">
        <f t="shared" si="13"/>
        <v>7.3242987874149387E-2</v>
      </c>
      <c r="Y26">
        <f t="shared" si="14"/>
        <v>-3.4257379240108798E-2</v>
      </c>
      <c r="AB26">
        <v>12000</v>
      </c>
      <c r="AC26">
        <f t="shared" si="1"/>
        <v>4.9564658667666107E-2</v>
      </c>
      <c r="AD26">
        <f t="shared" si="2"/>
        <v>-3.526094798210011E-2</v>
      </c>
      <c r="AE26">
        <f t="shared" si="3"/>
        <v>1.4303710685565997E-2</v>
      </c>
    </row>
    <row r="27" spans="1:31" ht="12.95" customHeight="1" x14ac:dyDescent="0.2">
      <c r="A27" s="89" t="s">
        <v>178</v>
      </c>
      <c r="C27" s="92">
        <v>16092.866</v>
      </c>
      <c r="D27" s="21"/>
      <c r="E27">
        <f t="shared" si="4"/>
        <v>-54474.931705562878</v>
      </c>
      <c r="F27">
        <f t="shared" si="5"/>
        <v>-54475</v>
      </c>
      <c r="G27">
        <f t="shared" si="6"/>
        <v>2.9391000001851353E-2</v>
      </c>
      <c r="I27">
        <f t="shared" si="7"/>
        <v>2.9391000001851353E-2</v>
      </c>
      <c r="P27">
        <f t="shared" si="8"/>
        <v>-8.8741626527990933E-2</v>
      </c>
      <c r="Q27">
        <f t="shared" si="9"/>
        <v>0.10742831506580061</v>
      </c>
      <c r="R27">
        <f t="shared" si="10"/>
        <v>1.8686688537809679E-2</v>
      </c>
      <c r="S27" s="2">
        <f t="shared" si="15"/>
        <v>1074.366</v>
      </c>
      <c r="U27">
        <f t="shared" si="11"/>
        <v>1.1458228391921401E-4</v>
      </c>
      <c r="V27">
        <v>0.1</v>
      </c>
      <c r="W27">
        <f t="shared" si="12"/>
        <v>1.1458228391921401E-5</v>
      </c>
      <c r="X27">
        <f t="shared" si="13"/>
        <v>0.11813262652984229</v>
      </c>
      <c r="Y27">
        <f t="shared" si="14"/>
        <v>1.0704311464041674E-2</v>
      </c>
      <c r="AB27">
        <v>15000</v>
      </c>
      <c r="AC27">
        <f t="shared" si="1"/>
        <v>3.5256038204365549E-2</v>
      </c>
      <c r="AD27">
        <f t="shared" si="2"/>
        <v>-2.8788403382825276E-2</v>
      </c>
      <c r="AE27">
        <f t="shared" si="3"/>
        <v>6.4676348215402732E-3</v>
      </c>
    </row>
    <row r="28" spans="1:31" ht="12.95" customHeight="1" x14ac:dyDescent="0.2">
      <c r="A28" s="89" t="s">
        <v>178</v>
      </c>
      <c r="C28" s="92">
        <v>16169.675999999999</v>
      </c>
      <c r="D28" s="21"/>
      <c r="E28">
        <f t="shared" si="4"/>
        <v>-54296.45204462266</v>
      </c>
      <c r="F28">
        <f t="shared" si="5"/>
        <v>-54296.5</v>
      </c>
      <c r="G28">
        <f t="shared" si="6"/>
        <v>2.0637940000597155E-2</v>
      </c>
      <c r="I28">
        <f t="shared" si="7"/>
        <v>2.0637940000597155E-2</v>
      </c>
      <c r="P28">
        <f t="shared" si="8"/>
        <v>-8.8689084550032882E-2</v>
      </c>
      <c r="Q28">
        <f t="shared" si="9"/>
        <v>0.10631204302389059</v>
      </c>
      <c r="R28">
        <f t="shared" si="10"/>
        <v>1.7622958473857711E-2</v>
      </c>
      <c r="S28" s="2">
        <f t="shared" si="15"/>
        <v>1151.1759999999995</v>
      </c>
      <c r="U28">
        <f t="shared" si="11"/>
        <v>9.0901136065801058E-6</v>
      </c>
      <c r="V28">
        <v>0.1</v>
      </c>
      <c r="W28">
        <f t="shared" si="12"/>
        <v>9.0901136065801058E-7</v>
      </c>
      <c r="X28">
        <f t="shared" si="13"/>
        <v>0.10932702455063004</v>
      </c>
      <c r="Y28">
        <f t="shared" si="14"/>
        <v>3.0149815267394436E-3</v>
      </c>
      <c r="AB28">
        <v>18000</v>
      </c>
      <c r="AC28">
        <f t="shared" si="1"/>
        <v>1.976018082795088E-2</v>
      </c>
      <c r="AD28">
        <f t="shared" si="2"/>
        <v>-2.1200746145630486E-2</v>
      </c>
      <c r="AE28">
        <f t="shared" si="3"/>
        <v>-1.4405653176796061E-3</v>
      </c>
    </row>
    <row r="29" spans="1:31" ht="12.95" customHeight="1" x14ac:dyDescent="0.2">
      <c r="A29" s="89" t="s">
        <v>178</v>
      </c>
      <c r="C29" s="92">
        <v>16241.55</v>
      </c>
      <c r="D29" s="21"/>
      <c r="E29">
        <f t="shared" si="4"/>
        <v>-54129.441926794017</v>
      </c>
      <c r="F29">
        <f t="shared" si="5"/>
        <v>-54129.5</v>
      </c>
      <c r="G29">
        <f t="shared" si="6"/>
        <v>2.4992219998239307E-2</v>
      </c>
      <c r="I29">
        <f t="shared" si="7"/>
        <v>2.4992219998239307E-2</v>
      </c>
      <c r="P29">
        <f t="shared" si="8"/>
        <v>-8.8630327201414311E-2</v>
      </c>
      <c r="Q29">
        <f t="shared" si="9"/>
        <v>0.10527126213073956</v>
      </c>
      <c r="R29">
        <f t="shared" si="10"/>
        <v>1.6640934929325252E-2</v>
      </c>
      <c r="S29" s="2">
        <f t="shared" si="15"/>
        <v>1223.0499999999993</v>
      </c>
      <c r="U29">
        <f t="shared" si="11"/>
        <v>6.9743962302266829E-5</v>
      </c>
      <c r="V29">
        <v>0.1</v>
      </c>
      <c r="W29">
        <f t="shared" si="12"/>
        <v>6.9743962302266836E-6</v>
      </c>
      <c r="X29">
        <f t="shared" si="13"/>
        <v>0.11362254719965362</v>
      </c>
      <c r="Y29">
        <f t="shared" si="14"/>
        <v>8.351285068914055E-3</v>
      </c>
      <c r="AB29">
        <v>21000</v>
      </c>
      <c r="AC29">
        <f t="shared" si="1"/>
        <v>3.5989050641165982E-3</v>
      </c>
      <c r="AD29">
        <f t="shared" si="2"/>
        <v>-1.2497976270515757E-2</v>
      </c>
      <c r="AE29">
        <f t="shared" si="3"/>
        <v>-8.8990712063991579E-3</v>
      </c>
    </row>
    <row r="30" spans="1:31" ht="12.95" customHeight="1" x14ac:dyDescent="0.2">
      <c r="A30" s="89" t="s">
        <v>178</v>
      </c>
      <c r="C30" s="92">
        <v>16563.674999999999</v>
      </c>
      <c r="D30" s="21"/>
      <c r="E30">
        <f t="shared" si="4"/>
        <v>-53380.935732543636</v>
      </c>
      <c r="F30">
        <f t="shared" si="5"/>
        <v>-53381</v>
      </c>
      <c r="G30">
        <f t="shared" si="6"/>
        <v>2.7657959999487503E-2</v>
      </c>
      <c r="I30">
        <f t="shared" si="7"/>
        <v>2.7657959999487503E-2</v>
      </c>
      <c r="P30">
        <f t="shared" si="8"/>
        <v>-8.8253143069803613E-2</v>
      </c>
      <c r="Q30">
        <f t="shared" si="9"/>
        <v>0.10064889660134341</v>
      </c>
      <c r="R30">
        <f t="shared" si="10"/>
        <v>1.2395753531539794E-2</v>
      </c>
      <c r="S30" s="2">
        <f t="shared" si="15"/>
        <v>1545.1749999999993</v>
      </c>
      <c r="U30">
        <f t="shared" si="11"/>
        <v>2.3293494627026488E-4</v>
      </c>
      <c r="V30">
        <v>0.1</v>
      </c>
      <c r="W30">
        <f t="shared" si="12"/>
        <v>2.329349462702649E-5</v>
      </c>
      <c r="X30">
        <f t="shared" si="13"/>
        <v>0.11591110306929112</v>
      </c>
      <c r="Y30">
        <f t="shared" si="14"/>
        <v>1.5262206467947709E-2</v>
      </c>
      <c r="AB30">
        <v>24000</v>
      </c>
      <c r="AC30">
        <f t="shared" si="1"/>
        <v>-1.2683562789258387E-2</v>
      </c>
      <c r="AD30">
        <f t="shared" si="2"/>
        <v>-2.6800937574810793E-3</v>
      </c>
      <c r="AE30">
        <f t="shared" si="3"/>
        <v>-1.5363656546739466E-2</v>
      </c>
    </row>
    <row r="31" spans="1:31" ht="12.95" customHeight="1" x14ac:dyDescent="0.2">
      <c r="A31" s="89" t="s">
        <v>178</v>
      </c>
      <c r="C31" s="92">
        <v>16601.595000000001</v>
      </c>
      <c r="D31" s="21"/>
      <c r="E31">
        <f t="shared" si="4"/>
        <v>-53292.822872982986</v>
      </c>
      <c r="F31">
        <f t="shared" si="5"/>
        <v>-53293</v>
      </c>
      <c r="G31">
        <f t="shared" si="6"/>
        <v>7.6227880002988968E-2</v>
      </c>
      <c r="I31">
        <f t="shared" si="7"/>
        <v>7.6227880002988968E-2</v>
      </c>
      <c r="P31">
        <f t="shared" si="8"/>
        <v>-8.8196592921019001E-2</v>
      </c>
      <c r="Q31">
        <f t="shared" si="9"/>
        <v>0.10011001247208909</v>
      </c>
      <c r="R31">
        <f t="shared" si="10"/>
        <v>1.1913419551070087E-2</v>
      </c>
      <c r="S31" s="2">
        <f t="shared" si="15"/>
        <v>1583.0950000000012</v>
      </c>
      <c r="U31">
        <f t="shared" si="11"/>
        <v>4.1363498232214382E-3</v>
      </c>
      <c r="V31">
        <v>0.1</v>
      </c>
      <c r="W31">
        <f t="shared" si="12"/>
        <v>4.1363498232214384E-4</v>
      </c>
      <c r="X31">
        <f t="shared" si="13"/>
        <v>0.16442447292400797</v>
      </c>
      <c r="Y31">
        <f t="shared" si="14"/>
        <v>6.4314460451918881E-2</v>
      </c>
      <c r="AB31">
        <v>27000</v>
      </c>
      <c r="AC31">
        <f t="shared" si="1"/>
        <v>-2.8538915325650775E-2</v>
      </c>
      <c r="AD31">
        <f t="shared" si="2"/>
        <v>8.2529013934735454E-3</v>
      </c>
      <c r="AE31">
        <f t="shared" si="3"/>
        <v>-2.028601393217723E-2</v>
      </c>
    </row>
    <row r="32" spans="1:31" ht="12.95" customHeight="1" x14ac:dyDescent="0.2">
      <c r="A32" s="89" t="s">
        <v>178</v>
      </c>
      <c r="C32" s="92">
        <v>16604.564999999999</v>
      </c>
      <c r="D32" s="21"/>
      <c r="E32">
        <f t="shared" si="4"/>
        <v>-53285.921628444616</v>
      </c>
      <c r="F32">
        <f t="shared" si="5"/>
        <v>-53286</v>
      </c>
      <c r="G32">
        <f t="shared" si="6"/>
        <v>3.3727759997418616E-2</v>
      </c>
      <c r="I32">
        <f t="shared" si="7"/>
        <v>3.3727759997418616E-2</v>
      </c>
      <c r="P32">
        <f t="shared" si="8"/>
        <v>-8.8191984557727893E-2</v>
      </c>
      <c r="Q32">
        <f t="shared" si="9"/>
        <v>0.10006718788629709</v>
      </c>
      <c r="R32">
        <f t="shared" si="10"/>
        <v>1.18752033285692E-2</v>
      </c>
      <c r="S32" s="2">
        <f t="shared" si="15"/>
        <v>1586.0649999999987</v>
      </c>
      <c r="U32">
        <f t="shared" si="11"/>
        <v>4.7753423296527505E-4</v>
      </c>
      <c r="V32">
        <v>0.1</v>
      </c>
      <c r="W32">
        <f t="shared" si="12"/>
        <v>4.7753423296527511E-5</v>
      </c>
      <c r="X32">
        <f t="shared" si="13"/>
        <v>0.12191974455514651</v>
      </c>
      <c r="Y32">
        <f t="shared" si="14"/>
        <v>2.1852556668849415E-2</v>
      </c>
      <c r="AB32">
        <v>30000</v>
      </c>
      <c r="AC32">
        <f t="shared" si="1"/>
        <v>-4.3433228123588997E-2</v>
      </c>
      <c r="AD32">
        <f t="shared" si="2"/>
        <v>2.0301009182348118E-2</v>
      </c>
      <c r="AE32">
        <f t="shared" si="3"/>
        <v>-2.313221894124088E-2</v>
      </c>
    </row>
    <row r="33" spans="1:31" ht="12.95" customHeight="1" x14ac:dyDescent="0.2">
      <c r="A33" s="89" t="s">
        <v>178</v>
      </c>
      <c r="C33" s="92">
        <v>16816.901000000002</v>
      </c>
      <c r="D33" s="21"/>
      <c r="E33">
        <f t="shared" si="4"/>
        <v>-52792.526793326731</v>
      </c>
      <c r="F33">
        <f t="shared" si="5"/>
        <v>-52792.5</v>
      </c>
      <c r="G33">
        <f t="shared" si="6"/>
        <v>-1.1530699997820193E-2</v>
      </c>
      <c r="I33">
        <f t="shared" si="7"/>
        <v>-1.1530699997820193E-2</v>
      </c>
      <c r="P33">
        <f t="shared" si="8"/>
        <v>-8.7826280430990056E-2</v>
      </c>
      <c r="Q33">
        <f t="shared" si="9"/>
        <v>9.7063356210043958E-2</v>
      </c>
      <c r="R33">
        <f t="shared" si="10"/>
        <v>9.2370757790539021E-3</v>
      </c>
      <c r="S33" s="2">
        <f t="shared" si="15"/>
        <v>1798.4010000000017</v>
      </c>
      <c r="U33">
        <f t="shared" si="11"/>
        <v>4.3130051071851844E-4</v>
      </c>
      <c r="V33">
        <v>0.1</v>
      </c>
      <c r="W33">
        <f t="shared" si="12"/>
        <v>4.3130051071851848E-5</v>
      </c>
      <c r="X33">
        <f t="shared" si="13"/>
        <v>7.6295580433169863E-2</v>
      </c>
      <c r="Y33">
        <f t="shared" si="14"/>
        <v>-2.0767775776874095E-2</v>
      </c>
      <c r="AB33">
        <v>33000</v>
      </c>
      <c r="AC33">
        <f t="shared" si="1"/>
        <v>-5.6864939497478256E-2</v>
      </c>
      <c r="AD33">
        <f t="shared" si="2"/>
        <v>3.3464229609142637E-2</v>
      </c>
      <c r="AE33">
        <f t="shared" si="3"/>
        <v>-2.3400709888335619E-2</v>
      </c>
    </row>
    <row r="34" spans="1:31" ht="12.95" customHeight="1" x14ac:dyDescent="0.2">
      <c r="A34" s="89" t="s">
        <v>178</v>
      </c>
      <c r="C34" s="92">
        <v>16871.792000000001</v>
      </c>
      <c r="D34" s="21"/>
      <c r="E34">
        <f t="shared" si="4"/>
        <v>-52664.979246540242</v>
      </c>
      <c r="F34">
        <f t="shared" si="5"/>
        <v>-52665</v>
      </c>
      <c r="G34">
        <f t="shared" si="6"/>
        <v>8.9314000033482444E-3</v>
      </c>
      <c r="I34">
        <f t="shared" si="7"/>
        <v>8.9314000033482444E-3</v>
      </c>
      <c r="P34">
        <f t="shared" si="8"/>
        <v>-8.7718737416786319E-2</v>
      </c>
      <c r="Q34">
        <f t="shared" si="9"/>
        <v>9.6292195377165726E-2</v>
      </c>
      <c r="R34">
        <f t="shared" si="10"/>
        <v>8.5734579603794075E-3</v>
      </c>
      <c r="S34" s="2">
        <f t="shared" si="15"/>
        <v>1853.2920000000013</v>
      </c>
      <c r="U34">
        <f t="shared" si="11"/>
        <v>1.2812250612470461E-7</v>
      </c>
      <c r="V34">
        <v>0.1</v>
      </c>
      <c r="W34">
        <f t="shared" si="12"/>
        <v>1.2812250612470462E-8</v>
      </c>
      <c r="X34">
        <f t="shared" si="13"/>
        <v>9.6650137420134563E-2</v>
      </c>
      <c r="Y34">
        <f t="shared" si="14"/>
        <v>3.579420429688368E-4</v>
      </c>
      <c r="AB34">
        <v>36000</v>
      </c>
      <c r="AC34">
        <f t="shared" si="1"/>
        <v>-6.8381740442632843E-2</v>
      </c>
      <c r="AD34">
        <f t="shared" si="2"/>
        <v>4.7742562673857097E-2</v>
      </c>
      <c r="AE34">
        <f t="shared" si="3"/>
        <v>-2.0639177768775746E-2</v>
      </c>
    </row>
    <row r="35" spans="1:31" ht="12.95" customHeight="1" x14ac:dyDescent="0.2">
      <c r="A35" s="89" t="s">
        <v>178</v>
      </c>
      <c r="C35" s="92">
        <v>16874.778999999999</v>
      </c>
      <c r="D35" s="21"/>
      <c r="E35">
        <f t="shared" si="4"/>
        <v>-52658.038499928756</v>
      </c>
      <c r="F35">
        <f t="shared" si="5"/>
        <v>-52658</v>
      </c>
      <c r="G35">
        <f t="shared" si="6"/>
        <v>-1.6568720002396731E-2</v>
      </c>
      <c r="I35">
        <f t="shared" si="7"/>
        <v>-1.6568720002396731E-2</v>
      </c>
      <c r="P35">
        <f t="shared" si="8"/>
        <v>-8.7712678092771459E-2</v>
      </c>
      <c r="Q35">
        <f t="shared" si="9"/>
        <v>9.6249915461946695E-2</v>
      </c>
      <c r="R35">
        <f t="shared" si="10"/>
        <v>8.5372373691752351E-3</v>
      </c>
      <c r="S35" s="2">
        <f t="shared" si="15"/>
        <v>1856.2789999999986</v>
      </c>
      <c r="U35">
        <f t="shared" si="11"/>
        <v>6.3030909554318872E-4</v>
      </c>
      <c r="V35">
        <v>0.1</v>
      </c>
      <c r="W35">
        <f t="shared" si="12"/>
        <v>6.3030909554318877E-5</v>
      </c>
      <c r="X35">
        <f t="shared" si="13"/>
        <v>7.1143958090374729E-2</v>
      </c>
      <c r="Y35">
        <f t="shared" si="14"/>
        <v>-2.5105957371571966E-2</v>
      </c>
      <c r="AB35">
        <v>39000</v>
      </c>
      <c r="AC35">
        <f t="shared" si="1"/>
        <v>-7.7595806010491791E-2</v>
      </c>
      <c r="AD35">
        <f t="shared" si="2"/>
        <v>6.3136008376491512E-2</v>
      </c>
      <c r="AE35">
        <f t="shared" si="3"/>
        <v>-1.4459797634000279E-2</v>
      </c>
    </row>
    <row r="36" spans="1:31" ht="12.95" customHeight="1" x14ac:dyDescent="0.2">
      <c r="A36" s="89" t="s">
        <v>178</v>
      </c>
      <c r="C36" s="92">
        <v>16887.722000000002</v>
      </c>
      <c r="D36" s="21"/>
      <c r="E36">
        <f t="shared" si="4"/>
        <v>-52627.963480379876</v>
      </c>
      <c r="F36">
        <f t="shared" si="5"/>
        <v>-52628</v>
      </c>
      <c r="G36">
        <f t="shared" si="6"/>
        <v>1.571648000026471E-2</v>
      </c>
      <c r="I36">
        <f t="shared" si="7"/>
        <v>1.571648000026471E-2</v>
      </c>
      <c r="P36">
        <f t="shared" si="8"/>
        <v>-8.7686526916933613E-2</v>
      </c>
      <c r="Q36">
        <f t="shared" si="9"/>
        <v>9.606878459057297E-2</v>
      </c>
      <c r="R36">
        <f t="shared" si="10"/>
        <v>8.3822576736393567E-3</v>
      </c>
      <c r="S36" s="2">
        <f t="shared" si="15"/>
        <v>1869.2220000000016</v>
      </c>
      <c r="U36">
        <f t="shared" si="11"/>
        <v>5.3790817136369811E-5</v>
      </c>
      <c r="V36">
        <v>0.1</v>
      </c>
      <c r="W36">
        <f t="shared" si="12"/>
        <v>5.3790817136369814E-6</v>
      </c>
      <c r="X36">
        <f t="shared" si="13"/>
        <v>0.10340300691719832</v>
      </c>
      <c r="Y36">
        <f t="shared" si="14"/>
        <v>7.3342223266253531E-3</v>
      </c>
      <c r="AB36">
        <v>42000</v>
      </c>
      <c r="AC36">
        <f t="shared" si="1"/>
        <v>-8.419685520185119E-2</v>
      </c>
      <c r="AD36">
        <f t="shared" si="2"/>
        <v>7.9644566717045853E-2</v>
      </c>
      <c r="AE36">
        <f t="shared" si="3"/>
        <v>-4.5522884848053363E-3</v>
      </c>
    </row>
    <row r="37" spans="1:31" ht="12.95" customHeight="1" x14ac:dyDescent="0.2">
      <c r="A37" s="89" t="s">
        <v>178</v>
      </c>
      <c r="C37" s="92">
        <v>16918.682000000001</v>
      </c>
      <c r="D37" s="21"/>
      <c r="E37">
        <f t="shared" si="4"/>
        <v>-52556.023234282889</v>
      </c>
      <c r="F37">
        <f t="shared" si="5"/>
        <v>-52556</v>
      </c>
      <c r="G37">
        <f t="shared" si="6"/>
        <v>-9.9990399976377375E-3</v>
      </c>
      <c r="I37">
        <f t="shared" si="7"/>
        <v>-9.9990399976377375E-3</v>
      </c>
      <c r="P37">
        <f t="shared" si="8"/>
        <v>-8.7622556119494904E-2</v>
      </c>
      <c r="Q37">
        <f t="shared" si="9"/>
        <v>9.5634525465232323E-2</v>
      </c>
      <c r="R37">
        <f t="shared" si="10"/>
        <v>8.0119693457374186E-3</v>
      </c>
      <c r="S37" s="2">
        <f t="shared" si="15"/>
        <v>1900.1820000000007</v>
      </c>
      <c r="U37">
        <f t="shared" si="11"/>
        <v>3.2439645756714717E-4</v>
      </c>
      <c r="V37">
        <v>0.1</v>
      </c>
      <c r="W37">
        <f t="shared" si="12"/>
        <v>3.2439645756714715E-5</v>
      </c>
      <c r="X37">
        <f t="shared" si="13"/>
        <v>7.7623516121857167E-2</v>
      </c>
      <c r="Y37">
        <f t="shared" si="14"/>
        <v>-1.8011009343375156E-2</v>
      </c>
    </row>
    <row r="38" spans="1:31" ht="12.95" customHeight="1" x14ac:dyDescent="0.2">
      <c r="A38" s="89" t="s">
        <v>178</v>
      </c>
      <c r="C38" s="92">
        <v>16922.595000000001</v>
      </c>
      <c r="D38" s="21"/>
      <c r="E38">
        <f t="shared" si="4"/>
        <v>-52546.930786512297</v>
      </c>
      <c r="F38">
        <f t="shared" si="5"/>
        <v>-52547</v>
      </c>
      <c r="G38">
        <f t="shared" si="6"/>
        <v>2.978652000092552E-2</v>
      </c>
      <c r="I38">
        <f t="shared" si="7"/>
        <v>2.978652000092552E-2</v>
      </c>
      <c r="P38">
        <f t="shared" si="8"/>
        <v>-8.7614439905362759E-2</v>
      </c>
      <c r="Q38">
        <f t="shared" si="9"/>
        <v>9.5580288236626579E-2</v>
      </c>
      <c r="R38">
        <f t="shared" si="10"/>
        <v>7.9658483312638195E-3</v>
      </c>
      <c r="S38" s="2">
        <f t="shared" si="15"/>
        <v>1904.0950000000012</v>
      </c>
      <c r="U38">
        <f t="shared" si="11"/>
        <v>4.7614171211517674E-4</v>
      </c>
      <c r="V38">
        <v>0.1</v>
      </c>
      <c r="W38">
        <f t="shared" si="12"/>
        <v>4.7614171211517676E-5</v>
      </c>
      <c r="X38">
        <f t="shared" si="13"/>
        <v>0.11740095990628828</v>
      </c>
      <c r="Y38">
        <f t="shared" si="14"/>
        <v>2.1820671669661701E-2</v>
      </c>
    </row>
    <row r="39" spans="1:31" ht="12.95" customHeight="1" x14ac:dyDescent="0.2">
      <c r="A39" s="89" t="s">
        <v>178</v>
      </c>
      <c r="C39" s="92">
        <v>16973.567999999999</v>
      </c>
      <c r="D39" s="21"/>
      <c r="E39">
        <f t="shared" si="4"/>
        <v>-52428.487305753202</v>
      </c>
      <c r="F39">
        <f t="shared" si="5"/>
        <v>-52428.5</v>
      </c>
      <c r="G39">
        <f t="shared" si="6"/>
        <v>5.4630599988740869E-3</v>
      </c>
      <c r="I39">
        <f t="shared" si="7"/>
        <v>5.4630599988740869E-3</v>
      </c>
      <c r="P39">
        <f t="shared" si="8"/>
        <v>-8.7505093898588016E-2</v>
      </c>
      <c r="Q39">
        <f t="shared" si="9"/>
        <v>9.4867100724321404E-2</v>
      </c>
      <c r="R39">
        <f t="shared" si="10"/>
        <v>7.3620068257333887E-3</v>
      </c>
      <c r="S39" s="2">
        <f t="shared" si="15"/>
        <v>1955.0679999999993</v>
      </c>
      <c r="U39">
        <f t="shared" si="11"/>
        <v>3.6059990512390114E-6</v>
      </c>
      <c r="V39">
        <v>0.1</v>
      </c>
      <c r="W39">
        <f t="shared" si="12"/>
        <v>3.6059990512390119E-7</v>
      </c>
      <c r="X39">
        <f t="shared" si="13"/>
        <v>9.2968153897462102E-2</v>
      </c>
      <c r="Y39">
        <f t="shared" si="14"/>
        <v>-1.8989468268593018E-3</v>
      </c>
    </row>
    <row r="40" spans="1:31" ht="12.95" customHeight="1" x14ac:dyDescent="0.2">
      <c r="A40" s="89" t="s">
        <v>178</v>
      </c>
      <c r="C40" s="92">
        <v>17195.856</v>
      </c>
      <c r="D40" s="21"/>
      <c r="E40">
        <f t="shared" si="4"/>
        <v>-51911.967492303367</v>
      </c>
      <c r="F40">
        <f t="shared" si="5"/>
        <v>-51912</v>
      </c>
      <c r="G40">
        <f t="shared" si="6"/>
        <v>1.398992000031285E-2</v>
      </c>
      <c r="I40">
        <f t="shared" si="7"/>
        <v>1.398992000031285E-2</v>
      </c>
      <c r="P40">
        <f t="shared" si="8"/>
        <v>-8.6974730306232526E-2</v>
      </c>
      <c r="Q40">
        <f t="shared" si="9"/>
        <v>9.1778884560674082E-2</v>
      </c>
      <c r="R40">
        <f t="shared" si="10"/>
        <v>4.8041542544415561E-3</v>
      </c>
      <c r="S40" s="2">
        <f t="shared" si="15"/>
        <v>2177.3559999999998</v>
      </c>
      <c r="U40">
        <f t="shared" si="11"/>
        <v>8.4378292338022412E-5</v>
      </c>
      <c r="V40">
        <v>0.1</v>
      </c>
      <c r="W40">
        <f t="shared" si="12"/>
        <v>8.4378292338022422E-6</v>
      </c>
      <c r="X40">
        <f t="shared" si="13"/>
        <v>0.10096465030654538</v>
      </c>
      <c r="Y40">
        <f t="shared" si="14"/>
        <v>9.1857657458712938E-3</v>
      </c>
    </row>
    <row r="41" spans="1:31" ht="12.95" customHeight="1" x14ac:dyDescent="0.2">
      <c r="A41" s="89" t="s">
        <v>178</v>
      </c>
      <c r="C41" s="92">
        <v>17235.856</v>
      </c>
      <c r="D41" s="21"/>
      <c r="E41">
        <f t="shared" si="4"/>
        <v>-51819.021437914496</v>
      </c>
      <c r="F41">
        <f t="shared" si="5"/>
        <v>-51819</v>
      </c>
      <c r="G41">
        <f t="shared" si="6"/>
        <v>-9.2259599987301044E-3</v>
      </c>
      <c r="I41">
        <f t="shared" si="7"/>
        <v>-9.2259599987301044E-3</v>
      </c>
      <c r="P41">
        <f t="shared" si="8"/>
        <v>-8.6869968841252185E-2</v>
      </c>
      <c r="Q41">
        <f t="shared" si="9"/>
        <v>9.1226337860200721E-2</v>
      </c>
      <c r="R41">
        <f t="shared" si="10"/>
        <v>4.356369018948536E-3</v>
      </c>
      <c r="S41" s="2">
        <f t="shared" si="15"/>
        <v>2217.3559999999998</v>
      </c>
      <c r="U41">
        <f t="shared" si="11"/>
        <v>1.8447966154447521E-4</v>
      </c>
      <c r="V41">
        <v>0.1</v>
      </c>
      <c r="W41">
        <f t="shared" si="12"/>
        <v>1.8447966154447524E-5</v>
      </c>
      <c r="X41">
        <f t="shared" si="13"/>
        <v>7.764400884252208E-2</v>
      </c>
      <c r="Y41">
        <f t="shared" si="14"/>
        <v>-1.358232901767864E-2</v>
      </c>
    </row>
    <row r="42" spans="1:31" ht="12.95" customHeight="1" x14ac:dyDescent="0.2">
      <c r="A42" s="89" t="s">
        <v>178</v>
      </c>
      <c r="C42" s="92">
        <v>17236.736000000001</v>
      </c>
      <c r="D42" s="21"/>
      <c r="E42">
        <f t="shared" si="4"/>
        <v>-51816.976624717943</v>
      </c>
      <c r="F42">
        <f t="shared" si="5"/>
        <v>-51817</v>
      </c>
      <c r="G42">
        <f t="shared" si="6"/>
        <v>1.0059719999844674E-2</v>
      </c>
      <c r="I42">
        <f t="shared" si="7"/>
        <v>1.0059719999844674E-2</v>
      </c>
      <c r="P42">
        <f t="shared" si="8"/>
        <v>-8.6867684928826849E-2</v>
      </c>
      <c r="Q42">
        <f t="shared" si="9"/>
        <v>9.1214466906092764E-2</v>
      </c>
      <c r="R42">
        <f t="shared" si="10"/>
        <v>4.346781977265915E-3</v>
      </c>
      <c r="S42" s="2">
        <f t="shared" si="15"/>
        <v>2218.2360000000008</v>
      </c>
      <c r="U42">
        <f t="shared" si="11"/>
        <v>3.2637660849826101E-5</v>
      </c>
      <c r="V42">
        <v>0.1</v>
      </c>
      <c r="W42">
        <f t="shared" si="12"/>
        <v>3.2637660849826101E-6</v>
      </c>
      <c r="X42">
        <f t="shared" si="13"/>
        <v>9.6927404928671523E-2</v>
      </c>
      <c r="Y42">
        <f t="shared" si="14"/>
        <v>5.712938022578759E-3</v>
      </c>
    </row>
    <row r="43" spans="1:31" ht="12.95" customHeight="1" x14ac:dyDescent="0.2">
      <c r="A43" s="89" t="s">
        <v>178</v>
      </c>
      <c r="C43" s="92">
        <v>17328.578000000001</v>
      </c>
      <c r="D43" s="21"/>
      <c r="E43">
        <f t="shared" si="4"/>
        <v>-51603.567836538372</v>
      </c>
      <c r="F43">
        <f t="shared" si="5"/>
        <v>-51603.5</v>
      </c>
      <c r="G43">
        <f t="shared" si="6"/>
        <v>-2.9193939997639973E-2</v>
      </c>
      <c r="I43">
        <f t="shared" si="7"/>
        <v>-2.9193939997639973E-2</v>
      </c>
      <c r="P43">
        <f t="shared" si="8"/>
        <v>-8.6616386129857822E-2</v>
      </c>
      <c r="Q43">
        <f t="shared" si="9"/>
        <v>8.9950092860408684E-2</v>
      </c>
      <c r="R43">
        <f t="shared" si="10"/>
        <v>3.3337067305508616E-3</v>
      </c>
      <c r="S43" s="2">
        <f t="shared" si="15"/>
        <v>2310.0780000000013</v>
      </c>
      <c r="U43">
        <f t="shared" si="11"/>
        <v>1.0580478016739838E-3</v>
      </c>
      <c r="V43">
        <v>0.1</v>
      </c>
      <c r="W43">
        <f t="shared" si="12"/>
        <v>1.0580478016739838E-4</v>
      </c>
      <c r="X43">
        <f t="shared" si="13"/>
        <v>5.742244613221785E-2</v>
      </c>
      <c r="Y43">
        <f t="shared" si="14"/>
        <v>-3.2527646728190834E-2</v>
      </c>
    </row>
    <row r="44" spans="1:31" ht="12.95" customHeight="1" x14ac:dyDescent="0.2">
      <c r="A44" s="89" t="s">
        <v>178</v>
      </c>
      <c r="C44" s="92">
        <v>17530.851999999999</v>
      </c>
      <c r="D44" s="21"/>
      <c r="E44">
        <f t="shared" si="4"/>
        <v>-51133.553581402019</v>
      </c>
      <c r="F44">
        <f t="shared" si="5"/>
        <v>-51133.5</v>
      </c>
      <c r="G44">
        <f t="shared" si="6"/>
        <v>-2.3059139999531908E-2</v>
      </c>
      <c r="I44">
        <f t="shared" si="7"/>
        <v>-2.3059139999531908E-2</v>
      </c>
      <c r="P44">
        <f t="shared" si="8"/>
        <v>-8.601103842745815E-2</v>
      </c>
      <c r="Q44">
        <f t="shared" si="9"/>
        <v>8.7186594675198639E-2</v>
      </c>
      <c r="R44">
        <f t="shared" si="10"/>
        <v>1.1755562477404891E-3</v>
      </c>
      <c r="S44" s="2">
        <f t="shared" si="15"/>
        <v>2512.351999999999</v>
      </c>
      <c r="U44">
        <f t="shared" si="11"/>
        <v>5.8732050219755883E-4</v>
      </c>
      <c r="V44">
        <v>0.1</v>
      </c>
      <c r="W44">
        <f t="shared" si="12"/>
        <v>5.8732050219755884E-5</v>
      </c>
      <c r="X44">
        <f t="shared" si="13"/>
        <v>6.2951898427926242E-2</v>
      </c>
      <c r="Y44">
        <f t="shared" si="14"/>
        <v>-2.4234696247272397E-2</v>
      </c>
    </row>
    <row r="45" spans="1:31" ht="12.95" customHeight="1" x14ac:dyDescent="0.2">
      <c r="A45" s="89" t="s">
        <v>178</v>
      </c>
      <c r="C45" s="92">
        <v>17619.738000000001</v>
      </c>
      <c r="D45" s="21"/>
      <c r="E45">
        <f t="shared" si="4"/>
        <v>-50927.013506641779</v>
      </c>
      <c r="F45">
        <f t="shared" si="5"/>
        <v>-50927</v>
      </c>
      <c r="G45">
        <f t="shared" si="6"/>
        <v>-5.8126799995079637E-3</v>
      </c>
      <c r="I45">
        <f t="shared" si="7"/>
        <v>-5.8126799995079637E-3</v>
      </c>
      <c r="P45">
        <f t="shared" si="8"/>
        <v>-8.5722499425563647E-2</v>
      </c>
      <c r="Q45">
        <f t="shared" si="9"/>
        <v>8.5981073751437959E-2</v>
      </c>
      <c r="R45">
        <f t="shared" si="10"/>
        <v>2.5857432587431117E-4</v>
      </c>
      <c r="S45" s="2">
        <f t="shared" si="15"/>
        <v>2601.2380000000012</v>
      </c>
      <c r="U45">
        <f t="shared" si="11"/>
        <v>3.6860129083472978E-5</v>
      </c>
      <c r="V45">
        <v>0.1</v>
      </c>
      <c r="W45">
        <f t="shared" si="12"/>
        <v>3.6860129083472981E-6</v>
      </c>
      <c r="X45">
        <f t="shared" si="13"/>
        <v>7.9909819426055684E-2</v>
      </c>
      <c r="Y45">
        <f t="shared" si="14"/>
        <v>-6.0712543253822748E-3</v>
      </c>
    </row>
    <row r="46" spans="1:31" ht="12.95" customHeight="1" x14ac:dyDescent="0.2">
      <c r="A46" s="89" t="s">
        <v>178</v>
      </c>
      <c r="C46" s="92">
        <v>17724.510999999999</v>
      </c>
      <c r="D46" s="21"/>
      <c r="E46">
        <f t="shared" si="4"/>
        <v>-50683.557582729656</v>
      </c>
      <c r="F46">
        <f t="shared" si="5"/>
        <v>-50683.5</v>
      </c>
      <c r="G46">
        <f t="shared" si="6"/>
        <v>-2.478114000041387E-2</v>
      </c>
      <c r="I46">
        <f t="shared" si="7"/>
        <v>-2.478114000041387E-2</v>
      </c>
      <c r="P46">
        <f t="shared" si="8"/>
        <v>-8.5364642650365447E-2</v>
      </c>
      <c r="Q46">
        <f t="shared" si="9"/>
        <v>8.4566339748116545E-2</v>
      </c>
      <c r="R46">
        <f t="shared" si="10"/>
        <v>-7.9830290224890132E-4</v>
      </c>
      <c r="S46" s="2">
        <f t="shared" si="15"/>
        <v>2706.0109999999986</v>
      </c>
      <c r="U46">
        <f t="shared" si="11"/>
        <v>5.7517647527711795E-4</v>
      </c>
      <c r="V46">
        <v>0.1</v>
      </c>
      <c r="W46">
        <f t="shared" si="12"/>
        <v>5.7517647527711801E-5</v>
      </c>
      <c r="X46">
        <f t="shared" si="13"/>
        <v>6.0583502649951576E-2</v>
      </c>
      <c r="Y46">
        <f t="shared" si="14"/>
        <v>-2.3982837098164969E-2</v>
      </c>
    </row>
    <row r="47" spans="1:31" ht="12.95" customHeight="1" x14ac:dyDescent="0.2">
      <c r="A47" s="89" t="s">
        <v>178</v>
      </c>
      <c r="C47" s="92">
        <v>17974.79</v>
      </c>
      <c r="D47" s="21"/>
      <c r="E47">
        <f t="shared" si="4"/>
        <v>-50101.996444069846</v>
      </c>
      <c r="F47">
        <f t="shared" si="5"/>
        <v>-50102</v>
      </c>
      <c r="G47">
        <f t="shared" si="6"/>
        <v>1.5303200016205665E-3</v>
      </c>
      <c r="I47">
        <f t="shared" si="7"/>
        <v>1.5303200016205665E-3</v>
      </c>
      <c r="P47">
        <f t="shared" si="8"/>
        <v>-8.4433376620369593E-2</v>
      </c>
      <c r="Q47">
        <f t="shared" si="9"/>
        <v>8.1217547203226936E-2</v>
      </c>
      <c r="R47">
        <f t="shared" si="10"/>
        <v>-3.2158294171426571E-3</v>
      </c>
      <c r="S47" s="2">
        <f t="shared" si="15"/>
        <v>2956.2900000000009</v>
      </c>
      <c r="U47">
        <f t="shared" si="11"/>
        <v>2.2525934305226486E-5</v>
      </c>
      <c r="V47">
        <v>0.1</v>
      </c>
      <c r="W47">
        <f t="shared" si="12"/>
        <v>2.2525934305226489E-6</v>
      </c>
      <c r="X47">
        <f t="shared" si="13"/>
        <v>8.596369662199016E-2</v>
      </c>
      <c r="Y47">
        <f t="shared" si="14"/>
        <v>4.7461494187632236E-3</v>
      </c>
    </row>
    <row r="48" spans="1:31" ht="12.95" customHeight="1" x14ac:dyDescent="0.2">
      <c r="A48" s="89" t="s">
        <v>178</v>
      </c>
      <c r="C48" s="92">
        <v>18026.68</v>
      </c>
      <c r="D48" s="21"/>
      <c r="E48">
        <f t="shared" si="4"/>
        <v>-49981.42217501389</v>
      </c>
      <c r="F48">
        <f t="shared" si="5"/>
        <v>-49981.5</v>
      </c>
      <c r="G48">
        <f t="shared" si="6"/>
        <v>3.3492540002043825E-2</v>
      </c>
      <c r="I48">
        <f t="shared" si="7"/>
        <v>3.3492540002043825E-2</v>
      </c>
      <c r="P48">
        <f t="shared" si="8"/>
        <v>-8.4226957424319696E-2</v>
      </c>
      <c r="Q48">
        <f t="shared" si="9"/>
        <v>8.0528841842464893E-2</v>
      </c>
      <c r="R48">
        <f t="shared" si="10"/>
        <v>-3.6981155818548023E-3</v>
      </c>
      <c r="S48" s="2">
        <f t="shared" si="15"/>
        <v>3008.1800000000003</v>
      </c>
      <c r="U48">
        <f t="shared" si="11"/>
        <v>1.3831448627601702E-3</v>
      </c>
      <c r="V48">
        <v>0.1</v>
      </c>
      <c r="W48">
        <f t="shared" si="12"/>
        <v>1.3831448627601702E-4</v>
      </c>
      <c r="X48">
        <f t="shared" si="13"/>
        <v>0.11771949742636352</v>
      </c>
      <c r="Y48">
        <f t="shared" si="14"/>
        <v>3.7190655583898627E-2</v>
      </c>
    </row>
    <row r="49" spans="1:25" ht="12.95" customHeight="1" x14ac:dyDescent="0.2">
      <c r="A49" s="89" t="s">
        <v>178</v>
      </c>
      <c r="C49" s="92">
        <v>18070.566999999999</v>
      </c>
      <c r="D49" s="21"/>
      <c r="E49">
        <f t="shared" si="4"/>
        <v>-49879.44408778978</v>
      </c>
      <c r="F49">
        <f t="shared" si="5"/>
        <v>-49879.5</v>
      </c>
      <c r="G49">
        <f t="shared" si="6"/>
        <v>2.406221999990521E-2</v>
      </c>
      <c r="I49">
        <f t="shared" si="7"/>
        <v>2.406221999990521E-2</v>
      </c>
      <c r="P49">
        <f t="shared" si="8"/>
        <v>-8.4048642495962819E-2</v>
      </c>
      <c r="Q49">
        <f t="shared" si="9"/>
        <v>7.9947277300804989E-2</v>
      </c>
      <c r="R49">
        <f t="shared" si="10"/>
        <v>-4.10136519515783E-3</v>
      </c>
      <c r="S49" s="2">
        <f t="shared" si="15"/>
        <v>3052.0669999999991</v>
      </c>
      <c r="U49">
        <f t="shared" si="11"/>
        <v>7.9318753103957407E-4</v>
      </c>
      <c r="V49">
        <v>0.1</v>
      </c>
      <c r="W49">
        <f t="shared" si="12"/>
        <v>7.9318753103957412E-5</v>
      </c>
      <c r="X49">
        <f t="shared" si="13"/>
        <v>0.10811086249586803</v>
      </c>
      <c r="Y49">
        <f t="shared" si="14"/>
        <v>2.816358519506304E-2</v>
      </c>
    </row>
    <row r="50" spans="1:25" ht="12.95" customHeight="1" x14ac:dyDescent="0.2">
      <c r="A50" s="89" t="s">
        <v>178</v>
      </c>
      <c r="C50" s="92">
        <v>18129.504000000001</v>
      </c>
      <c r="D50" s="21"/>
      <c r="E50">
        <f t="shared" si="4"/>
        <v>-49742.495047601857</v>
      </c>
      <c r="F50">
        <f t="shared" si="5"/>
        <v>-49742.5</v>
      </c>
      <c r="G50">
        <f t="shared" si="6"/>
        <v>2.1312999997462612E-3</v>
      </c>
      <c r="I50">
        <f t="shared" si="7"/>
        <v>2.1312999997462612E-3</v>
      </c>
      <c r="P50">
        <f t="shared" si="8"/>
        <v>-8.3803979350434959E-2</v>
      </c>
      <c r="Q50">
        <f t="shared" si="9"/>
        <v>7.916818475061066E-2</v>
      </c>
      <c r="R50">
        <f t="shared" si="10"/>
        <v>-4.6357945998243E-3</v>
      </c>
      <c r="S50" s="2">
        <f t="shared" si="15"/>
        <v>3111.0040000000008</v>
      </c>
      <c r="U50">
        <f t="shared" si="11"/>
        <v>4.579356931953705E-5</v>
      </c>
      <c r="V50">
        <v>0.1</v>
      </c>
      <c r="W50">
        <f t="shared" si="12"/>
        <v>4.5793569319537052E-6</v>
      </c>
      <c r="X50">
        <f t="shared" si="13"/>
        <v>8.5935279350181221E-2</v>
      </c>
      <c r="Y50">
        <f t="shared" si="14"/>
        <v>6.7670945995705611E-3</v>
      </c>
    </row>
    <row r="51" spans="1:25" ht="12.95" customHeight="1" x14ac:dyDescent="0.2">
      <c r="A51" s="89" t="s">
        <v>178</v>
      </c>
      <c r="C51" s="92">
        <v>18154.5</v>
      </c>
      <c r="D51" s="21"/>
      <c r="E51">
        <f t="shared" si="4"/>
        <v>-49684.413058214253</v>
      </c>
      <c r="F51">
        <f t="shared" si="5"/>
        <v>-49684.5</v>
      </c>
      <c r="G51">
        <f t="shared" si="6"/>
        <v>3.7416020000819117E-2</v>
      </c>
      <c r="I51">
        <f t="shared" si="7"/>
        <v>3.7416020000819117E-2</v>
      </c>
      <c r="P51">
        <f t="shared" si="8"/>
        <v>-8.369862012844978E-2</v>
      </c>
      <c r="Q51">
        <f t="shared" si="9"/>
        <v>7.8839050610779435E-2</v>
      </c>
      <c r="R51">
        <f t="shared" si="10"/>
        <v>-4.8595695176703452E-3</v>
      </c>
      <c r="S51" s="2">
        <f t="shared" si="15"/>
        <v>3136</v>
      </c>
      <c r="U51">
        <f t="shared" si="11"/>
        <v>1.7872254691358161E-3</v>
      </c>
      <c r="V51">
        <v>0.1</v>
      </c>
      <c r="W51">
        <f t="shared" si="12"/>
        <v>1.7872254691358162E-4</v>
      </c>
      <c r="X51">
        <f t="shared" si="13"/>
        <v>0.1211146401292689</v>
      </c>
      <c r="Y51">
        <f t="shared" si="14"/>
        <v>4.2275589518489462E-2</v>
      </c>
    </row>
    <row r="52" spans="1:25" ht="12.95" customHeight="1" x14ac:dyDescent="0.2">
      <c r="A52" s="89" t="s">
        <v>178</v>
      </c>
      <c r="C52" s="92">
        <v>18428.582999999999</v>
      </c>
      <c r="D52" s="21"/>
      <c r="E52">
        <f t="shared" si="4"/>
        <v>-49047.53972258763</v>
      </c>
      <c r="F52">
        <f t="shared" si="5"/>
        <v>-49047.5</v>
      </c>
      <c r="G52">
        <f t="shared" si="6"/>
        <v>-1.7094900002120994E-2</v>
      </c>
      <c r="I52">
        <f t="shared" si="7"/>
        <v>-1.7094900002120994E-2</v>
      </c>
      <c r="P52">
        <f t="shared" si="8"/>
        <v>-8.2472268080965888E-2</v>
      </c>
      <c r="Q52">
        <f t="shared" si="9"/>
        <v>7.5251676304267934E-2</v>
      </c>
      <c r="R52">
        <f t="shared" si="10"/>
        <v>-7.2205917766979544E-3</v>
      </c>
      <c r="S52" s="2">
        <f t="shared" si="15"/>
        <v>3410.0829999999987</v>
      </c>
      <c r="U52">
        <f t="shared" si="11"/>
        <v>9.75019629306571E-5</v>
      </c>
      <c r="V52">
        <v>0.1</v>
      </c>
      <c r="W52">
        <f t="shared" si="12"/>
        <v>9.7501962930657114E-6</v>
      </c>
      <c r="X52">
        <f t="shared" si="13"/>
        <v>6.5377368078844894E-2</v>
      </c>
      <c r="Y52">
        <f t="shared" si="14"/>
        <v>-9.8743082254230397E-3</v>
      </c>
    </row>
    <row r="53" spans="1:25" ht="12.95" customHeight="1" x14ac:dyDescent="0.2">
      <c r="A53" s="89" t="s">
        <v>178</v>
      </c>
      <c r="C53" s="92">
        <v>18456.504000000001</v>
      </c>
      <c r="D53" s="21"/>
      <c r="E53">
        <f t="shared" si="4"/>
        <v>-48982.661052972835</v>
      </c>
      <c r="F53">
        <f t="shared" si="5"/>
        <v>-48982.5</v>
      </c>
      <c r="G53">
        <f t="shared" ref="G53:G84" si="16">+C53-(C$7+F53*C$8)</f>
        <v>-6.9310299997596303E-2</v>
      </c>
      <c r="I53">
        <f t="shared" ref="I53:I84" si="17">+G53</f>
        <v>-6.9310299997596303E-2</v>
      </c>
      <c r="P53">
        <f t="shared" si="8"/>
        <v>-8.234003776928582E-2</v>
      </c>
      <c r="Q53">
        <f t="shared" si="9"/>
        <v>7.4888444512099819E-2</v>
      </c>
      <c r="R53">
        <f t="shared" si="10"/>
        <v>-7.4515932571860011E-3</v>
      </c>
      <c r="S53" s="2">
        <f t="shared" si="15"/>
        <v>3438.0040000000008</v>
      </c>
      <c r="U53">
        <f t="shared" si="11"/>
        <v>3.826499599596083E-3</v>
      </c>
      <c r="V53">
        <v>0.1</v>
      </c>
      <c r="W53">
        <f t="shared" si="12"/>
        <v>3.8264995995960832E-4</v>
      </c>
      <c r="X53">
        <f t="shared" si="13"/>
        <v>1.3029737771689517E-2</v>
      </c>
      <c r="Y53">
        <f t="shared" si="14"/>
        <v>-6.1858706740410302E-2</v>
      </c>
    </row>
    <row r="54" spans="1:25" ht="12.95" customHeight="1" x14ac:dyDescent="0.2">
      <c r="A54" s="89" t="s">
        <v>178</v>
      </c>
      <c r="C54" s="92">
        <v>18665.892</v>
      </c>
      <c r="D54" s="21"/>
      <c r="E54">
        <f t="shared" si="4"/>
        <v>-48496.116342063418</v>
      </c>
      <c r="F54">
        <f t="shared" si="5"/>
        <v>-48496</v>
      </c>
      <c r="G54">
        <f t="shared" si="16"/>
        <v>-5.0068640000972664E-2</v>
      </c>
      <c r="I54">
        <f t="shared" si="17"/>
        <v>-5.0068640000972664E-2</v>
      </c>
      <c r="P54">
        <f t="shared" si="8"/>
        <v>-8.1309045012473199E-2</v>
      </c>
      <c r="Q54">
        <f t="shared" si="9"/>
        <v>7.218641591989787E-2</v>
      </c>
      <c r="R54">
        <f t="shared" si="10"/>
        <v>-9.1226290925753295E-3</v>
      </c>
      <c r="S54" s="2">
        <f t="shared" si="15"/>
        <v>3647.3919999999998</v>
      </c>
      <c r="U54">
        <f t="shared" si="11"/>
        <v>1.6765758093105936E-3</v>
      </c>
      <c r="V54">
        <v>0.1</v>
      </c>
      <c r="W54">
        <f t="shared" si="12"/>
        <v>1.6765758093105937E-4</v>
      </c>
      <c r="X54">
        <f t="shared" si="13"/>
        <v>3.1240405011500536E-2</v>
      </c>
      <c r="Y54">
        <f t="shared" si="14"/>
        <v>-4.0946010908397334E-2</v>
      </c>
    </row>
    <row r="55" spans="1:25" ht="12.95" customHeight="1" x14ac:dyDescent="0.2">
      <c r="A55" s="89" t="s">
        <v>178</v>
      </c>
      <c r="C55" s="92">
        <v>19514.560000000001</v>
      </c>
      <c r="D55" s="21"/>
      <c r="E55">
        <f t="shared" si="4"/>
        <v>-46524.107789911053</v>
      </c>
      <c r="F55">
        <f t="shared" si="5"/>
        <v>-46524</v>
      </c>
      <c r="G55">
        <f t="shared" si="16"/>
        <v>-4.6388159997150069E-2</v>
      </c>
      <c r="I55">
        <f t="shared" si="17"/>
        <v>-4.6388159997150069E-2</v>
      </c>
      <c r="P55">
        <f t="shared" si="8"/>
        <v>-7.6401025084510729E-2</v>
      </c>
      <c r="Q55">
        <f t="shared" si="9"/>
        <v>6.1534244185167203E-2</v>
      </c>
      <c r="R55">
        <f t="shared" si="10"/>
        <v>-1.4866780899343526E-2</v>
      </c>
      <c r="S55" s="2">
        <f t="shared" si="15"/>
        <v>4496.0600000000013</v>
      </c>
      <c r="U55">
        <f t="shared" si="11"/>
        <v>9.9359734022763527E-4</v>
      </c>
      <c r="V55">
        <v>0.1</v>
      </c>
      <c r="W55">
        <f t="shared" si="12"/>
        <v>9.9359734022763532E-5</v>
      </c>
      <c r="X55">
        <f t="shared" si="13"/>
        <v>3.001286508736066E-2</v>
      </c>
      <c r="Y55">
        <f t="shared" si="14"/>
        <v>-3.1521379097806543E-2</v>
      </c>
    </row>
    <row r="56" spans="1:25" ht="12.95" customHeight="1" x14ac:dyDescent="0.2">
      <c r="A56" s="89" t="s">
        <v>178</v>
      </c>
      <c r="C56" s="92">
        <v>19556.539000000001</v>
      </c>
      <c r="D56" s="21"/>
      <c r="E56">
        <f t="shared" si="4"/>
        <v>-46426.563229481297</v>
      </c>
      <c r="F56">
        <f t="shared" si="5"/>
        <v>-46426.5</v>
      </c>
      <c r="G56">
        <f t="shared" si="16"/>
        <v>-2.7211259999603499E-2</v>
      </c>
      <c r="I56">
        <f t="shared" si="17"/>
        <v>-2.7211259999603499E-2</v>
      </c>
      <c r="P56">
        <f t="shared" si="8"/>
        <v>-7.6128817088757655E-2</v>
      </c>
      <c r="Q56">
        <f t="shared" si="9"/>
        <v>6.1020077659571709E-2</v>
      </c>
      <c r="R56">
        <f t="shared" si="10"/>
        <v>-1.5108739429185947E-2</v>
      </c>
      <c r="S56" s="2">
        <f t="shared" si="15"/>
        <v>4538.0390000000007</v>
      </c>
      <c r="U56">
        <f t="shared" si="11"/>
        <v>1.4647100415737999E-4</v>
      </c>
      <c r="V56">
        <v>0.1</v>
      </c>
      <c r="W56">
        <f t="shared" si="12"/>
        <v>1.4647100415738E-5</v>
      </c>
      <c r="X56">
        <f t="shared" si="13"/>
        <v>4.8917557089154157E-2</v>
      </c>
      <c r="Y56">
        <f t="shared" si="14"/>
        <v>-1.2102520570417552E-2</v>
      </c>
    </row>
    <row r="57" spans="1:25" ht="12.95" customHeight="1" x14ac:dyDescent="0.2">
      <c r="A57" s="89" t="s">
        <v>178</v>
      </c>
      <c r="C57" s="92">
        <v>19811.737000000001</v>
      </c>
      <c r="D57" s="21"/>
      <c r="E57">
        <f t="shared" si="4"/>
        <v>-45833.572049783019</v>
      </c>
      <c r="F57">
        <f t="shared" si="5"/>
        <v>-45833.5</v>
      </c>
      <c r="G57">
        <f t="shared" si="16"/>
        <v>-3.1007139998109778E-2</v>
      </c>
      <c r="I57">
        <f t="shared" si="17"/>
        <v>-3.1007139998109778E-2</v>
      </c>
      <c r="P57">
        <f t="shared" si="8"/>
        <v>-7.4415113742780689E-2</v>
      </c>
      <c r="Q57">
        <f t="shared" si="9"/>
        <v>5.791825722054994E-2</v>
      </c>
      <c r="R57">
        <f t="shared" si="10"/>
        <v>-1.6496856522230749E-2</v>
      </c>
      <c r="S57" s="2">
        <f t="shared" si="15"/>
        <v>4793.237000000001</v>
      </c>
      <c r="U57">
        <f t="shared" si="11"/>
        <v>2.1054832655036801E-4</v>
      </c>
      <c r="V57">
        <v>0.1</v>
      </c>
      <c r="W57">
        <f t="shared" si="12"/>
        <v>2.1054832655036804E-5</v>
      </c>
      <c r="X57">
        <f t="shared" si="13"/>
        <v>4.3407973744670911E-2</v>
      </c>
      <c r="Y57">
        <f t="shared" si="14"/>
        <v>-1.4510283475879029E-2</v>
      </c>
    </row>
    <row r="58" spans="1:25" ht="12.95" customHeight="1" x14ac:dyDescent="0.2">
      <c r="A58" s="89" t="s">
        <v>178</v>
      </c>
      <c r="C58" s="92">
        <v>19833.669999999998</v>
      </c>
      <c r="D58" s="21"/>
      <c r="E58">
        <f t="shared" si="4"/>
        <v>-45782.60740451025</v>
      </c>
      <c r="F58">
        <f t="shared" si="5"/>
        <v>-45782.5</v>
      </c>
      <c r="G58">
        <f t="shared" si="16"/>
        <v>-4.6222300003137207E-2</v>
      </c>
      <c r="I58">
        <f t="shared" si="17"/>
        <v>-4.6222300003137207E-2</v>
      </c>
      <c r="P58">
        <f t="shared" si="8"/>
        <v>-7.4263111506749802E-2</v>
      </c>
      <c r="Q58">
        <f t="shared" si="9"/>
        <v>5.7653524910202342E-2</v>
      </c>
      <c r="R58">
        <f t="shared" si="10"/>
        <v>-1.660958659654746E-2</v>
      </c>
      <c r="S58" s="2">
        <f t="shared" si="15"/>
        <v>4815.1699999999983</v>
      </c>
      <c r="U58">
        <f t="shared" si="11"/>
        <v>8.7691279530082008E-4</v>
      </c>
      <c r="V58">
        <v>0.1</v>
      </c>
      <c r="W58">
        <f t="shared" si="12"/>
        <v>8.7691279530082008E-5</v>
      </c>
      <c r="X58">
        <f t="shared" si="13"/>
        <v>2.8040811503612595E-2</v>
      </c>
      <c r="Y58">
        <f t="shared" si="14"/>
        <v>-2.9612713406589747E-2</v>
      </c>
    </row>
    <row r="59" spans="1:25" ht="12.95" customHeight="1" x14ac:dyDescent="0.2">
      <c r="A59" s="89" t="s">
        <v>178</v>
      </c>
      <c r="C59" s="92">
        <v>20191.728999999999</v>
      </c>
      <c r="D59" s="21"/>
      <c r="E59">
        <f t="shared" si="4"/>
        <v>-44950.603122299624</v>
      </c>
      <c r="F59">
        <f t="shared" si="5"/>
        <v>-44950.5</v>
      </c>
      <c r="G59">
        <f t="shared" si="16"/>
        <v>-4.4379420000041137E-2</v>
      </c>
      <c r="I59">
        <f t="shared" si="17"/>
        <v>-4.4379420000041137E-2</v>
      </c>
      <c r="P59">
        <f t="shared" si="8"/>
        <v>-7.168212599156254E-2</v>
      </c>
      <c r="Q59">
        <f t="shared" si="9"/>
        <v>5.3380267125812855E-2</v>
      </c>
      <c r="R59">
        <f t="shared" si="10"/>
        <v>-1.8301858865749684E-2</v>
      </c>
      <c r="S59" s="2">
        <f t="shared" si="15"/>
        <v>5173.2289999999994</v>
      </c>
      <c r="U59">
        <f t="shared" si="11"/>
        <v>6.800391947127081E-4</v>
      </c>
      <c r="V59">
        <v>0.1</v>
      </c>
      <c r="W59">
        <f t="shared" si="12"/>
        <v>6.8003919471270815E-5</v>
      </c>
      <c r="X59">
        <f t="shared" si="13"/>
        <v>2.7302705991521403E-2</v>
      </c>
      <c r="Y59">
        <f t="shared" si="14"/>
        <v>-2.6077561134291452E-2</v>
      </c>
    </row>
    <row r="60" spans="1:25" ht="12.95" customHeight="1" x14ac:dyDescent="0.2">
      <c r="A60" s="89" t="s">
        <v>178</v>
      </c>
      <c r="C60" s="92">
        <v>20488.887999999999</v>
      </c>
      <c r="D60" s="21"/>
      <c r="E60">
        <f t="shared" si="4"/>
        <v>-44260.109207896065</v>
      </c>
      <c r="F60">
        <f t="shared" si="5"/>
        <v>-44260</v>
      </c>
      <c r="G60">
        <f t="shared" si="16"/>
        <v>-4.699840000102995E-2</v>
      </c>
      <c r="I60">
        <f t="shared" si="17"/>
        <v>-4.699840000102995E-2</v>
      </c>
      <c r="P60">
        <f t="shared" si="8"/>
        <v>-6.9398442093910884E-2</v>
      </c>
      <c r="Q60">
        <f t="shared" si="9"/>
        <v>4.9898899253700862E-2</v>
      </c>
      <c r="R60">
        <f t="shared" si="10"/>
        <v>-1.9499542840210021E-2</v>
      </c>
      <c r="S60" s="2">
        <f t="shared" si="15"/>
        <v>5470.387999999999</v>
      </c>
      <c r="U60">
        <f t="shared" si="11"/>
        <v>7.561871451511775E-4</v>
      </c>
      <c r="V60">
        <v>0.1</v>
      </c>
      <c r="W60">
        <f t="shared" si="12"/>
        <v>7.5618714515117761E-5</v>
      </c>
      <c r="X60">
        <f t="shared" si="13"/>
        <v>2.2400042092880934E-2</v>
      </c>
      <c r="Y60">
        <f t="shared" si="14"/>
        <v>-2.7498857160819928E-2</v>
      </c>
    </row>
    <row r="61" spans="1:25" ht="12.95" customHeight="1" x14ac:dyDescent="0.2">
      <c r="A61" s="89" t="s">
        <v>178</v>
      </c>
      <c r="C61" s="92">
        <v>20604.669000000002</v>
      </c>
      <c r="D61" s="21"/>
      <c r="E61">
        <f t="shared" si="4"/>
        <v>-43991.074529816113</v>
      </c>
      <c r="F61">
        <f t="shared" si="5"/>
        <v>-43991</v>
      </c>
      <c r="G61">
        <f t="shared" si="16"/>
        <v>-3.2074439997813897E-2</v>
      </c>
      <c r="I61">
        <f t="shared" si="17"/>
        <v>-3.2074439997813897E-2</v>
      </c>
      <c r="P61">
        <f t="shared" si="8"/>
        <v>-6.8474948907966182E-2</v>
      </c>
      <c r="Q61">
        <f t="shared" si="9"/>
        <v>4.8558642933643995E-2</v>
      </c>
      <c r="R61">
        <f t="shared" si="10"/>
        <v>-1.9916305974322188E-2</v>
      </c>
      <c r="S61" s="2">
        <f t="shared" si="15"/>
        <v>5586.1690000000017</v>
      </c>
      <c r="U61">
        <f t="shared" si="11"/>
        <v>1.478202229331867E-4</v>
      </c>
      <c r="V61">
        <v>0.1</v>
      </c>
      <c r="W61">
        <f t="shared" si="12"/>
        <v>1.478202229331867E-5</v>
      </c>
      <c r="X61">
        <f t="shared" si="13"/>
        <v>3.6400508910152285E-2</v>
      </c>
      <c r="Y61">
        <f t="shared" si="14"/>
        <v>-1.215813402349171E-2</v>
      </c>
    </row>
    <row r="62" spans="1:25" ht="12.95" customHeight="1" x14ac:dyDescent="0.2">
      <c r="A62" s="89" t="s">
        <v>178</v>
      </c>
      <c r="C62" s="92">
        <v>20828.900000000001</v>
      </c>
      <c r="D62" s="21"/>
      <c r="E62">
        <f t="shared" si="4"/>
        <v>-43470.039861774341</v>
      </c>
      <c r="F62">
        <f t="shared" si="5"/>
        <v>-43470</v>
      </c>
      <c r="G62">
        <f t="shared" si="16"/>
        <v>-1.7154799999843817E-2</v>
      </c>
      <c r="I62">
        <f t="shared" si="17"/>
        <v>-1.7154799999843817E-2</v>
      </c>
      <c r="P62">
        <f t="shared" si="8"/>
        <v>-6.6633677837558414E-2</v>
      </c>
      <c r="Q62">
        <f t="shared" si="9"/>
        <v>4.5988328796545533E-2</v>
      </c>
      <c r="R62">
        <f t="shared" si="10"/>
        <v>-2.0645349041012881E-2</v>
      </c>
      <c r="S62" s="2">
        <f t="shared" si="15"/>
        <v>5810.4000000000015</v>
      </c>
      <c r="U62">
        <f t="shared" si="11"/>
        <v>1.218393260880627E-5</v>
      </c>
      <c r="V62">
        <v>0.1</v>
      </c>
      <c r="W62">
        <f t="shared" si="12"/>
        <v>1.2183932608806271E-6</v>
      </c>
      <c r="X62">
        <f t="shared" si="13"/>
        <v>4.9478877837714597E-2</v>
      </c>
      <c r="Y62">
        <f t="shared" si="14"/>
        <v>3.4905490411690637E-3</v>
      </c>
    </row>
    <row r="63" spans="1:25" ht="12.95" customHeight="1" x14ac:dyDescent="0.2">
      <c r="A63" s="89" t="s">
        <v>178</v>
      </c>
      <c r="C63" s="92">
        <v>21230.875</v>
      </c>
      <c r="D63" s="21"/>
      <c r="E63">
        <f t="shared" si="4"/>
        <v>-42535.990106450183</v>
      </c>
      <c r="F63">
        <f t="shared" si="5"/>
        <v>-42536</v>
      </c>
      <c r="G63">
        <f t="shared" si="16"/>
        <v>4.2577599997457583E-3</v>
      </c>
      <c r="I63">
        <f t="shared" si="17"/>
        <v>4.2577599997457583E-3</v>
      </c>
      <c r="P63">
        <f t="shared" si="8"/>
        <v>-6.3164231685590586E-2</v>
      </c>
      <c r="Q63">
        <f t="shared" si="9"/>
        <v>4.1464699508310332E-2</v>
      </c>
      <c r="R63">
        <f t="shared" si="10"/>
        <v>-2.1699532177280254E-2</v>
      </c>
      <c r="S63" s="2">
        <f t="shared" si="15"/>
        <v>6212.375</v>
      </c>
      <c r="U63">
        <f t="shared" si="11"/>
        <v>6.7378101716349581E-4</v>
      </c>
      <c r="V63">
        <v>0.1</v>
      </c>
      <c r="W63">
        <f t="shared" si="12"/>
        <v>6.7378101716349581E-5</v>
      </c>
      <c r="X63">
        <f t="shared" si="13"/>
        <v>6.7421991685336344E-2</v>
      </c>
      <c r="Y63">
        <f t="shared" si="14"/>
        <v>2.5957292177026012E-2</v>
      </c>
    </row>
    <row r="64" spans="1:25" ht="12.95" customHeight="1" x14ac:dyDescent="0.2">
      <c r="A64" s="89" t="s">
        <v>178</v>
      </c>
      <c r="C64" s="92">
        <v>21247.853999999999</v>
      </c>
      <c r="D64" s="21"/>
      <c r="E64">
        <f t="shared" si="4"/>
        <v>-42496.536830013472</v>
      </c>
      <c r="F64">
        <f t="shared" si="5"/>
        <v>-42496.5</v>
      </c>
      <c r="G64">
        <f t="shared" si="16"/>
        <v>-1.5850060000957455E-2</v>
      </c>
      <c r="I64">
        <f t="shared" si="17"/>
        <v>-1.5850060000957455E-2</v>
      </c>
      <c r="P64">
        <f t="shared" si="8"/>
        <v>-6.3012866670827603E-2</v>
      </c>
      <c r="Q64">
        <f t="shared" si="9"/>
        <v>4.1275771910200404E-2</v>
      </c>
      <c r="R64">
        <f t="shared" si="10"/>
        <v>-2.1737094760627199E-2</v>
      </c>
      <c r="S64" s="2">
        <f t="shared" si="15"/>
        <v>6229.3539999999994</v>
      </c>
      <c r="U64">
        <f t="shared" si="11"/>
        <v>3.4657178261559787E-5</v>
      </c>
      <c r="V64">
        <v>0.1</v>
      </c>
      <c r="W64">
        <f t="shared" si="12"/>
        <v>3.4657178261559788E-6</v>
      </c>
      <c r="X64">
        <f t="shared" si="13"/>
        <v>4.7162806669870147E-2</v>
      </c>
      <c r="Y64">
        <f t="shared" si="14"/>
        <v>5.8870347596697431E-3</v>
      </c>
    </row>
    <row r="65" spans="1:25" ht="12.95" customHeight="1" x14ac:dyDescent="0.2">
      <c r="A65" s="89" t="s">
        <v>178</v>
      </c>
      <c r="C65" s="92">
        <v>21318.634999999998</v>
      </c>
      <c r="D65" s="21"/>
      <c r="E65">
        <f t="shared" si="4"/>
        <v>-42332.066463121009</v>
      </c>
      <c r="F65">
        <f t="shared" si="5"/>
        <v>-42332</v>
      </c>
      <c r="G65">
        <f t="shared" si="16"/>
        <v>-2.8602880000107689E-2</v>
      </c>
      <c r="I65">
        <f t="shared" si="17"/>
        <v>-2.8602880000107689E-2</v>
      </c>
      <c r="P65">
        <f t="shared" si="8"/>
        <v>-6.2378541381555325E-2</v>
      </c>
      <c r="Q65">
        <f t="shared" si="9"/>
        <v>4.0491051107834297E-2</v>
      </c>
      <c r="R65">
        <f t="shared" si="10"/>
        <v>-2.1887490273721028E-2</v>
      </c>
      <c r="S65" s="2">
        <f t="shared" si="15"/>
        <v>6300.1349999999984</v>
      </c>
      <c r="U65">
        <f t="shared" si="11"/>
        <v>4.5096459177259519E-5</v>
      </c>
      <c r="V65">
        <v>0.1</v>
      </c>
      <c r="W65">
        <f t="shared" si="12"/>
        <v>4.5096459177259517E-6</v>
      </c>
      <c r="X65">
        <f t="shared" si="13"/>
        <v>3.3775661381447636E-2</v>
      </c>
      <c r="Y65">
        <f t="shared" si="14"/>
        <v>-6.7153897263866613E-3</v>
      </c>
    </row>
    <row r="66" spans="1:25" ht="12.95" customHeight="1" x14ac:dyDescent="0.2">
      <c r="A66" s="89" t="s">
        <v>178</v>
      </c>
      <c r="C66" s="92">
        <v>21360.592000000001</v>
      </c>
      <c r="D66" s="21"/>
      <c r="E66">
        <f t="shared" si="4"/>
        <v>-42234.573023021156</v>
      </c>
      <c r="F66">
        <f t="shared" si="5"/>
        <v>-42234.5</v>
      </c>
      <c r="G66">
        <f t="shared" si="16"/>
        <v>-3.1425979999767151E-2</v>
      </c>
      <c r="I66">
        <f t="shared" si="17"/>
        <v>-3.1425979999767151E-2</v>
      </c>
      <c r="P66">
        <f t="shared" si="8"/>
        <v>-6.1999579900673098E-2</v>
      </c>
      <c r="Q66">
        <f t="shared" si="9"/>
        <v>4.0027525564168873E-2</v>
      </c>
      <c r="R66">
        <f t="shared" si="10"/>
        <v>-2.1972054336504225E-2</v>
      </c>
      <c r="S66" s="2">
        <f t="shared" si="15"/>
        <v>6342.0920000000006</v>
      </c>
      <c r="U66">
        <f t="shared" si="11"/>
        <v>8.9376710446501345E-5</v>
      </c>
      <c r="V66">
        <v>0.1</v>
      </c>
      <c r="W66">
        <f t="shared" si="12"/>
        <v>8.9376710446501355E-6</v>
      </c>
      <c r="X66">
        <f t="shared" si="13"/>
        <v>3.0573599900905947E-2</v>
      </c>
      <c r="Y66">
        <f t="shared" si="14"/>
        <v>-9.4539256632629257E-3</v>
      </c>
    </row>
    <row r="67" spans="1:25" ht="12.95" customHeight="1" x14ac:dyDescent="0.2">
      <c r="A67" s="89" t="s">
        <v>178</v>
      </c>
      <c r="C67" s="92">
        <v>21613.861000000001</v>
      </c>
      <c r="D67" s="21"/>
      <c r="E67">
        <f t="shared" si="4"/>
        <v>-41646.064166795783</v>
      </c>
      <c r="F67">
        <f t="shared" si="5"/>
        <v>-41646</v>
      </c>
      <c r="G67">
        <f t="shared" si="16"/>
        <v>-2.761463999922853E-2</v>
      </c>
      <c r="I67">
        <f t="shared" si="17"/>
        <v>-2.761463999922853E-2</v>
      </c>
      <c r="P67">
        <f t="shared" si="8"/>
        <v>-5.966573644588119E-2</v>
      </c>
      <c r="Q67">
        <f t="shared" si="9"/>
        <v>3.7254743103583995E-2</v>
      </c>
      <c r="R67">
        <f t="shared" si="10"/>
        <v>-2.2410993342297195E-2</v>
      </c>
      <c r="S67" s="2">
        <f t="shared" si="15"/>
        <v>6595.3610000000008</v>
      </c>
      <c r="U67">
        <f t="shared" si="11"/>
        <v>2.7077938530192658E-5</v>
      </c>
      <c r="V67">
        <v>0.1</v>
      </c>
      <c r="W67">
        <f t="shared" si="12"/>
        <v>2.707793853019266E-6</v>
      </c>
      <c r="X67">
        <f t="shared" si="13"/>
        <v>3.205109644665266E-2</v>
      </c>
      <c r="Y67">
        <f t="shared" si="14"/>
        <v>-5.203646656931335E-3</v>
      </c>
    </row>
    <row r="68" spans="1:25" ht="12.95" customHeight="1" x14ac:dyDescent="0.2">
      <c r="A68" s="89" t="s">
        <v>178</v>
      </c>
      <c r="C68" s="92">
        <v>21692.634999999998</v>
      </c>
      <c r="D68" s="21"/>
      <c r="E68">
        <f t="shared" si="4"/>
        <v>-41463.020854585062</v>
      </c>
      <c r="F68">
        <f t="shared" si="5"/>
        <v>-41463</v>
      </c>
      <c r="G68">
        <f t="shared" si="16"/>
        <v>-8.9749200014921371E-3</v>
      </c>
      <c r="I68">
        <f t="shared" si="17"/>
        <v>-8.9749200014921371E-3</v>
      </c>
      <c r="P68">
        <f t="shared" si="8"/>
        <v>-5.8924057349576474E-2</v>
      </c>
      <c r="Q68">
        <f t="shared" si="9"/>
        <v>3.6401264960077687E-2</v>
      </c>
      <c r="R68">
        <f t="shared" si="10"/>
        <v>-2.2522792389498787E-2</v>
      </c>
      <c r="S68" s="2">
        <f t="shared" si="15"/>
        <v>6674.1349999999984</v>
      </c>
      <c r="U68">
        <f t="shared" si="11"/>
        <v>1.8354484624171302E-4</v>
      </c>
      <c r="V68">
        <v>0.1</v>
      </c>
      <c r="W68">
        <f t="shared" si="12"/>
        <v>1.8354484624171303E-5</v>
      </c>
      <c r="X68">
        <f t="shared" si="13"/>
        <v>4.9949137348084337E-2</v>
      </c>
      <c r="Y68">
        <f t="shared" si="14"/>
        <v>1.354787238800665E-2</v>
      </c>
    </row>
    <row r="69" spans="1:25" ht="12.95" customHeight="1" x14ac:dyDescent="0.2">
      <c r="A69" s="89" t="s">
        <v>178</v>
      </c>
      <c r="C69" s="92">
        <v>22002.733</v>
      </c>
      <c r="D69" s="21"/>
      <c r="E69">
        <f t="shared" si="4"/>
        <v>-40742.461215238058</v>
      </c>
      <c r="F69">
        <f t="shared" si="5"/>
        <v>-40742.5</v>
      </c>
      <c r="G69">
        <f t="shared" si="16"/>
        <v>1.6691299999365583E-2</v>
      </c>
      <c r="I69">
        <f t="shared" si="17"/>
        <v>1.6691299999365583E-2</v>
      </c>
      <c r="P69">
        <f t="shared" si="8"/>
        <v>-5.5932886956531237E-2</v>
      </c>
      <c r="Q69">
        <f t="shared" si="9"/>
        <v>3.3081314415422738E-2</v>
      </c>
      <c r="R69">
        <f t="shared" si="10"/>
        <v>-2.2851572541108499E-2</v>
      </c>
      <c r="S69" s="2">
        <f t="shared" si="15"/>
        <v>6984.2330000000002</v>
      </c>
      <c r="U69">
        <f t="shared" si="11"/>
        <v>1.5636387687521791E-3</v>
      </c>
      <c r="V69">
        <v>0.1</v>
      </c>
      <c r="W69">
        <f t="shared" si="12"/>
        <v>1.5636387687521791E-4</v>
      </c>
      <c r="X69">
        <f t="shared" si="13"/>
        <v>7.2624186955896813E-2</v>
      </c>
      <c r="Y69">
        <f t="shared" si="14"/>
        <v>3.9542872540474082E-2</v>
      </c>
    </row>
    <row r="70" spans="1:25" ht="12.95" customHeight="1" x14ac:dyDescent="0.2">
      <c r="A70" s="89" t="s">
        <v>178</v>
      </c>
      <c r="C70" s="92">
        <v>22042.686000000002</v>
      </c>
      <c r="D70" s="21"/>
      <c r="E70">
        <f t="shared" si="4"/>
        <v>-40649.624372463091</v>
      </c>
      <c r="F70">
        <f t="shared" si="5"/>
        <v>-40649.5</v>
      </c>
      <c r="G70">
        <f t="shared" si="16"/>
        <v>-5.3524579998338595E-2</v>
      </c>
      <c r="I70">
        <f t="shared" si="17"/>
        <v>-5.3524579998338595E-2</v>
      </c>
      <c r="P70">
        <f t="shared" si="8"/>
        <v>-5.5538732261873044E-2</v>
      </c>
      <c r="Q70">
        <f t="shared" si="9"/>
        <v>3.2657471971244939E-2</v>
      </c>
      <c r="R70">
        <f t="shared" si="10"/>
        <v>-2.2881260290628105E-2</v>
      </c>
      <c r="S70" s="2">
        <f t="shared" si="15"/>
        <v>7024.1860000000015</v>
      </c>
      <c r="U70">
        <f t="shared" si="11"/>
        <v>9.3901304270895805E-4</v>
      </c>
      <c r="V70">
        <v>0.1</v>
      </c>
      <c r="W70">
        <f t="shared" si="12"/>
        <v>9.3901304270895813E-5</v>
      </c>
      <c r="X70">
        <f t="shared" si="13"/>
        <v>2.0141522635344494E-3</v>
      </c>
      <c r="Y70">
        <f t="shared" si="14"/>
        <v>-3.064331970771049E-2</v>
      </c>
    </row>
    <row r="71" spans="1:25" ht="12.95" customHeight="1" x14ac:dyDescent="0.2">
      <c r="A71" s="89" t="s">
        <v>178</v>
      </c>
      <c r="C71" s="92">
        <v>22092.600999999999</v>
      </c>
      <c r="D71" s="21"/>
      <c r="E71">
        <f t="shared" si="4"/>
        <v>-40533.639314842585</v>
      </c>
      <c r="F71">
        <f t="shared" si="5"/>
        <v>-40533.5</v>
      </c>
      <c r="G71">
        <f t="shared" si="16"/>
        <v>-5.9955140000965912E-2</v>
      </c>
      <c r="I71">
        <f t="shared" si="17"/>
        <v>-5.9955140000965912E-2</v>
      </c>
      <c r="P71">
        <f t="shared" si="8"/>
        <v>-5.5044573818562606E-2</v>
      </c>
      <c r="Q71">
        <f t="shared" si="9"/>
        <v>3.2130310210253615E-2</v>
      </c>
      <c r="R71">
        <f t="shared" si="10"/>
        <v>-2.2914263608308991E-2</v>
      </c>
      <c r="S71" s="2">
        <f t="shared" si="15"/>
        <v>7074.1009999999987</v>
      </c>
      <c r="U71">
        <f t="shared" si="11"/>
        <v>1.3720265239360889E-3</v>
      </c>
      <c r="V71">
        <v>0.1</v>
      </c>
      <c r="W71">
        <f t="shared" si="12"/>
        <v>1.3720265239360889E-4</v>
      </c>
      <c r="X71">
        <f t="shared" si="13"/>
        <v>-4.9105661824033059E-3</v>
      </c>
      <c r="Y71">
        <f t="shared" si="14"/>
        <v>-3.7040876392656921E-2</v>
      </c>
    </row>
    <row r="72" spans="1:25" ht="12.95" customHeight="1" x14ac:dyDescent="0.2">
      <c r="A72" s="89" t="s">
        <v>178</v>
      </c>
      <c r="C72" s="92">
        <v>22355.828000000001</v>
      </c>
      <c r="D72" s="21"/>
      <c r="E72">
        <f t="shared" si="4"/>
        <v>-39921.9915383771</v>
      </c>
      <c r="F72">
        <f t="shared" si="5"/>
        <v>-39922</v>
      </c>
      <c r="G72">
        <f t="shared" si="16"/>
        <v>3.6415200011106208E-3</v>
      </c>
      <c r="I72">
        <f t="shared" si="17"/>
        <v>3.6415200011106208E-3</v>
      </c>
      <c r="P72">
        <f t="shared" si="8"/>
        <v>-5.2394244695109372E-2</v>
      </c>
      <c r="Q72">
        <f t="shared" si="9"/>
        <v>2.9378909496731359E-2</v>
      </c>
      <c r="R72">
        <f t="shared" si="10"/>
        <v>-2.3015335198378013E-2</v>
      </c>
      <c r="S72" s="2">
        <f t="shared" si="15"/>
        <v>7337.3280000000013</v>
      </c>
      <c r="U72">
        <f t="shared" si="11"/>
        <v>7.1058792912650419E-4</v>
      </c>
      <c r="V72">
        <v>0.1</v>
      </c>
      <c r="W72">
        <f t="shared" si="12"/>
        <v>7.1058792912650424E-5</v>
      </c>
      <c r="X72">
        <f t="shared" si="13"/>
        <v>5.6035764696219993E-2</v>
      </c>
      <c r="Y72">
        <f t="shared" si="14"/>
        <v>2.6656855199488634E-2</v>
      </c>
    </row>
    <row r="73" spans="1:25" ht="12.95" customHeight="1" x14ac:dyDescent="0.2">
      <c r="A73" s="89" t="s">
        <v>178</v>
      </c>
      <c r="C73" s="92">
        <v>22366.741000000002</v>
      </c>
      <c r="D73" s="21"/>
      <c r="E73">
        <f t="shared" si="4"/>
        <v>-39896.633531088453</v>
      </c>
      <c r="F73">
        <f t="shared" si="5"/>
        <v>-39896.5</v>
      </c>
      <c r="G73">
        <f t="shared" si="16"/>
        <v>-5.7466059999569552E-2</v>
      </c>
      <c r="I73">
        <f t="shared" si="17"/>
        <v>-5.7466059999569552E-2</v>
      </c>
      <c r="P73">
        <f t="shared" si="8"/>
        <v>-5.2282101360811108E-2</v>
      </c>
      <c r="Q73">
        <f t="shared" si="9"/>
        <v>2.9265180358464191E-2</v>
      </c>
      <c r="R73">
        <f t="shared" si="10"/>
        <v>-2.3016921002346917E-2</v>
      </c>
      <c r="S73" s="2">
        <f t="shared" si="15"/>
        <v>7348.2410000000018</v>
      </c>
      <c r="U73">
        <f t="shared" si="11"/>
        <v>1.1867431776499654E-3</v>
      </c>
      <c r="V73">
        <v>0.1</v>
      </c>
      <c r="W73">
        <f t="shared" si="12"/>
        <v>1.1867431776499654E-4</v>
      </c>
      <c r="X73">
        <f t="shared" si="13"/>
        <v>-5.1839586387584444E-3</v>
      </c>
      <c r="Y73">
        <f t="shared" si="14"/>
        <v>-3.4449138997222635E-2</v>
      </c>
    </row>
    <row r="74" spans="1:25" ht="12.95" customHeight="1" x14ac:dyDescent="0.2">
      <c r="A74" s="89" t="s">
        <v>178</v>
      </c>
      <c r="C74" s="92">
        <v>22391.725999999999</v>
      </c>
      <c r="D74" s="21"/>
      <c r="E74">
        <f t="shared" si="4"/>
        <v>-39838.577101865812</v>
      </c>
      <c r="F74">
        <f t="shared" si="5"/>
        <v>-39838.5</v>
      </c>
      <c r="G74">
        <f t="shared" si="16"/>
        <v>-3.3181340000737691E-2</v>
      </c>
      <c r="I74">
        <f t="shared" si="17"/>
        <v>-3.3181340000737691E-2</v>
      </c>
      <c r="P74">
        <f t="shared" si="8"/>
        <v>-5.2026555650619352E-2</v>
      </c>
      <c r="Q74">
        <f t="shared" si="9"/>
        <v>2.9006802345734245E-2</v>
      </c>
      <c r="R74">
        <f t="shared" si="10"/>
        <v>-2.3019753304885107E-2</v>
      </c>
      <c r="S74" s="2">
        <f t="shared" si="15"/>
        <v>7373.2259999999987</v>
      </c>
      <c r="U74">
        <f t="shared" si="11"/>
        <v>1.0325784417732824E-4</v>
      </c>
      <c r="V74">
        <v>0.1</v>
      </c>
      <c r="W74">
        <f t="shared" si="12"/>
        <v>1.0325784417732824E-5</v>
      </c>
      <c r="X74">
        <f t="shared" si="13"/>
        <v>1.8845215649881661E-2</v>
      </c>
      <c r="Y74">
        <f t="shared" si="14"/>
        <v>-1.0161586695852584E-2</v>
      </c>
    </row>
    <row r="75" spans="1:25" ht="12.95" customHeight="1" x14ac:dyDescent="0.2">
      <c r="A75" s="89" t="s">
        <v>178</v>
      </c>
      <c r="C75" s="92">
        <v>22405.698</v>
      </c>
      <c r="D75" s="21"/>
      <c r="E75">
        <f t="shared" si="4"/>
        <v>-39806.111045067773</v>
      </c>
      <c r="F75">
        <f t="shared" si="5"/>
        <v>-39806</v>
      </c>
      <c r="G75">
        <f t="shared" si="16"/>
        <v>-4.7789039999770466E-2</v>
      </c>
      <c r="I75">
        <f t="shared" si="17"/>
        <v>-4.7789039999770466E-2</v>
      </c>
      <c r="P75">
        <f t="shared" si="8"/>
        <v>-5.1883074641744492E-2</v>
      </c>
      <c r="Q75">
        <f t="shared" si="9"/>
        <v>2.886220377524161E-2</v>
      </c>
      <c r="R75">
        <f t="shared" si="10"/>
        <v>-2.3020870866502882E-2</v>
      </c>
      <c r="S75" s="2">
        <f t="shared" si="15"/>
        <v>7387.1980000000003</v>
      </c>
      <c r="U75">
        <f t="shared" si="11"/>
        <v>6.1346220221414913E-4</v>
      </c>
      <c r="V75">
        <v>0.1</v>
      </c>
      <c r="W75">
        <f t="shared" si="12"/>
        <v>6.1346220221414921E-5</v>
      </c>
      <c r="X75">
        <f t="shared" si="13"/>
        <v>4.0940346419740259E-3</v>
      </c>
      <c r="Y75">
        <f t="shared" si="14"/>
        <v>-2.4768169133267584E-2</v>
      </c>
    </row>
    <row r="76" spans="1:25" ht="12.95" customHeight="1" x14ac:dyDescent="0.2">
      <c r="A76" s="89" t="s">
        <v>178</v>
      </c>
      <c r="C76" s="92">
        <v>22673.863000000001</v>
      </c>
      <c r="D76" s="21"/>
      <c r="E76">
        <f t="shared" si="4"/>
        <v>-39182.98907818798</v>
      </c>
      <c r="F76">
        <f t="shared" si="5"/>
        <v>-39183</v>
      </c>
      <c r="G76">
        <f t="shared" si="16"/>
        <v>4.7002800019981805E-3</v>
      </c>
      <c r="I76">
        <f t="shared" si="17"/>
        <v>4.7002800019981805E-3</v>
      </c>
      <c r="P76">
        <f t="shared" si="8"/>
        <v>-4.909357456310022E-2</v>
      </c>
      <c r="Q76">
        <f t="shared" si="9"/>
        <v>2.6115659619466033E-2</v>
      </c>
      <c r="R76">
        <f t="shared" si="10"/>
        <v>-2.2977914943634187E-2</v>
      </c>
      <c r="S76" s="2">
        <f t="shared" si="15"/>
        <v>7655.3630000000012</v>
      </c>
      <c r="U76">
        <f t="shared" si="11"/>
        <v>7.6608247544842907E-4</v>
      </c>
      <c r="V76">
        <v>0.1</v>
      </c>
      <c r="W76">
        <f t="shared" si="12"/>
        <v>7.660824754484291E-5</v>
      </c>
      <c r="X76">
        <f t="shared" si="13"/>
        <v>5.3793854565098401E-2</v>
      </c>
      <c r="Y76">
        <f t="shared" si="14"/>
        <v>2.7678194945632367E-2</v>
      </c>
    </row>
    <row r="77" spans="1:25" ht="12.95" customHeight="1" x14ac:dyDescent="0.2">
      <c r="A77" s="89" t="s">
        <v>178</v>
      </c>
      <c r="C77" s="92">
        <v>22696.832999999999</v>
      </c>
      <c r="D77" s="21"/>
      <c r="E77">
        <f t="shared" si="4"/>
        <v>-39129.614806455182</v>
      </c>
      <c r="F77">
        <f t="shared" si="5"/>
        <v>-39129.5</v>
      </c>
      <c r="G77">
        <f t="shared" si="16"/>
        <v>-4.940777999945567E-2</v>
      </c>
      <c r="I77">
        <f t="shared" si="17"/>
        <v>-4.940777999945567E-2</v>
      </c>
      <c r="P77">
        <f t="shared" si="8"/>
        <v>-4.8850635214776374E-2</v>
      </c>
      <c r="Q77">
        <f t="shared" si="9"/>
        <v>2.5882042857434742E-2</v>
      </c>
      <c r="R77">
        <f t="shared" si="10"/>
        <v>-2.2968592357341631E-2</v>
      </c>
      <c r="S77" s="2">
        <f t="shared" si="15"/>
        <v>7678.3329999999987</v>
      </c>
      <c r="U77">
        <f t="shared" si="11"/>
        <v>6.9903064317491568E-4</v>
      </c>
      <c r="V77">
        <v>0.1</v>
      </c>
      <c r="W77">
        <f t="shared" si="12"/>
        <v>6.990306431749157E-5</v>
      </c>
      <c r="X77">
        <f t="shared" si="13"/>
        <v>-5.5714478467929623E-4</v>
      </c>
      <c r="Y77">
        <f t="shared" si="14"/>
        <v>-2.6439187642114038E-2</v>
      </c>
    </row>
    <row r="78" spans="1:25" ht="12.95" customHeight="1" x14ac:dyDescent="0.2">
      <c r="A78" s="89" t="s">
        <v>178</v>
      </c>
      <c r="C78" s="92">
        <v>22705.877</v>
      </c>
      <c r="D78" s="21"/>
      <c r="E78">
        <f t="shared" si="4"/>
        <v>-39108.599703557855</v>
      </c>
      <c r="F78">
        <f t="shared" si="5"/>
        <v>-39108.5</v>
      </c>
      <c r="G78">
        <f t="shared" si="16"/>
        <v>-4.290813999978127E-2</v>
      </c>
      <c r="I78">
        <f t="shared" si="17"/>
        <v>-4.290813999978127E-2</v>
      </c>
      <c r="P78">
        <f t="shared" si="8"/>
        <v>-4.8755132316296169E-2</v>
      </c>
      <c r="Q78">
        <f t="shared" si="9"/>
        <v>2.5790439741875351E-2</v>
      </c>
      <c r="R78">
        <f t="shared" si="10"/>
        <v>-2.2964692574420818E-2</v>
      </c>
      <c r="S78" s="2">
        <f t="shared" si="15"/>
        <v>7687.3770000000004</v>
      </c>
      <c r="U78">
        <f t="shared" si="11"/>
        <v>3.9774109520811641E-4</v>
      </c>
      <c r="V78">
        <v>0.1</v>
      </c>
      <c r="W78">
        <f t="shared" si="12"/>
        <v>3.9774109520811645E-5</v>
      </c>
      <c r="X78">
        <f t="shared" si="13"/>
        <v>5.8469923165148999E-3</v>
      </c>
      <c r="Y78">
        <f t="shared" si="14"/>
        <v>-1.9943447425360451E-2</v>
      </c>
    </row>
    <row r="79" spans="1:25" ht="12.95" customHeight="1" x14ac:dyDescent="0.2">
      <c r="A79" s="89" t="s">
        <v>178</v>
      </c>
      <c r="C79" s="92">
        <v>22738.806</v>
      </c>
      <c r="D79" s="21"/>
      <c r="E79">
        <f t="shared" si="4"/>
        <v>-39032.084187933571</v>
      </c>
      <c r="F79">
        <f t="shared" si="5"/>
        <v>-39032</v>
      </c>
      <c r="G79">
        <f t="shared" si="16"/>
        <v>-3.6230879999493482E-2</v>
      </c>
      <c r="I79">
        <f t="shared" si="17"/>
        <v>-3.6230879999493482E-2</v>
      </c>
      <c r="P79">
        <f t="shared" si="8"/>
        <v>-4.8406547834339009E-2</v>
      </c>
      <c r="Q79">
        <f t="shared" si="9"/>
        <v>2.5457204752851154E-2</v>
      </c>
      <c r="R79">
        <f t="shared" si="10"/>
        <v>-2.2949343081487855E-2</v>
      </c>
      <c r="S79" s="2">
        <f t="shared" si="15"/>
        <v>7720.3060000000005</v>
      </c>
      <c r="U79">
        <f t="shared" si="11"/>
        <v>1.7639922290434639E-4</v>
      </c>
      <c r="V79">
        <v>0.1</v>
      </c>
      <c r="W79">
        <f t="shared" si="12"/>
        <v>1.7639922290434638E-5</v>
      </c>
      <c r="X79">
        <f t="shared" si="13"/>
        <v>1.2175667834845527E-2</v>
      </c>
      <c r="Y79">
        <f t="shared" si="14"/>
        <v>-1.3281536918005626E-2</v>
      </c>
    </row>
    <row r="80" spans="1:25" ht="12.95" customHeight="1" x14ac:dyDescent="0.2">
      <c r="A80" s="89" t="s">
        <v>178</v>
      </c>
      <c r="C80" s="92">
        <v>22767.684000000001</v>
      </c>
      <c r="D80" s="21"/>
      <c r="E80">
        <f t="shared" si="4"/>
        <v>-38964.981783967531</v>
      </c>
      <c r="F80">
        <f t="shared" si="5"/>
        <v>-38965</v>
      </c>
      <c r="G80">
        <f t="shared" si="16"/>
        <v>7.8394000011030585E-3</v>
      </c>
      <c r="I80">
        <f t="shared" si="17"/>
        <v>7.8394000011030585E-3</v>
      </c>
      <c r="P80">
        <f t="shared" si="8"/>
        <v>-4.8100378220494358E-2</v>
      </c>
      <c r="Q80">
        <f t="shared" si="9"/>
        <v>2.5165947511672365E-2</v>
      </c>
      <c r="R80">
        <f t="shared" si="10"/>
        <v>-2.2934430708821993E-2</v>
      </c>
      <c r="S80" s="2">
        <f t="shared" si="15"/>
        <v>7749.1840000000011</v>
      </c>
      <c r="U80">
        <f t="shared" si="11"/>
        <v>9.4702865656312617E-4</v>
      </c>
      <c r="V80">
        <v>0.1</v>
      </c>
      <c r="W80">
        <f t="shared" si="12"/>
        <v>9.4702865656312625E-5</v>
      </c>
      <c r="X80">
        <f t="shared" si="13"/>
        <v>5.5939778221597417E-2</v>
      </c>
      <c r="Y80">
        <f t="shared" si="14"/>
        <v>3.0773830709925051E-2</v>
      </c>
    </row>
    <row r="81" spans="1:25" ht="12.95" customHeight="1" x14ac:dyDescent="0.2">
      <c r="A81" s="89" t="s">
        <v>178</v>
      </c>
      <c r="C81" s="92">
        <v>22837.582999999999</v>
      </c>
      <c r="D81" s="21"/>
      <c r="E81">
        <f t="shared" si="4"/>
        <v>-38802.560877574339</v>
      </c>
      <c r="F81">
        <f t="shared" si="5"/>
        <v>-38802.5</v>
      </c>
      <c r="G81">
        <f t="shared" si="16"/>
        <v>-2.6199100000667386E-2</v>
      </c>
      <c r="I81">
        <f t="shared" si="17"/>
        <v>-2.6199100000667386E-2</v>
      </c>
      <c r="P81">
        <f t="shared" si="8"/>
        <v>-4.7354447463446345E-2</v>
      </c>
      <c r="Q81">
        <f t="shared" si="9"/>
        <v>2.4461850397735449E-2</v>
      </c>
      <c r="R81">
        <f t="shared" si="10"/>
        <v>-2.2892597065710896E-2</v>
      </c>
      <c r="S81" s="2">
        <f t="shared" si="15"/>
        <v>7819.0829999999987</v>
      </c>
      <c r="U81">
        <f t="shared" si="11"/>
        <v>1.0932961658875883E-5</v>
      </c>
      <c r="V81">
        <v>0.1</v>
      </c>
      <c r="W81">
        <f t="shared" si="12"/>
        <v>1.0932961658875884E-6</v>
      </c>
      <c r="X81">
        <f t="shared" si="13"/>
        <v>2.1155347462778959E-2</v>
      </c>
      <c r="Y81">
        <f t="shared" si="14"/>
        <v>-3.3065029349564901E-3</v>
      </c>
    </row>
    <row r="82" spans="1:25" ht="12.95" customHeight="1" x14ac:dyDescent="0.2">
      <c r="A82" s="89" t="s">
        <v>178</v>
      </c>
      <c r="C82" s="92">
        <v>23394.894</v>
      </c>
      <c r="D82" s="21"/>
      <c r="E82">
        <f t="shared" si="4"/>
        <v>-37507.564414636436</v>
      </c>
      <c r="F82">
        <f t="shared" si="5"/>
        <v>-37507.5</v>
      </c>
      <c r="G82">
        <f t="shared" si="16"/>
        <v>-2.7721300000848714E-2</v>
      </c>
      <c r="I82">
        <f t="shared" si="17"/>
        <v>-2.7721300000848714E-2</v>
      </c>
      <c r="P82">
        <f t="shared" si="8"/>
        <v>-4.1248500418931688E-2</v>
      </c>
      <c r="Q82">
        <f t="shared" si="9"/>
        <v>1.8967667639897684E-2</v>
      </c>
      <c r="R82">
        <f t="shared" si="10"/>
        <v>-2.2280832779034004E-2</v>
      </c>
      <c r="S82" s="2">
        <f t="shared" si="15"/>
        <v>8376.3940000000002</v>
      </c>
      <c r="U82">
        <f t="shared" si="11"/>
        <v>2.9598683591640267E-5</v>
      </c>
      <c r="V82">
        <v>0.1</v>
      </c>
      <c r="W82">
        <f t="shared" si="12"/>
        <v>2.959868359164027E-6</v>
      </c>
      <c r="X82">
        <f t="shared" si="13"/>
        <v>1.3527200418082974E-2</v>
      </c>
      <c r="Y82">
        <f t="shared" si="14"/>
        <v>-5.4404672218147099E-3</v>
      </c>
    </row>
    <row r="83" spans="1:25" ht="12.95" customHeight="1" x14ac:dyDescent="0.2">
      <c r="A83" s="89" t="s">
        <v>178</v>
      </c>
      <c r="C83" s="92">
        <v>23528.545999999998</v>
      </c>
      <c r="D83" s="21"/>
      <c r="E83">
        <f t="shared" si="4"/>
        <v>-37197.003763106906</v>
      </c>
      <c r="F83">
        <f t="shared" si="5"/>
        <v>-37197</v>
      </c>
      <c r="G83">
        <f t="shared" si="16"/>
        <v>-1.6194800009543542E-3</v>
      </c>
      <c r="I83">
        <f t="shared" si="17"/>
        <v>-1.6194800009543542E-3</v>
      </c>
      <c r="P83">
        <f t="shared" si="8"/>
        <v>-3.9744447764926409E-2</v>
      </c>
      <c r="Q83">
        <f t="shared" si="9"/>
        <v>1.7681219466785206E-2</v>
      </c>
      <c r="R83">
        <f t="shared" si="10"/>
        <v>-2.2063228298141203E-2</v>
      </c>
      <c r="S83" s="2">
        <f t="shared" si="15"/>
        <v>8510.0459999999985</v>
      </c>
      <c r="U83">
        <f t="shared" si="11"/>
        <v>4.1794684443873019E-4</v>
      </c>
      <c r="V83">
        <v>0.1</v>
      </c>
      <c r="W83">
        <f t="shared" si="12"/>
        <v>4.1794684443873024E-5</v>
      </c>
      <c r="X83">
        <f t="shared" si="13"/>
        <v>3.8124967763972055E-2</v>
      </c>
      <c r="Y83">
        <f t="shared" si="14"/>
        <v>2.0443748297186849E-2</v>
      </c>
    </row>
    <row r="84" spans="1:25" ht="12.95" customHeight="1" x14ac:dyDescent="0.2">
      <c r="A84" s="89" t="s">
        <v>178</v>
      </c>
      <c r="C84" s="92">
        <v>23788.830999999998</v>
      </c>
      <c r="D84" s="21"/>
      <c r="E84">
        <f t="shared" si="4"/>
        <v>-36592.192168941729</v>
      </c>
      <c r="F84">
        <f t="shared" si="5"/>
        <v>-36592</v>
      </c>
      <c r="G84">
        <f t="shared" si="16"/>
        <v>-8.2701280000037514E-2</v>
      </c>
      <c r="I84">
        <f t="shared" si="17"/>
        <v>-8.2701280000037514E-2</v>
      </c>
      <c r="P84">
        <f t="shared" si="8"/>
        <v>-3.6773046558494227E-2</v>
      </c>
      <c r="Q84">
        <f t="shared" si="9"/>
        <v>1.5208926625622052E-2</v>
      </c>
      <c r="R84">
        <f t="shared" si="10"/>
        <v>-2.1564119932872175E-2</v>
      </c>
      <c r="S84" s="2">
        <f t="shared" si="15"/>
        <v>8770.3309999999983</v>
      </c>
      <c r="U84">
        <f t="shared" si="11"/>
        <v>3.7377523410781961E-3</v>
      </c>
      <c r="V84">
        <v>0.1</v>
      </c>
      <c r="W84">
        <f t="shared" si="12"/>
        <v>3.7377523410781963E-4</v>
      </c>
      <c r="X84">
        <f t="shared" si="13"/>
        <v>-4.5928233441543287E-2</v>
      </c>
      <c r="Y84">
        <f t="shared" si="14"/>
        <v>-6.1137160067165339E-2</v>
      </c>
    </row>
    <row r="85" spans="1:25" ht="12.95" customHeight="1" x14ac:dyDescent="0.2">
      <c r="A85" s="89" t="s">
        <v>178</v>
      </c>
      <c r="C85" s="92">
        <v>24236.633999999998</v>
      </c>
      <c r="D85" s="21"/>
      <c r="E85">
        <f t="shared" ref="E85:E148" si="18">+(C85-C$7)/C$8</f>
        <v>-35551.654119104242</v>
      </c>
      <c r="F85">
        <f t="shared" ref="F85:F148" si="19">ROUND(2*E85,0)/2</f>
        <v>-35551.5</v>
      </c>
      <c r="G85">
        <f t="shared" ref="G85:G92" si="20">+C85-(C$7+F85*C$8)</f>
        <v>-6.6326259999186732E-2</v>
      </c>
      <c r="I85">
        <f t="shared" ref="I85:I92" si="21">+G85</f>
        <v>-6.6326259999186732E-2</v>
      </c>
      <c r="P85">
        <f t="shared" ref="P85:P148" si="22">H$5*SIN(RADIANS(H$6*F85+H$7))</f>
        <v>-3.15469473929543E-2</v>
      </c>
      <c r="Q85">
        <f t="shared" ref="Q85:Q148" si="23">+H$2+H$3*$F85+H$4*$F85^2</f>
        <v>1.1063060027735563E-2</v>
      </c>
      <c r="R85">
        <f t="shared" ref="R85:R148" si="24">P85+Q85</f>
        <v>-2.0483887365218736E-2</v>
      </c>
      <c r="S85" s="2">
        <f t="shared" si="15"/>
        <v>9218.1339999999982</v>
      </c>
      <c r="U85">
        <f t="shared" ref="U85:U148" si="25">+(R85-G85)^2</f>
        <v>2.101523128711578E-3</v>
      </c>
      <c r="V85">
        <v>0.1</v>
      </c>
      <c r="W85">
        <f t="shared" ref="W85:W148" si="26">V85*U85</f>
        <v>2.1015231287115782E-4</v>
      </c>
      <c r="X85">
        <f t="shared" ref="X85:X148" si="27">G85-P85</f>
        <v>-3.4779312606232432E-2</v>
      </c>
      <c r="Y85">
        <f t="shared" ref="Y85:Y148" si="28">+(G85-R85)</f>
        <v>-4.5842372633967995E-2</v>
      </c>
    </row>
    <row r="86" spans="1:25" ht="12.95" customHeight="1" x14ac:dyDescent="0.2">
      <c r="A86" s="89" t="s">
        <v>178</v>
      </c>
      <c r="C86" s="92">
        <v>24241.644</v>
      </c>
      <c r="D86" s="21"/>
      <c r="E86">
        <f t="shared" si="18"/>
        <v>-35540.012625792027</v>
      </c>
      <c r="F86">
        <f t="shared" si="19"/>
        <v>-35540</v>
      </c>
      <c r="G86">
        <f t="shared" si="20"/>
        <v>-5.4335999993782025E-3</v>
      </c>
      <c r="I86">
        <f t="shared" si="21"/>
        <v>-5.4335999993782025E-3</v>
      </c>
      <c r="P86">
        <f t="shared" si="22"/>
        <v>-3.1488431186459033E-2</v>
      </c>
      <c r="Q86">
        <f t="shared" si="23"/>
        <v>1.1017987819798944E-2</v>
      </c>
      <c r="R86">
        <f t="shared" si="24"/>
        <v>-2.0470443366660089E-2</v>
      </c>
      <c r="S86" s="2">
        <f t="shared" si="15"/>
        <v>9223.1440000000002</v>
      </c>
      <c r="U86">
        <f t="shared" si="25"/>
        <v>2.2610665845216926E-4</v>
      </c>
      <c r="V86">
        <v>0.1</v>
      </c>
      <c r="W86">
        <f t="shared" si="26"/>
        <v>2.2610665845216927E-5</v>
      </c>
      <c r="X86">
        <f t="shared" si="27"/>
        <v>2.6054831187080831E-2</v>
      </c>
      <c r="Y86">
        <f t="shared" si="28"/>
        <v>1.5036843367281887E-2</v>
      </c>
    </row>
    <row r="87" spans="1:25" ht="12.95" customHeight="1" x14ac:dyDescent="0.2">
      <c r="A87" s="89" t="s">
        <v>178</v>
      </c>
      <c r="C87" s="92">
        <v>24483.932000000001</v>
      </c>
      <c r="D87" s="21"/>
      <c r="E87">
        <f t="shared" si="18"/>
        <v>-34977.019785147757</v>
      </c>
      <c r="F87">
        <f t="shared" si="19"/>
        <v>-34977</v>
      </c>
      <c r="G87">
        <f t="shared" si="20"/>
        <v>-8.5146799974609166E-3</v>
      </c>
      <c r="I87">
        <f t="shared" si="21"/>
        <v>-8.5146799974609166E-3</v>
      </c>
      <c r="P87">
        <f t="shared" si="22"/>
        <v>-2.8605143288628846E-2</v>
      </c>
      <c r="Q87">
        <f t="shared" si="23"/>
        <v>8.831446844036292E-3</v>
      </c>
      <c r="R87">
        <f t="shared" si="24"/>
        <v>-1.9773696444592554E-2</v>
      </c>
      <c r="S87" s="2">
        <f t="shared" ref="S87:S150" si="29">+C87-15018.5</f>
        <v>9465.4320000000007</v>
      </c>
      <c r="U87">
        <f t="shared" si="25"/>
        <v>1.2676545135678071E-4</v>
      </c>
      <c r="V87">
        <v>0.1</v>
      </c>
      <c r="W87">
        <f t="shared" si="26"/>
        <v>1.2676545135678072E-5</v>
      </c>
      <c r="X87">
        <f t="shared" si="27"/>
        <v>2.0090463291167929E-2</v>
      </c>
      <c r="Y87">
        <f t="shared" si="28"/>
        <v>1.1259016447131637E-2</v>
      </c>
    </row>
    <row r="88" spans="1:25" ht="12.95" customHeight="1" x14ac:dyDescent="0.2">
      <c r="A88" s="89" t="s">
        <v>178</v>
      </c>
      <c r="C88" s="92">
        <v>24513.852999999999</v>
      </c>
      <c r="D88" s="21"/>
      <c r="E88">
        <f t="shared" si="18"/>
        <v>-34907.493812813525</v>
      </c>
      <c r="F88">
        <f t="shared" si="19"/>
        <v>-34907.5</v>
      </c>
      <c r="G88">
        <f t="shared" si="20"/>
        <v>2.6627000006556045E-3</v>
      </c>
      <c r="I88">
        <f t="shared" si="21"/>
        <v>2.6627000006556045E-3</v>
      </c>
      <c r="P88">
        <f t="shared" si="22"/>
        <v>-2.824678466041548E-2</v>
      </c>
      <c r="Q88">
        <f t="shared" si="23"/>
        <v>8.564250762774242E-3</v>
      </c>
      <c r="R88">
        <f t="shared" si="24"/>
        <v>-1.9682533897641238E-2</v>
      </c>
      <c r="S88" s="2">
        <f t="shared" si="29"/>
        <v>9495.3529999999992</v>
      </c>
      <c r="U88">
        <f t="shared" si="25"/>
        <v>4.9930947796959432E-4</v>
      </c>
      <c r="V88">
        <v>0.1</v>
      </c>
      <c r="W88">
        <f t="shared" si="26"/>
        <v>4.9930947796959438E-5</v>
      </c>
      <c r="X88">
        <f t="shared" si="27"/>
        <v>3.0909484661071084E-2</v>
      </c>
      <c r="Y88">
        <f t="shared" si="28"/>
        <v>2.2345233898296842E-2</v>
      </c>
    </row>
    <row r="89" spans="1:25" ht="12.95" customHeight="1" x14ac:dyDescent="0.2">
      <c r="A89" s="89" t="s">
        <v>178</v>
      </c>
      <c r="C89" s="92">
        <v>24538.781999999999</v>
      </c>
      <c r="D89" s="21"/>
      <c r="E89">
        <f t="shared" si="18"/>
        <v>-34849.567508067019</v>
      </c>
      <c r="F89">
        <f t="shared" si="19"/>
        <v>-34849.5</v>
      </c>
      <c r="G89">
        <f t="shared" si="20"/>
        <v>-2.90525800010073E-2</v>
      </c>
      <c r="I89">
        <f t="shared" si="21"/>
        <v>-2.90525800010073E-2</v>
      </c>
      <c r="P89">
        <f t="shared" si="22"/>
        <v>-2.7947330622521093E-2</v>
      </c>
      <c r="Q89">
        <f t="shared" si="23"/>
        <v>8.3417251081702865E-3</v>
      </c>
      <c r="R89">
        <f t="shared" si="24"/>
        <v>-1.9605605514350807E-2</v>
      </c>
      <c r="S89" s="2">
        <f t="shared" si="29"/>
        <v>9520.2819999999992</v>
      </c>
      <c r="U89">
        <f t="shared" si="25"/>
        <v>8.9245326951538709E-5</v>
      </c>
      <c r="V89">
        <v>0.1</v>
      </c>
      <c r="W89">
        <f t="shared" si="26"/>
        <v>8.9245326951538716E-6</v>
      </c>
      <c r="X89">
        <f t="shared" si="27"/>
        <v>-1.1052493784862068E-3</v>
      </c>
      <c r="Y89">
        <f t="shared" si="28"/>
        <v>-9.4469744866564932E-3</v>
      </c>
    </row>
    <row r="90" spans="1:25" ht="12.95" customHeight="1" x14ac:dyDescent="0.2">
      <c r="A90" s="89" t="s">
        <v>178</v>
      </c>
      <c r="C90" s="92">
        <v>24554.712</v>
      </c>
      <c r="D90" s="21"/>
      <c r="E90">
        <f t="shared" si="18"/>
        <v>-34812.551741906653</v>
      </c>
      <c r="F90">
        <f t="shared" si="19"/>
        <v>-34812.5</v>
      </c>
      <c r="G90">
        <f t="shared" si="20"/>
        <v>-2.2267500000452856E-2</v>
      </c>
      <c r="I90">
        <f t="shared" si="21"/>
        <v>-2.2267500000452856E-2</v>
      </c>
      <c r="P90">
        <f t="shared" si="22"/>
        <v>-2.7756115062480984E-2</v>
      </c>
      <c r="Q90">
        <f t="shared" si="23"/>
        <v>8.1999868438477203E-3</v>
      </c>
      <c r="R90">
        <f t="shared" si="24"/>
        <v>-1.9556128218633263E-2</v>
      </c>
      <c r="S90" s="2">
        <f t="shared" si="29"/>
        <v>9536.2119999999995</v>
      </c>
      <c r="U90">
        <f t="shared" si="25"/>
        <v>7.3515369392475506E-6</v>
      </c>
      <c r="V90">
        <v>0.1</v>
      </c>
      <c r="W90">
        <f t="shared" si="26"/>
        <v>7.3515369392475512E-7</v>
      </c>
      <c r="X90">
        <f t="shared" si="27"/>
        <v>5.4886150620281279E-3</v>
      </c>
      <c r="Y90">
        <f t="shared" si="28"/>
        <v>-2.7113717818195923E-3</v>
      </c>
    </row>
    <row r="91" spans="1:25" ht="12.95" customHeight="1" x14ac:dyDescent="0.2">
      <c r="A91" s="89" t="s">
        <v>178</v>
      </c>
      <c r="C91" s="92">
        <v>24616.542000000001</v>
      </c>
      <c r="D91" s="21"/>
      <c r="E91">
        <f t="shared" si="18"/>
        <v>-34668.880378335052</v>
      </c>
      <c r="F91">
        <f t="shared" si="19"/>
        <v>-34669</v>
      </c>
      <c r="G91">
        <f t="shared" si="20"/>
        <v>5.148004000147921E-2</v>
      </c>
      <c r="I91">
        <f t="shared" si="21"/>
        <v>5.148004000147921E-2</v>
      </c>
      <c r="P91">
        <f t="shared" si="22"/>
        <v>-2.7013168912642216E-2</v>
      </c>
      <c r="Q91">
        <f t="shared" si="23"/>
        <v>7.6518768557085753E-3</v>
      </c>
      <c r="R91">
        <f t="shared" si="24"/>
        <v>-1.9361292056933641E-2</v>
      </c>
      <c r="S91" s="2">
        <f t="shared" si="29"/>
        <v>9598.0420000000013</v>
      </c>
      <c r="U91">
        <f t="shared" si="25"/>
        <v>5.018494327810312E-3</v>
      </c>
      <c r="V91">
        <v>0.1</v>
      </c>
      <c r="W91">
        <f t="shared" si="26"/>
        <v>5.0184943278103124E-4</v>
      </c>
      <c r="X91">
        <f t="shared" si="27"/>
        <v>7.8493208914121426E-2</v>
      </c>
      <c r="Y91">
        <f t="shared" si="28"/>
        <v>7.0841332058412851E-2</v>
      </c>
    </row>
    <row r="92" spans="1:25" ht="12.95" customHeight="1" x14ac:dyDescent="0.2">
      <c r="A92" s="89" t="s">
        <v>178</v>
      </c>
      <c r="C92" s="92">
        <v>24616.581999999999</v>
      </c>
      <c r="D92" s="21"/>
      <c r="E92">
        <f t="shared" si="18"/>
        <v>-34668.787432280667</v>
      </c>
      <c r="F92">
        <f t="shared" si="19"/>
        <v>-34669</v>
      </c>
      <c r="G92">
        <f t="shared" si="20"/>
        <v>9.1480039998714346E-2</v>
      </c>
      <c r="I92">
        <f t="shared" si="21"/>
        <v>9.1480039998714346E-2</v>
      </c>
      <c r="P92">
        <f t="shared" si="22"/>
        <v>-2.7013168912642216E-2</v>
      </c>
      <c r="Q92">
        <f t="shared" si="23"/>
        <v>7.6518768557085753E-3</v>
      </c>
      <c r="R92">
        <f t="shared" si="24"/>
        <v>-1.9361292056933641E-2</v>
      </c>
      <c r="S92" s="2">
        <f t="shared" si="29"/>
        <v>9598.0819999999985</v>
      </c>
      <c r="U92">
        <f t="shared" si="25"/>
        <v>1.2285800891870417E-2</v>
      </c>
      <c r="V92">
        <v>0.1</v>
      </c>
      <c r="W92">
        <f t="shared" si="26"/>
        <v>1.2285800891870418E-3</v>
      </c>
      <c r="X92">
        <f t="shared" si="27"/>
        <v>0.11849320891135656</v>
      </c>
      <c r="Y92">
        <f t="shared" si="28"/>
        <v>0.11084133205564799</v>
      </c>
    </row>
    <row r="93" spans="1:25" ht="12.95" customHeight="1" x14ac:dyDescent="0.2">
      <c r="A93" s="131" t="s">
        <v>234</v>
      </c>
      <c r="C93" s="128">
        <v>24616.626</v>
      </c>
      <c r="D93" s="21"/>
      <c r="E93">
        <f t="shared" si="18"/>
        <v>-34668.68519162084</v>
      </c>
      <c r="F93">
        <f t="shared" si="19"/>
        <v>-34668.5</v>
      </c>
      <c r="P93">
        <f t="shared" si="22"/>
        <v>-2.7010576567840415E-2</v>
      </c>
      <c r="Q93">
        <f t="shared" si="23"/>
        <v>7.6499715252596884E-3</v>
      </c>
      <c r="R93">
        <f t="shared" si="24"/>
        <v>-1.9360605042580727E-2</v>
      </c>
      <c r="S93" s="2">
        <f t="shared" si="29"/>
        <v>9598.1260000000002</v>
      </c>
      <c r="T93" s="89">
        <f>+C93-(C$7+F93*C$8)</f>
        <v>-7.9698539997480111E-2</v>
      </c>
      <c r="U93">
        <f t="shared" si="25"/>
        <v>3.7483302761480224E-4</v>
      </c>
      <c r="V93">
        <v>1</v>
      </c>
      <c r="W93">
        <f t="shared" si="26"/>
        <v>3.7483302761480224E-4</v>
      </c>
      <c r="X93">
        <f t="shared" si="27"/>
        <v>2.7010576567840415E-2</v>
      </c>
      <c r="Y93">
        <f t="shared" si="28"/>
        <v>1.9360605042580727E-2</v>
      </c>
    </row>
    <row r="94" spans="1:25" ht="12.95" customHeight="1" x14ac:dyDescent="0.2">
      <c r="A94" s="131" t="s">
        <v>234</v>
      </c>
      <c r="C94" s="128">
        <v>24618.631000000001</v>
      </c>
      <c r="D94" s="21"/>
      <c r="E94">
        <f t="shared" si="18"/>
        <v>-34664.026270644594</v>
      </c>
      <c r="F94">
        <f t="shared" si="19"/>
        <v>-34664</v>
      </c>
      <c r="G94">
        <f t="shared" ref="G94:G157" si="30">+C94-(C$7+F94*C$8)</f>
        <v>-1.1305759999231668E-2</v>
      </c>
      <c r="N94">
        <f>+G94</f>
        <v>-1.1305759999231668E-2</v>
      </c>
      <c r="P94">
        <f t="shared" si="22"/>
        <v>-2.6987244324744333E-2</v>
      </c>
      <c r="Q94">
        <f t="shared" si="23"/>
        <v>7.6328249451105001E-3</v>
      </c>
      <c r="R94">
        <f t="shared" si="24"/>
        <v>-1.9354419379633832E-2</v>
      </c>
      <c r="S94" s="2">
        <f t="shared" si="29"/>
        <v>9600.1310000000012</v>
      </c>
      <c r="U94">
        <f t="shared" si="25"/>
        <v>6.4780917821735754E-5</v>
      </c>
      <c r="V94">
        <v>0.1</v>
      </c>
      <c r="W94">
        <f t="shared" si="26"/>
        <v>6.4780917821735756E-6</v>
      </c>
      <c r="X94">
        <f t="shared" si="27"/>
        <v>1.5681484325512664E-2</v>
      </c>
      <c r="Y94">
        <f t="shared" si="28"/>
        <v>8.0486593804021643E-3</v>
      </c>
    </row>
    <row r="95" spans="1:25" ht="12.95" customHeight="1" x14ac:dyDescent="0.2">
      <c r="A95" s="89" t="s">
        <v>178</v>
      </c>
      <c r="C95" s="92">
        <v>24876.89</v>
      </c>
      <c r="D95" s="21"/>
      <c r="E95">
        <f t="shared" si="18"/>
        <v>-34063.922394134213</v>
      </c>
      <c r="F95">
        <f t="shared" si="19"/>
        <v>-34064</v>
      </c>
      <c r="G95">
        <f t="shared" si="30"/>
        <v>3.3398239997040946E-2</v>
      </c>
      <c r="I95">
        <f>+G95</f>
        <v>3.3398239997040946E-2</v>
      </c>
      <c r="P95">
        <f t="shared" si="22"/>
        <v>-2.3858617257628948E-2</v>
      </c>
      <c r="Q95">
        <f t="shared" si="23"/>
        <v>5.3690837782054412E-3</v>
      </c>
      <c r="R95">
        <f t="shared" si="24"/>
        <v>-1.8489533479423507E-2</v>
      </c>
      <c r="S95" s="2">
        <f t="shared" si="29"/>
        <v>9858.39</v>
      </c>
      <c r="U95">
        <f t="shared" si="25"/>
        <v>2.6923410363448876E-3</v>
      </c>
      <c r="V95">
        <v>0.1</v>
      </c>
      <c r="W95">
        <f t="shared" si="26"/>
        <v>2.6923410363448877E-4</v>
      </c>
      <c r="X95">
        <f t="shared" si="27"/>
        <v>5.7256857254669891E-2</v>
      </c>
      <c r="Y95">
        <f t="shared" si="28"/>
        <v>5.1887773476464449E-2</v>
      </c>
    </row>
    <row r="96" spans="1:25" ht="12.95" customHeight="1" x14ac:dyDescent="0.2">
      <c r="A96" s="89" t="s">
        <v>178</v>
      </c>
      <c r="C96" s="92">
        <v>24948.694</v>
      </c>
      <c r="D96" s="21"/>
      <c r="E96">
        <f t="shared" si="18"/>
        <v>-33897.074931900752</v>
      </c>
      <c r="F96">
        <f t="shared" si="19"/>
        <v>-33897</v>
      </c>
      <c r="G96">
        <f t="shared" si="30"/>
        <v>-3.2247480001387885E-2</v>
      </c>
      <c r="I96">
        <f>+G96</f>
        <v>-3.2247480001387885E-2</v>
      </c>
      <c r="P96">
        <f t="shared" si="22"/>
        <v>-2.2981901373595674E-2</v>
      </c>
      <c r="Q96">
        <f t="shared" si="23"/>
        <v>4.7469443568990133E-3</v>
      </c>
      <c r="R96">
        <f t="shared" si="24"/>
        <v>-1.8234957016696661E-2</v>
      </c>
      <c r="S96" s="2">
        <f t="shared" si="29"/>
        <v>9930.1939999999995</v>
      </c>
      <c r="U96">
        <f t="shared" si="25"/>
        <v>1.9635080039649984E-4</v>
      </c>
      <c r="V96">
        <v>0.1</v>
      </c>
      <c r="W96">
        <f t="shared" si="26"/>
        <v>1.9635080039649985E-5</v>
      </c>
      <c r="X96">
        <f t="shared" si="27"/>
        <v>-9.2655786277922106E-3</v>
      </c>
      <c r="Y96">
        <f t="shared" si="28"/>
        <v>-1.4012522984691224E-2</v>
      </c>
    </row>
    <row r="97" spans="1:25" ht="12.95" customHeight="1" x14ac:dyDescent="0.2">
      <c r="A97" s="89" t="s">
        <v>178</v>
      </c>
      <c r="C97" s="92">
        <v>25000.585999999999</v>
      </c>
      <c r="D97" s="21"/>
      <c r="E97">
        <f t="shared" si="18"/>
        <v>-33776.49601554207</v>
      </c>
      <c r="F97">
        <f t="shared" si="19"/>
        <v>-33776.5</v>
      </c>
      <c r="G97">
        <f t="shared" si="30"/>
        <v>1.714739999442827E-3</v>
      </c>
      <c r="I97">
        <f>+G97</f>
        <v>1.714739999442827E-3</v>
      </c>
      <c r="P97">
        <f t="shared" si="22"/>
        <v>-2.2347801999894432E-2</v>
      </c>
      <c r="Q97">
        <f t="shared" si="23"/>
        <v>4.3001815778978408E-3</v>
      </c>
      <c r="R97">
        <f t="shared" si="24"/>
        <v>-1.8047620421996591E-2</v>
      </c>
      <c r="S97" s="2">
        <f t="shared" si="29"/>
        <v>9982.0859999999993</v>
      </c>
      <c r="U97">
        <f t="shared" si="25"/>
        <v>3.9055088942687517E-4</v>
      </c>
      <c r="V97">
        <v>0.1</v>
      </c>
      <c r="W97">
        <f t="shared" si="26"/>
        <v>3.9055088942687523E-5</v>
      </c>
      <c r="X97">
        <f t="shared" si="27"/>
        <v>2.4062541999337259E-2</v>
      </c>
      <c r="Y97">
        <f t="shared" si="28"/>
        <v>1.9762360421439418E-2</v>
      </c>
    </row>
    <row r="98" spans="1:25" ht="12.95" customHeight="1" x14ac:dyDescent="0.2">
      <c r="A98" s="89" t="s">
        <v>178</v>
      </c>
      <c r="C98" s="92">
        <v>25261.548999999999</v>
      </c>
      <c r="D98" s="21"/>
      <c r="E98">
        <f t="shared" si="18"/>
        <v>-33170.108985754996</v>
      </c>
      <c r="F98">
        <f t="shared" si="19"/>
        <v>-33170</v>
      </c>
      <c r="G98">
        <f t="shared" si="30"/>
        <v>-4.6902800000680145E-2</v>
      </c>
      <c r="I98">
        <f>+G98</f>
        <v>-4.6902800000680145E-2</v>
      </c>
      <c r="P98">
        <f t="shared" si="22"/>
        <v>-1.9138477330284943E-2</v>
      </c>
      <c r="Q98">
        <f t="shared" si="23"/>
        <v>2.0788530274758604E-3</v>
      </c>
      <c r="R98">
        <f t="shared" si="24"/>
        <v>-1.7059624302809082E-2</v>
      </c>
      <c r="S98" s="2">
        <f t="shared" si="29"/>
        <v>10243.048999999999</v>
      </c>
      <c r="U98">
        <f t="shared" si="25"/>
        <v>8.9061513573400193E-4</v>
      </c>
      <c r="V98">
        <v>0.1</v>
      </c>
      <c r="W98">
        <f t="shared" si="26"/>
        <v>8.9061513573400204E-5</v>
      </c>
      <c r="X98">
        <f t="shared" si="27"/>
        <v>-2.7764322670395202E-2</v>
      </c>
      <c r="Y98">
        <f t="shared" si="28"/>
        <v>-2.9843175697871063E-2</v>
      </c>
    </row>
    <row r="99" spans="1:25" ht="12.95" customHeight="1" x14ac:dyDescent="0.2">
      <c r="A99" s="131" t="s">
        <v>234</v>
      </c>
      <c r="C99" s="128">
        <v>25602.600999999999</v>
      </c>
      <c r="D99" s="21"/>
      <c r="E99">
        <f t="shared" si="18"/>
        <v>-32377.623042219169</v>
      </c>
      <c r="F99">
        <f t="shared" si="19"/>
        <v>-32377.5</v>
      </c>
      <c r="G99">
        <f t="shared" si="30"/>
        <v>-5.2952100002585212E-2</v>
      </c>
      <c r="N99">
        <f>+G99</f>
        <v>-5.2952100002585212E-2</v>
      </c>
      <c r="P99">
        <f t="shared" si="22"/>
        <v>-1.490580742213767E-2</v>
      </c>
      <c r="Q99">
        <f t="shared" si="23"/>
        <v>-7.5502215393141725E-4</v>
      </c>
      <c r="R99">
        <f t="shared" si="24"/>
        <v>-1.5660829576069089E-2</v>
      </c>
      <c r="S99" s="2">
        <f t="shared" si="29"/>
        <v>10584.100999999999</v>
      </c>
      <c r="U99">
        <f t="shared" si="25"/>
        <v>1.3906388500235559E-3</v>
      </c>
      <c r="V99">
        <v>1</v>
      </c>
      <c r="W99">
        <f t="shared" si="26"/>
        <v>1.3906388500235559E-3</v>
      </c>
      <c r="X99">
        <f t="shared" si="27"/>
        <v>-3.804629258044754E-2</v>
      </c>
      <c r="Y99">
        <f t="shared" si="28"/>
        <v>-3.7291270426516122E-2</v>
      </c>
    </row>
    <row r="100" spans="1:25" ht="12.95" customHeight="1" x14ac:dyDescent="0.2">
      <c r="A100" s="89" t="s">
        <v>178</v>
      </c>
      <c r="C100" s="92">
        <v>25689.651999999998</v>
      </c>
      <c r="D100" s="21"/>
      <c r="E100">
        <f t="shared" si="18"/>
        <v>-32175.346867704029</v>
      </c>
      <c r="F100">
        <f t="shared" si="19"/>
        <v>-32175.5</v>
      </c>
      <c r="G100">
        <f t="shared" si="30"/>
        <v>6.5901580001082039E-2</v>
      </c>
      <c r="I100">
        <f t="shared" ref="I100:I130" si="31">+G100</f>
        <v>6.5901580001082039E-2</v>
      </c>
      <c r="P100">
        <f t="shared" si="22"/>
        <v>-1.3820929069430698E-2</v>
      </c>
      <c r="Q100">
        <f t="shared" si="23"/>
        <v>-1.4649022221678021E-3</v>
      </c>
      <c r="R100">
        <f t="shared" si="24"/>
        <v>-1.52858312915985E-2</v>
      </c>
      <c r="S100" s="2">
        <f t="shared" si="29"/>
        <v>10671.151999999998</v>
      </c>
      <c r="U100">
        <f t="shared" si="25"/>
        <v>6.5913957524068702E-3</v>
      </c>
      <c r="V100">
        <v>0.1</v>
      </c>
      <c r="W100">
        <f t="shared" si="26"/>
        <v>6.5913957524068711E-4</v>
      </c>
      <c r="X100">
        <f t="shared" si="27"/>
        <v>7.9722509070512731E-2</v>
      </c>
      <c r="Y100">
        <f t="shared" si="28"/>
        <v>8.1187411292680534E-2</v>
      </c>
    </row>
    <row r="101" spans="1:25" ht="12.95" customHeight="1" x14ac:dyDescent="0.2">
      <c r="A101" s="89" t="s">
        <v>178</v>
      </c>
      <c r="C101" s="92">
        <v>26414.525000000001</v>
      </c>
      <c r="D101" s="21"/>
      <c r="E101">
        <f t="shared" si="18"/>
        <v>-30490.994735628421</v>
      </c>
      <c r="F101">
        <f t="shared" si="19"/>
        <v>-30491</v>
      </c>
      <c r="G101">
        <f t="shared" si="30"/>
        <v>2.2655600041616708E-3</v>
      </c>
      <c r="I101">
        <f t="shared" si="31"/>
        <v>2.2655600041616708E-3</v>
      </c>
      <c r="P101">
        <f t="shared" si="22"/>
        <v>-4.7075074066336414E-3</v>
      </c>
      <c r="Q101">
        <f t="shared" si="23"/>
        <v>-7.1878019106632191E-3</v>
      </c>
      <c r="R101">
        <f t="shared" si="24"/>
        <v>-1.189530931729686E-2</v>
      </c>
      <c r="S101" s="2">
        <f t="shared" si="29"/>
        <v>11396.025000000001</v>
      </c>
      <c r="U101">
        <f t="shared" si="25"/>
        <v>2.005302199394254E-4</v>
      </c>
      <c r="V101">
        <v>0.1</v>
      </c>
      <c r="W101">
        <f t="shared" si="26"/>
        <v>2.0053021993942542E-5</v>
      </c>
      <c r="X101">
        <f t="shared" si="27"/>
        <v>6.9730674107953122E-3</v>
      </c>
      <c r="Y101">
        <f t="shared" si="28"/>
        <v>1.4160869321458531E-2</v>
      </c>
    </row>
    <row r="102" spans="1:25" ht="12.95" customHeight="1" x14ac:dyDescent="0.2">
      <c r="A102" s="89" t="s">
        <v>178</v>
      </c>
      <c r="C102" s="92">
        <v>26422.696</v>
      </c>
      <c r="D102" s="21"/>
      <c r="E102">
        <f t="shared" si="18"/>
        <v>-30472.008180368139</v>
      </c>
      <c r="F102">
        <f t="shared" si="19"/>
        <v>-30472</v>
      </c>
      <c r="G102">
        <f t="shared" si="30"/>
        <v>-3.5204800005885772E-3</v>
      </c>
      <c r="I102">
        <f t="shared" si="31"/>
        <v>-3.5204800005885772E-3</v>
      </c>
      <c r="P102">
        <f t="shared" si="22"/>
        <v>-4.6042455740555877E-3</v>
      </c>
      <c r="Q102">
        <f t="shared" si="23"/>
        <v>-7.2503471507799067E-3</v>
      </c>
      <c r="R102">
        <f t="shared" si="24"/>
        <v>-1.1854592724835494E-2</v>
      </c>
      <c r="S102" s="2">
        <f t="shared" si="29"/>
        <v>11404.196</v>
      </c>
      <c r="U102">
        <f t="shared" si="25"/>
        <v>6.9457434900454363E-5</v>
      </c>
      <c r="V102">
        <v>0.1</v>
      </c>
      <c r="W102">
        <f t="shared" si="26"/>
        <v>6.9457434900454368E-6</v>
      </c>
      <c r="X102">
        <f t="shared" si="27"/>
        <v>1.0837655734670104E-3</v>
      </c>
      <c r="Y102">
        <f t="shared" si="28"/>
        <v>8.3341127242469171E-3</v>
      </c>
    </row>
    <row r="103" spans="1:25" ht="12.95" customHeight="1" x14ac:dyDescent="0.2">
      <c r="A103" s="89" t="s">
        <v>178</v>
      </c>
      <c r="C103" s="92">
        <v>26440.554</v>
      </c>
      <c r="D103" s="21"/>
      <c r="E103">
        <f t="shared" si="18"/>
        <v>-30430.512414386227</v>
      </c>
      <c r="F103">
        <f t="shared" si="19"/>
        <v>-30430.5</v>
      </c>
      <c r="G103">
        <f t="shared" si="30"/>
        <v>-5.3426199992827605E-3</v>
      </c>
      <c r="I103">
        <f t="shared" si="31"/>
        <v>-5.3426199992827605E-3</v>
      </c>
      <c r="P103">
        <f t="shared" si="22"/>
        <v>-4.3786784965712255E-3</v>
      </c>
      <c r="Q103">
        <f t="shared" si="23"/>
        <v>-7.3868035798883985E-3</v>
      </c>
      <c r="R103">
        <f t="shared" si="24"/>
        <v>-1.1765482076459624E-2</v>
      </c>
      <c r="S103" s="2">
        <f t="shared" si="29"/>
        <v>11422.054</v>
      </c>
      <c r="U103">
        <f t="shared" si="25"/>
        <v>4.1253157262436695E-5</v>
      </c>
      <c r="V103">
        <v>0.1</v>
      </c>
      <c r="W103">
        <f t="shared" si="26"/>
        <v>4.12531572624367E-6</v>
      </c>
      <c r="X103">
        <f t="shared" si="27"/>
        <v>-9.63941502711535E-4</v>
      </c>
      <c r="Y103">
        <f t="shared" si="28"/>
        <v>6.4228620771768635E-3</v>
      </c>
    </row>
    <row r="104" spans="1:25" ht="12.95" customHeight="1" x14ac:dyDescent="0.2">
      <c r="A104" s="89" t="s">
        <v>178</v>
      </c>
      <c r="C104" s="92">
        <v>26466.581999999999</v>
      </c>
      <c r="D104" s="21"/>
      <c r="E104">
        <f t="shared" si="18"/>
        <v>-30370.032416795391</v>
      </c>
      <c r="F104">
        <f t="shared" si="19"/>
        <v>-30370</v>
      </c>
      <c r="G104">
        <f t="shared" si="30"/>
        <v>-1.3950800002930919E-2</v>
      </c>
      <c r="I104">
        <f t="shared" si="31"/>
        <v>-1.3950800002930919E-2</v>
      </c>
      <c r="P104">
        <f t="shared" si="22"/>
        <v>-4.0497894501411585E-3</v>
      </c>
      <c r="Q104">
        <f t="shared" si="23"/>
        <v>-7.5853517389988176E-3</v>
      </c>
      <c r="R104">
        <f t="shared" si="24"/>
        <v>-1.1635141189139976E-2</v>
      </c>
      <c r="S104" s="2">
        <f t="shared" si="29"/>
        <v>11448.081999999999</v>
      </c>
      <c r="U104">
        <f t="shared" si="25"/>
        <v>5.3622757418876756E-6</v>
      </c>
      <c r="V104">
        <v>0.1</v>
      </c>
      <c r="W104">
        <f t="shared" si="26"/>
        <v>5.3622757418876756E-7</v>
      </c>
      <c r="X104">
        <f t="shared" si="27"/>
        <v>-9.9010105527897602E-3</v>
      </c>
      <c r="Y104">
        <f t="shared" si="28"/>
        <v>-2.3156588137909426E-3</v>
      </c>
    </row>
    <row r="105" spans="1:25" ht="12.95" customHeight="1" x14ac:dyDescent="0.2">
      <c r="A105" s="89" t="s">
        <v>178</v>
      </c>
      <c r="C105" s="92">
        <v>26801.546999999999</v>
      </c>
      <c r="D105" s="21"/>
      <c r="E105">
        <f t="shared" si="18"/>
        <v>-29591.69053908619</v>
      </c>
      <c r="F105">
        <f t="shared" si="19"/>
        <v>-29591.5</v>
      </c>
      <c r="G105">
        <f t="shared" si="30"/>
        <v>-8.199986000181525E-2</v>
      </c>
      <c r="I105">
        <f t="shared" si="31"/>
        <v>-8.199986000181525E-2</v>
      </c>
      <c r="P105">
        <f t="shared" si="22"/>
        <v>1.8564613069545601E-4</v>
      </c>
      <c r="Q105">
        <f t="shared" si="23"/>
        <v>-1.009975969188906E-2</v>
      </c>
      <c r="R105">
        <f t="shared" si="24"/>
        <v>-9.9141135611936042E-3</v>
      </c>
      <c r="S105" s="2">
        <f t="shared" si="29"/>
        <v>11783.046999999999</v>
      </c>
      <c r="U105">
        <f t="shared" si="25"/>
        <v>5.1963548399015956E-3</v>
      </c>
      <c r="V105">
        <v>0.1</v>
      </c>
      <c r="W105">
        <f t="shared" si="26"/>
        <v>5.1963548399015954E-4</v>
      </c>
      <c r="X105">
        <f t="shared" si="27"/>
        <v>-8.2185506132510702E-2</v>
      </c>
      <c r="Y105">
        <f t="shared" si="28"/>
        <v>-7.2085746440621642E-2</v>
      </c>
    </row>
    <row r="106" spans="1:25" ht="12.95" customHeight="1" x14ac:dyDescent="0.2">
      <c r="A106" s="89" t="s">
        <v>178</v>
      </c>
      <c r="C106" s="92">
        <v>27125.69</v>
      </c>
      <c r="D106" s="21"/>
      <c r="E106">
        <f t="shared" si="18"/>
        <v>-28838.495216391893</v>
      </c>
      <c r="F106">
        <f t="shared" si="19"/>
        <v>-28838.5</v>
      </c>
      <c r="G106">
        <f t="shared" si="30"/>
        <v>2.0586599966918584E-3</v>
      </c>
      <c r="I106">
        <f t="shared" si="31"/>
        <v>2.0586599966918584E-3</v>
      </c>
      <c r="P106">
        <f t="shared" si="22"/>
        <v>4.2820472367361938E-3</v>
      </c>
      <c r="Q106">
        <f t="shared" si="23"/>
        <v>-1.2460364703643201E-2</v>
      </c>
      <c r="R106">
        <f t="shared" si="24"/>
        <v>-8.178317466907007E-3</v>
      </c>
      <c r="S106" s="2">
        <f t="shared" si="29"/>
        <v>12107.189999999999</v>
      </c>
      <c r="U106">
        <f t="shared" si="25"/>
        <v>1.0479570759023107E-4</v>
      </c>
      <c r="V106">
        <v>0.1</v>
      </c>
      <c r="W106">
        <f t="shared" si="26"/>
        <v>1.0479570759023107E-5</v>
      </c>
      <c r="X106">
        <f t="shared" si="27"/>
        <v>-2.2233872400443354E-3</v>
      </c>
      <c r="Y106">
        <f t="shared" si="28"/>
        <v>1.0236977463598865E-2</v>
      </c>
    </row>
    <row r="107" spans="1:25" ht="12.95" customHeight="1" x14ac:dyDescent="0.2">
      <c r="A107" s="89" t="s">
        <v>178</v>
      </c>
      <c r="C107" s="92">
        <v>27147.635999999999</v>
      </c>
      <c r="D107" s="21"/>
      <c r="E107">
        <f t="shared" si="18"/>
        <v>-28787.500363651441</v>
      </c>
      <c r="F107">
        <f t="shared" si="19"/>
        <v>-28787.5</v>
      </c>
      <c r="G107">
        <f t="shared" si="30"/>
        <v>-1.5650000204914249E-4</v>
      </c>
      <c r="I107">
        <f t="shared" si="31"/>
        <v>-1.5650000204914249E-4</v>
      </c>
      <c r="P107">
        <f t="shared" si="22"/>
        <v>4.5592612212329402E-3</v>
      </c>
      <c r="Q107">
        <f t="shared" si="23"/>
        <v>-1.2617706091395939E-2</v>
      </c>
      <c r="R107">
        <f t="shared" si="24"/>
        <v>-8.0584448701629986E-3</v>
      </c>
      <c r="S107" s="2">
        <f t="shared" si="29"/>
        <v>12129.135999999999</v>
      </c>
      <c r="U107">
        <f t="shared" si="25"/>
        <v>6.2440732698710913E-5</v>
      </c>
      <c r="V107">
        <v>0.1</v>
      </c>
      <c r="W107">
        <f t="shared" si="26"/>
        <v>6.2440732698710916E-6</v>
      </c>
      <c r="X107">
        <f t="shared" si="27"/>
        <v>-4.7157612232820827E-3</v>
      </c>
      <c r="Y107">
        <f t="shared" si="28"/>
        <v>7.9019448681138561E-3</v>
      </c>
    </row>
    <row r="108" spans="1:25" ht="12.95" customHeight="1" x14ac:dyDescent="0.2">
      <c r="A108" s="89" t="s">
        <v>178</v>
      </c>
      <c r="C108" s="92">
        <v>28165.895</v>
      </c>
      <c r="D108" s="21"/>
      <c r="E108">
        <f t="shared" si="18"/>
        <v>-26421.421453752504</v>
      </c>
      <c r="F108">
        <f t="shared" si="19"/>
        <v>-26421.5</v>
      </c>
      <c r="G108">
        <f t="shared" si="30"/>
        <v>3.3802940000896342E-2</v>
      </c>
      <c r="I108">
        <f t="shared" si="31"/>
        <v>3.3802940000896342E-2</v>
      </c>
      <c r="P108">
        <f t="shared" si="22"/>
        <v>1.7326034909903441E-2</v>
      </c>
      <c r="Q108">
        <f t="shared" si="23"/>
        <v>-1.956283978504008E-2</v>
      </c>
      <c r="R108">
        <f t="shared" si="24"/>
        <v>-2.2368048751366387E-3</v>
      </c>
      <c r="S108" s="2">
        <f t="shared" si="29"/>
        <v>13147.395</v>
      </c>
      <c r="U108">
        <f t="shared" si="25"/>
        <v>1.2988632107295455E-3</v>
      </c>
      <c r="V108">
        <v>0.1</v>
      </c>
      <c r="W108">
        <f t="shared" si="26"/>
        <v>1.2988632107295456E-4</v>
      </c>
      <c r="X108">
        <f t="shared" si="27"/>
        <v>1.6476905090992901E-2</v>
      </c>
      <c r="Y108">
        <f t="shared" si="28"/>
        <v>3.6039744876032981E-2</v>
      </c>
    </row>
    <row r="109" spans="1:25" ht="12.95" customHeight="1" x14ac:dyDescent="0.2">
      <c r="A109" s="89" t="s">
        <v>178</v>
      </c>
      <c r="C109" s="92">
        <v>28227.666000000001</v>
      </c>
      <c r="D109" s="21"/>
      <c r="E109">
        <f t="shared" si="18"/>
        <v>-26277.887185611129</v>
      </c>
      <c r="F109">
        <f t="shared" si="19"/>
        <v>-26278</v>
      </c>
      <c r="G109">
        <f t="shared" si="30"/>
        <v>4.8550480001722462E-2</v>
      </c>
      <c r="I109">
        <f t="shared" si="31"/>
        <v>4.8550480001722462E-2</v>
      </c>
      <c r="P109">
        <f t="shared" si="22"/>
        <v>1.8091333639353797E-2</v>
      </c>
      <c r="Q109">
        <f t="shared" si="23"/>
        <v>-1.9961759039204025E-2</v>
      </c>
      <c r="R109">
        <f t="shared" si="24"/>
        <v>-1.8704253998502278E-3</v>
      </c>
      <c r="S109" s="2">
        <f t="shared" si="29"/>
        <v>13209.166000000001</v>
      </c>
      <c r="U109">
        <f t="shared" si="25"/>
        <v>2.5422677015143422E-3</v>
      </c>
      <c r="V109">
        <v>0.1</v>
      </c>
      <c r="W109">
        <f t="shared" si="26"/>
        <v>2.5422677015143425E-4</v>
      </c>
      <c r="X109">
        <f t="shared" si="27"/>
        <v>3.0459146362368666E-2</v>
      </c>
      <c r="Y109">
        <f t="shared" si="28"/>
        <v>5.0420905401572694E-2</v>
      </c>
    </row>
    <row r="110" spans="1:25" ht="12.95" customHeight="1" x14ac:dyDescent="0.2">
      <c r="A110" s="89" t="s">
        <v>178</v>
      </c>
      <c r="C110" s="92">
        <v>28249.468000000001</v>
      </c>
      <c r="D110" s="21"/>
      <c r="E110">
        <f t="shared" si="18"/>
        <v>-26227.226938666478</v>
      </c>
      <c r="F110">
        <f t="shared" si="19"/>
        <v>-26227</v>
      </c>
      <c r="G110">
        <f t="shared" si="30"/>
        <v>-9.7664679997251369E-2</v>
      </c>
      <c r="I110">
        <f t="shared" si="31"/>
        <v>-9.7664679997251369E-2</v>
      </c>
      <c r="P110">
        <f t="shared" si="22"/>
        <v>1.8362987722544227E-2</v>
      </c>
      <c r="Q110">
        <f t="shared" si="23"/>
        <v>-2.0102920700136861E-2</v>
      </c>
      <c r="R110">
        <f t="shared" si="24"/>
        <v>-1.7399329775926349E-3</v>
      </c>
      <c r="S110" s="2">
        <f t="shared" si="29"/>
        <v>13230.968000000001</v>
      </c>
      <c r="U110">
        <f t="shared" si="25"/>
        <v>9.2015570907855275E-3</v>
      </c>
      <c r="V110">
        <v>0.1</v>
      </c>
      <c r="W110">
        <f t="shared" si="26"/>
        <v>9.2015570907855279E-4</v>
      </c>
      <c r="X110">
        <f t="shared" si="27"/>
        <v>-0.1160276677197956</v>
      </c>
      <c r="Y110">
        <f t="shared" si="28"/>
        <v>-9.5924747019658738E-2</v>
      </c>
    </row>
    <row r="111" spans="1:25" ht="12.95" customHeight="1" x14ac:dyDescent="0.2">
      <c r="A111" s="89" t="s">
        <v>178</v>
      </c>
      <c r="C111" s="92">
        <v>28335.219000000001</v>
      </c>
      <c r="D111" s="21"/>
      <c r="E111">
        <f t="shared" si="18"/>
        <v>-26027.971510918975</v>
      </c>
      <c r="F111">
        <f t="shared" si="19"/>
        <v>-26028</v>
      </c>
      <c r="G111">
        <f t="shared" si="30"/>
        <v>1.2260480001714313E-2</v>
      </c>
      <c r="I111">
        <f t="shared" si="31"/>
        <v>1.2260480001714313E-2</v>
      </c>
      <c r="P111">
        <f t="shared" si="22"/>
        <v>1.9421232882006603E-2</v>
      </c>
      <c r="Q111">
        <f t="shared" si="23"/>
        <v>-2.0650645917915565E-2</v>
      </c>
      <c r="R111">
        <f t="shared" si="24"/>
        <v>-1.2294130359089619E-3</v>
      </c>
      <c r="S111" s="2">
        <f t="shared" si="29"/>
        <v>13316.719000000001</v>
      </c>
      <c r="U111">
        <f t="shared" si="25"/>
        <v>1.8197721416651693E-4</v>
      </c>
      <c r="V111">
        <v>0.1</v>
      </c>
      <c r="W111">
        <f t="shared" si="26"/>
        <v>1.8197721416651693E-5</v>
      </c>
      <c r="X111">
        <f t="shared" si="27"/>
        <v>-7.1607528802922898E-3</v>
      </c>
      <c r="Y111">
        <f t="shared" si="28"/>
        <v>1.3489893037623275E-2</v>
      </c>
    </row>
    <row r="112" spans="1:25" ht="12.95" customHeight="1" x14ac:dyDescent="0.2">
      <c r="A112" s="89" t="s">
        <v>178</v>
      </c>
      <c r="C112" s="92">
        <v>28517.904999999999</v>
      </c>
      <c r="D112" s="21"/>
      <c r="E112">
        <f t="shared" si="18"/>
        <v>-25603.472938616847</v>
      </c>
      <c r="F112">
        <f t="shared" si="19"/>
        <v>-25603.5</v>
      </c>
      <c r="G112">
        <f t="shared" si="30"/>
        <v>1.1646059996564873E-2</v>
      </c>
      <c r="I112">
        <f t="shared" si="31"/>
        <v>1.1646059996564873E-2</v>
      </c>
      <c r="P112">
        <f t="shared" si="22"/>
        <v>2.1668803767132469E-2</v>
      </c>
      <c r="Q112">
        <f t="shared" si="23"/>
        <v>-2.1802637787699371E-2</v>
      </c>
      <c r="R112">
        <f t="shared" si="24"/>
        <v>-1.3383402056690169E-4</v>
      </c>
      <c r="S112" s="2">
        <f t="shared" si="29"/>
        <v>13499.404999999999</v>
      </c>
      <c r="U112">
        <f t="shared" si="25"/>
        <v>1.3876590305485697E-4</v>
      </c>
      <c r="V112">
        <v>0.1</v>
      </c>
      <c r="W112">
        <f t="shared" si="26"/>
        <v>1.3876590305485698E-5</v>
      </c>
      <c r="X112">
        <f t="shared" si="27"/>
        <v>-1.0022743770567596E-2</v>
      </c>
      <c r="Y112">
        <f t="shared" si="28"/>
        <v>1.1779894017131774E-2</v>
      </c>
    </row>
    <row r="113" spans="1:25" ht="12.95" customHeight="1" x14ac:dyDescent="0.2">
      <c r="A113" s="89" t="s">
        <v>178</v>
      </c>
      <c r="C113" s="92">
        <v>28582.717000000001</v>
      </c>
      <c r="D113" s="21"/>
      <c r="E113">
        <f t="shared" si="18"/>
        <v>-25452.872446690555</v>
      </c>
      <c r="F113">
        <f t="shared" si="19"/>
        <v>-25453</v>
      </c>
      <c r="G113">
        <f t="shared" si="30"/>
        <v>5.4893479999009287E-2</v>
      </c>
      <c r="I113">
        <f t="shared" si="31"/>
        <v>5.4893479999009287E-2</v>
      </c>
      <c r="P113">
        <f t="shared" si="22"/>
        <v>2.2462206175838162E-2</v>
      </c>
      <c r="Q113">
        <f t="shared" si="23"/>
        <v>-2.2205697874640232E-2</v>
      </c>
      <c r="R113">
        <f t="shared" si="24"/>
        <v>2.5650830119793022E-4</v>
      </c>
      <c r="S113" s="2">
        <f t="shared" si="29"/>
        <v>13564.217000000001</v>
      </c>
      <c r="U113">
        <f t="shared" si="25"/>
        <v>2.9851986763074394E-3</v>
      </c>
      <c r="V113">
        <v>0.1</v>
      </c>
      <c r="W113">
        <f t="shared" si="26"/>
        <v>2.9851986763074396E-4</v>
      </c>
      <c r="X113">
        <f t="shared" si="27"/>
        <v>3.2431273823171125E-2</v>
      </c>
      <c r="Y113">
        <f t="shared" si="28"/>
        <v>5.4636971697811357E-2</v>
      </c>
    </row>
    <row r="114" spans="1:25" ht="12.95" customHeight="1" x14ac:dyDescent="0.2">
      <c r="A114" s="89" t="s">
        <v>178</v>
      </c>
      <c r="C114" s="92">
        <v>29306.745999999999</v>
      </c>
      <c r="D114" s="21"/>
      <c r="E114">
        <f t="shared" si="18"/>
        <v>-23770.481476362565</v>
      </c>
      <c r="F114">
        <f t="shared" si="19"/>
        <v>-23770.5</v>
      </c>
      <c r="G114">
        <f t="shared" si="30"/>
        <v>7.9717799999343697E-3</v>
      </c>
      <c r="I114">
        <f t="shared" si="31"/>
        <v>7.9717799999343697E-3</v>
      </c>
      <c r="P114">
        <f t="shared" si="22"/>
        <v>3.1186562532780314E-2</v>
      </c>
      <c r="Q114">
        <f t="shared" si="23"/>
        <v>-2.6520611254841162E-2</v>
      </c>
      <c r="R114">
        <f t="shared" si="24"/>
        <v>4.6659512779391524E-3</v>
      </c>
      <c r="S114" s="2">
        <f t="shared" si="29"/>
        <v>14288.245999999999</v>
      </c>
      <c r="U114">
        <f t="shared" si="25"/>
        <v>1.0928503539168531E-5</v>
      </c>
      <c r="V114">
        <v>0.1</v>
      </c>
      <c r="W114">
        <f t="shared" si="26"/>
        <v>1.0928503539168532E-6</v>
      </c>
      <c r="X114">
        <f t="shared" si="27"/>
        <v>-2.3214782532845944E-2</v>
      </c>
      <c r="Y114">
        <f t="shared" si="28"/>
        <v>3.3058287219952173E-3</v>
      </c>
    </row>
    <row r="115" spans="1:25" ht="12.95" customHeight="1" x14ac:dyDescent="0.2">
      <c r="A115" s="89" t="s">
        <v>178</v>
      </c>
      <c r="C115" s="92">
        <v>29375.616000000002</v>
      </c>
      <c r="D115" s="21"/>
      <c r="E115">
        <f t="shared" si="18"/>
        <v>-23610.451607218522</v>
      </c>
      <c r="F115">
        <f t="shared" si="19"/>
        <v>-23610.5</v>
      </c>
      <c r="G115">
        <f t="shared" si="30"/>
        <v>2.0826179999858141E-2</v>
      </c>
      <c r="I115">
        <f t="shared" si="31"/>
        <v>2.0826179999858141E-2</v>
      </c>
      <c r="P115">
        <f t="shared" si="22"/>
        <v>3.2000414155681473E-2</v>
      </c>
      <c r="Q115">
        <f t="shared" si="23"/>
        <v>-2.6912681703956484E-2</v>
      </c>
      <c r="R115">
        <f t="shared" si="24"/>
        <v>5.0877324517249883E-3</v>
      </c>
      <c r="S115" s="2">
        <f t="shared" si="29"/>
        <v>14357.116000000002</v>
      </c>
      <c r="U115">
        <f t="shared" si="25"/>
        <v>2.4769873122533844E-4</v>
      </c>
      <c r="V115">
        <v>0.1</v>
      </c>
      <c r="W115">
        <f t="shared" si="26"/>
        <v>2.4769873122533847E-5</v>
      </c>
      <c r="X115">
        <f t="shared" si="27"/>
        <v>-1.1174234155823332E-2</v>
      </c>
      <c r="Y115">
        <f t="shared" si="28"/>
        <v>1.5738447548133153E-2</v>
      </c>
    </row>
    <row r="116" spans="1:25" ht="12.95" customHeight="1" x14ac:dyDescent="0.2">
      <c r="A116" s="89" t="s">
        <v>178</v>
      </c>
      <c r="C116" s="92">
        <v>29826.207999999999</v>
      </c>
      <c r="D116" s="21"/>
      <c r="E116">
        <f t="shared" si="18"/>
        <v>-22563.432893738776</v>
      </c>
      <c r="F116">
        <f t="shared" si="19"/>
        <v>-22563.5</v>
      </c>
      <c r="G116">
        <f t="shared" si="30"/>
        <v>2.8879659999802243E-2</v>
      </c>
      <c r="I116">
        <f t="shared" si="31"/>
        <v>2.8879659999802243E-2</v>
      </c>
      <c r="P116">
        <f t="shared" si="22"/>
        <v>3.7246651311763836E-2</v>
      </c>
      <c r="Q116">
        <f t="shared" si="23"/>
        <v>-2.940000380653237E-2</v>
      </c>
      <c r="R116">
        <f t="shared" si="24"/>
        <v>7.846647505231466E-3</v>
      </c>
      <c r="S116" s="2">
        <f t="shared" si="29"/>
        <v>14807.707999999999</v>
      </c>
      <c r="U116">
        <f t="shared" si="25"/>
        <v>4.4238761459677043E-4</v>
      </c>
      <c r="V116">
        <v>0.1</v>
      </c>
      <c r="W116">
        <f t="shared" si="26"/>
        <v>4.4238761459677043E-5</v>
      </c>
      <c r="X116">
        <f t="shared" si="27"/>
        <v>-8.3669913119615927E-3</v>
      </c>
      <c r="Y116">
        <f t="shared" si="28"/>
        <v>2.1033012494570777E-2</v>
      </c>
    </row>
    <row r="117" spans="1:25" ht="12.95" customHeight="1" x14ac:dyDescent="0.2">
      <c r="A117" s="89" t="s">
        <v>178</v>
      </c>
      <c r="C117" s="92">
        <v>30071.675999999999</v>
      </c>
      <c r="D117" s="21"/>
      <c r="E117">
        <f t="shared" si="18"/>
        <v>-21993.05084177059</v>
      </c>
      <c r="F117">
        <f t="shared" si="19"/>
        <v>-21993</v>
      </c>
      <c r="G117">
        <f t="shared" si="30"/>
        <v>-2.1880120002606418E-2</v>
      </c>
      <c r="I117">
        <f t="shared" si="31"/>
        <v>-2.1880120002606418E-2</v>
      </c>
      <c r="P117">
        <f t="shared" si="22"/>
        <v>4.0042166858200258E-2</v>
      </c>
      <c r="Q117">
        <f t="shared" si="23"/>
        <v>-3.0698154049663008E-2</v>
      </c>
      <c r="R117">
        <f t="shared" si="24"/>
        <v>9.3440128085372498E-3</v>
      </c>
      <c r="S117" s="2">
        <f t="shared" si="29"/>
        <v>15053.175999999999</v>
      </c>
      <c r="U117">
        <f t="shared" si="25"/>
        <v>9.7494646980793862E-4</v>
      </c>
      <c r="V117">
        <v>0.1</v>
      </c>
      <c r="W117">
        <f t="shared" si="26"/>
        <v>9.7494646980793862E-5</v>
      </c>
      <c r="X117">
        <f t="shared" si="27"/>
        <v>-6.1922286860806676E-2</v>
      </c>
      <c r="Y117">
        <f t="shared" si="28"/>
        <v>-3.1224132811143668E-2</v>
      </c>
    </row>
    <row r="118" spans="1:25" ht="12.95" customHeight="1" x14ac:dyDescent="0.2">
      <c r="A118" s="89" t="s">
        <v>178</v>
      </c>
      <c r="C118" s="92">
        <v>30106.357</v>
      </c>
      <c r="D118" s="21"/>
      <c r="E118">
        <f t="shared" si="18"/>
        <v>-21912.464288964078</v>
      </c>
      <c r="F118">
        <f t="shared" si="19"/>
        <v>-21912.5</v>
      </c>
      <c r="G118">
        <f t="shared" si="30"/>
        <v>1.536850000047707E-2</v>
      </c>
      <c r="I118">
        <f t="shared" si="31"/>
        <v>1.536850000047707E-2</v>
      </c>
      <c r="P118">
        <f t="shared" si="22"/>
        <v>4.0432767625539684E-2</v>
      </c>
      <c r="Q118">
        <f t="shared" si="23"/>
        <v>-3.0878082066327837E-2</v>
      </c>
      <c r="R118">
        <f t="shared" si="24"/>
        <v>9.5546855592118472E-3</v>
      </c>
      <c r="S118" s="2">
        <f t="shared" si="29"/>
        <v>15087.857</v>
      </c>
      <c r="U118">
        <f t="shared" si="25"/>
        <v>3.3800438357464051E-5</v>
      </c>
      <c r="V118">
        <v>0.1</v>
      </c>
      <c r="W118">
        <f t="shared" si="26"/>
        <v>3.3800438357464051E-6</v>
      </c>
      <c r="X118">
        <f t="shared" si="27"/>
        <v>-2.5064267625062614E-2</v>
      </c>
      <c r="Y118">
        <f t="shared" si="28"/>
        <v>5.8138144412652228E-3</v>
      </c>
    </row>
    <row r="119" spans="1:25" ht="12.95" customHeight="1" x14ac:dyDescent="0.2">
      <c r="A119" s="89" t="s">
        <v>178</v>
      </c>
      <c r="C119" s="92">
        <v>30376.846000000001</v>
      </c>
      <c r="D119" s="21"/>
      <c r="E119">
        <f t="shared" si="18"/>
        <v>-21283.942156324294</v>
      </c>
      <c r="F119">
        <f t="shared" si="19"/>
        <v>-21284</v>
      </c>
      <c r="G119">
        <f t="shared" si="30"/>
        <v>2.4893440000596456E-2</v>
      </c>
      <c r="I119">
        <f t="shared" si="31"/>
        <v>2.4893440000596456E-2</v>
      </c>
      <c r="P119">
        <f t="shared" si="22"/>
        <v>4.3447826916728299E-2</v>
      </c>
      <c r="Q119">
        <f t="shared" si="23"/>
        <v>-3.2255256039160268E-2</v>
      </c>
      <c r="R119">
        <f t="shared" si="24"/>
        <v>1.1192570877568031E-2</v>
      </c>
      <c r="S119" s="2">
        <f t="shared" si="29"/>
        <v>15358.346000000001</v>
      </c>
      <c r="U119">
        <f t="shared" si="25"/>
        <v>1.8771381472635368E-4</v>
      </c>
      <c r="V119">
        <v>0.1</v>
      </c>
      <c r="W119">
        <f t="shared" si="26"/>
        <v>1.8771381472635368E-5</v>
      </c>
      <c r="X119">
        <f t="shared" si="27"/>
        <v>-1.8554386916131843E-2</v>
      </c>
      <c r="Y119">
        <f t="shared" si="28"/>
        <v>1.3700869123028425E-2</v>
      </c>
    </row>
    <row r="120" spans="1:25" ht="12.95" customHeight="1" x14ac:dyDescent="0.2">
      <c r="A120" s="89" t="s">
        <v>178</v>
      </c>
      <c r="C120" s="92">
        <v>31226.348000000002</v>
      </c>
      <c r="D120" s="21"/>
      <c r="E120">
        <f t="shared" si="18"/>
        <v>-19309.995678937928</v>
      </c>
      <c r="F120">
        <f t="shared" si="19"/>
        <v>-19310</v>
      </c>
      <c r="G120">
        <f t="shared" si="30"/>
        <v>1.8596000008983538E-3</v>
      </c>
      <c r="I120">
        <f t="shared" si="31"/>
        <v>1.8596000008983538E-3</v>
      </c>
      <c r="P120">
        <f t="shared" si="22"/>
        <v>5.2478700076877938E-2</v>
      </c>
      <c r="Q120">
        <f t="shared" si="23"/>
        <v>-3.6262438319519932E-2</v>
      </c>
      <c r="R120">
        <f t="shared" si="24"/>
        <v>1.6216261757358005E-2</v>
      </c>
      <c r="S120" s="2">
        <f t="shared" si="29"/>
        <v>16207.848000000002</v>
      </c>
      <c r="U120">
        <f t="shared" si="25"/>
        <v>2.0611373678939112E-4</v>
      </c>
      <c r="V120">
        <v>0.1</v>
      </c>
      <c r="W120">
        <f t="shared" si="26"/>
        <v>2.0611373678939113E-5</v>
      </c>
      <c r="X120">
        <f t="shared" si="27"/>
        <v>-5.0619100075979584E-2</v>
      </c>
      <c r="Y120">
        <f t="shared" si="28"/>
        <v>-1.4356661756459652E-2</v>
      </c>
    </row>
    <row r="121" spans="1:25" ht="12.95" customHeight="1" x14ac:dyDescent="0.2">
      <c r="A121" s="89" t="s">
        <v>178</v>
      </c>
      <c r="C121" s="92">
        <v>31238.34</v>
      </c>
      <c r="D121" s="21"/>
      <c r="E121">
        <f t="shared" si="18"/>
        <v>-19282.130451832149</v>
      </c>
      <c r="F121">
        <f t="shared" si="19"/>
        <v>-19282</v>
      </c>
      <c r="G121">
        <f t="shared" si="30"/>
        <v>-5.614088000220363E-2</v>
      </c>
      <c r="I121">
        <f t="shared" si="31"/>
        <v>-5.614088000220363E-2</v>
      </c>
      <c r="P121">
        <f t="shared" si="22"/>
        <v>5.2601584571426906E-2</v>
      </c>
      <c r="Q121">
        <f t="shared" si="23"/>
        <v>-3.6315805075932288E-2</v>
      </c>
      <c r="R121">
        <f t="shared" si="24"/>
        <v>1.6285779495494618E-2</v>
      </c>
      <c r="S121" s="2">
        <f t="shared" si="29"/>
        <v>16219.84</v>
      </c>
      <c r="U121">
        <f t="shared" si="25"/>
        <v>5.2456210059955242E-3</v>
      </c>
      <c r="V121">
        <v>0.1</v>
      </c>
      <c r="W121">
        <f t="shared" si="26"/>
        <v>5.2456210059955246E-4</v>
      </c>
      <c r="X121">
        <f t="shared" si="27"/>
        <v>-0.10874246457363054</v>
      </c>
      <c r="Y121">
        <f t="shared" si="28"/>
        <v>-7.2426659497698248E-2</v>
      </c>
    </row>
    <row r="122" spans="1:25" ht="12.95" customHeight="1" x14ac:dyDescent="0.2">
      <c r="A122" s="89" t="s">
        <v>178</v>
      </c>
      <c r="C122" s="92">
        <v>31451.832999999999</v>
      </c>
      <c r="D122" s="21"/>
      <c r="E122">
        <f t="shared" si="18"/>
        <v>-18786.047152091072</v>
      </c>
      <c r="F122">
        <f t="shared" si="19"/>
        <v>-18786</v>
      </c>
      <c r="G122">
        <f t="shared" si="30"/>
        <v>-2.0292240002163453E-2</v>
      </c>
      <c r="I122">
        <f t="shared" si="31"/>
        <v>-2.0292240002163453E-2</v>
      </c>
      <c r="P122">
        <f t="shared" si="22"/>
        <v>5.4752415158298144E-2</v>
      </c>
      <c r="Q122">
        <f t="shared" si="23"/>
        <v>-3.7245057811385006E-2</v>
      </c>
      <c r="R122">
        <f t="shared" si="24"/>
        <v>1.7507357346913138E-2</v>
      </c>
      <c r="S122" s="2">
        <f t="shared" si="29"/>
        <v>16433.332999999999</v>
      </c>
      <c r="U122">
        <f t="shared" si="25"/>
        <v>1.4288095597523181E-3</v>
      </c>
      <c r="V122">
        <v>0.1</v>
      </c>
      <c r="W122">
        <f t="shared" si="26"/>
        <v>1.4288095597523182E-4</v>
      </c>
      <c r="X122">
        <f t="shared" si="27"/>
        <v>-7.5044655160461604E-2</v>
      </c>
      <c r="Y122">
        <f t="shared" si="28"/>
        <v>-3.7799597349076591E-2</v>
      </c>
    </row>
    <row r="123" spans="1:25" ht="12.95" customHeight="1" x14ac:dyDescent="0.2">
      <c r="A123" s="89" t="s">
        <v>178</v>
      </c>
      <c r="C123" s="92">
        <v>31911.254000000001</v>
      </c>
      <c r="D123" s="21"/>
      <c r="E123">
        <f t="shared" si="18"/>
        <v>-17718.51292075633</v>
      </c>
      <c r="F123">
        <f t="shared" si="19"/>
        <v>-17718.5</v>
      </c>
      <c r="G123">
        <f t="shared" si="30"/>
        <v>-5.5605399975320324E-3</v>
      </c>
      <c r="I123">
        <f t="shared" si="31"/>
        <v>-5.5605399975320324E-3</v>
      </c>
      <c r="P123">
        <f t="shared" si="22"/>
        <v>5.9207516540980991E-2</v>
      </c>
      <c r="Q123">
        <f t="shared" si="23"/>
        <v>-3.9141614067839448E-2</v>
      </c>
      <c r="R123">
        <f t="shared" si="24"/>
        <v>2.0065902473141543E-2</v>
      </c>
      <c r="S123" s="2">
        <f t="shared" si="29"/>
        <v>16892.754000000001</v>
      </c>
      <c r="U123">
        <f t="shared" si="25"/>
        <v>6.5671455370274238E-4</v>
      </c>
      <c r="V123">
        <v>0.1</v>
      </c>
      <c r="W123">
        <f t="shared" si="26"/>
        <v>6.5671455370274246E-5</v>
      </c>
      <c r="X123">
        <f t="shared" si="27"/>
        <v>-6.476805653851303E-2</v>
      </c>
      <c r="Y123">
        <f t="shared" si="28"/>
        <v>-2.5626442470673576E-2</v>
      </c>
    </row>
    <row r="124" spans="1:25" ht="12.95" customHeight="1" x14ac:dyDescent="0.2">
      <c r="A124" s="89" t="s">
        <v>178</v>
      </c>
      <c r="C124" s="92">
        <v>31918.607</v>
      </c>
      <c r="D124" s="21"/>
      <c r="E124">
        <f t="shared" si="18"/>
        <v>-17701.427112308298</v>
      </c>
      <c r="F124">
        <f t="shared" si="19"/>
        <v>-17701.5</v>
      </c>
      <c r="G124">
        <f t="shared" si="30"/>
        <v>3.1367740000860067E-2</v>
      </c>
      <c r="I124">
        <f t="shared" si="31"/>
        <v>3.1367740000860067E-2</v>
      </c>
      <c r="P124">
        <f t="shared" si="22"/>
        <v>5.9276466243346385E-2</v>
      </c>
      <c r="Q124">
        <f t="shared" si="23"/>
        <v>-3.917067468314369E-2</v>
      </c>
      <c r="R124">
        <f t="shared" si="24"/>
        <v>2.0105791560202695E-2</v>
      </c>
      <c r="S124" s="2">
        <f t="shared" si="29"/>
        <v>16900.107</v>
      </c>
      <c r="U124">
        <f t="shared" si="25"/>
        <v>1.2683148268002501E-4</v>
      </c>
      <c r="V124">
        <v>0.1</v>
      </c>
      <c r="W124">
        <f t="shared" si="26"/>
        <v>1.2683148268002502E-5</v>
      </c>
      <c r="X124">
        <f t="shared" si="27"/>
        <v>-2.7908726242486318E-2</v>
      </c>
      <c r="Y124">
        <f t="shared" si="28"/>
        <v>1.1261948440657372E-2</v>
      </c>
    </row>
    <row r="125" spans="1:25" ht="12.95" customHeight="1" x14ac:dyDescent="0.2">
      <c r="A125" s="89" t="s">
        <v>178</v>
      </c>
      <c r="C125" s="92">
        <v>31943.350999999999</v>
      </c>
      <c r="D125" s="21"/>
      <c r="E125">
        <f t="shared" si="18"/>
        <v>-17643.930683063347</v>
      </c>
      <c r="F125">
        <f t="shared" si="19"/>
        <v>-17644</v>
      </c>
      <c r="G125">
        <f t="shared" si="30"/>
        <v>2.9831039999407949E-2</v>
      </c>
      <c r="I125">
        <f t="shared" si="31"/>
        <v>2.9831039999407949E-2</v>
      </c>
      <c r="P125">
        <f t="shared" si="22"/>
        <v>5.9509201645040893E-2</v>
      </c>
      <c r="Q125">
        <f t="shared" si="23"/>
        <v>-3.9268702559470237E-2</v>
      </c>
      <c r="R125">
        <f t="shared" si="24"/>
        <v>2.0240499085570657E-2</v>
      </c>
      <c r="S125" s="2">
        <f t="shared" si="29"/>
        <v>16924.850999999999</v>
      </c>
      <c r="U125">
        <f t="shared" si="25"/>
        <v>9.1978475019987042E-5</v>
      </c>
      <c r="V125">
        <v>0.1</v>
      </c>
      <c r="W125">
        <f t="shared" si="26"/>
        <v>9.1978475019987049E-6</v>
      </c>
      <c r="X125">
        <f t="shared" si="27"/>
        <v>-2.9678161645632944E-2</v>
      </c>
      <c r="Y125">
        <f t="shared" si="28"/>
        <v>9.5905409138372921E-3</v>
      </c>
    </row>
    <row r="126" spans="1:25" ht="12.95" customHeight="1" x14ac:dyDescent="0.2">
      <c r="A126" s="89" t="s">
        <v>178</v>
      </c>
      <c r="C126" s="92">
        <v>33026.591999999997</v>
      </c>
      <c r="D126" s="21"/>
      <c r="E126">
        <f t="shared" si="18"/>
        <v>-15126.856260506978</v>
      </c>
      <c r="F126">
        <f t="shared" si="19"/>
        <v>-15127</v>
      </c>
      <c r="G126">
        <f t="shared" si="30"/>
        <v>6.1859319997893181E-2</v>
      </c>
      <c r="I126">
        <f t="shared" si="31"/>
        <v>6.1859319997893181E-2</v>
      </c>
      <c r="P126">
        <f t="shared" si="22"/>
        <v>6.8934652015152212E-2</v>
      </c>
      <c r="Q126">
        <f t="shared" si="23"/>
        <v>-4.3158324721787628E-2</v>
      </c>
      <c r="R126">
        <f t="shared" si="24"/>
        <v>2.5776327293364584E-2</v>
      </c>
      <c r="S126" s="2">
        <f t="shared" si="29"/>
        <v>18008.091999999997</v>
      </c>
      <c r="U126">
        <f t="shared" si="25"/>
        <v>1.3019823625150639E-3</v>
      </c>
      <c r="V126">
        <v>0.1</v>
      </c>
      <c r="W126">
        <f t="shared" si="26"/>
        <v>1.3019823625150638E-4</v>
      </c>
      <c r="X126">
        <f t="shared" si="27"/>
        <v>-7.0753320172590312E-3</v>
      </c>
      <c r="Y126">
        <f t="shared" si="28"/>
        <v>3.6082992704528596E-2</v>
      </c>
    </row>
    <row r="127" spans="1:25" ht="12.95" customHeight="1" x14ac:dyDescent="0.2">
      <c r="A127" s="89" t="s">
        <v>178</v>
      </c>
      <c r="C127" s="92">
        <v>33038.349000000002</v>
      </c>
      <c r="D127" s="21"/>
      <c r="E127">
        <f t="shared" si="18"/>
        <v>-15099.537091470718</v>
      </c>
      <c r="F127">
        <f t="shared" si="19"/>
        <v>-15099.5</v>
      </c>
      <c r="G127">
        <f t="shared" si="30"/>
        <v>-1.5962580000632443E-2</v>
      </c>
      <c r="I127">
        <f t="shared" si="31"/>
        <v>-1.5962580000632443E-2</v>
      </c>
      <c r="P127">
        <f t="shared" si="22"/>
        <v>6.9028973470587285E-2</v>
      </c>
      <c r="Q127">
        <f t="shared" si="23"/>
        <v>-4.3196486663948881E-2</v>
      </c>
      <c r="R127">
        <f t="shared" si="24"/>
        <v>2.5832486806638404E-2</v>
      </c>
      <c r="S127" s="2">
        <f t="shared" si="29"/>
        <v>18019.849000000002</v>
      </c>
      <c r="U127">
        <f t="shared" si="25"/>
        <v>1.7468276094242331E-3</v>
      </c>
      <c r="V127">
        <v>0.1</v>
      </c>
      <c r="W127">
        <f t="shared" si="26"/>
        <v>1.7468276094242334E-4</v>
      </c>
      <c r="X127">
        <f t="shared" si="27"/>
        <v>-8.4991553471219727E-2</v>
      </c>
      <c r="Y127">
        <f t="shared" si="28"/>
        <v>-4.1795066807270846E-2</v>
      </c>
    </row>
    <row r="128" spans="1:25" ht="12.95" customHeight="1" x14ac:dyDescent="0.2">
      <c r="A128" s="89" t="s">
        <v>178</v>
      </c>
      <c r="C128" s="92">
        <v>33382.65</v>
      </c>
      <c r="D128" s="21"/>
      <c r="E128">
        <f t="shared" si="18"/>
        <v>-14299.501604667154</v>
      </c>
      <c r="F128">
        <f t="shared" si="19"/>
        <v>-14299.5</v>
      </c>
      <c r="G128">
        <f t="shared" si="30"/>
        <v>-6.9057999644428492E-4</v>
      </c>
      <c r="I128">
        <f t="shared" si="31"/>
        <v>-6.9057999644428492E-4</v>
      </c>
      <c r="P128">
        <f t="shared" si="22"/>
        <v>7.1686059245886974E-2</v>
      </c>
      <c r="Q128">
        <f t="shared" si="23"/>
        <v>-4.4265640889299906E-2</v>
      </c>
      <c r="R128">
        <f t="shared" si="24"/>
        <v>2.7420418356587067E-2</v>
      </c>
      <c r="S128" s="2">
        <f t="shared" si="29"/>
        <v>18364.150000000001</v>
      </c>
      <c r="U128">
        <f t="shared" si="25"/>
        <v>7.9022822840413135E-4</v>
      </c>
      <c r="V128">
        <v>0.1</v>
      </c>
      <c r="W128">
        <f t="shared" si="26"/>
        <v>7.9022822840413146E-5</v>
      </c>
      <c r="X128">
        <f t="shared" si="27"/>
        <v>-7.2376639242331259E-2</v>
      </c>
      <c r="Y128">
        <f t="shared" si="28"/>
        <v>-2.8110998353031352E-2</v>
      </c>
    </row>
    <row r="129" spans="1:40" ht="12.95" customHeight="1" x14ac:dyDescent="0.2">
      <c r="A129" s="89" t="s">
        <v>178</v>
      </c>
      <c r="C129" s="92">
        <v>33407.218999999997</v>
      </c>
      <c r="D129" s="21"/>
      <c r="E129">
        <f t="shared" si="18"/>
        <v>-14242.411814410158</v>
      </c>
      <c r="F129">
        <f t="shared" si="19"/>
        <v>-14242.5</v>
      </c>
      <c r="G129">
        <f t="shared" si="30"/>
        <v>3.7951299993437715E-2</v>
      </c>
      <c r="I129">
        <f t="shared" si="31"/>
        <v>3.7951299993437715E-2</v>
      </c>
      <c r="P129">
        <f t="shared" si="22"/>
        <v>7.1868881119340824E-2</v>
      </c>
      <c r="Q129">
        <f t="shared" si="23"/>
        <v>-4.4338791898008961E-2</v>
      </c>
      <c r="R129">
        <f t="shared" si="24"/>
        <v>2.7530089221331863E-2</v>
      </c>
      <c r="S129" s="2">
        <f t="shared" si="29"/>
        <v>18388.718999999997</v>
      </c>
      <c r="U129">
        <f t="shared" si="25"/>
        <v>1.0860163395665505E-4</v>
      </c>
      <c r="V129">
        <v>0.1</v>
      </c>
      <c r="W129">
        <f t="shared" si="26"/>
        <v>1.0860163395665505E-5</v>
      </c>
      <c r="X129">
        <f t="shared" si="27"/>
        <v>-3.391758112590311E-2</v>
      </c>
      <c r="Y129">
        <f t="shared" si="28"/>
        <v>1.0421210772105852E-2</v>
      </c>
      <c r="AJ129">
        <v>7</v>
      </c>
      <c r="AL129" t="s">
        <v>35</v>
      </c>
      <c r="AN129" t="s">
        <v>37</v>
      </c>
    </row>
    <row r="130" spans="1:40" ht="12.95" customHeight="1" x14ac:dyDescent="0.2">
      <c r="A130" s="89" t="s">
        <v>178</v>
      </c>
      <c r="C130" s="92">
        <v>33769.584000000003</v>
      </c>
      <c r="D130" s="21"/>
      <c r="E130">
        <f t="shared" si="18"/>
        <v>-13400.401889444567</v>
      </c>
      <c r="F130">
        <f t="shared" si="19"/>
        <v>-13400.5</v>
      </c>
      <c r="G130">
        <f t="shared" si="30"/>
        <v>4.2222579999361187E-2</v>
      </c>
      <c r="I130">
        <f t="shared" si="31"/>
        <v>4.2222579999361187E-2</v>
      </c>
      <c r="P130">
        <f t="shared" si="22"/>
        <v>7.4466282763915231E-2</v>
      </c>
      <c r="Q130">
        <f t="shared" si="23"/>
        <v>-4.5372479385689703E-2</v>
      </c>
      <c r="R130">
        <f t="shared" si="24"/>
        <v>2.9093803378225529E-2</v>
      </c>
      <c r="S130" s="2">
        <f t="shared" si="29"/>
        <v>18751.084000000003</v>
      </c>
      <c r="U130">
        <f t="shared" si="25"/>
        <v>1.7236477556767824E-4</v>
      </c>
      <c r="V130">
        <v>0.1</v>
      </c>
      <c r="W130">
        <f t="shared" si="26"/>
        <v>1.7236477556767825E-5</v>
      </c>
      <c r="X130">
        <f t="shared" si="27"/>
        <v>-3.2243702764554044E-2</v>
      </c>
      <c r="Y130">
        <f t="shared" si="28"/>
        <v>1.3128776621135659E-2</v>
      </c>
    </row>
    <row r="131" spans="1:40" ht="12.95" customHeight="1" x14ac:dyDescent="0.2">
      <c r="A131" t="s">
        <v>14</v>
      </c>
      <c r="B131" s="5"/>
      <c r="C131" s="21">
        <v>39536.542000000001</v>
      </c>
      <c r="D131" s="21" t="s">
        <v>16</v>
      </c>
      <c r="E131">
        <f t="shared" si="18"/>
        <v>-2.0912862216396272E-3</v>
      </c>
      <c r="F131">
        <f t="shared" si="19"/>
        <v>0</v>
      </c>
      <c r="G131">
        <f t="shared" si="30"/>
        <v>-8.9999999909196049E-4</v>
      </c>
      <c r="H131" s="40">
        <f>+G131</f>
        <v>-8.9999999909196049E-4</v>
      </c>
      <c r="P131">
        <f t="shared" si="22"/>
        <v>8.6216705707717708E-2</v>
      </c>
      <c r="Q131">
        <f t="shared" si="23"/>
        <v>-0.05</v>
      </c>
      <c r="R131">
        <f t="shared" si="24"/>
        <v>3.6216705707717706E-2</v>
      </c>
      <c r="S131" s="2">
        <f t="shared" si="29"/>
        <v>24518.042000000001</v>
      </c>
      <c r="U131">
        <f t="shared" si="25"/>
        <v>1.3776498425259172E-3</v>
      </c>
      <c r="V131">
        <v>0.5</v>
      </c>
      <c r="W131">
        <f t="shared" si="26"/>
        <v>6.888249212629586E-4</v>
      </c>
      <c r="X131">
        <f t="shared" si="27"/>
        <v>-8.7116705706809669E-2</v>
      </c>
      <c r="Y131">
        <f t="shared" si="28"/>
        <v>-3.7116705706809666E-2</v>
      </c>
      <c r="AJ131">
        <v>9</v>
      </c>
      <c r="AL131" t="s">
        <v>38</v>
      </c>
      <c r="AN131" t="s">
        <v>37</v>
      </c>
    </row>
    <row r="132" spans="1:40" ht="12.95" customHeight="1" x14ac:dyDescent="0.2">
      <c r="A132" t="s">
        <v>36</v>
      </c>
      <c r="C132" s="21">
        <v>41753.317999999999</v>
      </c>
      <c r="D132" s="21"/>
      <c r="E132">
        <f t="shared" si="18"/>
        <v>5151.0124753123637</v>
      </c>
      <c r="F132">
        <f t="shared" si="19"/>
        <v>5151</v>
      </c>
      <c r="G132">
        <f t="shared" si="30"/>
        <v>5.3688400003011338E-3</v>
      </c>
      <c r="J132" s="40">
        <f>+G132</f>
        <v>5.3688400003011338E-3</v>
      </c>
      <c r="P132">
        <f t="shared" si="22"/>
        <v>7.5301933922580722E-2</v>
      </c>
      <c r="Q132">
        <f t="shared" si="23"/>
        <v>-4.5858833069127185E-2</v>
      </c>
      <c r="R132">
        <f t="shared" si="24"/>
        <v>2.9443100853453537E-2</v>
      </c>
      <c r="S132" s="2">
        <f t="shared" si="29"/>
        <v>26734.817999999999</v>
      </c>
      <c r="U132">
        <f t="shared" si="25"/>
        <v>5.7957003562562632E-4</v>
      </c>
      <c r="V132">
        <v>0.1</v>
      </c>
      <c r="W132">
        <f t="shared" si="26"/>
        <v>5.7957003562562633E-5</v>
      </c>
      <c r="X132">
        <f t="shared" si="27"/>
        <v>-6.9933093922279588E-2</v>
      </c>
      <c r="Y132">
        <f t="shared" si="28"/>
        <v>-2.4074260853152403E-2</v>
      </c>
      <c r="AH132" t="s">
        <v>40</v>
      </c>
      <c r="AN132" t="s">
        <v>42</v>
      </c>
    </row>
    <row r="133" spans="1:40" ht="12.95" customHeight="1" x14ac:dyDescent="0.2">
      <c r="A133" s="12" t="s">
        <v>76</v>
      </c>
      <c r="B133" s="11"/>
      <c r="C133" s="20">
        <v>42871.408000000003</v>
      </c>
      <c r="D133" s="20"/>
      <c r="E133">
        <f t="shared" si="18"/>
        <v>7749.0638241036877</v>
      </c>
      <c r="F133">
        <f t="shared" si="19"/>
        <v>7749</v>
      </c>
      <c r="G133">
        <f t="shared" si="30"/>
        <v>2.7467160005471669E-2</v>
      </c>
      <c r="J133">
        <f>G133</f>
        <v>2.7467160005471669E-2</v>
      </c>
      <c r="P133">
        <f t="shared" si="22"/>
        <v>6.6878157635754165E-2</v>
      </c>
      <c r="Q133">
        <f t="shared" si="23"/>
        <v>-4.252297517558605E-2</v>
      </c>
      <c r="R133">
        <f t="shared" si="24"/>
        <v>2.4355182460168115E-2</v>
      </c>
      <c r="S133" s="2">
        <f t="shared" si="29"/>
        <v>27852.908000000003</v>
      </c>
      <c r="U133">
        <f t="shared" si="25"/>
        <v>9.6844042424735345E-6</v>
      </c>
      <c r="V133">
        <v>0.1</v>
      </c>
      <c r="W133">
        <f t="shared" si="26"/>
        <v>9.6844042424735354E-7</v>
      </c>
      <c r="X133">
        <f t="shared" si="27"/>
        <v>-3.9410997630282496E-2</v>
      </c>
      <c r="Y133">
        <f t="shared" si="28"/>
        <v>3.1119775453035542E-3</v>
      </c>
      <c r="AH133" t="s">
        <v>40</v>
      </c>
      <c r="AN133" t="s">
        <v>42</v>
      </c>
    </row>
    <row r="134" spans="1:40" ht="12.95" customHeight="1" x14ac:dyDescent="0.2">
      <c r="A134" s="13" t="s">
        <v>39</v>
      </c>
      <c r="B134" s="5" t="s">
        <v>30</v>
      </c>
      <c r="C134" s="21">
        <v>44022.402000000002</v>
      </c>
      <c r="D134" s="21"/>
      <c r="E134">
        <f t="shared" si="18"/>
        <v>10423.572597235285</v>
      </c>
      <c r="F134">
        <f t="shared" si="19"/>
        <v>10423.5</v>
      </c>
      <c r="G134">
        <f t="shared" si="30"/>
        <v>3.1242739998560864E-2</v>
      </c>
      <c r="J134">
        <f t="shared" ref="J134:J140" si="32">+G134</f>
        <v>3.1242739998560864E-2</v>
      </c>
      <c r="P134">
        <f t="shared" si="22"/>
        <v>5.6443308401731923E-2</v>
      </c>
      <c r="Q134">
        <f t="shared" si="23"/>
        <v>-3.8215305006535701E-2</v>
      </c>
      <c r="R134">
        <f t="shared" si="24"/>
        <v>1.8228003395196223E-2</v>
      </c>
      <c r="S134" s="2">
        <f t="shared" si="29"/>
        <v>29003.902000000002</v>
      </c>
      <c r="U134">
        <f t="shared" si="25"/>
        <v>1.6938336885495941E-4</v>
      </c>
      <c r="V134">
        <v>0.1</v>
      </c>
      <c r="W134">
        <f t="shared" si="26"/>
        <v>1.6938336885495943E-5</v>
      </c>
      <c r="X134">
        <f t="shared" si="27"/>
        <v>-2.5200568403171059E-2</v>
      </c>
      <c r="Y134">
        <f t="shared" si="28"/>
        <v>1.3014736603364642E-2</v>
      </c>
      <c r="AH134" t="s">
        <v>40</v>
      </c>
      <c r="AJ134">
        <v>7</v>
      </c>
      <c r="AL134" t="s">
        <v>43</v>
      </c>
      <c r="AN134" t="s">
        <v>37</v>
      </c>
    </row>
    <row r="135" spans="1:40" ht="12.95" customHeight="1" x14ac:dyDescent="0.2">
      <c r="A135" s="13" t="s">
        <v>41</v>
      </c>
      <c r="B135" s="5"/>
      <c r="C135" s="21">
        <v>44662.326000000001</v>
      </c>
      <c r="D135" s="21"/>
      <c r="E135">
        <f t="shared" si="18"/>
        <v>11910.532869953879</v>
      </c>
      <c r="F135">
        <f t="shared" si="19"/>
        <v>11910.5</v>
      </c>
      <c r="G135">
        <f t="shared" si="30"/>
        <v>1.4145820001431275E-2</v>
      </c>
      <c r="J135">
        <f t="shared" si="32"/>
        <v>1.4145820001431275E-2</v>
      </c>
      <c r="P135">
        <f t="shared" si="22"/>
        <v>4.996815996918888E-2</v>
      </c>
      <c r="Q135">
        <f t="shared" si="23"/>
        <v>-3.5436915558517953E-2</v>
      </c>
      <c r="R135">
        <f t="shared" si="24"/>
        <v>1.4531244410670927E-2</v>
      </c>
      <c r="S135" s="2">
        <f t="shared" si="29"/>
        <v>29643.826000000001</v>
      </c>
      <c r="U135">
        <f t="shared" si="25"/>
        <v>1.4855197523773426E-7</v>
      </c>
      <c r="V135">
        <v>0.1</v>
      </c>
      <c r="W135">
        <f t="shared" si="26"/>
        <v>1.4855197523773427E-8</v>
      </c>
      <c r="X135">
        <f t="shared" si="27"/>
        <v>-3.5822339967757605E-2</v>
      </c>
      <c r="Y135">
        <f t="shared" si="28"/>
        <v>-3.8542440923965138E-4</v>
      </c>
      <c r="AH135" t="s">
        <v>45</v>
      </c>
      <c r="AI135" t="s">
        <v>37</v>
      </c>
      <c r="AN135" t="s">
        <v>42</v>
      </c>
    </row>
    <row r="136" spans="1:40" ht="12.95" customHeight="1" x14ac:dyDescent="0.2">
      <c r="A136" s="13" t="s">
        <v>41</v>
      </c>
      <c r="B136" s="5"/>
      <c r="C136" s="21">
        <v>44662.535000000003</v>
      </c>
      <c r="D136" s="21"/>
      <c r="E136">
        <f t="shared" si="18"/>
        <v>11911.018513088065</v>
      </c>
      <c r="F136">
        <f t="shared" si="19"/>
        <v>11911</v>
      </c>
      <c r="G136">
        <f t="shared" si="30"/>
        <v>7.9672400024719536E-3</v>
      </c>
      <c r="J136">
        <f t="shared" si="32"/>
        <v>7.9672400024719536E-3</v>
      </c>
      <c r="P136">
        <f t="shared" si="22"/>
        <v>4.9965909932336627E-2</v>
      </c>
      <c r="Q136">
        <f t="shared" si="23"/>
        <v>-3.5435935256238067E-2</v>
      </c>
      <c r="R136">
        <f t="shared" si="24"/>
        <v>1.452997467609856E-2</v>
      </c>
      <c r="S136" s="2">
        <f t="shared" si="29"/>
        <v>29644.035000000003</v>
      </c>
      <c r="U136">
        <f t="shared" si="25"/>
        <v>4.306948639642092E-5</v>
      </c>
      <c r="V136">
        <v>0.1</v>
      </c>
      <c r="W136">
        <f t="shared" si="26"/>
        <v>4.3069486396420918E-6</v>
      </c>
      <c r="X136">
        <f t="shared" si="27"/>
        <v>-4.1998669929864674E-2</v>
      </c>
      <c r="Y136">
        <f t="shared" si="28"/>
        <v>-6.5627346736266065E-3</v>
      </c>
      <c r="AH136" t="s">
        <v>40</v>
      </c>
      <c r="AN136" t="s">
        <v>42</v>
      </c>
    </row>
    <row r="137" spans="1:40" ht="12.95" customHeight="1" x14ac:dyDescent="0.2">
      <c r="A137" s="13" t="s">
        <v>44</v>
      </c>
      <c r="B137" s="5"/>
      <c r="C137" s="21">
        <v>45044.292999999998</v>
      </c>
      <c r="D137" s="21"/>
      <c r="E137">
        <f t="shared" si="18"/>
        <v>12798.091008872718</v>
      </c>
      <c r="F137">
        <f t="shared" si="19"/>
        <v>12798</v>
      </c>
      <c r="G137">
        <f t="shared" si="30"/>
        <v>3.9166319998912513E-2</v>
      </c>
      <c r="J137">
        <f t="shared" si="32"/>
        <v>3.9166319998912513E-2</v>
      </c>
      <c r="P137">
        <f t="shared" si="22"/>
        <v>4.5902532580346198E-2</v>
      </c>
      <c r="Q137">
        <f t="shared" si="23"/>
        <v>-3.3648110644632023E-2</v>
      </c>
      <c r="R137">
        <f t="shared" si="24"/>
        <v>1.2254421935714174E-2</v>
      </c>
      <c r="S137" s="2">
        <f t="shared" si="29"/>
        <v>30025.792999999998</v>
      </c>
      <c r="U137">
        <f t="shared" si="25"/>
        <v>7.242502573639785E-4</v>
      </c>
      <c r="V137">
        <v>0.1</v>
      </c>
      <c r="W137">
        <f t="shared" si="26"/>
        <v>7.2425025736397848E-5</v>
      </c>
      <c r="X137">
        <f t="shared" si="27"/>
        <v>-6.7362125814336843E-3</v>
      </c>
      <c r="Y137">
        <f t="shared" si="28"/>
        <v>2.6911898063198339E-2</v>
      </c>
      <c r="AH137" t="s">
        <v>40</v>
      </c>
      <c r="AN137" t="s">
        <v>42</v>
      </c>
    </row>
    <row r="138" spans="1:40" ht="12.95" customHeight="1" x14ac:dyDescent="0.2">
      <c r="A138" s="13" t="s">
        <v>46</v>
      </c>
      <c r="B138" s="5"/>
      <c r="C138" s="21">
        <v>45061.476000000002</v>
      </c>
      <c r="D138" s="21"/>
      <c r="E138">
        <f t="shared" si="18"/>
        <v>12838.018310186826</v>
      </c>
      <c r="F138">
        <f t="shared" si="19"/>
        <v>12838</v>
      </c>
      <c r="G138">
        <f t="shared" si="30"/>
        <v>7.8799200055073015E-3</v>
      </c>
      <c r="J138">
        <f t="shared" si="32"/>
        <v>7.8799200055073015E-3</v>
      </c>
      <c r="P138">
        <f t="shared" si="22"/>
        <v>4.5716007226969162E-2</v>
      </c>
      <c r="Q138">
        <f t="shared" si="23"/>
        <v>-3.356519008028197E-2</v>
      </c>
      <c r="R138">
        <f t="shared" si="24"/>
        <v>1.2150817146687191E-2</v>
      </c>
      <c r="S138" s="2">
        <f t="shared" si="29"/>
        <v>30042.976000000002</v>
      </c>
      <c r="U138">
        <f t="shared" si="25"/>
        <v>1.8240562390538556E-5</v>
      </c>
      <c r="V138">
        <v>0.1</v>
      </c>
      <c r="W138">
        <f t="shared" si="26"/>
        <v>1.8240562390538556E-6</v>
      </c>
      <c r="X138">
        <f t="shared" si="27"/>
        <v>-3.783608722146186E-2</v>
      </c>
      <c r="Y138">
        <f t="shared" si="28"/>
        <v>-4.2708971411798899E-3</v>
      </c>
      <c r="AH138" t="s">
        <v>45</v>
      </c>
      <c r="AI138" t="s">
        <v>37</v>
      </c>
      <c r="AN138" t="s">
        <v>42</v>
      </c>
    </row>
    <row r="139" spans="1:40" ht="12.95" customHeight="1" x14ac:dyDescent="0.2">
      <c r="A139" s="13" t="s">
        <v>46</v>
      </c>
      <c r="B139" s="5"/>
      <c r="C139" s="21">
        <v>45074.39</v>
      </c>
      <c r="D139" s="21"/>
      <c r="E139">
        <f t="shared" si="18"/>
        <v>12868.025943846267</v>
      </c>
      <c r="F139">
        <f t="shared" si="19"/>
        <v>12868</v>
      </c>
      <c r="G139">
        <f t="shared" si="30"/>
        <v>1.1165119998622686E-2</v>
      </c>
      <c r="J139">
        <f t="shared" si="32"/>
        <v>1.1165119998622686E-2</v>
      </c>
      <c r="P139">
        <f t="shared" si="22"/>
        <v>4.5575933039212708E-2</v>
      </c>
      <c r="Q139">
        <f t="shared" si="23"/>
        <v>-3.3502869560544997E-2</v>
      </c>
      <c r="R139">
        <f t="shared" si="24"/>
        <v>1.2073063478667712E-2</v>
      </c>
      <c r="S139" s="2">
        <f t="shared" si="29"/>
        <v>30055.89</v>
      </c>
      <c r="U139">
        <f t="shared" si="25"/>
        <v>8.2436136295627237E-7</v>
      </c>
      <c r="V139">
        <v>0.1</v>
      </c>
      <c r="W139">
        <f t="shared" si="26"/>
        <v>8.2436136295627245E-8</v>
      </c>
      <c r="X139">
        <f t="shared" si="27"/>
        <v>-3.4410813040590023E-2</v>
      </c>
      <c r="Y139">
        <f t="shared" si="28"/>
        <v>-9.079434800450259E-4</v>
      </c>
      <c r="AH139" t="s">
        <v>45</v>
      </c>
      <c r="AI139" t="s">
        <v>48</v>
      </c>
      <c r="AN139" t="s">
        <v>42</v>
      </c>
    </row>
    <row r="140" spans="1:40" ht="12.95" customHeight="1" x14ac:dyDescent="0.2">
      <c r="A140" s="13" t="s">
        <v>46</v>
      </c>
      <c r="B140" s="5"/>
      <c r="C140" s="21">
        <v>45077.406000000003</v>
      </c>
      <c r="D140" s="21"/>
      <c r="E140">
        <f t="shared" si="18"/>
        <v>12875.034076347196</v>
      </c>
      <c r="F140">
        <f t="shared" si="19"/>
        <v>12875</v>
      </c>
      <c r="G140">
        <f t="shared" si="30"/>
        <v>1.4665000002423767E-2</v>
      </c>
      <c r="J140">
        <f t="shared" si="32"/>
        <v>1.4665000002423767E-2</v>
      </c>
      <c r="P140">
        <f t="shared" si="22"/>
        <v>4.5543226898981104E-2</v>
      </c>
      <c r="Q140">
        <f t="shared" si="23"/>
        <v>-3.3488312060707862E-2</v>
      </c>
      <c r="R140">
        <f t="shared" si="24"/>
        <v>1.2054914838273242E-2</v>
      </c>
      <c r="S140" s="2">
        <f t="shared" si="29"/>
        <v>30058.906000000003</v>
      </c>
      <c r="U140">
        <f t="shared" si="25"/>
        <v>6.8125445641186709E-6</v>
      </c>
      <c r="V140">
        <v>0.1</v>
      </c>
      <c r="W140">
        <f t="shared" si="26"/>
        <v>6.8125445641186713E-7</v>
      </c>
      <c r="X140">
        <f t="shared" si="27"/>
        <v>-3.0878226896557337E-2</v>
      </c>
      <c r="Y140">
        <f t="shared" si="28"/>
        <v>2.6100851641505246E-3</v>
      </c>
      <c r="AH140" t="s">
        <v>45</v>
      </c>
      <c r="AI140" t="s">
        <v>37</v>
      </c>
      <c r="AN140" t="s">
        <v>42</v>
      </c>
    </row>
    <row r="141" spans="1:40" ht="12.95" customHeight="1" x14ac:dyDescent="0.2">
      <c r="A141" s="13" t="s">
        <v>47</v>
      </c>
      <c r="B141" s="5"/>
      <c r="C141" s="21">
        <v>45441.0533</v>
      </c>
      <c r="D141" s="21"/>
      <c r="E141">
        <f t="shared" si="18"/>
        <v>13720.023619451338</v>
      </c>
      <c r="F141">
        <f t="shared" si="19"/>
        <v>13720</v>
      </c>
      <c r="G141">
        <f t="shared" si="30"/>
        <v>1.0164799998165108E-2</v>
      </c>
      <c r="K141">
        <f>+G141</f>
        <v>1.0164799998165108E-2</v>
      </c>
      <c r="P141">
        <f t="shared" si="22"/>
        <v>4.1535390953629209E-2</v>
      </c>
      <c r="Q141">
        <f t="shared" si="23"/>
        <v>-3.1686413077607237E-2</v>
      </c>
      <c r="R141">
        <f t="shared" si="24"/>
        <v>9.8489778760219721E-3</v>
      </c>
      <c r="S141" s="2">
        <f t="shared" si="29"/>
        <v>30422.5533</v>
      </c>
      <c r="U141">
        <f t="shared" si="25"/>
        <v>9.9743612834994047E-8</v>
      </c>
      <c r="V141">
        <v>1</v>
      </c>
      <c r="W141">
        <f t="shared" si="26"/>
        <v>9.9743612834994047E-8</v>
      </c>
      <c r="X141">
        <f t="shared" si="27"/>
        <v>-3.13705909554641E-2</v>
      </c>
      <c r="Y141">
        <f t="shared" si="28"/>
        <v>3.1582212214313621E-4</v>
      </c>
    </row>
    <row r="142" spans="1:40" ht="12.95" customHeight="1" x14ac:dyDescent="0.2">
      <c r="A142" s="13" t="s">
        <v>47</v>
      </c>
      <c r="B142" s="5"/>
      <c r="C142" s="21">
        <v>45441.054400000001</v>
      </c>
      <c r="D142" s="21"/>
      <c r="E142">
        <f t="shared" si="18"/>
        <v>13720.026175467838</v>
      </c>
      <c r="F142">
        <f t="shared" si="19"/>
        <v>13720</v>
      </c>
      <c r="G142">
        <f t="shared" si="30"/>
        <v>1.1264799999480601E-2</v>
      </c>
      <c r="K142">
        <f>+G142</f>
        <v>1.1264799999480601E-2</v>
      </c>
      <c r="P142">
        <f t="shared" si="22"/>
        <v>4.1535390953629209E-2</v>
      </c>
      <c r="Q142">
        <f t="shared" si="23"/>
        <v>-3.1686413077607237E-2</v>
      </c>
      <c r="R142">
        <f t="shared" si="24"/>
        <v>9.8489778760219721E-3</v>
      </c>
      <c r="S142" s="2">
        <f t="shared" si="29"/>
        <v>30422.554400000001</v>
      </c>
      <c r="U142">
        <f t="shared" si="25"/>
        <v>2.0045522852749023E-6</v>
      </c>
      <c r="V142">
        <v>1</v>
      </c>
      <c r="W142">
        <f t="shared" si="26"/>
        <v>2.0045522852749023E-6</v>
      </c>
      <c r="X142">
        <f t="shared" si="27"/>
        <v>-3.0270590954148607E-2</v>
      </c>
      <c r="Y142">
        <f t="shared" si="28"/>
        <v>1.4158221234586293E-3</v>
      </c>
    </row>
    <row r="143" spans="1:40" ht="12.95" customHeight="1" x14ac:dyDescent="0.2">
      <c r="A143" s="13" t="s">
        <v>47</v>
      </c>
      <c r="B143" s="5"/>
      <c r="C143" s="21">
        <v>45444.066800000001</v>
      </c>
      <c r="D143" s="21"/>
      <c r="E143">
        <f t="shared" si="18"/>
        <v>13727.025942823862</v>
      </c>
      <c r="F143">
        <f t="shared" si="19"/>
        <v>13727</v>
      </c>
      <c r="G143">
        <f t="shared" si="30"/>
        <v>1.1164679999637883E-2</v>
      </c>
      <c r="K143">
        <f>+G143</f>
        <v>1.1164679999637883E-2</v>
      </c>
      <c r="P143">
        <f t="shared" si="22"/>
        <v>4.1501710274417923E-2</v>
      </c>
      <c r="Q143">
        <f t="shared" si="23"/>
        <v>-3.1671116629795368E-2</v>
      </c>
      <c r="R143">
        <f t="shared" si="24"/>
        <v>9.8305936446225553E-3</v>
      </c>
      <c r="S143" s="2">
        <f t="shared" si="29"/>
        <v>30425.566800000001</v>
      </c>
      <c r="U143">
        <f t="shared" si="25"/>
        <v>1.7797864026380834E-6</v>
      </c>
      <c r="V143">
        <v>1</v>
      </c>
      <c r="W143">
        <f t="shared" si="26"/>
        <v>1.7797864026380834E-6</v>
      </c>
      <c r="X143">
        <f t="shared" si="27"/>
        <v>-3.033703027478004E-2</v>
      </c>
      <c r="Y143">
        <f t="shared" si="28"/>
        <v>1.3340863550153279E-3</v>
      </c>
    </row>
    <row r="144" spans="1:40" ht="12.95" customHeight="1" x14ac:dyDescent="0.2">
      <c r="A144" s="89" t="s">
        <v>178</v>
      </c>
      <c r="C144" s="93">
        <v>45470.099099999999</v>
      </c>
      <c r="D144" s="21"/>
      <c r="E144">
        <f t="shared" si="18"/>
        <v>13787.515932115546</v>
      </c>
      <c r="F144">
        <f t="shared" si="19"/>
        <v>13787.5</v>
      </c>
      <c r="G144">
        <f t="shared" si="30"/>
        <v>6.8564999965019524E-3</v>
      </c>
      <c r="K144">
        <f>+G144</f>
        <v>6.8564999965019524E-3</v>
      </c>
      <c r="P144">
        <f t="shared" si="22"/>
        <v>4.1210295668531231E-2</v>
      </c>
      <c r="Q144">
        <f t="shared" si="23"/>
        <v>-3.1538658625384505E-2</v>
      </c>
      <c r="R144">
        <f t="shared" si="24"/>
        <v>9.6716370431467261E-3</v>
      </c>
      <c r="S144" s="2">
        <f t="shared" si="29"/>
        <v>30451.599099999999</v>
      </c>
      <c r="U144">
        <f t="shared" si="25"/>
        <v>7.9249965913918581E-6</v>
      </c>
      <c r="V144">
        <v>1</v>
      </c>
      <c r="W144">
        <f t="shared" si="26"/>
        <v>7.9249965913918581E-6</v>
      </c>
      <c r="X144">
        <f t="shared" si="27"/>
        <v>-3.4353795672029279E-2</v>
      </c>
      <c r="Y144">
        <f t="shared" si="28"/>
        <v>-2.8151370466447737E-3</v>
      </c>
    </row>
    <row r="145" spans="1:40" ht="12.95" customHeight="1" x14ac:dyDescent="0.2">
      <c r="A145" s="131" t="s">
        <v>234</v>
      </c>
      <c r="C145" s="130">
        <v>45470.100599999998</v>
      </c>
      <c r="D145" s="21"/>
      <c r="E145">
        <f t="shared" si="18"/>
        <v>13787.519417592581</v>
      </c>
      <c r="F145">
        <f t="shared" si="19"/>
        <v>13787.5</v>
      </c>
      <c r="G145">
        <f t="shared" si="30"/>
        <v>8.3564999949885532E-3</v>
      </c>
      <c r="N145">
        <f>+G145</f>
        <v>8.3564999949885532E-3</v>
      </c>
      <c r="P145">
        <f t="shared" si="22"/>
        <v>4.1210295668531231E-2</v>
      </c>
      <c r="Q145">
        <f t="shared" si="23"/>
        <v>-3.1538658625384505E-2</v>
      </c>
      <c r="R145">
        <f t="shared" si="24"/>
        <v>9.6716370431467261E-3</v>
      </c>
      <c r="S145" s="2">
        <f t="shared" si="29"/>
        <v>30451.600599999998</v>
      </c>
      <c r="U145">
        <f t="shared" si="25"/>
        <v>1.7295854554381922E-6</v>
      </c>
      <c r="V145">
        <v>1</v>
      </c>
      <c r="W145">
        <f t="shared" si="26"/>
        <v>1.7295854554381922E-6</v>
      </c>
      <c r="X145">
        <f t="shared" si="27"/>
        <v>-3.2853795673542678E-2</v>
      </c>
      <c r="Y145">
        <f t="shared" si="28"/>
        <v>-1.3151370481581728E-3</v>
      </c>
      <c r="AH145" t="s">
        <v>40</v>
      </c>
      <c r="AN145" t="s">
        <v>42</v>
      </c>
    </row>
    <row r="146" spans="1:40" ht="12.95" customHeight="1" x14ac:dyDescent="0.2">
      <c r="A146" s="89" t="s">
        <v>178</v>
      </c>
      <c r="C146" s="93">
        <v>45756.288800000002</v>
      </c>
      <c r="D146" s="21"/>
      <c r="E146">
        <f t="shared" si="18"/>
        <v>14452.521017658917</v>
      </c>
      <c r="F146">
        <f t="shared" si="19"/>
        <v>14452.5</v>
      </c>
      <c r="G146">
        <f t="shared" si="30"/>
        <v>9.0450999996392056E-3</v>
      </c>
      <c r="K146">
        <f>+G146</f>
        <v>9.0450999996392056E-3</v>
      </c>
      <c r="P146">
        <f t="shared" si="22"/>
        <v>3.7970726560196226E-2</v>
      </c>
      <c r="Q146">
        <f t="shared" si="23"/>
        <v>-3.0052826690254764E-2</v>
      </c>
      <c r="R146">
        <f t="shared" si="24"/>
        <v>7.9178998699414617E-3</v>
      </c>
      <c r="S146" s="2">
        <f t="shared" si="29"/>
        <v>30737.788800000002</v>
      </c>
      <c r="U146">
        <f t="shared" si="25"/>
        <v>1.2705801323906108E-6</v>
      </c>
      <c r="V146">
        <v>1</v>
      </c>
      <c r="W146">
        <f t="shared" si="26"/>
        <v>1.2705801323906108E-6</v>
      </c>
      <c r="X146">
        <f t="shared" si="27"/>
        <v>-2.892562656055702E-2</v>
      </c>
      <c r="Y146">
        <f t="shared" si="28"/>
        <v>1.1272001296977439E-3</v>
      </c>
      <c r="AH146" t="s">
        <v>40</v>
      </c>
      <c r="AJ146">
        <v>10</v>
      </c>
      <c r="AL146" t="s">
        <v>50</v>
      </c>
      <c r="AN146" t="s">
        <v>37</v>
      </c>
    </row>
    <row r="147" spans="1:40" ht="12.95" customHeight="1" x14ac:dyDescent="0.2">
      <c r="A147" s="131" t="s">
        <v>234</v>
      </c>
      <c r="C147" s="130">
        <v>45756.289799999999</v>
      </c>
      <c r="D147" s="21"/>
      <c r="E147">
        <f t="shared" si="18"/>
        <v>14452.523341310269</v>
      </c>
      <c r="F147">
        <f t="shared" si="19"/>
        <v>14452.5</v>
      </c>
      <c r="G147">
        <f t="shared" si="30"/>
        <v>1.0045099996204954E-2</v>
      </c>
      <c r="N147">
        <f>+G147</f>
        <v>1.0045099996204954E-2</v>
      </c>
      <c r="P147">
        <f t="shared" si="22"/>
        <v>3.7970726560196226E-2</v>
      </c>
      <c r="Q147">
        <f t="shared" si="23"/>
        <v>-3.0052826690254764E-2</v>
      </c>
      <c r="R147">
        <f t="shared" si="24"/>
        <v>7.9178998699414617E-3</v>
      </c>
      <c r="S147" s="2">
        <f t="shared" si="29"/>
        <v>30737.789799999999</v>
      </c>
      <c r="U147">
        <f t="shared" si="25"/>
        <v>4.5249803771754164E-6</v>
      </c>
      <c r="V147">
        <v>1</v>
      </c>
      <c r="W147">
        <f t="shared" si="26"/>
        <v>4.5249803771754164E-6</v>
      </c>
      <c r="X147">
        <f t="shared" si="27"/>
        <v>-2.7925626563991272E-2</v>
      </c>
      <c r="Y147">
        <f t="shared" si="28"/>
        <v>2.1272001262634919E-3</v>
      </c>
    </row>
    <row r="148" spans="1:40" ht="12.95" customHeight="1" x14ac:dyDescent="0.2">
      <c r="A148" s="89" t="s">
        <v>178</v>
      </c>
      <c r="C148" s="93">
        <v>45787.059500000003</v>
      </c>
      <c r="D148" s="21"/>
      <c r="E148">
        <f t="shared" si="18"/>
        <v>14524.021396553509</v>
      </c>
      <c r="F148">
        <f t="shared" si="19"/>
        <v>14524</v>
      </c>
      <c r="G148">
        <f t="shared" si="30"/>
        <v>9.2081600014353171E-3</v>
      </c>
      <c r="K148">
        <f>+G148</f>
        <v>9.2081600014353171E-3</v>
      </c>
      <c r="P148">
        <f t="shared" si="22"/>
        <v>3.7618565000020594E-2</v>
      </c>
      <c r="Q148">
        <f t="shared" si="23"/>
        <v>-2.9889809519571344E-2</v>
      </c>
      <c r="R148">
        <f t="shared" si="24"/>
        <v>7.7287554804492502E-3</v>
      </c>
      <c r="S148" s="2">
        <f t="shared" si="29"/>
        <v>30768.559500000003</v>
      </c>
      <c r="U148">
        <f t="shared" si="25"/>
        <v>2.1886377367140142E-6</v>
      </c>
      <c r="V148">
        <v>1</v>
      </c>
      <c r="W148">
        <f t="shared" si="26"/>
        <v>2.1886377367140142E-6</v>
      </c>
      <c r="X148">
        <f t="shared" si="27"/>
        <v>-2.8410404998585277E-2</v>
      </c>
      <c r="Y148">
        <f t="shared" si="28"/>
        <v>1.4794045209860669E-3</v>
      </c>
      <c r="AH148" t="s">
        <v>40</v>
      </c>
      <c r="AN148" t="s">
        <v>42</v>
      </c>
    </row>
    <row r="149" spans="1:40" ht="12.95" customHeight="1" x14ac:dyDescent="0.2">
      <c r="A149" s="131" t="s">
        <v>234</v>
      </c>
      <c r="C149" s="130">
        <v>45787.0599</v>
      </c>
      <c r="D149" s="21"/>
      <c r="E149">
        <f t="shared" ref="E149:E212" si="33">+(C149-C$7)/C$8</f>
        <v>14524.022326014048</v>
      </c>
      <c r="F149">
        <f t="shared" ref="F149:F212" si="34">ROUND(2*E149,0)/2</f>
        <v>14524</v>
      </c>
      <c r="G149">
        <f t="shared" si="30"/>
        <v>9.6081599986064248E-3</v>
      </c>
      <c r="N149">
        <f>+G149</f>
        <v>9.6081599986064248E-3</v>
      </c>
      <c r="P149">
        <f t="shared" ref="P149:P212" si="35">H$5*SIN(RADIANS(H$6*F149+H$7))</f>
        <v>3.7618565000020594E-2</v>
      </c>
      <c r="Q149">
        <f t="shared" ref="Q149:Q212" si="36">+H$2+H$3*$F149+H$4*$F149^2</f>
        <v>-2.9889809519571344E-2</v>
      </c>
      <c r="R149">
        <f t="shared" ref="R149:R212" si="37">P149+Q149</f>
        <v>7.7287554804492502E-3</v>
      </c>
      <c r="S149" s="2">
        <f t="shared" si="29"/>
        <v>30768.5599</v>
      </c>
      <c r="U149">
        <f t="shared" ref="U149:U212" si="38">+(R149-G149)^2</f>
        <v>3.5321613428696017E-6</v>
      </c>
      <c r="V149">
        <v>1</v>
      </c>
      <c r="W149">
        <f t="shared" ref="W149:W212" si="39">V149*U149</f>
        <v>3.5321613428696017E-6</v>
      </c>
      <c r="X149">
        <f t="shared" ref="X149:X212" si="40">G149-P149</f>
        <v>-2.801040500141417E-2</v>
      </c>
      <c r="Y149">
        <f t="shared" ref="Y149:Y212" si="41">+(G149-R149)</f>
        <v>1.8794045181571746E-3</v>
      </c>
    </row>
    <row r="150" spans="1:40" ht="12.95" customHeight="1" x14ac:dyDescent="0.2">
      <c r="A150" s="89" t="s">
        <v>178</v>
      </c>
      <c r="C150" s="93">
        <v>45787.273399999998</v>
      </c>
      <c r="D150" s="21"/>
      <c r="E150">
        <f t="shared" si="33"/>
        <v>14524.518425579343</v>
      </c>
      <c r="F150">
        <f t="shared" si="34"/>
        <v>14524.5</v>
      </c>
      <c r="G150">
        <f t="shared" si="30"/>
        <v>7.9295799951069057E-3</v>
      </c>
      <c r="K150">
        <f>+G150</f>
        <v>7.9295799951069057E-3</v>
      </c>
      <c r="P150">
        <f t="shared" si="35"/>
        <v>3.7616099783160196E-2</v>
      </c>
      <c r="Q150">
        <f t="shared" si="36"/>
        <v>-2.9888667309131499E-2</v>
      </c>
      <c r="R150">
        <f t="shared" si="37"/>
        <v>7.7274324740286976E-3</v>
      </c>
      <c r="S150" s="2">
        <f t="shared" si="29"/>
        <v>30768.773399999998</v>
      </c>
      <c r="U150">
        <f t="shared" si="38"/>
        <v>4.086362027806459E-8</v>
      </c>
      <c r="V150">
        <v>1</v>
      </c>
      <c r="W150">
        <f t="shared" si="39"/>
        <v>4.086362027806459E-8</v>
      </c>
      <c r="X150">
        <f t="shared" si="40"/>
        <v>-2.9686519788053291E-2</v>
      </c>
      <c r="Y150">
        <f t="shared" si="41"/>
        <v>2.021475210782081E-4</v>
      </c>
    </row>
    <row r="151" spans="1:40" ht="12.95" customHeight="1" x14ac:dyDescent="0.2">
      <c r="A151" s="131" t="s">
        <v>234</v>
      </c>
      <c r="C151" s="130">
        <v>45787.273500000003</v>
      </c>
      <c r="D151" s="21"/>
      <c r="E151">
        <f t="shared" si="33"/>
        <v>14524.518657944491</v>
      </c>
      <c r="F151">
        <f t="shared" si="34"/>
        <v>14524.5</v>
      </c>
      <c r="G151">
        <f t="shared" si="30"/>
        <v>8.0295799998566508E-3</v>
      </c>
      <c r="N151">
        <f>+G151</f>
        <v>8.0295799998566508E-3</v>
      </c>
      <c r="P151">
        <f t="shared" si="35"/>
        <v>3.7616099783160196E-2</v>
      </c>
      <c r="Q151">
        <f t="shared" si="36"/>
        <v>-2.9888667309131499E-2</v>
      </c>
      <c r="R151">
        <f t="shared" si="37"/>
        <v>7.7274324740286976E-3</v>
      </c>
      <c r="S151" s="2">
        <f t="shared" ref="S151:S214" si="42">+C151-15018.5</f>
        <v>30768.773500000003</v>
      </c>
      <c r="U151">
        <f t="shared" si="38"/>
        <v>9.1293127363953666E-8</v>
      </c>
      <c r="V151">
        <v>1</v>
      </c>
      <c r="W151">
        <f t="shared" si="39"/>
        <v>9.1293127363953666E-8</v>
      </c>
      <c r="X151">
        <f t="shared" si="40"/>
        <v>-2.9586519783303546E-2</v>
      </c>
      <c r="Y151">
        <f t="shared" si="41"/>
        <v>3.0214752582795323E-4</v>
      </c>
    </row>
    <row r="152" spans="1:40" ht="12.95" customHeight="1" x14ac:dyDescent="0.2">
      <c r="A152" s="13" t="s">
        <v>49</v>
      </c>
      <c r="B152" s="5"/>
      <c r="C152" s="21">
        <v>45794.381999999998</v>
      </c>
      <c r="D152" s="21"/>
      <c r="E152">
        <f t="shared" si="33"/>
        <v>14541.03633363506</v>
      </c>
      <c r="F152">
        <f t="shared" si="34"/>
        <v>14541</v>
      </c>
      <c r="G152">
        <f t="shared" si="30"/>
        <v>1.5636439995432738E-2</v>
      </c>
      <c r="K152">
        <f>+G152</f>
        <v>1.5636439995432738E-2</v>
      </c>
      <c r="P152">
        <f t="shared" si="35"/>
        <v>3.7534727845378604E-2</v>
      </c>
      <c r="Q152">
        <f t="shared" si="36"/>
        <v>-2.9850956987444666E-2</v>
      </c>
      <c r="R152">
        <f t="shared" si="37"/>
        <v>7.6837708579339387E-3</v>
      </c>
      <c r="S152" s="2">
        <f t="shared" si="42"/>
        <v>30775.881999999998</v>
      </c>
      <c r="U152">
        <f t="shared" si="38"/>
        <v>6.3244946410525896E-5</v>
      </c>
      <c r="V152">
        <v>0.1</v>
      </c>
      <c r="W152">
        <f t="shared" si="39"/>
        <v>6.3244946410525903E-6</v>
      </c>
      <c r="X152">
        <f t="shared" si="40"/>
        <v>-2.1898287849945866E-2</v>
      </c>
      <c r="Y152">
        <f t="shared" si="41"/>
        <v>7.9526691374987996E-3</v>
      </c>
    </row>
    <row r="153" spans="1:40" ht="12.95" customHeight="1" x14ac:dyDescent="0.2">
      <c r="A153" s="13" t="s">
        <v>51</v>
      </c>
      <c r="B153" s="5"/>
      <c r="C153" s="21">
        <v>45817.618999999999</v>
      </c>
      <c r="D153" s="21"/>
      <c r="E153">
        <f t="shared" si="33"/>
        <v>14595.031020280918</v>
      </c>
      <c r="F153">
        <f t="shared" si="34"/>
        <v>14595</v>
      </c>
      <c r="G153">
        <f t="shared" si="30"/>
        <v>1.3349799999559764E-2</v>
      </c>
      <c r="J153">
        <f>+G153</f>
        <v>1.3349799999559764E-2</v>
      </c>
      <c r="P153">
        <f t="shared" si="35"/>
        <v>3.7268152042482329E-2</v>
      </c>
      <c r="Q153">
        <f t="shared" si="36"/>
        <v>-2.9727305542873922E-2</v>
      </c>
      <c r="R153">
        <f t="shared" si="37"/>
        <v>7.5408464996084071E-3</v>
      </c>
      <c r="S153" s="2">
        <f t="shared" si="42"/>
        <v>30799.118999999999</v>
      </c>
      <c r="U153">
        <f t="shared" si="38"/>
        <v>3.3743940764597116E-5</v>
      </c>
      <c r="V153">
        <v>0.1</v>
      </c>
      <c r="W153">
        <f t="shared" si="39"/>
        <v>3.3743940764597118E-6</v>
      </c>
      <c r="X153">
        <f t="shared" si="40"/>
        <v>-2.3918352042922565E-2</v>
      </c>
      <c r="Y153">
        <f t="shared" si="41"/>
        <v>5.8089534999513567E-3</v>
      </c>
    </row>
    <row r="154" spans="1:40" ht="12.95" customHeight="1" x14ac:dyDescent="0.2">
      <c r="A154" s="131" t="s">
        <v>234</v>
      </c>
      <c r="C154" s="130">
        <v>46092.178599999999</v>
      </c>
      <c r="D154" s="21"/>
      <c r="E154">
        <f t="shared" si="33"/>
        <v>15233.011808145584</v>
      </c>
      <c r="F154">
        <f t="shared" si="34"/>
        <v>15233</v>
      </c>
      <c r="G154">
        <f t="shared" si="30"/>
        <v>5.0817199953598902E-3</v>
      </c>
      <c r="N154">
        <f>+G154</f>
        <v>5.0817199953598902E-3</v>
      </c>
      <c r="P154">
        <f t="shared" si="35"/>
        <v>3.4088539732357537E-2</v>
      </c>
      <c r="Q154">
        <f t="shared" si="36"/>
        <v>-2.8239035636509032E-2</v>
      </c>
      <c r="R154">
        <f t="shared" si="37"/>
        <v>5.8495040958485046E-3</v>
      </c>
      <c r="S154" s="2">
        <f t="shared" si="42"/>
        <v>31073.678599999999</v>
      </c>
      <c r="U154">
        <f t="shared" si="38"/>
        <v>5.8949242496311084E-7</v>
      </c>
      <c r="V154">
        <v>1</v>
      </c>
      <c r="W154">
        <f t="shared" si="39"/>
        <v>5.8949242496311084E-7</v>
      </c>
      <c r="X154">
        <f t="shared" si="40"/>
        <v>-2.9006819736997647E-2</v>
      </c>
      <c r="Y154">
        <f t="shared" si="41"/>
        <v>-7.6778410048861448E-4</v>
      </c>
      <c r="AH154" t="s">
        <v>45</v>
      </c>
      <c r="AN154" t="s">
        <v>42</v>
      </c>
    </row>
    <row r="155" spans="1:40" ht="12.95" customHeight="1" x14ac:dyDescent="0.2">
      <c r="A155" s="89" t="s">
        <v>178</v>
      </c>
      <c r="C155" s="93">
        <v>46092.180099999998</v>
      </c>
      <c r="D155" s="21"/>
      <c r="E155">
        <f t="shared" si="33"/>
        <v>15233.01529362262</v>
      </c>
      <c r="F155">
        <f t="shared" si="34"/>
        <v>15233</v>
      </c>
      <c r="G155">
        <f t="shared" si="30"/>
        <v>6.581719993846491E-3</v>
      </c>
      <c r="K155">
        <f>+G155</f>
        <v>6.581719993846491E-3</v>
      </c>
      <c r="P155">
        <f t="shared" si="35"/>
        <v>3.4088539732357537E-2</v>
      </c>
      <c r="Q155">
        <f t="shared" si="36"/>
        <v>-2.8239035636509032E-2</v>
      </c>
      <c r="R155">
        <f t="shared" si="37"/>
        <v>5.8495040958485046E-3</v>
      </c>
      <c r="S155" s="2">
        <f t="shared" si="42"/>
        <v>31073.680099999998</v>
      </c>
      <c r="U155">
        <f t="shared" si="38"/>
        <v>5.3614012128099757E-7</v>
      </c>
      <c r="V155">
        <v>1</v>
      </c>
      <c r="W155">
        <f t="shared" si="39"/>
        <v>5.3614012128099757E-7</v>
      </c>
      <c r="X155">
        <f t="shared" si="40"/>
        <v>-2.7506819738511046E-2</v>
      </c>
      <c r="Y155">
        <f t="shared" si="41"/>
        <v>7.3221589799798634E-4</v>
      </c>
      <c r="AH155" t="s">
        <v>40</v>
      </c>
      <c r="AJ155">
        <v>14</v>
      </c>
      <c r="AL155" t="s">
        <v>53</v>
      </c>
      <c r="AN155" t="s">
        <v>37</v>
      </c>
    </row>
    <row r="156" spans="1:40" ht="12.95" customHeight="1" x14ac:dyDescent="0.2">
      <c r="A156" s="13" t="s">
        <v>49</v>
      </c>
      <c r="B156" s="5"/>
      <c r="C156" s="21">
        <v>46095.62</v>
      </c>
      <c r="D156" s="21"/>
      <c r="E156">
        <f t="shared" si="33"/>
        <v>15241.008421934939</v>
      </c>
      <c r="F156">
        <f t="shared" si="34"/>
        <v>15241</v>
      </c>
      <c r="G156">
        <f t="shared" si="30"/>
        <v>3.6244400034775026E-3</v>
      </c>
      <c r="J156">
        <f>+G156</f>
        <v>3.6244400034775026E-3</v>
      </c>
      <c r="P156">
        <f t="shared" si="35"/>
        <v>3.4048329284766539E-2</v>
      </c>
      <c r="Q156">
        <f t="shared" si="36"/>
        <v>-2.8220053783664684E-2</v>
      </c>
      <c r="R156">
        <f t="shared" si="37"/>
        <v>5.8282755011018553E-3</v>
      </c>
      <c r="S156" s="2">
        <f t="shared" si="42"/>
        <v>31077.120000000003</v>
      </c>
      <c r="U156">
        <f t="shared" si="38"/>
        <v>4.856890900589178E-6</v>
      </c>
      <c r="V156">
        <v>0.1</v>
      </c>
      <c r="W156">
        <f t="shared" si="39"/>
        <v>4.856890900589178E-7</v>
      </c>
      <c r="X156">
        <f t="shared" si="40"/>
        <v>-3.0423889281289036E-2</v>
      </c>
      <c r="Y156">
        <f t="shared" si="41"/>
        <v>-2.2038354976243527E-3</v>
      </c>
      <c r="AH156" t="s">
        <v>40</v>
      </c>
      <c r="AJ156">
        <v>13</v>
      </c>
      <c r="AL156" t="s">
        <v>53</v>
      </c>
      <c r="AN156" t="s">
        <v>37</v>
      </c>
    </row>
    <row r="157" spans="1:40" ht="12.95" customHeight="1" x14ac:dyDescent="0.2">
      <c r="A157" s="131" t="s">
        <v>234</v>
      </c>
      <c r="C157" s="130">
        <v>46139.089</v>
      </c>
      <c r="D157" s="21"/>
      <c r="E157">
        <f t="shared" si="33"/>
        <v>15342.015222890679</v>
      </c>
      <c r="F157">
        <f t="shared" si="34"/>
        <v>15342</v>
      </c>
      <c r="G157">
        <f t="shared" si="30"/>
        <v>6.551279999257531E-3</v>
      </c>
      <c r="N157">
        <f>+G157</f>
        <v>6.551279999257531E-3</v>
      </c>
      <c r="P157">
        <f t="shared" si="35"/>
        <v>3.3539972374243443E-2</v>
      </c>
      <c r="Q157">
        <f t="shared" si="36"/>
        <v>-2.7979725876225298E-2</v>
      </c>
      <c r="R157">
        <f t="shared" si="37"/>
        <v>5.5602464980181454E-3</v>
      </c>
      <c r="S157" s="2">
        <f t="shared" si="42"/>
        <v>31120.589</v>
      </c>
      <c r="U157">
        <f t="shared" si="38"/>
        <v>9.8214740057879528E-7</v>
      </c>
      <c r="V157">
        <v>1</v>
      </c>
      <c r="W157">
        <f t="shared" si="39"/>
        <v>9.8214740057879528E-7</v>
      </c>
      <c r="X157">
        <f t="shared" si="40"/>
        <v>-2.6988692374985912E-2</v>
      </c>
      <c r="Y157">
        <f t="shared" si="41"/>
        <v>9.9103350123938561E-4</v>
      </c>
      <c r="AH157" t="s">
        <v>40</v>
      </c>
      <c r="AJ157">
        <v>8</v>
      </c>
      <c r="AL157" t="s">
        <v>55</v>
      </c>
      <c r="AN157" t="s">
        <v>37</v>
      </c>
    </row>
    <row r="158" spans="1:40" ht="12.95" customHeight="1" x14ac:dyDescent="0.2">
      <c r="A158" s="89" t="s">
        <v>178</v>
      </c>
      <c r="C158" s="93">
        <v>46139.090100000001</v>
      </c>
      <c r="D158" s="21"/>
      <c r="E158">
        <f t="shared" si="33"/>
        <v>15342.017778907177</v>
      </c>
      <c r="F158">
        <f t="shared" si="34"/>
        <v>15342</v>
      </c>
      <c r="G158">
        <f t="shared" ref="G158:G221" si="43">+C158-(C$7+F158*C$8)</f>
        <v>7.6512800005730242E-3</v>
      </c>
      <c r="K158">
        <f>+G158</f>
        <v>7.6512800005730242E-3</v>
      </c>
      <c r="P158">
        <f t="shared" si="35"/>
        <v>3.3539972374243443E-2</v>
      </c>
      <c r="Q158">
        <f t="shared" si="36"/>
        <v>-2.7979725876225298E-2</v>
      </c>
      <c r="R158">
        <f t="shared" si="37"/>
        <v>5.5602464980181454E-3</v>
      </c>
      <c r="S158" s="2">
        <f t="shared" si="42"/>
        <v>31120.590100000001</v>
      </c>
      <c r="U158">
        <f t="shared" si="38"/>
        <v>4.372421108806924E-6</v>
      </c>
      <c r="V158">
        <v>1</v>
      </c>
      <c r="W158">
        <f t="shared" si="39"/>
        <v>4.372421108806924E-6</v>
      </c>
      <c r="X158">
        <f t="shared" si="40"/>
        <v>-2.5888692373670419E-2</v>
      </c>
      <c r="Y158">
        <f t="shared" si="41"/>
        <v>2.0910335025548787E-3</v>
      </c>
    </row>
    <row r="159" spans="1:40" ht="12.95" customHeight="1" x14ac:dyDescent="0.2">
      <c r="A159" s="89" t="s">
        <v>178</v>
      </c>
      <c r="C159" s="93">
        <v>46139.303399999997</v>
      </c>
      <c r="D159" s="21"/>
      <c r="E159">
        <f t="shared" si="33"/>
        <v>15342.513413742196</v>
      </c>
      <c r="F159">
        <f t="shared" si="34"/>
        <v>15342.5</v>
      </c>
      <c r="G159">
        <f t="shared" si="43"/>
        <v>5.7726999948499724E-3</v>
      </c>
      <c r="K159">
        <f>+G159</f>
        <v>5.7726999948499724E-3</v>
      </c>
      <c r="P159">
        <f t="shared" si="35"/>
        <v>3.3537452546415436E-2</v>
      </c>
      <c r="Q159">
        <f t="shared" si="36"/>
        <v>-2.7978532990111132E-2</v>
      </c>
      <c r="R159">
        <f t="shared" si="37"/>
        <v>5.5589195563043037E-3</v>
      </c>
      <c r="S159" s="2">
        <f t="shared" si="42"/>
        <v>31120.803399999997</v>
      </c>
      <c r="U159">
        <f t="shared" si="38"/>
        <v>4.5702075904778454E-8</v>
      </c>
      <c r="V159">
        <v>1</v>
      </c>
      <c r="W159">
        <f t="shared" si="39"/>
        <v>4.5702075904778454E-8</v>
      </c>
      <c r="X159">
        <f t="shared" si="40"/>
        <v>-2.7764752551565464E-2</v>
      </c>
      <c r="Y159">
        <f t="shared" si="41"/>
        <v>2.1378043854566875E-4</v>
      </c>
    </row>
    <row r="160" spans="1:40" ht="12.95" customHeight="1" x14ac:dyDescent="0.2">
      <c r="A160" s="131" t="s">
        <v>234</v>
      </c>
      <c r="C160" s="130">
        <v>46139.303999999996</v>
      </c>
      <c r="D160" s="21"/>
      <c r="E160">
        <f t="shared" si="33"/>
        <v>15342.51480793301</v>
      </c>
      <c r="F160">
        <f t="shared" si="34"/>
        <v>15342.5</v>
      </c>
      <c r="G160">
        <f t="shared" si="43"/>
        <v>6.3726999942446128E-3</v>
      </c>
      <c r="N160">
        <f>+G160</f>
        <v>6.3726999942446128E-3</v>
      </c>
      <c r="P160">
        <f t="shared" si="35"/>
        <v>3.3537452546415436E-2</v>
      </c>
      <c r="Q160">
        <f t="shared" si="36"/>
        <v>-2.7978532990111132E-2</v>
      </c>
      <c r="R160">
        <f t="shared" si="37"/>
        <v>5.5589195563043037E-3</v>
      </c>
      <c r="S160" s="2">
        <f t="shared" si="42"/>
        <v>31120.803999999996</v>
      </c>
      <c r="U160">
        <f t="shared" si="38"/>
        <v>6.6223860117432122E-7</v>
      </c>
      <c r="V160">
        <v>1</v>
      </c>
      <c r="W160">
        <f t="shared" si="39"/>
        <v>6.6223860117432122E-7</v>
      </c>
      <c r="X160">
        <f t="shared" si="40"/>
        <v>-2.7164752552170823E-2</v>
      </c>
      <c r="Y160">
        <f t="shared" si="41"/>
        <v>8.1378043794030908E-4</v>
      </c>
      <c r="AH160" t="s">
        <v>40</v>
      </c>
      <c r="AJ160">
        <v>5</v>
      </c>
      <c r="AL160" t="s">
        <v>57</v>
      </c>
      <c r="AN160" t="s">
        <v>37</v>
      </c>
    </row>
    <row r="161" spans="1:40" ht="12.95" customHeight="1" x14ac:dyDescent="0.2">
      <c r="A161" s="89" t="s">
        <v>178</v>
      </c>
      <c r="C161" s="93">
        <v>46143.176599999999</v>
      </c>
      <c r="D161" s="21"/>
      <c r="E161">
        <f t="shared" si="33"/>
        <v>15351.513380188675</v>
      </c>
      <c r="F161">
        <f t="shared" si="34"/>
        <v>15351.5</v>
      </c>
      <c r="G161">
        <f t="shared" si="43"/>
        <v>5.7582599984016269E-3</v>
      </c>
      <c r="K161">
        <f>+G161</f>
        <v>5.7582599984016269E-3</v>
      </c>
      <c r="P161">
        <f t="shared" si="35"/>
        <v>3.3492090268200367E-2</v>
      </c>
      <c r="Q161">
        <f t="shared" si="36"/>
        <v>-2.7957055743271068E-2</v>
      </c>
      <c r="R161">
        <f t="shared" si="37"/>
        <v>5.5350345249292991E-3</v>
      </c>
      <c r="S161" s="2">
        <f t="shared" si="42"/>
        <v>31124.676599999999</v>
      </c>
      <c r="U161">
        <f t="shared" si="38"/>
        <v>4.9829612006944935E-8</v>
      </c>
      <c r="V161">
        <v>1</v>
      </c>
      <c r="W161">
        <f t="shared" si="39"/>
        <v>4.9829612006944935E-8</v>
      </c>
      <c r="X161">
        <f t="shared" si="40"/>
        <v>-2.773383026979874E-2</v>
      </c>
      <c r="Y161">
        <f t="shared" si="41"/>
        <v>2.2322547347232782E-4</v>
      </c>
      <c r="AH161" t="s">
        <v>40</v>
      </c>
      <c r="AJ161">
        <v>12</v>
      </c>
      <c r="AL161" t="s">
        <v>53</v>
      </c>
      <c r="AN161" t="s">
        <v>37</v>
      </c>
    </row>
    <row r="162" spans="1:40" ht="12.95" customHeight="1" x14ac:dyDescent="0.2">
      <c r="A162" s="131" t="s">
        <v>234</v>
      </c>
      <c r="C162" s="130">
        <v>46143.177799999998</v>
      </c>
      <c r="D162" s="21"/>
      <c r="E162">
        <f t="shared" si="33"/>
        <v>15351.516168570304</v>
      </c>
      <c r="F162">
        <f t="shared" si="34"/>
        <v>15351.5</v>
      </c>
      <c r="G162">
        <f t="shared" si="43"/>
        <v>6.9582599971909076E-3</v>
      </c>
      <c r="N162">
        <f>+G162</f>
        <v>6.9582599971909076E-3</v>
      </c>
      <c r="P162">
        <f t="shared" si="35"/>
        <v>3.3492090268200367E-2</v>
      </c>
      <c r="Q162">
        <f t="shared" si="36"/>
        <v>-2.7957055743271068E-2</v>
      </c>
      <c r="R162">
        <f t="shared" si="37"/>
        <v>5.5350345249292991E-3</v>
      </c>
      <c r="S162" s="2">
        <f t="shared" si="42"/>
        <v>31124.677799999998</v>
      </c>
      <c r="U162">
        <f t="shared" si="38"/>
        <v>2.0255707448942786E-6</v>
      </c>
      <c r="V162">
        <v>1</v>
      </c>
      <c r="W162">
        <f t="shared" si="39"/>
        <v>2.0255707448942786E-6</v>
      </c>
      <c r="X162">
        <f t="shared" si="40"/>
        <v>-2.6533830271009459E-2</v>
      </c>
      <c r="Y162">
        <f t="shared" si="41"/>
        <v>1.4232254722616085E-3</v>
      </c>
    </row>
    <row r="163" spans="1:40" ht="12.95" customHeight="1" x14ac:dyDescent="0.2">
      <c r="A163" s="89" t="s">
        <v>178</v>
      </c>
      <c r="C163" s="93">
        <v>46146.188300000002</v>
      </c>
      <c r="D163" s="21"/>
      <c r="E163">
        <f t="shared" si="33"/>
        <v>15358.511520988755</v>
      </c>
      <c r="F163">
        <f t="shared" si="34"/>
        <v>15358.5</v>
      </c>
      <c r="G163">
        <f t="shared" si="43"/>
        <v>4.9581400016904809E-3</v>
      </c>
      <c r="K163">
        <f>+G163</f>
        <v>4.9581400016904809E-3</v>
      </c>
      <c r="P163">
        <f t="shared" si="35"/>
        <v>3.3456801458118156E-2</v>
      </c>
      <c r="Q163">
        <f t="shared" si="36"/>
        <v>-2.7940344279472385E-2</v>
      </c>
      <c r="R163">
        <f t="shared" si="37"/>
        <v>5.5164571786457707E-3</v>
      </c>
      <c r="S163" s="2">
        <f t="shared" si="42"/>
        <v>31127.688300000002</v>
      </c>
      <c r="U163">
        <f t="shared" si="38"/>
        <v>3.1171807008332446E-7</v>
      </c>
      <c r="V163">
        <v>1</v>
      </c>
      <c r="W163">
        <f t="shared" si="39"/>
        <v>3.1171807008332446E-7</v>
      </c>
      <c r="X163">
        <f t="shared" si="40"/>
        <v>-2.8498661456427675E-2</v>
      </c>
      <c r="Y163">
        <f t="shared" si="41"/>
        <v>-5.5831717695528985E-4</v>
      </c>
      <c r="AH163" t="s">
        <v>40</v>
      </c>
      <c r="AJ163">
        <v>14</v>
      </c>
      <c r="AL163" t="s">
        <v>53</v>
      </c>
      <c r="AN163" t="s">
        <v>37</v>
      </c>
    </row>
    <row r="164" spans="1:40" ht="12.95" customHeight="1" x14ac:dyDescent="0.2">
      <c r="A164" s="131" t="s">
        <v>234</v>
      </c>
      <c r="C164" s="130">
        <v>46153.289100000002</v>
      </c>
      <c r="D164" s="21"/>
      <c r="E164">
        <f t="shared" si="33"/>
        <v>15375.011304563868</v>
      </c>
      <c r="F164">
        <f t="shared" si="34"/>
        <v>15375</v>
      </c>
      <c r="G164">
        <f t="shared" si="43"/>
        <v>4.8650000026100315E-3</v>
      </c>
      <c r="N164">
        <f>+G164</f>
        <v>4.8650000026100315E-3</v>
      </c>
      <c r="P164">
        <f t="shared" si="35"/>
        <v>3.3373596364818625E-2</v>
      </c>
      <c r="Q164">
        <f t="shared" si="36"/>
        <v>-2.7900928950562166E-2</v>
      </c>
      <c r="R164">
        <f t="shared" si="37"/>
        <v>5.4726674142564595E-3</v>
      </c>
      <c r="S164" s="2">
        <f t="shared" si="42"/>
        <v>31134.789100000002</v>
      </c>
      <c r="U164">
        <f t="shared" si="38"/>
        <v>3.6925968317706935E-7</v>
      </c>
      <c r="V164">
        <v>1</v>
      </c>
      <c r="W164">
        <f t="shared" si="39"/>
        <v>3.6925968317706935E-7</v>
      </c>
      <c r="X164">
        <f t="shared" si="40"/>
        <v>-2.8508596362208594E-2</v>
      </c>
      <c r="Y164">
        <f t="shared" si="41"/>
        <v>-6.0766741164642799E-4</v>
      </c>
    </row>
    <row r="165" spans="1:40" ht="12.95" customHeight="1" x14ac:dyDescent="0.2">
      <c r="A165" s="89" t="s">
        <v>178</v>
      </c>
      <c r="C165" s="93">
        <v>46153.289499999999</v>
      </c>
      <c r="D165" s="21"/>
      <c r="E165">
        <f t="shared" si="33"/>
        <v>15375.012234024405</v>
      </c>
      <c r="F165">
        <f t="shared" si="34"/>
        <v>15375</v>
      </c>
      <c r="G165">
        <f t="shared" si="43"/>
        <v>5.2649999997811392E-3</v>
      </c>
      <c r="K165">
        <f>+G165</f>
        <v>5.2649999997811392E-3</v>
      </c>
      <c r="P165">
        <f t="shared" si="35"/>
        <v>3.3373596364818625E-2</v>
      </c>
      <c r="Q165">
        <f t="shared" si="36"/>
        <v>-2.7900928950562166E-2</v>
      </c>
      <c r="R165">
        <f t="shared" si="37"/>
        <v>5.4726674142564595E-3</v>
      </c>
      <c r="S165" s="2">
        <f t="shared" si="42"/>
        <v>31134.789499999999</v>
      </c>
      <c r="U165">
        <f t="shared" si="38"/>
        <v>4.3125755034864475E-8</v>
      </c>
      <c r="V165">
        <v>1</v>
      </c>
      <c r="W165">
        <f t="shared" si="39"/>
        <v>4.3125755034864475E-8</v>
      </c>
      <c r="X165">
        <f t="shared" si="40"/>
        <v>-2.8108596365037486E-2</v>
      </c>
      <c r="Y165">
        <f t="shared" si="41"/>
        <v>-2.0766741447532031E-4</v>
      </c>
      <c r="AJ165">
        <v>8</v>
      </c>
      <c r="AL165" t="s">
        <v>53</v>
      </c>
      <c r="AN165" t="s">
        <v>37</v>
      </c>
    </row>
    <row r="166" spans="1:40" ht="12.95" customHeight="1" x14ac:dyDescent="0.2">
      <c r="A166" s="13" t="s">
        <v>52</v>
      </c>
      <c r="B166" s="5"/>
      <c r="C166" s="21">
        <v>46180.402600000001</v>
      </c>
      <c r="D166" s="21"/>
      <c r="E166">
        <f t="shared" si="33"/>
        <v>15438.013625705682</v>
      </c>
      <c r="F166">
        <f t="shared" si="34"/>
        <v>15438</v>
      </c>
      <c r="G166">
        <f t="shared" si="43"/>
        <v>5.8639199996832758E-3</v>
      </c>
      <c r="K166">
        <f>+G166</f>
        <v>5.8639199996832758E-3</v>
      </c>
      <c r="P166">
        <f t="shared" si="35"/>
        <v>3.3055591333601274E-2</v>
      </c>
      <c r="Q166">
        <f t="shared" si="36"/>
        <v>-2.7750123778268035E-2</v>
      </c>
      <c r="R166">
        <f t="shared" si="37"/>
        <v>5.3054675553332389E-3</v>
      </c>
      <c r="S166" s="2">
        <f t="shared" si="42"/>
        <v>31161.902600000001</v>
      </c>
      <c r="U166">
        <f t="shared" si="38"/>
        <v>3.1186913260053103E-7</v>
      </c>
      <c r="V166">
        <v>1</v>
      </c>
      <c r="W166">
        <f t="shared" si="39"/>
        <v>3.1186913260053103E-7</v>
      </c>
      <c r="X166">
        <f t="shared" si="40"/>
        <v>-2.7191671333917998E-2</v>
      </c>
      <c r="Y166">
        <f t="shared" si="41"/>
        <v>5.5845244435003688E-4</v>
      </c>
      <c r="AJ166">
        <v>7</v>
      </c>
      <c r="AL166" t="s">
        <v>57</v>
      </c>
      <c r="AN166" t="s">
        <v>37</v>
      </c>
    </row>
    <row r="167" spans="1:40" ht="12.95" customHeight="1" x14ac:dyDescent="0.2">
      <c r="A167" s="13" t="s">
        <v>54</v>
      </c>
      <c r="B167" s="5" t="s">
        <v>30</v>
      </c>
      <c r="C167" s="21">
        <v>46892.43</v>
      </c>
      <c r="D167" s="21"/>
      <c r="E167">
        <f t="shared" si="33"/>
        <v>17092.517061874838</v>
      </c>
      <c r="F167">
        <f t="shared" si="34"/>
        <v>17092.5</v>
      </c>
      <c r="G167">
        <f t="shared" si="43"/>
        <v>7.3427000024821609E-3</v>
      </c>
      <c r="J167">
        <f>+G167</f>
        <v>7.3427000024821609E-3</v>
      </c>
      <c r="P167">
        <f t="shared" si="35"/>
        <v>2.4542375253604379E-2</v>
      </c>
      <c r="Q167">
        <f t="shared" si="36"/>
        <v>-2.3613653358455472E-2</v>
      </c>
      <c r="R167">
        <f t="shared" si="37"/>
        <v>9.287218951489068E-4</v>
      </c>
      <c r="S167" s="2">
        <f t="shared" si="42"/>
        <v>31873.93</v>
      </c>
      <c r="U167">
        <f t="shared" si="38"/>
        <v>4.1139115161350271E-5</v>
      </c>
      <c r="V167">
        <v>0.1</v>
      </c>
      <c r="W167">
        <f t="shared" si="39"/>
        <v>4.1139115161350276E-6</v>
      </c>
      <c r="X167">
        <f t="shared" si="40"/>
        <v>-1.7199675251122218E-2</v>
      </c>
      <c r="Y167">
        <f t="shared" si="41"/>
        <v>6.4139781073332541E-3</v>
      </c>
      <c r="AJ167">
        <v>11</v>
      </c>
      <c r="AL167" t="s">
        <v>53</v>
      </c>
      <c r="AN167" t="s">
        <v>37</v>
      </c>
    </row>
    <row r="168" spans="1:40" ht="12.95" customHeight="1" x14ac:dyDescent="0.2">
      <c r="A168" s="13" t="s">
        <v>54</v>
      </c>
      <c r="B168" s="5"/>
      <c r="C168" s="21">
        <v>46903.402000000002</v>
      </c>
      <c r="D168" s="21"/>
      <c r="E168">
        <f t="shared" si="33"/>
        <v>17118.012164593711</v>
      </c>
      <c r="F168">
        <f t="shared" si="34"/>
        <v>17118</v>
      </c>
      <c r="G168">
        <f t="shared" si="43"/>
        <v>5.2351199992699549E-3</v>
      </c>
      <c r="J168">
        <f>+G168</f>
        <v>5.2351199992699549E-3</v>
      </c>
      <c r="P168">
        <f t="shared" si="35"/>
        <v>2.4408966209237586E-2</v>
      </c>
      <c r="Q168">
        <f t="shared" si="36"/>
        <v>-2.3547245993154355E-2</v>
      </c>
      <c r="R168">
        <f t="shared" si="37"/>
        <v>8.6172021608323102E-4</v>
      </c>
      <c r="S168" s="2">
        <f t="shared" si="42"/>
        <v>31884.902000000002</v>
      </c>
      <c r="U168">
        <f t="shared" si="38"/>
        <v>1.9126625663577682E-5</v>
      </c>
      <c r="V168">
        <v>0.1</v>
      </c>
      <c r="W168">
        <f t="shared" si="39"/>
        <v>1.9126625663577684E-6</v>
      </c>
      <c r="X168">
        <f t="shared" si="40"/>
        <v>-1.9173846209967631E-2</v>
      </c>
      <c r="Y168">
        <f t="shared" si="41"/>
        <v>4.3733997831867238E-3</v>
      </c>
      <c r="AJ168">
        <v>12</v>
      </c>
      <c r="AL168" t="s">
        <v>53</v>
      </c>
      <c r="AN168" t="s">
        <v>37</v>
      </c>
    </row>
    <row r="169" spans="1:40" ht="12.95" customHeight="1" x14ac:dyDescent="0.2">
      <c r="A169" s="13" t="s">
        <v>56</v>
      </c>
      <c r="B169" s="5" t="s">
        <v>30</v>
      </c>
      <c r="C169" s="21">
        <v>46914.377</v>
      </c>
      <c r="D169" s="21"/>
      <c r="E169">
        <f t="shared" si="33"/>
        <v>17143.514238266653</v>
      </c>
      <c r="F169">
        <f t="shared" si="34"/>
        <v>17143.5</v>
      </c>
      <c r="G169">
        <f t="shared" si="43"/>
        <v>6.127540000306908E-3</v>
      </c>
      <c r="J169">
        <f>+G169</f>
        <v>6.127540000306908E-3</v>
      </c>
      <c r="P169">
        <f t="shared" si="35"/>
        <v>2.4275497610513716E-2</v>
      </c>
      <c r="Q169">
        <f t="shared" si="36"/>
        <v>-2.3480758060965161E-2</v>
      </c>
      <c r="R169">
        <f t="shared" si="37"/>
        <v>7.9473954954855514E-4</v>
      </c>
      <c r="S169" s="2">
        <f t="shared" si="42"/>
        <v>31895.877</v>
      </c>
      <c r="U169">
        <f t="shared" si="38"/>
        <v>2.8438760647608493E-5</v>
      </c>
      <c r="V169">
        <v>0.1</v>
      </c>
      <c r="W169">
        <f t="shared" si="39"/>
        <v>2.8438760647608495E-6</v>
      </c>
      <c r="X169">
        <f t="shared" si="40"/>
        <v>-1.8147957610206808E-2</v>
      </c>
      <c r="Y169">
        <f t="shared" si="41"/>
        <v>5.3328004507583529E-3</v>
      </c>
      <c r="AJ169">
        <v>13</v>
      </c>
      <c r="AL169" t="s">
        <v>53</v>
      </c>
      <c r="AN169" t="s">
        <v>37</v>
      </c>
    </row>
    <row r="170" spans="1:40" ht="12.95" customHeight="1" x14ac:dyDescent="0.2">
      <c r="A170" s="89" t="s">
        <v>178</v>
      </c>
      <c r="C170" s="93">
        <v>47236.063600000001</v>
      </c>
      <c r="D170" s="21"/>
      <c r="E170">
        <f t="shared" si="33"/>
        <v>17891.001743760928</v>
      </c>
      <c r="F170">
        <f t="shared" si="34"/>
        <v>17891</v>
      </c>
      <c r="G170">
        <f t="shared" si="43"/>
        <v>7.5043999822810292E-4</v>
      </c>
      <c r="K170">
        <f>+G170</f>
        <v>7.5043999822810292E-4</v>
      </c>
      <c r="P170">
        <f t="shared" si="35"/>
        <v>2.0338090310203838E-2</v>
      </c>
      <c r="Q170">
        <f t="shared" si="36"/>
        <v>-2.1495952868545713E-2</v>
      </c>
      <c r="R170">
        <f t="shared" si="37"/>
        <v>-1.1578625583418753E-3</v>
      </c>
      <c r="S170" s="2">
        <f t="shared" si="42"/>
        <v>32217.563600000001</v>
      </c>
      <c r="U170">
        <f t="shared" si="38"/>
        <v>3.6416186474115148E-6</v>
      </c>
      <c r="V170">
        <v>1</v>
      </c>
      <c r="W170">
        <f t="shared" si="39"/>
        <v>3.6416186474115148E-6</v>
      </c>
      <c r="X170">
        <f t="shared" si="40"/>
        <v>-1.9587650311975735E-2</v>
      </c>
      <c r="Y170">
        <f t="shared" si="41"/>
        <v>1.9083025565699782E-3</v>
      </c>
      <c r="AH170" t="s">
        <v>45</v>
      </c>
      <c r="AI170" t="s">
        <v>48</v>
      </c>
      <c r="AN170" t="s">
        <v>42</v>
      </c>
    </row>
    <row r="171" spans="1:40" ht="12.95" customHeight="1" x14ac:dyDescent="0.2">
      <c r="A171" s="131" t="s">
        <v>234</v>
      </c>
      <c r="C171" s="130">
        <v>47236.064200000001</v>
      </c>
      <c r="D171" s="19"/>
      <c r="E171">
        <f t="shared" si="33"/>
        <v>17891.003137951742</v>
      </c>
      <c r="F171">
        <f t="shared" si="34"/>
        <v>17891</v>
      </c>
      <c r="G171">
        <f t="shared" si="43"/>
        <v>1.3504399976227432E-3</v>
      </c>
      <c r="N171">
        <f>+G171</f>
        <v>1.3504399976227432E-3</v>
      </c>
      <c r="P171">
        <f t="shared" si="35"/>
        <v>2.0338090310203838E-2</v>
      </c>
      <c r="Q171">
        <f t="shared" si="36"/>
        <v>-2.1495952868545713E-2</v>
      </c>
      <c r="R171">
        <f t="shared" si="37"/>
        <v>-1.1578625583418753E-3</v>
      </c>
      <c r="S171" s="2">
        <f t="shared" si="42"/>
        <v>32217.564200000001</v>
      </c>
      <c r="U171">
        <f t="shared" si="38"/>
        <v>6.2915817122586387E-6</v>
      </c>
      <c r="V171">
        <v>1</v>
      </c>
      <c r="W171">
        <f t="shared" si="39"/>
        <v>6.2915817122586387E-6</v>
      </c>
      <c r="X171">
        <f t="shared" si="40"/>
        <v>-1.8987650312581095E-2</v>
      </c>
      <c r="Y171">
        <f t="shared" si="41"/>
        <v>2.5083025559646185E-3</v>
      </c>
      <c r="AH171" t="s">
        <v>45</v>
      </c>
      <c r="AI171" t="s">
        <v>37</v>
      </c>
      <c r="AN171" t="s">
        <v>42</v>
      </c>
    </row>
    <row r="172" spans="1:40" ht="12.95" customHeight="1" x14ac:dyDescent="0.2">
      <c r="A172" s="89" t="s">
        <v>178</v>
      </c>
      <c r="C172" s="93">
        <v>47236.275999999998</v>
      </c>
      <c r="D172" s="21"/>
      <c r="E172">
        <f t="shared" si="33"/>
        <v>17891.495287309725</v>
      </c>
      <c r="F172">
        <f t="shared" si="34"/>
        <v>17891.5</v>
      </c>
      <c r="G172">
        <f t="shared" si="43"/>
        <v>-2.0281400065869093E-3</v>
      </c>
      <c r="K172">
        <f>+G172</f>
        <v>-2.0281400065869093E-3</v>
      </c>
      <c r="P172">
        <f t="shared" si="35"/>
        <v>2.033544139955637E-2</v>
      </c>
      <c r="Q172">
        <f t="shared" si="36"/>
        <v>-2.1494602070091875E-2</v>
      </c>
      <c r="R172">
        <f t="shared" si="37"/>
        <v>-1.159160670535505E-3</v>
      </c>
      <c r="S172" s="2">
        <f t="shared" si="42"/>
        <v>32217.775999999998</v>
      </c>
      <c r="U172">
        <f t="shared" si="38"/>
        <v>7.551250864843395E-7</v>
      </c>
      <c r="V172">
        <v>1</v>
      </c>
      <c r="W172">
        <f t="shared" si="39"/>
        <v>7.551250864843395E-7</v>
      </c>
      <c r="X172">
        <f t="shared" si="40"/>
        <v>-2.2363581406143279E-2</v>
      </c>
      <c r="Y172">
        <f t="shared" si="41"/>
        <v>-8.6897933605140434E-4</v>
      </c>
      <c r="AH172" t="s">
        <v>45</v>
      </c>
      <c r="AI172" t="s">
        <v>48</v>
      </c>
      <c r="AN172" t="s">
        <v>42</v>
      </c>
    </row>
    <row r="173" spans="1:40" ht="12.95" customHeight="1" x14ac:dyDescent="0.2">
      <c r="A173" s="131" t="s">
        <v>234</v>
      </c>
      <c r="C173" s="130">
        <v>47236.276599999997</v>
      </c>
      <c r="D173" s="21"/>
      <c r="E173">
        <f t="shared" si="33"/>
        <v>17891.496681500539</v>
      </c>
      <c r="F173">
        <f t="shared" si="34"/>
        <v>17891.5</v>
      </c>
      <c r="G173">
        <f t="shared" si="43"/>
        <v>-1.428140007192269E-3</v>
      </c>
      <c r="N173">
        <f>+G173</f>
        <v>-1.428140007192269E-3</v>
      </c>
      <c r="P173">
        <f t="shared" si="35"/>
        <v>2.033544139955637E-2</v>
      </c>
      <c r="Q173">
        <f t="shared" si="36"/>
        <v>-2.1494602070091875E-2</v>
      </c>
      <c r="R173">
        <f t="shared" si="37"/>
        <v>-1.159160670535505E-3</v>
      </c>
      <c r="S173" s="2">
        <f t="shared" si="42"/>
        <v>32217.776599999997</v>
      </c>
      <c r="U173">
        <f t="shared" si="38"/>
        <v>7.2349883548312797E-8</v>
      </c>
      <c r="V173">
        <v>1</v>
      </c>
      <c r="W173">
        <f t="shared" si="39"/>
        <v>7.2349883548312797E-8</v>
      </c>
      <c r="X173">
        <f t="shared" si="40"/>
        <v>-2.1763581406748639E-2</v>
      </c>
      <c r="Y173">
        <f t="shared" si="41"/>
        <v>-2.6897933665676402E-4</v>
      </c>
      <c r="AH173" t="s">
        <v>45</v>
      </c>
      <c r="AI173" t="s">
        <v>37</v>
      </c>
      <c r="AN173" t="s">
        <v>42</v>
      </c>
    </row>
    <row r="174" spans="1:40" ht="12.95" customHeight="1" x14ac:dyDescent="0.2">
      <c r="A174" s="13" t="s">
        <v>58</v>
      </c>
      <c r="B174" s="5"/>
      <c r="C174" s="21">
        <v>47262.322</v>
      </c>
      <c r="D174" s="21"/>
      <c r="E174">
        <f t="shared" si="33"/>
        <v>17952.017110625042</v>
      </c>
      <c r="F174">
        <f t="shared" si="34"/>
        <v>17952</v>
      </c>
      <c r="G174">
        <f t="shared" si="43"/>
        <v>7.3636800007079728E-3</v>
      </c>
      <c r="J174">
        <f>+G174</f>
        <v>7.3636800007079728E-3</v>
      </c>
      <c r="P174">
        <f t="shared" si="35"/>
        <v>2.0014783148219788E-2</v>
      </c>
      <c r="Q174">
        <f t="shared" si="36"/>
        <v>-2.1330926828111312E-2</v>
      </c>
      <c r="R174">
        <f t="shared" si="37"/>
        <v>-1.3161436798915238E-3</v>
      </c>
      <c r="S174" s="2">
        <f t="shared" si="42"/>
        <v>32243.822</v>
      </c>
      <c r="U174">
        <f t="shared" si="38"/>
        <v>7.5339339126295789E-5</v>
      </c>
      <c r="V174">
        <v>0.1</v>
      </c>
      <c r="W174">
        <f t="shared" si="39"/>
        <v>7.5339339126295794E-6</v>
      </c>
      <c r="X174">
        <f t="shared" si="40"/>
        <v>-1.2651103147511816E-2</v>
      </c>
      <c r="Y174">
        <f t="shared" si="41"/>
        <v>8.6798236805994966E-3</v>
      </c>
      <c r="AH174" t="s">
        <v>61</v>
      </c>
      <c r="AN174" t="s">
        <v>42</v>
      </c>
    </row>
    <row r="175" spans="1:40" ht="12.95" customHeight="1" x14ac:dyDescent="0.2">
      <c r="A175" s="13" t="s">
        <v>58</v>
      </c>
      <c r="B175" s="5" t="s">
        <v>30</v>
      </c>
      <c r="C175" s="21">
        <v>47263.38</v>
      </c>
      <c r="D175" s="21"/>
      <c r="E175">
        <f t="shared" si="33"/>
        <v>17954.475533763623</v>
      </c>
      <c r="F175">
        <f t="shared" si="34"/>
        <v>17954.5</v>
      </c>
      <c r="G175">
        <f t="shared" si="43"/>
        <v>-1.0529220002354123E-2</v>
      </c>
      <c r="J175">
        <f>+G175</f>
        <v>-1.0529220002354123E-2</v>
      </c>
      <c r="P175">
        <f t="shared" si="35"/>
        <v>2.0001526862916227E-2</v>
      </c>
      <c r="Q175">
        <f t="shared" si="36"/>
        <v>-2.1324153631124464E-2</v>
      </c>
      <c r="R175">
        <f t="shared" si="37"/>
        <v>-1.322626768208237E-3</v>
      </c>
      <c r="S175" s="2">
        <f t="shared" si="42"/>
        <v>32244.879999999997</v>
      </c>
      <c r="U175">
        <f t="shared" si="38"/>
        <v>8.4761358979020796E-5</v>
      </c>
      <c r="V175">
        <v>0.1</v>
      </c>
      <c r="W175">
        <f t="shared" si="39"/>
        <v>8.4761358979020792E-6</v>
      </c>
      <c r="X175">
        <f t="shared" si="40"/>
        <v>-3.0530746865270349E-2</v>
      </c>
      <c r="Y175">
        <f t="shared" si="41"/>
        <v>-9.2065932341458857E-3</v>
      </c>
      <c r="AH175" t="s">
        <v>45</v>
      </c>
      <c r="AI175" t="s">
        <v>37</v>
      </c>
      <c r="AN175" t="s">
        <v>42</v>
      </c>
    </row>
    <row r="176" spans="1:40" ht="12.95" customHeight="1" x14ac:dyDescent="0.2">
      <c r="A176" s="131" t="s">
        <v>234</v>
      </c>
      <c r="C176" s="130">
        <v>47266.186099999999</v>
      </c>
      <c r="D176" s="21"/>
      <c r="E176">
        <f t="shared" si="33"/>
        <v>17960.995931844143</v>
      </c>
      <c r="F176">
        <f t="shared" si="34"/>
        <v>17961</v>
      </c>
      <c r="G176">
        <f t="shared" si="43"/>
        <v>-1.7507599986856803E-3</v>
      </c>
      <c r="N176">
        <f>+G176</f>
        <v>-1.7507599986856803E-3</v>
      </c>
      <c r="P176">
        <f t="shared" si="35"/>
        <v>1.9967058326708986E-2</v>
      </c>
      <c r="Q176">
        <f t="shared" si="36"/>
        <v>-2.1306539694842589E-2</v>
      </c>
      <c r="R176">
        <f t="shared" si="37"/>
        <v>-1.3394813681336035E-3</v>
      </c>
      <c r="S176" s="2">
        <f t="shared" si="42"/>
        <v>32247.686099999999</v>
      </c>
      <c r="U176">
        <f t="shared" si="38"/>
        <v>1.6915011194879173E-7</v>
      </c>
      <c r="V176">
        <v>1</v>
      </c>
      <c r="W176">
        <f t="shared" si="39"/>
        <v>1.6915011194879173E-7</v>
      </c>
      <c r="X176">
        <f t="shared" si="40"/>
        <v>-2.1717818325394666E-2</v>
      </c>
      <c r="Y176">
        <f t="shared" si="41"/>
        <v>-4.1127863055207686E-4</v>
      </c>
      <c r="AH176" t="s">
        <v>45</v>
      </c>
      <c r="AI176" t="s">
        <v>48</v>
      </c>
      <c r="AN176" t="s">
        <v>42</v>
      </c>
    </row>
    <row r="177" spans="1:40" ht="12.95" customHeight="1" x14ac:dyDescent="0.2">
      <c r="A177" s="89" t="s">
        <v>178</v>
      </c>
      <c r="C177" s="93">
        <v>47266.186900000001</v>
      </c>
      <c r="D177" s="21"/>
      <c r="E177">
        <f t="shared" si="33"/>
        <v>17960.997790765232</v>
      </c>
      <c r="F177">
        <f t="shared" si="34"/>
        <v>17961</v>
      </c>
      <c r="G177">
        <f t="shared" si="43"/>
        <v>-9.5075999706750736E-4</v>
      </c>
      <c r="K177">
        <f>+G177</f>
        <v>-9.5075999706750736E-4</v>
      </c>
      <c r="P177">
        <f t="shared" si="35"/>
        <v>1.9967058326708986E-2</v>
      </c>
      <c r="Q177">
        <f t="shared" si="36"/>
        <v>-2.1306539694842589E-2</v>
      </c>
      <c r="R177">
        <f t="shared" si="37"/>
        <v>-1.3394813681336035E-3</v>
      </c>
      <c r="S177" s="2">
        <f t="shared" si="42"/>
        <v>32247.686900000001</v>
      </c>
      <c r="U177">
        <f t="shared" si="38"/>
        <v>1.5110430432350559E-7</v>
      </c>
      <c r="V177">
        <v>1</v>
      </c>
      <c r="W177">
        <f t="shared" si="39"/>
        <v>1.5110430432350559E-7</v>
      </c>
      <c r="X177">
        <f t="shared" si="40"/>
        <v>-2.0917818323776493E-2</v>
      </c>
      <c r="Y177">
        <f t="shared" si="41"/>
        <v>3.8872137106609611E-4</v>
      </c>
      <c r="AH177" t="s">
        <v>45</v>
      </c>
      <c r="AI177" t="s">
        <v>37</v>
      </c>
      <c r="AN177" t="s">
        <v>42</v>
      </c>
    </row>
    <row r="178" spans="1:40" ht="12.95" customHeight="1" x14ac:dyDescent="0.2">
      <c r="A178" s="13" t="s">
        <v>58</v>
      </c>
      <c r="B178" s="5" t="s">
        <v>30</v>
      </c>
      <c r="C178" s="21">
        <v>47266.400000000001</v>
      </c>
      <c r="D178" s="21"/>
      <c r="E178">
        <f t="shared" si="33"/>
        <v>17961.492960869993</v>
      </c>
      <c r="F178">
        <f t="shared" si="34"/>
        <v>17961.5</v>
      </c>
      <c r="G178">
        <f t="shared" si="43"/>
        <v>-3.0293399977381341E-3</v>
      </c>
      <c r="J178">
        <f>+G178</f>
        <v>-3.0293399977381341E-3</v>
      </c>
      <c r="P178">
        <f t="shared" si="35"/>
        <v>1.9964406769667181E-2</v>
      </c>
      <c r="Q178">
        <f t="shared" si="36"/>
        <v>-2.130518455983961E-2</v>
      </c>
      <c r="R178">
        <f t="shared" si="37"/>
        <v>-1.3407777901724288E-3</v>
      </c>
      <c r="S178" s="2">
        <f t="shared" si="42"/>
        <v>32247.9</v>
      </c>
      <c r="U178">
        <f t="shared" si="38"/>
        <v>2.8512423288191678E-6</v>
      </c>
      <c r="V178">
        <v>0.1</v>
      </c>
      <c r="W178">
        <f t="shared" si="39"/>
        <v>2.8512423288191678E-7</v>
      </c>
      <c r="X178">
        <f t="shared" si="40"/>
        <v>-2.2993746767405315E-2</v>
      </c>
      <c r="Y178">
        <f t="shared" si="41"/>
        <v>-1.6885622075657053E-3</v>
      </c>
      <c r="AH178" t="s">
        <v>45</v>
      </c>
      <c r="AI178" t="s">
        <v>48</v>
      </c>
      <c r="AN178" t="s">
        <v>42</v>
      </c>
    </row>
    <row r="179" spans="1:40" ht="12.95" customHeight="1" x14ac:dyDescent="0.2">
      <c r="A179" s="89" t="s">
        <v>178</v>
      </c>
      <c r="C179" s="93">
        <v>47267.0478</v>
      </c>
      <c r="D179" s="21"/>
      <c r="E179">
        <f t="shared" si="33"/>
        <v>17962.998222220816</v>
      </c>
      <c r="F179">
        <f t="shared" si="34"/>
        <v>17963</v>
      </c>
      <c r="G179">
        <f t="shared" si="43"/>
        <v>-7.6508000347530469E-4</v>
      </c>
      <c r="K179">
        <f>+G179</f>
        <v>-7.6508000347530469E-4</v>
      </c>
      <c r="P179">
        <f t="shared" si="35"/>
        <v>1.9956451986186622E-2</v>
      </c>
      <c r="Q179">
        <f t="shared" si="36"/>
        <v>-2.1301118968978544E-2</v>
      </c>
      <c r="R179">
        <f t="shared" si="37"/>
        <v>-1.3446669827919221E-3</v>
      </c>
      <c r="S179" s="2">
        <f t="shared" si="42"/>
        <v>32248.5478</v>
      </c>
      <c r="U179">
        <f t="shared" si="38"/>
        <v>3.3592106659336104E-7</v>
      </c>
      <c r="V179">
        <v>1</v>
      </c>
      <c r="W179">
        <f t="shared" si="39"/>
        <v>3.3592106659336104E-7</v>
      </c>
      <c r="X179">
        <f t="shared" si="40"/>
        <v>-2.0721531989661927E-2</v>
      </c>
      <c r="Y179">
        <f t="shared" si="41"/>
        <v>5.7958697931661737E-4</v>
      </c>
      <c r="AH179" t="s">
        <v>45</v>
      </c>
      <c r="AI179" t="s">
        <v>37</v>
      </c>
      <c r="AN179" t="s">
        <v>42</v>
      </c>
    </row>
    <row r="180" spans="1:40" ht="12.95" customHeight="1" x14ac:dyDescent="0.2">
      <c r="A180" s="131" t="s">
        <v>234</v>
      </c>
      <c r="C180" s="130">
        <v>47267.047899999998</v>
      </c>
      <c r="D180" s="21"/>
      <c r="E180">
        <f t="shared" si="33"/>
        <v>17962.998454585948</v>
      </c>
      <c r="F180">
        <f t="shared" si="34"/>
        <v>17963</v>
      </c>
      <c r="G180">
        <f t="shared" si="43"/>
        <v>-6.6508000600151718E-4</v>
      </c>
      <c r="N180">
        <f>+G180</f>
        <v>-6.6508000600151718E-4</v>
      </c>
      <c r="P180">
        <f t="shared" si="35"/>
        <v>1.9956451986186622E-2</v>
      </c>
      <c r="Q180">
        <f t="shared" si="36"/>
        <v>-2.1301118968978544E-2</v>
      </c>
      <c r="R180">
        <f t="shared" si="37"/>
        <v>-1.3446669827919221E-3</v>
      </c>
      <c r="S180" s="2">
        <f t="shared" si="42"/>
        <v>32248.547899999998</v>
      </c>
      <c r="U180">
        <f t="shared" si="38"/>
        <v>4.6183845902312234E-7</v>
      </c>
      <c r="V180">
        <v>1</v>
      </c>
      <c r="W180">
        <f t="shared" si="39"/>
        <v>4.6183845902312234E-7</v>
      </c>
      <c r="X180">
        <f t="shared" si="40"/>
        <v>-2.0621531992188139E-2</v>
      </c>
      <c r="Y180">
        <f t="shared" si="41"/>
        <v>6.7958697679040489E-4</v>
      </c>
      <c r="AH180" t="s">
        <v>45</v>
      </c>
      <c r="AJ180">
        <v>20</v>
      </c>
      <c r="AL180" t="s">
        <v>63</v>
      </c>
      <c r="AN180" t="s">
        <v>37</v>
      </c>
    </row>
    <row r="181" spans="1:40" ht="12.95" customHeight="1" x14ac:dyDescent="0.2">
      <c r="A181" s="13" t="s">
        <v>59</v>
      </c>
      <c r="B181" s="5"/>
      <c r="C181" s="21">
        <v>47617.37</v>
      </c>
      <c r="D181" s="21"/>
      <c r="E181">
        <f t="shared" si="33"/>
        <v>18777.024878591543</v>
      </c>
      <c r="F181">
        <f t="shared" si="34"/>
        <v>18777</v>
      </c>
      <c r="G181">
        <f t="shared" si="43"/>
        <v>1.0706680004659574E-2</v>
      </c>
      <c r="J181">
        <f>+G181</f>
        <v>1.0706680004659574E-2</v>
      </c>
      <c r="P181">
        <f t="shared" si="35"/>
        <v>1.5616596415640399E-2</v>
      </c>
      <c r="Q181">
        <f t="shared" si="36"/>
        <v>-1.9053734399154254E-2</v>
      </c>
      <c r="R181">
        <f t="shared" si="37"/>
        <v>-3.4371379835138553E-3</v>
      </c>
      <c r="S181" s="2">
        <f t="shared" si="42"/>
        <v>32598.870000000003</v>
      </c>
      <c r="U181">
        <f t="shared" si="38"/>
        <v>2.000475872825783E-4</v>
      </c>
      <c r="V181">
        <v>0.1</v>
      </c>
      <c r="W181">
        <f t="shared" si="39"/>
        <v>2.0004758728257831E-5</v>
      </c>
      <c r="X181">
        <f t="shared" si="40"/>
        <v>-4.9099164109808243E-3</v>
      </c>
      <c r="Y181">
        <f t="shared" si="41"/>
        <v>1.414381798817343E-2</v>
      </c>
      <c r="AH181" t="s">
        <v>45</v>
      </c>
      <c r="AI181" t="s">
        <v>37</v>
      </c>
      <c r="AN181" t="s">
        <v>42</v>
      </c>
    </row>
    <row r="182" spans="1:40" ht="12.95" customHeight="1" x14ac:dyDescent="0.2">
      <c r="A182" s="13" t="s">
        <v>59</v>
      </c>
      <c r="B182" s="5"/>
      <c r="C182" s="21">
        <v>47617.375</v>
      </c>
      <c r="D182" s="21"/>
      <c r="E182">
        <f t="shared" si="33"/>
        <v>18777.036496848337</v>
      </c>
      <c r="F182">
        <f t="shared" si="34"/>
        <v>18777</v>
      </c>
      <c r="G182">
        <f t="shared" si="43"/>
        <v>1.570668000204023E-2</v>
      </c>
      <c r="J182">
        <f>+G182</f>
        <v>1.570668000204023E-2</v>
      </c>
      <c r="P182">
        <f t="shared" si="35"/>
        <v>1.5616596415640399E-2</v>
      </c>
      <c r="Q182">
        <f t="shared" si="36"/>
        <v>-1.9053734399154254E-2</v>
      </c>
      <c r="R182">
        <f t="shared" si="37"/>
        <v>-3.4371379835138553E-3</v>
      </c>
      <c r="S182" s="2">
        <f t="shared" si="42"/>
        <v>32598.875</v>
      </c>
      <c r="U182">
        <f t="shared" si="38"/>
        <v>3.6648576706402401E-4</v>
      </c>
      <c r="V182">
        <v>0.1</v>
      </c>
      <c r="W182">
        <f t="shared" si="39"/>
        <v>3.6648576706402406E-5</v>
      </c>
      <c r="X182">
        <f t="shared" si="40"/>
        <v>9.0083586399830953E-5</v>
      </c>
      <c r="Y182">
        <f t="shared" si="41"/>
        <v>1.9143817985554083E-2</v>
      </c>
      <c r="AH182" t="s">
        <v>45</v>
      </c>
      <c r="AI182" t="s">
        <v>48</v>
      </c>
      <c r="AN182" t="s">
        <v>42</v>
      </c>
    </row>
    <row r="183" spans="1:40" ht="12.95" customHeight="1" x14ac:dyDescent="0.2">
      <c r="A183" s="13" t="s">
        <v>59</v>
      </c>
      <c r="B183" s="5" t="s">
        <v>30</v>
      </c>
      <c r="C183" s="21">
        <v>47640.377999999997</v>
      </c>
      <c r="D183" s="21"/>
      <c r="E183">
        <f t="shared" si="33"/>
        <v>18830.487449076008</v>
      </c>
      <c r="F183">
        <f t="shared" si="34"/>
        <v>18830.5</v>
      </c>
      <c r="G183">
        <f t="shared" si="43"/>
        <v>-5.4013800036045723E-3</v>
      </c>
      <c r="J183">
        <f>+G183</f>
        <v>-5.4013800036045723E-3</v>
      </c>
      <c r="P183">
        <f t="shared" si="35"/>
        <v>1.5329882466964508E-2</v>
      </c>
      <c r="Q183">
        <f t="shared" si="36"/>
        <v>-1.8903150252916605E-2</v>
      </c>
      <c r="R183">
        <f t="shared" si="37"/>
        <v>-3.5732677859520966E-3</v>
      </c>
      <c r="S183" s="2">
        <f t="shared" si="42"/>
        <v>32621.877999999997</v>
      </c>
      <c r="U183">
        <f t="shared" si="38"/>
        <v>3.3419942803302526E-6</v>
      </c>
      <c r="V183">
        <v>0.1</v>
      </c>
      <c r="W183">
        <f t="shared" si="39"/>
        <v>3.3419942803302529E-7</v>
      </c>
      <c r="X183">
        <f t="shared" si="40"/>
        <v>-2.0731262470569081E-2</v>
      </c>
      <c r="Y183">
        <f t="shared" si="41"/>
        <v>-1.8281122176524757E-3</v>
      </c>
      <c r="AH183" t="s">
        <v>45</v>
      </c>
      <c r="AI183" t="s">
        <v>48</v>
      </c>
      <c r="AN183" t="s">
        <v>42</v>
      </c>
    </row>
    <row r="184" spans="1:40" ht="12.95" customHeight="1" x14ac:dyDescent="0.2">
      <c r="A184" s="13" t="s">
        <v>59</v>
      </c>
      <c r="B184" s="5" t="s">
        <v>30</v>
      </c>
      <c r="C184" s="21">
        <v>47649.42</v>
      </c>
      <c r="D184" s="21"/>
      <c r="E184">
        <f t="shared" si="33"/>
        <v>18851.497904670618</v>
      </c>
      <c r="F184">
        <f t="shared" si="34"/>
        <v>18851.5</v>
      </c>
      <c r="G184">
        <f t="shared" si="43"/>
        <v>-9.0174000069964677E-4</v>
      </c>
      <c r="J184">
        <f>+G184</f>
        <v>-9.0174000069964677E-4</v>
      </c>
      <c r="P184">
        <f t="shared" si="35"/>
        <v>1.5217295377343336E-2</v>
      </c>
      <c r="Q184">
        <f t="shared" si="36"/>
        <v>-1.8843945535323706E-2</v>
      </c>
      <c r="R184">
        <f t="shared" si="37"/>
        <v>-3.6266501579803705E-3</v>
      </c>
      <c r="S184" s="2">
        <f t="shared" si="42"/>
        <v>32630.92</v>
      </c>
      <c r="U184">
        <f t="shared" si="38"/>
        <v>7.4251353652516583E-6</v>
      </c>
      <c r="V184">
        <v>0.1</v>
      </c>
      <c r="W184">
        <f t="shared" si="39"/>
        <v>7.4251353652516589E-7</v>
      </c>
      <c r="X184">
        <f t="shared" si="40"/>
        <v>-1.6119035378042983E-2</v>
      </c>
      <c r="Y184">
        <f t="shared" si="41"/>
        <v>2.7249101572807237E-3</v>
      </c>
      <c r="AH184" t="s">
        <v>45</v>
      </c>
      <c r="AI184" t="s">
        <v>37</v>
      </c>
      <c r="AN184" t="s">
        <v>42</v>
      </c>
    </row>
    <row r="185" spans="1:40" ht="12.95" customHeight="1" x14ac:dyDescent="0.2">
      <c r="A185" s="13" t="s">
        <v>59</v>
      </c>
      <c r="B185" s="5"/>
      <c r="C185" s="21">
        <v>47654.373</v>
      </c>
      <c r="D185" s="21"/>
      <c r="E185">
        <f t="shared" si="33"/>
        <v>18863.006949855324</v>
      </c>
      <c r="F185">
        <f t="shared" si="34"/>
        <v>18863</v>
      </c>
      <c r="G185">
        <f t="shared" si="43"/>
        <v>2.9909200020483695E-3</v>
      </c>
      <c r="J185">
        <f>+G185</f>
        <v>2.9909200020483695E-3</v>
      </c>
      <c r="P185">
        <f t="shared" si="35"/>
        <v>1.515562986044622E-2</v>
      </c>
      <c r="Q185">
        <f t="shared" si="36"/>
        <v>-1.8811500750186023E-2</v>
      </c>
      <c r="R185">
        <f t="shared" si="37"/>
        <v>-3.655870889739803E-3</v>
      </c>
      <c r="S185" s="2">
        <f t="shared" si="42"/>
        <v>32635.873</v>
      </c>
      <c r="U185">
        <f t="shared" si="38"/>
        <v>4.4179829159158208E-5</v>
      </c>
      <c r="V185">
        <v>0.1</v>
      </c>
      <c r="W185">
        <f t="shared" si="39"/>
        <v>4.4179829159158212E-6</v>
      </c>
      <c r="X185">
        <f t="shared" si="40"/>
        <v>-1.216470985839785E-2</v>
      </c>
      <c r="Y185">
        <f t="shared" si="41"/>
        <v>6.6467908917881725E-3</v>
      </c>
    </row>
    <row r="186" spans="1:40" ht="12.95" customHeight="1" x14ac:dyDescent="0.2">
      <c r="A186" s="13" t="s">
        <v>60</v>
      </c>
      <c r="B186" s="5" t="s">
        <v>30</v>
      </c>
      <c r="C186" s="21">
        <v>47925.2716</v>
      </c>
      <c r="D186" s="21"/>
      <c r="E186">
        <f t="shared" si="33"/>
        <v>19492.480850092048</v>
      </c>
      <c r="F186">
        <f t="shared" si="34"/>
        <v>19492.5</v>
      </c>
      <c r="G186">
        <f t="shared" si="43"/>
        <v>-8.2412999981897883E-3</v>
      </c>
      <c r="K186">
        <f>+G186</f>
        <v>-8.2412999981897883E-3</v>
      </c>
      <c r="P186">
        <f t="shared" si="35"/>
        <v>1.1769477567637141E-2</v>
      </c>
      <c r="Q186">
        <f t="shared" si="36"/>
        <v>-1.7010503727773903E-2</v>
      </c>
      <c r="R186">
        <f t="shared" si="37"/>
        <v>-5.2410261601367625E-3</v>
      </c>
      <c r="S186" s="2">
        <f t="shared" si="42"/>
        <v>32906.7716</v>
      </c>
      <c r="U186">
        <f t="shared" si="38"/>
        <v>9.0016431033054338E-6</v>
      </c>
      <c r="V186">
        <v>1</v>
      </c>
      <c r="W186">
        <f t="shared" si="39"/>
        <v>9.0016431033054338E-6</v>
      </c>
      <c r="X186">
        <f t="shared" si="40"/>
        <v>-2.0010777565826927E-2</v>
      </c>
      <c r="Y186">
        <f t="shared" si="41"/>
        <v>-3.0002738380530258E-3</v>
      </c>
      <c r="AH186" t="s">
        <v>45</v>
      </c>
      <c r="AN186" t="s">
        <v>42</v>
      </c>
    </row>
    <row r="187" spans="1:40" ht="12.95" customHeight="1" x14ac:dyDescent="0.2">
      <c r="A187" s="13" t="s">
        <v>60</v>
      </c>
      <c r="B187" s="5" t="s">
        <v>30</v>
      </c>
      <c r="C187" s="21">
        <v>47925.272299999997</v>
      </c>
      <c r="D187" s="21"/>
      <c r="E187">
        <f t="shared" si="33"/>
        <v>19492.482476647991</v>
      </c>
      <c r="F187">
        <f t="shared" si="34"/>
        <v>19492.5</v>
      </c>
      <c r="G187">
        <f t="shared" si="43"/>
        <v>-7.5413000013213605E-3</v>
      </c>
      <c r="K187">
        <f>+G187</f>
        <v>-7.5413000013213605E-3</v>
      </c>
      <c r="P187">
        <f t="shared" si="35"/>
        <v>1.1769477567637141E-2</v>
      </c>
      <c r="Q187">
        <f t="shared" si="36"/>
        <v>-1.7010503727773903E-2</v>
      </c>
      <c r="R187">
        <f t="shared" si="37"/>
        <v>-5.2410261601367625E-3</v>
      </c>
      <c r="S187" s="2">
        <f t="shared" si="42"/>
        <v>32906.772299999997</v>
      </c>
      <c r="U187">
        <f t="shared" si="38"/>
        <v>5.2912597444381449E-6</v>
      </c>
      <c r="V187">
        <v>1</v>
      </c>
      <c r="W187">
        <f t="shared" si="39"/>
        <v>5.2912597444381449E-6</v>
      </c>
      <c r="X187">
        <f t="shared" si="40"/>
        <v>-1.93107775689585E-2</v>
      </c>
      <c r="Y187">
        <f t="shared" si="41"/>
        <v>-2.3002738411845979E-3</v>
      </c>
    </row>
    <row r="188" spans="1:40" ht="12.95" customHeight="1" x14ac:dyDescent="0.2">
      <c r="A188" s="13" t="s">
        <v>60</v>
      </c>
      <c r="B188" s="5" t="s">
        <v>30</v>
      </c>
      <c r="C188" s="21">
        <v>47928.285600000003</v>
      </c>
      <c r="D188" s="21"/>
      <c r="E188">
        <f t="shared" si="33"/>
        <v>19499.484335290257</v>
      </c>
      <c r="F188">
        <f t="shared" si="34"/>
        <v>19499.5</v>
      </c>
      <c r="G188">
        <f t="shared" si="43"/>
        <v>-6.7414200020721182E-3</v>
      </c>
      <c r="K188">
        <f>+G188</f>
        <v>-6.7414200020721182E-3</v>
      </c>
      <c r="P188">
        <f t="shared" si="35"/>
        <v>1.1731716045526287E-2</v>
      </c>
      <c r="Q188">
        <f t="shared" si="36"/>
        <v>-1.6990200733971287E-2</v>
      </c>
      <c r="R188">
        <f t="shared" si="37"/>
        <v>-5.2584846884449997E-3</v>
      </c>
      <c r="S188" s="2">
        <f t="shared" si="42"/>
        <v>32909.785600000003</v>
      </c>
      <c r="U188">
        <f t="shared" si="38"/>
        <v>2.1990971444023602E-6</v>
      </c>
      <c r="V188">
        <v>1</v>
      </c>
      <c r="W188">
        <f t="shared" si="39"/>
        <v>2.1990971444023602E-6</v>
      </c>
      <c r="X188">
        <f t="shared" si="40"/>
        <v>-1.8473136047598405E-2</v>
      </c>
      <c r="Y188">
        <f t="shared" si="41"/>
        <v>-1.4829353136271185E-3</v>
      </c>
      <c r="AH188" t="s">
        <v>40</v>
      </c>
      <c r="AJ188">
        <v>17</v>
      </c>
      <c r="AL188" t="s">
        <v>66</v>
      </c>
      <c r="AN188" t="s">
        <v>37</v>
      </c>
    </row>
    <row r="189" spans="1:40" ht="12.95" customHeight="1" x14ac:dyDescent="0.2">
      <c r="A189" s="13" t="s">
        <v>60</v>
      </c>
      <c r="B189" s="5" t="s">
        <v>30</v>
      </c>
      <c r="C189" s="21">
        <v>47928.286699999997</v>
      </c>
      <c r="D189" s="21"/>
      <c r="E189">
        <f t="shared" si="33"/>
        <v>19499.486891306737</v>
      </c>
      <c r="F189">
        <f t="shared" si="34"/>
        <v>19499.5</v>
      </c>
      <c r="G189">
        <f t="shared" si="43"/>
        <v>-5.6414200080325827E-3</v>
      </c>
      <c r="K189">
        <f>+G189</f>
        <v>-5.6414200080325827E-3</v>
      </c>
      <c r="P189">
        <f t="shared" si="35"/>
        <v>1.1731716045526287E-2</v>
      </c>
      <c r="Q189">
        <f t="shared" si="36"/>
        <v>-1.6990200733971287E-2</v>
      </c>
      <c r="R189">
        <f t="shared" si="37"/>
        <v>-5.2584846884449997E-3</v>
      </c>
      <c r="S189" s="2">
        <f t="shared" si="42"/>
        <v>32909.786699999997</v>
      </c>
      <c r="U189">
        <f t="shared" si="38"/>
        <v>1.4663945898764432E-7</v>
      </c>
      <c r="V189">
        <v>1</v>
      </c>
      <c r="W189">
        <f t="shared" si="39"/>
        <v>1.4663945898764432E-7</v>
      </c>
      <c r="X189">
        <f t="shared" si="40"/>
        <v>-1.737313605355887E-2</v>
      </c>
      <c r="Y189">
        <f t="shared" si="41"/>
        <v>-3.8293531958758301E-4</v>
      </c>
      <c r="AH189" t="s">
        <v>40</v>
      </c>
      <c r="AJ189">
        <v>14</v>
      </c>
      <c r="AL189" t="s">
        <v>66</v>
      </c>
      <c r="AN189" t="s">
        <v>37</v>
      </c>
    </row>
    <row r="190" spans="1:40" ht="12.95" customHeight="1" x14ac:dyDescent="0.2">
      <c r="A190" s="13" t="s">
        <v>62</v>
      </c>
      <c r="B190" s="5"/>
      <c r="C190" s="21">
        <v>47943.572</v>
      </c>
      <c r="D190" s="21"/>
      <c r="E190">
        <f t="shared" si="33"/>
        <v>19535.004599435499</v>
      </c>
      <c r="F190">
        <f t="shared" si="34"/>
        <v>19535</v>
      </c>
      <c r="G190">
        <f t="shared" si="43"/>
        <v>1.9793999963440001E-3</v>
      </c>
      <c r="J190">
        <f>+G190</f>
        <v>1.9793999963440001E-3</v>
      </c>
      <c r="P190">
        <f t="shared" si="35"/>
        <v>1.1540178121232765E-2</v>
      </c>
      <c r="Q190">
        <f t="shared" si="36"/>
        <v>-1.688714208299336E-2</v>
      </c>
      <c r="R190">
        <f t="shared" si="37"/>
        <v>-5.3469639617605945E-3</v>
      </c>
      <c r="S190" s="2">
        <f t="shared" si="42"/>
        <v>32925.072</v>
      </c>
      <c r="U190">
        <f t="shared" si="38"/>
        <v>5.3675608846614025E-5</v>
      </c>
      <c r="V190">
        <v>0.1</v>
      </c>
      <c r="W190">
        <f t="shared" si="39"/>
        <v>5.3675608846614032E-6</v>
      </c>
      <c r="X190">
        <f t="shared" si="40"/>
        <v>-9.5607781248887649E-3</v>
      </c>
      <c r="Y190">
        <f t="shared" si="41"/>
        <v>7.3263639581045946E-3</v>
      </c>
      <c r="AH190" t="s">
        <v>40</v>
      </c>
      <c r="AJ190">
        <v>15</v>
      </c>
      <c r="AL190" t="s">
        <v>66</v>
      </c>
      <c r="AN190" t="s">
        <v>37</v>
      </c>
    </row>
    <row r="191" spans="1:40" ht="12.95" customHeight="1" x14ac:dyDescent="0.2">
      <c r="A191" s="13" t="s">
        <v>62</v>
      </c>
      <c r="B191" s="5"/>
      <c r="C191" s="21">
        <v>48012.419000000002</v>
      </c>
      <c r="D191" s="21"/>
      <c r="E191">
        <f t="shared" si="33"/>
        <v>19694.98102459827</v>
      </c>
      <c r="F191">
        <f t="shared" si="34"/>
        <v>19695</v>
      </c>
      <c r="G191">
        <f t="shared" si="43"/>
        <v>-8.1662000011419877E-3</v>
      </c>
      <c r="J191">
        <f>+G191</f>
        <v>-8.1662000011419877E-3</v>
      </c>
      <c r="P191">
        <f t="shared" si="35"/>
        <v>1.0676244524334088E-2</v>
      </c>
      <c r="Q191">
        <f t="shared" si="36"/>
        <v>-1.6420714570483053E-2</v>
      </c>
      <c r="R191">
        <f t="shared" si="37"/>
        <v>-5.7444700461489646E-3</v>
      </c>
      <c r="S191" s="2">
        <f t="shared" si="42"/>
        <v>32993.919000000002</v>
      </c>
      <c r="U191">
        <f t="shared" si="38"/>
        <v>5.8647759749105101E-6</v>
      </c>
      <c r="V191">
        <v>0.1</v>
      </c>
      <c r="W191">
        <f t="shared" si="39"/>
        <v>5.8647759749105101E-7</v>
      </c>
      <c r="X191">
        <f t="shared" si="40"/>
        <v>-1.8842444525476076E-2</v>
      </c>
      <c r="Y191">
        <f t="shared" si="41"/>
        <v>-2.4217299549930231E-3</v>
      </c>
      <c r="AH191" t="s">
        <v>68</v>
      </c>
      <c r="AN191" t="s">
        <v>42</v>
      </c>
    </row>
    <row r="192" spans="1:40" ht="12.95" customHeight="1" x14ac:dyDescent="0.2">
      <c r="A192" s="13" t="s">
        <v>60</v>
      </c>
      <c r="B192" s="5"/>
      <c r="C192" s="21">
        <v>48310.227800000001</v>
      </c>
      <c r="D192" s="21"/>
      <c r="E192">
        <f t="shared" si="33"/>
        <v>20386.984847655374</v>
      </c>
      <c r="F192">
        <f t="shared" si="34"/>
        <v>20387</v>
      </c>
      <c r="G192">
        <f t="shared" si="43"/>
        <v>-6.520920003822539E-3</v>
      </c>
      <c r="K192">
        <f t="shared" ref="K192:K203" si="44">+G192</f>
        <v>-6.520920003822539E-3</v>
      </c>
      <c r="P192">
        <f t="shared" si="35"/>
        <v>6.9289837144380457E-3</v>
      </c>
      <c r="Q192">
        <f t="shared" si="36"/>
        <v>-1.4366890436125098E-2</v>
      </c>
      <c r="R192">
        <f t="shared" si="37"/>
        <v>-7.4379067216870523E-3</v>
      </c>
      <c r="S192" s="2">
        <f t="shared" si="42"/>
        <v>33291.727800000001</v>
      </c>
      <c r="U192">
        <f t="shared" si="38"/>
        <v>8.4086464073993254E-7</v>
      </c>
      <c r="V192">
        <v>1</v>
      </c>
      <c r="W192">
        <f t="shared" si="39"/>
        <v>8.4086464073993254E-7</v>
      </c>
      <c r="X192">
        <f t="shared" si="40"/>
        <v>-1.3449903718260586E-2</v>
      </c>
      <c r="Y192">
        <f t="shared" si="41"/>
        <v>9.1698671786451334E-4</v>
      </c>
      <c r="AH192" t="s">
        <v>40</v>
      </c>
      <c r="AJ192">
        <v>17</v>
      </c>
      <c r="AL192" t="s">
        <v>66</v>
      </c>
      <c r="AN192" t="s">
        <v>37</v>
      </c>
    </row>
    <row r="193" spans="1:25" ht="12.95" customHeight="1" x14ac:dyDescent="0.2">
      <c r="A193" s="13" t="s">
        <v>60</v>
      </c>
      <c r="B193" s="5"/>
      <c r="C193" s="21">
        <v>48310.2284</v>
      </c>
      <c r="D193" s="21"/>
      <c r="E193">
        <f t="shared" si="33"/>
        <v>20386.986241846189</v>
      </c>
      <c r="F193">
        <f t="shared" si="34"/>
        <v>20387</v>
      </c>
      <c r="G193">
        <f t="shared" si="43"/>
        <v>-5.9209200044278987E-3</v>
      </c>
      <c r="K193">
        <f t="shared" si="44"/>
        <v>-5.9209200044278987E-3</v>
      </c>
      <c r="P193">
        <f t="shared" si="35"/>
        <v>6.9289837144380457E-3</v>
      </c>
      <c r="Q193">
        <f t="shared" si="36"/>
        <v>-1.4366890436125098E-2</v>
      </c>
      <c r="R193">
        <f t="shared" si="37"/>
        <v>-7.4379067216870523E-3</v>
      </c>
      <c r="S193" s="2">
        <f t="shared" si="42"/>
        <v>33291.7284</v>
      </c>
      <c r="U193">
        <f t="shared" si="38"/>
        <v>2.3012487003407035E-6</v>
      </c>
      <c r="V193">
        <v>1</v>
      </c>
      <c r="W193">
        <f t="shared" si="39"/>
        <v>2.3012487003407035E-6</v>
      </c>
      <c r="X193">
        <f t="shared" si="40"/>
        <v>-1.2849903718865945E-2</v>
      </c>
      <c r="Y193">
        <f t="shared" si="41"/>
        <v>1.5169867172591537E-3</v>
      </c>
    </row>
    <row r="194" spans="1:25" ht="12.95" customHeight="1" x14ac:dyDescent="0.2">
      <c r="A194" s="13" t="s">
        <v>60</v>
      </c>
      <c r="B194" s="5" t="s">
        <v>30</v>
      </c>
      <c r="C194" s="21">
        <v>48311.303099999997</v>
      </c>
      <c r="D194" s="21"/>
      <c r="E194">
        <f t="shared" si="33"/>
        <v>20389.483469962477</v>
      </c>
      <c r="F194">
        <f t="shared" si="34"/>
        <v>20389.5</v>
      </c>
      <c r="G194">
        <f t="shared" si="43"/>
        <v>-7.1138200073619373E-3</v>
      </c>
      <c r="K194">
        <f t="shared" si="44"/>
        <v>-7.1138200073619373E-3</v>
      </c>
      <c r="P194">
        <f t="shared" si="35"/>
        <v>6.9154192940322603E-3</v>
      </c>
      <c r="Q194">
        <f t="shared" si="36"/>
        <v>-1.4359362989340103E-2</v>
      </c>
      <c r="R194">
        <f t="shared" si="37"/>
        <v>-7.4439436953078432E-3</v>
      </c>
      <c r="S194" s="2">
        <f t="shared" si="42"/>
        <v>33292.803099999997</v>
      </c>
      <c r="U194">
        <f t="shared" si="38"/>
        <v>1.0898164934300582E-7</v>
      </c>
      <c r="V194">
        <v>1</v>
      </c>
      <c r="W194">
        <f t="shared" si="39"/>
        <v>1.0898164934300582E-7</v>
      </c>
      <c r="X194">
        <f t="shared" si="40"/>
        <v>-1.4029239301394197E-2</v>
      </c>
      <c r="Y194">
        <f t="shared" si="41"/>
        <v>3.3012368794590585E-4</v>
      </c>
    </row>
    <row r="195" spans="1:25" ht="12.95" customHeight="1" x14ac:dyDescent="0.2">
      <c r="A195" s="13" t="s">
        <v>60</v>
      </c>
      <c r="B195" s="5" t="s">
        <v>30</v>
      </c>
      <c r="C195" s="21">
        <v>48311.3033</v>
      </c>
      <c r="D195" s="21"/>
      <c r="E195">
        <f t="shared" si="33"/>
        <v>20389.483934692755</v>
      </c>
      <c r="F195">
        <f t="shared" si="34"/>
        <v>20389.5</v>
      </c>
      <c r="G195">
        <f t="shared" si="43"/>
        <v>-6.9138200051384047E-3</v>
      </c>
      <c r="K195">
        <f t="shared" si="44"/>
        <v>-6.9138200051384047E-3</v>
      </c>
      <c r="P195">
        <f t="shared" si="35"/>
        <v>6.9154192940322603E-3</v>
      </c>
      <c r="Q195">
        <f t="shared" si="36"/>
        <v>-1.4359362989340103E-2</v>
      </c>
      <c r="R195">
        <f t="shared" si="37"/>
        <v>-7.4439436953078432E-3</v>
      </c>
      <c r="S195" s="2">
        <f t="shared" si="42"/>
        <v>33292.8033</v>
      </c>
      <c r="U195">
        <f t="shared" si="38"/>
        <v>2.8103112687886283E-7</v>
      </c>
      <c r="V195">
        <v>1</v>
      </c>
      <c r="W195">
        <f t="shared" si="39"/>
        <v>2.8103112687886283E-7</v>
      </c>
      <c r="X195">
        <f t="shared" si="40"/>
        <v>-1.3829239299170664E-2</v>
      </c>
      <c r="Y195">
        <f t="shared" si="41"/>
        <v>5.3012369016943849E-4</v>
      </c>
    </row>
    <row r="196" spans="1:25" ht="12.95" customHeight="1" x14ac:dyDescent="0.2">
      <c r="A196" s="13" t="s">
        <v>64</v>
      </c>
      <c r="B196" s="5" t="s">
        <v>30</v>
      </c>
      <c r="C196" s="21">
        <v>48621.589699999997</v>
      </c>
      <c r="D196" s="21"/>
      <c r="E196">
        <f t="shared" si="33"/>
        <v>21110.48134995592</v>
      </c>
      <c r="F196">
        <f t="shared" si="34"/>
        <v>21110.5</v>
      </c>
      <c r="G196">
        <f t="shared" si="43"/>
        <v>-8.0261800030712038E-3</v>
      </c>
      <c r="K196">
        <f t="shared" si="44"/>
        <v>-8.0261800030712038E-3</v>
      </c>
      <c r="P196">
        <f t="shared" si="35"/>
        <v>2.9979453778336664E-3</v>
      </c>
      <c r="Q196">
        <f t="shared" si="36"/>
        <v>-1.2156131155473607E-2</v>
      </c>
      <c r="R196">
        <f t="shared" si="37"/>
        <v>-9.1581857776399413E-3</v>
      </c>
      <c r="S196" s="2">
        <f t="shared" si="42"/>
        <v>33603.089699999997</v>
      </c>
      <c r="U196">
        <f t="shared" si="38"/>
        <v>1.2814370736569673E-6</v>
      </c>
      <c r="V196">
        <v>1</v>
      </c>
      <c r="W196">
        <f t="shared" si="39"/>
        <v>1.2814370736569673E-6</v>
      </c>
      <c r="X196">
        <f t="shared" si="40"/>
        <v>-1.1024125380904869E-2</v>
      </c>
      <c r="Y196">
        <f t="shared" si="41"/>
        <v>1.1320057745687374E-3</v>
      </c>
    </row>
    <row r="197" spans="1:25" ht="12.95" customHeight="1" x14ac:dyDescent="0.2">
      <c r="A197" s="13" t="s">
        <v>60</v>
      </c>
      <c r="B197" s="5"/>
      <c r="C197" s="21">
        <v>49037.097999999998</v>
      </c>
      <c r="D197" s="21"/>
      <c r="E197">
        <f t="shared" si="33"/>
        <v>22075.977776226606</v>
      </c>
      <c r="F197">
        <f t="shared" si="34"/>
        <v>22076</v>
      </c>
      <c r="G197">
        <f t="shared" si="43"/>
        <v>-9.5641600055387244E-3</v>
      </c>
      <c r="K197">
        <f t="shared" si="44"/>
        <v>-9.5641600055387244E-3</v>
      </c>
      <c r="P197">
        <f t="shared" si="35"/>
        <v>-2.2557946233009861E-3</v>
      </c>
      <c r="Q197">
        <f t="shared" si="36"/>
        <v>-9.1048809061587133E-3</v>
      </c>
      <c r="R197">
        <f t="shared" si="37"/>
        <v>-1.1360675529459699E-2</v>
      </c>
      <c r="S197" s="2">
        <f t="shared" si="42"/>
        <v>34018.597999999998</v>
      </c>
      <c r="U197">
        <f t="shared" si="38"/>
        <v>3.2274680276890539E-6</v>
      </c>
      <c r="V197">
        <v>1</v>
      </c>
      <c r="W197">
        <f t="shared" si="39"/>
        <v>3.2274680276890539E-6</v>
      </c>
      <c r="X197">
        <f t="shared" si="40"/>
        <v>-7.3083653822377387E-3</v>
      </c>
      <c r="Y197">
        <f t="shared" si="41"/>
        <v>1.7965155239209746E-3</v>
      </c>
    </row>
    <row r="198" spans="1:25" ht="12.95" customHeight="1" x14ac:dyDescent="0.2">
      <c r="A198" s="13" t="s">
        <v>60</v>
      </c>
      <c r="B198" s="5"/>
      <c r="C198" s="21">
        <v>49037.0988</v>
      </c>
      <c r="D198" s="21"/>
      <c r="E198">
        <f t="shared" si="33"/>
        <v>22075.979635147698</v>
      </c>
      <c r="F198">
        <f t="shared" si="34"/>
        <v>22076</v>
      </c>
      <c r="G198">
        <f t="shared" si="43"/>
        <v>-8.7641600039205514E-3</v>
      </c>
      <c r="K198">
        <f t="shared" si="44"/>
        <v>-8.7641600039205514E-3</v>
      </c>
      <c r="P198">
        <f t="shared" si="35"/>
        <v>-2.2557946233009861E-3</v>
      </c>
      <c r="Q198">
        <f t="shared" si="36"/>
        <v>-9.1048809061587133E-3</v>
      </c>
      <c r="R198">
        <f t="shared" si="37"/>
        <v>-1.1360675529459699E-2</v>
      </c>
      <c r="S198" s="2">
        <f t="shared" si="42"/>
        <v>34018.5988</v>
      </c>
      <c r="U198">
        <f t="shared" si="38"/>
        <v>6.7418928743658352E-6</v>
      </c>
      <c r="V198">
        <v>1</v>
      </c>
      <c r="W198">
        <f t="shared" si="39"/>
        <v>6.7418928743658352E-6</v>
      </c>
      <c r="X198">
        <f t="shared" si="40"/>
        <v>-6.5083653806195657E-3</v>
      </c>
      <c r="Y198">
        <f t="shared" si="41"/>
        <v>2.5965155255391476E-3</v>
      </c>
    </row>
    <row r="199" spans="1:25" ht="12.95" customHeight="1" x14ac:dyDescent="0.2">
      <c r="A199" s="13" t="s">
        <v>60</v>
      </c>
      <c r="B199" s="5" t="s">
        <v>30</v>
      </c>
      <c r="C199" s="21">
        <v>49037.310700000002</v>
      </c>
      <c r="D199" s="21"/>
      <c r="E199">
        <f t="shared" si="33"/>
        <v>22076.472016870826</v>
      </c>
      <c r="F199">
        <f t="shared" si="34"/>
        <v>22076.5</v>
      </c>
      <c r="G199">
        <f t="shared" si="43"/>
        <v>-1.2042739996104501E-2</v>
      </c>
      <c r="K199">
        <f t="shared" si="44"/>
        <v>-1.2042739996104501E-2</v>
      </c>
      <c r="P199">
        <f t="shared" si="35"/>
        <v>-2.2585149007047535E-3</v>
      </c>
      <c r="Q199">
        <f t="shared" si="36"/>
        <v>-9.1032708440165581E-3</v>
      </c>
      <c r="R199">
        <f t="shared" si="37"/>
        <v>-1.1361785744721312E-2</v>
      </c>
      <c r="S199" s="2">
        <f t="shared" si="42"/>
        <v>34018.810700000002</v>
      </c>
      <c r="U199">
        <f t="shared" si="38"/>
        <v>4.6369869247684008E-7</v>
      </c>
      <c r="V199">
        <v>1</v>
      </c>
      <c r="W199">
        <f t="shared" si="39"/>
        <v>4.6369869247684008E-7</v>
      </c>
      <c r="X199">
        <f t="shared" si="40"/>
        <v>-9.7842250953997477E-3</v>
      </c>
      <c r="Y199">
        <f t="shared" si="41"/>
        <v>-6.8095425138318955E-4</v>
      </c>
    </row>
    <row r="200" spans="1:25" ht="12.95" customHeight="1" x14ac:dyDescent="0.2">
      <c r="A200" s="13" t="s">
        <v>60</v>
      </c>
      <c r="B200" s="5" t="s">
        <v>30</v>
      </c>
      <c r="C200" s="21">
        <v>49037.311699999998</v>
      </c>
      <c r="D200" s="21"/>
      <c r="E200">
        <f t="shared" si="33"/>
        <v>22076.474340522178</v>
      </c>
      <c r="F200">
        <f t="shared" si="34"/>
        <v>22076.5</v>
      </c>
      <c r="G200">
        <f t="shared" si="43"/>
        <v>-1.1042739999538753E-2</v>
      </c>
      <c r="K200">
        <f t="shared" si="44"/>
        <v>-1.1042739999538753E-2</v>
      </c>
      <c r="P200">
        <f t="shared" si="35"/>
        <v>-2.2585149007047535E-3</v>
      </c>
      <c r="Q200">
        <f t="shared" si="36"/>
        <v>-9.1032708440165581E-3</v>
      </c>
      <c r="R200">
        <f t="shared" si="37"/>
        <v>-1.1361785744721312E-2</v>
      </c>
      <c r="S200" s="2">
        <f t="shared" si="42"/>
        <v>34018.811699999998</v>
      </c>
      <c r="U200">
        <f t="shared" si="38"/>
        <v>1.0179018751909402E-7</v>
      </c>
      <c r="V200">
        <v>1</v>
      </c>
      <c r="W200">
        <f t="shared" si="39"/>
        <v>1.0179018751909402E-7</v>
      </c>
      <c r="X200">
        <f t="shared" si="40"/>
        <v>-8.7842250988339997E-3</v>
      </c>
      <c r="Y200">
        <f t="shared" si="41"/>
        <v>3.1904574518255846E-4</v>
      </c>
    </row>
    <row r="201" spans="1:25" ht="12.95" customHeight="1" x14ac:dyDescent="0.2">
      <c r="A201" s="89" t="s">
        <v>178</v>
      </c>
      <c r="C201" s="93">
        <v>49428.715100000001</v>
      </c>
      <c r="D201" s="21"/>
      <c r="E201">
        <f t="shared" si="33"/>
        <v>22985.959383131911</v>
      </c>
      <c r="F201">
        <f t="shared" si="34"/>
        <v>22986</v>
      </c>
      <c r="G201">
        <f t="shared" si="43"/>
        <v>-1.7479759997513611E-2</v>
      </c>
      <c r="K201">
        <f t="shared" si="44"/>
        <v>-1.7479759997513611E-2</v>
      </c>
      <c r="P201">
        <f t="shared" si="35"/>
        <v>-7.2006342534807729E-3</v>
      </c>
      <c r="Q201">
        <f t="shared" si="36"/>
        <v>-6.1232946185920054E-3</v>
      </c>
      <c r="R201">
        <f t="shared" si="37"/>
        <v>-1.3323928872072777E-2</v>
      </c>
      <c r="S201" s="2">
        <f t="shared" si="42"/>
        <v>34410.215100000001</v>
      </c>
      <c r="U201">
        <f t="shared" si="38"/>
        <v>1.7270932343182824E-5</v>
      </c>
      <c r="V201">
        <v>1</v>
      </c>
      <c r="W201">
        <f t="shared" si="39"/>
        <v>1.7270932343182824E-5</v>
      </c>
      <c r="X201">
        <f t="shared" si="40"/>
        <v>-1.0279125744032839E-2</v>
      </c>
      <c r="Y201">
        <f t="shared" si="41"/>
        <v>-4.1558311254408335E-3</v>
      </c>
    </row>
    <row r="202" spans="1:25" ht="12.95" customHeight="1" x14ac:dyDescent="0.2">
      <c r="A202" s="13" t="s">
        <v>65</v>
      </c>
      <c r="B202" s="5"/>
      <c r="C202" s="21">
        <v>49832.394200000002</v>
      </c>
      <c r="D202" s="21"/>
      <c r="E202">
        <f t="shared" si="33"/>
        <v>23923.968872738173</v>
      </c>
      <c r="F202">
        <f t="shared" si="34"/>
        <v>23924</v>
      </c>
      <c r="G202">
        <f t="shared" si="43"/>
        <v>-1.3395839996519499E-2</v>
      </c>
      <c r="K202">
        <f t="shared" si="44"/>
        <v>-1.3395839996519499E-2</v>
      </c>
      <c r="P202">
        <f t="shared" si="35"/>
        <v>-1.2274047556135379E-2</v>
      </c>
      <c r="Q202">
        <f t="shared" si="36"/>
        <v>-2.942580380636238E-3</v>
      </c>
      <c r="R202">
        <f t="shared" si="37"/>
        <v>-1.5216627936771617E-2</v>
      </c>
      <c r="S202" s="2">
        <f t="shared" si="42"/>
        <v>34813.894200000002</v>
      </c>
      <c r="U202">
        <f t="shared" si="38"/>
        <v>3.3152687233675513E-6</v>
      </c>
      <c r="V202">
        <v>1</v>
      </c>
      <c r="W202">
        <f t="shared" si="39"/>
        <v>3.3152687233675513E-6</v>
      </c>
      <c r="X202">
        <f t="shared" si="40"/>
        <v>-1.1217924403841197E-3</v>
      </c>
      <c r="Y202">
        <f t="shared" si="41"/>
        <v>1.8207879402521183E-3</v>
      </c>
    </row>
    <row r="203" spans="1:25" ht="12.95" customHeight="1" x14ac:dyDescent="0.2">
      <c r="A203" s="13" t="s">
        <v>34</v>
      </c>
      <c r="B203" s="5" t="s">
        <v>32</v>
      </c>
      <c r="C203" s="21">
        <v>50178.398099999999</v>
      </c>
      <c r="D203" s="21"/>
      <c r="E203">
        <f t="shared" si="33"/>
        <v>24727.961305442201</v>
      </c>
      <c r="F203">
        <f t="shared" si="34"/>
        <v>24728</v>
      </c>
      <c r="G203">
        <f t="shared" si="43"/>
        <v>-1.6652480000630021E-2</v>
      </c>
      <c r="K203">
        <f t="shared" si="44"/>
        <v>-1.6652480000630021E-2</v>
      </c>
      <c r="P203">
        <f t="shared" si="35"/>
        <v>-1.6591076550299476E-2</v>
      </c>
      <c r="Q203">
        <f t="shared" si="36"/>
        <v>-1.2948772001174225E-4</v>
      </c>
      <c r="R203">
        <f t="shared" si="37"/>
        <v>-1.6720564270311218E-2</v>
      </c>
      <c r="S203" s="2">
        <f t="shared" si="42"/>
        <v>35159.898099999999</v>
      </c>
      <c r="U203">
        <f t="shared" si="38"/>
        <v>4.6354677780219634E-9</v>
      </c>
      <c r="V203">
        <v>1</v>
      </c>
      <c r="W203">
        <f t="shared" si="39"/>
        <v>4.6354677780219634E-9</v>
      </c>
      <c r="X203">
        <f t="shared" si="40"/>
        <v>-6.1403450330545228E-5</v>
      </c>
      <c r="Y203">
        <f t="shared" si="41"/>
        <v>6.8084269681197018E-5</v>
      </c>
    </row>
    <row r="204" spans="1:25" ht="12.95" customHeight="1" x14ac:dyDescent="0.2">
      <c r="A204" s="13" t="s">
        <v>67</v>
      </c>
      <c r="B204" s="5"/>
      <c r="C204" s="21">
        <v>50512.35</v>
      </c>
      <c r="D204" s="21">
        <v>4.0000000000000001E-3</v>
      </c>
      <c r="E204">
        <f t="shared" si="33"/>
        <v>25503.949091958868</v>
      </c>
      <c r="F204">
        <f t="shared" si="34"/>
        <v>25504</v>
      </c>
      <c r="G204">
        <f t="shared" si="43"/>
        <v>-2.1908640002948232E-2</v>
      </c>
      <c r="J204">
        <f>+G204</f>
        <v>-2.1908640002948232E-2</v>
      </c>
      <c r="P204">
        <f t="shared" si="35"/>
        <v>-2.0719720045425456E-2</v>
      </c>
      <c r="Q204">
        <f t="shared" si="36"/>
        <v>2.6615930563354123E-3</v>
      </c>
      <c r="R204">
        <f t="shared" si="37"/>
        <v>-1.8058126989090043E-2</v>
      </c>
      <c r="S204" s="2">
        <f t="shared" si="42"/>
        <v>35493.85</v>
      </c>
      <c r="U204">
        <f t="shared" si="38"/>
        <v>1.4826450469891273E-5</v>
      </c>
      <c r="V204">
        <v>0.1</v>
      </c>
      <c r="W204">
        <f t="shared" si="39"/>
        <v>1.4826450469891273E-6</v>
      </c>
      <c r="X204">
        <f t="shared" si="40"/>
        <v>-1.1889199575227764E-3</v>
      </c>
      <c r="Y204">
        <f t="shared" si="41"/>
        <v>-3.8505130138581888E-3</v>
      </c>
    </row>
    <row r="205" spans="1:25" ht="12.95" customHeight="1" x14ac:dyDescent="0.2">
      <c r="A205" s="13" t="s">
        <v>67</v>
      </c>
      <c r="B205" s="5"/>
      <c r="C205" s="21">
        <v>50515.360000000001</v>
      </c>
      <c r="D205" s="21">
        <v>7.0000000000000001E-3</v>
      </c>
      <c r="E205">
        <f t="shared" si="33"/>
        <v>25510.943282551638</v>
      </c>
      <c r="F205">
        <f t="shared" si="34"/>
        <v>25511</v>
      </c>
      <c r="G205">
        <f t="shared" si="43"/>
        <v>-2.4408760000369512E-2</v>
      </c>
      <c r="J205">
        <f>+G205</f>
        <v>-2.4408760000369512E-2</v>
      </c>
      <c r="P205">
        <f t="shared" si="35"/>
        <v>-2.0756763893382355E-2</v>
      </c>
      <c r="Q205">
        <f t="shared" si="36"/>
        <v>2.6871098831780307E-3</v>
      </c>
      <c r="R205">
        <f t="shared" si="37"/>
        <v>-1.8069654010204324E-2</v>
      </c>
      <c r="S205" s="2">
        <f t="shared" si="42"/>
        <v>35496.86</v>
      </c>
      <c r="U205">
        <f t="shared" si="38"/>
        <v>4.018426475454816E-5</v>
      </c>
      <c r="V205">
        <v>0.1</v>
      </c>
      <c r="W205">
        <f t="shared" si="39"/>
        <v>4.018426475454816E-6</v>
      </c>
      <c r="X205">
        <f t="shared" si="40"/>
        <v>-3.6519961069871563E-3</v>
      </c>
      <c r="Y205">
        <f t="shared" si="41"/>
        <v>-6.3391059901651871E-3</v>
      </c>
    </row>
    <row r="206" spans="1:25" ht="12.95" customHeight="1" x14ac:dyDescent="0.2">
      <c r="A206" s="13" t="s">
        <v>67</v>
      </c>
      <c r="B206" s="5" t="s">
        <v>30</v>
      </c>
      <c r="C206" s="21">
        <v>50520.31</v>
      </c>
      <c r="D206" s="21">
        <v>4.0000000000000001E-3</v>
      </c>
      <c r="E206">
        <f t="shared" si="33"/>
        <v>25522.445356782253</v>
      </c>
      <c r="F206">
        <f t="shared" si="34"/>
        <v>25522.5</v>
      </c>
      <c r="G206">
        <f t="shared" si="43"/>
        <v>-2.3516100001870655E-2</v>
      </c>
      <c r="J206">
        <f>+G206</f>
        <v>-2.3516100001870655E-2</v>
      </c>
      <c r="P206">
        <f t="shared" si="35"/>
        <v>-2.081761335560894E-2</v>
      </c>
      <c r="Q206">
        <f t="shared" si="36"/>
        <v>2.7290435644313424E-3</v>
      </c>
      <c r="R206">
        <f t="shared" si="37"/>
        <v>-1.8088569791177598E-2</v>
      </c>
      <c r="S206" s="2">
        <f t="shared" si="42"/>
        <v>35501.81</v>
      </c>
      <c r="U206">
        <f t="shared" si="38"/>
        <v>2.9458084187985815E-5</v>
      </c>
      <c r="V206">
        <v>0.1</v>
      </c>
      <c r="W206">
        <f t="shared" si="39"/>
        <v>2.9458084187985815E-6</v>
      </c>
      <c r="X206">
        <f t="shared" si="40"/>
        <v>-2.6984866462617142E-3</v>
      </c>
      <c r="Y206">
        <f t="shared" si="41"/>
        <v>-5.4275302106930566E-3</v>
      </c>
    </row>
    <row r="207" spans="1:25" ht="12.95" customHeight="1" x14ac:dyDescent="0.2">
      <c r="A207" s="13" t="s">
        <v>69</v>
      </c>
      <c r="B207" s="5"/>
      <c r="C207" s="21">
        <v>50546.352599999998</v>
      </c>
      <c r="D207" s="21">
        <v>2.9999999999999997E-4</v>
      </c>
      <c r="E207">
        <f t="shared" si="33"/>
        <v>25582.959279682946</v>
      </c>
      <c r="F207">
        <f t="shared" si="34"/>
        <v>25583</v>
      </c>
      <c r="G207">
        <f t="shared" si="43"/>
        <v>-1.7524280003271997E-2</v>
      </c>
      <c r="K207">
        <f>+G207</f>
        <v>-1.7524280003271997E-2</v>
      </c>
      <c r="P207">
        <f t="shared" si="35"/>
        <v>-2.1137563606658964E-2</v>
      </c>
      <c r="Q207">
        <f t="shared" si="36"/>
        <v>2.9499210491527941E-3</v>
      </c>
      <c r="R207">
        <f t="shared" si="37"/>
        <v>-1.818764255750617E-2</v>
      </c>
      <c r="S207" s="2">
        <f t="shared" si="42"/>
        <v>35527.852599999998</v>
      </c>
      <c r="U207">
        <f t="shared" si="38"/>
        <v>4.4004987836008626E-7</v>
      </c>
      <c r="V207">
        <v>1</v>
      </c>
      <c r="W207">
        <f t="shared" si="39"/>
        <v>4.4004987836008626E-7</v>
      </c>
      <c r="X207">
        <f t="shared" si="40"/>
        <v>3.6132836033869672E-3</v>
      </c>
      <c r="Y207">
        <f t="shared" si="41"/>
        <v>6.6336255423417312E-4</v>
      </c>
    </row>
    <row r="208" spans="1:25" ht="12.95" customHeight="1" x14ac:dyDescent="0.2">
      <c r="A208" s="13" t="s">
        <v>67</v>
      </c>
      <c r="B208" s="5"/>
      <c r="C208" s="21">
        <v>50549.355000000003</v>
      </c>
      <c r="D208" s="21">
        <v>6.0000000000000001E-3</v>
      </c>
      <c r="E208">
        <f t="shared" si="33"/>
        <v>25589.935810525385</v>
      </c>
      <c r="F208">
        <f t="shared" si="34"/>
        <v>25590</v>
      </c>
      <c r="G208">
        <f t="shared" si="43"/>
        <v>-2.7624399997876026E-2</v>
      </c>
      <c r="J208">
        <f>+G208</f>
        <v>-2.7624399997876026E-2</v>
      </c>
      <c r="P208">
        <f t="shared" si="35"/>
        <v>-2.1174563990097706E-2</v>
      </c>
      <c r="Q208">
        <f t="shared" si="36"/>
        <v>2.9755063934719453E-3</v>
      </c>
      <c r="R208">
        <f t="shared" si="37"/>
        <v>-1.819905759662576E-2</v>
      </c>
      <c r="S208" s="2">
        <f t="shared" si="42"/>
        <v>35530.855000000003</v>
      </c>
      <c r="U208">
        <f t="shared" si="38"/>
        <v>8.8837079380806117E-5</v>
      </c>
      <c r="V208">
        <v>0.1</v>
      </c>
      <c r="W208">
        <f t="shared" si="39"/>
        <v>8.8837079380806121E-6</v>
      </c>
      <c r="X208">
        <f t="shared" si="40"/>
        <v>-6.4498360077783201E-3</v>
      </c>
      <c r="Y208">
        <f t="shared" si="41"/>
        <v>-9.4253424012502654E-3</v>
      </c>
    </row>
    <row r="209" spans="1:25" ht="12.95" customHeight="1" x14ac:dyDescent="0.2">
      <c r="A209" s="13" t="s">
        <v>31</v>
      </c>
      <c r="B209" s="5" t="s">
        <v>32</v>
      </c>
      <c r="C209" s="21">
        <v>50926.356099999997</v>
      </c>
      <c r="D209" s="21">
        <v>2.9999999999999997E-4</v>
      </c>
      <c r="E209">
        <f t="shared" si="33"/>
        <v>26465.954929156975</v>
      </c>
      <c r="F209">
        <f t="shared" si="34"/>
        <v>26466</v>
      </c>
      <c r="G209">
        <f t="shared" si="43"/>
        <v>-1.9396560004679486E-2</v>
      </c>
      <c r="K209">
        <f>+G209</f>
        <v>-1.9396560004679486E-2</v>
      </c>
      <c r="P209">
        <f t="shared" si="35"/>
        <v>-2.5771955614362151E-2</v>
      </c>
      <c r="Q209">
        <f t="shared" si="36"/>
        <v>6.225248846238679E-3</v>
      </c>
      <c r="R209">
        <f t="shared" si="37"/>
        <v>-1.9546706768123472E-2</v>
      </c>
      <c r="S209" s="2">
        <f t="shared" si="42"/>
        <v>35907.856099999997</v>
      </c>
      <c r="U209">
        <f t="shared" si="38"/>
        <v>2.2544050572704118E-8</v>
      </c>
      <c r="V209">
        <v>1</v>
      </c>
      <c r="W209">
        <f t="shared" si="39"/>
        <v>2.2544050572704118E-8</v>
      </c>
      <c r="X209">
        <f t="shared" si="40"/>
        <v>6.3753956096826644E-3</v>
      </c>
      <c r="Y209">
        <f t="shared" si="41"/>
        <v>1.5014676344398542E-4</v>
      </c>
    </row>
    <row r="210" spans="1:25" ht="12.95" customHeight="1" x14ac:dyDescent="0.2">
      <c r="A210" s="14" t="s">
        <v>77</v>
      </c>
      <c r="B210" s="5" t="s">
        <v>32</v>
      </c>
      <c r="C210" s="21">
        <v>52003.535199999998</v>
      </c>
      <c r="D210" s="21">
        <v>4.0000000000000002E-4</v>
      </c>
      <c r="E210">
        <f t="shared" si="33"/>
        <v>28968.943609535851</v>
      </c>
      <c r="F210">
        <f t="shared" si="34"/>
        <v>28969</v>
      </c>
      <c r="G210">
        <f t="shared" si="43"/>
        <v>-2.426804000424454E-2</v>
      </c>
      <c r="K210">
        <f t="shared" ref="K210:K219" si="45">G210</f>
        <v>-2.426804000424454E-2</v>
      </c>
      <c r="P210">
        <f t="shared" si="35"/>
        <v>-3.8455036738602122E-2</v>
      </c>
      <c r="Q210">
        <f t="shared" si="36"/>
        <v>1.6034713797550983E-2</v>
      </c>
      <c r="R210">
        <f t="shared" si="37"/>
        <v>-2.2420322941051139E-2</v>
      </c>
      <c r="S210" s="2">
        <f t="shared" si="42"/>
        <v>36985.035199999998</v>
      </c>
      <c r="U210">
        <f t="shared" si="38"/>
        <v>3.4140583456160454E-6</v>
      </c>
      <c r="V210">
        <v>1</v>
      </c>
      <c r="W210">
        <f t="shared" si="39"/>
        <v>3.4140583456160454E-6</v>
      </c>
      <c r="X210">
        <f t="shared" si="40"/>
        <v>1.4186996734357582E-2</v>
      </c>
      <c r="Y210">
        <f t="shared" si="41"/>
        <v>-1.8477170631934006E-3</v>
      </c>
    </row>
    <row r="211" spans="1:25" ht="12.95" customHeight="1" x14ac:dyDescent="0.2">
      <c r="A211" s="14" t="s">
        <v>77</v>
      </c>
      <c r="B211" s="5" t="s">
        <v>32</v>
      </c>
      <c r="C211" s="21">
        <v>52321.570500000002</v>
      </c>
      <c r="D211" s="21">
        <v>2.0000000000000001E-4</v>
      </c>
      <c r="E211">
        <f t="shared" si="33"/>
        <v>29707.94676682038</v>
      </c>
      <c r="F211">
        <f t="shared" si="34"/>
        <v>29708</v>
      </c>
      <c r="G211">
        <f t="shared" si="43"/>
        <v>-2.2909280000021681E-2</v>
      </c>
      <c r="K211">
        <f t="shared" si="45"/>
        <v>-2.2909280000021681E-2</v>
      </c>
      <c r="P211">
        <f t="shared" si="35"/>
        <v>-4.2040031903223855E-2</v>
      </c>
      <c r="Q211">
        <f t="shared" si="36"/>
        <v>1.9079340040516646E-2</v>
      </c>
      <c r="R211">
        <f t="shared" si="37"/>
        <v>-2.296069186270721E-2</v>
      </c>
      <c r="S211" s="2">
        <f t="shared" si="42"/>
        <v>37303.070500000002</v>
      </c>
      <c r="U211">
        <f t="shared" si="38"/>
        <v>2.6431796247956263E-9</v>
      </c>
      <c r="V211">
        <v>1</v>
      </c>
      <c r="W211">
        <f t="shared" si="39"/>
        <v>2.6431796247956263E-9</v>
      </c>
      <c r="X211">
        <f t="shared" si="40"/>
        <v>1.9130751903202174E-2</v>
      </c>
      <c r="Y211">
        <f t="shared" si="41"/>
        <v>5.1411862685528387E-5</v>
      </c>
    </row>
    <row r="212" spans="1:25" ht="12.95" customHeight="1" x14ac:dyDescent="0.2">
      <c r="A212" s="14" t="s">
        <v>77</v>
      </c>
      <c r="B212" s="5" t="s">
        <v>32</v>
      </c>
      <c r="C212" s="21">
        <v>52344.3796</v>
      </c>
      <c r="D212" s="21">
        <v>5.0000000000000001E-4</v>
      </c>
      <c r="E212">
        <f t="shared" si="33"/>
        <v>29760.947163049404</v>
      </c>
      <c r="F212">
        <f t="shared" si="34"/>
        <v>29761</v>
      </c>
      <c r="G212">
        <f t="shared" si="43"/>
        <v>-2.2738760002539493E-2</v>
      </c>
      <c r="K212">
        <f t="shared" si="45"/>
        <v>-2.2738760002539493E-2</v>
      </c>
      <c r="P212">
        <f t="shared" si="35"/>
        <v>-4.2293918688033512E-2</v>
      </c>
      <c r="Q212">
        <f t="shared" si="36"/>
        <v>1.9300296627812338E-2</v>
      </c>
      <c r="R212">
        <f t="shared" si="37"/>
        <v>-2.2993622060221174E-2</v>
      </c>
      <c r="S212" s="2">
        <f t="shared" si="42"/>
        <v>37325.8796</v>
      </c>
      <c r="U212">
        <f t="shared" si="38"/>
        <v>6.4954668445740198E-8</v>
      </c>
      <c r="V212">
        <v>1</v>
      </c>
      <c r="W212">
        <f t="shared" si="39"/>
        <v>6.4954668445740198E-8</v>
      </c>
      <c r="X212">
        <f t="shared" si="40"/>
        <v>1.9555158685494019E-2</v>
      </c>
      <c r="Y212">
        <f t="shared" si="41"/>
        <v>2.5486205768168041E-4</v>
      </c>
    </row>
    <row r="213" spans="1:25" ht="12.95" customHeight="1" x14ac:dyDescent="0.2">
      <c r="A213" s="14" t="s">
        <v>77</v>
      </c>
      <c r="B213" s="5" t="s">
        <v>30</v>
      </c>
      <c r="C213" s="21">
        <v>52344.593200000003</v>
      </c>
      <c r="D213" s="21">
        <v>5.0000000000000001E-4</v>
      </c>
      <c r="E213">
        <f t="shared" ref="E213:E276" si="46">+(C213-C$7)/C$8</f>
        <v>29761.443494979849</v>
      </c>
      <c r="F213">
        <f t="shared" ref="F213:F276" si="47">ROUND(2*E213,0)/2</f>
        <v>29761.5</v>
      </c>
      <c r="G213">
        <f t="shared" si="43"/>
        <v>-2.4317339994013309E-2</v>
      </c>
      <c r="K213">
        <f t="shared" si="45"/>
        <v>-2.4317339994013309E-2</v>
      </c>
      <c r="P213">
        <f t="shared" ref="P213:P276" si="48">H$5*SIN(RADIANS(H$6*F213+H$7))</f>
        <v>-4.2296311728047403E-2</v>
      </c>
      <c r="Q213">
        <f t="shared" ref="Q213:Q276" si="49">+H$2+H$3*$F213+H$4*$F213^2</f>
        <v>1.9302382781100177E-2</v>
      </c>
      <c r="R213">
        <f t="shared" ref="R213:R276" si="50">P213+Q213</f>
        <v>-2.2993928946947226E-2</v>
      </c>
      <c r="S213" s="2">
        <f t="shared" si="42"/>
        <v>37326.093200000003</v>
      </c>
      <c r="U213">
        <f t="shared" ref="U213:U276" si="51">+(R213-G213)^2</f>
        <v>1.751416799496548E-6</v>
      </c>
      <c r="V213">
        <v>1</v>
      </c>
      <c r="W213">
        <f t="shared" ref="W213:W276" si="52">V213*U213</f>
        <v>1.751416799496548E-6</v>
      </c>
      <c r="X213">
        <f t="shared" ref="X213:X276" si="53">G213-P213</f>
        <v>1.7978971734034094E-2</v>
      </c>
      <c r="Y213">
        <f t="shared" ref="Y213:Y276" si="54">+(G213-R213)</f>
        <v>-1.3234110470660837E-3</v>
      </c>
    </row>
    <row r="214" spans="1:25" ht="12.95" customHeight="1" x14ac:dyDescent="0.2">
      <c r="A214" s="14" t="s">
        <v>77</v>
      </c>
      <c r="B214" s="5" t="s">
        <v>30</v>
      </c>
      <c r="C214" s="21">
        <v>52345.453999999998</v>
      </c>
      <c r="D214" s="21">
        <v>2.9999999999999997E-4</v>
      </c>
      <c r="E214">
        <f t="shared" si="46"/>
        <v>29763.443694070287</v>
      </c>
      <c r="F214">
        <f t="shared" si="47"/>
        <v>29763.5</v>
      </c>
      <c r="G214">
        <f t="shared" si="43"/>
        <v>-2.4231660005170852E-2</v>
      </c>
      <c r="K214">
        <f t="shared" si="45"/>
        <v>-2.4231660005170852E-2</v>
      </c>
      <c r="P214">
        <f t="shared" si="48"/>
        <v>-4.2305883491321854E-2</v>
      </c>
      <c r="Q214">
        <f t="shared" si="49"/>
        <v>1.9310727704005069E-2</v>
      </c>
      <c r="R214">
        <f t="shared" si="50"/>
        <v>-2.2995155787316784E-2</v>
      </c>
      <c r="S214" s="2">
        <f t="shared" si="42"/>
        <v>37326.953999999998</v>
      </c>
      <c r="U214">
        <f t="shared" si="51"/>
        <v>1.5289426807708992E-6</v>
      </c>
      <c r="V214">
        <v>1</v>
      </c>
      <c r="W214">
        <f t="shared" si="52"/>
        <v>1.5289426807708992E-6</v>
      </c>
      <c r="X214">
        <f t="shared" si="53"/>
        <v>1.8074223486151002E-2</v>
      </c>
      <c r="Y214">
        <f t="shared" si="54"/>
        <v>-1.2365042178540675E-3</v>
      </c>
    </row>
    <row r="215" spans="1:25" ht="12.95" customHeight="1" x14ac:dyDescent="0.2">
      <c r="A215" s="14" t="s">
        <v>77</v>
      </c>
      <c r="B215" s="5" t="s">
        <v>32</v>
      </c>
      <c r="C215" s="21">
        <v>52347.393300000003</v>
      </c>
      <c r="D215" s="21">
        <v>2.9999999999999997E-4</v>
      </c>
      <c r="E215">
        <f t="shared" si="46"/>
        <v>29767.949951152208</v>
      </c>
      <c r="F215">
        <f t="shared" si="47"/>
        <v>29768</v>
      </c>
      <c r="G215">
        <f t="shared" si="43"/>
        <v>-2.1538879998843186E-2</v>
      </c>
      <c r="K215">
        <f t="shared" si="45"/>
        <v>-2.1538879998843186E-2</v>
      </c>
      <c r="P215">
        <f t="shared" si="48"/>
        <v>-4.232741763690729E-2</v>
      </c>
      <c r="Q215">
        <f t="shared" si="49"/>
        <v>1.9329505592599099E-2</v>
      </c>
      <c r="R215">
        <f t="shared" si="50"/>
        <v>-2.2997912044308191E-2</v>
      </c>
      <c r="S215" s="2">
        <f t="shared" ref="S215:S278" si="55">+C215-15018.5</f>
        <v>37328.893300000003</v>
      </c>
      <c r="U215">
        <f t="shared" si="51"/>
        <v>2.1287745096937988E-6</v>
      </c>
      <c r="V215">
        <v>1</v>
      </c>
      <c r="W215">
        <f t="shared" si="52"/>
        <v>2.1287745096937988E-6</v>
      </c>
      <c r="X215">
        <f t="shared" si="53"/>
        <v>2.0788537638064104E-2</v>
      </c>
      <c r="Y215">
        <f t="shared" si="54"/>
        <v>1.4590320454650058E-3</v>
      </c>
    </row>
    <row r="216" spans="1:25" ht="12.95" customHeight="1" x14ac:dyDescent="0.2">
      <c r="A216" s="14" t="s">
        <v>77</v>
      </c>
      <c r="B216" s="5" t="s">
        <v>30</v>
      </c>
      <c r="C216" s="21">
        <v>52347.604200000002</v>
      </c>
      <c r="D216" s="21">
        <v>4.0000000000000002E-4</v>
      </c>
      <c r="E216">
        <f t="shared" si="46"/>
        <v>29768.440009223967</v>
      </c>
      <c r="F216">
        <f t="shared" si="47"/>
        <v>29768.5</v>
      </c>
      <c r="G216">
        <f t="shared" si="43"/>
        <v>-2.5817460002144799E-2</v>
      </c>
      <c r="K216">
        <f t="shared" si="45"/>
        <v>-2.5817460002144799E-2</v>
      </c>
      <c r="P216">
        <f t="shared" si="48"/>
        <v>-4.23298101212548E-2</v>
      </c>
      <c r="Q216">
        <f t="shared" si="49"/>
        <v>1.9331592179541862E-2</v>
      </c>
      <c r="R216">
        <f t="shared" si="50"/>
        <v>-2.2998217941712938E-2</v>
      </c>
      <c r="S216" s="2">
        <f t="shared" si="55"/>
        <v>37329.104200000002</v>
      </c>
      <c r="U216">
        <f t="shared" si="51"/>
        <v>7.9481257953080818E-6</v>
      </c>
      <c r="V216">
        <v>1</v>
      </c>
      <c r="W216">
        <f t="shared" si="52"/>
        <v>7.9481257953080818E-6</v>
      </c>
      <c r="X216">
        <f t="shared" si="53"/>
        <v>1.6512350119110002E-2</v>
      </c>
      <c r="Y216">
        <f t="shared" si="54"/>
        <v>-2.8192420604318605E-3</v>
      </c>
    </row>
    <row r="217" spans="1:25" ht="12.95" customHeight="1" x14ac:dyDescent="0.2">
      <c r="A217" s="14" t="s">
        <v>77</v>
      </c>
      <c r="B217" s="5" t="s">
        <v>30</v>
      </c>
      <c r="C217" s="21">
        <v>52351.479500000001</v>
      </c>
      <c r="D217" s="21">
        <v>2.9999999999999997E-4</v>
      </c>
      <c r="E217">
        <f t="shared" si="46"/>
        <v>29777.444855338297</v>
      </c>
      <c r="F217">
        <f t="shared" si="47"/>
        <v>29777.5</v>
      </c>
      <c r="G217">
        <f t="shared" si="43"/>
        <v>-2.3731900000711903E-2</v>
      </c>
      <c r="K217">
        <f t="shared" si="45"/>
        <v>-2.3731900000711903E-2</v>
      </c>
      <c r="P217">
        <f t="shared" si="48"/>
        <v>-4.2372868047389961E-2</v>
      </c>
      <c r="Q217">
        <f t="shared" si="49"/>
        <v>1.9369156041296555E-2</v>
      </c>
      <c r="R217">
        <f t="shared" si="50"/>
        <v>-2.3003712006093406E-2</v>
      </c>
      <c r="S217" s="2">
        <f t="shared" si="55"/>
        <v>37332.979500000001</v>
      </c>
      <c r="U217">
        <f t="shared" si="51"/>
        <v>5.3025775550650801E-7</v>
      </c>
      <c r="V217">
        <v>1</v>
      </c>
      <c r="W217">
        <f t="shared" si="52"/>
        <v>5.3025775550650801E-7</v>
      </c>
      <c r="X217">
        <f t="shared" si="53"/>
        <v>1.8640968046678058E-2</v>
      </c>
      <c r="Y217">
        <f t="shared" si="54"/>
        <v>-7.2818799461849687E-4</v>
      </c>
    </row>
    <row r="218" spans="1:25" ht="12.95" customHeight="1" x14ac:dyDescent="0.2">
      <c r="A218" s="14" t="s">
        <v>77</v>
      </c>
      <c r="B218" s="5" t="s">
        <v>30</v>
      </c>
      <c r="C218" s="21">
        <v>52364.390599999999</v>
      </c>
      <c r="D218" s="21">
        <v>2.9999999999999997E-4</v>
      </c>
      <c r="E218">
        <f t="shared" si="46"/>
        <v>29807.445750408795</v>
      </c>
      <c r="F218">
        <f t="shared" si="47"/>
        <v>29807.5</v>
      </c>
      <c r="G218">
        <f t="shared" si="43"/>
        <v>-2.3346699999819975E-2</v>
      </c>
      <c r="K218">
        <f t="shared" si="45"/>
        <v>-2.3346699999819975E-2</v>
      </c>
      <c r="P218">
        <f t="shared" si="48"/>
        <v>-4.2516301384797846E-2</v>
      </c>
      <c r="Q218">
        <f t="shared" si="49"/>
        <v>1.9494441396133676E-2</v>
      </c>
      <c r="R218">
        <f t="shared" si="50"/>
        <v>-2.302185998866417E-2</v>
      </c>
      <c r="S218" s="2">
        <f t="shared" si="55"/>
        <v>37345.890599999999</v>
      </c>
      <c r="U218">
        <f t="shared" si="51"/>
        <v>1.0552103284770371E-7</v>
      </c>
      <c r="V218">
        <v>1</v>
      </c>
      <c r="W218">
        <f t="shared" si="52"/>
        <v>1.0552103284770371E-7</v>
      </c>
      <c r="X218">
        <f t="shared" si="53"/>
        <v>1.916960138497787E-2</v>
      </c>
      <c r="Y218">
        <f t="shared" si="54"/>
        <v>-3.248400111558053E-4</v>
      </c>
    </row>
    <row r="219" spans="1:25" ht="12.95" customHeight="1" x14ac:dyDescent="0.2">
      <c r="A219" s="16" t="s">
        <v>81</v>
      </c>
      <c r="B219" s="17" t="s">
        <v>32</v>
      </c>
      <c r="C219" s="22">
        <v>52705.447800000002</v>
      </c>
      <c r="D219" s="22">
        <v>1E-4</v>
      </c>
      <c r="E219">
        <f t="shared" si="46"/>
        <v>30599.943776931701</v>
      </c>
      <c r="F219">
        <f t="shared" si="47"/>
        <v>30600</v>
      </c>
      <c r="G219">
        <f t="shared" si="43"/>
        <v>-2.4195999998482876E-2</v>
      </c>
      <c r="K219">
        <f t="shared" si="45"/>
        <v>-2.4195999998482876E-2</v>
      </c>
      <c r="P219">
        <f t="shared" si="48"/>
        <v>-4.6251863783738675E-2</v>
      </c>
      <c r="Q219">
        <f t="shared" si="49"/>
        <v>2.2844444256673431E-2</v>
      </c>
      <c r="R219">
        <f t="shared" si="50"/>
        <v>-2.3407419527065244E-2</v>
      </c>
      <c r="S219" s="2">
        <f t="shared" si="55"/>
        <v>37686.947800000002</v>
      </c>
      <c r="U219">
        <f t="shared" si="51"/>
        <v>6.2185915990125344E-7</v>
      </c>
      <c r="V219">
        <v>1</v>
      </c>
      <c r="W219">
        <f t="shared" si="52"/>
        <v>6.2185915990125344E-7</v>
      </c>
      <c r="X219">
        <f t="shared" si="53"/>
        <v>2.20558637852558E-2</v>
      </c>
      <c r="Y219">
        <f t="shared" si="54"/>
        <v>-7.8858047141763116E-4</v>
      </c>
    </row>
    <row r="220" spans="1:25" ht="12.95" customHeight="1" x14ac:dyDescent="0.2">
      <c r="A220" s="13" t="s">
        <v>29</v>
      </c>
      <c r="B220" s="5" t="s">
        <v>30</v>
      </c>
      <c r="C220" s="21">
        <v>52713.402399999999</v>
      </c>
      <c r="D220" s="21">
        <v>1E-4</v>
      </c>
      <c r="E220">
        <f t="shared" si="46"/>
        <v>30618.42749403774</v>
      </c>
      <c r="F220">
        <f t="shared" si="47"/>
        <v>30618.5</v>
      </c>
      <c r="G220">
        <f t="shared" si="43"/>
        <v>-3.1203459999233019E-2</v>
      </c>
      <c r="K220">
        <f>+G220</f>
        <v>-3.1203459999233019E-2</v>
      </c>
      <c r="P220">
        <f t="shared" si="48"/>
        <v>-4.6337798283552785E-2</v>
      </c>
      <c r="Q220">
        <f t="shared" si="49"/>
        <v>2.2923575693552967E-2</v>
      </c>
      <c r="R220">
        <f t="shared" si="50"/>
        <v>-2.3414222589999818E-2</v>
      </c>
      <c r="S220" s="2">
        <f t="shared" si="55"/>
        <v>37694.902399999999</v>
      </c>
      <c r="U220">
        <f t="shared" si="51"/>
        <v>6.0672219417397938E-5</v>
      </c>
      <c r="V220">
        <v>1</v>
      </c>
      <c r="W220">
        <f t="shared" si="52"/>
        <v>6.0672219417397938E-5</v>
      </c>
      <c r="X220">
        <f t="shared" si="53"/>
        <v>1.5134338284319766E-2</v>
      </c>
      <c r="Y220">
        <f t="shared" si="54"/>
        <v>-7.7892374092332003E-3</v>
      </c>
    </row>
    <row r="221" spans="1:25" ht="12.95" customHeight="1" x14ac:dyDescent="0.2">
      <c r="A221" s="15" t="s">
        <v>75</v>
      </c>
      <c r="B221" s="5" t="s">
        <v>32</v>
      </c>
      <c r="C221" s="21">
        <v>53092.767200000002</v>
      </c>
      <c r="D221" s="21">
        <v>1E-4</v>
      </c>
      <c r="E221">
        <f t="shared" si="46"/>
        <v>31499.939027388322</v>
      </c>
      <c r="F221">
        <f t="shared" si="47"/>
        <v>31500</v>
      </c>
      <c r="G221">
        <f t="shared" si="43"/>
        <v>-2.6239999999233987E-2</v>
      </c>
      <c r="K221">
        <f t="shared" ref="K221:K265" si="56">G221</f>
        <v>-2.6239999999233987E-2</v>
      </c>
      <c r="P221">
        <f t="shared" si="48"/>
        <v>-5.036152057383865E-2</v>
      </c>
      <c r="Q221">
        <f t="shared" si="49"/>
        <v>2.6743230316005381E-2</v>
      </c>
      <c r="R221">
        <f t="shared" si="50"/>
        <v>-2.3618290257833269E-2</v>
      </c>
      <c r="S221" s="2">
        <f t="shared" si="55"/>
        <v>38074.267200000002</v>
      </c>
      <c r="U221">
        <f t="shared" si="51"/>
        <v>6.8733619681554223E-6</v>
      </c>
      <c r="V221">
        <v>1</v>
      </c>
      <c r="W221">
        <f t="shared" si="52"/>
        <v>6.8733619681554223E-6</v>
      </c>
      <c r="X221">
        <f t="shared" si="53"/>
        <v>2.4121520574604663E-2</v>
      </c>
      <c r="Y221">
        <f t="shared" si="54"/>
        <v>-2.6217097414007184E-3</v>
      </c>
    </row>
    <row r="222" spans="1:25" ht="12.95" customHeight="1" x14ac:dyDescent="0.2">
      <c r="A222" s="15" t="s">
        <v>75</v>
      </c>
      <c r="B222" s="5"/>
      <c r="C222" s="21">
        <v>53111.7045257586</v>
      </c>
      <c r="D222" s="21">
        <v>2.0000000000000001E-4</v>
      </c>
      <c r="E222">
        <f t="shared" si="46"/>
        <v>31543.942770136782</v>
      </c>
      <c r="F222">
        <f t="shared" si="47"/>
        <v>31544</v>
      </c>
      <c r="G222">
        <f t="shared" ref="G222:G285" si="57">+C222-(C$7+F222*C$8)</f>
        <v>-2.4629281397210434E-2</v>
      </c>
      <c r="K222">
        <f t="shared" si="56"/>
        <v>-2.4629281397210434E-2</v>
      </c>
      <c r="P222">
        <f t="shared" si="48"/>
        <v>-5.055861331339747E-2</v>
      </c>
      <c r="Q222">
        <f t="shared" si="49"/>
        <v>2.6936410818824315E-2</v>
      </c>
      <c r="R222">
        <f t="shared" si="50"/>
        <v>-2.3622202494573155E-2</v>
      </c>
      <c r="S222" s="2">
        <f t="shared" si="55"/>
        <v>38093.2045257586</v>
      </c>
      <c r="U222">
        <f t="shared" si="51"/>
        <v>1.0142079161371059E-6</v>
      </c>
      <c r="V222">
        <v>1</v>
      </c>
      <c r="W222">
        <f t="shared" si="52"/>
        <v>1.0142079161371059E-6</v>
      </c>
      <c r="X222">
        <f t="shared" si="53"/>
        <v>2.5929331916187036E-2</v>
      </c>
      <c r="Y222">
        <f t="shared" si="54"/>
        <v>-1.0070789026372789E-3</v>
      </c>
    </row>
    <row r="223" spans="1:25" ht="12.95" customHeight="1" x14ac:dyDescent="0.2">
      <c r="A223" s="36" t="s">
        <v>90</v>
      </c>
      <c r="B223" s="17" t="s">
        <v>30</v>
      </c>
      <c r="C223" s="22">
        <v>53407.5726</v>
      </c>
      <c r="D223" s="18">
        <v>2.9999999999999997E-4</v>
      </c>
      <c r="E223">
        <f t="shared" si="46"/>
        <v>32231.437023146074</v>
      </c>
      <c r="F223">
        <f t="shared" si="47"/>
        <v>32231.5</v>
      </c>
      <c r="G223">
        <f t="shared" si="57"/>
        <v>-2.7102539999759756E-2</v>
      </c>
      <c r="K223">
        <f t="shared" si="56"/>
        <v>-2.7102539999759756E-2</v>
      </c>
      <c r="P223">
        <f t="shared" si="48"/>
        <v>-5.3589586438675917E-2</v>
      </c>
      <c r="Q223">
        <f t="shared" si="49"/>
        <v>2.998601157065145E-2</v>
      </c>
      <c r="R223">
        <f t="shared" si="50"/>
        <v>-2.3603574868024467E-2</v>
      </c>
      <c r="S223" s="2">
        <f t="shared" si="55"/>
        <v>38389.0726</v>
      </c>
      <c r="U223">
        <f t="shared" si="51"/>
        <v>1.2242756993099349E-5</v>
      </c>
      <c r="V223">
        <v>1</v>
      </c>
      <c r="W223">
        <f t="shared" si="52"/>
        <v>1.2242756993099349E-5</v>
      </c>
      <c r="X223">
        <f t="shared" si="53"/>
        <v>2.6487046438916161E-2</v>
      </c>
      <c r="Y223">
        <f t="shared" si="54"/>
        <v>-3.4989651317352891E-3</v>
      </c>
    </row>
    <row r="224" spans="1:25" ht="12.95" customHeight="1" x14ac:dyDescent="0.2">
      <c r="A224" s="36" t="s">
        <v>89</v>
      </c>
      <c r="B224" s="17" t="s">
        <v>30</v>
      </c>
      <c r="C224" s="22">
        <v>53410.586499999998</v>
      </c>
      <c r="D224" s="18">
        <v>6.9999999999999999E-4</v>
      </c>
      <c r="E224">
        <f t="shared" si="46"/>
        <v>32238.440275979134</v>
      </c>
      <c r="F224">
        <f t="shared" si="47"/>
        <v>32238.5</v>
      </c>
      <c r="G224">
        <f t="shared" si="57"/>
        <v>-2.5702660001115873E-2</v>
      </c>
      <c r="K224">
        <f t="shared" si="56"/>
        <v>-2.5702660001115873E-2</v>
      </c>
      <c r="P224">
        <f t="shared" si="48"/>
        <v>-5.3619967537246183E-2</v>
      </c>
      <c r="Q224">
        <f t="shared" si="49"/>
        <v>3.0017363224371985E-2</v>
      </c>
      <c r="R224">
        <f t="shared" si="50"/>
        <v>-2.3602604312874198E-2</v>
      </c>
      <c r="S224" s="2">
        <f t="shared" si="55"/>
        <v>38392.086499999998</v>
      </c>
      <c r="U224">
        <f t="shared" si="51"/>
        <v>4.4102338937162169E-6</v>
      </c>
      <c r="V224">
        <v>1</v>
      </c>
      <c r="W224">
        <f t="shared" si="52"/>
        <v>4.4102338937162169E-6</v>
      </c>
      <c r="X224">
        <f t="shared" si="53"/>
        <v>2.7917307536130309E-2</v>
      </c>
      <c r="Y224">
        <f t="shared" si="54"/>
        <v>-2.1000556882416754E-3</v>
      </c>
    </row>
    <row r="225" spans="1:25" ht="12.95" customHeight="1" x14ac:dyDescent="0.2">
      <c r="A225" s="36" t="s">
        <v>95</v>
      </c>
      <c r="B225" s="43" t="s">
        <v>32</v>
      </c>
      <c r="C225" s="14">
        <v>53414.674500000001</v>
      </c>
      <c r="D225" s="14">
        <v>5.0000000000000001E-4</v>
      </c>
      <c r="E225">
        <f t="shared" si="46"/>
        <v>32247.939362737685</v>
      </c>
      <c r="F225">
        <f t="shared" si="47"/>
        <v>32248</v>
      </c>
      <c r="G225">
        <f t="shared" si="57"/>
        <v>-2.6095679997524712E-2</v>
      </c>
      <c r="K225">
        <f t="shared" si="56"/>
        <v>-2.6095679997524712E-2</v>
      </c>
      <c r="P225">
        <f t="shared" si="48"/>
        <v>-5.366118325868699E-2</v>
      </c>
      <c r="Q225">
        <f t="shared" si="49"/>
        <v>3.0059921608050974E-2</v>
      </c>
      <c r="R225">
        <f t="shared" si="50"/>
        <v>-2.3601261650636016E-2</v>
      </c>
      <c r="S225" s="2">
        <f t="shared" si="55"/>
        <v>38396.174500000001</v>
      </c>
      <c r="U225">
        <f t="shared" si="51"/>
        <v>6.2221228892949382E-6</v>
      </c>
      <c r="V225">
        <v>1</v>
      </c>
      <c r="W225">
        <f t="shared" si="52"/>
        <v>6.2221228892949382E-6</v>
      </c>
      <c r="X225">
        <f t="shared" si="53"/>
        <v>2.7565503261162277E-2</v>
      </c>
      <c r="Y225">
        <f t="shared" si="54"/>
        <v>-2.4944183468886966E-3</v>
      </c>
    </row>
    <row r="226" spans="1:25" ht="12.95" customHeight="1" x14ac:dyDescent="0.2">
      <c r="A226" s="36" t="s">
        <v>95</v>
      </c>
      <c r="B226" s="43" t="s">
        <v>30</v>
      </c>
      <c r="C226" s="14">
        <v>53430.813600000001</v>
      </c>
      <c r="D226" s="14">
        <v>5.9999999999999995E-4</v>
      </c>
      <c r="E226">
        <f t="shared" si="46"/>
        <v>32285.441004397373</v>
      </c>
      <c r="F226">
        <f t="shared" si="47"/>
        <v>32285.5</v>
      </c>
      <c r="G226">
        <f t="shared" si="57"/>
        <v>-2.5389180002093781E-2</v>
      </c>
      <c r="K226">
        <f t="shared" si="56"/>
        <v>-2.5389180002093781E-2</v>
      </c>
      <c r="P226">
        <f t="shared" si="48"/>
        <v>-5.3823699325532666E-2</v>
      </c>
      <c r="Q226">
        <f t="shared" si="49"/>
        <v>3.022802441594892E-2</v>
      </c>
      <c r="R226">
        <f t="shared" si="50"/>
        <v>-2.3595674909583746E-2</v>
      </c>
      <c r="S226" s="2">
        <f t="shared" si="55"/>
        <v>38412.313600000001</v>
      </c>
      <c r="U226">
        <f t="shared" si="51"/>
        <v>3.2166605168594297E-6</v>
      </c>
      <c r="V226">
        <v>1</v>
      </c>
      <c r="W226">
        <f t="shared" si="52"/>
        <v>3.2166605168594297E-6</v>
      </c>
      <c r="X226">
        <f t="shared" si="53"/>
        <v>2.8434519323438885E-2</v>
      </c>
      <c r="Y226">
        <f t="shared" si="54"/>
        <v>-1.7935050925100351E-3</v>
      </c>
    </row>
    <row r="227" spans="1:25" ht="12.95" customHeight="1" x14ac:dyDescent="0.2">
      <c r="A227" s="36" t="s">
        <v>95</v>
      </c>
      <c r="B227" s="43" t="s">
        <v>30</v>
      </c>
      <c r="C227" s="14">
        <v>53431.6711</v>
      </c>
      <c r="D227" s="14">
        <v>5.9999999999999995E-4</v>
      </c>
      <c r="E227">
        <f t="shared" si="46"/>
        <v>32287.433535438329</v>
      </c>
      <c r="F227">
        <f t="shared" si="47"/>
        <v>32287.5</v>
      </c>
      <c r="G227">
        <f t="shared" si="57"/>
        <v>-2.8603500002645887E-2</v>
      </c>
      <c r="K227">
        <f t="shared" si="56"/>
        <v>-2.8603500002645887E-2</v>
      </c>
      <c r="P227">
        <f t="shared" si="48"/>
        <v>-5.3832358879420936E-2</v>
      </c>
      <c r="Q227">
        <f t="shared" si="49"/>
        <v>3.0236994793142277E-2</v>
      </c>
      <c r="R227">
        <f t="shared" si="50"/>
        <v>-2.3595364086278658E-2</v>
      </c>
      <c r="S227" s="2">
        <f t="shared" si="55"/>
        <v>38413.1711</v>
      </c>
      <c r="U227">
        <f t="shared" si="51"/>
        <v>2.5081425356807423E-5</v>
      </c>
      <c r="V227">
        <v>1</v>
      </c>
      <c r="W227">
        <f t="shared" si="52"/>
        <v>2.5081425356807423E-5</v>
      </c>
      <c r="X227">
        <f t="shared" si="53"/>
        <v>2.5228858876775048E-2</v>
      </c>
      <c r="Y227">
        <f t="shared" si="54"/>
        <v>-5.008135916367229E-3</v>
      </c>
    </row>
    <row r="228" spans="1:25" ht="12.95" customHeight="1" x14ac:dyDescent="0.2">
      <c r="A228" s="36" t="s">
        <v>95</v>
      </c>
      <c r="B228" s="43" t="s">
        <v>32</v>
      </c>
      <c r="C228" s="14">
        <v>53432.751499999998</v>
      </c>
      <c r="D228" s="14">
        <v>6.9999999999999999E-4</v>
      </c>
      <c r="E228">
        <f t="shared" si="46"/>
        <v>32289.944008367369</v>
      </c>
      <c r="F228">
        <f t="shared" si="47"/>
        <v>32290</v>
      </c>
      <c r="G228">
        <f t="shared" si="57"/>
        <v>-2.4096400004054885E-2</v>
      </c>
      <c r="K228">
        <f t="shared" si="56"/>
        <v>-2.4096400004054885E-2</v>
      </c>
      <c r="P228">
        <f t="shared" si="48"/>
        <v>-5.3843182185579042E-2</v>
      </c>
      <c r="Q228">
        <f t="shared" si="49"/>
        <v>3.0248208461579378E-2</v>
      </c>
      <c r="R228">
        <f t="shared" si="50"/>
        <v>-2.3594973723999664E-2</v>
      </c>
      <c r="S228" s="2">
        <f t="shared" si="55"/>
        <v>38414.251499999998</v>
      </c>
      <c r="U228">
        <f t="shared" si="51"/>
        <v>2.5142831433001727E-7</v>
      </c>
      <c r="V228">
        <v>1</v>
      </c>
      <c r="W228">
        <f t="shared" si="52"/>
        <v>2.5142831433001727E-7</v>
      </c>
      <c r="X228">
        <f t="shared" si="53"/>
        <v>2.9746782181524156E-2</v>
      </c>
      <c r="Y228">
        <f t="shared" si="54"/>
        <v>-5.0142628005522133E-4</v>
      </c>
    </row>
    <row r="229" spans="1:25" ht="12.95" customHeight="1" x14ac:dyDescent="0.2">
      <c r="A229" s="36" t="s">
        <v>95</v>
      </c>
      <c r="B229" s="43" t="s">
        <v>32</v>
      </c>
      <c r="C229" s="14">
        <v>53433.609600000003</v>
      </c>
      <c r="D229" s="14">
        <v>5.0000000000000001E-4</v>
      </c>
      <c r="E229">
        <f t="shared" si="46"/>
        <v>32291.937933599158</v>
      </c>
      <c r="F229">
        <f t="shared" si="47"/>
        <v>32292</v>
      </c>
      <c r="G229">
        <f t="shared" si="57"/>
        <v>-2.6710719997936394E-2</v>
      </c>
      <c r="K229">
        <f t="shared" si="56"/>
        <v>-2.6710719997936394E-2</v>
      </c>
      <c r="P229">
        <f t="shared" si="48"/>
        <v>-5.3851839921385376E-2</v>
      </c>
      <c r="Q229">
        <f t="shared" si="49"/>
        <v>3.0257179953885376E-2</v>
      </c>
      <c r="R229">
        <f t="shared" si="50"/>
        <v>-2.3594659967500001E-2</v>
      </c>
      <c r="S229" s="2">
        <f t="shared" si="55"/>
        <v>38415.109600000003</v>
      </c>
      <c r="U229">
        <f t="shared" si="51"/>
        <v>9.7098301132832572E-6</v>
      </c>
      <c r="V229">
        <v>1</v>
      </c>
      <c r="W229">
        <f t="shared" si="52"/>
        <v>9.7098301132832572E-6</v>
      </c>
      <c r="X229">
        <f t="shared" si="53"/>
        <v>2.7141119923448982E-2</v>
      </c>
      <c r="Y229">
        <f t="shared" si="54"/>
        <v>-3.1160600304363933E-3</v>
      </c>
    </row>
    <row r="230" spans="1:25" ht="12.95" customHeight="1" x14ac:dyDescent="0.2">
      <c r="A230" s="36" t="s">
        <v>95</v>
      </c>
      <c r="B230" s="43" t="s">
        <v>30</v>
      </c>
      <c r="C230" s="14">
        <v>53433.824200000003</v>
      </c>
      <c r="D230" s="14">
        <v>5.9999999999999995E-4</v>
      </c>
      <c r="E230">
        <f t="shared" si="46"/>
        <v>32292.436589180954</v>
      </c>
      <c r="F230">
        <f t="shared" si="47"/>
        <v>32292.5</v>
      </c>
      <c r="G230">
        <f t="shared" si="57"/>
        <v>-2.728930000012042E-2</v>
      </c>
      <c r="K230">
        <f t="shared" si="56"/>
        <v>-2.728930000012042E-2</v>
      </c>
      <c r="P230">
        <f t="shared" si="48"/>
        <v>-5.3854004229053343E-2</v>
      </c>
      <c r="Q230">
        <f t="shared" si="49"/>
        <v>3.0259422904400243E-2</v>
      </c>
      <c r="R230">
        <f t="shared" si="50"/>
        <v>-2.3594581324653099E-2</v>
      </c>
      <c r="S230" s="2">
        <f t="shared" si="55"/>
        <v>38415.324200000003</v>
      </c>
      <c r="U230">
        <f t="shared" si="51"/>
        <v>1.3650946090846992E-5</v>
      </c>
      <c r="V230">
        <v>1</v>
      </c>
      <c r="W230">
        <f t="shared" si="52"/>
        <v>1.3650946090846992E-5</v>
      </c>
      <c r="X230">
        <f t="shared" si="53"/>
        <v>2.6564704228932923E-2</v>
      </c>
      <c r="Y230">
        <f t="shared" si="54"/>
        <v>-3.6947186754673206E-3</v>
      </c>
    </row>
    <row r="231" spans="1:25" ht="12.95" customHeight="1" x14ac:dyDescent="0.2">
      <c r="A231" s="36" t="s">
        <v>95</v>
      </c>
      <c r="B231" s="43" t="s">
        <v>30</v>
      </c>
      <c r="C231" s="14">
        <v>53434.688600000001</v>
      </c>
      <c r="D231" s="14">
        <v>2.9999999999999997E-4</v>
      </c>
      <c r="E231">
        <f t="shared" si="46"/>
        <v>32294.445153416294</v>
      </c>
      <c r="F231">
        <f t="shared" si="47"/>
        <v>32294.5</v>
      </c>
      <c r="G231">
        <f t="shared" si="57"/>
        <v>-2.3603620000358205E-2</v>
      </c>
      <c r="K231">
        <f t="shared" si="56"/>
        <v>-2.3603620000358205E-2</v>
      </c>
      <c r="P231">
        <f t="shared" si="48"/>
        <v>-5.386266095452983E-2</v>
      </c>
      <c r="Q231">
        <f t="shared" si="49"/>
        <v>3.026839501621327E-2</v>
      </c>
      <c r="R231">
        <f t="shared" si="50"/>
        <v>-2.359426593831656E-2</v>
      </c>
      <c r="S231" s="2">
        <f t="shared" si="55"/>
        <v>38416.188600000001</v>
      </c>
      <c r="U231">
        <f t="shared" si="51"/>
        <v>8.7498476678957648E-11</v>
      </c>
      <c r="V231">
        <v>1</v>
      </c>
      <c r="W231">
        <f t="shared" si="52"/>
        <v>8.7498476678957648E-11</v>
      </c>
      <c r="X231">
        <f t="shared" si="53"/>
        <v>3.0259040954171625E-2</v>
      </c>
      <c r="Y231">
        <f t="shared" si="54"/>
        <v>-9.3540620416457387E-6</v>
      </c>
    </row>
    <row r="232" spans="1:25" ht="12.95" customHeight="1" x14ac:dyDescent="0.2">
      <c r="A232" s="36" t="s">
        <v>95</v>
      </c>
      <c r="B232" s="43" t="s">
        <v>32</v>
      </c>
      <c r="C232" s="14">
        <v>53436.6247</v>
      </c>
      <c r="D232" s="14">
        <v>6.9999999999999999E-4</v>
      </c>
      <c r="E232">
        <f t="shared" si="46"/>
        <v>32298.94397481385</v>
      </c>
      <c r="F232">
        <f t="shared" si="47"/>
        <v>32299</v>
      </c>
      <c r="G232">
        <f t="shared" si="57"/>
        <v>-2.4110840000503231E-2</v>
      </c>
      <c r="K232">
        <f t="shared" si="56"/>
        <v>-2.4110840000503231E-2</v>
      </c>
      <c r="P232">
        <f t="shared" si="48"/>
        <v>-5.3882135630905055E-2</v>
      </c>
      <c r="Q232">
        <f t="shared" si="49"/>
        <v>3.0288584079850592E-2</v>
      </c>
      <c r="R232">
        <f t="shared" si="50"/>
        <v>-2.3593551551054463E-2</v>
      </c>
      <c r="S232" s="2">
        <f t="shared" si="55"/>
        <v>38418.1247</v>
      </c>
      <c r="U232">
        <f t="shared" si="51"/>
        <v>2.6758733993311014E-7</v>
      </c>
      <c r="V232">
        <v>1</v>
      </c>
      <c r="W232">
        <f t="shared" si="52"/>
        <v>2.6758733993311014E-7</v>
      </c>
      <c r="X232">
        <f t="shared" si="53"/>
        <v>2.9771295630401824E-2</v>
      </c>
      <c r="Y232">
        <f t="shared" si="54"/>
        <v>-5.1728844944876756E-4</v>
      </c>
    </row>
    <row r="233" spans="1:25" ht="12.95" customHeight="1" x14ac:dyDescent="0.2">
      <c r="A233" s="36" t="s">
        <v>95</v>
      </c>
      <c r="B233" s="43" t="s">
        <v>32</v>
      </c>
      <c r="C233" s="14">
        <v>53438.777600000001</v>
      </c>
      <c r="D233" s="14">
        <v>4.0000000000000002E-4</v>
      </c>
      <c r="E233">
        <f t="shared" si="46"/>
        <v>32303.946563826197</v>
      </c>
      <c r="F233">
        <f t="shared" si="47"/>
        <v>32304</v>
      </c>
      <c r="G233">
        <f t="shared" si="57"/>
        <v>-2.2996640000201296E-2</v>
      </c>
      <c r="K233">
        <f t="shared" si="56"/>
        <v>-2.2996640000201296E-2</v>
      </c>
      <c r="P233">
        <f t="shared" si="48"/>
        <v>-5.3903769358476773E-2</v>
      </c>
      <c r="Q233">
        <f t="shared" si="49"/>
        <v>3.0311019315439294E-2</v>
      </c>
      <c r="R233">
        <f t="shared" si="50"/>
        <v>-2.3592750043037479E-2</v>
      </c>
      <c r="S233" s="2">
        <f t="shared" si="55"/>
        <v>38420.277600000001</v>
      </c>
      <c r="U233">
        <f t="shared" si="51"/>
        <v>3.553471831701558E-7</v>
      </c>
      <c r="V233">
        <v>1</v>
      </c>
      <c r="W233">
        <f t="shared" si="52"/>
        <v>3.553471831701558E-7</v>
      </c>
      <c r="X233">
        <f t="shared" si="53"/>
        <v>3.0907129358275477E-2</v>
      </c>
      <c r="Y233">
        <f t="shared" si="54"/>
        <v>5.9611004283618291E-4</v>
      </c>
    </row>
    <row r="234" spans="1:25" ht="12.95" customHeight="1" x14ac:dyDescent="0.2">
      <c r="A234" s="36" t="s">
        <v>95</v>
      </c>
      <c r="B234" s="43" t="s">
        <v>32</v>
      </c>
      <c r="C234" s="14">
        <v>53439.636100000003</v>
      </c>
      <c r="D234" s="14">
        <v>5.0000000000000001E-4</v>
      </c>
      <c r="E234">
        <f t="shared" si="46"/>
        <v>32305.941418518523</v>
      </c>
      <c r="F234">
        <f t="shared" si="47"/>
        <v>32306</v>
      </c>
      <c r="G234">
        <f t="shared" si="57"/>
        <v>-2.5210959996911697E-2</v>
      </c>
      <c r="K234">
        <f t="shared" si="56"/>
        <v>-2.5210959996911697E-2</v>
      </c>
      <c r="P234">
        <f t="shared" si="48"/>
        <v>-5.3912421433821855E-2</v>
      </c>
      <c r="Q234">
        <f t="shared" si="49"/>
        <v>3.0319994276984619E-2</v>
      </c>
      <c r="R234">
        <f t="shared" si="50"/>
        <v>-2.3592427156837237E-2</v>
      </c>
      <c r="S234" s="2">
        <f t="shared" si="55"/>
        <v>38421.136100000003</v>
      </c>
      <c r="U234">
        <f t="shared" si="51"/>
        <v>2.6196485543994985E-6</v>
      </c>
      <c r="V234">
        <v>1</v>
      </c>
      <c r="W234">
        <f t="shared" si="52"/>
        <v>2.6196485543994985E-6</v>
      </c>
      <c r="X234">
        <f t="shared" si="53"/>
        <v>2.8701461436910158E-2</v>
      </c>
      <c r="Y234">
        <f t="shared" si="54"/>
        <v>-1.6185328400744603E-3</v>
      </c>
    </row>
    <row r="235" spans="1:25" ht="12.95" customHeight="1" x14ac:dyDescent="0.2">
      <c r="A235" s="36" t="s">
        <v>95</v>
      </c>
      <c r="B235" s="43" t="s">
        <v>30</v>
      </c>
      <c r="C235" s="14">
        <v>53444.584900000002</v>
      </c>
      <c r="D235" s="14">
        <v>2.9999999999999997E-4</v>
      </c>
      <c r="E235">
        <f t="shared" si="46"/>
        <v>32317.440704367509</v>
      </c>
      <c r="F235">
        <f t="shared" si="47"/>
        <v>32317.5</v>
      </c>
      <c r="G235">
        <f t="shared" si="57"/>
        <v>-2.5518299997202121E-2</v>
      </c>
      <c r="K235">
        <f t="shared" si="56"/>
        <v>-2.5518299997202121E-2</v>
      </c>
      <c r="P235">
        <f t="shared" si="48"/>
        <v>-5.3962155160366843E-2</v>
      </c>
      <c r="Q235">
        <f t="shared" si="49"/>
        <v>3.037160992371666E-2</v>
      </c>
      <c r="R235">
        <f t="shared" si="50"/>
        <v>-2.3590545236650183E-2</v>
      </c>
      <c r="S235" s="2">
        <f t="shared" si="55"/>
        <v>38426.084900000002</v>
      </c>
      <c r="U235">
        <f t="shared" si="51"/>
        <v>3.7162384168306586E-6</v>
      </c>
      <c r="V235">
        <v>1</v>
      </c>
      <c r="W235">
        <f t="shared" si="52"/>
        <v>3.7162384168306586E-6</v>
      </c>
      <c r="X235">
        <f t="shared" si="53"/>
        <v>2.8443855163164722E-2</v>
      </c>
      <c r="Y235">
        <f t="shared" si="54"/>
        <v>-1.9277547605519377E-3</v>
      </c>
    </row>
    <row r="236" spans="1:25" ht="12.95" customHeight="1" x14ac:dyDescent="0.2">
      <c r="A236" s="36" t="s">
        <v>95</v>
      </c>
      <c r="B236" s="43" t="s">
        <v>32</v>
      </c>
      <c r="C236" s="14">
        <v>53444.7978</v>
      </c>
      <c r="D236" s="14">
        <v>1.2999999999999999E-3</v>
      </c>
      <c r="E236">
        <f t="shared" si="46"/>
        <v>32317.935409741989</v>
      </c>
      <c r="F236">
        <f t="shared" si="47"/>
        <v>32318</v>
      </c>
      <c r="G236">
        <f t="shared" si="57"/>
        <v>-2.779688000009628E-2</v>
      </c>
      <c r="K236">
        <f t="shared" si="56"/>
        <v>-2.779688000009628E-2</v>
      </c>
      <c r="P236">
        <f t="shared" si="48"/>
        <v>-5.3964316889054564E-2</v>
      </c>
      <c r="Q236">
        <f t="shared" si="49"/>
        <v>3.0373854453974447E-2</v>
      </c>
      <c r="R236">
        <f t="shared" si="50"/>
        <v>-2.3590462435080117E-2</v>
      </c>
      <c r="S236" s="2">
        <f t="shared" si="55"/>
        <v>38426.2978</v>
      </c>
      <c r="U236">
        <f t="shared" si="51"/>
        <v>1.7693948731276505E-5</v>
      </c>
      <c r="V236">
        <v>1</v>
      </c>
      <c r="W236">
        <f t="shared" si="52"/>
        <v>1.7693948731276505E-5</v>
      </c>
      <c r="X236">
        <f t="shared" si="53"/>
        <v>2.6167436888958284E-2</v>
      </c>
      <c r="Y236">
        <f t="shared" si="54"/>
        <v>-4.2064175650161628E-3</v>
      </c>
    </row>
    <row r="237" spans="1:25" ht="12.95" customHeight="1" x14ac:dyDescent="0.2">
      <c r="A237" s="36" t="s">
        <v>95</v>
      </c>
      <c r="B237" s="43" t="s">
        <v>32</v>
      </c>
      <c r="C237" s="14">
        <v>53445.662499999999</v>
      </c>
      <c r="D237" s="14">
        <v>5.0000000000000001E-4</v>
      </c>
      <c r="E237">
        <f t="shared" si="46"/>
        <v>32319.944671072739</v>
      </c>
      <c r="F237">
        <f t="shared" si="47"/>
        <v>32320</v>
      </c>
      <c r="G237">
        <f t="shared" si="57"/>
        <v>-2.3811200000636745E-2</v>
      </c>
      <c r="K237">
        <f t="shared" si="56"/>
        <v>-2.3811200000636745E-2</v>
      </c>
      <c r="P237">
        <f t="shared" si="48"/>
        <v>-5.3972963297575435E-2</v>
      </c>
      <c r="Q237">
        <f t="shared" si="49"/>
        <v>3.038283288475907E-2</v>
      </c>
      <c r="R237">
        <f t="shared" si="50"/>
        <v>-2.3590130412816365E-2</v>
      </c>
      <c r="S237" s="2">
        <f t="shared" si="55"/>
        <v>38427.162499999999</v>
      </c>
      <c r="U237">
        <f t="shared" si="51"/>
        <v>4.8871762659072703E-8</v>
      </c>
      <c r="V237">
        <v>1</v>
      </c>
      <c r="W237">
        <f t="shared" si="52"/>
        <v>4.8871762659072703E-8</v>
      </c>
      <c r="X237">
        <f t="shared" si="53"/>
        <v>3.016176329693869E-2</v>
      </c>
      <c r="Y237">
        <f t="shared" si="54"/>
        <v>-2.2106958782038E-4</v>
      </c>
    </row>
    <row r="238" spans="1:25" ht="12.95" customHeight="1" x14ac:dyDescent="0.2">
      <c r="A238" s="36" t="s">
        <v>95</v>
      </c>
      <c r="B238" s="43" t="s">
        <v>30</v>
      </c>
      <c r="C238" s="14">
        <v>53446.737399999998</v>
      </c>
      <c r="D238" s="14">
        <v>1E-3</v>
      </c>
      <c r="E238">
        <f t="shared" si="46"/>
        <v>32322.442363919301</v>
      </c>
      <c r="F238">
        <f t="shared" si="47"/>
        <v>32322.5</v>
      </c>
      <c r="G238">
        <f t="shared" si="57"/>
        <v>-2.4804100001347251E-2</v>
      </c>
      <c r="K238">
        <f t="shared" si="56"/>
        <v>-2.4804100001347251E-2</v>
      </c>
      <c r="P238">
        <f t="shared" si="48"/>
        <v>-5.3983770169056734E-2</v>
      </c>
      <c r="Q238">
        <f t="shared" si="49"/>
        <v>3.0394056620185253E-2</v>
      </c>
      <c r="R238">
        <f t="shared" si="50"/>
        <v>-2.3589713548871481E-2</v>
      </c>
      <c r="S238" s="2">
        <f t="shared" si="55"/>
        <v>38428.237399999998</v>
      </c>
      <c r="U238">
        <f t="shared" si="51"/>
        <v>1.4747344559566856E-6</v>
      </c>
      <c r="V238">
        <v>1</v>
      </c>
      <c r="W238">
        <f t="shared" si="52"/>
        <v>1.4747344559566856E-6</v>
      </c>
      <c r="X238">
        <f t="shared" si="53"/>
        <v>2.9179670167709483E-2</v>
      </c>
      <c r="Y238">
        <f t="shared" si="54"/>
        <v>-1.21438645247577E-3</v>
      </c>
    </row>
    <row r="239" spans="1:25" ht="12.95" customHeight="1" x14ac:dyDescent="0.2">
      <c r="A239" s="36" t="s">
        <v>95</v>
      </c>
      <c r="B239" s="43" t="s">
        <v>30</v>
      </c>
      <c r="C239" s="14">
        <v>53447.5982</v>
      </c>
      <c r="D239" s="14">
        <v>8.0000000000000004E-4</v>
      </c>
      <c r="E239">
        <f t="shared" si="46"/>
        <v>32324.442563009754</v>
      </c>
      <c r="F239">
        <f t="shared" si="47"/>
        <v>32324.5</v>
      </c>
      <c r="G239">
        <f t="shared" si="57"/>
        <v>-2.4718419997952878E-2</v>
      </c>
      <c r="K239">
        <f t="shared" si="56"/>
        <v>-2.4718419997952878E-2</v>
      </c>
      <c r="P239">
        <f t="shared" si="48"/>
        <v>-5.3992414754747808E-2</v>
      </c>
      <c r="Q239">
        <f t="shared" si="49"/>
        <v>3.0403036166082531E-2</v>
      </c>
      <c r="R239">
        <f t="shared" si="50"/>
        <v>-2.3589378588665277E-2</v>
      </c>
      <c r="S239" s="2">
        <f t="shared" si="55"/>
        <v>38429.0982</v>
      </c>
      <c r="U239">
        <f t="shared" si="51"/>
        <v>1.2747345038861324E-6</v>
      </c>
      <c r="V239">
        <v>1</v>
      </c>
      <c r="W239">
        <f t="shared" si="52"/>
        <v>1.2747345038861324E-6</v>
      </c>
      <c r="X239">
        <f t="shared" si="53"/>
        <v>2.927399475679493E-2</v>
      </c>
      <c r="Y239">
        <f t="shared" si="54"/>
        <v>-1.1290414092876011E-3</v>
      </c>
    </row>
    <row r="240" spans="1:25" ht="12.95" customHeight="1" x14ac:dyDescent="0.2">
      <c r="A240" s="36" t="s">
        <v>95</v>
      </c>
      <c r="B240" s="43" t="s">
        <v>32</v>
      </c>
      <c r="C240" s="14">
        <v>53448.673499999997</v>
      </c>
      <c r="D240" s="14">
        <v>6.9999999999999999E-4</v>
      </c>
      <c r="E240">
        <f t="shared" si="46"/>
        <v>32326.941185316857</v>
      </c>
      <c r="F240">
        <f t="shared" si="47"/>
        <v>32327</v>
      </c>
      <c r="G240">
        <f t="shared" si="57"/>
        <v>-2.5311320001492277E-2</v>
      </c>
      <c r="K240">
        <f t="shared" si="56"/>
        <v>-2.5311320001492277E-2</v>
      </c>
      <c r="P240">
        <f t="shared" si="48"/>
        <v>-5.4003219347281251E-2</v>
      </c>
      <c r="Q240">
        <f t="shared" si="49"/>
        <v>3.0414261295399515E-2</v>
      </c>
      <c r="R240">
        <f t="shared" si="50"/>
        <v>-2.3588958051881735E-2</v>
      </c>
      <c r="S240" s="2">
        <f t="shared" si="55"/>
        <v>38430.173499999997</v>
      </c>
      <c r="U240">
        <f t="shared" si="51"/>
        <v>2.9665306854662261E-6</v>
      </c>
      <c r="V240">
        <v>1</v>
      </c>
      <c r="W240">
        <f t="shared" si="52"/>
        <v>2.9665306854662261E-6</v>
      </c>
      <c r="X240">
        <f t="shared" si="53"/>
        <v>2.8691899345788974E-2</v>
      </c>
      <c r="Y240">
        <f t="shared" si="54"/>
        <v>-1.7223619496105416E-3</v>
      </c>
    </row>
    <row r="241" spans="1:25" ht="12.95" customHeight="1" x14ac:dyDescent="0.2">
      <c r="A241" s="36" t="s">
        <v>95</v>
      </c>
      <c r="B241" s="43" t="s">
        <v>30</v>
      </c>
      <c r="C241" s="14">
        <v>53449.7477</v>
      </c>
      <c r="D241" s="14">
        <v>5.9999999999999995E-4</v>
      </c>
      <c r="E241">
        <f t="shared" si="46"/>
        <v>32329.437251607476</v>
      </c>
      <c r="F241">
        <f t="shared" si="47"/>
        <v>32329.5</v>
      </c>
      <c r="G241">
        <f t="shared" si="57"/>
        <v>-2.7004219999071211E-2</v>
      </c>
      <c r="K241">
        <f t="shared" si="56"/>
        <v>-2.7004219999071211E-2</v>
      </c>
      <c r="P241">
        <f t="shared" si="48"/>
        <v>-5.4014022673377793E-2</v>
      </c>
      <c r="Q241">
        <f t="shared" si="49"/>
        <v>3.0425487199100279E-2</v>
      </c>
      <c r="R241">
        <f t="shared" si="50"/>
        <v>-2.3588535474277514E-2</v>
      </c>
      <c r="S241" s="2">
        <f t="shared" si="55"/>
        <v>38431.2477</v>
      </c>
      <c r="U241">
        <f t="shared" si="51"/>
        <v>1.1666900772915142E-5</v>
      </c>
      <c r="V241">
        <v>1</v>
      </c>
      <c r="W241">
        <f t="shared" si="52"/>
        <v>1.1666900772915142E-5</v>
      </c>
      <c r="X241">
        <f t="shared" si="53"/>
        <v>2.7009802674306582E-2</v>
      </c>
      <c r="Y241">
        <f t="shared" si="54"/>
        <v>-3.4156845247936968E-3</v>
      </c>
    </row>
    <row r="242" spans="1:25" ht="12.95" customHeight="1" x14ac:dyDescent="0.2">
      <c r="A242" s="44" t="s">
        <v>79</v>
      </c>
      <c r="B242" s="45" t="s">
        <v>32</v>
      </c>
      <c r="C242" s="46">
        <v>53453.404799999997</v>
      </c>
      <c r="D242" s="46">
        <v>8.9999999999999998E-4</v>
      </c>
      <c r="E242">
        <f t="shared" si="46"/>
        <v>32337.935076995109</v>
      </c>
      <c r="F242">
        <f t="shared" si="47"/>
        <v>32338</v>
      </c>
      <c r="G242">
        <f t="shared" si="57"/>
        <v>-2.7940080006374046E-2</v>
      </c>
      <c r="K242">
        <f t="shared" si="56"/>
        <v>-2.7940080006374046E-2</v>
      </c>
      <c r="P242">
        <f t="shared" si="48"/>
        <v>-5.4050744505747456E-2</v>
      </c>
      <c r="Q242">
        <f t="shared" si="49"/>
        <v>3.0463661064073513E-2</v>
      </c>
      <c r="R242">
        <f t="shared" si="50"/>
        <v>-2.3587083441673942E-2</v>
      </c>
      <c r="S242" s="2">
        <f t="shared" si="55"/>
        <v>38434.904799999997</v>
      </c>
      <c r="U242">
        <f t="shared" si="51"/>
        <v>1.8948579092290907E-5</v>
      </c>
      <c r="V242">
        <v>1</v>
      </c>
      <c r="W242">
        <f t="shared" si="52"/>
        <v>1.8948579092290907E-5</v>
      </c>
      <c r="X242">
        <f t="shared" si="53"/>
        <v>2.6110664499373409E-2</v>
      </c>
      <c r="Y242">
        <f t="shared" si="54"/>
        <v>-4.352996564700104E-3</v>
      </c>
    </row>
    <row r="243" spans="1:25" ht="12.95" customHeight="1" x14ac:dyDescent="0.2">
      <c r="A243" s="36" t="s">
        <v>95</v>
      </c>
      <c r="B243" s="43" t="s">
        <v>32</v>
      </c>
      <c r="C243" s="14">
        <v>53458.571000000004</v>
      </c>
      <c r="D243" s="14">
        <v>6.9999999999999999E-4</v>
      </c>
      <c r="E243">
        <f t="shared" si="46"/>
        <v>32349.939524649719</v>
      </c>
      <c r="F243">
        <f t="shared" si="47"/>
        <v>32350</v>
      </c>
      <c r="G243">
        <f t="shared" si="57"/>
        <v>-2.6025999999546912E-2</v>
      </c>
      <c r="K243">
        <f t="shared" si="56"/>
        <v>-2.6025999999546912E-2</v>
      </c>
      <c r="P243">
        <f t="shared" si="48"/>
        <v>-5.4102562144885853E-2</v>
      </c>
      <c r="Q243">
        <f t="shared" si="49"/>
        <v>3.0517568819202562E-2</v>
      </c>
      <c r="R243">
        <f t="shared" si="50"/>
        <v>-2.3584993325683291E-2</v>
      </c>
      <c r="S243" s="2">
        <f t="shared" si="55"/>
        <v>38440.071000000004</v>
      </c>
      <c r="U243">
        <f t="shared" si="51"/>
        <v>5.9585135818467346E-6</v>
      </c>
      <c r="V243">
        <v>1</v>
      </c>
      <c r="W243">
        <f t="shared" si="52"/>
        <v>5.9585135818467346E-6</v>
      </c>
      <c r="X243">
        <f t="shared" si="53"/>
        <v>2.8076562145338942E-2</v>
      </c>
      <c r="Y243">
        <f t="shared" si="54"/>
        <v>-2.4410066738636202E-3</v>
      </c>
    </row>
    <row r="244" spans="1:25" ht="12.95" customHeight="1" x14ac:dyDescent="0.2">
      <c r="A244" s="36" t="s">
        <v>95</v>
      </c>
      <c r="B244" s="43" t="s">
        <v>30</v>
      </c>
      <c r="C244" s="14">
        <v>53459.649299999997</v>
      </c>
      <c r="D244" s="14">
        <v>5.0000000000000001E-4</v>
      </c>
      <c r="E244">
        <f t="shared" si="46"/>
        <v>32352.445117910891</v>
      </c>
      <c r="F244">
        <f t="shared" si="47"/>
        <v>32352.5</v>
      </c>
      <c r="G244">
        <f t="shared" si="57"/>
        <v>-2.3618900006113108E-2</v>
      </c>
      <c r="K244">
        <f t="shared" si="56"/>
        <v>-2.3618900006113108E-2</v>
      </c>
      <c r="P244">
        <f t="shared" si="48"/>
        <v>-5.4113353807879731E-2</v>
      </c>
      <c r="Q244">
        <f t="shared" si="49"/>
        <v>3.0528801847234069E-2</v>
      </c>
      <c r="R244">
        <f t="shared" si="50"/>
        <v>-2.3584551960645662E-2</v>
      </c>
      <c r="S244" s="2">
        <f t="shared" si="55"/>
        <v>38441.149299999997</v>
      </c>
      <c r="U244">
        <f t="shared" si="51"/>
        <v>1.1797882274337237E-9</v>
      </c>
      <c r="V244">
        <v>1</v>
      </c>
      <c r="W244">
        <f t="shared" si="52"/>
        <v>1.1797882274337237E-9</v>
      </c>
      <c r="X244">
        <f t="shared" si="53"/>
        <v>3.0494453801766623E-2</v>
      </c>
      <c r="Y244">
        <f t="shared" si="54"/>
        <v>-3.4348045467445798E-5</v>
      </c>
    </row>
    <row r="245" spans="1:25" ht="12.95" customHeight="1" x14ac:dyDescent="0.2">
      <c r="A245" s="44" t="s">
        <v>80</v>
      </c>
      <c r="B245" s="45"/>
      <c r="C245" s="14">
        <v>53462.445200000002</v>
      </c>
      <c r="D245" s="14">
        <v>2.5999999999999999E-3</v>
      </c>
      <c r="E245">
        <f t="shared" si="46"/>
        <v>32358.941814747548</v>
      </c>
      <c r="F245">
        <f t="shared" si="47"/>
        <v>32359</v>
      </c>
      <c r="G245">
        <f t="shared" si="57"/>
        <v>-2.5040439999429509E-2</v>
      </c>
      <c r="K245">
        <f t="shared" si="56"/>
        <v>-2.5040439999429509E-2</v>
      </c>
      <c r="P245">
        <f t="shared" si="48"/>
        <v>-5.4141406192020319E-2</v>
      </c>
      <c r="Q245">
        <f t="shared" si="49"/>
        <v>3.0558011344232056E-2</v>
      </c>
      <c r="R245">
        <f t="shared" si="50"/>
        <v>-2.3583394847788264E-2</v>
      </c>
      <c r="S245" s="2">
        <f t="shared" si="55"/>
        <v>38443.945200000002</v>
      </c>
      <c r="U245">
        <f t="shared" si="51"/>
        <v>2.1229805739212593E-6</v>
      </c>
      <c r="V245">
        <v>1</v>
      </c>
      <c r="W245">
        <f t="shared" si="52"/>
        <v>2.1229805739212593E-6</v>
      </c>
      <c r="X245">
        <f t="shared" si="53"/>
        <v>2.910096619259081E-2</v>
      </c>
      <c r="Y245">
        <f t="shared" si="54"/>
        <v>-1.4570451516412453E-3</v>
      </c>
    </row>
    <row r="246" spans="1:25" ht="12.95" customHeight="1" x14ac:dyDescent="0.2">
      <c r="A246" s="36" t="s">
        <v>95</v>
      </c>
      <c r="B246" s="43" t="s">
        <v>32</v>
      </c>
      <c r="C246" s="14">
        <v>53462.660900000003</v>
      </c>
      <c r="D246" s="14">
        <v>4.0000000000000002E-4</v>
      </c>
      <c r="E246">
        <f t="shared" si="46"/>
        <v>32359.443026345842</v>
      </c>
      <c r="F246">
        <f t="shared" si="47"/>
        <v>32359.5</v>
      </c>
      <c r="G246">
        <f t="shared" si="57"/>
        <v>-2.4519020000298042E-2</v>
      </c>
      <c r="K246">
        <f t="shared" si="56"/>
        <v>-2.4519020000298042E-2</v>
      </c>
      <c r="P246">
        <f t="shared" si="48"/>
        <v>-5.4143563712270443E-2</v>
      </c>
      <c r="Q246">
        <f t="shared" si="49"/>
        <v>3.0560258445443966E-2</v>
      </c>
      <c r="R246">
        <f t="shared" si="50"/>
        <v>-2.3583305266826476E-2</v>
      </c>
      <c r="S246" s="2">
        <f t="shared" si="55"/>
        <v>38444.160900000003</v>
      </c>
      <c r="U246">
        <f t="shared" si="51"/>
        <v>8.7556206243576272E-7</v>
      </c>
      <c r="V246">
        <v>1</v>
      </c>
      <c r="W246">
        <f t="shared" si="52"/>
        <v>8.7556206243576272E-7</v>
      </c>
      <c r="X246">
        <f t="shared" si="53"/>
        <v>2.9624543711972401E-2</v>
      </c>
      <c r="Y246">
        <f t="shared" si="54"/>
        <v>-9.3571473347156542E-4</v>
      </c>
    </row>
    <row r="247" spans="1:25" ht="12.95" customHeight="1" x14ac:dyDescent="0.2">
      <c r="A247" s="36" t="s">
        <v>89</v>
      </c>
      <c r="B247" s="45" t="s">
        <v>32</v>
      </c>
      <c r="C247" s="46">
        <v>53465.457199999997</v>
      </c>
      <c r="D247" s="46">
        <v>1E-4</v>
      </c>
      <c r="E247">
        <f t="shared" si="46"/>
        <v>32365.940652643018</v>
      </c>
      <c r="F247">
        <f t="shared" si="47"/>
        <v>32366</v>
      </c>
      <c r="G247">
        <f t="shared" si="57"/>
        <v>-2.5540560003719293E-2</v>
      </c>
      <c r="K247">
        <f t="shared" si="56"/>
        <v>-2.5540560003719293E-2</v>
      </c>
      <c r="P247">
        <f t="shared" si="48"/>
        <v>-5.4171606852974584E-2</v>
      </c>
      <c r="Q247">
        <f t="shared" si="49"/>
        <v>3.0589473579955846E-2</v>
      </c>
      <c r="R247">
        <f t="shared" si="50"/>
        <v>-2.3582133273018738E-2</v>
      </c>
      <c r="S247" s="2">
        <f t="shared" si="55"/>
        <v>38446.957199999997</v>
      </c>
      <c r="U247">
        <f t="shared" si="51"/>
        <v>3.8354352595224633E-6</v>
      </c>
      <c r="V247">
        <v>1</v>
      </c>
      <c r="W247">
        <f t="shared" si="52"/>
        <v>3.8354352595224633E-6</v>
      </c>
      <c r="X247">
        <f t="shared" si="53"/>
        <v>2.8631046849255291E-2</v>
      </c>
      <c r="Y247">
        <f t="shared" si="54"/>
        <v>-1.9584267307005548E-3</v>
      </c>
    </row>
    <row r="248" spans="1:25" ht="12.95" customHeight="1" x14ac:dyDescent="0.2">
      <c r="A248" s="36" t="s">
        <v>95</v>
      </c>
      <c r="B248" s="43" t="s">
        <v>32</v>
      </c>
      <c r="C248" s="14">
        <v>53476.646500000003</v>
      </c>
      <c r="D248" s="14">
        <v>5.9999999999999995E-4</v>
      </c>
      <c r="E248">
        <f t="shared" si="46"/>
        <v>32391.940684802368</v>
      </c>
      <c r="F248">
        <f t="shared" si="47"/>
        <v>32392</v>
      </c>
      <c r="G248">
        <f t="shared" si="57"/>
        <v>-2.5526719997287728E-2</v>
      </c>
      <c r="K248">
        <f t="shared" si="56"/>
        <v>-2.5526719997287728E-2</v>
      </c>
      <c r="P248">
        <f t="shared" si="48"/>
        <v>-5.4283693493278905E-2</v>
      </c>
      <c r="Q248">
        <f t="shared" si="49"/>
        <v>3.0706386466346616E-2</v>
      </c>
      <c r="R248">
        <f t="shared" si="50"/>
        <v>-2.3577307026932288E-2</v>
      </c>
      <c r="S248" s="2">
        <f t="shared" si="55"/>
        <v>38458.146500000003</v>
      </c>
      <c r="U248">
        <f t="shared" si="51"/>
        <v>3.8002109289900175E-6</v>
      </c>
      <c r="V248">
        <v>1</v>
      </c>
      <c r="W248">
        <f t="shared" si="52"/>
        <v>3.8002109289900175E-6</v>
      </c>
      <c r="X248">
        <f t="shared" si="53"/>
        <v>2.8756973495991177E-2</v>
      </c>
      <c r="Y248">
        <f t="shared" si="54"/>
        <v>-1.9494129703554394E-3</v>
      </c>
    </row>
    <row r="249" spans="1:25" ht="12.95" customHeight="1" x14ac:dyDescent="0.2">
      <c r="A249" s="36" t="s">
        <v>89</v>
      </c>
      <c r="B249" s="45" t="s">
        <v>32</v>
      </c>
      <c r="C249" s="46">
        <v>53484.392800000001</v>
      </c>
      <c r="D249" s="46">
        <v>2.0000000000000001E-4</v>
      </c>
      <c r="E249">
        <f t="shared" si="46"/>
        <v>32409.940385330177</v>
      </c>
      <c r="F249">
        <f t="shared" si="47"/>
        <v>32410</v>
      </c>
      <c r="G249">
        <f t="shared" si="57"/>
        <v>-2.5655599994934164E-2</v>
      </c>
      <c r="K249">
        <f t="shared" si="56"/>
        <v>-2.5655599994934164E-2</v>
      </c>
      <c r="P249">
        <f t="shared" si="48"/>
        <v>-5.4361211295463771E-2</v>
      </c>
      <c r="Q249">
        <f t="shared" si="49"/>
        <v>3.0787375221880908E-2</v>
      </c>
      <c r="R249">
        <f t="shared" si="50"/>
        <v>-2.3573836073582863E-2</v>
      </c>
      <c r="S249" s="2">
        <f t="shared" si="55"/>
        <v>38465.892800000001</v>
      </c>
      <c r="U249">
        <f t="shared" si="51"/>
        <v>4.3337410242399461E-6</v>
      </c>
      <c r="V249">
        <v>1</v>
      </c>
      <c r="W249">
        <f t="shared" si="52"/>
        <v>4.3337410242399461E-6</v>
      </c>
      <c r="X249">
        <f t="shared" si="53"/>
        <v>2.8705611300529607E-2</v>
      </c>
      <c r="Y249">
        <f t="shared" si="54"/>
        <v>-2.0817639213513012E-3</v>
      </c>
    </row>
    <row r="250" spans="1:25" ht="12.95" customHeight="1" x14ac:dyDescent="0.2">
      <c r="A250" s="36" t="s">
        <v>95</v>
      </c>
      <c r="B250" s="43" t="s">
        <v>32</v>
      </c>
      <c r="C250" s="14">
        <v>53489.557800000002</v>
      </c>
      <c r="D250" s="14">
        <v>5.9999999999999995E-4</v>
      </c>
      <c r="E250">
        <f t="shared" si="46"/>
        <v>32421.94204460314</v>
      </c>
      <c r="F250">
        <f t="shared" si="47"/>
        <v>32422</v>
      </c>
      <c r="G250">
        <f t="shared" si="57"/>
        <v>-2.4941520001448225E-2</v>
      </c>
      <c r="K250">
        <f t="shared" si="56"/>
        <v>-2.4941520001448225E-2</v>
      </c>
      <c r="P250">
        <f t="shared" si="48"/>
        <v>-5.4412853120903965E-2</v>
      </c>
      <c r="Q250">
        <f t="shared" si="49"/>
        <v>3.0841390027823198E-2</v>
      </c>
      <c r="R250">
        <f t="shared" si="50"/>
        <v>-2.3571463093080766E-2</v>
      </c>
      <c r="S250" s="2">
        <f t="shared" si="55"/>
        <v>38471.057800000002</v>
      </c>
      <c r="U250">
        <f t="shared" si="51"/>
        <v>1.8770559321654001E-6</v>
      </c>
      <c r="V250">
        <v>1</v>
      </c>
      <c r="W250">
        <f t="shared" si="52"/>
        <v>1.8770559321654001E-6</v>
      </c>
      <c r="X250">
        <f t="shared" si="53"/>
        <v>2.9471333119455739E-2</v>
      </c>
      <c r="Y250">
        <f t="shared" si="54"/>
        <v>-1.3700569083674591E-3</v>
      </c>
    </row>
    <row r="251" spans="1:25" ht="12.95" customHeight="1" x14ac:dyDescent="0.2">
      <c r="A251" s="14" t="s">
        <v>98</v>
      </c>
      <c r="B251" s="43" t="s">
        <v>32</v>
      </c>
      <c r="C251" s="14">
        <v>53683.649879999997</v>
      </c>
      <c r="D251" s="14">
        <v>2.9999999999999997E-4</v>
      </c>
      <c r="E251">
        <f t="shared" si="46"/>
        <v>32872.944370206358</v>
      </c>
      <c r="F251">
        <f t="shared" si="47"/>
        <v>32873</v>
      </c>
      <c r="G251">
        <f t="shared" si="57"/>
        <v>-2.3940680002851877E-2</v>
      </c>
      <c r="K251">
        <f t="shared" si="56"/>
        <v>-2.3940680002851877E-2</v>
      </c>
      <c r="P251">
        <f t="shared" si="48"/>
        <v>-5.6332163403541566E-2</v>
      </c>
      <c r="Q251">
        <f t="shared" si="49"/>
        <v>3.2884382596446646E-2</v>
      </c>
      <c r="R251">
        <f t="shared" si="50"/>
        <v>-2.344778080709492E-2</v>
      </c>
      <c r="S251" s="2">
        <f t="shared" si="55"/>
        <v>38665.149879999997</v>
      </c>
      <c r="U251">
        <f t="shared" si="51"/>
        <v>2.429496171778553E-7</v>
      </c>
      <c r="V251">
        <v>1</v>
      </c>
      <c r="W251">
        <f t="shared" si="52"/>
        <v>2.429496171778553E-7</v>
      </c>
      <c r="X251">
        <f t="shared" si="53"/>
        <v>3.2391483400689688E-2</v>
      </c>
      <c r="Y251">
        <f t="shared" si="54"/>
        <v>-4.9289919575695729E-4</v>
      </c>
    </row>
    <row r="252" spans="1:25" ht="12.95" customHeight="1" x14ac:dyDescent="0.2">
      <c r="A252" s="94" t="s">
        <v>174</v>
      </c>
      <c r="B252" s="95"/>
      <c r="C252" s="21">
        <v>53768.213300000003</v>
      </c>
      <c r="D252" s="21"/>
      <c r="E252">
        <f t="shared" si="46"/>
        <v>33069.440276072091</v>
      </c>
      <c r="F252">
        <f t="shared" si="47"/>
        <v>33069.5</v>
      </c>
      <c r="G252">
        <f t="shared" si="57"/>
        <v>-2.5702619997900911E-2</v>
      </c>
      <c r="K252">
        <f t="shared" si="56"/>
        <v>-2.5702619997900911E-2</v>
      </c>
      <c r="P252">
        <f t="shared" si="48"/>
        <v>-5.715504317360405E-2</v>
      </c>
      <c r="Q252">
        <f t="shared" si="49"/>
        <v>3.3782393507798124E-2</v>
      </c>
      <c r="R252">
        <f t="shared" si="50"/>
        <v>-2.3372649665805927E-2</v>
      </c>
      <c r="S252" s="2">
        <f t="shared" si="55"/>
        <v>38749.713300000003</v>
      </c>
      <c r="U252">
        <f t="shared" si="51"/>
        <v>5.4287617484428104E-6</v>
      </c>
      <c r="V252">
        <v>1</v>
      </c>
      <c r="W252">
        <f t="shared" si="52"/>
        <v>5.4287617484428104E-6</v>
      </c>
      <c r="X252">
        <f t="shared" si="53"/>
        <v>3.145242317570314E-2</v>
      </c>
      <c r="Y252">
        <f t="shared" si="54"/>
        <v>-2.3299703320949841E-3</v>
      </c>
    </row>
    <row r="253" spans="1:25" ht="12.95" customHeight="1" x14ac:dyDescent="0.2">
      <c r="A253" s="94" t="s">
        <v>174</v>
      </c>
      <c r="B253" s="95"/>
      <c r="C253" s="21">
        <v>53769.289799999999</v>
      </c>
      <c r="D253" s="21"/>
      <c r="E253">
        <f t="shared" si="46"/>
        <v>33071.941686760823</v>
      </c>
      <c r="F253">
        <f t="shared" si="47"/>
        <v>33072</v>
      </c>
      <c r="G253">
        <f t="shared" si="57"/>
        <v>-2.5095520002651028E-2</v>
      </c>
      <c r="K253">
        <f t="shared" si="56"/>
        <v>-2.5095520002651028E-2</v>
      </c>
      <c r="P253">
        <f t="shared" si="48"/>
        <v>-5.7165459288039754E-2</v>
      </c>
      <c r="Q253">
        <f t="shared" si="49"/>
        <v>3.3793849403480458E-2</v>
      </c>
      <c r="R253">
        <f t="shared" si="50"/>
        <v>-2.3371609884559295E-2</v>
      </c>
      <c r="S253" s="2">
        <f t="shared" si="55"/>
        <v>38750.789799999999</v>
      </c>
      <c r="U253">
        <f t="shared" si="51"/>
        <v>2.9718660952590526E-6</v>
      </c>
      <c r="V253">
        <v>1</v>
      </c>
      <c r="W253">
        <f t="shared" si="52"/>
        <v>2.9718660952590526E-6</v>
      </c>
      <c r="X253">
        <f t="shared" si="53"/>
        <v>3.2069939285388725E-2</v>
      </c>
      <c r="Y253">
        <f t="shared" si="54"/>
        <v>-1.7239101180917329E-3</v>
      </c>
    </row>
    <row r="254" spans="1:25" ht="12.95" customHeight="1" x14ac:dyDescent="0.2">
      <c r="A254" s="14" t="s">
        <v>92</v>
      </c>
      <c r="B254" s="45"/>
      <c r="C254" s="14">
        <v>54173.397400000002</v>
      </c>
      <c r="D254" s="14">
        <v>6.9999999999999999E-4</v>
      </c>
      <c r="E254">
        <f t="shared" si="46"/>
        <v>34010.946860974735</v>
      </c>
      <c r="F254">
        <f t="shared" si="47"/>
        <v>34011</v>
      </c>
      <c r="G254">
        <f t="shared" si="57"/>
        <v>-2.2868760002893396E-2</v>
      </c>
      <c r="K254">
        <f t="shared" si="56"/>
        <v>-2.2868760002893396E-2</v>
      </c>
      <c r="P254">
        <f t="shared" si="48"/>
        <v>-6.098080700030703E-2</v>
      </c>
      <c r="Q254">
        <f t="shared" si="49"/>
        <v>3.8151452486049869E-2</v>
      </c>
      <c r="R254">
        <f t="shared" si="50"/>
        <v>-2.2829354514257161E-2</v>
      </c>
      <c r="S254" s="2">
        <f t="shared" si="55"/>
        <v>39154.897400000002</v>
      </c>
      <c r="U254">
        <f t="shared" si="51"/>
        <v>1.5527925346604411E-9</v>
      </c>
      <c r="V254">
        <v>1</v>
      </c>
      <c r="W254">
        <f t="shared" si="52"/>
        <v>1.5527925346604411E-9</v>
      </c>
      <c r="X254">
        <f t="shared" si="53"/>
        <v>3.8112046997413634E-2</v>
      </c>
      <c r="Y254">
        <f t="shared" si="54"/>
        <v>-3.9405488636234942E-5</v>
      </c>
    </row>
    <row r="255" spans="1:25" ht="12.95" customHeight="1" x14ac:dyDescent="0.2">
      <c r="A255" s="14" t="s">
        <v>98</v>
      </c>
      <c r="B255" s="43" t="s">
        <v>32</v>
      </c>
      <c r="C255" s="14">
        <v>54195.344929999999</v>
      </c>
      <c r="D255" s="14" t="s">
        <v>99</v>
      </c>
      <c r="E255">
        <f t="shared" si="46"/>
        <v>34061.945268901763</v>
      </c>
      <c r="F255">
        <f t="shared" si="47"/>
        <v>34062</v>
      </c>
      <c r="G255">
        <f t="shared" si="57"/>
        <v>-2.3553920000267681E-2</v>
      </c>
      <c r="K255">
        <f t="shared" si="56"/>
        <v>-2.3553920000267681E-2</v>
      </c>
      <c r="O255">
        <f t="shared" ref="O255:O286" ca="1" si="58">+C$11+C$12*F255</f>
        <v>-4.3581805565792664E-2</v>
      </c>
      <c r="P255">
        <f t="shared" si="48"/>
        <v>-6.1182366490018174E-2</v>
      </c>
      <c r="Q255">
        <f t="shared" si="49"/>
        <v>3.8391255304806512E-2</v>
      </c>
      <c r="R255">
        <f t="shared" si="50"/>
        <v>-2.2791111185211661E-2</v>
      </c>
      <c r="S255" s="2">
        <f t="shared" si="55"/>
        <v>39176.844929999999</v>
      </c>
      <c r="U255">
        <f t="shared" si="51"/>
        <v>5.8187728832716846E-7</v>
      </c>
      <c r="V255">
        <v>1</v>
      </c>
      <c r="W255">
        <f t="shared" si="52"/>
        <v>5.8187728832716846E-7</v>
      </c>
      <c r="X255">
        <f t="shared" si="53"/>
        <v>3.7628446489750493E-2</v>
      </c>
      <c r="Y255">
        <f t="shared" si="54"/>
        <v>-7.6280881505601944E-4</v>
      </c>
    </row>
    <row r="256" spans="1:25" ht="12.95" customHeight="1" x14ac:dyDescent="0.2">
      <c r="A256" s="37" t="s">
        <v>91</v>
      </c>
      <c r="B256" s="45" t="s">
        <v>30</v>
      </c>
      <c r="C256" s="46">
        <v>54211.484199999999</v>
      </c>
      <c r="D256" s="46">
        <v>4.0000000000000002E-4</v>
      </c>
      <c r="E256">
        <f t="shared" si="46"/>
        <v>34099.44730558218</v>
      </c>
      <c r="F256">
        <f t="shared" si="47"/>
        <v>34099.5</v>
      </c>
      <c r="G256">
        <f t="shared" si="57"/>
        <v>-2.2677420005493332E-2</v>
      </c>
      <c r="K256">
        <f t="shared" si="56"/>
        <v>-2.2677420005493332E-2</v>
      </c>
      <c r="O256">
        <f t="shared" ca="1" si="58"/>
        <v>-4.3286243784354861E-2</v>
      </c>
      <c r="P256">
        <f t="shared" si="48"/>
        <v>-6.1330191169627339E-2</v>
      </c>
      <c r="Q256">
        <f t="shared" si="49"/>
        <v>3.8567786505726072E-2</v>
      </c>
      <c r="R256">
        <f t="shared" si="50"/>
        <v>-2.2762404663901267E-2</v>
      </c>
      <c r="S256" s="2">
        <f t="shared" si="55"/>
        <v>39192.984199999999</v>
      </c>
      <c r="U256">
        <f t="shared" si="51"/>
        <v>7.2223921647134927E-9</v>
      </c>
      <c r="V256">
        <v>1</v>
      </c>
      <c r="W256">
        <f t="shared" si="52"/>
        <v>7.2223921647134927E-9</v>
      </c>
      <c r="X256">
        <f t="shared" si="53"/>
        <v>3.8652771164134007E-2</v>
      </c>
      <c r="Y256">
        <f t="shared" si="54"/>
        <v>8.4984658407935565E-5</v>
      </c>
    </row>
    <row r="257" spans="1:25" ht="12.95" customHeight="1" x14ac:dyDescent="0.2">
      <c r="A257" s="37" t="s">
        <v>93</v>
      </c>
      <c r="B257" s="45" t="s">
        <v>30</v>
      </c>
      <c r="C257" s="46">
        <v>54219.659599999999</v>
      </c>
      <c r="D257" s="46">
        <v>1E-4</v>
      </c>
      <c r="E257">
        <f t="shared" si="46"/>
        <v>34118.444084908449</v>
      </c>
      <c r="F257">
        <f t="shared" si="47"/>
        <v>34118.5</v>
      </c>
      <c r="G257">
        <f t="shared" si="57"/>
        <v>-2.4063460004981607E-2</v>
      </c>
      <c r="K257">
        <f t="shared" si="56"/>
        <v>-2.4063460004981607E-2</v>
      </c>
      <c r="O257">
        <f t="shared" ca="1" si="58"/>
        <v>-4.3136492481759658E-2</v>
      </c>
      <c r="P257">
        <f t="shared" si="48"/>
        <v>-6.140496553824034E-2</v>
      </c>
      <c r="Q257">
        <f t="shared" si="49"/>
        <v>3.8657295484937362E-2</v>
      </c>
      <c r="R257">
        <f t="shared" si="50"/>
        <v>-2.2747670053302978E-2</v>
      </c>
      <c r="S257" s="2">
        <f t="shared" si="55"/>
        <v>39201.159599999999</v>
      </c>
      <c r="U257">
        <f t="shared" si="51"/>
        <v>1.7313031969384502E-6</v>
      </c>
      <c r="V257">
        <v>1</v>
      </c>
      <c r="W257">
        <f t="shared" si="52"/>
        <v>1.7313031969384502E-6</v>
      </c>
      <c r="X257">
        <f t="shared" si="53"/>
        <v>3.7341505533258733E-2</v>
      </c>
      <c r="Y257">
        <f t="shared" si="54"/>
        <v>-1.3157899516786295E-3</v>
      </c>
    </row>
    <row r="258" spans="1:25" ht="12.95" customHeight="1" x14ac:dyDescent="0.2">
      <c r="A258" s="14" t="s">
        <v>96</v>
      </c>
      <c r="B258" s="43" t="s">
        <v>30</v>
      </c>
      <c r="C258" s="14">
        <v>54501.544000000002</v>
      </c>
      <c r="D258" s="14">
        <v>8.9999999999999998E-4</v>
      </c>
      <c r="E258">
        <f t="shared" si="46"/>
        <v>34773.445154252811</v>
      </c>
      <c r="F258">
        <f t="shared" si="47"/>
        <v>34773.5</v>
      </c>
      <c r="G258">
        <f t="shared" si="57"/>
        <v>-2.3603260000527371E-2</v>
      </c>
      <c r="K258">
        <f t="shared" si="56"/>
        <v>-2.3603260000527371E-2</v>
      </c>
      <c r="O258">
        <f t="shared" ca="1" si="58"/>
        <v>-3.7974013365978998E-2</v>
      </c>
      <c r="P258">
        <f t="shared" si="48"/>
        <v>-6.3931171641800968E-2</v>
      </c>
      <c r="Q258">
        <f t="shared" si="49"/>
        <v>4.1770349144733002E-2</v>
      </c>
      <c r="R258">
        <f t="shared" si="50"/>
        <v>-2.2160822497067967E-2</v>
      </c>
      <c r="S258" s="2">
        <f t="shared" si="55"/>
        <v>39483.044000000002</v>
      </c>
      <c r="U258">
        <f t="shared" si="51"/>
        <v>2.0806259513861977E-6</v>
      </c>
      <c r="V258">
        <v>1</v>
      </c>
      <c r="W258">
        <f t="shared" si="52"/>
        <v>2.0806259513861977E-6</v>
      </c>
      <c r="X258">
        <f t="shared" si="53"/>
        <v>4.0327911641273598E-2</v>
      </c>
      <c r="Y258">
        <f t="shared" si="54"/>
        <v>-1.4424375034594039E-3</v>
      </c>
    </row>
    <row r="259" spans="1:25" ht="12.95" customHeight="1" x14ac:dyDescent="0.2">
      <c r="A259" s="14" t="s">
        <v>97</v>
      </c>
      <c r="B259" s="43" t="s">
        <v>30</v>
      </c>
      <c r="C259" s="14">
        <v>54863.91</v>
      </c>
      <c r="D259" s="14">
        <v>6.9999999999999999E-4</v>
      </c>
      <c r="E259">
        <f t="shared" si="46"/>
        <v>35615.457402869753</v>
      </c>
      <c r="F259">
        <f t="shared" si="47"/>
        <v>35615.5</v>
      </c>
      <c r="G259">
        <f t="shared" si="57"/>
        <v>-1.833197999803815E-2</v>
      </c>
      <c r="K259">
        <f t="shared" si="56"/>
        <v>-1.833197999803815E-2</v>
      </c>
      <c r="O259">
        <f t="shared" ca="1" si="58"/>
        <v>-3.1337666166761702E-2</v>
      </c>
      <c r="P259">
        <f t="shared" si="48"/>
        <v>-6.7026888585559205E-2</v>
      </c>
      <c r="Q259">
        <f t="shared" si="49"/>
        <v>4.5850254991803285E-2</v>
      </c>
      <c r="R259">
        <f t="shared" si="50"/>
        <v>-2.117663359375592E-2</v>
      </c>
      <c r="S259" s="2">
        <f t="shared" si="55"/>
        <v>39845.410000000003</v>
      </c>
      <c r="U259">
        <f t="shared" si="51"/>
        <v>8.0920540796300341E-6</v>
      </c>
      <c r="V259">
        <v>1</v>
      </c>
      <c r="W259">
        <f t="shared" si="52"/>
        <v>8.0920540796300341E-6</v>
      </c>
      <c r="X259">
        <f t="shared" si="53"/>
        <v>4.8694908587521055E-2</v>
      </c>
      <c r="Y259">
        <f t="shared" si="54"/>
        <v>2.8446535957177693E-3</v>
      </c>
    </row>
    <row r="260" spans="1:25" ht="12.95" customHeight="1" x14ac:dyDescent="0.2">
      <c r="A260" s="36" t="s">
        <v>100</v>
      </c>
      <c r="B260" s="43" t="s">
        <v>32</v>
      </c>
      <c r="C260" s="14">
        <v>54946.322050000002</v>
      </c>
      <c r="D260" s="14">
        <v>1E-4</v>
      </c>
      <c r="E260">
        <f t="shared" si="46"/>
        <v>35806.954274909709</v>
      </c>
      <c r="F260">
        <f t="shared" si="47"/>
        <v>35807</v>
      </c>
      <c r="G260">
        <f t="shared" si="57"/>
        <v>-1.967811999929836E-2</v>
      </c>
      <c r="K260">
        <f t="shared" si="56"/>
        <v>-1.967811999929836E-2</v>
      </c>
      <c r="O260">
        <f t="shared" ca="1" si="58"/>
        <v>-2.9828330669552539E-2</v>
      </c>
      <c r="P260">
        <f t="shared" si="48"/>
        <v>-6.7706366545747909E-2</v>
      </c>
      <c r="Q260">
        <f t="shared" si="49"/>
        <v>4.6790428058543485E-2</v>
      </c>
      <c r="R260">
        <f t="shared" si="50"/>
        <v>-2.0915938487204425E-2</v>
      </c>
      <c r="S260" s="2">
        <f t="shared" si="55"/>
        <v>39927.822050000002</v>
      </c>
      <c r="U260">
        <f t="shared" si="51"/>
        <v>1.5321946090020557E-6</v>
      </c>
      <c r="V260">
        <v>1</v>
      </c>
      <c r="W260">
        <f t="shared" si="52"/>
        <v>1.5321946090020557E-6</v>
      </c>
      <c r="X260">
        <f t="shared" si="53"/>
        <v>4.8028246546449549E-2</v>
      </c>
      <c r="Y260">
        <f t="shared" si="54"/>
        <v>1.2378184879060644E-3</v>
      </c>
    </row>
    <row r="261" spans="1:25" ht="12.95" customHeight="1" x14ac:dyDescent="0.2">
      <c r="A261" s="36" t="s">
        <v>100</v>
      </c>
      <c r="B261" s="43" t="s">
        <v>32</v>
      </c>
      <c r="C261" s="14">
        <v>54946.32213</v>
      </c>
      <c r="D261" s="14">
        <v>2.9999999999999997E-4</v>
      </c>
      <c r="E261" s="13">
        <f t="shared" si="46"/>
        <v>35806.954460801811</v>
      </c>
      <c r="F261">
        <f t="shared" si="47"/>
        <v>35807</v>
      </c>
      <c r="G261">
        <f t="shared" si="57"/>
        <v>-1.959812000131933E-2</v>
      </c>
      <c r="K261">
        <f t="shared" si="56"/>
        <v>-1.959812000131933E-2</v>
      </c>
      <c r="O261">
        <f t="shared" ca="1" si="58"/>
        <v>-2.9828330669552539E-2</v>
      </c>
      <c r="P261">
        <f t="shared" si="48"/>
        <v>-6.7706366545747909E-2</v>
      </c>
      <c r="Q261">
        <f t="shared" si="49"/>
        <v>4.6790428058543485E-2</v>
      </c>
      <c r="R261">
        <f t="shared" si="50"/>
        <v>-2.0915938487204425E-2</v>
      </c>
      <c r="S261" s="2">
        <f t="shared" si="55"/>
        <v>39927.82213</v>
      </c>
      <c r="U261">
        <f t="shared" si="51"/>
        <v>1.7366455617404828E-6</v>
      </c>
      <c r="V261">
        <v>1</v>
      </c>
      <c r="W261">
        <f t="shared" si="52"/>
        <v>1.7366455617404828E-6</v>
      </c>
      <c r="X261">
        <f t="shared" si="53"/>
        <v>4.8108246544428579E-2</v>
      </c>
      <c r="Y261">
        <f t="shared" si="54"/>
        <v>1.3178184858850944E-3</v>
      </c>
    </row>
    <row r="262" spans="1:25" ht="12.95" customHeight="1" x14ac:dyDescent="0.2">
      <c r="A262" s="36" t="s">
        <v>100</v>
      </c>
      <c r="B262" s="43" t="s">
        <v>32</v>
      </c>
      <c r="C262" s="14">
        <v>54946.322549999997</v>
      </c>
      <c r="D262" s="14">
        <v>2.9999999999999997E-4</v>
      </c>
      <c r="E262" s="13">
        <f t="shared" si="46"/>
        <v>35806.955436735378</v>
      </c>
      <c r="F262">
        <f t="shared" si="47"/>
        <v>35807</v>
      </c>
      <c r="G262">
        <f t="shared" si="57"/>
        <v>-1.9178120004653465E-2</v>
      </c>
      <c r="K262">
        <f t="shared" si="56"/>
        <v>-1.9178120004653465E-2</v>
      </c>
      <c r="O262">
        <f t="shared" ca="1" si="58"/>
        <v>-2.9828330669552539E-2</v>
      </c>
      <c r="P262">
        <f t="shared" si="48"/>
        <v>-6.7706366545747909E-2</v>
      </c>
      <c r="Q262">
        <f t="shared" si="49"/>
        <v>4.6790428058543485E-2</v>
      </c>
      <c r="R262">
        <f t="shared" si="50"/>
        <v>-2.0915938487204425E-2</v>
      </c>
      <c r="S262" s="2">
        <f t="shared" si="55"/>
        <v>39927.822549999997</v>
      </c>
      <c r="U262">
        <f t="shared" si="51"/>
        <v>3.0200130782957201E-6</v>
      </c>
      <c r="V262">
        <v>1</v>
      </c>
      <c r="W262">
        <f t="shared" si="52"/>
        <v>3.0200130782957201E-6</v>
      </c>
      <c r="X262">
        <f t="shared" si="53"/>
        <v>4.8528246541094444E-2</v>
      </c>
      <c r="Y262">
        <f t="shared" si="54"/>
        <v>1.7378184825509596E-3</v>
      </c>
    </row>
    <row r="263" spans="1:25" ht="12.95" customHeight="1" x14ac:dyDescent="0.2">
      <c r="A263" s="12" t="s">
        <v>177</v>
      </c>
      <c r="B263" s="97" t="s">
        <v>32</v>
      </c>
      <c r="C263" s="12">
        <v>55243.703399999999</v>
      </c>
      <c r="D263" s="12">
        <v>2.9999999999999997E-4</v>
      </c>
      <c r="E263" s="13">
        <f t="shared" si="46"/>
        <v>36497.964853193094</v>
      </c>
      <c r="F263">
        <f t="shared" si="47"/>
        <v>36498</v>
      </c>
      <c r="G263">
        <f t="shared" si="57"/>
        <v>-1.5125680001801811E-2</v>
      </c>
      <c r="K263">
        <f t="shared" si="56"/>
        <v>-1.5125680001801811E-2</v>
      </c>
      <c r="O263">
        <f t="shared" ca="1" si="58"/>
        <v>-2.4382112243591547E-2</v>
      </c>
      <c r="P263">
        <f t="shared" si="48"/>
        <v>-7.008004259492516E-2</v>
      </c>
      <c r="Q263">
        <f t="shared" si="49"/>
        <v>5.0220684333472307E-2</v>
      </c>
      <c r="R263">
        <f t="shared" si="50"/>
        <v>-1.9859358261452853E-2</v>
      </c>
      <c r="S263" s="2">
        <f t="shared" si="55"/>
        <v>40225.203399999999</v>
      </c>
      <c r="U263">
        <f t="shared" si="51"/>
        <v>2.2407709865892915E-5</v>
      </c>
      <c r="V263">
        <v>1</v>
      </c>
      <c r="W263">
        <f t="shared" si="52"/>
        <v>2.2407709865892915E-5</v>
      </c>
      <c r="X263">
        <f t="shared" si="53"/>
        <v>5.4954362593123349E-2</v>
      </c>
      <c r="Y263">
        <f t="shared" si="54"/>
        <v>4.7336782596510418E-3</v>
      </c>
    </row>
    <row r="264" spans="1:25" ht="12.95" customHeight="1" x14ac:dyDescent="0.2">
      <c r="A264" s="12" t="s">
        <v>209</v>
      </c>
      <c r="B264" s="97" t="s">
        <v>30</v>
      </c>
      <c r="C264" s="12">
        <v>55290.394379999998</v>
      </c>
      <c r="D264" s="12">
        <v>1E-4</v>
      </c>
      <c r="E264" s="13">
        <f t="shared" si="46"/>
        <v>36606.458412356835</v>
      </c>
      <c r="F264">
        <f t="shared" si="47"/>
        <v>36606.5</v>
      </c>
      <c r="G264">
        <f t="shared" si="57"/>
        <v>-1.789754000492394E-2</v>
      </c>
      <c r="K264">
        <f t="shared" si="56"/>
        <v>-1.789754000492394E-2</v>
      </c>
      <c r="O264">
        <f t="shared" ca="1" si="58"/>
        <v>-2.3526953489298064E-2</v>
      </c>
      <c r="P264">
        <f t="shared" si="48"/>
        <v>-7.044145653727181E-2</v>
      </c>
      <c r="Q264">
        <f t="shared" si="49"/>
        <v>5.076467306324195E-2</v>
      </c>
      <c r="R264">
        <f t="shared" si="50"/>
        <v>-1.967678347402986E-2</v>
      </c>
      <c r="S264" s="2">
        <f t="shared" si="55"/>
        <v>40271.894379999998</v>
      </c>
      <c r="U264">
        <f t="shared" si="51"/>
        <v>3.1657073223560708E-6</v>
      </c>
      <c r="V264">
        <v>1</v>
      </c>
      <c r="W264">
        <f t="shared" si="52"/>
        <v>3.1657073223560708E-6</v>
      </c>
      <c r="X264">
        <f t="shared" si="53"/>
        <v>5.254391653234787E-2</v>
      </c>
      <c r="Y264">
        <f t="shared" si="54"/>
        <v>1.7792434691059206E-3</v>
      </c>
    </row>
    <row r="265" spans="1:25" ht="12.95" customHeight="1" x14ac:dyDescent="0.2">
      <c r="A265" s="12" t="s">
        <v>209</v>
      </c>
      <c r="B265" s="97" t="s">
        <v>30</v>
      </c>
      <c r="C265" s="12">
        <v>55317.5072</v>
      </c>
      <c r="D265" s="12">
        <v>1.4E-3</v>
      </c>
      <c r="E265" s="13">
        <f t="shared" si="46"/>
        <v>36669.45915341573</v>
      </c>
      <c r="F265">
        <f t="shared" si="47"/>
        <v>36669.5</v>
      </c>
      <c r="G265">
        <f t="shared" si="57"/>
        <v>-1.7578620005224366E-2</v>
      </c>
      <c r="K265">
        <f t="shared" si="56"/>
        <v>-1.7578620005224366E-2</v>
      </c>
      <c r="O265">
        <f t="shared" ca="1" si="58"/>
        <v>-2.3030409696482512E-2</v>
      </c>
      <c r="P265">
        <f t="shared" si="48"/>
        <v>-7.0649882953605581E-2</v>
      </c>
      <c r="Q265">
        <f t="shared" si="49"/>
        <v>5.1081206833340054E-2</v>
      </c>
      <c r="R265">
        <f t="shared" si="50"/>
        <v>-1.9568676120265527E-2</v>
      </c>
      <c r="S265" s="2">
        <f t="shared" si="55"/>
        <v>40299.0072</v>
      </c>
      <c r="U265">
        <f t="shared" si="51"/>
        <v>3.9603233410127189E-6</v>
      </c>
      <c r="V265">
        <v>1</v>
      </c>
      <c r="W265">
        <f t="shared" si="52"/>
        <v>3.9603233410127189E-6</v>
      </c>
      <c r="X265">
        <f t="shared" si="53"/>
        <v>5.3071262948381215E-2</v>
      </c>
      <c r="Y265">
        <f t="shared" si="54"/>
        <v>1.9900561150411611E-3</v>
      </c>
    </row>
    <row r="266" spans="1:25" ht="12.95" customHeight="1" x14ac:dyDescent="0.2">
      <c r="A266" s="51" t="s">
        <v>244</v>
      </c>
      <c r="B266" s="49" t="s">
        <v>32</v>
      </c>
      <c r="C266" s="47">
        <v>55653.404799999997</v>
      </c>
      <c r="D266" s="47">
        <v>2.9999999999999997E-4</v>
      </c>
      <c r="E266" s="13">
        <f t="shared" si="46"/>
        <v>37449.968068383001</v>
      </c>
      <c r="F266">
        <f t="shared" si="47"/>
        <v>37450</v>
      </c>
      <c r="G266">
        <f t="shared" si="57"/>
        <v>-1.3742000002821442E-2</v>
      </c>
      <c r="N266">
        <f>G266</f>
        <v>-1.3742000002821442E-2</v>
      </c>
      <c r="O266">
        <f t="shared" ca="1" si="58"/>
        <v>-1.687878381882324E-2</v>
      </c>
      <c r="P266">
        <f t="shared" si="48"/>
        <v>-7.3143833706468472E-2</v>
      </c>
      <c r="Q266">
        <f t="shared" si="49"/>
        <v>5.5043493893812329E-2</v>
      </c>
      <c r="R266">
        <f t="shared" si="50"/>
        <v>-1.8100339812656144E-2</v>
      </c>
      <c r="S266" s="2">
        <f t="shared" si="55"/>
        <v>40634.904799999997</v>
      </c>
      <c r="U266">
        <f t="shared" si="51"/>
        <v>1.8995125897989987E-5</v>
      </c>
      <c r="V266">
        <v>1</v>
      </c>
      <c r="W266">
        <f t="shared" si="52"/>
        <v>1.8995125897989987E-5</v>
      </c>
      <c r="X266">
        <f t="shared" si="53"/>
        <v>5.9401833703647031E-2</v>
      </c>
      <c r="Y266">
        <f t="shared" si="54"/>
        <v>4.358339809834702E-3</v>
      </c>
    </row>
    <row r="267" spans="1:25" ht="12.95" customHeight="1" x14ac:dyDescent="0.2">
      <c r="A267" s="51" t="s">
        <v>244</v>
      </c>
      <c r="B267" s="49" t="s">
        <v>32</v>
      </c>
      <c r="C267" s="47">
        <v>55659.429799999998</v>
      </c>
      <c r="D267" s="47">
        <v>4.0000000000000002E-4</v>
      </c>
      <c r="E267" s="13">
        <f t="shared" si="46"/>
        <v>37463.968067825328</v>
      </c>
      <c r="F267">
        <f t="shared" si="47"/>
        <v>37464</v>
      </c>
      <c r="G267">
        <f t="shared" si="57"/>
        <v>-1.3742240000283346E-2</v>
      </c>
      <c r="N267">
        <f>G267</f>
        <v>-1.3742240000283346E-2</v>
      </c>
      <c r="O267">
        <f t="shared" ca="1" si="58"/>
        <v>-1.6768440753753167E-2</v>
      </c>
      <c r="P267">
        <f t="shared" si="48"/>
        <v>-7.3187058656789594E-2</v>
      </c>
      <c r="Q267">
        <f t="shared" si="49"/>
        <v>5.5115255385112631E-2</v>
      </c>
      <c r="R267">
        <f t="shared" si="50"/>
        <v>-1.8071803271676963E-2</v>
      </c>
      <c r="S267" s="2">
        <f t="shared" si="55"/>
        <v>40640.929799999998</v>
      </c>
      <c r="U267">
        <f t="shared" si="51"/>
        <v>1.8745118121000602E-5</v>
      </c>
      <c r="V267">
        <v>1</v>
      </c>
      <c r="W267">
        <f t="shared" si="52"/>
        <v>1.8745118121000602E-5</v>
      </c>
      <c r="X267">
        <f t="shared" si="53"/>
        <v>5.9444818656506249E-2</v>
      </c>
      <c r="Y267">
        <f t="shared" si="54"/>
        <v>4.3295632713936175E-3</v>
      </c>
    </row>
    <row r="268" spans="1:25" ht="12.95" customHeight="1" x14ac:dyDescent="0.2">
      <c r="A268" s="14" t="s">
        <v>235</v>
      </c>
      <c r="B268" s="43" t="s">
        <v>30</v>
      </c>
      <c r="C268" s="14">
        <v>55960.900699999998</v>
      </c>
      <c r="D268" s="14">
        <v>2.9999999999999997E-4</v>
      </c>
      <c r="E268" s="13">
        <f t="shared" si="46"/>
        <v>38164.481334526878</v>
      </c>
      <c r="F268">
        <f t="shared" si="47"/>
        <v>38164.5</v>
      </c>
      <c r="G268">
        <f t="shared" si="57"/>
        <v>-8.0328199983341619E-3</v>
      </c>
      <c r="K268">
        <f>G268</f>
        <v>-8.0328199983341619E-3</v>
      </c>
      <c r="O268">
        <f t="shared" ca="1" si="58"/>
        <v>-1.1247346676494574E-2</v>
      </c>
      <c r="P268">
        <f t="shared" si="48"/>
        <v>-7.5280474872968475E-2</v>
      </c>
      <c r="Q268">
        <f t="shared" si="49"/>
        <v>5.8736899636077727E-2</v>
      </c>
      <c r="R268">
        <f t="shared" si="50"/>
        <v>-1.6543575236890748E-2</v>
      </c>
      <c r="S268" s="2">
        <f t="shared" si="55"/>
        <v>40942.400699999998</v>
      </c>
      <c r="U268">
        <f t="shared" si="51"/>
        <v>7.2432954730618376E-5</v>
      </c>
      <c r="V268">
        <v>1</v>
      </c>
      <c r="W268">
        <f t="shared" si="52"/>
        <v>7.2432954730618376E-5</v>
      </c>
      <c r="X268">
        <f t="shared" si="53"/>
        <v>6.7247654874634313E-2</v>
      </c>
      <c r="Y268">
        <f t="shared" si="54"/>
        <v>8.510755238556586E-3</v>
      </c>
    </row>
    <row r="269" spans="1:25" ht="12.95" customHeight="1" x14ac:dyDescent="0.2">
      <c r="A269" s="51" t="s">
        <v>245</v>
      </c>
      <c r="B269" s="49" t="s">
        <v>30</v>
      </c>
      <c r="C269" s="47">
        <v>55988.441800000001</v>
      </c>
      <c r="D269" s="47">
        <v>5.0000000000000001E-4</v>
      </c>
      <c r="E269" s="13">
        <f t="shared" si="46"/>
        <v>38228.477248990115</v>
      </c>
      <c r="F269">
        <f t="shared" si="47"/>
        <v>38228.5</v>
      </c>
      <c r="G269">
        <f t="shared" si="57"/>
        <v>-9.7910600015893579E-3</v>
      </c>
      <c r="K269">
        <f>G269</f>
        <v>-9.7910600015893579E-3</v>
      </c>
      <c r="O269">
        <f t="shared" ca="1" si="58"/>
        <v>-1.0742921236173986E-2</v>
      </c>
      <c r="P269">
        <f t="shared" si="48"/>
        <v>-7.5464883322140186E-2</v>
      </c>
      <c r="Q269">
        <f t="shared" si="49"/>
        <v>5.9070816173394797E-2</v>
      </c>
      <c r="R269">
        <f t="shared" si="50"/>
        <v>-1.6394067148745389E-2</v>
      </c>
      <c r="S269" s="2">
        <f t="shared" si="55"/>
        <v>40969.941800000001</v>
      </c>
      <c r="U269">
        <f t="shared" si="51"/>
        <v>4.3599703385393632E-5</v>
      </c>
      <c r="V269">
        <v>1</v>
      </c>
      <c r="W269">
        <f t="shared" si="52"/>
        <v>4.3599703385393632E-5</v>
      </c>
      <c r="X269">
        <f t="shared" si="53"/>
        <v>6.5673823320550828E-2</v>
      </c>
      <c r="Y269">
        <f t="shared" si="54"/>
        <v>6.6030071471560314E-3</v>
      </c>
    </row>
    <row r="270" spans="1:25" ht="12.95" customHeight="1" x14ac:dyDescent="0.2">
      <c r="A270" s="51" t="s">
        <v>245</v>
      </c>
      <c r="B270" s="49" t="s">
        <v>30</v>
      </c>
      <c r="C270" s="47">
        <v>56010.391499999998</v>
      </c>
      <c r="D270" s="47">
        <v>5.0000000000000001E-4</v>
      </c>
      <c r="E270" s="13">
        <f t="shared" si="46"/>
        <v>38279.480699240594</v>
      </c>
      <c r="F270">
        <f t="shared" si="47"/>
        <v>38279.5</v>
      </c>
      <c r="G270">
        <f t="shared" si="57"/>
        <v>-8.3062199992127717E-3</v>
      </c>
      <c r="K270">
        <f>G270</f>
        <v>-8.3062199992127717E-3</v>
      </c>
      <c r="O270">
        <f t="shared" ca="1" si="58"/>
        <v>-1.0340957213418545E-2</v>
      </c>
      <c r="P270">
        <f t="shared" si="48"/>
        <v>-7.5611003582180092E-2</v>
      </c>
      <c r="Q270">
        <f t="shared" si="49"/>
        <v>5.9337269254937215E-2</v>
      </c>
      <c r="R270">
        <f t="shared" si="50"/>
        <v>-1.6273734327242877E-2</v>
      </c>
      <c r="S270" s="2">
        <f t="shared" si="55"/>
        <v>40991.891499999998</v>
      </c>
      <c r="U270">
        <f t="shared" si="51"/>
        <v>6.3481284567365017E-5</v>
      </c>
      <c r="V270">
        <v>1</v>
      </c>
      <c r="W270">
        <f t="shared" si="52"/>
        <v>6.3481284567365017E-5</v>
      </c>
      <c r="X270">
        <f t="shared" si="53"/>
        <v>6.730478358296732E-2</v>
      </c>
      <c r="Y270">
        <f t="shared" si="54"/>
        <v>7.967514328030105E-3</v>
      </c>
    </row>
    <row r="271" spans="1:25" ht="12.95" customHeight="1" x14ac:dyDescent="0.2">
      <c r="A271" s="51" t="s">
        <v>246</v>
      </c>
      <c r="B271" s="49" t="s">
        <v>32</v>
      </c>
      <c r="C271" s="47">
        <v>56011.466399999998</v>
      </c>
      <c r="D271" s="47">
        <v>2.9999999999999997E-4</v>
      </c>
      <c r="E271" s="13">
        <f t="shared" si="46"/>
        <v>38281.978392087163</v>
      </c>
      <c r="F271">
        <f t="shared" si="47"/>
        <v>38282</v>
      </c>
      <c r="G271">
        <f t="shared" si="57"/>
        <v>-9.2991199999232776E-3</v>
      </c>
      <c r="N271">
        <f>G271</f>
        <v>-9.2991199999232776E-3</v>
      </c>
      <c r="O271">
        <f t="shared" ca="1" si="58"/>
        <v>-1.0321253094656035E-2</v>
      </c>
      <c r="P271">
        <f t="shared" si="48"/>
        <v>-7.5618147378778686E-2</v>
      </c>
      <c r="Q271">
        <f t="shared" si="49"/>
        <v>5.9350338966409427E-2</v>
      </c>
      <c r="R271">
        <f t="shared" si="50"/>
        <v>-1.6267808412369258E-2</v>
      </c>
      <c r="S271" s="2">
        <f t="shared" si="55"/>
        <v>40992.966399999998</v>
      </c>
      <c r="U271">
        <f t="shared" si="51"/>
        <v>4.8562618189758884E-5</v>
      </c>
      <c r="V271">
        <v>1</v>
      </c>
      <c r="W271">
        <f t="shared" si="52"/>
        <v>4.8562618189758884E-5</v>
      </c>
      <c r="X271">
        <f t="shared" si="53"/>
        <v>6.6319027378855408E-2</v>
      </c>
      <c r="Y271">
        <f t="shared" si="54"/>
        <v>6.9686884124459808E-3</v>
      </c>
    </row>
    <row r="272" spans="1:25" ht="12.95" customHeight="1" x14ac:dyDescent="0.2">
      <c r="A272" s="14" t="s">
        <v>235</v>
      </c>
      <c r="B272" s="43" t="s">
        <v>32</v>
      </c>
      <c r="C272" s="14">
        <v>56034.705300000001</v>
      </c>
      <c r="D272" s="14">
        <v>5.0000000000000001E-4</v>
      </c>
      <c r="E272" s="13">
        <f t="shared" si="46"/>
        <v>38335.977493670609</v>
      </c>
      <c r="F272">
        <f t="shared" si="47"/>
        <v>38336</v>
      </c>
      <c r="G272">
        <f t="shared" si="57"/>
        <v>-9.6857600001385435E-3</v>
      </c>
      <c r="K272">
        <f t="shared" ref="K272:K303" si="59">G272</f>
        <v>-9.6857600001385435E-3</v>
      </c>
      <c r="O272">
        <f t="shared" ca="1" si="58"/>
        <v>-9.8956441293855946E-3</v>
      </c>
      <c r="P272">
        <f t="shared" si="48"/>
        <v>-7.5772020270181262E-2</v>
      </c>
      <c r="Q272">
        <f t="shared" si="49"/>
        <v>5.9632833745801306E-2</v>
      </c>
      <c r="R272">
        <f t="shared" si="50"/>
        <v>-1.6139186524379956E-2</v>
      </c>
      <c r="S272" s="2">
        <f t="shared" si="55"/>
        <v>41016.205300000001</v>
      </c>
      <c r="U272">
        <f t="shared" si="51"/>
        <v>4.1646713903782594E-5</v>
      </c>
      <c r="V272">
        <v>1</v>
      </c>
      <c r="W272">
        <f t="shared" si="52"/>
        <v>4.1646713903782594E-5</v>
      </c>
      <c r="X272">
        <f t="shared" si="53"/>
        <v>6.6086260270042718E-2</v>
      </c>
      <c r="Y272">
        <f t="shared" si="54"/>
        <v>6.4534265242414124E-3</v>
      </c>
    </row>
    <row r="273" spans="1:25" ht="12.95" customHeight="1" x14ac:dyDescent="0.2">
      <c r="A273" s="15" t="s">
        <v>1405</v>
      </c>
      <c r="B273" s="13"/>
      <c r="C273" s="14">
        <v>56356.835200000001</v>
      </c>
      <c r="D273" s="14">
        <v>1E-4</v>
      </c>
      <c r="E273" s="13">
        <f t="shared" si="46"/>
        <v>39084.495073812643</v>
      </c>
      <c r="F273">
        <f t="shared" si="47"/>
        <v>39084.5</v>
      </c>
      <c r="G273">
        <f t="shared" si="57"/>
        <v>-2.12001999898348E-3</v>
      </c>
      <c r="K273">
        <f t="shared" si="59"/>
        <v>-2.12001999898348E-3</v>
      </c>
      <c r="O273">
        <f t="shared" ca="1" si="58"/>
        <v>-3.9962309718865607E-3</v>
      </c>
      <c r="P273">
        <f t="shared" si="48"/>
        <v>-7.7818753629920578E-2</v>
      </c>
      <c r="Q273">
        <f t="shared" si="49"/>
        <v>6.3585737276933799E-2</v>
      </c>
      <c r="R273">
        <f t="shared" si="50"/>
        <v>-1.423301635298678E-2</v>
      </c>
      <c r="S273" s="2">
        <f t="shared" si="55"/>
        <v>41338.335200000001</v>
      </c>
      <c r="U273">
        <f t="shared" si="51"/>
        <v>1.4672468067209723E-4</v>
      </c>
      <c r="V273">
        <v>1</v>
      </c>
      <c r="W273">
        <f t="shared" si="52"/>
        <v>1.4672468067209723E-4</v>
      </c>
      <c r="X273">
        <f t="shared" si="53"/>
        <v>7.5698733630937098E-2</v>
      </c>
      <c r="Y273">
        <f t="shared" si="54"/>
        <v>1.21129963540033E-2</v>
      </c>
    </row>
    <row r="274" spans="1:25" ht="12.95" customHeight="1" x14ac:dyDescent="0.2">
      <c r="A274" s="15" t="s">
        <v>1412</v>
      </c>
      <c r="C274" s="19">
        <v>56694.884700000002</v>
      </c>
      <c r="D274" s="19">
        <v>2.0000000000000001E-4</v>
      </c>
      <c r="E274" s="13">
        <f t="shared" si="46"/>
        <v>39870.004254140913</v>
      </c>
      <c r="F274">
        <f t="shared" si="47"/>
        <v>39870</v>
      </c>
      <c r="G274">
        <f t="shared" si="57"/>
        <v>1.8307999998796731E-3</v>
      </c>
      <c r="K274">
        <f t="shared" si="59"/>
        <v>1.8307999998796731E-3</v>
      </c>
      <c r="O274">
        <f t="shared" ca="1" si="58"/>
        <v>2.19480314329773E-3</v>
      </c>
      <c r="P274">
        <f t="shared" si="48"/>
        <v>-7.9790702961759094E-2</v>
      </c>
      <c r="Q274">
        <f t="shared" si="49"/>
        <v>6.7808689449178408E-2</v>
      </c>
      <c r="R274">
        <f t="shared" si="50"/>
        <v>-1.1982013512580686E-2</v>
      </c>
      <c r="S274" s="2">
        <f t="shared" si="55"/>
        <v>41676.384700000002</v>
      </c>
      <c r="U274">
        <f t="shared" si="51"/>
        <v>1.9079381713000748E-4</v>
      </c>
      <c r="V274">
        <v>1</v>
      </c>
      <c r="W274">
        <f t="shared" si="52"/>
        <v>1.9079381713000748E-4</v>
      </c>
      <c r="X274">
        <f t="shared" si="53"/>
        <v>8.1621502961638767E-2</v>
      </c>
      <c r="Y274">
        <f t="shared" si="54"/>
        <v>1.3812813512460359E-2</v>
      </c>
    </row>
    <row r="275" spans="1:25" ht="12.95" customHeight="1" x14ac:dyDescent="0.2">
      <c r="A275" s="46" t="s">
        <v>1413</v>
      </c>
      <c r="B275" s="45" t="s">
        <v>32</v>
      </c>
      <c r="C275" s="46">
        <v>56723.5046</v>
      </c>
      <c r="D275" s="46">
        <v>3.5999999999999999E-3</v>
      </c>
      <c r="E275" s="13">
        <f t="shared" si="46"/>
        <v>39936.506923691006</v>
      </c>
      <c r="F275">
        <f t="shared" si="47"/>
        <v>39936.5</v>
      </c>
      <c r="G275">
        <f t="shared" si="57"/>
        <v>2.979659999255091E-3</v>
      </c>
      <c r="K275">
        <f t="shared" si="59"/>
        <v>2.979659999255091E-3</v>
      </c>
      <c r="O275">
        <f t="shared" ca="1" si="58"/>
        <v>2.7189327023808274E-3</v>
      </c>
      <c r="P275">
        <f t="shared" si="48"/>
        <v>-7.9949228200734287E-2</v>
      </c>
      <c r="Q275">
        <f t="shared" si="49"/>
        <v>6.8169712271223565E-2</v>
      </c>
      <c r="R275">
        <f t="shared" si="50"/>
        <v>-1.1779515929510723E-2</v>
      </c>
      <c r="S275" s="2">
        <f t="shared" si="55"/>
        <v>41705.0046</v>
      </c>
      <c r="U275">
        <f t="shared" si="51"/>
        <v>2.1783327409626021E-4</v>
      </c>
      <c r="V275">
        <v>1</v>
      </c>
      <c r="W275">
        <f t="shared" si="52"/>
        <v>2.1783327409626021E-4</v>
      </c>
      <c r="X275">
        <f t="shared" si="53"/>
        <v>8.2928888199989378E-2</v>
      </c>
      <c r="Y275">
        <f t="shared" si="54"/>
        <v>1.4759175928765814E-2</v>
      </c>
    </row>
    <row r="276" spans="1:25" ht="12.95" customHeight="1" x14ac:dyDescent="0.2">
      <c r="A276" s="36" t="s">
        <v>1407</v>
      </c>
      <c r="B276" s="43" t="s">
        <v>32</v>
      </c>
      <c r="C276" s="14">
        <v>56725.440499999997</v>
      </c>
      <c r="D276" s="14">
        <v>1E-4</v>
      </c>
      <c r="E276" s="13">
        <f t="shared" si="46"/>
        <v>39941.005280358288</v>
      </c>
      <c r="F276">
        <f t="shared" si="47"/>
        <v>39941</v>
      </c>
      <c r="G276">
        <f t="shared" si="57"/>
        <v>2.2724399968865328E-3</v>
      </c>
      <c r="K276">
        <f t="shared" si="59"/>
        <v>2.2724399968865328E-3</v>
      </c>
      <c r="O276">
        <f t="shared" ca="1" si="58"/>
        <v>2.7544001161533549E-3</v>
      </c>
      <c r="P276">
        <f t="shared" si="48"/>
        <v>-7.9959907579562603E-2</v>
      </c>
      <c r="Q276">
        <f t="shared" si="49"/>
        <v>6.8194162180250401E-2</v>
      </c>
      <c r="R276">
        <f t="shared" si="50"/>
        <v>-1.1765745399312202E-2</v>
      </c>
      <c r="S276" s="2">
        <f t="shared" si="55"/>
        <v>41706.940499999997</v>
      </c>
      <c r="U276">
        <f t="shared" si="51"/>
        <v>1.9707064921804744E-4</v>
      </c>
      <c r="V276">
        <v>1</v>
      </c>
      <c r="W276">
        <f t="shared" si="52"/>
        <v>1.9707064921804744E-4</v>
      </c>
      <c r="X276">
        <f t="shared" si="53"/>
        <v>8.2232347576449136E-2</v>
      </c>
      <c r="Y276">
        <f t="shared" si="54"/>
        <v>1.4038185396198735E-2</v>
      </c>
    </row>
    <row r="277" spans="1:25" ht="12.95" customHeight="1" x14ac:dyDescent="0.2">
      <c r="A277" s="46" t="s">
        <v>1413</v>
      </c>
      <c r="B277" s="45" t="s">
        <v>32</v>
      </c>
      <c r="C277" s="46">
        <v>56728.453099999999</v>
      </c>
      <c r="D277" s="46">
        <v>4.0000000000000002E-4</v>
      </c>
      <c r="E277" s="13">
        <f t="shared" ref="E277:E331" si="60">+(C277-C$7)/C$8</f>
        <v>39948.005512444586</v>
      </c>
      <c r="F277">
        <f t="shared" ref="F277:F331" si="61">ROUND(2*E277,0)/2</f>
        <v>39948</v>
      </c>
      <c r="G277">
        <f t="shared" si="57"/>
        <v>2.3723199992673472E-3</v>
      </c>
      <c r="K277">
        <f t="shared" si="59"/>
        <v>2.3723199992673472E-3</v>
      </c>
      <c r="O277">
        <f t="shared" ca="1" si="58"/>
        <v>2.8095716486883915E-3</v>
      </c>
      <c r="P277">
        <f t="shared" ref="P277:P331" si="62">H$5*SIN(RADIANS(H$6*F277+H$7))</f>
        <v>-7.9976507870359689E-2</v>
      </c>
      <c r="Q277">
        <f t="shared" ref="Q277:Q331" si="63">+H$2+H$3*$F277+H$4*$F277^2</f>
        <v>6.8232200359101394E-2</v>
      </c>
      <c r="R277">
        <f t="shared" ref="R277:R331" si="64">P277+Q277</f>
        <v>-1.1744307511258295E-2</v>
      </c>
      <c r="S277" s="2">
        <f t="shared" si="55"/>
        <v>41709.953099999999</v>
      </c>
      <c r="U277">
        <f t="shared" ref="U277:U331" si="65">+(R277-G277)^2</f>
        <v>1.9927917227092939E-4</v>
      </c>
      <c r="V277">
        <v>1</v>
      </c>
      <c r="W277">
        <f t="shared" ref="W277:W331" si="66">V277*U277</f>
        <v>1.9927917227092939E-4</v>
      </c>
      <c r="X277">
        <f t="shared" ref="X277:X331" si="67">G277-P277</f>
        <v>8.2348827869627036E-2</v>
      </c>
      <c r="Y277">
        <f t="shared" ref="Y277:Y331" si="68">+(G277-R277)</f>
        <v>1.4116627510525642E-2</v>
      </c>
    </row>
    <row r="278" spans="1:25" ht="12.95" customHeight="1" x14ac:dyDescent="0.2">
      <c r="A278" s="46" t="s">
        <v>1413</v>
      </c>
      <c r="B278" s="45" t="s">
        <v>32</v>
      </c>
      <c r="C278" s="46">
        <v>56736.416700000002</v>
      </c>
      <c r="D278" s="46">
        <v>1.2999999999999999E-3</v>
      </c>
      <c r="E278" s="13">
        <f t="shared" si="60"/>
        <v>39966.510142412873</v>
      </c>
      <c r="F278">
        <f t="shared" si="61"/>
        <v>39966.5</v>
      </c>
      <c r="G278">
        <f t="shared" si="57"/>
        <v>4.3648599967127666E-3</v>
      </c>
      <c r="K278">
        <f t="shared" si="59"/>
        <v>4.3648599967127666E-3</v>
      </c>
      <c r="O278">
        <f t="shared" ca="1" si="58"/>
        <v>2.9553821275310477E-3</v>
      </c>
      <c r="P278">
        <f t="shared" si="62"/>
        <v>-8.0020309276549614E-2</v>
      </c>
      <c r="Q278">
        <f t="shared" si="63"/>
        <v>6.8332759057022796E-2</v>
      </c>
      <c r="R278">
        <f t="shared" si="64"/>
        <v>-1.1687550219526818E-2</v>
      </c>
      <c r="S278" s="2">
        <f t="shared" si="55"/>
        <v>41717.916700000002</v>
      </c>
      <c r="U278">
        <f t="shared" si="65"/>
        <v>2.5767987375043298E-4</v>
      </c>
      <c r="V278">
        <v>1</v>
      </c>
      <c r="W278">
        <f t="shared" si="66"/>
        <v>2.5767987375043298E-4</v>
      </c>
      <c r="X278">
        <f t="shared" si="67"/>
        <v>8.4385169273262381E-2</v>
      </c>
      <c r="Y278">
        <f t="shared" si="68"/>
        <v>1.6052410216239585E-2</v>
      </c>
    </row>
    <row r="279" spans="1:25" ht="12.95" customHeight="1" x14ac:dyDescent="0.2">
      <c r="A279" s="209" t="s">
        <v>1416</v>
      </c>
      <c r="B279" s="210"/>
      <c r="C279" s="209">
        <v>57030.137099999956</v>
      </c>
      <c r="D279" s="209"/>
      <c r="E279" s="13">
        <f t="shared" si="60"/>
        <v>40649.013949250795</v>
      </c>
      <c r="F279">
        <f t="shared" si="61"/>
        <v>40649</v>
      </c>
      <c r="G279">
        <f t="shared" si="57"/>
        <v>6.0031599568901584E-3</v>
      </c>
      <c r="K279">
        <f t="shared" si="59"/>
        <v>6.0031599568901584E-3</v>
      </c>
      <c r="O279">
        <f t="shared" ca="1" si="58"/>
        <v>8.3346065496994748E-3</v>
      </c>
      <c r="P279">
        <f t="shared" si="62"/>
        <v>-8.1563941568482456E-2</v>
      </c>
      <c r="Q279">
        <f t="shared" si="63"/>
        <v>7.2072198898813694E-2</v>
      </c>
      <c r="R279">
        <f t="shared" si="64"/>
        <v>-9.4917426696687623E-3</v>
      </c>
      <c r="S279" s="2">
        <f t="shared" ref="S279:S331" si="69">+C279-15018.5</f>
        <v>42011.637099999956</v>
      </c>
      <c r="U279">
        <f t="shared" si="65"/>
        <v>2.4009200740654255E-4</v>
      </c>
      <c r="V279">
        <v>1</v>
      </c>
      <c r="W279">
        <f t="shared" si="66"/>
        <v>2.4009200740654255E-4</v>
      </c>
      <c r="X279">
        <f t="shared" si="67"/>
        <v>8.7567101525372615E-2</v>
      </c>
      <c r="Y279">
        <f t="shared" si="68"/>
        <v>1.5494902626558921E-2</v>
      </c>
    </row>
    <row r="280" spans="1:25" ht="12.95" customHeight="1" x14ac:dyDescent="0.2">
      <c r="A280" s="211" t="s">
        <v>1414</v>
      </c>
      <c r="B280" s="212"/>
      <c r="C280" s="211">
        <v>57102.439299999998</v>
      </c>
      <c r="D280" s="211">
        <v>1E-3</v>
      </c>
      <c r="E280" s="13">
        <f t="shared" si="60"/>
        <v>40817.019054591765</v>
      </c>
      <c r="F280">
        <f t="shared" si="61"/>
        <v>40817</v>
      </c>
      <c r="G280">
        <f t="shared" si="57"/>
        <v>8.2002799972542562E-3</v>
      </c>
      <c r="K280">
        <f t="shared" si="59"/>
        <v>8.2002799972542562E-3</v>
      </c>
      <c r="O280">
        <f t="shared" ca="1" si="58"/>
        <v>9.6587233305409637E-3</v>
      </c>
      <c r="P280">
        <f t="shared" si="62"/>
        <v>-8.1922150079408548E-2</v>
      </c>
      <c r="Q280">
        <f t="shared" si="63"/>
        <v>7.3001528162451271E-2</v>
      </c>
      <c r="R280">
        <f t="shared" si="64"/>
        <v>-8.9206219169572776E-3</v>
      </c>
      <c r="S280" s="2">
        <f t="shared" si="69"/>
        <v>42083.939299999998</v>
      </c>
      <c r="U280">
        <f t="shared" si="65"/>
        <v>2.9312528235605215E-4</v>
      </c>
      <c r="V280">
        <v>1</v>
      </c>
      <c r="W280">
        <f t="shared" si="66"/>
        <v>2.9312528235605215E-4</v>
      </c>
      <c r="X280">
        <f t="shared" si="67"/>
        <v>9.0122430076662804E-2</v>
      </c>
      <c r="Y280">
        <f t="shared" si="68"/>
        <v>1.7120901914211534E-2</v>
      </c>
    </row>
    <row r="281" spans="1:25" ht="12.95" customHeight="1" x14ac:dyDescent="0.2">
      <c r="A281" s="209" t="s">
        <v>1416</v>
      </c>
      <c r="B281" s="210"/>
      <c r="C281" s="209">
        <v>57108.034199999965</v>
      </c>
      <c r="D281" s="209"/>
      <c r="E281" s="13">
        <f t="shared" si="60"/>
        <v>40830.019651584196</v>
      </c>
      <c r="F281">
        <f t="shared" si="61"/>
        <v>40830</v>
      </c>
      <c r="G281">
        <f t="shared" si="57"/>
        <v>8.457199961412698E-3</v>
      </c>
      <c r="K281">
        <f t="shared" si="59"/>
        <v>8.457199961412698E-3</v>
      </c>
      <c r="O281">
        <f t="shared" ca="1" si="58"/>
        <v>9.7611847481060554E-3</v>
      </c>
      <c r="P281">
        <f t="shared" si="62"/>
        <v>-8.1949507437946822E-2</v>
      </c>
      <c r="Q281">
        <f t="shared" si="63"/>
        <v>7.3073586315949082E-2</v>
      </c>
      <c r="R281">
        <f t="shared" si="64"/>
        <v>-8.8759211219977402E-3</v>
      </c>
      <c r="S281" s="2">
        <f t="shared" si="69"/>
        <v>42089.534199999965</v>
      </c>
      <c r="U281">
        <f t="shared" si="65"/>
        <v>3.0043708649216746E-4</v>
      </c>
      <c r="V281">
        <v>1</v>
      </c>
      <c r="W281">
        <f t="shared" si="66"/>
        <v>3.0043708649216746E-4</v>
      </c>
      <c r="X281">
        <f t="shared" si="67"/>
        <v>9.040670739935952E-2</v>
      </c>
      <c r="Y281">
        <f t="shared" si="68"/>
        <v>1.7333121083410438E-2</v>
      </c>
    </row>
    <row r="282" spans="1:25" ht="12.95" customHeight="1" x14ac:dyDescent="0.2">
      <c r="A282" s="256" t="s">
        <v>0</v>
      </c>
      <c r="B282" s="257" t="s">
        <v>30</v>
      </c>
      <c r="C282" s="256">
        <v>57434.033799999997</v>
      </c>
      <c r="D282" s="256" t="s">
        <v>48</v>
      </c>
      <c r="E282" s="13">
        <f t="shared" si="60"/>
        <v>41587.529065393028</v>
      </c>
      <c r="F282">
        <f t="shared" si="61"/>
        <v>41587.5</v>
      </c>
      <c r="G282">
        <f t="shared" si="57"/>
        <v>1.2508499996329192E-2</v>
      </c>
      <c r="K282">
        <f t="shared" si="59"/>
        <v>1.2508499996329192E-2</v>
      </c>
      <c r="O282">
        <f t="shared" ca="1" si="58"/>
        <v>1.5731532733150144E-2</v>
      </c>
      <c r="P282">
        <f t="shared" si="62"/>
        <v>-8.3453310568692568E-2</v>
      </c>
      <c r="Q282">
        <f t="shared" si="63"/>
        <v>7.7308517250517975E-2</v>
      </c>
      <c r="R282">
        <f t="shared" si="64"/>
        <v>-6.1447933181745934E-3</v>
      </c>
      <c r="S282" s="2">
        <f t="shared" si="69"/>
        <v>42415.533799999997</v>
      </c>
      <c r="U282">
        <f t="shared" si="65"/>
        <v>3.479453514769116E-4</v>
      </c>
      <c r="V282">
        <v>1</v>
      </c>
      <c r="W282">
        <f t="shared" si="66"/>
        <v>3.479453514769116E-4</v>
      </c>
      <c r="X282">
        <f t="shared" si="67"/>
        <v>9.596181056502176E-2</v>
      </c>
      <c r="Y282">
        <f t="shared" si="68"/>
        <v>1.8653293314503785E-2</v>
      </c>
    </row>
    <row r="283" spans="1:25" ht="12.95" customHeight="1" x14ac:dyDescent="0.2">
      <c r="A283" s="256" t="s">
        <v>0</v>
      </c>
      <c r="B283" s="257" t="s">
        <v>32</v>
      </c>
      <c r="C283" s="256">
        <v>57435.108500000002</v>
      </c>
      <c r="D283" s="256" t="s">
        <v>1204</v>
      </c>
      <c r="E283" s="13">
        <f t="shared" si="60"/>
        <v>41590.026293509327</v>
      </c>
      <c r="F283">
        <f t="shared" si="61"/>
        <v>41590</v>
      </c>
      <c r="G283">
        <f t="shared" si="57"/>
        <v>1.1315600000671111E-2</v>
      </c>
      <c r="K283">
        <f t="shared" si="59"/>
        <v>1.1315600000671111E-2</v>
      </c>
      <c r="O283">
        <f t="shared" ca="1" si="58"/>
        <v>1.5751236851912653E-2</v>
      </c>
      <c r="P283">
        <f t="shared" si="62"/>
        <v>-8.3457977868077377E-2</v>
      </c>
      <c r="Q283">
        <f t="shared" si="63"/>
        <v>7.7322611626603033E-2</v>
      </c>
      <c r="R283">
        <f t="shared" si="64"/>
        <v>-6.1353662414743437E-3</v>
      </c>
      <c r="S283" s="2">
        <f t="shared" si="69"/>
        <v>42416.608500000002</v>
      </c>
      <c r="U283">
        <f t="shared" si="65"/>
        <v>3.0453622278450027E-4</v>
      </c>
      <c r="V283">
        <v>1</v>
      </c>
      <c r="W283">
        <f t="shared" si="66"/>
        <v>3.0453622278450027E-4</v>
      </c>
      <c r="X283">
        <f t="shared" si="67"/>
        <v>9.4773577868748488E-2</v>
      </c>
      <c r="Y283">
        <f t="shared" si="68"/>
        <v>1.7450966242145455E-2</v>
      </c>
    </row>
    <row r="284" spans="1:25" ht="12.95" customHeight="1" x14ac:dyDescent="0.2">
      <c r="A284" s="256" t="s">
        <v>0</v>
      </c>
      <c r="B284" s="257" t="s">
        <v>30</v>
      </c>
      <c r="C284" s="256">
        <v>57465.020499999999</v>
      </c>
      <c r="D284" s="256" t="s">
        <v>48</v>
      </c>
      <c r="E284" s="13">
        <f t="shared" si="60"/>
        <v>41659.531352981321</v>
      </c>
      <c r="F284">
        <f t="shared" si="61"/>
        <v>41659.5</v>
      </c>
      <c r="G284">
        <f t="shared" si="57"/>
        <v>1.3492979996954091E-2</v>
      </c>
      <c r="K284">
        <f t="shared" si="59"/>
        <v>1.3492979996954091E-2</v>
      </c>
      <c r="O284">
        <f t="shared" ca="1" si="58"/>
        <v>1.6299011353510751E-2</v>
      </c>
      <c r="P284">
        <f t="shared" si="62"/>
        <v>-8.3586944900693586E-2</v>
      </c>
      <c r="Q284">
        <f t="shared" si="63"/>
        <v>7.7714745283080908E-2</v>
      </c>
      <c r="R284">
        <f t="shared" si="64"/>
        <v>-5.8721996176126778E-3</v>
      </c>
      <c r="S284" s="2">
        <f t="shared" si="69"/>
        <v>42446.520499999999</v>
      </c>
      <c r="U284">
        <f t="shared" si="65"/>
        <v>3.7501018150443236E-4</v>
      </c>
      <c r="V284">
        <v>1</v>
      </c>
      <c r="W284">
        <f t="shared" si="66"/>
        <v>3.7501018150443236E-4</v>
      </c>
      <c r="X284">
        <f t="shared" si="67"/>
        <v>9.7079924897647676E-2</v>
      </c>
      <c r="Y284">
        <f t="shared" si="68"/>
        <v>1.9365179614566769E-2</v>
      </c>
    </row>
    <row r="285" spans="1:25" ht="12.95" customHeight="1" x14ac:dyDescent="0.2">
      <c r="A285" s="256" t="s">
        <v>0</v>
      </c>
      <c r="B285" s="257" t="s">
        <v>30</v>
      </c>
      <c r="C285" s="256">
        <v>57465.020499999999</v>
      </c>
      <c r="D285" s="256" t="s">
        <v>1204</v>
      </c>
      <c r="E285" s="13">
        <f t="shared" si="60"/>
        <v>41659.531352981321</v>
      </c>
      <c r="F285">
        <f t="shared" si="61"/>
        <v>41659.5</v>
      </c>
      <c r="G285">
        <f t="shared" si="57"/>
        <v>1.3492979996954091E-2</v>
      </c>
      <c r="K285">
        <f t="shared" si="59"/>
        <v>1.3492979996954091E-2</v>
      </c>
      <c r="O285">
        <f t="shared" ca="1" si="58"/>
        <v>1.6299011353510751E-2</v>
      </c>
      <c r="P285">
        <f t="shared" si="62"/>
        <v>-8.3586944900693586E-2</v>
      </c>
      <c r="Q285">
        <f t="shared" si="63"/>
        <v>7.7714745283080908E-2</v>
      </c>
      <c r="R285">
        <f t="shared" si="64"/>
        <v>-5.8721996176126778E-3</v>
      </c>
      <c r="S285" s="2">
        <f t="shared" si="69"/>
        <v>42446.520499999999</v>
      </c>
      <c r="U285">
        <f t="shared" si="65"/>
        <v>3.7501018150443236E-4</v>
      </c>
      <c r="V285">
        <v>1</v>
      </c>
      <c r="W285">
        <f t="shared" si="66"/>
        <v>3.7501018150443236E-4</v>
      </c>
      <c r="X285">
        <f t="shared" si="67"/>
        <v>9.7079924897647676E-2</v>
      </c>
      <c r="Y285">
        <f t="shared" si="68"/>
        <v>1.9365179614566769E-2</v>
      </c>
    </row>
    <row r="286" spans="1:25" ht="12.95" customHeight="1" x14ac:dyDescent="0.2">
      <c r="A286" s="256" t="s">
        <v>0</v>
      </c>
      <c r="B286" s="257" t="s">
        <v>30</v>
      </c>
      <c r="C286" s="256">
        <v>57465.020900000003</v>
      </c>
      <c r="D286" s="256" t="s">
        <v>37</v>
      </c>
      <c r="E286" s="13">
        <f t="shared" si="60"/>
        <v>41659.532282441869</v>
      </c>
      <c r="F286">
        <f t="shared" si="61"/>
        <v>41659.5</v>
      </c>
      <c r="G286">
        <f t="shared" ref="G286:G331" si="70">+C286-(C$7+F286*C$8)</f>
        <v>1.3892980001401156E-2</v>
      </c>
      <c r="K286">
        <f t="shared" si="59"/>
        <v>1.3892980001401156E-2</v>
      </c>
      <c r="O286">
        <f t="shared" ca="1" si="58"/>
        <v>1.6299011353510751E-2</v>
      </c>
      <c r="P286">
        <f t="shared" si="62"/>
        <v>-8.3586944900693586E-2</v>
      </c>
      <c r="Q286">
        <f t="shared" si="63"/>
        <v>7.7714745283080908E-2</v>
      </c>
      <c r="R286">
        <f t="shared" si="64"/>
        <v>-5.8721996176126778E-3</v>
      </c>
      <c r="S286" s="2">
        <f t="shared" si="69"/>
        <v>42446.520900000003</v>
      </c>
      <c r="U286">
        <f t="shared" si="65"/>
        <v>3.9066232537187984E-4</v>
      </c>
      <c r="V286">
        <v>1</v>
      </c>
      <c r="W286">
        <f t="shared" si="66"/>
        <v>3.9066232537187984E-4</v>
      </c>
      <c r="X286">
        <f t="shared" si="67"/>
        <v>9.7479924902094742E-2</v>
      </c>
      <c r="Y286">
        <f t="shared" si="68"/>
        <v>1.9765179619013834E-2</v>
      </c>
    </row>
    <row r="287" spans="1:25" ht="12.95" customHeight="1" x14ac:dyDescent="0.2">
      <c r="A287" s="213" t="s">
        <v>1415</v>
      </c>
      <c r="B287" s="214" t="s">
        <v>32</v>
      </c>
      <c r="C287" s="215">
        <v>57466.312899999997</v>
      </c>
      <c r="D287" s="215">
        <v>2.3999999999999998E-3</v>
      </c>
      <c r="E287" s="13">
        <f t="shared" si="60"/>
        <v>41662.534439998621</v>
      </c>
      <c r="F287">
        <f t="shared" si="61"/>
        <v>41662.5</v>
      </c>
      <c r="G287">
        <f t="shared" si="70"/>
        <v>1.4821500000834931E-2</v>
      </c>
      <c r="K287">
        <f t="shared" si="59"/>
        <v>1.4821500000834931E-2</v>
      </c>
      <c r="O287">
        <f t="shared" ref="O287:O318" ca="1" si="71">+C$11+C$12*F287</f>
        <v>1.6322656296025806E-2</v>
      </c>
      <c r="P287">
        <f t="shared" si="62"/>
        <v>-8.3592477732065698E-2</v>
      </c>
      <c r="Q287">
        <f t="shared" si="63"/>
        <v>7.7731685390012337E-2</v>
      </c>
      <c r="R287">
        <f t="shared" si="64"/>
        <v>-5.8607923420533614E-3</v>
      </c>
      <c r="S287" s="2">
        <f t="shared" si="69"/>
        <v>42447.812899999997</v>
      </c>
      <c r="U287">
        <f t="shared" si="65"/>
        <v>4.2775721655669566E-4</v>
      </c>
      <c r="V287">
        <v>1</v>
      </c>
      <c r="W287">
        <f t="shared" si="66"/>
        <v>4.2775721655669566E-4</v>
      </c>
      <c r="X287">
        <f t="shared" si="67"/>
        <v>9.8413977732900629E-2</v>
      </c>
      <c r="Y287">
        <f t="shared" si="68"/>
        <v>2.0682292342888292E-2</v>
      </c>
    </row>
    <row r="288" spans="1:25" ht="12.95" customHeight="1" x14ac:dyDescent="0.2">
      <c r="A288" s="213" t="s">
        <v>1415</v>
      </c>
      <c r="B288" s="214" t="s">
        <v>32</v>
      </c>
      <c r="C288" s="215">
        <v>57466.525699999998</v>
      </c>
      <c r="D288" s="215">
        <v>3.3999999999999998E-3</v>
      </c>
      <c r="E288" s="13">
        <f t="shared" si="60"/>
        <v>41663.028913007969</v>
      </c>
      <c r="F288">
        <f t="shared" si="61"/>
        <v>41663</v>
      </c>
      <c r="G288">
        <f t="shared" si="70"/>
        <v>1.2442919993191026E-2</v>
      </c>
      <c r="K288">
        <f t="shared" si="59"/>
        <v>1.2442919993191026E-2</v>
      </c>
      <c r="O288">
        <f t="shared" ca="1" si="71"/>
        <v>1.6326597119778297E-2</v>
      </c>
      <c r="P288">
        <f t="shared" si="62"/>
        <v>-8.3593399596185322E-2</v>
      </c>
      <c r="Q288">
        <f t="shared" si="63"/>
        <v>7.7734508849581302E-2</v>
      </c>
      <c r="R288">
        <f t="shared" si="64"/>
        <v>-5.8588907466040202E-3</v>
      </c>
      <c r="S288" s="2">
        <f t="shared" si="69"/>
        <v>42448.025699999998</v>
      </c>
      <c r="U288">
        <f t="shared" si="65"/>
        <v>3.3495627635527728E-4</v>
      </c>
      <c r="V288">
        <v>1</v>
      </c>
      <c r="W288">
        <f t="shared" si="66"/>
        <v>3.3495627635527728E-4</v>
      </c>
      <c r="X288">
        <f t="shared" si="67"/>
        <v>9.6036319589376348E-2</v>
      </c>
      <c r="Y288">
        <f t="shared" si="68"/>
        <v>1.8301810739795046E-2</v>
      </c>
    </row>
    <row r="289" spans="1:25" ht="12.95" customHeight="1" x14ac:dyDescent="0.2">
      <c r="A289" s="216" t="s">
        <v>1418</v>
      </c>
      <c r="B289" s="217"/>
      <c r="C289" s="211">
        <v>57807.806499999999</v>
      </c>
      <c r="D289" s="211">
        <v>2.9999999999999997E-4</v>
      </c>
      <c r="E289" s="13">
        <f t="shared" si="60"/>
        <v>42456.046507974905</v>
      </c>
      <c r="F289">
        <f t="shared" si="61"/>
        <v>42456</v>
      </c>
      <c r="G289">
        <f t="shared" si="70"/>
        <v>2.001503999781562E-2</v>
      </c>
      <c r="K289">
        <f t="shared" si="59"/>
        <v>2.001503999781562E-2</v>
      </c>
      <c r="O289">
        <f t="shared" ca="1" si="71"/>
        <v>2.257674359125017E-2</v>
      </c>
      <c r="P289">
        <f t="shared" si="62"/>
        <v>-8.4956236768743726E-2</v>
      </c>
      <c r="Q289">
        <f t="shared" si="63"/>
        <v>8.2251497926485284E-2</v>
      </c>
      <c r="R289">
        <f t="shared" si="64"/>
        <v>-2.7047388422584417E-3</v>
      </c>
      <c r="S289" s="2">
        <f t="shared" si="69"/>
        <v>42789.306499999999</v>
      </c>
      <c r="U289">
        <f t="shared" si="65"/>
        <v>5.161883505418771E-4</v>
      </c>
      <c r="V289">
        <v>1</v>
      </c>
      <c r="W289">
        <f t="shared" si="66"/>
        <v>5.161883505418771E-4</v>
      </c>
      <c r="X289">
        <f t="shared" si="67"/>
        <v>0.10497127676655935</v>
      </c>
      <c r="Y289">
        <f t="shared" si="68"/>
        <v>2.2719778840074062E-2</v>
      </c>
    </row>
    <row r="290" spans="1:25" ht="12.95" customHeight="1" x14ac:dyDescent="0.2">
      <c r="A290" s="256" t="s">
        <v>1</v>
      </c>
      <c r="B290" s="258" t="s">
        <v>32</v>
      </c>
      <c r="C290" s="259">
        <v>57829.323100000001</v>
      </c>
      <c r="D290" s="259">
        <v>1.6000000000000001E-3</v>
      </c>
      <c r="E290" s="13">
        <f t="shared" si="60"/>
        <v>42506.043584821498</v>
      </c>
      <c r="F290">
        <f t="shared" si="61"/>
        <v>42506</v>
      </c>
      <c r="G290">
        <f t="shared" si="70"/>
        <v>1.8757040001219139E-2</v>
      </c>
      <c r="K290">
        <f t="shared" si="59"/>
        <v>1.8757040001219139E-2</v>
      </c>
      <c r="O290">
        <f t="shared" ca="1" si="71"/>
        <v>2.297082596650063E-2</v>
      </c>
      <c r="P290">
        <f t="shared" si="62"/>
        <v>-8.5035480303066555E-2</v>
      </c>
      <c r="Q290">
        <f t="shared" si="63"/>
        <v>8.2538912999581854E-2</v>
      </c>
      <c r="R290">
        <f t="shared" si="64"/>
        <v>-2.4965673034847008E-3</v>
      </c>
      <c r="S290" s="2">
        <f t="shared" si="69"/>
        <v>42810.823100000001</v>
      </c>
      <c r="U290">
        <f t="shared" si="65"/>
        <v>4.517158234625604E-4</v>
      </c>
      <c r="V290">
        <v>1</v>
      </c>
      <c r="W290">
        <f t="shared" si="66"/>
        <v>4.517158234625604E-4</v>
      </c>
      <c r="X290">
        <f t="shared" si="67"/>
        <v>0.10379252030428569</v>
      </c>
      <c r="Y290">
        <f t="shared" si="68"/>
        <v>2.1253607304703839E-2</v>
      </c>
    </row>
    <row r="291" spans="1:25" ht="12.95" customHeight="1" x14ac:dyDescent="0.2">
      <c r="A291" s="256" t="s">
        <v>1</v>
      </c>
      <c r="B291" s="258" t="s">
        <v>32</v>
      </c>
      <c r="C291" s="259">
        <v>57829.539700000001</v>
      </c>
      <c r="D291" s="259">
        <v>1.1999999999999999E-3</v>
      </c>
      <c r="E291" s="13">
        <f t="shared" si="60"/>
        <v>42506.546887706019</v>
      </c>
      <c r="F291">
        <f t="shared" si="61"/>
        <v>42506.5</v>
      </c>
      <c r="G291">
        <f t="shared" si="70"/>
        <v>2.0178459999442566E-2</v>
      </c>
      <c r="K291">
        <f t="shared" si="59"/>
        <v>2.0178459999442566E-2</v>
      </c>
      <c r="O291">
        <f t="shared" ca="1" si="71"/>
        <v>2.2974766790253121E-2</v>
      </c>
      <c r="P291">
        <f t="shared" si="62"/>
        <v>-8.5036268711404503E-2</v>
      </c>
      <c r="Q291">
        <f t="shared" si="63"/>
        <v>8.2541788714568048E-2</v>
      </c>
      <c r="R291">
        <f t="shared" si="64"/>
        <v>-2.4944799968364545E-3</v>
      </c>
      <c r="S291" s="2">
        <f t="shared" si="69"/>
        <v>42811.039700000001</v>
      </c>
      <c r="U291">
        <f t="shared" si="65"/>
        <v>5.1406220807486888E-4</v>
      </c>
      <c r="V291">
        <v>1</v>
      </c>
      <c r="W291">
        <f t="shared" si="66"/>
        <v>5.1406220807486888E-4</v>
      </c>
      <c r="X291">
        <f t="shared" si="67"/>
        <v>0.10521472871084707</v>
      </c>
      <c r="Y291">
        <f t="shared" si="68"/>
        <v>2.2672939996279021E-2</v>
      </c>
    </row>
    <row r="292" spans="1:25" ht="12.95" customHeight="1" x14ac:dyDescent="0.2">
      <c r="A292" s="218" t="s">
        <v>1419</v>
      </c>
      <c r="B292" s="219" t="s">
        <v>32</v>
      </c>
      <c r="C292" s="220">
        <v>57858.588499999998</v>
      </c>
      <c r="D292" s="220">
        <v>1E-4</v>
      </c>
      <c r="E292" s="13">
        <f t="shared" si="60"/>
        <v>42574.046171324291</v>
      </c>
      <c r="F292">
        <f t="shared" si="61"/>
        <v>42574</v>
      </c>
      <c r="G292">
        <f t="shared" si="70"/>
        <v>1.987016000202857E-2</v>
      </c>
      <c r="K292">
        <f t="shared" si="59"/>
        <v>1.987016000202857E-2</v>
      </c>
      <c r="O292">
        <f t="shared" ca="1" si="71"/>
        <v>2.3506777996841199E-2</v>
      </c>
      <c r="P292">
        <f t="shared" si="62"/>
        <v>-8.5141971265631444E-2</v>
      </c>
      <c r="Q292">
        <f t="shared" si="63"/>
        <v>8.2930294591426895E-2</v>
      </c>
      <c r="R292">
        <f t="shared" si="64"/>
        <v>-2.2116766742045491E-3</v>
      </c>
      <c r="S292" s="2">
        <f t="shared" si="69"/>
        <v>42840.088499999998</v>
      </c>
      <c r="U292">
        <f t="shared" si="65"/>
        <v>4.8760751099583412E-4</v>
      </c>
      <c r="V292">
        <v>1</v>
      </c>
      <c r="W292">
        <f t="shared" si="66"/>
        <v>4.8760751099583412E-4</v>
      </c>
      <c r="X292">
        <f t="shared" si="67"/>
        <v>0.10501213126766001</v>
      </c>
      <c r="Y292">
        <f t="shared" si="68"/>
        <v>2.2081836676233119E-2</v>
      </c>
    </row>
    <row r="293" spans="1:25" ht="12.95" customHeight="1" x14ac:dyDescent="0.2">
      <c r="A293" s="218" t="s">
        <v>1419</v>
      </c>
      <c r="B293" s="219" t="s">
        <v>32</v>
      </c>
      <c r="C293" s="220">
        <v>57865.475100000003</v>
      </c>
      <c r="D293" s="220">
        <v>2.0000000000000001E-4</v>
      </c>
      <c r="E293" s="13">
        <f t="shared" si="60"/>
        <v>42590.048228778171</v>
      </c>
      <c r="F293">
        <f t="shared" si="61"/>
        <v>42590</v>
      </c>
      <c r="G293">
        <f t="shared" si="70"/>
        <v>2.0755600002303254E-2</v>
      </c>
      <c r="K293">
        <f t="shared" si="59"/>
        <v>2.0755600002303254E-2</v>
      </c>
      <c r="O293">
        <f t="shared" ca="1" si="71"/>
        <v>2.3632884356921346E-2</v>
      </c>
      <c r="P293">
        <f t="shared" si="62"/>
        <v>-8.5166813348325487E-2</v>
      </c>
      <c r="Q293">
        <f t="shared" si="63"/>
        <v>8.3022467639487008E-2</v>
      </c>
      <c r="R293">
        <f t="shared" si="64"/>
        <v>-2.1443457088384799E-3</v>
      </c>
      <c r="S293" s="2">
        <f t="shared" si="69"/>
        <v>42846.975100000003</v>
      </c>
      <c r="U293">
        <f t="shared" si="65"/>
        <v>5.2440751357323869E-4</v>
      </c>
      <c r="V293">
        <v>1</v>
      </c>
      <c r="W293">
        <f t="shared" si="66"/>
        <v>5.2440751357323869E-4</v>
      </c>
      <c r="X293">
        <f t="shared" si="67"/>
        <v>0.10592241335062874</v>
      </c>
      <c r="Y293">
        <f t="shared" si="68"/>
        <v>2.2899945711141734E-2</v>
      </c>
    </row>
    <row r="294" spans="1:25" ht="12.95" customHeight="1" x14ac:dyDescent="0.2">
      <c r="A294" s="15" t="s">
        <v>1420</v>
      </c>
      <c r="B294" s="217"/>
      <c r="C294" s="211">
        <v>58525.87</v>
      </c>
      <c r="D294" s="211">
        <v>4.0000000000000002E-4</v>
      </c>
      <c r="E294" s="13">
        <f t="shared" si="60"/>
        <v>44124.575736116487</v>
      </c>
      <c r="F294">
        <f t="shared" si="61"/>
        <v>44124.5</v>
      </c>
      <c r="G294">
        <f t="shared" si="70"/>
        <v>3.2593579999229405E-2</v>
      </c>
      <c r="K294">
        <f t="shared" si="59"/>
        <v>3.2593579999229405E-2</v>
      </c>
      <c r="O294">
        <f t="shared" ca="1" si="71"/>
        <v>3.5727272453357162E-2</v>
      </c>
      <c r="P294">
        <f t="shared" si="62"/>
        <v>-8.7165943675719962E-2</v>
      </c>
      <c r="Q294">
        <f t="shared" si="63"/>
        <v>9.2009834757871362E-2</v>
      </c>
      <c r="R294">
        <f t="shared" si="64"/>
        <v>4.8438910821513997E-3</v>
      </c>
      <c r="S294" s="2">
        <f t="shared" si="69"/>
        <v>43507.37</v>
      </c>
      <c r="U294">
        <f t="shared" si="65"/>
        <v>7.7004523499460192E-4</v>
      </c>
      <c r="V294">
        <v>1</v>
      </c>
      <c r="W294">
        <f t="shared" si="66"/>
        <v>7.7004523499460192E-4</v>
      </c>
      <c r="X294">
        <f t="shared" si="67"/>
        <v>0.11975952367494937</v>
      </c>
      <c r="Y294">
        <f t="shared" si="68"/>
        <v>2.7749688917078005E-2</v>
      </c>
    </row>
    <row r="295" spans="1:25" ht="12.95" customHeight="1" x14ac:dyDescent="0.2">
      <c r="A295" s="248" t="s">
        <v>1778</v>
      </c>
      <c r="B295" s="50" t="s">
        <v>32</v>
      </c>
      <c r="C295" s="48">
        <v>58567.401100000003</v>
      </c>
      <c r="D295" s="48">
        <v>2.0000000000000001E-4</v>
      </c>
      <c r="E295" s="13">
        <f t="shared" si="60"/>
        <v>44221.079533102231</v>
      </c>
      <c r="F295">
        <f t="shared" si="61"/>
        <v>44221</v>
      </c>
      <c r="G295">
        <f t="shared" si="70"/>
        <v>3.4227640004246496E-2</v>
      </c>
      <c r="K295">
        <f t="shared" si="59"/>
        <v>3.4227640004246496E-2</v>
      </c>
      <c r="O295">
        <f t="shared" ca="1" si="71"/>
        <v>3.6487851437590479E-2</v>
      </c>
      <c r="P295">
        <f t="shared" si="62"/>
        <v>-8.726609131031228E-2</v>
      </c>
      <c r="Q295">
        <f t="shared" si="63"/>
        <v>9.2584773233303511E-2</v>
      </c>
      <c r="R295">
        <f t="shared" si="64"/>
        <v>5.3186819229912308E-3</v>
      </c>
      <c r="S295" s="2">
        <f t="shared" si="69"/>
        <v>43548.901100000003</v>
      </c>
      <c r="U295">
        <f t="shared" si="65"/>
        <v>8.3572785734377408E-4</v>
      </c>
      <c r="V295">
        <v>1</v>
      </c>
      <c r="W295">
        <f t="shared" si="66"/>
        <v>8.3572785734377408E-4</v>
      </c>
      <c r="X295">
        <f t="shared" si="67"/>
        <v>0.12149373131455878</v>
      </c>
      <c r="Y295">
        <f t="shared" si="68"/>
        <v>2.8908958081255265E-2</v>
      </c>
    </row>
    <row r="296" spans="1:25" ht="12.95" customHeight="1" x14ac:dyDescent="0.2">
      <c r="A296" s="248" t="s">
        <v>1782</v>
      </c>
      <c r="B296" s="50" t="s">
        <v>32</v>
      </c>
      <c r="C296" s="48">
        <v>58579.023399999998</v>
      </c>
      <c r="D296" s="48" t="s">
        <v>1781</v>
      </c>
      <c r="E296" s="13">
        <f t="shared" si="60"/>
        <v>44248.085706300313</v>
      </c>
      <c r="F296">
        <f t="shared" si="61"/>
        <v>44248</v>
      </c>
      <c r="G296">
        <f t="shared" si="70"/>
        <v>3.6884319997625425E-2</v>
      </c>
      <c r="K296">
        <f t="shared" si="59"/>
        <v>3.6884319997625425E-2</v>
      </c>
      <c r="O296">
        <f t="shared" ca="1" si="71"/>
        <v>3.67006559202257E-2</v>
      </c>
      <c r="P296">
        <f t="shared" si="62"/>
        <v>-8.7293566119980417E-2</v>
      </c>
      <c r="Q296">
        <f t="shared" si="63"/>
        <v>9.2745843422807422E-2</v>
      </c>
      <c r="R296">
        <f t="shared" si="64"/>
        <v>5.452277302827005E-3</v>
      </c>
      <c r="S296" s="2">
        <f t="shared" si="69"/>
        <v>43560.523399999998</v>
      </c>
      <c r="U296">
        <f t="shared" si="65"/>
        <v>9.8797330796763084E-4</v>
      </c>
      <c r="V296">
        <v>1</v>
      </c>
      <c r="W296">
        <f t="shared" si="66"/>
        <v>9.8797330796763084E-4</v>
      </c>
      <c r="X296">
        <f t="shared" si="67"/>
        <v>0.12417788611760584</v>
      </c>
      <c r="Y296">
        <f t="shared" si="68"/>
        <v>3.1432042694798421E-2</v>
      </c>
    </row>
    <row r="297" spans="1:25" ht="12.95" customHeight="1" x14ac:dyDescent="0.2">
      <c r="A297" s="281" t="s">
        <v>1780</v>
      </c>
      <c r="B297" s="282" t="s">
        <v>30</v>
      </c>
      <c r="C297" s="283">
        <v>58851.227299999999</v>
      </c>
      <c r="D297" s="283" t="s">
        <v>48</v>
      </c>
      <c r="E297" s="13">
        <f t="shared" si="60"/>
        <v>44880.592668656886</v>
      </c>
      <c r="F297">
        <f t="shared" si="61"/>
        <v>44880.5</v>
      </c>
      <c r="G297">
        <f t="shared" si="70"/>
        <v>3.9880619995528832E-2</v>
      </c>
      <c r="K297">
        <f t="shared" si="59"/>
        <v>3.9880619995528832E-2</v>
      </c>
      <c r="O297">
        <f t="shared" ca="1" si="71"/>
        <v>4.1685797967143723E-2</v>
      </c>
      <c r="P297">
        <f t="shared" si="62"/>
        <v>-8.7868722880705977E-2</v>
      </c>
      <c r="Q297">
        <f t="shared" si="63"/>
        <v>9.6544903479686126E-2</v>
      </c>
      <c r="R297">
        <f t="shared" si="64"/>
        <v>8.6761805989801488E-3</v>
      </c>
      <c r="S297" s="2">
        <f t="shared" si="69"/>
        <v>43832.727299999999</v>
      </c>
      <c r="U297">
        <f t="shared" si="65"/>
        <v>9.7371703805287956E-4</v>
      </c>
      <c r="V297">
        <v>1</v>
      </c>
      <c r="W297">
        <f t="shared" si="66"/>
        <v>9.7371703805287956E-4</v>
      </c>
      <c r="X297">
        <f t="shared" si="67"/>
        <v>0.12774934287623479</v>
      </c>
      <c r="Y297">
        <f t="shared" si="68"/>
        <v>3.1204439396548683E-2</v>
      </c>
    </row>
    <row r="298" spans="1:25" ht="12.95" customHeight="1" x14ac:dyDescent="0.2">
      <c r="A298" s="281" t="s">
        <v>1780</v>
      </c>
      <c r="B298" s="282" t="s">
        <v>30</v>
      </c>
      <c r="C298" s="283">
        <v>58851.227500000001</v>
      </c>
      <c r="D298" s="283" t="s">
        <v>1204</v>
      </c>
      <c r="E298" s="13">
        <f t="shared" si="60"/>
        <v>44880.593133387163</v>
      </c>
      <c r="F298">
        <f t="shared" si="61"/>
        <v>44880.5</v>
      </c>
      <c r="G298">
        <f t="shared" si="70"/>
        <v>4.0080619997752365E-2</v>
      </c>
      <c r="K298">
        <f t="shared" si="59"/>
        <v>4.0080619997752365E-2</v>
      </c>
      <c r="O298">
        <f t="shared" ca="1" si="71"/>
        <v>4.1685797967143723E-2</v>
      </c>
      <c r="P298">
        <f t="shared" si="62"/>
        <v>-8.7868722880705977E-2</v>
      </c>
      <c r="Q298">
        <f t="shared" si="63"/>
        <v>9.6544903479686126E-2</v>
      </c>
      <c r="R298">
        <f t="shared" si="64"/>
        <v>8.6761805989801488E-3</v>
      </c>
      <c r="S298" s="2">
        <f t="shared" si="69"/>
        <v>43832.727500000001</v>
      </c>
      <c r="U298">
        <f t="shared" si="65"/>
        <v>9.8623881395115665E-4</v>
      </c>
      <c r="V298">
        <v>1</v>
      </c>
      <c r="W298">
        <f t="shared" si="66"/>
        <v>9.8623881395115665E-4</v>
      </c>
      <c r="X298">
        <f t="shared" si="67"/>
        <v>0.12794934287845833</v>
      </c>
      <c r="Y298">
        <f t="shared" si="68"/>
        <v>3.1404439398772216E-2</v>
      </c>
    </row>
    <row r="299" spans="1:25" ht="12.95" customHeight="1" x14ac:dyDescent="0.2">
      <c r="A299" s="281" t="s">
        <v>1780</v>
      </c>
      <c r="B299" s="282" t="s">
        <v>30</v>
      </c>
      <c r="C299" s="283">
        <v>58851.227599999998</v>
      </c>
      <c r="D299" s="283" t="s">
        <v>37</v>
      </c>
      <c r="E299" s="13">
        <f t="shared" si="60"/>
        <v>44880.593365752291</v>
      </c>
      <c r="F299">
        <f t="shared" si="61"/>
        <v>44880.5</v>
      </c>
      <c r="G299">
        <f t="shared" si="70"/>
        <v>4.0180619995226152E-2</v>
      </c>
      <c r="K299">
        <f t="shared" si="59"/>
        <v>4.0180619995226152E-2</v>
      </c>
      <c r="O299">
        <f t="shared" ca="1" si="71"/>
        <v>4.1685797967143723E-2</v>
      </c>
      <c r="P299">
        <f t="shared" si="62"/>
        <v>-8.7868722880705977E-2</v>
      </c>
      <c r="Q299">
        <f t="shared" si="63"/>
        <v>9.6544903479686126E-2</v>
      </c>
      <c r="R299">
        <f t="shared" si="64"/>
        <v>8.6761805989801488E-3</v>
      </c>
      <c r="S299" s="2">
        <f t="shared" si="69"/>
        <v>43832.727599999998</v>
      </c>
      <c r="U299">
        <f t="shared" si="65"/>
        <v>9.9252970167173723E-4</v>
      </c>
      <c r="V299">
        <v>1</v>
      </c>
      <c r="W299">
        <f t="shared" si="66"/>
        <v>9.9252970167173723E-4</v>
      </c>
      <c r="X299">
        <f t="shared" si="67"/>
        <v>0.12804934287593212</v>
      </c>
      <c r="Y299">
        <f t="shared" si="68"/>
        <v>3.1504439396246003E-2</v>
      </c>
    </row>
    <row r="300" spans="1:25" ht="12.95" customHeight="1" x14ac:dyDescent="0.2">
      <c r="A300" s="281" t="s">
        <v>1780</v>
      </c>
      <c r="B300" s="282" t="s">
        <v>30</v>
      </c>
      <c r="C300" s="283">
        <v>58932.997199999998</v>
      </c>
      <c r="D300" s="283" t="s">
        <v>48</v>
      </c>
      <c r="E300" s="13">
        <f t="shared" si="60"/>
        <v>45070.597407976195</v>
      </c>
      <c r="F300">
        <f t="shared" si="61"/>
        <v>45070.5</v>
      </c>
      <c r="G300">
        <f t="shared" si="70"/>
        <v>4.1920219999155961E-2</v>
      </c>
      <c r="K300">
        <f t="shared" si="59"/>
        <v>4.1920219999155961E-2</v>
      </c>
      <c r="O300">
        <f t="shared" ca="1" si="71"/>
        <v>4.3183310993095358E-2</v>
      </c>
      <c r="P300">
        <f t="shared" si="62"/>
        <v>-8.8015772721319302E-2</v>
      </c>
      <c r="Q300">
        <f t="shared" si="63"/>
        <v>9.7695804447487017E-2</v>
      </c>
      <c r="R300">
        <f t="shared" si="64"/>
        <v>9.6800317261677149E-3</v>
      </c>
      <c r="S300" s="2">
        <f t="shared" si="69"/>
        <v>43914.497199999998</v>
      </c>
      <c r="U300">
        <f t="shared" si="65"/>
        <v>1.0394297398777289E-3</v>
      </c>
      <c r="V300">
        <v>1</v>
      </c>
      <c r="W300">
        <f t="shared" si="66"/>
        <v>1.0394297398777289E-3</v>
      </c>
      <c r="X300">
        <f t="shared" si="67"/>
        <v>0.12993599272047526</v>
      </c>
      <c r="Y300">
        <f t="shared" si="68"/>
        <v>3.2240188272988246E-2</v>
      </c>
    </row>
    <row r="301" spans="1:25" ht="12.95" customHeight="1" x14ac:dyDescent="0.2">
      <c r="A301" s="281" t="s">
        <v>1780</v>
      </c>
      <c r="B301" s="282" t="s">
        <v>30</v>
      </c>
      <c r="C301" s="283">
        <v>58932.997300000003</v>
      </c>
      <c r="D301" s="283" t="s">
        <v>1204</v>
      </c>
      <c r="E301" s="13">
        <f t="shared" si="60"/>
        <v>45070.597640341344</v>
      </c>
      <c r="F301">
        <f t="shared" si="61"/>
        <v>45070.5</v>
      </c>
      <c r="G301">
        <f t="shared" si="70"/>
        <v>4.2020220003905706E-2</v>
      </c>
      <c r="K301">
        <f t="shared" si="59"/>
        <v>4.2020220003905706E-2</v>
      </c>
      <c r="O301">
        <f t="shared" ca="1" si="71"/>
        <v>4.3183310993095358E-2</v>
      </c>
      <c r="P301">
        <f t="shared" si="62"/>
        <v>-8.8015772721319302E-2</v>
      </c>
      <c r="Q301">
        <f t="shared" si="63"/>
        <v>9.7695804447487017E-2</v>
      </c>
      <c r="R301">
        <f t="shared" si="64"/>
        <v>9.6800317261677149E-3</v>
      </c>
      <c r="S301" s="2">
        <f t="shared" si="69"/>
        <v>43914.497300000003</v>
      </c>
      <c r="U301">
        <f t="shared" si="65"/>
        <v>1.0458877778395418E-3</v>
      </c>
      <c r="V301">
        <v>1</v>
      </c>
      <c r="W301">
        <f t="shared" si="66"/>
        <v>1.0458877778395418E-3</v>
      </c>
      <c r="X301">
        <f t="shared" si="67"/>
        <v>0.13003599272522501</v>
      </c>
      <c r="Y301">
        <f t="shared" si="68"/>
        <v>3.2340188277737991E-2</v>
      </c>
    </row>
    <row r="302" spans="1:25" ht="12.95" customHeight="1" x14ac:dyDescent="0.2">
      <c r="A302" s="281" t="s">
        <v>1780</v>
      </c>
      <c r="B302" s="282" t="s">
        <v>30</v>
      </c>
      <c r="C302" s="283">
        <v>58932.998299999999</v>
      </c>
      <c r="D302" s="283" t="s">
        <v>37</v>
      </c>
      <c r="E302" s="13">
        <f t="shared" si="60"/>
        <v>45070.599963992696</v>
      </c>
      <c r="F302">
        <f t="shared" si="61"/>
        <v>45070.5</v>
      </c>
      <c r="G302">
        <f t="shared" si="70"/>
        <v>4.3020220000471454E-2</v>
      </c>
      <c r="K302">
        <f t="shared" si="59"/>
        <v>4.3020220000471454E-2</v>
      </c>
      <c r="O302">
        <f t="shared" ca="1" si="71"/>
        <v>4.3183310993095358E-2</v>
      </c>
      <c r="P302">
        <f t="shared" si="62"/>
        <v>-8.8015772721319302E-2</v>
      </c>
      <c r="Q302">
        <f t="shared" si="63"/>
        <v>9.7695804447487017E-2</v>
      </c>
      <c r="R302">
        <f t="shared" si="64"/>
        <v>9.6800317261677149E-3</v>
      </c>
      <c r="S302" s="2">
        <f t="shared" si="69"/>
        <v>43914.498299999999</v>
      </c>
      <c r="U302">
        <f t="shared" si="65"/>
        <v>1.1115681541660205E-3</v>
      </c>
      <c r="V302">
        <v>1</v>
      </c>
      <c r="W302">
        <f t="shared" si="66"/>
        <v>1.1115681541660205E-3</v>
      </c>
      <c r="X302">
        <f t="shared" si="67"/>
        <v>0.13103599272179076</v>
      </c>
      <c r="Y302">
        <f t="shared" si="68"/>
        <v>3.3340188274303739E-2</v>
      </c>
    </row>
    <row r="303" spans="1:25" ht="12.95" customHeight="1" x14ac:dyDescent="0.2">
      <c r="A303" s="281" t="s">
        <v>1780</v>
      </c>
      <c r="B303" s="282" t="s">
        <v>32</v>
      </c>
      <c r="C303" s="283">
        <v>58934.934000000001</v>
      </c>
      <c r="D303" s="283" t="s">
        <v>48</v>
      </c>
      <c r="E303" s="13">
        <f t="shared" si="60"/>
        <v>45075.097855929715</v>
      </c>
      <c r="F303">
        <f t="shared" si="61"/>
        <v>45075</v>
      </c>
      <c r="G303">
        <f t="shared" si="70"/>
        <v>4.2112999995879363E-2</v>
      </c>
      <c r="K303">
        <f t="shared" si="59"/>
        <v>4.2112999995879363E-2</v>
      </c>
      <c r="O303">
        <f t="shared" ca="1" si="71"/>
        <v>4.3218778406867886E-2</v>
      </c>
      <c r="P303">
        <f t="shared" si="62"/>
        <v>-8.8019111031517147E-2</v>
      </c>
      <c r="Q303">
        <f t="shared" si="63"/>
        <v>9.772311685065535E-2</v>
      </c>
      <c r="R303">
        <f t="shared" si="64"/>
        <v>9.7040058191382034E-3</v>
      </c>
      <c r="S303" s="2">
        <f t="shared" si="69"/>
        <v>43916.434000000001</v>
      </c>
      <c r="U303">
        <f t="shared" si="65"/>
        <v>1.0503429035480425E-3</v>
      </c>
      <c r="V303">
        <v>1</v>
      </c>
      <c r="W303">
        <f t="shared" si="66"/>
        <v>1.0503429035480425E-3</v>
      </c>
      <c r="X303">
        <f t="shared" si="67"/>
        <v>0.13013211102739652</v>
      </c>
      <c r="Y303">
        <f t="shared" si="68"/>
        <v>3.240899417674116E-2</v>
      </c>
    </row>
    <row r="304" spans="1:25" ht="12.95" customHeight="1" x14ac:dyDescent="0.2">
      <c r="A304" s="281" t="s">
        <v>1780</v>
      </c>
      <c r="B304" s="282" t="s">
        <v>32</v>
      </c>
      <c r="C304" s="283">
        <v>58934.934000000001</v>
      </c>
      <c r="D304" s="283" t="s">
        <v>1204</v>
      </c>
      <c r="E304" s="13">
        <f t="shared" si="60"/>
        <v>45075.097855929715</v>
      </c>
      <c r="F304">
        <f t="shared" si="61"/>
        <v>45075</v>
      </c>
      <c r="G304">
        <f t="shared" si="70"/>
        <v>4.2112999995879363E-2</v>
      </c>
      <c r="K304">
        <f t="shared" ref="K304:K332" si="72">G304</f>
        <v>4.2112999995879363E-2</v>
      </c>
      <c r="O304">
        <f t="shared" ca="1" si="71"/>
        <v>4.3218778406867886E-2</v>
      </c>
      <c r="P304">
        <f t="shared" si="62"/>
        <v>-8.8019111031517147E-2</v>
      </c>
      <c r="Q304">
        <f t="shared" si="63"/>
        <v>9.772311685065535E-2</v>
      </c>
      <c r="R304">
        <f t="shared" si="64"/>
        <v>9.7040058191382034E-3</v>
      </c>
      <c r="S304" s="2">
        <f t="shared" si="69"/>
        <v>43916.434000000001</v>
      </c>
      <c r="U304">
        <f t="shared" si="65"/>
        <v>1.0503429035480425E-3</v>
      </c>
      <c r="V304">
        <v>1</v>
      </c>
      <c r="W304">
        <f t="shared" si="66"/>
        <v>1.0503429035480425E-3</v>
      </c>
      <c r="X304">
        <f t="shared" si="67"/>
        <v>0.13013211102739652</v>
      </c>
      <c r="Y304">
        <f t="shared" si="68"/>
        <v>3.240899417674116E-2</v>
      </c>
    </row>
    <row r="305" spans="1:25" ht="12.95" customHeight="1" x14ac:dyDescent="0.2">
      <c r="A305" s="281" t="s">
        <v>1780</v>
      </c>
      <c r="B305" s="282" t="s">
        <v>30</v>
      </c>
      <c r="C305" s="283">
        <v>58949.349900000001</v>
      </c>
      <c r="D305" s="283" t="s">
        <v>1781</v>
      </c>
      <c r="E305" s="13">
        <f t="shared" si="60"/>
        <v>45108.595381566323</v>
      </c>
      <c r="F305">
        <f t="shared" si="61"/>
        <v>45108.5</v>
      </c>
      <c r="G305">
        <f t="shared" si="70"/>
        <v>4.1048140003113076E-2</v>
      </c>
      <c r="K305">
        <f t="shared" si="72"/>
        <v>4.1048140003113076E-2</v>
      </c>
      <c r="O305">
        <f t="shared" ca="1" si="71"/>
        <v>4.3482813598285708E-2</v>
      </c>
      <c r="P305">
        <f t="shared" si="62"/>
        <v>-8.8043752666425543E-2</v>
      </c>
      <c r="Q305">
        <f t="shared" si="63"/>
        <v>9.7926521381930254E-2</v>
      </c>
      <c r="R305">
        <f t="shared" si="64"/>
        <v>9.8827687155047111E-3</v>
      </c>
      <c r="S305" s="2">
        <f t="shared" si="69"/>
        <v>43930.849900000001</v>
      </c>
      <c r="U305">
        <f t="shared" si="65"/>
        <v>9.7128036749448388E-4</v>
      </c>
      <c r="V305">
        <v>1</v>
      </c>
      <c r="W305">
        <f t="shared" si="66"/>
        <v>9.7128036749448388E-4</v>
      </c>
      <c r="X305">
        <f t="shared" si="67"/>
        <v>0.12909189266953863</v>
      </c>
      <c r="Y305">
        <f t="shared" si="68"/>
        <v>3.1165371287608365E-2</v>
      </c>
    </row>
    <row r="306" spans="1:25" ht="12.95" customHeight="1" x14ac:dyDescent="0.2">
      <c r="A306" s="281" t="s">
        <v>1780</v>
      </c>
      <c r="B306" s="282" t="s">
        <v>32</v>
      </c>
      <c r="C306" s="283">
        <v>58950.4283</v>
      </c>
      <c r="D306" s="283" t="s">
        <v>1781</v>
      </c>
      <c r="E306" s="13">
        <f t="shared" si="60"/>
        <v>45111.101207192645</v>
      </c>
      <c r="F306">
        <f t="shared" si="61"/>
        <v>45111</v>
      </c>
      <c r="G306">
        <f t="shared" si="70"/>
        <v>4.3555240001296625E-2</v>
      </c>
      <c r="K306">
        <f t="shared" si="72"/>
        <v>4.3555240001296625E-2</v>
      </c>
      <c r="O306">
        <f t="shared" ca="1" si="71"/>
        <v>4.3502517717048217E-2</v>
      </c>
      <c r="P306">
        <f t="shared" si="62"/>
        <v>-8.8045576729654601E-2</v>
      </c>
      <c r="Q306">
        <f t="shared" si="63"/>
        <v>9.7941706400125866E-2</v>
      </c>
      <c r="R306">
        <f t="shared" si="64"/>
        <v>9.8961296704712653E-3</v>
      </c>
      <c r="S306" s="2">
        <f t="shared" si="69"/>
        <v>43931.9283</v>
      </c>
      <c r="U306">
        <f t="shared" si="65"/>
        <v>1.1329357082626745E-3</v>
      </c>
      <c r="V306">
        <v>1</v>
      </c>
      <c r="W306">
        <f t="shared" si="66"/>
        <v>1.1329357082626745E-3</v>
      </c>
      <c r="X306">
        <f t="shared" si="67"/>
        <v>0.13160081673095123</v>
      </c>
      <c r="Y306">
        <f t="shared" si="68"/>
        <v>3.3659110330825359E-2</v>
      </c>
    </row>
    <row r="307" spans="1:25" ht="12.95" customHeight="1" x14ac:dyDescent="0.2">
      <c r="A307" s="281" t="s">
        <v>1780</v>
      </c>
      <c r="B307" s="282" t="s">
        <v>30</v>
      </c>
      <c r="C307" s="283">
        <v>58976.463799999998</v>
      </c>
      <c r="D307" s="283" t="s">
        <v>1781</v>
      </c>
      <c r="E307" s="13">
        <f t="shared" si="60"/>
        <v>45171.59863216868</v>
      </c>
      <c r="F307">
        <f t="shared" si="61"/>
        <v>45171.5</v>
      </c>
      <c r="G307">
        <f t="shared" si="70"/>
        <v>4.2447059997357428E-2</v>
      </c>
      <c r="K307">
        <f t="shared" si="72"/>
        <v>4.2447059997357428E-2</v>
      </c>
      <c r="O307">
        <f t="shared" ca="1" si="71"/>
        <v>4.3979357391101259E-2</v>
      </c>
      <c r="P307">
        <f t="shared" si="62"/>
        <v>-8.8089089370357587E-2</v>
      </c>
      <c r="Q307">
        <f t="shared" si="63"/>
        <v>9.8309419965561529E-2</v>
      </c>
      <c r="R307">
        <f t="shared" si="64"/>
        <v>1.0220330595203941E-2</v>
      </c>
      <c r="S307" s="2">
        <f t="shared" si="69"/>
        <v>43957.963799999998</v>
      </c>
      <c r="U307">
        <f t="shared" si="65"/>
        <v>1.038562087959624E-3</v>
      </c>
      <c r="V307">
        <v>1</v>
      </c>
      <c r="W307">
        <f t="shared" si="66"/>
        <v>1.038562087959624E-3</v>
      </c>
      <c r="X307">
        <f t="shared" si="67"/>
        <v>0.13053614936771502</v>
      </c>
      <c r="Y307">
        <f t="shared" si="68"/>
        <v>3.2226729402153487E-2</v>
      </c>
    </row>
    <row r="308" spans="1:25" ht="12.95" customHeight="1" x14ac:dyDescent="0.2">
      <c r="A308" s="281" t="s">
        <v>1780</v>
      </c>
      <c r="B308" s="282" t="s">
        <v>30</v>
      </c>
      <c r="C308" s="283">
        <v>59206.279799999997</v>
      </c>
      <c r="D308" s="283" t="s">
        <v>37</v>
      </c>
      <c r="E308" s="13">
        <f t="shared" si="60"/>
        <v>45705.610893054494</v>
      </c>
      <c r="F308">
        <f t="shared" si="61"/>
        <v>45705.5</v>
      </c>
      <c r="G308">
        <f t="shared" si="70"/>
        <v>4.7723619994940236E-2</v>
      </c>
      <c r="K308">
        <f t="shared" si="72"/>
        <v>4.7723619994940236E-2</v>
      </c>
      <c r="O308">
        <f t="shared" ca="1" si="71"/>
        <v>4.8188157158775891E-2</v>
      </c>
      <c r="P308">
        <f t="shared" si="62"/>
        <v>-8.8420623965090303E-2</v>
      </c>
      <c r="Q308">
        <f t="shared" si="63"/>
        <v>0.10157469105341403</v>
      </c>
      <c r="R308">
        <f t="shared" si="64"/>
        <v>1.3154067088323729E-2</v>
      </c>
      <c r="S308" s="2">
        <f t="shared" si="69"/>
        <v>44187.779799999997</v>
      </c>
      <c r="U308">
        <f t="shared" si="65"/>
        <v>1.1950539881633577E-3</v>
      </c>
      <c r="V308">
        <v>1</v>
      </c>
      <c r="W308">
        <f t="shared" si="66"/>
        <v>1.1950539881633577E-3</v>
      </c>
      <c r="X308">
        <f t="shared" si="67"/>
        <v>0.13614424396003055</v>
      </c>
      <c r="Y308">
        <f t="shared" si="68"/>
        <v>3.4569552906616507E-2</v>
      </c>
    </row>
    <row r="309" spans="1:25" ht="12.95" customHeight="1" x14ac:dyDescent="0.2">
      <c r="A309" s="281" t="s">
        <v>1780</v>
      </c>
      <c r="B309" s="282" t="s">
        <v>30</v>
      </c>
      <c r="C309" s="283">
        <v>59206.28</v>
      </c>
      <c r="D309" s="283" t="s">
        <v>48</v>
      </c>
      <c r="E309" s="13">
        <f t="shared" si="60"/>
        <v>45705.611357784772</v>
      </c>
      <c r="F309">
        <f t="shared" si="61"/>
        <v>45705.5</v>
      </c>
      <c r="G309">
        <f t="shared" si="70"/>
        <v>4.7923619997163769E-2</v>
      </c>
      <c r="K309">
        <f t="shared" si="72"/>
        <v>4.7923619997163769E-2</v>
      </c>
      <c r="O309">
        <f t="shared" ca="1" si="71"/>
        <v>4.8188157158775891E-2</v>
      </c>
      <c r="P309">
        <f t="shared" si="62"/>
        <v>-8.8420623965090303E-2</v>
      </c>
      <c r="Q309">
        <f t="shared" si="63"/>
        <v>0.10157469105341403</v>
      </c>
      <c r="R309">
        <f t="shared" si="64"/>
        <v>1.3154067088323729E-2</v>
      </c>
      <c r="S309" s="2">
        <f t="shared" si="69"/>
        <v>44187.78</v>
      </c>
      <c r="U309">
        <f t="shared" si="65"/>
        <v>1.2089218094806268E-3</v>
      </c>
      <c r="V309">
        <v>1</v>
      </c>
      <c r="W309">
        <f t="shared" si="66"/>
        <v>1.2089218094806268E-3</v>
      </c>
      <c r="X309">
        <f t="shared" si="67"/>
        <v>0.13634424396225409</v>
      </c>
      <c r="Y309">
        <f t="shared" si="68"/>
        <v>3.476955290884004E-2</v>
      </c>
    </row>
    <row r="310" spans="1:25" ht="12.95" customHeight="1" x14ac:dyDescent="0.2">
      <c r="A310" s="281" t="s">
        <v>1780</v>
      </c>
      <c r="B310" s="282" t="s">
        <v>30</v>
      </c>
      <c r="C310" s="283">
        <v>59206.280100000004</v>
      </c>
      <c r="D310" s="283" t="s">
        <v>1204</v>
      </c>
      <c r="E310" s="13">
        <f t="shared" si="60"/>
        <v>45705.611590149914</v>
      </c>
      <c r="F310">
        <f t="shared" si="61"/>
        <v>45705.5</v>
      </c>
      <c r="G310">
        <f t="shared" si="70"/>
        <v>4.8023620001913514E-2</v>
      </c>
      <c r="K310">
        <f t="shared" si="72"/>
        <v>4.8023620001913514E-2</v>
      </c>
      <c r="O310">
        <f t="shared" ca="1" si="71"/>
        <v>4.8188157158775891E-2</v>
      </c>
      <c r="P310">
        <f t="shared" si="62"/>
        <v>-8.8420623965090303E-2</v>
      </c>
      <c r="Q310">
        <f t="shared" si="63"/>
        <v>0.10157469105341403</v>
      </c>
      <c r="R310">
        <f t="shared" si="64"/>
        <v>1.3154067088323729E-2</v>
      </c>
      <c r="S310" s="2">
        <f t="shared" si="69"/>
        <v>44187.780100000004</v>
      </c>
      <c r="U310">
        <f t="shared" si="65"/>
        <v>1.2158857203936379E-3</v>
      </c>
      <c r="V310">
        <v>1</v>
      </c>
      <c r="W310">
        <f t="shared" si="66"/>
        <v>1.2158857203936379E-3</v>
      </c>
      <c r="X310">
        <f t="shared" si="67"/>
        <v>0.13644424396700383</v>
      </c>
      <c r="Y310">
        <f t="shared" si="68"/>
        <v>3.4869552913589785E-2</v>
      </c>
    </row>
    <row r="311" spans="1:25" ht="12.95" customHeight="1" x14ac:dyDescent="0.2">
      <c r="A311" s="284" t="s">
        <v>1783</v>
      </c>
      <c r="B311" s="285" t="s">
        <v>32</v>
      </c>
      <c r="C311" s="290">
        <v>59217.254900000058</v>
      </c>
      <c r="D311" s="289" t="s">
        <v>37</v>
      </c>
      <c r="E311" s="13">
        <f t="shared" si="60"/>
        <v>45731.113199092717</v>
      </c>
      <c r="F311">
        <f t="shared" si="61"/>
        <v>45731</v>
      </c>
      <c r="G311">
        <f t="shared" si="70"/>
        <v>4.8716040051658638E-2</v>
      </c>
      <c r="K311">
        <f t="shared" si="72"/>
        <v>4.8716040051658638E-2</v>
      </c>
      <c r="O311">
        <f t="shared" ca="1" si="71"/>
        <v>4.8389139170153583E-2</v>
      </c>
      <c r="P311">
        <f t="shared" si="62"/>
        <v>-8.8434091565258527E-2</v>
      </c>
      <c r="Q311">
        <f t="shared" si="63"/>
        <v>0.1017315007861234</v>
      </c>
      <c r="R311">
        <f t="shared" si="64"/>
        <v>1.3297409220864878E-2</v>
      </c>
      <c r="S311" s="2">
        <f t="shared" si="69"/>
        <v>44198.754900000058</v>
      </c>
      <c r="U311">
        <f t="shared" si="65"/>
        <v>1.2544794099280544E-3</v>
      </c>
      <c r="V311">
        <v>1</v>
      </c>
      <c r="W311">
        <f t="shared" si="66"/>
        <v>1.2544794099280544E-3</v>
      </c>
      <c r="X311">
        <f t="shared" si="67"/>
        <v>0.13715013161691716</v>
      </c>
      <c r="Y311">
        <f t="shared" si="68"/>
        <v>3.541863083079376E-2</v>
      </c>
    </row>
    <row r="312" spans="1:25" ht="12.95" customHeight="1" x14ac:dyDescent="0.2">
      <c r="A312" s="284" t="s">
        <v>1783</v>
      </c>
      <c r="B312" s="285" t="s">
        <v>32</v>
      </c>
      <c r="C312" s="290">
        <v>59217.256099999882</v>
      </c>
      <c r="D312" s="289" t="s">
        <v>1204</v>
      </c>
      <c r="E312" s="13">
        <f t="shared" si="60"/>
        <v>45731.115987473939</v>
      </c>
      <c r="F312">
        <f t="shared" si="61"/>
        <v>45731</v>
      </c>
      <c r="G312">
        <f t="shared" si="70"/>
        <v>4.9916039875824936E-2</v>
      </c>
      <c r="K312">
        <f t="shared" si="72"/>
        <v>4.9916039875824936E-2</v>
      </c>
      <c r="O312">
        <f t="shared" ca="1" si="71"/>
        <v>4.8389139170153583E-2</v>
      </c>
      <c r="P312">
        <f t="shared" si="62"/>
        <v>-8.8434091565258527E-2</v>
      </c>
      <c r="Q312">
        <f t="shared" si="63"/>
        <v>0.1017315007861234</v>
      </c>
      <c r="R312">
        <f t="shared" si="64"/>
        <v>1.3297409220864878E-2</v>
      </c>
      <c r="S312" s="2">
        <f t="shared" si="69"/>
        <v>44198.756099999882</v>
      </c>
      <c r="U312">
        <f t="shared" si="65"/>
        <v>1.3409241110443804E-3</v>
      </c>
      <c r="V312">
        <v>1</v>
      </c>
      <c r="W312">
        <f t="shared" si="66"/>
        <v>1.3409241110443804E-3</v>
      </c>
      <c r="X312">
        <f t="shared" si="67"/>
        <v>0.13835013144108346</v>
      </c>
      <c r="Y312">
        <f t="shared" si="68"/>
        <v>3.6618630654960058E-2</v>
      </c>
    </row>
    <row r="313" spans="1:25" ht="12.95" customHeight="1" x14ac:dyDescent="0.2">
      <c r="A313" s="284" t="s">
        <v>1783</v>
      </c>
      <c r="B313" s="285" t="s">
        <v>32</v>
      </c>
      <c r="C313" s="290">
        <v>59217.256599999964</v>
      </c>
      <c r="D313" s="289" t="s">
        <v>48</v>
      </c>
      <c r="E313" s="13">
        <f t="shared" si="60"/>
        <v>45731.117149299811</v>
      </c>
      <c r="F313">
        <f t="shared" si="61"/>
        <v>45731</v>
      </c>
      <c r="G313">
        <f t="shared" si="70"/>
        <v>5.0416039957781322E-2</v>
      </c>
      <c r="K313">
        <f t="shared" si="72"/>
        <v>5.0416039957781322E-2</v>
      </c>
      <c r="O313">
        <f t="shared" ca="1" si="71"/>
        <v>4.8389139170153583E-2</v>
      </c>
      <c r="P313">
        <f t="shared" si="62"/>
        <v>-8.8434091565258527E-2</v>
      </c>
      <c r="Q313">
        <f t="shared" si="63"/>
        <v>0.1017315007861234</v>
      </c>
      <c r="R313">
        <f t="shared" si="64"/>
        <v>1.3297409220864878E-2</v>
      </c>
      <c r="S313" s="2">
        <f t="shared" si="69"/>
        <v>44198.756599999964</v>
      </c>
      <c r="U313">
        <f t="shared" si="65"/>
        <v>1.3777927477835582E-3</v>
      </c>
      <c r="V313">
        <v>1</v>
      </c>
      <c r="W313">
        <f t="shared" si="66"/>
        <v>1.3777927477835582E-3</v>
      </c>
      <c r="X313">
        <f t="shared" si="67"/>
        <v>0.13885013152303985</v>
      </c>
      <c r="Y313">
        <f t="shared" si="68"/>
        <v>3.7118630736916444E-2</v>
      </c>
    </row>
    <row r="314" spans="1:25" ht="12.95" customHeight="1" x14ac:dyDescent="0.2">
      <c r="A314" s="284" t="s">
        <v>1783</v>
      </c>
      <c r="B314" s="285" t="s">
        <v>32</v>
      </c>
      <c r="C314" s="290">
        <v>59234.251999999862</v>
      </c>
      <c r="D314" s="289" t="s">
        <v>48</v>
      </c>
      <c r="E314" s="13">
        <f t="shared" si="60"/>
        <v>45770.608533618593</v>
      </c>
      <c r="F314">
        <f t="shared" si="61"/>
        <v>45770.5</v>
      </c>
      <c r="G314">
        <f t="shared" si="70"/>
        <v>4.6708219859283417E-2</v>
      </c>
      <c r="K314">
        <f t="shared" si="72"/>
        <v>4.6708219859283417E-2</v>
      </c>
      <c r="O314">
        <f t="shared" ca="1" si="71"/>
        <v>4.870046424660146E-2</v>
      </c>
      <c r="P314">
        <f t="shared" si="62"/>
        <v>-8.8454527155426593E-2</v>
      </c>
      <c r="Q314">
        <f t="shared" si="63"/>
        <v>0.10197456119521853</v>
      </c>
      <c r="R314">
        <f t="shared" si="64"/>
        <v>1.3520034039791934E-2</v>
      </c>
      <c r="S314" s="2">
        <f t="shared" si="69"/>
        <v>44215.751999999862</v>
      </c>
      <c r="U314">
        <f t="shared" si="65"/>
        <v>1.1014556779890955E-3</v>
      </c>
      <c r="V314">
        <v>1</v>
      </c>
      <c r="W314">
        <f t="shared" si="66"/>
        <v>1.1014556779890955E-3</v>
      </c>
      <c r="X314">
        <f t="shared" si="67"/>
        <v>0.13516274701471001</v>
      </c>
      <c r="Y314">
        <f t="shared" si="68"/>
        <v>3.3188185819491484E-2</v>
      </c>
    </row>
    <row r="315" spans="1:25" ht="12.95" customHeight="1" x14ac:dyDescent="0.2">
      <c r="A315" s="284" t="s">
        <v>1784</v>
      </c>
      <c r="B315" s="285" t="s">
        <v>32</v>
      </c>
      <c r="C315" s="290">
        <v>59259.424999999814</v>
      </c>
      <c r="D315" s="289">
        <v>1E-3</v>
      </c>
      <c r="E315" s="13">
        <f t="shared" si="60"/>
        <v>45829.101809296757</v>
      </c>
      <c r="F315">
        <f t="shared" si="61"/>
        <v>45829</v>
      </c>
      <c r="G315">
        <f t="shared" si="70"/>
        <v>4.3814359814859927E-2</v>
      </c>
      <c r="K315">
        <f t="shared" si="72"/>
        <v>4.3814359814859927E-2</v>
      </c>
      <c r="O315">
        <f t="shared" ca="1" si="71"/>
        <v>4.9161540625644429E-2</v>
      </c>
      <c r="P315">
        <f t="shared" si="62"/>
        <v>-8.848384110503478E-2</v>
      </c>
      <c r="Q315">
        <f t="shared" si="63"/>
        <v>0.10233489190117767</v>
      </c>
      <c r="R315">
        <f t="shared" si="64"/>
        <v>1.3851050796142891E-2</v>
      </c>
      <c r="S315" s="2">
        <f t="shared" si="69"/>
        <v>44240.924999999814</v>
      </c>
      <c r="U315">
        <f t="shared" si="65"/>
        <v>8.9779988735112966E-4</v>
      </c>
      <c r="V315">
        <v>1</v>
      </c>
      <c r="W315">
        <f t="shared" si="66"/>
        <v>8.9779988735112966E-4</v>
      </c>
      <c r="X315">
        <f t="shared" si="67"/>
        <v>0.13229820091989469</v>
      </c>
      <c r="Y315">
        <f t="shared" si="68"/>
        <v>2.9963309018717035E-2</v>
      </c>
    </row>
    <row r="316" spans="1:25" ht="12.95" customHeight="1" x14ac:dyDescent="0.2">
      <c r="A316" s="284" t="s">
        <v>1784</v>
      </c>
      <c r="B316" s="285" t="s">
        <v>30</v>
      </c>
      <c r="C316" s="290">
        <v>59291.493999999948</v>
      </c>
      <c r="D316" s="289">
        <v>4.0000000000000001E-3</v>
      </c>
      <c r="E316" s="13">
        <f t="shared" si="60"/>
        <v>45903.618984751985</v>
      </c>
      <c r="F316">
        <f t="shared" si="61"/>
        <v>45903.5</v>
      </c>
      <c r="G316">
        <f t="shared" si="70"/>
        <v>5.1205939947976731E-2</v>
      </c>
      <c r="K316">
        <f t="shared" si="72"/>
        <v>5.1205939947976731E-2</v>
      </c>
      <c r="O316">
        <f t="shared" ca="1" si="71"/>
        <v>4.97487233647676E-2</v>
      </c>
      <c r="P316">
        <f t="shared" si="62"/>
        <v>-8.8519527650806645E-2</v>
      </c>
      <c r="Q316">
        <f t="shared" si="63"/>
        <v>0.10279438843362323</v>
      </c>
      <c r="R316">
        <f t="shared" si="64"/>
        <v>1.427486078281659E-2</v>
      </c>
      <c r="S316" s="2">
        <f t="shared" si="69"/>
        <v>44272.993999999948</v>
      </c>
      <c r="U316">
        <f t="shared" si="65"/>
        <v>1.3639046083033254E-3</v>
      </c>
      <c r="V316">
        <v>1</v>
      </c>
      <c r="W316">
        <f t="shared" si="66"/>
        <v>1.3639046083033254E-3</v>
      </c>
      <c r="X316">
        <f t="shared" si="67"/>
        <v>0.13972546759878338</v>
      </c>
      <c r="Y316">
        <f t="shared" si="68"/>
        <v>3.6931079165160141E-2</v>
      </c>
    </row>
    <row r="317" spans="1:25" ht="12.95" customHeight="1" x14ac:dyDescent="0.2">
      <c r="A317" s="284" t="s">
        <v>1785</v>
      </c>
      <c r="B317" s="285" t="s">
        <v>32</v>
      </c>
      <c r="C317" s="290">
        <v>59298.378700000001</v>
      </c>
      <c r="D317" s="289">
        <v>8.0000000000000004E-4</v>
      </c>
      <c r="E317" s="13">
        <f t="shared" si="60"/>
        <v>45919.616627268384</v>
      </c>
      <c r="F317">
        <f t="shared" si="61"/>
        <v>45919.5</v>
      </c>
      <c r="G317">
        <f t="shared" si="70"/>
        <v>5.0191379996249452E-2</v>
      </c>
      <c r="K317">
        <f t="shared" si="72"/>
        <v>5.0191379996249452E-2</v>
      </c>
      <c r="O317">
        <f t="shared" ca="1" si="71"/>
        <v>4.9874829724847747E-2</v>
      </c>
      <c r="P317">
        <f t="shared" si="62"/>
        <v>-8.8526951430118475E-2</v>
      </c>
      <c r="Q317">
        <f t="shared" si="63"/>
        <v>0.10289316195728858</v>
      </c>
      <c r="R317">
        <f t="shared" si="64"/>
        <v>1.4366210527170103E-2</v>
      </c>
      <c r="S317" s="2">
        <f t="shared" si="69"/>
        <v>44279.878700000001</v>
      </c>
      <c r="U317">
        <f t="shared" si="65"/>
        <v>1.2834427674882551E-3</v>
      </c>
      <c r="V317">
        <v>1</v>
      </c>
      <c r="W317">
        <f t="shared" si="66"/>
        <v>1.2834427674882551E-3</v>
      </c>
      <c r="X317">
        <f t="shared" si="67"/>
        <v>0.13871833142636791</v>
      </c>
      <c r="Y317">
        <f t="shared" si="68"/>
        <v>3.5825169469079349E-2</v>
      </c>
    </row>
    <row r="318" spans="1:25" ht="12.95" customHeight="1" x14ac:dyDescent="0.2">
      <c r="A318" s="284" t="s">
        <v>1785</v>
      </c>
      <c r="B318" s="285" t="s">
        <v>32</v>
      </c>
      <c r="C318" s="290">
        <v>59298.595500000003</v>
      </c>
      <c r="D318" s="289">
        <v>1.1000000000000001E-3</v>
      </c>
      <c r="E318" s="13">
        <f t="shared" si="60"/>
        <v>45920.120394883175</v>
      </c>
      <c r="F318">
        <f t="shared" si="61"/>
        <v>45920</v>
      </c>
      <c r="G318">
        <f t="shared" si="70"/>
        <v>5.181280000397237E-2</v>
      </c>
      <c r="K318">
        <f t="shared" si="72"/>
        <v>5.181280000397237E-2</v>
      </c>
      <c r="O318">
        <f t="shared" ca="1" si="71"/>
        <v>4.9878770548600238E-2</v>
      </c>
      <c r="P318">
        <f t="shared" si="62"/>
        <v>-8.8527182053060927E-2</v>
      </c>
      <c r="Q318">
        <f t="shared" si="63"/>
        <v>0.10289624914099643</v>
      </c>
      <c r="R318">
        <f t="shared" si="64"/>
        <v>1.4369067087935505E-2</v>
      </c>
      <c r="S318" s="2">
        <f t="shared" si="69"/>
        <v>44280.095500000003</v>
      </c>
      <c r="U318">
        <f t="shared" si="65"/>
        <v>1.4020331346875025E-3</v>
      </c>
      <c r="V318">
        <v>1</v>
      </c>
      <c r="W318">
        <f t="shared" si="66"/>
        <v>1.4020331346875025E-3</v>
      </c>
      <c r="X318">
        <f t="shared" si="67"/>
        <v>0.1403399820570333</v>
      </c>
      <c r="Y318">
        <f t="shared" si="68"/>
        <v>3.7443732916036865E-2</v>
      </c>
    </row>
    <row r="319" spans="1:25" ht="12.95" customHeight="1" x14ac:dyDescent="0.2">
      <c r="A319" s="284" t="s">
        <v>1783</v>
      </c>
      <c r="B319" s="285" t="s">
        <v>32</v>
      </c>
      <c r="C319" s="290">
        <v>59313.010100000072</v>
      </c>
      <c r="D319" s="289" t="s">
        <v>37</v>
      </c>
      <c r="E319" s="13">
        <f t="shared" si="60"/>
        <v>45953.61489977318</v>
      </c>
      <c r="F319">
        <f t="shared" si="61"/>
        <v>45953.5</v>
      </c>
      <c r="G319">
        <f t="shared" si="70"/>
        <v>4.9447940065874718E-2</v>
      </c>
      <c r="K319">
        <f t="shared" si="72"/>
        <v>4.9447940065874718E-2</v>
      </c>
      <c r="O319">
        <f t="shared" ref="O319:O331" ca="1" si="73">+C$11+C$12*F319</f>
        <v>5.0142805740018004E-2</v>
      </c>
      <c r="P319">
        <f t="shared" si="62"/>
        <v>-8.8542444608565279E-2</v>
      </c>
      <c r="Q319">
        <f t="shared" si="63"/>
        <v>0.10310316101127105</v>
      </c>
      <c r="R319">
        <f t="shared" si="64"/>
        <v>1.4560716402705773E-2</v>
      </c>
      <c r="S319" s="2">
        <f t="shared" si="69"/>
        <v>44294.510100000072</v>
      </c>
      <c r="U319">
        <f t="shared" si="65"/>
        <v>1.2171183749239752E-3</v>
      </c>
      <c r="V319">
        <v>1</v>
      </c>
      <c r="W319">
        <f t="shared" si="66"/>
        <v>1.2171183749239752E-3</v>
      </c>
      <c r="X319">
        <f t="shared" si="67"/>
        <v>0.13799038467444</v>
      </c>
      <c r="Y319">
        <f t="shared" si="68"/>
        <v>3.4887223663168945E-2</v>
      </c>
    </row>
    <row r="320" spans="1:25" ht="12.95" customHeight="1" x14ac:dyDescent="0.2">
      <c r="A320" s="284" t="s">
        <v>1783</v>
      </c>
      <c r="B320" s="285" t="s">
        <v>32</v>
      </c>
      <c r="C320" s="290">
        <v>59313.010300000198</v>
      </c>
      <c r="D320" s="289" t="s">
        <v>48</v>
      </c>
      <c r="E320" s="13">
        <f t="shared" si="60"/>
        <v>45953.615364503748</v>
      </c>
      <c r="F320">
        <f t="shared" si="61"/>
        <v>45953.5</v>
      </c>
      <c r="G320">
        <f t="shared" si="70"/>
        <v>4.964794019178953E-2</v>
      </c>
      <c r="K320">
        <f t="shared" si="72"/>
        <v>4.964794019178953E-2</v>
      </c>
      <c r="O320">
        <f t="shared" ca="1" si="73"/>
        <v>5.0142805740018004E-2</v>
      </c>
      <c r="P320">
        <f t="shared" si="62"/>
        <v>-8.8542444608565279E-2</v>
      </c>
      <c r="Q320">
        <f t="shared" si="63"/>
        <v>0.10310316101127105</v>
      </c>
      <c r="R320">
        <f t="shared" si="64"/>
        <v>1.4560716402705773E-2</v>
      </c>
      <c r="S320" s="2">
        <f t="shared" si="69"/>
        <v>44294.510300000198</v>
      </c>
      <c r="U320">
        <f t="shared" si="65"/>
        <v>1.2311132732252452E-3</v>
      </c>
      <c r="V320">
        <v>1</v>
      </c>
      <c r="W320">
        <f t="shared" si="66"/>
        <v>1.2311132732252452E-3</v>
      </c>
      <c r="X320">
        <f t="shared" si="67"/>
        <v>0.13819038480035481</v>
      </c>
      <c r="Y320">
        <f t="shared" si="68"/>
        <v>3.5087223789083757E-2</v>
      </c>
    </row>
    <row r="321" spans="1:25" ht="12.95" customHeight="1" x14ac:dyDescent="0.2">
      <c r="A321" s="284" t="s">
        <v>1783</v>
      </c>
      <c r="B321" s="285" t="s">
        <v>32</v>
      </c>
      <c r="C321" s="290">
        <v>59313.012699999847</v>
      </c>
      <c r="D321" s="289" t="s">
        <v>1204</v>
      </c>
      <c r="E321" s="13">
        <f t="shared" si="60"/>
        <v>45953.620941266192</v>
      </c>
      <c r="F321">
        <f t="shared" si="61"/>
        <v>45953.5</v>
      </c>
      <c r="G321">
        <f t="shared" si="70"/>
        <v>5.2047939840122126E-2</v>
      </c>
      <c r="K321">
        <f t="shared" si="72"/>
        <v>5.2047939840122126E-2</v>
      </c>
      <c r="O321">
        <f t="shared" ca="1" si="73"/>
        <v>5.0142805740018004E-2</v>
      </c>
      <c r="P321">
        <f t="shared" si="62"/>
        <v>-8.8542444608565279E-2</v>
      </c>
      <c r="Q321">
        <f t="shared" si="63"/>
        <v>0.10310316101127105</v>
      </c>
      <c r="R321">
        <f t="shared" si="64"/>
        <v>1.4560716402705773E-2</v>
      </c>
      <c r="S321" s="2">
        <f t="shared" si="69"/>
        <v>44294.512699999847</v>
      </c>
      <c r="U321">
        <f t="shared" si="65"/>
        <v>1.405291921046778E-3</v>
      </c>
      <c r="V321">
        <v>1</v>
      </c>
      <c r="W321">
        <f t="shared" si="66"/>
        <v>1.405291921046778E-3</v>
      </c>
      <c r="X321">
        <f t="shared" si="67"/>
        <v>0.14059038444868741</v>
      </c>
      <c r="Y321">
        <f t="shared" si="68"/>
        <v>3.7487223437416353E-2</v>
      </c>
    </row>
    <row r="322" spans="1:25" ht="12.95" customHeight="1" x14ac:dyDescent="0.2">
      <c r="A322" s="284" t="s">
        <v>1783</v>
      </c>
      <c r="B322" s="285" t="s">
        <v>32</v>
      </c>
      <c r="C322" s="290">
        <v>59326.353800000157</v>
      </c>
      <c r="D322" s="289" t="s">
        <v>1781</v>
      </c>
      <c r="E322" s="13">
        <f t="shared" si="60"/>
        <v>45984.621006422101</v>
      </c>
      <c r="F322">
        <f t="shared" si="61"/>
        <v>45984.5</v>
      </c>
      <c r="G322">
        <f t="shared" si="70"/>
        <v>5.207598015840631E-2</v>
      </c>
      <c r="K322">
        <f t="shared" si="72"/>
        <v>5.207598015840631E-2</v>
      </c>
      <c r="O322">
        <f t="shared" ca="1" si="73"/>
        <v>5.0387136812673317E-2</v>
      </c>
      <c r="P322">
        <f t="shared" si="62"/>
        <v>-8.8556236024606341E-2</v>
      </c>
      <c r="Q322">
        <f t="shared" si="63"/>
        <v>0.10329475556762571</v>
      </c>
      <c r="R322">
        <f t="shared" si="64"/>
        <v>1.4738519543019371E-2</v>
      </c>
      <c r="S322" s="2">
        <f t="shared" si="69"/>
        <v>44307.853800000157</v>
      </c>
      <c r="U322">
        <f t="shared" si="65"/>
        <v>1.3940859652055708E-3</v>
      </c>
      <c r="V322">
        <v>1</v>
      </c>
      <c r="W322">
        <f t="shared" si="66"/>
        <v>1.3940859652055708E-3</v>
      </c>
      <c r="X322">
        <f t="shared" si="67"/>
        <v>0.14063221618301264</v>
      </c>
      <c r="Y322">
        <f t="shared" si="68"/>
        <v>3.7337460615386939E-2</v>
      </c>
    </row>
    <row r="323" spans="1:25" ht="12.95" customHeight="1" x14ac:dyDescent="0.2">
      <c r="A323" s="284" t="s">
        <v>1783</v>
      </c>
      <c r="B323" s="285" t="s">
        <v>32</v>
      </c>
      <c r="C323" s="290">
        <v>59329.365699999966</v>
      </c>
      <c r="D323" s="289" t="s">
        <v>1781</v>
      </c>
      <c r="E323" s="13">
        <f t="shared" si="60"/>
        <v>45991.619611952003</v>
      </c>
      <c r="F323">
        <f t="shared" si="61"/>
        <v>45991.5</v>
      </c>
      <c r="G323">
        <f t="shared" si="70"/>
        <v>5.1475859960191883E-2</v>
      </c>
      <c r="K323">
        <f t="shared" si="72"/>
        <v>5.1475859960191883E-2</v>
      </c>
      <c r="O323">
        <f t="shared" ca="1" si="73"/>
        <v>5.0442308345208353E-2</v>
      </c>
      <c r="P323">
        <f t="shared" si="62"/>
        <v>-8.8559306023970982E-2</v>
      </c>
      <c r="Q323">
        <f t="shared" si="63"/>
        <v>0.10333803533343126</v>
      </c>
      <c r="R323">
        <f t="shared" si="64"/>
        <v>1.4778729309460281E-2</v>
      </c>
      <c r="S323" s="2">
        <f t="shared" si="69"/>
        <v>44310.865699999966</v>
      </c>
      <c r="U323">
        <f t="shared" si="65"/>
        <v>1.3466793979968648E-3</v>
      </c>
      <c r="V323">
        <v>1</v>
      </c>
      <c r="W323">
        <f t="shared" si="66"/>
        <v>1.3466793979968648E-3</v>
      </c>
      <c r="X323">
        <f t="shared" si="67"/>
        <v>0.14003516598416288</v>
      </c>
      <c r="Y323">
        <f t="shared" si="68"/>
        <v>3.6697130650731602E-2</v>
      </c>
    </row>
    <row r="324" spans="1:25" ht="12.95" customHeight="1" x14ac:dyDescent="0.2">
      <c r="A324" s="284" t="s">
        <v>1783</v>
      </c>
      <c r="B324" s="285" t="s">
        <v>32</v>
      </c>
      <c r="C324" s="290">
        <v>59343.351400000043</v>
      </c>
      <c r="D324" s="289" t="s">
        <v>1781</v>
      </c>
      <c r="E324" s="13">
        <f t="shared" si="60"/>
        <v>46024.117502773843</v>
      </c>
      <c r="F324">
        <f t="shared" si="61"/>
        <v>46024</v>
      </c>
      <c r="G324">
        <f t="shared" si="70"/>
        <v>5.0568160040711518E-2</v>
      </c>
      <c r="K324">
        <f t="shared" si="72"/>
        <v>5.0568160040711518E-2</v>
      </c>
      <c r="O324">
        <f t="shared" ca="1" si="73"/>
        <v>5.0698461889121138E-2</v>
      </c>
      <c r="P324">
        <f t="shared" si="62"/>
        <v>-8.8573346294509997E-2</v>
      </c>
      <c r="Q324">
        <f t="shared" si="63"/>
        <v>0.10353905663245661</v>
      </c>
      <c r="R324">
        <f t="shared" si="64"/>
        <v>1.4965710337946608E-2</v>
      </c>
      <c r="S324" s="2">
        <f t="shared" si="69"/>
        <v>44324.851400000043</v>
      </c>
      <c r="U324">
        <f t="shared" si="65"/>
        <v>1.2675344248379052E-3</v>
      </c>
      <c r="V324">
        <v>1</v>
      </c>
      <c r="W324">
        <f t="shared" si="66"/>
        <v>1.2675344248379052E-3</v>
      </c>
      <c r="X324">
        <f t="shared" si="67"/>
        <v>0.13914150633522152</v>
      </c>
      <c r="Y324">
        <f t="shared" si="68"/>
        <v>3.560244970276491E-2</v>
      </c>
    </row>
    <row r="325" spans="1:25" ht="12.95" customHeight="1" x14ac:dyDescent="0.2">
      <c r="A325" s="286" t="s">
        <v>1787</v>
      </c>
      <c r="B325" s="287" t="s">
        <v>30</v>
      </c>
      <c r="C325" s="291">
        <v>59606.092399999965</v>
      </c>
      <c r="D325" s="19"/>
      <c r="E325" s="13">
        <f t="shared" si="60"/>
        <v>46634.635984678316</v>
      </c>
      <c r="F325">
        <f t="shared" si="61"/>
        <v>46634.5</v>
      </c>
      <c r="G325">
        <f t="shared" si="70"/>
        <v>5.852197996864561E-2</v>
      </c>
      <c r="K325">
        <f t="shared" si="72"/>
        <v>5.852197996864561E-2</v>
      </c>
      <c r="O325">
        <f t="shared" ca="1" si="73"/>
        <v>5.5510207690928959E-2</v>
      </c>
      <c r="P325">
        <f t="shared" si="62"/>
        <v>-8.8771803135674093E-2</v>
      </c>
      <c r="Q325">
        <f t="shared" si="63"/>
        <v>0.1073394832598011</v>
      </c>
      <c r="R325">
        <f t="shared" si="64"/>
        <v>1.8567680124127003E-2</v>
      </c>
      <c r="S325" s="2">
        <f t="shared" si="69"/>
        <v>44587.592399999965</v>
      </c>
      <c r="U325">
        <f t="shared" si="65"/>
        <v>1.5963460760656995E-3</v>
      </c>
      <c r="V325">
        <v>1</v>
      </c>
      <c r="W325">
        <f t="shared" si="66"/>
        <v>1.5963460760656995E-3</v>
      </c>
      <c r="X325">
        <f t="shared" si="67"/>
        <v>0.1472937831043197</v>
      </c>
      <c r="Y325">
        <f t="shared" si="68"/>
        <v>3.9954299844518606E-2</v>
      </c>
    </row>
    <row r="326" spans="1:25" ht="12.95" customHeight="1" x14ac:dyDescent="0.2">
      <c r="A326" s="286" t="s">
        <v>1787</v>
      </c>
      <c r="B326" s="287" t="s">
        <v>32</v>
      </c>
      <c r="C326" s="291">
        <v>59616.206999999937</v>
      </c>
      <c r="D326" s="19"/>
      <c r="E326" s="13">
        <f t="shared" si="60"/>
        <v>46658.138788721291</v>
      </c>
      <c r="F326">
        <f t="shared" si="61"/>
        <v>46658</v>
      </c>
      <c r="G326">
        <f t="shared" si="70"/>
        <v>5.9728719934355468E-2</v>
      </c>
      <c r="K326">
        <f t="shared" si="72"/>
        <v>5.9728719934355468E-2</v>
      </c>
      <c r="O326">
        <f t="shared" ca="1" si="73"/>
        <v>5.5695426407296633E-2</v>
      </c>
      <c r="P326">
        <f t="shared" si="62"/>
        <v>-8.8776962504349619E-2</v>
      </c>
      <c r="Q326">
        <f t="shared" si="63"/>
        <v>0.10748669623176811</v>
      </c>
      <c r="R326">
        <f t="shared" si="64"/>
        <v>1.8709733727418493E-2</v>
      </c>
      <c r="S326" s="2">
        <f t="shared" si="69"/>
        <v>44597.706999999937</v>
      </c>
      <c r="U326">
        <f t="shared" si="65"/>
        <v>1.6825572294448857E-3</v>
      </c>
      <c r="V326">
        <v>1</v>
      </c>
      <c r="W326">
        <f t="shared" si="66"/>
        <v>1.6825572294448857E-3</v>
      </c>
      <c r="X326">
        <f t="shared" si="67"/>
        <v>0.1485056824387051</v>
      </c>
      <c r="Y326">
        <f t="shared" si="68"/>
        <v>4.1018986206936975E-2</v>
      </c>
    </row>
    <row r="327" spans="1:25" ht="12.95" customHeight="1" x14ac:dyDescent="0.2">
      <c r="A327" s="286" t="s">
        <v>1787</v>
      </c>
      <c r="B327" s="287" t="s">
        <v>30</v>
      </c>
      <c r="C327" s="291">
        <v>59617.280999999959</v>
      </c>
      <c r="D327" s="19"/>
      <c r="E327" s="13">
        <f t="shared" si="60"/>
        <v>46660.634390281688</v>
      </c>
      <c r="F327">
        <f t="shared" si="61"/>
        <v>46660.5</v>
      </c>
      <c r="G327">
        <f t="shared" si="70"/>
        <v>5.7835819956380874E-2</v>
      </c>
      <c r="K327">
        <f t="shared" si="72"/>
        <v>5.7835819956380874E-2</v>
      </c>
      <c r="O327">
        <f t="shared" ca="1" si="73"/>
        <v>5.5715130526059142E-2</v>
      </c>
      <c r="P327">
        <f t="shared" si="62"/>
        <v>-8.8777500547555843E-2</v>
      </c>
      <c r="Q327">
        <f t="shared" si="63"/>
        <v>0.10750236121302834</v>
      </c>
      <c r="R327">
        <f t="shared" si="64"/>
        <v>1.8724860665472493E-2</v>
      </c>
      <c r="S327" s="2">
        <f t="shared" si="69"/>
        <v>44598.780999999959</v>
      </c>
      <c r="U327">
        <f t="shared" si="65"/>
        <v>1.5296671366550926E-3</v>
      </c>
      <c r="V327">
        <v>1</v>
      </c>
      <c r="W327">
        <f t="shared" si="66"/>
        <v>1.5296671366550926E-3</v>
      </c>
      <c r="X327">
        <f t="shared" si="67"/>
        <v>0.14661332050393672</v>
      </c>
      <c r="Y327">
        <f t="shared" si="68"/>
        <v>3.9110959290908381E-2</v>
      </c>
    </row>
    <row r="328" spans="1:25" ht="12.95" customHeight="1" x14ac:dyDescent="0.2">
      <c r="A328" s="286" t="s">
        <v>1787</v>
      </c>
      <c r="B328" s="287" t="s">
        <v>30</v>
      </c>
      <c r="C328" s="291">
        <v>59628.042299999855</v>
      </c>
      <c r="D328" s="19"/>
      <c r="E328" s="13">
        <f t="shared" si="60"/>
        <v>46685.639899658818</v>
      </c>
      <c r="F328">
        <f t="shared" si="61"/>
        <v>46685.5</v>
      </c>
      <c r="G328">
        <f t="shared" si="70"/>
        <v>6.0206819849554449E-2</v>
      </c>
      <c r="K328">
        <f t="shared" si="72"/>
        <v>6.0206819849554449E-2</v>
      </c>
      <c r="O328">
        <f t="shared" ca="1" si="73"/>
        <v>5.59121717136844E-2</v>
      </c>
      <c r="P328">
        <f t="shared" si="62"/>
        <v>-8.8782766471228833E-2</v>
      </c>
      <c r="Q328">
        <f t="shared" si="63"/>
        <v>0.10765905361673818</v>
      </c>
      <c r="R328">
        <f t="shared" si="64"/>
        <v>1.8876287145509346E-2</v>
      </c>
      <c r="S328" s="2">
        <f t="shared" si="69"/>
        <v>44609.542299999855</v>
      </c>
      <c r="U328">
        <f t="shared" si="65"/>
        <v>1.7082129336001418E-3</v>
      </c>
      <c r="V328">
        <v>1</v>
      </c>
      <c r="W328">
        <f t="shared" si="66"/>
        <v>1.7082129336001418E-3</v>
      </c>
      <c r="X328">
        <f t="shared" si="67"/>
        <v>0.1489895863207833</v>
      </c>
      <c r="Y328">
        <f t="shared" si="68"/>
        <v>4.1330532704045103E-2</v>
      </c>
    </row>
    <row r="329" spans="1:25" ht="12.95" customHeight="1" x14ac:dyDescent="0.2">
      <c r="A329" s="284" t="s">
        <v>1786</v>
      </c>
      <c r="B329" s="285" t="s">
        <v>32</v>
      </c>
      <c r="C329" s="290">
        <v>59637.509299999998</v>
      </c>
      <c r="D329" s="289">
        <v>5.0000000000000001E-4</v>
      </c>
      <c r="E329" s="13">
        <f t="shared" si="60"/>
        <v>46707.637907081633</v>
      </c>
      <c r="F329">
        <f t="shared" si="61"/>
        <v>46707.5</v>
      </c>
      <c r="G329">
        <f t="shared" si="70"/>
        <v>5.9349299997847993E-2</v>
      </c>
      <c r="K329">
        <f t="shared" si="72"/>
        <v>5.9349299997847993E-2</v>
      </c>
      <c r="O329">
        <f t="shared" ca="1" si="73"/>
        <v>5.6085567958794547E-2</v>
      </c>
      <c r="P329">
        <f t="shared" si="62"/>
        <v>-8.8787228256753517E-2</v>
      </c>
      <c r="Q329">
        <f t="shared" si="63"/>
        <v>0.1077970069890288</v>
      </c>
      <c r="R329">
        <f t="shared" si="64"/>
        <v>1.9009778732275287E-2</v>
      </c>
      <c r="S329" s="2">
        <f t="shared" si="69"/>
        <v>44619.009299999998</v>
      </c>
      <c r="U329">
        <f t="shared" si="65"/>
        <v>1.6272769759355925E-3</v>
      </c>
      <c r="V329">
        <v>1</v>
      </c>
      <c r="W329">
        <f t="shared" si="66"/>
        <v>1.6272769759355925E-3</v>
      </c>
      <c r="X329">
        <f t="shared" si="67"/>
        <v>0.1481365282546015</v>
      </c>
      <c r="Y329">
        <f t="shared" si="68"/>
        <v>4.0339521265572706E-2</v>
      </c>
    </row>
    <row r="330" spans="1:25" ht="12.95" customHeight="1" x14ac:dyDescent="0.2">
      <c r="A330" s="284" t="s">
        <v>1786</v>
      </c>
      <c r="B330" s="285" t="s">
        <v>32</v>
      </c>
      <c r="C330" s="290">
        <v>59707.443899999998</v>
      </c>
      <c r="D330" s="289">
        <v>1E-4</v>
      </c>
      <c r="E330" s="13">
        <f t="shared" si="60"/>
        <v>46870.141535463234</v>
      </c>
      <c r="F330">
        <f t="shared" si="61"/>
        <v>46870</v>
      </c>
      <c r="G330">
        <f t="shared" si="70"/>
        <v>6.0910799998964649E-2</v>
      </c>
      <c r="K330">
        <f t="shared" si="72"/>
        <v>6.0910799998964649E-2</v>
      </c>
      <c r="O330">
        <f t="shared" ca="1" si="73"/>
        <v>5.7366335678358471E-2</v>
      </c>
      <c r="P330">
        <f t="shared" si="62"/>
        <v>-8.8815190074729905E-2</v>
      </c>
      <c r="Q330">
        <f t="shared" si="63"/>
        <v>0.10881783812111767</v>
      </c>
      <c r="R330">
        <f t="shared" si="64"/>
        <v>2.0002648046387767E-2</v>
      </c>
      <c r="S330" s="2">
        <f t="shared" si="69"/>
        <v>44688.943899999998</v>
      </c>
      <c r="U330">
        <f t="shared" si="65"/>
        <v>1.6734768961751197E-3</v>
      </c>
      <c r="V330">
        <v>1</v>
      </c>
      <c r="W330">
        <f t="shared" si="66"/>
        <v>1.6734768961751197E-3</v>
      </c>
      <c r="X330">
        <f t="shared" si="67"/>
        <v>0.14972599007369455</v>
      </c>
      <c r="Y330">
        <f t="shared" si="68"/>
        <v>4.0908151952576882E-2</v>
      </c>
    </row>
    <row r="331" spans="1:25" ht="12.95" customHeight="1" x14ac:dyDescent="0.2">
      <c r="A331" s="286" t="s">
        <v>1787</v>
      </c>
      <c r="B331" s="287" t="s">
        <v>32</v>
      </c>
      <c r="C331" s="291">
        <v>59937.260499999858</v>
      </c>
      <c r="D331" s="19"/>
      <c r="E331" s="13">
        <f t="shared" si="60"/>
        <v>47404.155190539546</v>
      </c>
      <c r="F331">
        <f t="shared" si="61"/>
        <v>47404</v>
      </c>
      <c r="G331">
        <f t="shared" si="70"/>
        <v>6.6787359857698902E-2</v>
      </c>
      <c r="K331">
        <f t="shared" si="72"/>
        <v>6.6787359857698902E-2</v>
      </c>
      <c r="O331">
        <f t="shared" ca="1" si="73"/>
        <v>6.1575135446033102E-2</v>
      </c>
      <c r="P331">
        <f t="shared" si="62"/>
        <v>-8.8845095596127646E-2</v>
      </c>
      <c r="Q331">
        <f t="shared" si="63"/>
        <v>0.11219548765869022</v>
      </c>
      <c r="R331">
        <f t="shared" si="64"/>
        <v>2.3350392062562578E-2</v>
      </c>
      <c r="S331" s="2">
        <f t="shared" si="69"/>
        <v>44918.760499999858</v>
      </c>
      <c r="U331">
        <f t="shared" si="65"/>
        <v>1.8867701712357101E-3</v>
      </c>
      <c r="V331">
        <v>1</v>
      </c>
      <c r="W331">
        <f t="shared" si="66"/>
        <v>1.8867701712357101E-3</v>
      </c>
      <c r="X331">
        <f t="shared" si="67"/>
        <v>0.15563245545382653</v>
      </c>
      <c r="Y331">
        <f t="shared" si="68"/>
        <v>4.3436967795136325E-2</v>
      </c>
    </row>
    <row r="332" spans="1:25" ht="12.95" customHeight="1" x14ac:dyDescent="0.2">
      <c r="A332" s="288" t="s">
        <v>1788</v>
      </c>
      <c r="B332" s="287" t="s">
        <v>30</v>
      </c>
      <c r="C332" s="289">
        <v>60061.421600000001</v>
      </c>
      <c r="D332" s="289">
        <v>2.0000000000000001E-4</v>
      </c>
      <c r="E332" s="13">
        <f t="shared" ref="E332" si="74">+(C332-C$7)/C$8</f>
        <v>47692.66229937943</v>
      </c>
      <c r="F332">
        <f t="shared" ref="F332" si="75">ROUND(2*E332,0)/2</f>
        <v>47692.5</v>
      </c>
      <c r="G332">
        <f t="shared" ref="G332" si="76">+C332-(C$7+F332*C$8)</f>
        <v>6.9846700003836304E-2</v>
      </c>
      <c r="K332">
        <f t="shared" si="72"/>
        <v>6.9846700003836304E-2</v>
      </c>
      <c r="O332">
        <f t="shared" ref="O332" ca="1" si="77">+C$11+C$12*F332</f>
        <v>6.384899075122813E-2</v>
      </c>
      <c r="P332">
        <f t="shared" ref="P332" si="78">H$5*SIN(RADIANS(H$6*F332+H$7))</f>
        <v>-8.8821701809959255E-2</v>
      </c>
      <c r="Q332">
        <f t="shared" ref="Q332" si="79">+H$2+H$3*$F332+H$4*$F332^2</f>
        <v>0.11403500429461667</v>
      </c>
      <c r="R332">
        <f t="shared" ref="R332" si="80">P332+Q332</f>
        <v>2.5213302484657418E-2</v>
      </c>
      <c r="S332" s="2">
        <f t="shared" ref="S332" si="81">+C332-15018.5</f>
        <v>45042.921600000001</v>
      </c>
      <c r="U332">
        <f t="shared" ref="U332" si="82">+(R332-G332)^2</f>
        <v>1.9921401741050441E-3</v>
      </c>
      <c r="V332">
        <v>1</v>
      </c>
      <c r="W332">
        <f t="shared" ref="W332" si="83">V332*U332</f>
        <v>1.9921401741050441E-3</v>
      </c>
      <c r="X332">
        <f t="shared" ref="X332" si="84">G332-P332</f>
        <v>0.15866840181379555</v>
      </c>
      <c r="Y332">
        <f t="shared" ref="Y332" si="85">+(G332-R332)</f>
        <v>4.4633397519178886E-2</v>
      </c>
    </row>
    <row r="333" spans="1:25" ht="12.95" customHeight="1" x14ac:dyDescent="0.2">
      <c r="A333" s="89"/>
      <c r="C333" s="19"/>
      <c r="D333" s="19"/>
    </row>
    <row r="334" spans="1:25" ht="12.95" customHeight="1" x14ac:dyDescent="0.2">
      <c r="A334" s="89"/>
      <c r="C334" s="19"/>
      <c r="D334" s="19"/>
    </row>
    <row r="335" spans="1:25" ht="12.95" customHeight="1" x14ac:dyDescent="0.2">
      <c r="A335" s="89"/>
      <c r="C335" s="19"/>
      <c r="D335" s="19"/>
    </row>
    <row r="336" spans="1:25" ht="12.95" customHeight="1" x14ac:dyDescent="0.2">
      <c r="A336" s="89"/>
      <c r="C336" s="19"/>
      <c r="D336" s="19"/>
    </row>
    <row r="337" spans="1:4" ht="12.95" customHeight="1" x14ac:dyDescent="0.2">
      <c r="A337" s="89"/>
      <c r="C337" s="19"/>
      <c r="D337" s="19"/>
    </row>
    <row r="338" spans="1:4" ht="12.95" customHeight="1" x14ac:dyDescent="0.2">
      <c r="A338" s="89"/>
      <c r="C338" s="19"/>
      <c r="D338" s="19"/>
    </row>
    <row r="339" spans="1:4" ht="12.95" customHeight="1" x14ac:dyDescent="0.2">
      <c r="A339" s="89"/>
      <c r="C339" s="19"/>
      <c r="D339" s="19"/>
    </row>
    <row r="340" spans="1:4" ht="12.95" customHeight="1" x14ac:dyDescent="0.2">
      <c r="A340" s="89"/>
      <c r="C340" s="19"/>
      <c r="D340" s="19"/>
    </row>
    <row r="341" spans="1:4" ht="12.95" customHeight="1" x14ac:dyDescent="0.2">
      <c r="A341" s="89"/>
      <c r="C341" s="19"/>
      <c r="D341" s="19"/>
    </row>
    <row r="342" spans="1:4" ht="12.95" customHeight="1" x14ac:dyDescent="0.2">
      <c r="A342" s="89"/>
      <c r="C342" s="19"/>
      <c r="D342" s="19"/>
    </row>
    <row r="343" spans="1:4" ht="12.95" customHeight="1" x14ac:dyDescent="0.2">
      <c r="A343" s="89"/>
      <c r="C343" s="19"/>
      <c r="D343" s="19"/>
    </row>
    <row r="344" spans="1:4" ht="12.95" customHeight="1" x14ac:dyDescent="0.2">
      <c r="A344" s="89"/>
      <c r="C344" s="19"/>
      <c r="D344" s="19"/>
    </row>
    <row r="345" spans="1:4" ht="12.95" customHeight="1" x14ac:dyDescent="0.2">
      <c r="A345" s="89"/>
      <c r="C345" s="19"/>
      <c r="D345" s="19"/>
    </row>
    <row r="346" spans="1:4" ht="12.95" customHeight="1" x14ac:dyDescent="0.2">
      <c r="A346" s="89"/>
      <c r="C346" s="19"/>
      <c r="D346" s="19"/>
    </row>
    <row r="347" spans="1:4" ht="12.95" customHeight="1" x14ac:dyDescent="0.2">
      <c r="A347" s="89"/>
      <c r="C347" s="19"/>
      <c r="D347" s="19"/>
    </row>
    <row r="348" spans="1:4" ht="12.95" customHeight="1" x14ac:dyDescent="0.2">
      <c r="A348" s="89"/>
      <c r="C348" s="19"/>
      <c r="D348" s="19"/>
    </row>
    <row r="349" spans="1:4" ht="12.95" customHeight="1" x14ac:dyDescent="0.2">
      <c r="A349" s="89"/>
      <c r="C349" s="19"/>
      <c r="D349" s="19"/>
    </row>
    <row r="350" spans="1:4" ht="12.95" customHeight="1" x14ac:dyDescent="0.2">
      <c r="A350" s="89"/>
      <c r="C350" s="19"/>
      <c r="D350" s="19"/>
    </row>
    <row r="351" spans="1:4" ht="12.95" customHeight="1" x14ac:dyDescent="0.2">
      <c r="A351" s="89"/>
      <c r="C351" s="19"/>
      <c r="D351" s="19"/>
    </row>
    <row r="352" spans="1:4" ht="12.95" customHeight="1" x14ac:dyDescent="0.2">
      <c r="A352" s="89"/>
      <c r="C352" s="19"/>
      <c r="D352" s="19"/>
    </row>
    <row r="353" spans="1:4" ht="12.95" customHeight="1" x14ac:dyDescent="0.2">
      <c r="A353" s="89"/>
      <c r="C353" s="19"/>
      <c r="D353" s="19"/>
    </row>
    <row r="354" spans="1:4" ht="12.95" customHeight="1" x14ac:dyDescent="0.2">
      <c r="A354" s="89"/>
      <c r="C354" s="19"/>
      <c r="D354" s="19"/>
    </row>
    <row r="355" spans="1:4" ht="12.95" customHeight="1" x14ac:dyDescent="0.2">
      <c r="A355" s="89"/>
      <c r="C355" s="19"/>
      <c r="D355" s="19"/>
    </row>
    <row r="356" spans="1:4" ht="12.95" customHeight="1" x14ac:dyDescent="0.2">
      <c r="A356" s="89"/>
      <c r="C356" s="19"/>
      <c r="D356" s="19"/>
    </row>
    <row r="357" spans="1:4" ht="12.95" customHeight="1" x14ac:dyDescent="0.2">
      <c r="A357" s="89"/>
      <c r="C357" s="19"/>
      <c r="D357" s="19"/>
    </row>
    <row r="358" spans="1:4" ht="12.95" customHeight="1" x14ac:dyDescent="0.2">
      <c r="A358" s="89"/>
      <c r="C358" s="19"/>
      <c r="D358" s="19"/>
    </row>
    <row r="359" spans="1:4" ht="12.95" customHeight="1" x14ac:dyDescent="0.2">
      <c r="A359" s="89"/>
      <c r="C359" s="19"/>
      <c r="D359" s="19"/>
    </row>
    <row r="360" spans="1:4" ht="12.95" customHeight="1" x14ac:dyDescent="0.2">
      <c r="A360" s="89"/>
      <c r="C360" s="19"/>
      <c r="D360" s="19"/>
    </row>
    <row r="361" spans="1:4" ht="12.95" customHeight="1" x14ac:dyDescent="0.2">
      <c r="A361" s="89"/>
      <c r="C361" s="19"/>
      <c r="D361" s="19"/>
    </row>
    <row r="362" spans="1:4" ht="12.95" customHeight="1" x14ac:dyDescent="0.2">
      <c r="A362" s="89"/>
      <c r="C362" s="19"/>
      <c r="D362" s="19"/>
    </row>
    <row r="363" spans="1:4" ht="12.95" customHeight="1" x14ac:dyDescent="0.2">
      <c r="A363" s="89"/>
      <c r="C363" s="19"/>
      <c r="D363" s="19"/>
    </row>
    <row r="364" spans="1:4" ht="12.95" customHeight="1" x14ac:dyDescent="0.2">
      <c r="A364" s="89"/>
      <c r="C364" s="19"/>
      <c r="D364" s="19"/>
    </row>
    <row r="365" spans="1:4" ht="12.95" customHeight="1" x14ac:dyDescent="0.2">
      <c r="A365" s="89"/>
      <c r="C365" s="19"/>
      <c r="D365" s="19"/>
    </row>
    <row r="366" spans="1:4" ht="12.95" customHeight="1" x14ac:dyDescent="0.2">
      <c r="A366" s="89"/>
      <c r="C366" s="19"/>
      <c r="D366" s="19"/>
    </row>
    <row r="367" spans="1:4" ht="12.95" customHeight="1" x14ac:dyDescent="0.2">
      <c r="A367" s="89"/>
      <c r="C367" s="19"/>
      <c r="D367" s="19"/>
    </row>
    <row r="368" spans="1:4" ht="12.95" customHeight="1" x14ac:dyDescent="0.2">
      <c r="A368" s="89"/>
      <c r="C368" s="19"/>
      <c r="D368" s="19"/>
    </row>
    <row r="369" spans="1:4" ht="12.95" customHeight="1" x14ac:dyDescent="0.2">
      <c r="A369" s="89"/>
      <c r="C369" s="19"/>
      <c r="D369" s="19"/>
    </row>
    <row r="370" spans="1:4" ht="12.95" customHeight="1" x14ac:dyDescent="0.2">
      <c r="A370" s="89"/>
      <c r="C370" s="19"/>
      <c r="D370" s="19"/>
    </row>
    <row r="371" spans="1:4" ht="12.95" customHeight="1" x14ac:dyDescent="0.2">
      <c r="A371" s="89"/>
      <c r="C371" s="19"/>
      <c r="D371" s="19"/>
    </row>
    <row r="372" spans="1:4" ht="12.95" customHeight="1" x14ac:dyDescent="0.2">
      <c r="A372" s="89"/>
      <c r="C372" s="19"/>
      <c r="D372" s="19"/>
    </row>
    <row r="373" spans="1:4" ht="12.95" customHeight="1" x14ac:dyDescent="0.2">
      <c r="A373" s="89"/>
      <c r="C373" s="19"/>
      <c r="D373" s="19"/>
    </row>
    <row r="374" spans="1:4" ht="12.95" customHeight="1" x14ac:dyDescent="0.2">
      <c r="A374" s="89"/>
      <c r="C374" s="19"/>
      <c r="D374" s="19"/>
    </row>
    <row r="375" spans="1:4" ht="12.95" customHeight="1" x14ac:dyDescent="0.2">
      <c r="A375" s="89"/>
      <c r="C375" s="19"/>
      <c r="D375" s="19"/>
    </row>
    <row r="376" spans="1:4" ht="12.95" customHeight="1" x14ac:dyDescent="0.2">
      <c r="A376" s="89"/>
      <c r="C376" s="19"/>
      <c r="D376" s="19"/>
    </row>
    <row r="377" spans="1:4" ht="12.95" customHeight="1" x14ac:dyDescent="0.2">
      <c r="A377" s="89"/>
      <c r="C377" s="19"/>
      <c r="D377" s="19"/>
    </row>
    <row r="378" spans="1:4" ht="12.95" customHeight="1" x14ac:dyDescent="0.2">
      <c r="A378" s="89"/>
      <c r="C378" s="19"/>
      <c r="D378" s="19"/>
    </row>
    <row r="379" spans="1:4" ht="12.95" customHeight="1" x14ac:dyDescent="0.2">
      <c r="A379" s="89"/>
      <c r="C379" s="19"/>
      <c r="D379" s="19"/>
    </row>
    <row r="380" spans="1:4" ht="12.95" customHeight="1" x14ac:dyDescent="0.2">
      <c r="A380" s="89"/>
      <c r="C380" s="19"/>
      <c r="D380" s="19"/>
    </row>
    <row r="381" spans="1:4" ht="12.95" customHeight="1" x14ac:dyDescent="0.2">
      <c r="A381" s="89"/>
      <c r="C381" s="19"/>
      <c r="D381" s="19"/>
    </row>
    <row r="382" spans="1:4" ht="12.95" customHeight="1" x14ac:dyDescent="0.2">
      <c r="A382" s="89"/>
      <c r="C382" s="19"/>
      <c r="D382" s="19"/>
    </row>
    <row r="383" spans="1:4" ht="12.95" customHeight="1" x14ac:dyDescent="0.2">
      <c r="A383" s="89"/>
      <c r="C383" s="19"/>
      <c r="D383" s="19"/>
    </row>
    <row r="384" spans="1:4" ht="12.95" customHeight="1" x14ac:dyDescent="0.2">
      <c r="A384" s="89"/>
      <c r="C384" s="19"/>
      <c r="D384" s="19"/>
    </row>
    <row r="385" spans="1:4" ht="12.95" customHeight="1" x14ac:dyDescent="0.2">
      <c r="A385" s="89"/>
      <c r="C385" s="19"/>
      <c r="D385" s="19"/>
    </row>
    <row r="386" spans="1:4" ht="12.95" customHeight="1" x14ac:dyDescent="0.2">
      <c r="A386" s="89"/>
      <c r="C386" s="19"/>
      <c r="D386" s="19"/>
    </row>
    <row r="387" spans="1:4" ht="12.95" customHeight="1" x14ac:dyDescent="0.2">
      <c r="A387" s="89"/>
      <c r="C387" s="19"/>
      <c r="D387" s="19"/>
    </row>
    <row r="388" spans="1:4" ht="12.95" customHeight="1" x14ac:dyDescent="0.2">
      <c r="A388" s="89"/>
      <c r="C388" s="19"/>
      <c r="D388" s="19"/>
    </row>
    <row r="389" spans="1:4" ht="12.95" customHeight="1" x14ac:dyDescent="0.2">
      <c r="A389" s="89"/>
      <c r="C389" s="19"/>
      <c r="D389" s="19"/>
    </row>
    <row r="390" spans="1:4" ht="12.95" customHeight="1" x14ac:dyDescent="0.2">
      <c r="A390" s="89"/>
      <c r="C390" s="19"/>
      <c r="D390" s="19"/>
    </row>
    <row r="391" spans="1:4" ht="12.95" customHeight="1" x14ac:dyDescent="0.2">
      <c r="A391" s="89"/>
      <c r="C391" s="19"/>
      <c r="D391" s="19"/>
    </row>
    <row r="392" spans="1:4" ht="12.95" customHeight="1" x14ac:dyDescent="0.2">
      <c r="A392" s="89"/>
      <c r="C392" s="19"/>
      <c r="D392" s="19"/>
    </row>
    <row r="393" spans="1:4" ht="12.95" customHeight="1" x14ac:dyDescent="0.2">
      <c r="A393" s="89"/>
      <c r="C393" s="19"/>
      <c r="D393" s="19"/>
    </row>
    <row r="394" spans="1:4" ht="12.95" customHeight="1" x14ac:dyDescent="0.2">
      <c r="A394" s="89"/>
      <c r="C394" s="19"/>
      <c r="D394" s="19"/>
    </row>
    <row r="395" spans="1:4" ht="12.95" customHeight="1" x14ac:dyDescent="0.2">
      <c r="A395" s="89"/>
      <c r="C395" s="19"/>
      <c r="D395" s="19"/>
    </row>
    <row r="396" spans="1:4" ht="12.95" customHeight="1" x14ac:dyDescent="0.2">
      <c r="A396" s="89"/>
      <c r="C396" s="19"/>
      <c r="D396" s="19"/>
    </row>
    <row r="397" spans="1:4" ht="12.95" customHeight="1" x14ac:dyDescent="0.2">
      <c r="A397" s="89"/>
      <c r="C397" s="19"/>
      <c r="D397" s="19"/>
    </row>
    <row r="398" spans="1:4" ht="12.95" customHeight="1" x14ac:dyDescent="0.2">
      <c r="A398" s="89"/>
      <c r="C398" s="19"/>
      <c r="D398" s="19"/>
    </row>
    <row r="399" spans="1:4" ht="12.95" customHeight="1" x14ac:dyDescent="0.2">
      <c r="A399" s="89"/>
      <c r="C399" s="19"/>
      <c r="D399" s="19"/>
    </row>
    <row r="400" spans="1:4" ht="12.95" customHeight="1" x14ac:dyDescent="0.2">
      <c r="A400" s="89"/>
      <c r="C400" s="19"/>
      <c r="D400" s="19"/>
    </row>
    <row r="401" spans="1:4" ht="12.95" customHeight="1" x14ac:dyDescent="0.2">
      <c r="A401" s="89"/>
      <c r="C401" s="19"/>
      <c r="D401" s="19"/>
    </row>
    <row r="402" spans="1:4" ht="12.95" customHeight="1" x14ac:dyDescent="0.2">
      <c r="A402" s="89"/>
      <c r="C402" s="19"/>
      <c r="D402" s="19"/>
    </row>
    <row r="403" spans="1:4" ht="12.95" customHeight="1" x14ac:dyDescent="0.2">
      <c r="A403" s="89"/>
      <c r="C403" s="19"/>
      <c r="D403" s="19"/>
    </row>
    <row r="404" spans="1:4" ht="12.95" customHeight="1" x14ac:dyDescent="0.2">
      <c r="A404" s="89"/>
      <c r="C404" s="19"/>
      <c r="D404" s="19"/>
    </row>
    <row r="405" spans="1:4" ht="12.95" customHeight="1" x14ac:dyDescent="0.2">
      <c r="A405" s="89"/>
      <c r="C405" s="19"/>
      <c r="D405" s="19"/>
    </row>
    <row r="406" spans="1:4" ht="12.95" customHeight="1" x14ac:dyDescent="0.2">
      <c r="A406" s="89"/>
      <c r="C406" s="19"/>
      <c r="D406" s="19"/>
    </row>
    <row r="407" spans="1:4" ht="12.95" customHeight="1" x14ac:dyDescent="0.2">
      <c r="A407" s="89"/>
      <c r="C407" s="19"/>
      <c r="D407" s="19"/>
    </row>
    <row r="408" spans="1:4" ht="12.95" customHeight="1" x14ac:dyDescent="0.2">
      <c r="A408" s="89"/>
      <c r="C408" s="19"/>
      <c r="D408" s="19"/>
    </row>
    <row r="409" spans="1:4" ht="12.95" customHeight="1" x14ac:dyDescent="0.2">
      <c r="A409" s="89"/>
      <c r="C409" s="19"/>
      <c r="D409" s="19"/>
    </row>
    <row r="410" spans="1:4" ht="12.95" customHeight="1" x14ac:dyDescent="0.2">
      <c r="A410" s="89"/>
      <c r="C410" s="19"/>
      <c r="D410" s="19"/>
    </row>
    <row r="411" spans="1:4" x14ac:dyDescent="0.2">
      <c r="A411" s="89"/>
      <c r="C411" s="19"/>
      <c r="D411" s="19"/>
    </row>
    <row r="412" spans="1:4" x14ac:dyDescent="0.2">
      <c r="A412" s="89"/>
      <c r="C412" s="19"/>
      <c r="D412" s="19"/>
    </row>
    <row r="413" spans="1:4" x14ac:dyDescent="0.2">
      <c r="A413" s="89"/>
      <c r="C413" s="19"/>
      <c r="D413" s="19"/>
    </row>
    <row r="414" spans="1:4" x14ac:dyDescent="0.2">
      <c r="A414" s="89"/>
      <c r="C414" s="19"/>
      <c r="D414" s="19"/>
    </row>
    <row r="415" spans="1:4" x14ac:dyDescent="0.2">
      <c r="A415" s="89"/>
      <c r="C415" s="19"/>
      <c r="D415" s="19"/>
    </row>
    <row r="416" spans="1:4" x14ac:dyDescent="0.2">
      <c r="A416" s="89"/>
      <c r="C416" s="19"/>
      <c r="D416" s="19"/>
    </row>
    <row r="417" spans="1:4" x14ac:dyDescent="0.2">
      <c r="A417" s="89"/>
      <c r="C417" s="19"/>
      <c r="D417" s="19"/>
    </row>
    <row r="418" spans="1:4" x14ac:dyDescent="0.2">
      <c r="A418" s="89"/>
      <c r="C418" s="19"/>
      <c r="D418" s="19"/>
    </row>
    <row r="419" spans="1:4" x14ac:dyDescent="0.2">
      <c r="C419" s="19"/>
      <c r="D419" s="19"/>
    </row>
    <row r="420" spans="1:4" x14ac:dyDescent="0.2">
      <c r="C420" s="19"/>
      <c r="D420" s="19"/>
    </row>
    <row r="421" spans="1:4" x14ac:dyDescent="0.2">
      <c r="C421" s="19"/>
      <c r="D421" s="19"/>
    </row>
    <row r="422" spans="1:4" x14ac:dyDescent="0.2">
      <c r="C422" s="19"/>
      <c r="D422" s="19"/>
    </row>
    <row r="423" spans="1:4" x14ac:dyDescent="0.2">
      <c r="C423" s="19"/>
      <c r="D423" s="19"/>
    </row>
    <row r="424" spans="1:4" x14ac:dyDescent="0.2">
      <c r="C424" s="19"/>
      <c r="D424" s="19"/>
    </row>
    <row r="425" spans="1:4" x14ac:dyDescent="0.2">
      <c r="C425" s="19"/>
      <c r="D425" s="19"/>
    </row>
    <row r="426" spans="1:4" x14ac:dyDescent="0.2">
      <c r="C426" s="19"/>
      <c r="D426" s="19"/>
    </row>
    <row r="427" spans="1:4" x14ac:dyDescent="0.2">
      <c r="C427" s="19"/>
      <c r="D427" s="19"/>
    </row>
    <row r="428" spans="1:4" x14ac:dyDescent="0.2">
      <c r="C428" s="19"/>
      <c r="D428" s="19"/>
    </row>
    <row r="429" spans="1:4" x14ac:dyDescent="0.2">
      <c r="C429" s="19"/>
      <c r="D429" s="19"/>
    </row>
    <row r="430" spans="1:4" x14ac:dyDescent="0.2">
      <c r="C430" s="19"/>
      <c r="D430" s="19"/>
    </row>
    <row r="431" spans="1:4" x14ac:dyDescent="0.2">
      <c r="C431" s="19"/>
      <c r="D431" s="19"/>
    </row>
    <row r="432" spans="1:4" x14ac:dyDescent="0.2">
      <c r="C432" s="19"/>
      <c r="D432" s="19"/>
    </row>
    <row r="433" spans="3:4" x14ac:dyDescent="0.2">
      <c r="C433" s="19"/>
      <c r="D433" s="19"/>
    </row>
    <row r="434" spans="3:4" x14ac:dyDescent="0.2">
      <c r="C434" s="19"/>
      <c r="D434" s="19"/>
    </row>
    <row r="435" spans="3:4" x14ac:dyDescent="0.2">
      <c r="C435" s="19"/>
      <c r="D435" s="19"/>
    </row>
    <row r="436" spans="3:4" x14ac:dyDescent="0.2">
      <c r="C436" s="19"/>
      <c r="D436" s="19"/>
    </row>
    <row r="437" spans="3:4" x14ac:dyDescent="0.2">
      <c r="C437" s="19"/>
      <c r="D437" s="19"/>
    </row>
    <row r="438" spans="3:4" x14ac:dyDescent="0.2">
      <c r="C438" s="19"/>
      <c r="D438" s="19"/>
    </row>
    <row r="439" spans="3:4" x14ac:dyDescent="0.2">
      <c r="C439" s="19"/>
      <c r="D439" s="19"/>
    </row>
    <row r="440" spans="3:4" x14ac:dyDescent="0.2">
      <c r="C440" s="19"/>
      <c r="D440" s="19"/>
    </row>
    <row r="441" spans="3:4" x14ac:dyDescent="0.2">
      <c r="C441" s="19"/>
      <c r="D441" s="19"/>
    </row>
    <row r="442" spans="3:4" x14ac:dyDescent="0.2">
      <c r="C442" s="19"/>
      <c r="D442" s="19"/>
    </row>
    <row r="443" spans="3:4" x14ac:dyDescent="0.2">
      <c r="C443" s="19"/>
      <c r="D443" s="19"/>
    </row>
    <row r="444" spans="3:4" x14ac:dyDescent="0.2">
      <c r="C444" s="19"/>
      <c r="D444" s="19"/>
    </row>
    <row r="445" spans="3:4" x14ac:dyDescent="0.2">
      <c r="C445" s="19"/>
      <c r="D445" s="19"/>
    </row>
    <row r="446" spans="3:4" x14ac:dyDescent="0.2">
      <c r="C446" s="19"/>
      <c r="D446" s="19"/>
    </row>
    <row r="447" spans="3:4" x14ac:dyDescent="0.2">
      <c r="C447" s="19"/>
      <c r="D447" s="19"/>
    </row>
    <row r="448" spans="3:4" x14ac:dyDescent="0.2">
      <c r="C448" s="19"/>
      <c r="D448" s="19"/>
    </row>
    <row r="449" spans="3:4" x14ac:dyDescent="0.2">
      <c r="C449" s="19"/>
      <c r="D449" s="19"/>
    </row>
    <row r="450" spans="3:4" x14ac:dyDescent="0.2">
      <c r="C450" s="19"/>
      <c r="D450" s="19"/>
    </row>
    <row r="451" spans="3:4" x14ac:dyDescent="0.2">
      <c r="C451" s="19"/>
      <c r="D451" s="19"/>
    </row>
    <row r="452" spans="3:4" x14ac:dyDescent="0.2">
      <c r="C452" s="19"/>
      <c r="D452" s="19"/>
    </row>
    <row r="453" spans="3:4" x14ac:dyDescent="0.2">
      <c r="C453" s="19"/>
      <c r="D453" s="19"/>
    </row>
    <row r="454" spans="3:4" x14ac:dyDescent="0.2">
      <c r="C454" s="19"/>
      <c r="D454" s="19"/>
    </row>
    <row r="455" spans="3:4" x14ac:dyDescent="0.2">
      <c r="C455" s="19"/>
      <c r="D455" s="19"/>
    </row>
    <row r="456" spans="3:4" x14ac:dyDescent="0.2">
      <c r="C456" s="19"/>
      <c r="D456" s="19"/>
    </row>
    <row r="457" spans="3:4" x14ac:dyDescent="0.2">
      <c r="C457" s="19"/>
      <c r="D457" s="19"/>
    </row>
    <row r="458" spans="3:4" x14ac:dyDescent="0.2">
      <c r="C458" s="19"/>
      <c r="D458" s="19"/>
    </row>
    <row r="459" spans="3:4" x14ac:dyDescent="0.2">
      <c r="C459" s="19"/>
      <c r="D459" s="19"/>
    </row>
    <row r="460" spans="3:4" x14ac:dyDescent="0.2">
      <c r="C460" s="19"/>
      <c r="D460" s="19"/>
    </row>
    <row r="461" spans="3:4" x14ac:dyDescent="0.2">
      <c r="C461" s="19"/>
      <c r="D461" s="19"/>
    </row>
    <row r="462" spans="3:4" x14ac:dyDescent="0.2">
      <c r="C462" s="19"/>
      <c r="D462" s="19"/>
    </row>
    <row r="463" spans="3:4" x14ac:dyDescent="0.2">
      <c r="C463" s="19"/>
      <c r="D463" s="19"/>
    </row>
    <row r="464" spans="3:4" x14ac:dyDescent="0.2">
      <c r="C464" s="19"/>
      <c r="D464" s="19"/>
    </row>
    <row r="465" spans="3:4" x14ac:dyDescent="0.2">
      <c r="C465" s="19"/>
      <c r="D465" s="19"/>
    </row>
    <row r="466" spans="3:4" x14ac:dyDescent="0.2">
      <c r="C466" s="19"/>
      <c r="D466" s="19"/>
    </row>
    <row r="467" spans="3:4" x14ac:dyDescent="0.2">
      <c r="C467" s="19"/>
      <c r="D467" s="19"/>
    </row>
    <row r="468" spans="3:4" x14ac:dyDescent="0.2">
      <c r="C468" s="19"/>
      <c r="D468" s="19"/>
    </row>
    <row r="469" spans="3:4" x14ac:dyDescent="0.2">
      <c r="C469" s="19"/>
      <c r="D469" s="19"/>
    </row>
    <row r="470" spans="3:4" x14ac:dyDescent="0.2">
      <c r="C470" s="19"/>
      <c r="D470" s="19"/>
    </row>
    <row r="471" spans="3:4" x14ac:dyDescent="0.2">
      <c r="C471" s="19"/>
      <c r="D471" s="19"/>
    </row>
    <row r="472" spans="3:4" x14ac:dyDescent="0.2">
      <c r="C472" s="19"/>
      <c r="D472" s="19"/>
    </row>
    <row r="473" spans="3:4" x14ac:dyDescent="0.2">
      <c r="C473" s="19"/>
      <c r="D473" s="19"/>
    </row>
    <row r="474" spans="3:4" x14ac:dyDescent="0.2">
      <c r="C474" s="19"/>
      <c r="D474" s="19"/>
    </row>
    <row r="475" spans="3:4" x14ac:dyDescent="0.2">
      <c r="C475" s="19"/>
      <c r="D475" s="19"/>
    </row>
    <row r="476" spans="3:4" x14ac:dyDescent="0.2">
      <c r="C476" s="19"/>
      <c r="D476" s="19"/>
    </row>
    <row r="477" spans="3:4" x14ac:dyDescent="0.2">
      <c r="C477" s="19"/>
      <c r="D477" s="19"/>
    </row>
    <row r="478" spans="3:4" x14ac:dyDescent="0.2">
      <c r="C478" s="19"/>
      <c r="D478" s="19"/>
    </row>
    <row r="479" spans="3:4" x14ac:dyDescent="0.2">
      <c r="C479" s="19"/>
      <c r="D479" s="19"/>
    </row>
    <row r="480" spans="3:4" x14ac:dyDescent="0.2">
      <c r="C480" s="19"/>
      <c r="D480" s="19"/>
    </row>
    <row r="481" spans="3:4" x14ac:dyDescent="0.2">
      <c r="C481" s="19"/>
      <c r="D481" s="19"/>
    </row>
    <row r="482" spans="3:4" x14ac:dyDescent="0.2">
      <c r="C482" s="19"/>
      <c r="D482" s="19"/>
    </row>
    <row r="483" spans="3:4" x14ac:dyDescent="0.2">
      <c r="C483" s="19"/>
      <c r="D483" s="19"/>
    </row>
    <row r="484" spans="3:4" x14ac:dyDescent="0.2">
      <c r="C484" s="19"/>
      <c r="D484" s="19"/>
    </row>
    <row r="485" spans="3:4" x14ac:dyDescent="0.2">
      <c r="C485" s="19"/>
      <c r="D485" s="19"/>
    </row>
    <row r="486" spans="3:4" x14ac:dyDescent="0.2">
      <c r="C486" s="19"/>
      <c r="D486" s="19"/>
    </row>
    <row r="487" spans="3:4" x14ac:dyDescent="0.2">
      <c r="C487" s="19"/>
      <c r="D487" s="19"/>
    </row>
    <row r="488" spans="3:4" x14ac:dyDescent="0.2">
      <c r="C488" s="19"/>
      <c r="D488" s="19"/>
    </row>
    <row r="489" spans="3:4" x14ac:dyDescent="0.2">
      <c r="C489" s="19"/>
      <c r="D489" s="19"/>
    </row>
    <row r="490" spans="3:4" x14ac:dyDescent="0.2">
      <c r="C490" s="19"/>
      <c r="D490" s="19"/>
    </row>
    <row r="491" spans="3:4" x14ac:dyDescent="0.2">
      <c r="C491" s="19"/>
      <c r="D491" s="19"/>
    </row>
    <row r="492" spans="3:4" x14ac:dyDescent="0.2">
      <c r="C492" s="19"/>
      <c r="D492" s="19"/>
    </row>
    <row r="493" spans="3:4" x14ac:dyDescent="0.2">
      <c r="C493" s="19"/>
      <c r="D493" s="19"/>
    </row>
    <row r="494" spans="3:4" x14ac:dyDescent="0.2">
      <c r="C494" s="19"/>
      <c r="D494" s="19"/>
    </row>
    <row r="495" spans="3:4" x14ac:dyDescent="0.2">
      <c r="C495" s="19"/>
      <c r="D495" s="19"/>
    </row>
    <row r="496" spans="3:4" x14ac:dyDescent="0.2">
      <c r="C496" s="19"/>
      <c r="D496" s="19"/>
    </row>
    <row r="497" spans="3:4" x14ac:dyDescent="0.2">
      <c r="C497" s="19"/>
      <c r="D497" s="19"/>
    </row>
    <row r="498" spans="3:4" x14ac:dyDescent="0.2">
      <c r="C498" s="19"/>
      <c r="D498" s="19"/>
    </row>
    <row r="499" spans="3:4" x14ac:dyDescent="0.2">
      <c r="C499" s="19"/>
      <c r="D499" s="19"/>
    </row>
    <row r="500" spans="3:4" x14ac:dyDescent="0.2">
      <c r="C500" s="19"/>
      <c r="D500" s="19"/>
    </row>
    <row r="501" spans="3:4" x14ac:dyDescent="0.2">
      <c r="C501" s="19"/>
      <c r="D501" s="19"/>
    </row>
    <row r="502" spans="3:4" x14ac:dyDescent="0.2">
      <c r="C502" s="19"/>
      <c r="D502" s="19"/>
    </row>
    <row r="503" spans="3:4" x14ac:dyDescent="0.2">
      <c r="C503" s="19"/>
      <c r="D503" s="19"/>
    </row>
    <row r="504" spans="3:4" x14ac:dyDescent="0.2">
      <c r="C504" s="19"/>
      <c r="D504" s="19"/>
    </row>
    <row r="505" spans="3:4" x14ac:dyDescent="0.2">
      <c r="C505" s="19"/>
      <c r="D505" s="19"/>
    </row>
    <row r="506" spans="3:4" x14ac:dyDescent="0.2">
      <c r="C506" s="19"/>
      <c r="D506" s="19"/>
    </row>
    <row r="507" spans="3:4" x14ac:dyDescent="0.2">
      <c r="C507" s="19"/>
      <c r="D507" s="19"/>
    </row>
    <row r="508" spans="3:4" x14ac:dyDescent="0.2">
      <c r="C508" s="19"/>
      <c r="D508" s="19"/>
    </row>
    <row r="509" spans="3:4" x14ac:dyDescent="0.2">
      <c r="C509" s="19"/>
      <c r="D509" s="19"/>
    </row>
    <row r="510" spans="3:4" x14ac:dyDescent="0.2">
      <c r="C510" s="19"/>
      <c r="D510" s="19"/>
    </row>
    <row r="511" spans="3:4" x14ac:dyDescent="0.2">
      <c r="C511" s="19"/>
      <c r="D511" s="19"/>
    </row>
    <row r="512" spans="3:4" x14ac:dyDescent="0.2">
      <c r="C512" s="19"/>
      <c r="D512" s="19"/>
    </row>
    <row r="513" spans="3:4" x14ac:dyDescent="0.2">
      <c r="C513" s="19"/>
      <c r="D513" s="19"/>
    </row>
    <row r="514" spans="3:4" x14ac:dyDescent="0.2">
      <c r="C514" s="19"/>
      <c r="D514" s="19"/>
    </row>
    <row r="515" spans="3:4" x14ac:dyDescent="0.2">
      <c r="C515" s="19"/>
      <c r="D515" s="19"/>
    </row>
    <row r="516" spans="3:4" x14ac:dyDescent="0.2">
      <c r="C516" s="19"/>
      <c r="D516" s="19"/>
    </row>
    <row r="517" spans="3:4" x14ac:dyDescent="0.2">
      <c r="C517" s="19"/>
      <c r="D517" s="19"/>
    </row>
    <row r="518" spans="3:4" x14ac:dyDescent="0.2">
      <c r="C518" s="19"/>
      <c r="D518" s="19"/>
    </row>
    <row r="519" spans="3:4" x14ac:dyDescent="0.2">
      <c r="C519" s="19"/>
      <c r="D519" s="19"/>
    </row>
    <row r="520" spans="3:4" x14ac:dyDescent="0.2">
      <c r="C520" s="19"/>
      <c r="D520" s="19"/>
    </row>
    <row r="521" spans="3:4" x14ac:dyDescent="0.2">
      <c r="C521" s="19"/>
      <c r="D521" s="19"/>
    </row>
    <row r="522" spans="3:4" x14ac:dyDescent="0.2">
      <c r="C522" s="19"/>
      <c r="D522" s="19"/>
    </row>
    <row r="523" spans="3:4" x14ac:dyDescent="0.2">
      <c r="C523" s="19"/>
      <c r="D523" s="19"/>
    </row>
    <row r="524" spans="3:4" x14ac:dyDescent="0.2">
      <c r="C524" s="19"/>
      <c r="D524" s="19"/>
    </row>
    <row r="525" spans="3:4" x14ac:dyDescent="0.2">
      <c r="C525" s="19"/>
      <c r="D525" s="19"/>
    </row>
    <row r="526" spans="3:4" x14ac:dyDescent="0.2">
      <c r="C526" s="19"/>
      <c r="D526" s="19"/>
    </row>
    <row r="527" spans="3:4" x14ac:dyDescent="0.2">
      <c r="C527" s="19"/>
      <c r="D527" s="19"/>
    </row>
    <row r="528" spans="3:4" x14ac:dyDescent="0.2">
      <c r="C528" s="19"/>
      <c r="D528" s="19"/>
    </row>
    <row r="529" spans="3:4" x14ac:dyDescent="0.2">
      <c r="C529" s="19"/>
      <c r="D529" s="19"/>
    </row>
    <row r="530" spans="3:4" x14ac:dyDescent="0.2">
      <c r="C530" s="19"/>
      <c r="D530" s="19"/>
    </row>
    <row r="531" spans="3:4" x14ac:dyDescent="0.2">
      <c r="C531" s="19"/>
      <c r="D531" s="19"/>
    </row>
    <row r="532" spans="3:4" x14ac:dyDescent="0.2">
      <c r="C532" s="19"/>
      <c r="D532" s="19"/>
    </row>
    <row r="533" spans="3:4" x14ac:dyDescent="0.2">
      <c r="C533" s="19"/>
      <c r="D533" s="19"/>
    </row>
    <row r="534" spans="3:4" x14ac:dyDescent="0.2">
      <c r="C534" s="19"/>
      <c r="D534" s="19"/>
    </row>
    <row r="535" spans="3:4" x14ac:dyDescent="0.2">
      <c r="C535" s="19"/>
      <c r="D535" s="19"/>
    </row>
    <row r="536" spans="3:4" x14ac:dyDescent="0.2">
      <c r="C536" s="19"/>
      <c r="D536" s="19"/>
    </row>
    <row r="537" spans="3:4" x14ac:dyDescent="0.2">
      <c r="C537" s="19"/>
      <c r="D537" s="19"/>
    </row>
    <row r="538" spans="3:4" x14ac:dyDescent="0.2">
      <c r="C538" s="19"/>
      <c r="D538" s="19"/>
    </row>
    <row r="539" spans="3:4" x14ac:dyDescent="0.2">
      <c r="C539" s="19"/>
      <c r="D539" s="19"/>
    </row>
    <row r="540" spans="3:4" x14ac:dyDescent="0.2">
      <c r="C540" s="19"/>
      <c r="D540" s="19"/>
    </row>
    <row r="541" spans="3:4" x14ac:dyDescent="0.2">
      <c r="C541" s="19"/>
      <c r="D541" s="19"/>
    </row>
    <row r="542" spans="3:4" x14ac:dyDescent="0.2">
      <c r="C542" s="19"/>
      <c r="D542" s="19"/>
    </row>
    <row r="543" spans="3:4" x14ac:dyDescent="0.2">
      <c r="C543" s="19"/>
      <c r="D543" s="19"/>
    </row>
    <row r="544" spans="3:4" x14ac:dyDescent="0.2">
      <c r="C544" s="19"/>
      <c r="D544" s="19"/>
    </row>
    <row r="545" spans="3:4" x14ac:dyDescent="0.2">
      <c r="C545" s="19"/>
      <c r="D545" s="19"/>
    </row>
    <row r="546" spans="3:4" x14ac:dyDescent="0.2">
      <c r="C546" s="19"/>
      <c r="D546" s="19"/>
    </row>
    <row r="547" spans="3:4" x14ac:dyDescent="0.2">
      <c r="C547" s="19"/>
      <c r="D547" s="19"/>
    </row>
    <row r="548" spans="3:4" x14ac:dyDescent="0.2">
      <c r="C548" s="19"/>
      <c r="D548" s="19"/>
    </row>
    <row r="549" spans="3:4" x14ac:dyDescent="0.2">
      <c r="C549" s="19"/>
      <c r="D549" s="19"/>
    </row>
    <row r="550" spans="3:4" x14ac:dyDescent="0.2">
      <c r="C550" s="19"/>
      <c r="D550" s="19"/>
    </row>
    <row r="551" spans="3:4" x14ac:dyDescent="0.2">
      <c r="C551" s="19"/>
      <c r="D551" s="19"/>
    </row>
    <row r="552" spans="3:4" x14ac:dyDescent="0.2">
      <c r="C552" s="19"/>
      <c r="D552" s="19"/>
    </row>
    <row r="553" spans="3:4" x14ac:dyDescent="0.2">
      <c r="C553" s="19"/>
      <c r="D553" s="19"/>
    </row>
    <row r="554" spans="3:4" x14ac:dyDescent="0.2">
      <c r="C554" s="19"/>
      <c r="D554" s="19"/>
    </row>
    <row r="555" spans="3:4" x14ac:dyDescent="0.2">
      <c r="C555" s="19"/>
      <c r="D555" s="19"/>
    </row>
    <row r="556" spans="3:4" x14ac:dyDescent="0.2">
      <c r="C556" s="19"/>
      <c r="D556" s="19"/>
    </row>
    <row r="557" spans="3:4" x14ac:dyDescent="0.2">
      <c r="C557" s="19"/>
      <c r="D557" s="19"/>
    </row>
    <row r="558" spans="3:4" x14ac:dyDescent="0.2">
      <c r="C558" s="19"/>
      <c r="D558" s="19"/>
    </row>
    <row r="559" spans="3:4" x14ac:dyDescent="0.2">
      <c r="C559" s="19"/>
      <c r="D559" s="19"/>
    </row>
    <row r="560" spans="3:4" x14ac:dyDescent="0.2">
      <c r="C560" s="19"/>
      <c r="D560" s="19"/>
    </row>
    <row r="561" spans="3:4" x14ac:dyDescent="0.2">
      <c r="C561" s="19"/>
      <c r="D561" s="19"/>
    </row>
    <row r="562" spans="3:4" x14ac:dyDescent="0.2">
      <c r="C562" s="19"/>
      <c r="D562" s="19"/>
    </row>
    <row r="563" spans="3:4" x14ac:dyDescent="0.2">
      <c r="C563" s="19"/>
      <c r="D563" s="19"/>
    </row>
    <row r="564" spans="3:4" x14ac:dyDescent="0.2">
      <c r="C564" s="19"/>
      <c r="D564" s="19"/>
    </row>
    <row r="565" spans="3:4" x14ac:dyDescent="0.2">
      <c r="C565" s="19"/>
      <c r="D565" s="19"/>
    </row>
    <row r="566" spans="3:4" x14ac:dyDescent="0.2">
      <c r="C566" s="19"/>
      <c r="D566" s="19"/>
    </row>
    <row r="567" spans="3:4" x14ac:dyDescent="0.2">
      <c r="C567" s="19"/>
      <c r="D567" s="19"/>
    </row>
    <row r="568" spans="3:4" x14ac:dyDescent="0.2">
      <c r="C568" s="19"/>
      <c r="D568" s="19"/>
    </row>
    <row r="569" spans="3:4" x14ac:dyDescent="0.2">
      <c r="C569" s="19"/>
      <c r="D569" s="19"/>
    </row>
    <row r="570" spans="3:4" x14ac:dyDescent="0.2">
      <c r="C570" s="19"/>
      <c r="D570" s="19"/>
    </row>
    <row r="571" spans="3:4" x14ac:dyDescent="0.2">
      <c r="C571" s="19"/>
      <c r="D571" s="19"/>
    </row>
    <row r="572" spans="3:4" x14ac:dyDescent="0.2">
      <c r="C572" s="19"/>
      <c r="D572" s="19"/>
    </row>
    <row r="573" spans="3:4" x14ac:dyDescent="0.2">
      <c r="C573" s="19"/>
      <c r="D573" s="19"/>
    </row>
    <row r="574" spans="3:4" x14ac:dyDescent="0.2">
      <c r="C574" s="19"/>
      <c r="D574" s="19"/>
    </row>
    <row r="575" spans="3:4" x14ac:dyDescent="0.2">
      <c r="C575" s="19"/>
      <c r="D575" s="19"/>
    </row>
    <row r="576" spans="3:4" x14ac:dyDescent="0.2">
      <c r="C576" s="19"/>
      <c r="D576" s="19"/>
    </row>
    <row r="577" spans="3:4" x14ac:dyDescent="0.2">
      <c r="C577" s="19"/>
      <c r="D577" s="19"/>
    </row>
    <row r="578" spans="3:4" x14ac:dyDescent="0.2">
      <c r="C578" s="19"/>
      <c r="D578" s="19"/>
    </row>
    <row r="579" spans="3:4" x14ac:dyDescent="0.2">
      <c r="C579" s="19"/>
      <c r="D579" s="19"/>
    </row>
    <row r="580" spans="3:4" x14ac:dyDescent="0.2">
      <c r="C580" s="19"/>
      <c r="D580" s="19"/>
    </row>
    <row r="581" spans="3:4" x14ac:dyDescent="0.2">
      <c r="C581" s="19"/>
      <c r="D581" s="19"/>
    </row>
    <row r="582" spans="3:4" x14ac:dyDescent="0.2">
      <c r="C582" s="19"/>
      <c r="D582" s="19"/>
    </row>
    <row r="583" spans="3:4" x14ac:dyDescent="0.2">
      <c r="C583" s="19"/>
      <c r="D583" s="19"/>
    </row>
    <row r="584" spans="3:4" x14ac:dyDescent="0.2">
      <c r="C584" s="19"/>
      <c r="D584" s="19"/>
    </row>
    <row r="585" spans="3:4" x14ac:dyDescent="0.2">
      <c r="C585" s="19"/>
      <c r="D585" s="19"/>
    </row>
    <row r="586" spans="3:4" x14ac:dyDescent="0.2">
      <c r="C586" s="19"/>
      <c r="D586" s="19"/>
    </row>
    <row r="587" spans="3:4" x14ac:dyDescent="0.2">
      <c r="C587" s="19"/>
      <c r="D587" s="19"/>
    </row>
    <row r="588" spans="3:4" x14ac:dyDescent="0.2">
      <c r="C588" s="19"/>
      <c r="D588" s="19"/>
    </row>
    <row r="589" spans="3:4" x14ac:dyDescent="0.2">
      <c r="C589" s="19"/>
      <c r="D589" s="19"/>
    </row>
    <row r="590" spans="3:4" x14ac:dyDescent="0.2">
      <c r="C590" s="19"/>
      <c r="D590" s="19"/>
    </row>
    <row r="591" spans="3:4" x14ac:dyDescent="0.2">
      <c r="C591" s="19"/>
      <c r="D591" s="19"/>
    </row>
    <row r="592" spans="3:4" x14ac:dyDescent="0.2">
      <c r="C592" s="19"/>
      <c r="D592" s="19"/>
    </row>
    <row r="593" spans="3:4" x14ac:dyDescent="0.2">
      <c r="C593" s="19"/>
      <c r="D593" s="19"/>
    </row>
    <row r="594" spans="3:4" x14ac:dyDescent="0.2">
      <c r="C594" s="19"/>
      <c r="D594" s="19"/>
    </row>
    <row r="595" spans="3:4" x14ac:dyDescent="0.2">
      <c r="C595" s="19"/>
      <c r="D595" s="19"/>
    </row>
    <row r="596" spans="3:4" x14ac:dyDescent="0.2">
      <c r="C596" s="19"/>
      <c r="D596" s="19"/>
    </row>
    <row r="597" spans="3:4" x14ac:dyDescent="0.2">
      <c r="C597" s="19"/>
      <c r="D597" s="19"/>
    </row>
    <row r="598" spans="3:4" x14ac:dyDescent="0.2">
      <c r="C598" s="19"/>
      <c r="D598" s="19"/>
    </row>
    <row r="599" spans="3:4" x14ac:dyDescent="0.2">
      <c r="C599" s="19"/>
      <c r="D599" s="19"/>
    </row>
    <row r="600" spans="3:4" x14ac:dyDescent="0.2">
      <c r="C600" s="19"/>
      <c r="D600" s="19"/>
    </row>
    <row r="601" spans="3:4" x14ac:dyDescent="0.2">
      <c r="C601" s="19"/>
      <c r="D601" s="19"/>
    </row>
    <row r="602" spans="3:4" x14ac:dyDescent="0.2">
      <c r="C602" s="19"/>
      <c r="D602" s="19"/>
    </row>
    <row r="603" spans="3:4" x14ac:dyDescent="0.2">
      <c r="C603" s="19"/>
      <c r="D603" s="19"/>
    </row>
    <row r="604" spans="3:4" x14ac:dyDescent="0.2">
      <c r="C604" s="19"/>
      <c r="D604" s="19"/>
    </row>
    <row r="605" spans="3:4" x14ac:dyDescent="0.2">
      <c r="C605" s="19"/>
      <c r="D605" s="19"/>
    </row>
    <row r="606" spans="3:4" x14ac:dyDescent="0.2">
      <c r="C606" s="19"/>
      <c r="D606" s="19"/>
    </row>
    <row r="607" spans="3:4" x14ac:dyDescent="0.2">
      <c r="C607" s="19"/>
      <c r="D607" s="19"/>
    </row>
    <row r="608" spans="3:4" x14ac:dyDescent="0.2">
      <c r="C608" s="19"/>
      <c r="D608" s="19"/>
    </row>
    <row r="609" spans="3:4" x14ac:dyDescent="0.2">
      <c r="C609" s="19"/>
      <c r="D609" s="19"/>
    </row>
    <row r="610" spans="3:4" x14ac:dyDescent="0.2">
      <c r="C610" s="19"/>
      <c r="D610" s="19"/>
    </row>
    <row r="611" spans="3:4" x14ac:dyDescent="0.2">
      <c r="C611" s="19"/>
      <c r="D611" s="19"/>
    </row>
    <row r="612" spans="3:4" x14ac:dyDescent="0.2">
      <c r="C612" s="19"/>
      <c r="D612" s="19"/>
    </row>
    <row r="613" spans="3:4" x14ac:dyDescent="0.2">
      <c r="C613" s="19"/>
      <c r="D613" s="19"/>
    </row>
    <row r="614" spans="3:4" x14ac:dyDescent="0.2">
      <c r="C614" s="19"/>
      <c r="D614" s="19"/>
    </row>
    <row r="615" spans="3:4" x14ac:dyDescent="0.2">
      <c r="C615" s="19"/>
      <c r="D615" s="19"/>
    </row>
    <row r="616" spans="3:4" x14ac:dyDescent="0.2">
      <c r="C616" s="19"/>
      <c r="D616" s="19"/>
    </row>
    <row r="617" spans="3:4" x14ac:dyDescent="0.2">
      <c r="C617" s="19"/>
      <c r="D617" s="19"/>
    </row>
    <row r="618" spans="3:4" x14ac:dyDescent="0.2">
      <c r="C618" s="19"/>
      <c r="D618" s="19"/>
    </row>
    <row r="619" spans="3:4" x14ac:dyDescent="0.2">
      <c r="C619" s="19"/>
      <c r="D619" s="19"/>
    </row>
    <row r="620" spans="3:4" x14ac:dyDescent="0.2">
      <c r="C620" s="19"/>
      <c r="D620" s="19"/>
    </row>
    <row r="621" spans="3:4" x14ac:dyDescent="0.2">
      <c r="C621" s="19"/>
      <c r="D621" s="19"/>
    </row>
    <row r="622" spans="3:4" x14ac:dyDescent="0.2">
      <c r="C622" s="19"/>
      <c r="D622" s="19"/>
    </row>
    <row r="623" spans="3:4" x14ac:dyDescent="0.2">
      <c r="C623" s="19"/>
      <c r="D623" s="19"/>
    </row>
    <row r="624" spans="3:4" x14ac:dyDescent="0.2">
      <c r="C624" s="19"/>
      <c r="D624" s="19"/>
    </row>
    <row r="625" spans="3:4" x14ac:dyDescent="0.2">
      <c r="C625" s="19"/>
      <c r="D625" s="19"/>
    </row>
    <row r="626" spans="3:4" x14ac:dyDescent="0.2">
      <c r="C626" s="19"/>
      <c r="D626" s="19"/>
    </row>
    <row r="627" spans="3:4" x14ac:dyDescent="0.2">
      <c r="C627" s="19"/>
      <c r="D627" s="19"/>
    </row>
    <row r="628" spans="3:4" x14ac:dyDescent="0.2">
      <c r="C628" s="19"/>
      <c r="D628" s="19"/>
    </row>
    <row r="629" spans="3:4" x14ac:dyDescent="0.2">
      <c r="C629" s="19"/>
      <c r="D629" s="19"/>
    </row>
    <row r="630" spans="3:4" x14ac:dyDescent="0.2">
      <c r="C630" s="19"/>
      <c r="D630" s="19"/>
    </row>
    <row r="631" spans="3:4" x14ac:dyDescent="0.2">
      <c r="C631" s="19"/>
      <c r="D631" s="19"/>
    </row>
    <row r="632" spans="3:4" x14ac:dyDescent="0.2">
      <c r="C632" s="19"/>
      <c r="D632" s="19"/>
    </row>
    <row r="633" spans="3:4" x14ac:dyDescent="0.2">
      <c r="C633" s="19"/>
      <c r="D633" s="19"/>
    </row>
    <row r="634" spans="3:4" x14ac:dyDescent="0.2">
      <c r="C634" s="19"/>
      <c r="D634" s="19"/>
    </row>
    <row r="635" spans="3:4" x14ac:dyDescent="0.2">
      <c r="C635" s="19"/>
      <c r="D635" s="19"/>
    </row>
    <row r="636" spans="3:4" x14ac:dyDescent="0.2">
      <c r="C636" s="19"/>
      <c r="D636" s="19"/>
    </row>
    <row r="637" spans="3:4" x14ac:dyDescent="0.2">
      <c r="C637" s="19"/>
      <c r="D637" s="19"/>
    </row>
    <row r="638" spans="3:4" x14ac:dyDescent="0.2">
      <c r="C638" s="19"/>
      <c r="D638" s="19"/>
    </row>
    <row r="639" spans="3:4" x14ac:dyDescent="0.2">
      <c r="C639" s="19"/>
      <c r="D639" s="19"/>
    </row>
    <row r="640" spans="3:4" x14ac:dyDescent="0.2">
      <c r="C640" s="19"/>
      <c r="D640" s="19"/>
    </row>
    <row r="641" spans="3:4" x14ac:dyDescent="0.2">
      <c r="C641" s="19"/>
      <c r="D641" s="19"/>
    </row>
    <row r="642" spans="3:4" x14ac:dyDescent="0.2">
      <c r="C642" s="19"/>
      <c r="D642" s="19"/>
    </row>
    <row r="643" spans="3:4" x14ac:dyDescent="0.2">
      <c r="C643" s="19"/>
      <c r="D643" s="19"/>
    </row>
    <row r="644" spans="3:4" x14ac:dyDescent="0.2">
      <c r="C644" s="19"/>
      <c r="D644" s="19"/>
    </row>
    <row r="645" spans="3:4" x14ac:dyDescent="0.2">
      <c r="C645" s="19"/>
      <c r="D645" s="19"/>
    </row>
    <row r="646" spans="3:4" x14ac:dyDescent="0.2">
      <c r="C646" s="19"/>
      <c r="D646" s="19"/>
    </row>
    <row r="647" spans="3:4" x14ac:dyDescent="0.2">
      <c r="C647" s="19"/>
      <c r="D647" s="19"/>
    </row>
    <row r="648" spans="3:4" x14ac:dyDescent="0.2">
      <c r="C648" s="19"/>
      <c r="D648" s="19"/>
    </row>
    <row r="649" spans="3:4" x14ac:dyDescent="0.2">
      <c r="C649" s="19"/>
      <c r="D649" s="19"/>
    </row>
    <row r="650" spans="3:4" x14ac:dyDescent="0.2">
      <c r="C650" s="19"/>
      <c r="D650" s="19"/>
    </row>
    <row r="651" spans="3:4" x14ac:dyDescent="0.2">
      <c r="C651" s="19"/>
      <c r="D651" s="19"/>
    </row>
    <row r="652" spans="3:4" x14ac:dyDescent="0.2">
      <c r="C652" s="19"/>
      <c r="D652" s="19"/>
    </row>
    <row r="653" spans="3:4" x14ac:dyDescent="0.2">
      <c r="C653" s="19"/>
      <c r="D653" s="19"/>
    </row>
    <row r="654" spans="3:4" x14ac:dyDescent="0.2">
      <c r="C654" s="19"/>
      <c r="D654" s="19"/>
    </row>
    <row r="655" spans="3:4" x14ac:dyDescent="0.2">
      <c r="C655" s="19"/>
      <c r="D655" s="19"/>
    </row>
    <row r="656" spans="3:4" x14ac:dyDescent="0.2">
      <c r="C656" s="19"/>
      <c r="D656" s="19"/>
    </row>
    <row r="657" spans="3:4" x14ac:dyDescent="0.2">
      <c r="C657" s="19"/>
      <c r="D657" s="19"/>
    </row>
    <row r="658" spans="3:4" x14ac:dyDescent="0.2">
      <c r="C658" s="19"/>
      <c r="D658" s="19"/>
    </row>
    <row r="659" spans="3:4" x14ac:dyDescent="0.2">
      <c r="C659" s="19"/>
      <c r="D659" s="19"/>
    </row>
    <row r="660" spans="3:4" x14ac:dyDescent="0.2">
      <c r="C660" s="19"/>
      <c r="D660" s="19"/>
    </row>
    <row r="661" spans="3:4" x14ac:dyDescent="0.2">
      <c r="C661" s="19"/>
      <c r="D661" s="19"/>
    </row>
    <row r="662" spans="3:4" x14ac:dyDescent="0.2">
      <c r="C662" s="19"/>
      <c r="D662" s="19"/>
    </row>
    <row r="663" spans="3:4" x14ac:dyDescent="0.2">
      <c r="C663" s="19"/>
      <c r="D663" s="19"/>
    </row>
    <row r="664" spans="3:4" x14ac:dyDescent="0.2">
      <c r="C664" s="19"/>
      <c r="D664" s="19"/>
    </row>
    <row r="665" spans="3:4" x14ac:dyDescent="0.2">
      <c r="C665" s="19"/>
      <c r="D665" s="19"/>
    </row>
    <row r="666" spans="3:4" x14ac:dyDescent="0.2">
      <c r="C666" s="19"/>
      <c r="D666" s="19"/>
    </row>
    <row r="667" spans="3:4" x14ac:dyDescent="0.2">
      <c r="C667" s="19"/>
      <c r="D667" s="19"/>
    </row>
    <row r="668" spans="3:4" x14ac:dyDescent="0.2">
      <c r="C668" s="19"/>
      <c r="D668" s="19"/>
    </row>
    <row r="669" spans="3:4" x14ac:dyDescent="0.2">
      <c r="C669" s="19"/>
      <c r="D669" s="19"/>
    </row>
    <row r="670" spans="3:4" x14ac:dyDescent="0.2">
      <c r="C670" s="19"/>
      <c r="D670" s="19"/>
    </row>
    <row r="671" spans="3:4" x14ac:dyDescent="0.2">
      <c r="C671" s="19"/>
      <c r="D671" s="19"/>
    </row>
    <row r="672" spans="3:4" x14ac:dyDescent="0.2">
      <c r="C672" s="19"/>
      <c r="D672" s="19"/>
    </row>
    <row r="673" spans="3:4" x14ac:dyDescent="0.2">
      <c r="C673" s="19"/>
      <c r="D673" s="19"/>
    </row>
    <row r="674" spans="3:4" x14ac:dyDescent="0.2">
      <c r="C674" s="19"/>
      <c r="D674" s="19"/>
    </row>
    <row r="675" spans="3:4" x14ac:dyDescent="0.2">
      <c r="C675" s="19"/>
      <c r="D675" s="19"/>
    </row>
    <row r="676" spans="3:4" x14ac:dyDescent="0.2">
      <c r="C676" s="19"/>
      <c r="D676" s="19"/>
    </row>
    <row r="677" spans="3:4" x14ac:dyDescent="0.2">
      <c r="C677" s="19"/>
      <c r="D677" s="19"/>
    </row>
    <row r="678" spans="3:4" x14ac:dyDescent="0.2">
      <c r="C678" s="19"/>
      <c r="D678" s="19"/>
    </row>
    <row r="679" spans="3:4" x14ac:dyDescent="0.2">
      <c r="C679" s="19"/>
      <c r="D679" s="19"/>
    </row>
    <row r="680" spans="3:4" x14ac:dyDescent="0.2">
      <c r="C680" s="19"/>
      <c r="D680" s="19"/>
    </row>
    <row r="681" spans="3:4" x14ac:dyDescent="0.2">
      <c r="C681" s="19"/>
      <c r="D681" s="19"/>
    </row>
    <row r="682" spans="3:4" x14ac:dyDescent="0.2">
      <c r="C682" s="19"/>
      <c r="D682" s="19"/>
    </row>
    <row r="683" spans="3:4" x14ac:dyDescent="0.2">
      <c r="C683" s="19"/>
      <c r="D683" s="19"/>
    </row>
    <row r="684" spans="3:4" x14ac:dyDescent="0.2">
      <c r="C684" s="19"/>
      <c r="D684" s="19"/>
    </row>
    <row r="685" spans="3:4" x14ac:dyDescent="0.2">
      <c r="C685" s="19"/>
      <c r="D685" s="19"/>
    </row>
    <row r="686" spans="3:4" x14ac:dyDescent="0.2">
      <c r="C686" s="19"/>
      <c r="D686" s="19"/>
    </row>
    <row r="687" spans="3:4" x14ac:dyDescent="0.2">
      <c r="C687" s="19"/>
      <c r="D687" s="19"/>
    </row>
    <row r="688" spans="3:4" x14ac:dyDescent="0.2">
      <c r="C688" s="19"/>
      <c r="D688" s="19"/>
    </row>
    <row r="689" spans="3:4" x14ac:dyDescent="0.2">
      <c r="C689" s="19"/>
      <c r="D689" s="19"/>
    </row>
    <row r="690" spans="3:4" x14ac:dyDescent="0.2">
      <c r="C690" s="19"/>
      <c r="D690" s="19"/>
    </row>
    <row r="691" spans="3:4" x14ac:dyDescent="0.2">
      <c r="C691" s="19"/>
      <c r="D691" s="19"/>
    </row>
    <row r="692" spans="3:4" x14ac:dyDescent="0.2">
      <c r="C692" s="19"/>
      <c r="D692" s="19"/>
    </row>
    <row r="693" spans="3:4" x14ac:dyDescent="0.2">
      <c r="C693" s="19"/>
      <c r="D693" s="19"/>
    </row>
    <row r="694" spans="3:4" x14ac:dyDescent="0.2">
      <c r="C694" s="19"/>
      <c r="D694" s="19"/>
    </row>
    <row r="695" spans="3:4" x14ac:dyDescent="0.2">
      <c r="C695" s="19"/>
      <c r="D695" s="19"/>
    </row>
    <row r="696" spans="3:4" x14ac:dyDescent="0.2">
      <c r="C696" s="19"/>
      <c r="D696" s="19"/>
    </row>
    <row r="697" spans="3:4" x14ac:dyDescent="0.2">
      <c r="C697" s="19"/>
      <c r="D697" s="19"/>
    </row>
    <row r="698" spans="3:4" x14ac:dyDescent="0.2">
      <c r="C698" s="19"/>
      <c r="D698" s="19"/>
    </row>
    <row r="699" spans="3:4" x14ac:dyDescent="0.2">
      <c r="C699" s="19"/>
      <c r="D699" s="19"/>
    </row>
    <row r="700" spans="3:4" x14ac:dyDescent="0.2">
      <c r="C700" s="19"/>
      <c r="D700" s="19"/>
    </row>
    <row r="701" spans="3:4" x14ac:dyDescent="0.2">
      <c r="C701" s="19"/>
      <c r="D701" s="19"/>
    </row>
    <row r="702" spans="3:4" x14ac:dyDescent="0.2">
      <c r="C702" s="19"/>
      <c r="D702" s="19"/>
    </row>
    <row r="703" spans="3:4" x14ac:dyDescent="0.2">
      <c r="C703" s="19"/>
      <c r="D703" s="19"/>
    </row>
    <row r="704" spans="3:4" x14ac:dyDescent="0.2">
      <c r="C704" s="19"/>
      <c r="D704" s="19"/>
    </row>
    <row r="705" spans="3:4" x14ac:dyDescent="0.2">
      <c r="C705" s="19"/>
      <c r="D705" s="19"/>
    </row>
    <row r="706" spans="3:4" x14ac:dyDescent="0.2">
      <c r="C706" s="19"/>
      <c r="D706" s="19"/>
    </row>
    <row r="707" spans="3:4" x14ac:dyDescent="0.2">
      <c r="C707" s="19"/>
      <c r="D707" s="19"/>
    </row>
    <row r="708" spans="3:4" x14ac:dyDescent="0.2">
      <c r="C708" s="19"/>
      <c r="D708" s="19"/>
    </row>
    <row r="709" spans="3:4" x14ac:dyDescent="0.2">
      <c r="C709" s="19"/>
      <c r="D709" s="19"/>
    </row>
    <row r="710" spans="3:4" x14ac:dyDescent="0.2">
      <c r="C710" s="19"/>
      <c r="D710" s="19"/>
    </row>
    <row r="711" spans="3:4" x14ac:dyDescent="0.2">
      <c r="C711" s="19"/>
      <c r="D711" s="19"/>
    </row>
    <row r="712" spans="3:4" x14ac:dyDescent="0.2">
      <c r="C712" s="19"/>
      <c r="D712" s="19"/>
    </row>
    <row r="713" spans="3:4" x14ac:dyDescent="0.2">
      <c r="C713" s="19"/>
      <c r="D713" s="19"/>
    </row>
    <row r="714" spans="3:4" x14ac:dyDescent="0.2">
      <c r="C714" s="19"/>
      <c r="D714" s="19"/>
    </row>
    <row r="715" spans="3:4" x14ac:dyDescent="0.2">
      <c r="C715" s="19"/>
      <c r="D715" s="19"/>
    </row>
    <row r="716" spans="3:4" x14ac:dyDescent="0.2">
      <c r="C716" s="19"/>
      <c r="D716" s="19"/>
    </row>
    <row r="717" spans="3:4" x14ac:dyDescent="0.2">
      <c r="C717" s="19"/>
      <c r="D717" s="19"/>
    </row>
    <row r="718" spans="3:4" x14ac:dyDescent="0.2">
      <c r="C718" s="19"/>
      <c r="D718" s="19"/>
    </row>
    <row r="719" spans="3:4" x14ac:dyDescent="0.2">
      <c r="C719" s="19"/>
      <c r="D719" s="19"/>
    </row>
    <row r="720" spans="3:4" x14ac:dyDescent="0.2">
      <c r="C720" s="19"/>
      <c r="D720" s="19"/>
    </row>
    <row r="721" spans="3:4" x14ac:dyDescent="0.2">
      <c r="C721" s="19"/>
      <c r="D721" s="19"/>
    </row>
    <row r="722" spans="3:4" x14ac:dyDescent="0.2">
      <c r="C722" s="19"/>
      <c r="D722" s="19"/>
    </row>
    <row r="723" spans="3:4" x14ac:dyDescent="0.2">
      <c r="C723" s="19"/>
      <c r="D723" s="19"/>
    </row>
    <row r="724" spans="3:4" x14ac:dyDescent="0.2">
      <c r="C724" s="19"/>
      <c r="D724" s="19"/>
    </row>
    <row r="725" spans="3:4" x14ac:dyDescent="0.2">
      <c r="C725" s="19"/>
      <c r="D725" s="19"/>
    </row>
    <row r="726" spans="3:4" x14ac:dyDescent="0.2">
      <c r="C726" s="19"/>
      <c r="D726" s="19"/>
    </row>
    <row r="727" spans="3:4" x14ac:dyDescent="0.2">
      <c r="C727" s="19"/>
      <c r="D727" s="19"/>
    </row>
    <row r="728" spans="3:4" x14ac:dyDescent="0.2">
      <c r="C728" s="19"/>
      <c r="D728" s="19"/>
    </row>
    <row r="729" spans="3:4" x14ac:dyDescent="0.2">
      <c r="C729" s="19"/>
      <c r="D729" s="19"/>
    </row>
    <row r="730" spans="3:4" x14ac:dyDescent="0.2">
      <c r="C730" s="19"/>
      <c r="D730" s="19"/>
    </row>
    <row r="731" spans="3:4" x14ac:dyDescent="0.2">
      <c r="C731" s="19"/>
      <c r="D731" s="19"/>
    </row>
    <row r="732" spans="3:4" x14ac:dyDescent="0.2">
      <c r="C732" s="19"/>
      <c r="D732" s="19"/>
    </row>
    <row r="733" spans="3:4" x14ac:dyDescent="0.2">
      <c r="C733" s="19"/>
      <c r="D733" s="19"/>
    </row>
    <row r="734" spans="3:4" x14ac:dyDescent="0.2">
      <c r="C734" s="19"/>
      <c r="D734" s="19"/>
    </row>
    <row r="735" spans="3:4" x14ac:dyDescent="0.2">
      <c r="C735" s="19"/>
      <c r="D735" s="19"/>
    </row>
    <row r="736" spans="3:4" x14ac:dyDescent="0.2">
      <c r="C736" s="19"/>
      <c r="D736" s="19"/>
    </row>
    <row r="737" spans="3:4" x14ac:dyDescent="0.2">
      <c r="C737" s="19"/>
      <c r="D737" s="19"/>
    </row>
    <row r="738" spans="3:4" x14ac:dyDescent="0.2">
      <c r="C738" s="19"/>
      <c r="D738" s="19"/>
    </row>
    <row r="739" spans="3:4" x14ac:dyDescent="0.2">
      <c r="C739" s="19"/>
      <c r="D739" s="19"/>
    </row>
    <row r="740" spans="3:4" x14ac:dyDescent="0.2">
      <c r="C740" s="19"/>
      <c r="D740" s="19"/>
    </row>
    <row r="741" spans="3:4" x14ac:dyDescent="0.2">
      <c r="C741" s="19"/>
      <c r="D741" s="19"/>
    </row>
    <row r="742" spans="3:4" x14ac:dyDescent="0.2">
      <c r="C742" s="19"/>
      <c r="D742" s="19"/>
    </row>
    <row r="743" spans="3:4" x14ac:dyDescent="0.2">
      <c r="C743" s="19"/>
      <c r="D743" s="19"/>
    </row>
    <row r="744" spans="3:4" x14ac:dyDescent="0.2">
      <c r="C744" s="19"/>
      <c r="D744" s="19"/>
    </row>
    <row r="745" spans="3:4" x14ac:dyDescent="0.2">
      <c r="C745" s="19"/>
      <c r="D745" s="19"/>
    </row>
    <row r="746" spans="3:4" x14ac:dyDescent="0.2">
      <c r="C746" s="19"/>
      <c r="D746" s="19"/>
    </row>
    <row r="747" spans="3:4" x14ac:dyDescent="0.2">
      <c r="C747" s="19"/>
      <c r="D747" s="19"/>
    </row>
    <row r="748" spans="3:4" x14ac:dyDescent="0.2">
      <c r="C748" s="19"/>
      <c r="D748" s="19"/>
    </row>
    <row r="749" spans="3:4" x14ac:dyDescent="0.2">
      <c r="C749" s="19"/>
      <c r="D749" s="19"/>
    </row>
    <row r="750" spans="3:4" x14ac:dyDescent="0.2">
      <c r="C750" s="19"/>
      <c r="D750" s="19"/>
    </row>
    <row r="751" spans="3:4" x14ac:dyDescent="0.2">
      <c r="C751" s="19"/>
      <c r="D751" s="19"/>
    </row>
    <row r="752" spans="3:4" x14ac:dyDescent="0.2">
      <c r="C752" s="19"/>
      <c r="D752" s="19"/>
    </row>
    <row r="753" spans="3:4" x14ac:dyDescent="0.2">
      <c r="C753" s="19"/>
      <c r="D753" s="19"/>
    </row>
    <row r="754" spans="3:4" x14ac:dyDescent="0.2">
      <c r="C754" s="19"/>
      <c r="D754" s="19"/>
    </row>
    <row r="755" spans="3:4" x14ac:dyDescent="0.2">
      <c r="C755" s="19"/>
      <c r="D755" s="19"/>
    </row>
    <row r="756" spans="3:4" x14ac:dyDescent="0.2">
      <c r="C756" s="19"/>
      <c r="D756" s="19"/>
    </row>
    <row r="757" spans="3:4" x14ac:dyDescent="0.2">
      <c r="C757" s="19"/>
      <c r="D757" s="19"/>
    </row>
    <row r="758" spans="3:4" x14ac:dyDescent="0.2">
      <c r="C758" s="19"/>
      <c r="D758" s="19"/>
    </row>
    <row r="759" spans="3:4" x14ac:dyDescent="0.2">
      <c r="C759" s="19"/>
      <c r="D759" s="19"/>
    </row>
    <row r="760" spans="3:4" x14ac:dyDescent="0.2">
      <c r="C760" s="19"/>
      <c r="D760" s="19"/>
    </row>
    <row r="761" spans="3:4" x14ac:dyDescent="0.2">
      <c r="C761" s="19"/>
      <c r="D761" s="19"/>
    </row>
    <row r="762" spans="3:4" x14ac:dyDescent="0.2">
      <c r="C762" s="19"/>
      <c r="D762" s="19"/>
    </row>
    <row r="763" spans="3:4" x14ac:dyDescent="0.2">
      <c r="C763" s="19"/>
      <c r="D763" s="19"/>
    </row>
    <row r="764" spans="3:4" x14ac:dyDescent="0.2">
      <c r="C764" s="19"/>
      <c r="D764" s="19"/>
    </row>
    <row r="765" spans="3:4" x14ac:dyDescent="0.2">
      <c r="C765" s="19"/>
      <c r="D765" s="19"/>
    </row>
    <row r="766" spans="3:4" x14ac:dyDescent="0.2">
      <c r="C766" s="19"/>
      <c r="D766" s="19"/>
    </row>
    <row r="767" spans="3:4" x14ac:dyDescent="0.2">
      <c r="C767" s="19"/>
      <c r="D767" s="19"/>
    </row>
    <row r="768" spans="3:4" x14ac:dyDescent="0.2">
      <c r="C768" s="19"/>
      <c r="D768" s="19"/>
    </row>
    <row r="769" spans="3:4" x14ac:dyDescent="0.2">
      <c r="C769" s="19"/>
      <c r="D769" s="19"/>
    </row>
    <row r="770" spans="3:4" x14ac:dyDescent="0.2">
      <c r="C770" s="19"/>
      <c r="D770" s="19"/>
    </row>
    <row r="771" spans="3:4" x14ac:dyDescent="0.2">
      <c r="C771" s="19"/>
      <c r="D771" s="19"/>
    </row>
    <row r="772" spans="3:4" x14ac:dyDescent="0.2">
      <c r="C772" s="19"/>
      <c r="D772" s="19"/>
    </row>
    <row r="773" spans="3:4" x14ac:dyDescent="0.2">
      <c r="C773" s="19"/>
      <c r="D773" s="19"/>
    </row>
    <row r="774" spans="3:4" x14ac:dyDescent="0.2">
      <c r="C774" s="19"/>
      <c r="D774" s="19"/>
    </row>
    <row r="775" spans="3:4" x14ac:dyDescent="0.2">
      <c r="C775" s="19"/>
      <c r="D775" s="19"/>
    </row>
    <row r="776" spans="3:4" x14ac:dyDescent="0.2">
      <c r="C776" s="19"/>
      <c r="D776" s="19"/>
    </row>
    <row r="777" spans="3:4" x14ac:dyDescent="0.2">
      <c r="C777" s="19"/>
      <c r="D777" s="19"/>
    </row>
    <row r="778" spans="3:4" x14ac:dyDescent="0.2">
      <c r="C778" s="19"/>
      <c r="D778" s="19"/>
    </row>
    <row r="779" spans="3:4" x14ac:dyDescent="0.2">
      <c r="C779" s="19"/>
      <c r="D779" s="19"/>
    </row>
    <row r="780" spans="3:4" x14ac:dyDescent="0.2">
      <c r="C780" s="19"/>
      <c r="D780" s="19"/>
    </row>
    <row r="781" spans="3:4" x14ac:dyDescent="0.2">
      <c r="C781" s="19"/>
      <c r="D781" s="19"/>
    </row>
    <row r="782" spans="3:4" x14ac:dyDescent="0.2">
      <c r="C782" s="19"/>
      <c r="D782" s="19"/>
    </row>
    <row r="783" spans="3:4" x14ac:dyDescent="0.2">
      <c r="C783" s="19"/>
      <c r="D783" s="19"/>
    </row>
    <row r="784" spans="3:4" x14ac:dyDescent="0.2">
      <c r="C784" s="19"/>
      <c r="D784" s="19"/>
    </row>
    <row r="785" spans="3:4" x14ac:dyDescent="0.2">
      <c r="C785" s="19"/>
      <c r="D785" s="19"/>
    </row>
    <row r="786" spans="3:4" x14ac:dyDescent="0.2">
      <c r="C786" s="19"/>
      <c r="D786" s="19"/>
    </row>
    <row r="787" spans="3:4" x14ac:dyDescent="0.2">
      <c r="C787" s="19"/>
      <c r="D787" s="19"/>
    </row>
    <row r="788" spans="3:4" x14ac:dyDescent="0.2">
      <c r="C788" s="19"/>
      <c r="D788" s="19"/>
    </row>
    <row r="789" spans="3:4" x14ac:dyDescent="0.2">
      <c r="C789" s="19"/>
      <c r="D789" s="19"/>
    </row>
    <row r="790" spans="3:4" x14ac:dyDescent="0.2">
      <c r="C790" s="19"/>
      <c r="D790" s="19"/>
    </row>
    <row r="791" spans="3:4" x14ac:dyDescent="0.2">
      <c r="C791" s="19"/>
      <c r="D791" s="19"/>
    </row>
    <row r="792" spans="3:4" x14ac:dyDescent="0.2">
      <c r="C792" s="19"/>
      <c r="D792" s="19"/>
    </row>
    <row r="793" spans="3:4" x14ac:dyDescent="0.2">
      <c r="C793" s="19"/>
      <c r="D793" s="19"/>
    </row>
    <row r="794" spans="3:4" x14ac:dyDescent="0.2">
      <c r="C794" s="19"/>
      <c r="D794" s="19"/>
    </row>
    <row r="795" spans="3:4" x14ac:dyDescent="0.2">
      <c r="C795" s="19"/>
      <c r="D795" s="19"/>
    </row>
    <row r="796" spans="3:4" x14ac:dyDescent="0.2">
      <c r="C796" s="19"/>
      <c r="D796" s="19"/>
    </row>
    <row r="797" spans="3:4" x14ac:dyDescent="0.2">
      <c r="C797" s="19"/>
      <c r="D797" s="19"/>
    </row>
    <row r="798" spans="3:4" x14ac:dyDescent="0.2">
      <c r="C798" s="19"/>
      <c r="D798" s="19"/>
    </row>
    <row r="799" spans="3:4" x14ac:dyDescent="0.2">
      <c r="C799" s="19"/>
      <c r="D799" s="19"/>
    </row>
    <row r="800" spans="3:4" x14ac:dyDescent="0.2">
      <c r="C800" s="19"/>
      <c r="D800" s="19"/>
    </row>
    <row r="801" spans="3:4" x14ac:dyDescent="0.2">
      <c r="C801" s="19"/>
      <c r="D801" s="19"/>
    </row>
    <row r="802" spans="3:4" x14ac:dyDescent="0.2">
      <c r="C802" s="19"/>
      <c r="D802" s="19"/>
    </row>
    <row r="803" spans="3:4" x14ac:dyDescent="0.2">
      <c r="C803" s="19"/>
      <c r="D803" s="19"/>
    </row>
    <row r="804" spans="3:4" x14ac:dyDescent="0.2">
      <c r="C804" s="19"/>
      <c r="D804" s="19"/>
    </row>
    <row r="805" spans="3:4" x14ac:dyDescent="0.2">
      <c r="C805" s="19"/>
      <c r="D805" s="19"/>
    </row>
    <row r="806" spans="3:4" x14ac:dyDescent="0.2">
      <c r="C806" s="19"/>
      <c r="D806" s="19"/>
    </row>
    <row r="807" spans="3:4" x14ac:dyDescent="0.2">
      <c r="C807" s="19"/>
      <c r="D807" s="19"/>
    </row>
    <row r="808" spans="3:4" x14ac:dyDescent="0.2">
      <c r="C808" s="19"/>
      <c r="D808" s="19"/>
    </row>
    <row r="809" spans="3:4" x14ac:dyDescent="0.2">
      <c r="C809" s="19"/>
      <c r="D809" s="19"/>
    </row>
    <row r="810" spans="3:4" x14ac:dyDescent="0.2">
      <c r="C810" s="19"/>
      <c r="D810" s="19"/>
    </row>
    <row r="811" spans="3:4" x14ac:dyDescent="0.2">
      <c r="C811" s="19"/>
      <c r="D811" s="19"/>
    </row>
    <row r="812" spans="3:4" x14ac:dyDescent="0.2">
      <c r="C812" s="19"/>
      <c r="D812" s="19"/>
    </row>
    <row r="813" spans="3:4" x14ac:dyDescent="0.2">
      <c r="C813" s="19"/>
      <c r="D813" s="19"/>
    </row>
    <row r="814" spans="3:4" x14ac:dyDescent="0.2">
      <c r="C814" s="19"/>
      <c r="D814" s="19"/>
    </row>
    <row r="815" spans="3:4" x14ac:dyDescent="0.2">
      <c r="C815" s="19"/>
      <c r="D815" s="19"/>
    </row>
    <row r="816" spans="3:4" x14ac:dyDescent="0.2">
      <c r="C816" s="19"/>
      <c r="D816" s="19"/>
    </row>
    <row r="817" spans="3:4" x14ac:dyDescent="0.2">
      <c r="C817" s="19"/>
      <c r="D817" s="19"/>
    </row>
    <row r="818" spans="3:4" x14ac:dyDescent="0.2">
      <c r="C818" s="19"/>
      <c r="D818" s="19"/>
    </row>
    <row r="819" spans="3:4" x14ac:dyDescent="0.2">
      <c r="C819" s="19"/>
      <c r="D819" s="19"/>
    </row>
    <row r="820" spans="3:4" x14ac:dyDescent="0.2">
      <c r="C820" s="19"/>
      <c r="D820" s="19"/>
    </row>
    <row r="821" spans="3:4" x14ac:dyDescent="0.2">
      <c r="C821" s="19"/>
      <c r="D821" s="19"/>
    </row>
    <row r="822" spans="3:4" x14ac:dyDescent="0.2">
      <c r="C822" s="19"/>
      <c r="D822" s="19"/>
    </row>
    <row r="823" spans="3:4" x14ac:dyDescent="0.2">
      <c r="C823" s="19"/>
      <c r="D823" s="19"/>
    </row>
    <row r="824" spans="3:4" x14ac:dyDescent="0.2">
      <c r="C824" s="19"/>
      <c r="D824" s="19"/>
    </row>
    <row r="825" spans="3:4" x14ac:dyDescent="0.2">
      <c r="C825" s="19"/>
      <c r="D825" s="19"/>
    </row>
    <row r="826" spans="3:4" x14ac:dyDescent="0.2">
      <c r="C826" s="19"/>
      <c r="D826" s="19"/>
    </row>
    <row r="827" spans="3:4" x14ac:dyDescent="0.2">
      <c r="C827" s="19"/>
      <c r="D827" s="19"/>
    </row>
    <row r="828" spans="3:4" x14ac:dyDescent="0.2">
      <c r="C828" s="19"/>
      <c r="D828" s="19"/>
    </row>
    <row r="829" spans="3:4" x14ac:dyDescent="0.2">
      <c r="C829" s="19"/>
      <c r="D829" s="19"/>
    </row>
    <row r="830" spans="3:4" x14ac:dyDescent="0.2">
      <c r="C830" s="19"/>
      <c r="D830" s="19"/>
    </row>
    <row r="831" spans="3:4" x14ac:dyDescent="0.2">
      <c r="C831" s="19"/>
      <c r="D831" s="19"/>
    </row>
    <row r="832" spans="3:4" x14ac:dyDescent="0.2">
      <c r="C832" s="19"/>
      <c r="D832" s="19"/>
    </row>
    <row r="833" spans="3:4" x14ac:dyDescent="0.2">
      <c r="C833" s="19"/>
      <c r="D833" s="19"/>
    </row>
    <row r="834" spans="3:4" x14ac:dyDescent="0.2">
      <c r="C834" s="19"/>
      <c r="D834" s="19"/>
    </row>
    <row r="835" spans="3:4" x14ac:dyDescent="0.2">
      <c r="C835" s="19"/>
      <c r="D835" s="19"/>
    </row>
    <row r="836" spans="3:4" x14ac:dyDescent="0.2">
      <c r="C836" s="19"/>
      <c r="D836" s="19"/>
    </row>
    <row r="837" spans="3:4" x14ac:dyDescent="0.2">
      <c r="C837" s="19"/>
      <c r="D837" s="19"/>
    </row>
    <row r="838" spans="3:4" x14ac:dyDescent="0.2">
      <c r="C838" s="19"/>
      <c r="D838" s="19"/>
    </row>
    <row r="839" spans="3:4" x14ac:dyDescent="0.2">
      <c r="C839" s="19"/>
      <c r="D839" s="19"/>
    </row>
    <row r="840" spans="3:4" x14ac:dyDescent="0.2">
      <c r="C840" s="19"/>
      <c r="D840" s="19"/>
    </row>
    <row r="841" spans="3:4" x14ac:dyDescent="0.2">
      <c r="C841" s="19"/>
      <c r="D841" s="19"/>
    </row>
    <row r="842" spans="3:4" x14ac:dyDescent="0.2">
      <c r="C842" s="19"/>
      <c r="D842" s="19"/>
    </row>
    <row r="843" spans="3:4" x14ac:dyDescent="0.2">
      <c r="C843" s="19"/>
      <c r="D843" s="19"/>
    </row>
    <row r="844" spans="3:4" x14ac:dyDescent="0.2">
      <c r="C844" s="19"/>
      <c r="D844" s="19"/>
    </row>
    <row r="845" spans="3:4" x14ac:dyDescent="0.2">
      <c r="C845" s="19"/>
      <c r="D845" s="19"/>
    </row>
    <row r="846" spans="3:4" x14ac:dyDescent="0.2">
      <c r="C846" s="19"/>
      <c r="D846" s="19"/>
    </row>
    <row r="847" spans="3:4" x14ac:dyDescent="0.2">
      <c r="C847" s="19"/>
      <c r="D847" s="19"/>
    </row>
    <row r="848" spans="3:4" x14ac:dyDescent="0.2">
      <c r="C848" s="19"/>
      <c r="D848" s="19"/>
    </row>
    <row r="849" spans="3:4" x14ac:dyDescent="0.2">
      <c r="C849" s="19"/>
      <c r="D849" s="19"/>
    </row>
    <row r="850" spans="3:4" x14ac:dyDescent="0.2">
      <c r="C850" s="19"/>
      <c r="D850" s="19"/>
    </row>
    <row r="851" spans="3:4" x14ac:dyDescent="0.2">
      <c r="C851" s="19"/>
      <c r="D851" s="19"/>
    </row>
    <row r="852" spans="3:4" x14ac:dyDescent="0.2">
      <c r="C852" s="19"/>
      <c r="D852" s="19"/>
    </row>
    <row r="853" spans="3:4" x14ac:dyDescent="0.2">
      <c r="C853" s="19"/>
      <c r="D853" s="19"/>
    </row>
    <row r="854" spans="3:4" x14ac:dyDescent="0.2">
      <c r="C854" s="19"/>
      <c r="D854" s="19"/>
    </row>
    <row r="855" spans="3:4" x14ac:dyDescent="0.2">
      <c r="C855" s="19"/>
      <c r="D855" s="19"/>
    </row>
    <row r="856" spans="3:4" x14ac:dyDescent="0.2">
      <c r="C856" s="19"/>
      <c r="D856" s="19"/>
    </row>
    <row r="857" spans="3:4" x14ac:dyDescent="0.2">
      <c r="C857" s="19"/>
      <c r="D857" s="19"/>
    </row>
    <row r="858" spans="3:4" x14ac:dyDescent="0.2">
      <c r="C858" s="19"/>
      <c r="D858" s="19"/>
    </row>
    <row r="859" spans="3:4" x14ac:dyDescent="0.2">
      <c r="C859" s="19"/>
      <c r="D859" s="19"/>
    </row>
    <row r="860" spans="3:4" x14ac:dyDescent="0.2">
      <c r="C860" s="19"/>
      <c r="D860" s="19"/>
    </row>
    <row r="861" spans="3:4" x14ac:dyDescent="0.2">
      <c r="C861" s="19"/>
      <c r="D861" s="19"/>
    </row>
    <row r="862" spans="3:4" x14ac:dyDescent="0.2">
      <c r="C862" s="19"/>
      <c r="D862" s="19"/>
    </row>
    <row r="863" spans="3:4" x14ac:dyDescent="0.2">
      <c r="C863" s="19"/>
      <c r="D863" s="19"/>
    </row>
    <row r="864" spans="3:4" x14ac:dyDescent="0.2">
      <c r="C864" s="19"/>
      <c r="D864" s="19"/>
    </row>
    <row r="865" spans="3:4" x14ac:dyDescent="0.2">
      <c r="C865" s="19"/>
      <c r="D865" s="19"/>
    </row>
    <row r="866" spans="3:4" x14ac:dyDescent="0.2">
      <c r="C866" s="19"/>
      <c r="D866" s="19"/>
    </row>
    <row r="867" spans="3:4" x14ac:dyDescent="0.2">
      <c r="C867" s="19"/>
      <c r="D867" s="19"/>
    </row>
    <row r="868" spans="3:4" x14ac:dyDescent="0.2">
      <c r="C868" s="19"/>
      <c r="D868" s="19"/>
    </row>
    <row r="869" spans="3:4" x14ac:dyDescent="0.2">
      <c r="C869" s="19"/>
      <c r="D869" s="19"/>
    </row>
    <row r="870" spans="3:4" x14ac:dyDescent="0.2">
      <c r="C870" s="19"/>
      <c r="D870" s="19"/>
    </row>
    <row r="871" spans="3:4" x14ac:dyDescent="0.2">
      <c r="C871" s="19"/>
      <c r="D871" s="19"/>
    </row>
    <row r="872" spans="3:4" x14ac:dyDescent="0.2">
      <c r="C872" s="19"/>
      <c r="D872" s="19"/>
    </row>
    <row r="873" spans="3:4" x14ac:dyDescent="0.2">
      <c r="C873" s="19"/>
      <c r="D873" s="19"/>
    </row>
    <row r="874" spans="3:4" x14ac:dyDescent="0.2">
      <c r="C874" s="19"/>
      <c r="D874" s="19"/>
    </row>
    <row r="875" spans="3:4" x14ac:dyDescent="0.2">
      <c r="C875" s="19"/>
      <c r="D875" s="19"/>
    </row>
    <row r="876" spans="3:4" x14ac:dyDescent="0.2">
      <c r="C876" s="19"/>
      <c r="D876" s="19"/>
    </row>
    <row r="877" spans="3:4" x14ac:dyDescent="0.2">
      <c r="C877" s="19"/>
      <c r="D877" s="19"/>
    </row>
    <row r="878" spans="3:4" x14ac:dyDescent="0.2">
      <c r="C878" s="19"/>
      <c r="D878" s="19"/>
    </row>
    <row r="879" spans="3:4" x14ac:dyDescent="0.2">
      <c r="C879" s="19"/>
      <c r="D879" s="19"/>
    </row>
    <row r="880" spans="3:4" x14ac:dyDescent="0.2">
      <c r="C880" s="19"/>
      <c r="D880" s="19"/>
    </row>
    <row r="881" spans="3:4" x14ac:dyDescent="0.2">
      <c r="C881" s="19"/>
      <c r="D881" s="19"/>
    </row>
    <row r="882" spans="3:4" x14ac:dyDescent="0.2">
      <c r="C882" s="19"/>
      <c r="D882" s="19"/>
    </row>
    <row r="883" spans="3:4" x14ac:dyDescent="0.2">
      <c r="C883" s="19"/>
      <c r="D883" s="19"/>
    </row>
    <row r="884" spans="3:4" x14ac:dyDescent="0.2">
      <c r="C884" s="19"/>
      <c r="D884" s="19"/>
    </row>
    <row r="885" spans="3:4" x14ac:dyDescent="0.2">
      <c r="C885" s="19"/>
      <c r="D885" s="19"/>
    </row>
    <row r="886" spans="3:4" x14ac:dyDescent="0.2">
      <c r="C886" s="19"/>
      <c r="D886" s="19"/>
    </row>
    <row r="887" spans="3:4" x14ac:dyDescent="0.2">
      <c r="C887" s="19"/>
      <c r="D887" s="19"/>
    </row>
    <row r="888" spans="3:4" x14ac:dyDescent="0.2">
      <c r="C888" s="19"/>
      <c r="D888" s="19"/>
    </row>
    <row r="889" spans="3:4" x14ac:dyDescent="0.2">
      <c r="C889" s="19"/>
      <c r="D889" s="19"/>
    </row>
    <row r="890" spans="3:4" x14ac:dyDescent="0.2">
      <c r="C890" s="19"/>
      <c r="D890" s="19"/>
    </row>
    <row r="891" spans="3:4" x14ac:dyDescent="0.2">
      <c r="C891" s="19"/>
      <c r="D891" s="19"/>
    </row>
    <row r="892" spans="3:4" x14ac:dyDescent="0.2">
      <c r="C892" s="19"/>
      <c r="D892" s="19"/>
    </row>
    <row r="893" spans="3:4" x14ac:dyDescent="0.2">
      <c r="C893" s="19"/>
      <c r="D893" s="19"/>
    </row>
    <row r="894" spans="3:4" x14ac:dyDescent="0.2">
      <c r="C894" s="19"/>
      <c r="D894" s="19"/>
    </row>
    <row r="895" spans="3:4" x14ac:dyDescent="0.2">
      <c r="C895" s="19"/>
      <c r="D895" s="19"/>
    </row>
    <row r="896" spans="3:4" x14ac:dyDescent="0.2">
      <c r="C896" s="19"/>
      <c r="D896" s="19"/>
    </row>
    <row r="897" spans="3:4" x14ac:dyDescent="0.2">
      <c r="C897" s="19"/>
      <c r="D897" s="19"/>
    </row>
    <row r="898" spans="3:4" x14ac:dyDescent="0.2">
      <c r="C898" s="19"/>
      <c r="D898" s="19"/>
    </row>
    <row r="899" spans="3:4" x14ac:dyDescent="0.2">
      <c r="C899" s="19"/>
      <c r="D899" s="19"/>
    </row>
    <row r="900" spans="3:4" x14ac:dyDescent="0.2">
      <c r="C900" s="19"/>
      <c r="D900" s="19"/>
    </row>
    <row r="901" spans="3:4" x14ac:dyDescent="0.2">
      <c r="C901" s="19"/>
      <c r="D901" s="19"/>
    </row>
    <row r="902" spans="3:4" x14ac:dyDescent="0.2">
      <c r="C902" s="19"/>
      <c r="D902" s="19"/>
    </row>
    <row r="903" spans="3:4" x14ac:dyDescent="0.2">
      <c r="C903" s="19"/>
      <c r="D903" s="19"/>
    </row>
    <row r="904" spans="3:4" x14ac:dyDescent="0.2">
      <c r="C904" s="19"/>
      <c r="D904" s="19"/>
    </row>
    <row r="905" spans="3:4" x14ac:dyDescent="0.2">
      <c r="C905" s="19"/>
      <c r="D905" s="19"/>
    </row>
    <row r="906" spans="3:4" x14ac:dyDescent="0.2">
      <c r="C906" s="19"/>
      <c r="D906" s="19"/>
    </row>
    <row r="907" spans="3:4" x14ac:dyDescent="0.2">
      <c r="C907" s="19"/>
      <c r="D907" s="19"/>
    </row>
    <row r="908" spans="3:4" x14ac:dyDescent="0.2">
      <c r="C908" s="19"/>
      <c r="D908" s="19"/>
    </row>
    <row r="909" spans="3:4" x14ac:dyDescent="0.2">
      <c r="C909" s="19"/>
      <c r="D909" s="19"/>
    </row>
    <row r="910" spans="3:4" x14ac:dyDescent="0.2">
      <c r="C910" s="19"/>
      <c r="D910" s="19"/>
    </row>
    <row r="911" spans="3:4" x14ac:dyDescent="0.2">
      <c r="C911" s="19"/>
      <c r="D911" s="19"/>
    </row>
    <row r="912" spans="3:4" x14ac:dyDescent="0.2">
      <c r="C912" s="19"/>
      <c r="D912" s="19"/>
    </row>
    <row r="913" spans="3:4" x14ac:dyDescent="0.2">
      <c r="C913" s="19"/>
      <c r="D913" s="19"/>
    </row>
    <row r="914" spans="3:4" x14ac:dyDescent="0.2">
      <c r="C914" s="19"/>
      <c r="D914" s="19"/>
    </row>
    <row r="915" spans="3:4" x14ac:dyDescent="0.2">
      <c r="C915" s="19"/>
      <c r="D915" s="19"/>
    </row>
    <row r="916" spans="3:4" x14ac:dyDescent="0.2">
      <c r="C916" s="19"/>
      <c r="D916" s="19"/>
    </row>
    <row r="917" spans="3:4" x14ac:dyDescent="0.2">
      <c r="C917" s="19"/>
      <c r="D917" s="19"/>
    </row>
    <row r="918" spans="3:4" x14ac:dyDescent="0.2">
      <c r="C918" s="19"/>
      <c r="D918" s="19"/>
    </row>
    <row r="919" spans="3:4" x14ac:dyDescent="0.2">
      <c r="C919" s="19"/>
      <c r="D919" s="19"/>
    </row>
    <row r="920" spans="3:4" x14ac:dyDescent="0.2">
      <c r="C920" s="19"/>
      <c r="D920" s="19"/>
    </row>
    <row r="921" spans="3:4" x14ac:dyDescent="0.2">
      <c r="C921" s="19"/>
      <c r="D921" s="19"/>
    </row>
    <row r="922" spans="3:4" x14ac:dyDescent="0.2">
      <c r="C922" s="19"/>
      <c r="D922" s="19"/>
    </row>
    <row r="923" spans="3:4" x14ac:dyDescent="0.2">
      <c r="C923" s="19"/>
      <c r="D923" s="19"/>
    </row>
    <row r="924" spans="3:4" x14ac:dyDescent="0.2">
      <c r="C924" s="19"/>
      <c r="D924" s="19"/>
    </row>
    <row r="925" spans="3:4" x14ac:dyDescent="0.2">
      <c r="C925" s="19"/>
      <c r="D925" s="19"/>
    </row>
    <row r="926" spans="3:4" x14ac:dyDescent="0.2">
      <c r="C926" s="19"/>
      <c r="D926" s="19"/>
    </row>
    <row r="927" spans="3:4" x14ac:dyDescent="0.2">
      <c r="C927" s="19"/>
      <c r="D927" s="19"/>
    </row>
    <row r="928" spans="3:4" x14ac:dyDescent="0.2">
      <c r="C928" s="19"/>
      <c r="D928" s="19"/>
    </row>
    <row r="929" spans="3:4" x14ac:dyDescent="0.2">
      <c r="C929" s="19"/>
      <c r="D929" s="19"/>
    </row>
    <row r="930" spans="3:4" x14ac:dyDescent="0.2">
      <c r="C930" s="19"/>
      <c r="D930" s="19"/>
    </row>
    <row r="931" spans="3:4" x14ac:dyDescent="0.2">
      <c r="C931" s="19"/>
      <c r="D931" s="19"/>
    </row>
    <row r="932" spans="3:4" x14ac:dyDescent="0.2">
      <c r="C932" s="19"/>
      <c r="D932" s="19"/>
    </row>
    <row r="933" spans="3:4" x14ac:dyDescent="0.2">
      <c r="C933" s="19"/>
      <c r="D933" s="19"/>
    </row>
    <row r="934" spans="3:4" x14ac:dyDescent="0.2">
      <c r="C934" s="19"/>
      <c r="D934" s="19"/>
    </row>
    <row r="935" spans="3:4" x14ac:dyDescent="0.2">
      <c r="C935" s="19"/>
      <c r="D935" s="19"/>
    </row>
    <row r="936" spans="3:4" x14ac:dyDescent="0.2">
      <c r="C936" s="19"/>
      <c r="D936" s="19"/>
    </row>
    <row r="937" spans="3:4" x14ac:dyDescent="0.2">
      <c r="C937" s="19"/>
      <c r="D937" s="19"/>
    </row>
    <row r="938" spans="3:4" x14ac:dyDescent="0.2">
      <c r="C938" s="19"/>
      <c r="D938" s="19"/>
    </row>
    <row r="939" spans="3:4" x14ac:dyDescent="0.2">
      <c r="C939" s="19"/>
      <c r="D939" s="19"/>
    </row>
    <row r="940" spans="3:4" x14ac:dyDescent="0.2">
      <c r="C940" s="19"/>
      <c r="D940" s="19"/>
    </row>
    <row r="941" spans="3:4" x14ac:dyDescent="0.2">
      <c r="C941" s="19"/>
      <c r="D941" s="19"/>
    </row>
    <row r="942" spans="3:4" x14ac:dyDescent="0.2">
      <c r="C942" s="19"/>
      <c r="D942" s="19"/>
    </row>
    <row r="943" spans="3:4" x14ac:dyDescent="0.2">
      <c r="C943" s="19"/>
      <c r="D943" s="19"/>
    </row>
    <row r="944" spans="3:4" x14ac:dyDescent="0.2">
      <c r="C944" s="19"/>
      <c r="D944" s="19"/>
    </row>
    <row r="945" spans="3:4" x14ac:dyDescent="0.2">
      <c r="C945" s="19"/>
      <c r="D945" s="19"/>
    </row>
    <row r="946" spans="3:4" x14ac:dyDescent="0.2">
      <c r="C946" s="19"/>
      <c r="D946" s="19"/>
    </row>
    <row r="947" spans="3:4" x14ac:dyDescent="0.2">
      <c r="C947" s="19"/>
      <c r="D947" s="19"/>
    </row>
    <row r="948" spans="3:4" x14ac:dyDescent="0.2">
      <c r="C948" s="19"/>
      <c r="D948" s="19"/>
    </row>
    <row r="949" spans="3:4" x14ac:dyDescent="0.2">
      <c r="C949" s="19"/>
      <c r="D949" s="19"/>
    </row>
    <row r="950" spans="3:4" x14ac:dyDescent="0.2">
      <c r="C950" s="19"/>
      <c r="D950" s="19"/>
    </row>
    <row r="951" spans="3:4" x14ac:dyDescent="0.2">
      <c r="C951" s="19"/>
      <c r="D951" s="19"/>
    </row>
    <row r="952" spans="3:4" x14ac:dyDescent="0.2">
      <c r="C952" s="19"/>
      <c r="D952" s="19"/>
    </row>
    <row r="953" spans="3:4" x14ac:dyDescent="0.2">
      <c r="C953" s="19"/>
      <c r="D953" s="19"/>
    </row>
    <row r="954" spans="3:4" x14ac:dyDescent="0.2">
      <c r="C954" s="19"/>
      <c r="D954" s="19"/>
    </row>
    <row r="955" spans="3:4" x14ac:dyDescent="0.2">
      <c r="C955" s="19"/>
      <c r="D955" s="19"/>
    </row>
    <row r="956" spans="3:4" x14ac:dyDescent="0.2">
      <c r="C956" s="19"/>
      <c r="D956" s="19"/>
    </row>
    <row r="957" spans="3:4" x14ac:dyDescent="0.2">
      <c r="C957" s="19"/>
      <c r="D957" s="19"/>
    </row>
    <row r="958" spans="3:4" x14ac:dyDescent="0.2">
      <c r="C958" s="19"/>
      <c r="D958" s="19"/>
    </row>
    <row r="959" spans="3:4" x14ac:dyDescent="0.2">
      <c r="C959" s="19"/>
      <c r="D959" s="19"/>
    </row>
    <row r="960" spans="3:4" x14ac:dyDescent="0.2">
      <c r="C960" s="19"/>
      <c r="D960" s="19"/>
    </row>
    <row r="961" spans="3:4" x14ac:dyDescent="0.2">
      <c r="C961" s="19"/>
      <c r="D961" s="19"/>
    </row>
    <row r="962" spans="3:4" x14ac:dyDescent="0.2">
      <c r="C962" s="19"/>
      <c r="D962" s="19"/>
    </row>
    <row r="963" spans="3:4" x14ac:dyDescent="0.2">
      <c r="C963" s="19"/>
      <c r="D963" s="19"/>
    </row>
    <row r="964" spans="3:4" x14ac:dyDescent="0.2">
      <c r="C964" s="19"/>
      <c r="D964" s="19"/>
    </row>
    <row r="965" spans="3:4" x14ac:dyDescent="0.2">
      <c r="C965" s="19"/>
      <c r="D965" s="19"/>
    </row>
    <row r="966" spans="3:4" x14ac:dyDescent="0.2">
      <c r="C966" s="19"/>
      <c r="D966" s="19"/>
    </row>
    <row r="967" spans="3:4" x14ac:dyDescent="0.2">
      <c r="C967" s="19"/>
      <c r="D967" s="19"/>
    </row>
    <row r="968" spans="3:4" x14ac:dyDescent="0.2">
      <c r="C968" s="19"/>
      <c r="D968" s="19"/>
    </row>
    <row r="969" spans="3:4" x14ac:dyDescent="0.2">
      <c r="C969" s="19"/>
      <c r="D969" s="19"/>
    </row>
    <row r="970" spans="3:4" x14ac:dyDescent="0.2">
      <c r="C970" s="19"/>
      <c r="D970" s="19"/>
    </row>
    <row r="971" spans="3:4" x14ac:dyDescent="0.2">
      <c r="C971" s="19"/>
      <c r="D971" s="19"/>
    </row>
    <row r="972" spans="3:4" x14ac:dyDescent="0.2">
      <c r="C972" s="19"/>
      <c r="D972" s="19"/>
    </row>
    <row r="973" spans="3:4" x14ac:dyDescent="0.2">
      <c r="C973" s="19"/>
      <c r="D973" s="19"/>
    </row>
    <row r="974" spans="3:4" x14ac:dyDescent="0.2">
      <c r="C974" s="19"/>
      <c r="D974" s="19"/>
    </row>
    <row r="975" spans="3:4" x14ac:dyDescent="0.2">
      <c r="C975" s="19"/>
      <c r="D975" s="19"/>
    </row>
    <row r="976" spans="3:4" x14ac:dyDescent="0.2">
      <c r="C976" s="19"/>
      <c r="D976" s="19"/>
    </row>
    <row r="977" spans="3:4" x14ac:dyDescent="0.2">
      <c r="C977" s="19"/>
      <c r="D977" s="19"/>
    </row>
    <row r="978" spans="3:4" x14ac:dyDescent="0.2">
      <c r="C978" s="19"/>
      <c r="D978" s="19"/>
    </row>
    <row r="979" spans="3:4" x14ac:dyDescent="0.2">
      <c r="C979" s="19"/>
      <c r="D979" s="19"/>
    </row>
    <row r="980" spans="3:4" x14ac:dyDescent="0.2">
      <c r="C980" s="19"/>
      <c r="D980" s="19"/>
    </row>
    <row r="981" spans="3:4" x14ac:dyDescent="0.2">
      <c r="C981" s="19"/>
      <c r="D981" s="19"/>
    </row>
    <row r="982" spans="3:4" x14ac:dyDescent="0.2">
      <c r="C982" s="19"/>
      <c r="D982" s="19"/>
    </row>
    <row r="983" spans="3:4" x14ac:dyDescent="0.2">
      <c r="C983" s="19"/>
      <c r="D983" s="19"/>
    </row>
    <row r="984" spans="3:4" x14ac:dyDescent="0.2">
      <c r="C984" s="19"/>
      <c r="D984" s="19"/>
    </row>
    <row r="985" spans="3:4" x14ac:dyDescent="0.2">
      <c r="C985" s="19"/>
      <c r="D985" s="19"/>
    </row>
    <row r="986" spans="3:4" x14ac:dyDescent="0.2">
      <c r="C986" s="19"/>
      <c r="D986" s="19"/>
    </row>
    <row r="987" spans="3:4" x14ac:dyDescent="0.2">
      <c r="C987" s="19"/>
      <c r="D987" s="19"/>
    </row>
    <row r="988" spans="3:4" x14ac:dyDescent="0.2">
      <c r="C988" s="19"/>
      <c r="D988" s="19"/>
    </row>
    <row r="989" spans="3:4" x14ac:dyDescent="0.2">
      <c r="C989" s="19"/>
      <c r="D989" s="19"/>
    </row>
    <row r="990" spans="3:4" x14ac:dyDescent="0.2">
      <c r="C990" s="19"/>
      <c r="D990" s="19"/>
    </row>
    <row r="991" spans="3:4" x14ac:dyDescent="0.2">
      <c r="C991" s="19"/>
      <c r="D991" s="19"/>
    </row>
    <row r="992" spans="3:4" x14ac:dyDescent="0.2">
      <c r="C992" s="19"/>
      <c r="D992" s="19"/>
    </row>
    <row r="993" spans="3:4" x14ac:dyDescent="0.2">
      <c r="C993" s="19"/>
      <c r="D993" s="19"/>
    </row>
    <row r="994" spans="3:4" x14ac:dyDescent="0.2">
      <c r="C994" s="19"/>
      <c r="D994" s="19"/>
    </row>
    <row r="995" spans="3:4" x14ac:dyDescent="0.2">
      <c r="C995" s="19"/>
      <c r="D995" s="19"/>
    </row>
    <row r="996" spans="3:4" x14ac:dyDescent="0.2">
      <c r="C996" s="19"/>
      <c r="D996" s="19"/>
    </row>
    <row r="997" spans="3:4" x14ac:dyDescent="0.2">
      <c r="C997" s="19"/>
      <c r="D997" s="19"/>
    </row>
    <row r="998" spans="3:4" x14ac:dyDescent="0.2">
      <c r="C998" s="19"/>
      <c r="D998" s="19"/>
    </row>
    <row r="999" spans="3:4" x14ac:dyDescent="0.2">
      <c r="C999" s="19"/>
      <c r="D999" s="19"/>
    </row>
    <row r="1000" spans="3:4" x14ac:dyDescent="0.2">
      <c r="C1000" s="19"/>
      <c r="D1000" s="19"/>
    </row>
    <row r="1001" spans="3:4" x14ac:dyDescent="0.2">
      <c r="C1001" s="19"/>
      <c r="D1001" s="19"/>
    </row>
    <row r="1002" spans="3:4" x14ac:dyDescent="0.2">
      <c r="C1002" s="19"/>
      <c r="D1002" s="19"/>
    </row>
    <row r="1003" spans="3:4" x14ac:dyDescent="0.2">
      <c r="C1003" s="19"/>
      <c r="D1003" s="19"/>
    </row>
    <row r="1004" spans="3:4" x14ac:dyDescent="0.2">
      <c r="C1004" s="19"/>
      <c r="D1004" s="19"/>
    </row>
    <row r="1005" spans="3:4" x14ac:dyDescent="0.2">
      <c r="C1005" s="19"/>
      <c r="D1005" s="19"/>
    </row>
    <row r="1006" spans="3:4" x14ac:dyDescent="0.2">
      <c r="C1006" s="19"/>
      <c r="D1006" s="19"/>
    </row>
    <row r="1007" spans="3:4" x14ac:dyDescent="0.2">
      <c r="C1007" s="19"/>
      <c r="D1007" s="19"/>
    </row>
    <row r="1008" spans="3:4" x14ac:dyDescent="0.2">
      <c r="C1008" s="19"/>
      <c r="D1008" s="19"/>
    </row>
    <row r="1009" spans="3:4" x14ac:dyDescent="0.2">
      <c r="C1009" s="19"/>
      <c r="D1009" s="19"/>
    </row>
    <row r="1010" spans="3:4" x14ac:dyDescent="0.2">
      <c r="C1010" s="19"/>
      <c r="D1010" s="19"/>
    </row>
    <row r="1011" spans="3:4" x14ac:dyDescent="0.2">
      <c r="C1011" s="19"/>
      <c r="D1011" s="19"/>
    </row>
    <row r="1012" spans="3:4" x14ac:dyDescent="0.2">
      <c r="C1012" s="19"/>
      <c r="D1012" s="19"/>
    </row>
    <row r="1013" spans="3:4" x14ac:dyDescent="0.2">
      <c r="C1013" s="19"/>
      <c r="D1013" s="19"/>
    </row>
    <row r="1014" spans="3:4" x14ac:dyDescent="0.2">
      <c r="C1014" s="19"/>
      <c r="D1014" s="19"/>
    </row>
    <row r="1015" spans="3:4" x14ac:dyDescent="0.2">
      <c r="C1015" s="19"/>
      <c r="D1015" s="19"/>
    </row>
    <row r="1016" spans="3:4" x14ac:dyDescent="0.2">
      <c r="C1016" s="19"/>
      <c r="D1016" s="19"/>
    </row>
    <row r="1017" spans="3:4" x14ac:dyDescent="0.2">
      <c r="C1017" s="19"/>
      <c r="D1017" s="19"/>
    </row>
    <row r="1018" spans="3:4" x14ac:dyDescent="0.2">
      <c r="C1018" s="19"/>
      <c r="D1018" s="19"/>
    </row>
    <row r="1019" spans="3:4" x14ac:dyDescent="0.2">
      <c r="C1019" s="19"/>
      <c r="D1019" s="19"/>
    </row>
    <row r="1020" spans="3:4" x14ac:dyDescent="0.2">
      <c r="C1020" s="19"/>
      <c r="D1020" s="19"/>
    </row>
    <row r="1021" spans="3:4" x14ac:dyDescent="0.2">
      <c r="C1021" s="19"/>
      <c r="D1021" s="19"/>
    </row>
    <row r="1022" spans="3:4" x14ac:dyDescent="0.2">
      <c r="C1022" s="19"/>
      <c r="D1022" s="19"/>
    </row>
    <row r="1023" spans="3:4" x14ac:dyDescent="0.2">
      <c r="C1023" s="19"/>
      <c r="D1023" s="19"/>
    </row>
    <row r="1024" spans="3:4" x14ac:dyDescent="0.2">
      <c r="C1024" s="19"/>
      <c r="D1024" s="19"/>
    </row>
    <row r="1025" spans="3:4" x14ac:dyDescent="0.2">
      <c r="C1025" s="19"/>
      <c r="D1025" s="19"/>
    </row>
    <row r="1026" spans="3:4" x14ac:dyDescent="0.2">
      <c r="C1026" s="19"/>
      <c r="D1026" s="19"/>
    </row>
    <row r="1027" spans="3:4" x14ac:dyDescent="0.2">
      <c r="C1027" s="19"/>
      <c r="D1027" s="19"/>
    </row>
    <row r="1028" spans="3:4" x14ac:dyDescent="0.2">
      <c r="C1028" s="19"/>
      <c r="D1028" s="19"/>
    </row>
    <row r="1029" spans="3:4" x14ac:dyDescent="0.2">
      <c r="C1029" s="19"/>
      <c r="D1029" s="19"/>
    </row>
    <row r="1030" spans="3:4" x14ac:dyDescent="0.2">
      <c r="C1030" s="19"/>
      <c r="D1030" s="19"/>
    </row>
    <row r="1031" spans="3:4" x14ac:dyDescent="0.2">
      <c r="C1031" s="19"/>
      <c r="D1031" s="19"/>
    </row>
    <row r="1032" spans="3:4" x14ac:dyDescent="0.2">
      <c r="C1032" s="19"/>
      <c r="D1032" s="19"/>
    </row>
    <row r="1033" spans="3:4" x14ac:dyDescent="0.2">
      <c r="C1033" s="19"/>
      <c r="D1033" s="19"/>
    </row>
    <row r="1034" spans="3:4" x14ac:dyDescent="0.2">
      <c r="C1034" s="19"/>
      <c r="D1034" s="19"/>
    </row>
    <row r="1035" spans="3:4" x14ac:dyDescent="0.2">
      <c r="C1035" s="19"/>
      <c r="D1035" s="19"/>
    </row>
    <row r="1036" spans="3:4" x14ac:dyDescent="0.2">
      <c r="C1036" s="19"/>
      <c r="D1036" s="19"/>
    </row>
    <row r="1037" spans="3:4" x14ac:dyDescent="0.2">
      <c r="C1037" s="19"/>
      <c r="D1037" s="19"/>
    </row>
    <row r="1038" spans="3:4" x14ac:dyDescent="0.2">
      <c r="C1038" s="19"/>
      <c r="D1038" s="19"/>
    </row>
    <row r="1039" spans="3:4" x14ac:dyDescent="0.2">
      <c r="C1039" s="19"/>
      <c r="D1039" s="19"/>
    </row>
    <row r="1040" spans="3:4" x14ac:dyDescent="0.2">
      <c r="C1040" s="19"/>
      <c r="D1040" s="19"/>
    </row>
    <row r="1041" spans="3:4" x14ac:dyDescent="0.2">
      <c r="C1041" s="19"/>
      <c r="D1041" s="19"/>
    </row>
    <row r="1042" spans="3:4" x14ac:dyDescent="0.2">
      <c r="C1042" s="19"/>
      <c r="D1042" s="19"/>
    </row>
    <row r="1043" spans="3:4" x14ac:dyDescent="0.2">
      <c r="C1043" s="19"/>
      <c r="D1043" s="19"/>
    </row>
    <row r="1044" spans="3:4" x14ac:dyDescent="0.2">
      <c r="C1044" s="19"/>
      <c r="D1044" s="19"/>
    </row>
    <row r="1045" spans="3:4" x14ac:dyDescent="0.2">
      <c r="C1045" s="19"/>
      <c r="D1045" s="19"/>
    </row>
    <row r="1046" spans="3:4" x14ac:dyDescent="0.2">
      <c r="C1046" s="19"/>
      <c r="D1046" s="19"/>
    </row>
    <row r="1047" spans="3:4" x14ac:dyDescent="0.2">
      <c r="C1047" s="19"/>
      <c r="D1047" s="19"/>
    </row>
    <row r="1048" spans="3:4" x14ac:dyDescent="0.2">
      <c r="C1048" s="19"/>
      <c r="D1048" s="19"/>
    </row>
    <row r="1049" spans="3:4" x14ac:dyDescent="0.2">
      <c r="C1049" s="19"/>
      <c r="D1049" s="19"/>
    </row>
    <row r="1050" spans="3:4" x14ac:dyDescent="0.2">
      <c r="C1050" s="19"/>
      <c r="D1050" s="19"/>
    </row>
    <row r="1051" spans="3:4" x14ac:dyDescent="0.2">
      <c r="C1051" s="19"/>
      <c r="D1051" s="19"/>
    </row>
    <row r="1052" spans="3:4" x14ac:dyDescent="0.2">
      <c r="C1052" s="19"/>
      <c r="D1052" s="19"/>
    </row>
    <row r="1053" spans="3:4" x14ac:dyDescent="0.2">
      <c r="C1053" s="19"/>
      <c r="D1053" s="19"/>
    </row>
    <row r="1054" spans="3:4" x14ac:dyDescent="0.2">
      <c r="C1054" s="19"/>
      <c r="D1054" s="19"/>
    </row>
    <row r="1055" spans="3:4" x14ac:dyDescent="0.2">
      <c r="C1055" s="19"/>
      <c r="D1055" s="19"/>
    </row>
    <row r="1056" spans="3:4" x14ac:dyDescent="0.2">
      <c r="C1056" s="19"/>
      <c r="D1056" s="19"/>
    </row>
    <row r="1057" spans="3:4" x14ac:dyDescent="0.2">
      <c r="C1057" s="19"/>
      <c r="D1057" s="19"/>
    </row>
    <row r="1058" spans="3:4" x14ac:dyDescent="0.2">
      <c r="C1058" s="19"/>
      <c r="D1058" s="19"/>
    </row>
    <row r="1059" spans="3:4" x14ac:dyDescent="0.2">
      <c r="C1059" s="19"/>
      <c r="D1059" s="19"/>
    </row>
    <row r="1060" spans="3:4" x14ac:dyDescent="0.2">
      <c r="C1060" s="19"/>
      <c r="D1060" s="19"/>
    </row>
    <row r="1061" spans="3:4" x14ac:dyDescent="0.2">
      <c r="C1061" s="19"/>
      <c r="D1061" s="19"/>
    </row>
    <row r="1062" spans="3:4" x14ac:dyDescent="0.2">
      <c r="C1062" s="19"/>
      <c r="D1062" s="19"/>
    </row>
    <row r="1063" spans="3:4" x14ac:dyDescent="0.2">
      <c r="C1063" s="19"/>
      <c r="D1063" s="19"/>
    </row>
    <row r="1064" spans="3:4" x14ac:dyDescent="0.2">
      <c r="C1064" s="19"/>
      <c r="D1064" s="19"/>
    </row>
    <row r="1065" spans="3:4" x14ac:dyDescent="0.2">
      <c r="C1065" s="19"/>
      <c r="D1065" s="19"/>
    </row>
    <row r="1066" spans="3:4" x14ac:dyDescent="0.2">
      <c r="C1066" s="19"/>
      <c r="D1066" s="19"/>
    </row>
    <row r="1067" spans="3:4" x14ac:dyDescent="0.2">
      <c r="C1067" s="19"/>
      <c r="D1067" s="19"/>
    </row>
    <row r="1068" spans="3:4" x14ac:dyDescent="0.2">
      <c r="C1068" s="19"/>
      <c r="D1068" s="19"/>
    </row>
    <row r="1069" spans="3:4" x14ac:dyDescent="0.2">
      <c r="C1069" s="19"/>
      <c r="D1069" s="19"/>
    </row>
    <row r="1070" spans="3:4" x14ac:dyDescent="0.2">
      <c r="C1070" s="19"/>
      <c r="D1070" s="19"/>
    </row>
    <row r="1071" spans="3:4" x14ac:dyDescent="0.2">
      <c r="C1071" s="19"/>
      <c r="D1071" s="19"/>
    </row>
    <row r="1072" spans="3:4" x14ac:dyDescent="0.2">
      <c r="C1072" s="19"/>
      <c r="D1072" s="19"/>
    </row>
    <row r="1073" spans="3:4" x14ac:dyDescent="0.2">
      <c r="C1073" s="19"/>
      <c r="D1073" s="19"/>
    </row>
    <row r="1074" spans="3:4" x14ac:dyDescent="0.2">
      <c r="C1074" s="19"/>
      <c r="D1074" s="19"/>
    </row>
    <row r="1075" spans="3:4" x14ac:dyDescent="0.2">
      <c r="C1075" s="19"/>
      <c r="D1075" s="19"/>
    </row>
    <row r="1076" spans="3:4" x14ac:dyDescent="0.2">
      <c r="C1076" s="19"/>
      <c r="D1076" s="19"/>
    </row>
    <row r="1077" spans="3:4" x14ac:dyDescent="0.2">
      <c r="C1077" s="19"/>
      <c r="D1077" s="19"/>
    </row>
    <row r="1078" spans="3:4" x14ac:dyDescent="0.2">
      <c r="C1078" s="19"/>
      <c r="D1078" s="19"/>
    </row>
    <row r="1079" spans="3:4" x14ac:dyDescent="0.2">
      <c r="C1079" s="19"/>
      <c r="D1079" s="19"/>
    </row>
    <row r="1080" spans="3:4" x14ac:dyDescent="0.2">
      <c r="C1080" s="19"/>
      <c r="D1080" s="19"/>
    </row>
    <row r="1081" spans="3:4" x14ac:dyDescent="0.2">
      <c r="C1081" s="19"/>
      <c r="D1081" s="19"/>
    </row>
    <row r="1082" spans="3:4" x14ac:dyDescent="0.2">
      <c r="C1082" s="19"/>
      <c r="D1082" s="19"/>
    </row>
    <row r="1083" spans="3:4" x14ac:dyDescent="0.2">
      <c r="C1083" s="19"/>
      <c r="D1083" s="19"/>
    </row>
    <row r="1084" spans="3:4" x14ac:dyDescent="0.2">
      <c r="C1084" s="19"/>
      <c r="D1084" s="19"/>
    </row>
    <row r="1085" spans="3:4" x14ac:dyDescent="0.2">
      <c r="C1085" s="19"/>
      <c r="D1085" s="19"/>
    </row>
    <row r="1086" spans="3:4" x14ac:dyDescent="0.2">
      <c r="C1086" s="19"/>
      <c r="D1086" s="19"/>
    </row>
    <row r="1087" spans="3:4" x14ac:dyDescent="0.2">
      <c r="C1087" s="19"/>
      <c r="D1087" s="19"/>
    </row>
    <row r="1088" spans="3:4" x14ac:dyDescent="0.2">
      <c r="C1088" s="19"/>
      <c r="D1088" s="19"/>
    </row>
    <row r="1089" spans="3:4" x14ac:dyDescent="0.2">
      <c r="C1089" s="19"/>
      <c r="D1089" s="19"/>
    </row>
    <row r="1090" spans="3:4" x14ac:dyDescent="0.2">
      <c r="C1090" s="19"/>
      <c r="D1090" s="19"/>
    </row>
    <row r="1091" spans="3:4" x14ac:dyDescent="0.2">
      <c r="C1091" s="19"/>
      <c r="D1091" s="19"/>
    </row>
    <row r="1092" spans="3:4" x14ac:dyDescent="0.2">
      <c r="C1092" s="19"/>
      <c r="D1092" s="19"/>
    </row>
    <row r="1093" spans="3:4" x14ac:dyDescent="0.2">
      <c r="C1093" s="19"/>
      <c r="D1093" s="19"/>
    </row>
    <row r="1094" spans="3:4" x14ac:dyDescent="0.2">
      <c r="C1094" s="19"/>
      <c r="D1094" s="19"/>
    </row>
    <row r="1095" spans="3:4" x14ac:dyDescent="0.2">
      <c r="C1095" s="19"/>
      <c r="D1095" s="19"/>
    </row>
    <row r="1096" spans="3:4" x14ac:dyDescent="0.2">
      <c r="C1096" s="19"/>
      <c r="D1096" s="19"/>
    </row>
    <row r="1097" spans="3:4" x14ac:dyDescent="0.2">
      <c r="C1097" s="19"/>
      <c r="D1097" s="19"/>
    </row>
    <row r="1098" spans="3:4" x14ac:dyDescent="0.2">
      <c r="C1098" s="19"/>
      <c r="D1098" s="19"/>
    </row>
    <row r="1099" spans="3:4" x14ac:dyDescent="0.2">
      <c r="C1099" s="19"/>
      <c r="D1099" s="19"/>
    </row>
    <row r="1100" spans="3:4" x14ac:dyDescent="0.2">
      <c r="C1100" s="19"/>
      <c r="D1100" s="19"/>
    </row>
    <row r="1101" spans="3:4" x14ac:dyDescent="0.2">
      <c r="C1101" s="19"/>
      <c r="D1101" s="19"/>
    </row>
    <row r="1102" spans="3:4" x14ac:dyDescent="0.2">
      <c r="C1102" s="19"/>
      <c r="D1102" s="19"/>
    </row>
    <row r="1103" spans="3:4" x14ac:dyDescent="0.2">
      <c r="C1103" s="19"/>
      <c r="D1103" s="19"/>
    </row>
    <row r="1104" spans="3:4" x14ac:dyDescent="0.2">
      <c r="C1104" s="19"/>
      <c r="D1104" s="19"/>
    </row>
    <row r="1105" spans="3:4" x14ac:dyDescent="0.2">
      <c r="C1105" s="19"/>
      <c r="D1105" s="19"/>
    </row>
    <row r="1106" spans="3:4" x14ac:dyDescent="0.2">
      <c r="C1106" s="19"/>
      <c r="D1106" s="19"/>
    </row>
    <row r="1107" spans="3:4" x14ac:dyDescent="0.2">
      <c r="C1107" s="19"/>
      <c r="D1107" s="19"/>
    </row>
    <row r="1108" spans="3:4" x14ac:dyDescent="0.2">
      <c r="C1108" s="19"/>
      <c r="D1108" s="19"/>
    </row>
    <row r="1109" spans="3:4" x14ac:dyDescent="0.2">
      <c r="C1109" s="19"/>
      <c r="D1109" s="19"/>
    </row>
    <row r="1110" spans="3:4" x14ac:dyDescent="0.2">
      <c r="C1110" s="19"/>
      <c r="D1110" s="19"/>
    </row>
    <row r="1111" spans="3:4" x14ac:dyDescent="0.2">
      <c r="C1111" s="19"/>
      <c r="D1111" s="19"/>
    </row>
    <row r="1112" spans="3:4" x14ac:dyDescent="0.2">
      <c r="C1112" s="19"/>
      <c r="D1112" s="19"/>
    </row>
    <row r="1113" spans="3:4" x14ac:dyDescent="0.2">
      <c r="C1113" s="19"/>
      <c r="D1113" s="19"/>
    </row>
    <row r="1114" spans="3:4" x14ac:dyDescent="0.2">
      <c r="C1114" s="19"/>
      <c r="D1114" s="19"/>
    </row>
    <row r="1115" spans="3:4" x14ac:dyDescent="0.2">
      <c r="C1115" s="19"/>
      <c r="D1115" s="19"/>
    </row>
    <row r="1116" spans="3:4" x14ac:dyDescent="0.2">
      <c r="C1116" s="19"/>
      <c r="D1116" s="19"/>
    </row>
    <row r="1117" spans="3:4" x14ac:dyDescent="0.2">
      <c r="C1117" s="19"/>
      <c r="D1117" s="19"/>
    </row>
    <row r="1118" spans="3:4" x14ac:dyDescent="0.2">
      <c r="C1118" s="19"/>
      <c r="D1118" s="19"/>
    </row>
    <row r="1119" spans="3:4" x14ac:dyDescent="0.2">
      <c r="C1119" s="19"/>
      <c r="D1119" s="19"/>
    </row>
    <row r="1120" spans="3:4" x14ac:dyDescent="0.2">
      <c r="C1120" s="19"/>
      <c r="D1120" s="19"/>
    </row>
    <row r="1121" spans="3:4" x14ac:dyDescent="0.2">
      <c r="C1121" s="19"/>
      <c r="D1121" s="19"/>
    </row>
    <row r="1122" spans="3:4" x14ac:dyDescent="0.2">
      <c r="C1122" s="19"/>
      <c r="D1122" s="19"/>
    </row>
    <row r="1123" spans="3:4" x14ac:dyDescent="0.2">
      <c r="C1123" s="19"/>
      <c r="D1123" s="19"/>
    </row>
    <row r="1124" spans="3:4" x14ac:dyDescent="0.2">
      <c r="C1124" s="19"/>
      <c r="D1124" s="19"/>
    </row>
    <row r="1125" spans="3:4" x14ac:dyDescent="0.2">
      <c r="C1125" s="19"/>
      <c r="D1125" s="19"/>
    </row>
    <row r="1126" spans="3:4" x14ac:dyDescent="0.2">
      <c r="C1126" s="19"/>
      <c r="D1126" s="19"/>
    </row>
    <row r="1127" spans="3:4" x14ac:dyDescent="0.2">
      <c r="C1127" s="19"/>
      <c r="D1127" s="19"/>
    </row>
    <row r="1128" spans="3:4" x14ac:dyDescent="0.2">
      <c r="C1128" s="19"/>
      <c r="D1128" s="19"/>
    </row>
    <row r="1129" spans="3:4" x14ac:dyDescent="0.2">
      <c r="C1129" s="19"/>
      <c r="D1129" s="19"/>
    </row>
    <row r="1130" spans="3:4" x14ac:dyDescent="0.2">
      <c r="C1130" s="19"/>
      <c r="D1130" s="19"/>
    </row>
    <row r="1131" spans="3:4" x14ac:dyDescent="0.2">
      <c r="C1131" s="19"/>
      <c r="D1131" s="19"/>
    </row>
    <row r="1132" spans="3:4" x14ac:dyDescent="0.2">
      <c r="C1132" s="19"/>
      <c r="D1132" s="19"/>
    </row>
    <row r="1133" spans="3:4" x14ac:dyDescent="0.2">
      <c r="C1133" s="19"/>
      <c r="D1133" s="19"/>
    </row>
    <row r="1134" spans="3:4" x14ac:dyDescent="0.2">
      <c r="C1134" s="19"/>
      <c r="D1134" s="19"/>
    </row>
    <row r="1135" spans="3:4" x14ac:dyDescent="0.2">
      <c r="C1135" s="19"/>
      <c r="D1135" s="19"/>
    </row>
    <row r="1136" spans="3:4" x14ac:dyDescent="0.2">
      <c r="C1136" s="19"/>
      <c r="D1136" s="19"/>
    </row>
    <row r="1137" spans="3:4" x14ac:dyDescent="0.2">
      <c r="C1137" s="19"/>
      <c r="D1137" s="19"/>
    </row>
    <row r="1138" spans="3:4" x14ac:dyDescent="0.2">
      <c r="C1138" s="19"/>
      <c r="D1138" s="19"/>
    </row>
    <row r="1139" spans="3:4" x14ac:dyDescent="0.2">
      <c r="C1139" s="19"/>
      <c r="D1139" s="19"/>
    </row>
    <row r="1140" spans="3:4" x14ac:dyDescent="0.2">
      <c r="C1140" s="19"/>
      <c r="D1140" s="19"/>
    </row>
    <row r="1141" spans="3:4" x14ac:dyDescent="0.2">
      <c r="C1141" s="19"/>
      <c r="D1141" s="19"/>
    </row>
    <row r="1142" spans="3:4" x14ac:dyDescent="0.2">
      <c r="C1142" s="19"/>
      <c r="D1142" s="19"/>
    </row>
    <row r="1143" spans="3:4" x14ac:dyDescent="0.2">
      <c r="C1143" s="19"/>
      <c r="D1143" s="19"/>
    </row>
    <row r="1144" spans="3:4" x14ac:dyDescent="0.2">
      <c r="C1144" s="19"/>
      <c r="D1144" s="19"/>
    </row>
    <row r="1145" spans="3:4" x14ac:dyDescent="0.2">
      <c r="C1145" s="19"/>
      <c r="D1145" s="19"/>
    </row>
    <row r="1146" spans="3:4" x14ac:dyDescent="0.2">
      <c r="C1146" s="19"/>
      <c r="D1146" s="19"/>
    </row>
    <row r="1147" spans="3:4" x14ac:dyDescent="0.2">
      <c r="C1147" s="19"/>
      <c r="D1147" s="19"/>
    </row>
    <row r="1148" spans="3:4" x14ac:dyDescent="0.2">
      <c r="C1148" s="19"/>
      <c r="D1148" s="19"/>
    </row>
    <row r="1149" spans="3:4" x14ac:dyDescent="0.2">
      <c r="C1149" s="19"/>
      <c r="D1149" s="19"/>
    </row>
    <row r="1150" spans="3:4" x14ac:dyDescent="0.2">
      <c r="C1150" s="19"/>
      <c r="D1150" s="19"/>
    </row>
    <row r="1151" spans="3:4" x14ac:dyDescent="0.2">
      <c r="C1151" s="19"/>
      <c r="D1151" s="19"/>
    </row>
    <row r="1152" spans="3:4" x14ac:dyDescent="0.2">
      <c r="C1152" s="19"/>
      <c r="D1152" s="19"/>
    </row>
    <row r="1153" spans="3:4" x14ac:dyDescent="0.2">
      <c r="C1153" s="19"/>
      <c r="D1153" s="19"/>
    </row>
    <row r="1154" spans="3:4" x14ac:dyDescent="0.2">
      <c r="C1154" s="19"/>
      <c r="D1154" s="19"/>
    </row>
    <row r="1155" spans="3:4" x14ac:dyDescent="0.2">
      <c r="C1155" s="19"/>
      <c r="D1155" s="19"/>
    </row>
    <row r="1156" spans="3:4" x14ac:dyDescent="0.2">
      <c r="C1156" s="19"/>
      <c r="D1156" s="19"/>
    </row>
    <row r="1157" spans="3:4" x14ac:dyDescent="0.2">
      <c r="C1157" s="19"/>
      <c r="D1157" s="19"/>
    </row>
    <row r="1158" spans="3:4" x14ac:dyDescent="0.2">
      <c r="C1158" s="19"/>
      <c r="D1158" s="19"/>
    </row>
    <row r="1159" spans="3:4" x14ac:dyDescent="0.2">
      <c r="C1159" s="19"/>
      <c r="D1159" s="19"/>
    </row>
    <row r="1160" spans="3:4" x14ac:dyDescent="0.2">
      <c r="C1160" s="19"/>
      <c r="D1160" s="19"/>
    </row>
    <row r="1161" spans="3:4" x14ac:dyDescent="0.2">
      <c r="C1161" s="19"/>
      <c r="D1161" s="19"/>
    </row>
    <row r="1162" spans="3:4" x14ac:dyDescent="0.2">
      <c r="C1162" s="19"/>
      <c r="D1162" s="19"/>
    </row>
    <row r="1163" spans="3:4" x14ac:dyDescent="0.2">
      <c r="C1163" s="19"/>
      <c r="D1163" s="19"/>
    </row>
    <row r="1164" spans="3:4" x14ac:dyDescent="0.2">
      <c r="C1164" s="19"/>
      <c r="D1164" s="19"/>
    </row>
    <row r="1165" spans="3:4" x14ac:dyDescent="0.2">
      <c r="C1165" s="19"/>
      <c r="D1165" s="19"/>
    </row>
    <row r="1166" spans="3:4" x14ac:dyDescent="0.2">
      <c r="C1166" s="19"/>
      <c r="D1166" s="19"/>
    </row>
    <row r="1167" spans="3:4" x14ac:dyDescent="0.2">
      <c r="C1167" s="19"/>
      <c r="D1167" s="19"/>
    </row>
    <row r="1168" spans="3:4" x14ac:dyDescent="0.2">
      <c r="C1168" s="19"/>
      <c r="D1168" s="19"/>
    </row>
    <row r="1169" spans="3:4" x14ac:dyDescent="0.2">
      <c r="C1169" s="19"/>
      <c r="D1169" s="19"/>
    </row>
    <row r="1170" spans="3:4" x14ac:dyDescent="0.2">
      <c r="C1170" s="19"/>
      <c r="D1170" s="19"/>
    </row>
    <row r="1171" spans="3:4" x14ac:dyDescent="0.2">
      <c r="C1171" s="19"/>
      <c r="D1171" s="19"/>
    </row>
    <row r="1172" spans="3:4" x14ac:dyDescent="0.2">
      <c r="C1172" s="19"/>
      <c r="D1172" s="19"/>
    </row>
    <row r="1173" spans="3:4" x14ac:dyDescent="0.2">
      <c r="C1173" s="19"/>
      <c r="D1173" s="19"/>
    </row>
    <row r="1174" spans="3:4" x14ac:dyDescent="0.2">
      <c r="C1174" s="19"/>
      <c r="D1174" s="19"/>
    </row>
    <row r="1175" spans="3:4" x14ac:dyDescent="0.2">
      <c r="C1175" s="19"/>
      <c r="D1175" s="19"/>
    </row>
    <row r="1176" spans="3:4" x14ac:dyDescent="0.2">
      <c r="C1176" s="19"/>
      <c r="D1176" s="19"/>
    </row>
    <row r="1177" spans="3:4" x14ac:dyDescent="0.2">
      <c r="C1177" s="19"/>
      <c r="D1177" s="19"/>
    </row>
    <row r="1178" spans="3:4" x14ac:dyDescent="0.2">
      <c r="C1178" s="19"/>
      <c r="D1178" s="19"/>
    </row>
    <row r="1179" spans="3:4" x14ac:dyDescent="0.2">
      <c r="C1179" s="19"/>
      <c r="D1179" s="19"/>
    </row>
    <row r="1180" spans="3:4" x14ac:dyDescent="0.2">
      <c r="C1180" s="19"/>
      <c r="D1180" s="19"/>
    </row>
    <row r="1181" spans="3:4" x14ac:dyDescent="0.2">
      <c r="C1181" s="19"/>
      <c r="D1181" s="19"/>
    </row>
    <row r="1182" spans="3:4" x14ac:dyDescent="0.2">
      <c r="C1182" s="19"/>
      <c r="D1182" s="19"/>
    </row>
    <row r="1183" spans="3:4" x14ac:dyDescent="0.2">
      <c r="C1183" s="19"/>
      <c r="D1183" s="19"/>
    </row>
    <row r="1184" spans="3:4" x14ac:dyDescent="0.2">
      <c r="C1184" s="19"/>
      <c r="D1184" s="19"/>
    </row>
    <row r="1185" spans="3:4" x14ac:dyDescent="0.2">
      <c r="C1185" s="19"/>
      <c r="D1185" s="19"/>
    </row>
    <row r="1186" spans="3:4" x14ac:dyDescent="0.2">
      <c r="C1186" s="19"/>
      <c r="D1186" s="19"/>
    </row>
    <row r="1187" spans="3:4" x14ac:dyDescent="0.2">
      <c r="C1187" s="19"/>
      <c r="D1187" s="19"/>
    </row>
    <row r="1188" spans="3:4" x14ac:dyDescent="0.2">
      <c r="C1188" s="19"/>
      <c r="D1188" s="19"/>
    </row>
    <row r="1189" spans="3:4" x14ac:dyDescent="0.2">
      <c r="C1189" s="19"/>
      <c r="D1189" s="19"/>
    </row>
    <row r="1190" spans="3:4" x14ac:dyDescent="0.2">
      <c r="C1190" s="19"/>
      <c r="D1190" s="19"/>
    </row>
    <row r="1191" spans="3:4" x14ac:dyDescent="0.2">
      <c r="C1191" s="19"/>
      <c r="D1191" s="19"/>
    </row>
    <row r="1192" spans="3:4" x14ac:dyDescent="0.2">
      <c r="C1192" s="19"/>
      <c r="D1192" s="19"/>
    </row>
    <row r="1193" spans="3:4" x14ac:dyDescent="0.2">
      <c r="C1193" s="19"/>
      <c r="D1193" s="19"/>
    </row>
    <row r="1194" spans="3:4" x14ac:dyDescent="0.2">
      <c r="C1194" s="19"/>
      <c r="D1194" s="19"/>
    </row>
    <row r="1195" spans="3:4" x14ac:dyDescent="0.2">
      <c r="C1195" s="19"/>
      <c r="D1195" s="19"/>
    </row>
    <row r="1196" spans="3:4" x14ac:dyDescent="0.2">
      <c r="C1196" s="19"/>
      <c r="D1196" s="19"/>
    </row>
    <row r="1197" spans="3:4" x14ac:dyDescent="0.2">
      <c r="C1197" s="19"/>
      <c r="D1197" s="19"/>
    </row>
    <row r="1198" spans="3:4" x14ac:dyDescent="0.2">
      <c r="C1198" s="19"/>
      <c r="D1198" s="19"/>
    </row>
    <row r="1199" spans="3:4" x14ac:dyDescent="0.2">
      <c r="C1199" s="19"/>
      <c r="D1199" s="19"/>
    </row>
    <row r="1200" spans="3:4" x14ac:dyDescent="0.2">
      <c r="C1200" s="19"/>
      <c r="D1200" s="19"/>
    </row>
    <row r="1201" spans="3:4" x14ac:dyDescent="0.2">
      <c r="C1201" s="19"/>
      <c r="D1201" s="19"/>
    </row>
    <row r="1202" spans="3:4" x14ac:dyDescent="0.2">
      <c r="C1202" s="19"/>
      <c r="D1202" s="19"/>
    </row>
    <row r="1203" spans="3:4" x14ac:dyDescent="0.2">
      <c r="C1203" s="19"/>
      <c r="D1203" s="19"/>
    </row>
    <row r="1204" spans="3:4" x14ac:dyDescent="0.2">
      <c r="C1204" s="19"/>
      <c r="D1204" s="19"/>
    </row>
    <row r="1205" spans="3:4" x14ac:dyDescent="0.2">
      <c r="C1205" s="19"/>
      <c r="D1205" s="19"/>
    </row>
    <row r="1206" spans="3:4" x14ac:dyDescent="0.2">
      <c r="C1206" s="19"/>
      <c r="D1206" s="19"/>
    </row>
    <row r="1207" spans="3:4" x14ac:dyDescent="0.2">
      <c r="C1207" s="19"/>
      <c r="D1207" s="19"/>
    </row>
    <row r="1208" spans="3:4" x14ac:dyDescent="0.2">
      <c r="C1208" s="19"/>
      <c r="D1208" s="19"/>
    </row>
    <row r="1209" spans="3:4" x14ac:dyDescent="0.2">
      <c r="C1209" s="19"/>
      <c r="D1209" s="19"/>
    </row>
    <row r="1210" spans="3:4" x14ac:dyDescent="0.2">
      <c r="C1210" s="19"/>
      <c r="D1210" s="19"/>
    </row>
    <row r="1211" spans="3:4" x14ac:dyDescent="0.2">
      <c r="C1211" s="19"/>
      <c r="D1211" s="19"/>
    </row>
    <row r="1212" spans="3:4" x14ac:dyDescent="0.2">
      <c r="C1212" s="19"/>
      <c r="D1212" s="19"/>
    </row>
    <row r="1213" spans="3:4" x14ac:dyDescent="0.2">
      <c r="C1213" s="19"/>
      <c r="D1213" s="19"/>
    </row>
    <row r="1214" spans="3:4" x14ac:dyDescent="0.2">
      <c r="C1214" s="19"/>
      <c r="D1214" s="19"/>
    </row>
    <row r="1215" spans="3:4" x14ac:dyDescent="0.2">
      <c r="C1215" s="19"/>
      <c r="D1215" s="19"/>
    </row>
    <row r="1216" spans="3:4" x14ac:dyDescent="0.2">
      <c r="C1216" s="19"/>
      <c r="D1216" s="19"/>
    </row>
    <row r="1217" spans="3:4" x14ac:dyDescent="0.2">
      <c r="C1217" s="19"/>
      <c r="D1217" s="19"/>
    </row>
    <row r="1218" spans="3:4" x14ac:dyDescent="0.2">
      <c r="C1218" s="19"/>
      <c r="D1218" s="19"/>
    </row>
    <row r="1219" spans="3:4" x14ac:dyDescent="0.2">
      <c r="C1219" s="19"/>
      <c r="D1219" s="19"/>
    </row>
    <row r="1220" spans="3:4" x14ac:dyDescent="0.2">
      <c r="C1220" s="19"/>
      <c r="D1220" s="19"/>
    </row>
    <row r="1221" spans="3:4" x14ac:dyDescent="0.2">
      <c r="C1221" s="19"/>
      <c r="D1221" s="19"/>
    </row>
    <row r="1222" spans="3:4" x14ac:dyDescent="0.2">
      <c r="C1222" s="19"/>
      <c r="D1222" s="19"/>
    </row>
    <row r="1223" spans="3:4" x14ac:dyDescent="0.2">
      <c r="C1223" s="19"/>
      <c r="D1223" s="19"/>
    </row>
    <row r="1224" spans="3:4" x14ac:dyDescent="0.2">
      <c r="C1224" s="19"/>
      <c r="D1224" s="19"/>
    </row>
    <row r="1225" spans="3:4" x14ac:dyDescent="0.2">
      <c r="C1225" s="19"/>
      <c r="D1225" s="19"/>
    </row>
    <row r="1226" spans="3:4" x14ac:dyDescent="0.2">
      <c r="C1226" s="19"/>
      <c r="D1226" s="19"/>
    </row>
    <row r="1227" spans="3:4" x14ac:dyDescent="0.2">
      <c r="C1227" s="19"/>
      <c r="D1227" s="19"/>
    </row>
    <row r="1228" spans="3:4" x14ac:dyDescent="0.2">
      <c r="C1228" s="19"/>
      <c r="D1228" s="19"/>
    </row>
    <row r="1229" spans="3:4" x14ac:dyDescent="0.2">
      <c r="C1229" s="19"/>
      <c r="D1229" s="19"/>
    </row>
    <row r="1230" spans="3:4" x14ac:dyDescent="0.2">
      <c r="C1230" s="19"/>
      <c r="D1230" s="19"/>
    </row>
    <row r="1231" spans="3:4" x14ac:dyDescent="0.2">
      <c r="C1231" s="19"/>
      <c r="D1231" s="19"/>
    </row>
    <row r="1232" spans="3:4" x14ac:dyDescent="0.2">
      <c r="C1232" s="19"/>
      <c r="D1232" s="19"/>
    </row>
    <row r="1233" spans="3:4" x14ac:dyDescent="0.2">
      <c r="C1233" s="19"/>
      <c r="D1233" s="19"/>
    </row>
    <row r="1234" spans="3:4" x14ac:dyDescent="0.2">
      <c r="C1234" s="19"/>
      <c r="D1234" s="19"/>
    </row>
    <row r="1235" spans="3:4" x14ac:dyDescent="0.2">
      <c r="C1235" s="19"/>
      <c r="D1235" s="19"/>
    </row>
    <row r="1236" spans="3:4" x14ac:dyDescent="0.2">
      <c r="C1236" s="19"/>
      <c r="D1236" s="19"/>
    </row>
    <row r="1237" spans="3:4" x14ac:dyDescent="0.2">
      <c r="C1237" s="19"/>
      <c r="D1237" s="19"/>
    </row>
    <row r="1238" spans="3:4" x14ac:dyDescent="0.2">
      <c r="C1238" s="19"/>
      <c r="D1238" s="19"/>
    </row>
    <row r="1239" spans="3:4" x14ac:dyDescent="0.2">
      <c r="C1239" s="19"/>
      <c r="D1239" s="19"/>
    </row>
    <row r="1240" spans="3:4" x14ac:dyDescent="0.2">
      <c r="C1240" s="19"/>
      <c r="D1240" s="19"/>
    </row>
    <row r="1241" spans="3:4" x14ac:dyDescent="0.2">
      <c r="C1241" s="19"/>
      <c r="D1241" s="19"/>
    </row>
    <row r="1242" spans="3:4" x14ac:dyDescent="0.2">
      <c r="C1242" s="19"/>
      <c r="D1242" s="19"/>
    </row>
    <row r="1243" spans="3:4" x14ac:dyDescent="0.2">
      <c r="C1243" s="19"/>
      <c r="D1243" s="19"/>
    </row>
    <row r="1244" spans="3:4" x14ac:dyDescent="0.2">
      <c r="C1244" s="19"/>
      <c r="D1244" s="19"/>
    </row>
    <row r="1245" spans="3:4" x14ac:dyDescent="0.2">
      <c r="C1245" s="19"/>
      <c r="D1245" s="19"/>
    </row>
    <row r="1246" spans="3:4" x14ac:dyDescent="0.2">
      <c r="C1246" s="19"/>
      <c r="D1246" s="19"/>
    </row>
    <row r="1247" spans="3:4" x14ac:dyDescent="0.2">
      <c r="C1247" s="19"/>
      <c r="D1247" s="19"/>
    </row>
    <row r="1248" spans="3:4" x14ac:dyDescent="0.2">
      <c r="C1248" s="19"/>
      <c r="D1248" s="19"/>
    </row>
    <row r="1249" spans="3:4" x14ac:dyDescent="0.2">
      <c r="C1249" s="19"/>
      <c r="D1249" s="19"/>
    </row>
    <row r="1250" spans="3:4" x14ac:dyDescent="0.2">
      <c r="C1250" s="19"/>
      <c r="D1250" s="19"/>
    </row>
    <row r="1251" spans="3:4" x14ac:dyDescent="0.2">
      <c r="C1251" s="19"/>
      <c r="D1251" s="19"/>
    </row>
    <row r="1252" spans="3:4" x14ac:dyDescent="0.2">
      <c r="C1252" s="19"/>
      <c r="D1252" s="19"/>
    </row>
    <row r="1253" spans="3:4" x14ac:dyDescent="0.2">
      <c r="C1253" s="19"/>
      <c r="D1253" s="19"/>
    </row>
    <row r="1254" spans="3:4" x14ac:dyDescent="0.2">
      <c r="C1254" s="19"/>
      <c r="D1254" s="19"/>
    </row>
    <row r="1255" spans="3:4" x14ac:dyDescent="0.2">
      <c r="C1255" s="19"/>
      <c r="D1255" s="19"/>
    </row>
    <row r="1256" spans="3:4" x14ac:dyDescent="0.2">
      <c r="C1256" s="19"/>
      <c r="D1256" s="19"/>
    </row>
    <row r="1257" spans="3:4" x14ac:dyDescent="0.2">
      <c r="C1257" s="19"/>
      <c r="D1257" s="19"/>
    </row>
    <row r="1258" spans="3:4" x14ac:dyDescent="0.2">
      <c r="C1258" s="19"/>
      <c r="D1258" s="19"/>
    </row>
    <row r="1259" spans="3:4" x14ac:dyDescent="0.2">
      <c r="C1259" s="19"/>
      <c r="D1259" s="19"/>
    </row>
    <row r="1260" spans="3:4" x14ac:dyDescent="0.2">
      <c r="C1260" s="19"/>
      <c r="D1260" s="19"/>
    </row>
    <row r="1261" spans="3:4" x14ac:dyDescent="0.2">
      <c r="C1261" s="19"/>
      <c r="D1261" s="19"/>
    </row>
    <row r="1262" spans="3:4" x14ac:dyDescent="0.2">
      <c r="C1262" s="19"/>
      <c r="D1262" s="19"/>
    </row>
    <row r="1263" spans="3:4" x14ac:dyDescent="0.2">
      <c r="C1263" s="19"/>
      <c r="D1263" s="19"/>
    </row>
    <row r="1264" spans="3:4" x14ac:dyDescent="0.2">
      <c r="C1264" s="19"/>
      <c r="D1264" s="19"/>
    </row>
    <row r="1265" spans="3:4" x14ac:dyDescent="0.2">
      <c r="C1265" s="19"/>
      <c r="D1265" s="19"/>
    </row>
    <row r="1266" spans="3:4" x14ac:dyDescent="0.2">
      <c r="C1266" s="19"/>
      <c r="D1266" s="19"/>
    </row>
    <row r="1267" spans="3:4" x14ac:dyDescent="0.2">
      <c r="C1267" s="19"/>
      <c r="D1267" s="19"/>
    </row>
    <row r="1268" spans="3:4" x14ac:dyDescent="0.2">
      <c r="C1268" s="19"/>
      <c r="D1268" s="19"/>
    </row>
    <row r="1269" spans="3:4" x14ac:dyDescent="0.2">
      <c r="C1269" s="19"/>
      <c r="D1269" s="19"/>
    </row>
    <row r="1270" spans="3:4" x14ac:dyDescent="0.2">
      <c r="C1270" s="19"/>
      <c r="D1270" s="19"/>
    </row>
    <row r="1271" spans="3:4" x14ac:dyDescent="0.2">
      <c r="C1271" s="19"/>
      <c r="D1271" s="19"/>
    </row>
    <row r="1272" spans="3:4" x14ac:dyDescent="0.2">
      <c r="C1272" s="19"/>
      <c r="D1272" s="19"/>
    </row>
    <row r="1273" spans="3:4" x14ac:dyDescent="0.2">
      <c r="C1273" s="19"/>
      <c r="D1273" s="19"/>
    </row>
    <row r="1274" spans="3:4" x14ac:dyDescent="0.2">
      <c r="C1274" s="19"/>
      <c r="D1274" s="19"/>
    </row>
    <row r="1275" spans="3:4" x14ac:dyDescent="0.2">
      <c r="C1275" s="19"/>
      <c r="D1275" s="19"/>
    </row>
    <row r="1276" spans="3:4" x14ac:dyDescent="0.2">
      <c r="C1276" s="19"/>
      <c r="D1276" s="19"/>
    </row>
    <row r="1277" spans="3:4" x14ac:dyDescent="0.2">
      <c r="C1277" s="19"/>
      <c r="D1277" s="19"/>
    </row>
    <row r="1278" spans="3:4" x14ac:dyDescent="0.2">
      <c r="C1278" s="19"/>
      <c r="D1278" s="19"/>
    </row>
    <row r="1279" spans="3:4" x14ac:dyDescent="0.2">
      <c r="C1279" s="19"/>
      <c r="D1279" s="19"/>
    </row>
    <row r="1280" spans="3:4" x14ac:dyDescent="0.2">
      <c r="C1280" s="19"/>
      <c r="D1280" s="19"/>
    </row>
    <row r="1281" spans="3:4" x14ac:dyDescent="0.2">
      <c r="C1281" s="19"/>
      <c r="D1281" s="19"/>
    </row>
    <row r="1282" spans="3:4" x14ac:dyDescent="0.2">
      <c r="C1282" s="19"/>
      <c r="D1282" s="19"/>
    </row>
    <row r="1283" spans="3:4" x14ac:dyDescent="0.2">
      <c r="C1283" s="19"/>
      <c r="D1283" s="19"/>
    </row>
    <row r="1284" spans="3:4" x14ac:dyDescent="0.2">
      <c r="C1284" s="19"/>
      <c r="D1284" s="19"/>
    </row>
    <row r="1285" spans="3:4" x14ac:dyDescent="0.2">
      <c r="C1285" s="19"/>
      <c r="D1285" s="19"/>
    </row>
    <row r="1286" spans="3:4" x14ac:dyDescent="0.2">
      <c r="C1286" s="19"/>
      <c r="D1286" s="19"/>
    </row>
    <row r="1287" spans="3:4" x14ac:dyDescent="0.2">
      <c r="C1287" s="19"/>
      <c r="D1287" s="19"/>
    </row>
    <row r="1288" spans="3:4" x14ac:dyDescent="0.2">
      <c r="C1288" s="19"/>
      <c r="D1288" s="19"/>
    </row>
    <row r="1289" spans="3:4" x14ac:dyDescent="0.2">
      <c r="C1289" s="19"/>
      <c r="D1289" s="19"/>
    </row>
    <row r="1290" spans="3:4" x14ac:dyDescent="0.2">
      <c r="C1290" s="19"/>
      <c r="D1290" s="19"/>
    </row>
    <row r="1291" spans="3:4" x14ac:dyDescent="0.2">
      <c r="C1291" s="19"/>
      <c r="D1291" s="19"/>
    </row>
    <row r="1292" spans="3:4" x14ac:dyDescent="0.2">
      <c r="C1292" s="19"/>
      <c r="D1292" s="19"/>
    </row>
    <row r="1293" spans="3:4" x14ac:dyDescent="0.2">
      <c r="C1293" s="19"/>
      <c r="D1293" s="19"/>
    </row>
    <row r="1294" spans="3:4" x14ac:dyDescent="0.2">
      <c r="C1294" s="19"/>
      <c r="D1294" s="19"/>
    </row>
    <row r="1295" spans="3:4" x14ac:dyDescent="0.2">
      <c r="C1295" s="19"/>
      <c r="D1295" s="19"/>
    </row>
    <row r="1296" spans="3:4" x14ac:dyDescent="0.2">
      <c r="C1296" s="19"/>
      <c r="D1296" s="19"/>
    </row>
    <row r="1297" spans="3:4" x14ac:dyDescent="0.2">
      <c r="C1297" s="19"/>
      <c r="D1297" s="19"/>
    </row>
    <row r="1298" spans="3:4" x14ac:dyDescent="0.2">
      <c r="C1298" s="19"/>
      <c r="D1298" s="19"/>
    </row>
    <row r="1299" spans="3:4" x14ac:dyDescent="0.2">
      <c r="C1299" s="19"/>
      <c r="D1299" s="19"/>
    </row>
    <row r="1300" spans="3:4" x14ac:dyDescent="0.2">
      <c r="C1300" s="19"/>
      <c r="D1300" s="19"/>
    </row>
    <row r="1301" spans="3:4" x14ac:dyDescent="0.2">
      <c r="C1301" s="19"/>
      <c r="D1301" s="19"/>
    </row>
    <row r="1302" spans="3:4" x14ac:dyDescent="0.2">
      <c r="C1302" s="19"/>
      <c r="D1302" s="19"/>
    </row>
    <row r="1303" spans="3:4" x14ac:dyDescent="0.2">
      <c r="C1303" s="19"/>
      <c r="D1303" s="19"/>
    </row>
    <row r="1304" spans="3:4" x14ac:dyDescent="0.2">
      <c r="C1304" s="19"/>
      <c r="D1304" s="19"/>
    </row>
    <row r="1305" spans="3:4" x14ac:dyDescent="0.2">
      <c r="C1305" s="19"/>
      <c r="D1305" s="19"/>
    </row>
    <row r="1306" spans="3:4" x14ac:dyDescent="0.2">
      <c r="C1306" s="19"/>
      <c r="D1306" s="19"/>
    </row>
    <row r="1307" spans="3:4" x14ac:dyDescent="0.2">
      <c r="C1307" s="19"/>
      <c r="D1307" s="19"/>
    </row>
    <row r="1308" spans="3:4" x14ac:dyDescent="0.2">
      <c r="C1308" s="19"/>
      <c r="D1308" s="19"/>
    </row>
    <row r="1309" spans="3:4" x14ac:dyDescent="0.2">
      <c r="C1309" s="19"/>
      <c r="D1309" s="19"/>
    </row>
    <row r="1310" spans="3:4" x14ac:dyDescent="0.2">
      <c r="C1310" s="19"/>
      <c r="D1310" s="19"/>
    </row>
    <row r="1311" spans="3:4" x14ac:dyDescent="0.2">
      <c r="C1311" s="19"/>
      <c r="D1311" s="19"/>
    </row>
    <row r="1312" spans="3:4" x14ac:dyDescent="0.2">
      <c r="C1312" s="19"/>
      <c r="D1312" s="19"/>
    </row>
    <row r="1313" spans="3:4" x14ac:dyDescent="0.2">
      <c r="C1313" s="19"/>
      <c r="D1313" s="19"/>
    </row>
    <row r="1314" spans="3:4" x14ac:dyDescent="0.2">
      <c r="C1314" s="19"/>
      <c r="D1314" s="19"/>
    </row>
    <row r="1315" spans="3:4" x14ac:dyDescent="0.2">
      <c r="C1315" s="19"/>
      <c r="D1315" s="19"/>
    </row>
    <row r="1316" spans="3:4" x14ac:dyDescent="0.2">
      <c r="C1316" s="19"/>
      <c r="D1316" s="19"/>
    </row>
    <row r="1317" spans="3:4" x14ac:dyDescent="0.2">
      <c r="C1317" s="19"/>
      <c r="D1317" s="19"/>
    </row>
    <row r="1318" spans="3:4" x14ac:dyDescent="0.2">
      <c r="C1318" s="19"/>
      <c r="D1318" s="19"/>
    </row>
    <row r="1319" spans="3:4" x14ac:dyDescent="0.2">
      <c r="C1319" s="19"/>
      <c r="D1319" s="19"/>
    </row>
    <row r="1320" spans="3:4" x14ac:dyDescent="0.2">
      <c r="C1320" s="19"/>
      <c r="D1320" s="19"/>
    </row>
    <row r="1321" spans="3:4" x14ac:dyDescent="0.2">
      <c r="C1321" s="19"/>
      <c r="D1321" s="19"/>
    </row>
    <row r="1322" spans="3:4" x14ac:dyDescent="0.2">
      <c r="C1322" s="19"/>
      <c r="D1322" s="19"/>
    </row>
    <row r="1323" spans="3:4" x14ac:dyDescent="0.2">
      <c r="C1323" s="19"/>
      <c r="D1323" s="19"/>
    </row>
    <row r="1324" spans="3:4" x14ac:dyDescent="0.2">
      <c r="C1324" s="19"/>
      <c r="D1324" s="19"/>
    </row>
    <row r="1325" spans="3:4" x14ac:dyDescent="0.2">
      <c r="C1325" s="19"/>
      <c r="D1325" s="19"/>
    </row>
    <row r="1326" spans="3:4" x14ac:dyDescent="0.2">
      <c r="C1326" s="19"/>
      <c r="D1326" s="19"/>
    </row>
    <row r="1327" spans="3:4" x14ac:dyDescent="0.2">
      <c r="C1327" s="19"/>
      <c r="D1327" s="19"/>
    </row>
    <row r="1328" spans="3:4" x14ac:dyDescent="0.2">
      <c r="C1328" s="19"/>
      <c r="D1328" s="19"/>
    </row>
    <row r="1329" spans="3:4" x14ac:dyDescent="0.2">
      <c r="C1329" s="19"/>
      <c r="D1329" s="19"/>
    </row>
    <row r="1330" spans="3:4" x14ac:dyDescent="0.2">
      <c r="C1330" s="19"/>
      <c r="D1330" s="19"/>
    </row>
    <row r="1331" spans="3:4" x14ac:dyDescent="0.2">
      <c r="C1331" s="19"/>
      <c r="D1331" s="19"/>
    </row>
    <row r="1332" spans="3:4" x14ac:dyDescent="0.2">
      <c r="C1332" s="19"/>
      <c r="D1332" s="19"/>
    </row>
    <row r="1333" spans="3:4" x14ac:dyDescent="0.2">
      <c r="C1333" s="19"/>
      <c r="D1333" s="19"/>
    </row>
    <row r="1334" spans="3:4" x14ac:dyDescent="0.2">
      <c r="C1334" s="19"/>
      <c r="D1334" s="19"/>
    </row>
    <row r="1335" spans="3:4" x14ac:dyDescent="0.2">
      <c r="C1335" s="19"/>
      <c r="D1335" s="19"/>
    </row>
    <row r="1336" spans="3:4" x14ac:dyDescent="0.2">
      <c r="C1336" s="19"/>
      <c r="D1336" s="19"/>
    </row>
    <row r="1337" spans="3:4" x14ac:dyDescent="0.2">
      <c r="C1337" s="19"/>
      <c r="D1337" s="19"/>
    </row>
    <row r="1338" spans="3:4" x14ac:dyDescent="0.2">
      <c r="C1338" s="19"/>
      <c r="D1338" s="19"/>
    </row>
    <row r="1339" spans="3:4" x14ac:dyDescent="0.2">
      <c r="C1339" s="19"/>
      <c r="D1339" s="19"/>
    </row>
    <row r="1340" spans="3:4" x14ac:dyDescent="0.2">
      <c r="C1340" s="19"/>
      <c r="D1340" s="19"/>
    </row>
    <row r="1341" spans="3:4" x14ac:dyDescent="0.2">
      <c r="C1341" s="19"/>
      <c r="D1341" s="19"/>
    </row>
    <row r="1342" spans="3:4" x14ac:dyDescent="0.2">
      <c r="C1342" s="19"/>
      <c r="D1342" s="19"/>
    </row>
    <row r="1343" spans="3:4" x14ac:dyDescent="0.2">
      <c r="C1343" s="19"/>
      <c r="D1343" s="19"/>
    </row>
    <row r="1344" spans="3:4" x14ac:dyDescent="0.2">
      <c r="C1344" s="19"/>
      <c r="D1344" s="19"/>
    </row>
    <row r="1345" spans="3:4" x14ac:dyDescent="0.2">
      <c r="C1345" s="19"/>
      <c r="D1345" s="19"/>
    </row>
    <row r="1346" spans="3:4" x14ac:dyDescent="0.2">
      <c r="C1346" s="19"/>
      <c r="D1346" s="19"/>
    </row>
    <row r="1347" spans="3:4" x14ac:dyDescent="0.2">
      <c r="C1347" s="19"/>
      <c r="D1347" s="19"/>
    </row>
    <row r="1348" spans="3:4" x14ac:dyDescent="0.2">
      <c r="C1348" s="19"/>
      <c r="D1348" s="19"/>
    </row>
    <row r="1349" spans="3:4" x14ac:dyDescent="0.2">
      <c r="C1349" s="19"/>
      <c r="D1349" s="19"/>
    </row>
    <row r="1350" spans="3:4" x14ac:dyDescent="0.2">
      <c r="C1350" s="19"/>
      <c r="D1350" s="19"/>
    </row>
    <row r="1351" spans="3:4" x14ac:dyDescent="0.2">
      <c r="C1351" s="19"/>
      <c r="D1351" s="19"/>
    </row>
    <row r="1352" spans="3:4" x14ac:dyDescent="0.2">
      <c r="C1352" s="19"/>
      <c r="D1352" s="19"/>
    </row>
    <row r="1353" spans="3:4" x14ac:dyDescent="0.2">
      <c r="C1353" s="19"/>
      <c r="D1353" s="19"/>
    </row>
    <row r="1354" spans="3:4" x14ac:dyDescent="0.2">
      <c r="C1354" s="19"/>
      <c r="D1354" s="19"/>
    </row>
    <row r="1355" spans="3:4" x14ac:dyDescent="0.2">
      <c r="C1355" s="19"/>
      <c r="D1355" s="19"/>
    </row>
    <row r="1356" spans="3:4" x14ac:dyDescent="0.2">
      <c r="C1356" s="19"/>
      <c r="D1356" s="19"/>
    </row>
    <row r="1357" spans="3:4" x14ac:dyDescent="0.2">
      <c r="C1357" s="19"/>
      <c r="D1357" s="19"/>
    </row>
    <row r="1358" spans="3:4" x14ac:dyDescent="0.2">
      <c r="C1358" s="19"/>
      <c r="D1358" s="19"/>
    </row>
    <row r="1359" spans="3:4" x14ac:dyDescent="0.2">
      <c r="C1359" s="19"/>
      <c r="D1359" s="19"/>
    </row>
    <row r="1360" spans="3:4" x14ac:dyDescent="0.2">
      <c r="C1360" s="19"/>
      <c r="D1360" s="19"/>
    </row>
    <row r="1361" spans="3:4" x14ac:dyDescent="0.2">
      <c r="C1361" s="19"/>
      <c r="D1361" s="19"/>
    </row>
    <row r="1362" spans="3:4" x14ac:dyDescent="0.2">
      <c r="C1362" s="19"/>
      <c r="D1362" s="19"/>
    </row>
    <row r="1363" spans="3:4" x14ac:dyDescent="0.2">
      <c r="C1363" s="19"/>
      <c r="D1363" s="19"/>
    </row>
    <row r="1364" spans="3:4" x14ac:dyDescent="0.2">
      <c r="C1364" s="19"/>
      <c r="D1364" s="19"/>
    </row>
    <row r="1365" spans="3:4" x14ac:dyDescent="0.2">
      <c r="C1365" s="19"/>
      <c r="D1365" s="19"/>
    </row>
    <row r="1366" spans="3:4" x14ac:dyDescent="0.2">
      <c r="C1366" s="19"/>
      <c r="D1366" s="19"/>
    </row>
    <row r="1367" spans="3:4" x14ac:dyDescent="0.2">
      <c r="C1367" s="19"/>
      <c r="D1367" s="19"/>
    </row>
    <row r="1368" spans="3:4" x14ac:dyDescent="0.2">
      <c r="C1368" s="19"/>
      <c r="D1368" s="19"/>
    </row>
    <row r="1369" spans="3:4" x14ac:dyDescent="0.2">
      <c r="C1369" s="19"/>
      <c r="D1369" s="19"/>
    </row>
    <row r="1370" spans="3:4" x14ac:dyDescent="0.2">
      <c r="C1370" s="19"/>
      <c r="D1370" s="19"/>
    </row>
    <row r="1371" spans="3:4" x14ac:dyDescent="0.2">
      <c r="C1371" s="19"/>
      <c r="D1371" s="19"/>
    </row>
    <row r="1372" spans="3:4" x14ac:dyDescent="0.2">
      <c r="C1372" s="19"/>
      <c r="D1372" s="19"/>
    </row>
    <row r="1373" spans="3:4" x14ac:dyDescent="0.2">
      <c r="C1373" s="19"/>
      <c r="D1373" s="19"/>
    </row>
    <row r="1374" spans="3:4" x14ac:dyDescent="0.2">
      <c r="C1374" s="19"/>
      <c r="D1374" s="19"/>
    </row>
    <row r="1375" spans="3:4" x14ac:dyDescent="0.2">
      <c r="C1375" s="19"/>
      <c r="D1375" s="19"/>
    </row>
    <row r="1376" spans="3:4" x14ac:dyDescent="0.2">
      <c r="C1376" s="19"/>
      <c r="D1376" s="19"/>
    </row>
    <row r="1377" spans="3:4" x14ac:dyDescent="0.2">
      <c r="C1377" s="19"/>
      <c r="D1377" s="19"/>
    </row>
    <row r="1378" spans="3:4" x14ac:dyDescent="0.2">
      <c r="C1378" s="19"/>
      <c r="D1378" s="19"/>
    </row>
    <row r="1379" spans="3:4" x14ac:dyDescent="0.2">
      <c r="C1379" s="19"/>
      <c r="D1379" s="19"/>
    </row>
    <row r="1380" spans="3:4" x14ac:dyDescent="0.2">
      <c r="C1380" s="19"/>
      <c r="D1380" s="19"/>
    </row>
    <row r="1381" spans="3:4" x14ac:dyDescent="0.2">
      <c r="C1381" s="19"/>
      <c r="D1381" s="19"/>
    </row>
    <row r="1382" spans="3:4" x14ac:dyDescent="0.2">
      <c r="C1382" s="19"/>
      <c r="D1382" s="19"/>
    </row>
    <row r="1383" spans="3:4" x14ac:dyDescent="0.2">
      <c r="C1383" s="19"/>
      <c r="D1383" s="19"/>
    </row>
    <row r="1384" spans="3:4" x14ac:dyDescent="0.2">
      <c r="C1384" s="19"/>
      <c r="D1384" s="19"/>
    </row>
    <row r="1385" spans="3:4" x14ac:dyDescent="0.2">
      <c r="C1385" s="19"/>
      <c r="D1385" s="19"/>
    </row>
    <row r="1386" spans="3:4" x14ac:dyDescent="0.2">
      <c r="C1386" s="19"/>
      <c r="D1386" s="19"/>
    </row>
    <row r="1387" spans="3:4" x14ac:dyDescent="0.2">
      <c r="C1387" s="19"/>
      <c r="D1387" s="19"/>
    </row>
    <row r="1388" spans="3:4" x14ac:dyDescent="0.2">
      <c r="C1388" s="19"/>
      <c r="D1388" s="19"/>
    </row>
    <row r="1389" spans="3:4" x14ac:dyDescent="0.2">
      <c r="C1389" s="19"/>
      <c r="D1389" s="19"/>
    </row>
    <row r="1390" spans="3:4" x14ac:dyDescent="0.2">
      <c r="C1390" s="19"/>
      <c r="D1390" s="19"/>
    </row>
    <row r="1391" spans="3:4" x14ac:dyDescent="0.2">
      <c r="C1391" s="19"/>
      <c r="D1391" s="19"/>
    </row>
    <row r="1392" spans="3:4" x14ac:dyDescent="0.2">
      <c r="C1392" s="19"/>
      <c r="D1392" s="19"/>
    </row>
    <row r="1393" spans="3:4" x14ac:dyDescent="0.2">
      <c r="C1393" s="19"/>
      <c r="D1393" s="19"/>
    </row>
    <row r="1394" spans="3:4" x14ac:dyDescent="0.2">
      <c r="C1394" s="19"/>
      <c r="D1394" s="19"/>
    </row>
    <row r="1395" spans="3:4" x14ac:dyDescent="0.2">
      <c r="C1395" s="19"/>
      <c r="D1395" s="19"/>
    </row>
    <row r="1396" spans="3:4" x14ac:dyDescent="0.2">
      <c r="C1396" s="19"/>
      <c r="D1396" s="19"/>
    </row>
    <row r="1397" spans="3:4" x14ac:dyDescent="0.2">
      <c r="C1397" s="19"/>
      <c r="D1397" s="19"/>
    </row>
    <row r="1398" spans="3:4" x14ac:dyDescent="0.2">
      <c r="C1398" s="19"/>
      <c r="D1398" s="19"/>
    </row>
    <row r="1399" spans="3:4" x14ac:dyDescent="0.2">
      <c r="C1399" s="19"/>
      <c r="D1399" s="19"/>
    </row>
    <row r="1400" spans="3:4" x14ac:dyDescent="0.2">
      <c r="C1400" s="19"/>
      <c r="D1400" s="19"/>
    </row>
    <row r="1401" spans="3:4" x14ac:dyDescent="0.2">
      <c r="C1401" s="19"/>
      <c r="D1401" s="19"/>
    </row>
    <row r="1402" spans="3:4" x14ac:dyDescent="0.2">
      <c r="C1402" s="19"/>
      <c r="D1402" s="19"/>
    </row>
    <row r="1403" spans="3:4" x14ac:dyDescent="0.2">
      <c r="C1403" s="19"/>
      <c r="D1403" s="19"/>
    </row>
    <row r="1404" spans="3:4" x14ac:dyDescent="0.2">
      <c r="C1404" s="19"/>
      <c r="D1404" s="19"/>
    </row>
    <row r="1405" spans="3:4" x14ac:dyDescent="0.2">
      <c r="C1405" s="19"/>
      <c r="D1405" s="19"/>
    </row>
    <row r="1406" spans="3:4" x14ac:dyDescent="0.2">
      <c r="C1406" s="19"/>
      <c r="D1406" s="19"/>
    </row>
    <row r="1407" spans="3:4" x14ac:dyDescent="0.2">
      <c r="C1407" s="19"/>
      <c r="D1407" s="19"/>
    </row>
    <row r="1408" spans="3:4" x14ac:dyDescent="0.2">
      <c r="C1408" s="19"/>
      <c r="D1408" s="19"/>
    </row>
    <row r="1409" spans="3:4" x14ac:dyDescent="0.2">
      <c r="C1409" s="19"/>
      <c r="D1409" s="19"/>
    </row>
    <row r="1410" spans="3:4" x14ac:dyDescent="0.2">
      <c r="C1410" s="19"/>
      <c r="D1410" s="19"/>
    </row>
    <row r="1411" spans="3:4" x14ac:dyDescent="0.2">
      <c r="C1411" s="19"/>
      <c r="D1411" s="19"/>
    </row>
    <row r="1412" spans="3:4" x14ac:dyDescent="0.2">
      <c r="C1412" s="19"/>
      <c r="D1412" s="19"/>
    </row>
    <row r="1413" spans="3:4" x14ac:dyDescent="0.2">
      <c r="C1413" s="19"/>
      <c r="D1413" s="19"/>
    </row>
    <row r="1414" spans="3:4" x14ac:dyDescent="0.2">
      <c r="C1414" s="19"/>
      <c r="D1414" s="19"/>
    </row>
    <row r="1415" spans="3:4" x14ac:dyDescent="0.2">
      <c r="C1415" s="19"/>
      <c r="D1415" s="19"/>
    </row>
    <row r="1416" spans="3:4" x14ac:dyDescent="0.2">
      <c r="C1416" s="19"/>
      <c r="D1416" s="19"/>
    </row>
    <row r="1417" spans="3:4" x14ac:dyDescent="0.2">
      <c r="C1417" s="19"/>
      <c r="D1417" s="19"/>
    </row>
    <row r="1418" spans="3:4" x14ac:dyDescent="0.2">
      <c r="C1418" s="19"/>
      <c r="D1418" s="19"/>
    </row>
    <row r="1419" spans="3:4" x14ac:dyDescent="0.2">
      <c r="C1419" s="19"/>
      <c r="D1419" s="19"/>
    </row>
    <row r="1420" spans="3:4" x14ac:dyDescent="0.2">
      <c r="C1420" s="19"/>
      <c r="D1420" s="19"/>
    </row>
    <row r="1421" spans="3:4" x14ac:dyDescent="0.2">
      <c r="C1421" s="19"/>
      <c r="D1421" s="19"/>
    </row>
    <row r="1422" spans="3:4" x14ac:dyDescent="0.2">
      <c r="C1422" s="19"/>
      <c r="D1422" s="19"/>
    </row>
    <row r="1423" spans="3:4" x14ac:dyDescent="0.2">
      <c r="C1423" s="19"/>
      <c r="D1423" s="19"/>
    </row>
    <row r="1424" spans="3:4" x14ac:dyDescent="0.2">
      <c r="C1424" s="19"/>
      <c r="D1424" s="19"/>
    </row>
    <row r="1425" spans="3:4" x14ac:dyDescent="0.2">
      <c r="C1425" s="19"/>
      <c r="D1425" s="19"/>
    </row>
    <row r="1426" spans="3:4" x14ac:dyDescent="0.2">
      <c r="C1426" s="19"/>
      <c r="D1426" s="19"/>
    </row>
    <row r="1427" spans="3:4" x14ac:dyDescent="0.2">
      <c r="C1427" s="19"/>
      <c r="D1427" s="19"/>
    </row>
    <row r="1428" spans="3:4" x14ac:dyDescent="0.2">
      <c r="C1428" s="19"/>
      <c r="D1428" s="19"/>
    </row>
    <row r="1429" spans="3:4" x14ac:dyDescent="0.2">
      <c r="C1429" s="19"/>
      <c r="D1429" s="19"/>
    </row>
    <row r="1430" spans="3:4" x14ac:dyDescent="0.2">
      <c r="C1430" s="19"/>
      <c r="D1430" s="19"/>
    </row>
    <row r="1431" spans="3:4" x14ac:dyDescent="0.2">
      <c r="C1431" s="19"/>
      <c r="D1431" s="19"/>
    </row>
    <row r="1432" spans="3:4" x14ac:dyDescent="0.2">
      <c r="C1432" s="19"/>
      <c r="D1432" s="19"/>
    </row>
    <row r="1433" spans="3:4" x14ac:dyDescent="0.2">
      <c r="C1433" s="19"/>
      <c r="D1433" s="19"/>
    </row>
    <row r="1434" spans="3:4" x14ac:dyDescent="0.2">
      <c r="C1434" s="19"/>
      <c r="D1434" s="19"/>
    </row>
    <row r="1435" spans="3:4" x14ac:dyDescent="0.2">
      <c r="C1435" s="19"/>
      <c r="D1435" s="19"/>
    </row>
    <row r="1436" spans="3:4" x14ac:dyDescent="0.2">
      <c r="C1436" s="19"/>
      <c r="D1436" s="19"/>
    </row>
    <row r="1437" spans="3:4" x14ac:dyDescent="0.2">
      <c r="C1437" s="19"/>
      <c r="D1437" s="19"/>
    </row>
    <row r="1438" spans="3:4" x14ac:dyDescent="0.2">
      <c r="C1438" s="19"/>
      <c r="D1438" s="19"/>
    </row>
    <row r="1439" spans="3:4" x14ac:dyDescent="0.2">
      <c r="C1439" s="19"/>
      <c r="D1439" s="19"/>
    </row>
    <row r="1440" spans="3:4" x14ac:dyDescent="0.2">
      <c r="C1440" s="19"/>
      <c r="D1440" s="19"/>
    </row>
    <row r="1441" spans="3:4" x14ac:dyDescent="0.2">
      <c r="C1441" s="19"/>
      <c r="D1441" s="19"/>
    </row>
    <row r="1442" spans="3:4" x14ac:dyDescent="0.2">
      <c r="C1442" s="19"/>
      <c r="D1442" s="19"/>
    </row>
    <row r="1443" spans="3:4" x14ac:dyDescent="0.2">
      <c r="C1443" s="19"/>
      <c r="D1443" s="19"/>
    </row>
    <row r="1444" spans="3:4" x14ac:dyDescent="0.2">
      <c r="C1444" s="19"/>
      <c r="D1444" s="19"/>
    </row>
    <row r="1445" spans="3:4" x14ac:dyDescent="0.2">
      <c r="C1445" s="19"/>
      <c r="D1445" s="19"/>
    </row>
    <row r="1446" spans="3:4" x14ac:dyDescent="0.2">
      <c r="C1446" s="19"/>
      <c r="D1446" s="19"/>
    </row>
    <row r="1447" spans="3:4" x14ac:dyDescent="0.2">
      <c r="C1447" s="19"/>
      <c r="D1447" s="19"/>
    </row>
    <row r="1448" spans="3:4" x14ac:dyDescent="0.2">
      <c r="C1448" s="19"/>
      <c r="D1448" s="19"/>
    </row>
    <row r="1449" spans="3:4" x14ac:dyDescent="0.2">
      <c r="C1449" s="19"/>
      <c r="D1449" s="19"/>
    </row>
    <row r="1450" spans="3:4" x14ac:dyDescent="0.2">
      <c r="C1450" s="19"/>
      <c r="D1450" s="19"/>
    </row>
    <row r="1451" spans="3:4" x14ac:dyDescent="0.2">
      <c r="C1451" s="19"/>
      <c r="D1451" s="19"/>
    </row>
    <row r="1452" spans="3:4" x14ac:dyDescent="0.2">
      <c r="C1452" s="19"/>
      <c r="D1452" s="19"/>
    </row>
    <row r="1453" spans="3:4" x14ac:dyDescent="0.2">
      <c r="C1453" s="19"/>
      <c r="D1453" s="19"/>
    </row>
    <row r="1454" spans="3:4" x14ac:dyDescent="0.2">
      <c r="C1454" s="19"/>
      <c r="D1454" s="19"/>
    </row>
    <row r="1455" spans="3:4" x14ac:dyDescent="0.2">
      <c r="C1455" s="19"/>
      <c r="D1455" s="19"/>
    </row>
    <row r="1456" spans="3:4" x14ac:dyDescent="0.2">
      <c r="C1456" s="19"/>
      <c r="D1456" s="19"/>
    </row>
    <row r="1457" spans="3:4" x14ac:dyDescent="0.2">
      <c r="C1457" s="19"/>
      <c r="D1457" s="19"/>
    </row>
    <row r="1458" spans="3:4" x14ac:dyDescent="0.2">
      <c r="C1458" s="19"/>
      <c r="D1458" s="19"/>
    </row>
    <row r="1459" spans="3:4" x14ac:dyDescent="0.2">
      <c r="C1459" s="19"/>
      <c r="D1459" s="19"/>
    </row>
    <row r="1460" spans="3:4" x14ac:dyDescent="0.2">
      <c r="C1460" s="19"/>
      <c r="D1460" s="19"/>
    </row>
    <row r="1461" spans="3:4" x14ac:dyDescent="0.2">
      <c r="C1461" s="19"/>
      <c r="D1461" s="19"/>
    </row>
    <row r="1462" spans="3:4" x14ac:dyDescent="0.2">
      <c r="C1462" s="19"/>
      <c r="D1462" s="19"/>
    </row>
    <row r="1463" spans="3:4" x14ac:dyDescent="0.2">
      <c r="C1463" s="19"/>
      <c r="D1463" s="19"/>
    </row>
    <row r="1464" spans="3:4" x14ac:dyDescent="0.2">
      <c r="C1464" s="19"/>
      <c r="D1464" s="19"/>
    </row>
    <row r="1465" spans="3:4" x14ac:dyDescent="0.2">
      <c r="C1465" s="19"/>
      <c r="D1465" s="19"/>
    </row>
    <row r="1466" spans="3:4" x14ac:dyDescent="0.2">
      <c r="C1466" s="19"/>
      <c r="D1466" s="19"/>
    </row>
    <row r="1467" spans="3:4" x14ac:dyDescent="0.2">
      <c r="C1467" s="19"/>
      <c r="D1467" s="19"/>
    </row>
    <row r="1468" spans="3:4" x14ac:dyDescent="0.2">
      <c r="C1468" s="19"/>
      <c r="D1468" s="19"/>
    </row>
    <row r="1469" spans="3:4" x14ac:dyDescent="0.2">
      <c r="C1469" s="19"/>
      <c r="D1469" s="19"/>
    </row>
    <row r="1470" spans="3:4" x14ac:dyDescent="0.2">
      <c r="C1470" s="19"/>
      <c r="D1470" s="19"/>
    </row>
    <row r="1471" spans="3:4" x14ac:dyDescent="0.2">
      <c r="C1471" s="19"/>
      <c r="D1471" s="19"/>
    </row>
    <row r="1472" spans="3:4" x14ac:dyDescent="0.2">
      <c r="C1472" s="19"/>
      <c r="D1472" s="19"/>
    </row>
    <row r="1473" spans="3:4" x14ac:dyDescent="0.2">
      <c r="C1473" s="19"/>
      <c r="D1473" s="19"/>
    </row>
    <row r="1474" spans="3:4" x14ac:dyDescent="0.2">
      <c r="C1474" s="19"/>
      <c r="D1474" s="19"/>
    </row>
    <row r="1475" spans="3:4" x14ac:dyDescent="0.2">
      <c r="C1475" s="19"/>
      <c r="D1475" s="19"/>
    </row>
    <row r="1476" spans="3:4" x14ac:dyDescent="0.2">
      <c r="C1476" s="19"/>
      <c r="D1476" s="19"/>
    </row>
    <row r="1477" spans="3:4" x14ac:dyDescent="0.2">
      <c r="C1477" s="19"/>
      <c r="D1477" s="19"/>
    </row>
    <row r="1478" spans="3:4" x14ac:dyDescent="0.2">
      <c r="C1478" s="19"/>
      <c r="D1478" s="19"/>
    </row>
    <row r="1479" spans="3:4" x14ac:dyDescent="0.2">
      <c r="C1479" s="19"/>
      <c r="D1479" s="19"/>
    </row>
    <row r="1480" spans="3:4" x14ac:dyDescent="0.2">
      <c r="C1480" s="19"/>
      <c r="D1480" s="19"/>
    </row>
    <row r="1481" spans="3:4" x14ac:dyDescent="0.2">
      <c r="C1481" s="19"/>
      <c r="D1481" s="19"/>
    </row>
    <row r="1482" spans="3:4" x14ac:dyDescent="0.2">
      <c r="C1482" s="19"/>
      <c r="D1482" s="19"/>
    </row>
    <row r="1483" spans="3:4" x14ac:dyDescent="0.2">
      <c r="C1483" s="19"/>
      <c r="D1483" s="19"/>
    </row>
    <row r="1484" spans="3:4" x14ac:dyDescent="0.2">
      <c r="C1484" s="19"/>
      <c r="D1484" s="19"/>
    </row>
    <row r="1485" spans="3:4" x14ac:dyDescent="0.2">
      <c r="C1485" s="19"/>
      <c r="D1485" s="19"/>
    </row>
    <row r="1486" spans="3:4" x14ac:dyDescent="0.2">
      <c r="C1486" s="19"/>
      <c r="D1486" s="19"/>
    </row>
    <row r="1487" spans="3:4" x14ac:dyDescent="0.2">
      <c r="C1487" s="19"/>
      <c r="D1487" s="19"/>
    </row>
    <row r="1488" spans="3:4" x14ac:dyDescent="0.2">
      <c r="C1488" s="19"/>
      <c r="D1488" s="19"/>
    </row>
    <row r="1489" spans="3:4" x14ac:dyDescent="0.2">
      <c r="C1489" s="19"/>
      <c r="D1489" s="19"/>
    </row>
    <row r="1490" spans="3:4" x14ac:dyDescent="0.2">
      <c r="C1490" s="19"/>
      <c r="D1490" s="19"/>
    </row>
    <row r="1491" spans="3:4" x14ac:dyDescent="0.2">
      <c r="C1491" s="19"/>
      <c r="D1491" s="19"/>
    </row>
    <row r="1492" spans="3:4" x14ac:dyDescent="0.2">
      <c r="C1492" s="19"/>
      <c r="D1492" s="19"/>
    </row>
    <row r="1493" spans="3:4" x14ac:dyDescent="0.2">
      <c r="C1493" s="19"/>
      <c r="D1493" s="19"/>
    </row>
    <row r="1494" spans="3:4" x14ac:dyDescent="0.2">
      <c r="C1494" s="19"/>
      <c r="D1494" s="19"/>
    </row>
    <row r="1495" spans="3:4" x14ac:dyDescent="0.2">
      <c r="C1495" s="19"/>
      <c r="D1495" s="19"/>
    </row>
    <row r="1496" spans="3:4" x14ac:dyDescent="0.2">
      <c r="C1496" s="19"/>
      <c r="D1496" s="19"/>
    </row>
    <row r="1497" spans="3:4" x14ac:dyDescent="0.2">
      <c r="C1497" s="19"/>
      <c r="D1497" s="19"/>
    </row>
    <row r="1498" spans="3:4" x14ac:dyDescent="0.2">
      <c r="C1498" s="19"/>
      <c r="D1498" s="19"/>
    </row>
    <row r="1499" spans="3:4" x14ac:dyDescent="0.2">
      <c r="C1499" s="19"/>
      <c r="D1499" s="19"/>
    </row>
    <row r="1500" spans="3:4" x14ac:dyDescent="0.2">
      <c r="C1500" s="19"/>
      <c r="D1500" s="19"/>
    </row>
    <row r="1501" spans="3:4" x14ac:dyDescent="0.2">
      <c r="C1501" s="19"/>
      <c r="D1501" s="19"/>
    </row>
    <row r="1502" spans="3:4" x14ac:dyDescent="0.2">
      <c r="C1502" s="19"/>
      <c r="D1502" s="19"/>
    </row>
    <row r="1503" spans="3:4" x14ac:dyDescent="0.2">
      <c r="C1503" s="19"/>
      <c r="D1503" s="19"/>
    </row>
    <row r="1504" spans="3:4" x14ac:dyDescent="0.2">
      <c r="C1504" s="19"/>
      <c r="D1504" s="19"/>
    </row>
    <row r="1505" spans="3:4" x14ac:dyDescent="0.2">
      <c r="C1505" s="19"/>
      <c r="D1505" s="19"/>
    </row>
    <row r="1506" spans="3:4" x14ac:dyDescent="0.2">
      <c r="C1506" s="19"/>
      <c r="D1506" s="19"/>
    </row>
    <row r="1507" spans="3:4" x14ac:dyDescent="0.2">
      <c r="C1507" s="19"/>
      <c r="D1507" s="19"/>
    </row>
    <row r="1508" spans="3:4" x14ac:dyDescent="0.2">
      <c r="C1508" s="19"/>
      <c r="D1508" s="19"/>
    </row>
    <row r="1509" spans="3:4" x14ac:dyDescent="0.2">
      <c r="C1509" s="19"/>
      <c r="D1509" s="19"/>
    </row>
    <row r="1510" spans="3:4" x14ac:dyDescent="0.2">
      <c r="C1510" s="19"/>
      <c r="D1510" s="19"/>
    </row>
    <row r="1511" spans="3:4" x14ac:dyDescent="0.2">
      <c r="C1511" s="19"/>
      <c r="D1511" s="19"/>
    </row>
    <row r="1512" spans="3:4" x14ac:dyDescent="0.2">
      <c r="C1512" s="19"/>
      <c r="D1512" s="19"/>
    </row>
    <row r="1513" spans="3:4" x14ac:dyDescent="0.2">
      <c r="C1513" s="19"/>
      <c r="D1513" s="19"/>
    </row>
    <row r="1514" spans="3:4" x14ac:dyDescent="0.2">
      <c r="C1514" s="19"/>
      <c r="D1514" s="19"/>
    </row>
    <row r="1515" spans="3:4" x14ac:dyDescent="0.2">
      <c r="C1515" s="19"/>
      <c r="D1515" s="19"/>
    </row>
    <row r="1516" spans="3:4" x14ac:dyDescent="0.2">
      <c r="C1516" s="19"/>
      <c r="D1516" s="19"/>
    </row>
    <row r="1517" spans="3:4" x14ac:dyDescent="0.2">
      <c r="C1517" s="19"/>
      <c r="D1517" s="19"/>
    </row>
    <row r="1518" spans="3:4" x14ac:dyDescent="0.2">
      <c r="C1518" s="19"/>
      <c r="D1518" s="19"/>
    </row>
    <row r="1519" spans="3:4" x14ac:dyDescent="0.2">
      <c r="C1519" s="19"/>
      <c r="D1519" s="19"/>
    </row>
    <row r="1520" spans="3:4" x14ac:dyDescent="0.2">
      <c r="C1520" s="19"/>
      <c r="D1520" s="19"/>
    </row>
    <row r="1521" spans="3:4" x14ac:dyDescent="0.2">
      <c r="C1521" s="19"/>
      <c r="D1521" s="19"/>
    </row>
    <row r="1522" spans="3:4" x14ac:dyDescent="0.2">
      <c r="C1522" s="19"/>
      <c r="D1522" s="19"/>
    </row>
    <row r="1523" spans="3:4" x14ac:dyDescent="0.2">
      <c r="C1523" s="19"/>
      <c r="D1523" s="19"/>
    </row>
    <row r="1524" spans="3:4" x14ac:dyDescent="0.2">
      <c r="C1524" s="19"/>
      <c r="D1524" s="19"/>
    </row>
    <row r="1525" spans="3:4" x14ac:dyDescent="0.2">
      <c r="C1525" s="19"/>
      <c r="D1525" s="19"/>
    </row>
    <row r="1526" spans="3:4" x14ac:dyDescent="0.2">
      <c r="C1526" s="19"/>
      <c r="D1526" s="19"/>
    </row>
    <row r="1527" spans="3:4" x14ac:dyDescent="0.2">
      <c r="C1527" s="19"/>
      <c r="D1527" s="19"/>
    </row>
    <row r="1528" spans="3:4" x14ac:dyDescent="0.2">
      <c r="C1528" s="19"/>
      <c r="D1528" s="19"/>
    </row>
    <row r="1529" spans="3:4" x14ac:dyDescent="0.2">
      <c r="C1529" s="19"/>
      <c r="D1529" s="19"/>
    </row>
    <row r="1530" spans="3:4" x14ac:dyDescent="0.2">
      <c r="C1530" s="19"/>
      <c r="D1530" s="19"/>
    </row>
    <row r="1531" spans="3:4" x14ac:dyDescent="0.2">
      <c r="C1531" s="19"/>
      <c r="D1531" s="19"/>
    </row>
    <row r="1532" spans="3:4" x14ac:dyDescent="0.2">
      <c r="C1532" s="19"/>
      <c r="D1532" s="19"/>
    </row>
    <row r="1533" spans="3:4" x14ac:dyDescent="0.2">
      <c r="C1533" s="19"/>
      <c r="D1533" s="19"/>
    </row>
    <row r="1534" spans="3:4" x14ac:dyDescent="0.2">
      <c r="C1534" s="19"/>
      <c r="D1534" s="19"/>
    </row>
    <row r="1535" spans="3:4" x14ac:dyDescent="0.2">
      <c r="C1535" s="19"/>
      <c r="D1535" s="19"/>
    </row>
    <row r="1536" spans="3:4" x14ac:dyDescent="0.2">
      <c r="C1536" s="19"/>
      <c r="D1536" s="19"/>
    </row>
    <row r="1537" spans="3:4" x14ac:dyDescent="0.2">
      <c r="C1537" s="19"/>
      <c r="D1537" s="19"/>
    </row>
    <row r="1538" spans="3:4" x14ac:dyDescent="0.2">
      <c r="C1538" s="19"/>
      <c r="D1538" s="19"/>
    </row>
    <row r="1539" spans="3:4" x14ac:dyDescent="0.2">
      <c r="C1539" s="19"/>
      <c r="D1539" s="19"/>
    </row>
    <row r="1540" spans="3:4" x14ac:dyDescent="0.2">
      <c r="C1540" s="19"/>
      <c r="D1540" s="19"/>
    </row>
    <row r="1541" spans="3:4" x14ac:dyDescent="0.2">
      <c r="C1541" s="19"/>
      <c r="D1541" s="19"/>
    </row>
    <row r="1542" spans="3:4" x14ac:dyDescent="0.2">
      <c r="C1542" s="19"/>
      <c r="D1542" s="19"/>
    </row>
    <row r="1543" spans="3:4" x14ac:dyDescent="0.2">
      <c r="C1543" s="19"/>
      <c r="D1543" s="19"/>
    </row>
    <row r="1544" spans="3:4" x14ac:dyDescent="0.2">
      <c r="C1544" s="19"/>
      <c r="D1544" s="19"/>
    </row>
    <row r="1545" spans="3:4" x14ac:dyDescent="0.2">
      <c r="C1545" s="19"/>
      <c r="D1545" s="19"/>
    </row>
    <row r="1546" spans="3:4" x14ac:dyDescent="0.2">
      <c r="C1546" s="19"/>
      <c r="D1546" s="19"/>
    </row>
    <row r="1547" spans="3:4" x14ac:dyDescent="0.2">
      <c r="C1547" s="19"/>
      <c r="D1547" s="19"/>
    </row>
    <row r="1548" spans="3:4" x14ac:dyDescent="0.2">
      <c r="C1548" s="19"/>
      <c r="D1548" s="19"/>
    </row>
    <row r="1549" spans="3:4" x14ac:dyDescent="0.2">
      <c r="C1549" s="19"/>
      <c r="D1549" s="19"/>
    </row>
    <row r="1550" spans="3:4" x14ac:dyDescent="0.2">
      <c r="C1550" s="19"/>
      <c r="D1550" s="19"/>
    </row>
    <row r="1551" spans="3:4" x14ac:dyDescent="0.2">
      <c r="C1551" s="19"/>
      <c r="D1551" s="19"/>
    </row>
    <row r="1552" spans="3:4" x14ac:dyDescent="0.2">
      <c r="C1552" s="19"/>
      <c r="D1552" s="19"/>
    </row>
    <row r="1553" spans="3:4" x14ac:dyDescent="0.2">
      <c r="C1553" s="19"/>
      <c r="D1553" s="19"/>
    </row>
    <row r="1554" spans="3:4" x14ac:dyDescent="0.2">
      <c r="C1554" s="19"/>
      <c r="D1554" s="19"/>
    </row>
    <row r="1555" spans="3:4" x14ac:dyDescent="0.2">
      <c r="C1555" s="19"/>
      <c r="D1555" s="19"/>
    </row>
    <row r="1556" spans="3:4" x14ac:dyDescent="0.2">
      <c r="C1556" s="19"/>
      <c r="D1556" s="19"/>
    </row>
    <row r="1557" spans="3:4" x14ac:dyDescent="0.2">
      <c r="C1557" s="19"/>
      <c r="D1557" s="19"/>
    </row>
    <row r="1558" spans="3:4" x14ac:dyDescent="0.2">
      <c r="C1558" s="19"/>
      <c r="D1558" s="19"/>
    </row>
    <row r="1559" spans="3:4" x14ac:dyDescent="0.2">
      <c r="C1559" s="19"/>
      <c r="D1559" s="19"/>
    </row>
    <row r="1560" spans="3:4" x14ac:dyDescent="0.2">
      <c r="C1560" s="19"/>
      <c r="D1560" s="19"/>
    </row>
    <row r="1561" spans="3:4" x14ac:dyDescent="0.2">
      <c r="C1561" s="19"/>
      <c r="D1561" s="19"/>
    </row>
    <row r="1562" spans="3:4" x14ac:dyDescent="0.2">
      <c r="C1562" s="19"/>
      <c r="D1562" s="19"/>
    </row>
    <row r="1563" spans="3:4" x14ac:dyDescent="0.2">
      <c r="C1563" s="19"/>
      <c r="D1563" s="19"/>
    </row>
    <row r="1564" spans="3:4" x14ac:dyDescent="0.2">
      <c r="C1564" s="19"/>
      <c r="D1564" s="19"/>
    </row>
    <row r="1565" spans="3:4" x14ac:dyDescent="0.2">
      <c r="C1565" s="19"/>
      <c r="D1565" s="19"/>
    </row>
    <row r="1566" spans="3:4" x14ac:dyDescent="0.2">
      <c r="C1566" s="19"/>
      <c r="D1566" s="19"/>
    </row>
    <row r="1567" spans="3:4" x14ac:dyDescent="0.2">
      <c r="C1567" s="19"/>
      <c r="D1567" s="19"/>
    </row>
    <row r="1568" spans="3:4" x14ac:dyDescent="0.2">
      <c r="C1568" s="19"/>
      <c r="D1568" s="19"/>
    </row>
    <row r="1569" spans="3:4" x14ac:dyDescent="0.2">
      <c r="C1569" s="19"/>
      <c r="D1569" s="19"/>
    </row>
    <row r="1570" spans="3:4" x14ac:dyDescent="0.2">
      <c r="C1570" s="19"/>
      <c r="D1570" s="19"/>
    </row>
    <row r="1571" spans="3:4" x14ac:dyDescent="0.2">
      <c r="C1571" s="19"/>
      <c r="D1571" s="19"/>
    </row>
    <row r="1572" spans="3:4" x14ac:dyDescent="0.2">
      <c r="C1572" s="19"/>
      <c r="D1572" s="19"/>
    </row>
    <row r="1573" spans="3:4" x14ac:dyDescent="0.2">
      <c r="C1573" s="19"/>
      <c r="D1573" s="19"/>
    </row>
    <row r="1574" spans="3:4" x14ac:dyDescent="0.2">
      <c r="C1574" s="19"/>
      <c r="D1574" s="19"/>
    </row>
    <row r="1575" spans="3:4" x14ac:dyDescent="0.2">
      <c r="C1575" s="19"/>
      <c r="D1575" s="19"/>
    </row>
    <row r="1576" spans="3:4" x14ac:dyDescent="0.2">
      <c r="C1576" s="19"/>
      <c r="D1576" s="19"/>
    </row>
    <row r="1577" spans="3:4" x14ac:dyDescent="0.2">
      <c r="C1577" s="19"/>
      <c r="D1577" s="19"/>
    </row>
    <row r="1578" spans="3:4" x14ac:dyDescent="0.2">
      <c r="C1578" s="19"/>
      <c r="D1578" s="19"/>
    </row>
    <row r="1579" spans="3:4" x14ac:dyDescent="0.2">
      <c r="C1579" s="19"/>
      <c r="D1579" s="19"/>
    </row>
    <row r="1580" spans="3:4" x14ac:dyDescent="0.2">
      <c r="C1580" s="19"/>
      <c r="D1580" s="19"/>
    </row>
    <row r="1581" spans="3:4" x14ac:dyDescent="0.2">
      <c r="C1581" s="19"/>
      <c r="D1581" s="19"/>
    </row>
    <row r="1582" spans="3:4" x14ac:dyDescent="0.2">
      <c r="C1582" s="19"/>
      <c r="D1582" s="19"/>
    </row>
    <row r="1583" spans="3:4" x14ac:dyDescent="0.2">
      <c r="C1583" s="19"/>
      <c r="D1583" s="19"/>
    </row>
    <row r="1584" spans="3:4" x14ac:dyDescent="0.2">
      <c r="C1584" s="19"/>
      <c r="D1584" s="19"/>
    </row>
    <row r="1585" spans="3:4" x14ac:dyDescent="0.2">
      <c r="C1585" s="19"/>
      <c r="D1585" s="19"/>
    </row>
    <row r="1586" spans="3:4" x14ac:dyDescent="0.2">
      <c r="C1586" s="19"/>
      <c r="D1586" s="19"/>
    </row>
    <row r="1587" spans="3:4" x14ac:dyDescent="0.2">
      <c r="C1587" s="19"/>
      <c r="D1587" s="19"/>
    </row>
    <row r="1588" spans="3:4" x14ac:dyDescent="0.2">
      <c r="C1588" s="19"/>
      <c r="D1588" s="19"/>
    </row>
    <row r="1589" spans="3:4" x14ac:dyDescent="0.2">
      <c r="C1589" s="19"/>
      <c r="D1589" s="19"/>
    </row>
    <row r="1590" spans="3:4" x14ac:dyDescent="0.2">
      <c r="C1590" s="19"/>
      <c r="D1590" s="19"/>
    </row>
    <row r="1591" spans="3:4" x14ac:dyDescent="0.2">
      <c r="C1591" s="19"/>
      <c r="D1591" s="19"/>
    </row>
    <row r="1592" spans="3:4" x14ac:dyDescent="0.2">
      <c r="C1592" s="19"/>
      <c r="D1592" s="19"/>
    </row>
    <row r="1593" spans="3:4" x14ac:dyDescent="0.2">
      <c r="C1593" s="19"/>
      <c r="D1593" s="19"/>
    </row>
    <row r="1594" spans="3:4" x14ac:dyDescent="0.2">
      <c r="C1594" s="19"/>
      <c r="D1594" s="19"/>
    </row>
    <row r="1595" spans="3:4" x14ac:dyDescent="0.2">
      <c r="C1595" s="19"/>
      <c r="D1595" s="19"/>
    </row>
    <row r="1596" spans="3:4" x14ac:dyDescent="0.2">
      <c r="C1596" s="19"/>
      <c r="D1596" s="19"/>
    </row>
    <row r="1597" spans="3:4" x14ac:dyDescent="0.2">
      <c r="C1597" s="19"/>
      <c r="D1597" s="19"/>
    </row>
    <row r="1598" spans="3:4" x14ac:dyDescent="0.2">
      <c r="C1598" s="19"/>
      <c r="D1598" s="19"/>
    </row>
    <row r="1599" spans="3:4" x14ac:dyDescent="0.2">
      <c r="C1599" s="19"/>
      <c r="D1599" s="19"/>
    </row>
    <row r="1600" spans="3:4" x14ac:dyDescent="0.2">
      <c r="C1600" s="19"/>
      <c r="D1600" s="19"/>
    </row>
    <row r="1601" spans="3:4" x14ac:dyDescent="0.2">
      <c r="C1601" s="19"/>
      <c r="D1601" s="19"/>
    </row>
    <row r="1602" spans="3:4" x14ac:dyDescent="0.2">
      <c r="C1602" s="19"/>
      <c r="D1602" s="19"/>
    </row>
    <row r="1603" spans="3:4" x14ac:dyDescent="0.2">
      <c r="C1603" s="19"/>
      <c r="D1603" s="19"/>
    </row>
    <row r="1604" spans="3:4" x14ac:dyDescent="0.2">
      <c r="C1604" s="19"/>
      <c r="D1604" s="19"/>
    </row>
    <row r="1605" spans="3:4" x14ac:dyDescent="0.2">
      <c r="C1605" s="19"/>
      <c r="D1605" s="19"/>
    </row>
    <row r="1606" spans="3:4" x14ac:dyDescent="0.2">
      <c r="C1606" s="19"/>
      <c r="D1606" s="19"/>
    </row>
    <row r="1607" spans="3:4" x14ac:dyDescent="0.2">
      <c r="C1607" s="19"/>
      <c r="D1607" s="19"/>
    </row>
    <row r="1608" spans="3:4" x14ac:dyDescent="0.2">
      <c r="C1608" s="19"/>
      <c r="D1608" s="19"/>
    </row>
    <row r="1609" spans="3:4" x14ac:dyDescent="0.2">
      <c r="C1609" s="19"/>
      <c r="D1609" s="19"/>
    </row>
    <row r="1610" spans="3:4" x14ac:dyDescent="0.2">
      <c r="C1610" s="19"/>
      <c r="D1610" s="19"/>
    </row>
    <row r="1611" spans="3:4" x14ac:dyDescent="0.2">
      <c r="C1611" s="19"/>
      <c r="D1611" s="19"/>
    </row>
    <row r="1612" spans="3:4" x14ac:dyDescent="0.2">
      <c r="C1612" s="19"/>
      <c r="D1612" s="19"/>
    </row>
    <row r="1613" spans="3:4" x14ac:dyDescent="0.2">
      <c r="C1613" s="19"/>
      <c r="D1613" s="19"/>
    </row>
    <row r="1614" spans="3:4" x14ac:dyDescent="0.2">
      <c r="C1614" s="19"/>
      <c r="D1614" s="19"/>
    </row>
    <row r="1615" spans="3:4" x14ac:dyDescent="0.2">
      <c r="C1615" s="19"/>
      <c r="D1615" s="19"/>
    </row>
    <row r="1616" spans="3:4" x14ac:dyDescent="0.2">
      <c r="C1616" s="19"/>
      <c r="D1616" s="19"/>
    </row>
    <row r="1617" spans="3:4" x14ac:dyDescent="0.2">
      <c r="C1617" s="19"/>
      <c r="D1617" s="19"/>
    </row>
    <row r="1618" spans="3:4" x14ac:dyDescent="0.2">
      <c r="C1618" s="19"/>
      <c r="D1618" s="19"/>
    </row>
    <row r="1619" spans="3:4" x14ac:dyDescent="0.2">
      <c r="C1619" s="19"/>
      <c r="D1619" s="19"/>
    </row>
    <row r="1620" spans="3:4" x14ac:dyDescent="0.2">
      <c r="C1620" s="19"/>
      <c r="D1620" s="19"/>
    </row>
    <row r="1621" spans="3:4" x14ac:dyDescent="0.2">
      <c r="C1621" s="19"/>
      <c r="D1621" s="19"/>
    </row>
    <row r="1622" spans="3:4" x14ac:dyDescent="0.2">
      <c r="C1622" s="19"/>
      <c r="D1622" s="19"/>
    </row>
    <row r="1623" spans="3:4" x14ac:dyDescent="0.2">
      <c r="C1623" s="19"/>
      <c r="D1623" s="19"/>
    </row>
    <row r="1624" spans="3:4" x14ac:dyDescent="0.2">
      <c r="C1624" s="19"/>
      <c r="D1624" s="19"/>
    </row>
    <row r="1625" spans="3:4" x14ac:dyDescent="0.2">
      <c r="C1625" s="19"/>
      <c r="D1625" s="19"/>
    </row>
    <row r="1626" spans="3:4" x14ac:dyDescent="0.2">
      <c r="C1626" s="19"/>
      <c r="D1626" s="19"/>
    </row>
    <row r="1627" spans="3:4" x14ac:dyDescent="0.2">
      <c r="C1627" s="19"/>
      <c r="D1627" s="19"/>
    </row>
    <row r="1628" spans="3:4" x14ac:dyDescent="0.2">
      <c r="C1628" s="19"/>
      <c r="D1628" s="19"/>
    </row>
    <row r="1629" spans="3:4" x14ac:dyDescent="0.2">
      <c r="C1629" s="19"/>
      <c r="D1629" s="19"/>
    </row>
    <row r="1630" spans="3:4" x14ac:dyDescent="0.2">
      <c r="C1630" s="19"/>
      <c r="D1630" s="19"/>
    </row>
    <row r="1631" spans="3:4" x14ac:dyDescent="0.2">
      <c r="C1631" s="19"/>
      <c r="D1631" s="19"/>
    </row>
    <row r="1632" spans="3:4" x14ac:dyDescent="0.2">
      <c r="C1632" s="19"/>
      <c r="D1632" s="19"/>
    </row>
    <row r="1633" spans="3:4" x14ac:dyDescent="0.2">
      <c r="C1633" s="19"/>
      <c r="D1633" s="19"/>
    </row>
    <row r="1634" spans="3:4" x14ac:dyDescent="0.2">
      <c r="C1634" s="19"/>
      <c r="D1634" s="19"/>
    </row>
    <row r="1635" spans="3:4" x14ac:dyDescent="0.2">
      <c r="C1635" s="19"/>
      <c r="D1635" s="19"/>
    </row>
    <row r="1636" spans="3:4" x14ac:dyDescent="0.2">
      <c r="C1636" s="19"/>
      <c r="D1636" s="19"/>
    </row>
    <row r="1637" spans="3:4" x14ac:dyDescent="0.2">
      <c r="C1637" s="19"/>
      <c r="D1637" s="19"/>
    </row>
    <row r="1638" spans="3:4" x14ac:dyDescent="0.2">
      <c r="C1638" s="19"/>
      <c r="D1638" s="19"/>
    </row>
    <row r="1639" spans="3:4" x14ac:dyDescent="0.2">
      <c r="C1639" s="19"/>
      <c r="D1639" s="19"/>
    </row>
    <row r="1640" spans="3:4" x14ac:dyDescent="0.2">
      <c r="C1640" s="19"/>
      <c r="D1640" s="19"/>
    </row>
    <row r="1641" spans="3:4" x14ac:dyDescent="0.2">
      <c r="C1641" s="19"/>
      <c r="D1641" s="19"/>
    </row>
    <row r="1642" spans="3:4" x14ac:dyDescent="0.2">
      <c r="C1642" s="19"/>
      <c r="D1642" s="19"/>
    </row>
    <row r="1643" spans="3:4" x14ac:dyDescent="0.2">
      <c r="C1643" s="19"/>
      <c r="D1643" s="19"/>
    </row>
    <row r="1644" spans="3:4" x14ac:dyDescent="0.2">
      <c r="C1644" s="19"/>
      <c r="D1644" s="19"/>
    </row>
    <row r="1645" spans="3:4" x14ac:dyDescent="0.2">
      <c r="C1645" s="19"/>
      <c r="D1645" s="19"/>
    </row>
    <row r="1646" spans="3:4" x14ac:dyDescent="0.2">
      <c r="C1646" s="19"/>
      <c r="D1646" s="19"/>
    </row>
    <row r="1647" spans="3:4" x14ac:dyDescent="0.2">
      <c r="C1647" s="19"/>
      <c r="D1647" s="19"/>
    </row>
    <row r="1648" spans="3:4" x14ac:dyDescent="0.2">
      <c r="C1648" s="19"/>
      <c r="D1648" s="19"/>
    </row>
    <row r="1649" spans="3:4" x14ac:dyDescent="0.2">
      <c r="C1649" s="19"/>
      <c r="D1649" s="19"/>
    </row>
    <row r="1650" spans="3:4" x14ac:dyDescent="0.2">
      <c r="C1650" s="19"/>
      <c r="D1650" s="19"/>
    </row>
    <row r="1651" spans="3:4" x14ac:dyDescent="0.2">
      <c r="C1651" s="19"/>
      <c r="D1651" s="19"/>
    </row>
    <row r="1652" spans="3:4" x14ac:dyDescent="0.2">
      <c r="C1652" s="19"/>
      <c r="D1652" s="19"/>
    </row>
    <row r="1653" spans="3:4" x14ac:dyDescent="0.2">
      <c r="C1653" s="19"/>
      <c r="D1653" s="19"/>
    </row>
    <row r="1654" spans="3:4" x14ac:dyDescent="0.2">
      <c r="C1654" s="19"/>
      <c r="D1654" s="19"/>
    </row>
    <row r="1655" spans="3:4" x14ac:dyDescent="0.2">
      <c r="C1655" s="19"/>
      <c r="D1655" s="19"/>
    </row>
    <row r="1656" spans="3:4" x14ac:dyDescent="0.2">
      <c r="C1656" s="19"/>
      <c r="D1656" s="19"/>
    </row>
    <row r="1657" spans="3:4" x14ac:dyDescent="0.2">
      <c r="C1657" s="19"/>
      <c r="D1657" s="19"/>
    </row>
    <row r="1658" spans="3:4" x14ac:dyDescent="0.2">
      <c r="C1658" s="19"/>
      <c r="D1658" s="19"/>
    </row>
    <row r="1659" spans="3:4" x14ac:dyDescent="0.2">
      <c r="C1659" s="19"/>
      <c r="D1659" s="19"/>
    </row>
    <row r="1660" spans="3:4" x14ac:dyDescent="0.2">
      <c r="C1660" s="19"/>
      <c r="D1660" s="19"/>
    </row>
    <row r="1661" spans="3:4" x14ac:dyDescent="0.2">
      <c r="C1661" s="19"/>
      <c r="D1661" s="19"/>
    </row>
    <row r="1662" spans="3:4" x14ac:dyDescent="0.2">
      <c r="C1662" s="19"/>
      <c r="D1662" s="19"/>
    </row>
    <row r="1663" spans="3:4" x14ac:dyDescent="0.2">
      <c r="C1663" s="19"/>
      <c r="D1663" s="19"/>
    </row>
    <row r="1664" spans="3:4" x14ac:dyDescent="0.2">
      <c r="C1664" s="19"/>
      <c r="D1664" s="19"/>
    </row>
    <row r="1665" spans="3:4" x14ac:dyDescent="0.2">
      <c r="C1665" s="19"/>
      <c r="D1665" s="19"/>
    </row>
    <row r="1666" spans="3:4" x14ac:dyDescent="0.2">
      <c r="C1666" s="19"/>
      <c r="D1666" s="19"/>
    </row>
    <row r="1667" spans="3:4" x14ac:dyDescent="0.2">
      <c r="C1667" s="19"/>
      <c r="D1667" s="19"/>
    </row>
    <row r="1668" spans="3:4" x14ac:dyDescent="0.2">
      <c r="C1668" s="19"/>
      <c r="D1668" s="19"/>
    </row>
    <row r="1669" spans="3:4" x14ac:dyDescent="0.2">
      <c r="C1669" s="19"/>
      <c r="D1669" s="19"/>
    </row>
    <row r="1670" spans="3:4" x14ac:dyDescent="0.2">
      <c r="C1670" s="19"/>
      <c r="D1670" s="19"/>
    </row>
    <row r="1671" spans="3:4" x14ac:dyDescent="0.2">
      <c r="C1671" s="19"/>
      <c r="D1671" s="19"/>
    </row>
    <row r="1672" spans="3:4" x14ac:dyDescent="0.2">
      <c r="C1672" s="19"/>
      <c r="D1672" s="19"/>
    </row>
    <row r="1673" spans="3:4" x14ac:dyDescent="0.2">
      <c r="C1673" s="19"/>
      <c r="D1673" s="19"/>
    </row>
    <row r="1674" spans="3:4" x14ac:dyDescent="0.2">
      <c r="C1674" s="19"/>
      <c r="D1674" s="19"/>
    </row>
    <row r="1675" spans="3:4" x14ac:dyDescent="0.2">
      <c r="C1675" s="19"/>
      <c r="D1675" s="19"/>
    </row>
    <row r="1676" spans="3:4" x14ac:dyDescent="0.2">
      <c r="C1676" s="19"/>
      <c r="D1676" s="19"/>
    </row>
    <row r="1677" spans="3:4" x14ac:dyDescent="0.2">
      <c r="C1677" s="19"/>
      <c r="D1677" s="19"/>
    </row>
    <row r="1678" spans="3:4" x14ac:dyDescent="0.2">
      <c r="C1678" s="19"/>
      <c r="D1678" s="19"/>
    </row>
    <row r="1679" spans="3:4" x14ac:dyDescent="0.2">
      <c r="C1679" s="19"/>
      <c r="D1679" s="19"/>
    </row>
    <row r="1680" spans="3:4" x14ac:dyDescent="0.2">
      <c r="C1680" s="19"/>
      <c r="D1680" s="19"/>
    </row>
    <row r="1681" spans="3:4" x14ac:dyDescent="0.2">
      <c r="C1681" s="19"/>
      <c r="D1681" s="19"/>
    </row>
    <row r="1682" spans="3:4" x14ac:dyDescent="0.2">
      <c r="C1682" s="19"/>
      <c r="D1682" s="19"/>
    </row>
    <row r="1683" spans="3:4" x14ac:dyDescent="0.2">
      <c r="C1683" s="19"/>
      <c r="D1683" s="19"/>
    </row>
    <row r="1684" spans="3:4" x14ac:dyDescent="0.2">
      <c r="C1684" s="19"/>
      <c r="D1684" s="19"/>
    </row>
    <row r="1685" spans="3:4" x14ac:dyDescent="0.2">
      <c r="C1685" s="19"/>
      <c r="D1685" s="19"/>
    </row>
    <row r="1686" spans="3:4" x14ac:dyDescent="0.2">
      <c r="C1686" s="19"/>
      <c r="D1686" s="19"/>
    </row>
    <row r="1687" spans="3:4" x14ac:dyDescent="0.2">
      <c r="C1687" s="19"/>
      <c r="D1687" s="19"/>
    </row>
    <row r="1688" spans="3:4" x14ac:dyDescent="0.2">
      <c r="C1688" s="19"/>
      <c r="D1688" s="19"/>
    </row>
    <row r="1689" spans="3:4" x14ac:dyDescent="0.2">
      <c r="C1689" s="19"/>
      <c r="D1689" s="19"/>
    </row>
    <row r="1690" spans="3:4" x14ac:dyDescent="0.2">
      <c r="C1690" s="19"/>
      <c r="D1690" s="19"/>
    </row>
    <row r="1691" spans="3:4" x14ac:dyDescent="0.2">
      <c r="C1691" s="19"/>
      <c r="D1691" s="19"/>
    </row>
    <row r="1692" spans="3:4" x14ac:dyDescent="0.2">
      <c r="C1692" s="19"/>
      <c r="D1692" s="19"/>
    </row>
    <row r="1693" spans="3:4" x14ac:dyDescent="0.2">
      <c r="C1693" s="19"/>
      <c r="D1693" s="19"/>
    </row>
    <row r="1694" spans="3:4" x14ac:dyDescent="0.2">
      <c r="C1694" s="19"/>
      <c r="D1694" s="19"/>
    </row>
    <row r="1695" spans="3:4" x14ac:dyDescent="0.2">
      <c r="C1695" s="19"/>
      <c r="D1695" s="19"/>
    </row>
    <row r="1696" spans="3:4" x14ac:dyDescent="0.2">
      <c r="C1696" s="19"/>
      <c r="D1696" s="19"/>
    </row>
    <row r="1697" spans="3:4" x14ac:dyDescent="0.2">
      <c r="C1697" s="19"/>
      <c r="D1697" s="19"/>
    </row>
    <row r="1698" spans="3:4" x14ac:dyDescent="0.2">
      <c r="C1698" s="19"/>
      <c r="D1698" s="19"/>
    </row>
    <row r="1699" spans="3:4" x14ac:dyDescent="0.2">
      <c r="C1699" s="19"/>
      <c r="D1699" s="19"/>
    </row>
    <row r="1700" spans="3:4" x14ac:dyDescent="0.2">
      <c r="C1700" s="19"/>
      <c r="D1700" s="19"/>
    </row>
    <row r="1701" spans="3:4" x14ac:dyDescent="0.2">
      <c r="C1701" s="19"/>
      <c r="D1701" s="19"/>
    </row>
    <row r="1702" spans="3:4" x14ac:dyDescent="0.2">
      <c r="C1702" s="19"/>
      <c r="D1702" s="19"/>
    </row>
    <row r="1703" spans="3:4" x14ac:dyDescent="0.2">
      <c r="C1703" s="19"/>
      <c r="D1703" s="19"/>
    </row>
    <row r="1704" spans="3:4" x14ac:dyDescent="0.2">
      <c r="C1704" s="19"/>
      <c r="D1704" s="19"/>
    </row>
    <row r="1705" spans="3:4" x14ac:dyDescent="0.2">
      <c r="C1705" s="19"/>
      <c r="D1705" s="19"/>
    </row>
    <row r="1706" spans="3:4" x14ac:dyDescent="0.2">
      <c r="C1706" s="19"/>
      <c r="D1706" s="19"/>
    </row>
    <row r="1707" spans="3:4" x14ac:dyDescent="0.2">
      <c r="C1707" s="19"/>
      <c r="D1707" s="19"/>
    </row>
    <row r="1708" spans="3:4" x14ac:dyDescent="0.2">
      <c r="C1708" s="19"/>
      <c r="D1708" s="19"/>
    </row>
    <row r="1709" spans="3:4" x14ac:dyDescent="0.2">
      <c r="C1709" s="19"/>
      <c r="D1709" s="19"/>
    </row>
    <row r="1710" spans="3:4" x14ac:dyDescent="0.2">
      <c r="C1710" s="19"/>
      <c r="D1710" s="19"/>
    </row>
    <row r="1711" spans="3:4" x14ac:dyDescent="0.2">
      <c r="C1711" s="19"/>
      <c r="D1711" s="19"/>
    </row>
    <row r="1712" spans="3:4" x14ac:dyDescent="0.2">
      <c r="C1712" s="19"/>
      <c r="D1712" s="19"/>
    </row>
    <row r="1713" spans="3:4" x14ac:dyDescent="0.2">
      <c r="C1713" s="19"/>
      <c r="D1713" s="19"/>
    </row>
    <row r="1714" spans="3:4" x14ac:dyDescent="0.2">
      <c r="C1714" s="19"/>
      <c r="D1714" s="19"/>
    </row>
    <row r="1715" spans="3:4" x14ac:dyDescent="0.2">
      <c r="C1715" s="19"/>
      <c r="D1715" s="19"/>
    </row>
    <row r="1716" spans="3:4" x14ac:dyDescent="0.2">
      <c r="C1716" s="19"/>
      <c r="D1716" s="19"/>
    </row>
    <row r="1717" spans="3:4" x14ac:dyDescent="0.2">
      <c r="C1717" s="19"/>
      <c r="D1717" s="19"/>
    </row>
    <row r="1718" spans="3:4" x14ac:dyDescent="0.2">
      <c r="C1718" s="19"/>
      <c r="D1718" s="19"/>
    </row>
    <row r="1719" spans="3:4" x14ac:dyDescent="0.2">
      <c r="C1719" s="19"/>
      <c r="D1719" s="19"/>
    </row>
    <row r="1720" spans="3:4" x14ac:dyDescent="0.2">
      <c r="C1720" s="19"/>
      <c r="D1720" s="19"/>
    </row>
    <row r="1721" spans="3:4" x14ac:dyDescent="0.2">
      <c r="C1721" s="19"/>
      <c r="D1721" s="19"/>
    </row>
    <row r="1722" spans="3:4" x14ac:dyDescent="0.2">
      <c r="C1722" s="19"/>
      <c r="D1722" s="19"/>
    </row>
    <row r="1723" spans="3:4" x14ac:dyDescent="0.2">
      <c r="C1723" s="19"/>
      <c r="D1723" s="19"/>
    </row>
    <row r="1724" spans="3:4" x14ac:dyDescent="0.2">
      <c r="C1724" s="19"/>
      <c r="D1724" s="19"/>
    </row>
    <row r="1725" spans="3:4" x14ac:dyDescent="0.2">
      <c r="C1725" s="19"/>
      <c r="D1725" s="19"/>
    </row>
    <row r="1726" spans="3:4" x14ac:dyDescent="0.2">
      <c r="C1726" s="19"/>
      <c r="D1726" s="19"/>
    </row>
    <row r="1727" spans="3:4" x14ac:dyDescent="0.2">
      <c r="C1727" s="19"/>
      <c r="D1727" s="19"/>
    </row>
    <row r="1728" spans="3:4" x14ac:dyDescent="0.2">
      <c r="C1728" s="19"/>
      <c r="D1728" s="19"/>
    </row>
    <row r="1729" spans="3:4" x14ac:dyDescent="0.2">
      <c r="C1729" s="19"/>
      <c r="D1729" s="19"/>
    </row>
    <row r="1730" spans="3:4" x14ac:dyDescent="0.2">
      <c r="C1730" s="19"/>
      <c r="D1730" s="19"/>
    </row>
    <row r="1731" spans="3:4" x14ac:dyDescent="0.2">
      <c r="C1731" s="19"/>
      <c r="D1731" s="19"/>
    </row>
    <row r="1732" spans="3:4" x14ac:dyDescent="0.2">
      <c r="C1732" s="19"/>
      <c r="D1732" s="19"/>
    </row>
    <row r="1733" spans="3:4" x14ac:dyDescent="0.2">
      <c r="C1733" s="19"/>
      <c r="D1733" s="19"/>
    </row>
    <row r="1734" spans="3:4" x14ac:dyDescent="0.2">
      <c r="C1734" s="19"/>
      <c r="D1734" s="19"/>
    </row>
    <row r="1735" spans="3:4" x14ac:dyDescent="0.2">
      <c r="C1735" s="19"/>
      <c r="D1735" s="19"/>
    </row>
    <row r="1736" spans="3:4" x14ac:dyDescent="0.2">
      <c r="C1736" s="19"/>
      <c r="D1736" s="19"/>
    </row>
    <row r="1737" spans="3:4" x14ac:dyDescent="0.2">
      <c r="C1737" s="19"/>
      <c r="D1737" s="19"/>
    </row>
    <row r="1738" spans="3:4" x14ac:dyDescent="0.2">
      <c r="C1738" s="19"/>
      <c r="D1738" s="19"/>
    </row>
    <row r="1739" spans="3:4" x14ac:dyDescent="0.2">
      <c r="C1739" s="19"/>
      <c r="D1739" s="19"/>
    </row>
    <row r="1740" spans="3:4" x14ac:dyDescent="0.2">
      <c r="C1740" s="19"/>
      <c r="D1740" s="19"/>
    </row>
    <row r="1741" spans="3:4" x14ac:dyDescent="0.2">
      <c r="C1741" s="19"/>
      <c r="D1741" s="19"/>
    </row>
    <row r="1742" spans="3:4" x14ac:dyDescent="0.2">
      <c r="C1742" s="19"/>
      <c r="D1742" s="19"/>
    </row>
    <row r="1743" spans="3:4" x14ac:dyDescent="0.2">
      <c r="C1743" s="19"/>
      <c r="D1743" s="19"/>
    </row>
    <row r="1744" spans="3:4" x14ac:dyDescent="0.2">
      <c r="C1744" s="19"/>
      <c r="D1744" s="19"/>
    </row>
    <row r="1745" spans="3:4" x14ac:dyDescent="0.2">
      <c r="C1745" s="19"/>
      <c r="D1745" s="19"/>
    </row>
    <row r="1746" spans="3:4" x14ac:dyDescent="0.2">
      <c r="C1746" s="19"/>
      <c r="D1746" s="19"/>
    </row>
    <row r="1747" spans="3:4" x14ac:dyDescent="0.2">
      <c r="C1747" s="19"/>
      <c r="D1747" s="19"/>
    </row>
    <row r="1748" spans="3:4" x14ac:dyDescent="0.2">
      <c r="C1748" s="19"/>
      <c r="D1748" s="19"/>
    </row>
    <row r="1749" spans="3:4" x14ac:dyDescent="0.2">
      <c r="C1749" s="19"/>
      <c r="D1749" s="19"/>
    </row>
    <row r="1750" spans="3:4" x14ac:dyDescent="0.2">
      <c r="C1750" s="19"/>
      <c r="D1750" s="19"/>
    </row>
    <row r="1751" spans="3:4" x14ac:dyDescent="0.2">
      <c r="C1751" s="19"/>
      <c r="D1751" s="19"/>
    </row>
    <row r="1752" spans="3:4" x14ac:dyDescent="0.2">
      <c r="C1752" s="19"/>
      <c r="D1752" s="19"/>
    </row>
    <row r="1753" spans="3:4" x14ac:dyDescent="0.2">
      <c r="C1753" s="19"/>
      <c r="D1753" s="19"/>
    </row>
    <row r="1754" spans="3:4" x14ac:dyDescent="0.2">
      <c r="C1754" s="19"/>
      <c r="D1754" s="19"/>
    </row>
    <row r="1755" spans="3:4" x14ac:dyDescent="0.2">
      <c r="C1755" s="19"/>
      <c r="D1755" s="19"/>
    </row>
    <row r="1756" spans="3:4" x14ac:dyDescent="0.2">
      <c r="C1756" s="19"/>
      <c r="D1756" s="19"/>
    </row>
    <row r="1757" spans="3:4" x14ac:dyDescent="0.2">
      <c r="C1757" s="19"/>
      <c r="D1757" s="19"/>
    </row>
    <row r="1758" spans="3:4" x14ac:dyDescent="0.2">
      <c r="C1758" s="19"/>
      <c r="D1758" s="19"/>
    </row>
    <row r="1759" spans="3:4" x14ac:dyDescent="0.2">
      <c r="C1759" s="19"/>
      <c r="D1759" s="19"/>
    </row>
    <row r="1760" spans="3:4" x14ac:dyDescent="0.2">
      <c r="C1760" s="19"/>
      <c r="D1760" s="19"/>
    </row>
    <row r="1761" spans="3:4" x14ac:dyDescent="0.2">
      <c r="C1761" s="19"/>
      <c r="D1761" s="19"/>
    </row>
    <row r="1762" spans="3:4" x14ac:dyDescent="0.2">
      <c r="C1762" s="19"/>
      <c r="D1762" s="19"/>
    </row>
    <row r="1763" spans="3:4" x14ac:dyDescent="0.2">
      <c r="C1763" s="19"/>
      <c r="D1763" s="19"/>
    </row>
    <row r="1764" spans="3:4" x14ac:dyDescent="0.2">
      <c r="C1764" s="19"/>
      <c r="D1764" s="19"/>
    </row>
    <row r="1765" spans="3:4" x14ac:dyDescent="0.2">
      <c r="C1765" s="19"/>
      <c r="D1765" s="19"/>
    </row>
    <row r="1766" spans="3:4" x14ac:dyDescent="0.2">
      <c r="C1766" s="19"/>
      <c r="D1766" s="19"/>
    </row>
    <row r="1767" spans="3:4" x14ac:dyDescent="0.2">
      <c r="C1767" s="19"/>
      <c r="D1767" s="19"/>
    </row>
    <row r="1768" spans="3:4" x14ac:dyDescent="0.2">
      <c r="C1768" s="19"/>
      <c r="D1768" s="19"/>
    </row>
    <row r="1769" spans="3:4" x14ac:dyDescent="0.2">
      <c r="C1769" s="19"/>
      <c r="D1769" s="19"/>
    </row>
    <row r="1770" spans="3:4" x14ac:dyDescent="0.2">
      <c r="C1770" s="19"/>
      <c r="D1770" s="19"/>
    </row>
    <row r="1771" spans="3:4" x14ac:dyDescent="0.2">
      <c r="C1771" s="19"/>
      <c r="D1771" s="19"/>
    </row>
    <row r="1772" spans="3:4" x14ac:dyDescent="0.2">
      <c r="C1772" s="19"/>
      <c r="D1772" s="19"/>
    </row>
    <row r="1773" spans="3:4" x14ac:dyDescent="0.2">
      <c r="C1773" s="19"/>
      <c r="D1773" s="19"/>
    </row>
    <row r="1774" spans="3:4" x14ac:dyDescent="0.2">
      <c r="C1774" s="19"/>
      <c r="D1774" s="19"/>
    </row>
    <row r="1775" spans="3:4" x14ac:dyDescent="0.2">
      <c r="C1775" s="19"/>
      <c r="D1775" s="19"/>
    </row>
    <row r="1776" spans="3:4" x14ac:dyDescent="0.2">
      <c r="C1776" s="19"/>
      <c r="D1776" s="19"/>
    </row>
    <row r="1777" spans="3:4" x14ac:dyDescent="0.2">
      <c r="C1777" s="19"/>
      <c r="D1777" s="19"/>
    </row>
    <row r="1778" spans="3:4" x14ac:dyDescent="0.2">
      <c r="C1778" s="19"/>
      <c r="D1778" s="19"/>
    </row>
    <row r="1779" spans="3:4" x14ac:dyDescent="0.2">
      <c r="C1779" s="19"/>
      <c r="D1779" s="19"/>
    </row>
    <row r="1780" spans="3:4" x14ac:dyDescent="0.2">
      <c r="C1780" s="19"/>
      <c r="D1780" s="19"/>
    </row>
    <row r="1781" spans="3:4" x14ac:dyDescent="0.2">
      <c r="C1781" s="19"/>
      <c r="D1781" s="19"/>
    </row>
    <row r="1782" spans="3:4" x14ac:dyDescent="0.2">
      <c r="C1782" s="19"/>
      <c r="D1782" s="19"/>
    </row>
    <row r="1783" spans="3:4" x14ac:dyDescent="0.2">
      <c r="C1783" s="19"/>
      <c r="D1783" s="19"/>
    </row>
    <row r="1784" spans="3:4" x14ac:dyDescent="0.2">
      <c r="C1784" s="19"/>
      <c r="D1784" s="19"/>
    </row>
    <row r="1785" spans="3:4" x14ac:dyDescent="0.2">
      <c r="C1785" s="19"/>
      <c r="D1785" s="19"/>
    </row>
    <row r="1786" spans="3:4" x14ac:dyDescent="0.2">
      <c r="C1786" s="19"/>
      <c r="D1786" s="19"/>
    </row>
    <row r="1787" spans="3:4" x14ac:dyDescent="0.2">
      <c r="C1787" s="19"/>
      <c r="D1787" s="19"/>
    </row>
    <row r="1788" spans="3:4" x14ac:dyDescent="0.2">
      <c r="C1788" s="19"/>
      <c r="D1788" s="19"/>
    </row>
    <row r="1789" spans="3:4" x14ac:dyDescent="0.2">
      <c r="C1789" s="19"/>
      <c r="D1789" s="19"/>
    </row>
    <row r="1790" spans="3:4" x14ac:dyDescent="0.2">
      <c r="C1790" s="19"/>
      <c r="D1790" s="19"/>
    </row>
    <row r="1791" spans="3:4" x14ac:dyDescent="0.2">
      <c r="C1791" s="19"/>
      <c r="D1791" s="19"/>
    </row>
    <row r="1792" spans="3:4" x14ac:dyDescent="0.2">
      <c r="C1792" s="19"/>
      <c r="D1792" s="19"/>
    </row>
    <row r="1793" spans="3:4" x14ac:dyDescent="0.2">
      <c r="C1793" s="19"/>
      <c r="D1793" s="19"/>
    </row>
    <row r="1794" spans="3:4" x14ac:dyDescent="0.2">
      <c r="C1794" s="19"/>
      <c r="D1794" s="19"/>
    </row>
    <row r="1795" spans="3:4" x14ac:dyDescent="0.2">
      <c r="C1795" s="19"/>
      <c r="D1795" s="19"/>
    </row>
    <row r="1796" spans="3:4" x14ac:dyDescent="0.2">
      <c r="C1796" s="19"/>
      <c r="D1796" s="19"/>
    </row>
    <row r="1797" spans="3:4" x14ac:dyDescent="0.2">
      <c r="C1797" s="19"/>
      <c r="D1797" s="19"/>
    </row>
    <row r="1798" spans="3:4" x14ac:dyDescent="0.2">
      <c r="C1798" s="19"/>
      <c r="D1798" s="19"/>
    </row>
    <row r="1799" spans="3:4" x14ac:dyDescent="0.2">
      <c r="C1799" s="19"/>
      <c r="D1799" s="19"/>
    </row>
    <row r="1800" spans="3:4" x14ac:dyDescent="0.2">
      <c r="C1800" s="19"/>
      <c r="D1800" s="19"/>
    </row>
    <row r="1801" spans="3:4" x14ac:dyDescent="0.2">
      <c r="C1801" s="19"/>
      <c r="D1801" s="19"/>
    </row>
    <row r="1802" spans="3:4" x14ac:dyDescent="0.2">
      <c r="C1802" s="19"/>
      <c r="D1802" s="19"/>
    </row>
    <row r="1803" spans="3:4" x14ac:dyDescent="0.2">
      <c r="C1803" s="19"/>
      <c r="D1803" s="19"/>
    </row>
    <row r="1804" spans="3:4" x14ac:dyDescent="0.2">
      <c r="C1804" s="19"/>
      <c r="D1804" s="19"/>
    </row>
    <row r="1805" spans="3:4" x14ac:dyDescent="0.2">
      <c r="C1805" s="19"/>
      <c r="D1805" s="19"/>
    </row>
    <row r="1806" spans="3:4" x14ac:dyDescent="0.2">
      <c r="C1806" s="19"/>
      <c r="D1806" s="19"/>
    </row>
    <row r="1807" spans="3:4" x14ac:dyDescent="0.2">
      <c r="C1807" s="19"/>
      <c r="D1807" s="19"/>
    </row>
    <row r="1808" spans="3:4" x14ac:dyDescent="0.2">
      <c r="C1808" s="19"/>
      <c r="D1808" s="19"/>
    </row>
    <row r="1809" spans="3:4" x14ac:dyDescent="0.2">
      <c r="C1809" s="19"/>
      <c r="D1809" s="19"/>
    </row>
    <row r="1810" spans="3:4" x14ac:dyDescent="0.2">
      <c r="C1810" s="19"/>
      <c r="D1810" s="19"/>
    </row>
    <row r="1811" spans="3:4" x14ac:dyDescent="0.2">
      <c r="C1811" s="19"/>
      <c r="D1811" s="19"/>
    </row>
    <row r="1812" spans="3:4" x14ac:dyDescent="0.2">
      <c r="C1812" s="19"/>
      <c r="D1812" s="19"/>
    </row>
    <row r="1813" spans="3:4" x14ac:dyDescent="0.2">
      <c r="C1813" s="19"/>
      <c r="D1813" s="19"/>
    </row>
    <row r="1814" spans="3:4" x14ac:dyDescent="0.2">
      <c r="C1814" s="19"/>
      <c r="D1814" s="19"/>
    </row>
    <row r="1815" spans="3:4" x14ac:dyDescent="0.2">
      <c r="C1815" s="19"/>
      <c r="D1815" s="19"/>
    </row>
    <row r="1816" spans="3:4" x14ac:dyDescent="0.2">
      <c r="C1816" s="19"/>
      <c r="D1816" s="19"/>
    </row>
    <row r="1817" spans="3:4" x14ac:dyDescent="0.2">
      <c r="C1817" s="19"/>
      <c r="D1817" s="19"/>
    </row>
    <row r="1818" spans="3:4" x14ac:dyDescent="0.2">
      <c r="C1818" s="19"/>
      <c r="D1818" s="19"/>
    </row>
    <row r="1819" spans="3:4" x14ac:dyDescent="0.2">
      <c r="C1819" s="19"/>
      <c r="D1819" s="19"/>
    </row>
    <row r="1820" spans="3:4" x14ac:dyDescent="0.2">
      <c r="C1820" s="19"/>
      <c r="D1820" s="19"/>
    </row>
    <row r="1821" spans="3:4" x14ac:dyDescent="0.2">
      <c r="C1821" s="19"/>
      <c r="D1821" s="19"/>
    </row>
    <row r="1822" spans="3:4" x14ac:dyDescent="0.2">
      <c r="C1822" s="19"/>
      <c r="D1822" s="19"/>
    </row>
    <row r="1823" spans="3:4" x14ac:dyDescent="0.2">
      <c r="C1823" s="19"/>
      <c r="D1823" s="19"/>
    </row>
    <row r="1824" spans="3:4" x14ac:dyDescent="0.2">
      <c r="C1824" s="19"/>
      <c r="D1824" s="19"/>
    </row>
    <row r="1825" spans="3:4" x14ac:dyDescent="0.2">
      <c r="C1825" s="19"/>
      <c r="D1825" s="19"/>
    </row>
    <row r="1826" spans="3:4" x14ac:dyDescent="0.2">
      <c r="C1826" s="19"/>
      <c r="D1826" s="19"/>
    </row>
    <row r="1827" spans="3:4" x14ac:dyDescent="0.2">
      <c r="C1827" s="19"/>
      <c r="D1827" s="19"/>
    </row>
    <row r="1828" spans="3:4" x14ac:dyDescent="0.2">
      <c r="C1828" s="19"/>
      <c r="D1828" s="19"/>
    </row>
    <row r="1829" spans="3:4" x14ac:dyDescent="0.2">
      <c r="C1829" s="19"/>
      <c r="D1829" s="19"/>
    </row>
    <row r="1830" spans="3:4" x14ac:dyDescent="0.2">
      <c r="C1830" s="19"/>
      <c r="D1830" s="19"/>
    </row>
    <row r="1831" spans="3:4" x14ac:dyDescent="0.2">
      <c r="C1831" s="19"/>
      <c r="D1831" s="19"/>
    </row>
    <row r="1832" spans="3:4" x14ac:dyDescent="0.2">
      <c r="C1832" s="19"/>
      <c r="D1832" s="19"/>
    </row>
    <row r="1833" spans="3:4" x14ac:dyDescent="0.2">
      <c r="C1833" s="19"/>
      <c r="D1833" s="19"/>
    </row>
    <row r="1834" spans="3:4" x14ac:dyDescent="0.2">
      <c r="C1834" s="19"/>
      <c r="D1834" s="19"/>
    </row>
    <row r="1835" spans="3:4" x14ac:dyDescent="0.2">
      <c r="C1835" s="19"/>
      <c r="D1835" s="19"/>
    </row>
    <row r="1836" spans="3:4" x14ac:dyDescent="0.2">
      <c r="C1836" s="19"/>
      <c r="D1836" s="19"/>
    </row>
    <row r="1837" spans="3:4" x14ac:dyDescent="0.2">
      <c r="C1837" s="19"/>
      <c r="D1837" s="19"/>
    </row>
    <row r="1838" spans="3:4" x14ac:dyDescent="0.2">
      <c r="C1838" s="19"/>
      <c r="D1838" s="19"/>
    </row>
    <row r="1839" spans="3:4" x14ac:dyDescent="0.2">
      <c r="C1839" s="19"/>
      <c r="D1839" s="19"/>
    </row>
    <row r="1840" spans="3:4" x14ac:dyDescent="0.2">
      <c r="C1840" s="19"/>
      <c r="D1840" s="19"/>
    </row>
    <row r="1841" spans="3:4" x14ac:dyDescent="0.2">
      <c r="C1841" s="19"/>
      <c r="D1841" s="19"/>
    </row>
    <row r="1842" spans="3:4" x14ac:dyDescent="0.2">
      <c r="C1842" s="19"/>
      <c r="D1842" s="19"/>
    </row>
    <row r="1843" spans="3:4" x14ac:dyDescent="0.2">
      <c r="C1843" s="19"/>
      <c r="D1843" s="19"/>
    </row>
    <row r="1844" spans="3:4" x14ac:dyDescent="0.2">
      <c r="C1844" s="19"/>
      <c r="D1844" s="19"/>
    </row>
    <row r="1845" spans="3:4" x14ac:dyDescent="0.2">
      <c r="C1845" s="19"/>
      <c r="D1845" s="19"/>
    </row>
    <row r="1846" spans="3:4" x14ac:dyDescent="0.2">
      <c r="C1846" s="19"/>
      <c r="D1846" s="19"/>
    </row>
    <row r="1847" spans="3:4" x14ac:dyDescent="0.2">
      <c r="C1847" s="19"/>
      <c r="D1847" s="19"/>
    </row>
    <row r="1848" spans="3:4" x14ac:dyDescent="0.2">
      <c r="C1848" s="19"/>
      <c r="D1848" s="19"/>
    </row>
    <row r="1849" spans="3:4" x14ac:dyDescent="0.2">
      <c r="C1849" s="19"/>
      <c r="D1849" s="19"/>
    </row>
    <row r="1850" spans="3:4" x14ac:dyDescent="0.2">
      <c r="C1850" s="19"/>
      <c r="D1850" s="19"/>
    </row>
    <row r="1851" spans="3:4" x14ac:dyDescent="0.2">
      <c r="C1851" s="19"/>
      <c r="D1851" s="19"/>
    </row>
    <row r="1852" spans="3:4" x14ac:dyDescent="0.2">
      <c r="C1852" s="19"/>
      <c r="D1852" s="19"/>
    </row>
    <row r="1853" spans="3:4" x14ac:dyDescent="0.2">
      <c r="C1853" s="19"/>
      <c r="D1853" s="19"/>
    </row>
    <row r="1854" spans="3:4" x14ac:dyDescent="0.2">
      <c r="C1854" s="19"/>
      <c r="D1854" s="19"/>
    </row>
    <row r="1855" spans="3:4" x14ac:dyDescent="0.2">
      <c r="C1855" s="19"/>
      <c r="D1855" s="19"/>
    </row>
    <row r="1856" spans="3:4" x14ac:dyDescent="0.2">
      <c r="C1856" s="19"/>
      <c r="D1856" s="19"/>
    </row>
    <row r="1857" spans="3:4" x14ac:dyDescent="0.2">
      <c r="C1857" s="19"/>
      <c r="D1857" s="19"/>
    </row>
    <row r="1858" spans="3:4" x14ac:dyDescent="0.2">
      <c r="C1858" s="19"/>
      <c r="D1858" s="19"/>
    </row>
    <row r="1859" spans="3:4" x14ac:dyDescent="0.2">
      <c r="C1859" s="19"/>
      <c r="D1859" s="19"/>
    </row>
    <row r="1860" spans="3:4" x14ac:dyDescent="0.2">
      <c r="C1860" s="19"/>
      <c r="D1860" s="19"/>
    </row>
    <row r="1861" spans="3:4" x14ac:dyDescent="0.2">
      <c r="C1861" s="19"/>
      <c r="D1861" s="19"/>
    </row>
    <row r="1862" spans="3:4" x14ac:dyDescent="0.2">
      <c r="C1862" s="19"/>
      <c r="D1862" s="19"/>
    </row>
    <row r="1863" spans="3:4" x14ac:dyDescent="0.2">
      <c r="C1863" s="19"/>
      <c r="D1863" s="19"/>
    </row>
    <row r="1864" spans="3:4" x14ac:dyDescent="0.2">
      <c r="C1864" s="19"/>
      <c r="D1864" s="19"/>
    </row>
    <row r="1865" spans="3:4" x14ac:dyDescent="0.2">
      <c r="C1865" s="19"/>
      <c r="D1865" s="19"/>
    </row>
    <row r="1866" spans="3:4" x14ac:dyDescent="0.2">
      <c r="C1866" s="19"/>
      <c r="D1866" s="19"/>
    </row>
    <row r="1867" spans="3:4" x14ac:dyDescent="0.2">
      <c r="C1867" s="19"/>
      <c r="D1867" s="19"/>
    </row>
    <row r="1868" spans="3:4" x14ac:dyDescent="0.2">
      <c r="C1868" s="19"/>
      <c r="D1868" s="19"/>
    </row>
    <row r="1869" spans="3:4" x14ac:dyDescent="0.2">
      <c r="C1869" s="19"/>
      <c r="D1869" s="19"/>
    </row>
    <row r="1870" spans="3:4" x14ac:dyDescent="0.2">
      <c r="C1870" s="19"/>
      <c r="D1870" s="19"/>
    </row>
    <row r="1871" spans="3:4" x14ac:dyDescent="0.2">
      <c r="C1871" s="19"/>
      <c r="D1871" s="19"/>
    </row>
    <row r="1872" spans="3:4" x14ac:dyDescent="0.2">
      <c r="C1872" s="19"/>
      <c r="D1872" s="19"/>
    </row>
    <row r="1873" spans="3:4" x14ac:dyDescent="0.2">
      <c r="C1873" s="19"/>
      <c r="D1873" s="19"/>
    </row>
    <row r="1874" spans="3:4" x14ac:dyDescent="0.2">
      <c r="C1874" s="19"/>
      <c r="D1874" s="19"/>
    </row>
    <row r="1875" spans="3:4" x14ac:dyDescent="0.2">
      <c r="C1875" s="19"/>
      <c r="D1875" s="19"/>
    </row>
    <row r="1876" spans="3:4" x14ac:dyDescent="0.2">
      <c r="C1876" s="19"/>
      <c r="D1876" s="19"/>
    </row>
    <row r="1877" spans="3:4" x14ac:dyDescent="0.2">
      <c r="C1877" s="19"/>
      <c r="D1877" s="19"/>
    </row>
    <row r="1878" spans="3:4" x14ac:dyDescent="0.2">
      <c r="C1878" s="19"/>
      <c r="D1878" s="19"/>
    </row>
    <row r="1879" spans="3:4" x14ac:dyDescent="0.2">
      <c r="C1879" s="19"/>
      <c r="D1879" s="19"/>
    </row>
    <row r="1880" spans="3:4" x14ac:dyDescent="0.2">
      <c r="C1880" s="19"/>
      <c r="D1880" s="19"/>
    </row>
    <row r="1881" spans="3:4" x14ac:dyDescent="0.2">
      <c r="C1881" s="19"/>
      <c r="D1881" s="19"/>
    </row>
    <row r="1882" spans="3:4" x14ac:dyDescent="0.2">
      <c r="C1882" s="19"/>
      <c r="D1882" s="19"/>
    </row>
    <row r="1883" spans="3:4" x14ac:dyDescent="0.2">
      <c r="C1883" s="19"/>
      <c r="D1883" s="19"/>
    </row>
    <row r="1884" spans="3:4" x14ac:dyDescent="0.2">
      <c r="C1884" s="19"/>
      <c r="D1884" s="19"/>
    </row>
    <row r="1885" spans="3:4" x14ac:dyDescent="0.2">
      <c r="C1885" s="19"/>
      <c r="D1885" s="19"/>
    </row>
    <row r="1886" spans="3:4" x14ac:dyDescent="0.2">
      <c r="C1886" s="19"/>
      <c r="D1886" s="19"/>
    </row>
    <row r="1887" spans="3:4" x14ac:dyDescent="0.2">
      <c r="C1887" s="19"/>
      <c r="D1887" s="19"/>
    </row>
    <row r="1888" spans="3:4" x14ac:dyDescent="0.2">
      <c r="C1888" s="19"/>
      <c r="D1888" s="19"/>
    </row>
    <row r="1889" spans="3:4" x14ac:dyDescent="0.2">
      <c r="C1889" s="19"/>
      <c r="D1889" s="19"/>
    </row>
    <row r="1890" spans="3:4" x14ac:dyDescent="0.2">
      <c r="C1890" s="19"/>
      <c r="D1890" s="19"/>
    </row>
    <row r="1891" spans="3:4" x14ac:dyDescent="0.2">
      <c r="C1891" s="19"/>
      <c r="D1891" s="19"/>
    </row>
    <row r="1892" spans="3:4" x14ac:dyDescent="0.2">
      <c r="C1892" s="19"/>
      <c r="D1892" s="19"/>
    </row>
    <row r="1893" spans="3:4" x14ac:dyDescent="0.2">
      <c r="C1893" s="19"/>
      <c r="D1893" s="19"/>
    </row>
    <row r="1894" spans="3:4" x14ac:dyDescent="0.2">
      <c r="C1894" s="19"/>
      <c r="D1894" s="19"/>
    </row>
    <row r="1895" spans="3:4" x14ac:dyDescent="0.2">
      <c r="C1895" s="19"/>
      <c r="D1895" s="19"/>
    </row>
    <row r="1896" spans="3:4" x14ac:dyDescent="0.2">
      <c r="C1896" s="19"/>
      <c r="D1896" s="19"/>
    </row>
    <row r="1897" spans="3:4" x14ac:dyDescent="0.2">
      <c r="C1897" s="19"/>
      <c r="D1897" s="19"/>
    </row>
    <row r="1898" spans="3:4" x14ac:dyDescent="0.2">
      <c r="C1898" s="19"/>
      <c r="D1898" s="19"/>
    </row>
    <row r="1899" spans="3:4" x14ac:dyDescent="0.2">
      <c r="C1899" s="19"/>
      <c r="D1899" s="19"/>
    </row>
    <row r="1900" spans="3:4" x14ac:dyDescent="0.2">
      <c r="C1900" s="19"/>
      <c r="D1900" s="19"/>
    </row>
    <row r="1901" spans="3:4" x14ac:dyDescent="0.2">
      <c r="C1901" s="19"/>
      <c r="D1901" s="19"/>
    </row>
    <row r="1902" spans="3:4" x14ac:dyDescent="0.2">
      <c r="C1902" s="19"/>
      <c r="D1902" s="19"/>
    </row>
    <row r="1903" spans="3:4" x14ac:dyDescent="0.2">
      <c r="C1903" s="19"/>
      <c r="D1903" s="19"/>
    </row>
    <row r="1904" spans="3:4" x14ac:dyDescent="0.2">
      <c r="C1904" s="19"/>
      <c r="D1904" s="19"/>
    </row>
    <row r="1905" spans="3:4" x14ac:dyDescent="0.2">
      <c r="C1905" s="19"/>
      <c r="D1905" s="19"/>
    </row>
    <row r="1906" spans="3:4" x14ac:dyDescent="0.2">
      <c r="C1906" s="19"/>
      <c r="D1906" s="19"/>
    </row>
    <row r="1907" spans="3:4" x14ac:dyDescent="0.2">
      <c r="C1907" s="19"/>
      <c r="D1907" s="19"/>
    </row>
    <row r="1908" spans="3:4" x14ac:dyDescent="0.2">
      <c r="C1908" s="19"/>
      <c r="D1908" s="19"/>
    </row>
    <row r="1909" spans="3:4" x14ac:dyDescent="0.2">
      <c r="C1909" s="19"/>
      <c r="D1909" s="19"/>
    </row>
    <row r="1910" spans="3:4" x14ac:dyDescent="0.2">
      <c r="C1910" s="19"/>
      <c r="D1910" s="19"/>
    </row>
    <row r="1911" spans="3:4" x14ac:dyDescent="0.2">
      <c r="C1911" s="19"/>
      <c r="D1911" s="19"/>
    </row>
    <row r="1912" spans="3:4" x14ac:dyDescent="0.2">
      <c r="C1912" s="19"/>
      <c r="D1912" s="19"/>
    </row>
    <row r="1913" spans="3:4" x14ac:dyDescent="0.2">
      <c r="C1913" s="19"/>
      <c r="D1913" s="19"/>
    </row>
    <row r="1914" spans="3:4" x14ac:dyDescent="0.2">
      <c r="C1914" s="19"/>
      <c r="D1914" s="19"/>
    </row>
    <row r="1915" spans="3:4" x14ac:dyDescent="0.2">
      <c r="C1915" s="19"/>
      <c r="D1915" s="19"/>
    </row>
    <row r="1916" spans="3:4" x14ac:dyDescent="0.2">
      <c r="C1916" s="19"/>
      <c r="D1916" s="19"/>
    </row>
    <row r="1917" spans="3:4" x14ac:dyDescent="0.2">
      <c r="C1917" s="19"/>
      <c r="D1917" s="19"/>
    </row>
    <row r="1918" spans="3:4" x14ac:dyDescent="0.2">
      <c r="C1918" s="19"/>
      <c r="D1918" s="19"/>
    </row>
    <row r="1919" spans="3:4" x14ac:dyDescent="0.2">
      <c r="C1919" s="19"/>
      <c r="D1919" s="19"/>
    </row>
    <row r="1920" spans="3:4" x14ac:dyDescent="0.2">
      <c r="C1920" s="19"/>
      <c r="D1920" s="19"/>
    </row>
    <row r="1921" spans="3:4" x14ac:dyDescent="0.2">
      <c r="C1921" s="19"/>
      <c r="D1921" s="19"/>
    </row>
    <row r="1922" spans="3:4" x14ac:dyDescent="0.2">
      <c r="C1922" s="19"/>
      <c r="D1922" s="19"/>
    </row>
    <row r="1923" spans="3:4" x14ac:dyDescent="0.2">
      <c r="C1923" s="19"/>
      <c r="D1923" s="19"/>
    </row>
    <row r="1924" spans="3:4" x14ac:dyDescent="0.2">
      <c r="C1924" s="19"/>
      <c r="D1924" s="19"/>
    </row>
    <row r="1925" spans="3:4" x14ac:dyDescent="0.2">
      <c r="C1925" s="19"/>
      <c r="D1925" s="19"/>
    </row>
    <row r="1926" spans="3:4" x14ac:dyDescent="0.2">
      <c r="C1926" s="19"/>
      <c r="D1926" s="19"/>
    </row>
    <row r="1927" spans="3:4" x14ac:dyDescent="0.2">
      <c r="C1927" s="19"/>
      <c r="D1927" s="19"/>
    </row>
    <row r="1928" spans="3:4" x14ac:dyDescent="0.2">
      <c r="C1928" s="19"/>
      <c r="D1928" s="19"/>
    </row>
    <row r="1929" spans="3:4" x14ac:dyDescent="0.2">
      <c r="C1929" s="19"/>
      <c r="D1929" s="19"/>
    </row>
    <row r="1930" spans="3:4" x14ac:dyDescent="0.2">
      <c r="C1930" s="19"/>
      <c r="D1930" s="19"/>
    </row>
    <row r="1931" spans="3:4" x14ac:dyDescent="0.2">
      <c r="C1931" s="19"/>
      <c r="D1931" s="19"/>
    </row>
    <row r="1932" spans="3:4" x14ac:dyDescent="0.2">
      <c r="C1932" s="19"/>
      <c r="D1932" s="19"/>
    </row>
    <row r="1933" spans="3:4" x14ac:dyDescent="0.2">
      <c r="C1933" s="19"/>
      <c r="D1933" s="19"/>
    </row>
    <row r="1934" spans="3:4" x14ac:dyDescent="0.2">
      <c r="C1934" s="19"/>
      <c r="D1934" s="19"/>
    </row>
    <row r="1935" spans="3:4" x14ac:dyDescent="0.2">
      <c r="C1935" s="19"/>
      <c r="D1935" s="19"/>
    </row>
    <row r="1936" spans="3:4" x14ac:dyDescent="0.2">
      <c r="C1936" s="19"/>
      <c r="D1936" s="19"/>
    </row>
    <row r="1937" spans="3:4" x14ac:dyDescent="0.2">
      <c r="C1937" s="19"/>
      <c r="D1937" s="19"/>
    </row>
    <row r="1938" spans="3:4" x14ac:dyDescent="0.2">
      <c r="C1938" s="19"/>
      <c r="D1938" s="19"/>
    </row>
    <row r="1939" spans="3:4" x14ac:dyDescent="0.2">
      <c r="C1939" s="19"/>
      <c r="D1939" s="19"/>
    </row>
    <row r="1940" spans="3:4" x14ac:dyDescent="0.2">
      <c r="C1940" s="19"/>
      <c r="D1940" s="19"/>
    </row>
    <row r="1941" spans="3:4" x14ac:dyDescent="0.2">
      <c r="C1941" s="19"/>
      <c r="D1941" s="19"/>
    </row>
    <row r="1942" spans="3:4" x14ac:dyDescent="0.2">
      <c r="C1942" s="19"/>
      <c r="D1942" s="19"/>
    </row>
    <row r="1943" spans="3:4" x14ac:dyDescent="0.2">
      <c r="C1943" s="19"/>
      <c r="D1943" s="19"/>
    </row>
    <row r="1944" spans="3:4" x14ac:dyDescent="0.2">
      <c r="C1944" s="19"/>
      <c r="D1944" s="19"/>
    </row>
    <row r="1945" spans="3:4" x14ac:dyDescent="0.2">
      <c r="C1945" s="19"/>
      <c r="D1945" s="19"/>
    </row>
    <row r="1946" spans="3:4" x14ac:dyDescent="0.2">
      <c r="C1946" s="19"/>
      <c r="D1946" s="19"/>
    </row>
    <row r="1947" spans="3:4" x14ac:dyDescent="0.2">
      <c r="C1947" s="19"/>
      <c r="D1947" s="19"/>
    </row>
    <row r="1948" spans="3:4" x14ac:dyDescent="0.2">
      <c r="C1948" s="19"/>
      <c r="D1948" s="19"/>
    </row>
    <row r="1949" spans="3:4" x14ac:dyDescent="0.2">
      <c r="C1949" s="19"/>
      <c r="D1949" s="19"/>
    </row>
    <row r="1950" spans="3:4" x14ac:dyDescent="0.2">
      <c r="C1950" s="19"/>
      <c r="D1950" s="19"/>
    </row>
    <row r="1951" spans="3:4" x14ac:dyDescent="0.2">
      <c r="C1951" s="19"/>
      <c r="D1951" s="19"/>
    </row>
    <row r="1952" spans="3:4" x14ac:dyDescent="0.2">
      <c r="C1952" s="19"/>
      <c r="D1952" s="19"/>
    </row>
    <row r="1953" spans="3:4" x14ac:dyDescent="0.2">
      <c r="C1953" s="19"/>
      <c r="D1953" s="19"/>
    </row>
    <row r="1954" spans="3:4" x14ac:dyDescent="0.2">
      <c r="C1954" s="19"/>
      <c r="D1954" s="19"/>
    </row>
    <row r="1955" spans="3:4" x14ac:dyDescent="0.2">
      <c r="C1955" s="19"/>
      <c r="D1955" s="19"/>
    </row>
    <row r="1956" spans="3:4" x14ac:dyDescent="0.2">
      <c r="C1956" s="19"/>
      <c r="D1956" s="19"/>
    </row>
    <row r="1957" spans="3:4" x14ac:dyDescent="0.2">
      <c r="C1957" s="19"/>
      <c r="D1957" s="19"/>
    </row>
    <row r="1958" spans="3:4" x14ac:dyDescent="0.2">
      <c r="C1958" s="19"/>
      <c r="D1958" s="19"/>
    </row>
    <row r="1959" spans="3:4" x14ac:dyDescent="0.2">
      <c r="C1959" s="19"/>
      <c r="D1959" s="19"/>
    </row>
    <row r="1960" spans="3:4" x14ac:dyDescent="0.2">
      <c r="C1960" s="19"/>
      <c r="D1960" s="19"/>
    </row>
    <row r="1961" spans="3:4" x14ac:dyDescent="0.2">
      <c r="C1961" s="19"/>
      <c r="D1961" s="19"/>
    </row>
    <row r="1962" spans="3:4" x14ac:dyDescent="0.2">
      <c r="C1962" s="19"/>
      <c r="D1962" s="19"/>
    </row>
    <row r="1963" spans="3:4" x14ac:dyDescent="0.2">
      <c r="C1963" s="19"/>
      <c r="D1963" s="19"/>
    </row>
    <row r="1964" spans="3:4" x14ac:dyDescent="0.2">
      <c r="C1964" s="19"/>
      <c r="D1964" s="19"/>
    </row>
    <row r="1965" spans="3:4" x14ac:dyDescent="0.2">
      <c r="C1965" s="19"/>
      <c r="D1965" s="19"/>
    </row>
    <row r="1966" spans="3:4" x14ac:dyDescent="0.2">
      <c r="C1966" s="19"/>
      <c r="D1966" s="19"/>
    </row>
    <row r="1967" spans="3:4" x14ac:dyDescent="0.2">
      <c r="C1967" s="19"/>
      <c r="D1967" s="19"/>
    </row>
    <row r="1968" spans="3:4" x14ac:dyDescent="0.2">
      <c r="C1968" s="19"/>
      <c r="D1968" s="19"/>
    </row>
    <row r="1969" spans="3:4" x14ac:dyDescent="0.2">
      <c r="C1969" s="19"/>
      <c r="D1969" s="19"/>
    </row>
    <row r="1970" spans="3:4" x14ac:dyDescent="0.2">
      <c r="C1970" s="19"/>
      <c r="D1970" s="19"/>
    </row>
    <row r="1971" spans="3:4" x14ac:dyDescent="0.2">
      <c r="C1971" s="19"/>
      <c r="D1971" s="19"/>
    </row>
    <row r="1972" spans="3:4" x14ac:dyDescent="0.2">
      <c r="C1972" s="19"/>
      <c r="D1972" s="19"/>
    </row>
    <row r="1973" spans="3:4" x14ac:dyDescent="0.2">
      <c r="C1973" s="19"/>
      <c r="D1973" s="19"/>
    </row>
    <row r="1974" spans="3:4" x14ac:dyDescent="0.2">
      <c r="C1974" s="19"/>
      <c r="D1974" s="19"/>
    </row>
    <row r="1975" spans="3:4" x14ac:dyDescent="0.2">
      <c r="C1975" s="19"/>
      <c r="D1975" s="19"/>
    </row>
    <row r="1976" spans="3:4" x14ac:dyDescent="0.2">
      <c r="C1976" s="19"/>
      <c r="D1976" s="19"/>
    </row>
    <row r="1977" spans="3:4" x14ac:dyDescent="0.2">
      <c r="C1977" s="19"/>
      <c r="D1977" s="19"/>
    </row>
    <row r="1978" spans="3:4" x14ac:dyDescent="0.2">
      <c r="C1978" s="19"/>
      <c r="D1978" s="19"/>
    </row>
    <row r="1979" spans="3:4" x14ac:dyDescent="0.2">
      <c r="C1979" s="19"/>
      <c r="D1979" s="19"/>
    </row>
    <row r="1980" spans="3:4" x14ac:dyDescent="0.2">
      <c r="C1980" s="19"/>
      <c r="D1980" s="19"/>
    </row>
    <row r="1981" spans="3:4" x14ac:dyDescent="0.2">
      <c r="C1981" s="19"/>
      <c r="D1981" s="19"/>
    </row>
    <row r="1982" spans="3:4" x14ac:dyDescent="0.2">
      <c r="C1982" s="19"/>
      <c r="D1982" s="19"/>
    </row>
    <row r="1983" spans="3:4" x14ac:dyDescent="0.2">
      <c r="C1983" s="19"/>
      <c r="D1983" s="19"/>
    </row>
    <row r="1984" spans="3:4" x14ac:dyDescent="0.2">
      <c r="C1984" s="19"/>
      <c r="D1984" s="19"/>
    </row>
    <row r="1985" spans="3:4" x14ac:dyDescent="0.2">
      <c r="C1985" s="19"/>
      <c r="D1985" s="19"/>
    </row>
    <row r="1986" spans="3:4" x14ac:dyDescent="0.2">
      <c r="C1986" s="19"/>
      <c r="D1986" s="19"/>
    </row>
    <row r="1987" spans="3:4" x14ac:dyDescent="0.2">
      <c r="C1987" s="19"/>
      <c r="D1987" s="19"/>
    </row>
    <row r="1988" spans="3:4" x14ac:dyDescent="0.2">
      <c r="C1988" s="19"/>
      <c r="D1988" s="19"/>
    </row>
    <row r="1989" spans="3:4" x14ac:dyDescent="0.2">
      <c r="C1989" s="19"/>
      <c r="D1989" s="19"/>
    </row>
    <row r="1990" spans="3:4" x14ac:dyDescent="0.2">
      <c r="C1990" s="19"/>
      <c r="D1990" s="19"/>
    </row>
    <row r="1991" spans="3:4" x14ac:dyDescent="0.2">
      <c r="C1991" s="19"/>
      <c r="D1991" s="19"/>
    </row>
    <row r="1992" spans="3:4" x14ac:dyDescent="0.2">
      <c r="C1992" s="19"/>
      <c r="D1992" s="19"/>
    </row>
    <row r="1993" spans="3:4" x14ac:dyDescent="0.2">
      <c r="C1993" s="19"/>
      <c r="D1993" s="19"/>
    </row>
    <row r="1994" spans="3:4" x14ac:dyDescent="0.2">
      <c r="C1994" s="19"/>
      <c r="D1994" s="19"/>
    </row>
    <row r="1995" spans="3:4" x14ac:dyDescent="0.2">
      <c r="C1995" s="19"/>
      <c r="D1995" s="19"/>
    </row>
    <row r="1996" spans="3:4" x14ac:dyDescent="0.2">
      <c r="C1996" s="19"/>
      <c r="D1996" s="19"/>
    </row>
    <row r="1997" spans="3:4" x14ac:dyDescent="0.2">
      <c r="C1997" s="19"/>
      <c r="D1997" s="19"/>
    </row>
    <row r="1998" spans="3:4" x14ac:dyDescent="0.2">
      <c r="C1998" s="19"/>
      <c r="D1998" s="19"/>
    </row>
    <row r="1999" spans="3:4" x14ac:dyDescent="0.2">
      <c r="C1999" s="19"/>
      <c r="D1999" s="19"/>
    </row>
    <row r="2000" spans="3:4" x14ac:dyDescent="0.2">
      <c r="C2000" s="19"/>
      <c r="D2000" s="19"/>
    </row>
    <row r="2001" spans="3:4" x14ac:dyDescent="0.2">
      <c r="C2001" s="19"/>
      <c r="D2001" s="19"/>
    </row>
    <row r="2002" spans="3:4" x14ac:dyDescent="0.2">
      <c r="C2002" s="19"/>
      <c r="D2002" s="19"/>
    </row>
    <row r="2003" spans="3:4" x14ac:dyDescent="0.2">
      <c r="C2003" s="19"/>
      <c r="D2003" s="19"/>
    </row>
    <row r="2004" spans="3:4" x14ac:dyDescent="0.2">
      <c r="C2004" s="19"/>
      <c r="D2004" s="19"/>
    </row>
    <row r="2005" spans="3:4" x14ac:dyDescent="0.2">
      <c r="C2005" s="19"/>
      <c r="D2005" s="19"/>
    </row>
    <row r="2006" spans="3:4" x14ac:dyDescent="0.2">
      <c r="C2006" s="19"/>
      <c r="D2006" s="19"/>
    </row>
    <row r="2007" spans="3:4" x14ac:dyDescent="0.2">
      <c r="C2007" s="19"/>
      <c r="D2007" s="19"/>
    </row>
    <row r="2008" spans="3:4" x14ac:dyDescent="0.2">
      <c r="C2008" s="19"/>
      <c r="D2008" s="19"/>
    </row>
    <row r="2009" spans="3:4" x14ac:dyDescent="0.2">
      <c r="C2009" s="19"/>
      <c r="D2009" s="19"/>
    </row>
    <row r="2010" spans="3:4" x14ac:dyDescent="0.2">
      <c r="C2010" s="19"/>
      <c r="D2010" s="19"/>
    </row>
    <row r="2011" spans="3:4" x14ac:dyDescent="0.2">
      <c r="C2011" s="19"/>
      <c r="D2011" s="19"/>
    </row>
    <row r="2012" spans="3:4" x14ac:dyDescent="0.2">
      <c r="C2012" s="19"/>
      <c r="D2012" s="19"/>
    </row>
    <row r="2013" spans="3:4" x14ac:dyDescent="0.2">
      <c r="C2013" s="19"/>
      <c r="D2013" s="19"/>
    </row>
    <row r="2014" spans="3:4" x14ac:dyDescent="0.2">
      <c r="C2014" s="19"/>
      <c r="D2014" s="19"/>
    </row>
    <row r="2015" spans="3:4" x14ac:dyDescent="0.2">
      <c r="C2015" s="19"/>
      <c r="D2015" s="19"/>
    </row>
    <row r="2016" spans="3:4" x14ac:dyDescent="0.2">
      <c r="C2016" s="19"/>
      <c r="D2016" s="19"/>
    </row>
    <row r="2017" spans="3:4" x14ac:dyDescent="0.2">
      <c r="C2017" s="19"/>
      <c r="D2017" s="19"/>
    </row>
    <row r="2018" spans="3:4" x14ac:dyDescent="0.2">
      <c r="C2018" s="19"/>
      <c r="D2018" s="19"/>
    </row>
    <row r="2019" spans="3:4" x14ac:dyDescent="0.2">
      <c r="C2019" s="19"/>
      <c r="D2019" s="19"/>
    </row>
    <row r="2020" spans="3:4" x14ac:dyDescent="0.2">
      <c r="C2020" s="19"/>
      <c r="D2020" s="19"/>
    </row>
    <row r="2021" spans="3:4" x14ac:dyDescent="0.2">
      <c r="C2021" s="19"/>
      <c r="D2021" s="19"/>
    </row>
    <row r="2022" spans="3:4" x14ac:dyDescent="0.2">
      <c r="C2022" s="19"/>
      <c r="D2022" s="19"/>
    </row>
    <row r="2023" spans="3:4" x14ac:dyDescent="0.2">
      <c r="C2023" s="19"/>
      <c r="D2023" s="19"/>
    </row>
    <row r="2024" spans="3:4" x14ac:dyDescent="0.2">
      <c r="C2024" s="19"/>
      <c r="D2024" s="19"/>
    </row>
    <row r="2025" spans="3:4" x14ac:dyDescent="0.2">
      <c r="C2025" s="19"/>
      <c r="D2025" s="19"/>
    </row>
    <row r="2026" spans="3:4" x14ac:dyDescent="0.2">
      <c r="C2026" s="19"/>
      <c r="D2026" s="19"/>
    </row>
    <row r="2027" spans="3:4" x14ac:dyDescent="0.2">
      <c r="C2027" s="19"/>
      <c r="D2027" s="19"/>
    </row>
    <row r="2028" spans="3:4" x14ac:dyDescent="0.2">
      <c r="C2028" s="19"/>
      <c r="D2028" s="19"/>
    </row>
    <row r="2029" spans="3:4" x14ac:dyDescent="0.2">
      <c r="C2029" s="19"/>
      <c r="D2029" s="19"/>
    </row>
    <row r="2030" spans="3:4" x14ac:dyDescent="0.2">
      <c r="C2030" s="19"/>
      <c r="D2030" s="19"/>
    </row>
    <row r="2031" spans="3:4" x14ac:dyDescent="0.2">
      <c r="C2031" s="19"/>
      <c r="D2031" s="19"/>
    </row>
    <row r="2032" spans="3:4" x14ac:dyDescent="0.2">
      <c r="C2032" s="19"/>
      <c r="D2032" s="19"/>
    </row>
    <row r="2033" spans="3:4" x14ac:dyDescent="0.2">
      <c r="C2033" s="19"/>
      <c r="D2033" s="19"/>
    </row>
    <row r="2034" spans="3:4" x14ac:dyDescent="0.2">
      <c r="C2034" s="19"/>
      <c r="D2034" s="19"/>
    </row>
    <row r="2035" spans="3:4" x14ac:dyDescent="0.2">
      <c r="C2035" s="19"/>
      <c r="D2035" s="19"/>
    </row>
    <row r="2036" spans="3:4" x14ac:dyDescent="0.2">
      <c r="C2036" s="19"/>
      <c r="D2036" s="19"/>
    </row>
    <row r="2037" spans="3:4" x14ac:dyDescent="0.2">
      <c r="C2037" s="19"/>
      <c r="D2037" s="19"/>
    </row>
    <row r="2038" spans="3:4" x14ac:dyDescent="0.2">
      <c r="C2038" s="19"/>
      <c r="D2038" s="19"/>
    </row>
    <row r="2039" spans="3:4" x14ac:dyDescent="0.2">
      <c r="C2039" s="19"/>
      <c r="D2039" s="19"/>
    </row>
    <row r="2040" spans="3:4" x14ac:dyDescent="0.2">
      <c r="C2040" s="19"/>
      <c r="D2040" s="19"/>
    </row>
    <row r="2041" spans="3:4" x14ac:dyDescent="0.2">
      <c r="C2041" s="19"/>
      <c r="D2041" s="19"/>
    </row>
    <row r="2042" spans="3:4" x14ac:dyDescent="0.2">
      <c r="C2042" s="19"/>
      <c r="D2042" s="19"/>
    </row>
    <row r="2043" spans="3:4" x14ac:dyDescent="0.2">
      <c r="C2043" s="19"/>
      <c r="D2043" s="19"/>
    </row>
    <row r="2044" spans="3:4" x14ac:dyDescent="0.2">
      <c r="C2044" s="19"/>
      <c r="D2044" s="19"/>
    </row>
    <row r="2045" spans="3:4" x14ac:dyDescent="0.2">
      <c r="C2045" s="19"/>
      <c r="D2045" s="19"/>
    </row>
    <row r="2046" spans="3:4" x14ac:dyDescent="0.2">
      <c r="C2046" s="19"/>
      <c r="D2046" s="19"/>
    </row>
    <row r="2047" spans="3:4" x14ac:dyDescent="0.2">
      <c r="C2047" s="19"/>
      <c r="D2047" s="19"/>
    </row>
    <row r="2048" spans="3:4" x14ac:dyDescent="0.2">
      <c r="C2048" s="19"/>
      <c r="D2048" s="19"/>
    </row>
    <row r="2049" spans="3:4" x14ac:dyDescent="0.2">
      <c r="C2049" s="19"/>
      <c r="D2049" s="19"/>
    </row>
    <row r="2050" spans="3:4" x14ac:dyDescent="0.2">
      <c r="C2050" s="19"/>
      <c r="D2050" s="19"/>
    </row>
    <row r="2051" spans="3:4" x14ac:dyDescent="0.2">
      <c r="C2051" s="19"/>
      <c r="D2051" s="19"/>
    </row>
    <row r="2052" spans="3:4" x14ac:dyDescent="0.2">
      <c r="C2052" s="19"/>
      <c r="D2052" s="19"/>
    </row>
    <row r="2053" spans="3:4" x14ac:dyDescent="0.2">
      <c r="C2053" s="19"/>
      <c r="D2053" s="19"/>
    </row>
    <row r="2054" spans="3:4" x14ac:dyDescent="0.2">
      <c r="C2054" s="19"/>
      <c r="D2054" s="19"/>
    </row>
    <row r="2055" spans="3:4" x14ac:dyDescent="0.2">
      <c r="C2055" s="19"/>
      <c r="D2055" s="19"/>
    </row>
    <row r="2056" spans="3:4" x14ac:dyDescent="0.2">
      <c r="C2056" s="19"/>
      <c r="D2056" s="19"/>
    </row>
    <row r="2057" spans="3:4" x14ac:dyDescent="0.2">
      <c r="C2057" s="19"/>
      <c r="D2057" s="19"/>
    </row>
    <row r="2058" spans="3:4" x14ac:dyDescent="0.2">
      <c r="C2058" s="19"/>
      <c r="D2058" s="19"/>
    </row>
    <row r="2059" spans="3:4" x14ac:dyDescent="0.2">
      <c r="C2059" s="19"/>
      <c r="D2059" s="19"/>
    </row>
    <row r="2060" spans="3:4" x14ac:dyDescent="0.2">
      <c r="C2060" s="19"/>
      <c r="D2060" s="19"/>
    </row>
    <row r="2061" spans="3:4" x14ac:dyDescent="0.2">
      <c r="C2061" s="19"/>
      <c r="D2061" s="19"/>
    </row>
    <row r="2062" spans="3:4" x14ac:dyDescent="0.2">
      <c r="C2062" s="19"/>
      <c r="D2062" s="19"/>
    </row>
    <row r="2063" spans="3:4" x14ac:dyDescent="0.2">
      <c r="C2063" s="19"/>
      <c r="D2063" s="19"/>
    </row>
    <row r="2064" spans="3:4" x14ac:dyDescent="0.2">
      <c r="C2064" s="19"/>
      <c r="D2064" s="19"/>
    </row>
    <row r="2065" spans="3:4" x14ac:dyDescent="0.2">
      <c r="C2065" s="19"/>
      <c r="D2065" s="19"/>
    </row>
    <row r="2066" spans="3:4" x14ac:dyDescent="0.2">
      <c r="C2066" s="19"/>
      <c r="D2066" s="19"/>
    </row>
    <row r="2067" spans="3:4" x14ac:dyDescent="0.2">
      <c r="C2067" s="19"/>
      <c r="D2067" s="19"/>
    </row>
    <row r="2068" spans="3:4" x14ac:dyDescent="0.2">
      <c r="C2068" s="19"/>
      <c r="D2068" s="19"/>
    </row>
    <row r="2069" spans="3:4" x14ac:dyDescent="0.2">
      <c r="C2069" s="19"/>
      <c r="D2069" s="19"/>
    </row>
    <row r="2070" spans="3:4" x14ac:dyDescent="0.2">
      <c r="C2070" s="19"/>
      <c r="D2070" s="19"/>
    </row>
    <row r="2071" spans="3:4" x14ac:dyDescent="0.2">
      <c r="C2071" s="19"/>
      <c r="D2071" s="19"/>
    </row>
    <row r="2072" spans="3:4" x14ac:dyDescent="0.2">
      <c r="C2072" s="19"/>
      <c r="D2072" s="19"/>
    </row>
    <row r="2073" spans="3:4" x14ac:dyDescent="0.2">
      <c r="C2073" s="19"/>
      <c r="D2073" s="19"/>
    </row>
    <row r="2074" spans="3:4" x14ac:dyDescent="0.2">
      <c r="C2074" s="19"/>
      <c r="D2074" s="19"/>
    </row>
    <row r="2075" spans="3:4" x14ac:dyDescent="0.2">
      <c r="C2075" s="19"/>
      <c r="D2075" s="19"/>
    </row>
    <row r="2076" spans="3:4" x14ac:dyDescent="0.2">
      <c r="C2076" s="19"/>
      <c r="D2076" s="19"/>
    </row>
    <row r="2077" spans="3:4" x14ac:dyDescent="0.2">
      <c r="C2077" s="19"/>
      <c r="D2077" s="19"/>
    </row>
    <row r="2078" spans="3:4" x14ac:dyDescent="0.2">
      <c r="C2078" s="19"/>
      <c r="D2078" s="19"/>
    </row>
    <row r="2079" spans="3:4" x14ac:dyDescent="0.2">
      <c r="C2079" s="19"/>
      <c r="D2079" s="19"/>
    </row>
    <row r="2080" spans="3:4" x14ac:dyDescent="0.2">
      <c r="C2080" s="19"/>
      <c r="D2080" s="19"/>
    </row>
    <row r="2081" spans="3:4" x14ac:dyDescent="0.2">
      <c r="C2081" s="19"/>
      <c r="D2081" s="19"/>
    </row>
    <row r="2082" spans="3:4" x14ac:dyDescent="0.2">
      <c r="C2082" s="19"/>
      <c r="D2082" s="19"/>
    </row>
    <row r="2083" spans="3:4" x14ac:dyDescent="0.2">
      <c r="C2083" s="19"/>
      <c r="D2083" s="19"/>
    </row>
    <row r="2084" spans="3:4" x14ac:dyDescent="0.2">
      <c r="C2084" s="19"/>
      <c r="D2084" s="19"/>
    </row>
    <row r="2085" spans="3:4" x14ac:dyDescent="0.2">
      <c r="C2085" s="19"/>
      <c r="D2085" s="19"/>
    </row>
    <row r="2086" spans="3:4" x14ac:dyDescent="0.2">
      <c r="C2086" s="19"/>
      <c r="D2086" s="19"/>
    </row>
    <row r="2087" spans="3:4" x14ac:dyDescent="0.2">
      <c r="C2087" s="19"/>
      <c r="D2087" s="19"/>
    </row>
    <row r="2088" spans="3:4" x14ac:dyDescent="0.2">
      <c r="C2088" s="19"/>
      <c r="D2088" s="19"/>
    </row>
    <row r="2089" spans="3:4" x14ac:dyDescent="0.2">
      <c r="C2089" s="19"/>
      <c r="D2089" s="19"/>
    </row>
    <row r="2090" spans="3:4" x14ac:dyDescent="0.2">
      <c r="C2090" s="19"/>
      <c r="D2090" s="19"/>
    </row>
    <row r="2091" spans="3:4" x14ac:dyDescent="0.2">
      <c r="C2091" s="19"/>
      <c r="D2091" s="19"/>
    </row>
    <row r="2092" spans="3:4" x14ac:dyDescent="0.2">
      <c r="C2092" s="19"/>
      <c r="D2092" s="19"/>
    </row>
    <row r="2093" spans="3:4" x14ac:dyDescent="0.2">
      <c r="C2093" s="19"/>
      <c r="D2093" s="19"/>
    </row>
    <row r="2094" spans="3:4" x14ac:dyDescent="0.2">
      <c r="C2094" s="19"/>
      <c r="D2094" s="19"/>
    </row>
    <row r="2095" spans="3:4" x14ac:dyDescent="0.2">
      <c r="C2095" s="19"/>
      <c r="D2095" s="19"/>
    </row>
    <row r="2096" spans="3:4" x14ac:dyDescent="0.2">
      <c r="C2096" s="19"/>
      <c r="D2096" s="19"/>
    </row>
    <row r="2097" spans="3:4" x14ac:dyDescent="0.2">
      <c r="C2097" s="19"/>
      <c r="D2097" s="19"/>
    </row>
    <row r="2098" spans="3:4" x14ac:dyDescent="0.2">
      <c r="C2098" s="19"/>
      <c r="D2098" s="19"/>
    </row>
    <row r="2099" spans="3:4" x14ac:dyDescent="0.2">
      <c r="C2099" s="19"/>
      <c r="D2099" s="19"/>
    </row>
    <row r="2100" spans="3:4" x14ac:dyDescent="0.2">
      <c r="C2100" s="19"/>
      <c r="D2100" s="19"/>
    </row>
    <row r="2101" spans="3:4" x14ac:dyDescent="0.2">
      <c r="C2101" s="19"/>
      <c r="D2101" s="19"/>
    </row>
    <row r="2102" spans="3:4" x14ac:dyDescent="0.2">
      <c r="C2102" s="19"/>
      <c r="D2102" s="19"/>
    </row>
    <row r="2103" spans="3:4" x14ac:dyDescent="0.2">
      <c r="C2103" s="19"/>
      <c r="D2103" s="19"/>
    </row>
    <row r="2104" spans="3:4" x14ac:dyDescent="0.2">
      <c r="C2104" s="19"/>
      <c r="D2104" s="19"/>
    </row>
    <row r="2105" spans="3:4" x14ac:dyDescent="0.2">
      <c r="C2105" s="19"/>
      <c r="D2105" s="19"/>
    </row>
    <row r="2106" spans="3:4" x14ac:dyDescent="0.2">
      <c r="C2106" s="19"/>
      <c r="D2106" s="19"/>
    </row>
    <row r="2107" spans="3:4" x14ac:dyDescent="0.2">
      <c r="C2107" s="19"/>
      <c r="D2107" s="19"/>
    </row>
    <row r="2108" spans="3:4" x14ac:dyDescent="0.2">
      <c r="C2108" s="19"/>
      <c r="D2108" s="19"/>
    </row>
    <row r="2109" spans="3:4" x14ac:dyDescent="0.2">
      <c r="C2109" s="19"/>
      <c r="D2109" s="19"/>
    </row>
    <row r="2110" spans="3:4" x14ac:dyDescent="0.2">
      <c r="C2110" s="19"/>
      <c r="D2110" s="19"/>
    </row>
    <row r="2111" spans="3:4" x14ac:dyDescent="0.2">
      <c r="C2111" s="19"/>
      <c r="D2111" s="19"/>
    </row>
    <row r="2112" spans="3:4" x14ac:dyDescent="0.2">
      <c r="C2112" s="19"/>
      <c r="D2112" s="19"/>
    </row>
    <row r="2113" spans="3:4" x14ac:dyDescent="0.2">
      <c r="C2113" s="19"/>
      <c r="D2113" s="19"/>
    </row>
    <row r="2114" spans="3:4" x14ac:dyDescent="0.2">
      <c r="C2114" s="19"/>
      <c r="D2114" s="19"/>
    </row>
    <row r="2115" spans="3:4" x14ac:dyDescent="0.2">
      <c r="C2115" s="19"/>
      <c r="D2115" s="19"/>
    </row>
    <row r="2116" spans="3:4" x14ac:dyDescent="0.2">
      <c r="C2116" s="19"/>
      <c r="D2116" s="19"/>
    </row>
    <row r="2117" spans="3:4" x14ac:dyDescent="0.2">
      <c r="C2117" s="19"/>
      <c r="D2117" s="19"/>
    </row>
    <row r="2118" spans="3:4" x14ac:dyDescent="0.2">
      <c r="C2118" s="19"/>
      <c r="D2118" s="19"/>
    </row>
    <row r="2119" spans="3:4" x14ac:dyDescent="0.2">
      <c r="C2119" s="19"/>
      <c r="D2119" s="19"/>
    </row>
    <row r="2120" spans="3:4" x14ac:dyDescent="0.2">
      <c r="C2120" s="19"/>
      <c r="D2120" s="19"/>
    </row>
    <row r="2121" spans="3:4" x14ac:dyDescent="0.2">
      <c r="C2121" s="19"/>
      <c r="D2121" s="19"/>
    </row>
    <row r="2122" spans="3:4" x14ac:dyDescent="0.2">
      <c r="C2122" s="19"/>
      <c r="D2122" s="19"/>
    </row>
    <row r="2123" spans="3:4" x14ac:dyDescent="0.2">
      <c r="C2123" s="19"/>
      <c r="D2123" s="19"/>
    </row>
    <row r="2124" spans="3:4" x14ac:dyDescent="0.2">
      <c r="C2124" s="19"/>
      <c r="D2124" s="19"/>
    </row>
    <row r="2125" spans="3:4" x14ac:dyDescent="0.2">
      <c r="C2125" s="19"/>
      <c r="D2125" s="19"/>
    </row>
    <row r="2126" spans="3:4" x14ac:dyDescent="0.2">
      <c r="C2126" s="19"/>
      <c r="D2126" s="19"/>
    </row>
    <row r="2127" spans="3:4" x14ac:dyDescent="0.2">
      <c r="C2127" s="19"/>
      <c r="D2127" s="19"/>
    </row>
    <row r="2128" spans="3:4" x14ac:dyDescent="0.2">
      <c r="C2128" s="19"/>
      <c r="D2128" s="19"/>
    </row>
    <row r="2129" spans="3:4" x14ac:dyDescent="0.2">
      <c r="C2129" s="19"/>
      <c r="D2129" s="19"/>
    </row>
    <row r="2130" spans="3:4" x14ac:dyDescent="0.2">
      <c r="C2130" s="19"/>
      <c r="D2130" s="19"/>
    </row>
    <row r="2131" spans="3:4" x14ac:dyDescent="0.2">
      <c r="C2131" s="19"/>
      <c r="D2131" s="19"/>
    </row>
    <row r="2132" spans="3:4" x14ac:dyDescent="0.2">
      <c r="C2132" s="19"/>
      <c r="D2132" s="19"/>
    </row>
    <row r="2133" spans="3:4" x14ac:dyDescent="0.2">
      <c r="C2133" s="19"/>
      <c r="D2133" s="19"/>
    </row>
    <row r="2134" spans="3:4" x14ac:dyDescent="0.2">
      <c r="C2134" s="19"/>
      <c r="D2134" s="19"/>
    </row>
    <row r="2135" spans="3:4" x14ac:dyDescent="0.2">
      <c r="C2135" s="19"/>
      <c r="D2135" s="19"/>
    </row>
    <row r="2136" spans="3:4" x14ac:dyDescent="0.2">
      <c r="C2136" s="19"/>
      <c r="D2136" s="19"/>
    </row>
    <row r="2137" spans="3:4" x14ac:dyDescent="0.2">
      <c r="C2137" s="19"/>
      <c r="D2137" s="19"/>
    </row>
    <row r="2138" spans="3:4" x14ac:dyDescent="0.2">
      <c r="C2138" s="19"/>
      <c r="D2138" s="19"/>
    </row>
    <row r="2139" spans="3:4" x14ac:dyDescent="0.2">
      <c r="C2139" s="19"/>
      <c r="D2139" s="19"/>
    </row>
    <row r="2140" spans="3:4" x14ac:dyDescent="0.2">
      <c r="C2140" s="19"/>
      <c r="D2140" s="19"/>
    </row>
    <row r="2141" spans="3:4" x14ac:dyDescent="0.2">
      <c r="C2141" s="19"/>
      <c r="D2141" s="19"/>
    </row>
    <row r="2142" spans="3:4" x14ac:dyDescent="0.2">
      <c r="C2142" s="19"/>
      <c r="D2142" s="19"/>
    </row>
    <row r="2143" spans="3:4" x14ac:dyDescent="0.2">
      <c r="C2143" s="19"/>
      <c r="D2143" s="19"/>
    </row>
    <row r="2144" spans="3:4" x14ac:dyDescent="0.2">
      <c r="C2144" s="19"/>
      <c r="D2144" s="19"/>
    </row>
    <row r="2145" spans="3:4" x14ac:dyDescent="0.2">
      <c r="C2145" s="19"/>
      <c r="D2145" s="19"/>
    </row>
    <row r="2146" spans="3:4" x14ac:dyDescent="0.2">
      <c r="C2146" s="19"/>
      <c r="D2146" s="19"/>
    </row>
    <row r="2147" spans="3:4" x14ac:dyDescent="0.2">
      <c r="C2147" s="19"/>
      <c r="D2147" s="19"/>
    </row>
    <row r="2148" spans="3:4" x14ac:dyDescent="0.2">
      <c r="C2148" s="19"/>
      <c r="D2148" s="19"/>
    </row>
    <row r="2149" spans="3:4" x14ac:dyDescent="0.2">
      <c r="C2149" s="19"/>
      <c r="D2149" s="19"/>
    </row>
    <row r="2150" spans="3:4" x14ac:dyDescent="0.2">
      <c r="C2150" s="19"/>
      <c r="D2150" s="19"/>
    </row>
    <row r="2151" spans="3:4" x14ac:dyDescent="0.2">
      <c r="C2151" s="19"/>
      <c r="D2151" s="19"/>
    </row>
    <row r="2152" spans="3:4" x14ac:dyDescent="0.2">
      <c r="C2152" s="19"/>
      <c r="D2152" s="19"/>
    </row>
    <row r="2153" spans="3:4" x14ac:dyDescent="0.2">
      <c r="C2153" s="19"/>
      <c r="D2153" s="19"/>
    </row>
    <row r="2154" spans="3:4" x14ac:dyDescent="0.2">
      <c r="C2154" s="19"/>
      <c r="D2154" s="19"/>
    </row>
    <row r="2155" spans="3:4" x14ac:dyDescent="0.2">
      <c r="C2155" s="19"/>
      <c r="D2155" s="19"/>
    </row>
    <row r="2156" spans="3:4" x14ac:dyDescent="0.2">
      <c r="C2156" s="19"/>
      <c r="D2156" s="19"/>
    </row>
    <row r="2157" spans="3:4" x14ac:dyDescent="0.2">
      <c r="C2157" s="19"/>
      <c r="D2157" s="19"/>
    </row>
    <row r="2158" spans="3:4" x14ac:dyDescent="0.2">
      <c r="C2158" s="19"/>
      <c r="D2158" s="19"/>
    </row>
    <row r="2159" spans="3:4" x14ac:dyDescent="0.2">
      <c r="C2159" s="19"/>
      <c r="D2159" s="19"/>
    </row>
    <row r="2160" spans="3:4" x14ac:dyDescent="0.2">
      <c r="C2160" s="19"/>
      <c r="D2160" s="19"/>
    </row>
    <row r="2161" spans="3:4" x14ac:dyDescent="0.2">
      <c r="C2161" s="19"/>
      <c r="D2161" s="19"/>
    </row>
    <row r="2162" spans="3:4" x14ac:dyDescent="0.2">
      <c r="C2162" s="19"/>
      <c r="D2162" s="19"/>
    </row>
    <row r="2163" spans="3:4" x14ac:dyDescent="0.2">
      <c r="C2163" s="19"/>
      <c r="D2163" s="19"/>
    </row>
    <row r="2164" spans="3:4" x14ac:dyDescent="0.2">
      <c r="C2164" s="19"/>
      <c r="D2164" s="19"/>
    </row>
    <row r="2165" spans="3:4" x14ac:dyDescent="0.2">
      <c r="C2165" s="19"/>
      <c r="D2165" s="19"/>
    </row>
    <row r="2166" spans="3:4" x14ac:dyDescent="0.2">
      <c r="C2166" s="19"/>
      <c r="D2166" s="19"/>
    </row>
    <row r="2167" spans="3:4" x14ac:dyDescent="0.2">
      <c r="C2167" s="19"/>
      <c r="D2167" s="19"/>
    </row>
    <row r="2168" spans="3:4" x14ac:dyDescent="0.2">
      <c r="C2168" s="19"/>
      <c r="D2168" s="19"/>
    </row>
    <row r="2169" spans="3:4" x14ac:dyDescent="0.2">
      <c r="C2169" s="19"/>
      <c r="D2169" s="19"/>
    </row>
    <row r="2170" spans="3:4" x14ac:dyDescent="0.2">
      <c r="C2170" s="19"/>
      <c r="D2170" s="19"/>
    </row>
    <row r="2171" spans="3:4" x14ac:dyDescent="0.2">
      <c r="C2171" s="19"/>
      <c r="D2171" s="19"/>
    </row>
    <row r="2172" spans="3:4" x14ac:dyDescent="0.2">
      <c r="C2172" s="19"/>
      <c r="D2172" s="19"/>
    </row>
    <row r="2173" spans="3:4" x14ac:dyDescent="0.2">
      <c r="C2173" s="19"/>
      <c r="D2173" s="19"/>
    </row>
    <row r="2174" spans="3:4" x14ac:dyDescent="0.2">
      <c r="C2174" s="19"/>
      <c r="D2174" s="19"/>
    </row>
    <row r="2175" spans="3:4" x14ac:dyDescent="0.2">
      <c r="C2175" s="19"/>
      <c r="D2175" s="19"/>
    </row>
    <row r="2176" spans="3:4" x14ac:dyDescent="0.2">
      <c r="C2176" s="19"/>
      <c r="D2176" s="19"/>
    </row>
    <row r="2177" spans="3:4" x14ac:dyDescent="0.2">
      <c r="C2177" s="19"/>
      <c r="D2177" s="19"/>
    </row>
    <row r="2178" spans="3:4" x14ac:dyDescent="0.2">
      <c r="C2178" s="19"/>
      <c r="D2178" s="19"/>
    </row>
    <row r="2179" spans="3:4" x14ac:dyDescent="0.2">
      <c r="C2179" s="19"/>
      <c r="D2179" s="19"/>
    </row>
    <row r="2180" spans="3:4" x14ac:dyDescent="0.2">
      <c r="C2180" s="19"/>
      <c r="D2180" s="19"/>
    </row>
    <row r="2181" spans="3:4" x14ac:dyDescent="0.2">
      <c r="C2181" s="19"/>
      <c r="D2181" s="19"/>
    </row>
    <row r="2182" spans="3:4" x14ac:dyDescent="0.2">
      <c r="C2182" s="19"/>
      <c r="D2182" s="19"/>
    </row>
    <row r="2183" spans="3:4" x14ac:dyDescent="0.2">
      <c r="C2183" s="19"/>
      <c r="D2183" s="19"/>
    </row>
    <row r="2184" spans="3:4" x14ac:dyDescent="0.2">
      <c r="C2184" s="19"/>
      <c r="D2184" s="19"/>
    </row>
    <row r="2185" spans="3:4" x14ac:dyDescent="0.2">
      <c r="C2185" s="19"/>
      <c r="D2185" s="19"/>
    </row>
    <row r="2186" spans="3:4" x14ac:dyDescent="0.2">
      <c r="C2186" s="19"/>
      <c r="D2186" s="19"/>
    </row>
    <row r="2187" spans="3:4" x14ac:dyDescent="0.2">
      <c r="C2187" s="19"/>
      <c r="D2187" s="19"/>
    </row>
    <row r="2188" spans="3:4" x14ac:dyDescent="0.2">
      <c r="C2188" s="19"/>
      <c r="D2188" s="19"/>
    </row>
    <row r="2189" spans="3:4" x14ac:dyDescent="0.2">
      <c r="C2189" s="19"/>
      <c r="D2189" s="19"/>
    </row>
    <row r="2190" spans="3:4" x14ac:dyDescent="0.2">
      <c r="C2190" s="19"/>
      <c r="D2190" s="19"/>
    </row>
    <row r="2191" spans="3:4" x14ac:dyDescent="0.2">
      <c r="C2191" s="19"/>
      <c r="D2191" s="19"/>
    </row>
    <row r="2192" spans="3:4" x14ac:dyDescent="0.2">
      <c r="C2192" s="19"/>
      <c r="D2192" s="19"/>
    </row>
    <row r="2193" spans="3:4" x14ac:dyDescent="0.2">
      <c r="C2193" s="19"/>
      <c r="D2193" s="19"/>
    </row>
    <row r="2194" spans="3:4" x14ac:dyDescent="0.2">
      <c r="C2194" s="19"/>
      <c r="D2194" s="19"/>
    </row>
    <row r="2195" spans="3:4" x14ac:dyDescent="0.2">
      <c r="C2195" s="19"/>
      <c r="D2195" s="19"/>
    </row>
    <row r="2196" spans="3:4" x14ac:dyDescent="0.2">
      <c r="C2196" s="19"/>
      <c r="D2196" s="19"/>
    </row>
    <row r="2197" spans="3:4" x14ac:dyDescent="0.2">
      <c r="C2197" s="19"/>
      <c r="D2197" s="19"/>
    </row>
    <row r="2198" spans="3:4" x14ac:dyDescent="0.2">
      <c r="C2198" s="19"/>
      <c r="D2198" s="19"/>
    </row>
    <row r="2199" spans="3:4" x14ac:dyDescent="0.2">
      <c r="C2199" s="19"/>
      <c r="D2199" s="19"/>
    </row>
    <row r="2200" spans="3:4" x14ac:dyDescent="0.2">
      <c r="C2200" s="19"/>
      <c r="D2200" s="19"/>
    </row>
    <row r="2201" spans="3:4" x14ac:dyDescent="0.2">
      <c r="C2201" s="19"/>
      <c r="D2201" s="19"/>
    </row>
    <row r="2202" spans="3:4" x14ac:dyDescent="0.2">
      <c r="C2202" s="19"/>
      <c r="D2202" s="19"/>
    </row>
    <row r="2203" spans="3:4" x14ac:dyDescent="0.2">
      <c r="C2203" s="19"/>
      <c r="D2203" s="19"/>
    </row>
    <row r="2204" spans="3:4" x14ac:dyDescent="0.2">
      <c r="C2204" s="19"/>
      <c r="D2204" s="19"/>
    </row>
    <row r="2205" spans="3:4" x14ac:dyDescent="0.2">
      <c r="C2205" s="19"/>
      <c r="D2205" s="19"/>
    </row>
    <row r="2206" spans="3:4" x14ac:dyDescent="0.2">
      <c r="C2206" s="19"/>
      <c r="D2206" s="19"/>
    </row>
    <row r="2207" spans="3:4" x14ac:dyDescent="0.2">
      <c r="C2207" s="19"/>
      <c r="D2207" s="19"/>
    </row>
    <row r="2208" spans="3:4" x14ac:dyDescent="0.2">
      <c r="C2208" s="19"/>
      <c r="D2208" s="19"/>
    </row>
    <row r="2209" spans="3:4" x14ac:dyDescent="0.2">
      <c r="C2209" s="19"/>
      <c r="D2209" s="19"/>
    </row>
    <row r="2210" spans="3:4" x14ac:dyDescent="0.2">
      <c r="C2210" s="19"/>
      <c r="D2210" s="19"/>
    </row>
    <row r="2211" spans="3:4" x14ac:dyDescent="0.2">
      <c r="C2211" s="19"/>
      <c r="D2211" s="19"/>
    </row>
    <row r="2212" spans="3:4" x14ac:dyDescent="0.2">
      <c r="C2212" s="19"/>
      <c r="D2212" s="19"/>
    </row>
    <row r="2213" spans="3:4" x14ac:dyDescent="0.2">
      <c r="C2213" s="19"/>
      <c r="D2213" s="19"/>
    </row>
    <row r="2214" spans="3:4" x14ac:dyDescent="0.2">
      <c r="C2214" s="19"/>
      <c r="D2214" s="19"/>
    </row>
    <row r="2215" spans="3:4" x14ac:dyDescent="0.2">
      <c r="C2215" s="19"/>
      <c r="D2215" s="19"/>
    </row>
    <row r="2216" spans="3:4" x14ac:dyDescent="0.2">
      <c r="C2216" s="19"/>
      <c r="D2216" s="19"/>
    </row>
    <row r="2217" spans="3:4" x14ac:dyDescent="0.2">
      <c r="C2217" s="19"/>
      <c r="D2217" s="19"/>
    </row>
    <row r="2218" spans="3:4" x14ac:dyDescent="0.2">
      <c r="C2218" s="19"/>
      <c r="D2218" s="19"/>
    </row>
    <row r="2219" spans="3:4" x14ac:dyDescent="0.2">
      <c r="C2219" s="19"/>
      <c r="D2219" s="19"/>
    </row>
    <row r="2220" spans="3:4" x14ac:dyDescent="0.2">
      <c r="C2220" s="19"/>
      <c r="D2220" s="19"/>
    </row>
    <row r="2221" spans="3:4" x14ac:dyDescent="0.2">
      <c r="C2221" s="19"/>
      <c r="D2221" s="19"/>
    </row>
    <row r="2222" spans="3:4" x14ac:dyDescent="0.2">
      <c r="C2222" s="19"/>
      <c r="D2222" s="19"/>
    </row>
    <row r="2223" spans="3:4" x14ac:dyDescent="0.2">
      <c r="C2223" s="19"/>
      <c r="D2223" s="19"/>
    </row>
    <row r="2224" spans="3:4" x14ac:dyDescent="0.2">
      <c r="C2224" s="19"/>
      <c r="D2224" s="19"/>
    </row>
    <row r="2225" spans="3:4" x14ac:dyDescent="0.2">
      <c r="C2225" s="19"/>
      <c r="D2225" s="19"/>
    </row>
    <row r="2226" spans="3:4" x14ac:dyDescent="0.2">
      <c r="C2226" s="19"/>
      <c r="D2226" s="19"/>
    </row>
    <row r="2227" spans="3:4" x14ac:dyDescent="0.2">
      <c r="C2227" s="19"/>
      <c r="D2227" s="19"/>
    </row>
    <row r="2228" spans="3:4" x14ac:dyDescent="0.2">
      <c r="C2228" s="19"/>
      <c r="D2228" s="19"/>
    </row>
    <row r="2229" spans="3:4" x14ac:dyDescent="0.2">
      <c r="C2229" s="19"/>
      <c r="D2229" s="19"/>
    </row>
    <row r="2230" spans="3:4" x14ac:dyDescent="0.2">
      <c r="C2230" s="19"/>
      <c r="D2230" s="19"/>
    </row>
    <row r="2231" spans="3:4" x14ac:dyDescent="0.2">
      <c r="C2231" s="19"/>
      <c r="D2231" s="19"/>
    </row>
    <row r="2232" spans="3:4" x14ac:dyDescent="0.2">
      <c r="C2232" s="19"/>
      <c r="D2232" s="19"/>
    </row>
    <row r="2233" spans="3:4" x14ac:dyDescent="0.2">
      <c r="C2233" s="19"/>
      <c r="D2233" s="19"/>
    </row>
    <row r="2234" spans="3:4" x14ac:dyDescent="0.2">
      <c r="C2234" s="19"/>
      <c r="D2234" s="19"/>
    </row>
    <row r="2235" spans="3:4" x14ac:dyDescent="0.2">
      <c r="C2235" s="19"/>
      <c r="D2235" s="19"/>
    </row>
    <row r="2236" spans="3:4" x14ac:dyDescent="0.2">
      <c r="C2236" s="19"/>
      <c r="D2236" s="19"/>
    </row>
    <row r="2237" spans="3:4" x14ac:dyDescent="0.2">
      <c r="C2237" s="19"/>
      <c r="D2237" s="19"/>
    </row>
    <row r="2238" spans="3:4" x14ac:dyDescent="0.2">
      <c r="C2238" s="19"/>
      <c r="D2238" s="19"/>
    </row>
    <row r="2239" spans="3:4" x14ac:dyDescent="0.2">
      <c r="C2239" s="19"/>
      <c r="D2239" s="19"/>
    </row>
    <row r="2240" spans="3:4" x14ac:dyDescent="0.2">
      <c r="C2240" s="19"/>
      <c r="D2240" s="19"/>
    </row>
    <row r="2241" spans="3:4" x14ac:dyDescent="0.2">
      <c r="C2241" s="19"/>
      <c r="D2241" s="19"/>
    </row>
    <row r="2242" spans="3:4" x14ac:dyDescent="0.2">
      <c r="C2242" s="19"/>
      <c r="D2242" s="19"/>
    </row>
    <row r="2243" spans="3:4" x14ac:dyDescent="0.2">
      <c r="C2243" s="19"/>
      <c r="D2243" s="19"/>
    </row>
    <row r="2244" spans="3:4" x14ac:dyDescent="0.2">
      <c r="C2244" s="19"/>
      <c r="D2244" s="19"/>
    </row>
    <row r="2245" spans="3:4" x14ac:dyDescent="0.2">
      <c r="C2245" s="19"/>
      <c r="D2245" s="19"/>
    </row>
    <row r="2246" spans="3:4" x14ac:dyDescent="0.2">
      <c r="C2246" s="19"/>
      <c r="D2246" s="19"/>
    </row>
    <row r="2247" spans="3:4" x14ac:dyDescent="0.2">
      <c r="C2247" s="19"/>
      <c r="D2247" s="19"/>
    </row>
    <row r="2248" spans="3:4" x14ac:dyDescent="0.2">
      <c r="C2248" s="19"/>
      <c r="D2248" s="19"/>
    </row>
    <row r="2249" spans="3:4" x14ac:dyDescent="0.2">
      <c r="C2249" s="19"/>
      <c r="D2249" s="19"/>
    </row>
    <row r="2250" spans="3:4" x14ac:dyDescent="0.2">
      <c r="C2250" s="19"/>
      <c r="D2250" s="19"/>
    </row>
    <row r="2251" spans="3:4" x14ac:dyDescent="0.2">
      <c r="C2251" s="19"/>
      <c r="D2251" s="19"/>
    </row>
    <row r="2252" spans="3:4" x14ac:dyDescent="0.2">
      <c r="C2252" s="19"/>
      <c r="D2252" s="19"/>
    </row>
    <row r="2253" spans="3:4" x14ac:dyDescent="0.2">
      <c r="C2253" s="19"/>
      <c r="D2253" s="19"/>
    </row>
    <row r="2254" spans="3:4" x14ac:dyDescent="0.2">
      <c r="C2254" s="19"/>
      <c r="D2254" s="19"/>
    </row>
    <row r="2255" spans="3:4" x14ac:dyDescent="0.2">
      <c r="C2255" s="19"/>
      <c r="D2255" s="19"/>
    </row>
    <row r="2256" spans="3:4" x14ac:dyDescent="0.2">
      <c r="C2256" s="19"/>
      <c r="D2256" s="19"/>
    </row>
    <row r="2257" spans="3:4" x14ac:dyDescent="0.2">
      <c r="C2257" s="19"/>
      <c r="D2257" s="19"/>
    </row>
    <row r="2258" spans="3:4" x14ac:dyDescent="0.2">
      <c r="C2258" s="19"/>
      <c r="D2258" s="19"/>
    </row>
    <row r="2259" spans="3:4" x14ac:dyDescent="0.2">
      <c r="C2259" s="19"/>
      <c r="D2259" s="19"/>
    </row>
    <row r="2260" spans="3:4" x14ac:dyDescent="0.2">
      <c r="C2260" s="19"/>
      <c r="D2260" s="19"/>
    </row>
    <row r="2261" spans="3:4" x14ac:dyDescent="0.2">
      <c r="C2261" s="19"/>
      <c r="D2261" s="19"/>
    </row>
    <row r="2262" spans="3:4" x14ac:dyDescent="0.2">
      <c r="C2262" s="19"/>
      <c r="D2262" s="19"/>
    </row>
    <row r="2263" spans="3:4" x14ac:dyDescent="0.2">
      <c r="C2263" s="19"/>
      <c r="D2263" s="19"/>
    </row>
    <row r="2264" spans="3:4" x14ac:dyDescent="0.2">
      <c r="C2264" s="19"/>
      <c r="D2264" s="19"/>
    </row>
    <row r="2265" spans="3:4" x14ac:dyDescent="0.2">
      <c r="C2265" s="19"/>
      <c r="D2265" s="19"/>
    </row>
    <row r="2266" spans="3:4" x14ac:dyDescent="0.2">
      <c r="C2266" s="19"/>
      <c r="D2266" s="19"/>
    </row>
    <row r="2267" spans="3:4" x14ac:dyDescent="0.2">
      <c r="C2267" s="19"/>
      <c r="D2267" s="19"/>
    </row>
    <row r="2268" spans="3:4" x14ac:dyDescent="0.2">
      <c r="C2268" s="19"/>
      <c r="D2268" s="19"/>
    </row>
    <row r="2269" spans="3:4" x14ac:dyDescent="0.2">
      <c r="C2269" s="19"/>
      <c r="D2269" s="19"/>
    </row>
    <row r="2270" spans="3:4" x14ac:dyDescent="0.2">
      <c r="C2270" s="19"/>
      <c r="D2270" s="19"/>
    </row>
    <row r="2271" spans="3:4" x14ac:dyDescent="0.2">
      <c r="C2271" s="19"/>
      <c r="D2271" s="19"/>
    </row>
    <row r="2272" spans="3:4" x14ac:dyDescent="0.2">
      <c r="C2272" s="19"/>
      <c r="D2272" s="19"/>
    </row>
    <row r="2273" spans="3:4" x14ac:dyDescent="0.2">
      <c r="C2273" s="19"/>
      <c r="D2273" s="19"/>
    </row>
    <row r="2274" spans="3:4" x14ac:dyDescent="0.2">
      <c r="C2274" s="19"/>
      <c r="D2274" s="19"/>
    </row>
    <row r="2275" spans="3:4" x14ac:dyDescent="0.2">
      <c r="C2275" s="19"/>
      <c r="D2275" s="19"/>
    </row>
    <row r="2276" spans="3:4" x14ac:dyDescent="0.2">
      <c r="C2276" s="19"/>
      <c r="D2276" s="19"/>
    </row>
    <row r="2277" spans="3:4" x14ac:dyDescent="0.2">
      <c r="C2277" s="19"/>
      <c r="D2277" s="19"/>
    </row>
    <row r="2278" spans="3:4" x14ac:dyDescent="0.2">
      <c r="C2278" s="19"/>
      <c r="D2278" s="19"/>
    </row>
    <row r="2279" spans="3:4" x14ac:dyDescent="0.2">
      <c r="C2279" s="19"/>
      <c r="D2279" s="19"/>
    </row>
    <row r="2280" spans="3:4" x14ac:dyDescent="0.2">
      <c r="C2280" s="19"/>
      <c r="D2280" s="19"/>
    </row>
    <row r="2281" spans="3:4" x14ac:dyDescent="0.2">
      <c r="C2281" s="19"/>
      <c r="D2281" s="19"/>
    </row>
    <row r="2282" spans="3:4" x14ac:dyDescent="0.2">
      <c r="C2282" s="19"/>
      <c r="D2282" s="19"/>
    </row>
    <row r="2283" spans="3:4" x14ac:dyDescent="0.2">
      <c r="C2283" s="19"/>
      <c r="D2283" s="19"/>
    </row>
    <row r="2284" spans="3:4" x14ac:dyDescent="0.2">
      <c r="C2284" s="19"/>
      <c r="D2284" s="19"/>
    </row>
    <row r="2285" spans="3:4" x14ac:dyDescent="0.2">
      <c r="C2285" s="19"/>
      <c r="D2285" s="19"/>
    </row>
    <row r="2286" spans="3:4" x14ac:dyDescent="0.2">
      <c r="C2286" s="19"/>
      <c r="D2286" s="19"/>
    </row>
    <row r="2287" spans="3:4" x14ac:dyDescent="0.2">
      <c r="C2287" s="19"/>
      <c r="D2287" s="19"/>
    </row>
    <row r="2288" spans="3:4" x14ac:dyDescent="0.2">
      <c r="C2288" s="19"/>
      <c r="D2288" s="19"/>
    </row>
    <row r="2289" spans="3:4" x14ac:dyDescent="0.2">
      <c r="C2289" s="19"/>
      <c r="D2289" s="19"/>
    </row>
    <row r="2290" spans="3:4" x14ac:dyDescent="0.2">
      <c r="C2290" s="19"/>
      <c r="D2290" s="19"/>
    </row>
    <row r="2291" spans="3:4" x14ac:dyDescent="0.2">
      <c r="C2291" s="19"/>
      <c r="D2291" s="19"/>
    </row>
    <row r="2292" spans="3:4" x14ac:dyDescent="0.2">
      <c r="C2292" s="19"/>
      <c r="D2292" s="19"/>
    </row>
    <row r="2293" spans="3:4" x14ac:dyDescent="0.2">
      <c r="C2293" s="19"/>
      <c r="D2293" s="19"/>
    </row>
    <row r="2294" spans="3:4" x14ac:dyDescent="0.2">
      <c r="C2294" s="19"/>
      <c r="D2294" s="19"/>
    </row>
    <row r="2295" spans="3:4" x14ac:dyDescent="0.2">
      <c r="C2295" s="19"/>
      <c r="D2295" s="19"/>
    </row>
    <row r="2296" spans="3:4" x14ac:dyDescent="0.2">
      <c r="C2296" s="19"/>
      <c r="D2296" s="19"/>
    </row>
    <row r="2297" spans="3:4" x14ac:dyDescent="0.2">
      <c r="C2297" s="19"/>
      <c r="D2297" s="19"/>
    </row>
    <row r="2298" spans="3:4" x14ac:dyDescent="0.2">
      <c r="C2298" s="19"/>
      <c r="D2298" s="19"/>
    </row>
    <row r="2299" spans="3:4" x14ac:dyDescent="0.2">
      <c r="C2299" s="19"/>
      <c r="D2299" s="19"/>
    </row>
    <row r="2300" spans="3:4" x14ac:dyDescent="0.2">
      <c r="C2300" s="19"/>
      <c r="D2300" s="19"/>
    </row>
    <row r="2301" spans="3:4" x14ac:dyDescent="0.2">
      <c r="C2301" s="19"/>
      <c r="D2301" s="19"/>
    </row>
    <row r="2302" spans="3:4" x14ac:dyDescent="0.2">
      <c r="C2302" s="19"/>
      <c r="D2302" s="19"/>
    </row>
    <row r="2303" spans="3:4" x14ac:dyDescent="0.2">
      <c r="C2303" s="19"/>
      <c r="D2303" s="19"/>
    </row>
    <row r="2304" spans="3:4" x14ac:dyDescent="0.2">
      <c r="C2304" s="19"/>
      <c r="D2304" s="19"/>
    </row>
    <row r="2305" spans="3:4" x14ac:dyDescent="0.2">
      <c r="C2305" s="19"/>
      <c r="D2305" s="19"/>
    </row>
    <row r="2306" spans="3:4" x14ac:dyDescent="0.2">
      <c r="C2306" s="19"/>
      <c r="D2306" s="19"/>
    </row>
    <row r="2307" spans="3:4" x14ac:dyDescent="0.2">
      <c r="C2307" s="19"/>
      <c r="D2307" s="19"/>
    </row>
    <row r="2308" spans="3:4" x14ac:dyDescent="0.2">
      <c r="C2308" s="19"/>
      <c r="D2308" s="19"/>
    </row>
    <row r="2309" spans="3:4" x14ac:dyDescent="0.2">
      <c r="C2309" s="19"/>
      <c r="D2309" s="19"/>
    </row>
    <row r="2310" spans="3:4" x14ac:dyDescent="0.2">
      <c r="C2310" s="19"/>
      <c r="D2310" s="19"/>
    </row>
    <row r="2311" spans="3:4" x14ac:dyDescent="0.2">
      <c r="C2311" s="19"/>
      <c r="D2311" s="19"/>
    </row>
    <row r="2312" spans="3:4" x14ac:dyDescent="0.2">
      <c r="C2312" s="19"/>
      <c r="D2312" s="19"/>
    </row>
    <row r="2313" spans="3:4" x14ac:dyDescent="0.2">
      <c r="C2313" s="19"/>
      <c r="D2313" s="19"/>
    </row>
    <row r="2314" spans="3:4" x14ac:dyDescent="0.2">
      <c r="C2314" s="19"/>
      <c r="D2314" s="19"/>
    </row>
    <row r="2315" spans="3:4" x14ac:dyDescent="0.2">
      <c r="C2315" s="19"/>
      <c r="D2315" s="19"/>
    </row>
    <row r="2316" spans="3:4" x14ac:dyDescent="0.2">
      <c r="C2316" s="19"/>
      <c r="D2316" s="19"/>
    </row>
    <row r="2317" spans="3:4" x14ac:dyDescent="0.2">
      <c r="C2317" s="19"/>
      <c r="D2317" s="19"/>
    </row>
    <row r="2318" spans="3:4" x14ac:dyDescent="0.2">
      <c r="C2318" s="19"/>
      <c r="D2318" s="19"/>
    </row>
    <row r="2319" spans="3:4" x14ac:dyDescent="0.2">
      <c r="C2319" s="19"/>
      <c r="D2319" s="19"/>
    </row>
    <row r="2320" spans="3:4" x14ac:dyDescent="0.2">
      <c r="C2320" s="19"/>
      <c r="D2320" s="19"/>
    </row>
    <row r="2321" spans="3:4" x14ac:dyDescent="0.2">
      <c r="C2321" s="19"/>
      <c r="D2321" s="19"/>
    </row>
    <row r="2322" spans="3:4" x14ac:dyDescent="0.2">
      <c r="C2322" s="19"/>
      <c r="D2322" s="19"/>
    </row>
    <row r="2323" spans="3:4" x14ac:dyDescent="0.2">
      <c r="C2323" s="19"/>
      <c r="D2323" s="19"/>
    </row>
    <row r="2324" spans="3:4" x14ac:dyDescent="0.2">
      <c r="C2324" s="19"/>
      <c r="D2324" s="19"/>
    </row>
    <row r="2325" spans="3:4" x14ac:dyDescent="0.2">
      <c r="C2325" s="19"/>
      <c r="D2325" s="19"/>
    </row>
    <row r="2326" spans="3:4" x14ac:dyDescent="0.2">
      <c r="C2326" s="19"/>
      <c r="D2326" s="19"/>
    </row>
    <row r="2327" spans="3:4" x14ac:dyDescent="0.2">
      <c r="C2327" s="19"/>
      <c r="D2327" s="19"/>
    </row>
    <row r="2328" spans="3:4" x14ac:dyDescent="0.2">
      <c r="C2328" s="19"/>
      <c r="D2328" s="19"/>
    </row>
    <row r="2329" spans="3:4" x14ac:dyDescent="0.2">
      <c r="C2329" s="19"/>
      <c r="D2329" s="19"/>
    </row>
    <row r="2330" spans="3:4" x14ac:dyDescent="0.2">
      <c r="C2330" s="19"/>
      <c r="D2330" s="19"/>
    </row>
    <row r="2331" spans="3:4" x14ac:dyDescent="0.2">
      <c r="C2331" s="19"/>
      <c r="D2331" s="19"/>
    </row>
    <row r="2332" spans="3:4" x14ac:dyDescent="0.2">
      <c r="C2332" s="19"/>
      <c r="D2332" s="19"/>
    </row>
    <row r="2333" spans="3:4" x14ac:dyDescent="0.2">
      <c r="C2333" s="19"/>
      <c r="D2333" s="19"/>
    </row>
    <row r="2334" spans="3:4" x14ac:dyDescent="0.2">
      <c r="C2334" s="19"/>
      <c r="D2334" s="19"/>
    </row>
    <row r="2335" spans="3:4" x14ac:dyDescent="0.2">
      <c r="C2335" s="19"/>
      <c r="D2335" s="19"/>
    </row>
    <row r="2336" spans="3:4" x14ac:dyDescent="0.2">
      <c r="C2336" s="19"/>
      <c r="D2336" s="19"/>
    </row>
    <row r="2337" spans="3:4" x14ac:dyDescent="0.2">
      <c r="C2337" s="19"/>
      <c r="D2337" s="19"/>
    </row>
    <row r="2338" spans="3:4" x14ac:dyDescent="0.2">
      <c r="C2338" s="19"/>
      <c r="D2338" s="19"/>
    </row>
    <row r="2339" spans="3:4" x14ac:dyDescent="0.2">
      <c r="C2339" s="19"/>
      <c r="D2339" s="19"/>
    </row>
    <row r="2340" spans="3:4" x14ac:dyDescent="0.2">
      <c r="C2340" s="19"/>
      <c r="D2340" s="19"/>
    </row>
    <row r="2341" spans="3:4" x14ac:dyDescent="0.2">
      <c r="C2341" s="19"/>
      <c r="D2341" s="19"/>
    </row>
    <row r="2342" spans="3:4" x14ac:dyDescent="0.2">
      <c r="C2342" s="19"/>
      <c r="D2342" s="19"/>
    </row>
    <row r="2343" spans="3:4" x14ac:dyDescent="0.2">
      <c r="C2343" s="19"/>
      <c r="D2343" s="19"/>
    </row>
    <row r="2344" spans="3:4" x14ac:dyDescent="0.2">
      <c r="C2344" s="19"/>
      <c r="D2344" s="19"/>
    </row>
    <row r="2345" spans="3:4" x14ac:dyDescent="0.2">
      <c r="C2345" s="19"/>
      <c r="D2345" s="19"/>
    </row>
    <row r="2346" spans="3:4" x14ac:dyDescent="0.2">
      <c r="C2346" s="19"/>
      <c r="D2346" s="19"/>
    </row>
    <row r="2347" spans="3:4" x14ac:dyDescent="0.2">
      <c r="C2347" s="19"/>
      <c r="D2347" s="19"/>
    </row>
    <row r="2348" spans="3:4" x14ac:dyDescent="0.2">
      <c r="C2348" s="19"/>
      <c r="D2348" s="19"/>
    </row>
    <row r="2349" spans="3:4" x14ac:dyDescent="0.2">
      <c r="C2349" s="19"/>
      <c r="D2349" s="19"/>
    </row>
    <row r="2350" spans="3:4" x14ac:dyDescent="0.2">
      <c r="C2350" s="19"/>
      <c r="D2350" s="19"/>
    </row>
    <row r="2351" spans="3:4" x14ac:dyDescent="0.2">
      <c r="C2351" s="19"/>
      <c r="D2351" s="19"/>
    </row>
    <row r="2352" spans="3:4" x14ac:dyDescent="0.2">
      <c r="C2352" s="19"/>
      <c r="D2352" s="19"/>
    </row>
    <row r="2353" spans="3:4" x14ac:dyDescent="0.2">
      <c r="C2353" s="19"/>
      <c r="D2353" s="19"/>
    </row>
    <row r="2354" spans="3:4" x14ac:dyDescent="0.2">
      <c r="C2354" s="19"/>
      <c r="D2354" s="19"/>
    </row>
    <row r="2355" spans="3:4" x14ac:dyDescent="0.2">
      <c r="C2355" s="19"/>
      <c r="D2355" s="19"/>
    </row>
    <row r="2356" spans="3:4" x14ac:dyDescent="0.2">
      <c r="C2356" s="19"/>
      <c r="D2356" s="19"/>
    </row>
    <row r="2357" spans="3:4" x14ac:dyDescent="0.2">
      <c r="C2357" s="19"/>
      <c r="D2357" s="19"/>
    </row>
    <row r="2358" spans="3:4" x14ac:dyDescent="0.2">
      <c r="C2358" s="19"/>
      <c r="D2358" s="19"/>
    </row>
    <row r="2359" spans="3:4" x14ac:dyDescent="0.2">
      <c r="C2359" s="19"/>
      <c r="D2359" s="19"/>
    </row>
    <row r="2360" spans="3:4" x14ac:dyDescent="0.2">
      <c r="C2360" s="19"/>
      <c r="D2360" s="19"/>
    </row>
    <row r="2361" spans="3:4" x14ac:dyDescent="0.2">
      <c r="C2361" s="19"/>
      <c r="D2361" s="19"/>
    </row>
    <row r="2362" spans="3:4" x14ac:dyDescent="0.2">
      <c r="C2362" s="19"/>
      <c r="D2362" s="19"/>
    </row>
    <row r="2363" spans="3:4" x14ac:dyDescent="0.2">
      <c r="C2363" s="19"/>
      <c r="D2363" s="19"/>
    </row>
    <row r="2364" spans="3:4" x14ac:dyDescent="0.2">
      <c r="C2364" s="19"/>
      <c r="D2364" s="19"/>
    </row>
    <row r="2365" spans="3:4" x14ac:dyDescent="0.2">
      <c r="C2365" s="19"/>
      <c r="D2365" s="19"/>
    </row>
    <row r="2366" spans="3:4" x14ac:dyDescent="0.2">
      <c r="C2366" s="19"/>
      <c r="D2366" s="19"/>
    </row>
    <row r="2367" spans="3:4" x14ac:dyDescent="0.2">
      <c r="C2367" s="19"/>
      <c r="D2367" s="19"/>
    </row>
    <row r="2368" spans="3:4" x14ac:dyDescent="0.2">
      <c r="C2368" s="19"/>
      <c r="D2368" s="19"/>
    </row>
    <row r="2369" spans="3:4" x14ac:dyDescent="0.2">
      <c r="C2369" s="19"/>
      <c r="D2369" s="19"/>
    </row>
    <row r="2370" spans="3:4" x14ac:dyDescent="0.2">
      <c r="C2370" s="19"/>
      <c r="D2370" s="19"/>
    </row>
    <row r="2371" spans="3:4" x14ac:dyDescent="0.2">
      <c r="C2371" s="19"/>
      <c r="D2371" s="19"/>
    </row>
    <row r="2372" spans="3:4" x14ac:dyDescent="0.2">
      <c r="C2372" s="19"/>
      <c r="D2372" s="19"/>
    </row>
    <row r="2373" spans="3:4" x14ac:dyDescent="0.2">
      <c r="C2373" s="19"/>
      <c r="D2373" s="19"/>
    </row>
    <row r="2374" spans="3:4" x14ac:dyDescent="0.2">
      <c r="C2374" s="19"/>
      <c r="D2374" s="19"/>
    </row>
    <row r="2375" spans="3:4" x14ac:dyDescent="0.2">
      <c r="C2375" s="19"/>
      <c r="D2375" s="19"/>
    </row>
    <row r="2376" spans="3:4" x14ac:dyDescent="0.2">
      <c r="C2376" s="19"/>
      <c r="D2376" s="19"/>
    </row>
    <row r="2377" spans="3:4" x14ac:dyDescent="0.2">
      <c r="C2377" s="19"/>
      <c r="D2377" s="19"/>
    </row>
    <row r="2378" spans="3:4" x14ac:dyDescent="0.2">
      <c r="C2378" s="19"/>
      <c r="D2378" s="19"/>
    </row>
    <row r="2379" spans="3:4" x14ac:dyDescent="0.2">
      <c r="C2379" s="19"/>
      <c r="D2379" s="19"/>
    </row>
    <row r="2380" spans="3:4" x14ac:dyDescent="0.2">
      <c r="C2380" s="19"/>
      <c r="D2380" s="19"/>
    </row>
    <row r="2381" spans="3:4" x14ac:dyDescent="0.2">
      <c r="C2381" s="19"/>
      <c r="D2381" s="19"/>
    </row>
    <row r="2382" spans="3:4" x14ac:dyDescent="0.2">
      <c r="C2382" s="19"/>
      <c r="D2382" s="19"/>
    </row>
    <row r="2383" spans="3:4" x14ac:dyDescent="0.2">
      <c r="C2383" s="19"/>
      <c r="D2383" s="19"/>
    </row>
    <row r="2384" spans="3:4" x14ac:dyDescent="0.2">
      <c r="C2384" s="19"/>
      <c r="D2384" s="19"/>
    </row>
    <row r="2385" spans="3:4" x14ac:dyDescent="0.2">
      <c r="C2385" s="19"/>
      <c r="D2385" s="19"/>
    </row>
    <row r="2386" spans="3:4" x14ac:dyDescent="0.2">
      <c r="C2386" s="19"/>
      <c r="D2386" s="19"/>
    </row>
    <row r="2387" spans="3:4" x14ac:dyDescent="0.2">
      <c r="C2387" s="19"/>
      <c r="D2387" s="19"/>
    </row>
    <row r="2388" spans="3:4" x14ac:dyDescent="0.2">
      <c r="C2388" s="19"/>
      <c r="D2388" s="19"/>
    </row>
    <row r="2389" spans="3:4" x14ac:dyDescent="0.2">
      <c r="C2389" s="19"/>
      <c r="D2389" s="19"/>
    </row>
    <row r="2390" spans="3:4" x14ac:dyDescent="0.2">
      <c r="C2390" s="19"/>
      <c r="D2390" s="19"/>
    </row>
    <row r="2391" spans="3:4" x14ac:dyDescent="0.2">
      <c r="C2391" s="19"/>
      <c r="D2391" s="19"/>
    </row>
    <row r="2392" spans="3:4" x14ac:dyDescent="0.2">
      <c r="C2392" s="19"/>
      <c r="D2392" s="19"/>
    </row>
    <row r="2393" spans="3:4" x14ac:dyDescent="0.2">
      <c r="C2393" s="19"/>
      <c r="D2393" s="19"/>
    </row>
    <row r="2394" spans="3:4" x14ac:dyDescent="0.2">
      <c r="C2394" s="19"/>
      <c r="D2394" s="19"/>
    </row>
    <row r="2395" spans="3:4" x14ac:dyDescent="0.2">
      <c r="C2395" s="19"/>
      <c r="D2395" s="19"/>
    </row>
    <row r="2396" spans="3:4" x14ac:dyDescent="0.2">
      <c r="C2396" s="19"/>
      <c r="D2396" s="19"/>
    </row>
    <row r="2397" spans="3:4" x14ac:dyDescent="0.2">
      <c r="C2397" s="19"/>
      <c r="D2397" s="19"/>
    </row>
    <row r="2398" spans="3:4" x14ac:dyDescent="0.2">
      <c r="C2398" s="19"/>
      <c r="D2398" s="19"/>
    </row>
    <row r="2399" spans="3:4" x14ac:dyDescent="0.2">
      <c r="C2399" s="19"/>
      <c r="D2399" s="19"/>
    </row>
    <row r="2400" spans="3:4" x14ac:dyDescent="0.2">
      <c r="C2400" s="19"/>
      <c r="D2400" s="19"/>
    </row>
    <row r="2401" spans="3:4" x14ac:dyDescent="0.2">
      <c r="C2401" s="19"/>
      <c r="D2401" s="19"/>
    </row>
    <row r="2402" spans="3:4" x14ac:dyDescent="0.2">
      <c r="C2402" s="19"/>
      <c r="D2402" s="19"/>
    </row>
    <row r="2403" spans="3:4" x14ac:dyDescent="0.2">
      <c r="C2403" s="19"/>
      <c r="D2403" s="19"/>
    </row>
    <row r="2404" spans="3:4" x14ac:dyDescent="0.2">
      <c r="C2404" s="19"/>
      <c r="D2404" s="19"/>
    </row>
    <row r="2405" spans="3:4" x14ac:dyDescent="0.2">
      <c r="C2405" s="19"/>
      <c r="D2405" s="19"/>
    </row>
    <row r="2406" spans="3:4" x14ac:dyDescent="0.2">
      <c r="C2406" s="19"/>
      <c r="D2406" s="19"/>
    </row>
    <row r="2407" spans="3:4" x14ac:dyDescent="0.2">
      <c r="C2407" s="19"/>
      <c r="D2407" s="19"/>
    </row>
    <row r="2408" spans="3:4" x14ac:dyDescent="0.2">
      <c r="C2408" s="19"/>
      <c r="D2408" s="19"/>
    </row>
    <row r="2409" spans="3:4" x14ac:dyDescent="0.2">
      <c r="C2409" s="19"/>
      <c r="D2409" s="19"/>
    </row>
    <row r="2410" spans="3:4" x14ac:dyDescent="0.2">
      <c r="C2410" s="19"/>
      <c r="D2410" s="19"/>
    </row>
    <row r="2411" spans="3:4" x14ac:dyDescent="0.2">
      <c r="C2411" s="19"/>
      <c r="D2411" s="19"/>
    </row>
    <row r="2412" spans="3:4" x14ac:dyDescent="0.2">
      <c r="C2412" s="19"/>
      <c r="D2412" s="19"/>
    </row>
    <row r="2413" spans="3:4" x14ac:dyDescent="0.2">
      <c r="C2413" s="19"/>
      <c r="D2413" s="19"/>
    </row>
    <row r="2414" spans="3:4" x14ac:dyDescent="0.2">
      <c r="C2414" s="19"/>
      <c r="D2414" s="19"/>
    </row>
    <row r="2415" spans="3:4" x14ac:dyDescent="0.2">
      <c r="C2415" s="19"/>
      <c r="D2415" s="19"/>
    </row>
    <row r="2416" spans="3:4" x14ac:dyDescent="0.2">
      <c r="C2416" s="19"/>
      <c r="D2416" s="19"/>
    </row>
    <row r="2417" spans="3:4" x14ac:dyDescent="0.2">
      <c r="C2417" s="19"/>
      <c r="D2417" s="19"/>
    </row>
    <row r="2418" spans="3:4" x14ac:dyDescent="0.2">
      <c r="C2418" s="19"/>
      <c r="D2418" s="19"/>
    </row>
    <row r="2419" spans="3:4" x14ac:dyDescent="0.2">
      <c r="C2419" s="19"/>
      <c r="D2419" s="19"/>
    </row>
    <row r="2420" spans="3:4" x14ac:dyDescent="0.2">
      <c r="C2420" s="19"/>
      <c r="D2420" s="19"/>
    </row>
    <row r="2421" spans="3:4" x14ac:dyDescent="0.2">
      <c r="C2421" s="19"/>
      <c r="D2421" s="19"/>
    </row>
    <row r="2422" spans="3:4" x14ac:dyDescent="0.2">
      <c r="C2422" s="19"/>
      <c r="D2422" s="19"/>
    </row>
    <row r="2423" spans="3:4" x14ac:dyDescent="0.2">
      <c r="C2423" s="19"/>
      <c r="D2423" s="19"/>
    </row>
    <row r="2424" spans="3:4" x14ac:dyDescent="0.2">
      <c r="C2424" s="19"/>
      <c r="D2424" s="19"/>
    </row>
    <row r="2425" spans="3:4" x14ac:dyDescent="0.2">
      <c r="C2425" s="19"/>
      <c r="D2425" s="19"/>
    </row>
    <row r="2426" spans="3:4" x14ac:dyDescent="0.2">
      <c r="C2426" s="19"/>
      <c r="D2426" s="19"/>
    </row>
    <row r="2427" spans="3:4" x14ac:dyDescent="0.2">
      <c r="C2427" s="19"/>
      <c r="D2427" s="19"/>
    </row>
    <row r="2428" spans="3:4" x14ac:dyDescent="0.2">
      <c r="C2428" s="19"/>
      <c r="D2428" s="19"/>
    </row>
    <row r="2429" spans="3:4" x14ac:dyDescent="0.2">
      <c r="C2429" s="19"/>
      <c r="D2429" s="19"/>
    </row>
    <row r="2430" spans="3:4" x14ac:dyDescent="0.2">
      <c r="C2430" s="19"/>
      <c r="D2430" s="19"/>
    </row>
    <row r="2431" spans="3:4" x14ac:dyDescent="0.2">
      <c r="C2431" s="19"/>
      <c r="D2431" s="19"/>
    </row>
    <row r="2432" spans="3:4" x14ac:dyDescent="0.2">
      <c r="C2432" s="19"/>
      <c r="D2432" s="19"/>
    </row>
    <row r="2433" spans="3:4" x14ac:dyDescent="0.2">
      <c r="C2433" s="19"/>
      <c r="D2433" s="19"/>
    </row>
    <row r="2434" spans="3:4" x14ac:dyDescent="0.2">
      <c r="C2434" s="19"/>
      <c r="D2434" s="19"/>
    </row>
    <row r="2435" spans="3:4" x14ac:dyDescent="0.2">
      <c r="C2435" s="19"/>
      <c r="D2435" s="19"/>
    </row>
    <row r="2436" spans="3:4" x14ac:dyDescent="0.2">
      <c r="C2436" s="19"/>
      <c r="D2436" s="19"/>
    </row>
    <row r="2437" spans="3:4" x14ac:dyDescent="0.2">
      <c r="C2437" s="19"/>
      <c r="D2437" s="19"/>
    </row>
    <row r="2438" spans="3:4" x14ac:dyDescent="0.2">
      <c r="C2438" s="19"/>
      <c r="D2438" s="19"/>
    </row>
    <row r="2439" spans="3:4" x14ac:dyDescent="0.2">
      <c r="C2439" s="19"/>
      <c r="D2439" s="19"/>
    </row>
    <row r="2440" spans="3:4" x14ac:dyDescent="0.2">
      <c r="C2440" s="19"/>
      <c r="D2440" s="19"/>
    </row>
    <row r="2441" spans="3:4" x14ac:dyDescent="0.2">
      <c r="C2441" s="19"/>
      <c r="D2441" s="19"/>
    </row>
    <row r="2442" spans="3:4" x14ac:dyDescent="0.2">
      <c r="C2442" s="19"/>
      <c r="D2442" s="19"/>
    </row>
    <row r="2443" spans="3:4" x14ac:dyDescent="0.2">
      <c r="C2443" s="19"/>
      <c r="D2443" s="19"/>
    </row>
    <row r="2444" spans="3:4" x14ac:dyDescent="0.2">
      <c r="C2444" s="19"/>
      <c r="D2444" s="19"/>
    </row>
    <row r="2445" spans="3:4" x14ac:dyDescent="0.2">
      <c r="C2445" s="19"/>
      <c r="D2445" s="19"/>
    </row>
    <row r="2446" spans="3:4" x14ac:dyDescent="0.2">
      <c r="C2446" s="19"/>
      <c r="D2446" s="19"/>
    </row>
    <row r="2447" spans="3:4" x14ac:dyDescent="0.2">
      <c r="C2447" s="19"/>
      <c r="D2447" s="19"/>
    </row>
    <row r="2448" spans="3:4" x14ac:dyDescent="0.2">
      <c r="C2448" s="19"/>
      <c r="D2448" s="19"/>
    </row>
    <row r="2449" spans="3:4" x14ac:dyDescent="0.2">
      <c r="C2449" s="19"/>
      <c r="D2449" s="19"/>
    </row>
    <row r="2450" spans="3:4" x14ac:dyDescent="0.2">
      <c r="C2450" s="19"/>
      <c r="D2450" s="19"/>
    </row>
    <row r="2451" spans="3:4" x14ac:dyDescent="0.2">
      <c r="C2451" s="19"/>
      <c r="D2451" s="19"/>
    </row>
    <row r="2452" spans="3:4" x14ac:dyDescent="0.2">
      <c r="C2452" s="19"/>
      <c r="D2452" s="19"/>
    </row>
    <row r="2453" spans="3:4" x14ac:dyDescent="0.2">
      <c r="C2453" s="19"/>
      <c r="D2453" s="19"/>
    </row>
    <row r="2454" spans="3:4" x14ac:dyDescent="0.2">
      <c r="C2454" s="19"/>
      <c r="D2454" s="19"/>
    </row>
    <row r="2455" spans="3:4" x14ac:dyDescent="0.2">
      <c r="C2455" s="19"/>
      <c r="D2455" s="19"/>
    </row>
    <row r="2456" spans="3:4" x14ac:dyDescent="0.2">
      <c r="C2456" s="19"/>
      <c r="D2456" s="19"/>
    </row>
    <row r="2457" spans="3:4" x14ac:dyDescent="0.2">
      <c r="C2457" s="19"/>
      <c r="D2457" s="19"/>
    </row>
    <row r="2458" spans="3:4" x14ac:dyDescent="0.2">
      <c r="C2458" s="19"/>
      <c r="D2458" s="19"/>
    </row>
    <row r="2459" spans="3:4" x14ac:dyDescent="0.2">
      <c r="C2459" s="19"/>
      <c r="D2459" s="19"/>
    </row>
    <row r="2460" spans="3:4" x14ac:dyDescent="0.2">
      <c r="C2460" s="19"/>
      <c r="D2460" s="19"/>
    </row>
    <row r="2461" spans="3:4" x14ac:dyDescent="0.2">
      <c r="C2461" s="19"/>
      <c r="D2461" s="19"/>
    </row>
    <row r="2462" spans="3:4" x14ac:dyDescent="0.2">
      <c r="C2462" s="19"/>
      <c r="D2462" s="19"/>
    </row>
    <row r="2463" spans="3:4" x14ac:dyDescent="0.2">
      <c r="C2463" s="19"/>
      <c r="D2463" s="19"/>
    </row>
    <row r="2464" spans="3:4" x14ac:dyDescent="0.2">
      <c r="C2464" s="19"/>
      <c r="D2464" s="19"/>
    </row>
    <row r="2465" spans="3:4" x14ac:dyDescent="0.2">
      <c r="C2465" s="19"/>
      <c r="D2465" s="19"/>
    </row>
    <row r="2466" spans="3:4" x14ac:dyDescent="0.2">
      <c r="C2466" s="19"/>
      <c r="D2466" s="19"/>
    </row>
    <row r="2467" spans="3:4" x14ac:dyDescent="0.2">
      <c r="C2467" s="19"/>
      <c r="D2467" s="19"/>
    </row>
    <row r="2468" spans="3:4" x14ac:dyDescent="0.2">
      <c r="C2468" s="19"/>
      <c r="D2468" s="19"/>
    </row>
    <row r="2469" spans="3:4" x14ac:dyDescent="0.2">
      <c r="C2469" s="19"/>
      <c r="D2469" s="19"/>
    </row>
    <row r="2470" spans="3:4" x14ac:dyDescent="0.2">
      <c r="C2470" s="19"/>
      <c r="D2470" s="19"/>
    </row>
    <row r="2471" spans="3:4" x14ac:dyDescent="0.2">
      <c r="C2471" s="19"/>
      <c r="D2471" s="19"/>
    </row>
    <row r="2472" spans="3:4" x14ac:dyDescent="0.2">
      <c r="C2472" s="19"/>
      <c r="D2472" s="19"/>
    </row>
    <row r="2473" spans="3:4" x14ac:dyDescent="0.2">
      <c r="C2473" s="19"/>
      <c r="D2473" s="19"/>
    </row>
    <row r="2474" spans="3:4" x14ac:dyDescent="0.2">
      <c r="C2474" s="19"/>
      <c r="D2474" s="19"/>
    </row>
    <row r="2475" spans="3:4" x14ac:dyDescent="0.2">
      <c r="C2475" s="19"/>
      <c r="D2475" s="19"/>
    </row>
    <row r="2476" spans="3:4" x14ac:dyDescent="0.2">
      <c r="C2476" s="19"/>
      <c r="D2476" s="19"/>
    </row>
    <row r="2477" spans="3:4" x14ac:dyDescent="0.2">
      <c r="C2477" s="19"/>
      <c r="D2477" s="19"/>
    </row>
    <row r="2478" spans="3:4" x14ac:dyDescent="0.2">
      <c r="C2478" s="19"/>
      <c r="D2478" s="19"/>
    </row>
    <row r="2479" spans="3:4" x14ac:dyDescent="0.2">
      <c r="C2479" s="19"/>
      <c r="D2479" s="19"/>
    </row>
    <row r="2480" spans="3:4" x14ac:dyDescent="0.2">
      <c r="C2480" s="19"/>
      <c r="D2480" s="19"/>
    </row>
    <row r="2481" spans="3:4" x14ac:dyDescent="0.2">
      <c r="C2481" s="19"/>
      <c r="D2481" s="19"/>
    </row>
    <row r="2482" spans="3:4" x14ac:dyDescent="0.2">
      <c r="C2482" s="19"/>
      <c r="D2482" s="19"/>
    </row>
    <row r="2483" spans="3:4" x14ac:dyDescent="0.2">
      <c r="C2483" s="19"/>
      <c r="D2483" s="19"/>
    </row>
    <row r="2484" spans="3:4" x14ac:dyDescent="0.2">
      <c r="C2484" s="19"/>
      <c r="D2484" s="19"/>
    </row>
    <row r="2485" spans="3:4" x14ac:dyDescent="0.2">
      <c r="C2485" s="19"/>
      <c r="D2485" s="19"/>
    </row>
    <row r="2486" spans="3:4" x14ac:dyDescent="0.2">
      <c r="C2486" s="19"/>
      <c r="D2486" s="19"/>
    </row>
    <row r="2487" spans="3:4" x14ac:dyDescent="0.2">
      <c r="C2487" s="19"/>
      <c r="D2487" s="19"/>
    </row>
    <row r="2488" spans="3:4" x14ac:dyDescent="0.2">
      <c r="C2488" s="19"/>
      <c r="D2488" s="19"/>
    </row>
    <row r="2489" spans="3:4" x14ac:dyDescent="0.2">
      <c r="C2489" s="19"/>
      <c r="D2489" s="19"/>
    </row>
    <row r="2490" spans="3:4" x14ac:dyDescent="0.2">
      <c r="C2490" s="19"/>
      <c r="D2490" s="19"/>
    </row>
    <row r="2491" spans="3:4" x14ac:dyDescent="0.2">
      <c r="C2491" s="19"/>
      <c r="D2491" s="19"/>
    </row>
    <row r="2492" spans="3:4" x14ac:dyDescent="0.2">
      <c r="C2492" s="19"/>
      <c r="D2492" s="19"/>
    </row>
    <row r="2493" spans="3:4" x14ac:dyDescent="0.2">
      <c r="C2493" s="19"/>
      <c r="D2493" s="19"/>
    </row>
    <row r="2494" spans="3:4" x14ac:dyDescent="0.2">
      <c r="C2494" s="19"/>
      <c r="D2494" s="19"/>
    </row>
    <row r="2495" spans="3:4" x14ac:dyDescent="0.2">
      <c r="C2495" s="19"/>
      <c r="D2495" s="19"/>
    </row>
    <row r="2496" spans="3:4" x14ac:dyDescent="0.2">
      <c r="C2496" s="19"/>
      <c r="D2496" s="19"/>
    </row>
    <row r="2497" spans="3:4" x14ac:dyDescent="0.2">
      <c r="C2497" s="19"/>
      <c r="D2497" s="19"/>
    </row>
    <row r="2498" spans="3:4" x14ac:dyDescent="0.2">
      <c r="C2498" s="19"/>
      <c r="D2498" s="19"/>
    </row>
    <row r="2499" spans="3:4" x14ac:dyDescent="0.2">
      <c r="C2499" s="19"/>
      <c r="D2499" s="19"/>
    </row>
    <row r="2500" spans="3:4" x14ac:dyDescent="0.2">
      <c r="C2500" s="19"/>
      <c r="D2500" s="19"/>
    </row>
    <row r="2501" spans="3:4" x14ac:dyDescent="0.2">
      <c r="C2501" s="19"/>
      <c r="D2501" s="19"/>
    </row>
    <row r="2502" spans="3:4" x14ac:dyDescent="0.2">
      <c r="C2502" s="19"/>
      <c r="D2502" s="19"/>
    </row>
    <row r="2503" spans="3:4" x14ac:dyDescent="0.2">
      <c r="C2503" s="19"/>
      <c r="D2503" s="19"/>
    </row>
    <row r="2504" spans="3:4" x14ac:dyDescent="0.2">
      <c r="C2504" s="19"/>
      <c r="D2504" s="19"/>
    </row>
    <row r="2505" spans="3:4" x14ac:dyDescent="0.2">
      <c r="C2505" s="19"/>
      <c r="D2505" s="19"/>
    </row>
    <row r="2506" spans="3:4" x14ac:dyDescent="0.2">
      <c r="C2506" s="19"/>
      <c r="D2506" s="19"/>
    </row>
    <row r="2507" spans="3:4" x14ac:dyDescent="0.2">
      <c r="C2507" s="19"/>
      <c r="D2507" s="19"/>
    </row>
    <row r="2508" spans="3:4" x14ac:dyDescent="0.2">
      <c r="C2508" s="19"/>
      <c r="D2508" s="19"/>
    </row>
    <row r="2509" spans="3:4" x14ac:dyDescent="0.2">
      <c r="C2509" s="19"/>
      <c r="D2509" s="19"/>
    </row>
    <row r="2510" spans="3:4" x14ac:dyDescent="0.2">
      <c r="C2510" s="19"/>
      <c r="D2510" s="19"/>
    </row>
    <row r="2511" spans="3:4" x14ac:dyDescent="0.2">
      <c r="C2511" s="19"/>
      <c r="D2511" s="19"/>
    </row>
    <row r="2512" spans="3:4" x14ac:dyDescent="0.2">
      <c r="C2512" s="19"/>
      <c r="D2512" s="19"/>
    </row>
    <row r="2513" spans="3:4" x14ac:dyDescent="0.2">
      <c r="C2513" s="19"/>
      <c r="D2513" s="19"/>
    </row>
    <row r="2514" spans="3:4" x14ac:dyDescent="0.2">
      <c r="C2514" s="19"/>
      <c r="D2514" s="19"/>
    </row>
    <row r="2515" spans="3:4" x14ac:dyDescent="0.2">
      <c r="C2515" s="19"/>
      <c r="D2515" s="19"/>
    </row>
    <row r="2516" spans="3:4" x14ac:dyDescent="0.2">
      <c r="C2516" s="19"/>
      <c r="D2516" s="19"/>
    </row>
    <row r="2517" spans="3:4" x14ac:dyDescent="0.2">
      <c r="C2517" s="19"/>
      <c r="D2517" s="19"/>
    </row>
    <row r="2518" spans="3:4" x14ac:dyDescent="0.2">
      <c r="C2518" s="19"/>
      <c r="D2518" s="19"/>
    </row>
    <row r="2519" spans="3:4" x14ac:dyDescent="0.2">
      <c r="C2519" s="19"/>
      <c r="D2519" s="19"/>
    </row>
    <row r="2520" spans="3:4" x14ac:dyDescent="0.2">
      <c r="C2520" s="19"/>
      <c r="D2520" s="19"/>
    </row>
    <row r="2521" spans="3:4" x14ac:dyDescent="0.2">
      <c r="C2521" s="19"/>
      <c r="D2521" s="19"/>
    </row>
    <row r="2522" spans="3:4" x14ac:dyDescent="0.2">
      <c r="C2522" s="19"/>
      <c r="D2522" s="19"/>
    </row>
    <row r="2523" spans="3:4" x14ac:dyDescent="0.2">
      <c r="C2523" s="19"/>
      <c r="D2523" s="19"/>
    </row>
    <row r="2524" spans="3:4" x14ac:dyDescent="0.2">
      <c r="C2524" s="19"/>
      <c r="D2524" s="19"/>
    </row>
    <row r="2525" spans="3:4" x14ac:dyDescent="0.2">
      <c r="C2525" s="19"/>
      <c r="D2525" s="19"/>
    </row>
    <row r="2526" spans="3:4" x14ac:dyDescent="0.2">
      <c r="C2526" s="19"/>
      <c r="D2526" s="19"/>
    </row>
    <row r="2527" spans="3:4" x14ac:dyDescent="0.2">
      <c r="C2527" s="19"/>
      <c r="D2527" s="19"/>
    </row>
    <row r="2528" spans="3:4" x14ac:dyDescent="0.2">
      <c r="C2528" s="19"/>
      <c r="D2528" s="19"/>
    </row>
    <row r="2529" spans="3:4" x14ac:dyDescent="0.2">
      <c r="C2529" s="19"/>
      <c r="D2529" s="19"/>
    </row>
    <row r="2530" spans="3:4" x14ac:dyDescent="0.2">
      <c r="C2530" s="19"/>
      <c r="D2530" s="19"/>
    </row>
    <row r="2531" spans="3:4" x14ac:dyDescent="0.2">
      <c r="C2531" s="19"/>
      <c r="D2531" s="19"/>
    </row>
    <row r="2532" spans="3:4" x14ac:dyDescent="0.2">
      <c r="C2532" s="19"/>
      <c r="D2532" s="19"/>
    </row>
    <row r="2533" spans="3:4" x14ac:dyDescent="0.2">
      <c r="C2533" s="19"/>
      <c r="D2533" s="19"/>
    </row>
    <row r="2534" spans="3:4" x14ac:dyDescent="0.2">
      <c r="C2534" s="19"/>
      <c r="D2534" s="19"/>
    </row>
    <row r="2535" spans="3:4" x14ac:dyDescent="0.2">
      <c r="C2535" s="19"/>
      <c r="D2535" s="19"/>
    </row>
    <row r="2536" spans="3:4" x14ac:dyDescent="0.2">
      <c r="C2536" s="19"/>
      <c r="D2536" s="19"/>
    </row>
    <row r="2537" spans="3:4" x14ac:dyDescent="0.2">
      <c r="C2537" s="19"/>
      <c r="D2537" s="19"/>
    </row>
    <row r="2538" spans="3:4" x14ac:dyDescent="0.2">
      <c r="C2538" s="19"/>
      <c r="D2538" s="19"/>
    </row>
    <row r="2539" spans="3:4" x14ac:dyDescent="0.2">
      <c r="C2539" s="19"/>
      <c r="D2539" s="19"/>
    </row>
    <row r="2540" spans="3:4" x14ac:dyDescent="0.2">
      <c r="C2540" s="19"/>
      <c r="D2540" s="19"/>
    </row>
    <row r="2541" spans="3:4" x14ac:dyDescent="0.2">
      <c r="C2541" s="19"/>
      <c r="D2541" s="19"/>
    </row>
    <row r="2542" spans="3:4" x14ac:dyDescent="0.2">
      <c r="C2542" s="19"/>
      <c r="D2542" s="19"/>
    </row>
    <row r="2543" spans="3:4" x14ac:dyDescent="0.2">
      <c r="C2543" s="19"/>
      <c r="D2543" s="19"/>
    </row>
    <row r="2544" spans="3:4" x14ac:dyDescent="0.2">
      <c r="C2544" s="19"/>
      <c r="D2544" s="19"/>
    </row>
    <row r="2545" spans="3:4" x14ac:dyDescent="0.2">
      <c r="C2545" s="19"/>
      <c r="D2545" s="19"/>
    </row>
    <row r="2546" spans="3:4" x14ac:dyDescent="0.2">
      <c r="C2546" s="19"/>
      <c r="D2546" s="19"/>
    </row>
    <row r="2547" spans="3:4" x14ac:dyDescent="0.2">
      <c r="C2547" s="19"/>
      <c r="D2547" s="19"/>
    </row>
    <row r="2548" spans="3:4" x14ac:dyDescent="0.2">
      <c r="C2548" s="19"/>
      <c r="D2548" s="19"/>
    </row>
    <row r="2549" spans="3:4" x14ac:dyDescent="0.2">
      <c r="C2549" s="19"/>
      <c r="D2549" s="19"/>
    </row>
    <row r="2550" spans="3:4" x14ac:dyDescent="0.2">
      <c r="C2550" s="19"/>
      <c r="D2550" s="19"/>
    </row>
    <row r="2551" spans="3:4" x14ac:dyDescent="0.2">
      <c r="C2551" s="19"/>
      <c r="D2551" s="19"/>
    </row>
    <row r="2552" spans="3:4" x14ac:dyDescent="0.2">
      <c r="C2552" s="19"/>
      <c r="D2552" s="19"/>
    </row>
    <row r="2553" spans="3:4" x14ac:dyDescent="0.2">
      <c r="C2553" s="19"/>
      <c r="D2553" s="19"/>
    </row>
    <row r="2554" spans="3:4" x14ac:dyDescent="0.2">
      <c r="C2554" s="19"/>
      <c r="D2554" s="19"/>
    </row>
    <row r="2555" spans="3:4" x14ac:dyDescent="0.2">
      <c r="C2555" s="19"/>
      <c r="D2555" s="19"/>
    </row>
    <row r="2556" spans="3:4" x14ac:dyDescent="0.2">
      <c r="C2556" s="19"/>
      <c r="D2556" s="19"/>
    </row>
    <row r="2557" spans="3:4" x14ac:dyDescent="0.2">
      <c r="C2557" s="19"/>
      <c r="D2557" s="19"/>
    </row>
    <row r="2558" spans="3:4" x14ac:dyDescent="0.2">
      <c r="C2558" s="19"/>
      <c r="D2558" s="19"/>
    </row>
    <row r="2559" spans="3:4" x14ac:dyDescent="0.2">
      <c r="C2559" s="19"/>
      <c r="D2559" s="19"/>
    </row>
    <row r="2560" spans="3:4" x14ac:dyDescent="0.2">
      <c r="C2560" s="19"/>
      <c r="D2560" s="19"/>
    </row>
    <row r="2561" spans="3:4" x14ac:dyDescent="0.2">
      <c r="C2561" s="19"/>
      <c r="D2561" s="19"/>
    </row>
    <row r="2562" spans="3:4" x14ac:dyDescent="0.2">
      <c r="C2562" s="19"/>
      <c r="D2562" s="19"/>
    </row>
    <row r="2563" spans="3:4" x14ac:dyDescent="0.2">
      <c r="C2563" s="19"/>
      <c r="D2563" s="19"/>
    </row>
    <row r="2564" spans="3:4" x14ac:dyDescent="0.2">
      <c r="C2564" s="19"/>
      <c r="D2564" s="19"/>
    </row>
    <row r="2565" spans="3:4" x14ac:dyDescent="0.2">
      <c r="C2565" s="19"/>
      <c r="D2565" s="19"/>
    </row>
    <row r="2566" spans="3:4" x14ac:dyDescent="0.2">
      <c r="C2566" s="19"/>
      <c r="D2566" s="19"/>
    </row>
    <row r="2567" spans="3:4" x14ac:dyDescent="0.2">
      <c r="C2567" s="19"/>
      <c r="D2567" s="19"/>
    </row>
    <row r="2568" spans="3:4" x14ac:dyDescent="0.2">
      <c r="C2568" s="19"/>
      <c r="D2568" s="19"/>
    </row>
    <row r="2569" spans="3:4" x14ac:dyDescent="0.2">
      <c r="C2569" s="19"/>
      <c r="D2569" s="19"/>
    </row>
    <row r="2570" spans="3:4" x14ac:dyDescent="0.2">
      <c r="C2570" s="19"/>
      <c r="D2570" s="19"/>
    </row>
    <row r="2571" spans="3:4" x14ac:dyDescent="0.2">
      <c r="C2571" s="19"/>
      <c r="D2571" s="19"/>
    </row>
    <row r="2572" spans="3:4" x14ac:dyDescent="0.2">
      <c r="C2572" s="19"/>
      <c r="D2572" s="19"/>
    </row>
    <row r="2573" spans="3:4" x14ac:dyDescent="0.2">
      <c r="C2573" s="19"/>
      <c r="D2573" s="19"/>
    </row>
    <row r="2574" spans="3:4" x14ac:dyDescent="0.2">
      <c r="C2574" s="19"/>
      <c r="D2574" s="19"/>
    </row>
    <row r="2575" spans="3:4" x14ac:dyDescent="0.2">
      <c r="C2575" s="19"/>
      <c r="D2575" s="19"/>
    </row>
    <row r="2576" spans="3:4" x14ac:dyDescent="0.2">
      <c r="C2576" s="19"/>
      <c r="D2576" s="19"/>
    </row>
    <row r="2577" spans="3:4" x14ac:dyDescent="0.2">
      <c r="C2577" s="19"/>
      <c r="D2577" s="19"/>
    </row>
    <row r="2578" spans="3:4" x14ac:dyDescent="0.2">
      <c r="C2578" s="19"/>
      <c r="D2578" s="19"/>
    </row>
    <row r="2579" spans="3:4" x14ac:dyDescent="0.2">
      <c r="C2579" s="19"/>
      <c r="D2579" s="19"/>
    </row>
    <row r="2580" spans="3:4" x14ac:dyDescent="0.2">
      <c r="C2580" s="19"/>
      <c r="D2580" s="19"/>
    </row>
    <row r="2581" spans="3:4" x14ac:dyDescent="0.2">
      <c r="C2581" s="19"/>
      <c r="D2581" s="19"/>
    </row>
    <row r="2582" spans="3:4" x14ac:dyDescent="0.2">
      <c r="C2582" s="19"/>
      <c r="D2582" s="19"/>
    </row>
    <row r="2583" spans="3:4" x14ac:dyDescent="0.2">
      <c r="C2583" s="19"/>
      <c r="D2583" s="19"/>
    </row>
    <row r="2584" spans="3:4" x14ac:dyDescent="0.2">
      <c r="C2584" s="19"/>
      <c r="D2584" s="19"/>
    </row>
    <row r="2585" spans="3:4" x14ac:dyDescent="0.2">
      <c r="C2585" s="19"/>
      <c r="D2585" s="19"/>
    </row>
    <row r="2586" spans="3:4" x14ac:dyDescent="0.2">
      <c r="C2586" s="19"/>
      <c r="D2586" s="19"/>
    </row>
    <row r="2587" spans="3:4" x14ac:dyDescent="0.2">
      <c r="C2587" s="19"/>
      <c r="D2587" s="19"/>
    </row>
    <row r="2588" spans="3:4" x14ac:dyDescent="0.2">
      <c r="C2588" s="19"/>
      <c r="D2588" s="19"/>
    </row>
    <row r="2589" spans="3:4" x14ac:dyDescent="0.2">
      <c r="C2589" s="19"/>
      <c r="D2589" s="19"/>
    </row>
    <row r="2590" spans="3:4" x14ac:dyDescent="0.2">
      <c r="C2590" s="19"/>
      <c r="D2590" s="19"/>
    </row>
    <row r="2591" spans="3:4" x14ac:dyDescent="0.2">
      <c r="C2591" s="19"/>
      <c r="D2591" s="19"/>
    </row>
    <row r="2592" spans="3:4" x14ac:dyDescent="0.2">
      <c r="C2592" s="19"/>
      <c r="D2592" s="19"/>
    </row>
    <row r="2593" spans="3:4" x14ac:dyDescent="0.2">
      <c r="C2593" s="19"/>
      <c r="D2593" s="19"/>
    </row>
    <row r="2594" spans="3:4" x14ac:dyDescent="0.2">
      <c r="C2594" s="19"/>
      <c r="D2594" s="19"/>
    </row>
    <row r="2595" spans="3:4" x14ac:dyDescent="0.2">
      <c r="C2595" s="19"/>
      <c r="D2595" s="19"/>
    </row>
    <row r="2596" spans="3:4" x14ac:dyDescent="0.2">
      <c r="C2596" s="19"/>
      <c r="D2596" s="19"/>
    </row>
    <row r="2597" spans="3:4" x14ac:dyDescent="0.2">
      <c r="C2597" s="19"/>
      <c r="D2597" s="19"/>
    </row>
    <row r="2598" spans="3:4" x14ac:dyDescent="0.2">
      <c r="C2598" s="19"/>
      <c r="D2598" s="19"/>
    </row>
    <row r="2599" spans="3:4" x14ac:dyDescent="0.2">
      <c r="C2599" s="19"/>
      <c r="D2599" s="19"/>
    </row>
    <row r="2600" spans="3:4" x14ac:dyDescent="0.2">
      <c r="C2600" s="19"/>
      <c r="D2600" s="19"/>
    </row>
    <row r="2601" spans="3:4" x14ac:dyDescent="0.2">
      <c r="C2601" s="19"/>
      <c r="D2601" s="19"/>
    </row>
    <row r="2602" spans="3:4" x14ac:dyDescent="0.2">
      <c r="C2602" s="19"/>
      <c r="D2602" s="19"/>
    </row>
    <row r="2603" spans="3:4" x14ac:dyDescent="0.2">
      <c r="C2603" s="19"/>
      <c r="D2603" s="19"/>
    </row>
    <row r="2604" spans="3:4" x14ac:dyDescent="0.2">
      <c r="C2604" s="19"/>
      <c r="D2604" s="19"/>
    </row>
    <row r="2605" spans="3:4" x14ac:dyDescent="0.2">
      <c r="C2605" s="19"/>
      <c r="D2605" s="19"/>
    </row>
    <row r="2606" spans="3:4" x14ac:dyDescent="0.2">
      <c r="C2606" s="19"/>
      <c r="D2606" s="19"/>
    </row>
    <row r="2607" spans="3:4" x14ac:dyDescent="0.2">
      <c r="C2607" s="19"/>
      <c r="D2607" s="19"/>
    </row>
    <row r="2608" spans="3:4" x14ac:dyDescent="0.2">
      <c r="C2608" s="19"/>
      <c r="D2608" s="19"/>
    </row>
    <row r="2609" spans="3:4" x14ac:dyDescent="0.2">
      <c r="C2609" s="19"/>
      <c r="D2609" s="19"/>
    </row>
    <row r="2610" spans="3:4" x14ac:dyDescent="0.2">
      <c r="C2610" s="19"/>
      <c r="D2610" s="19"/>
    </row>
    <row r="2611" spans="3:4" x14ac:dyDescent="0.2">
      <c r="C2611" s="19"/>
      <c r="D2611" s="19"/>
    </row>
    <row r="2612" spans="3:4" x14ac:dyDescent="0.2">
      <c r="C2612" s="19"/>
      <c r="D2612" s="19"/>
    </row>
    <row r="2613" spans="3:4" x14ac:dyDescent="0.2">
      <c r="C2613" s="19"/>
      <c r="D2613" s="19"/>
    </row>
    <row r="2614" spans="3:4" x14ac:dyDescent="0.2">
      <c r="C2614" s="19"/>
      <c r="D2614" s="19"/>
    </row>
    <row r="2615" spans="3:4" x14ac:dyDescent="0.2">
      <c r="C2615" s="19"/>
      <c r="D2615" s="19"/>
    </row>
    <row r="2616" spans="3:4" x14ac:dyDescent="0.2">
      <c r="C2616" s="19"/>
      <c r="D2616" s="19"/>
    </row>
    <row r="2617" spans="3:4" x14ac:dyDescent="0.2">
      <c r="C2617" s="19"/>
      <c r="D2617" s="19"/>
    </row>
    <row r="2618" spans="3:4" x14ac:dyDescent="0.2">
      <c r="C2618" s="19"/>
      <c r="D2618" s="19"/>
    </row>
    <row r="2619" spans="3:4" x14ac:dyDescent="0.2">
      <c r="C2619" s="19"/>
      <c r="D2619" s="19"/>
    </row>
    <row r="2620" spans="3:4" x14ac:dyDescent="0.2">
      <c r="C2620" s="19"/>
      <c r="D2620" s="19"/>
    </row>
    <row r="2621" spans="3:4" x14ac:dyDescent="0.2">
      <c r="C2621" s="19"/>
      <c r="D2621" s="19"/>
    </row>
    <row r="2622" spans="3:4" x14ac:dyDescent="0.2">
      <c r="C2622" s="19"/>
      <c r="D2622" s="19"/>
    </row>
    <row r="2623" spans="3:4" x14ac:dyDescent="0.2">
      <c r="C2623" s="19"/>
      <c r="D2623" s="19"/>
    </row>
    <row r="2624" spans="3:4" x14ac:dyDescent="0.2">
      <c r="C2624" s="19"/>
      <c r="D2624" s="19"/>
    </row>
    <row r="2625" spans="3:4" x14ac:dyDescent="0.2">
      <c r="C2625" s="19"/>
      <c r="D2625" s="19"/>
    </row>
    <row r="2626" spans="3:4" x14ac:dyDescent="0.2">
      <c r="C2626" s="19"/>
      <c r="D2626" s="19"/>
    </row>
    <row r="2627" spans="3:4" x14ac:dyDescent="0.2">
      <c r="C2627" s="19"/>
      <c r="D2627" s="19"/>
    </row>
    <row r="2628" spans="3:4" x14ac:dyDescent="0.2">
      <c r="C2628" s="19"/>
      <c r="D2628" s="19"/>
    </row>
    <row r="2629" spans="3:4" x14ac:dyDescent="0.2">
      <c r="C2629" s="19"/>
      <c r="D2629" s="19"/>
    </row>
    <row r="2630" spans="3:4" x14ac:dyDescent="0.2">
      <c r="C2630" s="19"/>
      <c r="D2630" s="19"/>
    </row>
    <row r="2631" spans="3:4" x14ac:dyDescent="0.2">
      <c r="C2631" s="19"/>
      <c r="D2631" s="19"/>
    </row>
    <row r="2632" spans="3:4" x14ac:dyDescent="0.2">
      <c r="C2632" s="19"/>
      <c r="D2632" s="19"/>
    </row>
    <row r="2633" spans="3:4" x14ac:dyDescent="0.2">
      <c r="C2633" s="19"/>
      <c r="D2633" s="19"/>
    </row>
    <row r="2634" spans="3:4" x14ac:dyDescent="0.2">
      <c r="C2634" s="19"/>
      <c r="D2634" s="19"/>
    </row>
    <row r="2635" spans="3:4" x14ac:dyDescent="0.2">
      <c r="C2635" s="19"/>
      <c r="D2635" s="19"/>
    </row>
    <row r="2636" spans="3:4" x14ac:dyDescent="0.2">
      <c r="C2636" s="19"/>
      <c r="D2636" s="19"/>
    </row>
    <row r="2637" spans="3:4" x14ac:dyDescent="0.2">
      <c r="C2637" s="19"/>
      <c r="D2637" s="19"/>
    </row>
    <row r="2638" spans="3:4" x14ac:dyDescent="0.2">
      <c r="C2638" s="19"/>
      <c r="D2638" s="19"/>
    </row>
    <row r="2639" spans="3:4" x14ac:dyDescent="0.2">
      <c r="C2639" s="19"/>
      <c r="D2639" s="19"/>
    </row>
    <row r="2640" spans="3:4" x14ac:dyDescent="0.2">
      <c r="C2640" s="19"/>
      <c r="D2640" s="19"/>
    </row>
    <row r="2641" spans="3:4" x14ac:dyDescent="0.2">
      <c r="C2641" s="19"/>
      <c r="D2641" s="19"/>
    </row>
    <row r="2642" spans="3:4" x14ac:dyDescent="0.2">
      <c r="C2642" s="19"/>
      <c r="D2642" s="19"/>
    </row>
    <row r="2643" spans="3:4" x14ac:dyDescent="0.2">
      <c r="C2643" s="19"/>
      <c r="D2643" s="19"/>
    </row>
    <row r="2644" spans="3:4" x14ac:dyDescent="0.2">
      <c r="C2644" s="19"/>
      <c r="D2644" s="19"/>
    </row>
    <row r="2645" spans="3:4" x14ac:dyDescent="0.2">
      <c r="C2645" s="19"/>
      <c r="D2645" s="19"/>
    </row>
    <row r="2646" spans="3:4" x14ac:dyDescent="0.2">
      <c r="C2646" s="19"/>
      <c r="D2646" s="19"/>
    </row>
    <row r="2647" spans="3:4" x14ac:dyDescent="0.2">
      <c r="C2647" s="19"/>
      <c r="D2647" s="19"/>
    </row>
    <row r="2648" spans="3:4" x14ac:dyDescent="0.2">
      <c r="C2648" s="19"/>
      <c r="D2648" s="19"/>
    </row>
    <row r="2649" spans="3:4" x14ac:dyDescent="0.2">
      <c r="C2649" s="19"/>
      <c r="D2649" s="19"/>
    </row>
    <row r="2650" spans="3:4" x14ac:dyDescent="0.2">
      <c r="C2650" s="19"/>
      <c r="D2650" s="19"/>
    </row>
    <row r="2651" spans="3:4" x14ac:dyDescent="0.2">
      <c r="C2651" s="19"/>
      <c r="D2651" s="19"/>
    </row>
    <row r="2652" spans="3:4" x14ac:dyDescent="0.2">
      <c r="C2652" s="19"/>
      <c r="D2652" s="19"/>
    </row>
    <row r="2653" spans="3:4" x14ac:dyDescent="0.2">
      <c r="C2653" s="19"/>
      <c r="D2653" s="19"/>
    </row>
    <row r="2654" spans="3:4" x14ac:dyDescent="0.2">
      <c r="C2654" s="19"/>
      <c r="D2654" s="19"/>
    </row>
    <row r="2655" spans="3:4" x14ac:dyDescent="0.2">
      <c r="C2655" s="19"/>
      <c r="D2655" s="19"/>
    </row>
    <row r="2656" spans="3:4" x14ac:dyDescent="0.2">
      <c r="C2656" s="19"/>
      <c r="D2656" s="19"/>
    </row>
    <row r="2657" spans="3:4" x14ac:dyDescent="0.2">
      <c r="C2657" s="19"/>
      <c r="D2657" s="19"/>
    </row>
    <row r="2658" spans="3:4" x14ac:dyDescent="0.2">
      <c r="C2658" s="19"/>
      <c r="D2658" s="19"/>
    </row>
    <row r="2659" spans="3:4" x14ac:dyDescent="0.2">
      <c r="C2659" s="19"/>
      <c r="D2659" s="19"/>
    </row>
    <row r="2660" spans="3:4" x14ac:dyDescent="0.2">
      <c r="C2660" s="19"/>
      <c r="D2660" s="19"/>
    </row>
    <row r="2661" spans="3:4" x14ac:dyDescent="0.2">
      <c r="C2661" s="19"/>
      <c r="D2661" s="19"/>
    </row>
    <row r="2662" spans="3:4" x14ac:dyDescent="0.2">
      <c r="C2662" s="19"/>
      <c r="D2662" s="19"/>
    </row>
    <row r="2663" spans="3:4" x14ac:dyDescent="0.2">
      <c r="C2663" s="19"/>
      <c r="D2663" s="19"/>
    </row>
    <row r="2664" spans="3:4" x14ac:dyDescent="0.2">
      <c r="C2664" s="19"/>
      <c r="D2664" s="19"/>
    </row>
    <row r="2665" spans="3:4" x14ac:dyDescent="0.2">
      <c r="C2665" s="19"/>
      <c r="D2665" s="19"/>
    </row>
    <row r="2666" spans="3:4" x14ac:dyDescent="0.2">
      <c r="C2666" s="19"/>
      <c r="D2666" s="19"/>
    </row>
    <row r="2667" spans="3:4" x14ac:dyDescent="0.2">
      <c r="C2667" s="19"/>
      <c r="D2667" s="19"/>
    </row>
    <row r="2668" spans="3:4" x14ac:dyDescent="0.2">
      <c r="C2668" s="19"/>
      <c r="D2668" s="19"/>
    </row>
    <row r="2669" spans="3:4" x14ac:dyDescent="0.2">
      <c r="C2669" s="19"/>
      <c r="D2669" s="19"/>
    </row>
    <row r="2670" spans="3:4" x14ac:dyDescent="0.2">
      <c r="C2670" s="19"/>
      <c r="D2670" s="19"/>
    </row>
    <row r="2671" spans="3:4" x14ac:dyDescent="0.2">
      <c r="C2671" s="19"/>
      <c r="D2671" s="19"/>
    </row>
    <row r="2672" spans="3:4" x14ac:dyDescent="0.2">
      <c r="C2672" s="19"/>
      <c r="D2672" s="19"/>
    </row>
    <row r="2673" spans="3:4" x14ac:dyDescent="0.2">
      <c r="C2673" s="19"/>
      <c r="D2673" s="19"/>
    </row>
    <row r="2674" spans="3:4" x14ac:dyDescent="0.2">
      <c r="C2674" s="19"/>
      <c r="D2674" s="19"/>
    </row>
    <row r="2675" spans="3:4" x14ac:dyDescent="0.2">
      <c r="C2675" s="19"/>
      <c r="D2675" s="19"/>
    </row>
    <row r="2676" spans="3:4" x14ac:dyDescent="0.2">
      <c r="C2676" s="19"/>
      <c r="D2676" s="19"/>
    </row>
    <row r="2677" spans="3:4" x14ac:dyDescent="0.2">
      <c r="C2677" s="19"/>
      <c r="D2677" s="19"/>
    </row>
    <row r="2678" spans="3:4" x14ac:dyDescent="0.2">
      <c r="C2678" s="19"/>
      <c r="D2678" s="19"/>
    </row>
    <row r="2679" spans="3:4" x14ac:dyDescent="0.2">
      <c r="C2679" s="19"/>
      <c r="D2679" s="19"/>
    </row>
    <row r="2680" spans="3:4" x14ac:dyDescent="0.2">
      <c r="C2680" s="19"/>
      <c r="D2680" s="19"/>
    </row>
    <row r="2681" spans="3:4" x14ac:dyDescent="0.2">
      <c r="C2681" s="19"/>
      <c r="D2681" s="19"/>
    </row>
    <row r="2682" spans="3:4" x14ac:dyDescent="0.2">
      <c r="C2682" s="19"/>
      <c r="D2682" s="19"/>
    </row>
    <row r="2683" spans="3:4" x14ac:dyDescent="0.2">
      <c r="C2683" s="19"/>
      <c r="D2683" s="19"/>
    </row>
    <row r="2684" spans="3:4" x14ac:dyDescent="0.2">
      <c r="C2684" s="19"/>
      <c r="D2684" s="19"/>
    </row>
    <row r="2685" spans="3:4" x14ac:dyDescent="0.2">
      <c r="C2685" s="19"/>
      <c r="D2685" s="19"/>
    </row>
    <row r="2686" spans="3:4" x14ac:dyDescent="0.2">
      <c r="C2686" s="19"/>
      <c r="D2686" s="19"/>
    </row>
    <row r="2687" spans="3:4" x14ac:dyDescent="0.2">
      <c r="C2687" s="19"/>
      <c r="D2687" s="19"/>
    </row>
    <row r="2688" spans="3:4" x14ac:dyDescent="0.2">
      <c r="C2688" s="19"/>
      <c r="D2688" s="19"/>
    </row>
    <row r="2689" spans="3:4" x14ac:dyDescent="0.2">
      <c r="C2689" s="19"/>
      <c r="D2689" s="19"/>
    </row>
    <row r="2690" spans="3:4" x14ac:dyDescent="0.2">
      <c r="C2690" s="19"/>
      <c r="D2690" s="19"/>
    </row>
    <row r="2691" spans="3:4" x14ac:dyDescent="0.2">
      <c r="C2691" s="19"/>
      <c r="D2691" s="19"/>
    </row>
    <row r="2692" spans="3:4" x14ac:dyDescent="0.2">
      <c r="C2692" s="19"/>
      <c r="D2692" s="19"/>
    </row>
    <row r="2693" spans="3:4" x14ac:dyDescent="0.2">
      <c r="C2693" s="19"/>
      <c r="D2693" s="19"/>
    </row>
    <row r="2694" spans="3:4" x14ac:dyDescent="0.2">
      <c r="C2694" s="19"/>
      <c r="D2694" s="19"/>
    </row>
    <row r="2695" spans="3:4" x14ac:dyDescent="0.2">
      <c r="C2695" s="19"/>
      <c r="D2695" s="19"/>
    </row>
    <row r="2696" spans="3:4" x14ac:dyDescent="0.2">
      <c r="C2696" s="19"/>
      <c r="D2696" s="19"/>
    </row>
    <row r="2697" spans="3:4" x14ac:dyDescent="0.2">
      <c r="C2697" s="19"/>
      <c r="D2697" s="19"/>
    </row>
    <row r="2698" spans="3:4" x14ac:dyDescent="0.2">
      <c r="C2698" s="19"/>
      <c r="D2698" s="19"/>
    </row>
    <row r="2699" spans="3:4" x14ac:dyDescent="0.2">
      <c r="C2699" s="19"/>
      <c r="D2699" s="19"/>
    </row>
    <row r="2700" spans="3:4" x14ac:dyDescent="0.2">
      <c r="C2700" s="19"/>
      <c r="D2700" s="19"/>
    </row>
    <row r="2701" spans="3:4" x14ac:dyDescent="0.2">
      <c r="C2701" s="19"/>
      <c r="D2701" s="19"/>
    </row>
    <row r="2702" spans="3:4" x14ac:dyDescent="0.2">
      <c r="C2702" s="19"/>
      <c r="D2702" s="19"/>
    </row>
    <row r="2703" spans="3:4" x14ac:dyDescent="0.2">
      <c r="C2703" s="19"/>
      <c r="D2703" s="19"/>
    </row>
    <row r="2704" spans="3:4" x14ac:dyDescent="0.2">
      <c r="C2704" s="19"/>
      <c r="D2704" s="19"/>
    </row>
    <row r="2705" spans="3:4" x14ac:dyDescent="0.2">
      <c r="C2705" s="19"/>
      <c r="D2705" s="19"/>
    </row>
    <row r="2706" spans="3:4" x14ac:dyDescent="0.2">
      <c r="C2706" s="19"/>
      <c r="D2706" s="19"/>
    </row>
    <row r="2707" spans="3:4" x14ac:dyDescent="0.2">
      <c r="C2707" s="19"/>
      <c r="D2707" s="19"/>
    </row>
    <row r="2708" spans="3:4" x14ac:dyDescent="0.2">
      <c r="C2708" s="19"/>
      <c r="D2708" s="19"/>
    </row>
    <row r="2709" spans="3:4" x14ac:dyDescent="0.2">
      <c r="C2709" s="19"/>
      <c r="D2709" s="19"/>
    </row>
    <row r="2710" spans="3:4" x14ac:dyDescent="0.2">
      <c r="C2710" s="19"/>
      <c r="D2710" s="19"/>
    </row>
    <row r="2711" spans="3:4" x14ac:dyDescent="0.2">
      <c r="C2711" s="19"/>
      <c r="D2711" s="19"/>
    </row>
    <row r="2712" spans="3:4" x14ac:dyDescent="0.2">
      <c r="C2712" s="19"/>
      <c r="D2712" s="19"/>
    </row>
    <row r="2713" spans="3:4" x14ac:dyDescent="0.2">
      <c r="C2713" s="19"/>
      <c r="D2713" s="19"/>
    </row>
    <row r="2714" spans="3:4" x14ac:dyDescent="0.2">
      <c r="C2714" s="19"/>
      <c r="D2714" s="19"/>
    </row>
    <row r="2715" spans="3:4" x14ac:dyDescent="0.2">
      <c r="C2715" s="19"/>
      <c r="D2715" s="19"/>
    </row>
    <row r="2716" spans="3:4" x14ac:dyDescent="0.2">
      <c r="C2716" s="19"/>
      <c r="D2716" s="19"/>
    </row>
    <row r="2717" spans="3:4" x14ac:dyDescent="0.2">
      <c r="C2717" s="19"/>
      <c r="D2717" s="19"/>
    </row>
    <row r="2718" spans="3:4" x14ac:dyDescent="0.2">
      <c r="C2718" s="19"/>
      <c r="D2718" s="19"/>
    </row>
    <row r="2719" spans="3:4" x14ac:dyDescent="0.2">
      <c r="C2719" s="19"/>
      <c r="D2719" s="19"/>
    </row>
    <row r="2720" spans="3:4" x14ac:dyDescent="0.2">
      <c r="C2720" s="19"/>
      <c r="D2720" s="19"/>
    </row>
    <row r="2721" spans="3:4" x14ac:dyDescent="0.2">
      <c r="C2721" s="19"/>
      <c r="D2721" s="19"/>
    </row>
    <row r="2722" spans="3:4" x14ac:dyDescent="0.2">
      <c r="C2722" s="19"/>
      <c r="D2722" s="19"/>
    </row>
    <row r="2723" spans="3:4" x14ac:dyDescent="0.2">
      <c r="C2723" s="19"/>
      <c r="D2723" s="19"/>
    </row>
    <row r="2724" spans="3:4" x14ac:dyDescent="0.2">
      <c r="C2724" s="19"/>
      <c r="D2724" s="19"/>
    </row>
    <row r="2725" spans="3:4" x14ac:dyDescent="0.2">
      <c r="C2725" s="19"/>
      <c r="D2725" s="19"/>
    </row>
    <row r="2726" spans="3:4" x14ac:dyDescent="0.2">
      <c r="C2726" s="19"/>
      <c r="D2726" s="19"/>
    </row>
    <row r="2727" spans="3:4" x14ac:dyDescent="0.2">
      <c r="C2727" s="19"/>
      <c r="D2727" s="19"/>
    </row>
    <row r="2728" spans="3:4" x14ac:dyDescent="0.2">
      <c r="C2728" s="19"/>
      <c r="D2728" s="19"/>
    </row>
    <row r="2729" spans="3:4" x14ac:dyDescent="0.2">
      <c r="C2729" s="19"/>
      <c r="D2729" s="19"/>
    </row>
    <row r="2730" spans="3:4" x14ac:dyDescent="0.2">
      <c r="C2730" s="19"/>
      <c r="D2730" s="19"/>
    </row>
    <row r="2731" spans="3:4" x14ac:dyDescent="0.2">
      <c r="C2731" s="19"/>
      <c r="D2731" s="19"/>
    </row>
    <row r="2732" spans="3:4" x14ac:dyDescent="0.2">
      <c r="C2732" s="19"/>
      <c r="D2732" s="19"/>
    </row>
    <row r="2733" spans="3:4" x14ac:dyDescent="0.2">
      <c r="C2733" s="19"/>
      <c r="D2733" s="19"/>
    </row>
    <row r="2734" spans="3:4" x14ac:dyDescent="0.2">
      <c r="C2734" s="19"/>
      <c r="D2734" s="19"/>
    </row>
    <row r="2735" spans="3:4" x14ac:dyDescent="0.2">
      <c r="C2735" s="19"/>
      <c r="D2735" s="19"/>
    </row>
    <row r="2736" spans="3:4" x14ac:dyDescent="0.2">
      <c r="C2736" s="19"/>
      <c r="D2736" s="19"/>
    </row>
    <row r="2737" spans="3:4" x14ac:dyDescent="0.2">
      <c r="C2737" s="19"/>
      <c r="D2737" s="19"/>
    </row>
    <row r="2738" spans="3:4" x14ac:dyDescent="0.2">
      <c r="C2738" s="19"/>
      <c r="D2738" s="19"/>
    </row>
    <row r="2739" spans="3:4" x14ac:dyDescent="0.2">
      <c r="C2739" s="19"/>
      <c r="D2739" s="19"/>
    </row>
    <row r="2740" spans="3:4" x14ac:dyDescent="0.2">
      <c r="C2740" s="19"/>
      <c r="D2740" s="19"/>
    </row>
    <row r="2741" spans="3:4" x14ac:dyDescent="0.2">
      <c r="C2741" s="19"/>
      <c r="D2741" s="19"/>
    </row>
    <row r="2742" spans="3:4" x14ac:dyDescent="0.2">
      <c r="C2742" s="19"/>
      <c r="D2742" s="19"/>
    </row>
    <row r="2743" spans="3:4" x14ac:dyDescent="0.2">
      <c r="C2743" s="19"/>
      <c r="D2743" s="19"/>
    </row>
    <row r="2744" spans="3:4" x14ac:dyDescent="0.2">
      <c r="C2744" s="19"/>
      <c r="D2744" s="19"/>
    </row>
    <row r="2745" spans="3:4" x14ac:dyDescent="0.2">
      <c r="C2745" s="19"/>
      <c r="D2745" s="19"/>
    </row>
    <row r="2746" spans="3:4" x14ac:dyDescent="0.2">
      <c r="C2746" s="19"/>
      <c r="D2746" s="19"/>
    </row>
    <row r="2747" spans="3:4" x14ac:dyDescent="0.2">
      <c r="C2747" s="19"/>
      <c r="D2747" s="19"/>
    </row>
    <row r="2748" spans="3:4" x14ac:dyDescent="0.2">
      <c r="C2748" s="19"/>
      <c r="D2748" s="19"/>
    </row>
    <row r="2749" spans="3:4" x14ac:dyDescent="0.2">
      <c r="C2749" s="19"/>
      <c r="D2749" s="19"/>
    </row>
    <row r="2750" spans="3:4" x14ac:dyDescent="0.2">
      <c r="C2750" s="19"/>
      <c r="D2750" s="19"/>
    </row>
    <row r="2751" spans="3:4" x14ac:dyDescent="0.2">
      <c r="C2751" s="19"/>
      <c r="D2751" s="19"/>
    </row>
    <row r="2752" spans="3:4" x14ac:dyDescent="0.2">
      <c r="C2752" s="19"/>
      <c r="D2752" s="19"/>
    </row>
    <row r="2753" spans="3:4" x14ac:dyDescent="0.2">
      <c r="C2753" s="19"/>
      <c r="D2753" s="19"/>
    </row>
    <row r="2754" spans="3:4" x14ac:dyDescent="0.2">
      <c r="C2754" s="19"/>
      <c r="D2754" s="19"/>
    </row>
    <row r="2755" spans="3:4" x14ac:dyDescent="0.2">
      <c r="C2755" s="19"/>
      <c r="D2755" s="19"/>
    </row>
    <row r="2756" spans="3:4" x14ac:dyDescent="0.2">
      <c r="C2756" s="19"/>
      <c r="D2756" s="19"/>
    </row>
    <row r="2757" spans="3:4" x14ac:dyDescent="0.2">
      <c r="C2757" s="19"/>
      <c r="D2757" s="19"/>
    </row>
    <row r="2758" spans="3:4" x14ac:dyDescent="0.2">
      <c r="C2758" s="19"/>
      <c r="D2758" s="19"/>
    </row>
    <row r="2759" spans="3:4" x14ac:dyDescent="0.2">
      <c r="C2759" s="19"/>
      <c r="D2759" s="19"/>
    </row>
    <row r="2760" spans="3:4" x14ac:dyDescent="0.2">
      <c r="C2760" s="19"/>
      <c r="D2760" s="19"/>
    </row>
    <row r="2761" spans="3:4" x14ac:dyDescent="0.2">
      <c r="C2761" s="19"/>
      <c r="D2761" s="19"/>
    </row>
    <row r="2762" spans="3:4" x14ac:dyDescent="0.2">
      <c r="C2762" s="19"/>
      <c r="D2762" s="19"/>
    </row>
    <row r="2763" spans="3:4" x14ac:dyDescent="0.2">
      <c r="C2763" s="19"/>
      <c r="D2763" s="19"/>
    </row>
    <row r="2764" spans="3:4" x14ac:dyDescent="0.2">
      <c r="C2764" s="19"/>
      <c r="D2764" s="19"/>
    </row>
    <row r="2765" spans="3:4" x14ac:dyDescent="0.2">
      <c r="C2765" s="19"/>
      <c r="D2765" s="19"/>
    </row>
    <row r="2766" spans="3:4" x14ac:dyDescent="0.2">
      <c r="C2766" s="19"/>
      <c r="D2766" s="19"/>
    </row>
    <row r="2767" spans="3:4" x14ac:dyDescent="0.2">
      <c r="C2767" s="19"/>
      <c r="D2767" s="19"/>
    </row>
    <row r="2768" spans="3:4" x14ac:dyDescent="0.2">
      <c r="C2768" s="19"/>
      <c r="D2768" s="19"/>
    </row>
    <row r="2769" spans="3:4" x14ac:dyDescent="0.2">
      <c r="C2769" s="19"/>
      <c r="D2769" s="19"/>
    </row>
    <row r="2770" spans="3:4" x14ac:dyDescent="0.2">
      <c r="C2770" s="19"/>
      <c r="D2770" s="19"/>
    </row>
    <row r="2771" spans="3:4" x14ac:dyDescent="0.2">
      <c r="C2771" s="19"/>
      <c r="D2771" s="19"/>
    </row>
    <row r="2772" spans="3:4" x14ac:dyDescent="0.2">
      <c r="C2772" s="19"/>
      <c r="D2772" s="19"/>
    </row>
    <row r="2773" spans="3:4" x14ac:dyDescent="0.2">
      <c r="C2773" s="19"/>
      <c r="D2773" s="19"/>
    </row>
    <row r="2774" spans="3:4" x14ac:dyDescent="0.2">
      <c r="C2774" s="19"/>
      <c r="D2774" s="19"/>
    </row>
    <row r="2775" spans="3:4" x14ac:dyDescent="0.2">
      <c r="C2775" s="19"/>
      <c r="D2775" s="19"/>
    </row>
    <row r="2776" spans="3:4" x14ac:dyDescent="0.2">
      <c r="C2776" s="19"/>
      <c r="D2776" s="19"/>
    </row>
    <row r="2777" spans="3:4" x14ac:dyDescent="0.2">
      <c r="C2777" s="19"/>
      <c r="D2777" s="19"/>
    </row>
    <row r="2778" spans="3:4" x14ac:dyDescent="0.2">
      <c r="C2778" s="19"/>
      <c r="D2778" s="19"/>
    </row>
    <row r="2779" spans="3:4" x14ac:dyDescent="0.2">
      <c r="C2779" s="19"/>
      <c r="D2779" s="19"/>
    </row>
    <row r="2780" spans="3:4" x14ac:dyDescent="0.2">
      <c r="C2780" s="19"/>
      <c r="D2780" s="19"/>
    </row>
    <row r="2781" spans="3:4" x14ac:dyDescent="0.2">
      <c r="C2781" s="19"/>
      <c r="D2781" s="19"/>
    </row>
    <row r="2782" spans="3:4" x14ac:dyDescent="0.2">
      <c r="C2782" s="19"/>
      <c r="D2782" s="19"/>
    </row>
    <row r="2783" spans="3:4" x14ac:dyDescent="0.2">
      <c r="C2783" s="19"/>
      <c r="D2783" s="19"/>
    </row>
    <row r="2784" spans="3:4" x14ac:dyDescent="0.2">
      <c r="C2784" s="19"/>
      <c r="D2784" s="19"/>
    </row>
    <row r="2785" spans="3:4" x14ac:dyDescent="0.2">
      <c r="C2785" s="19"/>
      <c r="D2785" s="19"/>
    </row>
    <row r="2786" spans="3:4" x14ac:dyDescent="0.2">
      <c r="C2786" s="19"/>
      <c r="D2786" s="19"/>
    </row>
    <row r="2787" spans="3:4" x14ac:dyDescent="0.2">
      <c r="C2787" s="19"/>
      <c r="D2787" s="19"/>
    </row>
    <row r="2788" spans="3:4" x14ac:dyDescent="0.2">
      <c r="C2788" s="19"/>
      <c r="D2788" s="19"/>
    </row>
    <row r="2789" spans="3:4" x14ac:dyDescent="0.2">
      <c r="C2789" s="19"/>
      <c r="D2789" s="19"/>
    </row>
    <row r="2790" spans="3:4" x14ac:dyDescent="0.2">
      <c r="C2790" s="19"/>
      <c r="D2790" s="19"/>
    </row>
    <row r="2791" spans="3:4" x14ac:dyDescent="0.2">
      <c r="C2791" s="19"/>
      <c r="D2791" s="19"/>
    </row>
    <row r="2792" spans="3:4" x14ac:dyDescent="0.2">
      <c r="C2792" s="19"/>
      <c r="D2792" s="19"/>
    </row>
    <row r="2793" spans="3:4" x14ac:dyDescent="0.2">
      <c r="C2793" s="19"/>
      <c r="D2793" s="19"/>
    </row>
    <row r="2794" spans="3:4" x14ac:dyDescent="0.2">
      <c r="C2794" s="19"/>
      <c r="D2794" s="19"/>
    </row>
    <row r="2795" spans="3:4" x14ac:dyDescent="0.2">
      <c r="C2795" s="19"/>
      <c r="D2795" s="19"/>
    </row>
    <row r="2796" spans="3:4" x14ac:dyDescent="0.2">
      <c r="C2796" s="19"/>
      <c r="D2796" s="19"/>
    </row>
    <row r="2797" spans="3:4" x14ac:dyDescent="0.2">
      <c r="C2797" s="19"/>
      <c r="D2797" s="19"/>
    </row>
    <row r="2798" spans="3:4" x14ac:dyDescent="0.2">
      <c r="C2798" s="19"/>
      <c r="D2798" s="19"/>
    </row>
    <row r="2799" spans="3:4" x14ac:dyDescent="0.2">
      <c r="C2799" s="19"/>
      <c r="D2799" s="19"/>
    </row>
    <row r="2800" spans="3:4" x14ac:dyDescent="0.2">
      <c r="C2800" s="19"/>
      <c r="D2800" s="19"/>
    </row>
    <row r="2801" spans="3:4" x14ac:dyDescent="0.2">
      <c r="C2801" s="19"/>
      <c r="D2801" s="19"/>
    </row>
    <row r="2802" spans="3:4" x14ac:dyDescent="0.2">
      <c r="C2802" s="19"/>
      <c r="D2802" s="19"/>
    </row>
    <row r="2803" spans="3:4" x14ac:dyDescent="0.2">
      <c r="C2803" s="19"/>
      <c r="D2803" s="19"/>
    </row>
    <row r="2804" spans="3:4" x14ac:dyDescent="0.2">
      <c r="C2804" s="19"/>
      <c r="D2804" s="19"/>
    </row>
    <row r="2805" spans="3:4" x14ac:dyDescent="0.2">
      <c r="C2805" s="19"/>
      <c r="D2805" s="19"/>
    </row>
    <row r="2806" spans="3:4" x14ac:dyDescent="0.2">
      <c r="C2806" s="19"/>
      <c r="D2806" s="19"/>
    </row>
    <row r="2807" spans="3:4" x14ac:dyDescent="0.2">
      <c r="C2807" s="19"/>
      <c r="D2807" s="19"/>
    </row>
    <row r="2808" spans="3:4" x14ac:dyDescent="0.2">
      <c r="C2808" s="19"/>
      <c r="D2808" s="19"/>
    </row>
    <row r="2809" spans="3:4" x14ac:dyDescent="0.2">
      <c r="C2809" s="19"/>
      <c r="D2809" s="19"/>
    </row>
    <row r="2810" spans="3:4" x14ac:dyDescent="0.2">
      <c r="C2810" s="19"/>
      <c r="D2810" s="19"/>
    </row>
    <row r="2811" spans="3:4" x14ac:dyDescent="0.2">
      <c r="C2811" s="19"/>
      <c r="D2811" s="19"/>
    </row>
    <row r="2812" spans="3:4" x14ac:dyDescent="0.2">
      <c r="C2812" s="19"/>
      <c r="D2812" s="19"/>
    </row>
    <row r="2813" spans="3:4" x14ac:dyDescent="0.2">
      <c r="C2813" s="19"/>
      <c r="D2813" s="19"/>
    </row>
    <row r="2814" spans="3:4" x14ac:dyDescent="0.2">
      <c r="C2814" s="19"/>
      <c r="D2814" s="19"/>
    </row>
    <row r="2815" spans="3:4" x14ac:dyDescent="0.2">
      <c r="C2815" s="19"/>
      <c r="D2815" s="19"/>
    </row>
    <row r="2816" spans="3:4" x14ac:dyDescent="0.2">
      <c r="C2816" s="19"/>
      <c r="D2816" s="19"/>
    </row>
    <row r="2817" spans="3:4" x14ac:dyDescent="0.2">
      <c r="C2817" s="19"/>
      <c r="D2817" s="19"/>
    </row>
    <row r="2818" spans="3:4" x14ac:dyDescent="0.2">
      <c r="C2818" s="19"/>
      <c r="D2818" s="19"/>
    </row>
    <row r="2819" spans="3:4" x14ac:dyDescent="0.2">
      <c r="C2819" s="19"/>
      <c r="D2819" s="19"/>
    </row>
    <row r="2820" spans="3:4" x14ac:dyDescent="0.2">
      <c r="C2820" s="19"/>
      <c r="D2820" s="19"/>
    </row>
    <row r="2821" spans="3:4" x14ac:dyDescent="0.2">
      <c r="C2821" s="19"/>
      <c r="D2821" s="19"/>
    </row>
    <row r="2822" spans="3:4" x14ac:dyDescent="0.2">
      <c r="C2822" s="19"/>
      <c r="D2822" s="19"/>
    </row>
    <row r="2823" spans="3:4" x14ac:dyDescent="0.2">
      <c r="C2823" s="19"/>
      <c r="D2823" s="19"/>
    </row>
    <row r="2824" spans="3:4" x14ac:dyDescent="0.2">
      <c r="C2824" s="19"/>
      <c r="D2824" s="19"/>
    </row>
    <row r="2825" spans="3:4" x14ac:dyDescent="0.2">
      <c r="C2825" s="19"/>
      <c r="D2825" s="19"/>
    </row>
    <row r="2826" spans="3:4" x14ac:dyDescent="0.2">
      <c r="C2826" s="19"/>
      <c r="D2826" s="19"/>
    </row>
    <row r="2827" spans="3:4" x14ac:dyDescent="0.2">
      <c r="C2827" s="19"/>
      <c r="D2827" s="19"/>
    </row>
    <row r="2828" spans="3:4" x14ac:dyDescent="0.2">
      <c r="C2828" s="19"/>
      <c r="D2828" s="19"/>
    </row>
    <row r="2829" spans="3:4" x14ac:dyDescent="0.2">
      <c r="C2829" s="19"/>
      <c r="D2829" s="19"/>
    </row>
    <row r="2830" spans="3:4" x14ac:dyDescent="0.2">
      <c r="C2830" s="19"/>
      <c r="D2830" s="19"/>
    </row>
    <row r="2831" spans="3:4" x14ac:dyDescent="0.2">
      <c r="C2831" s="19"/>
      <c r="D2831" s="19"/>
    </row>
    <row r="2832" spans="3:4" x14ac:dyDescent="0.2">
      <c r="C2832" s="19"/>
      <c r="D2832" s="19"/>
    </row>
    <row r="2833" spans="3:4" x14ac:dyDescent="0.2">
      <c r="C2833" s="19"/>
      <c r="D2833" s="19"/>
    </row>
    <row r="2834" spans="3:4" x14ac:dyDescent="0.2">
      <c r="C2834" s="19"/>
      <c r="D2834" s="19"/>
    </row>
    <row r="2835" spans="3:4" x14ac:dyDescent="0.2">
      <c r="C2835" s="19"/>
      <c r="D2835" s="19"/>
    </row>
    <row r="2836" spans="3:4" x14ac:dyDescent="0.2">
      <c r="C2836" s="19"/>
      <c r="D2836" s="19"/>
    </row>
    <row r="2837" spans="3:4" x14ac:dyDescent="0.2">
      <c r="C2837" s="19"/>
      <c r="D2837" s="19"/>
    </row>
    <row r="2838" spans="3:4" x14ac:dyDescent="0.2">
      <c r="C2838" s="19"/>
      <c r="D2838" s="19"/>
    </row>
    <row r="2839" spans="3:4" x14ac:dyDescent="0.2">
      <c r="C2839" s="19"/>
      <c r="D2839" s="19"/>
    </row>
    <row r="2840" spans="3:4" x14ac:dyDescent="0.2">
      <c r="C2840" s="19"/>
      <c r="D2840" s="19"/>
    </row>
    <row r="2841" spans="3:4" x14ac:dyDescent="0.2">
      <c r="C2841" s="19"/>
      <c r="D2841" s="19"/>
    </row>
    <row r="2842" spans="3:4" x14ac:dyDescent="0.2">
      <c r="C2842" s="19"/>
      <c r="D2842" s="19"/>
    </row>
    <row r="2843" spans="3:4" x14ac:dyDescent="0.2">
      <c r="C2843" s="19"/>
      <c r="D2843" s="19"/>
    </row>
    <row r="2844" spans="3:4" x14ac:dyDescent="0.2">
      <c r="C2844" s="19"/>
      <c r="D2844" s="19"/>
    </row>
    <row r="2845" spans="3:4" x14ac:dyDescent="0.2">
      <c r="C2845" s="19"/>
      <c r="D2845" s="19"/>
    </row>
    <row r="2846" spans="3:4" x14ac:dyDescent="0.2">
      <c r="C2846" s="19"/>
      <c r="D2846" s="19"/>
    </row>
    <row r="2847" spans="3:4" x14ac:dyDescent="0.2">
      <c r="C2847" s="19"/>
      <c r="D2847" s="19"/>
    </row>
    <row r="2848" spans="3:4" x14ac:dyDescent="0.2">
      <c r="C2848" s="19"/>
      <c r="D2848" s="19"/>
    </row>
    <row r="2849" spans="3:4" x14ac:dyDescent="0.2">
      <c r="C2849" s="19"/>
      <c r="D2849" s="19"/>
    </row>
    <row r="2850" spans="3:4" x14ac:dyDescent="0.2">
      <c r="C2850" s="19"/>
      <c r="D2850" s="19"/>
    </row>
    <row r="2851" spans="3:4" x14ac:dyDescent="0.2">
      <c r="C2851" s="19"/>
      <c r="D2851" s="19"/>
    </row>
    <row r="2852" spans="3:4" x14ac:dyDescent="0.2">
      <c r="C2852" s="19"/>
      <c r="D2852" s="19"/>
    </row>
    <row r="2853" spans="3:4" x14ac:dyDescent="0.2">
      <c r="C2853" s="19"/>
      <c r="D2853" s="19"/>
    </row>
    <row r="2854" spans="3:4" x14ac:dyDescent="0.2">
      <c r="C2854" s="19"/>
      <c r="D2854" s="19"/>
    </row>
    <row r="2855" spans="3:4" x14ac:dyDescent="0.2">
      <c r="C2855" s="19"/>
      <c r="D2855" s="19"/>
    </row>
    <row r="2856" spans="3:4" x14ac:dyDescent="0.2">
      <c r="C2856" s="19"/>
      <c r="D2856" s="19"/>
    </row>
    <row r="2857" spans="3:4" x14ac:dyDescent="0.2">
      <c r="C2857" s="19"/>
      <c r="D2857" s="19"/>
    </row>
    <row r="2858" spans="3:4" x14ac:dyDescent="0.2">
      <c r="C2858" s="19"/>
      <c r="D2858" s="19"/>
    </row>
    <row r="2859" spans="3:4" x14ac:dyDescent="0.2">
      <c r="C2859" s="19"/>
      <c r="D2859" s="19"/>
    </row>
    <row r="2860" spans="3:4" x14ac:dyDescent="0.2">
      <c r="C2860" s="19"/>
      <c r="D2860" s="19"/>
    </row>
    <row r="2861" spans="3:4" x14ac:dyDescent="0.2">
      <c r="C2861" s="19"/>
      <c r="D2861" s="19"/>
    </row>
    <row r="2862" spans="3:4" x14ac:dyDescent="0.2">
      <c r="C2862" s="19"/>
      <c r="D2862" s="19"/>
    </row>
    <row r="2863" spans="3:4" x14ac:dyDescent="0.2">
      <c r="C2863" s="19"/>
      <c r="D2863" s="19"/>
    </row>
    <row r="2864" spans="3:4" x14ac:dyDescent="0.2">
      <c r="C2864" s="19"/>
      <c r="D2864" s="19"/>
    </row>
    <row r="2865" spans="3:4" x14ac:dyDescent="0.2">
      <c r="C2865" s="19"/>
      <c r="D2865" s="19"/>
    </row>
    <row r="2866" spans="3:4" x14ac:dyDescent="0.2">
      <c r="C2866" s="19"/>
      <c r="D2866" s="19"/>
    </row>
    <row r="2867" spans="3:4" x14ac:dyDescent="0.2">
      <c r="C2867" s="19"/>
      <c r="D2867" s="19"/>
    </row>
    <row r="2868" spans="3:4" x14ac:dyDescent="0.2">
      <c r="C2868" s="19"/>
      <c r="D2868" s="19"/>
    </row>
    <row r="2869" spans="3:4" x14ac:dyDescent="0.2">
      <c r="C2869" s="19"/>
      <c r="D2869" s="19"/>
    </row>
    <row r="2870" spans="3:4" x14ac:dyDescent="0.2">
      <c r="C2870" s="19"/>
      <c r="D2870" s="19"/>
    </row>
    <row r="2871" spans="3:4" x14ac:dyDescent="0.2">
      <c r="C2871" s="19"/>
      <c r="D2871" s="19"/>
    </row>
    <row r="2872" spans="3:4" x14ac:dyDescent="0.2">
      <c r="C2872" s="19"/>
      <c r="D2872" s="19"/>
    </row>
    <row r="2873" spans="3:4" x14ac:dyDescent="0.2">
      <c r="C2873" s="19"/>
      <c r="D2873" s="19"/>
    </row>
    <row r="2874" spans="3:4" x14ac:dyDescent="0.2">
      <c r="C2874" s="19"/>
      <c r="D2874" s="19"/>
    </row>
    <row r="2875" spans="3:4" x14ac:dyDescent="0.2">
      <c r="C2875" s="19"/>
      <c r="D2875" s="19"/>
    </row>
    <row r="2876" spans="3:4" x14ac:dyDescent="0.2">
      <c r="C2876" s="19"/>
      <c r="D2876" s="19"/>
    </row>
    <row r="2877" spans="3:4" x14ac:dyDescent="0.2">
      <c r="C2877" s="19"/>
      <c r="D2877" s="19"/>
    </row>
    <row r="2878" spans="3:4" x14ac:dyDescent="0.2">
      <c r="C2878" s="19"/>
      <c r="D2878" s="19"/>
    </row>
    <row r="2879" spans="3:4" x14ac:dyDescent="0.2">
      <c r="C2879" s="19"/>
      <c r="D2879" s="19"/>
    </row>
    <row r="2880" spans="3:4" x14ac:dyDescent="0.2">
      <c r="C2880" s="19"/>
      <c r="D2880" s="19"/>
    </row>
    <row r="2881" spans="3:4" x14ac:dyDescent="0.2">
      <c r="C2881" s="19"/>
      <c r="D2881" s="19"/>
    </row>
    <row r="2882" spans="3:4" x14ac:dyDescent="0.2">
      <c r="C2882" s="19"/>
      <c r="D2882" s="19"/>
    </row>
    <row r="2883" spans="3:4" x14ac:dyDescent="0.2">
      <c r="C2883" s="19"/>
      <c r="D2883" s="19"/>
    </row>
    <row r="2884" spans="3:4" x14ac:dyDescent="0.2">
      <c r="C2884" s="19"/>
      <c r="D2884" s="19"/>
    </row>
    <row r="2885" spans="3:4" x14ac:dyDescent="0.2">
      <c r="C2885" s="19"/>
      <c r="D2885" s="19"/>
    </row>
    <row r="2886" spans="3:4" x14ac:dyDescent="0.2">
      <c r="C2886" s="19"/>
      <c r="D2886" s="19"/>
    </row>
    <row r="2887" spans="3:4" x14ac:dyDescent="0.2">
      <c r="C2887" s="19"/>
      <c r="D2887" s="19"/>
    </row>
    <row r="2888" spans="3:4" x14ac:dyDescent="0.2">
      <c r="C2888" s="19"/>
      <c r="D2888" s="19"/>
    </row>
    <row r="2889" spans="3:4" x14ac:dyDescent="0.2">
      <c r="C2889" s="19"/>
      <c r="D2889" s="19"/>
    </row>
    <row r="2890" spans="3:4" x14ac:dyDescent="0.2">
      <c r="C2890" s="19"/>
      <c r="D2890" s="19"/>
    </row>
    <row r="2891" spans="3:4" x14ac:dyDescent="0.2">
      <c r="C2891" s="19"/>
      <c r="D2891" s="19"/>
    </row>
    <row r="2892" spans="3:4" x14ac:dyDescent="0.2">
      <c r="C2892" s="19"/>
      <c r="D2892" s="19"/>
    </row>
    <row r="2893" spans="3:4" x14ac:dyDescent="0.2">
      <c r="C2893" s="19"/>
      <c r="D2893" s="19"/>
    </row>
    <row r="2894" spans="3:4" x14ac:dyDescent="0.2">
      <c r="C2894" s="19"/>
      <c r="D2894" s="19"/>
    </row>
    <row r="2895" spans="3:4" x14ac:dyDescent="0.2">
      <c r="C2895" s="19"/>
      <c r="D2895" s="19"/>
    </row>
    <row r="2896" spans="3:4" x14ac:dyDescent="0.2">
      <c r="C2896" s="19"/>
      <c r="D2896" s="19"/>
    </row>
    <row r="2897" spans="3:4" x14ac:dyDescent="0.2">
      <c r="C2897" s="19"/>
      <c r="D2897" s="19"/>
    </row>
    <row r="2898" spans="3:4" x14ac:dyDescent="0.2">
      <c r="C2898" s="19"/>
      <c r="D2898" s="19"/>
    </row>
    <row r="2899" spans="3:4" x14ac:dyDescent="0.2">
      <c r="C2899" s="19"/>
      <c r="D2899" s="19"/>
    </row>
    <row r="2900" spans="3:4" x14ac:dyDescent="0.2">
      <c r="C2900" s="19"/>
      <c r="D2900" s="19"/>
    </row>
    <row r="2901" spans="3:4" x14ac:dyDescent="0.2">
      <c r="C2901" s="19"/>
      <c r="D2901" s="19"/>
    </row>
    <row r="2902" spans="3:4" x14ac:dyDescent="0.2">
      <c r="C2902" s="19"/>
      <c r="D2902" s="19"/>
    </row>
    <row r="2903" spans="3:4" x14ac:dyDescent="0.2">
      <c r="C2903" s="19"/>
      <c r="D2903" s="19"/>
    </row>
    <row r="2904" spans="3:4" x14ac:dyDescent="0.2">
      <c r="C2904" s="19"/>
      <c r="D2904" s="19"/>
    </row>
    <row r="2905" spans="3:4" x14ac:dyDescent="0.2">
      <c r="C2905" s="19"/>
      <c r="D2905" s="19"/>
    </row>
    <row r="2906" spans="3:4" x14ac:dyDescent="0.2">
      <c r="C2906" s="19"/>
      <c r="D2906" s="19"/>
    </row>
    <row r="2907" spans="3:4" x14ac:dyDescent="0.2">
      <c r="C2907" s="19"/>
      <c r="D2907" s="19"/>
    </row>
    <row r="2908" spans="3:4" x14ac:dyDescent="0.2">
      <c r="C2908" s="19"/>
      <c r="D2908" s="19"/>
    </row>
    <row r="2909" spans="3:4" x14ac:dyDescent="0.2">
      <c r="C2909" s="19"/>
      <c r="D2909" s="19"/>
    </row>
    <row r="2910" spans="3:4" x14ac:dyDescent="0.2">
      <c r="C2910" s="19"/>
      <c r="D2910" s="19"/>
    </row>
    <row r="2911" spans="3:4" x14ac:dyDescent="0.2">
      <c r="C2911" s="19"/>
      <c r="D2911" s="19"/>
    </row>
    <row r="2912" spans="3:4" x14ac:dyDescent="0.2">
      <c r="C2912" s="19"/>
      <c r="D2912" s="19"/>
    </row>
    <row r="2913" spans="3:4" x14ac:dyDescent="0.2">
      <c r="C2913" s="19"/>
      <c r="D2913" s="19"/>
    </row>
    <row r="2914" spans="3:4" x14ac:dyDescent="0.2">
      <c r="C2914" s="19"/>
      <c r="D2914" s="19"/>
    </row>
    <row r="2915" spans="3:4" x14ac:dyDescent="0.2">
      <c r="C2915" s="19"/>
      <c r="D2915" s="19"/>
    </row>
    <row r="2916" spans="3:4" x14ac:dyDescent="0.2">
      <c r="C2916" s="19"/>
      <c r="D2916" s="19"/>
    </row>
    <row r="2917" spans="3:4" x14ac:dyDescent="0.2">
      <c r="C2917" s="19"/>
      <c r="D2917" s="19"/>
    </row>
    <row r="2918" spans="3:4" x14ac:dyDescent="0.2">
      <c r="C2918" s="19"/>
      <c r="D2918" s="19"/>
    </row>
    <row r="2919" spans="3:4" x14ac:dyDescent="0.2">
      <c r="C2919" s="19"/>
      <c r="D2919" s="19"/>
    </row>
    <row r="2920" spans="3:4" x14ac:dyDescent="0.2">
      <c r="C2920" s="19"/>
      <c r="D2920" s="19"/>
    </row>
    <row r="2921" spans="3:4" x14ac:dyDescent="0.2">
      <c r="C2921" s="19"/>
      <c r="D2921" s="19"/>
    </row>
    <row r="2922" spans="3:4" x14ac:dyDescent="0.2">
      <c r="C2922" s="19"/>
      <c r="D2922" s="19"/>
    </row>
    <row r="2923" spans="3:4" x14ac:dyDescent="0.2">
      <c r="C2923" s="19"/>
      <c r="D2923" s="19"/>
    </row>
    <row r="2924" spans="3:4" x14ac:dyDescent="0.2">
      <c r="C2924" s="19"/>
      <c r="D2924" s="19"/>
    </row>
    <row r="2925" spans="3:4" x14ac:dyDescent="0.2">
      <c r="C2925" s="19"/>
      <c r="D2925" s="19"/>
    </row>
    <row r="2926" spans="3:4" x14ac:dyDescent="0.2">
      <c r="C2926" s="19"/>
      <c r="D2926" s="19"/>
    </row>
    <row r="2927" spans="3:4" x14ac:dyDescent="0.2">
      <c r="C2927" s="19"/>
      <c r="D2927" s="19"/>
    </row>
    <row r="2928" spans="3:4" x14ac:dyDescent="0.2">
      <c r="C2928" s="19"/>
      <c r="D2928" s="19"/>
    </row>
    <row r="2929" spans="3:4" x14ac:dyDescent="0.2">
      <c r="C2929" s="19"/>
      <c r="D2929" s="19"/>
    </row>
    <row r="2930" spans="3:4" x14ac:dyDescent="0.2">
      <c r="C2930" s="19"/>
      <c r="D2930" s="19"/>
    </row>
    <row r="2931" spans="3:4" x14ac:dyDescent="0.2">
      <c r="C2931" s="19"/>
      <c r="D2931" s="19"/>
    </row>
    <row r="2932" spans="3:4" x14ac:dyDescent="0.2">
      <c r="C2932" s="19"/>
      <c r="D2932" s="19"/>
    </row>
    <row r="2933" spans="3:4" x14ac:dyDescent="0.2">
      <c r="C2933" s="19"/>
      <c r="D2933" s="19"/>
    </row>
    <row r="2934" spans="3:4" x14ac:dyDescent="0.2">
      <c r="C2934" s="19"/>
      <c r="D2934" s="19"/>
    </row>
    <row r="2935" spans="3:4" x14ac:dyDescent="0.2">
      <c r="C2935" s="19"/>
      <c r="D2935" s="19"/>
    </row>
    <row r="2936" spans="3:4" x14ac:dyDescent="0.2">
      <c r="C2936" s="19"/>
      <c r="D2936" s="19"/>
    </row>
    <row r="2937" spans="3:4" x14ac:dyDescent="0.2">
      <c r="C2937" s="19"/>
      <c r="D2937" s="19"/>
    </row>
    <row r="2938" spans="3:4" x14ac:dyDescent="0.2">
      <c r="C2938" s="19"/>
      <c r="D2938" s="19"/>
    </row>
    <row r="2939" spans="3:4" x14ac:dyDescent="0.2">
      <c r="C2939" s="19"/>
      <c r="D2939" s="19"/>
    </row>
    <row r="2940" spans="3:4" x14ac:dyDescent="0.2">
      <c r="C2940" s="19"/>
      <c r="D2940" s="19"/>
    </row>
    <row r="2941" spans="3:4" x14ac:dyDescent="0.2">
      <c r="C2941" s="19"/>
      <c r="D2941" s="19"/>
    </row>
    <row r="2942" spans="3:4" x14ac:dyDescent="0.2">
      <c r="C2942" s="19"/>
      <c r="D2942" s="19"/>
    </row>
    <row r="2943" spans="3:4" x14ac:dyDescent="0.2">
      <c r="C2943" s="19"/>
      <c r="D2943" s="19"/>
    </row>
    <row r="2944" spans="3:4" x14ac:dyDescent="0.2">
      <c r="C2944" s="19"/>
      <c r="D2944" s="19"/>
    </row>
    <row r="2945" spans="3:4" x14ac:dyDescent="0.2">
      <c r="C2945" s="19"/>
      <c r="D2945" s="19"/>
    </row>
    <row r="2946" spans="3:4" x14ac:dyDescent="0.2">
      <c r="C2946" s="19"/>
      <c r="D2946" s="19"/>
    </row>
    <row r="2947" spans="3:4" x14ac:dyDescent="0.2">
      <c r="C2947" s="19"/>
      <c r="D2947" s="19"/>
    </row>
    <row r="2948" spans="3:4" x14ac:dyDescent="0.2">
      <c r="C2948" s="19"/>
      <c r="D2948" s="19"/>
    </row>
    <row r="2949" spans="3:4" x14ac:dyDescent="0.2">
      <c r="C2949" s="19"/>
      <c r="D2949" s="19"/>
    </row>
    <row r="2950" spans="3:4" x14ac:dyDescent="0.2">
      <c r="C2950" s="19"/>
      <c r="D2950" s="19"/>
    </row>
    <row r="2951" spans="3:4" x14ac:dyDescent="0.2">
      <c r="C2951" s="19"/>
      <c r="D2951" s="19"/>
    </row>
    <row r="2952" spans="3:4" x14ac:dyDescent="0.2">
      <c r="C2952" s="19"/>
      <c r="D2952" s="19"/>
    </row>
    <row r="2953" spans="3:4" x14ac:dyDescent="0.2">
      <c r="C2953" s="19"/>
      <c r="D2953" s="19"/>
    </row>
    <row r="2954" spans="3:4" x14ac:dyDescent="0.2">
      <c r="C2954" s="19"/>
      <c r="D2954" s="19"/>
    </row>
    <row r="2955" spans="3:4" x14ac:dyDescent="0.2">
      <c r="C2955" s="19"/>
      <c r="D2955" s="19"/>
    </row>
    <row r="2956" spans="3:4" x14ac:dyDescent="0.2">
      <c r="C2956" s="19"/>
      <c r="D2956" s="19"/>
    </row>
    <row r="2957" spans="3:4" x14ac:dyDescent="0.2">
      <c r="C2957" s="19"/>
      <c r="D2957" s="19"/>
    </row>
    <row r="2958" spans="3:4" x14ac:dyDescent="0.2">
      <c r="C2958" s="19"/>
      <c r="D2958" s="19"/>
    </row>
    <row r="2959" spans="3:4" x14ac:dyDescent="0.2">
      <c r="C2959" s="19"/>
      <c r="D2959" s="19"/>
    </row>
    <row r="2960" spans="3:4" x14ac:dyDescent="0.2">
      <c r="C2960" s="19"/>
      <c r="D2960" s="19"/>
    </row>
    <row r="2961" spans="3:4" x14ac:dyDescent="0.2">
      <c r="C2961" s="19"/>
      <c r="D2961" s="19"/>
    </row>
    <row r="2962" spans="3:4" x14ac:dyDescent="0.2">
      <c r="C2962" s="19"/>
      <c r="D2962" s="19"/>
    </row>
    <row r="2963" spans="3:4" x14ac:dyDescent="0.2">
      <c r="C2963" s="19"/>
      <c r="D2963" s="19"/>
    </row>
    <row r="2964" spans="3:4" x14ac:dyDescent="0.2">
      <c r="C2964" s="19"/>
      <c r="D2964" s="19"/>
    </row>
    <row r="2965" spans="3:4" x14ac:dyDescent="0.2">
      <c r="C2965" s="19"/>
      <c r="D2965" s="19"/>
    </row>
    <row r="2966" spans="3:4" x14ac:dyDescent="0.2">
      <c r="C2966" s="19"/>
      <c r="D2966" s="19"/>
    </row>
    <row r="2967" spans="3:4" x14ac:dyDescent="0.2">
      <c r="C2967" s="19"/>
      <c r="D2967" s="19"/>
    </row>
    <row r="2968" spans="3:4" x14ac:dyDescent="0.2">
      <c r="C2968" s="19"/>
      <c r="D2968" s="19"/>
    </row>
    <row r="2969" spans="3:4" x14ac:dyDescent="0.2">
      <c r="C2969" s="19"/>
      <c r="D2969" s="19"/>
    </row>
    <row r="2970" spans="3:4" x14ac:dyDescent="0.2">
      <c r="C2970" s="19"/>
      <c r="D2970" s="19"/>
    </row>
    <row r="2971" spans="3:4" x14ac:dyDescent="0.2">
      <c r="C2971" s="19"/>
      <c r="D2971" s="19"/>
    </row>
    <row r="2972" spans="3:4" x14ac:dyDescent="0.2">
      <c r="C2972" s="19"/>
      <c r="D2972" s="19"/>
    </row>
    <row r="2973" spans="3:4" x14ac:dyDescent="0.2">
      <c r="C2973" s="19"/>
      <c r="D2973" s="19"/>
    </row>
    <row r="2974" spans="3:4" x14ac:dyDescent="0.2">
      <c r="C2974" s="19"/>
      <c r="D2974" s="19"/>
    </row>
    <row r="2975" spans="3:4" x14ac:dyDescent="0.2">
      <c r="C2975" s="19"/>
      <c r="D2975" s="19"/>
    </row>
    <row r="2976" spans="3:4" x14ac:dyDescent="0.2">
      <c r="C2976" s="19"/>
      <c r="D2976" s="19"/>
    </row>
    <row r="2977" spans="3:4" x14ac:dyDescent="0.2">
      <c r="C2977" s="19"/>
      <c r="D2977" s="19"/>
    </row>
    <row r="2978" spans="3:4" x14ac:dyDescent="0.2">
      <c r="C2978" s="19"/>
      <c r="D2978" s="19"/>
    </row>
    <row r="2979" spans="3:4" x14ac:dyDescent="0.2">
      <c r="C2979" s="19"/>
      <c r="D2979" s="19"/>
    </row>
    <row r="2980" spans="3:4" x14ac:dyDescent="0.2">
      <c r="C2980" s="19"/>
      <c r="D2980" s="19"/>
    </row>
    <row r="2981" spans="3:4" x14ac:dyDescent="0.2">
      <c r="C2981" s="19"/>
      <c r="D2981" s="19"/>
    </row>
    <row r="2982" spans="3:4" x14ac:dyDescent="0.2">
      <c r="C2982" s="19"/>
      <c r="D2982" s="19"/>
    </row>
    <row r="2983" spans="3:4" x14ac:dyDescent="0.2">
      <c r="C2983" s="19"/>
      <c r="D2983" s="19"/>
    </row>
    <row r="2984" spans="3:4" x14ac:dyDescent="0.2">
      <c r="C2984" s="19"/>
      <c r="D2984" s="19"/>
    </row>
    <row r="2985" spans="3:4" x14ac:dyDescent="0.2">
      <c r="C2985" s="19"/>
      <c r="D2985" s="19"/>
    </row>
    <row r="2986" spans="3:4" x14ac:dyDescent="0.2">
      <c r="C2986" s="19"/>
      <c r="D2986" s="19"/>
    </row>
    <row r="2987" spans="3:4" x14ac:dyDescent="0.2">
      <c r="C2987" s="19"/>
      <c r="D2987" s="19"/>
    </row>
    <row r="2988" spans="3:4" x14ac:dyDescent="0.2">
      <c r="C2988" s="19"/>
      <c r="D2988" s="19"/>
    </row>
    <row r="2989" spans="3:4" x14ac:dyDescent="0.2">
      <c r="C2989" s="19"/>
      <c r="D2989" s="19"/>
    </row>
    <row r="2990" spans="3:4" x14ac:dyDescent="0.2">
      <c r="C2990" s="19"/>
      <c r="D2990" s="19"/>
    </row>
    <row r="2991" spans="3:4" x14ac:dyDescent="0.2">
      <c r="C2991" s="19"/>
      <c r="D2991" s="19"/>
    </row>
    <row r="2992" spans="3:4" x14ac:dyDescent="0.2">
      <c r="C2992" s="19"/>
      <c r="D2992" s="19"/>
    </row>
    <row r="2993" spans="3:4" x14ac:dyDescent="0.2">
      <c r="C2993" s="19"/>
      <c r="D2993" s="19"/>
    </row>
    <row r="2994" spans="3:4" x14ac:dyDescent="0.2">
      <c r="C2994" s="19"/>
      <c r="D2994" s="19"/>
    </row>
    <row r="2995" spans="3:4" x14ac:dyDescent="0.2">
      <c r="C2995" s="19"/>
      <c r="D2995" s="19"/>
    </row>
    <row r="2996" spans="3:4" x14ac:dyDescent="0.2">
      <c r="C2996" s="19"/>
      <c r="D2996" s="19"/>
    </row>
    <row r="2997" spans="3:4" x14ac:dyDescent="0.2">
      <c r="C2997" s="19"/>
      <c r="D2997" s="19"/>
    </row>
    <row r="2998" spans="3:4" x14ac:dyDescent="0.2">
      <c r="C2998" s="19"/>
      <c r="D2998" s="19"/>
    </row>
    <row r="2999" spans="3:4" x14ac:dyDescent="0.2">
      <c r="C2999" s="19"/>
      <c r="D2999" s="19"/>
    </row>
    <row r="3000" spans="3:4" x14ac:dyDescent="0.2">
      <c r="C3000" s="19"/>
      <c r="D3000" s="19"/>
    </row>
    <row r="3001" spans="3:4" x14ac:dyDescent="0.2">
      <c r="C3001" s="19"/>
      <c r="D3001" s="19"/>
    </row>
    <row r="3002" spans="3:4" x14ac:dyDescent="0.2">
      <c r="C3002" s="19"/>
      <c r="D3002" s="19"/>
    </row>
    <row r="3003" spans="3:4" x14ac:dyDescent="0.2">
      <c r="C3003" s="19"/>
      <c r="D3003" s="19"/>
    </row>
    <row r="3004" spans="3:4" x14ac:dyDescent="0.2">
      <c r="C3004" s="19"/>
      <c r="D3004" s="19"/>
    </row>
    <row r="3005" spans="3:4" x14ac:dyDescent="0.2">
      <c r="C3005" s="19"/>
      <c r="D3005" s="19"/>
    </row>
    <row r="3006" spans="3:4" x14ac:dyDescent="0.2">
      <c r="C3006" s="19"/>
      <c r="D3006" s="19"/>
    </row>
    <row r="3007" spans="3:4" x14ac:dyDescent="0.2">
      <c r="C3007" s="19"/>
      <c r="D3007" s="19"/>
    </row>
    <row r="3008" spans="3:4" x14ac:dyDescent="0.2">
      <c r="C3008" s="19"/>
      <c r="D3008" s="19"/>
    </row>
    <row r="3009" spans="3:4" x14ac:dyDescent="0.2">
      <c r="C3009" s="19"/>
      <c r="D3009" s="19"/>
    </row>
    <row r="3010" spans="3:4" x14ac:dyDescent="0.2">
      <c r="C3010" s="19"/>
      <c r="D3010" s="19"/>
    </row>
    <row r="3011" spans="3:4" x14ac:dyDescent="0.2">
      <c r="C3011" s="19"/>
      <c r="D3011" s="19"/>
    </row>
    <row r="3012" spans="3:4" x14ac:dyDescent="0.2">
      <c r="C3012" s="19"/>
      <c r="D3012" s="19"/>
    </row>
    <row r="3013" spans="3:4" x14ac:dyDescent="0.2">
      <c r="C3013" s="19"/>
      <c r="D3013" s="19"/>
    </row>
    <row r="3014" spans="3:4" x14ac:dyDescent="0.2">
      <c r="C3014" s="19"/>
      <c r="D3014" s="19"/>
    </row>
    <row r="3015" spans="3:4" x14ac:dyDescent="0.2">
      <c r="C3015" s="19"/>
      <c r="D3015" s="19"/>
    </row>
    <row r="3016" spans="3:4" x14ac:dyDescent="0.2">
      <c r="C3016" s="19"/>
      <c r="D3016" s="19"/>
    </row>
    <row r="3017" spans="3:4" x14ac:dyDescent="0.2">
      <c r="C3017" s="19"/>
      <c r="D3017" s="19"/>
    </row>
    <row r="3018" spans="3:4" x14ac:dyDescent="0.2">
      <c r="C3018" s="19"/>
      <c r="D3018" s="19"/>
    </row>
    <row r="3019" spans="3:4" x14ac:dyDescent="0.2">
      <c r="C3019" s="19"/>
      <c r="D3019" s="19"/>
    </row>
    <row r="3020" spans="3:4" x14ac:dyDescent="0.2">
      <c r="C3020" s="19"/>
      <c r="D3020" s="19"/>
    </row>
    <row r="3021" spans="3:4" x14ac:dyDescent="0.2">
      <c r="C3021" s="19"/>
      <c r="D3021" s="19"/>
    </row>
    <row r="3022" spans="3:4" x14ac:dyDescent="0.2">
      <c r="C3022" s="19"/>
      <c r="D3022" s="19"/>
    </row>
    <row r="3023" spans="3:4" x14ac:dyDescent="0.2">
      <c r="C3023" s="19"/>
      <c r="D3023" s="19"/>
    </row>
    <row r="3024" spans="3:4" x14ac:dyDescent="0.2">
      <c r="C3024" s="19"/>
      <c r="D3024" s="19"/>
    </row>
    <row r="3025" spans="3:4" x14ac:dyDescent="0.2">
      <c r="C3025" s="19"/>
      <c r="D3025" s="19"/>
    </row>
    <row r="3026" spans="3:4" x14ac:dyDescent="0.2">
      <c r="C3026" s="19"/>
      <c r="D3026" s="19"/>
    </row>
    <row r="3027" spans="3:4" x14ac:dyDescent="0.2">
      <c r="C3027" s="19"/>
      <c r="D3027" s="19"/>
    </row>
    <row r="3028" spans="3:4" x14ac:dyDescent="0.2">
      <c r="C3028" s="19"/>
      <c r="D3028" s="19"/>
    </row>
    <row r="3029" spans="3:4" x14ac:dyDescent="0.2">
      <c r="C3029" s="19"/>
      <c r="D3029" s="19"/>
    </row>
    <row r="3030" spans="3:4" x14ac:dyDescent="0.2">
      <c r="C3030" s="19"/>
      <c r="D3030" s="19"/>
    </row>
    <row r="3031" spans="3:4" x14ac:dyDescent="0.2">
      <c r="C3031" s="19"/>
      <c r="D3031" s="19"/>
    </row>
    <row r="3032" spans="3:4" x14ac:dyDescent="0.2">
      <c r="C3032" s="19"/>
      <c r="D3032" s="19"/>
    </row>
    <row r="3033" spans="3:4" x14ac:dyDescent="0.2">
      <c r="C3033" s="19"/>
      <c r="D3033" s="19"/>
    </row>
    <row r="3034" spans="3:4" x14ac:dyDescent="0.2">
      <c r="C3034" s="19"/>
      <c r="D3034" s="19"/>
    </row>
    <row r="3035" spans="3:4" x14ac:dyDescent="0.2">
      <c r="C3035" s="19"/>
      <c r="D3035" s="19"/>
    </row>
    <row r="3036" spans="3:4" x14ac:dyDescent="0.2">
      <c r="C3036" s="19"/>
      <c r="D3036" s="19"/>
    </row>
    <row r="3037" spans="3:4" x14ac:dyDescent="0.2">
      <c r="C3037" s="19"/>
      <c r="D3037" s="19"/>
    </row>
    <row r="3038" spans="3:4" x14ac:dyDescent="0.2">
      <c r="C3038" s="19"/>
      <c r="D3038" s="19"/>
    </row>
    <row r="3039" spans="3:4" x14ac:dyDescent="0.2">
      <c r="C3039" s="19"/>
      <c r="D3039" s="19"/>
    </row>
    <row r="3040" spans="3:4" x14ac:dyDescent="0.2">
      <c r="C3040" s="19"/>
      <c r="D3040" s="19"/>
    </row>
    <row r="3041" spans="3:4" x14ac:dyDescent="0.2">
      <c r="C3041" s="19"/>
      <c r="D3041" s="19"/>
    </row>
    <row r="3042" spans="3:4" x14ac:dyDescent="0.2">
      <c r="C3042" s="19"/>
      <c r="D3042" s="19"/>
    </row>
    <row r="3043" spans="3:4" x14ac:dyDescent="0.2">
      <c r="C3043" s="19"/>
      <c r="D3043" s="19"/>
    </row>
    <row r="3044" spans="3:4" x14ac:dyDescent="0.2">
      <c r="C3044" s="19"/>
      <c r="D3044" s="19"/>
    </row>
    <row r="3045" spans="3:4" x14ac:dyDescent="0.2">
      <c r="C3045" s="19"/>
      <c r="D3045" s="19"/>
    </row>
    <row r="3046" spans="3:4" x14ac:dyDescent="0.2">
      <c r="C3046" s="19"/>
      <c r="D3046" s="19"/>
    </row>
    <row r="3047" spans="3:4" x14ac:dyDescent="0.2">
      <c r="C3047" s="19"/>
      <c r="D3047" s="19"/>
    </row>
    <row r="3048" spans="3:4" x14ac:dyDescent="0.2">
      <c r="C3048" s="19"/>
      <c r="D3048" s="19"/>
    </row>
    <row r="3049" spans="3:4" x14ac:dyDescent="0.2">
      <c r="C3049" s="19"/>
      <c r="D3049" s="19"/>
    </row>
    <row r="3050" spans="3:4" x14ac:dyDescent="0.2">
      <c r="C3050" s="19"/>
      <c r="D3050" s="19"/>
    </row>
    <row r="3051" spans="3:4" x14ac:dyDescent="0.2">
      <c r="C3051" s="19"/>
      <c r="D3051" s="19"/>
    </row>
    <row r="3052" spans="3:4" x14ac:dyDescent="0.2">
      <c r="C3052" s="19"/>
      <c r="D3052" s="19"/>
    </row>
    <row r="3053" spans="3:4" x14ac:dyDescent="0.2">
      <c r="C3053" s="19"/>
      <c r="D3053" s="19"/>
    </row>
    <row r="3054" spans="3:4" x14ac:dyDescent="0.2">
      <c r="C3054" s="19"/>
      <c r="D3054" s="19"/>
    </row>
    <row r="3055" spans="3:4" x14ac:dyDescent="0.2">
      <c r="C3055" s="19"/>
      <c r="D3055" s="19"/>
    </row>
    <row r="3056" spans="3:4" x14ac:dyDescent="0.2">
      <c r="C3056" s="19"/>
      <c r="D3056" s="19"/>
    </row>
    <row r="3057" spans="3:4" x14ac:dyDescent="0.2">
      <c r="C3057" s="19"/>
      <c r="D3057" s="19"/>
    </row>
    <row r="3058" spans="3:4" x14ac:dyDescent="0.2">
      <c r="C3058" s="19"/>
      <c r="D3058" s="19"/>
    </row>
    <row r="3059" spans="3:4" x14ac:dyDescent="0.2">
      <c r="C3059" s="19"/>
      <c r="D3059" s="19"/>
    </row>
    <row r="3060" spans="3:4" x14ac:dyDescent="0.2">
      <c r="C3060" s="19"/>
      <c r="D3060" s="19"/>
    </row>
    <row r="3061" spans="3:4" x14ac:dyDescent="0.2">
      <c r="C3061" s="19"/>
      <c r="D3061" s="19"/>
    </row>
    <row r="3062" spans="3:4" x14ac:dyDescent="0.2">
      <c r="C3062" s="19"/>
      <c r="D3062" s="19"/>
    </row>
    <row r="3063" spans="3:4" x14ac:dyDescent="0.2">
      <c r="C3063" s="19"/>
      <c r="D3063" s="19"/>
    </row>
    <row r="3064" spans="3:4" x14ac:dyDescent="0.2">
      <c r="C3064" s="19"/>
      <c r="D3064" s="19"/>
    </row>
    <row r="3065" spans="3:4" x14ac:dyDescent="0.2">
      <c r="C3065" s="19"/>
      <c r="D3065" s="19"/>
    </row>
    <row r="3066" spans="3:4" x14ac:dyDescent="0.2">
      <c r="C3066" s="19"/>
      <c r="D3066" s="19"/>
    </row>
    <row r="3067" spans="3:4" x14ac:dyDescent="0.2">
      <c r="C3067" s="19"/>
      <c r="D3067" s="19"/>
    </row>
    <row r="3068" spans="3:4" x14ac:dyDescent="0.2">
      <c r="C3068" s="19"/>
      <c r="D3068" s="19"/>
    </row>
    <row r="3069" spans="3:4" x14ac:dyDescent="0.2">
      <c r="C3069" s="19"/>
      <c r="D3069" s="19"/>
    </row>
    <row r="3070" spans="3:4" x14ac:dyDescent="0.2">
      <c r="C3070" s="19"/>
      <c r="D3070" s="19"/>
    </row>
    <row r="3071" spans="3:4" x14ac:dyDescent="0.2">
      <c r="C3071" s="19"/>
      <c r="D3071" s="19"/>
    </row>
    <row r="3072" spans="3:4" x14ac:dyDescent="0.2">
      <c r="C3072" s="19"/>
      <c r="D3072" s="19"/>
    </row>
    <row r="3073" spans="3:4" x14ac:dyDescent="0.2">
      <c r="C3073" s="19"/>
      <c r="D3073" s="19"/>
    </row>
    <row r="3074" spans="3:4" x14ac:dyDescent="0.2">
      <c r="C3074" s="19"/>
      <c r="D3074" s="19"/>
    </row>
    <row r="3075" spans="3:4" x14ac:dyDescent="0.2">
      <c r="C3075" s="19"/>
      <c r="D3075" s="19"/>
    </row>
    <row r="3076" spans="3:4" x14ac:dyDescent="0.2">
      <c r="C3076" s="19"/>
      <c r="D3076" s="19"/>
    </row>
    <row r="3077" spans="3:4" x14ac:dyDescent="0.2">
      <c r="C3077" s="19"/>
      <c r="D3077" s="19"/>
    </row>
    <row r="3078" spans="3:4" x14ac:dyDescent="0.2">
      <c r="C3078" s="19"/>
      <c r="D3078" s="19"/>
    </row>
    <row r="3079" spans="3:4" x14ac:dyDescent="0.2">
      <c r="C3079" s="19"/>
      <c r="D3079" s="19"/>
    </row>
    <row r="3080" spans="3:4" x14ac:dyDescent="0.2">
      <c r="C3080" s="19"/>
      <c r="D3080" s="19"/>
    </row>
    <row r="3081" spans="3:4" x14ac:dyDescent="0.2">
      <c r="C3081" s="19"/>
      <c r="D3081" s="19"/>
    </row>
    <row r="3082" spans="3:4" x14ac:dyDescent="0.2">
      <c r="C3082" s="19"/>
      <c r="D3082" s="19"/>
    </row>
    <row r="3083" spans="3:4" x14ac:dyDescent="0.2">
      <c r="C3083" s="19"/>
      <c r="D3083" s="19"/>
    </row>
    <row r="3084" spans="3:4" x14ac:dyDescent="0.2">
      <c r="C3084" s="19"/>
      <c r="D3084" s="19"/>
    </row>
    <row r="3085" spans="3:4" x14ac:dyDescent="0.2">
      <c r="C3085" s="19"/>
      <c r="D3085" s="19"/>
    </row>
    <row r="3086" spans="3:4" x14ac:dyDescent="0.2">
      <c r="C3086" s="19"/>
      <c r="D3086" s="19"/>
    </row>
    <row r="3087" spans="3:4" x14ac:dyDescent="0.2">
      <c r="C3087" s="19"/>
      <c r="D3087" s="19"/>
    </row>
    <row r="3088" spans="3:4" x14ac:dyDescent="0.2">
      <c r="C3088" s="19"/>
      <c r="D3088" s="19"/>
    </row>
    <row r="3089" spans="3:4" x14ac:dyDescent="0.2">
      <c r="C3089" s="19"/>
      <c r="D3089" s="19"/>
    </row>
    <row r="3090" spans="3:4" x14ac:dyDescent="0.2">
      <c r="C3090" s="19"/>
      <c r="D3090" s="19"/>
    </row>
    <row r="3091" spans="3:4" x14ac:dyDescent="0.2">
      <c r="C3091" s="19"/>
      <c r="D3091" s="19"/>
    </row>
    <row r="3092" spans="3:4" x14ac:dyDescent="0.2">
      <c r="C3092" s="19"/>
      <c r="D3092" s="19"/>
    </row>
    <row r="3093" spans="3:4" x14ac:dyDescent="0.2">
      <c r="C3093" s="19"/>
      <c r="D3093" s="19"/>
    </row>
    <row r="3094" spans="3:4" x14ac:dyDescent="0.2">
      <c r="C3094" s="19"/>
      <c r="D3094" s="19"/>
    </row>
    <row r="3095" spans="3:4" x14ac:dyDescent="0.2">
      <c r="C3095" s="19"/>
      <c r="D3095" s="19"/>
    </row>
    <row r="3096" spans="3:4" x14ac:dyDescent="0.2">
      <c r="C3096" s="19"/>
      <c r="D3096" s="19"/>
    </row>
    <row r="3097" spans="3:4" x14ac:dyDescent="0.2">
      <c r="C3097" s="19"/>
      <c r="D3097" s="19"/>
    </row>
    <row r="3098" spans="3:4" x14ac:dyDescent="0.2">
      <c r="C3098" s="19"/>
      <c r="D3098" s="19"/>
    </row>
    <row r="3099" spans="3:4" x14ac:dyDescent="0.2">
      <c r="C3099" s="19"/>
      <c r="D3099" s="19"/>
    </row>
    <row r="3100" spans="3:4" x14ac:dyDescent="0.2">
      <c r="C3100" s="19"/>
      <c r="D3100" s="19"/>
    </row>
    <row r="3101" spans="3:4" x14ac:dyDescent="0.2">
      <c r="C3101" s="19"/>
      <c r="D3101" s="19"/>
    </row>
    <row r="3102" spans="3:4" x14ac:dyDescent="0.2">
      <c r="C3102" s="19"/>
      <c r="D3102" s="19"/>
    </row>
    <row r="3103" spans="3:4" x14ac:dyDescent="0.2">
      <c r="C3103" s="19"/>
      <c r="D3103" s="19"/>
    </row>
    <row r="3104" spans="3:4" x14ac:dyDescent="0.2">
      <c r="C3104" s="19"/>
      <c r="D3104" s="19"/>
    </row>
    <row r="3105" spans="3:4" x14ac:dyDescent="0.2">
      <c r="C3105" s="19"/>
      <c r="D3105" s="19"/>
    </row>
    <row r="3106" spans="3:4" x14ac:dyDescent="0.2">
      <c r="C3106" s="19"/>
      <c r="D3106" s="19"/>
    </row>
    <row r="3107" spans="3:4" x14ac:dyDescent="0.2">
      <c r="C3107" s="19"/>
      <c r="D3107" s="19"/>
    </row>
    <row r="3108" spans="3:4" x14ac:dyDescent="0.2">
      <c r="C3108" s="19"/>
      <c r="D3108" s="19"/>
    </row>
    <row r="3109" spans="3:4" x14ac:dyDescent="0.2">
      <c r="C3109" s="19"/>
      <c r="D3109" s="19"/>
    </row>
    <row r="3110" spans="3:4" x14ac:dyDescent="0.2">
      <c r="C3110" s="19"/>
      <c r="D3110" s="19"/>
    </row>
    <row r="3111" spans="3:4" x14ac:dyDescent="0.2">
      <c r="C3111" s="19"/>
      <c r="D3111" s="19"/>
    </row>
    <row r="3112" spans="3:4" x14ac:dyDescent="0.2">
      <c r="C3112" s="19"/>
      <c r="D3112" s="19"/>
    </row>
    <row r="3113" spans="3:4" x14ac:dyDescent="0.2">
      <c r="C3113" s="19"/>
      <c r="D3113" s="19"/>
    </row>
    <row r="3114" spans="3:4" x14ac:dyDescent="0.2">
      <c r="C3114" s="19"/>
      <c r="D3114" s="19"/>
    </row>
    <row r="3115" spans="3:4" x14ac:dyDescent="0.2">
      <c r="C3115" s="19"/>
      <c r="D3115" s="19"/>
    </row>
    <row r="3116" spans="3:4" x14ac:dyDescent="0.2">
      <c r="C3116" s="19"/>
      <c r="D3116" s="19"/>
    </row>
    <row r="3117" spans="3:4" x14ac:dyDescent="0.2">
      <c r="C3117" s="19"/>
      <c r="D3117" s="19"/>
    </row>
    <row r="3118" spans="3:4" x14ac:dyDescent="0.2">
      <c r="C3118" s="19"/>
      <c r="D3118" s="19"/>
    </row>
    <row r="3119" spans="3:4" x14ac:dyDescent="0.2">
      <c r="C3119" s="19"/>
      <c r="D3119" s="19"/>
    </row>
    <row r="3120" spans="3:4" x14ac:dyDescent="0.2">
      <c r="C3120" s="19"/>
      <c r="D3120" s="19"/>
    </row>
    <row r="3121" spans="3:4" x14ac:dyDescent="0.2">
      <c r="C3121" s="19"/>
      <c r="D3121" s="19"/>
    </row>
    <row r="3122" spans="3:4" x14ac:dyDescent="0.2">
      <c r="C3122" s="19"/>
      <c r="D3122" s="19"/>
    </row>
    <row r="3123" spans="3:4" x14ac:dyDescent="0.2">
      <c r="C3123" s="19"/>
      <c r="D3123" s="19"/>
    </row>
    <row r="3124" spans="3:4" x14ac:dyDescent="0.2">
      <c r="C3124" s="19"/>
      <c r="D3124" s="19"/>
    </row>
    <row r="3125" spans="3:4" x14ac:dyDescent="0.2">
      <c r="C3125" s="19"/>
      <c r="D3125" s="19"/>
    </row>
    <row r="3126" spans="3:4" x14ac:dyDescent="0.2">
      <c r="C3126" s="19"/>
      <c r="D3126" s="19"/>
    </row>
    <row r="3127" spans="3:4" x14ac:dyDescent="0.2">
      <c r="C3127" s="19"/>
      <c r="D3127" s="19"/>
    </row>
    <row r="3128" spans="3:4" x14ac:dyDescent="0.2">
      <c r="C3128" s="19"/>
      <c r="D3128" s="19"/>
    </row>
    <row r="3129" spans="3:4" x14ac:dyDescent="0.2">
      <c r="C3129" s="19"/>
      <c r="D3129" s="19"/>
    </row>
    <row r="3130" spans="3:4" x14ac:dyDescent="0.2">
      <c r="C3130" s="19"/>
      <c r="D3130" s="19"/>
    </row>
    <row r="3131" spans="3:4" x14ac:dyDescent="0.2">
      <c r="C3131" s="19"/>
      <c r="D3131" s="19"/>
    </row>
    <row r="3132" spans="3:4" x14ac:dyDescent="0.2">
      <c r="C3132" s="19"/>
      <c r="D3132" s="19"/>
    </row>
    <row r="3133" spans="3:4" x14ac:dyDescent="0.2">
      <c r="C3133" s="19"/>
      <c r="D3133" s="19"/>
    </row>
    <row r="3134" spans="3:4" x14ac:dyDescent="0.2">
      <c r="C3134" s="19"/>
      <c r="D3134" s="19"/>
    </row>
    <row r="3135" spans="3:4" x14ac:dyDescent="0.2">
      <c r="C3135" s="19"/>
      <c r="D3135" s="19"/>
    </row>
    <row r="3136" spans="3:4" x14ac:dyDescent="0.2">
      <c r="C3136" s="19"/>
      <c r="D3136" s="19"/>
    </row>
    <row r="3137" spans="3:4" x14ac:dyDescent="0.2">
      <c r="C3137" s="19"/>
      <c r="D3137" s="19"/>
    </row>
    <row r="3138" spans="3:4" x14ac:dyDescent="0.2">
      <c r="C3138" s="19"/>
      <c r="D3138" s="19"/>
    </row>
    <row r="3139" spans="3:4" x14ac:dyDescent="0.2">
      <c r="C3139" s="19"/>
      <c r="D3139" s="19"/>
    </row>
    <row r="3140" spans="3:4" x14ac:dyDescent="0.2">
      <c r="C3140" s="19"/>
      <c r="D3140" s="19"/>
    </row>
    <row r="3141" spans="3:4" x14ac:dyDescent="0.2">
      <c r="C3141" s="19"/>
      <c r="D3141" s="19"/>
    </row>
    <row r="3142" spans="3:4" x14ac:dyDescent="0.2">
      <c r="C3142" s="19"/>
      <c r="D3142" s="19"/>
    </row>
    <row r="3143" spans="3:4" x14ac:dyDescent="0.2">
      <c r="C3143" s="19"/>
      <c r="D3143" s="19"/>
    </row>
    <row r="3144" spans="3:4" x14ac:dyDescent="0.2">
      <c r="C3144" s="19"/>
      <c r="D3144" s="19"/>
    </row>
    <row r="3145" spans="3:4" x14ac:dyDescent="0.2">
      <c r="C3145" s="19"/>
      <c r="D3145" s="19"/>
    </row>
    <row r="3146" spans="3:4" x14ac:dyDescent="0.2">
      <c r="C3146" s="19"/>
      <c r="D3146" s="19"/>
    </row>
    <row r="3147" spans="3:4" x14ac:dyDescent="0.2">
      <c r="C3147" s="19"/>
      <c r="D3147" s="19"/>
    </row>
    <row r="3148" spans="3:4" x14ac:dyDescent="0.2">
      <c r="C3148" s="19"/>
      <c r="D3148" s="19"/>
    </row>
    <row r="3149" spans="3:4" x14ac:dyDescent="0.2">
      <c r="C3149" s="19"/>
      <c r="D3149" s="19"/>
    </row>
    <row r="3150" spans="3:4" x14ac:dyDescent="0.2">
      <c r="C3150" s="19"/>
      <c r="D3150" s="19"/>
    </row>
    <row r="3151" spans="3:4" x14ac:dyDescent="0.2">
      <c r="C3151" s="19"/>
      <c r="D3151" s="19"/>
    </row>
    <row r="3152" spans="3:4" x14ac:dyDescent="0.2">
      <c r="C3152" s="19"/>
      <c r="D3152" s="19"/>
    </row>
    <row r="3153" spans="3:4" x14ac:dyDescent="0.2">
      <c r="C3153" s="19"/>
      <c r="D3153" s="19"/>
    </row>
    <row r="3154" spans="3:4" x14ac:dyDescent="0.2">
      <c r="C3154" s="19"/>
      <c r="D3154" s="19"/>
    </row>
    <row r="3155" spans="3:4" x14ac:dyDescent="0.2">
      <c r="C3155" s="19"/>
      <c r="D3155" s="19"/>
    </row>
    <row r="3156" spans="3:4" x14ac:dyDescent="0.2">
      <c r="C3156" s="19"/>
      <c r="D3156" s="19"/>
    </row>
    <row r="3157" spans="3:4" x14ac:dyDescent="0.2">
      <c r="C3157" s="19"/>
      <c r="D3157" s="19"/>
    </row>
    <row r="3158" spans="3:4" x14ac:dyDescent="0.2">
      <c r="C3158" s="19"/>
      <c r="D3158" s="19"/>
    </row>
    <row r="3159" spans="3:4" x14ac:dyDescent="0.2">
      <c r="C3159" s="19"/>
      <c r="D3159" s="19"/>
    </row>
    <row r="3160" spans="3:4" x14ac:dyDescent="0.2">
      <c r="C3160" s="19"/>
      <c r="D3160" s="19"/>
    </row>
    <row r="3161" spans="3:4" x14ac:dyDescent="0.2">
      <c r="C3161" s="19"/>
      <c r="D3161" s="19"/>
    </row>
    <row r="3162" spans="3:4" x14ac:dyDescent="0.2">
      <c r="C3162" s="19"/>
      <c r="D3162" s="19"/>
    </row>
    <row r="3163" spans="3:4" x14ac:dyDescent="0.2">
      <c r="C3163" s="19"/>
      <c r="D3163" s="19"/>
    </row>
    <row r="3164" spans="3:4" x14ac:dyDescent="0.2">
      <c r="C3164" s="19"/>
      <c r="D3164" s="19"/>
    </row>
    <row r="3165" spans="3:4" x14ac:dyDescent="0.2">
      <c r="C3165" s="19"/>
      <c r="D3165" s="19"/>
    </row>
    <row r="3166" spans="3:4" x14ac:dyDescent="0.2">
      <c r="C3166" s="19"/>
      <c r="D3166" s="19"/>
    </row>
    <row r="3167" spans="3:4" x14ac:dyDescent="0.2">
      <c r="C3167" s="19"/>
      <c r="D3167" s="19"/>
    </row>
    <row r="3168" spans="3:4" x14ac:dyDescent="0.2">
      <c r="C3168" s="19"/>
      <c r="D3168" s="19"/>
    </row>
    <row r="3169" spans="3:4" x14ac:dyDescent="0.2">
      <c r="C3169" s="19"/>
      <c r="D3169" s="19"/>
    </row>
    <row r="3170" spans="3:4" x14ac:dyDescent="0.2">
      <c r="C3170" s="19"/>
      <c r="D3170" s="19"/>
    </row>
    <row r="3171" spans="3:4" x14ac:dyDescent="0.2">
      <c r="C3171" s="19"/>
      <c r="D3171" s="19"/>
    </row>
    <row r="3172" spans="3:4" x14ac:dyDescent="0.2">
      <c r="C3172" s="19"/>
      <c r="D3172" s="19"/>
    </row>
    <row r="3173" spans="3:4" x14ac:dyDescent="0.2">
      <c r="C3173" s="19"/>
      <c r="D3173" s="19"/>
    </row>
    <row r="3174" spans="3:4" x14ac:dyDescent="0.2">
      <c r="C3174" s="19"/>
      <c r="D3174" s="19"/>
    </row>
    <row r="3175" spans="3:4" x14ac:dyDescent="0.2">
      <c r="C3175" s="19"/>
      <c r="D3175" s="19"/>
    </row>
    <row r="3176" spans="3:4" x14ac:dyDescent="0.2">
      <c r="C3176" s="19"/>
      <c r="D3176" s="19"/>
    </row>
    <row r="3177" spans="3:4" x14ac:dyDescent="0.2">
      <c r="C3177" s="19"/>
      <c r="D3177" s="19"/>
    </row>
    <row r="3178" spans="3:4" x14ac:dyDescent="0.2">
      <c r="C3178" s="19"/>
      <c r="D3178" s="19"/>
    </row>
    <row r="3179" spans="3:4" x14ac:dyDescent="0.2">
      <c r="C3179" s="19"/>
      <c r="D3179" s="19"/>
    </row>
    <row r="3180" spans="3:4" x14ac:dyDescent="0.2">
      <c r="C3180" s="19"/>
      <c r="D3180" s="19"/>
    </row>
    <row r="3181" spans="3:4" x14ac:dyDescent="0.2">
      <c r="C3181" s="19"/>
      <c r="D3181" s="19"/>
    </row>
    <row r="3182" spans="3:4" x14ac:dyDescent="0.2">
      <c r="C3182" s="19"/>
      <c r="D3182" s="19"/>
    </row>
    <row r="3183" spans="3:4" x14ac:dyDescent="0.2">
      <c r="C3183" s="19"/>
      <c r="D3183" s="19"/>
    </row>
    <row r="3184" spans="3:4" x14ac:dyDescent="0.2">
      <c r="C3184" s="19"/>
      <c r="D3184" s="19"/>
    </row>
    <row r="3185" spans="3:4" x14ac:dyDescent="0.2">
      <c r="C3185" s="19"/>
      <c r="D3185" s="19"/>
    </row>
    <row r="3186" spans="3:4" x14ac:dyDescent="0.2">
      <c r="C3186" s="19"/>
      <c r="D3186" s="19"/>
    </row>
    <row r="3187" spans="3:4" x14ac:dyDescent="0.2">
      <c r="C3187" s="19"/>
      <c r="D3187" s="19"/>
    </row>
    <row r="3188" spans="3:4" x14ac:dyDescent="0.2">
      <c r="C3188" s="19"/>
      <c r="D3188" s="19"/>
    </row>
    <row r="3189" spans="3:4" x14ac:dyDescent="0.2">
      <c r="C3189" s="19"/>
      <c r="D3189" s="19"/>
    </row>
    <row r="3190" spans="3:4" x14ac:dyDescent="0.2">
      <c r="C3190" s="19"/>
      <c r="D3190" s="19"/>
    </row>
    <row r="3191" spans="3:4" x14ac:dyDescent="0.2">
      <c r="C3191" s="19"/>
      <c r="D3191" s="19"/>
    </row>
    <row r="3192" spans="3:4" x14ac:dyDescent="0.2">
      <c r="C3192" s="19"/>
      <c r="D3192" s="19"/>
    </row>
    <row r="3193" spans="3:4" x14ac:dyDescent="0.2">
      <c r="C3193" s="19"/>
      <c r="D3193" s="19"/>
    </row>
    <row r="3194" spans="3:4" x14ac:dyDescent="0.2">
      <c r="C3194" s="19"/>
      <c r="D3194" s="19"/>
    </row>
    <row r="3195" spans="3:4" x14ac:dyDescent="0.2">
      <c r="C3195" s="19"/>
      <c r="D3195" s="19"/>
    </row>
    <row r="3196" spans="3:4" x14ac:dyDescent="0.2">
      <c r="C3196" s="19"/>
      <c r="D3196" s="19"/>
    </row>
    <row r="3197" spans="3:4" x14ac:dyDescent="0.2">
      <c r="C3197" s="19"/>
      <c r="D3197" s="19"/>
    </row>
    <row r="3198" spans="3:4" x14ac:dyDescent="0.2">
      <c r="C3198" s="19"/>
      <c r="D3198" s="19"/>
    </row>
    <row r="3199" spans="3:4" x14ac:dyDescent="0.2">
      <c r="C3199" s="19"/>
      <c r="D3199" s="19"/>
    </row>
    <row r="3200" spans="3:4" x14ac:dyDescent="0.2">
      <c r="C3200" s="19"/>
      <c r="D3200" s="19"/>
    </row>
    <row r="3201" spans="3:4" x14ac:dyDescent="0.2">
      <c r="C3201" s="19"/>
      <c r="D3201" s="19"/>
    </row>
    <row r="3202" spans="3:4" x14ac:dyDescent="0.2">
      <c r="C3202" s="19"/>
      <c r="D3202" s="19"/>
    </row>
    <row r="3203" spans="3:4" x14ac:dyDescent="0.2">
      <c r="C3203" s="19"/>
      <c r="D3203" s="19"/>
    </row>
    <row r="3204" spans="3:4" x14ac:dyDescent="0.2">
      <c r="C3204" s="19"/>
      <c r="D3204" s="19"/>
    </row>
    <row r="3205" spans="3:4" x14ac:dyDescent="0.2">
      <c r="C3205" s="19"/>
      <c r="D3205" s="19"/>
    </row>
    <row r="3206" spans="3:4" x14ac:dyDescent="0.2">
      <c r="C3206" s="19"/>
      <c r="D3206" s="19"/>
    </row>
    <row r="3207" spans="3:4" x14ac:dyDescent="0.2">
      <c r="C3207" s="19"/>
      <c r="D3207" s="19"/>
    </row>
    <row r="3208" spans="3:4" x14ac:dyDescent="0.2">
      <c r="C3208" s="19"/>
      <c r="D3208" s="19"/>
    </row>
    <row r="3209" spans="3:4" x14ac:dyDescent="0.2">
      <c r="C3209" s="19"/>
      <c r="D3209" s="19"/>
    </row>
    <row r="3210" spans="3:4" x14ac:dyDescent="0.2">
      <c r="C3210" s="19"/>
      <c r="D3210" s="19"/>
    </row>
    <row r="3211" spans="3:4" x14ac:dyDescent="0.2">
      <c r="C3211" s="19"/>
      <c r="D3211" s="19"/>
    </row>
    <row r="3212" spans="3:4" x14ac:dyDescent="0.2">
      <c r="C3212" s="19"/>
      <c r="D3212" s="19"/>
    </row>
    <row r="3213" spans="3:4" x14ac:dyDescent="0.2">
      <c r="C3213" s="19"/>
      <c r="D3213" s="19"/>
    </row>
    <row r="3214" spans="3:4" x14ac:dyDescent="0.2">
      <c r="C3214" s="19"/>
      <c r="D3214" s="19"/>
    </row>
    <row r="3215" spans="3:4" x14ac:dyDescent="0.2">
      <c r="C3215" s="19"/>
      <c r="D3215" s="19"/>
    </row>
    <row r="3216" spans="3:4" x14ac:dyDescent="0.2">
      <c r="C3216" s="19"/>
      <c r="D3216" s="19"/>
    </row>
    <row r="3217" spans="3:4" x14ac:dyDescent="0.2">
      <c r="C3217" s="19"/>
      <c r="D3217" s="19"/>
    </row>
    <row r="3218" spans="3:4" x14ac:dyDescent="0.2">
      <c r="C3218" s="19"/>
      <c r="D3218" s="19"/>
    </row>
    <row r="3219" spans="3:4" x14ac:dyDescent="0.2">
      <c r="C3219" s="19"/>
      <c r="D3219" s="19"/>
    </row>
    <row r="3220" spans="3:4" x14ac:dyDescent="0.2">
      <c r="C3220" s="19"/>
      <c r="D3220" s="19"/>
    </row>
    <row r="3221" spans="3:4" x14ac:dyDescent="0.2">
      <c r="C3221" s="19"/>
      <c r="D3221" s="19"/>
    </row>
    <row r="3222" spans="3:4" x14ac:dyDescent="0.2">
      <c r="C3222" s="19"/>
      <c r="D3222" s="19"/>
    </row>
    <row r="3223" spans="3:4" x14ac:dyDescent="0.2">
      <c r="C3223" s="19"/>
      <c r="D3223" s="19"/>
    </row>
    <row r="3224" spans="3:4" x14ac:dyDescent="0.2">
      <c r="C3224" s="19"/>
      <c r="D3224" s="19"/>
    </row>
    <row r="3225" spans="3:4" x14ac:dyDescent="0.2">
      <c r="C3225" s="19"/>
      <c r="D3225" s="19"/>
    </row>
    <row r="3226" spans="3:4" x14ac:dyDescent="0.2">
      <c r="C3226" s="19"/>
      <c r="D3226" s="19"/>
    </row>
    <row r="3227" spans="3:4" x14ac:dyDescent="0.2">
      <c r="C3227" s="19"/>
      <c r="D3227" s="19"/>
    </row>
    <row r="3228" spans="3:4" x14ac:dyDescent="0.2">
      <c r="C3228" s="19"/>
      <c r="D3228" s="19"/>
    </row>
    <row r="3229" spans="3:4" x14ac:dyDescent="0.2">
      <c r="C3229" s="19"/>
      <c r="D3229" s="19"/>
    </row>
    <row r="3230" spans="3:4" x14ac:dyDescent="0.2">
      <c r="C3230" s="19"/>
      <c r="D3230" s="19"/>
    </row>
    <row r="3231" spans="3:4" x14ac:dyDescent="0.2">
      <c r="C3231" s="19"/>
      <c r="D3231" s="19"/>
    </row>
    <row r="3232" spans="3:4" x14ac:dyDescent="0.2">
      <c r="C3232" s="19"/>
      <c r="D3232" s="19"/>
    </row>
    <row r="3233" spans="3:4" x14ac:dyDescent="0.2">
      <c r="C3233" s="19"/>
      <c r="D3233" s="19"/>
    </row>
    <row r="3234" spans="3:4" x14ac:dyDescent="0.2">
      <c r="C3234" s="19"/>
      <c r="D3234" s="19"/>
    </row>
    <row r="3235" spans="3:4" x14ac:dyDescent="0.2">
      <c r="C3235" s="19"/>
      <c r="D3235" s="19"/>
    </row>
    <row r="3236" spans="3:4" x14ac:dyDescent="0.2">
      <c r="C3236" s="19"/>
      <c r="D3236" s="19"/>
    </row>
    <row r="3237" spans="3:4" x14ac:dyDescent="0.2">
      <c r="C3237" s="19"/>
      <c r="D3237" s="19"/>
    </row>
    <row r="3238" spans="3:4" x14ac:dyDescent="0.2">
      <c r="C3238" s="19"/>
      <c r="D3238" s="19"/>
    </row>
    <row r="3239" spans="3:4" x14ac:dyDescent="0.2">
      <c r="C3239" s="19"/>
      <c r="D3239" s="19"/>
    </row>
    <row r="3240" spans="3:4" x14ac:dyDescent="0.2">
      <c r="C3240" s="19"/>
      <c r="D3240" s="19"/>
    </row>
    <row r="3241" spans="3:4" x14ac:dyDescent="0.2">
      <c r="C3241" s="19"/>
      <c r="D3241" s="19"/>
    </row>
    <row r="3242" spans="3:4" x14ac:dyDescent="0.2">
      <c r="C3242" s="19"/>
      <c r="D3242" s="19"/>
    </row>
    <row r="3243" spans="3:4" x14ac:dyDescent="0.2">
      <c r="C3243" s="19"/>
      <c r="D3243" s="19"/>
    </row>
    <row r="3244" spans="3:4" x14ac:dyDescent="0.2">
      <c r="C3244" s="19"/>
      <c r="D3244" s="19"/>
    </row>
    <row r="3245" spans="3:4" x14ac:dyDescent="0.2">
      <c r="C3245" s="19"/>
      <c r="D3245" s="19"/>
    </row>
    <row r="3246" spans="3:4" x14ac:dyDescent="0.2">
      <c r="C3246" s="19"/>
      <c r="D3246" s="19"/>
    </row>
    <row r="3247" spans="3:4" x14ac:dyDescent="0.2">
      <c r="C3247" s="19"/>
      <c r="D3247" s="19"/>
    </row>
    <row r="3248" spans="3:4" x14ac:dyDescent="0.2">
      <c r="C3248" s="19"/>
      <c r="D3248" s="19"/>
    </row>
    <row r="3249" spans="3:4" x14ac:dyDescent="0.2">
      <c r="C3249" s="19"/>
      <c r="D3249" s="19"/>
    </row>
    <row r="3250" spans="3:4" x14ac:dyDescent="0.2">
      <c r="C3250" s="19"/>
      <c r="D3250" s="19"/>
    </row>
    <row r="3251" spans="3:4" x14ac:dyDescent="0.2">
      <c r="C3251" s="19"/>
      <c r="D3251" s="19"/>
    </row>
    <row r="3252" spans="3:4" x14ac:dyDescent="0.2">
      <c r="C3252" s="19"/>
      <c r="D3252" s="19"/>
    </row>
    <row r="3253" spans="3:4" x14ac:dyDescent="0.2">
      <c r="C3253" s="19"/>
      <c r="D3253" s="19"/>
    </row>
    <row r="3254" spans="3:4" x14ac:dyDescent="0.2">
      <c r="C3254" s="19"/>
      <c r="D3254" s="19"/>
    </row>
    <row r="3255" spans="3:4" x14ac:dyDescent="0.2">
      <c r="C3255" s="19"/>
      <c r="D3255" s="19"/>
    </row>
    <row r="3256" spans="3:4" x14ac:dyDescent="0.2">
      <c r="C3256" s="19"/>
      <c r="D3256" s="19"/>
    </row>
    <row r="3257" spans="3:4" x14ac:dyDescent="0.2">
      <c r="C3257" s="19"/>
      <c r="D3257" s="19"/>
    </row>
    <row r="3258" spans="3:4" x14ac:dyDescent="0.2">
      <c r="C3258" s="19"/>
      <c r="D3258" s="19"/>
    </row>
    <row r="3259" spans="3:4" x14ac:dyDescent="0.2">
      <c r="C3259" s="19"/>
      <c r="D3259" s="19"/>
    </row>
    <row r="3260" spans="3:4" x14ac:dyDescent="0.2">
      <c r="C3260" s="19"/>
      <c r="D3260" s="19"/>
    </row>
    <row r="3261" spans="3:4" x14ac:dyDescent="0.2">
      <c r="C3261" s="19"/>
      <c r="D3261" s="19"/>
    </row>
    <row r="3262" spans="3:4" x14ac:dyDescent="0.2">
      <c r="C3262" s="19"/>
      <c r="D3262" s="19"/>
    </row>
    <row r="3263" spans="3:4" x14ac:dyDescent="0.2">
      <c r="C3263" s="19"/>
      <c r="D3263" s="19"/>
    </row>
    <row r="3264" spans="3:4" x14ac:dyDescent="0.2">
      <c r="C3264" s="19"/>
      <c r="D3264" s="19"/>
    </row>
    <row r="3265" spans="3:4" x14ac:dyDescent="0.2">
      <c r="C3265" s="19"/>
      <c r="D3265" s="19"/>
    </row>
    <row r="3266" spans="3:4" x14ac:dyDescent="0.2">
      <c r="C3266" s="19"/>
      <c r="D3266" s="19"/>
    </row>
    <row r="3267" spans="3:4" x14ac:dyDescent="0.2">
      <c r="C3267" s="19"/>
      <c r="D3267" s="19"/>
    </row>
    <row r="3268" spans="3:4" x14ac:dyDescent="0.2">
      <c r="C3268" s="19"/>
      <c r="D3268" s="19"/>
    </row>
    <row r="3269" spans="3:4" x14ac:dyDescent="0.2">
      <c r="C3269" s="19"/>
      <c r="D3269" s="19"/>
    </row>
    <row r="3270" spans="3:4" x14ac:dyDescent="0.2">
      <c r="C3270" s="19"/>
      <c r="D3270" s="19"/>
    </row>
    <row r="3271" spans="3:4" x14ac:dyDescent="0.2">
      <c r="C3271" s="19"/>
      <c r="D3271" s="19"/>
    </row>
    <row r="3272" spans="3:4" x14ac:dyDescent="0.2">
      <c r="C3272" s="19"/>
      <c r="D3272" s="19"/>
    </row>
    <row r="3273" spans="3:4" x14ac:dyDescent="0.2">
      <c r="C3273" s="19"/>
      <c r="D3273" s="19"/>
    </row>
    <row r="3274" spans="3:4" x14ac:dyDescent="0.2">
      <c r="C3274" s="19"/>
      <c r="D3274" s="19"/>
    </row>
    <row r="3275" spans="3:4" x14ac:dyDescent="0.2">
      <c r="C3275" s="19"/>
      <c r="D3275" s="19"/>
    </row>
    <row r="3276" spans="3:4" x14ac:dyDescent="0.2">
      <c r="C3276" s="19"/>
      <c r="D3276" s="19"/>
    </row>
    <row r="3277" spans="3:4" x14ac:dyDescent="0.2">
      <c r="C3277" s="19"/>
      <c r="D3277" s="19"/>
    </row>
    <row r="3278" spans="3:4" x14ac:dyDescent="0.2">
      <c r="C3278" s="19"/>
      <c r="D3278" s="19"/>
    </row>
    <row r="3279" spans="3:4" x14ac:dyDescent="0.2">
      <c r="C3279" s="19"/>
      <c r="D3279" s="19"/>
    </row>
    <row r="3280" spans="3:4" x14ac:dyDescent="0.2">
      <c r="C3280" s="19"/>
      <c r="D3280" s="19"/>
    </row>
    <row r="3281" spans="3:4" x14ac:dyDescent="0.2">
      <c r="C3281" s="19"/>
      <c r="D3281" s="19"/>
    </row>
    <row r="3282" spans="3:4" x14ac:dyDescent="0.2">
      <c r="C3282" s="19"/>
      <c r="D3282" s="19"/>
    </row>
    <row r="3283" spans="3:4" x14ac:dyDescent="0.2">
      <c r="C3283" s="19"/>
      <c r="D3283" s="19"/>
    </row>
    <row r="3284" spans="3:4" x14ac:dyDescent="0.2">
      <c r="C3284" s="19"/>
      <c r="D3284" s="19"/>
    </row>
    <row r="3285" spans="3:4" x14ac:dyDescent="0.2">
      <c r="C3285" s="19"/>
      <c r="D3285" s="19"/>
    </row>
    <row r="3286" spans="3:4" x14ac:dyDescent="0.2">
      <c r="C3286" s="19"/>
      <c r="D3286" s="19"/>
    </row>
    <row r="3287" spans="3:4" x14ac:dyDescent="0.2">
      <c r="C3287" s="19"/>
      <c r="D3287" s="19"/>
    </row>
    <row r="3288" spans="3:4" x14ac:dyDescent="0.2">
      <c r="C3288" s="19"/>
      <c r="D3288" s="19"/>
    </row>
    <row r="3289" spans="3:4" x14ac:dyDescent="0.2">
      <c r="C3289" s="19"/>
      <c r="D3289" s="19"/>
    </row>
    <row r="3290" spans="3:4" x14ac:dyDescent="0.2">
      <c r="C3290" s="19"/>
      <c r="D3290" s="19"/>
    </row>
    <row r="3291" spans="3:4" x14ac:dyDescent="0.2">
      <c r="C3291" s="19"/>
      <c r="D3291" s="19"/>
    </row>
    <row r="3292" spans="3:4" x14ac:dyDescent="0.2">
      <c r="C3292" s="19"/>
      <c r="D3292" s="19"/>
    </row>
    <row r="3293" spans="3:4" x14ac:dyDescent="0.2">
      <c r="C3293" s="19"/>
      <c r="D3293" s="19"/>
    </row>
    <row r="3294" spans="3:4" x14ac:dyDescent="0.2">
      <c r="C3294" s="19"/>
      <c r="D3294" s="19"/>
    </row>
    <row r="3295" spans="3:4" x14ac:dyDescent="0.2">
      <c r="C3295" s="19"/>
      <c r="D3295" s="19"/>
    </row>
    <row r="3296" spans="3:4" x14ac:dyDescent="0.2">
      <c r="C3296" s="19"/>
      <c r="D3296" s="19"/>
    </row>
    <row r="3297" spans="3:4" x14ac:dyDescent="0.2">
      <c r="C3297" s="19"/>
      <c r="D3297" s="19"/>
    </row>
    <row r="3298" spans="3:4" x14ac:dyDescent="0.2">
      <c r="C3298" s="19"/>
      <c r="D3298" s="19"/>
    </row>
    <row r="3299" spans="3:4" x14ac:dyDescent="0.2">
      <c r="C3299" s="19"/>
      <c r="D3299" s="19"/>
    </row>
    <row r="3300" spans="3:4" x14ac:dyDescent="0.2">
      <c r="C3300" s="19"/>
      <c r="D3300" s="19"/>
    </row>
    <row r="3301" spans="3:4" x14ac:dyDescent="0.2">
      <c r="C3301" s="19"/>
      <c r="D3301" s="19"/>
    </row>
    <row r="3302" spans="3:4" x14ac:dyDescent="0.2">
      <c r="C3302" s="19"/>
      <c r="D3302" s="19"/>
    </row>
    <row r="3303" spans="3:4" x14ac:dyDescent="0.2">
      <c r="C3303" s="19"/>
      <c r="D3303" s="19"/>
    </row>
    <row r="3304" spans="3:4" x14ac:dyDescent="0.2">
      <c r="C3304" s="19"/>
      <c r="D3304" s="19"/>
    </row>
    <row r="3305" spans="3:4" x14ac:dyDescent="0.2">
      <c r="C3305" s="19"/>
      <c r="D3305" s="19"/>
    </row>
    <row r="3306" spans="3:4" x14ac:dyDescent="0.2">
      <c r="C3306" s="19"/>
      <c r="D3306" s="19"/>
    </row>
    <row r="3307" spans="3:4" x14ac:dyDescent="0.2">
      <c r="C3307" s="19"/>
      <c r="D3307" s="19"/>
    </row>
    <row r="3308" spans="3:4" x14ac:dyDescent="0.2">
      <c r="C3308" s="19"/>
      <c r="D3308" s="19"/>
    </row>
    <row r="3309" spans="3:4" x14ac:dyDescent="0.2">
      <c r="C3309" s="19"/>
      <c r="D3309" s="19"/>
    </row>
    <row r="3310" spans="3:4" x14ac:dyDescent="0.2">
      <c r="C3310" s="19"/>
      <c r="D3310" s="19"/>
    </row>
    <row r="3311" spans="3:4" x14ac:dyDescent="0.2">
      <c r="C3311" s="19"/>
      <c r="D3311" s="19"/>
    </row>
    <row r="3312" spans="3:4" x14ac:dyDescent="0.2">
      <c r="C3312" s="19"/>
      <c r="D3312" s="19"/>
    </row>
    <row r="3313" spans="3:4" x14ac:dyDescent="0.2">
      <c r="C3313" s="19"/>
      <c r="D3313" s="19"/>
    </row>
    <row r="3314" spans="3:4" x14ac:dyDescent="0.2">
      <c r="C3314" s="19"/>
      <c r="D3314" s="19"/>
    </row>
    <row r="3315" spans="3:4" x14ac:dyDescent="0.2">
      <c r="C3315" s="19"/>
      <c r="D3315" s="19"/>
    </row>
    <row r="3316" spans="3:4" x14ac:dyDescent="0.2">
      <c r="C3316" s="19"/>
      <c r="D3316" s="19"/>
    </row>
    <row r="3317" spans="3:4" x14ac:dyDescent="0.2">
      <c r="C3317" s="19"/>
      <c r="D3317" s="19"/>
    </row>
    <row r="3318" spans="3:4" x14ac:dyDescent="0.2">
      <c r="C3318" s="19"/>
      <c r="D3318" s="19"/>
    </row>
    <row r="3319" spans="3:4" x14ac:dyDescent="0.2">
      <c r="C3319" s="19"/>
      <c r="D3319" s="19"/>
    </row>
    <row r="3320" spans="3:4" x14ac:dyDescent="0.2">
      <c r="C3320" s="19"/>
      <c r="D3320" s="19"/>
    </row>
    <row r="3321" spans="3:4" x14ac:dyDescent="0.2">
      <c r="C3321" s="19"/>
      <c r="D3321" s="19"/>
    </row>
    <row r="3322" spans="3:4" x14ac:dyDescent="0.2">
      <c r="C3322" s="19"/>
      <c r="D3322" s="19"/>
    </row>
    <row r="3323" spans="3:4" x14ac:dyDescent="0.2">
      <c r="C3323" s="19"/>
      <c r="D3323" s="19"/>
    </row>
    <row r="3324" spans="3:4" x14ac:dyDescent="0.2">
      <c r="C3324" s="19"/>
      <c r="D3324" s="19"/>
    </row>
    <row r="3325" spans="3:4" x14ac:dyDescent="0.2">
      <c r="C3325" s="19"/>
      <c r="D3325" s="19"/>
    </row>
    <row r="3326" spans="3:4" x14ac:dyDescent="0.2">
      <c r="C3326" s="19"/>
      <c r="D3326" s="19"/>
    </row>
    <row r="3327" spans="3:4" x14ac:dyDescent="0.2">
      <c r="C3327" s="19"/>
      <c r="D3327" s="19"/>
    </row>
    <row r="3328" spans="3:4" x14ac:dyDescent="0.2">
      <c r="C3328" s="19"/>
      <c r="D3328" s="19"/>
    </row>
    <row r="3329" spans="3:4" x14ac:dyDescent="0.2">
      <c r="C3329" s="19"/>
      <c r="D3329" s="19"/>
    </row>
    <row r="3330" spans="3:4" x14ac:dyDescent="0.2">
      <c r="C3330" s="19"/>
      <c r="D3330" s="19"/>
    </row>
    <row r="3331" spans="3:4" x14ac:dyDescent="0.2">
      <c r="C3331" s="19"/>
      <c r="D3331" s="19"/>
    </row>
    <row r="3332" spans="3:4" x14ac:dyDescent="0.2">
      <c r="C3332" s="19"/>
      <c r="D3332" s="19"/>
    </row>
    <row r="3333" spans="3:4" x14ac:dyDescent="0.2">
      <c r="C3333" s="19"/>
      <c r="D3333" s="19"/>
    </row>
    <row r="3334" spans="3:4" x14ac:dyDescent="0.2">
      <c r="C3334" s="19"/>
      <c r="D3334" s="19"/>
    </row>
    <row r="3335" spans="3:4" x14ac:dyDescent="0.2">
      <c r="C3335" s="19"/>
      <c r="D3335" s="19"/>
    </row>
    <row r="3336" spans="3:4" x14ac:dyDescent="0.2">
      <c r="C3336" s="19"/>
      <c r="D3336" s="19"/>
    </row>
    <row r="3337" spans="3:4" x14ac:dyDescent="0.2">
      <c r="C3337" s="19"/>
      <c r="D3337" s="19"/>
    </row>
    <row r="3338" spans="3:4" x14ac:dyDescent="0.2">
      <c r="C3338" s="19"/>
      <c r="D3338" s="19"/>
    </row>
    <row r="3339" spans="3:4" x14ac:dyDescent="0.2">
      <c r="C3339" s="19"/>
      <c r="D3339" s="19"/>
    </row>
    <row r="3340" spans="3:4" x14ac:dyDescent="0.2">
      <c r="C3340" s="19"/>
      <c r="D3340" s="19"/>
    </row>
    <row r="3341" spans="3:4" x14ac:dyDescent="0.2">
      <c r="C3341" s="19"/>
      <c r="D3341" s="19"/>
    </row>
    <row r="3342" spans="3:4" x14ac:dyDescent="0.2">
      <c r="C3342" s="19"/>
      <c r="D3342" s="19"/>
    </row>
    <row r="3343" spans="3:4" x14ac:dyDescent="0.2">
      <c r="C3343" s="19"/>
      <c r="D3343" s="19"/>
    </row>
    <row r="3344" spans="3:4" x14ac:dyDescent="0.2">
      <c r="C3344" s="19"/>
      <c r="D3344" s="19"/>
    </row>
    <row r="3345" spans="3:4" x14ac:dyDescent="0.2">
      <c r="C3345" s="19"/>
      <c r="D3345" s="19"/>
    </row>
    <row r="3346" spans="3:4" x14ac:dyDescent="0.2">
      <c r="C3346" s="19"/>
      <c r="D3346" s="19"/>
    </row>
    <row r="3347" spans="3:4" x14ac:dyDescent="0.2">
      <c r="C3347" s="19"/>
      <c r="D3347" s="19"/>
    </row>
    <row r="3348" spans="3:4" x14ac:dyDescent="0.2">
      <c r="C3348" s="19"/>
      <c r="D3348" s="19"/>
    </row>
    <row r="3349" spans="3:4" x14ac:dyDescent="0.2">
      <c r="C3349" s="19"/>
      <c r="D3349" s="19"/>
    </row>
    <row r="3350" spans="3:4" x14ac:dyDescent="0.2">
      <c r="C3350" s="19"/>
      <c r="D3350" s="19"/>
    </row>
    <row r="3351" spans="3:4" x14ac:dyDescent="0.2">
      <c r="C3351" s="19"/>
      <c r="D3351" s="19"/>
    </row>
    <row r="3352" spans="3:4" x14ac:dyDescent="0.2">
      <c r="C3352" s="19"/>
      <c r="D3352" s="19"/>
    </row>
    <row r="3353" spans="3:4" x14ac:dyDescent="0.2">
      <c r="C3353" s="19"/>
      <c r="D3353" s="19"/>
    </row>
    <row r="3354" spans="3:4" x14ac:dyDescent="0.2">
      <c r="C3354" s="19"/>
      <c r="D3354" s="19"/>
    </row>
    <row r="3355" spans="3:4" x14ac:dyDescent="0.2">
      <c r="C3355" s="19"/>
      <c r="D3355" s="19"/>
    </row>
    <row r="3356" spans="3:4" x14ac:dyDescent="0.2">
      <c r="C3356" s="19"/>
      <c r="D3356" s="19"/>
    </row>
    <row r="3357" spans="3:4" x14ac:dyDescent="0.2">
      <c r="C3357" s="19"/>
      <c r="D3357" s="19"/>
    </row>
    <row r="3358" spans="3:4" x14ac:dyDescent="0.2">
      <c r="C3358" s="19"/>
      <c r="D3358" s="19"/>
    </row>
    <row r="3359" spans="3:4" x14ac:dyDescent="0.2">
      <c r="C3359" s="19"/>
      <c r="D3359" s="19"/>
    </row>
    <row r="3360" spans="3:4" x14ac:dyDescent="0.2">
      <c r="C3360" s="19"/>
      <c r="D3360" s="19"/>
    </row>
    <row r="3361" spans="3:4" x14ac:dyDescent="0.2">
      <c r="C3361" s="19"/>
      <c r="D3361" s="19"/>
    </row>
    <row r="3362" spans="3:4" x14ac:dyDescent="0.2">
      <c r="C3362" s="19"/>
      <c r="D3362" s="19"/>
    </row>
    <row r="3363" spans="3:4" x14ac:dyDescent="0.2">
      <c r="C3363" s="19"/>
      <c r="D3363" s="19"/>
    </row>
    <row r="3364" spans="3:4" x14ac:dyDescent="0.2">
      <c r="C3364" s="19"/>
      <c r="D3364" s="19"/>
    </row>
    <row r="3365" spans="3:4" x14ac:dyDescent="0.2">
      <c r="C3365" s="19"/>
      <c r="D3365" s="19"/>
    </row>
    <row r="3366" spans="3:4" x14ac:dyDescent="0.2">
      <c r="C3366" s="19"/>
      <c r="D3366" s="19"/>
    </row>
    <row r="3367" spans="3:4" x14ac:dyDescent="0.2">
      <c r="C3367" s="19"/>
      <c r="D3367" s="19"/>
    </row>
    <row r="3368" spans="3:4" x14ac:dyDescent="0.2">
      <c r="C3368" s="19"/>
      <c r="D3368" s="19"/>
    </row>
    <row r="3369" spans="3:4" x14ac:dyDescent="0.2">
      <c r="C3369" s="19"/>
      <c r="D3369" s="19"/>
    </row>
    <row r="3370" spans="3:4" x14ac:dyDescent="0.2">
      <c r="C3370" s="19"/>
      <c r="D3370" s="19"/>
    </row>
    <row r="3371" spans="3:4" x14ac:dyDescent="0.2">
      <c r="C3371" s="19"/>
      <c r="D3371" s="19"/>
    </row>
    <row r="3372" spans="3:4" x14ac:dyDescent="0.2">
      <c r="C3372" s="19"/>
      <c r="D3372" s="19"/>
    </row>
    <row r="3373" spans="3:4" x14ac:dyDescent="0.2">
      <c r="C3373" s="19"/>
      <c r="D3373" s="19"/>
    </row>
    <row r="3374" spans="3:4" x14ac:dyDescent="0.2">
      <c r="C3374" s="19"/>
      <c r="D3374" s="19"/>
    </row>
    <row r="3375" spans="3:4" x14ac:dyDescent="0.2">
      <c r="C3375" s="19"/>
      <c r="D3375" s="19"/>
    </row>
    <row r="3376" spans="3:4" x14ac:dyDescent="0.2">
      <c r="C3376" s="19"/>
      <c r="D3376" s="19"/>
    </row>
    <row r="3377" spans="3:4" x14ac:dyDescent="0.2">
      <c r="C3377" s="19"/>
      <c r="D3377" s="19"/>
    </row>
    <row r="3378" spans="3:4" x14ac:dyDescent="0.2">
      <c r="C3378" s="19"/>
      <c r="D3378" s="19"/>
    </row>
    <row r="3379" spans="3:4" x14ac:dyDescent="0.2">
      <c r="C3379" s="19"/>
      <c r="D3379" s="19"/>
    </row>
    <row r="3380" spans="3:4" x14ac:dyDescent="0.2">
      <c r="C3380" s="19"/>
      <c r="D3380" s="19"/>
    </row>
    <row r="3381" spans="3:4" x14ac:dyDescent="0.2">
      <c r="C3381" s="19"/>
      <c r="D3381" s="19"/>
    </row>
    <row r="3382" spans="3:4" x14ac:dyDescent="0.2">
      <c r="C3382" s="19"/>
      <c r="D3382" s="19"/>
    </row>
    <row r="3383" spans="3:4" x14ac:dyDescent="0.2">
      <c r="C3383" s="19"/>
      <c r="D3383" s="19"/>
    </row>
    <row r="3384" spans="3:4" x14ac:dyDescent="0.2">
      <c r="C3384" s="19"/>
      <c r="D3384" s="19"/>
    </row>
    <row r="3385" spans="3:4" x14ac:dyDescent="0.2">
      <c r="C3385" s="19"/>
      <c r="D3385" s="19"/>
    </row>
    <row r="3386" spans="3:4" x14ac:dyDescent="0.2">
      <c r="C3386" s="19"/>
      <c r="D3386" s="19"/>
    </row>
    <row r="3387" spans="3:4" x14ac:dyDescent="0.2">
      <c r="C3387" s="19"/>
      <c r="D3387" s="19"/>
    </row>
    <row r="3388" spans="3:4" x14ac:dyDescent="0.2">
      <c r="C3388" s="19"/>
      <c r="D3388" s="19"/>
    </row>
    <row r="3389" spans="3:4" x14ac:dyDescent="0.2">
      <c r="C3389" s="19"/>
      <c r="D3389" s="19"/>
    </row>
    <row r="3390" spans="3:4" x14ac:dyDescent="0.2">
      <c r="C3390" s="19"/>
      <c r="D3390" s="19"/>
    </row>
    <row r="3391" spans="3:4" x14ac:dyDescent="0.2">
      <c r="C3391" s="19"/>
      <c r="D3391" s="19"/>
    </row>
    <row r="3392" spans="3:4" x14ac:dyDescent="0.2">
      <c r="C3392" s="19"/>
      <c r="D3392" s="19"/>
    </row>
    <row r="3393" spans="3:4" x14ac:dyDescent="0.2">
      <c r="C3393" s="19"/>
      <c r="D3393" s="19"/>
    </row>
    <row r="3394" spans="3:4" x14ac:dyDescent="0.2">
      <c r="C3394" s="19"/>
      <c r="D3394" s="19"/>
    </row>
    <row r="3395" spans="3:4" x14ac:dyDescent="0.2">
      <c r="C3395" s="19"/>
      <c r="D3395" s="19"/>
    </row>
    <row r="3396" spans="3:4" x14ac:dyDescent="0.2">
      <c r="C3396" s="19"/>
      <c r="D3396" s="19"/>
    </row>
    <row r="3397" spans="3:4" x14ac:dyDescent="0.2">
      <c r="C3397" s="19"/>
      <c r="D3397" s="19"/>
    </row>
    <row r="3398" spans="3:4" x14ac:dyDescent="0.2">
      <c r="C3398" s="19"/>
      <c r="D3398" s="19"/>
    </row>
    <row r="3399" spans="3:4" x14ac:dyDescent="0.2">
      <c r="C3399" s="19"/>
      <c r="D3399" s="19"/>
    </row>
    <row r="3400" spans="3:4" x14ac:dyDescent="0.2">
      <c r="C3400" s="19"/>
      <c r="D3400" s="19"/>
    </row>
    <row r="3401" spans="3:4" x14ac:dyDescent="0.2">
      <c r="C3401" s="19"/>
      <c r="D3401" s="19"/>
    </row>
    <row r="3402" spans="3:4" x14ac:dyDescent="0.2">
      <c r="C3402" s="19"/>
      <c r="D3402" s="19"/>
    </row>
    <row r="3403" spans="3:4" x14ac:dyDescent="0.2">
      <c r="C3403" s="19"/>
      <c r="D3403" s="19"/>
    </row>
    <row r="3404" spans="3:4" x14ac:dyDescent="0.2">
      <c r="C3404" s="19"/>
      <c r="D3404" s="19"/>
    </row>
    <row r="3405" spans="3:4" x14ac:dyDescent="0.2">
      <c r="C3405" s="19"/>
      <c r="D3405" s="19"/>
    </row>
    <row r="3406" spans="3:4" x14ac:dyDescent="0.2">
      <c r="C3406" s="19"/>
      <c r="D3406" s="19"/>
    </row>
    <row r="3407" spans="3:4" x14ac:dyDescent="0.2">
      <c r="C3407" s="19"/>
      <c r="D3407" s="19"/>
    </row>
    <row r="3408" spans="3:4" x14ac:dyDescent="0.2">
      <c r="C3408" s="19"/>
      <c r="D3408" s="19"/>
    </row>
    <row r="3409" spans="3:4" x14ac:dyDescent="0.2">
      <c r="C3409" s="19"/>
      <c r="D3409" s="19"/>
    </row>
    <row r="3410" spans="3:4" x14ac:dyDescent="0.2">
      <c r="C3410" s="19"/>
      <c r="D3410" s="19"/>
    </row>
    <row r="3411" spans="3:4" x14ac:dyDescent="0.2">
      <c r="C3411" s="19"/>
      <c r="D3411" s="19"/>
    </row>
    <row r="3412" spans="3:4" x14ac:dyDescent="0.2">
      <c r="C3412" s="19"/>
      <c r="D3412" s="19"/>
    </row>
    <row r="3413" spans="3:4" x14ac:dyDescent="0.2">
      <c r="C3413" s="19"/>
      <c r="D3413" s="19"/>
    </row>
    <row r="3414" spans="3:4" x14ac:dyDescent="0.2">
      <c r="C3414" s="19"/>
      <c r="D3414" s="19"/>
    </row>
    <row r="3415" spans="3:4" x14ac:dyDescent="0.2">
      <c r="C3415" s="19"/>
      <c r="D3415" s="19"/>
    </row>
    <row r="3416" spans="3:4" x14ac:dyDescent="0.2">
      <c r="C3416" s="19"/>
      <c r="D3416" s="19"/>
    </row>
    <row r="3417" spans="3:4" x14ac:dyDescent="0.2">
      <c r="C3417" s="19"/>
      <c r="D3417" s="19"/>
    </row>
    <row r="3418" spans="3:4" x14ac:dyDescent="0.2">
      <c r="C3418" s="19"/>
      <c r="D3418" s="19"/>
    </row>
    <row r="3419" spans="3:4" x14ac:dyDescent="0.2">
      <c r="C3419" s="19"/>
      <c r="D3419" s="19"/>
    </row>
    <row r="3420" spans="3:4" x14ac:dyDescent="0.2">
      <c r="C3420" s="19"/>
      <c r="D3420" s="19"/>
    </row>
    <row r="3421" spans="3:4" x14ac:dyDescent="0.2">
      <c r="C3421" s="19"/>
      <c r="D3421" s="19"/>
    </row>
    <row r="3422" spans="3:4" x14ac:dyDescent="0.2">
      <c r="C3422" s="19"/>
      <c r="D3422" s="19"/>
    </row>
    <row r="3423" spans="3:4" x14ac:dyDescent="0.2">
      <c r="C3423" s="19"/>
      <c r="D3423" s="19"/>
    </row>
    <row r="3424" spans="3:4" x14ac:dyDescent="0.2">
      <c r="C3424" s="19"/>
      <c r="D3424" s="19"/>
    </row>
    <row r="3425" spans="3:4" x14ac:dyDescent="0.2">
      <c r="C3425" s="19"/>
      <c r="D3425" s="19"/>
    </row>
    <row r="3426" spans="3:4" x14ac:dyDescent="0.2">
      <c r="C3426" s="19"/>
      <c r="D3426" s="19"/>
    </row>
    <row r="3427" spans="3:4" x14ac:dyDescent="0.2">
      <c r="C3427" s="19"/>
      <c r="D3427" s="19"/>
    </row>
    <row r="3428" spans="3:4" x14ac:dyDescent="0.2">
      <c r="C3428" s="19"/>
      <c r="D3428" s="19"/>
    </row>
    <row r="3429" spans="3:4" x14ac:dyDescent="0.2">
      <c r="C3429" s="19"/>
      <c r="D3429" s="19"/>
    </row>
    <row r="3430" spans="3:4" x14ac:dyDescent="0.2">
      <c r="C3430" s="19"/>
      <c r="D3430" s="19"/>
    </row>
    <row r="3431" spans="3:4" x14ac:dyDescent="0.2">
      <c r="C3431" s="19"/>
      <c r="D3431" s="19"/>
    </row>
    <row r="3432" spans="3:4" x14ac:dyDescent="0.2">
      <c r="C3432" s="19"/>
      <c r="D3432" s="19"/>
    </row>
    <row r="3433" spans="3:4" x14ac:dyDescent="0.2">
      <c r="C3433" s="19"/>
      <c r="D3433" s="19"/>
    </row>
    <row r="3434" spans="3:4" x14ac:dyDescent="0.2">
      <c r="C3434" s="19"/>
      <c r="D3434" s="19"/>
    </row>
    <row r="3435" spans="3:4" x14ac:dyDescent="0.2">
      <c r="C3435" s="19"/>
      <c r="D3435" s="19"/>
    </row>
    <row r="3436" spans="3:4" x14ac:dyDescent="0.2">
      <c r="C3436" s="19"/>
      <c r="D3436" s="19"/>
    </row>
    <row r="3437" spans="3:4" x14ac:dyDescent="0.2">
      <c r="C3437" s="19"/>
      <c r="D3437" s="19"/>
    </row>
    <row r="3438" spans="3:4" x14ac:dyDescent="0.2">
      <c r="C3438" s="19"/>
      <c r="D3438" s="19"/>
    </row>
    <row r="3439" spans="3:4" x14ac:dyDescent="0.2">
      <c r="C3439" s="19"/>
      <c r="D3439" s="19"/>
    </row>
    <row r="3440" spans="3:4" x14ac:dyDescent="0.2">
      <c r="C3440" s="19"/>
      <c r="D3440" s="19"/>
    </row>
    <row r="3441" spans="3:4" x14ac:dyDescent="0.2">
      <c r="C3441" s="19"/>
      <c r="D3441" s="19"/>
    </row>
    <row r="3442" spans="3:4" x14ac:dyDescent="0.2">
      <c r="C3442" s="19"/>
      <c r="D3442" s="19"/>
    </row>
    <row r="3443" spans="3:4" x14ac:dyDescent="0.2">
      <c r="C3443" s="19"/>
      <c r="D3443" s="19"/>
    </row>
    <row r="3444" spans="3:4" x14ac:dyDescent="0.2">
      <c r="C3444" s="19"/>
      <c r="D3444" s="19"/>
    </row>
    <row r="3445" spans="3:4" x14ac:dyDescent="0.2">
      <c r="C3445" s="19"/>
      <c r="D3445" s="19"/>
    </row>
    <row r="3446" spans="3:4" x14ac:dyDescent="0.2">
      <c r="C3446" s="19"/>
      <c r="D3446" s="19"/>
    </row>
    <row r="3447" spans="3:4" x14ac:dyDescent="0.2">
      <c r="C3447" s="19"/>
      <c r="D3447" s="19"/>
    </row>
    <row r="3448" spans="3:4" x14ac:dyDescent="0.2">
      <c r="C3448" s="19"/>
      <c r="D3448" s="19"/>
    </row>
    <row r="3449" spans="3:4" x14ac:dyDescent="0.2">
      <c r="C3449" s="19"/>
      <c r="D3449" s="19"/>
    </row>
    <row r="3450" spans="3:4" x14ac:dyDescent="0.2">
      <c r="C3450" s="19"/>
      <c r="D3450" s="19"/>
    </row>
    <row r="3451" spans="3:4" x14ac:dyDescent="0.2">
      <c r="C3451" s="19"/>
      <c r="D3451" s="19"/>
    </row>
    <row r="3452" spans="3:4" x14ac:dyDescent="0.2">
      <c r="C3452" s="19"/>
      <c r="D3452" s="19"/>
    </row>
    <row r="3453" spans="3:4" x14ac:dyDescent="0.2">
      <c r="C3453" s="19"/>
      <c r="D3453" s="19"/>
    </row>
    <row r="3454" spans="3:4" x14ac:dyDescent="0.2">
      <c r="C3454" s="19"/>
      <c r="D3454" s="19"/>
    </row>
    <row r="3455" spans="3:4" x14ac:dyDescent="0.2">
      <c r="C3455" s="19"/>
      <c r="D3455" s="19"/>
    </row>
    <row r="3456" spans="3:4" x14ac:dyDescent="0.2">
      <c r="C3456" s="19"/>
      <c r="D3456" s="19"/>
    </row>
    <row r="3457" spans="3:4" x14ac:dyDescent="0.2">
      <c r="C3457" s="19"/>
      <c r="D3457" s="19"/>
    </row>
    <row r="3458" spans="3:4" x14ac:dyDescent="0.2">
      <c r="C3458" s="19"/>
      <c r="D3458" s="19"/>
    </row>
    <row r="3459" spans="3:4" x14ac:dyDescent="0.2">
      <c r="C3459" s="19"/>
      <c r="D3459" s="19"/>
    </row>
    <row r="3460" spans="3:4" x14ac:dyDescent="0.2">
      <c r="C3460" s="19"/>
      <c r="D3460" s="19"/>
    </row>
    <row r="3461" spans="3:4" x14ac:dyDescent="0.2">
      <c r="C3461" s="19"/>
      <c r="D3461" s="19"/>
    </row>
    <row r="3462" spans="3:4" x14ac:dyDescent="0.2">
      <c r="C3462" s="19"/>
      <c r="D3462" s="19"/>
    </row>
    <row r="3463" spans="3:4" x14ac:dyDescent="0.2">
      <c r="C3463" s="19"/>
      <c r="D3463" s="19"/>
    </row>
    <row r="3464" spans="3:4" x14ac:dyDescent="0.2">
      <c r="C3464" s="19"/>
      <c r="D3464" s="19"/>
    </row>
    <row r="3465" spans="3:4" x14ac:dyDescent="0.2">
      <c r="C3465" s="19"/>
      <c r="D3465" s="19"/>
    </row>
    <row r="3466" spans="3:4" x14ac:dyDescent="0.2">
      <c r="C3466" s="19"/>
      <c r="D3466" s="19"/>
    </row>
    <row r="3467" spans="3:4" x14ac:dyDescent="0.2">
      <c r="C3467" s="19"/>
      <c r="D3467" s="19"/>
    </row>
    <row r="3468" spans="3:4" x14ac:dyDescent="0.2">
      <c r="C3468" s="19"/>
      <c r="D3468" s="19"/>
    </row>
    <row r="3469" spans="3:4" x14ac:dyDescent="0.2">
      <c r="C3469" s="19"/>
      <c r="D3469" s="19"/>
    </row>
    <row r="3470" spans="3:4" x14ac:dyDescent="0.2">
      <c r="C3470" s="19"/>
      <c r="D3470" s="19"/>
    </row>
    <row r="3471" spans="3:4" x14ac:dyDescent="0.2">
      <c r="C3471" s="19"/>
      <c r="D3471" s="19"/>
    </row>
    <row r="3472" spans="3:4" x14ac:dyDescent="0.2">
      <c r="C3472" s="19"/>
      <c r="D3472" s="19"/>
    </row>
    <row r="3473" spans="3:4" x14ac:dyDescent="0.2">
      <c r="C3473" s="19"/>
      <c r="D3473" s="19"/>
    </row>
    <row r="3474" spans="3:4" x14ac:dyDescent="0.2">
      <c r="C3474" s="19"/>
      <c r="D3474" s="19"/>
    </row>
    <row r="3475" spans="3:4" x14ac:dyDescent="0.2">
      <c r="C3475" s="19"/>
      <c r="D3475" s="19"/>
    </row>
    <row r="3476" spans="3:4" x14ac:dyDescent="0.2">
      <c r="C3476" s="19"/>
      <c r="D3476" s="19"/>
    </row>
    <row r="3477" spans="3:4" x14ac:dyDescent="0.2">
      <c r="C3477" s="19"/>
      <c r="D3477" s="19"/>
    </row>
    <row r="3478" spans="3:4" x14ac:dyDescent="0.2">
      <c r="C3478" s="19"/>
      <c r="D3478" s="19"/>
    </row>
    <row r="3479" spans="3:4" x14ac:dyDescent="0.2">
      <c r="C3479" s="19"/>
      <c r="D3479" s="19"/>
    </row>
    <row r="3480" spans="3:4" x14ac:dyDescent="0.2">
      <c r="C3480" s="19"/>
      <c r="D3480" s="19"/>
    </row>
    <row r="3481" spans="3:4" x14ac:dyDescent="0.2">
      <c r="C3481" s="19"/>
      <c r="D3481" s="19"/>
    </row>
    <row r="3482" spans="3:4" x14ac:dyDescent="0.2">
      <c r="C3482" s="19"/>
      <c r="D3482" s="19"/>
    </row>
    <row r="3483" spans="3:4" x14ac:dyDescent="0.2">
      <c r="C3483" s="19"/>
      <c r="D3483" s="19"/>
    </row>
    <row r="3484" spans="3:4" x14ac:dyDescent="0.2">
      <c r="C3484" s="19"/>
      <c r="D3484" s="19"/>
    </row>
    <row r="3485" spans="3:4" x14ac:dyDescent="0.2">
      <c r="C3485" s="19"/>
      <c r="D3485" s="19"/>
    </row>
    <row r="3486" spans="3:4" x14ac:dyDescent="0.2">
      <c r="C3486" s="19"/>
      <c r="D3486" s="19"/>
    </row>
    <row r="3487" spans="3:4" x14ac:dyDescent="0.2">
      <c r="C3487" s="19"/>
      <c r="D3487" s="19"/>
    </row>
    <row r="3488" spans="3:4" x14ac:dyDescent="0.2">
      <c r="C3488" s="19"/>
      <c r="D3488" s="19"/>
    </row>
    <row r="3489" spans="3:4" x14ac:dyDescent="0.2">
      <c r="C3489" s="19"/>
      <c r="D3489" s="19"/>
    </row>
    <row r="3490" spans="3:4" x14ac:dyDescent="0.2">
      <c r="C3490" s="19"/>
      <c r="D3490" s="19"/>
    </row>
    <row r="3491" spans="3:4" x14ac:dyDescent="0.2">
      <c r="C3491" s="19"/>
      <c r="D3491" s="19"/>
    </row>
    <row r="3492" spans="3:4" x14ac:dyDescent="0.2">
      <c r="C3492" s="19"/>
      <c r="D3492" s="19"/>
    </row>
    <row r="3493" spans="3:4" x14ac:dyDescent="0.2">
      <c r="C3493" s="19"/>
      <c r="D3493" s="19"/>
    </row>
    <row r="3494" spans="3:4" x14ac:dyDescent="0.2">
      <c r="C3494" s="19"/>
      <c r="D3494" s="19"/>
    </row>
    <row r="3495" spans="3:4" x14ac:dyDescent="0.2">
      <c r="C3495" s="19"/>
      <c r="D3495" s="19"/>
    </row>
    <row r="3496" spans="3:4" x14ac:dyDescent="0.2">
      <c r="C3496" s="19"/>
      <c r="D3496" s="19"/>
    </row>
    <row r="3497" spans="3:4" x14ac:dyDescent="0.2">
      <c r="C3497" s="19"/>
      <c r="D3497" s="19"/>
    </row>
    <row r="3498" spans="3:4" x14ac:dyDescent="0.2">
      <c r="C3498" s="19"/>
      <c r="D3498" s="19"/>
    </row>
    <row r="3499" spans="3:4" x14ac:dyDescent="0.2">
      <c r="C3499" s="19"/>
      <c r="D3499" s="19"/>
    </row>
    <row r="3500" spans="3:4" x14ac:dyDescent="0.2">
      <c r="C3500" s="19"/>
      <c r="D3500" s="19"/>
    </row>
    <row r="3501" spans="3:4" x14ac:dyDescent="0.2">
      <c r="C3501" s="19"/>
      <c r="D3501" s="19"/>
    </row>
    <row r="3502" spans="3:4" x14ac:dyDescent="0.2">
      <c r="C3502" s="19"/>
      <c r="D3502" s="19"/>
    </row>
    <row r="3503" spans="3:4" x14ac:dyDescent="0.2">
      <c r="C3503" s="19"/>
      <c r="D3503" s="19"/>
    </row>
    <row r="3504" spans="3:4" x14ac:dyDescent="0.2">
      <c r="C3504" s="19"/>
      <c r="D3504" s="19"/>
    </row>
    <row r="3505" spans="3:4" x14ac:dyDescent="0.2">
      <c r="C3505" s="19"/>
      <c r="D3505" s="19"/>
    </row>
    <row r="3506" spans="3:4" x14ac:dyDescent="0.2">
      <c r="C3506" s="19"/>
      <c r="D3506" s="19"/>
    </row>
    <row r="3507" spans="3:4" x14ac:dyDescent="0.2">
      <c r="C3507" s="19"/>
      <c r="D3507" s="19"/>
    </row>
    <row r="3508" spans="3:4" x14ac:dyDescent="0.2">
      <c r="C3508" s="19"/>
      <c r="D3508" s="19"/>
    </row>
    <row r="3509" spans="3:4" x14ac:dyDescent="0.2">
      <c r="C3509" s="19"/>
      <c r="D3509" s="19"/>
    </row>
    <row r="3510" spans="3:4" x14ac:dyDescent="0.2">
      <c r="C3510" s="19"/>
      <c r="D3510" s="19"/>
    </row>
    <row r="3511" spans="3:4" x14ac:dyDescent="0.2">
      <c r="C3511" s="19"/>
      <c r="D3511" s="19"/>
    </row>
    <row r="3512" spans="3:4" x14ac:dyDescent="0.2">
      <c r="C3512" s="19"/>
      <c r="D3512" s="19"/>
    </row>
    <row r="3513" spans="3:4" x14ac:dyDescent="0.2">
      <c r="C3513" s="19"/>
      <c r="D3513" s="19"/>
    </row>
    <row r="3514" spans="3:4" x14ac:dyDescent="0.2">
      <c r="C3514" s="19"/>
      <c r="D3514" s="19"/>
    </row>
    <row r="3515" spans="3:4" x14ac:dyDescent="0.2">
      <c r="C3515" s="19"/>
      <c r="D3515" s="19"/>
    </row>
    <row r="3516" spans="3:4" x14ac:dyDescent="0.2">
      <c r="C3516" s="19"/>
      <c r="D3516" s="19"/>
    </row>
    <row r="3517" spans="3:4" x14ac:dyDescent="0.2">
      <c r="C3517" s="19"/>
      <c r="D3517" s="19"/>
    </row>
    <row r="3518" spans="3:4" x14ac:dyDescent="0.2">
      <c r="C3518" s="19"/>
      <c r="D3518" s="19"/>
    </row>
    <row r="3519" spans="3:4" x14ac:dyDescent="0.2">
      <c r="C3519" s="19"/>
      <c r="D3519" s="19"/>
    </row>
    <row r="3520" spans="3:4" x14ac:dyDescent="0.2">
      <c r="C3520" s="19"/>
      <c r="D3520" s="19"/>
    </row>
    <row r="3521" spans="3:4" x14ac:dyDescent="0.2">
      <c r="C3521" s="19"/>
      <c r="D3521" s="19"/>
    </row>
    <row r="3522" spans="3:4" x14ac:dyDescent="0.2">
      <c r="C3522" s="19"/>
      <c r="D3522" s="19"/>
    </row>
    <row r="3523" spans="3:4" x14ac:dyDescent="0.2">
      <c r="C3523" s="19"/>
      <c r="D3523" s="19"/>
    </row>
    <row r="3524" spans="3:4" x14ac:dyDescent="0.2">
      <c r="C3524" s="19"/>
      <c r="D3524" s="19"/>
    </row>
    <row r="3525" spans="3:4" x14ac:dyDescent="0.2">
      <c r="C3525" s="19"/>
      <c r="D3525" s="19"/>
    </row>
    <row r="3526" spans="3:4" x14ac:dyDescent="0.2">
      <c r="C3526" s="19"/>
      <c r="D3526" s="19"/>
    </row>
    <row r="3527" spans="3:4" x14ac:dyDescent="0.2">
      <c r="C3527" s="19"/>
      <c r="D3527" s="19"/>
    </row>
    <row r="3528" spans="3:4" x14ac:dyDescent="0.2">
      <c r="C3528" s="19"/>
      <c r="D3528" s="19"/>
    </row>
    <row r="3529" spans="3:4" x14ac:dyDescent="0.2">
      <c r="C3529" s="19"/>
      <c r="D3529" s="19"/>
    </row>
    <row r="3530" spans="3:4" x14ac:dyDescent="0.2">
      <c r="C3530" s="19"/>
      <c r="D3530" s="19"/>
    </row>
    <row r="3531" spans="3:4" x14ac:dyDescent="0.2">
      <c r="C3531" s="19"/>
      <c r="D3531" s="19"/>
    </row>
    <row r="3532" spans="3:4" x14ac:dyDescent="0.2">
      <c r="C3532" s="19"/>
      <c r="D3532" s="19"/>
    </row>
    <row r="3533" spans="3:4" x14ac:dyDescent="0.2">
      <c r="C3533" s="19"/>
      <c r="D3533" s="19"/>
    </row>
    <row r="3534" spans="3:4" x14ac:dyDescent="0.2">
      <c r="C3534" s="19"/>
      <c r="D3534" s="19"/>
    </row>
    <row r="3535" spans="3:4" x14ac:dyDescent="0.2">
      <c r="C3535" s="19"/>
      <c r="D3535" s="19"/>
    </row>
    <row r="3536" spans="3:4" x14ac:dyDescent="0.2">
      <c r="C3536" s="19"/>
      <c r="D3536" s="19"/>
    </row>
    <row r="3537" spans="3:4" x14ac:dyDescent="0.2">
      <c r="C3537" s="19"/>
      <c r="D3537" s="19"/>
    </row>
    <row r="3538" spans="3:4" x14ac:dyDescent="0.2">
      <c r="C3538" s="19"/>
      <c r="D3538" s="19"/>
    </row>
    <row r="3539" spans="3:4" x14ac:dyDescent="0.2">
      <c r="C3539" s="19"/>
      <c r="D3539" s="19"/>
    </row>
    <row r="3540" spans="3:4" x14ac:dyDescent="0.2">
      <c r="C3540" s="19"/>
      <c r="D3540" s="19"/>
    </row>
    <row r="3541" spans="3:4" x14ac:dyDescent="0.2">
      <c r="C3541" s="19"/>
      <c r="D3541" s="19"/>
    </row>
    <row r="3542" spans="3:4" x14ac:dyDescent="0.2">
      <c r="C3542" s="19"/>
      <c r="D3542" s="19"/>
    </row>
    <row r="3543" spans="3:4" x14ac:dyDescent="0.2">
      <c r="C3543" s="19"/>
      <c r="D3543" s="19"/>
    </row>
    <row r="3544" spans="3:4" x14ac:dyDescent="0.2">
      <c r="C3544" s="19"/>
      <c r="D3544" s="19"/>
    </row>
    <row r="3545" spans="3:4" x14ac:dyDescent="0.2">
      <c r="C3545" s="19"/>
      <c r="D3545" s="19"/>
    </row>
    <row r="3546" spans="3:4" x14ac:dyDescent="0.2">
      <c r="C3546" s="19"/>
      <c r="D3546" s="19"/>
    </row>
    <row r="3547" spans="3:4" x14ac:dyDescent="0.2">
      <c r="C3547" s="19"/>
      <c r="D3547" s="19"/>
    </row>
    <row r="3548" spans="3:4" x14ac:dyDescent="0.2">
      <c r="C3548" s="19"/>
      <c r="D3548" s="19"/>
    </row>
    <row r="3549" spans="3:4" x14ac:dyDescent="0.2">
      <c r="C3549" s="19"/>
      <c r="D3549" s="19"/>
    </row>
    <row r="3550" spans="3:4" x14ac:dyDescent="0.2">
      <c r="C3550" s="19"/>
      <c r="D3550" s="19"/>
    </row>
    <row r="3551" spans="3:4" x14ac:dyDescent="0.2">
      <c r="C3551" s="19"/>
      <c r="D3551" s="19"/>
    </row>
    <row r="3552" spans="3:4" x14ac:dyDescent="0.2">
      <c r="C3552" s="19"/>
      <c r="D3552" s="19"/>
    </row>
    <row r="3553" spans="3:4" x14ac:dyDescent="0.2">
      <c r="C3553" s="19"/>
      <c r="D3553" s="19"/>
    </row>
    <row r="3554" spans="3:4" x14ac:dyDescent="0.2">
      <c r="C3554" s="19"/>
      <c r="D3554" s="19"/>
    </row>
    <row r="3555" spans="3:4" x14ac:dyDescent="0.2">
      <c r="C3555" s="19"/>
      <c r="D3555" s="19"/>
    </row>
    <row r="3556" spans="3:4" x14ac:dyDescent="0.2">
      <c r="C3556" s="19"/>
      <c r="D3556" s="19"/>
    </row>
    <row r="3557" spans="3:4" x14ac:dyDescent="0.2">
      <c r="C3557" s="19"/>
      <c r="D3557" s="19"/>
    </row>
    <row r="3558" spans="3:4" x14ac:dyDescent="0.2">
      <c r="C3558" s="19"/>
      <c r="D3558" s="19"/>
    </row>
    <row r="3559" spans="3:4" x14ac:dyDescent="0.2">
      <c r="C3559" s="19"/>
      <c r="D3559" s="19"/>
    </row>
    <row r="3560" spans="3:4" x14ac:dyDescent="0.2">
      <c r="C3560" s="19"/>
      <c r="D3560" s="19"/>
    </row>
    <row r="3561" spans="3:4" x14ac:dyDescent="0.2">
      <c r="C3561" s="19"/>
      <c r="D3561" s="19"/>
    </row>
    <row r="3562" spans="3:4" x14ac:dyDescent="0.2">
      <c r="C3562" s="19"/>
      <c r="D3562" s="19"/>
    </row>
    <row r="3563" spans="3:4" x14ac:dyDescent="0.2">
      <c r="C3563" s="19"/>
      <c r="D3563" s="19"/>
    </row>
    <row r="3564" spans="3:4" x14ac:dyDescent="0.2">
      <c r="C3564" s="19"/>
      <c r="D3564" s="19"/>
    </row>
    <row r="3565" spans="3:4" x14ac:dyDescent="0.2">
      <c r="C3565" s="19"/>
      <c r="D3565" s="19"/>
    </row>
    <row r="3566" spans="3:4" x14ac:dyDescent="0.2">
      <c r="C3566" s="19"/>
      <c r="D3566" s="19"/>
    </row>
    <row r="3567" spans="3:4" x14ac:dyDescent="0.2">
      <c r="C3567" s="19"/>
      <c r="D3567" s="19"/>
    </row>
    <row r="3568" spans="3:4" x14ac:dyDescent="0.2">
      <c r="C3568" s="19"/>
      <c r="D3568" s="19"/>
    </row>
    <row r="3569" spans="3:4" x14ac:dyDescent="0.2">
      <c r="C3569" s="19"/>
      <c r="D3569" s="19"/>
    </row>
    <row r="3570" spans="3:4" x14ac:dyDescent="0.2">
      <c r="C3570" s="19"/>
      <c r="D3570" s="19"/>
    </row>
    <row r="3571" spans="3:4" x14ac:dyDescent="0.2">
      <c r="C3571" s="19"/>
      <c r="D3571" s="19"/>
    </row>
    <row r="3572" spans="3:4" x14ac:dyDescent="0.2">
      <c r="C3572" s="19"/>
      <c r="D3572" s="19"/>
    </row>
    <row r="3573" spans="3:4" x14ac:dyDescent="0.2">
      <c r="C3573" s="19"/>
      <c r="D3573" s="19"/>
    </row>
    <row r="3574" spans="3:4" x14ac:dyDescent="0.2">
      <c r="C3574" s="19"/>
      <c r="D3574" s="19"/>
    </row>
    <row r="3575" spans="3:4" x14ac:dyDescent="0.2">
      <c r="C3575" s="19"/>
      <c r="D3575" s="19"/>
    </row>
    <row r="3576" spans="3:4" x14ac:dyDescent="0.2">
      <c r="C3576" s="19"/>
      <c r="D3576" s="19"/>
    </row>
    <row r="3577" spans="3:4" x14ac:dyDescent="0.2">
      <c r="C3577" s="19"/>
      <c r="D3577" s="19"/>
    </row>
    <row r="3578" spans="3:4" x14ac:dyDescent="0.2">
      <c r="C3578" s="19"/>
      <c r="D3578" s="19"/>
    </row>
    <row r="3579" spans="3:4" x14ac:dyDescent="0.2">
      <c r="C3579" s="19"/>
      <c r="D3579" s="19"/>
    </row>
    <row r="3580" spans="3:4" x14ac:dyDescent="0.2">
      <c r="C3580" s="19"/>
      <c r="D3580" s="19"/>
    </row>
    <row r="3581" spans="3:4" x14ac:dyDescent="0.2">
      <c r="C3581" s="19"/>
      <c r="D3581" s="19"/>
    </row>
    <row r="3582" spans="3:4" x14ac:dyDescent="0.2">
      <c r="C3582" s="19"/>
      <c r="D3582" s="19"/>
    </row>
    <row r="3583" spans="3:4" x14ac:dyDescent="0.2">
      <c r="C3583" s="19"/>
      <c r="D3583" s="19"/>
    </row>
    <row r="3584" spans="3:4" x14ac:dyDescent="0.2">
      <c r="C3584" s="19"/>
      <c r="D3584" s="19"/>
    </row>
    <row r="3585" spans="3:4" x14ac:dyDescent="0.2">
      <c r="C3585" s="19"/>
      <c r="D3585" s="19"/>
    </row>
    <row r="3586" spans="3:4" x14ac:dyDescent="0.2">
      <c r="C3586" s="19"/>
      <c r="D3586" s="19"/>
    </row>
    <row r="3587" spans="3:4" x14ac:dyDescent="0.2">
      <c r="C3587" s="19"/>
      <c r="D3587" s="19"/>
    </row>
    <row r="3588" spans="3:4" x14ac:dyDescent="0.2">
      <c r="C3588" s="19"/>
      <c r="D3588" s="19"/>
    </row>
    <row r="3589" spans="3:4" x14ac:dyDescent="0.2">
      <c r="C3589" s="19"/>
      <c r="D3589" s="19"/>
    </row>
    <row r="3590" spans="3:4" x14ac:dyDescent="0.2">
      <c r="C3590" s="19"/>
      <c r="D3590" s="19"/>
    </row>
    <row r="3591" spans="3:4" x14ac:dyDescent="0.2">
      <c r="C3591" s="19"/>
      <c r="D3591" s="19"/>
    </row>
    <row r="3592" spans="3:4" x14ac:dyDescent="0.2">
      <c r="C3592" s="19"/>
      <c r="D3592" s="19"/>
    </row>
    <row r="3593" spans="3:4" x14ac:dyDescent="0.2">
      <c r="C3593" s="19"/>
      <c r="D3593" s="19"/>
    </row>
    <row r="3594" spans="3:4" x14ac:dyDescent="0.2">
      <c r="C3594" s="19"/>
      <c r="D3594" s="19"/>
    </row>
    <row r="3595" spans="3:4" x14ac:dyDescent="0.2">
      <c r="C3595" s="19"/>
      <c r="D3595" s="19"/>
    </row>
    <row r="3596" spans="3:4" x14ac:dyDescent="0.2">
      <c r="C3596" s="19"/>
      <c r="D3596" s="19"/>
    </row>
    <row r="3597" spans="3:4" x14ac:dyDescent="0.2">
      <c r="C3597" s="19"/>
      <c r="D3597" s="19"/>
    </row>
    <row r="3598" spans="3:4" x14ac:dyDescent="0.2">
      <c r="C3598" s="19"/>
      <c r="D3598" s="19"/>
    </row>
    <row r="3599" spans="3:4" x14ac:dyDescent="0.2">
      <c r="C3599" s="19"/>
      <c r="D3599" s="19"/>
    </row>
    <row r="3600" spans="3:4" x14ac:dyDescent="0.2">
      <c r="C3600" s="19"/>
      <c r="D3600" s="19"/>
    </row>
    <row r="3601" spans="3:4" x14ac:dyDescent="0.2">
      <c r="C3601" s="19"/>
      <c r="D3601" s="19"/>
    </row>
    <row r="3602" spans="3:4" x14ac:dyDescent="0.2">
      <c r="C3602" s="19"/>
      <c r="D3602" s="19"/>
    </row>
    <row r="3603" spans="3:4" x14ac:dyDescent="0.2">
      <c r="C3603" s="19"/>
      <c r="D3603" s="19"/>
    </row>
    <row r="3604" spans="3:4" x14ac:dyDescent="0.2">
      <c r="C3604" s="19"/>
      <c r="D3604" s="19"/>
    </row>
    <row r="3605" spans="3:4" x14ac:dyDescent="0.2">
      <c r="C3605" s="19"/>
      <c r="D3605" s="19"/>
    </row>
    <row r="3606" spans="3:4" x14ac:dyDescent="0.2">
      <c r="C3606" s="19"/>
      <c r="D3606" s="19"/>
    </row>
    <row r="3607" spans="3:4" x14ac:dyDescent="0.2">
      <c r="C3607" s="19"/>
      <c r="D3607" s="19"/>
    </row>
    <row r="3608" spans="3:4" x14ac:dyDescent="0.2">
      <c r="C3608" s="19"/>
      <c r="D3608" s="19"/>
    </row>
    <row r="3609" spans="3:4" x14ac:dyDescent="0.2">
      <c r="C3609" s="19"/>
      <c r="D3609" s="19"/>
    </row>
    <row r="3610" spans="3:4" x14ac:dyDescent="0.2">
      <c r="C3610" s="19"/>
      <c r="D3610" s="19"/>
    </row>
    <row r="3611" spans="3:4" x14ac:dyDescent="0.2">
      <c r="C3611" s="19"/>
      <c r="D3611" s="19"/>
    </row>
    <row r="3612" spans="3:4" x14ac:dyDescent="0.2">
      <c r="C3612" s="19"/>
      <c r="D3612" s="19"/>
    </row>
    <row r="3613" spans="3:4" x14ac:dyDescent="0.2">
      <c r="C3613" s="19"/>
      <c r="D3613" s="19"/>
    </row>
    <row r="3614" spans="3:4" x14ac:dyDescent="0.2">
      <c r="C3614" s="19"/>
      <c r="D3614" s="19"/>
    </row>
    <row r="3615" spans="3:4" x14ac:dyDescent="0.2">
      <c r="C3615" s="19"/>
      <c r="D3615" s="19"/>
    </row>
    <row r="3616" spans="3:4" x14ac:dyDescent="0.2">
      <c r="C3616" s="19"/>
      <c r="D3616" s="19"/>
    </row>
    <row r="3617" spans="3:4" x14ac:dyDescent="0.2">
      <c r="C3617" s="19"/>
      <c r="D3617" s="19"/>
    </row>
    <row r="3618" spans="3:4" x14ac:dyDescent="0.2">
      <c r="C3618" s="19"/>
      <c r="D3618" s="19"/>
    </row>
    <row r="3619" spans="3:4" x14ac:dyDescent="0.2">
      <c r="C3619" s="19"/>
      <c r="D3619" s="19"/>
    </row>
    <row r="3620" spans="3:4" x14ac:dyDescent="0.2">
      <c r="C3620" s="19"/>
      <c r="D3620" s="19"/>
    </row>
    <row r="3621" spans="3:4" x14ac:dyDescent="0.2">
      <c r="C3621" s="19"/>
      <c r="D3621" s="19"/>
    </row>
    <row r="3622" spans="3:4" x14ac:dyDescent="0.2">
      <c r="C3622" s="19"/>
      <c r="D3622" s="19"/>
    </row>
    <row r="3623" spans="3:4" x14ac:dyDescent="0.2">
      <c r="C3623" s="19"/>
      <c r="D3623" s="19"/>
    </row>
    <row r="3624" spans="3:4" x14ac:dyDescent="0.2">
      <c r="C3624" s="19"/>
      <c r="D3624" s="19"/>
    </row>
    <row r="3625" spans="3:4" x14ac:dyDescent="0.2">
      <c r="C3625" s="19"/>
      <c r="D3625" s="19"/>
    </row>
    <row r="3626" spans="3:4" x14ac:dyDescent="0.2">
      <c r="C3626" s="19"/>
      <c r="D3626" s="19"/>
    </row>
    <row r="3627" spans="3:4" x14ac:dyDescent="0.2">
      <c r="C3627" s="19"/>
      <c r="D3627" s="19"/>
    </row>
    <row r="3628" spans="3:4" x14ac:dyDescent="0.2">
      <c r="C3628" s="19"/>
      <c r="D3628" s="19"/>
    </row>
    <row r="3629" spans="3:4" x14ac:dyDescent="0.2">
      <c r="C3629" s="19"/>
      <c r="D3629" s="19"/>
    </row>
    <row r="3630" spans="3:4" x14ac:dyDescent="0.2">
      <c r="C3630" s="19"/>
      <c r="D3630" s="19"/>
    </row>
    <row r="3631" spans="3:4" x14ac:dyDescent="0.2">
      <c r="C3631" s="19"/>
      <c r="D3631" s="19"/>
    </row>
    <row r="3632" spans="3:4" x14ac:dyDescent="0.2">
      <c r="C3632" s="19"/>
      <c r="D3632" s="19"/>
    </row>
    <row r="3633" spans="3:4" x14ac:dyDescent="0.2">
      <c r="C3633" s="19"/>
      <c r="D3633" s="19"/>
    </row>
    <row r="3634" spans="3:4" x14ac:dyDescent="0.2">
      <c r="C3634" s="19"/>
      <c r="D3634" s="19"/>
    </row>
    <row r="3635" spans="3:4" x14ac:dyDescent="0.2">
      <c r="C3635" s="19"/>
      <c r="D3635" s="19"/>
    </row>
    <row r="3636" spans="3:4" x14ac:dyDescent="0.2">
      <c r="C3636" s="19"/>
      <c r="D3636" s="19"/>
    </row>
    <row r="3637" spans="3:4" x14ac:dyDescent="0.2">
      <c r="C3637" s="19"/>
      <c r="D3637" s="19"/>
    </row>
    <row r="3638" spans="3:4" x14ac:dyDescent="0.2">
      <c r="C3638" s="19"/>
      <c r="D3638" s="19"/>
    </row>
    <row r="3639" spans="3:4" x14ac:dyDescent="0.2">
      <c r="C3639" s="19"/>
      <c r="D3639" s="19"/>
    </row>
    <row r="3640" spans="3:4" x14ac:dyDescent="0.2">
      <c r="C3640" s="19"/>
      <c r="D3640" s="19"/>
    </row>
    <row r="3641" spans="3:4" x14ac:dyDescent="0.2">
      <c r="C3641" s="19"/>
      <c r="D3641" s="19"/>
    </row>
    <row r="3642" spans="3:4" x14ac:dyDescent="0.2">
      <c r="C3642" s="19"/>
      <c r="D3642" s="19"/>
    </row>
    <row r="3643" spans="3:4" x14ac:dyDescent="0.2">
      <c r="C3643" s="19"/>
      <c r="D3643" s="19"/>
    </row>
    <row r="3644" spans="3:4" x14ac:dyDescent="0.2">
      <c r="C3644" s="19"/>
      <c r="D3644" s="19"/>
    </row>
    <row r="3645" spans="3:4" x14ac:dyDescent="0.2">
      <c r="C3645" s="19"/>
      <c r="D3645" s="19"/>
    </row>
    <row r="3646" spans="3:4" x14ac:dyDescent="0.2">
      <c r="C3646" s="19"/>
      <c r="D3646" s="19"/>
    </row>
    <row r="3647" spans="3:4" x14ac:dyDescent="0.2">
      <c r="C3647" s="19"/>
      <c r="D3647" s="19"/>
    </row>
    <row r="3648" spans="3:4" x14ac:dyDescent="0.2">
      <c r="C3648" s="19"/>
      <c r="D3648" s="19"/>
    </row>
    <row r="3649" spans="3:4" x14ac:dyDescent="0.2">
      <c r="C3649" s="19"/>
      <c r="D3649" s="19"/>
    </row>
    <row r="3650" spans="3:4" x14ac:dyDescent="0.2">
      <c r="C3650" s="19"/>
      <c r="D3650" s="19"/>
    </row>
    <row r="3651" spans="3:4" x14ac:dyDescent="0.2">
      <c r="C3651" s="19"/>
      <c r="D3651" s="19"/>
    </row>
    <row r="3652" spans="3:4" x14ac:dyDescent="0.2">
      <c r="C3652" s="19"/>
      <c r="D3652" s="19"/>
    </row>
    <row r="3653" spans="3:4" x14ac:dyDescent="0.2">
      <c r="C3653" s="19"/>
      <c r="D3653" s="19"/>
    </row>
    <row r="3654" spans="3:4" x14ac:dyDescent="0.2">
      <c r="C3654" s="19"/>
      <c r="D3654" s="19"/>
    </row>
    <row r="3655" spans="3:4" x14ac:dyDescent="0.2">
      <c r="C3655" s="19"/>
      <c r="D3655" s="19"/>
    </row>
    <row r="3656" spans="3:4" x14ac:dyDescent="0.2">
      <c r="C3656" s="19"/>
      <c r="D3656" s="19"/>
    </row>
    <row r="3657" spans="3:4" x14ac:dyDescent="0.2">
      <c r="C3657" s="19"/>
      <c r="D3657" s="19"/>
    </row>
    <row r="3658" spans="3:4" x14ac:dyDescent="0.2">
      <c r="C3658" s="19"/>
      <c r="D3658" s="19"/>
    </row>
    <row r="3659" spans="3:4" x14ac:dyDescent="0.2">
      <c r="C3659" s="19"/>
      <c r="D3659" s="19"/>
    </row>
    <row r="3660" spans="3:4" x14ac:dyDescent="0.2">
      <c r="C3660" s="19"/>
      <c r="D3660" s="19"/>
    </row>
    <row r="3661" spans="3:4" x14ac:dyDescent="0.2">
      <c r="C3661" s="19"/>
      <c r="D3661" s="19"/>
    </row>
    <row r="3662" spans="3:4" x14ac:dyDescent="0.2">
      <c r="C3662" s="19"/>
      <c r="D3662" s="19"/>
    </row>
    <row r="3663" spans="3:4" x14ac:dyDescent="0.2">
      <c r="C3663" s="19"/>
      <c r="D3663" s="19"/>
    </row>
    <row r="3664" spans="3:4" x14ac:dyDescent="0.2">
      <c r="C3664" s="19"/>
      <c r="D3664" s="19"/>
    </row>
    <row r="3665" spans="3:4" x14ac:dyDescent="0.2">
      <c r="C3665" s="19"/>
      <c r="D3665" s="19"/>
    </row>
    <row r="3666" spans="3:4" x14ac:dyDescent="0.2">
      <c r="C3666" s="19"/>
      <c r="D3666" s="19"/>
    </row>
    <row r="3667" spans="3:4" x14ac:dyDescent="0.2">
      <c r="C3667" s="19"/>
      <c r="D3667" s="19"/>
    </row>
    <row r="3668" spans="3:4" x14ac:dyDescent="0.2">
      <c r="C3668" s="19"/>
      <c r="D3668" s="19"/>
    </row>
    <row r="3669" spans="3:4" x14ac:dyDescent="0.2">
      <c r="C3669" s="19"/>
      <c r="D3669" s="19"/>
    </row>
    <row r="3670" spans="3:4" x14ac:dyDescent="0.2">
      <c r="C3670" s="19"/>
      <c r="D3670" s="19"/>
    </row>
    <row r="3671" spans="3:4" x14ac:dyDescent="0.2">
      <c r="C3671" s="19"/>
      <c r="D3671" s="19"/>
    </row>
    <row r="3672" spans="3:4" x14ac:dyDescent="0.2">
      <c r="C3672" s="19"/>
      <c r="D3672" s="19"/>
    </row>
    <row r="3673" spans="3:4" x14ac:dyDescent="0.2">
      <c r="C3673" s="19"/>
      <c r="D3673" s="19"/>
    </row>
    <row r="3674" spans="3:4" x14ac:dyDescent="0.2">
      <c r="C3674" s="19"/>
      <c r="D3674" s="19"/>
    </row>
    <row r="3675" spans="3:4" x14ac:dyDescent="0.2">
      <c r="C3675" s="19"/>
      <c r="D3675" s="19"/>
    </row>
    <row r="3676" spans="3:4" x14ac:dyDescent="0.2">
      <c r="C3676" s="19"/>
      <c r="D3676" s="19"/>
    </row>
    <row r="3677" spans="3:4" x14ac:dyDescent="0.2">
      <c r="C3677" s="19"/>
      <c r="D3677" s="19"/>
    </row>
    <row r="3678" spans="3:4" x14ac:dyDescent="0.2">
      <c r="C3678" s="19"/>
      <c r="D3678" s="19"/>
    </row>
    <row r="3679" spans="3:4" x14ac:dyDescent="0.2">
      <c r="C3679" s="19"/>
      <c r="D3679" s="19"/>
    </row>
    <row r="3680" spans="3:4" x14ac:dyDescent="0.2">
      <c r="C3680" s="19"/>
      <c r="D3680" s="19"/>
    </row>
    <row r="3681" spans="3:4" x14ac:dyDescent="0.2">
      <c r="C3681" s="19"/>
      <c r="D3681" s="19"/>
    </row>
    <row r="3682" spans="3:4" x14ac:dyDescent="0.2">
      <c r="C3682" s="19"/>
      <c r="D3682" s="19"/>
    </row>
    <row r="3683" spans="3:4" x14ac:dyDescent="0.2">
      <c r="C3683" s="19"/>
      <c r="D3683" s="19"/>
    </row>
    <row r="3684" spans="3:4" x14ac:dyDescent="0.2">
      <c r="C3684" s="19"/>
      <c r="D3684" s="19"/>
    </row>
    <row r="3685" spans="3:4" x14ac:dyDescent="0.2">
      <c r="C3685" s="19"/>
      <c r="D3685" s="19"/>
    </row>
    <row r="3686" spans="3:4" x14ac:dyDescent="0.2">
      <c r="C3686" s="19"/>
      <c r="D3686" s="19"/>
    </row>
    <row r="3687" spans="3:4" x14ac:dyDescent="0.2">
      <c r="C3687" s="19"/>
      <c r="D3687" s="19"/>
    </row>
    <row r="3688" spans="3:4" x14ac:dyDescent="0.2">
      <c r="C3688" s="19"/>
      <c r="D3688" s="19"/>
    </row>
    <row r="3689" spans="3:4" x14ac:dyDescent="0.2">
      <c r="C3689" s="19"/>
      <c r="D3689" s="19"/>
    </row>
    <row r="3690" spans="3:4" x14ac:dyDescent="0.2">
      <c r="C3690" s="19"/>
      <c r="D3690" s="19"/>
    </row>
    <row r="3691" spans="3:4" x14ac:dyDescent="0.2">
      <c r="C3691" s="19"/>
      <c r="D3691" s="19"/>
    </row>
    <row r="3692" spans="3:4" x14ac:dyDescent="0.2">
      <c r="C3692" s="19"/>
      <c r="D3692" s="19"/>
    </row>
    <row r="3693" spans="3:4" x14ac:dyDescent="0.2">
      <c r="C3693" s="19"/>
      <c r="D3693" s="19"/>
    </row>
    <row r="3694" spans="3:4" x14ac:dyDescent="0.2">
      <c r="C3694" s="19"/>
      <c r="D3694" s="19"/>
    </row>
    <row r="3695" spans="3:4" x14ac:dyDescent="0.2">
      <c r="C3695" s="19"/>
      <c r="D3695" s="19"/>
    </row>
    <row r="3696" spans="3:4" x14ac:dyDescent="0.2">
      <c r="C3696" s="19"/>
      <c r="D3696" s="19"/>
    </row>
    <row r="3697" spans="3:4" x14ac:dyDescent="0.2">
      <c r="C3697" s="19"/>
      <c r="D3697" s="19"/>
    </row>
    <row r="3698" spans="3:4" x14ac:dyDescent="0.2">
      <c r="C3698" s="19"/>
      <c r="D3698" s="19"/>
    </row>
    <row r="3699" spans="3:4" x14ac:dyDescent="0.2">
      <c r="C3699" s="19"/>
      <c r="D3699" s="19"/>
    </row>
    <row r="3700" spans="3:4" x14ac:dyDescent="0.2">
      <c r="C3700" s="19"/>
      <c r="D3700" s="19"/>
    </row>
    <row r="3701" spans="3:4" x14ac:dyDescent="0.2">
      <c r="C3701" s="19"/>
      <c r="D3701" s="19"/>
    </row>
    <row r="3702" spans="3:4" x14ac:dyDescent="0.2">
      <c r="C3702" s="19"/>
      <c r="D3702" s="19"/>
    </row>
    <row r="3703" spans="3:4" x14ac:dyDescent="0.2">
      <c r="C3703" s="19"/>
      <c r="D3703" s="19"/>
    </row>
    <row r="3704" spans="3:4" x14ac:dyDescent="0.2">
      <c r="C3704" s="19"/>
      <c r="D3704" s="19"/>
    </row>
    <row r="3705" spans="3:4" x14ac:dyDescent="0.2">
      <c r="C3705" s="19"/>
      <c r="D3705" s="19"/>
    </row>
    <row r="3706" spans="3:4" x14ac:dyDescent="0.2">
      <c r="C3706" s="19"/>
      <c r="D3706" s="19"/>
    </row>
    <row r="3707" spans="3:4" x14ac:dyDescent="0.2">
      <c r="C3707" s="19"/>
      <c r="D3707" s="19"/>
    </row>
    <row r="3708" spans="3:4" x14ac:dyDescent="0.2">
      <c r="C3708" s="19"/>
      <c r="D3708" s="19"/>
    </row>
    <row r="3709" spans="3:4" x14ac:dyDescent="0.2">
      <c r="C3709" s="19"/>
      <c r="D3709" s="19"/>
    </row>
    <row r="3710" spans="3:4" x14ac:dyDescent="0.2">
      <c r="C3710" s="19"/>
      <c r="D3710" s="19"/>
    </row>
    <row r="3711" spans="3:4" x14ac:dyDescent="0.2">
      <c r="C3711" s="19"/>
      <c r="D3711" s="19"/>
    </row>
    <row r="3712" spans="3:4" x14ac:dyDescent="0.2">
      <c r="C3712" s="19"/>
      <c r="D3712" s="19"/>
    </row>
    <row r="3713" spans="3:4" x14ac:dyDescent="0.2">
      <c r="C3713" s="19"/>
      <c r="D3713" s="19"/>
    </row>
    <row r="3714" spans="3:4" x14ac:dyDescent="0.2">
      <c r="C3714" s="19"/>
      <c r="D3714" s="19"/>
    </row>
    <row r="3715" spans="3:4" x14ac:dyDescent="0.2">
      <c r="C3715" s="19"/>
      <c r="D3715" s="19"/>
    </row>
    <row r="3716" spans="3:4" x14ac:dyDescent="0.2">
      <c r="C3716" s="19"/>
      <c r="D3716" s="19"/>
    </row>
    <row r="3717" spans="3:4" x14ac:dyDescent="0.2">
      <c r="C3717" s="19"/>
      <c r="D3717" s="19"/>
    </row>
    <row r="3718" spans="3:4" x14ac:dyDescent="0.2">
      <c r="C3718" s="19"/>
      <c r="D3718" s="19"/>
    </row>
    <row r="3719" spans="3:4" x14ac:dyDescent="0.2">
      <c r="C3719" s="19"/>
      <c r="D3719" s="19"/>
    </row>
    <row r="3720" spans="3:4" x14ac:dyDescent="0.2">
      <c r="C3720" s="19"/>
      <c r="D3720" s="19"/>
    </row>
    <row r="3721" spans="3:4" x14ac:dyDescent="0.2">
      <c r="C3721" s="19"/>
      <c r="D3721" s="19"/>
    </row>
    <row r="3722" spans="3:4" x14ac:dyDescent="0.2">
      <c r="C3722" s="19"/>
      <c r="D3722" s="19"/>
    </row>
    <row r="3723" spans="3:4" x14ac:dyDescent="0.2">
      <c r="C3723" s="19"/>
      <c r="D3723" s="19"/>
    </row>
    <row r="3724" spans="3:4" x14ac:dyDescent="0.2">
      <c r="C3724" s="19"/>
      <c r="D3724" s="19"/>
    </row>
    <row r="3725" spans="3:4" x14ac:dyDescent="0.2">
      <c r="C3725" s="19"/>
      <c r="D3725" s="19"/>
    </row>
    <row r="3726" spans="3:4" x14ac:dyDescent="0.2">
      <c r="C3726" s="19"/>
      <c r="D3726" s="19"/>
    </row>
    <row r="3727" spans="3:4" x14ac:dyDescent="0.2">
      <c r="C3727" s="19"/>
      <c r="D3727" s="19"/>
    </row>
    <row r="3728" spans="3:4" x14ac:dyDescent="0.2">
      <c r="C3728" s="19"/>
      <c r="D3728" s="19"/>
    </row>
    <row r="3729" spans="3:4" x14ac:dyDescent="0.2">
      <c r="C3729" s="19"/>
      <c r="D3729" s="19"/>
    </row>
    <row r="3730" spans="3:4" x14ac:dyDescent="0.2">
      <c r="C3730" s="19"/>
      <c r="D3730" s="19"/>
    </row>
    <row r="3731" spans="3:4" x14ac:dyDescent="0.2">
      <c r="C3731" s="19"/>
      <c r="D3731" s="19"/>
    </row>
    <row r="3732" spans="3:4" x14ac:dyDescent="0.2">
      <c r="C3732" s="19"/>
      <c r="D3732" s="19"/>
    </row>
    <row r="3733" spans="3:4" x14ac:dyDescent="0.2">
      <c r="C3733" s="19"/>
      <c r="D3733" s="19"/>
    </row>
    <row r="3734" spans="3:4" x14ac:dyDescent="0.2">
      <c r="C3734" s="19"/>
      <c r="D3734" s="19"/>
    </row>
    <row r="3735" spans="3:4" x14ac:dyDescent="0.2">
      <c r="C3735" s="19"/>
      <c r="D3735" s="19"/>
    </row>
    <row r="3736" spans="3:4" x14ac:dyDescent="0.2">
      <c r="C3736" s="19"/>
      <c r="D3736" s="19"/>
    </row>
    <row r="3737" spans="3:4" x14ac:dyDescent="0.2">
      <c r="C3737" s="19"/>
      <c r="D3737" s="19"/>
    </row>
    <row r="3738" spans="3:4" x14ac:dyDescent="0.2">
      <c r="C3738" s="19"/>
      <c r="D3738" s="19"/>
    </row>
    <row r="3739" spans="3:4" x14ac:dyDescent="0.2">
      <c r="C3739" s="19"/>
      <c r="D3739" s="19"/>
    </row>
    <row r="3740" spans="3:4" x14ac:dyDescent="0.2">
      <c r="C3740" s="19"/>
      <c r="D3740" s="19"/>
    </row>
  </sheetData>
  <protectedRanges>
    <protectedRange sqref="A295:D307" name="Range1"/>
    <protectedRange sqref="A308:D308" name="Range1_1"/>
  </protectedRanges>
  <sortState xmlns:xlrd2="http://schemas.microsoft.com/office/spreadsheetml/2017/richdata2" ref="A21:Y331">
    <sortCondition ref="C21:C331"/>
  </sortState>
  <phoneticPr fontId="8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29DFF-22E1-4DE9-9B6C-8FFD385087DA}">
  <sheetPr>
    <tabColor indexed="11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1"/>
  </sheetPr>
  <dimension ref="A1:AM3740"/>
  <sheetViews>
    <sheetView workbookViewId="0">
      <pane xSplit="13" ySplit="21" topLeftCell="N310" activePane="bottomRight" state="frozen"/>
      <selection pane="topRight" activeCell="N1" sqref="N1"/>
      <selection pane="bottomLeft" activeCell="A22" sqref="A22"/>
      <selection pane="bottomRight" activeCell="A332" sqref="A332"/>
    </sheetView>
  </sheetViews>
  <sheetFormatPr defaultColWidth="10.28515625" defaultRowHeight="12.75" x14ac:dyDescent="0.2"/>
  <cols>
    <col min="1" max="1" width="16.28515625" customWidth="1"/>
    <col min="2" max="2" width="5.140625" customWidth="1"/>
    <col min="3" max="3" width="13.5703125" customWidth="1"/>
    <col min="4" max="4" width="9.42578125" customWidth="1"/>
    <col min="5" max="5" width="13.28515625" customWidth="1"/>
    <col min="6" max="6" width="17.140625" customWidth="1"/>
    <col min="7" max="7" width="8.140625" customWidth="1"/>
    <col min="8" max="8" width="9.85546875" customWidth="1"/>
    <col min="9" max="15" width="8.5703125" customWidth="1"/>
    <col min="16" max="16" width="8" customWidth="1"/>
    <col min="17" max="18" width="7.7109375" customWidth="1"/>
    <col min="19" max="19" width="11.5703125" customWidth="1"/>
    <col min="20" max="20" width="10.28515625" style="89" customWidth="1"/>
    <col min="21" max="21" width="10.28515625" customWidth="1"/>
    <col min="22" max="22" width="9.140625" customWidth="1"/>
  </cols>
  <sheetData>
    <row r="1" spans="1:34" ht="21" thickBot="1" x14ac:dyDescent="0.35">
      <c r="A1" s="1" t="s">
        <v>78</v>
      </c>
      <c r="L1" s="135" t="s">
        <v>254</v>
      </c>
      <c r="M1" s="112"/>
      <c r="N1" s="112"/>
      <c r="AB1" s="8" t="s">
        <v>12</v>
      </c>
      <c r="AC1" s="8" t="s">
        <v>239</v>
      </c>
      <c r="AD1" s="8" t="s">
        <v>242</v>
      </c>
      <c r="AE1" s="8" t="s">
        <v>243</v>
      </c>
      <c r="AG1" s="8" t="s">
        <v>12</v>
      </c>
      <c r="AH1" s="8" t="s">
        <v>255</v>
      </c>
    </row>
    <row r="2" spans="1:34" ht="12.95" customHeight="1" x14ac:dyDescent="0.2">
      <c r="A2" t="s">
        <v>26</v>
      </c>
      <c r="B2" s="10" t="s">
        <v>74</v>
      </c>
      <c r="G2" t="s">
        <v>217</v>
      </c>
      <c r="H2">
        <f t="shared" ref="H2:H7" si="0">I2*J2</f>
        <v>-0.05</v>
      </c>
      <c r="I2" s="121">
        <v>-5</v>
      </c>
      <c r="J2">
        <v>0.01</v>
      </c>
      <c r="L2" t="s">
        <v>217</v>
      </c>
      <c r="M2">
        <f t="shared" ref="M2:M7" si="1">N2*O2</f>
        <v>-6.0000000000000001E-3</v>
      </c>
      <c r="N2" s="122">
        <v>-6</v>
      </c>
      <c r="O2">
        <v>1E-3</v>
      </c>
      <c r="AB2">
        <v>-60000</v>
      </c>
      <c r="AC2">
        <f t="shared" ref="AC2:AC36" si="2">+H$5*SIN(RADIANS(H$6*AB2+H$7))</f>
        <v>-8.5142204832922536E-2</v>
      </c>
      <c r="AD2">
        <f t="shared" ref="AD2:AD36" si="3">+H$2+H$3*AB2+H$4*AB2^2</f>
        <v>0.14393177301128762</v>
      </c>
      <c r="AE2">
        <f t="shared" ref="AE2:AE36" si="4">AC2+AD2</f>
        <v>5.8789568178365087E-2</v>
      </c>
      <c r="AG2">
        <v>0</v>
      </c>
      <c r="AH2">
        <f t="shared" ref="AH2:AH44" si="5">+M$2+M$3*AG2+M$4*AG2^2+M$5*SIN(RADIANS(M$6*AG2+M$7))</f>
        <v>-3.9478791400459866E-3</v>
      </c>
    </row>
    <row r="3" spans="1:34" ht="12.95" customHeight="1" thickBot="1" x14ac:dyDescent="0.25">
      <c r="A3" s="136" t="s">
        <v>257</v>
      </c>
      <c r="G3" t="s">
        <v>22</v>
      </c>
      <c r="H3">
        <f t="shared" si="0"/>
        <v>4.8484590954502694E-7</v>
      </c>
      <c r="I3" s="122">
        <v>4.8484590954502691</v>
      </c>
      <c r="J3" s="120">
        <v>9.9999999999999995E-8</v>
      </c>
      <c r="L3" t="s">
        <v>22</v>
      </c>
      <c r="M3">
        <f t="shared" si="1"/>
        <v>2.9999999999999999E-7</v>
      </c>
      <c r="N3" s="122">
        <v>3</v>
      </c>
      <c r="O3" s="120">
        <v>9.9999999999999995E-8</v>
      </c>
      <c r="AB3">
        <v>-57000</v>
      </c>
      <c r="AC3">
        <f t="shared" si="2"/>
        <v>-8.8347835864232921E-2</v>
      </c>
      <c r="AD3">
        <f t="shared" si="3"/>
        <v>0.12364161430048376</v>
      </c>
      <c r="AE3">
        <f t="shared" si="4"/>
        <v>3.5293778436250839E-2</v>
      </c>
      <c r="AG3">
        <v>1000</v>
      </c>
      <c r="AH3">
        <f t="shared" si="5"/>
        <v>-5.1760655435140511E-3</v>
      </c>
    </row>
    <row r="4" spans="1:34" ht="12.95" customHeight="1" thickTop="1" thickBot="1" x14ac:dyDescent="0.25">
      <c r="A4" s="7" t="s">
        <v>2</v>
      </c>
      <c r="C4" s="3">
        <v>39536.542000000001</v>
      </c>
      <c r="D4" s="4">
        <v>0.43035760000000001</v>
      </c>
      <c r="G4" t="s">
        <v>216</v>
      </c>
      <c r="H4">
        <f t="shared" si="0"/>
        <v>6.1950702106663681E-11</v>
      </c>
      <c r="I4" s="122">
        <v>6.1950702106663682</v>
      </c>
      <c r="J4" s="120">
        <v>9.9999999999999994E-12</v>
      </c>
      <c r="L4" t="s">
        <v>216</v>
      </c>
      <c r="M4">
        <f t="shared" si="1"/>
        <v>9.9999999999999998E-13</v>
      </c>
      <c r="N4" s="122">
        <v>1</v>
      </c>
      <c r="O4" s="120">
        <v>9.9999999999999998E-13</v>
      </c>
      <c r="AB4">
        <v>-54000</v>
      </c>
      <c r="AC4">
        <f t="shared" si="2"/>
        <v>-8.8578379016305178E-2</v>
      </c>
      <c r="AD4">
        <f t="shared" si="3"/>
        <v>0.10446656822759982</v>
      </c>
      <c r="AE4">
        <f t="shared" si="4"/>
        <v>1.5888189211294645E-2</v>
      </c>
      <c r="AG4">
        <v>2000</v>
      </c>
      <c r="AH4">
        <f t="shared" si="5"/>
        <v>-6.4378890660015831E-3</v>
      </c>
    </row>
    <row r="5" spans="1:34" ht="12.95" customHeight="1" thickTop="1" x14ac:dyDescent="0.2">
      <c r="A5" s="23" t="s">
        <v>83</v>
      </c>
      <c r="B5" s="24"/>
      <c r="C5" s="25">
        <v>-9.5</v>
      </c>
      <c r="D5" s="24" t="s">
        <v>84</v>
      </c>
      <c r="G5" t="s">
        <v>218</v>
      </c>
      <c r="H5">
        <f t="shared" si="0"/>
        <v>8.8846729233891822E-2</v>
      </c>
      <c r="I5" s="122">
        <v>8.8846729233891821</v>
      </c>
      <c r="J5">
        <v>0.01</v>
      </c>
      <c r="L5" t="s">
        <v>218</v>
      </c>
      <c r="M5">
        <f t="shared" si="1"/>
        <v>6.0000000000000001E-3</v>
      </c>
      <c r="N5" s="122">
        <v>6</v>
      </c>
      <c r="O5">
        <v>1E-3</v>
      </c>
      <c r="AB5">
        <v>-51000</v>
      </c>
      <c r="AC5">
        <f t="shared" si="2"/>
        <v>-8.5826070815018349E-2</v>
      </c>
      <c r="AD5">
        <f t="shared" si="3"/>
        <v>8.6406634792635856E-2</v>
      </c>
      <c r="AE5">
        <f t="shared" si="4"/>
        <v>5.80563977617507E-4</v>
      </c>
      <c r="AG5">
        <v>3000</v>
      </c>
      <c r="AH5">
        <f t="shared" si="5"/>
        <v>-7.626709570444196E-3</v>
      </c>
    </row>
    <row r="6" spans="1:34" ht="12.95" customHeight="1" x14ac:dyDescent="0.2">
      <c r="A6" s="7" t="s">
        <v>3</v>
      </c>
      <c r="G6" t="s">
        <v>219</v>
      </c>
      <c r="H6">
        <f t="shared" si="0"/>
        <v>3.5096561788602915E-3</v>
      </c>
      <c r="I6" s="122">
        <v>3.5096561788602916</v>
      </c>
      <c r="J6">
        <v>1E-3</v>
      </c>
      <c r="L6" t="s">
        <v>219</v>
      </c>
      <c r="M6">
        <f t="shared" si="1"/>
        <v>1.4999999999999999E-2</v>
      </c>
      <c r="N6" s="122">
        <v>1.5</v>
      </c>
      <c r="O6">
        <v>0.01</v>
      </c>
      <c r="AB6">
        <v>-48000</v>
      </c>
      <c r="AC6">
        <f t="shared" si="2"/>
        <v>-8.0183594444849821E-2</v>
      </c>
      <c r="AD6">
        <f t="shared" si="3"/>
        <v>6.9461813995591815E-2</v>
      </c>
      <c r="AE6">
        <f t="shared" si="4"/>
        <v>-1.0721780449258006E-2</v>
      </c>
      <c r="AG6">
        <v>4000</v>
      </c>
      <c r="AH6">
        <f t="shared" si="5"/>
        <v>-8.6407256581192346E-3</v>
      </c>
    </row>
    <row r="7" spans="1:34" ht="12.95" customHeight="1" thickBot="1" x14ac:dyDescent="0.25">
      <c r="A7" t="s">
        <v>4</v>
      </c>
      <c r="C7">
        <v>39536.5429</v>
      </c>
      <c r="D7" s="40" t="s">
        <v>179</v>
      </c>
      <c r="G7" t="s">
        <v>220</v>
      </c>
      <c r="H7">
        <f t="shared" si="0"/>
        <v>103.97571100907565</v>
      </c>
      <c r="I7" s="123">
        <v>1.0397571100907566</v>
      </c>
      <c r="J7">
        <v>100</v>
      </c>
      <c r="L7" t="s">
        <v>220</v>
      </c>
      <c r="M7">
        <f t="shared" si="1"/>
        <v>160</v>
      </c>
      <c r="N7" s="123">
        <v>160</v>
      </c>
      <c r="O7">
        <v>1</v>
      </c>
      <c r="AB7">
        <v>-45000</v>
      </c>
      <c r="AC7">
        <f t="shared" si="2"/>
        <v>-7.1840958669382268E-2</v>
      </c>
      <c r="AD7">
        <f t="shared" si="3"/>
        <v>5.3632105836467742E-2</v>
      </c>
      <c r="AE7">
        <f t="shared" si="4"/>
        <v>-1.8208852832914527E-2</v>
      </c>
      <c r="AG7">
        <v>5000</v>
      </c>
      <c r="AH7">
        <f t="shared" si="5"/>
        <v>-9.389912265733949E-3</v>
      </c>
    </row>
    <row r="8" spans="1:34" ht="12.95" customHeight="1" x14ac:dyDescent="0.2">
      <c r="A8" t="s">
        <v>5</v>
      </c>
      <c r="C8">
        <v>0.43035716000000002</v>
      </c>
      <c r="D8" s="40" t="s">
        <v>175</v>
      </c>
      <c r="I8">
        <f>SUM(U21:U304)</f>
        <v>0.13131080465175479</v>
      </c>
      <c r="N8">
        <f>SUM(Z21:Z304)</f>
        <v>0</v>
      </c>
      <c r="AB8">
        <v>-42000</v>
      </c>
      <c r="AC8">
        <f t="shared" si="2"/>
        <v>-6.1079099341018926E-2</v>
      </c>
      <c r="AD8">
        <f t="shared" si="3"/>
        <v>3.8917510315263595E-2</v>
      </c>
      <c r="AE8">
        <f t="shared" si="4"/>
        <v>-2.2161589025755331E-2</v>
      </c>
      <c r="AG8">
        <v>6000</v>
      </c>
      <c r="AH8">
        <f t="shared" si="5"/>
        <v>-9.8021557247154507E-3</v>
      </c>
    </row>
    <row r="9" spans="1:34" ht="12.95" customHeight="1" x14ac:dyDescent="0.2">
      <c r="A9" s="41" t="s">
        <v>94</v>
      </c>
      <c r="C9" s="42">
        <v>264</v>
      </c>
      <c r="D9" s="39" t="str">
        <f>"F"&amp;C9</f>
        <v>F264</v>
      </c>
      <c r="E9" s="40" t="str">
        <f>"G"&amp;C9</f>
        <v>G264</v>
      </c>
      <c r="AB9">
        <v>-39000</v>
      </c>
      <c r="AC9">
        <f t="shared" si="2"/>
        <v>-4.8260418967219956E-2</v>
      </c>
      <c r="AD9">
        <f t="shared" si="3"/>
        <v>2.5318027431979404E-2</v>
      </c>
      <c r="AE9">
        <f t="shared" si="4"/>
        <v>-2.2942391535240553E-2</v>
      </c>
      <c r="AG9">
        <v>7000</v>
      </c>
      <c r="AH9">
        <f t="shared" si="5"/>
        <v>-9.8281681885504738E-3</v>
      </c>
    </row>
    <row r="10" spans="1:34" ht="12.95" customHeight="1" thickBot="1" x14ac:dyDescent="0.35">
      <c r="A10" s="24"/>
      <c r="B10" s="24"/>
      <c r="C10" s="6" t="s">
        <v>22</v>
      </c>
      <c r="D10" s="6" t="s">
        <v>23</v>
      </c>
      <c r="E10" s="24"/>
      <c r="G10" t="s">
        <v>226</v>
      </c>
      <c r="H10">
        <f>2*PI()*C8/RADIANS(H6)</f>
        <v>44143.519964485742</v>
      </c>
      <c r="I10" t="s">
        <v>227</v>
      </c>
      <c r="L10" t="s">
        <v>256</v>
      </c>
      <c r="M10">
        <f>360/M6</f>
        <v>24000</v>
      </c>
      <c r="N10" t="s">
        <v>238</v>
      </c>
      <c r="AB10">
        <v>-36000</v>
      </c>
      <c r="AC10">
        <f t="shared" si="2"/>
        <v>-3.3816582910638035E-2</v>
      </c>
      <c r="AD10">
        <f t="shared" si="3"/>
        <v>1.2833657186615166E-2</v>
      </c>
      <c r="AE10">
        <f t="shared" si="4"/>
        <v>-2.0982925724022869E-2</v>
      </c>
      <c r="AG10">
        <v>8000</v>
      </c>
      <c r="AH10">
        <f t="shared" si="5"/>
        <v>-9.444846518073249E-3</v>
      </c>
    </row>
    <row r="11" spans="1:34" ht="12.95" customHeight="1" x14ac:dyDescent="0.2">
      <c r="A11" s="24" t="s">
        <v>18</v>
      </c>
      <c r="B11" s="24"/>
      <c r="C11" s="38">
        <f ca="1">INTERCEPT(INDIRECT($E$9):G948,INDIRECT($D$9):F948)</f>
        <v>-0.31204648288139825</v>
      </c>
      <c r="D11" s="5">
        <f>E11*F11</f>
        <v>0.12444869537373149</v>
      </c>
      <c r="E11" s="83">
        <v>0.12444869537373149</v>
      </c>
      <c r="F11">
        <v>1</v>
      </c>
      <c r="G11" s="125" t="s">
        <v>228</v>
      </c>
      <c r="H11">
        <f>H10/365.24</f>
        <v>120.86167989400323</v>
      </c>
      <c r="I11" t="s">
        <v>229</v>
      </c>
      <c r="M11">
        <f>M10*C8</f>
        <v>10328.571840000001</v>
      </c>
      <c r="N11" t="s">
        <v>227</v>
      </c>
      <c r="AB11">
        <v>-33000</v>
      </c>
      <c r="AC11">
        <f t="shared" si="2"/>
        <v>-1.8233983182591701E-2</v>
      </c>
      <c r="AD11">
        <f t="shared" si="3"/>
        <v>1.4643995791708553E-3</v>
      </c>
      <c r="AE11">
        <f t="shared" si="4"/>
        <v>-1.6769583603420846E-2</v>
      </c>
      <c r="AG11">
        <v>9000</v>
      </c>
      <c r="AH11">
        <f t="shared" si="5"/>
        <v>-8.6568467222199012E-3</v>
      </c>
    </row>
    <row r="12" spans="1:34" ht="12.95" customHeight="1" x14ac:dyDescent="0.2">
      <c r="A12" s="24" t="s">
        <v>19</v>
      </c>
      <c r="B12" s="24"/>
      <c r="C12" s="38">
        <f ca="1">SLOPE(INDIRECT($E$9):G948,INDIRECT($D$9):F948)</f>
        <v>7.8816475050086778E-6</v>
      </c>
      <c r="D12" s="5">
        <f>E12*F12</f>
        <v>-9.9945910319347629E-6</v>
      </c>
      <c r="E12" s="84">
        <v>-9.9945910319347617E-2</v>
      </c>
      <c r="F12">
        <v>1E-4</v>
      </c>
      <c r="M12">
        <f>M11/365.24</f>
        <v>28.278862775161539</v>
      </c>
      <c r="N12" t="s">
        <v>229</v>
      </c>
      <c r="AB12">
        <v>-30000</v>
      </c>
      <c r="AC12">
        <f t="shared" si="2"/>
        <v>-2.0373593324364463E-3</v>
      </c>
      <c r="AD12">
        <f t="shared" si="3"/>
        <v>-8.7897453903534942E-3</v>
      </c>
      <c r="AE12">
        <f t="shared" si="4"/>
        <v>-1.082710472278994E-2</v>
      </c>
      <c r="AG12">
        <v>10000</v>
      </c>
      <c r="AH12">
        <f t="shared" si="5"/>
        <v>-7.4962666587138696E-3</v>
      </c>
    </row>
    <row r="13" spans="1:34" ht="12.95" customHeight="1" thickBot="1" x14ac:dyDescent="0.25">
      <c r="A13" s="24" t="s">
        <v>21</v>
      </c>
      <c r="B13" s="24"/>
      <c r="C13" s="5" t="s">
        <v>16</v>
      </c>
      <c r="D13" s="5">
        <f>E13*F13</f>
        <v>1.5363686697766365E-10</v>
      </c>
      <c r="E13" s="85">
        <v>1.5363686697766365E-2</v>
      </c>
      <c r="F13">
        <v>1E-8</v>
      </c>
      <c r="AB13">
        <v>-27000</v>
      </c>
      <c r="AC13">
        <f t="shared" si="2"/>
        <v>1.4227872005341945E-2</v>
      </c>
      <c r="AD13">
        <f t="shared" si="3"/>
        <v>-1.792877772195791E-2</v>
      </c>
      <c r="AE13">
        <f t="shared" si="4"/>
        <v>-3.7009057166159653E-3</v>
      </c>
      <c r="AG13">
        <v>11000</v>
      </c>
      <c r="AH13">
        <f t="shared" si="5"/>
        <v>-6.0204586181062791E-3</v>
      </c>
    </row>
    <row r="14" spans="1:34" ht="12.95" customHeight="1" x14ac:dyDescent="0.2">
      <c r="A14" s="24" t="s">
        <v>176</v>
      </c>
      <c r="B14" s="24"/>
      <c r="C14" s="24"/>
      <c r="D14" s="24">
        <f t="array" ref="D14">E13*F13</f>
        <v>1.5363686697766365E-10</v>
      </c>
      <c r="E14" s="24">
        <f>SUM(W21:W9176)</f>
        <v>7.0058585784661107E-2</v>
      </c>
      <c r="AB14">
        <v>-24000</v>
      </c>
      <c r="AC14">
        <f t="shared" si="2"/>
        <v>3.0013983858909167E-2</v>
      </c>
      <c r="AD14">
        <f t="shared" si="3"/>
        <v>-2.5952697415642371E-2</v>
      </c>
      <c r="AE14">
        <f t="shared" si="4"/>
        <v>4.0612864432667956E-3</v>
      </c>
      <c r="AG14">
        <v>12000</v>
      </c>
      <c r="AH14">
        <f t="shared" si="5"/>
        <v>-4.308120859954012E-3</v>
      </c>
    </row>
    <row r="15" spans="1:34" ht="12.95" customHeight="1" x14ac:dyDescent="0.2">
      <c r="A15" s="26" t="s">
        <v>20</v>
      </c>
      <c r="B15" s="24"/>
      <c r="C15" s="27">
        <f ca="1">(C7+C11)+(C8+C12)*INT(MAX(F21:F3489))</f>
        <v>60061.200419769928</v>
      </c>
      <c r="E15" s="28" t="s">
        <v>206</v>
      </c>
      <c r="F15" s="25">
        <v>1</v>
      </c>
      <c r="AB15">
        <v>-21000</v>
      </c>
      <c r="AC15">
        <f t="shared" si="2"/>
        <v>4.47893834668079E-2</v>
      </c>
      <c r="AD15">
        <f t="shared" si="3"/>
        <v>-3.2861504471406885E-2</v>
      </c>
      <c r="AE15">
        <f t="shared" si="4"/>
        <v>1.1927878995401014E-2</v>
      </c>
      <c r="AG15">
        <v>13000</v>
      </c>
      <c r="AH15">
        <f t="shared" si="5"/>
        <v>-2.4539344564859502E-3</v>
      </c>
    </row>
    <row r="16" spans="1:34" ht="12.95" customHeight="1" x14ac:dyDescent="0.2">
      <c r="A16" s="30" t="s">
        <v>6</v>
      </c>
      <c r="B16" s="24"/>
      <c r="C16" s="31">
        <f ca="1">+C8+C12</f>
        <v>0.430365041647505</v>
      </c>
      <c r="E16" s="28" t="s">
        <v>85</v>
      </c>
      <c r="F16" s="29">
        <f ca="1">NOW()+15018.5+$C$5/24</f>
        <v>60357.752532291663</v>
      </c>
      <c r="AB16">
        <v>-18000</v>
      </c>
      <c r="AC16">
        <f t="shared" si="2"/>
        <v>5.8056513510804438E-2</v>
      </c>
      <c r="AD16">
        <f t="shared" si="3"/>
        <v>-3.8655198889251452E-2</v>
      </c>
      <c r="AE16">
        <f t="shared" si="4"/>
        <v>1.9401314621552986E-2</v>
      </c>
      <c r="AG16">
        <v>14000</v>
      </c>
      <c r="AH16">
        <f t="shared" si="5"/>
        <v>-5.6211093399842092E-4</v>
      </c>
    </row>
    <row r="17" spans="1:34" ht="12.95" customHeight="1" thickBot="1" x14ac:dyDescent="0.25">
      <c r="A17" s="28" t="s">
        <v>82</v>
      </c>
      <c r="B17" s="24"/>
      <c r="C17" s="24">
        <f>COUNT(C21:C2147)</f>
        <v>312</v>
      </c>
      <c r="E17" s="28" t="s">
        <v>207</v>
      </c>
      <c r="F17" s="29">
        <f ca="1">ROUND(2*(F16-$C$7)/$C$8,0)/2+F15</f>
        <v>48382</v>
      </c>
      <c r="AB17">
        <v>-15000</v>
      </c>
      <c r="AC17">
        <f t="shared" si="2"/>
        <v>6.9368607215005984E-2</v>
      </c>
      <c r="AD17">
        <f t="shared" si="3"/>
        <v>-4.3333780669176078E-2</v>
      </c>
      <c r="AE17">
        <f t="shared" si="4"/>
        <v>2.6034826545829906E-2</v>
      </c>
      <c r="AG17">
        <v>15000</v>
      </c>
      <c r="AH17">
        <f t="shared" si="5"/>
        <v>1.2607095704441967E-3</v>
      </c>
    </row>
    <row r="18" spans="1:34" ht="12.95" customHeight="1" thickTop="1" thickBot="1" x14ac:dyDescent="0.25">
      <c r="A18" s="30" t="s">
        <v>7</v>
      </c>
      <c r="B18" s="24"/>
      <c r="C18" s="33">
        <f ca="1">+C15</f>
        <v>60061.200419769928</v>
      </c>
      <c r="D18" s="34">
        <f ca="1">+C16</f>
        <v>0.430365041647505</v>
      </c>
      <c r="E18" s="28" t="s">
        <v>86</v>
      </c>
      <c r="F18" s="40">
        <f ca="1">ROUND(2*(F16-$C$15)/$C$16,0)/2+F15</f>
        <v>690</v>
      </c>
      <c r="AB18">
        <v>-12000</v>
      </c>
      <c r="AC18">
        <f t="shared" si="2"/>
        <v>7.8344733088120608E-2</v>
      </c>
      <c r="AD18">
        <f t="shared" si="3"/>
        <v>-4.6897249811180763E-2</v>
      </c>
      <c r="AE18">
        <f t="shared" si="4"/>
        <v>3.1447483276939844E-2</v>
      </c>
      <c r="AG18">
        <v>16000</v>
      </c>
      <c r="AH18">
        <f t="shared" si="5"/>
        <v>2.9127256581192341E-3</v>
      </c>
    </row>
    <row r="19" spans="1:34" ht="12.95" customHeight="1" thickTop="1" x14ac:dyDescent="0.2">
      <c r="E19" s="28" t="s">
        <v>87</v>
      </c>
      <c r="F19" s="32">
        <f ca="1">+$C$15+$C$16*F18-15018.5-$C$5/24</f>
        <v>45340.048131840042</v>
      </c>
      <c r="AB19">
        <v>-9000</v>
      </c>
      <c r="AC19">
        <f t="shared" si="2"/>
        <v>8.4682622681505643E-2</v>
      </c>
      <c r="AD19">
        <f t="shared" si="3"/>
        <v>-4.9345606315265488E-2</v>
      </c>
      <c r="AE19">
        <f t="shared" si="4"/>
        <v>3.5337016366240155E-2</v>
      </c>
      <c r="AG19">
        <v>17000</v>
      </c>
      <c r="AH19">
        <f t="shared" si="5"/>
        <v>4.3039122657339487E-3</v>
      </c>
    </row>
    <row r="20" spans="1:34" ht="12.95" customHeight="1" thickBot="1" x14ac:dyDescent="0.25">
      <c r="A20" s="6" t="s">
        <v>8</v>
      </c>
      <c r="B20" s="6" t="s">
        <v>9</v>
      </c>
      <c r="C20" s="6" t="s">
        <v>10</v>
      </c>
      <c r="D20" s="6" t="s">
        <v>15</v>
      </c>
      <c r="E20" s="6" t="s">
        <v>11</v>
      </c>
      <c r="F20" s="6" t="s">
        <v>12</v>
      </c>
      <c r="G20" s="6" t="s">
        <v>13</v>
      </c>
      <c r="H20" s="9" t="s">
        <v>14</v>
      </c>
      <c r="I20" s="9" t="s">
        <v>61</v>
      </c>
      <c r="J20" s="9" t="s">
        <v>230</v>
      </c>
      <c r="K20" s="9" t="s">
        <v>232</v>
      </c>
      <c r="L20" s="9" t="s">
        <v>233</v>
      </c>
      <c r="M20" s="9" t="s">
        <v>27</v>
      </c>
      <c r="N20" s="9" t="s">
        <v>28</v>
      </c>
      <c r="O20" s="9" t="s">
        <v>247</v>
      </c>
      <c r="P20" s="9" t="s">
        <v>241</v>
      </c>
      <c r="Q20" s="8" t="s">
        <v>242</v>
      </c>
      <c r="R20" s="8" t="s">
        <v>221</v>
      </c>
      <c r="S20" s="6" t="s">
        <v>17</v>
      </c>
      <c r="T20" s="124" t="s">
        <v>171</v>
      </c>
      <c r="U20" s="54" t="s">
        <v>222</v>
      </c>
      <c r="V20" s="8" t="s">
        <v>224</v>
      </c>
      <c r="W20" s="54" t="s">
        <v>223</v>
      </c>
      <c r="X20" s="8" t="s">
        <v>240</v>
      </c>
      <c r="Y20" s="8" t="s">
        <v>250</v>
      </c>
      <c r="Z20" s="8"/>
      <c r="AB20">
        <v>-6000</v>
      </c>
      <c r="AC20">
        <f t="shared" si="2"/>
        <v>8.8168849391953671E-2</v>
      </c>
      <c r="AD20">
        <f t="shared" si="3"/>
        <v>-5.0678850181430271E-2</v>
      </c>
      <c r="AE20">
        <f t="shared" si="4"/>
        <v>3.74899992105234E-2</v>
      </c>
      <c r="AG20">
        <v>18000</v>
      </c>
      <c r="AH20">
        <f t="shared" si="5"/>
        <v>5.3621557247154495E-3</v>
      </c>
    </row>
    <row r="21" spans="1:34" ht="12.95" customHeight="1" x14ac:dyDescent="0.2">
      <c r="A21" s="89" t="s">
        <v>178</v>
      </c>
      <c r="C21" s="92">
        <v>14736.624</v>
      </c>
      <c r="D21" s="21"/>
      <c r="E21">
        <f t="shared" ref="E21:E84" si="6">+(C21-C$7)/C$8</f>
        <v>-57626.365272974661</v>
      </c>
      <c r="F21">
        <f t="shared" ref="F21:F84" si="7">ROUND(2*E21,0)/2</f>
        <v>-57626.5</v>
      </c>
      <c r="G21">
        <f t="shared" ref="G21:G52" si="8">+C21-(C$7+F21*C$8)</f>
        <v>5.7980739999038633E-2</v>
      </c>
      <c r="I21">
        <f t="shared" ref="I21:I52" si="9">+G21</f>
        <v>5.7980739999038633E-2</v>
      </c>
      <c r="P21">
        <f t="shared" ref="P21:P84" si="10">H$5*SIN(RADIANS(H$6*F21+H$7))</f>
        <v>-8.7922054490814805E-2</v>
      </c>
      <c r="Q21">
        <f t="shared" ref="Q21:Q84" si="11">+H$2+H$3*$F21+H$4*$F21^2</f>
        <v>0.12778675522327976</v>
      </c>
      <c r="R21">
        <f t="shared" ref="R21:R84" si="12">P21+Q21</f>
        <v>3.9864700732464953E-2</v>
      </c>
      <c r="S21" s="100" t="s">
        <v>181</v>
      </c>
      <c r="U21">
        <f t="shared" ref="U21:U52" si="13">+(R21-G21)^2</f>
        <v>3.2819087870803945E-4</v>
      </c>
      <c r="V21">
        <v>0.1</v>
      </c>
      <c r="W21">
        <f t="shared" ref="W21:W52" si="14">V21*U21</f>
        <v>3.2819087870803948E-5</v>
      </c>
      <c r="X21">
        <f t="shared" ref="X21:X52" si="15">G21-P21</f>
        <v>0.14590279448985344</v>
      </c>
      <c r="Y21">
        <f t="shared" ref="Y21:Y52" si="16">+(G21-R21)</f>
        <v>1.811603926657368E-2</v>
      </c>
      <c r="AB21">
        <v>-3000</v>
      </c>
      <c r="AC21">
        <f t="shared" si="2"/>
        <v>8.8686015540969554E-2</v>
      </c>
      <c r="AD21">
        <f t="shared" si="3"/>
        <v>-5.0896981409675114E-2</v>
      </c>
      <c r="AE21">
        <f t="shared" si="4"/>
        <v>3.778903413129444E-2</v>
      </c>
      <c r="AG21">
        <v>19000</v>
      </c>
      <c r="AH21">
        <f t="shared" si="5"/>
        <v>6.038168188550473E-3</v>
      </c>
    </row>
    <row r="22" spans="1:34" ht="12.95" customHeight="1" x14ac:dyDescent="0.2">
      <c r="A22" s="89" t="s">
        <v>178</v>
      </c>
      <c r="C22" s="92">
        <v>14986.852999999999</v>
      </c>
      <c r="D22" s="21"/>
      <c r="E22">
        <f t="shared" si="6"/>
        <v>-57044.920316882846</v>
      </c>
      <c r="F22">
        <f t="shared" si="7"/>
        <v>-57045</v>
      </c>
      <c r="G22">
        <f t="shared" si="8"/>
        <v>3.4292199998162687E-2</v>
      </c>
      <c r="I22">
        <f t="shared" si="9"/>
        <v>3.4292199998162687E-2</v>
      </c>
      <c r="P22">
        <f t="shared" si="10"/>
        <v>-8.8321583328583683E-2</v>
      </c>
      <c r="Q22">
        <f t="shared" si="11"/>
        <v>0.1239377287865332</v>
      </c>
      <c r="R22">
        <f t="shared" si="12"/>
        <v>3.5616145457949513E-2</v>
      </c>
      <c r="S22" s="100" t="s">
        <v>182</v>
      </c>
      <c r="U22">
        <f t="shared" si="13"/>
        <v>1.7528315804901519E-6</v>
      </c>
      <c r="V22">
        <v>0.1</v>
      </c>
      <c r="W22">
        <f t="shared" si="14"/>
        <v>1.7528315804901519E-7</v>
      </c>
      <c r="X22">
        <f t="shared" si="15"/>
        <v>0.12261378332674637</v>
      </c>
      <c r="Y22">
        <f t="shared" si="16"/>
        <v>-1.3239454597868267E-3</v>
      </c>
      <c r="AB22">
        <v>0</v>
      </c>
      <c r="AC22">
        <f t="shared" si="2"/>
        <v>8.6216705707717708E-2</v>
      </c>
      <c r="AD22">
        <f t="shared" si="3"/>
        <v>-0.05</v>
      </c>
      <c r="AE22">
        <f t="shared" si="4"/>
        <v>3.6216705707717706E-2</v>
      </c>
      <c r="AG22">
        <v>20000</v>
      </c>
      <c r="AH22">
        <f t="shared" si="5"/>
        <v>6.3088465180732491E-3</v>
      </c>
    </row>
    <row r="23" spans="1:34" ht="12.95" customHeight="1" x14ac:dyDescent="0.2">
      <c r="A23" s="89" t="s">
        <v>178</v>
      </c>
      <c r="C23" s="92">
        <v>15096.834999999999</v>
      </c>
      <c r="D23" s="21"/>
      <c r="E23">
        <f t="shared" si="6"/>
        <v>-56789.360493037922</v>
      </c>
      <c r="F23">
        <f t="shared" si="7"/>
        <v>-56789.5</v>
      </c>
      <c r="G23">
        <f t="shared" si="8"/>
        <v>6.0037819999706699E-2</v>
      </c>
      <c r="I23">
        <f t="shared" si="9"/>
        <v>6.0037819999706699E-2</v>
      </c>
      <c r="P23">
        <f t="shared" si="10"/>
        <v>-8.8461721874884575E-2</v>
      </c>
      <c r="Q23">
        <f t="shared" si="11"/>
        <v>0.1222597884170874</v>
      </c>
      <c r="R23">
        <f t="shared" si="12"/>
        <v>3.3798066542202826E-2</v>
      </c>
      <c r="S23" s="2">
        <f t="shared" ref="S23:S86" si="17">+C23-15018.5</f>
        <v>78.334999999999127</v>
      </c>
      <c r="U23">
        <f t="shared" si="13"/>
        <v>6.8852466151058647E-4</v>
      </c>
      <c r="V23">
        <v>0.1</v>
      </c>
      <c r="W23">
        <f t="shared" si="14"/>
        <v>6.8852466151058655E-5</v>
      </c>
      <c r="X23">
        <f t="shared" si="15"/>
        <v>0.14849954187459127</v>
      </c>
      <c r="Y23">
        <f t="shared" si="16"/>
        <v>2.6239753457503873E-2</v>
      </c>
      <c r="AB23">
        <v>3000</v>
      </c>
      <c r="AC23">
        <f t="shared" si="2"/>
        <v>8.0844073188293356E-2</v>
      </c>
      <c r="AD23">
        <f t="shared" si="3"/>
        <v>-4.7987905952404951E-2</v>
      </c>
      <c r="AE23">
        <f t="shared" si="4"/>
        <v>3.2856167235888405E-2</v>
      </c>
      <c r="AG23">
        <v>21000</v>
      </c>
      <c r="AH23">
        <f t="shared" si="5"/>
        <v>6.1788467222199019E-3</v>
      </c>
    </row>
    <row r="24" spans="1:34" ht="12.95" customHeight="1" x14ac:dyDescent="0.2">
      <c r="A24" s="89" t="s">
        <v>178</v>
      </c>
      <c r="C24" s="92">
        <v>15515.541999999999</v>
      </c>
      <c r="D24" s="21"/>
      <c r="E24">
        <f t="shared" si="6"/>
        <v>-55816.431403162896</v>
      </c>
      <c r="F24">
        <f t="shared" si="7"/>
        <v>-55816.5</v>
      </c>
      <c r="G24">
        <f t="shared" si="8"/>
        <v>2.952113999890571E-2</v>
      </c>
      <c r="I24">
        <f t="shared" si="9"/>
        <v>2.952113999890571E-2</v>
      </c>
      <c r="P24">
        <f t="shared" si="10"/>
        <v>-8.8796796407181494E-2</v>
      </c>
      <c r="Q24">
        <f t="shared" si="11"/>
        <v>0.11594387528621017</v>
      </c>
      <c r="R24">
        <f t="shared" si="12"/>
        <v>2.7147078879028674E-2</v>
      </c>
      <c r="S24" s="2">
        <f t="shared" si="17"/>
        <v>497.04199999999946</v>
      </c>
      <c r="U24">
        <f t="shared" si="13"/>
        <v>5.6361662009118044E-6</v>
      </c>
      <c r="V24">
        <v>0.1</v>
      </c>
      <c r="W24">
        <f t="shared" si="14"/>
        <v>5.6361662009118048E-7</v>
      </c>
      <c r="X24">
        <f t="shared" si="15"/>
        <v>0.1183179364060872</v>
      </c>
      <c r="Y24">
        <f t="shared" si="16"/>
        <v>2.3740611198770356E-3</v>
      </c>
      <c r="AB24">
        <v>6000</v>
      </c>
      <c r="AC24">
        <f t="shared" si="2"/>
        <v>7.2749039832471107E-2</v>
      </c>
      <c r="AD24">
        <f t="shared" si="3"/>
        <v>-4.4860699266889945E-2</v>
      </c>
      <c r="AE24">
        <f t="shared" si="4"/>
        <v>2.7888340565581163E-2</v>
      </c>
      <c r="AG24">
        <v>22000</v>
      </c>
      <c r="AH24">
        <f t="shared" si="5"/>
        <v>5.6802666587138654E-3</v>
      </c>
    </row>
    <row r="25" spans="1:34" ht="12.95" customHeight="1" x14ac:dyDescent="0.2">
      <c r="A25" s="89" t="s">
        <v>178</v>
      </c>
      <c r="C25" s="92">
        <v>15875.544</v>
      </c>
      <c r="D25" s="21"/>
      <c r="E25">
        <f t="shared" si="6"/>
        <v>-54979.912266360334</v>
      </c>
      <c r="F25">
        <f t="shared" si="7"/>
        <v>-54980</v>
      </c>
      <c r="G25">
        <f t="shared" si="8"/>
        <v>3.7756800002171076E-2</v>
      </c>
      <c r="I25">
        <f t="shared" si="9"/>
        <v>3.7756800002171076E-2</v>
      </c>
      <c r="P25">
        <f t="shared" si="10"/>
        <v>-8.8832793559734266E-2</v>
      </c>
      <c r="Q25">
        <f t="shared" si="11"/>
        <v>0.11060777900151822</v>
      </c>
      <c r="R25">
        <f t="shared" si="12"/>
        <v>2.1774985441783953E-2</v>
      </c>
      <c r="S25" s="2">
        <f t="shared" si="17"/>
        <v>857.04399999999987</v>
      </c>
      <c r="U25">
        <f t="shared" si="13"/>
        <v>2.5541839664260183E-4</v>
      </c>
      <c r="V25">
        <v>0.1</v>
      </c>
      <c r="W25">
        <f t="shared" si="14"/>
        <v>2.5541839664260185E-5</v>
      </c>
      <c r="X25">
        <f t="shared" si="15"/>
        <v>0.12658959356190536</v>
      </c>
      <c r="Y25">
        <f t="shared" si="16"/>
        <v>1.5981814560387123E-2</v>
      </c>
      <c r="AB25">
        <v>9000</v>
      </c>
      <c r="AC25">
        <f t="shared" si="2"/>
        <v>6.2204203552620248E-2</v>
      </c>
      <c r="AD25">
        <f t="shared" si="3"/>
        <v>-4.0618379943454998E-2</v>
      </c>
      <c r="AE25">
        <f t="shared" si="4"/>
        <v>2.158582360916525E-2</v>
      </c>
      <c r="AG25">
        <v>23000</v>
      </c>
      <c r="AH25">
        <f t="shared" si="5"/>
        <v>4.8704586181062747E-3</v>
      </c>
    </row>
    <row r="26" spans="1:34" ht="12.95" customHeight="1" x14ac:dyDescent="0.2">
      <c r="A26" s="89" t="s">
        <v>178</v>
      </c>
      <c r="C26" s="92">
        <v>16087.871999999999</v>
      </c>
      <c r="D26" s="21"/>
      <c r="E26">
        <f t="shared" si="6"/>
        <v>-54486.536020453335</v>
      </c>
      <c r="F26">
        <f t="shared" si="7"/>
        <v>-54486.5</v>
      </c>
      <c r="G26">
        <f t="shared" si="8"/>
        <v>-1.5501660000154516E-2</v>
      </c>
      <c r="I26">
        <f t="shared" si="9"/>
        <v>-1.5501660000154516E-2</v>
      </c>
      <c r="P26">
        <f t="shared" si="10"/>
        <v>-8.8744647874303903E-2</v>
      </c>
      <c r="Q26">
        <f t="shared" si="11"/>
        <v>0.10750036711425819</v>
      </c>
      <c r="R26">
        <f t="shared" si="12"/>
        <v>1.8755719239954283E-2</v>
      </c>
      <c r="S26" s="2">
        <f t="shared" si="17"/>
        <v>1069.3719999999994</v>
      </c>
      <c r="U26">
        <f t="shared" si="13"/>
        <v>1.1735680324006373E-3</v>
      </c>
      <c r="V26">
        <v>0.1</v>
      </c>
      <c r="W26">
        <f t="shared" si="14"/>
        <v>1.1735680324006374E-4</v>
      </c>
      <c r="X26">
        <f t="shared" si="15"/>
        <v>7.3242987874149387E-2</v>
      </c>
      <c r="Y26">
        <f t="shared" si="16"/>
        <v>-3.4257379240108798E-2</v>
      </c>
      <c r="AB26">
        <v>12000</v>
      </c>
      <c r="AC26">
        <f t="shared" si="2"/>
        <v>4.9564658667666107E-2</v>
      </c>
      <c r="AD26">
        <f t="shared" si="3"/>
        <v>-3.526094798210011E-2</v>
      </c>
      <c r="AE26">
        <f t="shared" si="4"/>
        <v>1.4303710685565997E-2</v>
      </c>
      <c r="AG26">
        <v>24000</v>
      </c>
      <c r="AH26">
        <f t="shared" si="5"/>
        <v>3.828120859954012E-3</v>
      </c>
    </row>
    <row r="27" spans="1:34" ht="12.95" customHeight="1" x14ac:dyDescent="0.2">
      <c r="A27" s="89" t="s">
        <v>178</v>
      </c>
      <c r="C27" s="92">
        <v>16092.866</v>
      </c>
      <c r="D27" s="21"/>
      <c r="E27">
        <f t="shared" si="6"/>
        <v>-54474.931705562878</v>
      </c>
      <c r="F27">
        <f t="shared" si="7"/>
        <v>-54475</v>
      </c>
      <c r="G27">
        <f t="shared" si="8"/>
        <v>2.9391000001851353E-2</v>
      </c>
      <c r="I27">
        <f t="shared" si="9"/>
        <v>2.9391000001851353E-2</v>
      </c>
      <c r="P27">
        <f t="shared" si="10"/>
        <v>-8.8741626527990933E-2</v>
      </c>
      <c r="Q27">
        <f t="shared" si="11"/>
        <v>0.10742831506580061</v>
      </c>
      <c r="R27">
        <f t="shared" si="12"/>
        <v>1.8686688537809679E-2</v>
      </c>
      <c r="S27" s="2">
        <f t="shared" si="17"/>
        <v>1074.366</v>
      </c>
      <c r="U27">
        <f t="shared" si="13"/>
        <v>1.1458228391921401E-4</v>
      </c>
      <c r="V27">
        <v>0.1</v>
      </c>
      <c r="W27">
        <f t="shared" si="14"/>
        <v>1.1458228391921401E-5</v>
      </c>
      <c r="X27">
        <f t="shared" si="15"/>
        <v>0.11813262652984229</v>
      </c>
      <c r="Y27">
        <f t="shared" si="16"/>
        <v>1.0704311464041674E-2</v>
      </c>
      <c r="AB27">
        <v>15000</v>
      </c>
      <c r="AC27">
        <f t="shared" si="2"/>
        <v>3.5256038204365549E-2</v>
      </c>
      <c r="AD27">
        <f t="shared" si="3"/>
        <v>-2.8788403382825276E-2</v>
      </c>
      <c r="AE27">
        <f t="shared" si="4"/>
        <v>6.4676348215402732E-3</v>
      </c>
      <c r="AG27">
        <v>25000</v>
      </c>
      <c r="AH27">
        <f t="shared" si="5"/>
        <v>2.6479344564859504E-3</v>
      </c>
    </row>
    <row r="28" spans="1:34" ht="12.95" customHeight="1" x14ac:dyDescent="0.2">
      <c r="A28" s="89" t="s">
        <v>178</v>
      </c>
      <c r="C28" s="92">
        <v>16169.675999999999</v>
      </c>
      <c r="D28" s="21"/>
      <c r="E28">
        <f t="shared" si="6"/>
        <v>-54296.45204462266</v>
      </c>
      <c r="F28">
        <f t="shared" si="7"/>
        <v>-54296.5</v>
      </c>
      <c r="G28">
        <f t="shared" si="8"/>
        <v>2.0637940000597155E-2</v>
      </c>
      <c r="I28">
        <f t="shared" si="9"/>
        <v>2.0637940000597155E-2</v>
      </c>
      <c r="P28">
        <f t="shared" si="10"/>
        <v>-8.8689084550032882E-2</v>
      </c>
      <c r="Q28">
        <f t="shared" si="11"/>
        <v>0.10631204302389059</v>
      </c>
      <c r="R28">
        <f t="shared" si="12"/>
        <v>1.7622958473857711E-2</v>
      </c>
      <c r="S28" s="2">
        <f t="shared" si="17"/>
        <v>1151.1759999999995</v>
      </c>
      <c r="U28">
        <f t="shared" si="13"/>
        <v>9.0901136065801058E-6</v>
      </c>
      <c r="V28">
        <v>0.1</v>
      </c>
      <c r="W28">
        <f t="shared" si="14"/>
        <v>9.0901136065801058E-7</v>
      </c>
      <c r="X28">
        <f t="shared" si="15"/>
        <v>0.10932702455063004</v>
      </c>
      <c r="Y28">
        <f t="shared" si="16"/>
        <v>3.0149815267394436E-3</v>
      </c>
      <c r="AB28">
        <v>18000</v>
      </c>
      <c r="AC28">
        <f t="shared" si="2"/>
        <v>1.976018082795088E-2</v>
      </c>
      <c r="AD28">
        <f t="shared" si="3"/>
        <v>-2.1200746145630486E-2</v>
      </c>
      <c r="AE28">
        <f t="shared" si="4"/>
        <v>-1.4405653176796061E-3</v>
      </c>
      <c r="AG28">
        <v>26000</v>
      </c>
      <c r="AH28">
        <f t="shared" si="5"/>
        <v>1.4341109339984209E-3</v>
      </c>
    </row>
    <row r="29" spans="1:34" ht="12.95" customHeight="1" x14ac:dyDescent="0.2">
      <c r="A29" s="89" t="s">
        <v>178</v>
      </c>
      <c r="C29" s="92">
        <v>16241.55</v>
      </c>
      <c r="D29" s="21"/>
      <c r="E29">
        <f t="shared" si="6"/>
        <v>-54129.441926794017</v>
      </c>
      <c r="F29">
        <f t="shared" si="7"/>
        <v>-54129.5</v>
      </c>
      <c r="G29">
        <f t="shared" si="8"/>
        <v>2.4992219998239307E-2</v>
      </c>
      <c r="I29">
        <f t="shared" si="9"/>
        <v>2.4992219998239307E-2</v>
      </c>
      <c r="P29">
        <f t="shared" si="10"/>
        <v>-8.8630327201414311E-2</v>
      </c>
      <c r="Q29">
        <f t="shared" si="11"/>
        <v>0.10527126213073956</v>
      </c>
      <c r="R29">
        <f t="shared" si="12"/>
        <v>1.6640934929325252E-2</v>
      </c>
      <c r="S29" s="2">
        <f t="shared" si="17"/>
        <v>1223.0499999999993</v>
      </c>
      <c r="U29">
        <f t="shared" si="13"/>
        <v>6.9743962302266829E-5</v>
      </c>
      <c r="V29">
        <v>0.1</v>
      </c>
      <c r="W29">
        <f t="shared" si="14"/>
        <v>6.9743962302266836E-6</v>
      </c>
      <c r="X29">
        <f t="shared" si="15"/>
        <v>0.11362254719965362</v>
      </c>
      <c r="Y29">
        <f t="shared" si="16"/>
        <v>8.351285068914055E-3</v>
      </c>
      <c r="AB29">
        <v>21000</v>
      </c>
      <c r="AC29">
        <f t="shared" si="2"/>
        <v>3.5989050641165982E-3</v>
      </c>
      <c r="AD29">
        <f t="shared" si="3"/>
        <v>-1.2497976270515757E-2</v>
      </c>
      <c r="AE29">
        <f t="shared" si="4"/>
        <v>-8.8990712063991579E-3</v>
      </c>
      <c r="AG29">
        <v>27000</v>
      </c>
      <c r="AH29">
        <f t="shared" si="5"/>
        <v>2.9329042955580746E-4</v>
      </c>
    </row>
    <row r="30" spans="1:34" ht="12.95" customHeight="1" x14ac:dyDescent="0.2">
      <c r="A30" s="89" t="s">
        <v>178</v>
      </c>
      <c r="C30" s="92">
        <v>16563.674999999999</v>
      </c>
      <c r="D30" s="21"/>
      <c r="E30">
        <f t="shared" si="6"/>
        <v>-53380.935732543636</v>
      </c>
      <c r="F30">
        <f t="shared" si="7"/>
        <v>-53381</v>
      </c>
      <c r="G30">
        <f t="shared" si="8"/>
        <v>2.7657959999487503E-2</v>
      </c>
      <c r="I30">
        <f t="shared" si="9"/>
        <v>2.7657959999487503E-2</v>
      </c>
      <c r="P30">
        <f t="shared" si="10"/>
        <v>-8.8253143069803613E-2</v>
      </c>
      <c r="Q30">
        <f t="shared" si="11"/>
        <v>0.10064889660134341</v>
      </c>
      <c r="R30">
        <f t="shared" si="12"/>
        <v>1.2395753531539794E-2</v>
      </c>
      <c r="S30" s="2">
        <f t="shared" si="17"/>
        <v>1545.1749999999993</v>
      </c>
      <c r="U30">
        <f t="shared" si="13"/>
        <v>2.3293494627026488E-4</v>
      </c>
      <c r="V30">
        <v>0.1</v>
      </c>
      <c r="W30">
        <f t="shared" si="14"/>
        <v>2.329349462702649E-5</v>
      </c>
      <c r="X30">
        <f t="shared" si="15"/>
        <v>0.11591110306929112</v>
      </c>
      <c r="Y30">
        <f t="shared" si="16"/>
        <v>1.5262206467947709E-2</v>
      </c>
      <c r="AB30">
        <v>24000</v>
      </c>
      <c r="AC30">
        <f t="shared" si="2"/>
        <v>-1.2683562789258387E-2</v>
      </c>
      <c r="AD30">
        <f t="shared" si="3"/>
        <v>-2.6800937574810793E-3</v>
      </c>
      <c r="AE30">
        <f t="shared" si="4"/>
        <v>-1.5363656546739466E-2</v>
      </c>
      <c r="AG30">
        <v>28000</v>
      </c>
      <c r="AH30">
        <f t="shared" si="5"/>
        <v>-6.7272565811923955E-4</v>
      </c>
    </row>
    <row r="31" spans="1:34" ht="12.95" customHeight="1" x14ac:dyDescent="0.2">
      <c r="A31" s="89" t="s">
        <v>178</v>
      </c>
      <c r="C31" s="92">
        <v>16601.595000000001</v>
      </c>
      <c r="D31" s="21"/>
      <c r="E31">
        <f t="shared" si="6"/>
        <v>-53292.822872982986</v>
      </c>
      <c r="F31">
        <f t="shared" si="7"/>
        <v>-53293</v>
      </c>
      <c r="G31">
        <f t="shared" si="8"/>
        <v>7.6227880002988968E-2</v>
      </c>
      <c r="I31">
        <f t="shared" si="9"/>
        <v>7.6227880002988968E-2</v>
      </c>
      <c r="P31">
        <f t="shared" si="10"/>
        <v>-8.8196592921019001E-2</v>
      </c>
      <c r="Q31">
        <f t="shared" si="11"/>
        <v>0.10011001247208909</v>
      </c>
      <c r="R31">
        <f t="shared" si="12"/>
        <v>1.1913419551070087E-2</v>
      </c>
      <c r="S31" s="2">
        <f t="shared" si="17"/>
        <v>1583.0950000000012</v>
      </c>
      <c r="U31">
        <f t="shared" si="13"/>
        <v>4.1363498232214382E-3</v>
      </c>
      <c r="V31">
        <v>0.1</v>
      </c>
      <c r="W31">
        <f t="shared" si="14"/>
        <v>4.1363498232214384E-4</v>
      </c>
      <c r="X31">
        <f t="shared" si="15"/>
        <v>0.16442447292400797</v>
      </c>
      <c r="Y31">
        <f t="shared" si="16"/>
        <v>6.4314460451918881E-2</v>
      </c>
      <c r="AB31">
        <v>27000</v>
      </c>
      <c r="AC31">
        <f t="shared" si="2"/>
        <v>-2.8538915325650775E-2</v>
      </c>
      <c r="AD31">
        <f t="shared" si="3"/>
        <v>8.2529013934735454E-3</v>
      </c>
      <c r="AE31">
        <f t="shared" si="4"/>
        <v>-2.028601393217723E-2</v>
      </c>
      <c r="AG31">
        <v>29000</v>
      </c>
      <c r="AH31">
        <f t="shared" si="5"/>
        <v>-1.3739122657339528E-3</v>
      </c>
    </row>
    <row r="32" spans="1:34" ht="12.95" customHeight="1" x14ac:dyDescent="0.2">
      <c r="A32" s="89" t="s">
        <v>178</v>
      </c>
      <c r="C32" s="92">
        <v>16604.564999999999</v>
      </c>
      <c r="D32" s="21"/>
      <c r="E32">
        <f t="shared" si="6"/>
        <v>-53285.921628444616</v>
      </c>
      <c r="F32">
        <f t="shared" si="7"/>
        <v>-53286</v>
      </c>
      <c r="G32">
        <f t="shared" si="8"/>
        <v>3.3727759997418616E-2</v>
      </c>
      <c r="I32">
        <f t="shared" si="9"/>
        <v>3.3727759997418616E-2</v>
      </c>
      <c r="P32">
        <f t="shared" si="10"/>
        <v>-8.8191984557727893E-2</v>
      </c>
      <c r="Q32">
        <f t="shared" si="11"/>
        <v>0.10006718788629709</v>
      </c>
      <c r="R32">
        <f t="shared" si="12"/>
        <v>1.18752033285692E-2</v>
      </c>
      <c r="S32" s="2">
        <f t="shared" si="17"/>
        <v>1586.0649999999987</v>
      </c>
      <c r="U32">
        <f t="shared" si="13"/>
        <v>4.7753423296527505E-4</v>
      </c>
      <c r="V32">
        <v>0.1</v>
      </c>
      <c r="W32">
        <f t="shared" si="14"/>
        <v>4.7753423296527511E-5</v>
      </c>
      <c r="X32">
        <f t="shared" si="15"/>
        <v>0.12191974455514651</v>
      </c>
      <c r="Y32">
        <f t="shared" si="16"/>
        <v>2.1852556668849415E-2</v>
      </c>
      <c r="AB32">
        <v>30000</v>
      </c>
      <c r="AC32">
        <f t="shared" si="2"/>
        <v>-4.3433228123588997E-2</v>
      </c>
      <c r="AD32">
        <f t="shared" si="3"/>
        <v>2.0301009182348118E-2</v>
      </c>
      <c r="AE32">
        <f t="shared" si="4"/>
        <v>-2.313221894124088E-2</v>
      </c>
      <c r="AG32">
        <v>30000</v>
      </c>
      <c r="AH32">
        <f t="shared" si="5"/>
        <v>-1.7381557247154516E-3</v>
      </c>
    </row>
    <row r="33" spans="1:34" ht="12.95" customHeight="1" x14ac:dyDescent="0.2">
      <c r="A33" s="89" t="s">
        <v>178</v>
      </c>
      <c r="C33" s="92">
        <v>16816.901000000002</v>
      </c>
      <c r="D33" s="21"/>
      <c r="E33">
        <f t="shared" si="6"/>
        <v>-52792.526793326731</v>
      </c>
      <c r="F33">
        <f t="shared" si="7"/>
        <v>-52792.5</v>
      </c>
      <c r="G33">
        <f t="shared" si="8"/>
        <v>-1.1530699997820193E-2</v>
      </c>
      <c r="I33">
        <f t="shared" si="9"/>
        <v>-1.1530699997820193E-2</v>
      </c>
      <c r="P33">
        <f t="shared" si="10"/>
        <v>-8.7826280430990056E-2</v>
      </c>
      <c r="Q33">
        <f t="shared" si="11"/>
        <v>9.7063356210043958E-2</v>
      </c>
      <c r="R33">
        <f t="shared" si="12"/>
        <v>9.2370757790539021E-3</v>
      </c>
      <c r="S33" s="2">
        <f t="shared" si="17"/>
        <v>1798.4010000000017</v>
      </c>
      <c r="U33">
        <f t="shared" si="13"/>
        <v>4.3130051071851844E-4</v>
      </c>
      <c r="V33">
        <v>0.1</v>
      </c>
      <c r="W33">
        <f t="shared" si="14"/>
        <v>4.3130051071851848E-5</v>
      </c>
      <c r="X33">
        <f t="shared" si="15"/>
        <v>7.6295580433169863E-2</v>
      </c>
      <c r="Y33">
        <f t="shared" si="16"/>
        <v>-2.0767775776874095E-2</v>
      </c>
      <c r="AB33">
        <v>33000</v>
      </c>
      <c r="AC33">
        <f t="shared" si="2"/>
        <v>-5.6864939497478256E-2</v>
      </c>
      <c r="AD33">
        <f t="shared" si="3"/>
        <v>3.3464229609142637E-2</v>
      </c>
      <c r="AE33">
        <f t="shared" si="4"/>
        <v>-2.3400709888335619E-2</v>
      </c>
      <c r="AG33">
        <v>31000</v>
      </c>
      <c r="AH33">
        <f t="shared" si="5"/>
        <v>-1.7161681885504744E-3</v>
      </c>
    </row>
    <row r="34" spans="1:34" ht="12.95" customHeight="1" x14ac:dyDescent="0.2">
      <c r="A34" s="89" t="s">
        <v>178</v>
      </c>
      <c r="C34" s="92">
        <v>16871.792000000001</v>
      </c>
      <c r="D34" s="21"/>
      <c r="E34">
        <f t="shared" si="6"/>
        <v>-52664.979246540242</v>
      </c>
      <c r="F34">
        <f t="shared" si="7"/>
        <v>-52665</v>
      </c>
      <c r="G34">
        <f t="shared" si="8"/>
        <v>8.9314000033482444E-3</v>
      </c>
      <c r="I34">
        <f t="shared" si="9"/>
        <v>8.9314000033482444E-3</v>
      </c>
      <c r="P34">
        <f t="shared" si="10"/>
        <v>-8.7718737416786319E-2</v>
      </c>
      <c r="Q34">
        <f t="shared" si="11"/>
        <v>9.6292195377165726E-2</v>
      </c>
      <c r="R34">
        <f t="shared" si="12"/>
        <v>8.5734579603794075E-3</v>
      </c>
      <c r="S34" s="2">
        <f t="shared" si="17"/>
        <v>1853.2920000000013</v>
      </c>
      <c r="U34">
        <f t="shared" si="13"/>
        <v>1.2812250612470461E-7</v>
      </c>
      <c r="V34">
        <v>0.1</v>
      </c>
      <c r="W34">
        <f t="shared" si="14"/>
        <v>1.2812250612470462E-8</v>
      </c>
      <c r="X34">
        <f t="shared" si="15"/>
        <v>9.6650137420134563E-2</v>
      </c>
      <c r="Y34">
        <f t="shared" si="16"/>
        <v>3.579420429688368E-4</v>
      </c>
      <c r="AB34">
        <v>36000</v>
      </c>
      <c r="AC34">
        <f t="shared" si="2"/>
        <v>-6.8381740442632843E-2</v>
      </c>
      <c r="AD34">
        <f t="shared" si="3"/>
        <v>4.7742562673857097E-2</v>
      </c>
      <c r="AE34">
        <f t="shared" si="4"/>
        <v>-2.0639177768775746E-2</v>
      </c>
      <c r="AG34">
        <v>32000</v>
      </c>
      <c r="AH34">
        <f t="shared" si="5"/>
        <v>-1.2848465180732502E-3</v>
      </c>
    </row>
    <row r="35" spans="1:34" ht="12.95" customHeight="1" x14ac:dyDescent="0.2">
      <c r="A35" s="89" t="s">
        <v>178</v>
      </c>
      <c r="C35" s="92">
        <v>16874.778999999999</v>
      </c>
      <c r="D35" s="21"/>
      <c r="E35">
        <f t="shared" si="6"/>
        <v>-52658.038499928756</v>
      </c>
      <c r="F35">
        <f t="shared" si="7"/>
        <v>-52658</v>
      </c>
      <c r="G35">
        <f t="shared" si="8"/>
        <v>-1.6568720002396731E-2</v>
      </c>
      <c r="I35">
        <f t="shared" si="9"/>
        <v>-1.6568720002396731E-2</v>
      </c>
      <c r="P35">
        <f t="shared" si="10"/>
        <v>-8.7712678092771459E-2</v>
      </c>
      <c r="Q35">
        <f t="shared" si="11"/>
        <v>9.6249915461946695E-2</v>
      </c>
      <c r="R35">
        <f t="shared" si="12"/>
        <v>8.5372373691752351E-3</v>
      </c>
      <c r="S35" s="2">
        <f t="shared" si="17"/>
        <v>1856.2789999999986</v>
      </c>
      <c r="U35">
        <f t="shared" si="13"/>
        <v>6.3030909554318872E-4</v>
      </c>
      <c r="V35">
        <v>0.1</v>
      </c>
      <c r="W35">
        <f t="shared" si="14"/>
        <v>6.3030909554318877E-5</v>
      </c>
      <c r="X35">
        <f t="shared" si="15"/>
        <v>7.1143958090374729E-2</v>
      </c>
      <c r="Y35">
        <f t="shared" si="16"/>
        <v>-2.5105957371571966E-2</v>
      </c>
      <c r="AB35">
        <v>39000</v>
      </c>
      <c r="AC35">
        <f t="shared" si="2"/>
        <v>-7.7595806010491791E-2</v>
      </c>
      <c r="AD35">
        <f t="shared" si="3"/>
        <v>6.3136008376491512E-2</v>
      </c>
      <c r="AE35">
        <f t="shared" si="4"/>
        <v>-1.4459797634000279E-2</v>
      </c>
      <c r="AG35">
        <v>33000</v>
      </c>
      <c r="AH35">
        <f t="shared" si="5"/>
        <v>-4.4884672221990381E-4</v>
      </c>
    </row>
    <row r="36" spans="1:34" ht="12.95" customHeight="1" x14ac:dyDescent="0.2">
      <c r="A36" s="89" t="s">
        <v>178</v>
      </c>
      <c r="C36" s="92">
        <v>16887.722000000002</v>
      </c>
      <c r="D36" s="21"/>
      <c r="E36">
        <f t="shared" si="6"/>
        <v>-52627.963480379876</v>
      </c>
      <c r="F36">
        <f t="shared" si="7"/>
        <v>-52628</v>
      </c>
      <c r="G36">
        <f t="shared" si="8"/>
        <v>1.571648000026471E-2</v>
      </c>
      <c r="I36">
        <f t="shared" si="9"/>
        <v>1.571648000026471E-2</v>
      </c>
      <c r="P36">
        <f t="shared" si="10"/>
        <v>-8.7686526916933613E-2</v>
      </c>
      <c r="Q36">
        <f t="shared" si="11"/>
        <v>9.606878459057297E-2</v>
      </c>
      <c r="R36">
        <f t="shared" si="12"/>
        <v>8.3822576736393567E-3</v>
      </c>
      <c r="S36" s="2">
        <f t="shared" si="17"/>
        <v>1869.2220000000016</v>
      </c>
      <c r="U36">
        <f t="shared" si="13"/>
        <v>5.3790817136369811E-5</v>
      </c>
      <c r="V36">
        <v>0.1</v>
      </c>
      <c r="W36">
        <f t="shared" si="14"/>
        <v>5.3790817136369814E-6</v>
      </c>
      <c r="X36">
        <f t="shared" si="15"/>
        <v>0.10340300691719832</v>
      </c>
      <c r="Y36">
        <f t="shared" si="16"/>
        <v>7.3342223266253531E-3</v>
      </c>
      <c r="AB36">
        <v>42000</v>
      </c>
      <c r="AC36">
        <f t="shared" si="2"/>
        <v>-8.419685520185119E-2</v>
      </c>
      <c r="AD36">
        <f t="shared" si="3"/>
        <v>7.9644566717045853E-2</v>
      </c>
      <c r="AE36">
        <f t="shared" si="4"/>
        <v>-4.5522884848053363E-3</v>
      </c>
      <c r="AG36">
        <v>34000</v>
      </c>
      <c r="AH36">
        <f t="shared" si="5"/>
        <v>7.5973334128613245E-4</v>
      </c>
    </row>
    <row r="37" spans="1:34" ht="12.95" customHeight="1" x14ac:dyDescent="0.2">
      <c r="A37" s="89" t="s">
        <v>178</v>
      </c>
      <c r="C37" s="92">
        <v>16918.682000000001</v>
      </c>
      <c r="D37" s="21"/>
      <c r="E37">
        <f t="shared" si="6"/>
        <v>-52556.023234282889</v>
      </c>
      <c r="F37">
        <f t="shared" si="7"/>
        <v>-52556</v>
      </c>
      <c r="G37">
        <f t="shared" si="8"/>
        <v>-9.9990399976377375E-3</v>
      </c>
      <c r="I37">
        <f t="shared" si="9"/>
        <v>-9.9990399976377375E-3</v>
      </c>
      <c r="P37">
        <f t="shared" si="10"/>
        <v>-8.7622556119494904E-2</v>
      </c>
      <c r="Q37">
        <f t="shared" si="11"/>
        <v>9.5634525465232323E-2</v>
      </c>
      <c r="R37">
        <f t="shared" si="12"/>
        <v>8.0119693457374186E-3</v>
      </c>
      <c r="S37" s="2">
        <f t="shared" si="17"/>
        <v>1900.1820000000007</v>
      </c>
      <c r="U37">
        <f t="shared" si="13"/>
        <v>3.2439645756714717E-4</v>
      </c>
      <c r="V37">
        <v>0.1</v>
      </c>
      <c r="W37">
        <f t="shared" si="14"/>
        <v>3.2439645756714715E-5</v>
      </c>
      <c r="X37">
        <f t="shared" si="15"/>
        <v>7.7623516121857167E-2</v>
      </c>
      <c r="Y37">
        <f t="shared" si="16"/>
        <v>-1.8011009343375156E-2</v>
      </c>
      <c r="AG37">
        <v>35000</v>
      </c>
      <c r="AH37">
        <f t="shared" si="5"/>
        <v>2.2835413818937233E-3</v>
      </c>
    </row>
    <row r="38" spans="1:34" ht="12.95" customHeight="1" x14ac:dyDescent="0.2">
      <c r="A38" s="89" t="s">
        <v>178</v>
      </c>
      <c r="C38" s="92">
        <v>16922.595000000001</v>
      </c>
      <c r="D38" s="21"/>
      <c r="E38">
        <f t="shared" si="6"/>
        <v>-52546.930786512297</v>
      </c>
      <c r="F38">
        <f t="shared" si="7"/>
        <v>-52547</v>
      </c>
      <c r="G38">
        <f t="shared" si="8"/>
        <v>2.978652000092552E-2</v>
      </c>
      <c r="I38">
        <f t="shared" si="9"/>
        <v>2.978652000092552E-2</v>
      </c>
      <c r="P38">
        <f t="shared" si="10"/>
        <v>-8.7614439905362759E-2</v>
      </c>
      <c r="Q38">
        <f t="shared" si="11"/>
        <v>9.5580288236626579E-2</v>
      </c>
      <c r="R38">
        <f t="shared" si="12"/>
        <v>7.9658483312638195E-3</v>
      </c>
      <c r="S38" s="2">
        <f t="shared" si="17"/>
        <v>1904.0950000000012</v>
      </c>
      <c r="U38">
        <f t="shared" si="13"/>
        <v>4.7614171211517674E-4</v>
      </c>
      <c r="V38">
        <v>0.1</v>
      </c>
      <c r="W38">
        <f t="shared" si="14"/>
        <v>4.7614171211517676E-5</v>
      </c>
      <c r="X38">
        <f t="shared" si="15"/>
        <v>0.11740095990628828</v>
      </c>
      <c r="Y38">
        <f t="shared" si="16"/>
        <v>2.1820671669661701E-2</v>
      </c>
      <c r="AG38">
        <v>36000</v>
      </c>
      <c r="AH38">
        <f t="shared" si="5"/>
        <v>4.0438791400459854E-3</v>
      </c>
    </row>
    <row r="39" spans="1:34" ht="12.95" customHeight="1" x14ac:dyDescent="0.2">
      <c r="A39" s="89" t="s">
        <v>178</v>
      </c>
      <c r="C39" s="92">
        <v>16973.567999999999</v>
      </c>
      <c r="D39" s="21"/>
      <c r="E39">
        <f t="shared" si="6"/>
        <v>-52428.487305753202</v>
      </c>
      <c r="F39">
        <f t="shared" si="7"/>
        <v>-52428.5</v>
      </c>
      <c r="G39">
        <f t="shared" si="8"/>
        <v>5.4630599988740869E-3</v>
      </c>
      <c r="I39">
        <f t="shared" si="9"/>
        <v>5.4630599988740869E-3</v>
      </c>
      <c r="P39">
        <f t="shared" si="10"/>
        <v>-8.7505093898588016E-2</v>
      </c>
      <c r="Q39">
        <f t="shared" si="11"/>
        <v>9.4867100724321404E-2</v>
      </c>
      <c r="R39">
        <f t="shared" si="12"/>
        <v>7.3620068257333887E-3</v>
      </c>
      <c r="S39" s="2">
        <f t="shared" si="17"/>
        <v>1955.0679999999993</v>
      </c>
      <c r="U39">
        <f t="shared" si="13"/>
        <v>3.6059990512390114E-6</v>
      </c>
      <c r="V39">
        <v>0.1</v>
      </c>
      <c r="W39">
        <f t="shared" si="14"/>
        <v>3.6059990512390119E-7</v>
      </c>
      <c r="X39">
        <f t="shared" si="15"/>
        <v>9.2968153897462102E-2</v>
      </c>
      <c r="Y39">
        <f t="shared" si="16"/>
        <v>-1.8989468268593018E-3</v>
      </c>
      <c r="AG39">
        <v>37000</v>
      </c>
      <c r="AH39">
        <f t="shared" si="5"/>
        <v>5.9460655435140475E-3</v>
      </c>
    </row>
    <row r="40" spans="1:34" ht="12.95" customHeight="1" x14ac:dyDescent="0.2">
      <c r="A40" s="89" t="s">
        <v>178</v>
      </c>
      <c r="C40" s="92">
        <v>17195.856</v>
      </c>
      <c r="D40" s="21"/>
      <c r="E40">
        <f t="shared" si="6"/>
        <v>-51911.967492303367</v>
      </c>
      <c r="F40">
        <f t="shared" si="7"/>
        <v>-51912</v>
      </c>
      <c r="G40">
        <f t="shared" si="8"/>
        <v>1.398992000031285E-2</v>
      </c>
      <c r="I40">
        <f t="shared" si="9"/>
        <v>1.398992000031285E-2</v>
      </c>
      <c r="P40">
        <f t="shared" si="10"/>
        <v>-8.6974730306232526E-2</v>
      </c>
      <c r="Q40">
        <f t="shared" si="11"/>
        <v>9.1778884560674082E-2</v>
      </c>
      <c r="R40">
        <f t="shared" si="12"/>
        <v>4.8041542544415561E-3</v>
      </c>
      <c r="S40" s="2">
        <f t="shared" si="17"/>
        <v>2177.3559999999998</v>
      </c>
      <c r="U40">
        <f t="shared" si="13"/>
        <v>8.4378292338022412E-5</v>
      </c>
      <c r="V40">
        <v>0.1</v>
      </c>
      <c r="W40">
        <f t="shared" si="14"/>
        <v>8.4378292338022422E-6</v>
      </c>
      <c r="X40">
        <f t="shared" si="15"/>
        <v>0.10096465030654538</v>
      </c>
      <c r="Y40">
        <f t="shared" si="16"/>
        <v>9.1857657458712938E-3</v>
      </c>
      <c r="AG40">
        <v>38000</v>
      </c>
      <c r="AH40">
        <f t="shared" si="5"/>
        <v>7.8858890660015758E-3</v>
      </c>
    </row>
    <row r="41" spans="1:34" ht="12.95" customHeight="1" x14ac:dyDescent="0.2">
      <c r="A41" s="89" t="s">
        <v>178</v>
      </c>
      <c r="C41" s="92">
        <v>17235.856</v>
      </c>
      <c r="D41" s="21"/>
      <c r="E41">
        <f t="shared" si="6"/>
        <v>-51819.021437914496</v>
      </c>
      <c r="F41">
        <f t="shared" si="7"/>
        <v>-51819</v>
      </c>
      <c r="G41">
        <f t="shared" si="8"/>
        <v>-9.2259599987301044E-3</v>
      </c>
      <c r="I41">
        <f t="shared" si="9"/>
        <v>-9.2259599987301044E-3</v>
      </c>
      <c r="P41">
        <f t="shared" si="10"/>
        <v>-8.6869968841252185E-2</v>
      </c>
      <c r="Q41">
        <f t="shared" si="11"/>
        <v>9.1226337860200721E-2</v>
      </c>
      <c r="R41">
        <f t="shared" si="12"/>
        <v>4.356369018948536E-3</v>
      </c>
      <c r="S41" s="2">
        <f t="shared" si="17"/>
        <v>2217.3559999999998</v>
      </c>
      <c r="U41">
        <f t="shared" si="13"/>
        <v>1.8447966154447521E-4</v>
      </c>
      <c r="V41">
        <v>0.1</v>
      </c>
      <c r="W41">
        <f t="shared" si="14"/>
        <v>1.8447966154447524E-5</v>
      </c>
      <c r="X41">
        <f t="shared" si="15"/>
        <v>7.764400884252208E-2</v>
      </c>
      <c r="Y41">
        <f t="shared" si="16"/>
        <v>-1.358232901767864E-2</v>
      </c>
      <c r="AG41">
        <v>39000</v>
      </c>
      <c r="AH41">
        <f t="shared" si="5"/>
        <v>9.7567095704441907E-3</v>
      </c>
    </row>
    <row r="42" spans="1:34" ht="12.95" customHeight="1" x14ac:dyDescent="0.2">
      <c r="A42" s="89" t="s">
        <v>178</v>
      </c>
      <c r="C42" s="92">
        <v>17236.736000000001</v>
      </c>
      <c r="D42" s="21"/>
      <c r="E42">
        <f t="shared" si="6"/>
        <v>-51816.976624717943</v>
      </c>
      <c r="F42">
        <f t="shared" si="7"/>
        <v>-51817</v>
      </c>
      <c r="G42">
        <f t="shared" si="8"/>
        <v>1.0059719999844674E-2</v>
      </c>
      <c r="I42">
        <f t="shared" si="9"/>
        <v>1.0059719999844674E-2</v>
      </c>
      <c r="P42">
        <f t="shared" si="10"/>
        <v>-8.6867684928826849E-2</v>
      </c>
      <c r="Q42">
        <f t="shared" si="11"/>
        <v>9.1214466906092764E-2</v>
      </c>
      <c r="R42">
        <f t="shared" si="12"/>
        <v>4.346781977265915E-3</v>
      </c>
      <c r="S42" s="2">
        <f t="shared" si="17"/>
        <v>2218.2360000000008</v>
      </c>
      <c r="U42">
        <f t="shared" si="13"/>
        <v>3.2637660849826101E-5</v>
      </c>
      <c r="V42">
        <v>0.1</v>
      </c>
      <c r="W42">
        <f t="shared" si="14"/>
        <v>3.2637660849826101E-6</v>
      </c>
      <c r="X42">
        <f t="shared" si="15"/>
        <v>9.6927404928671523E-2</v>
      </c>
      <c r="Y42">
        <f t="shared" si="16"/>
        <v>5.712938022578759E-3</v>
      </c>
      <c r="AG42">
        <v>40000</v>
      </c>
      <c r="AH42">
        <f t="shared" si="5"/>
        <v>1.1456725658119239E-2</v>
      </c>
    </row>
    <row r="43" spans="1:34" ht="12.95" customHeight="1" x14ac:dyDescent="0.2">
      <c r="A43" s="89" t="s">
        <v>178</v>
      </c>
      <c r="C43" s="92">
        <v>17328.578000000001</v>
      </c>
      <c r="D43" s="21"/>
      <c r="E43">
        <f t="shared" si="6"/>
        <v>-51603.567836538372</v>
      </c>
      <c r="F43">
        <f t="shared" si="7"/>
        <v>-51603.5</v>
      </c>
      <c r="G43">
        <f t="shared" si="8"/>
        <v>-2.9193939997639973E-2</v>
      </c>
      <c r="I43">
        <f t="shared" si="9"/>
        <v>-2.9193939997639973E-2</v>
      </c>
      <c r="P43">
        <f t="shared" si="10"/>
        <v>-8.6616386129857822E-2</v>
      </c>
      <c r="Q43">
        <f t="shared" si="11"/>
        <v>8.9950092860408684E-2</v>
      </c>
      <c r="R43">
        <f t="shared" si="12"/>
        <v>3.3337067305508616E-3</v>
      </c>
      <c r="S43" s="2">
        <f t="shared" si="17"/>
        <v>2310.0780000000013</v>
      </c>
      <c r="U43">
        <f t="shared" si="13"/>
        <v>1.0580478016739838E-3</v>
      </c>
      <c r="V43">
        <v>0.1</v>
      </c>
      <c r="W43">
        <f t="shared" si="14"/>
        <v>1.0580478016739838E-4</v>
      </c>
      <c r="X43">
        <f t="shared" si="15"/>
        <v>5.742244613221785E-2</v>
      </c>
      <c r="Y43">
        <f t="shared" si="16"/>
        <v>-3.2527646728190834E-2</v>
      </c>
      <c r="AG43">
        <v>41000</v>
      </c>
      <c r="AH43">
        <f t="shared" si="5"/>
        <v>1.2895912265733951E-2</v>
      </c>
    </row>
    <row r="44" spans="1:34" ht="12.95" customHeight="1" x14ac:dyDescent="0.2">
      <c r="A44" s="89" t="s">
        <v>178</v>
      </c>
      <c r="C44" s="92">
        <v>17530.851999999999</v>
      </c>
      <c r="D44" s="21"/>
      <c r="E44">
        <f t="shared" si="6"/>
        <v>-51133.553581402019</v>
      </c>
      <c r="F44">
        <f t="shared" si="7"/>
        <v>-51133.5</v>
      </c>
      <c r="G44">
        <f t="shared" si="8"/>
        <v>-2.3059139999531908E-2</v>
      </c>
      <c r="I44">
        <f t="shared" si="9"/>
        <v>-2.3059139999531908E-2</v>
      </c>
      <c r="P44">
        <f t="shared" si="10"/>
        <v>-8.601103842745815E-2</v>
      </c>
      <c r="Q44">
        <f t="shared" si="11"/>
        <v>8.7186594675198639E-2</v>
      </c>
      <c r="R44">
        <f t="shared" si="12"/>
        <v>1.1755562477404891E-3</v>
      </c>
      <c r="S44" s="2">
        <f t="shared" si="17"/>
        <v>2512.351999999999</v>
      </c>
      <c r="U44">
        <f t="shared" si="13"/>
        <v>5.8732050219755883E-4</v>
      </c>
      <c r="V44">
        <v>0.1</v>
      </c>
      <c r="W44">
        <f t="shared" si="14"/>
        <v>5.8732050219755884E-5</v>
      </c>
      <c r="X44">
        <f t="shared" si="15"/>
        <v>6.2951898427926242E-2</v>
      </c>
      <c r="Y44">
        <f t="shared" si="16"/>
        <v>-2.4234696247272397E-2</v>
      </c>
      <c r="AG44">
        <v>42000</v>
      </c>
      <c r="AH44">
        <f t="shared" si="5"/>
        <v>1.400215572471545E-2</v>
      </c>
    </row>
    <row r="45" spans="1:34" ht="12.95" customHeight="1" x14ac:dyDescent="0.2">
      <c r="A45" s="89" t="s">
        <v>178</v>
      </c>
      <c r="C45" s="92">
        <v>17619.738000000001</v>
      </c>
      <c r="D45" s="21"/>
      <c r="E45">
        <f t="shared" si="6"/>
        <v>-50927.013506641779</v>
      </c>
      <c r="F45">
        <f t="shared" si="7"/>
        <v>-50927</v>
      </c>
      <c r="G45">
        <f t="shared" si="8"/>
        <v>-5.8126799995079637E-3</v>
      </c>
      <c r="I45">
        <f t="shared" si="9"/>
        <v>-5.8126799995079637E-3</v>
      </c>
      <c r="P45">
        <f t="shared" si="10"/>
        <v>-8.5722499425563647E-2</v>
      </c>
      <c r="Q45">
        <f t="shared" si="11"/>
        <v>8.5981073751437959E-2</v>
      </c>
      <c r="R45">
        <f t="shared" si="12"/>
        <v>2.5857432587431117E-4</v>
      </c>
      <c r="S45" s="2">
        <f t="shared" si="17"/>
        <v>2601.2380000000012</v>
      </c>
      <c r="U45">
        <f t="shared" si="13"/>
        <v>3.6860129083472978E-5</v>
      </c>
      <c r="V45">
        <v>0.1</v>
      </c>
      <c r="W45">
        <f t="shared" si="14"/>
        <v>3.6860129083472981E-6</v>
      </c>
      <c r="X45">
        <f t="shared" si="15"/>
        <v>7.9909819426055684E-2</v>
      </c>
      <c r="Y45">
        <f t="shared" si="16"/>
        <v>-6.0712543253822748E-3</v>
      </c>
    </row>
    <row r="46" spans="1:34" ht="12.95" customHeight="1" x14ac:dyDescent="0.2">
      <c r="A46" s="89" t="s">
        <v>178</v>
      </c>
      <c r="C46" s="92">
        <v>17724.510999999999</v>
      </c>
      <c r="D46" s="21"/>
      <c r="E46">
        <f t="shared" si="6"/>
        <v>-50683.557582729656</v>
      </c>
      <c r="F46">
        <f t="shared" si="7"/>
        <v>-50683.5</v>
      </c>
      <c r="G46">
        <f t="shared" si="8"/>
        <v>-2.478114000041387E-2</v>
      </c>
      <c r="I46">
        <f t="shared" si="9"/>
        <v>-2.478114000041387E-2</v>
      </c>
      <c r="P46">
        <f t="shared" si="10"/>
        <v>-8.5364642650365447E-2</v>
      </c>
      <c r="Q46">
        <f t="shared" si="11"/>
        <v>8.4566339748116545E-2</v>
      </c>
      <c r="R46">
        <f t="shared" si="12"/>
        <v>-7.9830290224890132E-4</v>
      </c>
      <c r="S46" s="2">
        <f t="shared" si="17"/>
        <v>2706.0109999999986</v>
      </c>
      <c r="U46">
        <f t="shared" si="13"/>
        <v>5.7517647527711795E-4</v>
      </c>
      <c r="V46">
        <v>0.1</v>
      </c>
      <c r="W46">
        <f t="shared" si="14"/>
        <v>5.7517647527711801E-5</v>
      </c>
      <c r="X46">
        <f t="shared" si="15"/>
        <v>6.0583502649951576E-2</v>
      </c>
      <c r="Y46">
        <f t="shared" si="16"/>
        <v>-2.3982837098164969E-2</v>
      </c>
    </row>
    <row r="47" spans="1:34" ht="12.95" customHeight="1" x14ac:dyDescent="0.2">
      <c r="A47" s="89" t="s">
        <v>178</v>
      </c>
      <c r="C47" s="92">
        <v>17974.79</v>
      </c>
      <c r="D47" s="21"/>
      <c r="E47">
        <f t="shared" si="6"/>
        <v>-50101.996444069846</v>
      </c>
      <c r="F47">
        <f t="shared" si="7"/>
        <v>-50102</v>
      </c>
      <c r="G47">
        <f t="shared" si="8"/>
        <v>1.5303200016205665E-3</v>
      </c>
      <c r="I47">
        <f t="shared" si="9"/>
        <v>1.5303200016205665E-3</v>
      </c>
      <c r="P47">
        <f t="shared" si="10"/>
        <v>-8.4433376620369593E-2</v>
      </c>
      <c r="Q47">
        <f t="shared" si="11"/>
        <v>8.1217547203226936E-2</v>
      </c>
      <c r="R47">
        <f t="shared" si="12"/>
        <v>-3.2158294171426571E-3</v>
      </c>
      <c r="S47" s="2">
        <f t="shared" si="17"/>
        <v>2956.2900000000009</v>
      </c>
      <c r="U47">
        <f t="shared" si="13"/>
        <v>2.2525934305226486E-5</v>
      </c>
      <c r="V47">
        <v>0.1</v>
      </c>
      <c r="W47">
        <f t="shared" si="14"/>
        <v>2.2525934305226489E-6</v>
      </c>
      <c r="X47">
        <f t="shared" si="15"/>
        <v>8.596369662199016E-2</v>
      </c>
      <c r="Y47">
        <f t="shared" si="16"/>
        <v>4.7461494187632236E-3</v>
      </c>
    </row>
    <row r="48" spans="1:34" ht="12.95" customHeight="1" x14ac:dyDescent="0.2">
      <c r="A48" s="89" t="s">
        <v>178</v>
      </c>
      <c r="C48" s="92">
        <v>18026.68</v>
      </c>
      <c r="D48" s="21"/>
      <c r="E48">
        <f t="shared" si="6"/>
        <v>-49981.42217501389</v>
      </c>
      <c r="F48">
        <f t="shared" si="7"/>
        <v>-49981.5</v>
      </c>
      <c r="G48">
        <f t="shared" si="8"/>
        <v>3.3492540002043825E-2</v>
      </c>
      <c r="I48">
        <f t="shared" si="9"/>
        <v>3.3492540002043825E-2</v>
      </c>
      <c r="P48">
        <f t="shared" si="10"/>
        <v>-8.4226957424319696E-2</v>
      </c>
      <c r="Q48">
        <f t="shared" si="11"/>
        <v>8.0528841842464893E-2</v>
      </c>
      <c r="R48">
        <f t="shared" si="12"/>
        <v>-3.6981155818548023E-3</v>
      </c>
      <c r="S48" s="2">
        <f t="shared" si="17"/>
        <v>3008.1800000000003</v>
      </c>
      <c r="U48">
        <f t="shared" si="13"/>
        <v>1.3831448627601702E-3</v>
      </c>
      <c r="V48">
        <v>0.1</v>
      </c>
      <c r="W48">
        <f t="shared" si="14"/>
        <v>1.3831448627601702E-4</v>
      </c>
      <c r="X48">
        <f t="shared" si="15"/>
        <v>0.11771949742636352</v>
      </c>
      <c r="Y48">
        <f t="shared" si="16"/>
        <v>3.7190655583898627E-2</v>
      </c>
    </row>
    <row r="49" spans="1:25" ht="12.95" customHeight="1" x14ac:dyDescent="0.2">
      <c r="A49" s="89" t="s">
        <v>178</v>
      </c>
      <c r="C49" s="92">
        <v>18070.566999999999</v>
      </c>
      <c r="D49" s="21"/>
      <c r="E49">
        <f t="shared" si="6"/>
        <v>-49879.44408778978</v>
      </c>
      <c r="F49">
        <f t="shared" si="7"/>
        <v>-49879.5</v>
      </c>
      <c r="G49">
        <f t="shared" si="8"/>
        <v>2.406221999990521E-2</v>
      </c>
      <c r="I49">
        <f t="shared" si="9"/>
        <v>2.406221999990521E-2</v>
      </c>
      <c r="P49">
        <f t="shared" si="10"/>
        <v>-8.4048642495962819E-2</v>
      </c>
      <c r="Q49">
        <f t="shared" si="11"/>
        <v>7.9947277300804989E-2</v>
      </c>
      <c r="R49">
        <f t="shared" si="12"/>
        <v>-4.10136519515783E-3</v>
      </c>
      <c r="S49" s="2">
        <f t="shared" si="17"/>
        <v>3052.0669999999991</v>
      </c>
      <c r="U49">
        <f t="shared" si="13"/>
        <v>7.9318753103957407E-4</v>
      </c>
      <c r="V49">
        <v>0.1</v>
      </c>
      <c r="W49">
        <f t="shared" si="14"/>
        <v>7.9318753103957412E-5</v>
      </c>
      <c r="X49">
        <f t="shared" si="15"/>
        <v>0.10811086249586803</v>
      </c>
      <c r="Y49">
        <f t="shared" si="16"/>
        <v>2.816358519506304E-2</v>
      </c>
    </row>
    <row r="50" spans="1:25" ht="12.95" customHeight="1" x14ac:dyDescent="0.2">
      <c r="A50" s="89" t="s">
        <v>178</v>
      </c>
      <c r="C50" s="92">
        <v>18129.504000000001</v>
      </c>
      <c r="D50" s="21"/>
      <c r="E50">
        <f t="shared" si="6"/>
        <v>-49742.495047601857</v>
      </c>
      <c r="F50">
        <f t="shared" si="7"/>
        <v>-49742.5</v>
      </c>
      <c r="G50">
        <f t="shared" si="8"/>
        <v>2.1312999997462612E-3</v>
      </c>
      <c r="I50">
        <f t="shared" si="9"/>
        <v>2.1312999997462612E-3</v>
      </c>
      <c r="P50">
        <f t="shared" si="10"/>
        <v>-8.3803979350434959E-2</v>
      </c>
      <c r="Q50">
        <f t="shared" si="11"/>
        <v>7.916818475061066E-2</v>
      </c>
      <c r="R50">
        <f t="shared" si="12"/>
        <v>-4.6357945998243E-3</v>
      </c>
      <c r="S50" s="2">
        <f t="shared" si="17"/>
        <v>3111.0040000000008</v>
      </c>
      <c r="U50">
        <f t="shared" si="13"/>
        <v>4.579356931953705E-5</v>
      </c>
      <c r="V50">
        <v>0.1</v>
      </c>
      <c r="W50">
        <f t="shared" si="14"/>
        <v>4.5793569319537052E-6</v>
      </c>
      <c r="X50">
        <f t="shared" si="15"/>
        <v>8.5935279350181221E-2</v>
      </c>
      <c r="Y50">
        <f t="shared" si="16"/>
        <v>6.7670945995705611E-3</v>
      </c>
    </row>
    <row r="51" spans="1:25" ht="12.95" customHeight="1" x14ac:dyDescent="0.2">
      <c r="A51" s="89" t="s">
        <v>178</v>
      </c>
      <c r="C51" s="92">
        <v>18154.5</v>
      </c>
      <c r="D51" s="21"/>
      <c r="E51">
        <f t="shared" si="6"/>
        <v>-49684.413058214253</v>
      </c>
      <c r="F51">
        <f t="shared" si="7"/>
        <v>-49684.5</v>
      </c>
      <c r="G51">
        <f t="shared" si="8"/>
        <v>3.7416020000819117E-2</v>
      </c>
      <c r="I51">
        <f t="shared" si="9"/>
        <v>3.7416020000819117E-2</v>
      </c>
      <c r="P51">
        <f t="shared" si="10"/>
        <v>-8.369862012844978E-2</v>
      </c>
      <c r="Q51">
        <f t="shared" si="11"/>
        <v>7.8839050610779435E-2</v>
      </c>
      <c r="R51">
        <f t="shared" si="12"/>
        <v>-4.8595695176703452E-3</v>
      </c>
      <c r="S51" s="2">
        <f t="shared" si="17"/>
        <v>3136</v>
      </c>
      <c r="U51">
        <f t="shared" si="13"/>
        <v>1.7872254691358161E-3</v>
      </c>
      <c r="V51">
        <v>0.1</v>
      </c>
      <c r="W51">
        <f t="shared" si="14"/>
        <v>1.7872254691358162E-4</v>
      </c>
      <c r="X51">
        <f t="shared" si="15"/>
        <v>0.1211146401292689</v>
      </c>
      <c r="Y51">
        <f t="shared" si="16"/>
        <v>4.2275589518489462E-2</v>
      </c>
    </row>
    <row r="52" spans="1:25" ht="12.95" customHeight="1" x14ac:dyDescent="0.2">
      <c r="A52" s="89" t="s">
        <v>178</v>
      </c>
      <c r="C52" s="92">
        <v>18428.582999999999</v>
      </c>
      <c r="D52" s="21"/>
      <c r="E52">
        <f t="shared" si="6"/>
        <v>-49047.53972258763</v>
      </c>
      <c r="F52">
        <f t="shared" si="7"/>
        <v>-49047.5</v>
      </c>
      <c r="G52">
        <f t="shared" si="8"/>
        <v>-1.7094900002120994E-2</v>
      </c>
      <c r="I52">
        <f t="shared" si="9"/>
        <v>-1.7094900002120994E-2</v>
      </c>
      <c r="P52">
        <f t="shared" si="10"/>
        <v>-8.2472268080965888E-2</v>
      </c>
      <c r="Q52">
        <f t="shared" si="11"/>
        <v>7.5251676304267934E-2</v>
      </c>
      <c r="R52">
        <f t="shared" si="12"/>
        <v>-7.2205917766979544E-3</v>
      </c>
      <c r="S52" s="2">
        <f t="shared" si="17"/>
        <v>3410.0829999999987</v>
      </c>
      <c r="U52">
        <f t="shared" si="13"/>
        <v>9.75019629306571E-5</v>
      </c>
      <c r="V52">
        <v>0.1</v>
      </c>
      <c r="W52">
        <f t="shared" si="14"/>
        <v>9.7501962930657114E-6</v>
      </c>
      <c r="X52">
        <f t="shared" si="15"/>
        <v>6.5377368078844894E-2</v>
      </c>
      <c r="Y52">
        <f t="shared" si="16"/>
        <v>-9.8743082254230397E-3</v>
      </c>
    </row>
    <row r="53" spans="1:25" ht="12.95" customHeight="1" x14ac:dyDescent="0.2">
      <c r="A53" s="89" t="s">
        <v>178</v>
      </c>
      <c r="C53" s="92">
        <v>18456.504000000001</v>
      </c>
      <c r="D53" s="21"/>
      <c r="E53">
        <f t="shared" si="6"/>
        <v>-48982.661052972835</v>
      </c>
      <c r="F53">
        <f t="shared" si="7"/>
        <v>-48982.5</v>
      </c>
      <c r="G53">
        <f t="shared" ref="G53:G84" si="18">+C53-(C$7+F53*C$8)</f>
        <v>-6.9310299997596303E-2</v>
      </c>
      <c r="I53">
        <f t="shared" ref="I53:I84" si="19">+G53</f>
        <v>-6.9310299997596303E-2</v>
      </c>
      <c r="P53">
        <f t="shared" si="10"/>
        <v>-8.234003776928582E-2</v>
      </c>
      <c r="Q53">
        <f t="shared" si="11"/>
        <v>7.4888444512099819E-2</v>
      </c>
      <c r="R53">
        <f t="shared" si="12"/>
        <v>-7.4515932571860011E-3</v>
      </c>
      <c r="S53" s="2">
        <f t="shared" si="17"/>
        <v>3438.0040000000008</v>
      </c>
      <c r="U53">
        <f t="shared" ref="U53:U84" si="20">+(R53-G53)^2</f>
        <v>3.826499599596083E-3</v>
      </c>
      <c r="V53">
        <v>0.1</v>
      </c>
      <c r="W53">
        <f t="shared" ref="W53:W84" si="21">V53*U53</f>
        <v>3.8264995995960832E-4</v>
      </c>
      <c r="X53">
        <f t="shared" ref="X53:X84" si="22">G53-P53</f>
        <v>1.3029737771689517E-2</v>
      </c>
      <c r="Y53">
        <f t="shared" ref="Y53:Y84" si="23">+(G53-R53)</f>
        <v>-6.1858706740410302E-2</v>
      </c>
    </row>
    <row r="54" spans="1:25" ht="12.95" customHeight="1" x14ac:dyDescent="0.2">
      <c r="A54" s="89" t="s">
        <v>178</v>
      </c>
      <c r="C54" s="92">
        <v>18665.892</v>
      </c>
      <c r="D54" s="21"/>
      <c r="E54">
        <f t="shared" si="6"/>
        <v>-48496.116342063418</v>
      </c>
      <c r="F54">
        <f t="shared" si="7"/>
        <v>-48496</v>
      </c>
      <c r="G54">
        <f t="shared" si="18"/>
        <v>-5.0068640000972664E-2</v>
      </c>
      <c r="I54">
        <f t="shared" si="19"/>
        <v>-5.0068640000972664E-2</v>
      </c>
      <c r="P54">
        <f t="shared" si="10"/>
        <v>-8.1309045012473199E-2</v>
      </c>
      <c r="Q54">
        <f t="shared" si="11"/>
        <v>7.218641591989787E-2</v>
      </c>
      <c r="R54">
        <f t="shared" si="12"/>
        <v>-9.1226290925753295E-3</v>
      </c>
      <c r="S54" s="2">
        <f t="shared" si="17"/>
        <v>3647.3919999999998</v>
      </c>
      <c r="U54">
        <f t="shared" si="20"/>
        <v>1.6765758093105936E-3</v>
      </c>
      <c r="V54">
        <v>0.1</v>
      </c>
      <c r="W54">
        <f t="shared" si="21"/>
        <v>1.6765758093105937E-4</v>
      </c>
      <c r="X54">
        <f t="shared" si="22"/>
        <v>3.1240405011500536E-2</v>
      </c>
      <c r="Y54">
        <f t="shared" si="23"/>
        <v>-4.0946010908397334E-2</v>
      </c>
    </row>
    <row r="55" spans="1:25" ht="12.95" customHeight="1" x14ac:dyDescent="0.2">
      <c r="A55" s="89" t="s">
        <v>178</v>
      </c>
      <c r="C55" s="92">
        <v>19514.560000000001</v>
      </c>
      <c r="D55" s="21"/>
      <c r="E55">
        <f t="shared" si="6"/>
        <v>-46524.107789911053</v>
      </c>
      <c r="F55">
        <f t="shared" si="7"/>
        <v>-46524</v>
      </c>
      <c r="G55">
        <f t="shared" si="18"/>
        <v>-4.6388159997150069E-2</v>
      </c>
      <c r="I55">
        <f t="shared" si="19"/>
        <v>-4.6388159997150069E-2</v>
      </c>
      <c r="P55">
        <f t="shared" si="10"/>
        <v>-7.6401025084510729E-2</v>
      </c>
      <c r="Q55">
        <f t="shared" si="11"/>
        <v>6.1534244185167203E-2</v>
      </c>
      <c r="R55">
        <f t="shared" si="12"/>
        <v>-1.4866780899343526E-2</v>
      </c>
      <c r="S55" s="2">
        <f t="shared" si="17"/>
        <v>4496.0600000000013</v>
      </c>
      <c r="U55">
        <f t="shared" si="20"/>
        <v>9.9359734022763527E-4</v>
      </c>
      <c r="V55">
        <v>0.1</v>
      </c>
      <c r="W55">
        <f t="shared" si="21"/>
        <v>9.9359734022763532E-5</v>
      </c>
      <c r="X55">
        <f t="shared" si="22"/>
        <v>3.001286508736066E-2</v>
      </c>
      <c r="Y55">
        <f t="shared" si="23"/>
        <v>-3.1521379097806543E-2</v>
      </c>
    </row>
    <row r="56" spans="1:25" ht="12.95" customHeight="1" x14ac:dyDescent="0.2">
      <c r="A56" s="89" t="s">
        <v>178</v>
      </c>
      <c r="C56" s="92">
        <v>19556.539000000001</v>
      </c>
      <c r="D56" s="21"/>
      <c r="E56">
        <f t="shared" si="6"/>
        <v>-46426.563229481297</v>
      </c>
      <c r="F56">
        <f t="shared" si="7"/>
        <v>-46426.5</v>
      </c>
      <c r="G56">
        <f t="shared" si="18"/>
        <v>-2.7211259999603499E-2</v>
      </c>
      <c r="I56">
        <f t="shared" si="19"/>
        <v>-2.7211259999603499E-2</v>
      </c>
      <c r="P56">
        <f t="shared" si="10"/>
        <v>-7.6128817088757655E-2</v>
      </c>
      <c r="Q56">
        <f t="shared" si="11"/>
        <v>6.1020077659571709E-2</v>
      </c>
      <c r="R56">
        <f t="shared" si="12"/>
        <v>-1.5108739429185947E-2</v>
      </c>
      <c r="S56" s="2">
        <f t="shared" si="17"/>
        <v>4538.0390000000007</v>
      </c>
      <c r="U56">
        <f t="shared" si="20"/>
        <v>1.4647100415737999E-4</v>
      </c>
      <c r="V56">
        <v>0.1</v>
      </c>
      <c r="W56">
        <f t="shared" si="21"/>
        <v>1.4647100415738E-5</v>
      </c>
      <c r="X56">
        <f t="shared" si="22"/>
        <v>4.8917557089154157E-2</v>
      </c>
      <c r="Y56">
        <f t="shared" si="23"/>
        <v>-1.2102520570417552E-2</v>
      </c>
    </row>
    <row r="57" spans="1:25" ht="12.95" customHeight="1" x14ac:dyDescent="0.2">
      <c r="A57" s="89" t="s">
        <v>178</v>
      </c>
      <c r="C57" s="92">
        <v>19811.737000000001</v>
      </c>
      <c r="D57" s="21"/>
      <c r="E57">
        <f t="shared" si="6"/>
        <v>-45833.572049783019</v>
      </c>
      <c r="F57">
        <f t="shared" si="7"/>
        <v>-45833.5</v>
      </c>
      <c r="G57">
        <f t="shared" si="18"/>
        <v>-3.1007139998109778E-2</v>
      </c>
      <c r="I57">
        <f t="shared" si="19"/>
        <v>-3.1007139998109778E-2</v>
      </c>
      <c r="P57">
        <f t="shared" si="10"/>
        <v>-7.4415113742780689E-2</v>
      </c>
      <c r="Q57">
        <f t="shared" si="11"/>
        <v>5.791825722054994E-2</v>
      </c>
      <c r="R57">
        <f t="shared" si="12"/>
        <v>-1.6496856522230749E-2</v>
      </c>
      <c r="S57" s="2">
        <f t="shared" si="17"/>
        <v>4793.237000000001</v>
      </c>
      <c r="U57">
        <f t="shared" si="20"/>
        <v>2.1054832655036801E-4</v>
      </c>
      <c r="V57">
        <v>0.1</v>
      </c>
      <c r="W57">
        <f t="shared" si="21"/>
        <v>2.1054832655036804E-5</v>
      </c>
      <c r="X57">
        <f t="shared" si="22"/>
        <v>4.3407973744670911E-2</v>
      </c>
      <c r="Y57">
        <f t="shared" si="23"/>
        <v>-1.4510283475879029E-2</v>
      </c>
    </row>
    <row r="58" spans="1:25" ht="12.95" customHeight="1" x14ac:dyDescent="0.2">
      <c r="A58" s="89" t="s">
        <v>178</v>
      </c>
      <c r="C58" s="92">
        <v>19833.669999999998</v>
      </c>
      <c r="D58" s="21"/>
      <c r="E58">
        <f t="shared" si="6"/>
        <v>-45782.60740451025</v>
      </c>
      <c r="F58">
        <f t="shared" si="7"/>
        <v>-45782.5</v>
      </c>
      <c r="G58">
        <f t="shared" si="18"/>
        <v>-4.6222300003137207E-2</v>
      </c>
      <c r="I58">
        <f t="shared" si="19"/>
        <v>-4.6222300003137207E-2</v>
      </c>
      <c r="P58">
        <f t="shared" si="10"/>
        <v>-7.4263111506749802E-2</v>
      </c>
      <c r="Q58">
        <f t="shared" si="11"/>
        <v>5.7653524910202342E-2</v>
      </c>
      <c r="R58">
        <f t="shared" si="12"/>
        <v>-1.660958659654746E-2</v>
      </c>
      <c r="S58" s="2">
        <f t="shared" si="17"/>
        <v>4815.1699999999983</v>
      </c>
      <c r="U58">
        <f t="shared" si="20"/>
        <v>8.7691279530082008E-4</v>
      </c>
      <c r="V58">
        <v>0.1</v>
      </c>
      <c r="W58">
        <f t="shared" si="21"/>
        <v>8.7691279530082008E-5</v>
      </c>
      <c r="X58">
        <f t="shared" si="22"/>
        <v>2.8040811503612595E-2</v>
      </c>
      <c r="Y58">
        <f t="shared" si="23"/>
        <v>-2.9612713406589747E-2</v>
      </c>
    </row>
    <row r="59" spans="1:25" ht="12.95" customHeight="1" x14ac:dyDescent="0.2">
      <c r="A59" s="89" t="s">
        <v>178</v>
      </c>
      <c r="C59" s="92">
        <v>20191.728999999999</v>
      </c>
      <c r="D59" s="21"/>
      <c r="E59">
        <f t="shared" si="6"/>
        <v>-44950.603122299624</v>
      </c>
      <c r="F59">
        <f t="shared" si="7"/>
        <v>-44950.5</v>
      </c>
      <c r="G59">
        <f t="shared" si="18"/>
        <v>-4.4379420000041137E-2</v>
      </c>
      <c r="I59">
        <f t="shared" si="19"/>
        <v>-4.4379420000041137E-2</v>
      </c>
      <c r="P59">
        <f t="shared" si="10"/>
        <v>-7.168212599156254E-2</v>
      </c>
      <c r="Q59">
        <f t="shared" si="11"/>
        <v>5.3380267125812855E-2</v>
      </c>
      <c r="R59">
        <f t="shared" si="12"/>
        <v>-1.8301858865749684E-2</v>
      </c>
      <c r="S59" s="2">
        <f t="shared" si="17"/>
        <v>5173.2289999999994</v>
      </c>
      <c r="U59">
        <f t="shared" si="20"/>
        <v>6.800391947127081E-4</v>
      </c>
      <c r="V59">
        <v>0.1</v>
      </c>
      <c r="W59">
        <f t="shared" si="21"/>
        <v>6.8003919471270815E-5</v>
      </c>
      <c r="X59">
        <f t="shared" si="22"/>
        <v>2.7302705991521403E-2</v>
      </c>
      <c r="Y59">
        <f t="shared" si="23"/>
        <v>-2.6077561134291452E-2</v>
      </c>
    </row>
    <row r="60" spans="1:25" ht="12.95" customHeight="1" x14ac:dyDescent="0.2">
      <c r="A60" s="89" t="s">
        <v>178</v>
      </c>
      <c r="C60" s="92">
        <v>20488.887999999999</v>
      </c>
      <c r="D60" s="21"/>
      <c r="E60">
        <f t="shared" si="6"/>
        <v>-44260.109207896065</v>
      </c>
      <c r="F60">
        <f t="shared" si="7"/>
        <v>-44260</v>
      </c>
      <c r="G60">
        <f t="shared" si="18"/>
        <v>-4.699840000102995E-2</v>
      </c>
      <c r="I60">
        <f t="shared" si="19"/>
        <v>-4.699840000102995E-2</v>
      </c>
      <c r="P60">
        <f t="shared" si="10"/>
        <v>-6.9398442093910884E-2</v>
      </c>
      <c r="Q60">
        <f t="shared" si="11"/>
        <v>4.9898899253700862E-2</v>
      </c>
      <c r="R60">
        <f t="shared" si="12"/>
        <v>-1.9499542840210021E-2</v>
      </c>
      <c r="S60" s="2">
        <f t="shared" si="17"/>
        <v>5470.387999999999</v>
      </c>
      <c r="U60">
        <f t="shared" si="20"/>
        <v>7.561871451511775E-4</v>
      </c>
      <c r="V60">
        <v>0.1</v>
      </c>
      <c r="W60">
        <f t="shared" si="21"/>
        <v>7.5618714515117761E-5</v>
      </c>
      <c r="X60">
        <f t="shared" si="22"/>
        <v>2.2400042092880934E-2</v>
      </c>
      <c r="Y60">
        <f t="shared" si="23"/>
        <v>-2.7498857160819928E-2</v>
      </c>
    </row>
    <row r="61" spans="1:25" ht="12.95" customHeight="1" x14ac:dyDescent="0.2">
      <c r="A61" s="89" t="s">
        <v>178</v>
      </c>
      <c r="C61" s="92">
        <v>20604.669000000002</v>
      </c>
      <c r="D61" s="21"/>
      <c r="E61">
        <f t="shared" si="6"/>
        <v>-43991.074529816113</v>
      </c>
      <c r="F61">
        <f t="shared" si="7"/>
        <v>-43991</v>
      </c>
      <c r="G61">
        <f t="shared" si="18"/>
        <v>-3.2074439997813897E-2</v>
      </c>
      <c r="I61">
        <f t="shared" si="19"/>
        <v>-3.2074439997813897E-2</v>
      </c>
      <c r="P61">
        <f t="shared" si="10"/>
        <v>-6.8474948907966182E-2</v>
      </c>
      <c r="Q61">
        <f t="shared" si="11"/>
        <v>4.8558642933643995E-2</v>
      </c>
      <c r="R61">
        <f t="shared" si="12"/>
        <v>-1.9916305974322188E-2</v>
      </c>
      <c r="S61" s="2">
        <f t="shared" si="17"/>
        <v>5586.1690000000017</v>
      </c>
      <c r="U61">
        <f t="shared" si="20"/>
        <v>1.478202229331867E-4</v>
      </c>
      <c r="V61">
        <v>0.1</v>
      </c>
      <c r="W61">
        <f t="shared" si="21"/>
        <v>1.478202229331867E-5</v>
      </c>
      <c r="X61">
        <f t="shared" si="22"/>
        <v>3.6400508910152285E-2</v>
      </c>
      <c r="Y61">
        <f t="shared" si="23"/>
        <v>-1.215813402349171E-2</v>
      </c>
    </row>
    <row r="62" spans="1:25" ht="12.95" customHeight="1" x14ac:dyDescent="0.2">
      <c r="A62" s="89" t="s">
        <v>178</v>
      </c>
      <c r="C62" s="92">
        <v>20828.900000000001</v>
      </c>
      <c r="D62" s="21"/>
      <c r="E62">
        <f t="shared" si="6"/>
        <v>-43470.039861774341</v>
      </c>
      <c r="F62">
        <f t="shared" si="7"/>
        <v>-43470</v>
      </c>
      <c r="G62">
        <f t="shared" si="18"/>
        <v>-1.7154799999843817E-2</v>
      </c>
      <c r="I62">
        <f t="shared" si="19"/>
        <v>-1.7154799999843817E-2</v>
      </c>
      <c r="P62">
        <f t="shared" si="10"/>
        <v>-6.6633677837558414E-2</v>
      </c>
      <c r="Q62">
        <f t="shared" si="11"/>
        <v>4.5988328796545533E-2</v>
      </c>
      <c r="R62">
        <f t="shared" si="12"/>
        <v>-2.0645349041012881E-2</v>
      </c>
      <c r="S62" s="2">
        <f t="shared" si="17"/>
        <v>5810.4000000000015</v>
      </c>
      <c r="U62">
        <f t="shared" si="20"/>
        <v>1.218393260880627E-5</v>
      </c>
      <c r="V62">
        <v>0.1</v>
      </c>
      <c r="W62">
        <f t="shared" si="21"/>
        <v>1.2183932608806271E-6</v>
      </c>
      <c r="X62">
        <f t="shared" si="22"/>
        <v>4.9478877837714597E-2</v>
      </c>
      <c r="Y62">
        <f t="shared" si="23"/>
        <v>3.4905490411690637E-3</v>
      </c>
    </row>
    <row r="63" spans="1:25" ht="12.95" customHeight="1" x14ac:dyDescent="0.2">
      <c r="A63" s="89" t="s">
        <v>178</v>
      </c>
      <c r="C63" s="92">
        <v>21230.875</v>
      </c>
      <c r="D63" s="21"/>
      <c r="E63">
        <f t="shared" si="6"/>
        <v>-42535.990106450183</v>
      </c>
      <c r="F63">
        <f t="shared" si="7"/>
        <v>-42536</v>
      </c>
      <c r="G63">
        <f t="shared" si="18"/>
        <v>4.2577599997457583E-3</v>
      </c>
      <c r="I63">
        <f t="shared" si="19"/>
        <v>4.2577599997457583E-3</v>
      </c>
      <c r="P63">
        <f t="shared" si="10"/>
        <v>-6.3164231685590586E-2</v>
      </c>
      <c r="Q63">
        <f t="shared" si="11"/>
        <v>4.1464699508310332E-2</v>
      </c>
      <c r="R63">
        <f t="shared" si="12"/>
        <v>-2.1699532177280254E-2</v>
      </c>
      <c r="S63" s="2">
        <f t="shared" si="17"/>
        <v>6212.375</v>
      </c>
      <c r="U63">
        <f t="shared" si="20"/>
        <v>6.7378101716349581E-4</v>
      </c>
      <c r="V63">
        <v>0.1</v>
      </c>
      <c r="W63">
        <f t="shared" si="21"/>
        <v>6.7378101716349581E-5</v>
      </c>
      <c r="X63">
        <f t="shared" si="22"/>
        <v>6.7421991685336344E-2</v>
      </c>
      <c r="Y63">
        <f t="shared" si="23"/>
        <v>2.5957292177026012E-2</v>
      </c>
    </row>
    <row r="64" spans="1:25" ht="12.95" customHeight="1" x14ac:dyDescent="0.2">
      <c r="A64" s="89" t="s">
        <v>178</v>
      </c>
      <c r="C64" s="92">
        <v>21247.853999999999</v>
      </c>
      <c r="D64" s="21"/>
      <c r="E64">
        <f t="shared" si="6"/>
        <v>-42496.536830013472</v>
      </c>
      <c r="F64">
        <f t="shared" si="7"/>
        <v>-42496.5</v>
      </c>
      <c r="G64">
        <f t="shared" si="18"/>
        <v>-1.5850060000957455E-2</v>
      </c>
      <c r="I64">
        <f t="shared" si="19"/>
        <v>-1.5850060000957455E-2</v>
      </c>
      <c r="P64">
        <f t="shared" si="10"/>
        <v>-6.3012866670827603E-2</v>
      </c>
      <c r="Q64">
        <f t="shared" si="11"/>
        <v>4.1275771910200404E-2</v>
      </c>
      <c r="R64">
        <f t="shared" si="12"/>
        <v>-2.1737094760627199E-2</v>
      </c>
      <c r="S64" s="2">
        <f t="shared" si="17"/>
        <v>6229.3539999999994</v>
      </c>
      <c r="U64">
        <f t="shared" si="20"/>
        <v>3.4657178261559787E-5</v>
      </c>
      <c r="V64">
        <v>0.1</v>
      </c>
      <c r="W64">
        <f t="shared" si="21"/>
        <v>3.4657178261559788E-6</v>
      </c>
      <c r="X64">
        <f t="shared" si="22"/>
        <v>4.7162806669870147E-2</v>
      </c>
      <c r="Y64">
        <f t="shared" si="23"/>
        <v>5.8870347596697431E-3</v>
      </c>
    </row>
    <row r="65" spans="1:25" ht="12.95" customHeight="1" x14ac:dyDescent="0.2">
      <c r="A65" s="89" t="s">
        <v>178</v>
      </c>
      <c r="C65" s="92">
        <v>21318.634999999998</v>
      </c>
      <c r="D65" s="21"/>
      <c r="E65">
        <f t="shared" si="6"/>
        <v>-42332.066463121009</v>
      </c>
      <c r="F65">
        <f t="shared" si="7"/>
        <v>-42332</v>
      </c>
      <c r="G65">
        <f t="shared" si="18"/>
        <v>-2.8602880000107689E-2</v>
      </c>
      <c r="I65">
        <f t="shared" si="19"/>
        <v>-2.8602880000107689E-2</v>
      </c>
      <c r="P65">
        <f t="shared" si="10"/>
        <v>-6.2378541381555325E-2</v>
      </c>
      <c r="Q65">
        <f t="shared" si="11"/>
        <v>4.0491051107834297E-2</v>
      </c>
      <c r="R65">
        <f t="shared" si="12"/>
        <v>-2.1887490273721028E-2</v>
      </c>
      <c r="S65" s="2">
        <f t="shared" si="17"/>
        <v>6300.1349999999984</v>
      </c>
      <c r="U65">
        <f t="shared" si="20"/>
        <v>4.5096459177259519E-5</v>
      </c>
      <c r="V65">
        <v>0.1</v>
      </c>
      <c r="W65">
        <f t="shared" si="21"/>
        <v>4.5096459177259517E-6</v>
      </c>
      <c r="X65">
        <f t="shared" si="22"/>
        <v>3.3775661381447636E-2</v>
      </c>
      <c r="Y65">
        <f t="shared" si="23"/>
        <v>-6.7153897263866613E-3</v>
      </c>
    </row>
    <row r="66" spans="1:25" ht="12.95" customHeight="1" x14ac:dyDescent="0.2">
      <c r="A66" s="89" t="s">
        <v>178</v>
      </c>
      <c r="C66" s="92">
        <v>21360.592000000001</v>
      </c>
      <c r="D66" s="21"/>
      <c r="E66">
        <f t="shared" si="6"/>
        <v>-42234.573023021156</v>
      </c>
      <c r="F66">
        <f t="shared" si="7"/>
        <v>-42234.5</v>
      </c>
      <c r="G66">
        <f t="shared" si="18"/>
        <v>-3.1425979999767151E-2</v>
      </c>
      <c r="I66">
        <f t="shared" si="19"/>
        <v>-3.1425979999767151E-2</v>
      </c>
      <c r="P66">
        <f t="shared" si="10"/>
        <v>-6.1999579900673098E-2</v>
      </c>
      <c r="Q66">
        <f t="shared" si="11"/>
        <v>4.0027525564168873E-2</v>
      </c>
      <c r="R66">
        <f t="shared" si="12"/>
        <v>-2.1972054336504225E-2</v>
      </c>
      <c r="S66" s="2">
        <f t="shared" si="17"/>
        <v>6342.0920000000006</v>
      </c>
      <c r="U66">
        <f t="shared" si="20"/>
        <v>8.9376710446501345E-5</v>
      </c>
      <c r="V66">
        <v>0.1</v>
      </c>
      <c r="W66">
        <f t="shared" si="21"/>
        <v>8.9376710446501355E-6</v>
      </c>
      <c r="X66">
        <f t="shared" si="22"/>
        <v>3.0573599900905947E-2</v>
      </c>
      <c r="Y66">
        <f t="shared" si="23"/>
        <v>-9.4539256632629257E-3</v>
      </c>
    </row>
    <row r="67" spans="1:25" ht="12.95" customHeight="1" x14ac:dyDescent="0.2">
      <c r="A67" s="89" t="s">
        <v>178</v>
      </c>
      <c r="C67" s="92">
        <v>21613.861000000001</v>
      </c>
      <c r="D67" s="21"/>
      <c r="E67">
        <f t="shared" si="6"/>
        <v>-41646.064166795783</v>
      </c>
      <c r="F67">
        <f t="shared" si="7"/>
        <v>-41646</v>
      </c>
      <c r="G67">
        <f t="shared" si="18"/>
        <v>-2.761463999922853E-2</v>
      </c>
      <c r="I67">
        <f t="shared" si="19"/>
        <v>-2.761463999922853E-2</v>
      </c>
      <c r="P67">
        <f t="shared" si="10"/>
        <v>-5.966573644588119E-2</v>
      </c>
      <c r="Q67">
        <f t="shared" si="11"/>
        <v>3.7254743103583995E-2</v>
      </c>
      <c r="R67">
        <f t="shared" si="12"/>
        <v>-2.2410993342297195E-2</v>
      </c>
      <c r="S67" s="2">
        <f t="shared" si="17"/>
        <v>6595.3610000000008</v>
      </c>
      <c r="U67">
        <f t="shared" si="20"/>
        <v>2.7077938530192658E-5</v>
      </c>
      <c r="V67">
        <v>0.1</v>
      </c>
      <c r="W67">
        <f t="shared" si="21"/>
        <v>2.707793853019266E-6</v>
      </c>
      <c r="X67">
        <f t="shared" si="22"/>
        <v>3.205109644665266E-2</v>
      </c>
      <c r="Y67">
        <f t="shared" si="23"/>
        <v>-5.203646656931335E-3</v>
      </c>
    </row>
    <row r="68" spans="1:25" ht="12.95" customHeight="1" x14ac:dyDescent="0.2">
      <c r="A68" s="89" t="s">
        <v>178</v>
      </c>
      <c r="C68" s="92">
        <v>21692.634999999998</v>
      </c>
      <c r="D68" s="21"/>
      <c r="E68">
        <f t="shared" si="6"/>
        <v>-41463.020854585062</v>
      </c>
      <c r="F68">
        <f t="shared" si="7"/>
        <v>-41463</v>
      </c>
      <c r="G68">
        <f t="shared" si="18"/>
        <v>-8.9749200014921371E-3</v>
      </c>
      <c r="I68">
        <f t="shared" si="19"/>
        <v>-8.9749200014921371E-3</v>
      </c>
      <c r="P68">
        <f t="shared" si="10"/>
        <v>-5.8924057349576474E-2</v>
      </c>
      <c r="Q68">
        <f t="shared" si="11"/>
        <v>3.6401264960077687E-2</v>
      </c>
      <c r="R68">
        <f t="shared" si="12"/>
        <v>-2.2522792389498787E-2</v>
      </c>
      <c r="S68" s="2">
        <f t="shared" si="17"/>
        <v>6674.1349999999984</v>
      </c>
      <c r="U68">
        <f t="shared" si="20"/>
        <v>1.8354484624171302E-4</v>
      </c>
      <c r="V68">
        <v>0.1</v>
      </c>
      <c r="W68">
        <f t="shared" si="21"/>
        <v>1.8354484624171303E-5</v>
      </c>
      <c r="X68">
        <f t="shared" si="22"/>
        <v>4.9949137348084337E-2</v>
      </c>
      <c r="Y68">
        <f t="shared" si="23"/>
        <v>1.354787238800665E-2</v>
      </c>
    </row>
    <row r="69" spans="1:25" ht="12.95" customHeight="1" x14ac:dyDescent="0.2">
      <c r="A69" s="89" t="s">
        <v>178</v>
      </c>
      <c r="C69" s="92">
        <v>22002.733</v>
      </c>
      <c r="D69" s="21"/>
      <c r="E69">
        <f t="shared" si="6"/>
        <v>-40742.461215238058</v>
      </c>
      <c r="F69">
        <f t="shared" si="7"/>
        <v>-40742.5</v>
      </c>
      <c r="G69">
        <f t="shared" si="18"/>
        <v>1.6691299999365583E-2</v>
      </c>
      <c r="I69">
        <f t="shared" si="19"/>
        <v>1.6691299999365583E-2</v>
      </c>
      <c r="P69">
        <f t="shared" si="10"/>
        <v>-5.5932886956531237E-2</v>
      </c>
      <c r="Q69">
        <f t="shared" si="11"/>
        <v>3.3081314415422738E-2</v>
      </c>
      <c r="R69">
        <f t="shared" si="12"/>
        <v>-2.2851572541108499E-2</v>
      </c>
      <c r="S69" s="2">
        <f t="shared" si="17"/>
        <v>6984.2330000000002</v>
      </c>
      <c r="U69">
        <f t="shared" si="20"/>
        <v>1.5636387687521791E-3</v>
      </c>
      <c r="V69">
        <v>0.1</v>
      </c>
      <c r="W69">
        <f t="shared" si="21"/>
        <v>1.5636387687521791E-4</v>
      </c>
      <c r="X69">
        <f t="shared" si="22"/>
        <v>7.2624186955896813E-2</v>
      </c>
      <c r="Y69">
        <f t="shared" si="23"/>
        <v>3.9542872540474082E-2</v>
      </c>
    </row>
    <row r="70" spans="1:25" ht="12.95" customHeight="1" x14ac:dyDescent="0.2">
      <c r="A70" s="89" t="s">
        <v>178</v>
      </c>
      <c r="C70" s="92">
        <v>22042.686000000002</v>
      </c>
      <c r="D70" s="21"/>
      <c r="E70">
        <f t="shared" si="6"/>
        <v>-40649.624372463091</v>
      </c>
      <c r="F70">
        <f t="shared" si="7"/>
        <v>-40649.5</v>
      </c>
      <c r="G70">
        <f t="shared" si="18"/>
        <v>-5.3524579998338595E-2</v>
      </c>
      <c r="I70">
        <f t="shared" si="19"/>
        <v>-5.3524579998338595E-2</v>
      </c>
      <c r="P70">
        <f t="shared" si="10"/>
        <v>-5.5538732261873044E-2</v>
      </c>
      <c r="Q70">
        <f t="shared" si="11"/>
        <v>3.2657471971244939E-2</v>
      </c>
      <c r="R70">
        <f t="shared" si="12"/>
        <v>-2.2881260290628105E-2</v>
      </c>
      <c r="S70" s="2">
        <f t="shared" si="17"/>
        <v>7024.1860000000015</v>
      </c>
      <c r="U70">
        <f t="shared" si="20"/>
        <v>9.3901304270895805E-4</v>
      </c>
      <c r="V70">
        <v>0.1</v>
      </c>
      <c r="W70">
        <f t="shared" si="21"/>
        <v>9.3901304270895813E-5</v>
      </c>
      <c r="X70">
        <f t="shared" si="22"/>
        <v>2.0141522635344494E-3</v>
      </c>
      <c r="Y70">
        <f t="shared" si="23"/>
        <v>-3.064331970771049E-2</v>
      </c>
    </row>
    <row r="71" spans="1:25" ht="12.95" customHeight="1" x14ac:dyDescent="0.2">
      <c r="A71" s="89" t="s">
        <v>178</v>
      </c>
      <c r="C71" s="92">
        <v>22092.600999999999</v>
      </c>
      <c r="D71" s="21"/>
      <c r="E71">
        <f t="shared" si="6"/>
        <v>-40533.639314842585</v>
      </c>
      <c r="F71">
        <f t="shared" si="7"/>
        <v>-40533.5</v>
      </c>
      <c r="G71">
        <f t="shared" si="18"/>
        <v>-5.9955140000965912E-2</v>
      </c>
      <c r="I71">
        <f t="shared" si="19"/>
        <v>-5.9955140000965912E-2</v>
      </c>
      <c r="P71">
        <f t="shared" si="10"/>
        <v>-5.5044573818562606E-2</v>
      </c>
      <c r="Q71">
        <f t="shared" si="11"/>
        <v>3.2130310210253615E-2</v>
      </c>
      <c r="R71">
        <f t="shared" si="12"/>
        <v>-2.2914263608308991E-2</v>
      </c>
      <c r="S71" s="2">
        <f t="shared" si="17"/>
        <v>7074.1009999999987</v>
      </c>
      <c r="U71">
        <f t="shared" si="20"/>
        <v>1.3720265239360889E-3</v>
      </c>
      <c r="V71">
        <v>0.1</v>
      </c>
      <c r="W71">
        <f t="shared" si="21"/>
        <v>1.3720265239360889E-4</v>
      </c>
      <c r="X71">
        <f t="shared" si="22"/>
        <v>-4.9105661824033059E-3</v>
      </c>
      <c r="Y71">
        <f t="shared" si="23"/>
        <v>-3.7040876392656921E-2</v>
      </c>
    </row>
    <row r="72" spans="1:25" ht="12.95" customHeight="1" x14ac:dyDescent="0.2">
      <c r="A72" s="89" t="s">
        <v>178</v>
      </c>
      <c r="C72" s="92">
        <v>22355.828000000001</v>
      </c>
      <c r="D72" s="21"/>
      <c r="E72">
        <f t="shared" si="6"/>
        <v>-39921.9915383771</v>
      </c>
      <c r="F72">
        <f t="shared" si="7"/>
        <v>-39922</v>
      </c>
      <c r="G72">
        <f t="shared" si="18"/>
        <v>3.6415200011106208E-3</v>
      </c>
      <c r="I72">
        <f t="shared" si="19"/>
        <v>3.6415200011106208E-3</v>
      </c>
      <c r="P72">
        <f t="shared" si="10"/>
        <v>-5.2394244695109372E-2</v>
      </c>
      <c r="Q72">
        <f t="shared" si="11"/>
        <v>2.9378909496731359E-2</v>
      </c>
      <c r="R72">
        <f t="shared" si="12"/>
        <v>-2.3015335198378013E-2</v>
      </c>
      <c r="S72" s="2">
        <f t="shared" si="17"/>
        <v>7337.3280000000013</v>
      </c>
      <c r="U72">
        <f t="shared" si="20"/>
        <v>7.1058792912650419E-4</v>
      </c>
      <c r="V72">
        <v>0.1</v>
      </c>
      <c r="W72">
        <f t="shared" si="21"/>
        <v>7.1058792912650424E-5</v>
      </c>
      <c r="X72">
        <f t="shared" si="22"/>
        <v>5.6035764696219993E-2</v>
      </c>
      <c r="Y72">
        <f t="shared" si="23"/>
        <v>2.6656855199488634E-2</v>
      </c>
    </row>
    <row r="73" spans="1:25" ht="12.95" customHeight="1" x14ac:dyDescent="0.2">
      <c r="A73" s="89" t="s">
        <v>178</v>
      </c>
      <c r="C73" s="92">
        <v>22366.741000000002</v>
      </c>
      <c r="D73" s="21"/>
      <c r="E73">
        <f t="shared" si="6"/>
        <v>-39896.633531088453</v>
      </c>
      <c r="F73">
        <f t="shared" si="7"/>
        <v>-39896.5</v>
      </c>
      <c r="G73">
        <f t="shared" si="18"/>
        <v>-5.7466059999569552E-2</v>
      </c>
      <c r="I73">
        <f t="shared" si="19"/>
        <v>-5.7466059999569552E-2</v>
      </c>
      <c r="P73">
        <f t="shared" si="10"/>
        <v>-5.2282101360811108E-2</v>
      </c>
      <c r="Q73">
        <f t="shared" si="11"/>
        <v>2.9265180358464191E-2</v>
      </c>
      <c r="R73">
        <f t="shared" si="12"/>
        <v>-2.3016921002346917E-2</v>
      </c>
      <c r="S73" s="2">
        <f t="shared" si="17"/>
        <v>7348.2410000000018</v>
      </c>
      <c r="U73">
        <f t="shared" si="20"/>
        <v>1.1867431776499654E-3</v>
      </c>
      <c r="V73">
        <v>0.1</v>
      </c>
      <c r="W73">
        <f t="shared" si="21"/>
        <v>1.1867431776499654E-4</v>
      </c>
      <c r="X73">
        <f t="shared" si="22"/>
        <v>-5.1839586387584444E-3</v>
      </c>
      <c r="Y73">
        <f t="shared" si="23"/>
        <v>-3.4449138997222635E-2</v>
      </c>
    </row>
    <row r="74" spans="1:25" ht="12.95" customHeight="1" x14ac:dyDescent="0.2">
      <c r="A74" s="89" t="s">
        <v>178</v>
      </c>
      <c r="C74" s="92">
        <v>22391.725999999999</v>
      </c>
      <c r="D74" s="21"/>
      <c r="E74">
        <f t="shared" si="6"/>
        <v>-39838.577101865812</v>
      </c>
      <c r="F74">
        <f t="shared" si="7"/>
        <v>-39838.5</v>
      </c>
      <c r="G74">
        <f t="shared" si="18"/>
        <v>-3.3181340000737691E-2</v>
      </c>
      <c r="I74">
        <f t="shared" si="19"/>
        <v>-3.3181340000737691E-2</v>
      </c>
      <c r="P74">
        <f t="shared" si="10"/>
        <v>-5.2026555650619352E-2</v>
      </c>
      <c r="Q74">
        <f t="shared" si="11"/>
        <v>2.9006802345734245E-2</v>
      </c>
      <c r="R74">
        <f t="shared" si="12"/>
        <v>-2.3019753304885107E-2</v>
      </c>
      <c r="S74" s="2">
        <f t="shared" si="17"/>
        <v>7373.2259999999987</v>
      </c>
      <c r="U74">
        <f t="shared" si="20"/>
        <v>1.0325784417732824E-4</v>
      </c>
      <c r="V74">
        <v>0.1</v>
      </c>
      <c r="W74">
        <f t="shared" si="21"/>
        <v>1.0325784417732824E-5</v>
      </c>
      <c r="X74">
        <f t="shared" si="22"/>
        <v>1.8845215649881661E-2</v>
      </c>
      <c r="Y74">
        <f t="shared" si="23"/>
        <v>-1.0161586695852584E-2</v>
      </c>
    </row>
    <row r="75" spans="1:25" ht="12.95" customHeight="1" x14ac:dyDescent="0.2">
      <c r="A75" s="89" t="s">
        <v>178</v>
      </c>
      <c r="C75" s="92">
        <v>22405.698</v>
      </c>
      <c r="D75" s="21"/>
      <c r="E75">
        <f t="shared" si="6"/>
        <v>-39806.111045067773</v>
      </c>
      <c r="F75">
        <f t="shared" si="7"/>
        <v>-39806</v>
      </c>
      <c r="G75">
        <f t="shared" si="18"/>
        <v>-4.7789039999770466E-2</v>
      </c>
      <c r="I75">
        <f t="shared" si="19"/>
        <v>-4.7789039999770466E-2</v>
      </c>
      <c r="P75">
        <f t="shared" si="10"/>
        <v>-5.1883074641744492E-2</v>
      </c>
      <c r="Q75">
        <f t="shared" si="11"/>
        <v>2.886220377524161E-2</v>
      </c>
      <c r="R75">
        <f t="shared" si="12"/>
        <v>-2.3020870866502882E-2</v>
      </c>
      <c r="S75" s="2">
        <f t="shared" si="17"/>
        <v>7387.1980000000003</v>
      </c>
      <c r="U75">
        <f t="shared" si="20"/>
        <v>6.1346220221414913E-4</v>
      </c>
      <c r="V75">
        <v>0.1</v>
      </c>
      <c r="W75">
        <f t="shared" si="21"/>
        <v>6.1346220221414921E-5</v>
      </c>
      <c r="X75">
        <f t="shared" si="22"/>
        <v>4.0940346419740259E-3</v>
      </c>
      <c r="Y75">
        <f t="shared" si="23"/>
        <v>-2.4768169133267584E-2</v>
      </c>
    </row>
    <row r="76" spans="1:25" ht="12.95" customHeight="1" x14ac:dyDescent="0.2">
      <c r="A76" s="89" t="s">
        <v>178</v>
      </c>
      <c r="C76" s="92">
        <v>22673.863000000001</v>
      </c>
      <c r="D76" s="21"/>
      <c r="E76">
        <f t="shared" si="6"/>
        <v>-39182.98907818798</v>
      </c>
      <c r="F76">
        <f t="shared" si="7"/>
        <v>-39183</v>
      </c>
      <c r="G76">
        <f t="shared" si="18"/>
        <v>4.7002800019981805E-3</v>
      </c>
      <c r="I76">
        <f t="shared" si="19"/>
        <v>4.7002800019981805E-3</v>
      </c>
      <c r="P76">
        <f t="shared" si="10"/>
        <v>-4.909357456310022E-2</v>
      </c>
      <c r="Q76">
        <f t="shared" si="11"/>
        <v>2.6115659619466033E-2</v>
      </c>
      <c r="R76">
        <f t="shared" si="12"/>
        <v>-2.2977914943634187E-2</v>
      </c>
      <c r="S76" s="2">
        <f t="shared" si="17"/>
        <v>7655.3630000000012</v>
      </c>
      <c r="U76">
        <f t="shared" si="20"/>
        <v>7.6608247544842907E-4</v>
      </c>
      <c r="V76">
        <v>0.1</v>
      </c>
      <c r="W76">
        <f t="shared" si="21"/>
        <v>7.660824754484291E-5</v>
      </c>
      <c r="X76">
        <f t="shared" si="22"/>
        <v>5.3793854565098401E-2</v>
      </c>
      <c r="Y76">
        <f t="shared" si="23"/>
        <v>2.7678194945632367E-2</v>
      </c>
    </row>
    <row r="77" spans="1:25" ht="12.95" customHeight="1" x14ac:dyDescent="0.2">
      <c r="A77" s="89" t="s">
        <v>178</v>
      </c>
      <c r="C77" s="92">
        <v>22696.832999999999</v>
      </c>
      <c r="D77" s="21"/>
      <c r="E77">
        <f t="shared" si="6"/>
        <v>-39129.614806455182</v>
      </c>
      <c r="F77">
        <f t="shared" si="7"/>
        <v>-39129.5</v>
      </c>
      <c r="G77">
        <f t="shared" si="18"/>
        <v>-4.940777999945567E-2</v>
      </c>
      <c r="I77">
        <f t="shared" si="19"/>
        <v>-4.940777999945567E-2</v>
      </c>
      <c r="P77">
        <f t="shared" si="10"/>
        <v>-4.8850635214776374E-2</v>
      </c>
      <c r="Q77">
        <f t="shared" si="11"/>
        <v>2.5882042857434742E-2</v>
      </c>
      <c r="R77">
        <f t="shared" si="12"/>
        <v>-2.2968592357341631E-2</v>
      </c>
      <c r="S77" s="2">
        <f t="shared" si="17"/>
        <v>7678.3329999999987</v>
      </c>
      <c r="U77">
        <f t="shared" si="20"/>
        <v>6.9903064317491568E-4</v>
      </c>
      <c r="V77">
        <v>0.1</v>
      </c>
      <c r="W77">
        <f t="shared" si="21"/>
        <v>6.990306431749157E-5</v>
      </c>
      <c r="X77">
        <f t="shared" si="22"/>
        <v>-5.5714478467929623E-4</v>
      </c>
      <c r="Y77">
        <f t="shared" si="23"/>
        <v>-2.6439187642114038E-2</v>
      </c>
    </row>
    <row r="78" spans="1:25" ht="12.95" customHeight="1" x14ac:dyDescent="0.2">
      <c r="A78" s="89" t="s">
        <v>178</v>
      </c>
      <c r="C78" s="92">
        <v>22705.877</v>
      </c>
      <c r="D78" s="21"/>
      <c r="E78">
        <f t="shared" si="6"/>
        <v>-39108.599703557855</v>
      </c>
      <c r="F78">
        <f t="shared" si="7"/>
        <v>-39108.5</v>
      </c>
      <c r="G78">
        <f t="shared" si="18"/>
        <v>-4.290813999978127E-2</v>
      </c>
      <c r="I78">
        <f t="shared" si="19"/>
        <v>-4.290813999978127E-2</v>
      </c>
      <c r="P78">
        <f t="shared" si="10"/>
        <v>-4.8755132316296169E-2</v>
      </c>
      <c r="Q78">
        <f t="shared" si="11"/>
        <v>2.5790439741875351E-2</v>
      </c>
      <c r="R78">
        <f t="shared" si="12"/>
        <v>-2.2964692574420818E-2</v>
      </c>
      <c r="S78" s="2">
        <f t="shared" si="17"/>
        <v>7687.3770000000004</v>
      </c>
      <c r="U78">
        <f t="shared" si="20"/>
        <v>3.9774109520811641E-4</v>
      </c>
      <c r="V78">
        <v>0.1</v>
      </c>
      <c r="W78">
        <f t="shared" si="21"/>
        <v>3.9774109520811645E-5</v>
      </c>
      <c r="X78">
        <f t="shared" si="22"/>
        <v>5.8469923165148999E-3</v>
      </c>
      <c r="Y78">
        <f t="shared" si="23"/>
        <v>-1.9943447425360451E-2</v>
      </c>
    </row>
    <row r="79" spans="1:25" ht="12.95" customHeight="1" x14ac:dyDescent="0.2">
      <c r="A79" s="89" t="s">
        <v>178</v>
      </c>
      <c r="C79" s="92">
        <v>22738.806</v>
      </c>
      <c r="D79" s="21"/>
      <c r="E79">
        <f t="shared" si="6"/>
        <v>-39032.084187933571</v>
      </c>
      <c r="F79">
        <f t="shared" si="7"/>
        <v>-39032</v>
      </c>
      <c r="G79">
        <f t="shared" si="18"/>
        <v>-3.6230879999493482E-2</v>
      </c>
      <c r="I79">
        <f t="shared" si="19"/>
        <v>-3.6230879999493482E-2</v>
      </c>
      <c r="P79">
        <f t="shared" si="10"/>
        <v>-4.8406547834339009E-2</v>
      </c>
      <c r="Q79">
        <f t="shared" si="11"/>
        <v>2.5457204752851154E-2</v>
      </c>
      <c r="R79">
        <f t="shared" si="12"/>
        <v>-2.2949343081487855E-2</v>
      </c>
      <c r="S79" s="2">
        <f t="shared" si="17"/>
        <v>7720.3060000000005</v>
      </c>
      <c r="U79">
        <f t="shared" si="20"/>
        <v>1.7639922290434639E-4</v>
      </c>
      <c r="V79">
        <v>0.1</v>
      </c>
      <c r="W79">
        <f t="shared" si="21"/>
        <v>1.7639922290434638E-5</v>
      </c>
      <c r="X79">
        <f t="shared" si="22"/>
        <v>1.2175667834845527E-2</v>
      </c>
      <c r="Y79">
        <f t="shared" si="23"/>
        <v>-1.3281536918005626E-2</v>
      </c>
    </row>
    <row r="80" spans="1:25" ht="12.95" customHeight="1" x14ac:dyDescent="0.2">
      <c r="A80" s="89" t="s">
        <v>178</v>
      </c>
      <c r="C80" s="92">
        <v>22767.684000000001</v>
      </c>
      <c r="D80" s="21"/>
      <c r="E80">
        <f t="shared" si="6"/>
        <v>-38964.981783967531</v>
      </c>
      <c r="F80">
        <f t="shared" si="7"/>
        <v>-38965</v>
      </c>
      <c r="G80">
        <f t="shared" si="18"/>
        <v>7.8394000011030585E-3</v>
      </c>
      <c r="I80">
        <f t="shared" si="19"/>
        <v>7.8394000011030585E-3</v>
      </c>
      <c r="P80">
        <f t="shared" si="10"/>
        <v>-4.8100378220494358E-2</v>
      </c>
      <c r="Q80">
        <f t="shared" si="11"/>
        <v>2.5165947511672365E-2</v>
      </c>
      <c r="R80">
        <f t="shared" si="12"/>
        <v>-2.2934430708821993E-2</v>
      </c>
      <c r="S80" s="2">
        <f t="shared" si="17"/>
        <v>7749.1840000000011</v>
      </c>
      <c r="U80">
        <f t="shared" si="20"/>
        <v>9.4702865656312617E-4</v>
      </c>
      <c r="V80">
        <v>0.1</v>
      </c>
      <c r="W80">
        <f t="shared" si="21"/>
        <v>9.4702865656312625E-5</v>
      </c>
      <c r="X80">
        <f t="shared" si="22"/>
        <v>5.5939778221597417E-2</v>
      </c>
      <c r="Y80">
        <f t="shared" si="23"/>
        <v>3.0773830709925051E-2</v>
      </c>
    </row>
    <row r="81" spans="1:25" ht="12.95" customHeight="1" x14ac:dyDescent="0.2">
      <c r="A81" s="89" t="s">
        <v>178</v>
      </c>
      <c r="C81" s="92">
        <v>22837.582999999999</v>
      </c>
      <c r="D81" s="21"/>
      <c r="E81">
        <f t="shared" si="6"/>
        <v>-38802.560877574339</v>
      </c>
      <c r="F81">
        <f t="shared" si="7"/>
        <v>-38802.5</v>
      </c>
      <c r="G81">
        <f t="shared" si="18"/>
        <v>-2.6199100000667386E-2</v>
      </c>
      <c r="I81">
        <f t="shared" si="19"/>
        <v>-2.6199100000667386E-2</v>
      </c>
      <c r="P81">
        <f t="shared" si="10"/>
        <v>-4.7354447463446345E-2</v>
      </c>
      <c r="Q81">
        <f t="shared" si="11"/>
        <v>2.4461850397735449E-2</v>
      </c>
      <c r="R81">
        <f t="shared" si="12"/>
        <v>-2.2892597065710896E-2</v>
      </c>
      <c r="S81" s="2">
        <f t="shared" si="17"/>
        <v>7819.0829999999987</v>
      </c>
      <c r="U81">
        <f t="shared" si="20"/>
        <v>1.0932961658875883E-5</v>
      </c>
      <c r="V81">
        <v>0.1</v>
      </c>
      <c r="W81">
        <f t="shared" si="21"/>
        <v>1.0932961658875884E-6</v>
      </c>
      <c r="X81">
        <f t="shared" si="22"/>
        <v>2.1155347462778959E-2</v>
      </c>
      <c r="Y81">
        <f t="shared" si="23"/>
        <v>-3.3065029349564901E-3</v>
      </c>
    </row>
    <row r="82" spans="1:25" ht="12.95" customHeight="1" x14ac:dyDescent="0.2">
      <c r="A82" s="89" t="s">
        <v>178</v>
      </c>
      <c r="C82" s="92">
        <v>23394.894</v>
      </c>
      <c r="D82" s="21"/>
      <c r="E82">
        <f t="shared" si="6"/>
        <v>-37507.564414636436</v>
      </c>
      <c r="F82">
        <f t="shared" si="7"/>
        <v>-37507.5</v>
      </c>
      <c r="G82">
        <f t="shared" si="18"/>
        <v>-2.7721300000848714E-2</v>
      </c>
      <c r="I82">
        <f t="shared" si="19"/>
        <v>-2.7721300000848714E-2</v>
      </c>
      <c r="P82">
        <f t="shared" si="10"/>
        <v>-4.1248500418931688E-2</v>
      </c>
      <c r="Q82">
        <f t="shared" si="11"/>
        <v>1.8967667639897684E-2</v>
      </c>
      <c r="R82">
        <f t="shared" si="12"/>
        <v>-2.2280832779034004E-2</v>
      </c>
      <c r="S82" s="2">
        <f t="shared" si="17"/>
        <v>8376.3940000000002</v>
      </c>
      <c r="U82">
        <f t="shared" si="20"/>
        <v>2.9598683591640267E-5</v>
      </c>
      <c r="V82">
        <v>0.1</v>
      </c>
      <c r="W82">
        <f t="shared" si="21"/>
        <v>2.959868359164027E-6</v>
      </c>
      <c r="X82">
        <f t="shared" si="22"/>
        <v>1.3527200418082974E-2</v>
      </c>
      <c r="Y82">
        <f t="shared" si="23"/>
        <v>-5.4404672218147099E-3</v>
      </c>
    </row>
    <row r="83" spans="1:25" ht="12.95" customHeight="1" x14ac:dyDescent="0.2">
      <c r="A83" s="89" t="s">
        <v>178</v>
      </c>
      <c r="C83" s="92">
        <v>23528.545999999998</v>
      </c>
      <c r="D83" s="21"/>
      <c r="E83">
        <f t="shared" si="6"/>
        <v>-37197.003763106906</v>
      </c>
      <c r="F83">
        <f t="shared" si="7"/>
        <v>-37197</v>
      </c>
      <c r="G83">
        <f t="shared" si="18"/>
        <v>-1.6194800009543542E-3</v>
      </c>
      <c r="I83">
        <f t="shared" si="19"/>
        <v>-1.6194800009543542E-3</v>
      </c>
      <c r="P83">
        <f t="shared" si="10"/>
        <v>-3.9744447764926409E-2</v>
      </c>
      <c r="Q83">
        <f t="shared" si="11"/>
        <v>1.7681219466785206E-2</v>
      </c>
      <c r="R83">
        <f t="shared" si="12"/>
        <v>-2.2063228298141203E-2</v>
      </c>
      <c r="S83" s="2">
        <f t="shared" si="17"/>
        <v>8510.0459999999985</v>
      </c>
      <c r="U83">
        <f t="shared" si="20"/>
        <v>4.1794684443873019E-4</v>
      </c>
      <c r="V83">
        <v>0.1</v>
      </c>
      <c r="W83">
        <f t="shared" si="21"/>
        <v>4.1794684443873024E-5</v>
      </c>
      <c r="X83">
        <f t="shared" si="22"/>
        <v>3.8124967763972055E-2</v>
      </c>
      <c r="Y83">
        <f t="shared" si="23"/>
        <v>2.0443748297186849E-2</v>
      </c>
    </row>
    <row r="84" spans="1:25" ht="12.95" customHeight="1" x14ac:dyDescent="0.2">
      <c r="A84" s="89" t="s">
        <v>178</v>
      </c>
      <c r="C84" s="92">
        <v>23788.830999999998</v>
      </c>
      <c r="D84" s="21"/>
      <c r="E84">
        <f t="shared" si="6"/>
        <v>-36592.192168941729</v>
      </c>
      <c r="F84">
        <f t="shared" si="7"/>
        <v>-36592</v>
      </c>
      <c r="G84">
        <f t="shared" si="18"/>
        <v>-8.2701280000037514E-2</v>
      </c>
      <c r="I84">
        <f t="shared" si="19"/>
        <v>-8.2701280000037514E-2</v>
      </c>
      <c r="P84">
        <f t="shared" si="10"/>
        <v>-3.6773046558494227E-2</v>
      </c>
      <c r="Q84">
        <f t="shared" si="11"/>
        <v>1.5208926625622052E-2</v>
      </c>
      <c r="R84">
        <f t="shared" si="12"/>
        <v>-2.1564119932872175E-2</v>
      </c>
      <c r="S84" s="2">
        <f t="shared" si="17"/>
        <v>8770.3309999999983</v>
      </c>
      <c r="U84">
        <f t="shared" si="20"/>
        <v>3.7377523410781961E-3</v>
      </c>
      <c r="V84">
        <v>0.1</v>
      </c>
      <c r="W84">
        <f t="shared" si="21"/>
        <v>3.7377523410781963E-4</v>
      </c>
      <c r="X84">
        <f t="shared" si="22"/>
        <v>-4.5928233441543287E-2</v>
      </c>
      <c r="Y84">
        <f t="shared" si="23"/>
        <v>-6.1137160067165339E-2</v>
      </c>
    </row>
    <row r="85" spans="1:25" ht="12.95" customHeight="1" x14ac:dyDescent="0.2">
      <c r="A85" s="89" t="s">
        <v>178</v>
      </c>
      <c r="C85" s="92">
        <v>24236.633999999998</v>
      </c>
      <c r="D85" s="21"/>
      <c r="E85">
        <f t="shared" ref="E85:E148" si="24">+(C85-C$7)/C$8</f>
        <v>-35551.654119104242</v>
      </c>
      <c r="F85">
        <f t="shared" ref="F85:F148" si="25">ROUND(2*E85,0)/2</f>
        <v>-35551.5</v>
      </c>
      <c r="G85">
        <f t="shared" ref="G85:G92" si="26">+C85-(C$7+F85*C$8)</f>
        <v>-6.6326259999186732E-2</v>
      </c>
      <c r="I85">
        <f t="shared" ref="I85:I92" si="27">+G85</f>
        <v>-6.6326259999186732E-2</v>
      </c>
      <c r="P85">
        <f t="shared" ref="P85:P148" si="28">H$5*SIN(RADIANS(H$6*F85+H$7))</f>
        <v>-3.15469473929543E-2</v>
      </c>
      <c r="Q85">
        <f t="shared" ref="Q85:Q148" si="29">+H$2+H$3*$F85+H$4*$F85^2</f>
        <v>1.1063060027735563E-2</v>
      </c>
      <c r="R85">
        <f t="shared" ref="R85:R148" si="30">P85+Q85</f>
        <v>-2.0483887365218736E-2</v>
      </c>
      <c r="S85" s="2">
        <f t="shared" si="17"/>
        <v>9218.1339999999982</v>
      </c>
      <c r="U85">
        <f t="shared" ref="U85:U92" si="31">+(R85-G85)^2</f>
        <v>2.101523128711578E-3</v>
      </c>
      <c r="V85">
        <v>0.1</v>
      </c>
      <c r="W85">
        <f t="shared" ref="W85:W92" si="32">V85*U85</f>
        <v>2.1015231287115782E-4</v>
      </c>
      <c r="X85">
        <f t="shared" ref="X85:X92" si="33">G85-P85</f>
        <v>-3.4779312606232432E-2</v>
      </c>
      <c r="Y85">
        <f t="shared" ref="Y85:Y92" si="34">+(G85-R85)</f>
        <v>-4.5842372633967995E-2</v>
      </c>
    </row>
    <row r="86" spans="1:25" ht="12.95" customHeight="1" x14ac:dyDescent="0.2">
      <c r="A86" s="89" t="s">
        <v>178</v>
      </c>
      <c r="C86" s="92">
        <v>24241.644</v>
      </c>
      <c r="D86" s="21"/>
      <c r="E86">
        <f t="shared" si="24"/>
        <v>-35540.012625792027</v>
      </c>
      <c r="F86">
        <f t="shared" si="25"/>
        <v>-35540</v>
      </c>
      <c r="G86">
        <f t="shared" si="26"/>
        <v>-5.4335999993782025E-3</v>
      </c>
      <c r="I86">
        <f t="shared" si="27"/>
        <v>-5.4335999993782025E-3</v>
      </c>
      <c r="P86">
        <f t="shared" si="28"/>
        <v>-3.1488431186459033E-2</v>
      </c>
      <c r="Q86">
        <f t="shared" si="29"/>
        <v>1.1017987819798944E-2</v>
      </c>
      <c r="R86">
        <f t="shared" si="30"/>
        <v>-2.0470443366660089E-2</v>
      </c>
      <c r="S86" s="2">
        <f t="shared" si="17"/>
        <v>9223.1440000000002</v>
      </c>
      <c r="U86">
        <f t="shared" si="31"/>
        <v>2.2610665845216926E-4</v>
      </c>
      <c r="V86">
        <v>0.1</v>
      </c>
      <c r="W86">
        <f t="shared" si="32"/>
        <v>2.2610665845216927E-5</v>
      </c>
      <c r="X86">
        <f t="shared" si="33"/>
        <v>2.6054831187080831E-2</v>
      </c>
      <c r="Y86">
        <f t="shared" si="34"/>
        <v>1.5036843367281887E-2</v>
      </c>
    </row>
    <row r="87" spans="1:25" ht="12.95" customHeight="1" x14ac:dyDescent="0.2">
      <c r="A87" s="89" t="s">
        <v>178</v>
      </c>
      <c r="C87" s="92">
        <v>24483.932000000001</v>
      </c>
      <c r="D87" s="21"/>
      <c r="E87">
        <f t="shared" si="24"/>
        <v>-34977.019785147757</v>
      </c>
      <c r="F87">
        <f t="shared" si="25"/>
        <v>-34977</v>
      </c>
      <c r="G87">
        <f t="shared" si="26"/>
        <v>-8.5146799974609166E-3</v>
      </c>
      <c r="I87">
        <f t="shared" si="27"/>
        <v>-8.5146799974609166E-3</v>
      </c>
      <c r="P87">
        <f t="shared" si="28"/>
        <v>-2.8605143288628846E-2</v>
      </c>
      <c r="Q87">
        <f t="shared" si="29"/>
        <v>8.831446844036292E-3</v>
      </c>
      <c r="R87">
        <f t="shared" si="30"/>
        <v>-1.9773696444592554E-2</v>
      </c>
      <c r="S87" s="2">
        <f t="shared" ref="S87:S150" si="35">+C87-15018.5</f>
        <v>9465.4320000000007</v>
      </c>
      <c r="U87">
        <f t="shared" si="31"/>
        <v>1.2676545135678071E-4</v>
      </c>
      <c r="V87">
        <v>0.1</v>
      </c>
      <c r="W87">
        <f t="shared" si="32"/>
        <v>1.2676545135678072E-5</v>
      </c>
      <c r="X87">
        <f t="shared" si="33"/>
        <v>2.0090463291167929E-2</v>
      </c>
      <c r="Y87">
        <f t="shared" si="34"/>
        <v>1.1259016447131637E-2</v>
      </c>
    </row>
    <row r="88" spans="1:25" ht="12.95" customHeight="1" x14ac:dyDescent="0.2">
      <c r="A88" s="89" t="s">
        <v>178</v>
      </c>
      <c r="C88" s="92">
        <v>24513.852999999999</v>
      </c>
      <c r="D88" s="21"/>
      <c r="E88">
        <f t="shared" si="24"/>
        <v>-34907.493812813525</v>
      </c>
      <c r="F88">
        <f t="shared" si="25"/>
        <v>-34907.5</v>
      </c>
      <c r="G88">
        <f t="shared" si="26"/>
        <v>2.6627000006556045E-3</v>
      </c>
      <c r="I88">
        <f t="shared" si="27"/>
        <v>2.6627000006556045E-3</v>
      </c>
      <c r="P88">
        <f t="shared" si="28"/>
        <v>-2.824678466041548E-2</v>
      </c>
      <c r="Q88">
        <f t="shared" si="29"/>
        <v>8.564250762774242E-3</v>
      </c>
      <c r="R88">
        <f t="shared" si="30"/>
        <v>-1.9682533897641238E-2</v>
      </c>
      <c r="S88" s="2">
        <f t="shared" si="35"/>
        <v>9495.3529999999992</v>
      </c>
      <c r="U88">
        <f t="shared" si="31"/>
        <v>4.9930947796959432E-4</v>
      </c>
      <c r="V88">
        <v>0.1</v>
      </c>
      <c r="W88">
        <f t="shared" si="32"/>
        <v>4.9930947796959438E-5</v>
      </c>
      <c r="X88">
        <f t="shared" si="33"/>
        <v>3.0909484661071084E-2</v>
      </c>
      <c r="Y88">
        <f t="shared" si="34"/>
        <v>2.2345233898296842E-2</v>
      </c>
    </row>
    <row r="89" spans="1:25" ht="12.95" customHeight="1" x14ac:dyDescent="0.2">
      <c r="A89" s="89" t="s">
        <v>178</v>
      </c>
      <c r="C89" s="92">
        <v>24538.781999999999</v>
      </c>
      <c r="D89" s="21"/>
      <c r="E89">
        <f t="shared" si="24"/>
        <v>-34849.567508067019</v>
      </c>
      <c r="F89">
        <f t="shared" si="25"/>
        <v>-34849.5</v>
      </c>
      <c r="G89">
        <f t="shared" si="26"/>
        <v>-2.90525800010073E-2</v>
      </c>
      <c r="I89">
        <f t="shared" si="27"/>
        <v>-2.90525800010073E-2</v>
      </c>
      <c r="P89">
        <f t="shared" si="28"/>
        <v>-2.7947330622521093E-2</v>
      </c>
      <c r="Q89">
        <f t="shared" si="29"/>
        <v>8.3417251081702865E-3</v>
      </c>
      <c r="R89">
        <f t="shared" si="30"/>
        <v>-1.9605605514350807E-2</v>
      </c>
      <c r="S89" s="2">
        <f t="shared" si="35"/>
        <v>9520.2819999999992</v>
      </c>
      <c r="U89">
        <f t="shared" si="31"/>
        <v>8.9245326951538709E-5</v>
      </c>
      <c r="V89">
        <v>0.1</v>
      </c>
      <c r="W89">
        <f t="shared" si="32"/>
        <v>8.9245326951538716E-6</v>
      </c>
      <c r="X89">
        <f t="shared" si="33"/>
        <v>-1.1052493784862068E-3</v>
      </c>
      <c r="Y89">
        <f t="shared" si="34"/>
        <v>-9.4469744866564932E-3</v>
      </c>
    </row>
    <row r="90" spans="1:25" ht="12.95" customHeight="1" x14ac:dyDescent="0.2">
      <c r="A90" s="89" t="s">
        <v>178</v>
      </c>
      <c r="C90" s="92">
        <v>24554.712</v>
      </c>
      <c r="D90" s="21"/>
      <c r="E90">
        <f t="shared" si="24"/>
        <v>-34812.551741906653</v>
      </c>
      <c r="F90">
        <f t="shared" si="25"/>
        <v>-34812.5</v>
      </c>
      <c r="G90">
        <f t="shared" si="26"/>
        <v>-2.2267500000452856E-2</v>
      </c>
      <c r="I90">
        <f t="shared" si="27"/>
        <v>-2.2267500000452856E-2</v>
      </c>
      <c r="P90">
        <f t="shared" si="28"/>
        <v>-2.7756115062480984E-2</v>
      </c>
      <c r="Q90">
        <f t="shared" si="29"/>
        <v>8.1999868438477203E-3</v>
      </c>
      <c r="R90">
        <f t="shared" si="30"/>
        <v>-1.9556128218633263E-2</v>
      </c>
      <c r="S90" s="2">
        <f t="shared" si="35"/>
        <v>9536.2119999999995</v>
      </c>
      <c r="U90">
        <f t="shared" si="31"/>
        <v>7.3515369392475506E-6</v>
      </c>
      <c r="V90">
        <v>0.1</v>
      </c>
      <c r="W90">
        <f t="shared" si="32"/>
        <v>7.3515369392475512E-7</v>
      </c>
      <c r="X90">
        <f t="shared" si="33"/>
        <v>5.4886150620281279E-3</v>
      </c>
      <c r="Y90">
        <f t="shared" si="34"/>
        <v>-2.7113717818195923E-3</v>
      </c>
    </row>
    <row r="91" spans="1:25" ht="12.95" customHeight="1" x14ac:dyDescent="0.2">
      <c r="A91" s="89" t="s">
        <v>178</v>
      </c>
      <c r="C91" s="92">
        <v>24616.542000000001</v>
      </c>
      <c r="D91" s="21"/>
      <c r="E91">
        <f t="shared" si="24"/>
        <v>-34668.880378335052</v>
      </c>
      <c r="F91">
        <f t="shared" si="25"/>
        <v>-34669</v>
      </c>
      <c r="G91">
        <f t="shared" si="26"/>
        <v>5.148004000147921E-2</v>
      </c>
      <c r="I91">
        <f t="shared" si="27"/>
        <v>5.148004000147921E-2</v>
      </c>
      <c r="P91">
        <f t="shared" si="28"/>
        <v>-2.7013168912642216E-2</v>
      </c>
      <c r="Q91">
        <f t="shared" si="29"/>
        <v>7.6518768557085753E-3</v>
      </c>
      <c r="R91">
        <f t="shared" si="30"/>
        <v>-1.9361292056933641E-2</v>
      </c>
      <c r="S91" s="2">
        <f t="shared" si="35"/>
        <v>9598.0420000000013</v>
      </c>
      <c r="U91">
        <f t="shared" si="31"/>
        <v>5.018494327810312E-3</v>
      </c>
      <c r="V91">
        <v>0.1</v>
      </c>
      <c r="W91">
        <f t="shared" si="32"/>
        <v>5.0184943278103124E-4</v>
      </c>
      <c r="X91">
        <f t="shared" si="33"/>
        <v>7.8493208914121426E-2</v>
      </c>
      <c r="Y91">
        <f t="shared" si="34"/>
        <v>7.0841332058412851E-2</v>
      </c>
    </row>
    <row r="92" spans="1:25" ht="12.95" customHeight="1" x14ac:dyDescent="0.2">
      <c r="A92" s="89" t="s">
        <v>178</v>
      </c>
      <c r="C92" s="92">
        <v>24616.581999999999</v>
      </c>
      <c r="D92" s="21"/>
      <c r="E92">
        <f t="shared" si="24"/>
        <v>-34668.787432280667</v>
      </c>
      <c r="F92">
        <f t="shared" si="25"/>
        <v>-34669</v>
      </c>
      <c r="G92">
        <f t="shared" si="26"/>
        <v>9.1480039998714346E-2</v>
      </c>
      <c r="I92">
        <f t="shared" si="27"/>
        <v>9.1480039998714346E-2</v>
      </c>
      <c r="P92">
        <f t="shared" si="28"/>
        <v>-2.7013168912642216E-2</v>
      </c>
      <c r="Q92">
        <f t="shared" si="29"/>
        <v>7.6518768557085753E-3</v>
      </c>
      <c r="R92">
        <f t="shared" si="30"/>
        <v>-1.9361292056933641E-2</v>
      </c>
      <c r="S92" s="2">
        <f t="shared" si="35"/>
        <v>9598.0819999999985</v>
      </c>
      <c r="U92">
        <f t="shared" si="31"/>
        <v>1.2285800891870417E-2</v>
      </c>
      <c r="V92">
        <v>0.1</v>
      </c>
      <c r="W92">
        <f t="shared" si="32"/>
        <v>1.2285800891870418E-3</v>
      </c>
      <c r="X92">
        <f t="shared" si="33"/>
        <v>0.11849320891135656</v>
      </c>
      <c r="Y92">
        <f t="shared" si="34"/>
        <v>0.11084133205564799</v>
      </c>
    </row>
    <row r="93" spans="1:25" ht="12.95" customHeight="1" x14ac:dyDescent="0.2">
      <c r="A93" s="131" t="s">
        <v>234</v>
      </c>
      <c r="C93" s="128">
        <v>24616.626</v>
      </c>
      <c r="D93" s="21"/>
      <c r="E93">
        <f t="shared" si="24"/>
        <v>-34668.68519162084</v>
      </c>
      <c r="F93">
        <f t="shared" si="25"/>
        <v>-34668.5</v>
      </c>
      <c r="P93">
        <f t="shared" si="28"/>
        <v>-2.7010576567840415E-2</v>
      </c>
      <c r="Q93">
        <f t="shared" si="29"/>
        <v>7.6499715252596884E-3</v>
      </c>
      <c r="R93">
        <f t="shared" si="30"/>
        <v>-1.9360605042580727E-2</v>
      </c>
      <c r="S93" s="2">
        <f t="shared" si="35"/>
        <v>9598.1260000000002</v>
      </c>
      <c r="T93" s="89">
        <f>+C93-(C$7+F93*C$8)</f>
        <v>-7.9698539997480111E-2</v>
      </c>
    </row>
    <row r="94" spans="1:25" ht="12.95" customHeight="1" x14ac:dyDescent="0.2">
      <c r="A94" s="131" t="s">
        <v>234</v>
      </c>
      <c r="C94" s="128">
        <v>24618.631000000001</v>
      </c>
      <c r="D94" s="21"/>
      <c r="E94">
        <f t="shared" si="24"/>
        <v>-34664.026270644594</v>
      </c>
      <c r="F94">
        <f t="shared" si="25"/>
        <v>-34664</v>
      </c>
      <c r="G94">
        <f t="shared" ref="G94:G157" si="36">+C94-(C$7+F94*C$8)</f>
        <v>-1.1305759999231668E-2</v>
      </c>
      <c r="N94">
        <f>+G94</f>
        <v>-1.1305759999231668E-2</v>
      </c>
      <c r="P94">
        <f t="shared" si="28"/>
        <v>-2.6987244324744333E-2</v>
      </c>
      <c r="Q94">
        <f t="shared" si="29"/>
        <v>7.6328249451105001E-3</v>
      </c>
      <c r="R94">
        <f t="shared" si="30"/>
        <v>-1.9354419379633832E-2</v>
      </c>
      <c r="S94" s="2">
        <f t="shared" si="35"/>
        <v>9600.1310000000012</v>
      </c>
      <c r="U94">
        <f t="shared" ref="U94:U157" si="37">+(R94-G94)^2</f>
        <v>6.4780917821735754E-5</v>
      </c>
      <c r="V94">
        <v>0.1</v>
      </c>
      <c r="W94">
        <f t="shared" ref="W94:W157" si="38">V94*U94</f>
        <v>6.4780917821735756E-6</v>
      </c>
      <c r="X94">
        <f t="shared" ref="X94:X157" si="39">G94-P94</f>
        <v>1.5681484325512664E-2</v>
      </c>
      <c r="Y94">
        <f t="shared" ref="Y94:Y157" si="40">+(G94-R94)</f>
        <v>8.0486593804021643E-3</v>
      </c>
    </row>
    <row r="95" spans="1:25" ht="12.95" customHeight="1" x14ac:dyDescent="0.2">
      <c r="A95" s="89" t="s">
        <v>178</v>
      </c>
      <c r="C95" s="92">
        <v>24876.89</v>
      </c>
      <c r="D95" s="21"/>
      <c r="E95">
        <f t="shared" si="24"/>
        <v>-34063.922394134213</v>
      </c>
      <c r="F95">
        <f t="shared" si="25"/>
        <v>-34064</v>
      </c>
      <c r="G95">
        <f t="shared" si="36"/>
        <v>3.3398239997040946E-2</v>
      </c>
      <c r="I95">
        <f>+G95</f>
        <v>3.3398239997040946E-2</v>
      </c>
      <c r="P95">
        <f t="shared" si="28"/>
        <v>-2.3858617257628948E-2</v>
      </c>
      <c r="Q95">
        <f t="shared" si="29"/>
        <v>5.3690837782054412E-3</v>
      </c>
      <c r="R95">
        <f t="shared" si="30"/>
        <v>-1.8489533479423507E-2</v>
      </c>
      <c r="S95" s="2">
        <f t="shared" si="35"/>
        <v>9858.39</v>
      </c>
      <c r="U95">
        <f t="shared" si="37"/>
        <v>2.6923410363448876E-3</v>
      </c>
      <c r="V95">
        <v>0.1</v>
      </c>
      <c r="W95">
        <f t="shared" si="38"/>
        <v>2.6923410363448877E-4</v>
      </c>
      <c r="X95">
        <f t="shared" si="39"/>
        <v>5.7256857254669891E-2</v>
      </c>
      <c r="Y95">
        <f t="shared" si="40"/>
        <v>5.1887773476464449E-2</v>
      </c>
    </row>
    <row r="96" spans="1:25" ht="12.95" customHeight="1" x14ac:dyDescent="0.2">
      <c r="A96" s="89" t="s">
        <v>178</v>
      </c>
      <c r="C96" s="92">
        <v>24948.694</v>
      </c>
      <c r="D96" s="21"/>
      <c r="E96">
        <f t="shared" si="24"/>
        <v>-33897.074931900752</v>
      </c>
      <c r="F96">
        <f t="shared" si="25"/>
        <v>-33897</v>
      </c>
      <c r="G96">
        <f t="shared" si="36"/>
        <v>-3.2247480001387885E-2</v>
      </c>
      <c r="I96">
        <f>+G96</f>
        <v>-3.2247480001387885E-2</v>
      </c>
      <c r="P96">
        <f t="shared" si="28"/>
        <v>-2.2981901373595674E-2</v>
      </c>
      <c r="Q96">
        <f t="shared" si="29"/>
        <v>4.7469443568990133E-3</v>
      </c>
      <c r="R96">
        <f t="shared" si="30"/>
        <v>-1.8234957016696661E-2</v>
      </c>
      <c r="S96" s="2">
        <f t="shared" si="35"/>
        <v>9930.1939999999995</v>
      </c>
      <c r="U96">
        <f t="shared" si="37"/>
        <v>1.9635080039649984E-4</v>
      </c>
      <c r="V96">
        <v>0.1</v>
      </c>
      <c r="W96">
        <f t="shared" si="38"/>
        <v>1.9635080039649985E-5</v>
      </c>
      <c r="X96">
        <f t="shared" si="39"/>
        <v>-9.2655786277922106E-3</v>
      </c>
      <c r="Y96">
        <f t="shared" si="40"/>
        <v>-1.4012522984691224E-2</v>
      </c>
    </row>
    <row r="97" spans="1:25" ht="12.95" customHeight="1" x14ac:dyDescent="0.2">
      <c r="A97" s="89" t="s">
        <v>178</v>
      </c>
      <c r="C97" s="92">
        <v>25000.585999999999</v>
      </c>
      <c r="D97" s="21"/>
      <c r="E97">
        <f t="shared" si="24"/>
        <v>-33776.49601554207</v>
      </c>
      <c r="F97">
        <f t="shared" si="25"/>
        <v>-33776.5</v>
      </c>
      <c r="G97">
        <f t="shared" si="36"/>
        <v>1.714739999442827E-3</v>
      </c>
      <c r="I97">
        <f>+G97</f>
        <v>1.714739999442827E-3</v>
      </c>
      <c r="P97">
        <f t="shared" si="28"/>
        <v>-2.2347801999894432E-2</v>
      </c>
      <c r="Q97">
        <f t="shared" si="29"/>
        <v>4.3001815778978408E-3</v>
      </c>
      <c r="R97">
        <f t="shared" si="30"/>
        <v>-1.8047620421996591E-2</v>
      </c>
      <c r="S97" s="2">
        <f t="shared" si="35"/>
        <v>9982.0859999999993</v>
      </c>
      <c r="U97">
        <f t="shared" si="37"/>
        <v>3.9055088942687517E-4</v>
      </c>
      <c r="V97">
        <v>0.1</v>
      </c>
      <c r="W97">
        <f t="shared" si="38"/>
        <v>3.9055088942687523E-5</v>
      </c>
      <c r="X97">
        <f t="shared" si="39"/>
        <v>2.4062541999337259E-2</v>
      </c>
      <c r="Y97">
        <f t="shared" si="40"/>
        <v>1.9762360421439418E-2</v>
      </c>
    </row>
    <row r="98" spans="1:25" ht="12.95" customHeight="1" x14ac:dyDescent="0.2">
      <c r="A98" s="89" t="s">
        <v>178</v>
      </c>
      <c r="C98" s="92">
        <v>25261.548999999999</v>
      </c>
      <c r="D98" s="21"/>
      <c r="E98">
        <f t="shared" si="24"/>
        <v>-33170.108985754996</v>
      </c>
      <c r="F98">
        <f t="shared" si="25"/>
        <v>-33170</v>
      </c>
      <c r="G98">
        <f t="shared" si="36"/>
        <v>-4.6902800000680145E-2</v>
      </c>
      <c r="I98">
        <f>+G98</f>
        <v>-4.6902800000680145E-2</v>
      </c>
      <c r="P98">
        <f t="shared" si="28"/>
        <v>-1.9138477330284943E-2</v>
      </c>
      <c r="Q98">
        <f t="shared" si="29"/>
        <v>2.0788530274758604E-3</v>
      </c>
      <c r="R98">
        <f t="shared" si="30"/>
        <v>-1.7059624302809082E-2</v>
      </c>
      <c r="S98" s="2">
        <f t="shared" si="35"/>
        <v>10243.048999999999</v>
      </c>
      <c r="U98">
        <f t="shared" si="37"/>
        <v>8.9061513573400193E-4</v>
      </c>
      <c r="V98">
        <v>0.1</v>
      </c>
      <c r="W98">
        <f t="shared" si="38"/>
        <v>8.9061513573400204E-5</v>
      </c>
      <c r="X98">
        <f t="shared" si="39"/>
        <v>-2.7764322670395202E-2</v>
      </c>
      <c r="Y98">
        <f t="shared" si="40"/>
        <v>-2.9843175697871063E-2</v>
      </c>
    </row>
    <row r="99" spans="1:25" ht="12.95" customHeight="1" x14ac:dyDescent="0.2">
      <c r="A99" s="131" t="s">
        <v>234</v>
      </c>
      <c r="C99" s="128">
        <v>25602.600999999999</v>
      </c>
      <c r="D99" s="21"/>
      <c r="E99">
        <f t="shared" si="24"/>
        <v>-32377.623042219169</v>
      </c>
      <c r="F99">
        <f t="shared" si="25"/>
        <v>-32377.5</v>
      </c>
      <c r="G99">
        <f t="shared" si="36"/>
        <v>-5.2952100002585212E-2</v>
      </c>
      <c r="N99">
        <f>+G99</f>
        <v>-5.2952100002585212E-2</v>
      </c>
      <c r="P99">
        <f t="shared" si="28"/>
        <v>-1.490580742213767E-2</v>
      </c>
      <c r="Q99">
        <f t="shared" si="29"/>
        <v>-7.5502215393141725E-4</v>
      </c>
      <c r="R99">
        <f t="shared" si="30"/>
        <v>-1.5660829576069089E-2</v>
      </c>
      <c r="S99" s="2">
        <f t="shared" si="35"/>
        <v>10584.100999999999</v>
      </c>
      <c r="U99">
        <f t="shared" si="37"/>
        <v>1.3906388500235559E-3</v>
      </c>
      <c r="V99">
        <v>1</v>
      </c>
      <c r="W99">
        <f t="shared" si="38"/>
        <v>1.3906388500235559E-3</v>
      </c>
      <c r="X99">
        <f t="shared" si="39"/>
        <v>-3.804629258044754E-2</v>
      </c>
      <c r="Y99">
        <f t="shared" si="40"/>
        <v>-3.7291270426516122E-2</v>
      </c>
    </row>
    <row r="100" spans="1:25" ht="12.95" customHeight="1" x14ac:dyDescent="0.2">
      <c r="A100" s="89" t="s">
        <v>178</v>
      </c>
      <c r="C100" s="92">
        <v>25689.651999999998</v>
      </c>
      <c r="D100" s="21"/>
      <c r="E100">
        <f t="shared" si="24"/>
        <v>-32175.346867704029</v>
      </c>
      <c r="F100">
        <f t="shared" si="25"/>
        <v>-32175.5</v>
      </c>
      <c r="G100">
        <f t="shared" si="36"/>
        <v>6.5901580001082039E-2</v>
      </c>
      <c r="I100">
        <f t="shared" ref="I100:I130" si="41">+G100</f>
        <v>6.5901580001082039E-2</v>
      </c>
      <c r="P100">
        <f t="shared" si="28"/>
        <v>-1.3820929069430698E-2</v>
      </c>
      <c r="Q100">
        <f t="shared" si="29"/>
        <v>-1.4649022221678021E-3</v>
      </c>
      <c r="R100">
        <f t="shared" si="30"/>
        <v>-1.52858312915985E-2</v>
      </c>
      <c r="S100" s="2">
        <f t="shared" si="35"/>
        <v>10671.151999999998</v>
      </c>
      <c r="U100">
        <f t="shared" si="37"/>
        <v>6.5913957524068702E-3</v>
      </c>
      <c r="V100">
        <v>0.1</v>
      </c>
      <c r="W100">
        <f t="shared" si="38"/>
        <v>6.5913957524068711E-4</v>
      </c>
      <c r="X100">
        <f t="shared" si="39"/>
        <v>7.9722509070512731E-2</v>
      </c>
      <c r="Y100">
        <f t="shared" si="40"/>
        <v>8.1187411292680534E-2</v>
      </c>
    </row>
    <row r="101" spans="1:25" ht="12.95" customHeight="1" x14ac:dyDescent="0.2">
      <c r="A101" s="89" t="s">
        <v>178</v>
      </c>
      <c r="C101" s="92">
        <v>26414.525000000001</v>
      </c>
      <c r="D101" s="21"/>
      <c r="E101">
        <f t="shared" si="24"/>
        <v>-30490.994735628421</v>
      </c>
      <c r="F101">
        <f t="shared" si="25"/>
        <v>-30491</v>
      </c>
      <c r="G101">
        <f t="shared" si="36"/>
        <v>2.2655600041616708E-3</v>
      </c>
      <c r="I101">
        <f t="shared" si="41"/>
        <v>2.2655600041616708E-3</v>
      </c>
      <c r="P101">
        <f t="shared" si="28"/>
        <v>-4.7075074066336414E-3</v>
      </c>
      <c r="Q101">
        <f t="shared" si="29"/>
        <v>-7.1878019106632191E-3</v>
      </c>
      <c r="R101">
        <f t="shared" si="30"/>
        <v>-1.189530931729686E-2</v>
      </c>
      <c r="S101" s="2">
        <f t="shared" si="35"/>
        <v>11396.025000000001</v>
      </c>
      <c r="U101">
        <f t="shared" si="37"/>
        <v>2.005302199394254E-4</v>
      </c>
      <c r="V101">
        <v>0.1</v>
      </c>
      <c r="W101">
        <f t="shared" si="38"/>
        <v>2.0053021993942542E-5</v>
      </c>
      <c r="X101">
        <f t="shared" si="39"/>
        <v>6.9730674107953122E-3</v>
      </c>
      <c r="Y101">
        <f t="shared" si="40"/>
        <v>1.4160869321458531E-2</v>
      </c>
    </row>
    <row r="102" spans="1:25" ht="12.95" customHeight="1" x14ac:dyDescent="0.2">
      <c r="A102" s="89" t="s">
        <v>178</v>
      </c>
      <c r="C102" s="92">
        <v>26422.696</v>
      </c>
      <c r="D102" s="21"/>
      <c r="E102">
        <f t="shared" si="24"/>
        <v>-30472.008180368139</v>
      </c>
      <c r="F102">
        <f t="shared" si="25"/>
        <v>-30472</v>
      </c>
      <c r="G102">
        <f t="shared" si="36"/>
        <v>-3.5204800005885772E-3</v>
      </c>
      <c r="I102">
        <f t="shared" si="41"/>
        <v>-3.5204800005885772E-3</v>
      </c>
      <c r="P102">
        <f t="shared" si="28"/>
        <v>-4.6042455740555877E-3</v>
      </c>
      <c r="Q102">
        <f t="shared" si="29"/>
        <v>-7.2503471507799067E-3</v>
      </c>
      <c r="R102">
        <f t="shared" si="30"/>
        <v>-1.1854592724835494E-2</v>
      </c>
      <c r="S102" s="2">
        <f t="shared" si="35"/>
        <v>11404.196</v>
      </c>
      <c r="U102">
        <f t="shared" si="37"/>
        <v>6.9457434900454363E-5</v>
      </c>
      <c r="V102">
        <v>0.1</v>
      </c>
      <c r="W102">
        <f t="shared" si="38"/>
        <v>6.9457434900454368E-6</v>
      </c>
      <c r="X102">
        <f t="shared" si="39"/>
        <v>1.0837655734670104E-3</v>
      </c>
      <c r="Y102">
        <f t="shared" si="40"/>
        <v>8.3341127242469171E-3</v>
      </c>
    </row>
    <row r="103" spans="1:25" ht="12.95" customHeight="1" x14ac:dyDescent="0.2">
      <c r="A103" s="89" t="s">
        <v>178</v>
      </c>
      <c r="C103" s="92">
        <v>26440.554</v>
      </c>
      <c r="D103" s="21"/>
      <c r="E103">
        <f t="shared" si="24"/>
        <v>-30430.512414386227</v>
      </c>
      <c r="F103">
        <f t="shared" si="25"/>
        <v>-30430.5</v>
      </c>
      <c r="G103">
        <f t="shared" si="36"/>
        <v>-5.3426199992827605E-3</v>
      </c>
      <c r="I103">
        <f t="shared" si="41"/>
        <v>-5.3426199992827605E-3</v>
      </c>
      <c r="P103">
        <f t="shared" si="28"/>
        <v>-4.3786784965712255E-3</v>
      </c>
      <c r="Q103">
        <f t="shared" si="29"/>
        <v>-7.3868035798883985E-3</v>
      </c>
      <c r="R103">
        <f t="shared" si="30"/>
        <v>-1.1765482076459624E-2</v>
      </c>
      <c r="S103" s="2">
        <f t="shared" si="35"/>
        <v>11422.054</v>
      </c>
      <c r="U103">
        <f t="shared" si="37"/>
        <v>4.1253157262436695E-5</v>
      </c>
      <c r="V103">
        <v>0.1</v>
      </c>
      <c r="W103">
        <f t="shared" si="38"/>
        <v>4.12531572624367E-6</v>
      </c>
      <c r="X103">
        <f t="shared" si="39"/>
        <v>-9.63941502711535E-4</v>
      </c>
      <c r="Y103">
        <f t="shared" si="40"/>
        <v>6.4228620771768635E-3</v>
      </c>
    </row>
    <row r="104" spans="1:25" ht="12.95" customHeight="1" x14ac:dyDescent="0.2">
      <c r="A104" s="89" t="s">
        <v>178</v>
      </c>
      <c r="C104" s="92">
        <v>26466.581999999999</v>
      </c>
      <c r="D104" s="21"/>
      <c r="E104">
        <f t="shared" si="24"/>
        <v>-30370.032416795391</v>
      </c>
      <c r="F104">
        <f t="shared" si="25"/>
        <v>-30370</v>
      </c>
      <c r="G104">
        <f t="shared" si="36"/>
        <v>-1.3950800002930919E-2</v>
      </c>
      <c r="I104">
        <f t="shared" si="41"/>
        <v>-1.3950800002930919E-2</v>
      </c>
      <c r="P104">
        <f t="shared" si="28"/>
        <v>-4.0497894501411585E-3</v>
      </c>
      <c r="Q104">
        <f t="shared" si="29"/>
        <v>-7.5853517389988176E-3</v>
      </c>
      <c r="R104">
        <f t="shared" si="30"/>
        <v>-1.1635141189139976E-2</v>
      </c>
      <c r="S104" s="2">
        <f t="shared" si="35"/>
        <v>11448.081999999999</v>
      </c>
      <c r="U104">
        <f t="shared" si="37"/>
        <v>5.3622757418876756E-6</v>
      </c>
      <c r="V104">
        <v>0.1</v>
      </c>
      <c r="W104">
        <f t="shared" si="38"/>
        <v>5.3622757418876756E-7</v>
      </c>
      <c r="X104">
        <f t="shared" si="39"/>
        <v>-9.9010105527897602E-3</v>
      </c>
      <c r="Y104">
        <f t="shared" si="40"/>
        <v>-2.3156588137909426E-3</v>
      </c>
    </row>
    <row r="105" spans="1:25" ht="12.95" customHeight="1" x14ac:dyDescent="0.2">
      <c r="A105" s="89" t="s">
        <v>178</v>
      </c>
      <c r="C105" s="92">
        <v>26801.546999999999</v>
      </c>
      <c r="D105" s="21"/>
      <c r="E105">
        <f t="shared" si="24"/>
        <v>-29591.69053908619</v>
      </c>
      <c r="F105">
        <f t="shared" si="25"/>
        <v>-29591.5</v>
      </c>
      <c r="G105">
        <f t="shared" si="36"/>
        <v>-8.199986000181525E-2</v>
      </c>
      <c r="I105">
        <f t="shared" si="41"/>
        <v>-8.199986000181525E-2</v>
      </c>
      <c r="P105">
        <f t="shared" si="28"/>
        <v>1.8564613069545601E-4</v>
      </c>
      <c r="Q105">
        <f t="shared" si="29"/>
        <v>-1.009975969188906E-2</v>
      </c>
      <c r="R105">
        <f t="shared" si="30"/>
        <v>-9.9141135611936042E-3</v>
      </c>
      <c r="S105" s="2">
        <f t="shared" si="35"/>
        <v>11783.046999999999</v>
      </c>
      <c r="U105">
        <f t="shared" si="37"/>
        <v>5.1963548399015956E-3</v>
      </c>
      <c r="V105">
        <v>0.1</v>
      </c>
      <c r="W105">
        <f t="shared" si="38"/>
        <v>5.1963548399015954E-4</v>
      </c>
      <c r="X105">
        <f t="shared" si="39"/>
        <v>-8.2185506132510702E-2</v>
      </c>
      <c r="Y105">
        <f t="shared" si="40"/>
        <v>-7.2085746440621642E-2</v>
      </c>
    </row>
    <row r="106" spans="1:25" ht="12.95" customHeight="1" x14ac:dyDescent="0.2">
      <c r="A106" s="89" t="s">
        <v>178</v>
      </c>
      <c r="C106" s="92">
        <v>27125.69</v>
      </c>
      <c r="D106" s="21"/>
      <c r="E106">
        <f t="shared" si="24"/>
        <v>-28838.495216391893</v>
      </c>
      <c r="F106">
        <f t="shared" si="25"/>
        <v>-28838.5</v>
      </c>
      <c r="G106">
        <f t="shared" si="36"/>
        <v>2.0586599966918584E-3</v>
      </c>
      <c r="I106">
        <f t="shared" si="41"/>
        <v>2.0586599966918584E-3</v>
      </c>
      <c r="P106">
        <f t="shared" si="28"/>
        <v>4.2820472367361938E-3</v>
      </c>
      <c r="Q106">
        <f t="shared" si="29"/>
        <v>-1.2460364703643201E-2</v>
      </c>
      <c r="R106">
        <f t="shared" si="30"/>
        <v>-8.178317466907007E-3</v>
      </c>
      <c r="S106" s="2">
        <f t="shared" si="35"/>
        <v>12107.189999999999</v>
      </c>
      <c r="U106">
        <f t="shared" si="37"/>
        <v>1.0479570759023107E-4</v>
      </c>
      <c r="V106">
        <v>0.1</v>
      </c>
      <c r="W106">
        <f t="shared" si="38"/>
        <v>1.0479570759023107E-5</v>
      </c>
      <c r="X106">
        <f t="shared" si="39"/>
        <v>-2.2233872400443354E-3</v>
      </c>
      <c r="Y106">
        <f t="shared" si="40"/>
        <v>1.0236977463598865E-2</v>
      </c>
    </row>
    <row r="107" spans="1:25" ht="12.95" customHeight="1" x14ac:dyDescent="0.2">
      <c r="A107" s="89" t="s">
        <v>178</v>
      </c>
      <c r="C107" s="92">
        <v>27147.635999999999</v>
      </c>
      <c r="D107" s="21"/>
      <c r="E107">
        <f t="shared" si="24"/>
        <v>-28787.500363651441</v>
      </c>
      <c r="F107">
        <f t="shared" si="25"/>
        <v>-28787.5</v>
      </c>
      <c r="G107">
        <f t="shared" si="36"/>
        <v>-1.5650000204914249E-4</v>
      </c>
      <c r="I107">
        <f t="shared" si="41"/>
        <v>-1.5650000204914249E-4</v>
      </c>
      <c r="P107">
        <f t="shared" si="28"/>
        <v>4.5592612212329402E-3</v>
      </c>
      <c r="Q107">
        <f t="shared" si="29"/>
        <v>-1.2617706091395939E-2</v>
      </c>
      <c r="R107">
        <f t="shared" si="30"/>
        <v>-8.0584448701629986E-3</v>
      </c>
      <c r="S107" s="2">
        <f t="shared" si="35"/>
        <v>12129.135999999999</v>
      </c>
      <c r="U107">
        <f t="shared" si="37"/>
        <v>6.2440732698710913E-5</v>
      </c>
      <c r="V107">
        <v>0.1</v>
      </c>
      <c r="W107">
        <f t="shared" si="38"/>
        <v>6.2440732698710916E-6</v>
      </c>
      <c r="X107">
        <f t="shared" si="39"/>
        <v>-4.7157612232820827E-3</v>
      </c>
      <c r="Y107">
        <f t="shared" si="40"/>
        <v>7.9019448681138561E-3</v>
      </c>
    </row>
    <row r="108" spans="1:25" ht="12.95" customHeight="1" x14ac:dyDescent="0.2">
      <c r="A108" s="89" t="s">
        <v>178</v>
      </c>
      <c r="C108" s="92">
        <v>28165.895</v>
      </c>
      <c r="D108" s="21"/>
      <c r="E108">
        <f t="shared" si="24"/>
        <v>-26421.421453752504</v>
      </c>
      <c r="F108">
        <f t="shared" si="25"/>
        <v>-26421.5</v>
      </c>
      <c r="G108">
        <f t="shared" si="36"/>
        <v>3.3802940000896342E-2</v>
      </c>
      <c r="I108">
        <f t="shared" si="41"/>
        <v>3.3802940000896342E-2</v>
      </c>
      <c r="P108">
        <f t="shared" si="28"/>
        <v>1.7326034909903441E-2</v>
      </c>
      <c r="Q108">
        <f t="shared" si="29"/>
        <v>-1.956283978504008E-2</v>
      </c>
      <c r="R108">
        <f t="shared" si="30"/>
        <v>-2.2368048751366387E-3</v>
      </c>
      <c r="S108" s="2">
        <f t="shared" si="35"/>
        <v>13147.395</v>
      </c>
      <c r="U108">
        <f t="shared" si="37"/>
        <v>1.2988632107295455E-3</v>
      </c>
      <c r="V108">
        <v>0.1</v>
      </c>
      <c r="W108">
        <f t="shared" si="38"/>
        <v>1.2988632107295456E-4</v>
      </c>
      <c r="X108">
        <f t="shared" si="39"/>
        <v>1.6476905090992901E-2</v>
      </c>
      <c r="Y108">
        <f t="shared" si="40"/>
        <v>3.6039744876032981E-2</v>
      </c>
    </row>
    <row r="109" spans="1:25" ht="12.95" customHeight="1" x14ac:dyDescent="0.2">
      <c r="A109" s="89" t="s">
        <v>178</v>
      </c>
      <c r="C109" s="92">
        <v>28227.666000000001</v>
      </c>
      <c r="D109" s="21"/>
      <c r="E109">
        <f t="shared" si="24"/>
        <v>-26277.887185611129</v>
      </c>
      <c r="F109">
        <f t="shared" si="25"/>
        <v>-26278</v>
      </c>
      <c r="G109">
        <f t="shared" si="36"/>
        <v>4.8550480001722462E-2</v>
      </c>
      <c r="I109">
        <f t="shared" si="41"/>
        <v>4.8550480001722462E-2</v>
      </c>
      <c r="P109">
        <f t="shared" si="28"/>
        <v>1.8091333639353797E-2</v>
      </c>
      <c r="Q109">
        <f t="shared" si="29"/>
        <v>-1.9961759039204025E-2</v>
      </c>
      <c r="R109">
        <f t="shared" si="30"/>
        <v>-1.8704253998502278E-3</v>
      </c>
      <c r="S109" s="2">
        <f t="shared" si="35"/>
        <v>13209.166000000001</v>
      </c>
      <c r="U109">
        <f t="shared" si="37"/>
        <v>2.5422677015143422E-3</v>
      </c>
      <c r="V109">
        <v>0.1</v>
      </c>
      <c r="W109">
        <f t="shared" si="38"/>
        <v>2.5422677015143425E-4</v>
      </c>
      <c r="X109">
        <f t="shared" si="39"/>
        <v>3.0459146362368666E-2</v>
      </c>
      <c r="Y109">
        <f t="shared" si="40"/>
        <v>5.0420905401572694E-2</v>
      </c>
    </row>
    <row r="110" spans="1:25" ht="12.95" customHeight="1" x14ac:dyDescent="0.2">
      <c r="A110" s="89" t="s">
        <v>178</v>
      </c>
      <c r="C110" s="92">
        <v>28249.468000000001</v>
      </c>
      <c r="D110" s="21"/>
      <c r="E110">
        <f t="shared" si="24"/>
        <v>-26227.226938666478</v>
      </c>
      <c r="F110">
        <f t="shared" si="25"/>
        <v>-26227</v>
      </c>
      <c r="G110">
        <f t="shared" si="36"/>
        <v>-9.7664679997251369E-2</v>
      </c>
      <c r="I110">
        <f t="shared" si="41"/>
        <v>-9.7664679997251369E-2</v>
      </c>
      <c r="P110">
        <f t="shared" si="28"/>
        <v>1.8362987722544227E-2</v>
      </c>
      <c r="Q110">
        <f t="shared" si="29"/>
        <v>-2.0102920700136861E-2</v>
      </c>
      <c r="R110">
        <f t="shared" si="30"/>
        <v>-1.7399329775926349E-3</v>
      </c>
      <c r="S110" s="2">
        <f t="shared" si="35"/>
        <v>13230.968000000001</v>
      </c>
      <c r="U110">
        <f t="shared" si="37"/>
        <v>9.2015570907855275E-3</v>
      </c>
      <c r="V110">
        <v>0.1</v>
      </c>
      <c r="W110">
        <f t="shared" si="38"/>
        <v>9.2015570907855279E-4</v>
      </c>
      <c r="X110">
        <f t="shared" si="39"/>
        <v>-0.1160276677197956</v>
      </c>
      <c r="Y110">
        <f t="shared" si="40"/>
        <v>-9.5924747019658738E-2</v>
      </c>
    </row>
    <row r="111" spans="1:25" ht="12.95" customHeight="1" x14ac:dyDescent="0.2">
      <c r="A111" s="89" t="s">
        <v>178</v>
      </c>
      <c r="C111" s="92">
        <v>28335.219000000001</v>
      </c>
      <c r="D111" s="21"/>
      <c r="E111">
        <f t="shared" si="24"/>
        <v>-26027.971510918975</v>
      </c>
      <c r="F111">
        <f t="shared" si="25"/>
        <v>-26028</v>
      </c>
      <c r="G111">
        <f t="shared" si="36"/>
        <v>1.2260480001714313E-2</v>
      </c>
      <c r="I111">
        <f t="shared" si="41"/>
        <v>1.2260480001714313E-2</v>
      </c>
      <c r="P111">
        <f t="shared" si="28"/>
        <v>1.9421232882006603E-2</v>
      </c>
      <c r="Q111">
        <f t="shared" si="29"/>
        <v>-2.0650645917915565E-2</v>
      </c>
      <c r="R111">
        <f t="shared" si="30"/>
        <v>-1.2294130359089619E-3</v>
      </c>
      <c r="S111" s="2">
        <f t="shared" si="35"/>
        <v>13316.719000000001</v>
      </c>
      <c r="U111">
        <f t="shared" si="37"/>
        <v>1.8197721416651693E-4</v>
      </c>
      <c r="V111">
        <v>0.1</v>
      </c>
      <c r="W111">
        <f t="shared" si="38"/>
        <v>1.8197721416651693E-5</v>
      </c>
      <c r="X111">
        <f t="shared" si="39"/>
        <v>-7.1607528802922898E-3</v>
      </c>
      <c r="Y111">
        <f t="shared" si="40"/>
        <v>1.3489893037623275E-2</v>
      </c>
    </row>
    <row r="112" spans="1:25" ht="12.95" customHeight="1" x14ac:dyDescent="0.2">
      <c r="A112" s="89" t="s">
        <v>178</v>
      </c>
      <c r="C112" s="92">
        <v>28517.904999999999</v>
      </c>
      <c r="D112" s="21"/>
      <c r="E112">
        <f t="shared" si="24"/>
        <v>-25603.472938616847</v>
      </c>
      <c r="F112">
        <f t="shared" si="25"/>
        <v>-25603.5</v>
      </c>
      <c r="G112">
        <f t="shared" si="36"/>
        <v>1.1646059996564873E-2</v>
      </c>
      <c r="I112">
        <f t="shared" si="41"/>
        <v>1.1646059996564873E-2</v>
      </c>
      <c r="P112">
        <f t="shared" si="28"/>
        <v>2.1668803767132469E-2</v>
      </c>
      <c r="Q112">
        <f t="shared" si="29"/>
        <v>-2.1802637787699371E-2</v>
      </c>
      <c r="R112">
        <f t="shared" si="30"/>
        <v>-1.3383402056690169E-4</v>
      </c>
      <c r="S112" s="2">
        <f t="shared" si="35"/>
        <v>13499.404999999999</v>
      </c>
      <c r="U112">
        <f t="shared" si="37"/>
        <v>1.3876590305485697E-4</v>
      </c>
      <c r="V112">
        <v>0.1</v>
      </c>
      <c r="W112">
        <f t="shared" si="38"/>
        <v>1.3876590305485698E-5</v>
      </c>
      <c r="X112">
        <f t="shared" si="39"/>
        <v>-1.0022743770567596E-2</v>
      </c>
      <c r="Y112">
        <f t="shared" si="40"/>
        <v>1.1779894017131774E-2</v>
      </c>
    </row>
    <row r="113" spans="1:25" ht="12.95" customHeight="1" x14ac:dyDescent="0.2">
      <c r="A113" s="89" t="s">
        <v>178</v>
      </c>
      <c r="C113" s="92">
        <v>28582.717000000001</v>
      </c>
      <c r="D113" s="21"/>
      <c r="E113">
        <f t="shared" si="24"/>
        <v>-25452.872446690555</v>
      </c>
      <c r="F113">
        <f t="shared" si="25"/>
        <v>-25453</v>
      </c>
      <c r="G113">
        <f t="shared" si="36"/>
        <v>5.4893479999009287E-2</v>
      </c>
      <c r="I113">
        <f t="shared" si="41"/>
        <v>5.4893479999009287E-2</v>
      </c>
      <c r="P113">
        <f t="shared" si="28"/>
        <v>2.2462206175838162E-2</v>
      </c>
      <c r="Q113">
        <f t="shared" si="29"/>
        <v>-2.2205697874640232E-2</v>
      </c>
      <c r="R113">
        <f t="shared" si="30"/>
        <v>2.5650830119793022E-4</v>
      </c>
      <c r="S113" s="2">
        <f t="shared" si="35"/>
        <v>13564.217000000001</v>
      </c>
      <c r="U113">
        <f t="shared" si="37"/>
        <v>2.9851986763074394E-3</v>
      </c>
      <c r="V113">
        <v>0.1</v>
      </c>
      <c r="W113">
        <f t="shared" si="38"/>
        <v>2.9851986763074396E-4</v>
      </c>
      <c r="X113">
        <f t="shared" si="39"/>
        <v>3.2431273823171125E-2</v>
      </c>
      <c r="Y113">
        <f t="shared" si="40"/>
        <v>5.4636971697811357E-2</v>
      </c>
    </row>
    <row r="114" spans="1:25" ht="12.95" customHeight="1" x14ac:dyDescent="0.2">
      <c r="A114" s="89" t="s">
        <v>178</v>
      </c>
      <c r="C114" s="92">
        <v>29306.745999999999</v>
      </c>
      <c r="D114" s="21"/>
      <c r="E114">
        <f t="shared" si="24"/>
        <v>-23770.481476362565</v>
      </c>
      <c r="F114">
        <f t="shared" si="25"/>
        <v>-23770.5</v>
      </c>
      <c r="G114">
        <f t="shared" si="36"/>
        <v>7.9717799999343697E-3</v>
      </c>
      <c r="I114">
        <f t="shared" si="41"/>
        <v>7.9717799999343697E-3</v>
      </c>
      <c r="P114">
        <f t="shared" si="28"/>
        <v>3.1186562532780314E-2</v>
      </c>
      <c r="Q114">
        <f t="shared" si="29"/>
        <v>-2.6520611254841162E-2</v>
      </c>
      <c r="R114">
        <f t="shared" si="30"/>
        <v>4.6659512779391524E-3</v>
      </c>
      <c r="S114" s="2">
        <f t="shared" si="35"/>
        <v>14288.245999999999</v>
      </c>
      <c r="U114">
        <f t="shared" si="37"/>
        <v>1.0928503539168531E-5</v>
      </c>
      <c r="V114">
        <v>0.1</v>
      </c>
      <c r="W114">
        <f t="shared" si="38"/>
        <v>1.0928503539168532E-6</v>
      </c>
      <c r="X114">
        <f t="shared" si="39"/>
        <v>-2.3214782532845944E-2</v>
      </c>
      <c r="Y114">
        <f t="shared" si="40"/>
        <v>3.3058287219952173E-3</v>
      </c>
    </row>
    <row r="115" spans="1:25" ht="12.95" customHeight="1" x14ac:dyDescent="0.2">
      <c r="A115" s="89" t="s">
        <v>178</v>
      </c>
      <c r="C115" s="92">
        <v>29375.616000000002</v>
      </c>
      <c r="D115" s="21"/>
      <c r="E115">
        <f t="shared" si="24"/>
        <v>-23610.451607218522</v>
      </c>
      <c r="F115">
        <f t="shared" si="25"/>
        <v>-23610.5</v>
      </c>
      <c r="G115">
        <f t="shared" si="36"/>
        <v>2.0826179999858141E-2</v>
      </c>
      <c r="I115">
        <f t="shared" si="41"/>
        <v>2.0826179999858141E-2</v>
      </c>
      <c r="P115">
        <f t="shared" si="28"/>
        <v>3.2000414155681473E-2</v>
      </c>
      <c r="Q115">
        <f t="shared" si="29"/>
        <v>-2.6912681703956484E-2</v>
      </c>
      <c r="R115">
        <f t="shared" si="30"/>
        <v>5.0877324517249883E-3</v>
      </c>
      <c r="S115" s="2">
        <f t="shared" si="35"/>
        <v>14357.116000000002</v>
      </c>
      <c r="U115">
        <f t="shared" si="37"/>
        <v>2.4769873122533844E-4</v>
      </c>
      <c r="V115">
        <v>0.1</v>
      </c>
      <c r="W115">
        <f t="shared" si="38"/>
        <v>2.4769873122533847E-5</v>
      </c>
      <c r="X115">
        <f t="shared" si="39"/>
        <v>-1.1174234155823332E-2</v>
      </c>
      <c r="Y115">
        <f t="shared" si="40"/>
        <v>1.5738447548133153E-2</v>
      </c>
    </row>
    <row r="116" spans="1:25" ht="12.95" customHeight="1" x14ac:dyDescent="0.2">
      <c r="A116" s="89" t="s">
        <v>178</v>
      </c>
      <c r="C116" s="92">
        <v>29826.207999999999</v>
      </c>
      <c r="D116" s="21"/>
      <c r="E116">
        <f t="shared" si="24"/>
        <v>-22563.432893738776</v>
      </c>
      <c r="F116">
        <f t="shared" si="25"/>
        <v>-22563.5</v>
      </c>
      <c r="G116">
        <f t="shared" si="36"/>
        <v>2.8879659999802243E-2</v>
      </c>
      <c r="I116">
        <f t="shared" si="41"/>
        <v>2.8879659999802243E-2</v>
      </c>
      <c r="P116">
        <f t="shared" si="28"/>
        <v>3.7246651311763836E-2</v>
      </c>
      <c r="Q116">
        <f t="shared" si="29"/>
        <v>-2.940000380653237E-2</v>
      </c>
      <c r="R116">
        <f t="shared" si="30"/>
        <v>7.846647505231466E-3</v>
      </c>
      <c r="S116" s="2">
        <f t="shared" si="35"/>
        <v>14807.707999999999</v>
      </c>
      <c r="U116">
        <f t="shared" si="37"/>
        <v>4.4238761459677043E-4</v>
      </c>
      <c r="V116">
        <v>0.1</v>
      </c>
      <c r="W116">
        <f t="shared" si="38"/>
        <v>4.4238761459677043E-5</v>
      </c>
      <c r="X116">
        <f t="shared" si="39"/>
        <v>-8.3669913119615927E-3</v>
      </c>
      <c r="Y116">
        <f t="shared" si="40"/>
        <v>2.1033012494570777E-2</v>
      </c>
    </row>
    <row r="117" spans="1:25" ht="12.95" customHeight="1" x14ac:dyDescent="0.2">
      <c r="A117" s="89" t="s">
        <v>178</v>
      </c>
      <c r="C117" s="92">
        <v>30071.675999999999</v>
      </c>
      <c r="D117" s="21"/>
      <c r="E117">
        <f t="shared" si="24"/>
        <v>-21993.05084177059</v>
      </c>
      <c r="F117">
        <f t="shared" si="25"/>
        <v>-21993</v>
      </c>
      <c r="G117">
        <f t="shared" si="36"/>
        <v>-2.1880120002606418E-2</v>
      </c>
      <c r="I117">
        <f t="shared" si="41"/>
        <v>-2.1880120002606418E-2</v>
      </c>
      <c r="P117">
        <f t="shared" si="28"/>
        <v>4.0042166858200258E-2</v>
      </c>
      <c r="Q117">
        <f t="shared" si="29"/>
        <v>-3.0698154049663008E-2</v>
      </c>
      <c r="R117">
        <f t="shared" si="30"/>
        <v>9.3440128085372498E-3</v>
      </c>
      <c r="S117" s="2">
        <f t="shared" si="35"/>
        <v>15053.175999999999</v>
      </c>
      <c r="U117">
        <f t="shared" si="37"/>
        <v>9.7494646980793862E-4</v>
      </c>
      <c r="V117">
        <v>0.1</v>
      </c>
      <c r="W117">
        <f t="shared" si="38"/>
        <v>9.7494646980793862E-5</v>
      </c>
      <c r="X117">
        <f t="shared" si="39"/>
        <v>-6.1922286860806676E-2</v>
      </c>
      <c r="Y117">
        <f t="shared" si="40"/>
        <v>-3.1224132811143668E-2</v>
      </c>
    </row>
    <row r="118" spans="1:25" ht="12.95" customHeight="1" x14ac:dyDescent="0.2">
      <c r="A118" s="89" t="s">
        <v>178</v>
      </c>
      <c r="C118" s="92">
        <v>30106.357</v>
      </c>
      <c r="D118" s="21"/>
      <c r="E118">
        <f t="shared" si="24"/>
        <v>-21912.464288964078</v>
      </c>
      <c r="F118">
        <f t="shared" si="25"/>
        <v>-21912.5</v>
      </c>
      <c r="G118">
        <f t="shared" si="36"/>
        <v>1.536850000047707E-2</v>
      </c>
      <c r="I118">
        <f t="shared" si="41"/>
        <v>1.536850000047707E-2</v>
      </c>
      <c r="P118">
        <f t="shared" si="28"/>
        <v>4.0432767625539684E-2</v>
      </c>
      <c r="Q118">
        <f t="shared" si="29"/>
        <v>-3.0878082066327837E-2</v>
      </c>
      <c r="R118">
        <f t="shared" si="30"/>
        <v>9.5546855592118472E-3</v>
      </c>
      <c r="S118" s="2">
        <f t="shared" si="35"/>
        <v>15087.857</v>
      </c>
      <c r="U118">
        <f t="shared" si="37"/>
        <v>3.3800438357464051E-5</v>
      </c>
      <c r="V118">
        <v>0.1</v>
      </c>
      <c r="W118">
        <f t="shared" si="38"/>
        <v>3.3800438357464051E-6</v>
      </c>
      <c r="X118">
        <f t="shared" si="39"/>
        <v>-2.5064267625062614E-2</v>
      </c>
      <c r="Y118">
        <f t="shared" si="40"/>
        <v>5.8138144412652228E-3</v>
      </c>
    </row>
    <row r="119" spans="1:25" ht="12.95" customHeight="1" x14ac:dyDescent="0.2">
      <c r="A119" s="89" t="s">
        <v>178</v>
      </c>
      <c r="C119" s="92">
        <v>30376.846000000001</v>
      </c>
      <c r="D119" s="21"/>
      <c r="E119">
        <f t="shared" si="24"/>
        <v>-21283.942156324294</v>
      </c>
      <c r="F119">
        <f t="shared" si="25"/>
        <v>-21284</v>
      </c>
      <c r="G119">
        <f t="shared" si="36"/>
        <v>2.4893440000596456E-2</v>
      </c>
      <c r="I119">
        <f t="shared" si="41"/>
        <v>2.4893440000596456E-2</v>
      </c>
      <c r="P119">
        <f t="shared" si="28"/>
        <v>4.3447826916728299E-2</v>
      </c>
      <c r="Q119">
        <f t="shared" si="29"/>
        <v>-3.2255256039160268E-2</v>
      </c>
      <c r="R119">
        <f t="shared" si="30"/>
        <v>1.1192570877568031E-2</v>
      </c>
      <c r="S119" s="2">
        <f t="shared" si="35"/>
        <v>15358.346000000001</v>
      </c>
      <c r="U119">
        <f t="shared" si="37"/>
        <v>1.8771381472635368E-4</v>
      </c>
      <c r="V119">
        <v>0.1</v>
      </c>
      <c r="W119">
        <f t="shared" si="38"/>
        <v>1.8771381472635368E-5</v>
      </c>
      <c r="X119">
        <f t="shared" si="39"/>
        <v>-1.8554386916131843E-2</v>
      </c>
      <c r="Y119">
        <f t="shared" si="40"/>
        <v>1.3700869123028425E-2</v>
      </c>
    </row>
    <row r="120" spans="1:25" ht="12.95" customHeight="1" x14ac:dyDescent="0.2">
      <c r="A120" s="89" t="s">
        <v>178</v>
      </c>
      <c r="C120" s="92">
        <v>31226.348000000002</v>
      </c>
      <c r="D120" s="21"/>
      <c r="E120">
        <f t="shared" si="24"/>
        <v>-19309.995678937928</v>
      </c>
      <c r="F120">
        <f t="shared" si="25"/>
        <v>-19310</v>
      </c>
      <c r="G120">
        <f t="shared" si="36"/>
        <v>1.8596000008983538E-3</v>
      </c>
      <c r="I120">
        <f t="shared" si="41"/>
        <v>1.8596000008983538E-3</v>
      </c>
      <c r="P120">
        <f t="shared" si="28"/>
        <v>5.2478700076877938E-2</v>
      </c>
      <c r="Q120">
        <f t="shared" si="29"/>
        <v>-3.6262438319519932E-2</v>
      </c>
      <c r="R120">
        <f t="shared" si="30"/>
        <v>1.6216261757358005E-2</v>
      </c>
      <c r="S120" s="2">
        <f t="shared" si="35"/>
        <v>16207.848000000002</v>
      </c>
      <c r="U120">
        <f t="shared" si="37"/>
        <v>2.0611373678939112E-4</v>
      </c>
      <c r="V120">
        <v>0.1</v>
      </c>
      <c r="W120">
        <f t="shared" si="38"/>
        <v>2.0611373678939113E-5</v>
      </c>
      <c r="X120">
        <f t="shared" si="39"/>
        <v>-5.0619100075979584E-2</v>
      </c>
      <c r="Y120">
        <f t="shared" si="40"/>
        <v>-1.4356661756459652E-2</v>
      </c>
    </row>
    <row r="121" spans="1:25" ht="12.95" customHeight="1" x14ac:dyDescent="0.2">
      <c r="A121" s="89" t="s">
        <v>178</v>
      </c>
      <c r="C121" s="92">
        <v>31238.34</v>
      </c>
      <c r="D121" s="21"/>
      <c r="E121">
        <f t="shared" si="24"/>
        <v>-19282.130451832149</v>
      </c>
      <c r="F121">
        <f t="shared" si="25"/>
        <v>-19282</v>
      </c>
      <c r="G121">
        <f t="shared" si="36"/>
        <v>-5.614088000220363E-2</v>
      </c>
      <c r="I121">
        <f t="shared" si="41"/>
        <v>-5.614088000220363E-2</v>
      </c>
      <c r="P121">
        <f t="shared" si="28"/>
        <v>5.2601584571426906E-2</v>
      </c>
      <c r="Q121">
        <f t="shared" si="29"/>
        <v>-3.6315805075932288E-2</v>
      </c>
      <c r="R121">
        <f t="shared" si="30"/>
        <v>1.6285779495494618E-2</v>
      </c>
      <c r="S121" s="2">
        <f t="shared" si="35"/>
        <v>16219.84</v>
      </c>
      <c r="U121">
        <f t="shared" si="37"/>
        <v>5.2456210059955242E-3</v>
      </c>
      <c r="V121">
        <v>0.1</v>
      </c>
      <c r="W121">
        <f t="shared" si="38"/>
        <v>5.2456210059955246E-4</v>
      </c>
      <c r="X121">
        <f t="shared" si="39"/>
        <v>-0.10874246457363054</v>
      </c>
      <c r="Y121">
        <f t="shared" si="40"/>
        <v>-7.2426659497698248E-2</v>
      </c>
    </row>
    <row r="122" spans="1:25" ht="12.95" customHeight="1" x14ac:dyDescent="0.2">
      <c r="A122" s="89" t="s">
        <v>178</v>
      </c>
      <c r="C122" s="92">
        <v>31451.832999999999</v>
      </c>
      <c r="D122" s="21"/>
      <c r="E122">
        <f t="shared" si="24"/>
        <v>-18786.047152091072</v>
      </c>
      <c r="F122">
        <f t="shared" si="25"/>
        <v>-18786</v>
      </c>
      <c r="G122">
        <f t="shared" si="36"/>
        <v>-2.0292240002163453E-2</v>
      </c>
      <c r="I122">
        <f t="shared" si="41"/>
        <v>-2.0292240002163453E-2</v>
      </c>
      <c r="P122">
        <f t="shared" si="28"/>
        <v>5.4752415158298144E-2</v>
      </c>
      <c r="Q122">
        <f t="shared" si="29"/>
        <v>-3.7245057811385006E-2</v>
      </c>
      <c r="R122">
        <f t="shared" si="30"/>
        <v>1.7507357346913138E-2</v>
      </c>
      <c r="S122" s="2">
        <f t="shared" si="35"/>
        <v>16433.332999999999</v>
      </c>
      <c r="U122">
        <f t="shared" si="37"/>
        <v>1.4288095597523181E-3</v>
      </c>
      <c r="V122">
        <v>0.1</v>
      </c>
      <c r="W122">
        <f t="shared" si="38"/>
        <v>1.4288095597523182E-4</v>
      </c>
      <c r="X122">
        <f t="shared" si="39"/>
        <v>-7.5044655160461604E-2</v>
      </c>
      <c r="Y122">
        <f t="shared" si="40"/>
        <v>-3.7799597349076591E-2</v>
      </c>
    </row>
    <row r="123" spans="1:25" ht="12.95" customHeight="1" x14ac:dyDescent="0.2">
      <c r="A123" s="89" t="s">
        <v>178</v>
      </c>
      <c r="C123" s="92">
        <v>31911.254000000001</v>
      </c>
      <c r="D123" s="21"/>
      <c r="E123">
        <f t="shared" si="24"/>
        <v>-17718.51292075633</v>
      </c>
      <c r="F123">
        <f t="shared" si="25"/>
        <v>-17718.5</v>
      </c>
      <c r="G123">
        <f t="shared" si="36"/>
        <v>-5.5605399975320324E-3</v>
      </c>
      <c r="I123">
        <f t="shared" si="41"/>
        <v>-5.5605399975320324E-3</v>
      </c>
      <c r="P123">
        <f t="shared" si="28"/>
        <v>5.9207516540980991E-2</v>
      </c>
      <c r="Q123">
        <f t="shared" si="29"/>
        <v>-3.9141614067839448E-2</v>
      </c>
      <c r="R123">
        <f t="shared" si="30"/>
        <v>2.0065902473141543E-2</v>
      </c>
      <c r="S123" s="2">
        <f t="shared" si="35"/>
        <v>16892.754000000001</v>
      </c>
      <c r="U123">
        <f t="shared" si="37"/>
        <v>6.5671455370274238E-4</v>
      </c>
      <c r="V123">
        <v>0.1</v>
      </c>
      <c r="W123">
        <f t="shared" si="38"/>
        <v>6.5671455370274246E-5</v>
      </c>
      <c r="X123">
        <f t="shared" si="39"/>
        <v>-6.476805653851303E-2</v>
      </c>
      <c r="Y123">
        <f t="shared" si="40"/>
        <v>-2.5626442470673576E-2</v>
      </c>
    </row>
    <row r="124" spans="1:25" ht="12.95" customHeight="1" x14ac:dyDescent="0.2">
      <c r="A124" s="89" t="s">
        <v>178</v>
      </c>
      <c r="C124" s="92">
        <v>31918.607</v>
      </c>
      <c r="D124" s="21"/>
      <c r="E124">
        <f t="shared" si="24"/>
        <v>-17701.427112308298</v>
      </c>
      <c r="F124">
        <f t="shared" si="25"/>
        <v>-17701.5</v>
      </c>
      <c r="G124">
        <f t="shared" si="36"/>
        <v>3.1367740000860067E-2</v>
      </c>
      <c r="I124">
        <f t="shared" si="41"/>
        <v>3.1367740000860067E-2</v>
      </c>
      <c r="P124">
        <f t="shared" si="28"/>
        <v>5.9276466243346385E-2</v>
      </c>
      <c r="Q124">
        <f t="shared" si="29"/>
        <v>-3.917067468314369E-2</v>
      </c>
      <c r="R124">
        <f t="shared" si="30"/>
        <v>2.0105791560202695E-2</v>
      </c>
      <c r="S124" s="2">
        <f t="shared" si="35"/>
        <v>16900.107</v>
      </c>
      <c r="U124">
        <f t="shared" si="37"/>
        <v>1.2683148268002501E-4</v>
      </c>
      <c r="V124">
        <v>0.1</v>
      </c>
      <c r="W124">
        <f t="shared" si="38"/>
        <v>1.2683148268002502E-5</v>
      </c>
      <c r="X124">
        <f t="shared" si="39"/>
        <v>-2.7908726242486318E-2</v>
      </c>
      <c r="Y124">
        <f t="shared" si="40"/>
        <v>1.1261948440657372E-2</v>
      </c>
    </row>
    <row r="125" spans="1:25" ht="12.95" customHeight="1" x14ac:dyDescent="0.2">
      <c r="A125" s="89" t="s">
        <v>178</v>
      </c>
      <c r="C125" s="92">
        <v>31943.350999999999</v>
      </c>
      <c r="D125" s="21"/>
      <c r="E125">
        <f t="shared" si="24"/>
        <v>-17643.930683063347</v>
      </c>
      <c r="F125">
        <f t="shared" si="25"/>
        <v>-17644</v>
      </c>
      <c r="G125">
        <f t="shared" si="36"/>
        <v>2.9831039999407949E-2</v>
      </c>
      <c r="I125">
        <f t="shared" si="41"/>
        <v>2.9831039999407949E-2</v>
      </c>
      <c r="P125">
        <f t="shared" si="28"/>
        <v>5.9509201645040893E-2</v>
      </c>
      <c r="Q125">
        <f t="shared" si="29"/>
        <v>-3.9268702559470237E-2</v>
      </c>
      <c r="R125">
        <f t="shared" si="30"/>
        <v>2.0240499085570657E-2</v>
      </c>
      <c r="S125" s="2">
        <f t="shared" si="35"/>
        <v>16924.850999999999</v>
      </c>
      <c r="U125">
        <f t="shared" si="37"/>
        <v>9.1978475019987042E-5</v>
      </c>
      <c r="V125">
        <v>0.1</v>
      </c>
      <c r="W125">
        <f t="shared" si="38"/>
        <v>9.1978475019987049E-6</v>
      </c>
      <c r="X125">
        <f t="shared" si="39"/>
        <v>-2.9678161645632944E-2</v>
      </c>
      <c r="Y125">
        <f t="shared" si="40"/>
        <v>9.5905409138372921E-3</v>
      </c>
    </row>
    <row r="126" spans="1:25" ht="12.95" customHeight="1" x14ac:dyDescent="0.2">
      <c r="A126" s="89" t="s">
        <v>178</v>
      </c>
      <c r="C126" s="92">
        <v>33026.591999999997</v>
      </c>
      <c r="D126" s="21"/>
      <c r="E126">
        <f t="shared" si="24"/>
        <v>-15126.856260506978</v>
      </c>
      <c r="F126">
        <f t="shared" si="25"/>
        <v>-15127</v>
      </c>
      <c r="G126">
        <f t="shared" si="36"/>
        <v>6.1859319997893181E-2</v>
      </c>
      <c r="I126">
        <f t="shared" si="41"/>
        <v>6.1859319997893181E-2</v>
      </c>
      <c r="P126">
        <f t="shared" si="28"/>
        <v>6.8934652015152212E-2</v>
      </c>
      <c r="Q126">
        <f t="shared" si="29"/>
        <v>-4.3158324721787628E-2</v>
      </c>
      <c r="R126">
        <f t="shared" si="30"/>
        <v>2.5776327293364584E-2</v>
      </c>
      <c r="S126" s="2">
        <f t="shared" si="35"/>
        <v>18008.091999999997</v>
      </c>
      <c r="U126">
        <f t="shared" si="37"/>
        <v>1.3019823625150639E-3</v>
      </c>
      <c r="V126">
        <v>0.1</v>
      </c>
      <c r="W126">
        <f t="shared" si="38"/>
        <v>1.3019823625150638E-4</v>
      </c>
      <c r="X126">
        <f t="shared" si="39"/>
        <v>-7.0753320172590312E-3</v>
      </c>
      <c r="Y126">
        <f t="shared" si="40"/>
        <v>3.6082992704528596E-2</v>
      </c>
    </row>
    <row r="127" spans="1:25" ht="12.95" customHeight="1" x14ac:dyDescent="0.2">
      <c r="A127" s="89" t="s">
        <v>178</v>
      </c>
      <c r="C127" s="92">
        <v>33038.349000000002</v>
      </c>
      <c r="D127" s="21"/>
      <c r="E127">
        <f t="shared" si="24"/>
        <v>-15099.537091470718</v>
      </c>
      <c r="F127">
        <f t="shared" si="25"/>
        <v>-15099.5</v>
      </c>
      <c r="G127">
        <f t="shared" si="36"/>
        <v>-1.5962580000632443E-2</v>
      </c>
      <c r="I127">
        <f t="shared" si="41"/>
        <v>-1.5962580000632443E-2</v>
      </c>
      <c r="P127">
        <f t="shared" si="28"/>
        <v>6.9028973470587285E-2</v>
      </c>
      <c r="Q127">
        <f t="shared" si="29"/>
        <v>-4.3196486663948881E-2</v>
      </c>
      <c r="R127">
        <f t="shared" si="30"/>
        <v>2.5832486806638404E-2</v>
      </c>
      <c r="S127" s="2">
        <f t="shared" si="35"/>
        <v>18019.849000000002</v>
      </c>
      <c r="U127">
        <f t="shared" si="37"/>
        <v>1.7468276094242331E-3</v>
      </c>
      <c r="V127">
        <v>0.1</v>
      </c>
      <c r="W127">
        <f t="shared" si="38"/>
        <v>1.7468276094242334E-4</v>
      </c>
      <c r="X127">
        <f t="shared" si="39"/>
        <v>-8.4991553471219727E-2</v>
      </c>
      <c r="Y127">
        <f t="shared" si="40"/>
        <v>-4.1795066807270846E-2</v>
      </c>
    </row>
    <row r="128" spans="1:25" ht="12.95" customHeight="1" x14ac:dyDescent="0.2">
      <c r="A128" s="89" t="s">
        <v>178</v>
      </c>
      <c r="C128" s="92">
        <v>33382.65</v>
      </c>
      <c r="D128" s="21"/>
      <c r="E128">
        <f t="shared" si="24"/>
        <v>-14299.501604667154</v>
      </c>
      <c r="F128">
        <f t="shared" si="25"/>
        <v>-14299.5</v>
      </c>
      <c r="G128">
        <f t="shared" si="36"/>
        <v>-6.9057999644428492E-4</v>
      </c>
      <c r="I128">
        <f t="shared" si="41"/>
        <v>-6.9057999644428492E-4</v>
      </c>
      <c r="P128">
        <f t="shared" si="28"/>
        <v>7.1686059245886974E-2</v>
      </c>
      <c r="Q128">
        <f t="shared" si="29"/>
        <v>-4.4265640889299906E-2</v>
      </c>
      <c r="R128">
        <f t="shared" si="30"/>
        <v>2.7420418356587067E-2</v>
      </c>
      <c r="S128" s="2">
        <f t="shared" si="35"/>
        <v>18364.150000000001</v>
      </c>
      <c r="U128">
        <f t="shared" si="37"/>
        <v>7.9022822840413135E-4</v>
      </c>
      <c r="V128">
        <v>0.1</v>
      </c>
      <c r="W128">
        <f t="shared" si="38"/>
        <v>7.9022822840413146E-5</v>
      </c>
      <c r="X128">
        <f t="shared" si="39"/>
        <v>-7.2376639242331259E-2</v>
      </c>
      <c r="Y128">
        <f t="shared" si="40"/>
        <v>-2.8110998353031352E-2</v>
      </c>
    </row>
    <row r="129" spans="1:39" ht="12.95" customHeight="1" x14ac:dyDescent="0.2">
      <c r="A129" s="89" t="s">
        <v>178</v>
      </c>
      <c r="C129" s="92">
        <v>33407.218999999997</v>
      </c>
      <c r="D129" s="21"/>
      <c r="E129">
        <f t="shared" si="24"/>
        <v>-14242.411814410158</v>
      </c>
      <c r="F129">
        <f t="shared" si="25"/>
        <v>-14242.5</v>
      </c>
      <c r="G129">
        <f t="shared" si="36"/>
        <v>3.7951299993437715E-2</v>
      </c>
      <c r="I129">
        <f t="shared" si="41"/>
        <v>3.7951299993437715E-2</v>
      </c>
      <c r="P129">
        <f t="shared" si="28"/>
        <v>7.1868881119340824E-2</v>
      </c>
      <c r="Q129">
        <f t="shared" si="29"/>
        <v>-4.4338791898008961E-2</v>
      </c>
      <c r="R129">
        <f t="shared" si="30"/>
        <v>2.7530089221331863E-2</v>
      </c>
      <c r="S129" s="2">
        <f t="shared" si="35"/>
        <v>18388.718999999997</v>
      </c>
      <c r="U129">
        <f t="shared" si="37"/>
        <v>1.0860163395665505E-4</v>
      </c>
      <c r="V129">
        <v>0.1</v>
      </c>
      <c r="W129">
        <f t="shared" si="38"/>
        <v>1.0860163395665505E-5</v>
      </c>
      <c r="X129">
        <f t="shared" si="39"/>
        <v>-3.391758112590311E-2</v>
      </c>
      <c r="Y129">
        <f t="shared" si="40"/>
        <v>1.0421210772105852E-2</v>
      </c>
      <c r="AI129">
        <v>7</v>
      </c>
      <c r="AK129" t="s">
        <v>35</v>
      </c>
      <c r="AM129" t="s">
        <v>37</v>
      </c>
    </row>
    <row r="130" spans="1:39" ht="12.95" customHeight="1" x14ac:dyDescent="0.2">
      <c r="A130" s="89" t="s">
        <v>178</v>
      </c>
      <c r="C130" s="92">
        <v>33769.584000000003</v>
      </c>
      <c r="D130" s="21"/>
      <c r="E130">
        <f t="shared" si="24"/>
        <v>-13400.401889444567</v>
      </c>
      <c r="F130">
        <f t="shared" si="25"/>
        <v>-13400.5</v>
      </c>
      <c r="G130">
        <f t="shared" si="36"/>
        <v>4.2222579999361187E-2</v>
      </c>
      <c r="I130">
        <f t="shared" si="41"/>
        <v>4.2222579999361187E-2</v>
      </c>
      <c r="P130">
        <f t="shared" si="28"/>
        <v>7.4466282763915231E-2</v>
      </c>
      <c r="Q130">
        <f t="shared" si="29"/>
        <v>-4.5372479385689703E-2</v>
      </c>
      <c r="R130">
        <f t="shared" si="30"/>
        <v>2.9093803378225529E-2</v>
      </c>
      <c r="S130" s="2">
        <f t="shared" si="35"/>
        <v>18751.084000000003</v>
      </c>
      <c r="U130">
        <f t="shared" si="37"/>
        <v>1.7236477556767824E-4</v>
      </c>
      <c r="V130">
        <v>0.1</v>
      </c>
      <c r="W130">
        <f t="shared" si="38"/>
        <v>1.7236477556767825E-5</v>
      </c>
      <c r="X130">
        <f t="shared" si="39"/>
        <v>-3.2243702764554044E-2</v>
      </c>
      <c r="Y130">
        <f t="shared" si="40"/>
        <v>1.3128776621135659E-2</v>
      </c>
    </row>
    <row r="131" spans="1:39" ht="12.95" customHeight="1" x14ac:dyDescent="0.2">
      <c r="A131" t="s">
        <v>14</v>
      </c>
      <c r="B131" s="5"/>
      <c r="C131" s="21">
        <v>39536.542000000001</v>
      </c>
      <c r="D131" s="21" t="s">
        <v>16</v>
      </c>
      <c r="E131">
        <f t="shared" si="24"/>
        <v>-2.0912862216396272E-3</v>
      </c>
      <c r="F131">
        <f t="shared" si="25"/>
        <v>0</v>
      </c>
      <c r="G131">
        <f t="shared" si="36"/>
        <v>-8.9999999909196049E-4</v>
      </c>
      <c r="H131" s="40">
        <f>+G131</f>
        <v>-8.9999999909196049E-4</v>
      </c>
      <c r="P131">
        <f t="shared" si="28"/>
        <v>8.6216705707717708E-2</v>
      </c>
      <c r="Q131">
        <f t="shared" si="29"/>
        <v>-0.05</v>
      </c>
      <c r="R131">
        <f t="shared" si="30"/>
        <v>3.6216705707717706E-2</v>
      </c>
      <c r="S131" s="2">
        <f t="shared" si="35"/>
        <v>24518.042000000001</v>
      </c>
      <c r="U131">
        <f t="shared" si="37"/>
        <v>1.3776498425259172E-3</v>
      </c>
      <c r="V131">
        <v>0.5</v>
      </c>
      <c r="W131">
        <f t="shared" si="38"/>
        <v>6.888249212629586E-4</v>
      </c>
      <c r="X131">
        <f t="shared" si="39"/>
        <v>-8.7116705706809669E-2</v>
      </c>
      <c r="Y131">
        <f t="shared" si="40"/>
        <v>-3.7116705706809666E-2</v>
      </c>
      <c r="AI131">
        <v>9</v>
      </c>
      <c r="AK131" t="s">
        <v>38</v>
      </c>
      <c r="AM131" t="s">
        <v>37</v>
      </c>
    </row>
    <row r="132" spans="1:39" ht="12.95" customHeight="1" x14ac:dyDescent="0.2">
      <c r="A132" t="s">
        <v>36</v>
      </c>
      <c r="C132" s="21">
        <v>41753.317999999999</v>
      </c>
      <c r="D132" s="21"/>
      <c r="E132">
        <f t="shared" si="24"/>
        <v>5151.0124753123637</v>
      </c>
      <c r="F132">
        <f t="shared" si="25"/>
        <v>5151</v>
      </c>
      <c r="G132">
        <f t="shared" si="36"/>
        <v>5.3688400003011338E-3</v>
      </c>
      <c r="J132" s="40">
        <f>+G132</f>
        <v>5.3688400003011338E-3</v>
      </c>
      <c r="P132">
        <f t="shared" si="28"/>
        <v>7.5301933922580722E-2</v>
      </c>
      <c r="Q132">
        <f t="shared" si="29"/>
        <v>-4.5858833069127185E-2</v>
      </c>
      <c r="R132">
        <f t="shared" si="30"/>
        <v>2.9443100853453537E-2</v>
      </c>
      <c r="S132" s="2">
        <f t="shared" si="35"/>
        <v>26734.817999999999</v>
      </c>
      <c r="U132">
        <f t="shared" si="37"/>
        <v>5.7957003562562632E-4</v>
      </c>
      <c r="V132">
        <v>0.1</v>
      </c>
      <c r="W132">
        <f t="shared" si="38"/>
        <v>5.7957003562562633E-5</v>
      </c>
      <c r="X132">
        <f t="shared" si="39"/>
        <v>-6.9933093922279588E-2</v>
      </c>
      <c r="Y132">
        <f t="shared" si="40"/>
        <v>-2.4074260853152403E-2</v>
      </c>
      <c r="AG132" t="s">
        <v>40</v>
      </c>
      <c r="AM132" t="s">
        <v>42</v>
      </c>
    </row>
    <row r="133" spans="1:39" ht="12.95" customHeight="1" x14ac:dyDescent="0.2">
      <c r="A133" s="12" t="s">
        <v>76</v>
      </c>
      <c r="B133" s="11"/>
      <c r="C133" s="20">
        <v>42871.408000000003</v>
      </c>
      <c r="D133" s="20"/>
      <c r="E133">
        <f t="shared" si="24"/>
        <v>7749.0638241036877</v>
      </c>
      <c r="F133">
        <f t="shared" si="25"/>
        <v>7749</v>
      </c>
      <c r="G133">
        <f t="shared" si="36"/>
        <v>2.7467160005471669E-2</v>
      </c>
      <c r="J133">
        <f>G133</f>
        <v>2.7467160005471669E-2</v>
      </c>
      <c r="P133">
        <f t="shared" si="28"/>
        <v>6.6878157635754165E-2</v>
      </c>
      <c r="Q133">
        <f t="shared" si="29"/>
        <v>-4.252297517558605E-2</v>
      </c>
      <c r="R133">
        <f t="shared" si="30"/>
        <v>2.4355182460168115E-2</v>
      </c>
      <c r="S133" s="2">
        <f t="shared" si="35"/>
        <v>27852.908000000003</v>
      </c>
      <c r="U133">
        <f t="shared" si="37"/>
        <v>9.6844042424735345E-6</v>
      </c>
      <c r="V133">
        <v>0.1</v>
      </c>
      <c r="W133">
        <f t="shared" si="38"/>
        <v>9.6844042424735354E-7</v>
      </c>
      <c r="X133">
        <f t="shared" si="39"/>
        <v>-3.9410997630282496E-2</v>
      </c>
      <c r="Y133">
        <f t="shared" si="40"/>
        <v>3.1119775453035542E-3</v>
      </c>
      <c r="AG133" t="s">
        <v>40</v>
      </c>
      <c r="AM133" t="s">
        <v>42</v>
      </c>
    </row>
    <row r="134" spans="1:39" ht="12.95" customHeight="1" x14ac:dyDescent="0.2">
      <c r="A134" s="13" t="s">
        <v>39</v>
      </c>
      <c r="B134" s="5" t="s">
        <v>30</v>
      </c>
      <c r="C134" s="21">
        <v>44022.402000000002</v>
      </c>
      <c r="D134" s="21"/>
      <c r="E134">
        <f t="shared" si="24"/>
        <v>10423.572597235285</v>
      </c>
      <c r="F134">
        <f t="shared" si="25"/>
        <v>10423.5</v>
      </c>
      <c r="G134">
        <f t="shared" si="36"/>
        <v>3.1242739998560864E-2</v>
      </c>
      <c r="J134">
        <f t="shared" ref="J134:J140" si="42">+G134</f>
        <v>3.1242739998560864E-2</v>
      </c>
      <c r="P134">
        <f t="shared" si="28"/>
        <v>5.6443308401731923E-2</v>
      </c>
      <c r="Q134">
        <f t="shared" si="29"/>
        <v>-3.8215305006535701E-2</v>
      </c>
      <c r="R134">
        <f t="shared" si="30"/>
        <v>1.8228003395196223E-2</v>
      </c>
      <c r="S134" s="2">
        <f t="shared" si="35"/>
        <v>29003.902000000002</v>
      </c>
      <c r="U134">
        <f t="shared" si="37"/>
        <v>1.6938336885495941E-4</v>
      </c>
      <c r="V134">
        <v>0.1</v>
      </c>
      <c r="W134">
        <f t="shared" si="38"/>
        <v>1.6938336885495943E-5</v>
      </c>
      <c r="X134">
        <f t="shared" si="39"/>
        <v>-2.5200568403171059E-2</v>
      </c>
      <c r="Y134">
        <f t="shared" si="40"/>
        <v>1.3014736603364642E-2</v>
      </c>
      <c r="AG134" t="s">
        <v>40</v>
      </c>
      <c r="AI134">
        <v>7</v>
      </c>
      <c r="AK134" t="s">
        <v>43</v>
      </c>
      <c r="AM134" t="s">
        <v>37</v>
      </c>
    </row>
    <row r="135" spans="1:39" ht="12.95" customHeight="1" x14ac:dyDescent="0.2">
      <c r="A135" s="13" t="s">
        <v>41</v>
      </c>
      <c r="B135" s="5"/>
      <c r="C135" s="21">
        <v>44662.326000000001</v>
      </c>
      <c r="D135" s="21"/>
      <c r="E135">
        <f t="shared" si="24"/>
        <v>11910.532869953879</v>
      </c>
      <c r="F135">
        <f t="shared" si="25"/>
        <v>11910.5</v>
      </c>
      <c r="G135">
        <f t="shared" si="36"/>
        <v>1.4145820001431275E-2</v>
      </c>
      <c r="J135">
        <f t="shared" si="42"/>
        <v>1.4145820001431275E-2</v>
      </c>
      <c r="P135">
        <f t="shared" si="28"/>
        <v>4.996815996918888E-2</v>
      </c>
      <c r="Q135">
        <f t="shared" si="29"/>
        <v>-3.5436915558517953E-2</v>
      </c>
      <c r="R135">
        <f t="shared" si="30"/>
        <v>1.4531244410670927E-2</v>
      </c>
      <c r="S135" s="2">
        <f t="shared" si="35"/>
        <v>29643.826000000001</v>
      </c>
      <c r="U135">
        <f t="shared" si="37"/>
        <v>1.4855197523773426E-7</v>
      </c>
      <c r="V135">
        <v>0.1</v>
      </c>
      <c r="W135">
        <f t="shared" si="38"/>
        <v>1.4855197523773427E-8</v>
      </c>
      <c r="X135">
        <f t="shared" si="39"/>
        <v>-3.5822339967757605E-2</v>
      </c>
      <c r="Y135">
        <f t="shared" si="40"/>
        <v>-3.8542440923965138E-4</v>
      </c>
      <c r="AG135" t="s">
        <v>45</v>
      </c>
      <c r="AH135" t="s">
        <v>37</v>
      </c>
      <c r="AM135" t="s">
        <v>42</v>
      </c>
    </row>
    <row r="136" spans="1:39" ht="12.95" customHeight="1" x14ac:dyDescent="0.2">
      <c r="A136" s="13" t="s">
        <v>41</v>
      </c>
      <c r="B136" s="5"/>
      <c r="C136" s="21">
        <v>44662.535000000003</v>
      </c>
      <c r="D136" s="21"/>
      <c r="E136">
        <f t="shared" si="24"/>
        <v>11911.018513088065</v>
      </c>
      <c r="F136">
        <f t="shared" si="25"/>
        <v>11911</v>
      </c>
      <c r="G136">
        <f t="shared" si="36"/>
        <v>7.9672400024719536E-3</v>
      </c>
      <c r="J136">
        <f t="shared" si="42"/>
        <v>7.9672400024719536E-3</v>
      </c>
      <c r="P136">
        <f t="shared" si="28"/>
        <v>4.9965909932336627E-2</v>
      </c>
      <c r="Q136">
        <f t="shared" si="29"/>
        <v>-3.5435935256238067E-2</v>
      </c>
      <c r="R136">
        <f t="shared" si="30"/>
        <v>1.452997467609856E-2</v>
      </c>
      <c r="S136" s="2">
        <f t="shared" si="35"/>
        <v>29644.035000000003</v>
      </c>
      <c r="U136">
        <f t="shared" si="37"/>
        <v>4.306948639642092E-5</v>
      </c>
      <c r="V136">
        <v>0.1</v>
      </c>
      <c r="W136">
        <f t="shared" si="38"/>
        <v>4.3069486396420918E-6</v>
      </c>
      <c r="X136">
        <f t="shared" si="39"/>
        <v>-4.1998669929864674E-2</v>
      </c>
      <c r="Y136">
        <f t="shared" si="40"/>
        <v>-6.5627346736266065E-3</v>
      </c>
      <c r="AG136" t="s">
        <v>40</v>
      </c>
      <c r="AM136" t="s">
        <v>42</v>
      </c>
    </row>
    <row r="137" spans="1:39" ht="12.95" customHeight="1" x14ac:dyDescent="0.2">
      <c r="A137" s="13" t="s">
        <v>44</v>
      </c>
      <c r="B137" s="5"/>
      <c r="C137" s="21">
        <v>45044.292999999998</v>
      </c>
      <c r="D137" s="21"/>
      <c r="E137">
        <f t="shared" si="24"/>
        <v>12798.091008872718</v>
      </c>
      <c r="F137">
        <f t="shared" si="25"/>
        <v>12798</v>
      </c>
      <c r="G137">
        <f t="shared" si="36"/>
        <v>3.9166319998912513E-2</v>
      </c>
      <c r="J137">
        <f t="shared" si="42"/>
        <v>3.9166319998912513E-2</v>
      </c>
      <c r="P137">
        <f t="shared" si="28"/>
        <v>4.5902532580346198E-2</v>
      </c>
      <c r="Q137">
        <f t="shared" si="29"/>
        <v>-3.3648110644632023E-2</v>
      </c>
      <c r="R137">
        <f t="shared" si="30"/>
        <v>1.2254421935714174E-2</v>
      </c>
      <c r="S137" s="2">
        <f t="shared" si="35"/>
        <v>30025.792999999998</v>
      </c>
      <c r="U137">
        <f t="shared" si="37"/>
        <v>7.242502573639785E-4</v>
      </c>
      <c r="V137">
        <v>0.1</v>
      </c>
      <c r="W137">
        <f t="shared" si="38"/>
        <v>7.2425025736397848E-5</v>
      </c>
      <c r="X137">
        <f t="shared" si="39"/>
        <v>-6.7362125814336843E-3</v>
      </c>
      <c r="Y137">
        <f t="shared" si="40"/>
        <v>2.6911898063198339E-2</v>
      </c>
      <c r="AG137" t="s">
        <v>40</v>
      </c>
      <c r="AM137" t="s">
        <v>42</v>
      </c>
    </row>
    <row r="138" spans="1:39" ht="12.95" customHeight="1" x14ac:dyDescent="0.2">
      <c r="A138" s="13" t="s">
        <v>46</v>
      </c>
      <c r="B138" s="5"/>
      <c r="C138" s="21">
        <v>45061.476000000002</v>
      </c>
      <c r="D138" s="21"/>
      <c r="E138">
        <f t="shared" si="24"/>
        <v>12838.018310186826</v>
      </c>
      <c r="F138">
        <f t="shared" si="25"/>
        <v>12838</v>
      </c>
      <c r="G138">
        <f t="shared" si="36"/>
        <v>7.8799200055073015E-3</v>
      </c>
      <c r="J138">
        <f t="shared" si="42"/>
        <v>7.8799200055073015E-3</v>
      </c>
      <c r="P138">
        <f t="shared" si="28"/>
        <v>4.5716007226969162E-2</v>
      </c>
      <c r="Q138">
        <f t="shared" si="29"/>
        <v>-3.356519008028197E-2</v>
      </c>
      <c r="R138">
        <f t="shared" si="30"/>
        <v>1.2150817146687191E-2</v>
      </c>
      <c r="S138" s="2">
        <f t="shared" si="35"/>
        <v>30042.976000000002</v>
      </c>
      <c r="U138">
        <f t="shared" si="37"/>
        <v>1.8240562390538556E-5</v>
      </c>
      <c r="V138">
        <v>0.1</v>
      </c>
      <c r="W138">
        <f t="shared" si="38"/>
        <v>1.8240562390538556E-6</v>
      </c>
      <c r="X138">
        <f t="shared" si="39"/>
        <v>-3.783608722146186E-2</v>
      </c>
      <c r="Y138">
        <f t="shared" si="40"/>
        <v>-4.2708971411798899E-3</v>
      </c>
      <c r="AG138" t="s">
        <v>45</v>
      </c>
      <c r="AH138" t="s">
        <v>37</v>
      </c>
      <c r="AM138" t="s">
        <v>42</v>
      </c>
    </row>
    <row r="139" spans="1:39" ht="12.95" customHeight="1" x14ac:dyDescent="0.2">
      <c r="A139" s="13" t="s">
        <v>46</v>
      </c>
      <c r="B139" s="5"/>
      <c r="C139" s="21">
        <v>45074.39</v>
      </c>
      <c r="D139" s="21"/>
      <c r="E139">
        <f t="shared" si="24"/>
        <v>12868.025943846267</v>
      </c>
      <c r="F139">
        <f t="shared" si="25"/>
        <v>12868</v>
      </c>
      <c r="G139">
        <f t="shared" si="36"/>
        <v>1.1165119998622686E-2</v>
      </c>
      <c r="J139">
        <f t="shared" si="42"/>
        <v>1.1165119998622686E-2</v>
      </c>
      <c r="P139">
        <f t="shared" si="28"/>
        <v>4.5575933039212708E-2</v>
      </c>
      <c r="Q139">
        <f t="shared" si="29"/>
        <v>-3.3502869560544997E-2</v>
      </c>
      <c r="R139">
        <f t="shared" si="30"/>
        <v>1.2073063478667712E-2</v>
      </c>
      <c r="S139" s="2">
        <f t="shared" si="35"/>
        <v>30055.89</v>
      </c>
      <c r="U139">
        <f t="shared" si="37"/>
        <v>8.2436136295627237E-7</v>
      </c>
      <c r="V139">
        <v>0.1</v>
      </c>
      <c r="W139">
        <f t="shared" si="38"/>
        <v>8.2436136295627245E-8</v>
      </c>
      <c r="X139">
        <f t="shared" si="39"/>
        <v>-3.4410813040590023E-2</v>
      </c>
      <c r="Y139">
        <f t="shared" si="40"/>
        <v>-9.079434800450259E-4</v>
      </c>
      <c r="AG139" t="s">
        <v>45</v>
      </c>
      <c r="AH139" t="s">
        <v>48</v>
      </c>
      <c r="AM139" t="s">
        <v>42</v>
      </c>
    </row>
    <row r="140" spans="1:39" ht="12.95" customHeight="1" x14ac:dyDescent="0.2">
      <c r="A140" s="13" t="s">
        <v>46</v>
      </c>
      <c r="B140" s="5"/>
      <c r="C140" s="21">
        <v>45077.406000000003</v>
      </c>
      <c r="D140" s="21"/>
      <c r="E140">
        <f t="shared" si="24"/>
        <v>12875.034076347196</v>
      </c>
      <c r="F140">
        <f t="shared" si="25"/>
        <v>12875</v>
      </c>
      <c r="G140">
        <f t="shared" si="36"/>
        <v>1.4665000002423767E-2</v>
      </c>
      <c r="J140">
        <f t="shared" si="42"/>
        <v>1.4665000002423767E-2</v>
      </c>
      <c r="P140">
        <f t="shared" si="28"/>
        <v>4.5543226898981104E-2</v>
      </c>
      <c r="Q140">
        <f t="shared" si="29"/>
        <v>-3.3488312060707862E-2</v>
      </c>
      <c r="R140">
        <f t="shared" si="30"/>
        <v>1.2054914838273242E-2</v>
      </c>
      <c r="S140" s="2">
        <f t="shared" si="35"/>
        <v>30058.906000000003</v>
      </c>
      <c r="U140">
        <f t="shared" si="37"/>
        <v>6.8125445641186709E-6</v>
      </c>
      <c r="V140">
        <v>0.1</v>
      </c>
      <c r="W140">
        <f t="shared" si="38"/>
        <v>6.8125445641186713E-7</v>
      </c>
      <c r="X140">
        <f t="shared" si="39"/>
        <v>-3.0878226896557337E-2</v>
      </c>
      <c r="Y140">
        <f t="shared" si="40"/>
        <v>2.6100851641505246E-3</v>
      </c>
      <c r="AG140" t="s">
        <v>45</v>
      </c>
      <c r="AH140" t="s">
        <v>37</v>
      </c>
      <c r="AM140" t="s">
        <v>42</v>
      </c>
    </row>
    <row r="141" spans="1:39" ht="12.95" customHeight="1" x14ac:dyDescent="0.2">
      <c r="A141" s="13" t="s">
        <v>47</v>
      </c>
      <c r="B141" s="5"/>
      <c r="C141" s="21">
        <v>45441.0533</v>
      </c>
      <c r="D141" s="21"/>
      <c r="E141">
        <f t="shared" si="24"/>
        <v>13720.023619451338</v>
      </c>
      <c r="F141">
        <f t="shared" si="25"/>
        <v>13720</v>
      </c>
      <c r="G141">
        <f t="shared" si="36"/>
        <v>1.0164799998165108E-2</v>
      </c>
      <c r="K141">
        <f>+G141</f>
        <v>1.0164799998165108E-2</v>
      </c>
      <c r="P141">
        <f t="shared" si="28"/>
        <v>4.1535390953629209E-2</v>
      </c>
      <c r="Q141">
        <f t="shared" si="29"/>
        <v>-3.1686413077607237E-2</v>
      </c>
      <c r="R141">
        <f t="shared" si="30"/>
        <v>9.8489778760219721E-3</v>
      </c>
      <c r="S141" s="2">
        <f t="shared" si="35"/>
        <v>30422.5533</v>
      </c>
      <c r="U141">
        <f t="shared" si="37"/>
        <v>9.9743612834994047E-8</v>
      </c>
      <c r="V141">
        <v>1</v>
      </c>
      <c r="W141">
        <f t="shared" si="38"/>
        <v>9.9743612834994047E-8</v>
      </c>
      <c r="X141">
        <f t="shared" si="39"/>
        <v>-3.13705909554641E-2</v>
      </c>
      <c r="Y141">
        <f t="shared" si="40"/>
        <v>3.1582212214313621E-4</v>
      </c>
    </row>
    <row r="142" spans="1:39" ht="12.95" customHeight="1" x14ac:dyDescent="0.2">
      <c r="A142" s="13" t="s">
        <v>47</v>
      </c>
      <c r="B142" s="5"/>
      <c r="C142" s="21">
        <v>45441.054400000001</v>
      </c>
      <c r="D142" s="21"/>
      <c r="E142">
        <f t="shared" si="24"/>
        <v>13720.026175467838</v>
      </c>
      <c r="F142">
        <f t="shared" si="25"/>
        <v>13720</v>
      </c>
      <c r="G142">
        <f t="shared" si="36"/>
        <v>1.1264799999480601E-2</v>
      </c>
      <c r="K142">
        <f>+G142</f>
        <v>1.1264799999480601E-2</v>
      </c>
      <c r="P142">
        <f t="shared" si="28"/>
        <v>4.1535390953629209E-2</v>
      </c>
      <c r="Q142">
        <f t="shared" si="29"/>
        <v>-3.1686413077607237E-2</v>
      </c>
      <c r="R142">
        <f t="shared" si="30"/>
        <v>9.8489778760219721E-3</v>
      </c>
      <c r="S142" s="2">
        <f t="shared" si="35"/>
        <v>30422.554400000001</v>
      </c>
      <c r="U142">
        <f t="shared" si="37"/>
        <v>2.0045522852749023E-6</v>
      </c>
      <c r="V142">
        <v>1</v>
      </c>
      <c r="W142">
        <f t="shared" si="38"/>
        <v>2.0045522852749023E-6</v>
      </c>
      <c r="X142">
        <f t="shared" si="39"/>
        <v>-3.0270590954148607E-2</v>
      </c>
      <c r="Y142">
        <f t="shared" si="40"/>
        <v>1.4158221234586293E-3</v>
      </c>
    </row>
    <row r="143" spans="1:39" ht="12.95" customHeight="1" x14ac:dyDescent="0.2">
      <c r="A143" s="13" t="s">
        <v>47</v>
      </c>
      <c r="B143" s="5"/>
      <c r="C143" s="21">
        <v>45444.066800000001</v>
      </c>
      <c r="D143" s="21"/>
      <c r="E143">
        <f t="shared" si="24"/>
        <v>13727.025942823862</v>
      </c>
      <c r="F143">
        <f t="shared" si="25"/>
        <v>13727</v>
      </c>
      <c r="G143">
        <f t="shared" si="36"/>
        <v>1.1164679999637883E-2</v>
      </c>
      <c r="K143">
        <f>+G143</f>
        <v>1.1164679999637883E-2</v>
      </c>
      <c r="P143">
        <f t="shared" si="28"/>
        <v>4.1501710274417923E-2</v>
      </c>
      <c r="Q143">
        <f t="shared" si="29"/>
        <v>-3.1671116629795368E-2</v>
      </c>
      <c r="R143">
        <f t="shared" si="30"/>
        <v>9.8305936446225553E-3</v>
      </c>
      <c r="S143" s="2">
        <f t="shared" si="35"/>
        <v>30425.566800000001</v>
      </c>
      <c r="U143">
        <f t="shared" si="37"/>
        <v>1.7797864026380834E-6</v>
      </c>
      <c r="V143">
        <v>1</v>
      </c>
      <c r="W143">
        <f t="shared" si="38"/>
        <v>1.7797864026380834E-6</v>
      </c>
      <c r="X143">
        <f t="shared" si="39"/>
        <v>-3.033703027478004E-2</v>
      </c>
      <c r="Y143">
        <f t="shared" si="40"/>
        <v>1.3340863550153279E-3</v>
      </c>
    </row>
    <row r="144" spans="1:39" ht="12.95" customHeight="1" x14ac:dyDescent="0.2">
      <c r="A144" s="89" t="s">
        <v>178</v>
      </c>
      <c r="C144" s="93">
        <v>45470.099099999999</v>
      </c>
      <c r="D144" s="21"/>
      <c r="E144">
        <f t="shared" si="24"/>
        <v>13787.515932115546</v>
      </c>
      <c r="F144">
        <f t="shared" si="25"/>
        <v>13787.5</v>
      </c>
      <c r="G144">
        <f t="shared" si="36"/>
        <v>6.8564999965019524E-3</v>
      </c>
      <c r="K144">
        <f>+G144</f>
        <v>6.8564999965019524E-3</v>
      </c>
      <c r="P144">
        <f t="shared" si="28"/>
        <v>4.1210295668531231E-2</v>
      </c>
      <c r="Q144">
        <f t="shared" si="29"/>
        <v>-3.1538658625384505E-2</v>
      </c>
      <c r="R144">
        <f t="shared" si="30"/>
        <v>9.6716370431467261E-3</v>
      </c>
      <c r="S144" s="2">
        <f t="shared" si="35"/>
        <v>30451.599099999999</v>
      </c>
      <c r="U144">
        <f t="shared" si="37"/>
        <v>7.9249965913918581E-6</v>
      </c>
      <c r="V144">
        <v>1</v>
      </c>
      <c r="W144">
        <f t="shared" si="38"/>
        <v>7.9249965913918581E-6</v>
      </c>
      <c r="X144">
        <f t="shared" si="39"/>
        <v>-3.4353795672029279E-2</v>
      </c>
      <c r="Y144">
        <f t="shared" si="40"/>
        <v>-2.8151370466447737E-3</v>
      </c>
    </row>
    <row r="145" spans="1:39" ht="12.95" customHeight="1" x14ac:dyDescent="0.2">
      <c r="A145" s="131" t="s">
        <v>234</v>
      </c>
      <c r="C145" s="130">
        <v>45470.100599999998</v>
      </c>
      <c r="D145" s="21"/>
      <c r="E145">
        <f t="shared" si="24"/>
        <v>13787.519417592581</v>
      </c>
      <c r="F145">
        <f t="shared" si="25"/>
        <v>13787.5</v>
      </c>
      <c r="G145">
        <f t="shared" si="36"/>
        <v>8.3564999949885532E-3</v>
      </c>
      <c r="N145">
        <f>+G145</f>
        <v>8.3564999949885532E-3</v>
      </c>
      <c r="P145">
        <f t="shared" si="28"/>
        <v>4.1210295668531231E-2</v>
      </c>
      <c r="Q145">
        <f t="shared" si="29"/>
        <v>-3.1538658625384505E-2</v>
      </c>
      <c r="R145">
        <f t="shared" si="30"/>
        <v>9.6716370431467261E-3</v>
      </c>
      <c r="S145" s="2">
        <f t="shared" si="35"/>
        <v>30451.600599999998</v>
      </c>
      <c r="U145">
        <f t="shared" si="37"/>
        <v>1.7295854554381922E-6</v>
      </c>
      <c r="V145">
        <v>1</v>
      </c>
      <c r="W145">
        <f t="shared" si="38"/>
        <v>1.7295854554381922E-6</v>
      </c>
      <c r="X145">
        <f t="shared" si="39"/>
        <v>-3.2853795673542678E-2</v>
      </c>
      <c r="Y145">
        <f t="shared" si="40"/>
        <v>-1.3151370481581728E-3</v>
      </c>
      <c r="AG145" t="s">
        <v>40</v>
      </c>
      <c r="AM145" t="s">
        <v>42</v>
      </c>
    </row>
    <row r="146" spans="1:39" ht="12.95" customHeight="1" x14ac:dyDescent="0.2">
      <c r="A146" s="89" t="s">
        <v>178</v>
      </c>
      <c r="C146" s="93">
        <v>45756.288800000002</v>
      </c>
      <c r="D146" s="21"/>
      <c r="E146">
        <f t="shared" si="24"/>
        <v>14452.521017658917</v>
      </c>
      <c r="F146">
        <f t="shared" si="25"/>
        <v>14452.5</v>
      </c>
      <c r="G146">
        <f t="shared" si="36"/>
        <v>9.0450999996392056E-3</v>
      </c>
      <c r="K146">
        <f>+G146</f>
        <v>9.0450999996392056E-3</v>
      </c>
      <c r="P146">
        <f t="shared" si="28"/>
        <v>3.7970726560196226E-2</v>
      </c>
      <c r="Q146">
        <f t="shared" si="29"/>
        <v>-3.0052826690254764E-2</v>
      </c>
      <c r="R146">
        <f t="shared" si="30"/>
        <v>7.9178998699414617E-3</v>
      </c>
      <c r="S146" s="2">
        <f t="shared" si="35"/>
        <v>30737.788800000002</v>
      </c>
      <c r="U146">
        <f t="shared" si="37"/>
        <v>1.2705801323906108E-6</v>
      </c>
      <c r="V146">
        <v>1</v>
      </c>
      <c r="W146">
        <f t="shared" si="38"/>
        <v>1.2705801323906108E-6</v>
      </c>
      <c r="X146">
        <f t="shared" si="39"/>
        <v>-2.892562656055702E-2</v>
      </c>
      <c r="Y146">
        <f t="shared" si="40"/>
        <v>1.1272001296977439E-3</v>
      </c>
      <c r="AG146" t="s">
        <v>40</v>
      </c>
      <c r="AI146">
        <v>10</v>
      </c>
      <c r="AK146" t="s">
        <v>50</v>
      </c>
      <c r="AM146" t="s">
        <v>37</v>
      </c>
    </row>
    <row r="147" spans="1:39" ht="12.95" customHeight="1" x14ac:dyDescent="0.2">
      <c r="A147" s="131" t="s">
        <v>234</v>
      </c>
      <c r="C147" s="130">
        <v>45756.289799999999</v>
      </c>
      <c r="D147" s="21"/>
      <c r="E147">
        <f t="shared" si="24"/>
        <v>14452.523341310269</v>
      </c>
      <c r="F147">
        <f t="shared" si="25"/>
        <v>14452.5</v>
      </c>
      <c r="G147">
        <f t="shared" si="36"/>
        <v>1.0045099996204954E-2</v>
      </c>
      <c r="N147">
        <f>+G147</f>
        <v>1.0045099996204954E-2</v>
      </c>
      <c r="P147">
        <f t="shared" si="28"/>
        <v>3.7970726560196226E-2</v>
      </c>
      <c r="Q147">
        <f t="shared" si="29"/>
        <v>-3.0052826690254764E-2</v>
      </c>
      <c r="R147">
        <f t="shared" si="30"/>
        <v>7.9178998699414617E-3</v>
      </c>
      <c r="S147" s="2">
        <f t="shared" si="35"/>
        <v>30737.789799999999</v>
      </c>
      <c r="U147">
        <f t="shared" si="37"/>
        <v>4.5249803771754164E-6</v>
      </c>
      <c r="V147">
        <v>1</v>
      </c>
      <c r="W147">
        <f t="shared" si="38"/>
        <v>4.5249803771754164E-6</v>
      </c>
      <c r="X147">
        <f t="shared" si="39"/>
        <v>-2.7925626563991272E-2</v>
      </c>
      <c r="Y147">
        <f t="shared" si="40"/>
        <v>2.1272001262634919E-3</v>
      </c>
    </row>
    <row r="148" spans="1:39" ht="12.95" customHeight="1" x14ac:dyDescent="0.2">
      <c r="A148" s="89" t="s">
        <v>178</v>
      </c>
      <c r="C148" s="93">
        <v>45787.059500000003</v>
      </c>
      <c r="D148" s="21"/>
      <c r="E148">
        <f t="shared" si="24"/>
        <v>14524.021396553509</v>
      </c>
      <c r="F148">
        <f t="shared" si="25"/>
        <v>14524</v>
      </c>
      <c r="G148">
        <f t="shared" si="36"/>
        <v>9.2081600014353171E-3</v>
      </c>
      <c r="K148">
        <f>+G148</f>
        <v>9.2081600014353171E-3</v>
      </c>
      <c r="P148">
        <f t="shared" si="28"/>
        <v>3.7618565000020594E-2</v>
      </c>
      <c r="Q148">
        <f t="shared" si="29"/>
        <v>-2.9889809519571344E-2</v>
      </c>
      <c r="R148">
        <f t="shared" si="30"/>
        <v>7.7287554804492502E-3</v>
      </c>
      <c r="S148" s="2">
        <f t="shared" si="35"/>
        <v>30768.559500000003</v>
      </c>
      <c r="U148">
        <f t="shared" si="37"/>
        <v>2.1886377367140142E-6</v>
      </c>
      <c r="V148">
        <v>1</v>
      </c>
      <c r="W148">
        <f t="shared" si="38"/>
        <v>2.1886377367140142E-6</v>
      </c>
      <c r="X148">
        <f t="shared" si="39"/>
        <v>-2.8410404998585277E-2</v>
      </c>
      <c r="Y148">
        <f t="shared" si="40"/>
        <v>1.4794045209860669E-3</v>
      </c>
      <c r="AG148" t="s">
        <v>40</v>
      </c>
      <c r="AM148" t="s">
        <v>42</v>
      </c>
    </row>
    <row r="149" spans="1:39" ht="12.95" customHeight="1" x14ac:dyDescent="0.2">
      <c r="A149" s="131" t="s">
        <v>234</v>
      </c>
      <c r="C149" s="130">
        <v>45787.0599</v>
      </c>
      <c r="D149" s="21"/>
      <c r="E149">
        <f t="shared" ref="E149:E212" si="43">+(C149-C$7)/C$8</f>
        <v>14524.022326014048</v>
      </c>
      <c r="F149">
        <f t="shared" ref="F149:F212" si="44">ROUND(2*E149,0)/2</f>
        <v>14524</v>
      </c>
      <c r="G149">
        <f t="shared" si="36"/>
        <v>9.6081599986064248E-3</v>
      </c>
      <c r="N149">
        <f>+G149</f>
        <v>9.6081599986064248E-3</v>
      </c>
      <c r="P149">
        <f t="shared" ref="P149:P212" si="45">H$5*SIN(RADIANS(H$6*F149+H$7))</f>
        <v>3.7618565000020594E-2</v>
      </c>
      <c r="Q149">
        <f t="shared" ref="Q149:Q212" si="46">+H$2+H$3*$F149+H$4*$F149^2</f>
        <v>-2.9889809519571344E-2</v>
      </c>
      <c r="R149">
        <f t="shared" ref="R149:R212" si="47">P149+Q149</f>
        <v>7.7287554804492502E-3</v>
      </c>
      <c r="S149" s="2">
        <f t="shared" si="35"/>
        <v>30768.5599</v>
      </c>
      <c r="U149">
        <f t="shared" si="37"/>
        <v>3.5321613428696017E-6</v>
      </c>
      <c r="V149">
        <v>1</v>
      </c>
      <c r="W149">
        <f t="shared" si="38"/>
        <v>3.5321613428696017E-6</v>
      </c>
      <c r="X149">
        <f t="shared" si="39"/>
        <v>-2.801040500141417E-2</v>
      </c>
      <c r="Y149">
        <f t="shared" si="40"/>
        <v>1.8794045181571746E-3</v>
      </c>
    </row>
    <row r="150" spans="1:39" ht="12.95" customHeight="1" x14ac:dyDescent="0.2">
      <c r="A150" s="89" t="s">
        <v>178</v>
      </c>
      <c r="C150" s="93">
        <v>45787.273399999998</v>
      </c>
      <c r="D150" s="21"/>
      <c r="E150">
        <f t="shared" si="43"/>
        <v>14524.518425579343</v>
      </c>
      <c r="F150">
        <f t="shared" si="44"/>
        <v>14524.5</v>
      </c>
      <c r="G150">
        <f t="shared" si="36"/>
        <v>7.9295799951069057E-3</v>
      </c>
      <c r="K150">
        <f>+G150</f>
        <v>7.9295799951069057E-3</v>
      </c>
      <c r="P150">
        <f t="shared" si="45"/>
        <v>3.7616099783160196E-2</v>
      </c>
      <c r="Q150">
        <f t="shared" si="46"/>
        <v>-2.9888667309131499E-2</v>
      </c>
      <c r="R150">
        <f t="shared" si="47"/>
        <v>7.7274324740286976E-3</v>
      </c>
      <c r="S150" s="2">
        <f t="shared" si="35"/>
        <v>30768.773399999998</v>
      </c>
      <c r="U150">
        <f t="shared" si="37"/>
        <v>4.086362027806459E-8</v>
      </c>
      <c r="V150">
        <v>1</v>
      </c>
      <c r="W150">
        <f t="shared" si="38"/>
        <v>4.086362027806459E-8</v>
      </c>
      <c r="X150">
        <f t="shared" si="39"/>
        <v>-2.9686519788053291E-2</v>
      </c>
      <c r="Y150">
        <f t="shared" si="40"/>
        <v>2.021475210782081E-4</v>
      </c>
    </row>
    <row r="151" spans="1:39" ht="12.95" customHeight="1" x14ac:dyDescent="0.2">
      <c r="A151" s="131" t="s">
        <v>234</v>
      </c>
      <c r="C151" s="130">
        <v>45787.273500000003</v>
      </c>
      <c r="D151" s="21"/>
      <c r="E151">
        <f t="shared" si="43"/>
        <v>14524.518657944491</v>
      </c>
      <c r="F151">
        <f t="shared" si="44"/>
        <v>14524.5</v>
      </c>
      <c r="G151">
        <f t="shared" si="36"/>
        <v>8.0295799998566508E-3</v>
      </c>
      <c r="N151">
        <f>+G151</f>
        <v>8.0295799998566508E-3</v>
      </c>
      <c r="P151">
        <f t="shared" si="45"/>
        <v>3.7616099783160196E-2</v>
      </c>
      <c r="Q151">
        <f t="shared" si="46"/>
        <v>-2.9888667309131499E-2</v>
      </c>
      <c r="R151">
        <f t="shared" si="47"/>
        <v>7.7274324740286976E-3</v>
      </c>
      <c r="S151" s="2">
        <f t="shared" ref="S151:S214" si="48">+C151-15018.5</f>
        <v>30768.773500000003</v>
      </c>
      <c r="U151">
        <f t="shared" si="37"/>
        <v>9.1293127363953666E-8</v>
      </c>
      <c r="V151">
        <v>1</v>
      </c>
      <c r="W151">
        <f t="shared" si="38"/>
        <v>9.1293127363953666E-8</v>
      </c>
      <c r="X151">
        <f t="shared" si="39"/>
        <v>-2.9586519783303546E-2</v>
      </c>
      <c r="Y151">
        <f t="shared" si="40"/>
        <v>3.0214752582795323E-4</v>
      </c>
    </row>
    <row r="152" spans="1:39" ht="12.95" customHeight="1" x14ac:dyDescent="0.2">
      <c r="A152" s="13" t="s">
        <v>49</v>
      </c>
      <c r="B152" s="5"/>
      <c r="C152" s="21">
        <v>45794.381999999998</v>
      </c>
      <c r="D152" s="21"/>
      <c r="E152">
        <f t="shared" si="43"/>
        <v>14541.03633363506</v>
      </c>
      <c r="F152">
        <f t="shared" si="44"/>
        <v>14541</v>
      </c>
      <c r="G152">
        <f t="shared" si="36"/>
        <v>1.5636439995432738E-2</v>
      </c>
      <c r="K152">
        <f>+G152</f>
        <v>1.5636439995432738E-2</v>
      </c>
      <c r="P152">
        <f t="shared" si="45"/>
        <v>3.7534727845378604E-2</v>
      </c>
      <c r="Q152">
        <f t="shared" si="46"/>
        <v>-2.9850956987444666E-2</v>
      </c>
      <c r="R152">
        <f t="shared" si="47"/>
        <v>7.6837708579339387E-3</v>
      </c>
      <c r="S152" s="2">
        <f t="shared" si="48"/>
        <v>30775.881999999998</v>
      </c>
      <c r="U152">
        <f t="shared" si="37"/>
        <v>6.3244946410525896E-5</v>
      </c>
      <c r="V152">
        <v>0.1</v>
      </c>
      <c r="W152">
        <f t="shared" si="38"/>
        <v>6.3244946410525903E-6</v>
      </c>
      <c r="X152">
        <f t="shared" si="39"/>
        <v>-2.1898287849945866E-2</v>
      </c>
      <c r="Y152">
        <f t="shared" si="40"/>
        <v>7.9526691374987996E-3</v>
      </c>
    </row>
    <row r="153" spans="1:39" ht="12.95" customHeight="1" x14ac:dyDescent="0.2">
      <c r="A153" s="13" t="s">
        <v>51</v>
      </c>
      <c r="B153" s="5"/>
      <c r="C153" s="21">
        <v>45817.618999999999</v>
      </c>
      <c r="D153" s="21"/>
      <c r="E153">
        <f t="shared" si="43"/>
        <v>14595.031020280918</v>
      </c>
      <c r="F153">
        <f t="shared" si="44"/>
        <v>14595</v>
      </c>
      <c r="G153">
        <f t="shared" si="36"/>
        <v>1.3349799999559764E-2</v>
      </c>
      <c r="J153">
        <f>+G153</f>
        <v>1.3349799999559764E-2</v>
      </c>
      <c r="P153">
        <f t="shared" si="45"/>
        <v>3.7268152042482329E-2</v>
      </c>
      <c r="Q153">
        <f t="shared" si="46"/>
        <v>-2.9727305542873922E-2</v>
      </c>
      <c r="R153">
        <f t="shared" si="47"/>
        <v>7.5408464996084071E-3</v>
      </c>
      <c r="S153" s="2">
        <f t="shared" si="48"/>
        <v>30799.118999999999</v>
      </c>
      <c r="U153">
        <f t="shared" si="37"/>
        <v>3.3743940764597116E-5</v>
      </c>
      <c r="V153">
        <v>0.1</v>
      </c>
      <c r="W153">
        <f t="shared" si="38"/>
        <v>3.3743940764597118E-6</v>
      </c>
      <c r="X153">
        <f t="shared" si="39"/>
        <v>-2.3918352042922565E-2</v>
      </c>
      <c r="Y153">
        <f t="shared" si="40"/>
        <v>5.8089534999513567E-3</v>
      </c>
    </row>
    <row r="154" spans="1:39" ht="12.95" customHeight="1" x14ac:dyDescent="0.2">
      <c r="A154" s="131" t="s">
        <v>234</v>
      </c>
      <c r="C154" s="130">
        <v>46092.178599999999</v>
      </c>
      <c r="D154" s="21"/>
      <c r="E154">
        <f t="shared" si="43"/>
        <v>15233.011808145584</v>
      </c>
      <c r="F154">
        <f t="shared" si="44"/>
        <v>15233</v>
      </c>
      <c r="G154">
        <f t="shared" si="36"/>
        <v>5.0817199953598902E-3</v>
      </c>
      <c r="N154">
        <f>+G154</f>
        <v>5.0817199953598902E-3</v>
      </c>
      <c r="P154">
        <f t="shared" si="45"/>
        <v>3.4088539732357537E-2</v>
      </c>
      <c r="Q154">
        <f t="shared" si="46"/>
        <v>-2.8239035636509032E-2</v>
      </c>
      <c r="R154">
        <f t="shared" si="47"/>
        <v>5.8495040958485046E-3</v>
      </c>
      <c r="S154" s="2">
        <f t="shared" si="48"/>
        <v>31073.678599999999</v>
      </c>
      <c r="U154">
        <f t="shared" si="37"/>
        <v>5.8949242496311084E-7</v>
      </c>
      <c r="V154">
        <v>1</v>
      </c>
      <c r="W154">
        <f t="shared" si="38"/>
        <v>5.8949242496311084E-7</v>
      </c>
      <c r="X154">
        <f t="shared" si="39"/>
        <v>-2.9006819736997647E-2</v>
      </c>
      <c r="Y154">
        <f t="shared" si="40"/>
        <v>-7.6778410048861448E-4</v>
      </c>
      <c r="AG154" t="s">
        <v>45</v>
      </c>
      <c r="AM154" t="s">
        <v>42</v>
      </c>
    </row>
    <row r="155" spans="1:39" ht="12.95" customHeight="1" x14ac:dyDescent="0.2">
      <c r="A155" s="89" t="s">
        <v>178</v>
      </c>
      <c r="C155" s="93">
        <v>46092.180099999998</v>
      </c>
      <c r="D155" s="21"/>
      <c r="E155">
        <f t="shared" si="43"/>
        <v>15233.01529362262</v>
      </c>
      <c r="F155">
        <f t="shared" si="44"/>
        <v>15233</v>
      </c>
      <c r="G155">
        <f t="shared" si="36"/>
        <v>6.581719993846491E-3</v>
      </c>
      <c r="K155">
        <f>+G155</f>
        <v>6.581719993846491E-3</v>
      </c>
      <c r="P155">
        <f t="shared" si="45"/>
        <v>3.4088539732357537E-2</v>
      </c>
      <c r="Q155">
        <f t="shared" si="46"/>
        <v>-2.8239035636509032E-2</v>
      </c>
      <c r="R155">
        <f t="shared" si="47"/>
        <v>5.8495040958485046E-3</v>
      </c>
      <c r="S155" s="2">
        <f t="shared" si="48"/>
        <v>31073.680099999998</v>
      </c>
      <c r="U155">
        <f t="shared" si="37"/>
        <v>5.3614012128099757E-7</v>
      </c>
      <c r="V155">
        <v>1</v>
      </c>
      <c r="W155">
        <f t="shared" si="38"/>
        <v>5.3614012128099757E-7</v>
      </c>
      <c r="X155">
        <f t="shared" si="39"/>
        <v>-2.7506819738511046E-2</v>
      </c>
      <c r="Y155">
        <f t="shared" si="40"/>
        <v>7.3221589799798634E-4</v>
      </c>
      <c r="AG155" t="s">
        <v>40</v>
      </c>
      <c r="AI155">
        <v>14</v>
      </c>
      <c r="AK155" t="s">
        <v>53</v>
      </c>
      <c r="AM155" t="s">
        <v>37</v>
      </c>
    </row>
    <row r="156" spans="1:39" ht="12.95" customHeight="1" x14ac:dyDescent="0.2">
      <c r="A156" s="13" t="s">
        <v>49</v>
      </c>
      <c r="B156" s="5"/>
      <c r="C156" s="21">
        <v>46095.62</v>
      </c>
      <c r="D156" s="21"/>
      <c r="E156">
        <f t="shared" si="43"/>
        <v>15241.008421934939</v>
      </c>
      <c r="F156">
        <f t="shared" si="44"/>
        <v>15241</v>
      </c>
      <c r="G156">
        <f t="shared" si="36"/>
        <v>3.6244400034775026E-3</v>
      </c>
      <c r="J156">
        <f>+G156</f>
        <v>3.6244400034775026E-3</v>
      </c>
      <c r="P156">
        <f t="shared" si="45"/>
        <v>3.4048329284766539E-2</v>
      </c>
      <c r="Q156">
        <f t="shared" si="46"/>
        <v>-2.8220053783664684E-2</v>
      </c>
      <c r="R156">
        <f t="shared" si="47"/>
        <v>5.8282755011018553E-3</v>
      </c>
      <c r="S156" s="2">
        <f t="shared" si="48"/>
        <v>31077.120000000003</v>
      </c>
      <c r="U156">
        <f t="shared" si="37"/>
        <v>4.856890900589178E-6</v>
      </c>
      <c r="V156">
        <v>0.1</v>
      </c>
      <c r="W156">
        <f t="shared" si="38"/>
        <v>4.856890900589178E-7</v>
      </c>
      <c r="X156">
        <f t="shared" si="39"/>
        <v>-3.0423889281289036E-2</v>
      </c>
      <c r="Y156">
        <f t="shared" si="40"/>
        <v>-2.2038354976243527E-3</v>
      </c>
      <c r="AG156" t="s">
        <v>40</v>
      </c>
      <c r="AI156">
        <v>13</v>
      </c>
      <c r="AK156" t="s">
        <v>53</v>
      </c>
      <c r="AM156" t="s">
        <v>37</v>
      </c>
    </row>
    <row r="157" spans="1:39" ht="12.95" customHeight="1" x14ac:dyDescent="0.2">
      <c r="A157" s="131" t="s">
        <v>234</v>
      </c>
      <c r="C157" s="130">
        <v>46139.089</v>
      </c>
      <c r="D157" s="21"/>
      <c r="E157">
        <f t="shared" si="43"/>
        <v>15342.015222890679</v>
      </c>
      <c r="F157">
        <f t="shared" si="44"/>
        <v>15342</v>
      </c>
      <c r="G157">
        <f t="shared" si="36"/>
        <v>6.551279999257531E-3</v>
      </c>
      <c r="N157">
        <f>+G157</f>
        <v>6.551279999257531E-3</v>
      </c>
      <c r="P157">
        <f t="shared" si="45"/>
        <v>3.3539972374243443E-2</v>
      </c>
      <c r="Q157">
        <f t="shared" si="46"/>
        <v>-2.7979725876225298E-2</v>
      </c>
      <c r="R157">
        <f t="shared" si="47"/>
        <v>5.5602464980181454E-3</v>
      </c>
      <c r="S157" s="2">
        <f t="shared" si="48"/>
        <v>31120.589</v>
      </c>
      <c r="U157">
        <f t="shared" si="37"/>
        <v>9.8214740057879528E-7</v>
      </c>
      <c r="V157">
        <v>1</v>
      </c>
      <c r="W157">
        <f t="shared" si="38"/>
        <v>9.8214740057879528E-7</v>
      </c>
      <c r="X157">
        <f t="shared" si="39"/>
        <v>-2.6988692374985912E-2</v>
      </c>
      <c r="Y157">
        <f t="shared" si="40"/>
        <v>9.9103350123938561E-4</v>
      </c>
      <c r="AG157" t="s">
        <v>40</v>
      </c>
      <c r="AI157">
        <v>8</v>
      </c>
      <c r="AK157" t="s">
        <v>55</v>
      </c>
      <c r="AM157" t="s">
        <v>37</v>
      </c>
    </row>
    <row r="158" spans="1:39" ht="12.95" customHeight="1" x14ac:dyDescent="0.2">
      <c r="A158" s="89" t="s">
        <v>178</v>
      </c>
      <c r="C158" s="93">
        <v>46139.090100000001</v>
      </c>
      <c r="D158" s="21"/>
      <c r="E158">
        <f t="shared" si="43"/>
        <v>15342.017778907177</v>
      </c>
      <c r="F158">
        <f t="shared" si="44"/>
        <v>15342</v>
      </c>
      <c r="G158">
        <f t="shared" ref="G158:G221" si="49">+C158-(C$7+F158*C$8)</f>
        <v>7.6512800005730242E-3</v>
      </c>
      <c r="K158">
        <f>+G158</f>
        <v>7.6512800005730242E-3</v>
      </c>
      <c r="P158">
        <f t="shared" si="45"/>
        <v>3.3539972374243443E-2</v>
      </c>
      <c r="Q158">
        <f t="shared" si="46"/>
        <v>-2.7979725876225298E-2</v>
      </c>
      <c r="R158">
        <f t="shared" si="47"/>
        <v>5.5602464980181454E-3</v>
      </c>
      <c r="S158" s="2">
        <f t="shared" si="48"/>
        <v>31120.590100000001</v>
      </c>
      <c r="U158">
        <f t="shared" ref="U158:U221" si="50">+(R158-G158)^2</f>
        <v>4.372421108806924E-6</v>
      </c>
      <c r="V158">
        <v>1</v>
      </c>
      <c r="W158">
        <f t="shared" ref="W158:W221" si="51">V158*U158</f>
        <v>4.372421108806924E-6</v>
      </c>
      <c r="X158">
        <f t="shared" ref="X158:X221" si="52">G158-P158</f>
        <v>-2.5888692373670419E-2</v>
      </c>
      <c r="Y158">
        <f t="shared" ref="Y158:Y221" si="53">+(G158-R158)</f>
        <v>2.0910335025548787E-3</v>
      </c>
    </row>
    <row r="159" spans="1:39" ht="12.95" customHeight="1" x14ac:dyDescent="0.2">
      <c r="A159" s="89" t="s">
        <v>178</v>
      </c>
      <c r="C159" s="93">
        <v>46139.303399999997</v>
      </c>
      <c r="D159" s="21"/>
      <c r="E159">
        <f t="shared" si="43"/>
        <v>15342.513413742196</v>
      </c>
      <c r="F159">
        <f t="shared" si="44"/>
        <v>15342.5</v>
      </c>
      <c r="G159">
        <f t="shared" si="49"/>
        <v>5.7726999948499724E-3</v>
      </c>
      <c r="K159">
        <f>+G159</f>
        <v>5.7726999948499724E-3</v>
      </c>
      <c r="P159">
        <f t="shared" si="45"/>
        <v>3.3537452546415436E-2</v>
      </c>
      <c r="Q159">
        <f t="shared" si="46"/>
        <v>-2.7978532990111132E-2</v>
      </c>
      <c r="R159">
        <f t="shared" si="47"/>
        <v>5.5589195563043037E-3</v>
      </c>
      <c r="S159" s="2">
        <f t="shared" si="48"/>
        <v>31120.803399999997</v>
      </c>
      <c r="U159">
        <f t="shared" si="50"/>
        <v>4.5702075904778454E-8</v>
      </c>
      <c r="V159">
        <v>1</v>
      </c>
      <c r="W159">
        <f t="shared" si="51"/>
        <v>4.5702075904778454E-8</v>
      </c>
      <c r="X159">
        <f t="shared" si="52"/>
        <v>-2.7764752551565464E-2</v>
      </c>
      <c r="Y159">
        <f t="shared" si="53"/>
        <v>2.1378043854566875E-4</v>
      </c>
    </row>
    <row r="160" spans="1:39" ht="12.95" customHeight="1" x14ac:dyDescent="0.2">
      <c r="A160" s="131" t="s">
        <v>234</v>
      </c>
      <c r="C160" s="130">
        <v>46139.303999999996</v>
      </c>
      <c r="D160" s="21"/>
      <c r="E160">
        <f t="shared" si="43"/>
        <v>15342.51480793301</v>
      </c>
      <c r="F160">
        <f t="shared" si="44"/>
        <v>15342.5</v>
      </c>
      <c r="G160">
        <f t="shared" si="49"/>
        <v>6.3726999942446128E-3</v>
      </c>
      <c r="N160">
        <f>+G160</f>
        <v>6.3726999942446128E-3</v>
      </c>
      <c r="P160">
        <f t="shared" si="45"/>
        <v>3.3537452546415436E-2</v>
      </c>
      <c r="Q160">
        <f t="shared" si="46"/>
        <v>-2.7978532990111132E-2</v>
      </c>
      <c r="R160">
        <f t="shared" si="47"/>
        <v>5.5589195563043037E-3</v>
      </c>
      <c r="S160" s="2">
        <f t="shared" si="48"/>
        <v>31120.803999999996</v>
      </c>
      <c r="U160">
        <f t="shared" si="50"/>
        <v>6.6223860117432122E-7</v>
      </c>
      <c r="V160">
        <v>1</v>
      </c>
      <c r="W160">
        <f t="shared" si="51"/>
        <v>6.6223860117432122E-7</v>
      </c>
      <c r="X160">
        <f t="shared" si="52"/>
        <v>-2.7164752552170823E-2</v>
      </c>
      <c r="Y160">
        <f t="shared" si="53"/>
        <v>8.1378043794030908E-4</v>
      </c>
      <c r="AG160" t="s">
        <v>40</v>
      </c>
      <c r="AI160">
        <v>5</v>
      </c>
      <c r="AK160" t="s">
        <v>57</v>
      </c>
      <c r="AM160" t="s">
        <v>37</v>
      </c>
    </row>
    <row r="161" spans="1:39" ht="12.95" customHeight="1" x14ac:dyDescent="0.2">
      <c r="A161" s="89" t="s">
        <v>178</v>
      </c>
      <c r="C161" s="93">
        <v>46143.176599999999</v>
      </c>
      <c r="D161" s="21"/>
      <c r="E161">
        <f t="shared" si="43"/>
        <v>15351.513380188675</v>
      </c>
      <c r="F161">
        <f t="shared" si="44"/>
        <v>15351.5</v>
      </c>
      <c r="G161">
        <f t="shared" si="49"/>
        <v>5.7582599984016269E-3</v>
      </c>
      <c r="K161">
        <f>+G161</f>
        <v>5.7582599984016269E-3</v>
      </c>
      <c r="P161">
        <f t="shared" si="45"/>
        <v>3.3492090268200367E-2</v>
      </c>
      <c r="Q161">
        <f t="shared" si="46"/>
        <v>-2.7957055743271068E-2</v>
      </c>
      <c r="R161">
        <f t="shared" si="47"/>
        <v>5.5350345249292991E-3</v>
      </c>
      <c r="S161" s="2">
        <f t="shared" si="48"/>
        <v>31124.676599999999</v>
      </c>
      <c r="U161">
        <f t="shared" si="50"/>
        <v>4.9829612006944935E-8</v>
      </c>
      <c r="V161">
        <v>1</v>
      </c>
      <c r="W161">
        <f t="shared" si="51"/>
        <v>4.9829612006944935E-8</v>
      </c>
      <c r="X161">
        <f t="shared" si="52"/>
        <v>-2.773383026979874E-2</v>
      </c>
      <c r="Y161">
        <f t="shared" si="53"/>
        <v>2.2322547347232782E-4</v>
      </c>
      <c r="AG161" t="s">
        <v>40</v>
      </c>
      <c r="AI161">
        <v>12</v>
      </c>
      <c r="AK161" t="s">
        <v>53</v>
      </c>
      <c r="AM161" t="s">
        <v>37</v>
      </c>
    </row>
    <row r="162" spans="1:39" ht="12.95" customHeight="1" x14ac:dyDescent="0.2">
      <c r="A162" s="131" t="s">
        <v>234</v>
      </c>
      <c r="C162" s="130">
        <v>46143.177799999998</v>
      </c>
      <c r="D162" s="21"/>
      <c r="E162">
        <f t="shared" si="43"/>
        <v>15351.516168570304</v>
      </c>
      <c r="F162">
        <f t="shared" si="44"/>
        <v>15351.5</v>
      </c>
      <c r="G162">
        <f t="shared" si="49"/>
        <v>6.9582599971909076E-3</v>
      </c>
      <c r="N162">
        <f>+G162</f>
        <v>6.9582599971909076E-3</v>
      </c>
      <c r="P162">
        <f t="shared" si="45"/>
        <v>3.3492090268200367E-2</v>
      </c>
      <c r="Q162">
        <f t="shared" si="46"/>
        <v>-2.7957055743271068E-2</v>
      </c>
      <c r="R162">
        <f t="shared" si="47"/>
        <v>5.5350345249292991E-3</v>
      </c>
      <c r="S162" s="2">
        <f t="shared" si="48"/>
        <v>31124.677799999998</v>
      </c>
      <c r="U162">
        <f t="shared" si="50"/>
        <v>2.0255707448942786E-6</v>
      </c>
      <c r="V162">
        <v>1</v>
      </c>
      <c r="W162">
        <f t="shared" si="51"/>
        <v>2.0255707448942786E-6</v>
      </c>
      <c r="X162">
        <f t="shared" si="52"/>
        <v>-2.6533830271009459E-2</v>
      </c>
      <c r="Y162">
        <f t="shared" si="53"/>
        <v>1.4232254722616085E-3</v>
      </c>
    </row>
    <row r="163" spans="1:39" ht="12.95" customHeight="1" x14ac:dyDescent="0.2">
      <c r="A163" s="89" t="s">
        <v>178</v>
      </c>
      <c r="C163" s="93">
        <v>46146.188300000002</v>
      </c>
      <c r="D163" s="21"/>
      <c r="E163">
        <f t="shared" si="43"/>
        <v>15358.511520988755</v>
      </c>
      <c r="F163">
        <f t="shared" si="44"/>
        <v>15358.5</v>
      </c>
      <c r="G163">
        <f t="shared" si="49"/>
        <v>4.9581400016904809E-3</v>
      </c>
      <c r="K163">
        <f>+G163</f>
        <v>4.9581400016904809E-3</v>
      </c>
      <c r="P163">
        <f t="shared" si="45"/>
        <v>3.3456801458118156E-2</v>
      </c>
      <c r="Q163">
        <f t="shared" si="46"/>
        <v>-2.7940344279472385E-2</v>
      </c>
      <c r="R163">
        <f t="shared" si="47"/>
        <v>5.5164571786457707E-3</v>
      </c>
      <c r="S163" s="2">
        <f t="shared" si="48"/>
        <v>31127.688300000002</v>
      </c>
      <c r="U163">
        <f t="shared" si="50"/>
        <v>3.1171807008332446E-7</v>
      </c>
      <c r="V163">
        <v>1</v>
      </c>
      <c r="W163">
        <f t="shared" si="51"/>
        <v>3.1171807008332446E-7</v>
      </c>
      <c r="X163">
        <f t="shared" si="52"/>
        <v>-2.8498661456427675E-2</v>
      </c>
      <c r="Y163">
        <f t="shared" si="53"/>
        <v>-5.5831717695528985E-4</v>
      </c>
      <c r="AG163" t="s">
        <v>40</v>
      </c>
      <c r="AI163">
        <v>14</v>
      </c>
      <c r="AK163" t="s">
        <v>53</v>
      </c>
      <c r="AM163" t="s">
        <v>37</v>
      </c>
    </row>
    <row r="164" spans="1:39" ht="12.95" customHeight="1" x14ac:dyDescent="0.2">
      <c r="A164" s="131" t="s">
        <v>234</v>
      </c>
      <c r="C164" s="130">
        <v>46153.289100000002</v>
      </c>
      <c r="D164" s="21"/>
      <c r="E164">
        <f t="shared" si="43"/>
        <v>15375.011304563868</v>
      </c>
      <c r="F164">
        <f t="shared" si="44"/>
        <v>15375</v>
      </c>
      <c r="G164">
        <f t="shared" si="49"/>
        <v>4.8650000026100315E-3</v>
      </c>
      <c r="N164">
        <f>+G164</f>
        <v>4.8650000026100315E-3</v>
      </c>
      <c r="P164">
        <f t="shared" si="45"/>
        <v>3.3373596364818625E-2</v>
      </c>
      <c r="Q164">
        <f t="shared" si="46"/>
        <v>-2.7900928950562166E-2</v>
      </c>
      <c r="R164">
        <f t="shared" si="47"/>
        <v>5.4726674142564595E-3</v>
      </c>
      <c r="S164" s="2">
        <f t="shared" si="48"/>
        <v>31134.789100000002</v>
      </c>
      <c r="U164">
        <f t="shared" si="50"/>
        <v>3.6925968317706935E-7</v>
      </c>
      <c r="V164">
        <v>1</v>
      </c>
      <c r="W164">
        <f t="shared" si="51"/>
        <v>3.6925968317706935E-7</v>
      </c>
      <c r="X164">
        <f t="shared" si="52"/>
        <v>-2.8508596362208594E-2</v>
      </c>
      <c r="Y164">
        <f t="shared" si="53"/>
        <v>-6.0766741164642799E-4</v>
      </c>
    </row>
    <row r="165" spans="1:39" ht="12.95" customHeight="1" x14ac:dyDescent="0.2">
      <c r="A165" s="89" t="s">
        <v>178</v>
      </c>
      <c r="C165" s="93">
        <v>46153.289499999999</v>
      </c>
      <c r="D165" s="21"/>
      <c r="E165">
        <f t="shared" si="43"/>
        <v>15375.012234024405</v>
      </c>
      <c r="F165">
        <f t="shared" si="44"/>
        <v>15375</v>
      </c>
      <c r="G165">
        <f t="shared" si="49"/>
        <v>5.2649999997811392E-3</v>
      </c>
      <c r="K165">
        <f>+G165</f>
        <v>5.2649999997811392E-3</v>
      </c>
      <c r="P165">
        <f t="shared" si="45"/>
        <v>3.3373596364818625E-2</v>
      </c>
      <c r="Q165">
        <f t="shared" si="46"/>
        <v>-2.7900928950562166E-2</v>
      </c>
      <c r="R165">
        <f t="shared" si="47"/>
        <v>5.4726674142564595E-3</v>
      </c>
      <c r="S165" s="2">
        <f t="shared" si="48"/>
        <v>31134.789499999999</v>
      </c>
      <c r="U165">
        <f t="shared" si="50"/>
        <v>4.3125755034864475E-8</v>
      </c>
      <c r="V165">
        <v>1</v>
      </c>
      <c r="W165">
        <f t="shared" si="51"/>
        <v>4.3125755034864475E-8</v>
      </c>
      <c r="X165">
        <f t="shared" si="52"/>
        <v>-2.8108596365037486E-2</v>
      </c>
      <c r="Y165">
        <f t="shared" si="53"/>
        <v>-2.0766741447532031E-4</v>
      </c>
      <c r="AI165">
        <v>8</v>
      </c>
      <c r="AK165" t="s">
        <v>53</v>
      </c>
      <c r="AM165" t="s">
        <v>37</v>
      </c>
    </row>
    <row r="166" spans="1:39" ht="12.95" customHeight="1" x14ac:dyDescent="0.2">
      <c r="A166" s="13" t="s">
        <v>52</v>
      </c>
      <c r="B166" s="5"/>
      <c r="C166" s="21">
        <v>46180.402600000001</v>
      </c>
      <c r="D166" s="21"/>
      <c r="E166">
        <f t="shared" si="43"/>
        <v>15438.013625705682</v>
      </c>
      <c r="F166">
        <f t="shared" si="44"/>
        <v>15438</v>
      </c>
      <c r="G166">
        <f t="shared" si="49"/>
        <v>5.8639199996832758E-3</v>
      </c>
      <c r="K166">
        <f>+G166</f>
        <v>5.8639199996832758E-3</v>
      </c>
      <c r="P166">
        <f t="shared" si="45"/>
        <v>3.3055591333601274E-2</v>
      </c>
      <c r="Q166">
        <f t="shared" si="46"/>
        <v>-2.7750123778268035E-2</v>
      </c>
      <c r="R166">
        <f t="shared" si="47"/>
        <v>5.3054675553332389E-3</v>
      </c>
      <c r="S166" s="2">
        <f t="shared" si="48"/>
        <v>31161.902600000001</v>
      </c>
      <c r="U166">
        <f t="shared" si="50"/>
        <v>3.1186913260053103E-7</v>
      </c>
      <c r="V166">
        <v>1</v>
      </c>
      <c r="W166">
        <f t="shared" si="51"/>
        <v>3.1186913260053103E-7</v>
      </c>
      <c r="X166">
        <f t="shared" si="52"/>
        <v>-2.7191671333917998E-2</v>
      </c>
      <c r="Y166">
        <f t="shared" si="53"/>
        <v>5.5845244435003688E-4</v>
      </c>
      <c r="AI166">
        <v>7</v>
      </c>
      <c r="AK166" t="s">
        <v>57</v>
      </c>
      <c r="AM166" t="s">
        <v>37</v>
      </c>
    </row>
    <row r="167" spans="1:39" ht="12.95" customHeight="1" x14ac:dyDescent="0.2">
      <c r="A167" s="13" t="s">
        <v>54</v>
      </c>
      <c r="B167" s="5" t="s">
        <v>30</v>
      </c>
      <c r="C167" s="21">
        <v>46892.43</v>
      </c>
      <c r="D167" s="21"/>
      <c r="E167">
        <f t="shared" si="43"/>
        <v>17092.517061874838</v>
      </c>
      <c r="F167">
        <f t="shared" si="44"/>
        <v>17092.5</v>
      </c>
      <c r="G167">
        <f t="shared" si="49"/>
        <v>7.3427000024821609E-3</v>
      </c>
      <c r="J167">
        <f>+G167</f>
        <v>7.3427000024821609E-3</v>
      </c>
      <c r="P167">
        <f t="shared" si="45"/>
        <v>2.4542375253604379E-2</v>
      </c>
      <c r="Q167">
        <f t="shared" si="46"/>
        <v>-2.3613653358455472E-2</v>
      </c>
      <c r="R167">
        <f t="shared" si="47"/>
        <v>9.287218951489068E-4</v>
      </c>
      <c r="S167" s="2">
        <f t="shared" si="48"/>
        <v>31873.93</v>
      </c>
      <c r="U167">
        <f t="shared" si="50"/>
        <v>4.1139115161350271E-5</v>
      </c>
      <c r="V167">
        <v>0.1</v>
      </c>
      <c r="W167">
        <f t="shared" si="51"/>
        <v>4.1139115161350276E-6</v>
      </c>
      <c r="X167">
        <f t="shared" si="52"/>
        <v>-1.7199675251122218E-2</v>
      </c>
      <c r="Y167">
        <f t="shared" si="53"/>
        <v>6.4139781073332541E-3</v>
      </c>
      <c r="AI167">
        <v>11</v>
      </c>
      <c r="AK167" t="s">
        <v>53</v>
      </c>
      <c r="AM167" t="s">
        <v>37</v>
      </c>
    </row>
    <row r="168" spans="1:39" ht="12.95" customHeight="1" x14ac:dyDescent="0.2">
      <c r="A168" s="13" t="s">
        <v>54</v>
      </c>
      <c r="B168" s="5"/>
      <c r="C168" s="21">
        <v>46903.402000000002</v>
      </c>
      <c r="D168" s="21"/>
      <c r="E168">
        <f t="shared" si="43"/>
        <v>17118.012164593711</v>
      </c>
      <c r="F168">
        <f t="shared" si="44"/>
        <v>17118</v>
      </c>
      <c r="G168">
        <f t="shared" si="49"/>
        <v>5.2351199992699549E-3</v>
      </c>
      <c r="J168">
        <f>+G168</f>
        <v>5.2351199992699549E-3</v>
      </c>
      <c r="P168">
        <f t="shared" si="45"/>
        <v>2.4408966209237586E-2</v>
      </c>
      <c r="Q168">
        <f t="shared" si="46"/>
        <v>-2.3547245993154355E-2</v>
      </c>
      <c r="R168">
        <f t="shared" si="47"/>
        <v>8.6172021608323102E-4</v>
      </c>
      <c r="S168" s="2">
        <f t="shared" si="48"/>
        <v>31884.902000000002</v>
      </c>
      <c r="U168">
        <f t="shared" si="50"/>
        <v>1.9126625663577682E-5</v>
      </c>
      <c r="V168">
        <v>0.1</v>
      </c>
      <c r="W168">
        <f t="shared" si="51"/>
        <v>1.9126625663577684E-6</v>
      </c>
      <c r="X168">
        <f t="shared" si="52"/>
        <v>-1.9173846209967631E-2</v>
      </c>
      <c r="Y168">
        <f t="shared" si="53"/>
        <v>4.3733997831867238E-3</v>
      </c>
      <c r="AI168">
        <v>12</v>
      </c>
      <c r="AK168" t="s">
        <v>53</v>
      </c>
      <c r="AM168" t="s">
        <v>37</v>
      </c>
    </row>
    <row r="169" spans="1:39" ht="12.95" customHeight="1" x14ac:dyDescent="0.2">
      <c r="A169" s="13" t="s">
        <v>56</v>
      </c>
      <c r="B169" s="5" t="s">
        <v>30</v>
      </c>
      <c r="C169" s="21">
        <v>46914.377</v>
      </c>
      <c r="D169" s="21"/>
      <c r="E169">
        <f t="shared" si="43"/>
        <v>17143.514238266653</v>
      </c>
      <c r="F169">
        <f t="shared" si="44"/>
        <v>17143.5</v>
      </c>
      <c r="G169">
        <f t="shared" si="49"/>
        <v>6.127540000306908E-3</v>
      </c>
      <c r="J169">
        <f>+G169</f>
        <v>6.127540000306908E-3</v>
      </c>
      <c r="P169">
        <f t="shared" si="45"/>
        <v>2.4275497610513716E-2</v>
      </c>
      <c r="Q169">
        <f t="shared" si="46"/>
        <v>-2.3480758060965161E-2</v>
      </c>
      <c r="R169">
        <f t="shared" si="47"/>
        <v>7.9473954954855514E-4</v>
      </c>
      <c r="S169" s="2">
        <f t="shared" si="48"/>
        <v>31895.877</v>
      </c>
      <c r="U169">
        <f t="shared" si="50"/>
        <v>2.8438760647608493E-5</v>
      </c>
      <c r="V169">
        <v>0.1</v>
      </c>
      <c r="W169">
        <f t="shared" si="51"/>
        <v>2.8438760647608495E-6</v>
      </c>
      <c r="X169">
        <f t="shared" si="52"/>
        <v>-1.8147957610206808E-2</v>
      </c>
      <c r="Y169">
        <f t="shared" si="53"/>
        <v>5.3328004507583529E-3</v>
      </c>
      <c r="AI169">
        <v>13</v>
      </c>
      <c r="AK169" t="s">
        <v>53</v>
      </c>
      <c r="AM169" t="s">
        <v>37</v>
      </c>
    </row>
    <row r="170" spans="1:39" ht="12.95" customHeight="1" x14ac:dyDescent="0.2">
      <c r="A170" s="89" t="s">
        <v>178</v>
      </c>
      <c r="C170" s="93">
        <v>47236.063600000001</v>
      </c>
      <c r="D170" s="21"/>
      <c r="E170">
        <f t="shared" si="43"/>
        <v>17891.001743760928</v>
      </c>
      <c r="F170">
        <f t="shared" si="44"/>
        <v>17891</v>
      </c>
      <c r="G170">
        <f t="shared" si="49"/>
        <v>7.5043999822810292E-4</v>
      </c>
      <c r="K170">
        <f>+G170</f>
        <v>7.5043999822810292E-4</v>
      </c>
      <c r="P170">
        <f t="shared" si="45"/>
        <v>2.0338090310203838E-2</v>
      </c>
      <c r="Q170">
        <f t="shared" si="46"/>
        <v>-2.1495952868545713E-2</v>
      </c>
      <c r="R170">
        <f t="shared" si="47"/>
        <v>-1.1578625583418753E-3</v>
      </c>
      <c r="S170" s="2">
        <f t="shared" si="48"/>
        <v>32217.563600000001</v>
      </c>
      <c r="U170">
        <f t="shared" si="50"/>
        <v>3.6416186474115148E-6</v>
      </c>
      <c r="V170">
        <v>1</v>
      </c>
      <c r="W170">
        <f t="shared" si="51"/>
        <v>3.6416186474115148E-6</v>
      </c>
      <c r="X170">
        <f t="shared" si="52"/>
        <v>-1.9587650311975735E-2</v>
      </c>
      <c r="Y170">
        <f t="shared" si="53"/>
        <v>1.9083025565699782E-3</v>
      </c>
      <c r="AG170" t="s">
        <v>45</v>
      </c>
      <c r="AH170" t="s">
        <v>48</v>
      </c>
      <c r="AM170" t="s">
        <v>42</v>
      </c>
    </row>
    <row r="171" spans="1:39" ht="12.95" customHeight="1" x14ac:dyDescent="0.2">
      <c r="A171" s="131" t="s">
        <v>234</v>
      </c>
      <c r="C171" s="130">
        <v>47236.064200000001</v>
      </c>
      <c r="D171" s="19"/>
      <c r="E171">
        <f t="shared" si="43"/>
        <v>17891.003137951742</v>
      </c>
      <c r="F171">
        <f t="shared" si="44"/>
        <v>17891</v>
      </c>
      <c r="G171">
        <f t="shared" si="49"/>
        <v>1.3504399976227432E-3</v>
      </c>
      <c r="N171">
        <f>+G171</f>
        <v>1.3504399976227432E-3</v>
      </c>
      <c r="P171">
        <f t="shared" si="45"/>
        <v>2.0338090310203838E-2</v>
      </c>
      <c r="Q171">
        <f t="shared" si="46"/>
        <v>-2.1495952868545713E-2</v>
      </c>
      <c r="R171">
        <f t="shared" si="47"/>
        <v>-1.1578625583418753E-3</v>
      </c>
      <c r="S171" s="2">
        <f t="shared" si="48"/>
        <v>32217.564200000001</v>
      </c>
      <c r="U171">
        <f t="shared" si="50"/>
        <v>6.2915817122586387E-6</v>
      </c>
      <c r="V171">
        <v>1</v>
      </c>
      <c r="W171">
        <f t="shared" si="51"/>
        <v>6.2915817122586387E-6</v>
      </c>
      <c r="X171">
        <f t="shared" si="52"/>
        <v>-1.8987650312581095E-2</v>
      </c>
      <c r="Y171">
        <f t="shared" si="53"/>
        <v>2.5083025559646185E-3</v>
      </c>
      <c r="AG171" t="s">
        <v>45</v>
      </c>
      <c r="AH171" t="s">
        <v>37</v>
      </c>
      <c r="AM171" t="s">
        <v>42</v>
      </c>
    </row>
    <row r="172" spans="1:39" ht="12.95" customHeight="1" x14ac:dyDescent="0.2">
      <c r="A172" s="89" t="s">
        <v>178</v>
      </c>
      <c r="C172" s="93">
        <v>47236.275999999998</v>
      </c>
      <c r="D172" s="21"/>
      <c r="E172">
        <f t="shared" si="43"/>
        <v>17891.495287309725</v>
      </c>
      <c r="F172">
        <f t="shared" si="44"/>
        <v>17891.5</v>
      </c>
      <c r="G172">
        <f t="shared" si="49"/>
        <v>-2.0281400065869093E-3</v>
      </c>
      <c r="K172">
        <f>+G172</f>
        <v>-2.0281400065869093E-3</v>
      </c>
      <c r="P172">
        <f t="shared" si="45"/>
        <v>2.033544139955637E-2</v>
      </c>
      <c r="Q172">
        <f t="shared" si="46"/>
        <v>-2.1494602070091875E-2</v>
      </c>
      <c r="R172">
        <f t="shared" si="47"/>
        <v>-1.159160670535505E-3</v>
      </c>
      <c r="S172" s="2">
        <f t="shared" si="48"/>
        <v>32217.775999999998</v>
      </c>
      <c r="U172">
        <f t="shared" si="50"/>
        <v>7.551250864843395E-7</v>
      </c>
      <c r="V172">
        <v>1</v>
      </c>
      <c r="W172">
        <f t="shared" si="51"/>
        <v>7.551250864843395E-7</v>
      </c>
      <c r="X172">
        <f t="shared" si="52"/>
        <v>-2.2363581406143279E-2</v>
      </c>
      <c r="Y172">
        <f t="shared" si="53"/>
        <v>-8.6897933605140434E-4</v>
      </c>
      <c r="AG172" t="s">
        <v>45</v>
      </c>
      <c r="AH172" t="s">
        <v>48</v>
      </c>
      <c r="AM172" t="s">
        <v>42</v>
      </c>
    </row>
    <row r="173" spans="1:39" ht="12.95" customHeight="1" x14ac:dyDescent="0.2">
      <c r="A173" s="131" t="s">
        <v>234</v>
      </c>
      <c r="C173" s="130">
        <v>47236.276599999997</v>
      </c>
      <c r="D173" s="21"/>
      <c r="E173">
        <f t="shared" si="43"/>
        <v>17891.496681500539</v>
      </c>
      <c r="F173">
        <f t="shared" si="44"/>
        <v>17891.5</v>
      </c>
      <c r="G173">
        <f t="shared" si="49"/>
        <v>-1.428140007192269E-3</v>
      </c>
      <c r="N173">
        <f>+G173</f>
        <v>-1.428140007192269E-3</v>
      </c>
      <c r="P173">
        <f t="shared" si="45"/>
        <v>2.033544139955637E-2</v>
      </c>
      <c r="Q173">
        <f t="shared" si="46"/>
        <v>-2.1494602070091875E-2</v>
      </c>
      <c r="R173">
        <f t="shared" si="47"/>
        <v>-1.159160670535505E-3</v>
      </c>
      <c r="S173" s="2">
        <f t="shared" si="48"/>
        <v>32217.776599999997</v>
      </c>
      <c r="U173">
        <f t="shared" si="50"/>
        <v>7.2349883548312797E-8</v>
      </c>
      <c r="V173">
        <v>1</v>
      </c>
      <c r="W173">
        <f t="shared" si="51"/>
        <v>7.2349883548312797E-8</v>
      </c>
      <c r="X173">
        <f t="shared" si="52"/>
        <v>-2.1763581406748639E-2</v>
      </c>
      <c r="Y173">
        <f t="shared" si="53"/>
        <v>-2.6897933665676402E-4</v>
      </c>
      <c r="AG173" t="s">
        <v>45</v>
      </c>
      <c r="AH173" t="s">
        <v>37</v>
      </c>
      <c r="AM173" t="s">
        <v>42</v>
      </c>
    </row>
    <row r="174" spans="1:39" ht="12.95" customHeight="1" x14ac:dyDescent="0.2">
      <c r="A174" s="13" t="s">
        <v>58</v>
      </c>
      <c r="B174" s="5"/>
      <c r="C174" s="21">
        <v>47262.322</v>
      </c>
      <c r="D174" s="21"/>
      <c r="E174">
        <f t="shared" si="43"/>
        <v>17952.017110625042</v>
      </c>
      <c r="F174">
        <f t="shared" si="44"/>
        <v>17952</v>
      </c>
      <c r="G174">
        <f t="shared" si="49"/>
        <v>7.3636800007079728E-3</v>
      </c>
      <c r="J174">
        <f>+G174</f>
        <v>7.3636800007079728E-3</v>
      </c>
      <c r="P174">
        <f t="shared" si="45"/>
        <v>2.0014783148219788E-2</v>
      </c>
      <c r="Q174">
        <f t="shared" si="46"/>
        <v>-2.1330926828111312E-2</v>
      </c>
      <c r="R174">
        <f t="shared" si="47"/>
        <v>-1.3161436798915238E-3</v>
      </c>
      <c r="S174" s="2">
        <f t="shared" si="48"/>
        <v>32243.822</v>
      </c>
      <c r="U174">
        <f t="shared" si="50"/>
        <v>7.5339339126295789E-5</v>
      </c>
      <c r="V174">
        <v>0.1</v>
      </c>
      <c r="W174">
        <f t="shared" si="51"/>
        <v>7.5339339126295794E-6</v>
      </c>
      <c r="X174">
        <f t="shared" si="52"/>
        <v>-1.2651103147511816E-2</v>
      </c>
      <c r="Y174">
        <f t="shared" si="53"/>
        <v>8.6798236805994966E-3</v>
      </c>
      <c r="AG174" t="s">
        <v>61</v>
      </c>
      <c r="AM174" t="s">
        <v>42</v>
      </c>
    </row>
    <row r="175" spans="1:39" ht="12.95" customHeight="1" x14ac:dyDescent="0.2">
      <c r="A175" s="13" t="s">
        <v>58</v>
      </c>
      <c r="B175" s="5" t="s">
        <v>30</v>
      </c>
      <c r="C175" s="21">
        <v>47263.38</v>
      </c>
      <c r="D175" s="21"/>
      <c r="E175">
        <f t="shared" si="43"/>
        <v>17954.475533763623</v>
      </c>
      <c r="F175">
        <f t="shared" si="44"/>
        <v>17954.5</v>
      </c>
      <c r="G175">
        <f t="shared" si="49"/>
        <v>-1.0529220002354123E-2</v>
      </c>
      <c r="J175">
        <f>+G175</f>
        <v>-1.0529220002354123E-2</v>
      </c>
      <c r="P175">
        <f t="shared" si="45"/>
        <v>2.0001526862916227E-2</v>
      </c>
      <c r="Q175">
        <f t="shared" si="46"/>
        <v>-2.1324153631124464E-2</v>
      </c>
      <c r="R175">
        <f t="shared" si="47"/>
        <v>-1.322626768208237E-3</v>
      </c>
      <c r="S175" s="2">
        <f t="shared" si="48"/>
        <v>32244.879999999997</v>
      </c>
      <c r="U175">
        <f t="shared" si="50"/>
        <v>8.4761358979020796E-5</v>
      </c>
      <c r="V175">
        <v>0.1</v>
      </c>
      <c r="W175">
        <f t="shared" si="51"/>
        <v>8.4761358979020792E-6</v>
      </c>
      <c r="X175">
        <f t="shared" si="52"/>
        <v>-3.0530746865270349E-2</v>
      </c>
      <c r="Y175">
        <f t="shared" si="53"/>
        <v>-9.2065932341458857E-3</v>
      </c>
      <c r="AG175" t="s">
        <v>45</v>
      </c>
      <c r="AH175" t="s">
        <v>37</v>
      </c>
      <c r="AM175" t="s">
        <v>42</v>
      </c>
    </row>
    <row r="176" spans="1:39" ht="12.95" customHeight="1" x14ac:dyDescent="0.2">
      <c r="A176" s="131" t="s">
        <v>234</v>
      </c>
      <c r="C176" s="130">
        <v>47266.186099999999</v>
      </c>
      <c r="D176" s="21"/>
      <c r="E176">
        <f t="shared" si="43"/>
        <v>17960.995931844143</v>
      </c>
      <c r="F176">
        <f t="shared" si="44"/>
        <v>17961</v>
      </c>
      <c r="G176">
        <f t="shared" si="49"/>
        <v>-1.7507599986856803E-3</v>
      </c>
      <c r="N176">
        <f>+G176</f>
        <v>-1.7507599986856803E-3</v>
      </c>
      <c r="P176">
        <f t="shared" si="45"/>
        <v>1.9967058326708986E-2</v>
      </c>
      <c r="Q176">
        <f t="shared" si="46"/>
        <v>-2.1306539694842589E-2</v>
      </c>
      <c r="R176">
        <f t="shared" si="47"/>
        <v>-1.3394813681336035E-3</v>
      </c>
      <c r="S176" s="2">
        <f t="shared" si="48"/>
        <v>32247.686099999999</v>
      </c>
      <c r="U176">
        <f t="shared" si="50"/>
        <v>1.6915011194879173E-7</v>
      </c>
      <c r="V176">
        <v>1</v>
      </c>
      <c r="W176">
        <f t="shared" si="51"/>
        <v>1.6915011194879173E-7</v>
      </c>
      <c r="X176">
        <f t="shared" si="52"/>
        <v>-2.1717818325394666E-2</v>
      </c>
      <c r="Y176">
        <f t="shared" si="53"/>
        <v>-4.1127863055207686E-4</v>
      </c>
      <c r="AG176" t="s">
        <v>45</v>
      </c>
      <c r="AH176" t="s">
        <v>48</v>
      </c>
      <c r="AM176" t="s">
        <v>42</v>
      </c>
    </row>
    <row r="177" spans="1:39" ht="12.95" customHeight="1" x14ac:dyDescent="0.2">
      <c r="A177" s="89" t="s">
        <v>178</v>
      </c>
      <c r="C177" s="93">
        <v>47266.186900000001</v>
      </c>
      <c r="D177" s="21"/>
      <c r="E177">
        <f t="shared" si="43"/>
        <v>17960.997790765232</v>
      </c>
      <c r="F177">
        <f t="shared" si="44"/>
        <v>17961</v>
      </c>
      <c r="G177">
        <f t="shared" si="49"/>
        <v>-9.5075999706750736E-4</v>
      </c>
      <c r="K177">
        <f>+G177</f>
        <v>-9.5075999706750736E-4</v>
      </c>
      <c r="P177">
        <f t="shared" si="45"/>
        <v>1.9967058326708986E-2</v>
      </c>
      <c r="Q177">
        <f t="shared" si="46"/>
        <v>-2.1306539694842589E-2</v>
      </c>
      <c r="R177">
        <f t="shared" si="47"/>
        <v>-1.3394813681336035E-3</v>
      </c>
      <c r="S177" s="2">
        <f t="shared" si="48"/>
        <v>32247.686900000001</v>
      </c>
      <c r="U177">
        <f t="shared" si="50"/>
        <v>1.5110430432350559E-7</v>
      </c>
      <c r="V177">
        <v>1</v>
      </c>
      <c r="W177">
        <f t="shared" si="51"/>
        <v>1.5110430432350559E-7</v>
      </c>
      <c r="X177">
        <f t="shared" si="52"/>
        <v>-2.0917818323776493E-2</v>
      </c>
      <c r="Y177">
        <f t="shared" si="53"/>
        <v>3.8872137106609611E-4</v>
      </c>
      <c r="AG177" t="s">
        <v>45</v>
      </c>
      <c r="AH177" t="s">
        <v>37</v>
      </c>
      <c r="AM177" t="s">
        <v>42</v>
      </c>
    </row>
    <row r="178" spans="1:39" ht="12.95" customHeight="1" x14ac:dyDescent="0.2">
      <c r="A178" s="13" t="s">
        <v>58</v>
      </c>
      <c r="B178" s="5" t="s">
        <v>30</v>
      </c>
      <c r="C178" s="21">
        <v>47266.400000000001</v>
      </c>
      <c r="D178" s="21"/>
      <c r="E178">
        <f t="shared" si="43"/>
        <v>17961.492960869993</v>
      </c>
      <c r="F178">
        <f t="shared" si="44"/>
        <v>17961.5</v>
      </c>
      <c r="G178">
        <f t="shared" si="49"/>
        <v>-3.0293399977381341E-3</v>
      </c>
      <c r="J178">
        <f>+G178</f>
        <v>-3.0293399977381341E-3</v>
      </c>
      <c r="P178">
        <f t="shared" si="45"/>
        <v>1.9964406769667181E-2</v>
      </c>
      <c r="Q178">
        <f t="shared" si="46"/>
        <v>-2.130518455983961E-2</v>
      </c>
      <c r="R178">
        <f t="shared" si="47"/>
        <v>-1.3407777901724288E-3</v>
      </c>
      <c r="S178" s="2">
        <f t="shared" si="48"/>
        <v>32247.9</v>
      </c>
      <c r="U178">
        <f t="shared" si="50"/>
        <v>2.8512423288191678E-6</v>
      </c>
      <c r="V178">
        <v>0.1</v>
      </c>
      <c r="W178">
        <f t="shared" si="51"/>
        <v>2.8512423288191678E-7</v>
      </c>
      <c r="X178">
        <f t="shared" si="52"/>
        <v>-2.2993746767405315E-2</v>
      </c>
      <c r="Y178">
        <f t="shared" si="53"/>
        <v>-1.6885622075657053E-3</v>
      </c>
      <c r="AG178" t="s">
        <v>45</v>
      </c>
      <c r="AH178" t="s">
        <v>48</v>
      </c>
      <c r="AM178" t="s">
        <v>42</v>
      </c>
    </row>
    <row r="179" spans="1:39" ht="12.95" customHeight="1" x14ac:dyDescent="0.2">
      <c r="A179" s="89" t="s">
        <v>178</v>
      </c>
      <c r="C179" s="93">
        <v>47267.0478</v>
      </c>
      <c r="D179" s="21"/>
      <c r="E179">
        <f t="shared" si="43"/>
        <v>17962.998222220816</v>
      </c>
      <c r="F179">
        <f t="shared" si="44"/>
        <v>17963</v>
      </c>
      <c r="G179">
        <f t="shared" si="49"/>
        <v>-7.6508000347530469E-4</v>
      </c>
      <c r="K179">
        <f>+G179</f>
        <v>-7.6508000347530469E-4</v>
      </c>
      <c r="P179">
        <f t="shared" si="45"/>
        <v>1.9956451986186622E-2</v>
      </c>
      <c r="Q179">
        <f t="shared" si="46"/>
        <v>-2.1301118968978544E-2</v>
      </c>
      <c r="R179">
        <f t="shared" si="47"/>
        <v>-1.3446669827919221E-3</v>
      </c>
      <c r="S179" s="2">
        <f t="shared" si="48"/>
        <v>32248.5478</v>
      </c>
      <c r="U179">
        <f t="shared" si="50"/>
        <v>3.3592106659336104E-7</v>
      </c>
      <c r="V179">
        <v>1</v>
      </c>
      <c r="W179">
        <f t="shared" si="51"/>
        <v>3.3592106659336104E-7</v>
      </c>
      <c r="X179">
        <f t="shared" si="52"/>
        <v>-2.0721531989661927E-2</v>
      </c>
      <c r="Y179">
        <f t="shared" si="53"/>
        <v>5.7958697931661737E-4</v>
      </c>
      <c r="AG179" t="s">
        <v>45</v>
      </c>
      <c r="AH179" t="s">
        <v>37</v>
      </c>
      <c r="AM179" t="s">
        <v>42</v>
      </c>
    </row>
    <row r="180" spans="1:39" ht="12.95" customHeight="1" x14ac:dyDescent="0.2">
      <c r="A180" s="131" t="s">
        <v>234</v>
      </c>
      <c r="C180" s="130">
        <v>47267.047899999998</v>
      </c>
      <c r="D180" s="21"/>
      <c r="E180">
        <f t="shared" si="43"/>
        <v>17962.998454585948</v>
      </c>
      <c r="F180">
        <f t="shared" si="44"/>
        <v>17963</v>
      </c>
      <c r="G180">
        <f t="shared" si="49"/>
        <v>-6.6508000600151718E-4</v>
      </c>
      <c r="N180">
        <f>+G180</f>
        <v>-6.6508000600151718E-4</v>
      </c>
      <c r="P180">
        <f t="shared" si="45"/>
        <v>1.9956451986186622E-2</v>
      </c>
      <c r="Q180">
        <f t="shared" si="46"/>
        <v>-2.1301118968978544E-2</v>
      </c>
      <c r="R180">
        <f t="shared" si="47"/>
        <v>-1.3446669827919221E-3</v>
      </c>
      <c r="S180" s="2">
        <f t="shared" si="48"/>
        <v>32248.547899999998</v>
      </c>
      <c r="U180">
        <f t="shared" si="50"/>
        <v>4.6183845902312234E-7</v>
      </c>
      <c r="V180">
        <v>1</v>
      </c>
      <c r="W180">
        <f t="shared" si="51"/>
        <v>4.6183845902312234E-7</v>
      </c>
      <c r="X180">
        <f t="shared" si="52"/>
        <v>-2.0621531992188139E-2</v>
      </c>
      <c r="Y180">
        <f t="shared" si="53"/>
        <v>6.7958697679040489E-4</v>
      </c>
      <c r="AG180" t="s">
        <v>45</v>
      </c>
      <c r="AI180">
        <v>20</v>
      </c>
      <c r="AK180" t="s">
        <v>63</v>
      </c>
      <c r="AM180" t="s">
        <v>37</v>
      </c>
    </row>
    <row r="181" spans="1:39" ht="12.95" customHeight="1" x14ac:dyDescent="0.2">
      <c r="A181" s="13" t="s">
        <v>59</v>
      </c>
      <c r="B181" s="5"/>
      <c r="C181" s="21">
        <v>47617.37</v>
      </c>
      <c r="D181" s="21"/>
      <c r="E181">
        <f t="shared" si="43"/>
        <v>18777.024878591543</v>
      </c>
      <c r="F181">
        <f t="shared" si="44"/>
        <v>18777</v>
      </c>
      <c r="G181">
        <f t="shared" si="49"/>
        <v>1.0706680004659574E-2</v>
      </c>
      <c r="J181">
        <f>+G181</f>
        <v>1.0706680004659574E-2</v>
      </c>
      <c r="P181">
        <f t="shared" si="45"/>
        <v>1.5616596415640399E-2</v>
      </c>
      <c r="Q181">
        <f t="shared" si="46"/>
        <v>-1.9053734399154254E-2</v>
      </c>
      <c r="R181">
        <f t="shared" si="47"/>
        <v>-3.4371379835138553E-3</v>
      </c>
      <c r="S181" s="2">
        <f t="shared" si="48"/>
        <v>32598.870000000003</v>
      </c>
      <c r="U181">
        <f t="shared" si="50"/>
        <v>2.000475872825783E-4</v>
      </c>
      <c r="V181">
        <v>0.1</v>
      </c>
      <c r="W181">
        <f t="shared" si="51"/>
        <v>2.0004758728257831E-5</v>
      </c>
      <c r="X181">
        <f t="shared" si="52"/>
        <v>-4.9099164109808243E-3</v>
      </c>
      <c r="Y181">
        <f t="shared" si="53"/>
        <v>1.414381798817343E-2</v>
      </c>
      <c r="AG181" t="s">
        <v>45</v>
      </c>
      <c r="AH181" t="s">
        <v>37</v>
      </c>
      <c r="AM181" t="s">
        <v>42</v>
      </c>
    </row>
    <row r="182" spans="1:39" ht="12.95" customHeight="1" x14ac:dyDescent="0.2">
      <c r="A182" s="13" t="s">
        <v>59</v>
      </c>
      <c r="B182" s="5"/>
      <c r="C182" s="21">
        <v>47617.375</v>
      </c>
      <c r="D182" s="21"/>
      <c r="E182">
        <f t="shared" si="43"/>
        <v>18777.036496848337</v>
      </c>
      <c r="F182">
        <f t="shared" si="44"/>
        <v>18777</v>
      </c>
      <c r="G182">
        <f t="shared" si="49"/>
        <v>1.570668000204023E-2</v>
      </c>
      <c r="J182">
        <f>+G182</f>
        <v>1.570668000204023E-2</v>
      </c>
      <c r="P182">
        <f t="shared" si="45"/>
        <v>1.5616596415640399E-2</v>
      </c>
      <c r="Q182">
        <f t="shared" si="46"/>
        <v>-1.9053734399154254E-2</v>
      </c>
      <c r="R182">
        <f t="shared" si="47"/>
        <v>-3.4371379835138553E-3</v>
      </c>
      <c r="S182" s="2">
        <f t="shared" si="48"/>
        <v>32598.875</v>
      </c>
      <c r="U182">
        <f t="shared" si="50"/>
        <v>3.6648576706402401E-4</v>
      </c>
      <c r="V182">
        <v>0.1</v>
      </c>
      <c r="W182">
        <f t="shared" si="51"/>
        <v>3.6648576706402406E-5</v>
      </c>
      <c r="X182">
        <f t="shared" si="52"/>
        <v>9.0083586399830953E-5</v>
      </c>
      <c r="Y182">
        <f t="shared" si="53"/>
        <v>1.9143817985554083E-2</v>
      </c>
      <c r="AG182" t="s">
        <v>45</v>
      </c>
      <c r="AH182" t="s">
        <v>48</v>
      </c>
      <c r="AM182" t="s">
        <v>42</v>
      </c>
    </row>
    <row r="183" spans="1:39" ht="12.95" customHeight="1" x14ac:dyDescent="0.2">
      <c r="A183" s="13" t="s">
        <v>59</v>
      </c>
      <c r="B183" s="5" t="s">
        <v>30</v>
      </c>
      <c r="C183" s="21">
        <v>47640.377999999997</v>
      </c>
      <c r="D183" s="21"/>
      <c r="E183">
        <f t="shared" si="43"/>
        <v>18830.487449076008</v>
      </c>
      <c r="F183">
        <f t="shared" si="44"/>
        <v>18830.5</v>
      </c>
      <c r="G183">
        <f t="shared" si="49"/>
        <v>-5.4013800036045723E-3</v>
      </c>
      <c r="J183">
        <f>+G183</f>
        <v>-5.4013800036045723E-3</v>
      </c>
      <c r="P183">
        <f t="shared" si="45"/>
        <v>1.5329882466964508E-2</v>
      </c>
      <c r="Q183">
        <f t="shared" si="46"/>
        <v>-1.8903150252916605E-2</v>
      </c>
      <c r="R183">
        <f t="shared" si="47"/>
        <v>-3.5732677859520966E-3</v>
      </c>
      <c r="S183" s="2">
        <f t="shared" si="48"/>
        <v>32621.877999999997</v>
      </c>
      <c r="U183">
        <f t="shared" si="50"/>
        <v>3.3419942803302526E-6</v>
      </c>
      <c r="V183">
        <v>0.1</v>
      </c>
      <c r="W183">
        <f t="shared" si="51"/>
        <v>3.3419942803302529E-7</v>
      </c>
      <c r="X183">
        <f t="shared" si="52"/>
        <v>-2.0731262470569081E-2</v>
      </c>
      <c r="Y183">
        <f t="shared" si="53"/>
        <v>-1.8281122176524757E-3</v>
      </c>
      <c r="AG183" t="s">
        <v>45</v>
      </c>
      <c r="AH183" t="s">
        <v>48</v>
      </c>
      <c r="AM183" t="s">
        <v>42</v>
      </c>
    </row>
    <row r="184" spans="1:39" ht="12.95" customHeight="1" x14ac:dyDescent="0.2">
      <c r="A184" s="13" t="s">
        <v>59</v>
      </c>
      <c r="B184" s="5" t="s">
        <v>30</v>
      </c>
      <c r="C184" s="21">
        <v>47649.42</v>
      </c>
      <c r="D184" s="21"/>
      <c r="E184">
        <f t="shared" si="43"/>
        <v>18851.497904670618</v>
      </c>
      <c r="F184">
        <f t="shared" si="44"/>
        <v>18851.5</v>
      </c>
      <c r="G184">
        <f t="shared" si="49"/>
        <v>-9.0174000069964677E-4</v>
      </c>
      <c r="J184">
        <f>+G184</f>
        <v>-9.0174000069964677E-4</v>
      </c>
      <c r="P184">
        <f t="shared" si="45"/>
        <v>1.5217295377343336E-2</v>
      </c>
      <c r="Q184">
        <f t="shared" si="46"/>
        <v>-1.8843945535323706E-2</v>
      </c>
      <c r="R184">
        <f t="shared" si="47"/>
        <v>-3.6266501579803705E-3</v>
      </c>
      <c r="S184" s="2">
        <f t="shared" si="48"/>
        <v>32630.92</v>
      </c>
      <c r="U184">
        <f t="shared" si="50"/>
        <v>7.4251353652516583E-6</v>
      </c>
      <c r="V184">
        <v>0.1</v>
      </c>
      <c r="W184">
        <f t="shared" si="51"/>
        <v>7.4251353652516589E-7</v>
      </c>
      <c r="X184">
        <f t="shared" si="52"/>
        <v>-1.6119035378042983E-2</v>
      </c>
      <c r="Y184">
        <f t="shared" si="53"/>
        <v>2.7249101572807237E-3</v>
      </c>
      <c r="AG184" t="s">
        <v>45</v>
      </c>
      <c r="AH184" t="s">
        <v>37</v>
      </c>
      <c r="AM184" t="s">
        <v>42</v>
      </c>
    </row>
    <row r="185" spans="1:39" ht="12.95" customHeight="1" x14ac:dyDescent="0.2">
      <c r="A185" s="13" t="s">
        <v>59</v>
      </c>
      <c r="B185" s="5"/>
      <c r="C185" s="21">
        <v>47654.373</v>
      </c>
      <c r="D185" s="21"/>
      <c r="E185">
        <f t="shared" si="43"/>
        <v>18863.006949855324</v>
      </c>
      <c r="F185">
        <f t="shared" si="44"/>
        <v>18863</v>
      </c>
      <c r="G185">
        <f t="shared" si="49"/>
        <v>2.9909200020483695E-3</v>
      </c>
      <c r="J185">
        <f>+G185</f>
        <v>2.9909200020483695E-3</v>
      </c>
      <c r="P185">
        <f t="shared" si="45"/>
        <v>1.515562986044622E-2</v>
      </c>
      <c r="Q185">
        <f t="shared" si="46"/>
        <v>-1.8811500750186023E-2</v>
      </c>
      <c r="R185">
        <f t="shared" si="47"/>
        <v>-3.655870889739803E-3</v>
      </c>
      <c r="S185" s="2">
        <f t="shared" si="48"/>
        <v>32635.873</v>
      </c>
      <c r="U185">
        <f t="shared" si="50"/>
        <v>4.4179829159158208E-5</v>
      </c>
      <c r="V185">
        <v>0.1</v>
      </c>
      <c r="W185">
        <f t="shared" si="51"/>
        <v>4.4179829159158212E-6</v>
      </c>
      <c r="X185">
        <f t="shared" si="52"/>
        <v>-1.216470985839785E-2</v>
      </c>
      <c r="Y185">
        <f t="shared" si="53"/>
        <v>6.6467908917881725E-3</v>
      </c>
    </row>
    <row r="186" spans="1:39" ht="12.95" customHeight="1" x14ac:dyDescent="0.2">
      <c r="A186" s="13" t="s">
        <v>60</v>
      </c>
      <c r="B186" s="5" t="s">
        <v>30</v>
      </c>
      <c r="C186" s="21">
        <v>47925.2716</v>
      </c>
      <c r="D186" s="21"/>
      <c r="E186">
        <f t="shared" si="43"/>
        <v>19492.480850092048</v>
      </c>
      <c r="F186">
        <f t="shared" si="44"/>
        <v>19492.5</v>
      </c>
      <c r="G186">
        <f t="shared" si="49"/>
        <v>-8.2412999981897883E-3</v>
      </c>
      <c r="K186">
        <f>+G186</f>
        <v>-8.2412999981897883E-3</v>
      </c>
      <c r="P186">
        <f t="shared" si="45"/>
        <v>1.1769477567637141E-2</v>
      </c>
      <c r="Q186">
        <f t="shared" si="46"/>
        <v>-1.7010503727773903E-2</v>
      </c>
      <c r="R186">
        <f t="shared" si="47"/>
        <v>-5.2410261601367625E-3</v>
      </c>
      <c r="S186" s="2">
        <f t="shared" si="48"/>
        <v>32906.7716</v>
      </c>
      <c r="U186">
        <f t="shared" si="50"/>
        <v>9.0016431033054338E-6</v>
      </c>
      <c r="V186">
        <v>1</v>
      </c>
      <c r="W186">
        <f t="shared" si="51"/>
        <v>9.0016431033054338E-6</v>
      </c>
      <c r="X186">
        <f t="shared" si="52"/>
        <v>-2.0010777565826927E-2</v>
      </c>
      <c r="Y186">
        <f t="shared" si="53"/>
        <v>-3.0002738380530258E-3</v>
      </c>
      <c r="AG186" t="s">
        <v>45</v>
      </c>
      <c r="AM186" t="s">
        <v>42</v>
      </c>
    </row>
    <row r="187" spans="1:39" ht="12.95" customHeight="1" x14ac:dyDescent="0.2">
      <c r="A187" s="13" t="s">
        <v>60</v>
      </c>
      <c r="B187" s="5" t="s">
        <v>30</v>
      </c>
      <c r="C187" s="21">
        <v>47925.272299999997</v>
      </c>
      <c r="D187" s="21"/>
      <c r="E187">
        <f t="shared" si="43"/>
        <v>19492.482476647991</v>
      </c>
      <c r="F187">
        <f t="shared" si="44"/>
        <v>19492.5</v>
      </c>
      <c r="G187">
        <f t="shared" si="49"/>
        <v>-7.5413000013213605E-3</v>
      </c>
      <c r="K187">
        <f>+G187</f>
        <v>-7.5413000013213605E-3</v>
      </c>
      <c r="P187">
        <f t="shared" si="45"/>
        <v>1.1769477567637141E-2</v>
      </c>
      <c r="Q187">
        <f t="shared" si="46"/>
        <v>-1.7010503727773903E-2</v>
      </c>
      <c r="R187">
        <f t="shared" si="47"/>
        <v>-5.2410261601367625E-3</v>
      </c>
      <c r="S187" s="2">
        <f t="shared" si="48"/>
        <v>32906.772299999997</v>
      </c>
      <c r="U187">
        <f t="shared" si="50"/>
        <v>5.2912597444381449E-6</v>
      </c>
      <c r="V187">
        <v>1</v>
      </c>
      <c r="W187">
        <f t="shared" si="51"/>
        <v>5.2912597444381449E-6</v>
      </c>
      <c r="X187">
        <f t="shared" si="52"/>
        <v>-1.93107775689585E-2</v>
      </c>
      <c r="Y187">
        <f t="shared" si="53"/>
        <v>-2.3002738411845979E-3</v>
      </c>
    </row>
    <row r="188" spans="1:39" ht="12.95" customHeight="1" x14ac:dyDescent="0.2">
      <c r="A188" s="13" t="s">
        <v>60</v>
      </c>
      <c r="B188" s="5" t="s">
        <v>30</v>
      </c>
      <c r="C188" s="21">
        <v>47928.285600000003</v>
      </c>
      <c r="D188" s="21"/>
      <c r="E188">
        <f t="shared" si="43"/>
        <v>19499.484335290257</v>
      </c>
      <c r="F188">
        <f t="shared" si="44"/>
        <v>19499.5</v>
      </c>
      <c r="G188">
        <f t="shared" si="49"/>
        <v>-6.7414200020721182E-3</v>
      </c>
      <c r="K188">
        <f>+G188</f>
        <v>-6.7414200020721182E-3</v>
      </c>
      <c r="P188">
        <f t="shared" si="45"/>
        <v>1.1731716045526287E-2</v>
      </c>
      <c r="Q188">
        <f t="shared" si="46"/>
        <v>-1.6990200733971287E-2</v>
      </c>
      <c r="R188">
        <f t="shared" si="47"/>
        <v>-5.2584846884449997E-3</v>
      </c>
      <c r="S188" s="2">
        <f t="shared" si="48"/>
        <v>32909.785600000003</v>
      </c>
      <c r="U188">
        <f t="shared" si="50"/>
        <v>2.1990971444023602E-6</v>
      </c>
      <c r="V188">
        <v>1</v>
      </c>
      <c r="W188">
        <f t="shared" si="51"/>
        <v>2.1990971444023602E-6</v>
      </c>
      <c r="X188">
        <f t="shared" si="52"/>
        <v>-1.8473136047598405E-2</v>
      </c>
      <c r="Y188">
        <f t="shared" si="53"/>
        <v>-1.4829353136271185E-3</v>
      </c>
      <c r="AG188" t="s">
        <v>40</v>
      </c>
      <c r="AI188">
        <v>17</v>
      </c>
      <c r="AK188" t="s">
        <v>66</v>
      </c>
      <c r="AM188" t="s">
        <v>37</v>
      </c>
    </row>
    <row r="189" spans="1:39" ht="12.95" customHeight="1" x14ac:dyDescent="0.2">
      <c r="A189" s="13" t="s">
        <v>60</v>
      </c>
      <c r="B189" s="5" t="s">
        <v>30</v>
      </c>
      <c r="C189" s="21">
        <v>47928.286699999997</v>
      </c>
      <c r="D189" s="21"/>
      <c r="E189">
        <f t="shared" si="43"/>
        <v>19499.486891306737</v>
      </c>
      <c r="F189">
        <f t="shared" si="44"/>
        <v>19499.5</v>
      </c>
      <c r="G189">
        <f t="shared" si="49"/>
        <v>-5.6414200080325827E-3</v>
      </c>
      <c r="K189">
        <f>+G189</f>
        <v>-5.6414200080325827E-3</v>
      </c>
      <c r="P189">
        <f t="shared" si="45"/>
        <v>1.1731716045526287E-2</v>
      </c>
      <c r="Q189">
        <f t="shared" si="46"/>
        <v>-1.6990200733971287E-2</v>
      </c>
      <c r="R189">
        <f t="shared" si="47"/>
        <v>-5.2584846884449997E-3</v>
      </c>
      <c r="S189" s="2">
        <f t="shared" si="48"/>
        <v>32909.786699999997</v>
      </c>
      <c r="U189">
        <f t="shared" si="50"/>
        <v>1.4663945898764432E-7</v>
      </c>
      <c r="V189">
        <v>1</v>
      </c>
      <c r="W189">
        <f t="shared" si="51"/>
        <v>1.4663945898764432E-7</v>
      </c>
      <c r="X189">
        <f t="shared" si="52"/>
        <v>-1.737313605355887E-2</v>
      </c>
      <c r="Y189">
        <f t="shared" si="53"/>
        <v>-3.8293531958758301E-4</v>
      </c>
      <c r="AG189" t="s">
        <v>40</v>
      </c>
      <c r="AI189">
        <v>14</v>
      </c>
      <c r="AK189" t="s">
        <v>66</v>
      </c>
      <c r="AM189" t="s">
        <v>37</v>
      </c>
    </row>
    <row r="190" spans="1:39" ht="12.95" customHeight="1" x14ac:dyDescent="0.2">
      <c r="A190" s="13" t="s">
        <v>62</v>
      </c>
      <c r="B190" s="5"/>
      <c r="C190" s="21">
        <v>47943.572</v>
      </c>
      <c r="D190" s="21"/>
      <c r="E190">
        <f t="shared" si="43"/>
        <v>19535.004599435499</v>
      </c>
      <c r="F190">
        <f t="shared" si="44"/>
        <v>19535</v>
      </c>
      <c r="G190">
        <f t="shared" si="49"/>
        <v>1.9793999963440001E-3</v>
      </c>
      <c r="J190">
        <f>+G190</f>
        <v>1.9793999963440001E-3</v>
      </c>
      <c r="P190">
        <f t="shared" si="45"/>
        <v>1.1540178121232765E-2</v>
      </c>
      <c r="Q190">
        <f t="shared" si="46"/>
        <v>-1.688714208299336E-2</v>
      </c>
      <c r="R190">
        <f t="shared" si="47"/>
        <v>-5.3469639617605945E-3</v>
      </c>
      <c r="S190" s="2">
        <f t="shared" si="48"/>
        <v>32925.072</v>
      </c>
      <c r="U190">
        <f t="shared" si="50"/>
        <v>5.3675608846614025E-5</v>
      </c>
      <c r="V190">
        <v>0.1</v>
      </c>
      <c r="W190">
        <f t="shared" si="51"/>
        <v>5.3675608846614032E-6</v>
      </c>
      <c r="X190">
        <f t="shared" si="52"/>
        <v>-9.5607781248887649E-3</v>
      </c>
      <c r="Y190">
        <f t="shared" si="53"/>
        <v>7.3263639581045946E-3</v>
      </c>
      <c r="AG190" t="s">
        <v>40</v>
      </c>
      <c r="AI190">
        <v>15</v>
      </c>
      <c r="AK190" t="s">
        <v>66</v>
      </c>
      <c r="AM190" t="s">
        <v>37</v>
      </c>
    </row>
    <row r="191" spans="1:39" ht="12.95" customHeight="1" x14ac:dyDescent="0.2">
      <c r="A191" s="13" t="s">
        <v>62</v>
      </c>
      <c r="B191" s="5"/>
      <c r="C191" s="21">
        <v>48012.419000000002</v>
      </c>
      <c r="D191" s="21"/>
      <c r="E191">
        <f t="shared" si="43"/>
        <v>19694.98102459827</v>
      </c>
      <c r="F191">
        <f t="shared" si="44"/>
        <v>19695</v>
      </c>
      <c r="G191">
        <f t="shared" si="49"/>
        <v>-8.1662000011419877E-3</v>
      </c>
      <c r="J191">
        <f>+G191</f>
        <v>-8.1662000011419877E-3</v>
      </c>
      <c r="P191">
        <f t="shared" si="45"/>
        <v>1.0676244524334088E-2</v>
      </c>
      <c r="Q191">
        <f t="shared" si="46"/>
        <v>-1.6420714570483053E-2</v>
      </c>
      <c r="R191">
        <f t="shared" si="47"/>
        <v>-5.7444700461489646E-3</v>
      </c>
      <c r="S191" s="2">
        <f t="shared" si="48"/>
        <v>32993.919000000002</v>
      </c>
      <c r="U191">
        <f t="shared" si="50"/>
        <v>5.8647759749105101E-6</v>
      </c>
      <c r="V191">
        <v>0.1</v>
      </c>
      <c r="W191">
        <f t="shared" si="51"/>
        <v>5.8647759749105101E-7</v>
      </c>
      <c r="X191">
        <f t="shared" si="52"/>
        <v>-1.8842444525476076E-2</v>
      </c>
      <c r="Y191">
        <f t="shared" si="53"/>
        <v>-2.4217299549930231E-3</v>
      </c>
      <c r="AG191" t="s">
        <v>68</v>
      </c>
      <c r="AM191" t="s">
        <v>42</v>
      </c>
    </row>
    <row r="192" spans="1:39" ht="12.95" customHeight="1" x14ac:dyDescent="0.2">
      <c r="A192" s="13" t="s">
        <v>60</v>
      </c>
      <c r="B192" s="5"/>
      <c r="C192" s="21">
        <v>48310.227800000001</v>
      </c>
      <c r="D192" s="21"/>
      <c r="E192">
        <f t="shared" si="43"/>
        <v>20386.984847655374</v>
      </c>
      <c r="F192">
        <f t="shared" si="44"/>
        <v>20387</v>
      </c>
      <c r="G192">
        <f t="shared" si="49"/>
        <v>-6.520920003822539E-3</v>
      </c>
      <c r="K192">
        <f t="shared" ref="K192:K203" si="54">+G192</f>
        <v>-6.520920003822539E-3</v>
      </c>
      <c r="P192">
        <f t="shared" si="45"/>
        <v>6.9289837144380457E-3</v>
      </c>
      <c r="Q192">
        <f t="shared" si="46"/>
        <v>-1.4366890436125098E-2</v>
      </c>
      <c r="R192">
        <f t="shared" si="47"/>
        <v>-7.4379067216870523E-3</v>
      </c>
      <c r="S192" s="2">
        <f t="shared" si="48"/>
        <v>33291.727800000001</v>
      </c>
      <c r="U192">
        <f t="shared" si="50"/>
        <v>8.4086464073993254E-7</v>
      </c>
      <c r="V192">
        <v>1</v>
      </c>
      <c r="W192">
        <f t="shared" si="51"/>
        <v>8.4086464073993254E-7</v>
      </c>
      <c r="X192">
        <f t="shared" si="52"/>
        <v>-1.3449903718260586E-2</v>
      </c>
      <c r="Y192">
        <f t="shared" si="53"/>
        <v>9.1698671786451334E-4</v>
      </c>
      <c r="AG192" t="s">
        <v>40</v>
      </c>
      <c r="AI192">
        <v>17</v>
      </c>
      <c r="AK192" t="s">
        <v>66</v>
      </c>
      <c r="AM192" t="s">
        <v>37</v>
      </c>
    </row>
    <row r="193" spans="1:25" ht="12.95" customHeight="1" x14ac:dyDescent="0.2">
      <c r="A193" s="13" t="s">
        <v>60</v>
      </c>
      <c r="B193" s="5"/>
      <c r="C193" s="21">
        <v>48310.2284</v>
      </c>
      <c r="D193" s="21"/>
      <c r="E193">
        <f t="shared" si="43"/>
        <v>20386.986241846189</v>
      </c>
      <c r="F193">
        <f t="shared" si="44"/>
        <v>20387</v>
      </c>
      <c r="G193">
        <f t="shared" si="49"/>
        <v>-5.9209200044278987E-3</v>
      </c>
      <c r="K193">
        <f t="shared" si="54"/>
        <v>-5.9209200044278987E-3</v>
      </c>
      <c r="P193">
        <f t="shared" si="45"/>
        <v>6.9289837144380457E-3</v>
      </c>
      <c r="Q193">
        <f t="shared" si="46"/>
        <v>-1.4366890436125098E-2</v>
      </c>
      <c r="R193">
        <f t="shared" si="47"/>
        <v>-7.4379067216870523E-3</v>
      </c>
      <c r="S193" s="2">
        <f t="shared" si="48"/>
        <v>33291.7284</v>
      </c>
      <c r="U193">
        <f t="shared" si="50"/>
        <v>2.3012487003407035E-6</v>
      </c>
      <c r="V193">
        <v>1</v>
      </c>
      <c r="W193">
        <f t="shared" si="51"/>
        <v>2.3012487003407035E-6</v>
      </c>
      <c r="X193">
        <f t="shared" si="52"/>
        <v>-1.2849903718865945E-2</v>
      </c>
      <c r="Y193">
        <f t="shared" si="53"/>
        <v>1.5169867172591537E-3</v>
      </c>
    </row>
    <row r="194" spans="1:25" ht="12.95" customHeight="1" x14ac:dyDescent="0.2">
      <c r="A194" s="13" t="s">
        <v>60</v>
      </c>
      <c r="B194" s="5" t="s">
        <v>30</v>
      </c>
      <c r="C194" s="21">
        <v>48311.303099999997</v>
      </c>
      <c r="D194" s="21"/>
      <c r="E194">
        <f t="shared" si="43"/>
        <v>20389.483469962477</v>
      </c>
      <c r="F194">
        <f t="shared" si="44"/>
        <v>20389.5</v>
      </c>
      <c r="G194">
        <f t="shared" si="49"/>
        <v>-7.1138200073619373E-3</v>
      </c>
      <c r="K194">
        <f t="shared" si="54"/>
        <v>-7.1138200073619373E-3</v>
      </c>
      <c r="P194">
        <f t="shared" si="45"/>
        <v>6.9154192940322603E-3</v>
      </c>
      <c r="Q194">
        <f t="shared" si="46"/>
        <v>-1.4359362989340103E-2</v>
      </c>
      <c r="R194">
        <f t="shared" si="47"/>
        <v>-7.4439436953078432E-3</v>
      </c>
      <c r="S194" s="2">
        <f t="shared" si="48"/>
        <v>33292.803099999997</v>
      </c>
      <c r="U194">
        <f t="shared" si="50"/>
        <v>1.0898164934300582E-7</v>
      </c>
      <c r="V194">
        <v>1</v>
      </c>
      <c r="W194">
        <f t="shared" si="51"/>
        <v>1.0898164934300582E-7</v>
      </c>
      <c r="X194">
        <f t="shared" si="52"/>
        <v>-1.4029239301394197E-2</v>
      </c>
      <c r="Y194">
        <f t="shared" si="53"/>
        <v>3.3012368794590585E-4</v>
      </c>
    </row>
    <row r="195" spans="1:25" ht="12.95" customHeight="1" x14ac:dyDescent="0.2">
      <c r="A195" s="13" t="s">
        <v>60</v>
      </c>
      <c r="B195" s="5" t="s">
        <v>30</v>
      </c>
      <c r="C195" s="21">
        <v>48311.3033</v>
      </c>
      <c r="D195" s="21"/>
      <c r="E195">
        <f t="shared" si="43"/>
        <v>20389.483934692755</v>
      </c>
      <c r="F195">
        <f t="shared" si="44"/>
        <v>20389.5</v>
      </c>
      <c r="G195">
        <f t="shared" si="49"/>
        <v>-6.9138200051384047E-3</v>
      </c>
      <c r="K195">
        <f t="shared" si="54"/>
        <v>-6.9138200051384047E-3</v>
      </c>
      <c r="P195">
        <f t="shared" si="45"/>
        <v>6.9154192940322603E-3</v>
      </c>
      <c r="Q195">
        <f t="shared" si="46"/>
        <v>-1.4359362989340103E-2</v>
      </c>
      <c r="R195">
        <f t="shared" si="47"/>
        <v>-7.4439436953078432E-3</v>
      </c>
      <c r="S195" s="2">
        <f t="shared" si="48"/>
        <v>33292.8033</v>
      </c>
      <c r="U195">
        <f t="shared" si="50"/>
        <v>2.8103112687886283E-7</v>
      </c>
      <c r="V195">
        <v>1</v>
      </c>
      <c r="W195">
        <f t="shared" si="51"/>
        <v>2.8103112687886283E-7</v>
      </c>
      <c r="X195">
        <f t="shared" si="52"/>
        <v>-1.3829239299170664E-2</v>
      </c>
      <c r="Y195">
        <f t="shared" si="53"/>
        <v>5.3012369016943849E-4</v>
      </c>
    </row>
    <row r="196" spans="1:25" ht="12.95" customHeight="1" x14ac:dyDescent="0.2">
      <c r="A196" s="13" t="s">
        <v>64</v>
      </c>
      <c r="B196" s="5" t="s">
        <v>30</v>
      </c>
      <c r="C196" s="21">
        <v>48621.589699999997</v>
      </c>
      <c r="D196" s="21"/>
      <c r="E196">
        <f t="shared" si="43"/>
        <v>21110.48134995592</v>
      </c>
      <c r="F196">
        <f t="shared" si="44"/>
        <v>21110.5</v>
      </c>
      <c r="G196">
        <f t="shared" si="49"/>
        <v>-8.0261800030712038E-3</v>
      </c>
      <c r="K196">
        <f t="shared" si="54"/>
        <v>-8.0261800030712038E-3</v>
      </c>
      <c r="P196">
        <f t="shared" si="45"/>
        <v>2.9979453778336664E-3</v>
      </c>
      <c r="Q196">
        <f t="shared" si="46"/>
        <v>-1.2156131155473607E-2</v>
      </c>
      <c r="R196">
        <f t="shared" si="47"/>
        <v>-9.1581857776399413E-3</v>
      </c>
      <c r="S196" s="2">
        <f t="shared" si="48"/>
        <v>33603.089699999997</v>
      </c>
      <c r="U196">
        <f t="shared" si="50"/>
        <v>1.2814370736569673E-6</v>
      </c>
      <c r="V196">
        <v>1</v>
      </c>
      <c r="W196">
        <f t="shared" si="51"/>
        <v>1.2814370736569673E-6</v>
      </c>
      <c r="X196">
        <f t="shared" si="52"/>
        <v>-1.1024125380904869E-2</v>
      </c>
      <c r="Y196">
        <f t="shared" si="53"/>
        <v>1.1320057745687374E-3</v>
      </c>
    </row>
    <row r="197" spans="1:25" ht="12.95" customHeight="1" x14ac:dyDescent="0.2">
      <c r="A197" s="13" t="s">
        <v>60</v>
      </c>
      <c r="B197" s="5"/>
      <c r="C197" s="21">
        <v>49037.097999999998</v>
      </c>
      <c r="D197" s="21"/>
      <c r="E197">
        <f t="shared" si="43"/>
        <v>22075.977776226606</v>
      </c>
      <c r="F197">
        <f t="shared" si="44"/>
        <v>22076</v>
      </c>
      <c r="G197">
        <f t="shared" si="49"/>
        <v>-9.5641600055387244E-3</v>
      </c>
      <c r="K197">
        <f t="shared" si="54"/>
        <v>-9.5641600055387244E-3</v>
      </c>
      <c r="P197">
        <f t="shared" si="45"/>
        <v>-2.2557946233009861E-3</v>
      </c>
      <c r="Q197">
        <f t="shared" si="46"/>
        <v>-9.1048809061587133E-3</v>
      </c>
      <c r="R197">
        <f t="shared" si="47"/>
        <v>-1.1360675529459699E-2</v>
      </c>
      <c r="S197" s="2">
        <f t="shared" si="48"/>
        <v>34018.597999999998</v>
      </c>
      <c r="U197">
        <f t="shared" si="50"/>
        <v>3.2274680276890539E-6</v>
      </c>
      <c r="V197">
        <v>1</v>
      </c>
      <c r="W197">
        <f t="shared" si="51"/>
        <v>3.2274680276890539E-6</v>
      </c>
      <c r="X197">
        <f t="shared" si="52"/>
        <v>-7.3083653822377387E-3</v>
      </c>
      <c r="Y197">
        <f t="shared" si="53"/>
        <v>1.7965155239209746E-3</v>
      </c>
    </row>
    <row r="198" spans="1:25" ht="12.95" customHeight="1" x14ac:dyDescent="0.2">
      <c r="A198" s="13" t="s">
        <v>60</v>
      </c>
      <c r="B198" s="5"/>
      <c r="C198" s="21">
        <v>49037.0988</v>
      </c>
      <c r="D198" s="21"/>
      <c r="E198">
        <f t="shared" si="43"/>
        <v>22075.979635147698</v>
      </c>
      <c r="F198">
        <f t="shared" si="44"/>
        <v>22076</v>
      </c>
      <c r="G198">
        <f t="shared" si="49"/>
        <v>-8.7641600039205514E-3</v>
      </c>
      <c r="K198">
        <f t="shared" si="54"/>
        <v>-8.7641600039205514E-3</v>
      </c>
      <c r="P198">
        <f t="shared" si="45"/>
        <v>-2.2557946233009861E-3</v>
      </c>
      <c r="Q198">
        <f t="shared" si="46"/>
        <v>-9.1048809061587133E-3</v>
      </c>
      <c r="R198">
        <f t="shared" si="47"/>
        <v>-1.1360675529459699E-2</v>
      </c>
      <c r="S198" s="2">
        <f t="shared" si="48"/>
        <v>34018.5988</v>
      </c>
      <c r="U198">
        <f t="shared" si="50"/>
        <v>6.7418928743658352E-6</v>
      </c>
      <c r="V198">
        <v>1</v>
      </c>
      <c r="W198">
        <f t="shared" si="51"/>
        <v>6.7418928743658352E-6</v>
      </c>
      <c r="X198">
        <f t="shared" si="52"/>
        <v>-6.5083653806195657E-3</v>
      </c>
      <c r="Y198">
        <f t="shared" si="53"/>
        <v>2.5965155255391476E-3</v>
      </c>
    </row>
    <row r="199" spans="1:25" ht="12.95" customHeight="1" x14ac:dyDescent="0.2">
      <c r="A199" s="13" t="s">
        <v>60</v>
      </c>
      <c r="B199" s="5" t="s">
        <v>30</v>
      </c>
      <c r="C199" s="21">
        <v>49037.310700000002</v>
      </c>
      <c r="D199" s="21"/>
      <c r="E199">
        <f t="shared" si="43"/>
        <v>22076.472016870826</v>
      </c>
      <c r="F199">
        <f t="shared" si="44"/>
        <v>22076.5</v>
      </c>
      <c r="G199">
        <f t="shared" si="49"/>
        <v>-1.2042739996104501E-2</v>
      </c>
      <c r="K199">
        <f t="shared" si="54"/>
        <v>-1.2042739996104501E-2</v>
      </c>
      <c r="P199">
        <f t="shared" si="45"/>
        <v>-2.2585149007047535E-3</v>
      </c>
      <c r="Q199">
        <f t="shared" si="46"/>
        <v>-9.1032708440165581E-3</v>
      </c>
      <c r="R199">
        <f t="shared" si="47"/>
        <v>-1.1361785744721312E-2</v>
      </c>
      <c r="S199" s="2">
        <f t="shared" si="48"/>
        <v>34018.810700000002</v>
      </c>
      <c r="U199">
        <f t="shared" si="50"/>
        <v>4.6369869247684008E-7</v>
      </c>
      <c r="V199">
        <v>1</v>
      </c>
      <c r="W199">
        <f t="shared" si="51"/>
        <v>4.6369869247684008E-7</v>
      </c>
      <c r="X199">
        <f t="shared" si="52"/>
        <v>-9.7842250953997477E-3</v>
      </c>
      <c r="Y199">
        <f t="shared" si="53"/>
        <v>-6.8095425138318955E-4</v>
      </c>
    </row>
    <row r="200" spans="1:25" ht="12.95" customHeight="1" x14ac:dyDescent="0.2">
      <c r="A200" s="13" t="s">
        <v>60</v>
      </c>
      <c r="B200" s="5" t="s">
        <v>30</v>
      </c>
      <c r="C200" s="21">
        <v>49037.311699999998</v>
      </c>
      <c r="D200" s="21"/>
      <c r="E200">
        <f t="shared" si="43"/>
        <v>22076.474340522178</v>
      </c>
      <c r="F200">
        <f t="shared" si="44"/>
        <v>22076.5</v>
      </c>
      <c r="G200">
        <f t="shared" si="49"/>
        <v>-1.1042739999538753E-2</v>
      </c>
      <c r="K200">
        <f t="shared" si="54"/>
        <v>-1.1042739999538753E-2</v>
      </c>
      <c r="P200">
        <f t="shared" si="45"/>
        <v>-2.2585149007047535E-3</v>
      </c>
      <c r="Q200">
        <f t="shared" si="46"/>
        <v>-9.1032708440165581E-3</v>
      </c>
      <c r="R200">
        <f t="shared" si="47"/>
        <v>-1.1361785744721312E-2</v>
      </c>
      <c r="S200" s="2">
        <f t="shared" si="48"/>
        <v>34018.811699999998</v>
      </c>
      <c r="U200">
        <f t="shared" si="50"/>
        <v>1.0179018751909402E-7</v>
      </c>
      <c r="V200">
        <v>1</v>
      </c>
      <c r="W200">
        <f t="shared" si="51"/>
        <v>1.0179018751909402E-7</v>
      </c>
      <c r="X200">
        <f t="shared" si="52"/>
        <v>-8.7842250988339997E-3</v>
      </c>
      <c r="Y200">
        <f t="shared" si="53"/>
        <v>3.1904574518255846E-4</v>
      </c>
    </row>
    <row r="201" spans="1:25" ht="12.95" customHeight="1" x14ac:dyDescent="0.2">
      <c r="A201" s="89" t="s">
        <v>178</v>
      </c>
      <c r="C201" s="93">
        <v>49428.715100000001</v>
      </c>
      <c r="D201" s="21"/>
      <c r="E201">
        <f t="shared" si="43"/>
        <v>22985.959383131911</v>
      </c>
      <c r="F201">
        <f t="shared" si="44"/>
        <v>22986</v>
      </c>
      <c r="G201">
        <f t="shared" si="49"/>
        <v>-1.7479759997513611E-2</v>
      </c>
      <c r="K201">
        <f t="shared" si="54"/>
        <v>-1.7479759997513611E-2</v>
      </c>
      <c r="P201">
        <f t="shared" si="45"/>
        <v>-7.2006342534807729E-3</v>
      </c>
      <c r="Q201">
        <f t="shared" si="46"/>
        <v>-6.1232946185920054E-3</v>
      </c>
      <c r="R201">
        <f t="shared" si="47"/>
        <v>-1.3323928872072777E-2</v>
      </c>
      <c r="S201" s="2">
        <f t="shared" si="48"/>
        <v>34410.215100000001</v>
      </c>
      <c r="U201">
        <f t="shared" si="50"/>
        <v>1.7270932343182824E-5</v>
      </c>
      <c r="V201">
        <v>1</v>
      </c>
      <c r="W201">
        <f t="shared" si="51"/>
        <v>1.7270932343182824E-5</v>
      </c>
      <c r="X201">
        <f t="shared" si="52"/>
        <v>-1.0279125744032839E-2</v>
      </c>
      <c r="Y201">
        <f t="shared" si="53"/>
        <v>-4.1558311254408335E-3</v>
      </c>
    </row>
    <row r="202" spans="1:25" ht="12.95" customHeight="1" x14ac:dyDescent="0.2">
      <c r="A202" s="13" t="s">
        <v>65</v>
      </c>
      <c r="B202" s="5"/>
      <c r="C202" s="21">
        <v>49832.394200000002</v>
      </c>
      <c r="D202" s="21"/>
      <c r="E202">
        <f t="shared" si="43"/>
        <v>23923.968872738173</v>
      </c>
      <c r="F202">
        <f t="shared" si="44"/>
        <v>23924</v>
      </c>
      <c r="G202">
        <f t="shared" si="49"/>
        <v>-1.3395839996519499E-2</v>
      </c>
      <c r="K202">
        <f t="shared" si="54"/>
        <v>-1.3395839996519499E-2</v>
      </c>
      <c r="P202">
        <f t="shared" si="45"/>
        <v>-1.2274047556135379E-2</v>
      </c>
      <c r="Q202">
        <f t="shared" si="46"/>
        <v>-2.942580380636238E-3</v>
      </c>
      <c r="R202">
        <f t="shared" si="47"/>
        <v>-1.5216627936771617E-2</v>
      </c>
      <c r="S202" s="2">
        <f t="shared" si="48"/>
        <v>34813.894200000002</v>
      </c>
      <c r="U202">
        <f t="shared" si="50"/>
        <v>3.3152687233675513E-6</v>
      </c>
      <c r="V202">
        <v>1</v>
      </c>
      <c r="W202">
        <f t="shared" si="51"/>
        <v>3.3152687233675513E-6</v>
      </c>
      <c r="X202">
        <f t="shared" si="52"/>
        <v>-1.1217924403841197E-3</v>
      </c>
      <c r="Y202">
        <f t="shared" si="53"/>
        <v>1.8207879402521183E-3</v>
      </c>
    </row>
    <row r="203" spans="1:25" ht="12.95" customHeight="1" x14ac:dyDescent="0.2">
      <c r="A203" s="13" t="s">
        <v>34</v>
      </c>
      <c r="B203" s="5" t="s">
        <v>32</v>
      </c>
      <c r="C203" s="21">
        <v>50178.398099999999</v>
      </c>
      <c r="D203" s="21"/>
      <c r="E203">
        <f t="shared" si="43"/>
        <v>24727.961305442201</v>
      </c>
      <c r="F203">
        <f t="shared" si="44"/>
        <v>24728</v>
      </c>
      <c r="G203">
        <f t="shared" si="49"/>
        <v>-1.6652480000630021E-2</v>
      </c>
      <c r="K203">
        <f t="shared" si="54"/>
        <v>-1.6652480000630021E-2</v>
      </c>
      <c r="P203">
        <f t="shared" si="45"/>
        <v>-1.6591076550299476E-2</v>
      </c>
      <c r="Q203">
        <f t="shared" si="46"/>
        <v>-1.2948772001174225E-4</v>
      </c>
      <c r="R203">
        <f t="shared" si="47"/>
        <v>-1.6720564270311218E-2</v>
      </c>
      <c r="S203" s="2">
        <f t="shared" si="48"/>
        <v>35159.898099999999</v>
      </c>
      <c r="U203">
        <f t="shared" si="50"/>
        <v>4.6354677780219634E-9</v>
      </c>
      <c r="V203">
        <v>1</v>
      </c>
      <c r="W203">
        <f t="shared" si="51"/>
        <v>4.6354677780219634E-9</v>
      </c>
      <c r="X203">
        <f t="shared" si="52"/>
        <v>-6.1403450330545228E-5</v>
      </c>
      <c r="Y203">
        <f t="shared" si="53"/>
        <v>6.8084269681197018E-5</v>
      </c>
    </row>
    <row r="204" spans="1:25" ht="12.95" customHeight="1" x14ac:dyDescent="0.2">
      <c r="A204" s="13" t="s">
        <v>67</v>
      </c>
      <c r="B204" s="5"/>
      <c r="C204" s="21">
        <v>50512.35</v>
      </c>
      <c r="D204" s="21">
        <v>4.0000000000000001E-3</v>
      </c>
      <c r="E204">
        <f t="shared" si="43"/>
        <v>25503.949091958868</v>
      </c>
      <c r="F204">
        <f t="shared" si="44"/>
        <v>25504</v>
      </c>
      <c r="G204">
        <f t="shared" si="49"/>
        <v>-2.1908640002948232E-2</v>
      </c>
      <c r="J204">
        <f>+G204</f>
        <v>-2.1908640002948232E-2</v>
      </c>
      <c r="P204">
        <f t="shared" si="45"/>
        <v>-2.0719720045425456E-2</v>
      </c>
      <c r="Q204">
        <f t="shared" si="46"/>
        <v>2.6615930563354123E-3</v>
      </c>
      <c r="R204">
        <f t="shared" si="47"/>
        <v>-1.8058126989090043E-2</v>
      </c>
      <c r="S204" s="2">
        <f t="shared" si="48"/>
        <v>35493.85</v>
      </c>
      <c r="U204">
        <f t="shared" si="50"/>
        <v>1.4826450469891273E-5</v>
      </c>
      <c r="V204">
        <v>0.1</v>
      </c>
      <c r="W204">
        <f t="shared" si="51"/>
        <v>1.4826450469891273E-6</v>
      </c>
      <c r="X204">
        <f t="shared" si="52"/>
        <v>-1.1889199575227764E-3</v>
      </c>
      <c r="Y204">
        <f t="shared" si="53"/>
        <v>-3.8505130138581888E-3</v>
      </c>
    </row>
    <row r="205" spans="1:25" ht="12.95" customHeight="1" x14ac:dyDescent="0.2">
      <c r="A205" s="13" t="s">
        <v>67</v>
      </c>
      <c r="B205" s="5"/>
      <c r="C205" s="21">
        <v>50515.360000000001</v>
      </c>
      <c r="D205" s="21">
        <v>7.0000000000000001E-3</v>
      </c>
      <c r="E205">
        <f t="shared" si="43"/>
        <v>25510.943282551638</v>
      </c>
      <c r="F205">
        <f t="shared" si="44"/>
        <v>25511</v>
      </c>
      <c r="G205">
        <f t="shared" si="49"/>
        <v>-2.4408760000369512E-2</v>
      </c>
      <c r="J205">
        <f>+G205</f>
        <v>-2.4408760000369512E-2</v>
      </c>
      <c r="P205">
        <f t="shared" si="45"/>
        <v>-2.0756763893382355E-2</v>
      </c>
      <c r="Q205">
        <f t="shared" si="46"/>
        <v>2.6871098831780307E-3</v>
      </c>
      <c r="R205">
        <f t="shared" si="47"/>
        <v>-1.8069654010204324E-2</v>
      </c>
      <c r="S205" s="2">
        <f t="shared" si="48"/>
        <v>35496.86</v>
      </c>
      <c r="U205">
        <f t="shared" si="50"/>
        <v>4.018426475454816E-5</v>
      </c>
      <c r="V205">
        <v>0.1</v>
      </c>
      <c r="W205">
        <f t="shared" si="51"/>
        <v>4.018426475454816E-6</v>
      </c>
      <c r="X205">
        <f t="shared" si="52"/>
        <v>-3.6519961069871563E-3</v>
      </c>
      <c r="Y205">
        <f t="shared" si="53"/>
        <v>-6.3391059901651871E-3</v>
      </c>
    </row>
    <row r="206" spans="1:25" ht="12.95" customHeight="1" x14ac:dyDescent="0.2">
      <c r="A206" s="13" t="s">
        <v>67</v>
      </c>
      <c r="B206" s="5" t="s">
        <v>30</v>
      </c>
      <c r="C206" s="21">
        <v>50520.31</v>
      </c>
      <c r="D206" s="21">
        <v>4.0000000000000001E-3</v>
      </c>
      <c r="E206">
        <f t="shared" si="43"/>
        <v>25522.445356782253</v>
      </c>
      <c r="F206">
        <f t="shared" si="44"/>
        <v>25522.5</v>
      </c>
      <c r="G206">
        <f t="shared" si="49"/>
        <v>-2.3516100001870655E-2</v>
      </c>
      <c r="J206">
        <f>+G206</f>
        <v>-2.3516100001870655E-2</v>
      </c>
      <c r="P206">
        <f t="shared" si="45"/>
        <v>-2.081761335560894E-2</v>
      </c>
      <c r="Q206">
        <f t="shared" si="46"/>
        <v>2.7290435644313424E-3</v>
      </c>
      <c r="R206">
        <f t="shared" si="47"/>
        <v>-1.8088569791177598E-2</v>
      </c>
      <c r="S206" s="2">
        <f t="shared" si="48"/>
        <v>35501.81</v>
      </c>
      <c r="U206">
        <f t="shared" si="50"/>
        <v>2.9458084187985815E-5</v>
      </c>
      <c r="V206">
        <v>0.1</v>
      </c>
      <c r="W206">
        <f t="shared" si="51"/>
        <v>2.9458084187985815E-6</v>
      </c>
      <c r="X206">
        <f t="shared" si="52"/>
        <v>-2.6984866462617142E-3</v>
      </c>
      <c r="Y206">
        <f t="shared" si="53"/>
        <v>-5.4275302106930566E-3</v>
      </c>
    </row>
    <row r="207" spans="1:25" ht="12.95" customHeight="1" x14ac:dyDescent="0.2">
      <c r="A207" s="13" t="s">
        <v>69</v>
      </c>
      <c r="B207" s="5"/>
      <c r="C207" s="21">
        <v>50546.352599999998</v>
      </c>
      <c r="D207" s="21">
        <v>2.9999999999999997E-4</v>
      </c>
      <c r="E207">
        <f t="shared" si="43"/>
        <v>25582.959279682946</v>
      </c>
      <c r="F207">
        <f t="shared" si="44"/>
        <v>25583</v>
      </c>
      <c r="G207">
        <f t="shared" si="49"/>
        <v>-1.7524280003271997E-2</v>
      </c>
      <c r="K207">
        <f>+G207</f>
        <v>-1.7524280003271997E-2</v>
      </c>
      <c r="P207">
        <f t="shared" si="45"/>
        <v>-2.1137563606658964E-2</v>
      </c>
      <c r="Q207">
        <f t="shared" si="46"/>
        <v>2.9499210491527941E-3</v>
      </c>
      <c r="R207">
        <f t="shared" si="47"/>
        <v>-1.818764255750617E-2</v>
      </c>
      <c r="S207" s="2">
        <f t="shared" si="48"/>
        <v>35527.852599999998</v>
      </c>
      <c r="U207">
        <f t="shared" si="50"/>
        <v>4.4004987836008626E-7</v>
      </c>
      <c r="V207">
        <v>1</v>
      </c>
      <c r="W207">
        <f t="shared" si="51"/>
        <v>4.4004987836008626E-7</v>
      </c>
      <c r="X207">
        <f t="shared" si="52"/>
        <v>3.6132836033869672E-3</v>
      </c>
      <c r="Y207">
        <f t="shared" si="53"/>
        <v>6.6336255423417312E-4</v>
      </c>
    </row>
    <row r="208" spans="1:25" ht="12.95" customHeight="1" x14ac:dyDescent="0.2">
      <c r="A208" s="13" t="s">
        <v>67</v>
      </c>
      <c r="B208" s="5"/>
      <c r="C208" s="21">
        <v>50549.355000000003</v>
      </c>
      <c r="D208" s="21">
        <v>6.0000000000000001E-3</v>
      </c>
      <c r="E208">
        <f t="shared" si="43"/>
        <v>25589.935810525385</v>
      </c>
      <c r="F208">
        <f t="shared" si="44"/>
        <v>25590</v>
      </c>
      <c r="G208">
        <f t="shared" si="49"/>
        <v>-2.7624399997876026E-2</v>
      </c>
      <c r="J208">
        <f>+G208</f>
        <v>-2.7624399997876026E-2</v>
      </c>
      <c r="P208">
        <f t="shared" si="45"/>
        <v>-2.1174563990097706E-2</v>
      </c>
      <c r="Q208">
        <f t="shared" si="46"/>
        <v>2.9755063934719453E-3</v>
      </c>
      <c r="R208">
        <f t="shared" si="47"/>
        <v>-1.819905759662576E-2</v>
      </c>
      <c r="S208" s="2">
        <f t="shared" si="48"/>
        <v>35530.855000000003</v>
      </c>
      <c r="U208">
        <f t="shared" si="50"/>
        <v>8.8837079380806117E-5</v>
      </c>
      <c r="V208">
        <v>0.1</v>
      </c>
      <c r="W208">
        <f t="shared" si="51"/>
        <v>8.8837079380806121E-6</v>
      </c>
      <c r="X208">
        <f t="shared" si="52"/>
        <v>-6.4498360077783201E-3</v>
      </c>
      <c r="Y208">
        <f t="shared" si="53"/>
        <v>-9.4253424012502654E-3</v>
      </c>
    </row>
    <row r="209" spans="1:25" ht="12.95" customHeight="1" x14ac:dyDescent="0.2">
      <c r="A209" s="13" t="s">
        <v>31</v>
      </c>
      <c r="B209" s="5" t="s">
        <v>32</v>
      </c>
      <c r="C209" s="21">
        <v>50926.356099999997</v>
      </c>
      <c r="D209" s="21">
        <v>2.9999999999999997E-4</v>
      </c>
      <c r="E209">
        <f t="shared" si="43"/>
        <v>26465.954929156975</v>
      </c>
      <c r="F209">
        <f t="shared" si="44"/>
        <v>26466</v>
      </c>
      <c r="G209">
        <f t="shared" si="49"/>
        <v>-1.9396560004679486E-2</v>
      </c>
      <c r="K209">
        <f>+G209</f>
        <v>-1.9396560004679486E-2</v>
      </c>
      <c r="P209">
        <f t="shared" si="45"/>
        <v>-2.5771955614362151E-2</v>
      </c>
      <c r="Q209">
        <f t="shared" si="46"/>
        <v>6.225248846238679E-3</v>
      </c>
      <c r="R209">
        <f t="shared" si="47"/>
        <v>-1.9546706768123472E-2</v>
      </c>
      <c r="S209" s="2">
        <f t="shared" si="48"/>
        <v>35907.856099999997</v>
      </c>
      <c r="U209">
        <f t="shared" si="50"/>
        <v>2.2544050572704118E-8</v>
      </c>
      <c r="V209">
        <v>1</v>
      </c>
      <c r="W209">
        <f t="shared" si="51"/>
        <v>2.2544050572704118E-8</v>
      </c>
      <c r="X209">
        <f t="shared" si="52"/>
        <v>6.3753956096826644E-3</v>
      </c>
      <c r="Y209">
        <f t="shared" si="53"/>
        <v>1.5014676344398542E-4</v>
      </c>
    </row>
    <row r="210" spans="1:25" ht="12.95" customHeight="1" x14ac:dyDescent="0.2">
      <c r="A210" s="14" t="s">
        <v>77</v>
      </c>
      <c r="B210" s="5" t="s">
        <v>32</v>
      </c>
      <c r="C210" s="21">
        <v>52003.535199999998</v>
      </c>
      <c r="D210" s="21">
        <v>4.0000000000000002E-4</v>
      </c>
      <c r="E210">
        <f t="shared" si="43"/>
        <v>28968.943609535851</v>
      </c>
      <c r="F210">
        <f t="shared" si="44"/>
        <v>28969</v>
      </c>
      <c r="G210">
        <f t="shared" si="49"/>
        <v>-2.426804000424454E-2</v>
      </c>
      <c r="K210">
        <f t="shared" ref="K210:K219" si="55">G210</f>
        <v>-2.426804000424454E-2</v>
      </c>
      <c r="P210">
        <f t="shared" si="45"/>
        <v>-3.8455036738602122E-2</v>
      </c>
      <c r="Q210">
        <f t="shared" si="46"/>
        <v>1.6034713797550983E-2</v>
      </c>
      <c r="R210">
        <f t="shared" si="47"/>
        <v>-2.2420322941051139E-2</v>
      </c>
      <c r="S210" s="2">
        <f t="shared" si="48"/>
        <v>36985.035199999998</v>
      </c>
      <c r="U210">
        <f t="shared" si="50"/>
        <v>3.4140583456160454E-6</v>
      </c>
      <c r="V210">
        <v>1</v>
      </c>
      <c r="W210">
        <f t="shared" si="51"/>
        <v>3.4140583456160454E-6</v>
      </c>
      <c r="X210">
        <f t="shared" si="52"/>
        <v>1.4186996734357582E-2</v>
      </c>
      <c r="Y210">
        <f t="shared" si="53"/>
        <v>-1.8477170631934006E-3</v>
      </c>
    </row>
    <row r="211" spans="1:25" ht="12.95" customHeight="1" x14ac:dyDescent="0.2">
      <c r="A211" s="14" t="s">
        <v>77</v>
      </c>
      <c r="B211" s="5" t="s">
        <v>32</v>
      </c>
      <c r="C211" s="21">
        <v>52321.570500000002</v>
      </c>
      <c r="D211" s="21">
        <v>2.0000000000000001E-4</v>
      </c>
      <c r="E211">
        <f t="shared" si="43"/>
        <v>29707.94676682038</v>
      </c>
      <c r="F211">
        <f t="shared" si="44"/>
        <v>29708</v>
      </c>
      <c r="G211">
        <f t="shared" si="49"/>
        <v>-2.2909280000021681E-2</v>
      </c>
      <c r="K211">
        <f t="shared" si="55"/>
        <v>-2.2909280000021681E-2</v>
      </c>
      <c r="P211">
        <f t="shared" si="45"/>
        <v>-4.2040031903223855E-2</v>
      </c>
      <c r="Q211">
        <f t="shared" si="46"/>
        <v>1.9079340040516646E-2</v>
      </c>
      <c r="R211">
        <f t="shared" si="47"/>
        <v>-2.296069186270721E-2</v>
      </c>
      <c r="S211" s="2">
        <f t="shared" si="48"/>
        <v>37303.070500000002</v>
      </c>
      <c r="U211">
        <f t="shared" si="50"/>
        <v>2.6431796247956263E-9</v>
      </c>
      <c r="V211">
        <v>1</v>
      </c>
      <c r="W211">
        <f t="shared" si="51"/>
        <v>2.6431796247956263E-9</v>
      </c>
      <c r="X211">
        <f t="shared" si="52"/>
        <v>1.9130751903202174E-2</v>
      </c>
      <c r="Y211">
        <f t="shared" si="53"/>
        <v>5.1411862685528387E-5</v>
      </c>
    </row>
    <row r="212" spans="1:25" ht="12.95" customHeight="1" x14ac:dyDescent="0.2">
      <c r="A212" s="14" t="s">
        <v>77</v>
      </c>
      <c r="B212" s="5" t="s">
        <v>32</v>
      </c>
      <c r="C212" s="21">
        <v>52344.3796</v>
      </c>
      <c r="D212" s="21">
        <v>5.0000000000000001E-4</v>
      </c>
      <c r="E212">
        <f t="shared" si="43"/>
        <v>29760.947163049404</v>
      </c>
      <c r="F212">
        <f t="shared" si="44"/>
        <v>29761</v>
      </c>
      <c r="G212">
        <f t="shared" si="49"/>
        <v>-2.2738760002539493E-2</v>
      </c>
      <c r="K212">
        <f t="shared" si="55"/>
        <v>-2.2738760002539493E-2</v>
      </c>
      <c r="P212">
        <f t="shared" si="45"/>
        <v>-4.2293918688033512E-2</v>
      </c>
      <c r="Q212">
        <f t="shared" si="46"/>
        <v>1.9300296627812338E-2</v>
      </c>
      <c r="R212">
        <f t="shared" si="47"/>
        <v>-2.2993622060221174E-2</v>
      </c>
      <c r="S212" s="2">
        <f t="shared" si="48"/>
        <v>37325.8796</v>
      </c>
      <c r="U212">
        <f t="shared" si="50"/>
        <v>6.4954668445740198E-8</v>
      </c>
      <c r="V212">
        <v>1</v>
      </c>
      <c r="W212">
        <f t="shared" si="51"/>
        <v>6.4954668445740198E-8</v>
      </c>
      <c r="X212">
        <f t="shared" si="52"/>
        <v>1.9555158685494019E-2</v>
      </c>
      <c r="Y212">
        <f t="shared" si="53"/>
        <v>2.5486205768168041E-4</v>
      </c>
    </row>
    <row r="213" spans="1:25" ht="12.95" customHeight="1" x14ac:dyDescent="0.2">
      <c r="A213" s="14" t="s">
        <v>77</v>
      </c>
      <c r="B213" s="5" t="s">
        <v>30</v>
      </c>
      <c r="C213" s="21">
        <v>52344.593200000003</v>
      </c>
      <c r="D213" s="21">
        <v>5.0000000000000001E-4</v>
      </c>
      <c r="E213">
        <f t="shared" ref="E213:E276" si="56">+(C213-C$7)/C$8</f>
        <v>29761.443494979849</v>
      </c>
      <c r="F213">
        <f t="shared" ref="F213:F276" si="57">ROUND(2*E213,0)/2</f>
        <v>29761.5</v>
      </c>
      <c r="G213">
        <f t="shared" si="49"/>
        <v>-2.4317339994013309E-2</v>
      </c>
      <c r="K213">
        <f t="shared" si="55"/>
        <v>-2.4317339994013309E-2</v>
      </c>
      <c r="P213">
        <f t="shared" ref="P213:P276" si="58">H$5*SIN(RADIANS(H$6*F213+H$7))</f>
        <v>-4.2296311728047403E-2</v>
      </c>
      <c r="Q213">
        <f t="shared" ref="Q213:Q276" si="59">+H$2+H$3*$F213+H$4*$F213^2</f>
        <v>1.9302382781100177E-2</v>
      </c>
      <c r="R213">
        <f t="shared" ref="R213:R276" si="60">P213+Q213</f>
        <v>-2.2993928946947226E-2</v>
      </c>
      <c r="S213" s="2">
        <f t="shared" si="48"/>
        <v>37326.093200000003</v>
      </c>
      <c r="U213">
        <f t="shared" si="50"/>
        <v>1.751416799496548E-6</v>
      </c>
      <c r="V213">
        <v>1</v>
      </c>
      <c r="W213">
        <f t="shared" si="51"/>
        <v>1.751416799496548E-6</v>
      </c>
      <c r="X213">
        <f t="shared" si="52"/>
        <v>1.7978971734034094E-2</v>
      </c>
      <c r="Y213">
        <f t="shared" si="53"/>
        <v>-1.3234110470660837E-3</v>
      </c>
    </row>
    <row r="214" spans="1:25" ht="12.95" customHeight="1" x14ac:dyDescent="0.2">
      <c r="A214" s="14" t="s">
        <v>77</v>
      </c>
      <c r="B214" s="5" t="s">
        <v>30</v>
      </c>
      <c r="C214" s="21">
        <v>52345.453999999998</v>
      </c>
      <c r="D214" s="21">
        <v>2.9999999999999997E-4</v>
      </c>
      <c r="E214">
        <f t="shared" si="56"/>
        <v>29763.443694070287</v>
      </c>
      <c r="F214">
        <f t="shared" si="57"/>
        <v>29763.5</v>
      </c>
      <c r="G214">
        <f t="shared" si="49"/>
        <v>-2.4231660005170852E-2</v>
      </c>
      <c r="K214">
        <f t="shared" si="55"/>
        <v>-2.4231660005170852E-2</v>
      </c>
      <c r="P214">
        <f t="shared" si="58"/>
        <v>-4.2305883491321854E-2</v>
      </c>
      <c r="Q214">
        <f t="shared" si="59"/>
        <v>1.9310727704005069E-2</v>
      </c>
      <c r="R214">
        <f t="shared" si="60"/>
        <v>-2.2995155787316784E-2</v>
      </c>
      <c r="S214" s="2">
        <f t="shared" si="48"/>
        <v>37326.953999999998</v>
      </c>
      <c r="U214">
        <f t="shared" si="50"/>
        <v>1.5289426807708992E-6</v>
      </c>
      <c r="V214">
        <v>1</v>
      </c>
      <c r="W214">
        <f t="shared" si="51"/>
        <v>1.5289426807708992E-6</v>
      </c>
      <c r="X214">
        <f t="shared" si="52"/>
        <v>1.8074223486151002E-2</v>
      </c>
      <c r="Y214">
        <f t="shared" si="53"/>
        <v>-1.2365042178540675E-3</v>
      </c>
    </row>
    <row r="215" spans="1:25" ht="12.95" customHeight="1" x14ac:dyDescent="0.2">
      <c r="A215" s="14" t="s">
        <v>77</v>
      </c>
      <c r="B215" s="5" t="s">
        <v>32</v>
      </c>
      <c r="C215" s="21">
        <v>52347.393300000003</v>
      </c>
      <c r="D215" s="21">
        <v>2.9999999999999997E-4</v>
      </c>
      <c r="E215">
        <f t="shared" si="56"/>
        <v>29767.949951152208</v>
      </c>
      <c r="F215">
        <f t="shared" si="57"/>
        <v>29768</v>
      </c>
      <c r="G215">
        <f t="shared" si="49"/>
        <v>-2.1538879998843186E-2</v>
      </c>
      <c r="K215">
        <f t="shared" si="55"/>
        <v>-2.1538879998843186E-2</v>
      </c>
      <c r="P215">
        <f t="shared" si="58"/>
        <v>-4.232741763690729E-2</v>
      </c>
      <c r="Q215">
        <f t="shared" si="59"/>
        <v>1.9329505592599099E-2</v>
      </c>
      <c r="R215">
        <f t="shared" si="60"/>
        <v>-2.2997912044308191E-2</v>
      </c>
      <c r="S215" s="2">
        <f t="shared" ref="S215:S278" si="61">+C215-15018.5</f>
        <v>37328.893300000003</v>
      </c>
      <c r="U215">
        <f t="shared" si="50"/>
        <v>2.1287745096937988E-6</v>
      </c>
      <c r="V215">
        <v>1</v>
      </c>
      <c r="W215">
        <f t="shared" si="51"/>
        <v>2.1287745096937988E-6</v>
      </c>
      <c r="X215">
        <f t="shared" si="52"/>
        <v>2.0788537638064104E-2</v>
      </c>
      <c r="Y215">
        <f t="shared" si="53"/>
        <v>1.4590320454650058E-3</v>
      </c>
    </row>
    <row r="216" spans="1:25" ht="12.95" customHeight="1" x14ac:dyDescent="0.2">
      <c r="A216" s="14" t="s">
        <v>77</v>
      </c>
      <c r="B216" s="5" t="s">
        <v>30</v>
      </c>
      <c r="C216" s="21">
        <v>52347.604200000002</v>
      </c>
      <c r="D216" s="21">
        <v>4.0000000000000002E-4</v>
      </c>
      <c r="E216">
        <f t="shared" si="56"/>
        <v>29768.440009223967</v>
      </c>
      <c r="F216">
        <f t="shared" si="57"/>
        <v>29768.5</v>
      </c>
      <c r="G216">
        <f t="shared" si="49"/>
        <v>-2.5817460002144799E-2</v>
      </c>
      <c r="K216">
        <f t="shared" si="55"/>
        <v>-2.5817460002144799E-2</v>
      </c>
      <c r="P216">
        <f t="shared" si="58"/>
        <v>-4.23298101212548E-2</v>
      </c>
      <c r="Q216">
        <f t="shared" si="59"/>
        <v>1.9331592179541862E-2</v>
      </c>
      <c r="R216">
        <f t="shared" si="60"/>
        <v>-2.2998217941712938E-2</v>
      </c>
      <c r="S216" s="2">
        <f t="shared" si="61"/>
        <v>37329.104200000002</v>
      </c>
      <c r="U216">
        <f t="shared" si="50"/>
        <v>7.9481257953080818E-6</v>
      </c>
      <c r="V216">
        <v>1</v>
      </c>
      <c r="W216">
        <f t="shared" si="51"/>
        <v>7.9481257953080818E-6</v>
      </c>
      <c r="X216">
        <f t="shared" si="52"/>
        <v>1.6512350119110002E-2</v>
      </c>
      <c r="Y216">
        <f t="shared" si="53"/>
        <v>-2.8192420604318605E-3</v>
      </c>
    </row>
    <row r="217" spans="1:25" ht="12.95" customHeight="1" x14ac:dyDescent="0.2">
      <c r="A217" s="14" t="s">
        <v>77</v>
      </c>
      <c r="B217" s="5" t="s">
        <v>30</v>
      </c>
      <c r="C217" s="21">
        <v>52351.479500000001</v>
      </c>
      <c r="D217" s="21">
        <v>2.9999999999999997E-4</v>
      </c>
      <c r="E217">
        <f t="shared" si="56"/>
        <v>29777.444855338297</v>
      </c>
      <c r="F217">
        <f t="shared" si="57"/>
        <v>29777.5</v>
      </c>
      <c r="G217">
        <f t="shared" si="49"/>
        <v>-2.3731900000711903E-2</v>
      </c>
      <c r="K217">
        <f t="shared" si="55"/>
        <v>-2.3731900000711903E-2</v>
      </c>
      <c r="P217">
        <f t="shared" si="58"/>
        <v>-4.2372868047389961E-2</v>
      </c>
      <c r="Q217">
        <f t="shared" si="59"/>
        <v>1.9369156041296555E-2</v>
      </c>
      <c r="R217">
        <f t="shared" si="60"/>
        <v>-2.3003712006093406E-2</v>
      </c>
      <c r="S217" s="2">
        <f t="shared" si="61"/>
        <v>37332.979500000001</v>
      </c>
      <c r="U217">
        <f t="shared" si="50"/>
        <v>5.3025775550650801E-7</v>
      </c>
      <c r="V217">
        <v>1</v>
      </c>
      <c r="W217">
        <f t="shared" si="51"/>
        <v>5.3025775550650801E-7</v>
      </c>
      <c r="X217">
        <f t="shared" si="52"/>
        <v>1.8640968046678058E-2</v>
      </c>
      <c r="Y217">
        <f t="shared" si="53"/>
        <v>-7.2818799461849687E-4</v>
      </c>
    </row>
    <row r="218" spans="1:25" ht="12.95" customHeight="1" x14ac:dyDescent="0.2">
      <c r="A218" s="14" t="s">
        <v>77</v>
      </c>
      <c r="B218" s="5" t="s">
        <v>30</v>
      </c>
      <c r="C218" s="21">
        <v>52364.390599999999</v>
      </c>
      <c r="D218" s="21">
        <v>2.9999999999999997E-4</v>
      </c>
      <c r="E218">
        <f t="shared" si="56"/>
        <v>29807.445750408795</v>
      </c>
      <c r="F218">
        <f t="shared" si="57"/>
        <v>29807.5</v>
      </c>
      <c r="G218">
        <f t="shared" si="49"/>
        <v>-2.3346699999819975E-2</v>
      </c>
      <c r="K218">
        <f t="shared" si="55"/>
        <v>-2.3346699999819975E-2</v>
      </c>
      <c r="P218">
        <f t="shared" si="58"/>
        <v>-4.2516301384797846E-2</v>
      </c>
      <c r="Q218">
        <f t="shared" si="59"/>
        <v>1.9494441396133676E-2</v>
      </c>
      <c r="R218">
        <f t="shared" si="60"/>
        <v>-2.302185998866417E-2</v>
      </c>
      <c r="S218" s="2">
        <f t="shared" si="61"/>
        <v>37345.890599999999</v>
      </c>
      <c r="U218">
        <f t="shared" si="50"/>
        <v>1.0552103284770371E-7</v>
      </c>
      <c r="V218">
        <v>1</v>
      </c>
      <c r="W218">
        <f t="shared" si="51"/>
        <v>1.0552103284770371E-7</v>
      </c>
      <c r="X218">
        <f t="shared" si="52"/>
        <v>1.916960138497787E-2</v>
      </c>
      <c r="Y218">
        <f t="shared" si="53"/>
        <v>-3.248400111558053E-4</v>
      </c>
    </row>
    <row r="219" spans="1:25" ht="12.95" customHeight="1" x14ac:dyDescent="0.2">
      <c r="A219" s="16" t="s">
        <v>81</v>
      </c>
      <c r="B219" s="17" t="s">
        <v>32</v>
      </c>
      <c r="C219" s="22">
        <v>52705.447800000002</v>
      </c>
      <c r="D219" s="22">
        <v>1E-4</v>
      </c>
      <c r="E219">
        <f t="shared" si="56"/>
        <v>30599.943776931701</v>
      </c>
      <c r="F219">
        <f t="shared" si="57"/>
        <v>30600</v>
      </c>
      <c r="G219">
        <f t="shared" si="49"/>
        <v>-2.4195999998482876E-2</v>
      </c>
      <c r="K219">
        <f t="shared" si="55"/>
        <v>-2.4195999998482876E-2</v>
      </c>
      <c r="P219">
        <f t="shared" si="58"/>
        <v>-4.6251863783738675E-2</v>
      </c>
      <c r="Q219">
        <f t="shared" si="59"/>
        <v>2.2844444256673431E-2</v>
      </c>
      <c r="R219">
        <f t="shared" si="60"/>
        <v>-2.3407419527065244E-2</v>
      </c>
      <c r="S219" s="2">
        <f t="shared" si="61"/>
        <v>37686.947800000002</v>
      </c>
      <c r="U219">
        <f t="shared" si="50"/>
        <v>6.2185915990125344E-7</v>
      </c>
      <c r="V219">
        <v>1</v>
      </c>
      <c r="W219">
        <f t="shared" si="51"/>
        <v>6.2185915990125344E-7</v>
      </c>
      <c r="X219">
        <f t="shared" si="52"/>
        <v>2.20558637852558E-2</v>
      </c>
      <c r="Y219">
        <f t="shared" si="53"/>
        <v>-7.8858047141763116E-4</v>
      </c>
    </row>
    <row r="220" spans="1:25" ht="12.95" customHeight="1" x14ac:dyDescent="0.2">
      <c r="A220" s="13" t="s">
        <v>29</v>
      </c>
      <c r="B220" s="5" t="s">
        <v>30</v>
      </c>
      <c r="C220" s="21">
        <v>52713.402399999999</v>
      </c>
      <c r="D220" s="21">
        <v>1E-4</v>
      </c>
      <c r="E220">
        <f t="shared" si="56"/>
        <v>30618.42749403774</v>
      </c>
      <c r="F220">
        <f t="shared" si="57"/>
        <v>30618.5</v>
      </c>
      <c r="G220">
        <f t="shared" si="49"/>
        <v>-3.1203459999233019E-2</v>
      </c>
      <c r="K220">
        <f>+G220</f>
        <v>-3.1203459999233019E-2</v>
      </c>
      <c r="P220">
        <f t="shared" si="58"/>
        <v>-4.6337798283552785E-2</v>
      </c>
      <c r="Q220">
        <f t="shared" si="59"/>
        <v>2.2923575693552967E-2</v>
      </c>
      <c r="R220">
        <f t="shared" si="60"/>
        <v>-2.3414222589999818E-2</v>
      </c>
      <c r="S220" s="2">
        <f t="shared" si="61"/>
        <v>37694.902399999999</v>
      </c>
      <c r="U220">
        <f t="shared" si="50"/>
        <v>6.0672219417397938E-5</v>
      </c>
      <c r="V220">
        <v>1</v>
      </c>
      <c r="W220">
        <f t="shared" si="51"/>
        <v>6.0672219417397938E-5</v>
      </c>
      <c r="X220">
        <f t="shared" si="52"/>
        <v>1.5134338284319766E-2</v>
      </c>
      <c r="Y220">
        <f t="shared" si="53"/>
        <v>-7.7892374092332003E-3</v>
      </c>
    </row>
    <row r="221" spans="1:25" ht="12.95" customHeight="1" x14ac:dyDescent="0.2">
      <c r="A221" s="15" t="s">
        <v>75</v>
      </c>
      <c r="B221" s="5" t="s">
        <v>32</v>
      </c>
      <c r="C221" s="21">
        <v>53092.767200000002</v>
      </c>
      <c r="D221" s="21">
        <v>1E-4</v>
      </c>
      <c r="E221">
        <f t="shared" si="56"/>
        <v>31499.939027388322</v>
      </c>
      <c r="F221">
        <f t="shared" si="57"/>
        <v>31500</v>
      </c>
      <c r="G221">
        <f t="shared" si="49"/>
        <v>-2.6239999999233987E-2</v>
      </c>
      <c r="K221">
        <f t="shared" ref="K221:K265" si="62">G221</f>
        <v>-2.6239999999233987E-2</v>
      </c>
      <c r="P221">
        <f t="shared" si="58"/>
        <v>-5.036152057383865E-2</v>
      </c>
      <c r="Q221">
        <f t="shared" si="59"/>
        <v>2.6743230316005381E-2</v>
      </c>
      <c r="R221">
        <f t="shared" si="60"/>
        <v>-2.3618290257833269E-2</v>
      </c>
      <c r="S221" s="2">
        <f t="shared" si="61"/>
        <v>38074.267200000002</v>
      </c>
      <c r="U221">
        <f t="shared" si="50"/>
        <v>6.8733619681554223E-6</v>
      </c>
      <c r="V221">
        <v>1</v>
      </c>
      <c r="W221">
        <f t="shared" si="51"/>
        <v>6.8733619681554223E-6</v>
      </c>
      <c r="X221">
        <f t="shared" si="52"/>
        <v>2.4121520574604663E-2</v>
      </c>
      <c r="Y221">
        <f t="shared" si="53"/>
        <v>-2.6217097414007184E-3</v>
      </c>
    </row>
    <row r="222" spans="1:25" ht="12.95" customHeight="1" x14ac:dyDescent="0.2">
      <c r="A222" s="15" t="s">
        <v>75</v>
      </c>
      <c r="B222" s="5"/>
      <c r="C222" s="21">
        <v>53111.7045257586</v>
      </c>
      <c r="D222" s="21">
        <v>2.0000000000000001E-4</v>
      </c>
      <c r="E222">
        <f t="shared" si="56"/>
        <v>31543.942770136782</v>
      </c>
      <c r="F222">
        <f t="shared" si="57"/>
        <v>31544</v>
      </c>
      <c r="G222">
        <f t="shared" ref="G222:G285" si="63">+C222-(C$7+F222*C$8)</f>
        <v>-2.4629281397210434E-2</v>
      </c>
      <c r="K222">
        <f t="shared" si="62"/>
        <v>-2.4629281397210434E-2</v>
      </c>
      <c r="P222">
        <f t="shared" si="58"/>
        <v>-5.055861331339747E-2</v>
      </c>
      <c r="Q222">
        <f t="shared" si="59"/>
        <v>2.6936410818824315E-2</v>
      </c>
      <c r="R222">
        <f t="shared" si="60"/>
        <v>-2.3622202494573155E-2</v>
      </c>
      <c r="S222" s="2">
        <f t="shared" si="61"/>
        <v>38093.2045257586</v>
      </c>
      <c r="U222">
        <f t="shared" ref="U222:U285" si="64">+(R222-G222)^2</f>
        <v>1.0142079161371059E-6</v>
      </c>
      <c r="V222">
        <v>1</v>
      </c>
      <c r="W222">
        <f t="shared" ref="W222:W285" si="65">V222*U222</f>
        <v>1.0142079161371059E-6</v>
      </c>
      <c r="X222">
        <f t="shared" ref="X222:X285" si="66">G222-P222</f>
        <v>2.5929331916187036E-2</v>
      </c>
      <c r="Y222">
        <f t="shared" ref="Y222:Y285" si="67">+(G222-R222)</f>
        <v>-1.0070789026372789E-3</v>
      </c>
    </row>
    <row r="223" spans="1:25" ht="12.95" customHeight="1" x14ac:dyDescent="0.2">
      <c r="A223" s="36" t="s">
        <v>90</v>
      </c>
      <c r="B223" s="17" t="s">
        <v>30</v>
      </c>
      <c r="C223" s="22">
        <v>53407.5726</v>
      </c>
      <c r="D223" s="18">
        <v>2.9999999999999997E-4</v>
      </c>
      <c r="E223">
        <f t="shared" si="56"/>
        <v>32231.437023146074</v>
      </c>
      <c r="F223">
        <f t="shared" si="57"/>
        <v>32231.5</v>
      </c>
      <c r="G223">
        <f t="shared" si="63"/>
        <v>-2.7102539999759756E-2</v>
      </c>
      <c r="K223">
        <f t="shared" si="62"/>
        <v>-2.7102539999759756E-2</v>
      </c>
      <c r="P223">
        <f t="shared" si="58"/>
        <v>-5.3589586438675917E-2</v>
      </c>
      <c r="Q223">
        <f t="shared" si="59"/>
        <v>2.998601157065145E-2</v>
      </c>
      <c r="R223">
        <f t="shared" si="60"/>
        <v>-2.3603574868024467E-2</v>
      </c>
      <c r="S223" s="2">
        <f t="shared" si="61"/>
        <v>38389.0726</v>
      </c>
      <c r="U223">
        <f t="shared" si="64"/>
        <v>1.2242756993099349E-5</v>
      </c>
      <c r="V223">
        <v>1</v>
      </c>
      <c r="W223">
        <f t="shared" si="65"/>
        <v>1.2242756993099349E-5</v>
      </c>
      <c r="X223">
        <f t="shared" si="66"/>
        <v>2.6487046438916161E-2</v>
      </c>
      <c r="Y223">
        <f t="shared" si="67"/>
        <v>-3.4989651317352891E-3</v>
      </c>
    </row>
    <row r="224" spans="1:25" ht="12.95" customHeight="1" x14ac:dyDescent="0.2">
      <c r="A224" s="36" t="s">
        <v>89</v>
      </c>
      <c r="B224" s="17" t="s">
        <v>30</v>
      </c>
      <c r="C224" s="22">
        <v>53410.586499999998</v>
      </c>
      <c r="D224" s="18">
        <v>6.9999999999999999E-4</v>
      </c>
      <c r="E224">
        <f t="shared" si="56"/>
        <v>32238.440275979134</v>
      </c>
      <c r="F224">
        <f t="shared" si="57"/>
        <v>32238.5</v>
      </c>
      <c r="G224">
        <f t="shared" si="63"/>
        <v>-2.5702660001115873E-2</v>
      </c>
      <c r="K224">
        <f t="shared" si="62"/>
        <v>-2.5702660001115873E-2</v>
      </c>
      <c r="P224">
        <f t="shared" si="58"/>
        <v>-5.3619967537246183E-2</v>
      </c>
      <c r="Q224">
        <f t="shared" si="59"/>
        <v>3.0017363224371985E-2</v>
      </c>
      <c r="R224">
        <f t="shared" si="60"/>
        <v>-2.3602604312874198E-2</v>
      </c>
      <c r="S224" s="2">
        <f t="shared" si="61"/>
        <v>38392.086499999998</v>
      </c>
      <c r="U224">
        <f t="shared" si="64"/>
        <v>4.4102338937162169E-6</v>
      </c>
      <c r="V224">
        <v>1</v>
      </c>
      <c r="W224">
        <f t="shared" si="65"/>
        <v>4.4102338937162169E-6</v>
      </c>
      <c r="X224">
        <f t="shared" si="66"/>
        <v>2.7917307536130309E-2</v>
      </c>
      <c r="Y224">
        <f t="shared" si="67"/>
        <v>-2.1000556882416754E-3</v>
      </c>
    </row>
    <row r="225" spans="1:25" ht="12.95" customHeight="1" x14ac:dyDescent="0.2">
      <c r="A225" s="36" t="s">
        <v>95</v>
      </c>
      <c r="B225" s="43" t="s">
        <v>32</v>
      </c>
      <c r="C225" s="14">
        <v>53414.674500000001</v>
      </c>
      <c r="D225" s="14">
        <v>5.0000000000000001E-4</v>
      </c>
      <c r="E225">
        <f t="shared" si="56"/>
        <v>32247.939362737685</v>
      </c>
      <c r="F225">
        <f t="shared" si="57"/>
        <v>32248</v>
      </c>
      <c r="G225">
        <f t="shared" si="63"/>
        <v>-2.6095679997524712E-2</v>
      </c>
      <c r="K225">
        <f t="shared" si="62"/>
        <v>-2.6095679997524712E-2</v>
      </c>
      <c r="P225">
        <f t="shared" si="58"/>
        <v>-5.366118325868699E-2</v>
      </c>
      <c r="Q225">
        <f t="shared" si="59"/>
        <v>3.0059921608050974E-2</v>
      </c>
      <c r="R225">
        <f t="shared" si="60"/>
        <v>-2.3601261650636016E-2</v>
      </c>
      <c r="S225" s="2">
        <f t="shared" si="61"/>
        <v>38396.174500000001</v>
      </c>
      <c r="U225">
        <f t="shared" si="64"/>
        <v>6.2221228892949382E-6</v>
      </c>
      <c r="V225">
        <v>1</v>
      </c>
      <c r="W225">
        <f t="shared" si="65"/>
        <v>6.2221228892949382E-6</v>
      </c>
      <c r="X225">
        <f t="shared" si="66"/>
        <v>2.7565503261162277E-2</v>
      </c>
      <c r="Y225">
        <f t="shared" si="67"/>
        <v>-2.4944183468886966E-3</v>
      </c>
    </row>
    <row r="226" spans="1:25" ht="12.95" customHeight="1" x14ac:dyDescent="0.2">
      <c r="A226" s="36" t="s">
        <v>95</v>
      </c>
      <c r="B226" s="43" t="s">
        <v>30</v>
      </c>
      <c r="C226" s="14">
        <v>53430.813600000001</v>
      </c>
      <c r="D226" s="14">
        <v>5.9999999999999995E-4</v>
      </c>
      <c r="E226">
        <f t="shared" si="56"/>
        <v>32285.441004397373</v>
      </c>
      <c r="F226">
        <f t="shared" si="57"/>
        <v>32285.5</v>
      </c>
      <c r="G226">
        <f t="shared" si="63"/>
        <v>-2.5389180002093781E-2</v>
      </c>
      <c r="K226">
        <f t="shared" si="62"/>
        <v>-2.5389180002093781E-2</v>
      </c>
      <c r="P226">
        <f t="shared" si="58"/>
        <v>-5.3823699325532666E-2</v>
      </c>
      <c r="Q226">
        <f t="shared" si="59"/>
        <v>3.022802441594892E-2</v>
      </c>
      <c r="R226">
        <f t="shared" si="60"/>
        <v>-2.3595674909583746E-2</v>
      </c>
      <c r="S226" s="2">
        <f t="shared" si="61"/>
        <v>38412.313600000001</v>
      </c>
      <c r="U226">
        <f t="shared" si="64"/>
        <v>3.2166605168594297E-6</v>
      </c>
      <c r="V226">
        <v>1</v>
      </c>
      <c r="W226">
        <f t="shared" si="65"/>
        <v>3.2166605168594297E-6</v>
      </c>
      <c r="X226">
        <f t="shared" si="66"/>
        <v>2.8434519323438885E-2</v>
      </c>
      <c r="Y226">
        <f t="shared" si="67"/>
        <v>-1.7935050925100351E-3</v>
      </c>
    </row>
    <row r="227" spans="1:25" ht="12.95" customHeight="1" x14ac:dyDescent="0.2">
      <c r="A227" s="36" t="s">
        <v>95</v>
      </c>
      <c r="B227" s="43" t="s">
        <v>30</v>
      </c>
      <c r="C227" s="14">
        <v>53431.6711</v>
      </c>
      <c r="D227" s="14">
        <v>5.9999999999999995E-4</v>
      </c>
      <c r="E227">
        <f t="shared" si="56"/>
        <v>32287.433535438329</v>
      </c>
      <c r="F227">
        <f t="shared" si="57"/>
        <v>32287.5</v>
      </c>
      <c r="G227">
        <f t="shared" si="63"/>
        <v>-2.8603500002645887E-2</v>
      </c>
      <c r="K227">
        <f t="shared" si="62"/>
        <v>-2.8603500002645887E-2</v>
      </c>
      <c r="P227">
        <f t="shared" si="58"/>
        <v>-5.3832358879420936E-2</v>
      </c>
      <c r="Q227">
        <f t="shared" si="59"/>
        <v>3.0236994793142277E-2</v>
      </c>
      <c r="R227">
        <f t="shared" si="60"/>
        <v>-2.3595364086278658E-2</v>
      </c>
      <c r="S227" s="2">
        <f t="shared" si="61"/>
        <v>38413.1711</v>
      </c>
      <c r="U227">
        <f t="shared" si="64"/>
        <v>2.5081425356807423E-5</v>
      </c>
      <c r="V227">
        <v>1</v>
      </c>
      <c r="W227">
        <f t="shared" si="65"/>
        <v>2.5081425356807423E-5</v>
      </c>
      <c r="X227">
        <f t="shared" si="66"/>
        <v>2.5228858876775048E-2</v>
      </c>
      <c r="Y227">
        <f t="shared" si="67"/>
        <v>-5.008135916367229E-3</v>
      </c>
    </row>
    <row r="228" spans="1:25" ht="12.95" customHeight="1" x14ac:dyDescent="0.2">
      <c r="A228" s="36" t="s">
        <v>95</v>
      </c>
      <c r="B228" s="43" t="s">
        <v>32</v>
      </c>
      <c r="C228" s="14">
        <v>53432.751499999998</v>
      </c>
      <c r="D228" s="14">
        <v>6.9999999999999999E-4</v>
      </c>
      <c r="E228">
        <f t="shared" si="56"/>
        <v>32289.944008367369</v>
      </c>
      <c r="F228">
        <f t="shared" si="57"/>
        <v>32290</v>
      </c>
      <c r="G228">
        <f t="shared" si="63"/>
        <v>-2.4096400004054885E-2</v>
      </c>
      <c r="K228">
        <f t="shared" si="62"/>
        <v>-2.4096400004054885E-2</v>
      </c>
      <c r="P228">
        <f t="shared" si="58"/>
        <v>-5.3843182185579042E-2</v>
      </c>
      <c r="Q228">
        <f t="shared" si="59"/>
        <v>3.0248208461579378E-2</v>
      </c>
      <c r="R228">
        <f t="shared" si="60"/>
        <v>-2.3594973723999664E-2</v>
      </c>
      <c r="S228" s="2">
        <f t="shared" si="61"/>
        <v>38414.251499999998</v>
      </c>
      <c r="U228">
        <f t="shared" si="64"/>
        <v>2.5142831433001727E-7</v>
      </c>
      <c r="V228">
        <v>1</v>
      </c>
      <c r="W228">
        <f t="shared" si="65"/>
        <v>2.5142831433001727E-7</v>
      </c>
      <c r="X228">
        <f t="shared" si="66"/>
        <v>2.9746782181524156E-2</v>
      </c>
      <c r="Y228">
        <f t="shared" si="67"/>
        <v>-5.0142628005522133E-4</v>
      </c>
    </row>
    <row r="229" spans="1:25" ht="12.95" customHeight="1" x14ac:dyDescent="0.2">
      <c r="A229" s="36" t="s">
        <v>95</v>
      </c>
      <c r="B229" s="43" t="s">
        <v>32</v>
      </c>
      <c r="C229" s="14">
        <v>53433.609600000003</v>
      </c>
      <c r="D229" s="14">
        <v>5.0000000000000001E-4</v>
      </c>
      <c r="E229">
        <f t="shared" si="56"/>
        <v>32291.937933599158</v>
      </c>
      <c r="F229">
        <f t="shared" si="57"/>
        <v>32292</v>
      </c>
      <c r="G229">
        <f t="shared" si="63"/>
        <v>-2.6710719997936394E-2</v>
      </c>
      <c r="K229">
        <f t="shared" si="62"/>
        <v>-2.6710719997936394E-2</v>
      </c>
      <c r="P229">
        <f t="shared" si="58"/>
        <v>-5.3851839921385376E-2</v>
      </c>
      <c r="Q229">
        <f t="shared" si="59"/>
        <v>3.0257179953885376E-2</v>
      </c>
      <c r="R229">
        <f t="shared" si="60"/>
        <v>-2.3594659967500001E-2</v>
      </c>
      <c r="S229" s="2">
        <f t="shared" si="61"/>
        <v>38415.109600000003</v>
      </c>
      <c r="U229">
        <f t="shared" si="64"/>
        <v>9.7098301132832572E-6</v>
      </c>
      <c r="V229">
        <v>1</v>
      </c>
      <c r="W229">
        <f t="shared" si="65"/>
        <v>9.7098301132832572E-6</v>
      </c>
      <c r="X229">
        <f t="shared" si="66"/>
        <v>2.7141119923448982E-2</v>
      </c>
      <c r="Y229">
        <f t="shared" si="67"/>
        <v>-3.1160600304363933E-3</v>
      </c>
    </row>
    <row r="230" spans="1:25" ht="12.95" customHeight="1" x14ac:dyDescent="0.2">
      <c r="A230" s="36" t="s">
        <v>95</v>
      </c>
      <c r="B230" s="43" t="s">
        <v>30</v>
      </c>
      <c r="C230" s="14">
        <v>53433.824200000003</v>
      </c>
      <c r="D230" s="14">
        <v>5.9999999999999995E-4</v>
      </c>
      <c r="E230">
        <f t="shared" si="56"/>
        <v>32292.436589180954</v>
      </c>
      <c r="F230">
        <f t="shared" si="57"/>
        <v>32292.5</v>
      </c>
      <c r="G230">
        <f t="shared" si="63"/>
        <v>-2.728930000012042E-2</v>
      </c>
      <c r="K230">
        <f t="shared" si="62"/>
        <v>-2.728930000012042E-2</v>
      </c>
      <c r="P230">
        <f t="shared" si="58"/>
        <v>-5.3854004229053343E-2</v>
      </c>
      <c r="Q230">
        <f t="shared" si="59"/>
        <v>3.0259422904400243E-2</v>
      </c>
      <c r="R230">
        <f t="shared" si="60"/>
        <v>-2.3594581324653099E-2</v>
      </c>
      <c r="S230" s="2">
        <f t="shared" si="61"/>
        <v>38415.324200000003</v>
      </c>
      <c r="U230">
        <f t="shared" si="64"/>
        <v>1.3650946090846992E-5</v>
      </c>
      <c r="V230">
        <v>1</v>
      </c>
      <c r="W230">
        <f t="shared" si="65"/>
        <v>1.3650946090846992E-5</v>
      </c>
      <c r="X230">
        <f t="shared" si="66"/>
        <v>2.6564704228932923E-2</v>
      </c>
      <c r="Y230">
        <f t="shared" si="67"/>
        <v>-3.6947186754673206E-3</v>
      </c>
    </row>
    <row r="231" spans="1:25" ht="12.95" customHeight="1" x14ac:dyDescent="0.2">
      <c r="A231" s="36" t="s">
        <v>95</v>
      </c>
      <c r="B231" s="43" t="s">
        <v>30</v>
      </c>
      <c r="C231" s="14">
        <v>53434.688600000001</v>
      </c>
      <c r="D231" s="14">
        <v>2.9999999999999997E-4</v>
      </c>
      <c r="E231">
        <f t="shared" si="56"/>
        <v>32294.445153416294</v>
      </c>
      <c r="F231">
        <f t="shared" si="57"/>
        <v>32294.5</v>
      </c>
      <c r="G231">
        <f t="shared" si="63"/>
        <v>-2.3603620000358205E-2</v>
      </c>
      <c r="K231">
        <f t="shared" si="62"/>
        <v>-2.3603620000358205E-2</v>
      </c>
      <c r="P231">
        <f t="shared" si="58"/>
        <v>-5.386266095452983E-2</v>
      </c>
      <c r="Q231">
        <f t="shared" si="59"/>
        <v>3.026839501621327E-2</v>
      </c>
      <c r="R231">
        <f t="shared" si="60"/>
        <v>-2.359426593831656E-2</v>
      </c>
      <c r="S231" s="2">
        <f t="shared" si="61"/>
        <v>38416.188600000001</v>
      </c>
      <c r="U231">
        <f t="shared" si="64"/>
        <v>8.7498476678957648E-11</v>
      </c>
      <c r="V231">
        <v>1</v>
      </c>
      <c r="W231">
        <f t="shared" si="65"/>
        <v>8.7498476678957648E-11</v>
      </c>
      <c r="X231">
        <f t="shared" si="66"/>
        <v>3.0259040954171625E-2</v>
      </c>
      <c r="Y231">
        <f t="shared" si="67"/>
        <v>-9.3540620416457387E-6</v>
      </c>
    </row>
    <row r="232" spans="1:25" ht="12.95" customHeight="1" x14ac:dyDescent="0.2">
      <c r="A232" s="36" t="s">
        <v>95</v>
      </c>
      <c r="B232" s="43" t="s">
        <v>32</v>
      </c>
      <c r="C232" s="14">
        <v>53436.6247</v>
      </c>
      <c r="D232" s="14">
        <v>6.9999999999999999E-4</v>
      </c>
      <c r="E232">
        <f t="shared" si="56"/>
        <v>32298.94397481385</v>
      </c>
      <c r="F232">
        <f t="shared" si="57"/>
        <v>32299</v>
      </c>
      <c r="G232">
        <f t="shared" si="63"/>
        <v>-2.4110840000503231E-2</v>
      </c>
      <c r="K232">
        <f t="shared" si="62"/>
        <v>-2.4110840000503231E-2</v>
      </c>
      <c r="P232">
        <f t="shared" si="58"/>
        <v>-5.3882135630905055E-2</v>
      </c>
      <c r="Q232">
        <f t="shared" si="59"/>
        <v>3.0288584079850592E-2</v>
      </c>
      <c r="R232">
        <f t="shared" si="60"/>
        <v>-2.3593551551054463E-2</v>
      </c>
      <c r="S232" s="2">
        <f t="shared" si="61"/>
        <v>38418.1247</v>
      </c>
      <c r="U232">
        <f t="shared" si="64"/>
        <v>2.6758733993311014E-7</v>
      </c>
      <c r="V232">
        <v>1</v>
      </c>
      <c r="W232">
        <f t="shared" si="65"/>
        <v>2.6758733993311014E-7</v>
      </c>
      <c r="X232">
        <f t="shared" si="66"/>
        <v>2.9771295630401824E-2</v>
      </c>
      <c r="Y232">
        <f t="shared" si="67"/>
        <v>-5.1728844944876756E-4</v>
      </c>
    </row>
    <row r="233" spans="1:25" ht="12.95" customHeight="1" x14ac:dyDescent="0.2">
      <c r="A233" s="36" t="s">
        <v>95</v>
      </c>
      <c r="B233" s="43" t="s">
        <v>32</v>
      </c>
      <c r="C233" s="14">
        <v>53438.777600000001</v>
      </c>
      <c r="D233" s="14">
        <v>4.0000000000000002E-4</v>
      </c>
      <c r="E233">
        <f t="shared" si="56"/>
        <v>32303.946563826197</v>
      </c>
      <c r="F233">
        <f t="shared" si="57"/>
        <v>32304</v>
      </c>
      <c r="G233">
        <f t="shared" si="63"/>
        <v>-2.2996640000201296E-2</v>
      </c>
      <c r="K233">
        <f t="shared" si="62"/>
        <v>-2.2996640000201296E-2</v>
      </c>
      <c r="P233">
        <f t="shared" si="58"/>
        <v>-5.3903769358476773E-2</v>
      </c>
      <c r="Q233">
        <f t="shared" si="59"/>
        <v>3.0311019315439294E-2</v>
      </c>
      <c r="R233">
        <f t="shared" si="60"/>
        <v>-2.3592750043037479E-2</v>
      </c>
      <c r="S233" s="2">
        <f t="shared" si="61"/>
        <v>38420.277600000001</v>
      </c>
      <c r="U233">
        <f t="shared" si="64"/>
        <v>3.553471831701558E-7</v>
      </c>
      <c r="V233">
        <v>1</v>
      </c>
      <c r="W233">
        <f t="shared" si="65"/>
        <v>3.553471831701558E-7</v>
      </c>
      <c r="X233">
        <f t="shared" si="66"/>
        <v>3.0907129358275477E-2</v>
      </c>
      <c r="Y233">
        <f t="shared" si="67"/>
        <v>5.9611004283618291E-4</v>
      </c>
    </row>
    <row r="234" spans="1:25" ht="12.95" customHeight="1" x14ac:dyDescent="0.2">
      <c r="A234" s="36" t="s">
        <v>95</v>
      </c>
      <c r="B234" s="43" t="s">
        <v>32</v>
      </c>
      <c r="C234" s="14">
        <v>53439.636100000003</v>
      </c>
      <c r="D234" s="14">
        <v>5.0000000000000001E-4</v>
      </c>
      <c r="E234">
        <f t="shared" si="56"/>
        <v>32305.941418518523</v>
      </c>
      <c r="F234">
        <f t="shared" si="57"/>
        <v>32306</v>
      </c>
      <c r="G234">
        <f t="shared" si="63"/>
        <v>-2.5210959996911697E-2</v>
      </c>
      <c r="K234">
        <f t="shared" si="62"/>
        <v>-2.5210959996911697E-2</v>
      </c>
      <c r="P234">
        <f t="shared" si="58"/>
        <v>-5.3912421433821855E-2</v>
      </c>
      <c r="Q234">
        <f t="shared" si="59"/>
        <v>3.0319994276984619E-2</v>
      </c>
      <c r="R234">
        <f t="shared" si="60"/>
        <v>-2.3592427156837237E-2</v>
      </c>
      <c r="S234" s="2">
        <f t="shared" si="61"/>
        <v>38421.136100000003</v>
      </c>
      <c r="U234">
        <f t="shared" si="64"/>
        <v>2.6196485543994985E-6</v>
      </c>
      <c r="V234">
        <v>1</v>
      </c>
      <c r="W234">
        <f t="shared" si="65"/>
        <v>2.6196485543994985E-6</v>
      </c>
      <c r="X234">
        <f t="shared" si="66"/>
        <v>2.8701461436910158E-2</v>
      </c>
      <c r="Y234">
        <f t="shared" si="67"/>
        <v>-1.6185328400744603E-3</v>
      </c>
    </row>
    <row r="235" spans="1:25" ht="12.95" customHeight="1" x14ac:dyDescent="0.2">
      <c r="A235" s="36" t="s">
        <v>95</v>
      </c>
      <c r="B235" s="43" t="s">
        <v>30</v>
      </c>
      <c r="C235" s="14">
        <v>53444.584900000002</v>
      </c>
      <c r="D235" s="14">
        <v>2.9999999999999997E-4</v>
      </c>
      <c r="E235">
        <f t="shared" si="56"/>
        <v>32317.440704367509</v>
      </c>
      <c r="F235">
        <f t="shared" si="57"/>
        <v>32317.5</v>
      </c>
      <c r="G235">
        <f t="shared" si="63"/>
        <v>-2.5518299997202121E-2</v>
      </c>
      <c r="K235">
        <f t="shared" si="62"/>
        <v>-2.5518299997202121E-2</v>
      </c>
      <c r="P235">
        <f t="shared" si="58"/>
        <v>-5.3962155160366843E-2</v>
      </c>
      <c r="Q235">
        <f t="shared" si="59"/>
        <v>3.037160992371666E-2</v>
      </c>
      <c r="R235">
        <f t="shared" si="60"/>
        <v>-2.3590545236650183E-2</v>
      </c>
      <c r="S235" s="2">
        <f t="shared" si="61"/>
        <v>38426.084900000002</v>
      </c>
      <c r="U235">
        <f t="shared" si="64"/>
        <v>3.7162384168306586E-6</v>
      </c>
      <c r="V235">
        <v>1</v>
      </c>
      <c r="W235">
        <f t="shared" si="65"/>
        <v>3.7162384168306586E-6</v>
      </c>
      <c r="X235">
        <f t="shared" si="66"/>
        <v>2.8443855163164722E-2</v>
      </c>
      <c r="Y235">
        <f t="shared" si="67"/>
        <v>-1.9277547605519377E-3</v>
      </c>
    </row>
    <row r="236" spans="1:25" ht="12.95" customHeight="1" x14ac:dyDescent="0.2">
      <c r="A236" s="36" t="s">
        <v>95</v>
      </c>
      <c r="B236" s="43" t="s">
        <v>32</v>
      </c>
      <c r="C236" s="14">
        <v>53444.7978</v>
      </c>
      <c r="D236" s="14">
        <v>1.2999999999999999E-3</v>
      </c>
      <c r="E236">
        <f t="shared" si="56"/>
        <v>32317.935409741989</v>
      </c>
      <c r="F236">
        <f t="shared" si="57"/>
        <v>32318</v>
      </c>
      <c r="G236">
        <f t="shared" si="63"/>
        <v>-2.779688000009628E-2</v>
      </c>
      <c r="K236">
        <f t="shared" si="62"/>
        <v>-2.779688000009628E-2</v>
      </c>
      <c r="P236">
        <f t="shared" si="58"/>
        <v>-5.3964316889054564E-2</v>
      </c>
      <c r="Q236">
        <f t="shared" si="59"/>
        <v>3.0373854453974447E-2</v>
      </c>
      <c r="R236">
        <f t="shared" si="60"/>
        <v>-2.3590462435080117E-2</v>
      </c>
      <c r="S236" s="2">
        <f t="shared" si="61"/>
        <v>38426.2978</v>
      </c>
      <c r="U236">
        <f t="shared" si="64"/>
        <v>1.7693948731276505E-5</v>
      </c>
      <c r="V236">
        <v>1</v>
      </c>
      <c r="W236">
        <f t="shared" si="65"/>
        <v>1.7693948731276505E-5</v>
      </c>
      <c r="X236">
        <f t="shared" si="66"/>
        <v>2.6167436888958284E-2</v>
      </c>
      <c r="Y236">
        <f t="shared" si="67"/>
        <v>-4.2064175650161628E-3</v>
      </c>
    </row>
    <row r="237" spans="1:25" ht="12.95" customHeight="1" x14ac:dyDescent="0.2">
      <c r="A237" s="36" t="s">
        <v>95</v>
      </c>
      <c r="B237" s="43" t="s">
        <v>32</v>
      </c>
      <c r="C237" s="14">
        <v>53445.662499999999</v>
      </c>
      <c r="D237" s="14">
        <v>5.0000000000000001E-4</v>
      </c>
      <c r="E237">
        <f t="shared" si="56"/>
        <v>32319.944671072739</v>
      </c>
      <c r="F237">
        <f t="shared" si="57"/>
        <v>32320</v>
      </c>
      <c r="G237">
        <f t="shared" si="63"/>
        <v>-2.3811200000636745E-2</v>
      </c>
      <c r="K237">
        <f t="shared" si="62"/>
        <v>-2.3811200000636745E-2</v>
      </c>
      <c r="P237">
        <f t="shared" si="58"/>
        <v>-5.3972963297575435E-2</v>
      </c>
      <c r="Q237">
        <f t="shared" si="59"/>
        <v>3.038283288475907E-2</v>
      </c>
      <c r="R237">
        <f t="shared" si="60"/>
        <v>-2.3590130412816365E-2</v>
      </c>
      <c r="S237" s="2">
        <f t="shared" si="61"/>
        <v>38427.162499999999</v>
      </c>
      <c r="U237">
        <f t="shared" si="64"/>
        <v>4.8871762659072703E-8</v>
      </c>
      <c r="V237">
        <v>1</v>
      </c>
      <c r="W237">
        <f t="shared" si="65"/>
        <v>4.8871762659072703E-8</v>
      </c>
      <c r="X237">
        <f t="shared" si="66"/>
        <v>3.016176329693869E-2</v>
      </c>
      <c r="Y237">
        <f t="shared" si="67"/>
        <v>-2.2106958782038E-4</v>
      </c>
    </row>
    <row r="238" spans="1:25" ht="12.95" customHeight="1" x14ac:dyDescent="0.2">
      <c r="A238" s="36" t="s">
        <v>95</v>
      </c>
      <c r="B238" s="43" t="s">
        <v>30</v>
      </c>
      <c r="C238" s="14">
        <v>53446.737399999998</v>
      </c>
      <c r="D238" s="14">
        <v>1E-3</v>
      </c>
      <c r="E238">
        <f t="shared" si="56"/>
        <v>32322.442363919301</v>
      </c>
      <c r="F238">
        <f t="shared" si="57"/>
        <v>32322.5</v>
      </c>
      <c r="G238">
        <f t="shared" si="63"/>
        <v>-2.4804100001347251E-2</v>
      </c>
      <c r="K238">
        <f t="shared" si="62"/>
        <v>-2.4804100001347251E-2</v>
      </c>
      <c r="P238">
        <f t="shared" si="58"/>
        <v>-5.3983770169056734E-2</v>
      </c>
      <c r="Q238">
        <f t="shared" si="59"/>
        <v>3.0394056620185253E-2</v>
      </c>
      <c r="R238">
        <f t="shared" si="60"/>
        <v>-2.3589713548871481E-2</v>
      </c>
      <c r="S238" s="2">
        <f t="shared" si="61"/>
        <v>38428.237399999998</v>
      </c>
      <c r="U238">
        <f t="shared" si="64"/>
        <v>1.4747344559566856E-6</v>
      </c>
      <c r="V238">
        <v>1</v>
      </c>
      <c r="W238">
        <f t="shared" si="65"/>
        <v>1.4747344559566856E-6</v>
      </c>
      <c r="X238">
        <f t="shared" si="66"/>
        <v>2.9179670167709483E-2</v>
      </c>
      <c r="Y238">
        <f t="shared" si="67"/>
        <v>-1.21438645247577E-3</v>
      </c>
    </row>
    <row r="239" spans="1:25" ht="12.95" customHeight="1" x14ac:dyDescent="0.2">
      <c r="A239" s="36" t="s">
        <v>95</v>
      </c>
      <c r="B239" s="43" t="s">
        <v>30</v>
      </c>
      <c r="C239" s="14">
        <v>53447.5982</v>
      </c>
      <c r="D239" s="14">
        <v>8.0000000000000004E-4</v>
      </c>
      <c r="E239">
        <f t="shared" si="56"/>
        <v>32324.442563009754</v>
      </c>
      <c r="F239">
        <f t="shared" si="57"/>
        <v>32324.5</v>
      </c>
      <c r="G239">
        <f t="shared" si="63"/>
        <v>-2.4718419997952878E-2</v>
      </c>
      <c r="K239">
        <f t="shared" si="62"/>
        <v>-2.4718419997952878E-2</v>
      </c>
      <c r="P239">
        <f t="shared" si="58"/>
        <v>-5.3992414754747808E-2</v>
      </c>
      <c r="Q239">
        <f t="shared" si="59"/>
        <v>3.0403036166082531E-2</v>
      </c>
      <c r="R239">
        <f t="shared" si="60"/>
        <v>-2.3589378588665277E-2</v>
      </c>
      <c r="S239" s="2">
        <f t="shared" si="61"/>
        <v>38429.0982</v>
      </c>
      <c r="U239">
        <f t="shared" si="64"/>
        <v>1.2747345038861324E-6</v>
      </c>
      <c r="V239">
        <v>1</v>
      </c>
      <c r="W239">
        <f t="shared" si="65"/>
        <v>1.2747345038861324E-6</v>
      </c>
      <c r="X239">
        <f t="shared" si="66"/>
        <v>2.927399475679493E-2</v>
      </c>
      <c r="Y239">
        <f t="shared" si="67"/>
        <v>-1.1290414092876011E-3</v>
      </c>
    </row>
    <row r="240" spans="1:25" ht="12.95" customHeight="1" x14ac:dyDescent="0.2">
      <c r="A240" s="36" t="s">
        <v>95</v>
      </c>
      <c r="B240" s="43" t="s">
        <v>32</v>
      </c>
      <c r="C240" s="14">
        <v>53448.673499999997</v>
      </c>
      <c r="D240" s="14">
        <v>6.9999999999999999E-4</v>
      </c>
      <c r="E240">
        <f t="shared" si="56"/>
        <v>32326.941185316857</v>
      </c>
      <c r="F240">
        <f t="shared" si="57"/>
        <v>32327</v>
      </c>
      <c r="G240">
        <f t="shared" si="63"/>
        <v>-2.5311320001492277E-2</v>
      </c>
      <c r="K240">
        <f t="shared" si="62"/>
        <v>-2.5311320001492277E-2</v>
      </c>
      <c r="P240">
        <f t="shared" si="58"/>
        <v>-5.4003219347281251E-2</v>
      </c>
      <c r="Q240">
        <f t="shared" si="59"/>
        <v>3.0414261295399515E-2</v>
      </c>
      <c r="R240">
        <f t="shared" si="60"/>
        <v>-2.3588958051881735E-2</v>
      </c>
      <c r="S240" s="2">
        <f t="shared" si="61"/>
        <v>38430.173499999997</v>
      </c>
      <c r="U240">
        <f t="shared" si="64"/>
        <v>2.9665306854662261E-6</v>
      </c>
      <c r="V240">
        <v>1</v>
      </c>
      <c r="W240">
        <f t="shared" si="65"/>
        <v>2.9665306854662261E-6</v>
      </c>
      <c r="X240">
        <f t="shared" si="66"/>
        <v>2.8691899345788974E-2</v>
      </c>
      <c r="Y240">
        <f t="shared" si="67"/>
        <v>-1.7223619496105416E-3</v>
      </c>
    </row>
    <row r="241" spans="1:25" ht="12.95" customHeight="1" x14ac:dyDescent="0.2">
      <c r="A241" s="36" t="s">
        <v>95</v>
      </c>
      <c r="B241" s="43" t="s">
        <v>30</v>
      </c>
      <c r="C241" s="14">
        <v>53449.7477</v>
      </c>
      <c r="D241" s="14">
        <v>5.9999999999999995E-4</v>
      </c>
      <c r="E241">
        <f t="shared" si="56"/>
        <v>32329.437251607476</v>
      </c>
      <c r="F241">
        <f t="shared" si="57"/>
        <v>32329.5</v>
      </c>
      <c r="G241">
        <f t="shared" si="63"/>
        <v>-2.7004219999071211E-2</v>
      </c>
      <c r="K241">
        <f t="shared" si="62"/>
        <v>-2.7004219999071211E-2</v>
      </c>
      <c r="P241">
        <f t="shared" si="58"/>
        <v>-5.4014022673377793E-2</v>
      </c>
      <c r="Q241">
        <f t="shared" si="59"/>
        <v>3.0425487199100279E-2</v>
      </c>
      <c r="R241">
        <f t="shared" si="60"/>
        <v>-2.3588535474277514E-2</v>
      </c>
      <c r="S241" s="2">
        <f t="shared" si="61"/>
        <v>38431.2477</v>
      </c>
      <c r="U241">
        <f t="shared" si="64"/>
        <v>1.1666900772915142E-5</v>
      </c>
      <c r="V241">
        <v>1</v>
      </c>
      <c r="W241">
        <f t="shared" si="65"/>
        <v>1.1666900772915142E-5</v>
      </c>
      <c r="X241">
        <f t="shared" si="66"/>
        <v>2.7009802674306582E-2</v>
      </c>
      <c r="Y241">
        <f t="shared" si="67"/>
        <v>-3.4156845247936968E-3</v>
      </c>
    </row>
    <row r="242" spans="1:25" ht="12.95" customHeight="1" x14ac:dyDescent="0.2">
      <c r="A242" s="44" t="s">
        <v>79</v>
      </c>
      <c r="B242" s="45" t="s">
        <v>32</v>
      </c>
      <c r="C242" s="46">
        <v>53453.404799999997</v>
      </c>
      <c r="D242" s="46">
        <v>8.9999999999999998E-4</v>
      </c>
      <c r="E242">
        <f t="shared" si="56"/>
        <v>32337.935076995109</v>
      </c>
      <c r="F242">
        <f t="shared" si="57"/>
        <v>32338</v>
      </c>
      <c r="G242">
        <f t="shared" si="63"/>
        <v>-2.7940080006374046E-2</v>
      </c>
      <c r="K242">
        <f t="shared" si="62"/>
        <v>-2.7940080006374046E-2</v>
      </c>
      <c r="P242">
        <f t="shared" si="58"/>
        <v>-5.4050744505747456E-2</v>
      </c>
      <c r="Q242">
        <f t="shared" si="59"/>
        <v>3.0463661064073513E-2</v>
      </c>
      <c r="R242">
        <f t="shared" si="60"/>
        <v>-2.3587083441673942E-2</v>
      </c>
      <c r="S242" s="2">
        <f t="shared" si="61"/>
        <v>38434.904799999997</v>
      </c>
      <c r="U242">
        <f t="shared" si="64"/>
        <v>1.8948579092290907E-5</v>
      </c>
      <c r="V242">
        <v>1</v>
      </c>
      <c r="W242">
        <f t="shared" si="65"/>
        <v>1.8948579092290907E-5</v>
      </c>
      <c r="X242">
        <f t="shared" si="66"/>
        <v>2.6110664499373409E-2</v>
      </c>
      <c r="Y242">
        <f t="shared" si="67"/>
        <v>-4.352996564700104E-3</v>
      </c>
    </row>
    <row r="243" spans="1:25" ht="12.95" customHeight="1" x14ac:dyDescent="0.2">
      <c r="A243" s="36" t="s">
        <v>95</v>
      </c>
      <c r="B243" s="43" t="s">
        <v>32</v>
      </c>
      <c r="C243" s="14">
        <v>53458.571000000004</v>
      </c>
      <c r="D243" s="14">
        <v>6.9999999999999999E-4</v>
      </c>
      <c r="E243">
        <f t="shared" si="56"/>
        <v>32349.939524649719</v>
      </c>
      <c r="F243">
        <f t="shared" si="57"/>
        <v>32350</v>
      </c>
      <c r="G243">
        <f t="shared" si="63"/>
        <v>-2.6025999999546912E-2</v>
      </c>
      <c r="K243">
        <f t="shared" si="62"/>
        <v>-2.6025999999546912E-2</v>
      </c>
      <c r="P243">
        <f t="shared" si="58"/>
        <v>-5.4102562144885853E-2</v>
      </c>
      <c r="Q243">
        <f t="shared" si="59"/>
        <v>3.0517568819202562E-2</v>
      </c>
      <c r="R243">
        <f t="shared" si="60"/>
        <v>-2.3584993325683291E-2</v>
      </c>
      <c r="S243" s="2">
        <f t="shared" si="61"/>
        <v>38440.071000000004</v>
      </c>
      <c r="U243">
        <f t="shared" si="64"/>
        <v>5.9585135818467346E-6</v>
      </c>
      <c r="V243">
        <v>1</v>
      </c>
      <c r="W243">
        <f t="shared" si="65"/>
        <v>5.9585135818467346E-6</v>
      </c>
      <c r="X243">
        <f t="shared" si="66"/>
        <v>2.8076562145338942E-2</v>
      </c>
      <c r="Y243">
        <f t="shared" si="67"/>
        <v>-2.4410066738636202E-3</v>
      </c>
    </row>
    <row r="244" spans="1:25" ht="12.95" customHeight="1" x14ac:dyDescent="0.2">
      <c r="A244" s="36" t="s">
        <v>95</v>
      </c>
      <c r="B244" s="43" t="s">
        <v>30</v>
      </c>
      <c r="C244" s="14">
        <v>53459.649299999997</v>
      </c>
      <c r="D244" s="14">
        <v>5.0000000000000001E-4</v>
      </c>
      <c r="E244">
        <f t="shared" si="56"/>
        <v>32352.445117910891</v>
      </c>
      <c r="F244">
        <f t="shared" si="57"/>
        <v>32352.5</v>
      </c>
      <c r="G244">
        <f t="shared" si="63"/>
        <v>-2.3618900006113108E-2</v>
      </c>
      <c r="K244">
        <f t="shared" si="62"/>
        <v>-2.3618900006113108E-2</v>
      </c>
      <c r="P244">
        <f t="shared" si="58"/>
        <v>-5.4113353807879731E-2</v>
      </c>
      <c r="Q244">
        <f t="shared" si="59"/>
        <v>3.0528801847234069E-2</v>
      </c>
      <c r="R244">
        <f t="shared" si="60"/>
        <v>-2.3584551960645662E-2</v>
      </c>
      <c r="S244" s="2">
        <f t="shared" si="61"/>
        <v>38441.149299999997</v>
      </c>
      <c r="U244">
        <f t="shared" si="64"/>
        <v>1.1797882274337237E-9</v>
      </c>
      <c r="V244">
        <v>1</v>
      </c>
      <c r="W244">
        <f t="shared" si="65"/>
        <v>1.1797882274337237E-9</v>
      </c>
      <c r="X244">
        <f t="shared" si="66"/>
        <v>3.0494453801766623E-2</v>
      </c>
      <c r="Y244">
        <f t="shared" si="67"/>
        <v>-3.4348045467445798E-5</v>
      </c>
    </row>
    <row r="245" spans="1:25" ht="12.95" customHeight="1" x14ac:dyDescent="0.2">
      <c r="A245" s="44" t="s">
        <v>80</v>
      </c>
      <c r="B245" s="45"/>
      <c r="C245" s="14">
        <v>53462.445200000002</v>
      </c>
      <c r="D245" s="14">
        <v>2.5999999999999999E-3</v>
      </c>
      <c r="E245">
        <f t="shared" si="56"/>
        <v>32358.941814747548</v>
      </c>
      <c r="F245">
        <f t="shared" si="57"/>
        <v>32359</v>
      </c>
      <c r="G245">
        <f t="shared" si="63"/>
        <v>-2.5040439999429509E-2</v>
      </c>
      <c r="K245">
        <f t="shared" si="62"/>
        <v>-2.5040439999429509E-2</v>
      </c>
      <c r="P245">
        <f t="shared" si="58"/>
        <v>-5.4141406192020319E-2</v>
      </c>
      <c r="Q245">
        <f t="shared" si="59"/>
        <v>3.0558011344232056E-2</v>
      </c>
      <c r="R245">
        <f t="shared" si="60"/>
        <v>-2.3583394847788264E-2</v>
      </c>
      <c r="S245" s="2">
        <f t="shared" si="61"/>
        <v>38443.945200000002</v>
      </c>
      <c r="U245">
        <f t="shared" si="64"/>
        <v>2.1229805739212593E-6</v>
      </c>
      <c r="V245">
        <v>1</v>
      </c>
      <c r="W245">
        <f t="shared" si="65"/>
        <v>2.1229805739212593E-6</v>
      </c>
      <c r="X245">
        <f t="shared" si="66"/>
        <v>2.910096619259081E-2</v>
      </c>
      <c r="Y245">
        <f t="shared" si="67"/>
        <v>-1.4570451516412453E-3</v>
      </c>
    </row>
    <row r="246" spans="1:25" ht="12.95" customHeight="1" x14ac:dyDescent="0.2">
      <c r="A246" s="36" t="s">
        <v>95</v>
      </c>
      <c r="B246" s="43" t="s">
        <v>32</v>
      </c>
      <c r="C246" s="14">
        <v>53462.660900000003</v>
      </c>
      <c r="D246" s="14">
        <v>4.0000000000000002E-4</v>
      </c>
      <c r="E246">
        <f t="shared" si="56"/>
        <v>32359.443026345842</v>
      </c>
      <c r="F246">
        <f t="shared" si="57"/>
        <v>32359.5</v>
      </c>
      <c r="G246">
        <f t="shared" si="63"/>
        <v>-2.4519020000298042E-2</v>
      </c>
      <c r="K246">
        <f t="shared" si="62"/>
        <v>-2.4519020000298042E-2</v>
      </c>
      <c r="P246">
        <f t="shared" si="58"/>
        <v>-5.4143563712270443E-2</v>
      </c>
      <c r="Q246">
        <f t="shared" si="59"/>
        <v>3.0560258445443966E-2</v>
      </c>
      <c r="R246">
        <f t="shared" si="60"/>
        <v>-2.3583305266826476E-2</v>
      </c>
      <c r="S246" s="2">
        <f t="shared" si="61"/>
        <v>38444.160900000003</v>
      </c>
      <c r="U246">
        <f t="shared" si="64"/>
        <v>8.7556206243576272E-7</v>
      </c>
      <c r="V246">
        <v>1</v>
      </c>
      <c r="W246">
        <f t="shared" si="65"/>
        <v>8.7556206243576272E-7</v>
      </c>
      <c r="X246">
        <f t="shared" si="66"/>
        <v>2.9624543711972401E-2</v>
      </c>
      <c r="Y246">
        <f t="shared" si="67"/>
        <v>-9.3571473347156542E-4</v>
      </c>
    </row>
    <row r="247" spans="1:25" ht="12.95" customHeight="1" x14ac:dyDescent="0.2">
      <c r="A247" s="36" t="s">
        <v>89</v>
      </c>
      <c r="B247" s="45" t="s">
        <v>32</v>
      </c>
      <c r="C247" s="46">
        <v>53465.457199999997</v>
      </c>
      <c r="D247" s="46">
        <v>1E-4</v>
      </c>
      <c r="E247">
        <f t="shared" si="56"/>
        <v>32365.940652643018</v>
      </c>
      <c r="F247">
        <f t="shared" si="57"/>
        <v>32366</v>
      </c>
      <c r="G247">
        <f t="shared" si="63"/>
        <v>-2.5540560003719293E-2</v>
      </c>
      <c r="K247">
        <f t="shared" si="62"/>
        <v>-2.5540560003719293E-2</v>
      </c>
      <c r="P247">
        <f t="shared" si="58"/>
        <v>-5.4171606852974584E-2</v>
      </c>
      <c r="Q247">
        <f t="shared" si="59"/>
        <v>3.0589473579955846E-2</v>
      </c>
      <c r="R247">
        <f t="shared" si="60"/>
        <v>-2.3582133273018738E-2</v>
      </c>
      <c r="S247" s="2">
        <f t="shared" si="61"/>
        <v>38446.957199999997</v>
      </c>
      <c r="U247">
        <f t="shared" si="64"/>
        <v>3.8354352595224633E-6</v>
      </c>
      <c r="V247">
        <v>1</v>
      </c>
      <c r="W247">
        <f t="shared" si="65"/>
        <v>3.8354352595224633E-6</v>
      </c>
      <c r="X247">
        <f t="shared" si="66"/>
        <v>2.8631046849255291E-2</v>
      </c>
      <c r="Y247">
        <f t="shared" si="67"/>
        <v>-1.9584267307005548E-3</v>
      </c>
    </row>
    <row r="248" spans="1:25" ht="12.95" customHeight="1" x14ac:dyDescent="0.2">
      <c r="A248" s="36" t="s">
        <v>95</v>
      </c>
      <c r="B248" s="43" t="s">
        <v>32</v>
      </c>
      <c r="C248" s="14">
        <v>53476.646500000003</v>
      </c>
      <c r="D248" s="14">
        <v>5.9999999999999995E-4</v>
      </c>
      <c r="E248">
        <f t="shared" si="56"/>
        <v>32391.940684802368</v>
      </c>
      <c r="F248">
        <f t="shared" si="57"/>
        <v>32392</v>
      </c>
      <c r="G248">
        <f t="shared" si="63"/>
        <v>-2.5526719997287728E-2</v>
      </c>
      <c r="K248">
        <f t="shared" si="62"/>
        <v>-2.5526719997287728E-2</v>
      </c>
      <c r="P248">
        <f t="shared" si="58"/>
        <v>-5.4283693493278905E-2</v>
      </c>
      <c r="Q248">
        <f t="shared" si="59"/>
        <v>3.0706386466346616E-2</v>
      </c>
      <c r="R248">
        <f t="shared" si="60"/>
        <v>-2.3577307026932288E-2</v>
      </c>
      <c r="S248" s="2">
        <f t="shared" si="61"/>
        <v>38458.146500000003</v>
      </c>
      <c r="U248">
        <f t="shared" si="64"/>
        <v>3.8002109289900175E-6</v>
      </c>
      <c r="V248">
        <v>1</v>
      </c>
      <c r="W248">
        <f t="shared" si="65"/>
        <v>3.8002109289900175E-6</v>
      </c>
      <c r="X248">
        <f t="shared" si="66"/>
        <v>2.8756973495991177E-2</v>
      </c>
      <c r="Y248">
        <f t="shared" si="67"/>
        <v>-1.9494129703554394E-3</v>
      </c>
    </row>
    <row r="249" spans="1:25" ht="12.95" customHeight="1" x14ac:dyDescent="0.2">
      <c r="A249" s="36" t="s">
        <v>89</v>
      </c>
      <c r="B249" s="45" t="s">
        <v>32</v>
      </c>
      <c r="C249" s="46">
        <v>53484.392800000001</v>
      </c>
      <c r="D249" s="46">
        <v>2.0000000000000001E-4</v>
      </c>
      <c r="E249">
        <f t="shared" si="56"/>
        <v>32409.940385330177</v>
      </c>
      <c r="F249">
        <f t="shared" si="57"/>
        <v>32410</v>
      </c>
      <c r="G249">
        <f t="shared" si="63"/>
        <v>-2.5655599994934164E-2</v>
      </c>
      <c r="K249">
        <f t="shared" si="62"/>
        <v>-2.5655599994934164E-2</v>
      </c>
      <c r="P249">
        <f t="shared" si="58"/>
        <v>-5.4361211295463771E-2</v>
      </c>
      <c r="Q249">
        <f t="shared" si="59"/>
        <v>3.0787375221880908E-2</v>
      </c>
      <c r="R249">
        <f t="shared" si="60"/>
        <v>-2.3573836073582863E-2</v>
      </c>
      <c r="S249" s="2">
        <f t="shared" si="61"/>
        <v>38465.892800000001</v>
      </c>
      <c r="U249">
        <f t="shared" si="64"/>
        <v>4.3337410242399461E-6</v>
      </c>
      <c r="V249">
        <v>1</v>
      </c>
      <c r="W249">
        <f t="shared" si="65"/>
        <v>4.3337410242399461E-6</v>
      </c>
      <c r="X249">
        <f t="shared" si="66"/>
        <v>2.8705611300529607E-2</v>
      </c>
      <c r="Y249">
        <f t="shared" si="67"/>
        <v>-2.0817639213513012E-3</v>
      </c>
    </row>
    <row r="250" spans="1:25" ht="12.95" customHeight="1" x14ac:dyDescent="0.2">
      <c r="A250" s="36" t="s">
        <v>95</v>
      </c>
      <c r="B250" s="43" t="s">
        <v>32</v>
      </c>
      <c r="C250" s="14">
        <v>53489.557800000002</v>
      </c>
      <c r="D250" s="14">
        <v>5.9999999999999995E-4</v>
      </c>
      <c r="E250">
        <f t="shared" si="56"/>
        <v>32421.94204460314</v>
      </c>
      <c r="F250">
        <f t="shared" si="57"/>
        <v>32422</v>
      </c>
      <c r="G250">
        <f t="shared" si="63"/>
        <v>-2.4941520001448225E-2</v>
      </c>
      <c r="K250">
        <f t="shared" si="62"/>
        <v>-2.4941520001448225E-2</v>
      </c>
      <c r="P250">
        <f t="shared" si="58"/>
        <v>-5.4412853120903965E-2</v>
      </c>
      <c r="Q250">
        <f t="shared" si="59"/>
        <v>3.0841390027823198E-2</v>
      </c>
      <c r="R250">
        <f t="shared" si="60"/>
        <v>-2.3571463093080766E-2</v>
      </c>
      <c r="S250" s="2">
        <f t="shared" si="61"/>
        <v>38471.057800000002</v>
      </c>
      <c r="U250">
        <f t="shared" si="64"/>
        <v>1.8770559321654001E-6</v>
      </c>
      <c r="V250">
        <v>1</v>
      </c>
      <c r="W250">
        <f t="shared" si="65"/>
        <v>1.8770559321654001E-6</v>
      </c>
      <c r="X250">
        <f t="shared" si="66"/>
        <v>2.9471333119455739E-2</v>
      </c>
      <c r="Y250">
        <f t="shared" si="67"/>
        <v>-1.3700569083674591E-3</v>
      </c>
    </row>
    <row r="251" spans="1:25" ht="12.95" customHeight="1" x14ac:dyDescent="0.2">
      <c r="A251" s="14" t="s">
        <v>98</v>
      </c>
      <c r="B251" s="43" t="s">
        <v>32</v>
      </c>
      <c r="C251" s="14">
        <v>53683.649879999997</v>
      </c>
      <c r="D251" s="14">
        <v>2.9999999999999997E-4</v>
      </c>
      <c r="E251">
        <f t="shared" si="56"/>
        <v>32872.944370206358</v>
      </c>
      <c r="F251">
        <f t="shared" si="57"/>
        <v>32873</v>
      </c>
      <c r="G251">
        <f t="shared" si="63"/>
        <v>-2.3940680002851877E-2</v>
      </c>
      <c r="K251">
        <f t="shared" si="62"/>
        <v>-2.3940680002851877E-2</v>
      </c>
      <c r="P251">
        <f t="shared" si="58"/>
        <v>-5.6332163403541566E-2</v>
      </c>
      <c r="Q251">
        <f t="shared" si="59"/>
        <v>3.2884382596446646E-2</v>
      </c>
      <c r="R251">
        <f t="shared" si="60"/>
        <v>-2.344778080709492E-2</v>
      </c>
      <c r="S251" s="2">
        <f t="shared" si="61"/>
        <v>38665.149879999997</v>
      </c>
      <c r="U251">
        <f t="shared" si="64"/>
        <v>2.429496171778553E-7</v>
      </c>
      <c r="V251">
        <v>1</v>
      </c>
      <c r="W251">
        <f t="shared" si="65"/>
        <v>2.429496171778553E-7</v>
      </c>
      <c r="X251">
        <f t="shared" si="66"/>
        <v>3.2391483400689688E-2</v>
      </c>
      <c r="Y251">
        <f t="shared" si="67"/>
        <v>-4.9289919575695729E-4</v>
      </c>
    </row>
    <row r="252" spans="1:25" ht="12.95" customHeight="1" x14ac:dyDescent="0.2">
      <c r="A252" s="94" t="s">
        <v>174</v>
      </c>
      <c r="B252" s="95"/>
      <c r="C252" s="21">
        <v>53768.213300000003</v>
      </c>
      <c r="D252" s="21"/>
      <c r="E252">
        <f t="shared" si="56"/>
        <v>33069.440276072091</v>
      </c>
      <c r="F252">
        <f t="shared" si="57"/>
        <v>33069.5</v>
      </c>
      <c r="G252">
        <f t="shared" si="63"/>
        <v>-2.5702619997900911E-2</v>
      </c>
      <c r="K252">
        <f t="shared" si="62"/>
        <v>-2.5702619997900911E-2</v>
      </c>
      <c r="P252">
        <f t="shared" si="58"/>
        <v>-5.715504317360405E-2</v>
      </c>
      <c r="Q252">
        <f t="shared" si="59"/>
        <v>3.3782393507798124E-2</v>
      </c>
      <c r="R252">
        <f t="shared" si="60"/>
        <v>-2.3372649665805927E-2</v>
      </c>
      <c r="S252" s="2">
        <f t="shared" si="61"/>
        <v>38749.713300000003</v>
      </c>
      <c r="U252">
        <f t="shared" si="64"/>
        <v>5.4287617484428104E-6</v>
      </c>
      <c r="V252">
        <v>1</v>
      </c>
      <c r="W252">
        <f t="shared" si="65"/>
        <v>5.4287617484428104E-6</v>
      </c>
      <c r="X252">
        <f t="shared" si="66"/>
        <v>3.145242317570314E-2</v>
      </c>
      <c r="Y252">
        <f t="shared" si="67"/>
        <v>-2.3299703320949841E-3</v>
      </c>
    </row>
    <row r="253" spans="1:25" ht="12.95" customHeight="1" x14ac:dyDescent="0.2">
      <c r="A253" s="94" t="s">
        <v>174</v>
      </c>
      <c r="B253" s="95"/>
      <c r="C253" s="21">
        <v>53769.289799999999</v>
      </c>
      <c r="D253" s="21"/>
      <c r="E253">
        <f t="shared" si="56"/>
        <v>33071.941686760823</v>
      </c>
      <c r="F253">
        <f t="shared" si="57"/>
        <v>33072</v>
      </c>
      <c r="G253">
        <f t="shared" si="63"/>
        <v>-2.5095520002651028E-2</v>
      </c>
      <c r="K253">
        <f t="shared" si="62"/>
        <v>-2.5095520002651028E-2</v>
      </c>
      <c r="P253">
        <f t="shared" si="58"/>
        <v>-5.7165459288039754E-2</v>
      </c>
      <c r="Q253">
        <f t="shared" si="59"/>
        <v>3.3793849403480458E-2</v>
      </c>
      <c r="R253">
        <f t="shared" si="60"/>
        <v>-2.3371609884559295E-2</v>
      </c>
      <c r="S253" s="2">
        <f t="shared" si="61"/>
        <v>38750.789799999999</v>
      </c>
      <c r="U253">
        <f t="shared" si="64"/>
        <v>2.9718660952590526E-6</v>
      </c>
      <c r="V253">
        <v>1</v>
      </c>
      <c r="W253">
        <f t="shared" si="65"/>
        <v>2.9718660952590526E-6</v>
      </c>
      <c r="X253">
        <f t="shared" si="66"/>
        <v>3.2069939285388725E-2</v>
      </c>
      <c r="Y253">
        <f t="shared" si="67"/>
        <v>-1.7239101180917329E-3</v>
      </c>
    </row>
    <row r="254" spans="1:25" ht="12.95" customHeight="1" x14ac:dyDescent="0.2">
      <c r="A254" s="14" t="s">
        <v>92</v>
      </c>
      <c r="B254" s="45"/>
      <c r="C254" s="14">
        <v>54173.397400000002</v>
      </c>
      <c r="D254" s="14">
        <v>6.9999999999999999E-4</v>
      </c>
      <c r="E254">
        <f t="shared" si="56"/>
        <v>34010.946860974735</v>
      </c>
      <c r="F254">
        <f t="shared" si="57"/>
        <v>34011</v>
      </c>
      <c r="G254">
        <f t="shared" si="63"/>
        <v>-2.2868760002893396E-2</v>
      </c>
      <c r="K254">
        <f t="shared" si="62"/>
        <v>-2.2868760002893396E-2</v>
      </c>
      <c r="P254">
        <f t="shared" si="58"/>
        <v>-6.098080700030703E-2</v>
      </c>
      <c r="Q254">
        <f t="shared" si="59"/>
        <v>3.8151452486049869E-2</v>
      </c>
      <c r="R254">
        <f t="shared" si="60"/>
        <v>-2.2829354514257161E-2</v>
      </c>
      <c r="S254" s="2">
        <f t="shared" si="61"/>
        <v>39154.897400000002</v>
      </c>
      <c r="U254">
        <f t="shared" si="64"/>
        <v>1.5527925346604411E-9</v>
      </c>
      <c r="V254">
        <v>1</v>
      </c>
      <c r="W254">
        <f t="shared" si="65"/>
        <v>1.5527925346604411E-9</v>
      </c>
      <c r="X254">
        <f t="shared" si="66"/>
        <v>3.8112046997413634E-2</v>
      </c>
      <c r="Y254">
        <f t="shared" si="67"/>
        <v>-3.9405488636234942E-5</v>
      </c>
    </row>
    <row r="255" spans="1:25" ht="12.95" customHeight="1" x14ac:dyDescent="0.2">
      <c r="A255" s="14" t="s">
        <v>98</v>
      </c>
      <c r="B255" s="43" t="s">
        <v>32</v>
      </c>
      <c r="C255" s="14">
        <v>54195.344929999999</v>
      </c>
      <c r="D255" s="14" t="s">
        <v>99</v>
      </c>
      <c r="E255">
        <f t="shared" si="56"/>
        <v>34061.945268901763</v>
      </c>
      <c r="F255">
        <f t="shared" si="57"/>
        <v>34062</v>
      </c>
      <c r="G255">
        <f t="shared" si="63"/>
        <v>-2.3553920000267681E-2</v>
      </c>
      <c r="K255">
        <f t="shared" si="62"/>
        <v>-2.3553920000267681E-2</v>
      </c>
      <c r="O255">
        <f t="shared" ref="O255:O286" ca="1" si="68">+C$11+C$12*F255</f>
        <v>-4.3581805565792664E-2</v>
      </c>
      <c r="P255">
        <f t="shared" si="58"/>
        <v>-6.1182366490018174E-2</v>
      </c>
      <c r="Q255">
        <f t="shared" si="59"/>
        <v>3.8391255304806512E-2</v>
      </c>
      <c r="R255">
        <f t="shared" si="60"/>
        <v>-2.2791111185211661E-2</v>
      </c>
      <c r="S255" s="2">
        <f t="shared" si="61"/>
        <v>39176.844929999999</v>
      </c>
      <c r="U255">
        <f t="shared" si="64"/>
        <v>5.8187728832716846E-7</v>
      </c>
      <c r="V255">
        <v>1</v>
      </c>
      <c r="W255">
        <f t="shared" si="65"/>
        <v>5.8187728832716846E-7</v>
      </c>
      <c r="X255">
        <f t="shared" si="66"/>
        <v>3.7628446489750493E-2</v>
      </c>
      <c r="Y255">
        <f t="shared" si="67"/>
        <v>-7.6280881505601944E-4</v>
      </c>
    </row>
    <row r="256" spans="1:25" ht="12.95" customHeight="1" x14ac:dyDescent="0.2">
      <c r="A256" s="37" t="s">
        <v>91</v>
      </c>
      <c r="B256" s="45" t="s">
        <v>30</v>
      </c>
      <c r="C256" s="46">
        <v>54211.484199999999</v>
      </c>
      <c r="D256" s="46">
        <v>4.0000000000000002E-4</v>
      </c>
      <c r="E256">
        <f t="shared" si="56"/>
        <v>34099.44730558218</v>
      </c>
      <c r="F256">
        <f t="shared" si="57"/>
        <v>34099.5</v>
      </c>
      <c r="G256">
        <f t="shared" si="63"/>
        <v>-2.2677420005493332E-2</v>
      </c>
      <c r="K256">
        <f t="shared" si="62"/>
        <v>-2.2677420005493332E-2</v>
      </c>
      <c r="O256">
        <f t="shared" ca="1" si="68"/>
        <v>-4.3286243784354861E-2</v>
      </c>
      <c r="P256">
        <f t="shared" si="58"/>
        <v>-6.1330191169627339E-2</v>
      </c>
      <c r="Q256">
        <f t="shared" si="59"/>
        <v>3.8567786505726072E-2</v>
      </c>
      <c r="R256">
        <f t="shared" si="60"/>
        <v>-2.2762404663901267E-2</v>
      </c>
      <c r="S256" s="2">
        <f t="shared" si="61"/>
        <v>39192.984199999999</v>
      </c>
      <c r="U256">
        <f t="shared" si="64"/>
        <v>7.2223921647134927E-9</v>
      </c>
      <c r="V256">
        <v>1</v>
      </c>
      <c r="W256">
        <f t="shared" si="65"/>
        <v>7.2223921647134927E-9</v>
      </c>
      <c r="X256">
        <f t="shared" si="66"/>
        <v>3.8652771164134007E-2</v>
      </c>
      <c r="Y256">
        <f t="shared" si="67"/>
        <v>8.4984658407935565E-5</v>
      </c>
    </row>
    <row r="257" spans="1:25" ht="12.95" customHeight="1" x14ac:dyDescent="0.2">
      <c r="A257" s="37" t="s">
        <v>93</v>
      </c>
      <c r="B257" s="45" t="s">
        <v>30</v>
      </c>
      <c r="C257" s="46">
        <v>54219.659599999999</v>
      </c>
      <c r="D257" s="46">
        <v>1E-4</v>
      </c>
      <c r="E257">
        <f t="shared" si="56"/>
        <v>34118.444084908449</v>
      </c>
      <c r="F257">
        <f t="shared" si="57"/>
        <v>34118.5</v>
      </c>
      <c r="G257">
        <f t="shared" si="63"/>
        <v>-2.4063460004981607E-2</v>
      </c>
      <c r="K257">
        <f t="shared" si="62"/>
        <v>-2.4063460004981607E-2</v>
      </c>
      <c r="O257">
        <f t="shared" ca="1" si="68"/>
        <v>-4.3136492481759658E-2</v>
      </c>
      <c r="P257">
        <f t="shared" si="58"/>
        <v>-6.140496553824034E-2</v>
      </c>
      <c r="Q257">
        <f t="shared" si="59"/>
        <v>3.8657295484937362E-2</v>
      </c>
      <c r="R257">
        <f t="shared" si="60"/>
        <v>-2.2747670053302978E-2</v>
      </c>
      <c r="S257" s="2">
        <f t="shared" si="61"/>
        <v>39201.159599999999</v>
      </c>
      <c r="U257">
        <f t="shared" si="64"/>
        <v>1.7313031969384502E-6</v>
      </c>
      <c r="V257">
        <v>1</v>
      </c>
      <c r="W257">
        <f t="shared" si="65"/>
        <v>1.7313031969384502E-6</v>
      </c>
      <c r="X257">
        <f t="shared" si="66"/>
        <v>3.7341505533258733E-2</v>
      </c>
      <c r="Y257">
        <f t="shared" si="67"/>
        <v>-1.3157899516786295E-3</v>
      </c>
    </row>
    <row r="258" spans="1:25" ht="12.95" customHeight="1" x14ac:dyDescent="0.2">
      <c r="A258" s="14" t="s">
        <v>96</v>
      </c>
      <c r="B258" s="43" t="s">
        <v>30</v>
      </c>
      <c r="C258" s="14">
        <v>54501.544000000002</v>
      </c>
      <c r="D258" s="14">
        <v>8.9999999999999998E-4</v>
      </c>
      <c r="E258">
        <f t="shared" si="56"/>
        <v>34773.445154252811</v>
      </c>
      <c r="F258">
        <f t="shared" si="57"/>
        <v>34773.5</v>
      </c>
      <c r="G258">
        <f t="shared" si="63"/>
        <v>-2.3603260000527371E-2</v>
      </c>
      <c r="K258">
        <f t="shared" si="62"/>
        <v>-2.3603260000527371E-2</v>
      </c>
      <c r="O258">
        <f t="shared" ca="1" si="68"/>
        <v>-3.7974013365978998E-2</v>
      </c>
      <c r="P258">
        <f t="shared" si="58"/>
        <v>-6.3931171641800968E-2</v>
      </c>
      <c r="Q258">
        <f t="shared" si="59"/>
        <v>4.1770349144733002E-2</v>
      </c>
      <c r="R258">
        <f t="shared" si="60"/>
        <v>-2.2160822497067967E-2</v>
      </c>
      <c r="S258" s="2">
        <f t="shared" si="61"/>
        <v>39483.044000000002</v>
      </c>
      <c r="U258">
        <f t="shared" si="64"/>
        <v>2.0806259513861977E-6</v>
      </c>
      <c r="V258">
        <v>1</v>
      </c>
      <c r="W258">
        <f t="shared" si="65"/>
        <v>2.0806259513861977E-6</v>
      </c>
      <c r="X258">
        <f t="shared" si="66"/>
        <v>4.0327911641273598E-2</v>
      </c>
      <c r="Y258">
        <f t="shared" si="67"/>
        <v>-1.4424375034594039E-3</v>
      </c>
    </row>
    <row r="259" spans="1:25" ht="12.95" customHeight="1" x14ac:dyDescent="0.2">
      <c r="A259" s="14" t="s">
        <v>97</v>
      </c>
      <c r="B259" s="43" t="s">
        <v>30</v>
      </c>
      <c r="C259" s="14">
        <v>54863.91</v>
      </c>
      <c r="D259" s="14">
        <v>6.9999999999999999E-4</v>
      </c>
      <c r="E259">
        <f t="shared" si="56"/>
        <v>35615.457402869753</v>
      </c>
      <c r="F259">
        <f t="shared" si="57"/>
        <v>35615.5</v>
      </c>
      <c r="G259">
        <f t="shared" si="63"/>
        <v>-1.833197999803815E-2</v>
      </c>
      <c r="K259">
        <f t="shared" si="62"/>
        <v>-1.833197999803815E-2</v>
      </c>
      <c r="O259">
        <f t="shared" ca="1" si="68"/>
        <v>-3.1337666166761702E-2</v>
      </c>
      <c r="P259">
        <f t="shared" si="58"/>
        <v>-6.7026888585559205E-2</v>
      </c>
      <c r="Q259">
        <f t="shared" si="59"/>
        <v>4.5850254991803285E-2</v>
      </c>
      <c r="R259">
        <f t="shared" si="60"/>
        <v>-2.117663359375592E-2</v>
      </c>
      <c r="S259" s="2">
        <f t="shared" si="61"/>
        <v>39845.410000000003</v>
      </c>
      <c r="U259">
        <f t="shared" si="64"/>
        <v>8.0920540796300341E-6</v>
      </c>
      <c r="V259">
        <v>1</v>
      </c>
      <c r="W259">
        <f t="shared" si="65"/>
        <v>8.0920540796300341E-6</v>
      </c>
      <c r="X259">
        <f t="shared" si="66"/>
        <v>4.8694908587521055E-2</v>
      </c>
      <c r="Y259">
        <f t="shared" si="67"/>
        <v>2.8446535957177693E-3</v>
      </c>
    </row>
    <row r="260" spans="1:25" ht="12.95" customHeight="1" x14ac:dyDescent="0.2">
      <c r="A260" s="36" t="s">
        <v>100</v>
      </c>
      <c r="B260" s="43" t="s">
        <v>32</v>
      </c>
      <c r="C260" s="14">
        <v>54946.322050000002</v>
      </c>
      <c r="D260" s="14">
        <v>1E-4</v>
      </c>
      <c r="E260">
        <f t="shared" si="56"/>
        <v>35806.954274909709</v>
      </c>
      <c r="F260">
        <f t="shared" si="57"/>
        <v>35807</v>
      </c>
      <c r="G260">
        <f t="shared" si="63"/>
        <v>-1.967811999929836E-2</v>
      </c>
      <c r="K260">
        <f t="shared" si="62"/>
        <v>-1.967811999929836E-2</v>
      </c>
      <c r="O260">
        <f t="shared" ca="1" si="68"/>
        <v>-2.9828330669552539E-2</v>
      </c>
      <c r="P260">
        <f t="shared" si="58"/>
        <v>-6.7706366545747909E-2</v>
      </c>
      <c r="Q260">
        <f t="shared" si="59"/>
        <v>4.6790428058543485E-2</v>
      </c>
      <c r="R260">
        <f t="shared" si="60"/>
        <v>-2.0915938487204425E-2</v>
      </c>
      <c r="S260" s="2">
        <f t="shared" si="61"/>
        <v>39927.822050000002</v>
      </c>
      <c r="U260">
        <f t="shared" si="64"/>
        <v>1.5321946090020557E-6</v>
      </c>
      <c r="V260">
        <v>1</v>
      </c>
      <c r="W260">
        <f t="shared" si="65"/>
        <v>1.5321946090020557E-6</v>
      </c>
      <c r="X260">
        <f t="shared" si="66"/>
        <v>4.8028246546449549E-2</v>
      </c>
      <c r="Y260">
        <f t="shared" si="67"/>
        <v>1.2378184879060644E-3</v>
      </c>
    </row>
    <row r="261" spans="1:25" ht="12.95" customHeight="1" x14ac:dyDescent="0.2">
      <c r="A261" s="36" t="s">
        <v>100</v>
      </c>
      <c r="B261" s="43" t="s">
        <v>32</v>
      </c>
      <c r="C261" s="14">
        <v>54946.32213</v>
      </c>
      <c r="D261" s="14">
        <v>2.9999999999999997E-4</v>
      </c>
      <c r="E261" s="13">
        <f t="shared" si="56"/>
        <v>35806.954460801811</v>
      </c>
      <c r="F261">
        <f t="shared" si="57"/>
        <v>35807</v>
      </c>
      <c r="G261">
        <f t="shared" si="63"/>
        <v>-1.959812000131933E-2</v>
      </c>
      <c r="K261">
        <f t="shared" si="62"/>
        <v>-1.959812000131933E-2</v>
      </c>
      <c r="O261">
        <f t="shared" ca="1" si="68"/>
        <v>-2.9828330669552539E-2</v>
      </c>
      <c r="P261">
        <f t="shared" si="58"/>
        <v>-6.7706366545747909E-2</v>
      </c>
      <c r="Q261">
        <f t="shared" si="59"/>
        <v>4.6790428058543485E-2</v>
      </c>
      <c r="R261">
        <f t="shared" si="60"/>
        <v>-2.0915938487204425E-2</v>
      </c>
      <c r="S261" s="2">
        <f t="shared" si="61"/>
        <v>39927.82213</v>
      </c>
      <c r="U261">
        <f t="shared" si="64"/>
        <v>1.7366455617404828E-6</v>
      </c>
      <c r="V261">
        <v>1</v>
      </c>
      <c r="W261">
        <f t="shared" si="65"/>
        <v>1.7366455617404828E-6</v>
      </c>
      <c r="X261">
        <f t="shared" si="66"/>
        <v>4.8108246544428579E-2</v>
      </c>
      <c r="Y261">
        <f t="shared" si="67"/>
        <v>1.3178184858850944E-3</v>
      </c>
    </row>
    <row r="262" spans="1:25" ht="12.95" customHeight="1" x14ac:dyDescent="0.2">
      <c r="A262" s="36" t="s">
        <v>100</v>
      </c>
      <c r="B262" s="43" t="s">
        <v>32</v>
      </c>
      <c r="C262" s="14">
        <v>54946.322549999997</v>
      </c>
      <c r="D262" s="14">
        <v>2.9999999999999997E-4</v>
      </c>
      <c r="E262" s="13">
        <f t="shared" si="56"/>
        <v>35806.955436735378</v>
      </c>
      <c r="F262">
        <f t="shared" si="57"/>
        <v>35807</v>
      </c>
      <c r="G262">
        <f t="shared" si="63"/>
        <v>-1.9178120004653465E-2</v>
      </c>
      <c r="K262">
        <f t="shared" si="62"/>
        <v>-1.9178120004653465E-2</v>
      </c>
      <c r="O262">
        <f t="shared" ca="1" si="68"/>
        <v>-2.9828330669552539E-2</v>
      </c>
      <c r="P262">
        <f t="shared" si="58"/>
        <v>-6.7706366545747909E-2</v>
      </c>
      <c r="Q262">
        <f t="shared" si="59"/>
        <v>4.6790428058543485E-2</v>
      </c>
      <c r="R262">
        <f t="shared" si="60"/>
        <v>-2.0915938487204425E-2</v>
      </c>
      <c r="S262" s="2">
        <f t="shared" si="61"/>
        <v>39927.822549999997</v>
      </c>
      <c r="U262">
        <f t="shared" si="64"/>
        <v>3.0200130782957201E-6</v>
      </c>
      <c r="V262">
        <v>1</v>
      </c>
      <c r="W262">
        <f t="shared" si="65"/>
        <v>3.0200130782957201E-6</v>
      </c>
      <c r="X262">
        <f t="shared" si="66"/>
        <v>4.8528246541094444E-2</v>
      </c>
      <c r="Y262">
        <f t="shared" si="67"/>
        <v>1.7378184825509596E-3</v>
      </c>
    </row>
    <row r="263" spans="1:25" ht="12.95" customHeight="1" x14ac:dyDescent="0.2">
      <c r="A263" s="12" t="s">
        <v>177</v>
      </c>
      <c r="B263" s="97" t="s">
        <v>32</v>
      </c>
      <c r="C263" s="12">
        <v>55243.703399999999</v>
      </c>
      <c r="D263" s="12">
        <v>2.9999999999999997E-4</v>
      </c>
      <c r="E263" s="13">
        <f t="shared" si="56"/>
        <v>36497.964853193094</v>
      </c>
      <c r="F263">
        <f t="shared" si="57"/>
        <v>36498</v>
      </c>
      <c r="G263">
        <f t="shared" si="63"/>
        <v>-1.5125680001801811E-2</v>
      </c>
      <c r="K263">
        <f t="shared" si="62"/>
        <v>-1.5125680001801811E-2</v>
      </c>
      <c r="O263">
        <f t="shared" ca="1" si="68"/>
        <v>-2.4382112243591547E-2</v>
      </c>
      <c r="P263">
        <f t="shared" si="58"/>
        <v>-7.008004259492516E-2</v>
      </c>
      <c r="Q263">
        <f t="shared" si="59"/>
        <v>5.0220684333472307E-2</v>
      </c>
      <c r="R263">
        <f t="shared" si="60"/>
        <v>-1.9859358261452853E-2</v>
      </c>
      <c r="S263" s="2">
        <f t="shared" si="61"/>
        <v>40225.203399999999</v>
      </c>
      <c r="U263">
        <f t="shared" si="64"/>
        <v>2.2407709865892915E-5</v>
      </c>
      <c r="V263">
        <v>1</v>
      </c>
      <c r="W263">
        <f t="shared" si="65"/>
        <v>2.2407709865892915E-5</v>
      </c>
      <c r="X263">
        <f t="shared" si="66"/>
        <v>5.4954362593123349E-2</v>
      </c>
      <c r="Y263">
        <f t="shared" si="67"/>
        <v>4.7336782596510418E-3</v>
      </c>
    </row>
    <row r="264" spans="1:25" ht="12.95" customHeight="1" x14ac:dyDescent="0.2">
      <c r="A264" s="12" t="s">
        <v>209</v>
      </c>
      <c r="B264" s="97" t="s">
        <v>30</v>
      </c>
      <c r="C264" s="12">
        <v>55290.394379999998</v>
      </c>
      <c r="D264" s="12">
        <v>1E-4</v>
      </c>
      <c r="E264" s="13">
        <f t="shared" si="56"/>
        <v>36606.458412356835</v>
      </c>
      <c r="F264">
        <f t="shared" si="57"/>
        <v>36606.5</v>
      </c>
      <c r="G264">
        <f t="shared" si="63"/>
        <v>-1.789754000492394E-2</v>
      </c>
      <c r="K264">
        <f t="shared" si="62"/>
        <v>-1.789754000492394E-2</v>
      </c>
      <c r="O264">
        <f t="shared" ca="1" si="68"/>
        <v>-2.3526953489298064E-2</v>
      </c>
      <c r="P264">
        <f t="shared" si="58"/>
        <v>-7.044145653727181E-2</v>
      </c>
      <c r="Q264">
        <f t="shared" si="59"/>
        <v>5.076467306324195E-2</v>
      </c>
      <c r="R264">
        <f t="shared" si="60"/>
        <v>-1.967678347402986E-2</v>
      </c>
      <c r="S264" s="2">
        <f t="shared" si="61"/>
        <v>40271.894379999998</v>
      </c>
      <c r="U264">
        <f t="shared" si="64"/>
        <v>3.1657073223560708E-6</v>
      </c>
      <c r="V264">
        <v>1</v>
      </c>
      <c r="W264">
        <f t="shared" si="65"/>
        <v>3.1657073223560708E-6</v>
      </c>
      <c r="X264">
        <f t="shared" si="66"/>
        <v>5.254391653234787E-2</v>
      </c>
      <c r="Y264">
        <f t="shared" si="67"/>
        <v>1.7792434691059206E-3</v>
      </c>
    </row>
    <row r="265" spans="1:25" ht="12.95" customHeight="1" x14ac:dyDescent="0.2">
      <c r="A265" s="12" t="s">
        <v>209</v>
      </c>
      <c r="B265" s="97" t="s">
        <v>30</v>
      </c>
      <c r="C265" s="12">
        <v>55317.5072</v>
      </c>
      <c r="D265" s="12">
        <v>1.4E-3</v>
      </c>
      <c r="E265" s="13">
        <f t="shared" si="56"/>
        <v>36669.45915341573</v>
      </c>
      <c r="F265">
        <f t="shared" si="57"/>
        <v>36669.5</v>
      </c>
      <c r="G265">
        <f t="shared" si="63"/>
        <v>-1.7578620005224366E-2</v>
      </c>
      <c r="K265">
        <f t="shared" si="62"/>
        <v>-1.7578620005224366E-2</v>
      </c>
      <c r="O265">
        <f t="shared" ca="1" si="68"/>
        <v>-2.3030409696482512E-2</v>
      </c>
      <c r="P265">
        <f t="shared" si="58"/>
        <v>-7.0649882953605581E-2</v>
      </c>
      <c r="Q265">
        <f t="shared" si="59"/>
        <v>5.1081206833340054E-2</v>
      </c>
      <c r="R265">
        <f t="shared" si="60"/>
        <v>-1.9568676120265527E-2</v>
      </c>
      <c r="S265" s="2">
        <f t="shared" si="61"/>
        <v>40299.0072</v>
      </c>
      <c r="U265">
        <f t="shared" si="64"/>
        <v>3.9603233410127189E-6</v>
      </c>
      <c r="V265">
        <v>1</v>
      </c>
      <c r="W265">
        <f t="shared" si="65"/>
        <v>3.9603233410127189E-6</v>
      </c>
      <c r="X265">
        <f t="shared" si="66"/>
        <v>5.3071262948381215E-2</v>
      </c>
      <c r="Y265">
        <f t="shared" si="67"/>
        <v>1.9900561150411611E-3</v>
      </c>
    </row>
    <row r="266" spans="1:25" ht="12.95" customHeight="1" x14ac:dyDescent="0.2">
      <c r="A266" s="51" t="s">
        <v>244</v>
      </c>
      <c r="B266" s="49" t="s">
        <v>32</v>
      </c>
      <c r="C266" s="47">
        <v>55653.404799999997</v>
      </c>
      <c r="D266" s="47">
        <v>2.9999999999999997E-4</v>
      </c>
      <c r="E266" s="13">
        <f t="shared" si="56"/>
        <v>37449.968068383001</v>
      </c>
      <c r="F266">
        <f t="shared" si="57"/>
        <v>37450</v>
      </c>
      <c r="G266">
        <f t="shared" si="63"/>
        <v>-1.3742000002821442E-2</v>
      </c>
      <c r="N266">
        <f>G266</f>
        <v>-1.3742000002821442E-2</v>
      </c>
      <c r="O266">
        <f t="shared" ca="1" si="68"/>
        <v>-1.687878381882324E-2</v>
      </c>
      <c r="P266">
        <f t="shared" si="58"/>
        <v>-7.3143833706468472E-2</v>
      </c>
      <c r="Q266">
        <f t="shared" si="59"/>
        <v>5.5043493893812329E-2</v>
      </c>
      <c r="R266">
        <f t="shared" si="60"/>
        <v>-1.8100339812656144E-2</v>
      </c>
      <c r="S266" s="2">
        <f t="shared" si="61"/>
        <v>40634.904799999997</v>
      </c>
      <c r="U266">
        <f t="shared" si="64"/>
        <v>1.8995125897989987E-5</v>
      </c>
      <c r="V266">
        <v>1</v>
      </c>
      <c r="W266">
        <f t="shared" si="65"/>
        <v>1.8995125897989987E-5</v>
      </c>
      <c r="X266">
        <f t="shared" si="66"/>
        <v>5.9401833703647031E-2</v>
      </c>
      <c r="Y266">
        <f t="shared" si="67"/>
        <v>4.358339809834702E-3</v>
      </c>
    </row>
    <row r="267" spans="1:25" ht="12.95" customHeight="1" x14ac:dyDescent="0.2">
      <c r="A267" s="51" t="s">
        <v>244</v>
      </c>
      <c r="B267" s="49" t="s">
        <v>32</v>
      </c>
      <c r="C267" s="47">
        <v>55659.429799999998</v>
      </c>
      <c r="D267" s="47">
        <v>4.0000000000000002E-4</v>
      </c>
      <c r="E267" s="13">
        <f t="shared" si="56"/>
        <v>37463.968067825328</v>
      </c>
      <c r="F267">
        <f t="shared" si="57"/>
        <v>37464</v>
      </c>
      <c r="G267">
        <f t="shared" si="63"/>
        <v>-1.3742240000283346E-2</v>
      </c>
      <c r="N267">
        <f>G267</f>
        <v>-1.3742240000283346E-2</v>
      </c>
      <c r="O267">
        <f t="shared" ca="1" si="68"/>
        <v>-1.6768440753753167E-2</v>
      </c>
      <c r="P267">
        <f t="shared" si="58"/>
        <v>-7.3187058656789594E-2</v>
      </c>
      <c r="Q267">
        <f t="shared" si="59"/>
        <v>5.5115255385112631E-2</v>
      </c>
      <c r="R267">
        <f t="shared" si="60"/>
        <v>-1.8071803271676963E-2</v>
      </c>
      <c r="S267" s="2">
        <f t="shared" si="61"/>
        <v>40640.929799999998</v>
      </c>
      <c r="U267">
        <f t="shared" si="64"/>
        <v>1.8745118121000602E-5</v>
      </c>
      <c r="V267">
        <v>1</v>
      </c>
      <c r="W267">
        <f t="shared" si="65"/>
        <v>1.8745118121000602E-5</v>
      </c>
      <c r="X267">
        <f t="shared" si="66"/>
        <v>5.9444818656506249E-2</v>
      </c>
      <c r="Y267">
        <f t="shared" si="67"/>
        <v>4.3295632713936175E-3</v>
      </c>
    </row>
    <row r="268" spans="1:25" ht="12.95" customHeight="1" x14ac:dyDescent="0.2">
      <c r="A268" s="14" t="s">
        <v>235</v>
      </c>
      <c r="B268" s="43" t="s">
        <v>30</v>
      </c>
      <c r="C268" s="14">
        <v>55960.900699999998</v>
      </c>
      <c r="D268" s="14">
        <v>2.9999999999999997E-4</v>
      </c>
      <c r="E268" s="13">
        <f t="shared" si="56"/>
        <v>38164.481334526878</v>
      </c>
      <c r="F268">
        <f t="shared" si="57"/>
        <v>38164.5</v>
      </c>
      <c r="G268">
        <f t="shared" si="63"/>
        <v>-8.0328199983341619E-3</v>
      </c>
      <c r="K268">
        <f>G268</f>
        <v>-8.0328199983341619E-3</v>
      </c>
      <c r="O268">
        <f t="shared" ca="1" si="68"/>
        <v>-1.1247346676494574E-2</v>
      </c>
      <c r="P268">
        <f t="shared" si="58"/>
        <v>-7.5280474872968475E-2</v>
      </c>
      <c r="Q268">
        <f t="shared" si="59"/>
        <v>5.8736899636077727E-2</v>
      </c>
      <c r="R268">
        <f t="shared" si="60"/>
        <v>-1.6543575236890748E-2</v>
      </c>
      <c r="S268" s="2">
        <f t="shared" si="61"/>
        <v>40942.400699999998</v>
      </c>
      <c r="U268">
        <f t="shared" si="64"/>
        <v>7.2432954730618376E-5</v>
      </c>
      <c r="V268">
        <v>1</v>
      </c>
      <c r="W268">
        <f t="shared" si="65"/>
        <v>7.2432954730618376E-5</v>
      </c>
      <c r="X268">
        <f t="shared" si="66"/>
        <v>6.7247654874634313E-2</v>
      </c>
      <c r="Y268">
        <f t="shared" si="67"/>
        <v>8.510755238556586E-3</v>
      </c>
    </row>
    <row r="269" spans="1:25" ht="12.95" customHeight="1" x14ac:dyDescent="0.2">
      <c r="A269" s="51" t="s">
        <v>245</v>
      </c>
      <c r="B269" s="49" t="s">
        <v>30</v>
      </c>
      <c r="C269" s="47">
        <v>55988.441800000001</v>
      </c>
      <c r="D269" s="47">
        <v>5.0000000000000001E-4</v>
      </c>
      <c r="E269" s="13">
        <f t="shared" si="56"/>
        <v>38228.477248990115</v>
      </c>
      <c r="F269">
        <f t="shared" si="57"/>
        <v>38228.5</v>
      </c>
      <c r="G269">
        <f t="shared" si="63"/>
        <v>-9.7910600015893579E-3</v>
      </c>
      <c r="K269">
        <f>G269</f>
        <v>-9.7910600015893579E-3</v>
      </c>
      <c r="O269">
        <f t="shared" ca="1" si="68"/>
        <v>-1.0742921236173986E-2</v>
      </c>
      <c r="P269">
        <f t="shared" si="58"/>
        <v>-7.5464883322140186E-2</v>
      </c>
      <c r="Q269">
        <f t="shared" si="59"/>
        <v>5.9070816173394797E-2</v>
      </c>
      <c r="R269">
        <f t="shared" si="60"/>
        <v>-1.6394067148745389E-2</v>
      </c>
      <c r="S269" s="2">
        <f t="shared" si="61"/>
        <v>40969.941800000001</v>
      </c>
      <c r="U269">
        <f t="shared" si="64"/>
        <v>4.3599703385393632E-5</v>
      </c>
      <c r="V269">
        <v>1</v>
      </c>
      <c r="W269">
        <f t="shared" si="65"/>
        <v>4.3599703385393632E-5</v>
      </c>
      <c r="X269">
        <f t="shared" si="66"/>
        <v>6.5673823320550828E-2</v>
      </c>
      <c r="Y269">
        <f t="shared" si="67"/>
        <v>6.6030071471560314E-3</v>
      </c>
    </row>
    <row r="270" spans="1:25" ht="12.95" customHeight="1" x14ac:dyDescent="0.2">
      <c r="A270" s="51" t="s">
        <v>245</v>
      </c>
      <c r="B270" s="49" t="s">
        <v>30</v>
      </c>
      <c r="C270" s="47">
        <v>56010.391499999998</v>
      </c>
      <c r="D270" s="47">
        <v>5.0000000000000001E-4</v>
      </c>
      <c r="E270" s="13">
        <f t="shared" si="56"/>
        <v>38279.480699240594</v>
      </c>
      <c r="F270">
        <f t="shared" si="57"/>
        <v>38279.5</v>
      </c>
      <c r="G270">
        <f t="shared" si="63"/>
        <v>-8.3062199992127717E-3</v>
      </c>
      <c r="K270">
        <f>G270</f>
        <v>-8.3062199992127717E-3</v>
      </c>
      <c r="O270">
        <f t="shared" ca="1" si="68"/>
        <v>-1.0340957213418545E-2</v>
      </c>
      <c r="P270">
        <f t="shared" si="58"/>
        <v>-7.5611003582180092E-2</v>
      </c>
      <c r="Q270">
        <f t="shared" si="59"/>
        <v>5.9337269254937215E-2</v>
      </c>
      <c r="R270">
        <f t="shared" si="60"/>
        <v>-1.6273734327242877E-2</v>
      </c>
      <c r="S270" s="2">
        <f t="shared" si="61"/>
        <v>40991.891499999998</v>
      </c>
      <c r="U270">
        <f t="shared" si="64"/>
        <v>6.3481284567365017E-5</v>
      </c>
      <c r="V270">
        <v>1</v>
      </c>
      <c r="W270">
        <f t="shared" si="65"/>
        <v>6.3481284567365017E-5</v>
      </c>
      <c r="X270">
        <f t="shared" si="66"/>
        <v>6.730478358296732E-2</v>
      </c>
      <c r="Y270">
        <f t="shared" si="67"/>
        <v>7.967514328030105E-3</v>
      </c>
    </row>
    <row r="271" spans="1:25" ht="12.95" customHeight="1" x14ac:dyDescent="0.2">
      <c r="A271" s="51" t="s">
        <v>246</v>
      </c>
      <c r="B271" s="49" t="s">
        <v>32</v>
      </c>
      <c r="C271" s="47">
        <v>56011.466399999998</v>
      </c>
      <c r="D271" s="47">
        <v>2.9999999999999997E-4</v>
      </c>
      <c r="E271" s="13">
        <f t="shared" si="56"/>
        <v>38281.978392087163</v>
      </c>
      <c r="F271">
        <f t="shared" si="57"/>
        <v>38282</v>
      </c>
      <c r="G271">
        <f t="shared" si="63"/>
        <v>-9.2991199999232776E-3</v>
      </c>
      <c r="N271">
        <f>G271</f>
        <v>-9.2991199999232776E-3</v>
      </c>
      <c r="O271">
        <f t="shared" ca="1" si="68"/>
        <v>-1.0321253094656035E-2</v>
      </c>
      <c r="P271">
        <f t="shared" si="58"/>
        <v>-7.5618147378778686E-2</v>
      </c>
      <c r="Q271">
        <f t="shared" si="59"/>
        <v>5.9350338966409427E-2</v>
      </c>
      <c r="R271">
        <f t="shared" si="60"/>
        <v>-1.6267808412369258E-2</v>
      </c>
      <c r="S271" s="2">
        <f t="shared" si="61"/>
        <v>40992.966399999998</v>
      </c>
      <c r="U271">
        <f t="shared" si="64"/>
        <v>4.8562618189758884E-5</v>
      </c>
      <c r="V271">
        <v>1</v>
      </c>
      <c r="W271">
        <f t="shared" si="65"/>
        <v>4.8562618189758884E-5</v>
      </c>
      <c r="X271">
        <f t="shared" si="66"/>
        <v>6.6319027378855408E-2</v>
      </c>
      <c r="Y271">
        <f t="shared" si="67"/>
        <v>6.9686884124459808E-3</v>
      </c>
    </row>
    <row r="272" spans="1:25" ht="12.95" customHeight="1" x14ac:dyDescent="0.2">
      <c r="A272" s="14" t="s">
        <v>235</v>
      </c>
      <c r="B272" s="43" t="s">
        <v>32</v>
      </c>
      <c r="C272" s="14">
        <v>56034.705300000001</v>
      </c>
      <c r="D272" s="14">
        <v>5.0000000000000001E-4</v>
      </c>
      <c r="E272" s="13">
        <f t="shared" si="56"/>
        <v>38335.977493670609</v>
      </c>
      <c r="F272">
        <f t="shared" si="57"/>
        <v>38336</v>
      </c>
      <c r="G272">
        <f t="shared" si="63"/>
        <v>-9.6857600001385435E-3</v>
      </c>
      <c r="K272">
        <f>G272</f>
        <v>-9.6857600001385435E-3</v>
      </c>
      <c r="O272">
        <f t="shared" ca="1" si="68"/>
        <v>-9.8956441293855946E-3</v>
      </c>
      <c r="P272">
        <f t="shared" si="58"/>
        <v>-7.5772020270181262E-2</v>
      </c>
      <c r="Q272">
        <f t="shared" si="59"/>
        <v>5.9632833745801306E-2</v>
      </c>
      <c r="R272">
        <f t="shared" si="60"/>
        <v>-1.6139186524379956E-2</v>
      </c>
      <c r="S272" s="2">
        <f t="shared" si="61"/>
        <v>41016.205300000001</v>
      </c>
      <c r="U272">
        <f t="shared" si="64"/>
        <v>4.1646713903782594E-5</v>
      </c>
      <c r="V272">
        <v>1</v>
      </c>
      <c r="W272">
        <f t="shared" si="65"/>
        <v>4.1646713903782594E-5</v>
      </c>
      <c r="X272">
        <f t="shared" si="66"/>
        <v>6.6086260270042718E-2</v>
      </c>
      <c r="Y272">
        <f t="shared" si="67"/>
        <v>6.4534265242414124E-3</v>
      </c>
    </row>
    <row r="273" spans="1:25" ht="12.95" customHeight="1" x14ac:dyDescent="0.2">
      <c r="A273" s="15" t="s">
        <v>236</v>
      </c>
      <c r="B273" s="13"/>
      <c r="C273" s="14">
        <v>56356.835200000001</v>
      </c>
      <c r="D273" s="14">
        <v>1E-4</v>
      </c>
      <c r="E273" s="13">
        <f t="shared" si="56"/>
        <v>39084.495073812643</v>
      </c>
      <c r="F273">
        <f t="shared" si="57"/>
        <v>39084.5</v>
      </c>
      <c r="G273">
        <f t="shared" si="63"/>
        <v>-2.12001999898348E-3</v>
      </c>
      <c r="L273">
        <f t="shared" ref="L273:L304" si="69">G273</f>
        <v>-2.12001999898348E-3</v>
      </c>
      <c r="O273">
        <f t="shared" ca="1" si="68"/>
        <v>-3.9962309718865607E-3</v>
      </c>
      <c r="P273">
        <f t="shared" si="58"/>
        <v>-7.7818753629920578E-2</v>
      </c>
      <c r="Q273">
        <f t="shared" si="59"/>
        <v>6.3585737276933799E-2</v>
      </c>
      <c r="R273">
        <f t="shared" si="60"/>
        <v>-1.423301635298678E-2</v>
      </c>
      <c r="S273" s="2">
        <f t="shared" si="61"/>
        <v>41338.335200000001</v>
      </c>
      <c r="U273">
        <f t="shared" si="64"/>
        <v>1.4672468067209723E-4</v>
      </c>
      <c r="V273">
        <v>1</v>
      </c>
      <c r="W273">
        <f t="shared" si="65"/>
        <v>1.4672468067209723E-4</v>
      </c>
      <c r="X273">
        <f t="shared" si="66"/>
        <v>7.5698733630937098E-2</v>
      </c>
      <c r="Y273">
        <f t="shared" si="67"/>
        <v>1.21129963540033E-2</v>
      </c>
    </row>
    <row r="274" spans="1:25" ht="12.95" customHeight="1" x14ac:dyDescent="0.2">
      <c r="A274" s="15" t="s">
        <v>248</v>
      </c>
      <c r="C274" s="19">
        <v>56694.884700000002</v>
      </c>
      <c r="D274" s="19">
        <v>2.0000000000000001E-4</v>
      </c>
      <c r="E274" s="13">
        <f t="shared" si="56"/>
        <v>39870.004254140913</v>
      </c>
      <c r="F274">
        <f t="shared" si="57"/>
        <v>39870</v>
      </c>
      <c r="G274">
        <f t="shared" si="63"/>
        <v>1.8307999998796731E-3</v>
      </c>
      <c r="L274">
        <f t="shared" si="69"/>
        <v>1.8307999998796731E-3</v>
      </c>
      <c r="O274">
        <f t="shared" ca="1" si="68"/>
        <v>2.19480314329773E-3</v>
      </c>
      <c r="P274">
        <f t="shared" si="58"/>
        <v>-7.9790702961759094E-2</v>
      </c>
      <c r="Q274">
        <f t="shared" si="59"/>
        <v>6.7808689449178408E-2</v>
      </c>
      <c r="R274">
        <f t="shared" si="60"/>
        <v>-1.1982013512580686E-2</v>
      </c>
      <c r="S274" s="2">
        <f t="shared" si="61"/>
        <v>41676.384700000002</v>
      </c>
      <c r="U274">
        <f t="shared" si="64"/>
        <v>1.9079381713000748E-4</v>
      </c>
      <c r="V274">
        <v>1</v>
      </c>
      <c r="W274">
        <f t="shared" si="65"/>
        <v>1.9079381713000748E-4</v>
      </c>
      <c r="X274">
        <f t="shared" si="66"/>
        <v>8.1621502961638767E-2</v>
      </c>
      <c r="Y274">
        <f t="shared" si="67"/>
        <v>1.3812813512460359E-2</v>
      </c>
    </row>
    <row r="275" spans="1:25" ht="12.95" customHeight="1" x14ac:dyDescent="0.2">
      <c r="A275" s="46" t="s">
        <v>1413</v>
      </c>
      <c r="B275" s="45" t="s">
        <v>32</v>
      </c>
      <c r="C275" s="46">
        <v>56723.5046</v>
      </c>
      <c r="D275" s="46">
        <v>3.5999999999999999E-3</v>
      </c>
      <c r="E275" s="13">
        <f t="shared" si="56"/>
        <v>39936.506923691006</v>
      </c>
      <c r="F275">
        <f t="shared" si="57"/>
        <v>39936.5</v>
      </c>
      <c r="G275">
        <f t="shared" si="63"/>
        <v>2.979659999255091E-3</v>
      </c>
      <c r="L275">
        <f t="shared" si="69"/>
        <v>2.979659999255091E-3</v>
      </c>
      <c r="O275">
        <f t="shared" ca="1" si="68"/>
        <v>2.7189327023808274E-3</v>
      </c>
      <c r="P275">
        <f t="shared" si="58"/>
        <v>-7.9949228200734287E-2</v>
      </c>
      <c r="Q275">
        <f t="shared" si="59"/>
        <v>6.8169712271223565E-2</v>
      </c>
      <c r="R275">
        <f t="shared" si="60"/>
        <v>-1.1779515929510723E-2</v>
      </c>
      <c r="S275" s="2">
        <f t="shared" si="61"/>
        <v>41705.0046</v>
      </c>
      <c r="U275">
        <f t="shared" si="64"/>
        <v>2.1783327409626021E-4</v>
      </c>
      <c r="V275">
        <v>1</v>
      </c>
      <c r="W275">
        <f t="shared" si="65"/>
        <v>2.1783327409626021E-4</v>
      </c>
      <c r="X275">
        <f t="shared" si="66"/>
        <v>8.2928888199989378E-2</v>
      </c>
      <c r="Y275">
        <f t="shared" si="67"/>
        <v>1.4759175928765814E-2</v>
      </c>
    </row>
    <row r="276" spans="1:25" ht="12.95" customHeight="1" x14ac:dyDescent="0.2">
      <c r="A276" s="36" t="s">
        <v>1407</v>
      </c>
      <c r="B276" s="43" t="s">
        <v>32</v>
      </c>
      <c r="C276" s="14">
        <v>56725.440499999997</v>
      </c>
      <c r="D276" s="14">
        <v>1E-4</v>
      </c>
      <c r="E276" s="13">
        <f t="shared" si="56"/>
        <v>39941.005280358288</v>
      </c>
      <c r="F276">
        <f t="shared" si="57"/>
        <v>39941</v>
      </c>
      <c r="G276">
        <f t="shared" si="63"/>
        <v>2.2724399968865328E-3</v>
      </c>
      <c r="L276">
        <f t="shared" si="69"/>
        <v>2.2724399968865328E-3</v>
      </c>
      <c r="O276">
        <f t="shared" ca="1" si="68"/>
        <v>2.7544001161533549E-3</v>
      </c>
      <c r="P276">
        <f t="shared" si="58"/>
        <v>-7.9959907579562603E-2</v>
      </c>
      <c r="Q276">
        <f t="shared" si="59"/>
        <v>6.8194162180250401E-2</v>
      </c>
      <c r="R276">
        <f t="shared" si="60"/>
        <v>-1.1765745399312202E-2</v>
      </c>
      <c r="S276" s="2">
        <f t="shared" si="61"/>
        <v>41706.940499999997</v>
      </c>
      <c r="U276">
        <f t="shared" si="64"/>
        <v>1.9707064921804744E-4</v>
      </c>
      <c r="V276">
        <v>1</v>
      </c>
      <c r="W276">
        <f t="shared" si="65"/>
        <v>1.9707064921804744E-4</v>
      </c>
      <c r="X276">
        <f t="shared" si="66"/>
        <v>8.2232347576449136E-2</v>
      </c>
      <c r="Y276">
        <f t="shared" si="67"/>
        <v>1.4038185396198735E-2</v>
      </c>
    </row>
    <row r="277" spans="1:25" ht="12.95" customHeight="1" x14ac:dyDescent="0.2">
      <c r="A277" s="46" t="s">
        <v>1413</v>
      </c>
      <c r="B277" s="45" t="s">
        <v>32</v>
      </c>
      <c r="C277" s="46">
        <v>56728.453099999999</v>
      </c>
      <c r="D277" s="46">
        <v>4.0000000000000002E-4</v>
      </c>
      <c r="E277" s="13">
        <f t="shared" ref="E277:E331" si="70">+(C277-C$7)/C$8</f>
        <v>39948.005512444586</v>
      </c>
      <c r="F277">
        <f t="shared" ref="F277:F331" si="71">ROUND(2*E277,0)/2</f>
        <v>39948</v>
      </c>
      <c r="G277">
        <f t="shared" si="63"/>
        <v>2.3723199992673472E-3</v>
      </c>
      <c r="L277">
        <f t="shared" si="69"/>
        <v>2.3723199992673472E-3</v>
      </c>
      <c r="O277">
        <f t="shared" ca="1" si="68"/>
        <v>2.8095716486883915E-3</v>
      </c>
      <c r="P277">
        <f t="shared" ref="P277:P331" si="72">H$5*SIN(RADIANS(H$6*F277+H$7))</f>
        <v>-7.9976507870359689E-2</v>
      </c>
      <c r="Q277">
        <f t="shared" ref="Q277:Q331" si="73">+H$2+H$3*$F277+H$4*$F277^2</f>
        <v>6.8232200359101394E-2</v>
      </c>
      <c r="R277">
        <f t="shared" ref="R277:R331" si="74">P277+Q277</f>
        <v>-1.1744307511258295E-2</v>
      </c>
      <c r="S277" s="2">
        <f t="shared" si="61"/>
        <v>41709.953099999999</v>
      </c>
      <c r="U277">
        <f t="shared" si="64"/>
        <v>1.9927917227092939E-4</v>
      </c>
      <c r="V277">
        <v>1</v>
      </c>
      <c r="W277">
        <f t="shared" si="65"/>
        <v>1.9927917227092939E-4</v>
      </c>
      <c r="X277">
        <f t="shared" si="66"/>
        <v>8.2348827869627036E-2</v>
      </c>
      <c r="Y277">
        <f t="shared" si="67"/>
        <v>1.4116627510525642E-2</v>
      </c>
    </row>
    <row r="278" spans="1:25" ht="12.95" customHeight="1" x14ac:dyDescent="0.2">
      <c r="A278" s="46" t="s">
        <v>1413</v>
      </c>
      <c r="B278" s="45" t="s">
        <v>32</v>
      </c>
      <c r="C278" s="46">
        <v>56736.416700000002</v>
      </c>
      <c r="D278" s="46">
        <v>1.2999999999999999E-3</v>
      </c>
      <c r="E278" s="13">
        <f t="shared" si="70"/>
        <v>39966.510142412873</v>
      </c>
      <c r="F278">
        <f t="shared" si="71"/>
        <v>39966.5</v>
      </c>
      <c r="G278">
        <f t="shared" si="63"/>
        <v>4.3648599967127666E-3</v>
      </c>
      <c r="L278">
        <f t="shared" si="69"/>
        <v>4.3648599967127666E-3</v>
      </c>
      <c r="O278">
        <f t="shared" ca="1" si="68"/>
        <v>2.9553821275310477E-3</v>
      </c>
      <c r="P278">
        <f t="shared" si="72"/>
        <v>-8.0020309276549614E-2</v>
      </c>
      <c r="Q278">
        <f t="shared" si="73"/>
        <v>6.8332759057022796E-2</v>
      </c>
      <c r="R278">
        <f t="shared" si="74"/>
        <v>-1.1687550219526818E-2</v>
      </c>
      <c r="S278" s="2">
        <f t="shared" si="61"/>
        <v>41717.916700000002</v>
      </c>
      <c r="U278">
        <f t="shared" si="64"/>
        <v>2.5767987375043298E-4</v>
      </c>
      <c r="V278">
        <v>1</v>
      </c>
      <c r="W278">
        <f t="shared" si="65"/>
        <v>2.5767987375043298E-4</v>
      </c>
      <c r="X278">
        <f t="shared" si="66"/>
        <v>8.4385169273262381E-2</v>
      </c>
      <c r="Y278">
        <f t="shared" si="67"/>
        <v>1.6052410216239585E-2</v>
      </c>
    </row>
    <row r="279" spans="1:25" ht="12.95" customHeight="1" x14ac:dyDescent="0.2">
      <c r="A279" s="209" t="s">
        <v>1416</v>
      </c>
      <c r="B279" s="210"/>
      <c r="C279" s="209">
        <v>57030.137099999956</v>
      </c>
      <c r="D279" s="209"/>
      <c r="E279" s="13">
        <f t="shared" si="70"/>
        <v>40649.013949250795</v>
      </c>
      <c r="F279">
        <f t="shared" si="71"/>
        <v>40649</v>
      </c>
      <c r="G279">
        <f t="shared" si="63"/>
        <v>6.0031599568901584E-3</v>
      </c>
      <c r="L279">
        <f t="shared" si="69"/>
        <v>6.0031599568901584E-3</v>
      </c>
      <c r="O279">
        <f t="shared" ca="1" si="68"/>
        <v>8.3346065496994748E-3</v>
      </c>
      <c r="P279">
        <f t="shared" si="72"/>
        <v>-8.1563941568482456E-2</v>
      </c>
      <c r="Q279">
        <f t="shared" si="73"/>
        <v>7.2072198898813694E-2</v>
      </c>
      <c r="R279">
        <f t="shared" si="74"/>
        <v>-9.4917426696687623E-3</v>
      </c>
      <c r="S279" s="2">
        <f t="shared" ref="S279:S331" si="75">+C279-15018.5</f>
        <v>42011.637099999956</v>
      </c>
      <c r="U279">
        <f t="shared" si="64"/>
        <v>2.4009200740654255E-4</v>
      </c>
      <c r="V279">
        <v>1</v>
      </c>
      <c r="W279">
        <f t="shared" si="65"/>
        <v>2.4009200740654255E-4</v>
      </c>
      <c r="X279">
        <f t="shared" si="66"/>
        <v>8.7567101525372615E-2</v>
      </c>
      <c r="Y279">
        <f t="shared" si="67"/>
        <v>1.5494902626558921E-2</v>
      </c>
    </row>
    <row r="280" spans="1:25" ht="12.95" customHeight="1" x14ac:dyDescent="0.2">
      <c r="A280" s="211" t="s">
        <v>1414</v>
      </c>
      <c r="B280" s="212"/>
      <c r="C280" s="211">
        <v>57102.439299999998</v>
      </c>
      <c r="D280" s="211">
        <v>1E-3</v>
      </c>
      <c r="E280" s="13">
        <f t="shared" si="70"/>
        <v>40817.019054591765</v>
      </c>
      <c r="F280">
        <f t="shared" si="71"/>
        <v>40817</v>
      </c>
      <c r="G280">
        <f t="shared" si="63"/>
        <v>8.2002799972542562E-3</v>
      </c>
      <c r="L280">
        <f t="shared" si="69"/>
        <v>8.2002799972542562E-3</v>
      </c>
      <c r="O280">
        <f t="shared" ca="1" si="68"/>
        <v>9.6587233305409637E-3</v>
      </c>
      <c r="P280">
        <f t="shared" si="72"/>
        <v>-8.1922150079408548E-2</v>
      </c>
      <c r="Q280">
        <f t="shared" si="73"/>
        <v>7.3001528162451271E-2</v>
      </c>
      <c r="R280">
        <f t="shared" si="74"/>
        <v>-8.9206219169572776E-3</v>
      </c>
      <c r="S280" s="2">
        <f t="shared" si="75"/>
        <v>42083.939299999998</v>
      </c>
      <c r="U280">
        <f t="shared" si="64"/>
        <v>2.9312528235605215E-4</v>
      </c>
      <c r="V280">
        <v>1</v>
      </c>
      <c r="W280">
        <f t="shared" si="65"/>
        <v>2.9312528235605215E-4</v>
      </c>
      <c r="X280">
        <f t="shared" si="66"/>
        <v>9.0122430076662804E-2</v>
      </c>
      <c r="Y280">
        <f t="shared" si="67"/>
        <v>1.7120901914211534E-2</v>
      </c>
    </row>
    <row r="281" spans="1:25" ht="12.95" customHeight="1" x14ac:dyDescent="0.2">
      <c r="A281" s="209" t="s">
        <v>1416</v>
      </c>
      <c r="B281" s="210"/>
      <c r="C281" s="209">
        <v>57108.034199999965</v>
      </c>
      <c r="D281" s="209"/>
      <c r="E281" s="13">
        <f t="shared" si="70"/>
        <v>40830.019651584196</v>
      </c>
      <c r="F281">
        <f t="shared" si="71"/>
        <v>40830</v>
      </c>
      <c r="G281">
        <f t="shared" si="63"/>
        <v>8.457199961412698E-3</v>
      </c>
      <c r="L281">
        <f t="shared" si="69"/>
        <v>8.457199961412698E-3</v>
      </c>
      <c r="O281">
        <f t="shared" ca="1" si="68"/>
        <v>9.7611847481060554E-3</v>
      </c>
      <c r="P281">
        <f t="shared" si="72"/>
        <v>-8.1949507437946822E-2</v>
      </c>
      <c r="Q281">
        <f t="shared" si="73"/>
        <v>7.3073586315949082E-2</v>
      </c>
      <c r="R281">
        <f t="shared" si="74"/>
        <v>-8.8759211219977402E-3</v>
      </c>
      <c r="S281" s="2">
        <f t="shared" si="75"/>
        <v>42089.534199999965</v>
      </c>
      <c r="U281">
        <f t="shared" si="64"/>
        <v>3.0043708649216746E-4</v>
      </c>
      <c r="V281">
        <v>1</v>
      </c>
      <c r="W281">
        <f t="shared" si="65"/>
        <v>3.0043708649216746E-4</v>
      </c>
      <c r="X281">
        <f t="shared" si="66"/>
        <v>9.040670739935952E-2</v>
      </c>
      <c r="Y281">
        <f t="shared" si="67"/>
        <v>1.7333121083410438E-2</v>
      </c>
    </row>
    <row r="282" spans="1:25" ht="12.95" customHeight="1" x14ac:dyDescent="0.2">
      <c r="A282" s="256" t="s">
        <v>0</v>
      </c>
      <c r="B282" s="257" t="s">
        <v>30</v>
      </c>
      <c r="C282" s="256">
        <v>57434.033799999997</v>
      </c>
      <c r="D282" s="256" t="s">
        <v>48</v>
      </c>
      <c r="E282" s="13">
        <f t="shared" si="70"/>
        <v>41587.529065393028</v>
      </c>
      <c r="F282">
        <f t="shared" si="71"/>
        <v>41587.5</v>
      </c>
      <c r="G282">
        <f t="shared" si="63"/>
        <v>1.2508499996329192E-2</v>
      </c>
      <c r="L282">
        <f t="shared" si="69"/>
        <v>1.2508499996329192E-2</v>
      </c>
      <c r="O282">
        <f t="shared" ca="1" si="68"/>
        <v>1.5731532733150144E-2</v>
      </c>
      <c r="P282">
        <f t="shared" si="72"/>
        <v>-8.3453310568692568E-2</v>
      </c>
      <c r="Q282">
        <f t="shared" si="73"/>
        <v>7.7308517250517975E-2</v>
      </c>
      <c r="R282">
        <f t="shared" si="74"/>
        <v>-6.1447933181745934E-3</v>
      </c>
      <c r="S282" s="2">
        <f t="shared" si="75"/>
        <v>42415.533799999997</v>
      </c>
      <c r="U282">
        <f t="shared" si="64"/>
        <v>3.479453514769116E-4</v>
      </c>
      <c r="V282">
        <v>1</v>
      </c>
      <c r="W282">
        <f t="shared" si="65"/>
        <v>3.479453514769116E-4</v>
      </c>
      <c r="X282">
        <f t="shared" si="66"/>
        <v>9.596181056502176E-2</v>
      </c>
      <c r="Y282">
        <f t="shared" si="67"/>
        <v>1.8653293314503785E-2</v>
      </c>
    </row>
    <row r="283" spans="1:25" ht="12.95" customHeight="1" x14ac:dyDescent="0.2">
      <c r="A283" s="256" t="s">
        <v>0</v>
      </c>
      <c r="B283" s="257" t="s">
        <v>32</v>
      </c>
      <c r="C283" s="256">
        <v>57435.108500000002</v>
      </c>
      <c r="D283" s="256" t="s">
        <v>1204</v>
      </c>
      <c r="E283" s="13">
        <f t="shared" si="70"/>
        <v>41590.026293509327</v>
      </c>
      <c r="F283">
        <f t="shared" si="71"/>
        <v>41590</v>
      </c>
      <c r="G283">
        <f t="shared" si="63"/>
        <v>1.1315600000671111E-2</v>
      </c>
      <c r="L283">
        <f t="shared" si="69"/>
        <v>1.1315600000671111E-2</v>
      </c>
      <c r="O283">
        <f t="shared" ca="1" si="68"/>
        <v>1.5751236851912653E-2</v>
      </c>
      <c r="P283">
        <f t="shared" si="72"/>
        <v>-8.3457977868077377E-2</v>
      </c>
      <c r="Q283">
        <f t="shared" si="73"/>
        <v>7.7322611626603033E-2</v>
      </c>
      <c r="R283">
        <f t="shared" si="74"/>
        <v>-6.1353662414743437E-3</v>
      </c>
      <c r="S283" s="2">
        <f t="shared" si="75"/>
        <v>42416.608500000002</v>
      </c>
      <c r="U283">
        <f t="shared" si="64"/>
        <v>3.0453622278450027E-4</v>
      </c>
      <c r="V283">
        <v>1</v>
      </c>
      <c r="W283">
        <f t="shared" si="65"/>
        <v>3.0453622278450027E-4</v>
      </c>
      <c r="X283">
        <f t="shared" si="66"/>
        <v>9.4773577868748488E-2</v>
      </c>
      <c r="Y283">
        <f t="shared" si="67"/>
        <v>1.7450966242145455E-2</v>
      </c>
    </row>
    <row r="284" spans="1:25" ht="12.95" customHeight="1" x14ac:dyDescent="0.2">
      <c r="A284" s="256" t="s">
        <v>0</v>
      </c>
      <c r="B284" s="257" t="s">
        <v>30</v>
      </c>
      <c r="C284" s="256">
        <v>57465.020499999999</v>
      </c>
      <c r="D284" s="256" t="s">
        <v>48</v>
      </c>
      <c r="E284" s="13">
        <f t="shared" si="70"/>
        <v>41659.531352981321</v>
      </c>
      <c r="F284">
        <f t="shared" si="71"/>
        <v>41659.5</v>
      </c>
      <c r="G284">
        <f t="shared" si="63"/>
        <v>1.3492979996954091E-2</v>
      </c>
      <c r="L284">
        <f t="shared" si="69"/>
        <v>1.3492979996954091E-2</v>
      </c>
      <c r="O284">
        <f t="shared" ca="1" si="68"/>
        <v>1.6299011353510751E-2</v>
      </c>
      <c r="P284">
        <f t="shared" si="72"/>
        <v>-8.3586944900693586E-2</v>
      </c>
      <c r="Q284">
        <f t="shared" si="73"/>
        <v>7.7714745283080908E-2</v>
      </c>
      <c r="R284">
        <f t="shared" si="74"/>
        <v>-5.8721996176126778E-3</v>
      </c>
      <c r="S284" s="2">
        <f t="shared" si="75"/>
        <v>42446.520499999999</v>
      </c>
      <c r="U284">
        <f t="shared" si="64"/>
        <v>3.7501018150443236E-4</v>
      </c>
      <c r="V284">
        <v>1</v>
      </c>
      <c r="W284">
        <f t="shared" si="65"/>
        <v>3.7501018150443236E-4</v>
      </c>
      <c r="X284">
        <f t="shared" si="66"/>
        <v>9.7079924897647676E-2</v>
      </c>
      <c r="Y284">
        <f t="shared" si="67"/>
        <v>1.9365179614566769E-2</v>
      </c>
    </row>
    <row r="285" spans="1:25" ht="12.95" customHeight="1" x14ac:dyDescent="0.2">
      <c r="A285" s="256" t="s">
        <v>0</v>
      </c>
      <c r="B285" s="257" t="s">
        <v>30</v>
      </c>
      <c r="C285" s="256">
        <v>57465.020499999999</v>
      </c>
      <c r="D285" s="256" t="s">
        <v>1204</v>
      </c>
      <c r="E285" s="13">
        <f t="shared" si="70"/>
        <v>41659.531352981321</v>
      </c>
      <c r="F285">
        <f t="shared" si="71"/>
        <v>41659.5</v>
      </c>
      <c r="G285">
        <f t="shared" si="63"/>
        <v>1.3492979996954091E-2</v>
      </c>
      <c r="L285">
        <f t="shared" si="69"/>
        <v>1.3492979996954091E-2</v>
      </c>
      <c r="O285">
        <f t="shared" ca="1" si="68"/>
        <v>1.6299011353510751E-2</v>
      </c>
      <c r="P285">
        <f t="shared" si="72"/>
        <v>-8.3586944900693586E-2</v>
      </c>
      <c r="Q285">
        <f t="shared" si="73"/>
        <v>7.7714745283080908E-2</v>
      </c>
      <c r="R285">
        <f t="shared" si="74"/>
        <v>-5.8721996176126778E-3</v>
      </c>
      <c r="S285" s="2">
        <f t="shared" si="75"/>
        <v>42446.520499999999</v>
      </c>
      <c r="U285">
        <f t="shared" si="64"/>
        <v>3.7501018150443236E-4</v>
      </c>
      <c r="V285">
        <v>1</v>
      </c>
      <c r="W285">
        <f t="shared" si="65"/>
        <v>3.7501018150443236E-4</v>
      </c>
      <c r="X285">
        <f t="shared" si="66"/>
        <v>9.7079924897647676E-2</v>
      </c>
      <c r="Y285">
        <f t="shared" si="67"/>
        <v>1.9365179614566769E-2</v>
      </c>
    </row>
    <row r="286" spans="1:25" ht="12.95" customHeight="1" x14ac:dyDescent="0.2">
      <c r="A286" s="256" t="s">
        <v>0</v>
      </c>
      <c r="B286" s="257" t="s">
        <v>30</v>
      </c>
      <c r="C286" s="256">
        <v>57465.020900000003</v>
      </c>
      <c r="D286" s="256" t="s">
        <v>37</v>
      </c>
      <c r="E286" s="13">
        <f t="shared" si="70"/>
        <v>41659.532282441869</v>
      </c>
      <c r="F286">
        <f t="shared" si="71"/>
        <v>41659.5</v>
      </c>
      <c r="G286">
        <f t="shared" ref="G286:G331" si="76">+C286-(C$7+F286*C$8)</f>
        <v>1.3892980001401156E-2</v>
      </c>
      <c r="L286">
        <f t="shared" si="69"/>
        <v>1.3892980001401156E-2</v>
      </c>
      <c r="O286">
        <f t="shared" ca="1" si="68"/>
        <v>1.6299011353510751E-2</v>
      </c>
      <c r="P286">
        <f t="shared" si="72"/>
        <v>-8.3586944900693586E-2</v>
      </c>
      <c r="Q286">
        <f t="shared" si="73"/>
        <v>7.7714745283080908E-2</v>
      </c>
      <c r="R286">
        <f t="shared" si="74"/>
        <v>-5.8721996176126778E-3</v>
      </c>
      <c r="S286" s="2">
        <f t="shared" si="75"/>
        <v>42446.520900000003</v>
      </c>
      <c r="U286">
        <f t="shared" ref="U286:U331" si="77">+(R286-G286)^2</f>
        <v>3.9066232537187984E-4</v>
      </c>
      <c r="V286">
        <v>1</v>
      </c>
      <c r="W286">
        <f t="shared" ref="W286:W331" si="78">V286*U286</f>
        <v>3.9066232537187984E-4</v>
      </c>
      <c r="X286">
        <f t="shared" ref="X286:X331" si="79">G286-P286</f>
        <v>9.7479924902094742E-2</v>
      </c>
      <c r="Y286">
        <f t="shared" ref="Y286:Y331" si="80">+(G286-R286)</f>
        <v>1.9765179619013834E-2</v>
      </c>
    </row>
    <row r="287" spans="1:25" ht="12.95" customHeight="1" x14ac:dyDescent="0.2">
      <c r="A287" s="213" t="s">
        <v>1415</v>
      </c>
      <c r="B287" s="214" t="s">
        <v>32</v>
      </c>
      <c r="C287" s="215">
        <v>57466.312899999997</v>
      </c>
      <c r="D287" s="215">
        <v>2.3999999999999998E-3</v>
      </c>
      <c r="E287" s="13">
        <f t="shared" si="70"/>
        <v>41662.534439998621</v>
      </c>
      <c r="F287">
        <f t="shared" si="71"/>
        <v>41662.5</v>
      </c>
      <c r="G287">
        <f t="shared" si="76"/>
        <v>1.4821500000834931E-2</v>
      </c>
      <c r="L287">
        <f t="shared" si="69"/>
        <v>1.4821500000834931E-2</v>
      </c>
      <c r="O287">
        <f t="shared" ref="O287:O318" ca="1" si="81">+C$11+C$12*F287</f>
        <v>1.6322656296025806E-2</v>
      </c>
      <c r="P287">
        <f t="shared" si="72"/>
        <v>-8.3592477732065698E-2</v>
      </c>
      <c r="Q287">
        <f t="shared" si="73"/>
        <v>7.7731685390012337E-2</v>
      </c>
      <c r="R287">
        <f t="shared" si="74"/>
        <v>-5.8607923420533614E-3</v>
      </c>
      <c r="S287" s="2">
        <f t="shared" si="75"/>
        <v>42447.812899999997</v>
      </c>
      <c r="U287">
        <f t="shared" si="77"/>
        <v>4.2775721655669566E-4</v>
      </c>
      <c r="V287">
        <v>1</v>
      </c>
      <c r="W287">
        <f t="shared" si="78"/>
        <v>4.2775721655669566E-4</v>
      </c>
      <c r="X287">
        <f t="shared" si="79"/>
        <v>9.8413977732900629E-2</v>
      </c>
      <c r="Y287">
        <f t="shared" si="80"/>
        <v>2.0682292342888292E-2</v>
      </c>
    </row>
    <row r="288" spans="1:25" ht="12.95" customHeight="1" x14ac:dyDescent="0.2">
      <c r="A288" s="213" t="s">
        <v>1415</v>
      </c>
      <c r="B288" s="214" t="s">
        <v>32</v>
      </c>
      <c r="C288" s="215">
        <v>57466.525699999998</v>
      </c>
      <c r="D288" s="215">
        <v>3.3999999999999998E-3</v>
      </c>
      <c r="E288" s="13">
        <f t="shared" si="70"/>
        <v>41663.028913007969</v>
      </c>
      <c r="F288">
        <f t="shared" si="71"/>
        <v>41663</v>
      </c>
      <c r="G288">
        <f t="shared" si="76"/>
        <v>1.2442919993191026E-2</v>
      </c>
      <c r="L288">
        <f t="shared" si="69"/>
        <v>1.2442919993191026E-2</v>
      </c>
      <c r="O288">
        <f t="shared" ca="1" si="81"/>
        <v>1.6326597119778297E-2</v>
      </c>
      <c r="P288">
        <f t="shared" si="72"/>
        <v>-8.3593399596185322E-2</v>
      </c>
      <c r="Q288">
        <f t="shared" si="73"/>
        <v>7.7734508849581302E-2</v>
      </c>
      <c r="R288">
        <f t="shared" si="74"/>
        <v>-5.8588907466040202E-3</v>
      </c>
      <c r="S288" s="2">
        <f t="shared" si="75"/>
        <v>42448.025699999998</v>
      </c>
      <c r="U288">
        <f t="shared" si="77"/>
        <v>3.3495627635527728E-4</v>
      </c>
      <c r="V288">
        <v>1</v>
      </c>
      <c r="W288">
        <f t="shared" si="78"/>
        <v>3.3495627635527728E-4</v>
      </c>
      <c r="X288">
        <f t="shared" si="79"/>
        <v>9.6036319589376348E-2</v>
      </c>
      <c r="Y288">
        <f t="shared" si="80"/>
        <v>1.8301810739795046E-2</v>
      </c>
    </row>
    <row r="289" spans="1:25" ht="12.95" customHeight="1" x14ac:dyDescent="0.2">
      <c r="A289" s="216" t="s">
        <v>1418</v>
      </c>
      <c r="B289" s="217"/>
      <c r="C289" s="211">
        <v>57807.806499999999</v>
      </c>
      <c r="D289" s="211">
        <v>2.9999999999999997E-4</v>
      </c>
      <c r="E289" s="13">
        <f t="shared" si="70"/>
        <v>42456.046507974905</v>
      </c>
      <c r="F289">
        <f t="shared" si="71"/>
        <v>42456</v>
      </c>
      <c r="G289">
        <f t="shared" si="76"/>
        <v>2.001503999781562E-2</v>
      </c>
      <c r="L289">
        <f t="shared" si="69"/>
        <v>2.001503999781562E-2</v>
      </c>
      <c r="O289">
        <f t="shared" ca="1" si="81"/>
        <v>2.257674359125017E-2</v>
      </c>
      <c r="P289">
        <f t="shared" si="72"/>
        <v>-8.4956236768743726E-2</v>
      </c>
      <c r="Q289">
        <f t="shared" si="73"/>
        <v>8.2251497926485284E-2</v>
      </c>
      <c r="R289">
        <f t="shared" si="74"/>
        <v>-2.7047388422584417E-3</v>
      </c>
      <c r="S289" s="2">
        <f t="shared" si="75"/>
        <v>42789.306499999999</v>
      </c>
      <c r="U289">
        <f t="shared" si="77"/>
        <v>5.161883505418771E-4</v>
      </c>
      <c r="V289">
        <v>1</v>
      </c>
      <c r="W289">
        <f t="shared" si="78"/>
        <v>5.161883505418771E-4</v>
      </c>
      <c r="X289">
        <f t="shared" si="79"/>
        <v>0.10497127676655935</v>
      </c>
      <c r="Y289">
        <f t="shared" si="80"/>
        <v>2.2719778840074062E-2</v>
      </c>
    </row>
    <row r="290" spans="1:25" ht="12.95" customHeight="1" x14ac:dyDescent="0.2">
      <c r="A290" s="256" t="s">
        <v>1</v>
      </c>
      <c r="B290" s="258" t="s">
        <v>32</v>
      </c>
      <c r="C290" s="259">
        <v>57829.323100000001</v>
      </c>
      <c r="D290" s="259">
        <v>1.6000000000000001E-3</v>
      </c>
      <c r="E290" s="13">
        <f t="shared" si="70"/>
        <v>42506.043584821498</v>
      </c>
      <c r="F290">
        <f t="shared" si="71"/>
        <v>42506</v>
      </c>
      <c r="G290">
        <f t="shared" si="76"/>
        <v>1.8757040001219139E-2</v>
      </c>
      <c r="L290">
        <f t="shared" si="69"/>
        <v>1.8757040001219139E-2</v>
      </c>
      <c r="O290">
        <f t="shared" ca="1" si="81"/>
        <v>2.297082596650063E-2</v>
      </c>
      <c r="P290">
        <f t="shared" si="72"/>
        <v>-8.5035480303066555E-2</v>
      </c>
      <c r="Q290">
        <f t="shared" si="73"/>
        <v>8.2538912999581854E-2</v>
      </c>
      <c r="R290">
        <f t="shared" si="74"/>
        <v>-2.4965673034847008E-3</v>
      </c>
      <c r="S290" s="2">
        <f t="shared" si="75"/>
        <v>42810.823100000001</v>
      </c>
      <c r="U290">
        <f t="shared" si="77"/>
        <v>4.517158234625604E-4</v>
      </c>
      <c r="V290">
        <v>1</v>
      </c>
      <c r="W290">
        <f t="shared" si="78"/>
        <v>4.517158234625604E-4</v>
      </c>
      <c r="X290">
        <f t="shared" si="79"/>
        <v>0.10379252030428569</v>
      </c>
      <c r="Y290">
        <f t="shared" si="80"/>
        <v>2.1253607304703839E-2</v>
      </c>
    </row>
    <row r="291" spans="1:25" ht="12.95" customHeight="1" x14ac:dyDescent="0.2">
      <c r="A291" s="256" t="s">
        <v>1</v>
      </c>
      <c r="B291" s="258" t="s">
        <v>32</v>
      </c>
      <c r="C291" s="259">
        <v>57829.539700000001</v>
      </c>
      <c r="D291" s="259">
        <v>1.1999999999999999E-3</v>
      </c>
      <c r="E291" s="13">
        <f t="shared" si="70"/>
        <v>42506.546887706019</v>
      </c>
      <c r="F291">
        <f t="shared" si="71"/>
        <v>42506.5</v>
      </c>
      <c r="G291">
        <f t="shared" si="76"/>
        <v>2.0178459999442566E-2</v>
      </c>
      <c r="L291">
        <f t="shared" si="69"/>
        <v>2.0178459999442566E-2</v>
      </c>
      <c r="O291">
        <f t="shared" ca="1" si="81"/>
        <v>2.2974766790253121E-2</v>
      </c>
      <c r="P291">
        <f t="shared" si="72"/>
        <v>-8.5036268711404503E-2</v>
      </c>
      <c r="Q291">
        <f t="shared" si="73"/>
        <v>8.2541788714568048E-2</v>
      </c>
      <c r="R291">
        <f t="shared" si="74"/>
        <v>-2.4944799968364545E-3</v>
      </c>
      <c r="S291" s="2">
        <f t="shared" si="75"/>
        <v>42811.039700000001</v>
      </c>
      <c r="U291">
        <f t="shared" si="77"/>
        <v>5.1406220807486888E-4</v>
      </c>
      <c r="V291">
        <v>1</v>
      </c>
      <c r="W291">
        <f t="shared" si="78"/>
        <v>5.1406220807486888E-4</v>
      </c>
      <c r="X291">
        <f t="shared" si="79"/>
        <v>0.10521472871084707</v>
      </c>
      <c r="Y291">
        <f t="shared" si="80"/>
        <v>2.2672939996279021E-2</v>
      </c>
    </row>
    <row r="292" spans="1:25" ht="12.95" customHeight="1" x14ac:dyDescent="0.2">
      <c r="A292" s="218" t="s">
        <v>1419</v>
      </c>
      <c r="B292" s="219" t="s">
        <v>32</v>
      </c>
      <c r="C292" s="220">
        <v>57858.588499999998</v>
      </c>
      <c r="D292" s="220">
        <v>1E-4</v>
      </c>
      <c r="E292" s="13">
        <f t="shared" si="70"/>
        <v>42574.046171324291</v>
      </c>
      <c r="F292">
        <f t="shared" si="71"/>
        <v>42574</v>
      </c>
      <c r="G292">
        <f t="shared" si="76"/>
        <v>1.987016000202857E-2</v>
      </c>
      <c r="L292">
        <f t="shared" si="69"/>
        <v>1.987016000202857E-2</v>
      </c>
      <c r="O292">
        <f t="shared" ca="1" si="81"/>
        <v>2.3506777996841199E-2</v>
      </c>
      <c r="P292">
        <f t="shared" si="72"/>
        <v>-8.5141971265631444E-2</v>
      </c>
      <c r="Q292">
        <f t="shared" si="73"/>
        <v>8.2930294591426895E-2</v>
      </c>
      <c r="R292">
        <f t="shared" si="74"/>
        <v>-2.2116766742045491E-3</v>
      </c>
      <c r="S292" s="2">
        <f t="shared" si="75"/>
        <v>42840.088499999998</v>
      </c>
      <c r="U292">
        <f t="shared" si="77"/>
        <v>4.8760751099583412E-4</v>
      </c>
      <c r="V292">
        <v>1</v>
      </c>
      <c r="W292">
        <f t="shared" si="78"/>
        <v>4.8760751099583412E-4</v>
      </c>
      <c r="X292">
        <f t="shared" si="79"/>
        <v>0.10501213126766001</v>
      </c>
      <c r="Y292">
        <f t="shared" si="80"/>
        <v>2.2081836676233119E-2</v>
      </c>
    </row>
    <row r="293" spans="1:25" ht="12.95" customHeight="1" x14ac:dyDescent="0.2">
      <c r="A293" s="218" t="s">
        <v>1419</v>
      </c>
      <c r="B293" s="219" t="s">
        <v>32</v>
      </c>
      <c r="C293" s="220">
        <v>57865.475100000003</v>
      </c>
      <c r="D293" s="220">
        <v>2.0000000000000001E-4</v>
      </c>
      <c r="E293" s="13">
        <f t="shared" si="70"/>
        <v>42590.048228778171</v>
      </c>
      <c r="F293">
        <f t="shared" si="71"/>
        <v>42590</v>
      </c>
      <c r="G293">
        <f t="shared" si="76"/>
        <v>2.0755600002303254E-2</v>
      </c>
      <c r="L293">
        <f t="shared" si="69"/>
        <v>2.0755600002303254E-2</v>
      </c>
      <c r="O293">
        <f t="shared" ca="1" si="81"/>
        <v>2.3632884356921346E-2</v>
      </c>
      <c r="P293">
        <f t="shared" si="72"/>
        <v>-8.5166813348325487E-2</v>
      </c>
      <c r="Q293">
        <f t="shared" si="73"/>
        <v>8.3022467639487008E-2</v>
      </c>
      <c r="R293">
        <f t="shared" si="74"/>
        <v>-2.1443457088384799E-3</v>
      </c>
      <c r="S293" s="2">
        <f t="shared" si="75"/>
        <v>42846.975100000003</v>
      </c>
      <c r="U293">
        <f t="shared" si="77"/>
        <v>5.2440751357323869E-4</v>
      </c>
      <c r="V293">
        <v>1</v>
      </c>
      <c r="W293">
        <f t="shared" si="78"/>
        <v>5.2440751357323869E-4</v>
      </c>
      <c r="X293">
        <f t="shared" si="79"/>
        <v>0.10592241335062874</v>
      </c>
      <c r="Y293">
        <f t="shared" si="80"/>
        <v>2.2899945711141734E-2</v>
      </c>
    </row>
    <row r="294" spans="1:25" ht="12.95" customHeight="1" x14ac:dyDescent="0.2">
      <c r="A294" s="15" t="s">
        <v>1420</v>
      </c>
      <c r="B294" s="217"/>
      <c r="C294" s="211">
        <v>58525.87</v>
      </c>
      <c r="D294" s="211">
        <v>4.0000000000000002E-4</v>
      </c>
      <c r="E294" s="13">
        <f t="shared" si="70"/>
        <v>44124.575736116487</v>
      </c>
      <c r="F294">
        <f t="shared" si="71"/>
        <v>44124.5</v>
      </c>
      <c r="G294">
        <f t="shared" si="76"/>
        <v>3.2593579999229405E-2</v>
      </c>
      <c r="L294">
        <f t="shared" si="69"/>
        <v>3.2593579999229405E-2</v>
      </c>
      <c r="O294">
        <f t="shared" ca="1" si="81"/>
        <v>3.5727272453357162E-2</v>
      </c>
      <c r="P294">
        <f t="shared" si="72"/>
        <v>-8.7165943675719962E-2</v>
      </c>
      <c r="Q294">
        <f t="shared" si="73"/>
        <v>9.2009834757871362E-2</v>
      </c>
      <c r="R294">
        <f t="shared" si="74"/>
        <v>4.8438910821513997E-3</v>
      </c>
      <c r="S294" s="2">
        <f t="shared" si="75"/>
        <v>43507.37</v>
      </c>
      <c r="U294">
        <f t="shared" si="77"/>
        <v>7.7004523499460192E-4</v>
      </c>
      <c r="V294">
        <v>1</v>
      </c>
      <c r="W294">
        <f t="shared" si="78"/>
        <v>7.7004523499460192E-4</v>
      </c>
      <c r="X294">
        <f t="shared" si="79"/>
        <v>0.11975952367494937</v>
      </c>
      <c r="Y294">
        <f t="shared" si="80"/>
        <v>2.7749688917078005E-2</v>
      </c>
    </row>
    <row r="295" spans="1:25" ht="12.95" customHeight="1" x14ac:dyDescent="0.2">
      <c r="A295" s="248" t="s">
        <v>1778</v>
      </c>
      <c r="B295" s="50" t="s">
        <v>32</v>
      </c>
      <c r="C295" s="48">
        <v>58567.401100000003</v>
      </c>
      <c r="D295" s="48">
        <v>2.0000000000000001E-4</v>
      </c>
      <c r="E295" s="13">
        <f t="shared" si="70"/>
        <v>44221.079533102231</v>
      </c>
      <c r="F295">
        <f t="shared" si="71"/>
        <v>44221</v>
      </c>
      <c r="G295">
        <f t="shared" si="76"/>
        <v>3.4227640004246496E-2</v>
      </c>
      <c r="L295">
        <f t="shared" si="69"/>
        <v>3.4227640004246496E-2</v>
      </c>
      <c r="O295">
        <f t="shared" ca="1" si="81"/>
        <v>3.6487851437590479E-2</v>
      </c>
      <c r="P295">
        <f t="shared" si="72"/>
        <v>-8.726609131031228E-2</v>
      </c>
      <c r="Q295">
        <f t="shared" si="73"/>
        <v>9.2584773233303511E-2</v>
      </c>
      <c r="R295">
        <f t="shared" si="74"/>
        <v>5.3186819229912308E-3</v>
      </c>
      <c r="S295" s="2">
        <f t="shared" si="75"/>
        <v>43548.901100000003</v>
      </c>
      <c r="U295">
        <f t="shared" si="77"/>
        <v>8.3572785734377408E-4</v>
      </c>
      <c r="V295">
        <v>1</v>
      </c>
      <c r="W295">
        <f t="shared" si="78"/>
        <v>8.3572785734377408E-4</v>
      </c>
      <c r="X295">
        <f t="shared" si="79"/>
        <v>0.12149373131455878</v>
      </c>
      <c r="Y295">
        <f t="shared" si="80"/>
        <v>2.8908958081255265E-2</v>
      </c>
    </row>
    <row r="296" spans="1:25" ht="12.95" customHeight="1" x14ac:dyDescent="0.2">
      <c r="A296" s="248" t="s">
        <v>1782</v>
      </c>
      <c r="B296" s="50" t="s">
        <v>32</v>
      </c>
      <c r="C296" s="48">
        <v>58579.023399999998</v>
      </c>
      <c r="D296" s="48" t="s">
        <v>1781</v>
      </c>
      <c r="E296" s="13">
        <f t="shared" si="70"/>
        <v>44248.085706300313</v>
      </c>
      <c r="F296">
        <f t="shared" si="71"/>
        <v>44248</v>
      </c>
      <c r="G296">
        <f t="shared" si="76"/>
        <v>3.6884319997625425E-2</v>
      </c>
      <c r="L296">
        <f t="shared" si="69"/>
        <v>3.6884319997625425E-2</v>
      </c>
      <c r="O296">
        <f t="shared" ca="1" si="81"/>
        <v>3.67006559202257E-2</v>
      </c>
      <c r="P296">
        <f t="shared" si="72"/>
        <v>-8.7293566119980417E-2</v>
      </c>
      <c r="Q296">
        <f t="shared" si="73"/>
        <v>9.2745843422807422E-2</v>
      </c>
      <c r="R296">
        <f t="shared" si="74"/>
        <v>5.452277302827005E-3</v>
      </c>
      <c r="S296" s="2">
        <f t="shared" si="75"/>
        <v>43560.523399999998</v>
      </c>
      <c r="U296">
        <f t="shared" si="77"/>
        <v>9.8797330796763084E-4</v>
      </c>
      <c r="V296">
        <v>1</v>
      </c>
      <c r="W296">
        <f t="shared" si="78"/>
        <v>9.8797330796763084E-4</v>
      </c>
      <c r="X296">
        <f t="shared" si="79"/>
        <v>0.12417788611760584</v>
      </c>
      <c r="Y296">
        <f t="shared" si="80"/>
        <v>3.1432042694798421E-2</v>
      </c>
    </row>
    <row r="297" spans="1:25" ht="12.95" customHeight="1" x14ac:dyDescent="0.2">
      <c r="A297" s="281" t="s">
        <v>1780</v>
      </c>
      <c r="B297" s="282" t="s">
        <v>30</v>
      </c>
      <c r="C297" s="283">
        <v>58851.227299999999</v>
      </c>
      <c r="D297" s="283" t="s">
        <v>48</v>
      </c>
      <c r="E297" s="13">
        <f t="shared" si="70"/>
        <v>44880.592668656886</v>
      </c>
      <c r="F297">
        <f t="shared" si="71"/>
        <v>44880.5</v>
      </c>
      <c r="G297">
        <f t="shared" si="76"/>
        <v>3.9880619995528832E-2</v>
      </c>
      <c r="L297">
        <f t="shared" si="69"/>
        <v>3.9880619995528832E-2</v>
      </c>
      <c r="O297">
        <f t="shared" ca="1" si="81"/>
        <v>4.1685797967143723E-2</v>
      </c>
      <c r="P297">
        <f t="shared" si="72"/>
        <v>-8.7868722880705977E-2</v>
      </c>
      <c r="Q297">
        <f t="shared" si="73"/>
        <v>9.6544903479686126E-2</v>
      </c>
      <c r="R297">
        <f t="shared" si="74"/>
        <v>8.6761805989801488E-3</v>
      </c>
      <c r="S297" s="2">
        <f t="shared" si="75"/>
        <v>43832.727299999999</v>
      </c>
      <c r="U297">
        <f t="shared" si="77"/>
        <v>9.7371703805287956E-4</v>
      </c>
      <c r="V297">
        <v>1</v>
      </c>
      <c r="W297">
        <f t="shared" si="78"/>
        <v>9.7371703805287956E-4</v>
      </c>
      <c r="X297">
        <f t="shared" si="79"/>
        <v>0.12774934287623479</v>
      </c>
      <c r="Y297">
        <f t="shared" si="80"/>
        <v>3.1204439396548683E-2</v>
      </c>
    </row>
    <row r="298" spans="1:25" ht="12.95" customHeight="1" x14ac:dyDescent="0.2">
      <c r="A298" s="281" t="s">
        <v>1780</v>
      </c>
      <c r="B298" s="282" t="s">
        <v>30</v>
      </c>
      <c r="C298" s="283">
        <v>58851.227500000001</v>
      </c>
      <c r="D298" s="283" t="s">
        <v>1204</v>
      </c>
      <c r="E298" s="13">
        <f t="shared" si="70"/>
        <v>44880.593133387163</v>
      </c>
      <c r="F298">
        <f t="shared" si="71"/>
        <v>44880.5</v>
      </c>
      <c r="G298">
        <f t="shared" si="76"/>
        <v>4.0080619997752365E-2</v>
      </c>
      <c r="L298">
        <f t="shared" si="69"/>
        <v>4.0080619997752365E-2</v>
      </c>
      <c r="O298">
        <f t="shared" ca="1" si="81"/>
        <v>4.1685797967143723E-2</v>
      </c>
      <c r="P298">
        <f t="shared" si="72"/>
        <v>-8.7868722880705977E-2</v>
      </c>
      <c r="Q298">
        <f t="shared" si="73"/>
        <v>9.6544903479686126E-2</v>
      </c>
      <c r="R298">
        <f t="shared" si="74"/>
        <v>8.6761805989801488E-3</v>
      </c>
      <c r="S298" s="2">
        <f t="shared" si="75"/>
        <v>43832.727500000001</v>
      </c>
      <c r="U298">
        <f t="shared" si="77"/>
        <v>9.8623881395115665E-4</v>
      </c>
      <c r="V298">
        <v>1</v>
      </c>
      <c r="W298">
        <f t="shared" si="78"/>
        <v>9.8623881395115665E-4</v>
      </c>
      <c r="X298">
        <f t="shared" si="79"/>
        <v>0.12794934287845833</v>
      </c>
      <c r="Y298">
        <f t="shared" si="80"/>
        <v>3.1404439398772216E-2</v>
      </c>
    </row>
    <row r="299" spans="1:25" ht="12.95" customHeight="1" x14ac:dyDescent="0.2">
      <c r="A299" s="281" t="s">
        <v>1780</v>
      </c>
      <c r="B299" s="282" t="s">
        <v>30</v>
      </c>
      <c r="C299" s="283">
        <v>58851.227599999998</v>
      </c>
      <c r="D299" s="283" t="s">
        <v>37</v>
      </c>
      <c r="E299" s="13">
        <f t="shared" si="70"/>
        <v>44880.593365752291</v>
      </c>
      <c r="F299">
        <f t="shared" si="71"/>
        <v>44880.5</v>
      </c>
      <c r="G299">
        <f t="shared" si="76"/>
        <v>4.0180619995226152E-2</v>
      </c>
      <c r="L299">
        <f t="shared" si="69"/>
        <v>4.0180619995226152E-2</v>
      </c>
      <c r="O299">
        <f t="shared" ca="1" si="81"/>
        <v>4.1685797967143723E-2</v>
      </c>
      <c r="P299">
        <f t="shared" si="72"/>
        <v>-8.7868722880705977E-2</v>
      </c>
      <c r="Q299">
        <f t="shared" si="73"/>
        <v>9.6544903479686126E-2</v>
      </c>
      <c r="R299">
        <f t="shared" si="74"/>
        <v>8.6761805989801488E-3</v>
      </c>
      <c r="S299" s="2">
        <f t="shared" si="75"/>
        <v>43832.727599999998</v>
      </c>
      <c r="U299">
        <f t="shared" si="77"/>
        <v>9.9252970167173723E-4</v>
      </c>
      <c r="V299">
        <v>1</v>
      </c>
      <c r="W299">
        <f t="shared" si="78"/>
        <v>9.9252970167173723E-4</v>
      </c>
      <c r="X299">
        <f t="shared" si="79"/>
        <v>0.12804934287593212</v>
      </c>
      <c r="Y299">
        <f t="shared" si="80"/>
        <v>3.1504439396246003E-2</v>
      </c>
    </row>
    <row r="300" spans="1:25" ht="12.95" customHeight="1" x14ac:dyDescent="0.2">
      <c r="A300" s="281" t="s">
        <v>1780</v>
      </c>
      <c r="B300" s="282" t="s">
        <v>30</v>
      </c>
      <c r="C300" s="283">
        <v>58932.997199999998</v>
      </c>
      <c r="D300" s="283" t="s">
        <v>48</v>
      </c>
      <c r="E300" s="13">
        <f t="shared" si="70"/>
        <v>45070.597407976195</v>
      </c>
      <c r="F300">
        <f t="shared" si="71"/>
        <v>45070.5</v>
      </c>
      <c r="G300">
        <f t="shared" si="76"/>
        <v>4.1920219999155961E-2</v>
      </c>
      <c r="L300">
        <f t="shared" si="69"/>
        <v>4.1920219999155961E-2</v>
      </c>
      <c r="O300">
        <f t="shared" ca="1" si="81"/>
        <v>4.3183310993095358E-2</v>
      </c>
      <c r="P300">
        <f t="shared" si="72"/>
        <v>-8.8015772721319302E-2</v>
      </c>
      <c r="Q300">
        <f t="shared" si="73"/>
        <v>9.7695804447487017E-2</v>
      </c>
      <c r="R300">
        <f t="shared" si="74"/>
        <v>9.6800317261677149E-3</v>
      </c>
      <c r="S300" s="2">
        <f t="shared" si="75"/>
        <v>43914.497199999998</v>
      </c>
      <c r="U300">
        <f t="shared" si="77"/>
        <v>1.0394297398777289E-3</v>
      </c>
      <c r="V300">
        <v>1</v>
      </c>
      <c r="W300">
        <f t="shared" si="78"/>
        <v>1.0394297398777289E-3</v>
      </c>
      <c r="X300">
        <f t="shared" si="79"/>
        <v>0.12993599272047526</v>
      </c>
      <c r="Y300">
        <f t="shared" si="80"/>
        <v>3.2240188272988246E-2</v>
      </c>
    </row>
    <row r="301" spans="1:25" ht="12.95" customHeight="1" x14ac:dyDescent="0.2">
      <c r="A301" s="281" t="s">
        <v>1780</v>
      </c>
      <c r="B301" s="282" t="s">
        <v>30</v>
      </c>
      <c r="C301" s="283">
        <v>58932.997300000003</v>
      </c>
      <c r="D301" s="283" t="s">
        <v>1204</v>
      </c>
      <c r="E301" s="13">
        <f t="shared" si="70"/>
        <v>45070.597640341344</v>
      </c>
      <c r="F301">
        <f t="shared" si="71"/>
        <v>45070.5</v>
      </c>
      <c r="G301">
        <f t="shared" si="76"/>
        <v>4.2020220003905706E-2</v>
      </c>
      <c r="L301">
        <f t="shared" si="69"/>
        <v>4.2020220003905706E-2</v>
      </c>
      <c r="O301">
        <f t="shared" ca="1" si="81"/>
        <v>4.3183310993095358E-2</v>
      </c>
      <c r="P301">
        <f t="shared" si="72"/>
        <v>-8.8015772721319302E-2</v>
      </c>
      <c r="Q301">
        <f t="shared" si="73"/>
        <v>9.7695804447487017E-2</v>
      </c>
      <c r="R301">
        <f t="shared" si="74"/>
        <v>9.6800317261677149E-3</v>
      </c>
      <c r="S301" s="2">
        <f t="shared" si="75"/>
        <v>43914.497300000003</v>
      </c>
      <c r="U301">
        <f t="shared" si="77"/>
        <v>1.0458877778395418E-3</v>
      </c>
      <c r="V301">
        <v>1</v>
      </c>
      <c r="W301">
        <f t="shared" si="78"/>
        <v>1.0458877778395418E-3</v>
      </c>
      <c r="X301">
        <f t="shared" si="79"/>
        <v>0.13003599272522501</v>
      </c>
      <c r="Y301">
        <f t="shared" si="80"/>
        <v>3.2340188277737991E-2</v>
      </c>
    </row>
    <row r="302" spans="1:25" ht="12.95" customHeight="1" x14ac:dyDescent="0.2">
      <c r="A302" s="281" t="s">
        <v>1780</v>
      </c>
      <c r="B302" s="282" t="s">
        <v>30</v>
      </c>
      <c r="C302" s="283">
        <v>58932.998299999999</v>
      </c>
      <c r="D302" s="283" t="s">
        <v>37</v>
      </c>
      <c r="E302" s="13">
        <f t="shared" si="70"/>
        <v>45070.599963992696</v>
      </c>
      <c r="F302">
        <f t="shared" si="71"/>
        <v>45070.5</v>
      </c>
      <c r="G302">
        <f t="shared" si="76"/>
        <v>4.3020220000471454E-2</v>
      </c>
      <c r="L302">
        <f t="shared" si="69"/>
        <v>4.3020220000471454E-2</v>
      </c>
      <c r="O302">
        <f t="shared" ca="1" si="81"/>
        <v>4.3183310993095358E-2</v>
      </c>
      <c r="P302">
        <f t="shared" si="72"/>
        <v>-8.8015772721319302E-2</v>
      </c>
      <c r="Q302">
        <f t="shared" si="73"/>
        <v>9.7695804447487017E-2</v>
      </c>
      <c r="R302">
        <f t="shared" si="74"/>
        <v>9.6800317261677149E-3</v>
      </c>
      <c r="S302" s="2">
        <f t="shared" si="75"/>
        <v>43914.498299999999</v>
      </c>
      <c r="U302">
        <f t="shared" si="77"/>
        <v>1.1115681541660205E-3</v>
      </c>
      <c r="V302">
        <v>1</v>
      </c>
      <c r="W302">
        <f t="shared" si="78"/>
        <v>1.1115681541660205E-3</v>
      </c>
      <c r="X302">
        <f t="shared" si="79"/>
        <v>0.13103599272179076</v>
      </c>
      <c r="Y302">
        <f t="shared" si="80"/>
        <v>3.3340188274303739E-2</v>
      </c>
    </row>
    <row r="303" spans="1:25" ht="12.95" customHeight="1" x14ac:dyDescent="0.2">
      <c r="A303" s="281" t="s">
        <v>1780</v>
      </c>
      <c r="B303" s="282" t="s">
        <v>32</v>
      </c>
      <c r="C303" s="283">
        <v>58934.934000000001</v>
      </c>
      <c r="D303" s="283" t="s">
        <v>48</v>
      </c>
      <c r="E303" s="13">
        <f t="shared" si="70"/>
        <v>45075.097855929715</v>
      </c>
      <c r="F303">
        <f t="shared" si="71"/>
        <v>45075</v>
      </c>
      <c r="G303">
        <f t="shared" si="76"/>
        <v>4.2112999995879363E-2</v>
      </c>
      <c r="L303">
        <f t="shared" si="69"/>
        <v>4.2112999995879363E-2</v>
      </c>
      <c r="O303">
        <f t="shared" ca="1" si="81"/>
        <v>4.3218778406867886E-2</v>
      </c>
      <c r="P303">
        <f t="shared" si="72"/>
        <v>-8.8019111031517147E-2</v>
      </c>
      <c r="Q303">
        <f t="shared" si="73"/>
        <v>9.772311685065535E-2</v>
      </c>
      <c r="R303">
        <f t="shared" si="74"/>
        <v>9.7040058191382034E-3</v>
      </c>
      <c r="S303" s="2">
        <f t="shared" si="75"/>
        <v>43916.434000000001</v>
      </c>
      <c r="U303">
        <f t="shared" si="77"/>
        <v>1.0503429035480425E-3</v>
      </c>
      <c r="V303">
        <v>1</v>
      </c>
      <c r="W303">
        <f t="shared" si="78"/>
        <v>1.0503429035480425E-3</v>
      </c>
      <c r="X303">
        <f t="shared" si="79"/>
        <v>0.13013211102739652</v>
      </c>
      <c r="Y303">
        <f t="shared" si="80"/>
        <v>3.240899417674116E-2</v>
      </c>
    </row>
    <row r="304" spans="1:25" ht="12.95" customHeight="1" x14ac:dyDescent="0.2">
      <c r="A304" s="281" t="s">
        <v>1780</v>
      </c>
      <c r="B304" s="282" t="s">
        <v>32</v>
      </c>
      <c r="C304" s="283">
        <v>58934.934000000001</v>
      </c>
      <c r="D304" s="283" t="s">
        <v>1204</v>
      </c>
      <c r="E304" s="13">
        <f t="shared" si="70"/>
        <v>45075.097855929715</v>
      </c>
      <c r="F304">
        <f t="shared" si="71"/>
        <v>45075</v>
      </c>
      <c r="G304">
        <f t="shared" si="76"/>
        <v>4.2112999995879363E-2</v>
      </c>
      <c r="L304">
        <f t="shared" si="69"/>
        <v>4.2112999995879363E-2</v>
      </c>
      <c r="O304">
        <f t="shared" ca="1" si="81"/>
        <v>4.3218778406867886E-2</v>
      </c>
      <c r="P304">
        <f t="shared" si="72"/>
        <v>-8.8019111031517147E-2</v>
      </c>
      <c r="Q304">
        <f t="shared" si="73"/>
        <v>9.772311685065535E-2</v>
      </c>
      <c r="R304">
        <f t="shared" si="74"/>
        <v>9.7040058191382034E-3</v>
      </c>
      <c r="S304" s="2">
        <f t="shared" si="75"/>
        <v>43916.434000000001</v>
      </c>
      <c r="U304">
        <f t="shared" si="77"/>
        <v>1.0503429035480425E-3</v>
      </c>
      <c r="V304">
        <v>1</v>
      </c>
      <c r="W304">
        <f t="shared" si="78"/>
        <v>1.0503429035480425E-3</v>
      </c>
      <c r="X304">
        <f t="shared" si="79"/>
        <v>0.13013211102739652</v>
      </c>
      <c r="Y304">
        <f t="shared" si="80"/>
        <v>3.240899417674116E-2</v>
      </c>
    </row>
    <row r="305" spans="1:25" ht="12.95" customHeight="1" x14ac:dyDescent="0.2">
      <c r="A305" s="281" t="s">
        <v>1780</v>
      </c>
      <c r="B305" s="282" t="s">
        <v>30</v>
      </c>
      <c r="C305" s="283">
        <v>58949.349900000001</v>
      </c>
      <c r="D305" s="283" t="s">
        <v>1781</v>
      </c>
      <c r="E305" s="13">
        <f t="shared" si="70"/>
        <v>45108.595381566323</v>
      </c>
      <c r="F305">
        <f t="shared" si="71"/>
        <v>45108.5</v>
      </c>
      <c r="G305">
        <f t="shared" si="76"/>
        <v>4.1048140003113076E-2</v>
      </c>
      <c r="L305">
        <f t="shared" ref="L305:L331" si="82">G305</f>
        <v>4.1048140003113076E-2</v>
      </c>
      <c r="O305">
        <f t="shared" ca="1" si="81"/>
        <v>4.3482813598285708E-2</v>
      </c>
      <c r="P305">
        <f t="shared" si="72"/>
        <v>-8.8043752666425543E-2</v>
      </c>
      <c r="Q305">
        <f t="shared" si="73"/>
        <v>9.7926521381930254E-2</v>
      </c>
      <c r="R305">
        <f t="shared" si="74"/>
        <v>9.8827687155047111E-3</v>
      </c>
      <c r="S305" s="2">
        <f t="shared" si="75"/>
        <v>43930.849900000001</v>
      </c>
      <c r="U305">
        <f t="shared" si="77"/>
        <v>9.7128036749448388E-4</v>
      </c>
      <c r="V305">
        <v>1</v>
      </c>
      <c r="W305">
        <f t="shared" si="78"/>
        <v>9.7128036749448388E-4</v>
      </c>
      <c r="X305">
        <f t="shared" si="79"/>
        <v>0.12909189266953863</v>
      </c>
      <c r="Y305">
        <f t="shared" si="80"/>
        <v>3.1165371287608365E-2</v>
      </c>
    </row>
    <row r="306" spans="1:25" ht="12.95" customHeight="1" x14ac:dyDescent="0.2">
      <c r="A306" s="281" t="s">
        <v>1780</v>
      </c>
      <c r="B306" s="282" t="s">
        <v>32</v>
      </c>
      <c r="C306" s="283">
        <v>58950.4283</v>
      </c>
      <c r="D306" s="283" t="s">
        <v>1781</v>
      </c>
      <c r="E306" s="13">
        <f t="shared" si="70"/>
        <v>45111.101207192645</v>
      </c>
      <c r="F306">
        <f t="shared" si="71"/>
        <v>45111</v>
      </c>
      <c r="G306">
        <f t="shared" si="76"/>
        <v>4.3555240001296625E-2</v>
      </c>
      <c r="L306">
        <f t="shared" si="82"/>
        <v>4.3555240001296625E-2</v>
      </c>
      <c r="O306">
        <f t="shared" ca="1" si="81"/>
        <v>4.3502517717048217E-2</v>
      </c>
      <c r="P306">
        <f t="shared" si="72"/>
        <v>-8.8045576729654601E-2</v>
      </c>
      <c r="Q306">
        <f t="shared" si="73"/>
        <v>9.7941706400125866E-2</v>
      </c>
      <c r="R306">
        <f t="shared" si="74"/>
        <v>9.8961296704712653E-3</v>
      </c>
      <c r="S306" s="2">
        <f t="shared" si="75"/>
        <v>43931.9283</v>
      </c>
      <c r="U306">
        <f t="shared" si="77"/>
        <v>1.1329357082626745E-3</v>
      </c>
      <c r="V306">
        <v>1</v>
      </c>
      <c r="W306">
        <f t="shared" si="78"/>
        <v>1.1329357082626745E-3</v>
      </c>
      <c r="X306">
        <f t="shared" si="79"/>
        <v>0.13160081673095123</v>
      </c>
      <c r="Y306">
        <f t="shared" si="80"/>
        <v>3.3659110330825359E-2</v>
      </c>
    </row>
    <row r="307" spans="1:25" ht="12.95" customHeight="1" x14ac:dyDescent="0.2">
      <c r="A307" s="281" t="s">
        <v>1780</v>
      </c>
      <c r="B307" s="282" t="s">
        <v>30</v>
      </c>
      <c r="C307" s="283">
        <v>58976.463799999998</v>
      </c>
      <c r="D307" s="283" t="s">
        <v>1781</v>
      </c>
      <c r="E307" s="13">
        <f t="shared" si="70"/>
        <v>45171.59863216868</v>
      </c>
      <c r="F307">
        <f t="shared" si="71"/>
        <v>45171.5</v>
      </c>
      <c r="G307">
        <f t="shared" si="76"/>
        <v>4.2447059997357428E-2</v>
      </c>
      <c r="L307">
        <f t="shared" si="82"/>
        <v>4.2447059997357428E-2</v>
      </c>
      <c r="O307">
        <f t="shared" ca="1" si="81"/>
        <v>4.3979357391101259E-2</v>
      </c>
      <c r="P307">
        <f t="shared" si="72"/>
        <v>-8.8089089370357587E-2</v>
      </c>
      <c r="Q307">
        <f t="shared" si="73"/>
        <v>9.8309419965561529E-2</v>
      </c>
      <c r="R307">
        <f t="shared" si="74"/>
        <v>1.0220330595203941E-2</v>
      </c>
      <c r="S307" s="2">
        <f t="shared" si="75"/>
        <v>43957.963799999998</v>
      </c>
      <c r="U307">
        <f t="shared" si="77"/>
        <v>1.038562087959624E-3</v>
      </c>
      <c r="V307">
        <v>1</v>
      </c>
      <c r="W307">
        <f t="shared" si="78"/>
        <v>1.038562087959624E-3</v>
      </c>
      <c r="X307">
        <f t="shared" si="79"/>
        <v>0.13053614936771502</v>
      </c>
      <c r="Y307">
        <f t="shared" si="80"/>
        <v>3.2226729402153487E-2</v>
      </c>
    </row>
    <row r="308" spans="1:25" ht="12.95" customHeight="1" x14ac:dyDescent="0.2">
      <c r="A308" s="281" t="s">
        <v>1780</v>
      </c>
      <c r="B308" s="282" t="s">
        <v>30</v>
      </c>
      <c r="C308" s="283">
        <v>59206.279799999997</v>
      </c>
      <c r="D308" s="283" t="s">
        <v>37</v>
      </c>
      <c r="E308" s="13">
        <f t="shared" si="70"/>
        <v>45705.610893054494</v>
      </c>
      <c r="F308">
        <f t="shared" si="71"/>
        <v>45705.5</v>
      </c>
      <c r="G308">
        <f t="shared" si="76"/>
        <v>4.7723619994940236E-2</v>
      </c>
      <c r="L308">
        <f t="shared" si="82"/>
        <v>4.7723619994940236E-2</v>
      </c>
      <c r="O308">
        <f t="shared" ca="1" si="81"/>
        <v>4.8188157158775891E-2</v>
      </c>
      <c r="P308">
        <f t="shared" si="72"/>
        <v>-8.8420623965090303E-2</v>
      </c>
      <c r="Q308">
        <f t="shared" si="73"/>
        <v>0.10157469105341403</v>
      </c>
      <c r="R308">
        <f t="shared" si="74"/>
        <v>1.3154067088323729E-2</v>
      </c>
      <c r="S308" s="2">
        <f t="shared" si="75"/>
        <v>44187.779799999997</v>
      </c>
      <c r="U308">
        <f t="shared" si="77"/>
        <v>1.1950539881633577E-3</v>
      </c>
      <c r="V308">
        <v>1</v>
      </c>
      <c r="W308">
        <f t="shared" si="78"/>
        <v>1.1950539881633577E-3</v>
      </c>
      <c r="X308">
        <f t="shared" si="79"/>
        <v>0.13614424396003055</v>
      </c>
      <c r="Y308">
        <f t="shared" si="80"/>
        <v>3.4569552906616507E-2</v>
      </c>
    </row>
    <row r="309" spans="1:25" ht="12.95" customHeight="1" x14ac:dyDescent="0.2">
      <c r="A309" s="281" t="s">
        <v>1780</v>
      </c>
      <c r="B309" s="282" t="s">
        <v>30</v>
      </c>
      <c r="C309" s="283">
        <v>59206.28</v>
      </c>
      <c r="D309" s="283" t="s">
        <v>48</v>
      </c>
      <c r="E309" s="13">
        <f t="shared" si="70"/>
        <v>45705.611357784772</v>
      </c>
      <c r="F309">
        <f t="shared" si="71"/>
        <v>45705.5</v>
      </c>
      <c r="G309">
        <f t="shared" si="76"/>
        <v>4.7923619997163769E-2</v>
      </c>
      <c r="L309">
        <f t="shared" si="82"/>
        <v>4.7923619997163769E-2</v>
      </c>
      <c r="O309">
        <f t="shared" ca="1" si="81"/>
        <v>4.8188157158775891E-2</v>
      </c>
      <c r="P309">
        <f t="shared" si="72"/>
        <v>-8.8420623965090303E-2</v>
      </c>
      <c r="Q309">
        <f t="shared" si="73"/>
        <v>0.10157469105341403</v>
      </c>
      <c r="R309">
        <f t="shared" si="74"/>
        <v>1.3154067088323729E-2</v>
      </c>
      <c r="S309" s="2">
        <f t="shared" si="75"/>
        <v>44187.78</v>
      </c>
      <c r="U309">
        <f t="shared" si="77"/>
        <v>1.2089218094806268E-3</v>
      </c>
      <c r="V309">
        <v>1</v>
      </c>
      <c r="W309">
        <f t="shared" si="78"/>
        <v>1.2089218094806268E-3</v>
      </c>
      <c r="X309">
        <f t="shared" si="79"/>
        <v>0.13634424396225409</v>
      </c>
      <c r="Y309">
        <f t="shared" si="80"/>
        <v>3.476955290884004E-2</v>
      </c>
    </row>
    <row r="310" spans="1:25" ht="12.95" customHeight="1" x14ac:dyDescent="0.2">
      <c r="A310" s="281" t="s">
        <v>1780</v>
      </c>
      <c r="B310" s="282" t="s">
        <v>30</v>
      </c>
      <c r="C310" s="283">
        <v>59206.280100000004</v>
      </c>
      <c r="D310" s="283" t="s">
        <v>1204</v>
      </c>
      <c r="E310" s="13">
        <f t="shared" si="70"/>
        <v>45705.611590149914</v>
      </c>
      <c r="F310">
        <f t="shared" si="71"/>
        <v>45705.5</v>
      </c>
      <c r="G310">
        <f t="shared" si="76"/>
        <v>4.8023620001913514E-2</v>
      </c>
      <c r="L310">
        <f t="shared" si="82"/>
        <v>4.8023620001913514E-2</v>
      </c>
      <c r="O310">
        <f t="shared" ca="1" si="81"/>
        <v>4.8188157158775891E-2</v>
      </c>
      <c r="P310">
        <f t="shared" si="72"/>
        <v>-8.8420623965090303E-2</v>
      </c>
      <c r="Q310">
        <f t="shared" si="73"/>
        <v>0.10157469105341403</v>
      </c>
      <c r="R310">
        <f t="shared" si="74"/>
        <v>1.3154067088323729E-2</v>
      </c>
      <c r="S310" s="2">
        <f t="shared" si="75"/>
        <v>44187.780100000004</v>
      </c>
      <c r="U310">
        <f t="shared" si="77"/>
        <v>1.2158857203936379E-3</v>
      </c>
      <c r="V310">
        <v>1</v>
      </c>
      <c r="W310">
        <f t="shared" si="78"/>
        <v>1.2158857203936379E-3</v>
      </c>
      <c r="X310">
        <f t="shared" si="79"/>
        <v>0.13644424396700383</v>
      </c>
      <c r="Y310">
        <f t="shared" si="80"/>
        <v>3.4869552913589785E-2</v>
      </c>
    </row>
    <row r="311" spans="1:25" ht="12.95" customHeight="1" x14ac:dyDescent="0.2">
      <c r="A311" s="284" t="s">
        <v>1783</v>
      </c>
      <c r="B311" s="285" t="s">
        <v>32</v>
      </c>
      <c r="C311" s="290">
        <v>59217.254900000058</v>
      </c>
      <c r="D311" s="289" t="s">
        <v>37</v>
      </c>
      <c r="E311" s="13">
        <f t="shared" si="70"/>
        <v>45731.113199092717</v>
      </c>
      <c r="F311">
        <f t="shared" si="71"/>
        <v>45731</v>
      </c>
      <c r="G311">
        <f t="shared" si="76"/>
        <v>4.8716040051658638E-2</v>
      </c>
      <c r="L311">
        <f t="shared" si="82"/>
        <v>4.8716040051658638E-2</v>
      </c>
      <c r="O311">
        <f t="shared" ca="1" si="81"/>
        <v>4.8389139170153583E-2</v>
      </c>
      <c r="P311">
        <f t="shared" si="72"/>
        <v>-8.8434091565258527E-2</v>
      </c>
      <c r="Q311">
        <f t="shared" si="73"/>
        <v>0.1017315007861234</v>
      </c>
      <c r="R311">
        <f t="shared" si="74"/>
        <v>1.3297409220864878E-2</v>
      </c>
      <c r="S311" s="2">
        <f t="shared" si="75"/>
        <v>44198.754900000058</v>
      </c>
      <c r="U311">
        <f t="shared" si="77"/>
        <v>1.2544794099280544E-3</v>
      </c>
      <c r="V311">
        <v>1</v>
      </c>
      <c r="W311">
        <f t="shared" si="78"/>
        <v>1.2544794099280544E-3</v>
      </c>
      <c r="X311">
        <f t="shared" si="79"/>
        <v>0.13715013161691716</v>
      </c>
      <c r="Y311">
        <f t="shared" si="80"/>
        <v>3.541863083079376E-2</v>
      </c>
    </row>
    <row r="312" spans="1:25" ht="12.95" customHeight="1" x14ac:dyDescent="0.2">
      <c r="A312" s="284" t="s">
        <v>1783</v>
      </c>
      <c r="B312" s="285" t="s">
        <v>32</v>
      </c>
      <c r="C312" s="290">
        <v>59217.256099999882</v>
      </c>
      <c r="D312" s="289" t="s">
        <v>1204</v>
      </c>
      <c r="E312" s="13">
        <f t="shared" si="70"/>
        <v>45731.115987473939</v>
      </c>
      <c r="F312">
        <f t="shared" si="71"/>
        <v>45731</v>
      </c>
      <c r="G312">
        <f t="shared" si="76"/>
        <v>4.9916039875824936E-2</v>
      </c>
      <c r="L312">
        <f t="shared" si="82"/>
        <v>4.9916039875824936E-2</v>
      </c>
      <c r="O312">
        <f t="shared" ca="1" si="81"/>
        <v>4.8389139170153583E-2</v>
      </c>
      <c r="P312">
        <f t="shared" si="72"/>
        <v>-8.8434091565258527E-2</v>
      </c>
      <c r="Q312">
        <f t="shared" si="73"/>
        <v>0.1017315007861234</v>
      </c>
      <c r="R312">
        <f t="shared" si="74"/>
        <v>1.3297409220864878E-2</v>
      </c>
      <c r="S312" s="2">
        <f t="shared" si="75"/>
        <v>44198.756099999882</v>
      </c>
      <c r="U312">
        <f t="shared" si="77"/>
        <v>1.3409241110443804E-3</v>
      </c>
      <c r="V312">
        <v>1</v>
      </c>
      <c r="W312">
        <f t="shared" si="78"/>
        <v>1.3409241110443804E-3</v>
      </c>
      <c r="X312">
        <f t="shared" si="79"/>
        <v>0.13835013144108346</v>
      </c>
      <c r="Y312">
        <f t="shared" si="80"/>
        <v>3.6618630654960058E-2</v>
      </c>
    </row>
    <row r="313" spans="1:25" ht="12.95" customHeight="1" x14ac:dyDescent="0.2">
      <c r="A313" s="284" t="s">
        <v>1783</v>
      </c>
      <c r="B313" s="285" t="s">
        <v>32</v>
      </c>
      <c r="C313" s="290">
        <v>59217.256599999964</v>
      </c>
      <c r="D313" s="289" t="s">
        <v>48</v>
      </c>
      <c r="E313" s="13">
        <f t="shared" si="70"/>
        <v>45731.117149299811</v>
      </c>
      <c r="F313">
        <f t="shared" si="71"/>
        <v>45731</v>
      </c>
      <c r="G313">
        <f t="shared" si="76"/>
        <v>5.0416039957781322E-2</v>
      </c>
      <c r="L313">
        <f t="shared" si="82"/>
        <v>5.0416039957781322E-2</v>
      </c>
      <c r="O313">
        <f t="shared" ca="1" si="81"/>
        <v>4.8389139170153583E-2</v>
      </c>
      <c r="P313">
        <f t="shared" si="72"/>
        <v>-8.8434091565258527E-2</v>
      </c>
      <c r="Q313">
        <f t="shared" si="73"/>
        <v>0.1017315007861234</v>
      </c>
      <c r="R313">
        <f t="shared" si="74"/>
        <v>1.3297409220864878E-2</v>
      </c>
      <c r="S313" s="2">
        <f t="shared" si="75"/>
        <v>44198.756599999964</v>
      </c>
      <c r="U313">
        <f t="shared" si="77"/>
        <v>1.3777927477835582E-3</v>
      </c>
      <c r="V313">
        <v>1</v>
      </c>
      <c r="W313">
        <f t="shared" si="78"/>
        <v>1.3777927477835582E-3</v>
      </c>
      <c r="X313">
        <f t="shared" si="79"/>
        <v>0.13885013152303985</v>
      </c>
      <c r="Y313">
        <f t="shared" si="80"/>
        <v>3.7118630736916444E-2</v>
      </c>
    </row>
    <row r="314" spans="1:25" ht="12.95" customHeight="1" x14ac:dyDescent="0.2">
      <c r="A314" s="284" t="s">
        <v>1783</v>
      </c>
      <c r="B314" s="285" t="s">
        <v>32</v>
      </c>
      <c r="C314" s="290">
        <v>59234.251999999862</v>
      </c>
      <c r="D314" s="289" t="s">
        <v>48</v>
      </c>
      <c r="E314" s="13">
        <f t="shared" si="70"/>
        <v>45770.608533618593</v>
      </c>
      <c r="F314">
        <f t="shared" si="71"/>
        <v>45770.5</v>
      </c>
      <c r="G314">
        <f t="shared" si="76"/>
        <v>4.6708219859283417E-2</v>
      </c>
      <c r="L314">
        <f t="shared" si="82"/>
        <v>4.6708219859283417E-2</v>
      </c>
      <c r="O314">
        <f t="shared" ca="1" si="81"/>
        <v>4.870046424660146E-2</v>
      </c>
      <c r="P314">
        <f t="shared" si="72"/>
        <v>-8.8454527155426593E-2</v>
      </c>
      <c r="Q314">
        <f t="shared" si="73"/>
        <v>0.10197456119521853</v>
      </c>
      <c r="R314">
        <f t="shared" si="74"/>
        <v>1.3520034039791934E-2</v>
      </c>
      <c r="S314" s="2">
        <f t="shared" si="75"/>
        <v>44215.751999999862</v>
      </c>
      <c r="U314">
        <f t="shared" si="77"/>
        <v>1.1014556779890955E-3</v>
      </c>
      <c r="V314">
        <v>1</v>
      </c>
      <c r="W314">
        <f t="shared" si="78"/>
        <v>1.1014556779890955E-3</v>
      </c>
      <c r="X314">
        <f t="shared" si="79"/>
        <v>0.13516274701471001</v>
      </c>
      <c r="Y314">
        <f t="shared" si="80"/>
        <v>3.3188185819491484E-2</v>
      </c>
    </row>
    <row r="315" spans="1:25" ht="12.95" customHeight="1" x14ac:dyDescent="0.2">
      <c r="A315" s="284" t="s">
        <v>1784</v>
      </c>
      <c r="B315" s="285" t="s">
        <v>32</v>
      </c>
      <c r="C315" s="290">
        <v>59259.424999999814</v>
      </c>
      <c r="D315" s="289">
        <v>1E-3</v>
      </c>
      <c r="E315" s="13">
        <f t="shared" si="70"/>
        <v>45829.101809296757</v>
      </c>
      <c r="F315">
        <f t="shared" si="71"/>
        <v>45829</v>
      </c>
      <c r="G315">
        <f t="shared" si="76"/>
        <v>4.3814359814859927E-2</v>
      </c>
      <c r="L315">
        <f t="shared" si="82"/>
        <v>4.3814359814859927E-2</v>
      </c>
      <c r="O315">
        <f t="shared" ca="1" si="81"/>
        <v>4.9161540625644429E-2</v>
      </c>
      <c r="P315">
        <f t="shared" si="72"/>
        <v>-8.848384110503478E-2</v>
      </c>
      <c r="Q315">
        <f t="shared" si="73"/>
        <v>0.10233489190117767</v>
      </c>
      <c r="R315">
        <f t="shared" si="74"/>
        <v>1.3851050796142891E-2</v>
      </c>
      <c r="S315" s="2">
        <f t="shared" si="75"/>
        <v>44240.924999999814</v>
      </c>
      <c r="U315">
        <f t="shared" si="77"/>
        <v>8.9779988735112966E-4</v>
      </c>
      <c r="V315">
        <v>1</v>
      </c>
      <c r="W315">
        <f t="shared" si="78"/>
        <v>8.9779988735112966E-4</v>
      </c>
      <c r="X315">
        <f t="shared" si="79"/>
        <v>0.13229820091989469</v>
      </c>
      <c r="Y315">
        <f t="shared" si="80"/>
        <v>2.9963309018717035E-2</v>
      </c>
    </row>
    <row r="316" spans="1:25" ht="12.95" customHeight="1" x14ac:dyDescent="0.2">
      <c r="A316" s="284" t="s">
        <v>1784</v>
      </c>
      <c r="B316" s="285" t="s">
        <v>30</v>
      </c>
      <c r="C316" s="290">
        <v>59291.493999999948</v>
      </c>
      <c r="D316" s="289">
        <v>4.0000000000000001E-3</v>
      </c>
      <c r="E316" s="13">
        <f t="shared" si="70"/>
        <v>45903.618984751985</v>
      </c>
      <c r="F316">
        <f t="shared" si="71"/>
        <v>45903.5</v>
      </c>
      <c r="G316">
        <f t="shared" si="76"/>
        <v>5.1205939947976731E-2</v>
      </c>
      <c r="L316">
        <f t="shared" si="82"/>
        <v>5.1205939947976731E-2</v>
      </c>
      <c r="O316">
        <f t="shared" ca="1" si="81"/>
        <v>4.97487233647676E-2</v>
      </c>
      <c r="P316">
        <f t="shared" si="72"/>
        <v>-8.8519527650806645E-2</v>
      </c>
      <c r="Q316">
        <f t="shared" si="73"/>
        <v>0.10279438843362323</v>
      </c>
      <c r="R316">
        <f t="shared" si="74"/>
        <v>1.427486078281659E-2</v>
      </c>
      <c r="S316" s="2">
        <f t="shared" si="75"/>
        <v>44272.993999999948</v>
      </c>
      <c r="U316">
        <f t="shared" si="77"/>
        <v>1.3639046083033254E-3</v>
      </c>
      <c r="V316">
        <v>1</v>
      </c>
      <c r="W316">
        <f t="shared" si="78"/>
        <v>1.3639046083033254E-3</v>
      </c>
      <c r="X316">
        <f t="shared" si="79"/>
        <v>0.13972546759878338</v>
      </c>
      <c r="Y316">
        <f t="shared" si="80"/>
        <v>3.6931079165160141E-2</v>
      </c>
    </row>
    <row r="317" spans="1:25" ht="12.95" customHeight="1" x14ac:dyDescent="0.2">
      <c r="A317" s="284" t="s">
        <v>1785</v>
      </c>
      <c r="B317" s="285" t="s">
        <v>32</v>
      </c>
      <c r="C317" s="290">
        <v>59298.378700000001</v>
      </c>
      <c r="D317" s="289">
        <v>8.0000000000000004E-4</v>
      </c>
      <c r="E317" s="13">
        <f t="shared" si="70"/>
        <v>45919.616627268384</v>
      </c>
      <c r="F317">
        <f t="shared" si="71"/>
        <v>45919.5</v>
      </c>
      <c r="G317">
        <f t="shared" si="76"/>
        <v>5.0191379996249452E-2</v>
      </c>
      <c r="L317">
        <f t="shared" si="82"/>
        <v>5.0191379996249452E-2</v>
      </c>
      <c r="O317">
        <f t="shared" ca="1" si="81"/>
        <v>4.9874829724847747E-2</v>
      </c>
      <c r="P317">
        <f t="shared" si="72"/>
        <v>-8.8526951430118475E-2</v>
      </c>
      <c r="Q317">
        <f t="shared" si="73"/>
        <v>0.10289316195728858</v>
      </c>
      <c r="R317">
        <f t="shared" si="74"/>
        <v>1.4366210527170103E-2</v>
      </c>
      <c r="S317" s="2">
        <f t="shared" si="75"/>
        <v>44279.878700000001</v>
      </c>
      <c r="U317">
        <f t="shared" si="77"/>
        <v>1.2834427674882551E-3</v>
      </c>
      <c r="V317">
        <v>1</v>
      </c>
      <c r="W317">
        <f t="shared" si="78"/>
        <v>1.2834427674882551E-3</v>
      </c>
      <c r="X317">
        <f t="shared" si="79"/>
        <v>0.13871833142636791</v>
      </c>
      <c r="Y317">
        <f t="shared" si="80"/>
        <v>3.5825169469079349E-2</v>
      </c>
    </row>
    <row r="318" spans="1:25" ht="12.95" customHeight="1" x14ac:dyDescent="0.2">
      <c r="A318" s="284" t="s">
        <v>1785</v>
      </c>
      <c r="B318" s="285" t="s">
        <v>32</v>
      </c>
      <c r="C318" s="290">
        <v>59298.595500000003</v>
      </c>
      <c r="D318" s="289">
        <v>1.1000000000000001E-3</v>
      </c>
      <c r="E318" s="13">
        <f t="shared" si="70"/>
        <v>45920.120394883175</v>
      </c>
      <c r="F318">
        <f t="shared" si="71"/>
        <v>45920</v>
      </c>
      <c r="G318">
        <f t="shared" si="76"/>
        <v>5.181280000397237E-2</v>
      </c>
      <c r="L318">
        <f t="shared" si="82"/>
        <v>5.181280000397237E-2</v>
      </c>
      <c r="O318">
        <f t="shared" ca="1" si="81"/>
        <v>4.9878770548600238E-2</v>
      </c>
      <c r="P318">
        <f t="shared" si="72"/>
        <v>-8.8527182053060927E-2</v>
      </c>
      <c r="Q318">
        <f t="shared" si="73"/>
        <v>0.10289624914099643</v>
      </c>
      <c r="R318">
        <f t="shared" si="74"/>
        <v>1.4369067087935505E-2</v>
      </c>
      <c r="S318" s="2">
        <f t="shared" si="75"/>
        <v>44280.095500000003</v>
      </c>
      <c r="U318">
        <f t="shared" si="77"/>
        <v>1.4020331346875025E-3</v>
      </c>
      <c r="V318">
        <v>1</v>
      </c>
      <c r="W318">
        <f t="shared" si="78"/>
        <v>1.4020331346875025E-3</v>
      </c>
      <c r="X318">
        <f t="shared" si="79"/>
        <v>0.1403399820570333</v>
      </c>
      <c r="Y318">
        <f t="shared" si="80"/>
        <v>3.7443732916036865E-2</v>
      </c>
    </row>
    <row r="319" spans="1:25" ht="12.95" customHeight="1" x14ac:dyDescent="0.2">
      <c r="A319" s="284" t="s">
        <v>1783</v>
      </c>
      <c r="B319" s="285" t="s">
        <v>32</v>
      </c>
      <c r="C319" s="290">
        <v>59313.010100000072</v>
      </c>
      <c r="D319" s="289" t="s">
        <v>37</v>
      </c>
      <c r="E319" s="13">
        <f t="shared" si="70"/>
        <v>45953.61489977318</v>
      </c>
      <c r="F319">
        <f t="shared" si="71"/>
        <v>45953.5</v>
      </c>
      <c r="G319">
        <f t="shared" si="76"/>
        <v>4.9447940065874718E-2</v>
      </c>
      <c r="L319">
        <f t="shared" si="82"/>
        <v>4.9447940065874718E-2</v>
      </c>
      <c r="O319">
        <f t="shared" ref="O319:O331" ca="1" si="83">+C$11+C$12*F319</f>
        <v>5.0142805740018004E-2</v>
      </c>
      <c r="P319">
        <f t="shared" si="72"/>
        <v>-8.8542444608565279E-2</v>
      </c>
      <c r="Q319">
        <f t="shared" si="73"/>
        <v>0.10310316101127105</v>
      </c>
      <c r="R319">
        <f t="shared" si="74"/>
        <v>1.4560716402705773E-2</v>
      </c>
      <c r="S319" s="2">
        <f t="shared" si="75"/>
        <v>44294.510100000072</v>
      </c>
      <c r="U319">
        <f t="shared" si="77"/>
        <v>1.2171183749239752E-3</v>
      </c>
      <c r="V319">
        <v>1</v>
      </c>
      <c r="W319">
        <f t="shared" si="78"/>
        <v>1.2171183749239752E-3</v>
      </c>
      <c r="X319">
        <f t="shared" si="79"/>
        <v>0.13799038467444</v>
      </c>
      <c r="Y319">
        <f t="shared" si="80"/>
        <v>3.4887223663168945E-2</v>
      </c>
    </row>
    <row r="320" spans="1:25" ht="12.95" customHeight="1" x14ac:dyDescent="0.2">
      <c r="A320" s="284" t="s">
        <v>1783</v>
      </c>
      <c r="B320" s="285" t="s">
        <v>32</v>
      </c>
      <c r="C320" s="290">
        <v>59313.010300000198</v>
      </c>
      <c r="D320" s="289" t="s">
        <v>48</v>
      </c>
      <c r="E320" s="13">
        <f t="shared" si="70"/>
        <v>45953.615364503748</v>
      </c>
      <c r="F320">
        <f t="shared" si="71"/>
        <v>45953.5</v>
      </c>
      <c r="G320">
        <f t="shared" si="76"/>
        <v>4.964794019178953E-2</v>
      </c>
      <c r="L320">
        <f t="shared" si="82"/>
        <v>4.964794019178953E-2</v>
      </c>
      <c r="O320">
        <f t="shared" ca="1" si="83"/>
        <v>5.0142805740018004E-2</v>
      </c>
      <c r="P320">
        <f t="shared" si="72"/>
        <v>-8.8542444608565279E-2</v>
      </c>
      <c r="Q320">
        <f t="shared" si="73"/>
        <v>0.10310316101127105</v>
      </c>
      <c r="R320">
        <f t="shared" si="74"/>
        <v>1.4560716402705773E-2</v>
      </c>
      <c r="S320" s="2">
        <f t="shared" si="75"/>
        <v>44294.510300000198</v>
      </c>
      <c r="U320">
        <f t="shared" si="77"/>
        <v>1.2311132732252452E-3</v>
      </c>
      <c r="V320">
        <v>1</v>
      </c>
      <c r="W320">
        <f t="shared" si="78"/>
        <v>1.2311132732252452E-3</v>
      </c>
      <c r="X320">
        <f t="shared" si="79"/>
        <v>0.13819038480035481</v>
      </c>
      <c r="Y320">
        <f t="shared" si="80"/>
        <v>3.5087223789083757E-2</v>
      </c>
    </row>
    <row r="321" spans="1:25" ht="12.95" customHeight="1" x14ac:dyDescent="0.2">
      <c r="A321" s="284" t="s">
        <v>1783</v>
      </c>
      <c r="B321" s="285" t="s">
        <v>32</v>
      </c>
      <c r="C321" s="290">
        <v>59313.012699999847</v>
      </c>
      <c r="D321" s="289" t="s">
        <v>1204</v>
      </c>
      <c r="E321" s="13">
        <f t="shared" si="70"/>
        <v>45953.620941266192</v>
      </c>
      <c r="F321">
        <f t="shared" si="71"/>
        <v>45953.5</v>
      </c>
      <c r="G321">
        <f t="shared" si="76"/>
        <v>5.2047939840122126E-2</v>
      </c>
      <c r="L321">
        <f t="shared" si="82"/>
        <v>5.2047939840122126E-2</v>
      </c>
      <c r="O321">
        <f t="shared" ca="1" si="83"/>
        <v>5.0142805740018004E-2</v>
      </c>
      <c r="P321">
        <f t="shared" si="72"/>
        <v>-8.8542444608565279E-2</v>
      </c>
      <c r="Q321">
        <f t="shared" si="73"/>
        <v>0.10310316101127105</v>
      </c>
      <c r="R321">
        <f t="shared" si="74"/>
        <v>1.4560716402705773E-2</v>
      </c>
      <c r="S321" s="2">
        <f t="shared" si="75"/>
        <v>44294.512699999847</v>
      </c>
      <c r="U321">
        <f t="shared" si="77"/>
        <v>1.405291921046778E-3</v>
      </c>
      <c r="V321">
        <v>1</v>
      </c>
      <c r="W321">
        <f t="shared" si="78"/>
        <v>1.405291921046778E-3</v>
      </c>
      <c r="X321">
        <f t="shared" si="79"/>
        <v>0.14059038444868741</v>
      </c>
      <c r="Y321">
        <f t="shared" si="80"/>
        <v>3.7487223437416353E-2</v>
      </c>
    </row>
    <row r="322" spans="1:25" ht="12.95" customHeight="1" x14ac:dyDescent="0.2">
      <c r="A322" s="284" t="s">
        <v>1783</v>
      </c>
      <c r="B322" s="285" t="s">
        <v>32</v>
      </c>
      <c r="C322" s="290">
        <v>59326.353800000157</v>
      </c>
      <c r="D322" s="289" t="s">
        <v>1781</v>
      </c>
      <c r="E322" s="13">
        <f t="shared" si="70"/>
        <v>45984.621006422101</v>
      </c>
      <c r="F322">
        <f t="shared" si="71"/>
        <v>45984.5</v>
      </c>
      <c r="G322">
        <f t="shared" si="76"/>
        <v>5.207598015840631E-2</v>
      </c>
      <c r="L322">
        <f t="shared" si="82"/>
        <v>5.207598015840631E-2</v>
      </c>
      <c r="O322">
        <f t="shared" ca="1" si="83"/>
        <v>5.0387136812673317E-2</v>
      </c>
      <c r="P322">
        <f t="shared" si="72"/>
        <v>-8.8556236024606341E-2</v>
      </c>
      <c r="Q322">
        <f t="shared" si="73"/>
        <v>0.10329475556762571</v>
      </c>
      <c r="R322">
        <f t="shared" si="74"/>
        <v>1.4738519543019371E-2</v>
      </c>
      <c r="S322" s="2">
        <f t="shared" si="75"/>
        <v>44307.853800000157</v>
      </c>
      <c r="U322">
        <f t="shared" si="77"/>
        <v>1.3940859652055708E-3</v>
      </c>
      <c r="V322">
        <v>1</v>
      </c>
      <c r="W322">
        <f t="shared" si="78"/>
        <v>1.3940859652055708E-3</v>
      </c>
      <c r="X322">
        <f t="shared" si="79"/>
        <v>0.14063221618301264</v>
      </c>
      <c r="Y322">
        <f t="shared" si="80"/>
        <v>3.7337460615386939E-2</v>
      </c>
    </row>
    <row r="323" spans="1:25" ht="12.95" customHeight="1" x14ac:dyDescent="0.2">
      <c r="A323" s="284" t="s">
        <v>1783</v>
      </c>
      <c r="B323" s="285" t="s">
        <v>32</v>
      </c>
      <c r="C323" s="290">
        <v>59329.365699999966</v>
      </c>
      <c r="D323" s="289" t="s">
        <v>1781</v>
      </c>
      <c r="E323" s="13">
        <f t="shared" si="70"/>
        <v>45991.619611952003</v>
      </c>
      <c r="F323">
        <f t="shared" si="71"/>
        <v>45991.5</v>
      </c>
      <c r="G323">
        <f t="shared" si="76"/>
        <v>5.1475859960191883E-2</v>
      </c>
      <c r="L323">
        <f t="shared" si="82"/>
        <v>5.1475859960191883E-2</v>
      </c>
      <c r="O323">
        <f t="shared" ca="1" si="83"/>
        <v>5.0442308345208353E-2</v>
      </c>
      <c r="P323">
        <f t="shared" si="72"/>
        <v>-8.8559306023970982E-2</v>
      </c>
      <c r="Q323">
        <f t="shared" si="73"/>
        <v>0.10333803533343126</v>
      </c>
      <c r="R323">
        <f t="shared" si="74"/>
        <v>1.4778729309460281E-2</v>
      </c>
      <c r="S323" s="2">
        <f t="shared" si="75"/>
        <v>44310.865699999966</v>
      </c>
      <c r="U323">
        <f t="shared" si="77"/>
        <v>1.3466793979968648E-3</v>
      </c>
      <c r="V323">
        <v>1</v>
      </c>
      <c r="W323">
        <f t="shared" si="78"/>
        <v>1.3466793979968648E-3</v>
      </c>
      <c r="X323">
        <f t="shared" si="79"/>
        <v>0.14003516598416288</v>
      </c>
      <c r="Y323">
        <f t="shared" si="80"/>
        <v>3.6697130650731602E-2</v>
      </c>
    </row>
    <row r="324" spans="1:25" ht="12.95" customHeight="1" x14ac:dyDescent="0.2">
      <c r="A324" s="284" t="s">
        <v>1783</v>
      </c>
      <c r="B324" s="285" t="s">
        <v>32</v>
      </c>
      <c r="C324" s="290">
        <v>59343.351400000043</v>
      </c>
      <c r="D324" s="289" t="s">
        <v>1781</v>
      </c>
      <c r="E324" s="13">
        <f t="shared" si="70"/>
        <v>46024.117502773843</v>
      </c>
      <c r="F324">
        <f t="shared" si="71"/>
        <v>46024</v>
      </c>
      <c r="G324">
        <f t="shared" si="76"/>
        <v>5.0568160040711518E-2</v>
      </c>
      <c r="L324">
        <f t="shared" si="82"/>
        <v>5.0568160040711518E-2</v>
      </c>
      <c r="O324">
        <f t="shared" ca="1" si="83"/>
        <v>5.0698461889121138E-2</v>
      </c>
      <c r="P324">
        <f t="shared" si="72"/>
        <v>-8.8573346294509997E-2</v>
      </c>
      <c r="Q324">
        <f t="shared" si="73"/>
        <v>0.10353905663245661</v>
      </c>
      <c r="R324">
        <f t="shared" si="74"/>
        <v>1.4965710337946608E-2</v>
      </c>
      <c r="S324" s="2">
        <f t="shared" si="75"/>
        <v>44324.851400000043</v>
      </c>
      <c r="U324">
        <f t="shared" si="77"/>
        <v>1.2675344248379052E-3</v>
      </c>
      <c r="V324">
        <v>1</v>
      </c>
      <c r="W324">
        <f t="shared" si="78"/>
        <v>1.2675344248379052E-3</v>
      </c>
      <c r="X324">
        <f t="shared" si="79"/>
        <v>0.13914150633522152</v>
      </c>
      <c r="Y324">
        <f t="shared" si="80"/>
        <v>3.560244970276491E-2</v>
      </c>
    </row>
    <row r="325" spans="1:25" ht="12.95" customHeight="1" x14ac:dyDescent="0.2">
      <c r="A325" s="286" t="s">
        <v>1787</v>
      </c>
      <c r="B325" s="287" t="s">
        <v>30</v>
      </c>
      <c r="C325" s="291">
        <v>59606.092399999965</v>
      </c>
      <c r="D325" s="19"/>
      <c r="E325" s="13">
        <f t="shared" si="70"/>
        <v>46634.635984678316</v>
      </c>
      <c r="F325">
        <f t="shared" si="71"/>
        <v>46634.5</v>
      </c>
      <c r="G325">
        <f t="shared" si="76"/>
        <v>5.852197996864561E-2</v>
      </c>
      <c r="L325">
        <f t="shared" si="82"/>
        <v>5.852197996864561E-2</v>
      </c>
      <c r="O325">
        <f t="shared" ca="1" si="83"/>
        <v>5.5510207690928959E-2</v>
      </c>
      <c r="P325">
        <f t="shared" si="72"/>
        <v>-8.8771803135674093E-2</v>
      </c>
      <c r="Q325">
        <f t="shared" si="73"/>
        <v>0.1073394832598011</v>
      </c>
      <c r="R325">
        <f t="shared" si="74"/>
        <v>1.8567680124127003E-2</v>
      </c>
      <c r="S325" s="2">
        <f t="shared" si="75"/>
        <v>44587.592399999965</v>
      </c>
      <c r="U325">
        <f t="shared" si="77"/>
        <v>1.5963460760656995E-3</v>
      </c>
      <c r="V325">
        <v>1</v>
      </c>
      <c r="W325">
        <f t="shared" si="78"/>
        <v>1.5963460760656995E-3</v>
      </c>
      <c r="X325">
        <f t="shared" si="79"/>
        <v>0.1472937831043197</v>
      </c>
      <c r="Y325">
        <f t="shared" si="80"/>
        <v>3.9954299844518606E-2</v>
      </c>
    </row>
    <row r="326" spans="1:25" ht="12.95" customHeight="1" x14ac:dyDescent="0.2">
      <c r="A326" s="286" t="s">
        <v>1787</v>
      </c>
      <c r="B326" s="287" t="s">
        <v>32</v>
      </c>
      <c r="C326" s="291">
        <v>59616.206999999937</v>
      </c>
      <c r="D326" s="19"/>
      <c r="E326" s="13">
        <f t="shared" si="70"/>
        <v>46658.138788721291</v>
      </c>
      <c r="F326">
        <f t="shared" si="71"/>
        <v>46658</v>
      </c>
      <c r="G326">
        <f t="shared" si="76"/>
        <v>5.9728719934355468E-2</v>
      </c>
      <c r="L326">
        <f t="shared" si="82"/>
        <v>5.9728719934355468E-2</v>
      </c>
      <c r="O326">
        <f t="shared" ca="1" si="83"/>
        <v>5.5695426407296633E-2</v>
      </c>
      <c r="P326">
        <f t="shared" si="72"/>
        <v>-8.8776962504349619E-2</v>
      </c>
      <c r="Q326">
        <f t="shared" si="73"/>
        <v>0.10748669623176811</v>
      </c>
      <c r="R326">
        <f t="shared" si="74"/>
        <v>1.8709733727418493E-2</v>
      </c>
      <c r="S326" s="2">
        <f t="shared" si="75"/>
        <v>44597.706999999937</v>
      </c>
      <c r="U326">
        <f t="shared" si="77"/>
        <v>1.6825572294448857E-3</v>
      </c>
      <c r="V326">
        <v>1</v>
      </c>
      <c r="W326">
        <f t="shared" si="78"/>
        <v>1.6825572294448857E-3</v>
      </c>
      <c r="X326">
        <f t="shared" si="79"/>
        <v>0.1485056824387051</v>
      </c>
      <c r="Y326">
        <f t="shared" si="80"/>
        <v>4.1018986206936975E-2</v>
      </c>
    </row>
    <row r="327" spans="1:25" ht="12.95" customHeight="1" x14ac:dyDescent="0.2">
      <c r="A327" s="286" t="s">
        <v>1787</v>
      </c>
      <c r="B327" s="287" t="s">
        <v>30</v>
      </c>
      <c r="C327" s="291">
        <v>59617.280999999959</v>
      </c>
      <c r="D327" s="19"/>
      <c r="E327" s="13">
        <f t="shared" si="70"/>
        <v>46660.634390281688</v>
      </c>
      <c r="F327">
        <f t="shared" si="71"/>
        <v>46660.5</v>
      </c>
      <c r="G327">
        <f t="shared" si="76"/>
        <v>5.7835819956380874E-2</v>
      </c>
      <c r="L327">
        <f t="shared" si="82"/>
        <v>5.7835819956380874E-2</v>
      </c>
      <c r="O327">
        <f t="shared" ca="1" si="83"/>
        <v>5.5715130526059142E-2</v>
      </c>
      <c r="P327">
        <f t="shared" si="72"/>
        <v>-8.8777500547555843E-2</v>
      </c>
      <c r="Q327">
        <f t="shared" si="73"/>
        <v>0.10750236121302834</v>
      </c>
      <c r="R327">
        <f t="shared" si="74"/>
        <v>1.8724860665472493E-2</v>
      </c>
      <c r="S327" s="2">
        <f t="shared" si="75"/>
        <v>44598.780999999959</v>
      </c>
      <c r="U327">
        <f t="shared" si="77"/>
        <v>1.5296671366550926E-3</v>
      </c>
      <c r="V327">
        <v>1</v>
      </c>
      <c r="W327">
        <f t="shared" si="78"/>
        <v>1.5296671366550926E-3</v>
      </c>
      <c r="X327">
        <f t="shared" si="79"/>
        <v>0.14661332050393672</v>
      </c>
      <c r="Y327">
        <f t="shared" si="80"/>
        <v>3.9110959290908381E-2</v>
      </c>
    </row>
    <row r="328" spans="1:25" ht="12.95" customHeight="1" x14ac:dyDescent="0.2">
      <c r="A328" s="286" t="s">
        <v>1787</v>
      </c>
      <c r="B328" s="287" t="s">
        <v>30</v>
      </c>
      <c r="C328" s="291">
        <v>59628.042299999855</v>
      </c>
      <c r="D328" s="19"/>
      <c r="E328" s="13">
        <f t="shared" si="70"/>
        <v>46685.639899658818</v>
      </c>
      <c r="F328">
        <f t="shared" si="71"/>
        <v>46685.5</v>
      </c>
      <c r="G328">
        <f t="shared" si="76"/>
        <v>6.0206819849554449E-2</v>
      </c>
      <c r="L328">
        <f t="shared" si="82"/>
        <v>6.0206819849554449E-2</v>
      </c>
      <c r="O328">
        <f t="shared" ca="1" si="83"/>
        <v>5.59121717136844E-2</v>
      </c>
      <c r="P328">
        <f t="shared" si="72"/>
        <v>-8.8782766471228833E-2</v>
      </c>
      <c r="Q328">
        <f t="shared" si="73"/>
        <v>0.10765905361673818</v>
      </c>
      <c r="R328">
        <f t="shared" si="74"/>
        <v>1.8876287145509346E-2</v>
      </c>
      <c r="S328" s="2">
        <f t="shared" si="75"/>
        <v>44609.542299999855</v>
      </c>
      <c r="U328">
        <f t="shared" si="77"/>
        <v>1.7082129336001418E-3</v>
      </c>
      <c r="V328">
        <v>1</v>
      </c>
      <c r="W328">
        <f t="shared" si="78"/>
        <v>1.7082129336001418E-3</v>
      </c>
      <c r="X328">
        <f t="shared" si="79"/>
        <v>0.1489895863207833</v>
      </c>
      <c r="Y328">
        <f t="shared" si="80"/>
        <v>4.1330532704045103E-2</v>
      </c>
    </row>
    <row r="329" spans="1:25" ht="12.95" customHeight="1" x14ac:dyDescent="0.2">
      <c r="A329" s="284" t="s">
        <v>1786</v>
      </c>
      <c r="B329" s="285" t="s">
        <v>32</v>
      </c>
      <c r="C329" s="290">
        <v>59637.509299999998</v>
      </c>
      <c r="D329" s="289">
        <v>5.0000000000000001E-4</v>
      </c>
      <c r="E329" s="13">
        <f t="shared" si="70"/>
        <v>46707.637907081633</v>
      </c>
      <c r="F329">
        <f t="shared" si="71"/>
        <v>46707.5</v>
      </c>
      <c r="G329">
        <f t="shared" si="76"/>
        <v>5.9349299997847993E-2</v>
      </c>
      <c r="L329">
        <f t="shared" si="82"/>
        <v>5.9349299997847993E-2</v>
      </c>
      <c r="O329">
        <f t="shared" ca="1" si="83"/>
        <v>5.6085567958794547E-2</v>
      </c>
      <c r="P329">
        <f t="shared" si="72"/>
        <v>-8.8787228256753517E-2</v>
      </c>
      <c r="Q329">
        <f t="shared" si="73"/>
        <v>0.1077970069890288</v>
      </c>
      <c r="R329">
        <f t="shared" si="74"/>
        <v>1.9009778732275287E-2</v>
      </c>
      <c r="S329" s="2">
        <f t="shared" si="75"/>
        <v>44619.009299999998</v>
      </c>
      <c r="U329">
        <f t="shared" si="77"/>
        <v>1.6272769759355925E-3</v>
      </c>
      <c r="V329">
        <v>1</v>
      </c>
      <c r="W329">
        <f t="shared" si="78"/>
        <v>1.6272769759355925E-3</v>
      </c>
      <c r="X329">
        <f t="shared" si="79"/>
        <v>0.1481365282546015</v>
      </c>
      <c r="Y329">
        <f t="shared" si="80"/>
        <v>4.0339521265572706E-2</v>
      </c>
    </row>
    <row r="330" spans="1:25" ht="12.95" customHeight="1" x14ac:dyDescent="0.2">
      <c r="A330" s="284" t="s">
        <v>1786</v>
      </c>
      <c r="B330" s="285" t="s">
        <v>32</v>
      </c>
      <c r="C330" s="290">
        <v>59707.443899999998</v>
      </c>
      <c r="D330" s="289">
        <v>1E-4</v>
      </c>
      <c r="E330" s="13">
        <f t="shared" si="70"/>
        <v>46870.141535463234</v>
      </c>
      <c r="F330">
        <f t="shared" si="71"/>
        <v>46870</v>
      </c>
      <c r="G330">
        <f t="shared" si="76"/>
        <v>6.0910799998964649E-2</v>
      </c>
      <c r="L330">
        <f t="shared" si="82"/>
        <v>6.0910799998964649E-2</v>
      </c>
      <c r="O330">
        <f t="shared" ca="1" si="83"/>
        <v>5.7366335678358471E-2</v>
      </c>
      <c r="P330">
        <f t="shared" si="72"/>
        <v>-8.8815190074729905E-2</v>
      </c>
      <c r="Q330">
        <f t="shared" si="73"/>
        <v>0.10881783812111767</v>
      </c>
      <c r="R330">
        <f t="shared" si="74"/>
        <v>2.0002648046387767E-2</v>
      </c>
      <c r="S330" s="2">
        <f t="shared" si="75"/>
        <v>44688.943899999998</v>
      </c>
      <c r="U330">
        <f t="shared" si="77"/>
        <v>1.6734768961751197E-3</v>
      </c>
      <c r="V330">
        <v>1</v>
      </c>
      <c r="W330">
        <f t="shared" si="78"/>
        <v>1.6734768961751197E-3</v>
      </c>
      <c r="X330">
        <f t="shared" si="79"/>
        <v>0.14972599007369455</v>
      </c>
      <c r="Y330">
        <f t="shared" si="80"/>
        <v>4.0908151952576882E-2</v>
      </c>
    </row>
    <row r="331" spans="1:25" ht="12.95" customHeight="1" x14ac:dyDescent="0.2">
      <c r="A331" s="286" t="s">
        <v>1787</v>
      </c>
      <c r="B331" s="287" t="s">
        <v>32</v>
      </c>
      <c r="C331" s="291">
        <v>59937.260499999858</v>
      </c>
      <c r="D331" s="19"/>
      <c r="E331" s="13">
        <f t="shared" si="70"/>
        <v>47404.155190539546</v>
      </c>
      <c r="F331">
        <f t="shared" si="71"/>
        <v>47404</v>
      </c>
      <c r="G331">
        <f t="shared" si="76"/>
        <v>6.6787359857698902E-2</v>
      </c>
      <c r="L331">
        <f t="shared" si="82"/>
        <v>6.6787359857698902E-2</v>
      </c>
      <c r="O331">
        <f t="shared" ca="1" si="83"/>
        <v>6.1575135446033102E-2</v>
      </c>
      <c r="P331">
        <f t="shared" si="72"/>
        <v>-8.8845095596127646E-2</v>
      </c>
      <c r="Q331">
        <f t="shared" si="73"/>
        <v>0.11219548765869022</v>
      </c>
      <c r="R331">
        <f t="shared" si="74"/>
        <v>2.3350392062562578E-2</v>
      </c>
      <c r="S331" s="2">
        <f t="shared" si="75"/>
        <v>44918.760499999858</v>
      </c>
      <c r="U331">
        <f t="shared" si="77"/>
        <v>1.8867701712357101E-3</v>
      </c>
      <c r="V331">
        <v>1</v>
      </c>
      <c r="W331">
        <f t="shared" si="78"/>
        <v>1.8867701712357101E-3</v>
      </c>
      <c r="X331">
        <f t="shared" si="79"/>
        <v>0.15563245545382653</v>
      </c>
      <c r="Y331">
        <f t="shared" si="80"/>
        <v>4.3436967795136325E-2</v>
      </c>
    </row>
    <row r="332" spans="1:25" ht="12.95" customHeight="1" x14ac:dyDescent="0.2">
      <c r="A332" s="288" t="s">
        <v>1788</v>
      </c>
      <c r="B332" s="287" t="s">
        <v>30</v>
      </c>
      <c r="C332" s="289">
        <v>60061.421600000001</v>
      </c>
      <c r="D332" s="289">
        <v>2.0000000000000001E-4</v>
      </c>
      <c r="E332" s="13">
        <f t="shared" ref="E332" si="84">+(C332-C$7)/C$8</f>
        <v>47692.66229937943</v>
      </c>
      <c r="F332">
        <f t="shared" ref="F332" si="85">ROUND(2*E332,0)/2</f>
        <v>47692.5</v>
      </c>
      <c r="G332">
        <f t="shared" ref="G332" si="86">+C332-(C$7+F332*C$8)</f>
        <v>6.9846700003836304E-2</v>
      </c>
      <c r="L332">
        <f t="shared" ref="L332" si="87">G332</f>
        <v>6.9846700003836304E-2</v>
      </c>
      <c r="O332">
        <f t="shared" ref="O332" ca="1" si="88">+C$11+C$12*F332</f>
        <v>6.384899075122813E-2</v>
      </c>
      <c r="P332">
        <f t="shared" ref="P332" si="89">H$5*SIN(RADIANS(H$6*F332+H$7))</f>
        <v>-8.8821701809959255E-2</v>
      </c>
      <c r="Q332">
        <f t="shared" ref="Q332" si="90">+H$2+H$3*$F332+H$4*$F332^2</f>
        <v>0.11403500429461667</v>
      </c>
      <c r="R332">
        <f t="shared" ref="R332" si="91">P332+Q332</f>
        <v>2.5213302484657418E-2</v>
      </c>
      <c r="S332" s="2">
        <f t="shared" ref="S332" si="92">+C332-15018.5</f>
        <v>45042.921600000001</v>
      </c>
      <c r="U332">
        <f t="shared" ref="U332" si="93">+(R332-G332)^2</f>
        <v>1.9921401741050441E-3</v>
      </c>
      <c r="V332">
        <v>1</v>
      </c>
      <c r="W332">
        <f t="shared" ref="W332" si="94">V332*U332</f>
        <v>1.9921401741050441E-3</v>
      </c>
      <c r="X332">
        <f t="shared" ref="X332" si="95">G332-P332</f>
        <v>0.15866840181379555</v>
      </c>
      <c r="Y332">
        <f t="shared" ref="Y332" si="96">+(G332-R332)</f>
        <v>4.4633397519178886E-2</v>
      </c>
    </row>
    <row r="333" spans="1:25" ht="12.95" customHeight="1" x14ac:dyDescent="0.2">
      <c r="A333" s="89"/>
      <c r="C333" s="19"/>
      <c r="D333" s="19"/>
    </row>
    <row r="334" spans="1:25" ht="12.95" customHeight="1" x14ac:dyDescent="0.2">
      <c r="A334" s="89"/>
      <c r="C334" s="19"/>
      <c r="D334" s="19"/>
    </row>
    <row r="335" spans="1:25" ht="12.95" customHeight="1" x14ac:dyDescent="0.2">
      <c r="A335" s="89"/>
      <c r="C335" s="19"/>
      <c r="D335" s="19"/>
    </row>
    <row r="336" spans="1:25" ht="12.95" customHeight="1" x14ac:dyDescent="0.2">
      <c r="A336" s="89"/>
      <c r="C336" s="19"/>
      <c r="D336" s="19"/>
    </row>
    <row r="337" spans="1:4" ht="12.95" customHeight="1" x14ac:dyDescent="0.2">
      <c r="A337" s="89"/>
      <c r="C337" s="19"/>
      <c r="D337" s="19"/>
    </row>
    <row r="338" spans="1:4" ht="12.95" customHeight="1" x14ac:dyDescent="0.2">
      <c r="A338" s="89"/>
      <c r="C338" s="19"/>
      <c r="D338" s="19"/>
    </row>
    <row r="339" spans="1:4" ht="12.95" customHeight="1" x14ac:dyDescent="0.2">
      <c r="A339" s="89"/>
      <c r="C339" s="19"/>
      <c r="D339" s="19"/>
    </row>
    <row r="340" spans="1:4" ht="12.95" customHeight="1" x14ac:dyDescent="0.2">
      <c r="A340" s="89"/>
      <c r="C340" s="19"/>
      <c r="D340" s="19"/>
    </row>
    <row r="341" spans="1:4" ht="12.95" customHeight="1" x14ac:dyDescent="0.2">
      <c r="A341" s="89"/>
      <c r="C341" s="19"/>
      <c r="D341" s="19"/>
    </row>
    <row r="342" spans="1:4" ht="12.95" customHeight="1" x14ac:dyDescent="0.2">
      <c r="A342" s="89"/>
      <c r="C342" s="19"/>
      <c r="D342" s="19"/>
    </row>
    <row r="343" spans="1:4" ht="12.95" customHeight="1" x14ac:dyDescent="0.2">
      <c r="A343" s="89"/>
      <c r="C343" s="19"/>
      <c r="D343" s="19"/>
    </row>
    <row r="344" spans="1:4" ht="12.95" customHeight="1" x14ac:dyDescent="0.2">
      <c r="A344" s="89"/>
      <c r="C344" s="19"/>
      <c r="D344" s="19"/>
    </row>
    <row r="345" spans="1:4" ht="12.95" customHeight="1" x14ac:dyDescent="0.2">
      <c r="A345" s="89"/>
      <c r="C345" s="19"/>
      <c r="D345" s="19"/>
    </row>
    <row r="346" spans="1:4" ht="12.95" customHeight="1" x14ac:dyDescent="0.2">
      <c r="A346" s="89"/>
      <c r="C346" s="19"/>
      <c r="D346" s="19"/>
    </row>
    <row r="347" spans="1:4" ht="12.95" customHeight="1" x14ac:dyDescent="0.2">
      <c r="A347" s="89"/>
      <c r="C347" s="19"/>
      <c r="D347" s="19"/>
    </row>
    <row r="348" spans="1:4" ht="12.95" customHeight="1" x14ac:dyDescent="0.2">
      <c r="A348" s="89"/>
      <c r="C348" s="19"/>
      <c r="D348" s="19"/>
    </row>
    <row r="349" spans="1:4" ht="12.95" customHeight="1" x14ac:dyDescent="0.2">
      <c r="A349" s="89"/>
      <c r="C349" s="19"/>
      <c r="D349" s="19"/>
    </row>
    <row r="350" spans="1:4" ht="12.95" customHeight="1" x14ac:dyDescent="0.2">
      <c r="A350" s="89"/>
      <c r="C350" s="19"/>
      <c r="D350" s="19"/>
    </row>
    <row r="351" spans="1:4" ht="12.95" customHeight="1" x14ac:dyDescent="0.2">
      <c r="A351" s="89"/>
      <c r="C351" s="19"/>
      <c r="D351" s="19"/>
    </row>
    <row r="352" spans="1:4" ht="12.95" customHeight="1" x14ac:dyDescent="0.2">
      <c r="A352" s="89"/>
      <c r="C352" s="19"/>
      <c r="D352" s="19"/>
    </row>
    <row r="353" spans="1:4" ht="12.95" customHeight="1" x14ac:dyDescent="0.2">
      <c r="A353" s="89"/>
      <c r="C353" s="19"/>
      <c r="D353" s="19"/>
    </row>
    <row r="354" spans="1:4" ht="12.95" customHeight="1" x14ac:dyDescent="0.2">
      <c r="A354" s="89"/>
      <c r="C354" s="19"/>
      <c r="D354" s="19"/>
    </row>
    <row r="355" spans="1:4" ht="12.95" customHeight="1" x14ac:dyDescent="0.2">
      <c r="A355" s="89"/>
      <c r="C355" s="19"/>
      <c r="D355" s="19"/>
    </row>
    <row r="356" spans="1:4" ht="12.95" customHeight="1" x14ac:dyDescent="0.2">
      <c r="A356" s="89"/>
      <c r="C356" s="19"/>
      <c r="D356" s="19"/>
    </row>
    <row r="357" spans="1:4" ht="12.95" customHeight="1" x14ac:dyDescent="0.2">
      <c r="A357" s="89"/>
      <c r="C357" s="19"/>
      <c r="D357" s="19"/>
    </row>
    <row r="358" spans="1:4" ht="12.95" customHeight="1" x14ac:dyDescent="0.2">
      <c r="A358" s="89"/>
      <c r="C358" s="19"/>
      <c r="D358" s="19"/>
    </row>
    <row r="359" spans="1:4" ht="12.95" customHeight="1" x14ac:dyDescent="0.2">
      <c r="A359" s="89"/>
      <c r="C359" s="19"/>
      <c r="D359" s="19"/>
    </row>
    <row r="360" spans="1:4" ht="12.95" customHeight="1" x14ac:dyDescent="0.2">
      <c r="A360" s="89"/>
      <c r="C360" s="19"/>
      <c r="D360" s="19"/>
    </row>
    <row r="361" spans="1:4" ht="12.95" customHeight="1" x14ac:dyDescent="0.2">
      <c r="A361" s="89"/>
      <c r="C361" s="19"/>
      <c r="D361" s="19"/>
    </row>
    <row r="362" spans="1:4" ht="12.95" customHeight="1" x14ac:dyDescent="0.2">
      <c r="A362" s="89"/>
      <c r="C362" s="19"/>
      <c r="D362" s="19"/>
    </row>
    <row r="363" spans="1:4" ht="12.95" customHeight="1" x14ac:dyDescent="0.2">
      <c r="A363" s="89"/>
      <c r="C363" s="19"/>
      <c r="D363" s="19"/>
    </row>
    <row r="364" spans="1:4" ht="12.95" customHeight="1" x14ac:dyDescent="0.2">
      <c r="A364" s="89"/>
      <c r="C364" s="19"/>
      <c r="D364" s="19"/>
    </row>
    <row r="365" spans="1:4" ht="12.95" customHeight="1" x14ac:dyDescent="0.2">
      <c r="A365" s="89"/>
      <c r="C365" s="19"/>
      <c r="D365" s="19"/>
    </row>
    <row r="366" spans="1:4" ht="12.95" customHeight="1" x14ac:dyDescent="0.2">
      <c r="A366" s="89"/>
      <c r="C366" s="19"/>
      <c r="D366" s="19"/>
    </row>
    <row r="367" spans="1:4" ht="12.95" customHeight="1" x14ac:dyDescent="0.2">
      <c r="A367" s="89"/>
      <c r="C367" s="19"/>
      <c r="D367" s="19"/>
    </row>
    <row r="368" spans="1:4" ht="12.95" customHeight="1" x14ac:dyDescent="0.2">
      <c r="A368" s="89"/>
      <c r="C368" s="19"/>
      <c r="D368" s="19"/>
    </row>
    <row r="369" spans="1:4" ht="12.95" customHeight="1" x14ac:dyDescent="0.2">
      <c r="A369" s="89"/>
      <c r="C369" s="19"/>
      <c r="D369" s="19"/>
    </row>
    <row r="370" spans="1:4" ht="12.95" customHeight="1" x14ac:dyDescent="0.2">
      <c r="A370" s="89"/>
      <c r="C370" s="19"/>
      <c r="D370" s="19"/>
    </row>
    <row r="371" spans="1:4" ht="12.95" customHeight="1" x14ac:dyDescent="0.2">
      <c r="A371" s="89"/>
      <c r="C371" s="19"/>
      <c r="D371" s="19"/>
    </row>
    <row r="372" spans="1:4" ht="12.95" customHeight="1" x14ac:dyDescent="0.2">
      <c r="A372" s="89"/>
      <c r="C372" s="19"/>
      <c r="D372" s="19"/>
    </row>
    <row r="373" spans="1:4" ht="12.95" customHeight="1" x14ac:dyDescent="0.2">
      <c r="A373" s="89"/>
      <c r="C373" s="19"/>
      <c r="D373" s="19"/>
    </row>
    <row r="374" spans="1:4" ht="12.95" customHeight="1" x14ac:dyDescent="0.2">
      <c r="A374" s="89"/>
      <c r="C374" s="19"/>
      <c r="D374" s="19"/>
    </row>
    <row r="375" spans="1:4" ht="12.95" customHeight="1" x14ac:dyDescent="0.2">
      <c r="A375" s="89"/>
      <c r="C375" s="19"/>
      <c r="D375" s="19"/>
    </row>
    <row r="376" spans="1:4" ht="12.95" customHeight="1" x14ac:dyDescent="0.2">
      <c r="A376" s="89"/>
      <c r="C376" s="19"/>
      <c r="D376" s="19"/>
    </row>
    <row r="377" spans="1:4" ht="12.95" customHeight="1" x14ac:dyDescent="0.2">
      <c r="A377" s="89"/>
      <c r="C377" s="19"/>
      <c r="D377" s="19"/>
    </row>
    <row r="378" spans="1:4" ht="12.95" customHeight="1" x14ac:dyDescent="0.2">
      <c r="A378" s="89"/>
      <c r="C378" s="19"/>
      <c r="D378" s="19"/>
    </row>
    <row r="379" spans="1:4" ht="12.95" customHeight="1" x14ac:dyDescent="0.2">
      <c r="A379" s="89"/>
      <c r="C379" s="19"/>
      <c r="D379" s="19"/>
    </row>
    <row r="380" spans="1:4" ht="12.95" customHeight="1" x14ac:dyDescent="0.2">
      <c r="A380" s="89"/>
      <c r="C380" s="19"/>
      <c r="D380" s="19"/>
    </row>
    <row r="381" spans="1:4" ht="12.95" customHeight="1" x14ac:dyDescent="0.2">
      <c r="A381" s="89"/>
      <c r="C381" s="19"/>
      <c r="D381" s="19"/>
    </row>
    <row r="382" spans="1:4" ht="12.95" customHeight="1" x14ac:dyDescent="0.2">
      <c r="A382" s="89"/>
      <c r="C382" s="19"/>
      <c r="D382" s="19"/>
    </row>
    <row r="383" spans="1:4" ht="12.95" customHeight="1" x14ac:dyDescent="0.2">
      <c r="A383" s="89"/>
      <c r="C383" s="19"/>
      <c r="D383" s="19"/>
    </row>
    <row r="384" spans="1:4" ht="12.95" customHeight="1" x14ac:dyDescent="0.2">
      <c r="A384" s="89"/>
      <c r="C384" s="19"/>
      <c r="D384" s="19"/>
    </row>
    <row r="385" spans="1:4" ht="12.95" customHeight="1" x14ac:dyDescent="0.2">
      <c r="A385" s="89"/>
      <c r="C385" s="19"/>
      <c r="D385" s="19"/>
    </row>
    <row r="386" spans="1:4" ht="12.95" customHeight="1" x14ac:dyDescent="0.2">
      <c r="A386" s="89"/>
      <c r="C386" s="19"/>
      <c r="D386" s="19"/>
    </row>
    <row r="387" spans="1:4" ht="12.95" customHeight="1" x14ac:dyDescent="0.2">
      <c r="A387" s="89"/>
      <c r="C387" s="19"/>
      <c r="D387" s="19"/>
    </row>
    <row r="388" spans="1:4" ht="12.95" customHeight="1" x14ac:dyDescent="0.2">
      <c r="A388" s="89"/>
      <c r="C388" s="19"/>
      <c r="D388" s="19"/>
    </row>
    <row r="389" spans="1:4" ht="12.95" customHeight="1" x14ac:dyDescent="0.2">
      <c r="A389" s="89"/>
      <c r="C389" s="19"/>
      <c r="D389" s="19"/>
    </row>
    <row r="390" spans="1:4" ht="12.95" customHeight="1" x14ac:dyDescent="0.2">
      <c r="A390" s="89"/>
      <c r="C390" s="19"/>
      <c r="D390" s="19"/>
    </row>
    <row r="391" spans="1:4" ht="12.95" customHeight="1" x14ac:dyDescent="0.2">
      <c r="A391" s="89"/>
      <c r="C391" s="19"/>
      <c r="D391" s="19"/>
    </row>
    <row r="392" spans="1:4" ht="12.95" customHeight="1" x14ac:dyDescent="0.2">
      <c r="A392" s="89"/>
      <c r="C392" s="19"/>
      <c r="D392" s="19"/>
    </row>
    <row r="393" spans="1:4" ht="12.95" customHeight="1" x14ac:dyDescent="0.2">
      <c r="A393" s="89"/>
      <c r="C393" s="19"/>
      <c r="D393" s="19"/>
    </row>
    <row r="394" spans="1:4" ht="12.95" customHeight="1" x14ac:dyDescent="0.2">
      <c r="A394" s="89"/>
      <c r="C394" s="19"/>
      <c r="D394" s="19"/>
    </row>
    <row r="395" spans="1:4" ht="12.95" customHeight="1" x14ac:dyDescent="0.2">
      <c r="A395" s="89"/>
      <c r="C395" s="19"/>
      <c r="D395" s="19"/>
    </row>
    <row r="396" spans="1:4" ht="12.95" customHeight="1" x14ac:dyDescent="0.2">
      <c r="A396" s="89"/>
      <c r="C396" s="19"/>
      <c r="D396" s="19"/>
    </row>
    <row r="397" spans="1:4" ht="12.95" customHeight="1" x14ac:dyDescent="0.2">
      <c r="A397" s="89"/>
      <c r="C397" s="19"/>
      <c r="D397" s="19"/>
    </row>
    <row r="398" spans="1:4" ht="12.95" customHeight="1" x14ac:dyDescent="0.2">
      <c r="A398" s="89"/>
      <c r="C398" s="19"/>
      <c r="D398" s="19"/>
    </row>
    <row r="399" spans="1:4" ht="12.95" customHeight="1" x14ac:dyDescent="0.2">
      <c r="A399" s="89"/>
      <c r="C399" s="19"/>
      <c r="D399" s="19"/>
    </row>
    <row r="400" spans="1:4" ht="12.95" customHeight="1" x14ac:dyDescent="0.2">
      <c r="A400" s="89"/>
      <c r="C400" s="19"/>
      <c r="D400" s="19"/>
    </row>
    <row r="401" spans="1:4" ht="12.95" customHeight="1" x14ac:dyDescent="0.2">
      <c r="A401" s="89"/>
      <c r="C401" s="19"/>
      <c r="D401" s="19"/>
    </row>
    <row r="402" spans="1:4" ht="12.95" customHeight="1" x14ac:dyDescent="0.2">
      <c r="A402" s="89"/>
      <c r="C402" s="19"/>
      <c r="D402" s="19"/>
    </row>
    <row r="403" spans="1:4" ht="12.95" customHeight="1" x14ac:dyDescent="0.2">
      <c r="A403" s="89"/>
      <c r="C403" s="19"/>
      <c r="D403" s="19"/>
    </row>
    <row r="404" spans="1:4" ht="12.95" customHeight="1" x14ac:dyDescent="0.2">
      <c r="A404" s="89"/>
      <c r="C404" s="19"/>
      <c r="D404" s="19"/>
    </row>
    <row r="405" spans="1:4" ht="12.95" customHeight="1" x14ac:dyDescent="0.2">
      <c r="A405" s="89"/>
      <c r="C405" s="19"/>
      <c r="D405" s="19"/>
    </row>
    <row r="406" spans="1:4" ht="12.95" customHeight="1" x14ac:dyDescent="0.2">
      <c r="A406" s="89"/>
      <c r="C406" s="19"/>
      <c r="D406" s="19"/>
    </row>
    <row r="407" spans="1:4" ht="12.95" customHeight="1" x14ac:dyDescent="0.2">
      <c r="A407" s="89"/>
      <c r="C407" s="19"/>
      <c r="D407" s="19"/>
    </row>
    <row r="408" spans="1:4" ht="12.95" customHeight="1" x14ac:dyDescent="0.2">
      <c r="A408" s="89"/>
      <c r="C408" s="19"/>
      <c r="D408" s="19"/>
    </row>
    <row r="409" spans="1:4" ht="12.95" customHeight="1" x14ac:dyDescent="0.2">
      <c r="A409" s="89"/>
      <c r="C409" s="19"/>
      <c r="D409" s="19"/>
    </row>
    <row r="410" spans="1:4" ht="12.95" customHeight="1" x14ac:dyDescent="0.2">
      <c r="A410" s="89"/>
      <c r="C410" s="19"/>
      <c r="D410" s="19"/>
    </row>
    <row r="411" spans="1:4" x14ac:dyDescent="0.2">
      <c r="A411" s="89"/>
      <c r="C411" s="19"/>
      <c r="D411" s="19"/>
    </row>
    <row r="412" spans="1:4" x14ac:dyDescent="0.2">
      <c r="A412" s="89"/>
      <c r="C412" s="19"/>
      <c r="D412" s="19"/>
    </row>
    <row r="413" spans="1:4" x14ac:dyDescent="0.2">
      <c r="A413" s="89"/>
      <c r="C413" s="19"/>
      <c r="D413" s="19"/>
    </row>
    <row r="414" spans="1:4" x14ac:dyDescent="0.2">
      <c r="A414" s="89"/>
      <c r="C414" s="19"/>
      <c r="D414" s="19"/>
    </row>
    <row r="415" spans="1:4" x14ac:dyDescent="0.2">
      <c r="A415" s="89"/>
      <c r="C415" s="19"/>
      <c r="D415" s="19"/>
    </row>
    <row r="416" spans="1:4" x14ac:dyDescent="0.2">
      <c r="A416" s="89"/>
      <c r="C416" s="19"/>
      <c r="D416" s="19"/>
    </row>
    <row r="417" spans="1:4" x14ac:dyDescent="0.2">
      <c r="A417" s="89"/>
      <c r="C417" s="19"/>
      <c r="D417" s="19"/>
    </row>
    <row r="418" spans="1:4" x14ac:dyDescent="0.2">
      <c r="A418" s="89"/>
      <c r="C418" s="19"/>
      <c r="D418" s="19"/>
    </row>
    <row r="419" spans="1:4" x14ac:dyDescent="0.2">
      <c r="C419" s="19"/>
      <c r="D419" s="19"/>
    </row>
    <row r="420" spans="1:4" x14ac:dyDescent="0.2">
      <c r="C420" s="19"/>
      <c r="D420" s="19"/>
    </row>
    <row r="421" spans="1:4" x14ac:dyDescent="0.2">
      <c r="C421" s="19"/>
      <c r="D421" s="19"/>
    </row>
    <row r="422" spans="1:4" x14ac:dyDescent="0.2">
      <c r="C422" s="19"/>
      <c r="D422" s="19"/>
    </row>
    <row r="423" spans="1:4" x14ac:dyDescent="0.2">
      <c r="C423" s="19"/>
      <c r="D423" s="19"/>
    </row>
    <row r="424" spans="1:4" x14ac:dyDescent="0.2">
      <c r="C424" s="19"/>
      <c r="D424" s="19"/>
    </row>
    <row r="425" spans="1:4" x14ac:dyDescent="0.2">
      <c r="C425" s="19"/>
      <c r="D425" s="19"/>
    </row>
    <row r="426" spans="1:4" x14ac:dyDescent="0.2">
      <c r="C426" s="19"/>
      <c r="D426" s="19"/>
    </row>
    <row r="427" spans="1:4" x14ac:dyDescent="0.2">
      <c r="C427" s="19"/>
      <c r="D427" s="19"/>
    </row>
    <row r="428" spans="1:4" x14ac:dyDescent="0.2">
      <c r="C428" s="19"/>
      <c r="D428" s="19"/>
    </row>
    <row r="429" spans="1:4" x14ac:dyDescent="0.2">
      <c r="C429" s="19"/>
      <c r="D429" s="19"/>
    </row>
    <row r="430" spans="1:4" x14ac:dyDescent="0.2">
      <c r="C430" s="19"/>
      <c r="D430" s="19"/>
    </row>
    <row r="431" spans="1:4" x14ac:dyDescent="0.2">
      <c r="C431" s="19"/>
      <c r="D431" s="19"/>
    </row>
    <row r="432" spans="1:4" x14ac:dyDescent="0.2">
      <c r="C432" s="19"/>
      <c r="D432" s="19"/>
    </row>
    <row r="433" spans="3:4" x14ac:dyDescent="0.2">
      <c r="C433" s="19"/>
      <c r="D433" s="19"/>
    </row>
    <row r="434" spans="3:4" x14ac:dyDescent="0.2">
      <c r="C434" s="19"/>
      <c r="D434" s="19"/>
    </row>
    <row r="435" spans="3:4" x14ac:dyDescent="0.2">
      <c r="C435" s="19"/>
      <c r="D435" s="19"/>
    </row>
    <row r="436" spans="3:4" x14ac:dyDescent="0.2">
      <c r="C436" s="19"/>
      <c r="D436" s="19"/>
    </row>
    <row r="437" spans="3:4" x14ac:dyDescent="0.2">
      <c r="C437" s="19"/>
      <c r="D437" s="19"/>
    </row>
    <row r="438" spans="3:4" x14ac:dyDescent="0.2">
      <c r="C438" s="19"/>
      <c r="D438" s="19"/>
    </row>
    <row r="439" spans="3:4" x14ac:dyDescent="0.2">
      <c r="C439" s="19"/>
      <c r="D439" s="19"/>
    </row>
    <row r="440" spans="3:4" x14ac:dyDescent="0.2">
      <c r="C440" s="19"/>
      <c r="D440" s="19"/>
    </row>
    <row r="441" spans="3:4" x14ac:dyDescent="0.2">
      <c r="C441" s="19"/>
      <c r="D441" s="19"/>
    </row>
    <row r="442" spans="3:4" x14ac:dyDescent="0.2">
      <c r="C442" s="19"/>
      <c r="D442" s="19"/>
    </row>
    <row r="443" spans="3:4" x14ac:dyDescent="0.2">
      <c r="C443" s="19"/>
      <c r="D443" s="19"/>
    </row>
    <row r="444" spans="3:4" x14ac:dyDescent="0.2">
      <c r="C444" s="19"/>
      <c r="D444" s="19"/>
    </row>
    <row r="445" spans="3:4" x14ac:dyDescent="0.2">
      <c r="C445" s="19"/>
      <c r="D445" s="19"/>
    </row>
    <row r="446" spans="3:4" x14ac:dyDescent="0.2">
      <c r="C446" s="19"/>
      <c r="D446" s="19"/>
    </row>
    <row r="447" spans="3:4" x14ac:dyDescent="0.2">
      <c r="C447" s="19"/>
      <c r="D447" s="19"/>
    </row>
    <row r="448" spans="3:4" x14ac:dyDescent="0.2">
      <c r="C448" s="19"/>
      <c r="D448" s="19"/>
    </row>
    <row r="449" spans="3:4" x14ac:dyDescent="0.2">
      <c r="C449" s="19"/>
      <c r="D449" s="19"/>
    </row>
    <row r="450" spans="3:4" x14ac:dyDescent="0.2">
      <c r="C450" s="19"/>
      <c r="D450" s="19"/>
    </row>
    <row r="451" spans="3:4" x14ac:dyDescent="0.2">
      <c r="C451" s="19"/>
      <c r="D451" s="19"/>
    </row>
    <row r="452" spans="3:4" x14ac:dyDescent="0.2">
      <c r="C452" s="19"/>
      <c r="D452" s="19"/>
    </row>
    <row r="453" spans="3:4" x14ac:dyDescent="0.2">
      <c r="C453" s="19"/>
      <c r="D453" s="19"/>
    </row>
    <row r="454" spans="3:4" x14ac:dyDescent="0.2">
      <c r="C454" s="19"/>
      <c r="D454" s="19"/>
    </row>
    <row r="455" spans="3:4" x14ac:dyDescent="0.2">
      <c r="C455" s="19"/>
      <c r="D455" s="19"/>
    </row>
    <row r="456" spans="3:4" x14ac:dyDescent="0.2">
      <c r="C456" s="19"/>
      <c r="D456" s="19"/>
    </row>
    <row r="457" spans="3:4" x14ac:dyDescent="0.2">
      <c r="C457" s="19"/>
      <c r="D457" s="19"/>
    </row>
    <row r="458" spans="3:4" x14ac:dyDescent="0.2">
      <c r="C458" s="19"/>
      <c r="D458" s="19"/>
    </row>
    <row r="459" spans="3:4" x14ac:dyDescent="0.2">
      <c r="C459" s="19"/>
      <c r="D459" s="19"/>
    </row>
    <row r="460" spans="3:4" x14ac:dyDescent="0.2">
      <c r="C460" s="19"/>
      <c r="D460" s="19"/>
    </row>
    <row r="461" spans="3:4" x14ac:dyDescent="0.2">
      <c r="C461" s="19"/>
      <c r="D461" s="19"/>
    </row>
    <row r="462" spans="3:4" x14ac:dyDescent="0.2">
      <c r="C462" s="19"/>
      <c r="D462" s="19"/>
    </row>
    <row r="463" spans="3:4" x14ac:dyDescent="0.2">
      <c r="C463" s="19"/>
      <c r="D463" s="19"/>
    </row>
    <row r="464" spans="3:4" x14ac:dyDescent="0.2">
      <c r="C464" s="19"/>
      <c r="D464" s="19"/>
    </row>
    <row r="465" spans="3:4" x14ac:dyDescent="0.2">
      <c r="C465" s="19"/>
      <c r="D465" s="19"/>
    </row>
    <row r="466" spans="3:4" x14ac:dyDescent="0.2">
      <c r="C466" s="19"/>
      <c r="D466" s="19"/>
    </row>
    <row r="467" spans="3:4" x14ac:dyDescent="0.2">
      <c r="C467" s="19"/>
      <c r="D467" s="19"/>
    </row>
    <row r="468" spans="3:4" x14ac:dyDescent="0.2">
      <c r="C468" s="19"/>
      <c r="D468" s="19"/>
    </row>
    <row r="469" spans="3:4" x14ac:dyDescent="0.2">
      <c r="C469" s="19"/>
      <c r="D469" s="19"/>
    </row>
    <row r="470" spans="3:4" x14ac:dyDescent="0.2">
      <c r="C470" s="19"/>
      <c r="D470" s="19"/>
    </row>
    <row r="471" spans="3:4" x14ac:dyDescent="0.2">
      <c r="C471" s="19"/>
      <c r="D471" s="19"/>
    </row>
    <row r="472" spans="3:4" x14ac:dyDescent="0.2">
      <c r="C472" s="19"/>
      <c r="D472" s="19"/>
    </row>
    <row r="473" spans="3:4" x14ac:dyDescent="0.2">
      <c r="C473" s="19"/>
      <c r="D473" s="19"/>
    </row>
    <row r="474" spans="3:4" x14ac:dyDescent="0.2">
      <c r="C474" s="19"/>
      <c r="D474" s="19"/>
    </row>
    <row r="475" spans="3:4" x14ac:dyDescent="0.2">
      <c r="C475" s="19"/>
      <c r="D475" s="19"/>
    </row>
    <row r="476" spans="3:4" x14ac:dyDescent="0.2">
      <c r="C476" s="19"/>
      <c r="D476" s="19"/>
    </row>
    <row r="477" spans="3:4" x14ac:dyDescent="0.2">
      <c r="C477" s="19"/>
      <c r="D477" s="19"/>
    </row>
    <row r="478" spans="3:4" x14ac:dyDescent="0.2">
      <c r="C478" s="19"/>
      <c r="D478" s="19"/>
    </row>
    <row r="479" spans="3:4" x14ac:dyDescent="0.2">
      <c r="C479" s="19"/>
      <c r="D479" s="19"/>
    </row>
    <row r="480" spans="3:4" x14ac:dyDescent="0.2">
      <c r="C480" s="19"/>
      <c r="D480" s="19"/>
    </row>
    <row r="481" spans="3:4" x14ac:dyDescent="0.2">
      <c r="C481" s="19"/>
      <c r="D481" s="19"/>
    </row>
    <row r="482" spans="3:4" x14ac:dyDescent="0.2">
      <c r="C482" s="19"/>
      <c r="D482" s="19"/>
    </row>
    <row r="483" spans="3:4" x14ac:dyDescent="0.2">
      <c r="C483" s="19"/>
      <c r="D483" s="19"/>
    </row>
    <row r="484" spans="3:4" x14ac:dyDescent="0.2">
      <c r="C484" s="19"/>
      <c r="D484" s="19"/>
    </row>
    <row r="485" spans="3:4" x14ac:dyDescent="0.2">
      <c r="C485" s="19"/>
      <c r="D485" s="19"/>
    </row>
    <row r="486" spans="3:4" x14ac:dyDescent="0.2">
      <c r="C486" s="19"/>
      <c r="D486" s="19"/>
    </row>
    <row r="487" spans="3:4" x14ac:dyDescent="0.2">
      <c r="C487" s="19"/>
      <c r="D487" s="19"/>
    </row>
    <row r="488" spans="3:4" x14ac:dyDescent="0.2">
      <c r="C488" s="19"/>
      <c r="D488" s="19"/>
    </row>
    <row r="489" spans="3:4" x14ac:dyDescent="0.2">
      <c r="C489" s="19"/>
      <c r="D489" s="19"/>
    </row>
    <row r="490" spans="3:4" x14ac:dyDescent="0.2">
      <c r="C490" s="19"/>
      <c r="D490" s="19"/>
    </row>
    <row r="491" spans="3:4" x14ac:dyDescent="0.2">
      <c r="C491" s="19"/>
      <c r="D491" s="19"/>
    </row>
    <row r="492" spans="3:4" x14ac:dyDescent="0.2">
      <c r="C492" s="19"/>
      <c r="D492" s="19"/>
    </row>
    <row r="493" spans="3:4" x14ac:dyDescent="0.2">
      <c r="C493" s="19"/>
      <c r="D493" s="19"/>
    </row>
    <row r="494" spans="3:4" x14ac:dyDescent="0.2">
      <c r="C494" s="19"/>
      <c r="D494" s="19"/>
    </row>
    <row r="495" spans="3:4" x14ac:dyDescent="0.2">
      <c r="C495" s="19"/>
      <c r="D495" s="19"/>
    </row>
    <row r="496" spans="3:4" x14ac:dyDescent="0.2">
      <c r="C496" s="19"/>
      <c r="D496" s="19"/>
    </row>
    <row r="497" spans="3:4" x14ac:dyDescent="0.2">
      <c r="C497" s="19"/>
      <c r="D497" s="19"/>
    </row>
    <row r="498" spans="3:4" x14ac:dyDescent="0.2">
      <c r="C498" s="19"/>
      <c r="D498" s="19"/>
    </row>
    <row r="499" spans="3:4" x14ac:dyDescent="0.2">
      <c r="C499" s="19"/>
      <c r="D499" s="19"/>
    </row>
    <row r="500" spans="3:4" x14ac:dyDescent="0.2">
      <c r="C500" s="19"/>
      <c r="D500" s="19"/>
    </row>
    <row r="501" spans="3:4" x14ac:dyDescent="0.2">
      <c r="C501" s="19"/>
      <c r="D501" s="19"/>
    </row>
    <row r="502" spans="3:4" x14ac:dyDescent="0.2">
      <c r="C502" s="19"/>
      <c r="D502" s="19"/>
    </row>
    <row r="503" spans="3:4" x14ac:dyDescent="0.2">
      <c r="C503" s="19"/>
      <c r="D503" s="19"/>
    </row>
    <row r="504" spans="3:4" x14ac:dyDescent="0.2">
      <c r="C504" s="19"/>
      <c r="D504" s="19"/>
    </row>
    <row r="505" spans="3:4" x14ac:dyDescent="0.2">
      <c r="C505" s="19"/>
      <c r="D505" s="19"/>
    </row>
    <row r="506" spans="3:4" x14ac:dyDescent="0.2">
      <c r="C506" s="19"/>
      <c r="D506" s="19"/>
    </row>
    <row r="507" spans="3:4" x14ac:dyDescent="0.2">
      <c r="C507" s="19"/>
      <c r="D507" s="19"/>
    </row>
    <row r="508" spans="3:4" x14ac:dyDescent="0.2">
      <c r="C508" s="19"/>
      <c r="D508" s="19"/>
    </row>
    <row r="509" spans="3:4" x14ac:dyDescent="0.2">
      <c r="C509" s="19"/>
      <c r="D509" s="19"/>
    </row>
    <row r="510" spans="3:4" x14ac:dyDescent="0.2">
      <c r="C510" s="19"/>
      <c r="D510" s="19"/>
    </row>
    <row r="511" spans="3:4" x14ac:dyDescent="0.2">
      <c r="C511" s="19"/>
      <c r="D511" s="19"/>
    </row>
    <row r="512" spans="3:4" x14ac:dyDescent="0.2">
      <c r="C512" s="19"/>
      <c r="D512" s="19"/>
    </row>
    <row r="513" spans="3:4" x14ac:dyDescent="0.2">
      <c r="C513" s="19"/>
      <c r="D513" s="19"/>
    </row>
    <row r="514" spans="3:4" x14ac:dyDescent="0.2">
      <c r="C514" s="19"/>
      <c r="D514" s="19"/>
    </row>
    <row r="515" spans="3:4" x14ac:dyDescent="0.2">
      <c r="C515" s="19"/>
      <c r="D515" s="19"/>
    </row>
    <row r="516" spans="3:4" x14ac:dyDescent="0.2">
      <c r="C516" s="19"/>
      <c r="D516" s="19"/>
    </row>
    <row r="517" spans="3:4" x14ac:dyDescent="0.2">
      <c r="C517" s="19"/>
      <c r="D517" s="19"/>
    </row>
    <row r="518" spans="3:4" x14ac:dyDescent="0.2">
      <c r="C518" s="19"/>
      <c r="D518" s="19"/>
    </row>
    <row r="519" spans="3:4" x14ac:dyDescent="0.2">
      <c r="C519" s="19"/>
      <c r="D519" s="19"/>
    </row>
    <row r="520" spans="3:4" x14ac:dyDescent="0.2">
      <c r="C520" s="19"/>
      <c r="D520" s="19"/>
    </row>
    <row r="521" spans="3:4" x14ac:dyDescent="0.2">
      <c r="C521" s="19"/>
      <c r="D521" s="19"/>
    </row>
    <row r="522" spans="3:4" x14ac:dyDescent="0.2">
      <c r="C522" s="19"/>
      <c r="D522" s="19"/>
    </row>
    <row r="523" spans="3:4" x14ac:dyDescent="0.2">
      <c r="C523" s="19"/>
      <c r="D523" s="19"/>
    </row>
    <row r="524" spans="3:4" x14ac:dyDescent="0.2">
      <c r="C524" s="19"/>
      <c r="D524" s="19"/>
    </row>
    <row r="525" spans="3:4" x14ac:dyDescent="0.2">
      <c r="C525" s="19"/>
      <c r="D525" s="19"/>
    </row>
    <row r="526" spans="3:4" x14ac:dyDescent="0.2">
      <c r="C526" s="19"/>
      <c r="D526" s="19"/>
    </row>
    <row r="527" spans="3:4" x14ac:dyDescent="0.2">
      <c r="C527" s="19"/>
      <c r="D527" s="19"/>
    </row>
    <row r="528" spans="3:4" x14ac:dyDescent="0.2">
      <c r="C528" s="19"/>
      <c r="D528" s="19"/>
    </row>
    <row r="529" spans="3:4" x14ac:dyDescent="0.2">
      <c r="C529" s="19"/>
      <c r="D529" s="19"/>
    </row>
    <row r="530" spans="3:4" x14ac:dyDescent="0.2">
      <c r="C530" s="19"/>
      <c r="D530" s="19"/>
    </row>
    <row r="531" spans="3:4" x14ac:dyDescent="0.2">
      <c r="C531" s="19"/>
      <c r="D531" s="19"/>
    </row>
    <row r="532" spans="3:4" x14ac:dyDescent="0.2">
      <c r="C532" s="19"/>
      <c r="D532" s="19"/>
    </row>
    <row r="533" spans="3:4" x14ac:dyDescent="0.2">
      <c r="C533" s="19"/>
      <c r="D533" s="19"/>
    </row>
    <row r="534" spans="3:4" x14ac:dyDescent="0.2">
      <c r="C534" s="19"/>
      <c r="D534" s="19"/>
    </row>
    <row r="535" spans="3:4" x14ac:dyDescent="0.2">
      <c r="C535" s="19"/>
      <c r="D535" s="19"/>
    </row>
    <row r="536" spans="3:4" x14ac:dyDescent="0.2">
      <c r="C536" s="19"/>
      <c r="D536" s="19"/>
    </row>
    <row r="537" spans="3:4" x14ac:dyDescent="0.2">
      <c r="C537" s="19"/>
      <c r="D537" s="19"/>
    </row>
    <row r="538" spans="3:4" x14ac:dyDescent="0.2">
      <c r="C538" s="19"/>
      <c r="D538" s="19"/>
    </row>
    <row r="539" spans="3:4" x14ac:dyDescent="0.2">
      <c r="C539" s="19"/>
      <c r="D539" s="19"/>
    </row>
    <row r="540" spans="3:4" x14ac:dyDescent="0.2">
      <c r="C540" s="19"/>
      <c r="D540" s="19"/>
    </row>
    <row r="541" spans="3:4" x14ac:dyDescent="0.2">
      <c r="C541" s="19"/>
      <c r="D541" s="19"/>
    </row>
    <row r="542" spans="3:4" x14ac:dyDescent="0.2">
      <c r="C542" s="19"/>
      <c r="D542" s="19"/>
    </row>
    <row r="543" spans="3:4" x14ac:dyDescent="0.2">
      <c r="C543" s="19"/>
      <c r="D543" s="19"/>
    </row>
    <row r="544" spans="3:4" x14ac:dyDescent="0.2">
      <c r="C544" s="19"/>
      <c r="D544" s="19"/>
    </row>
    <row r="545" spans="3:4" x14ac:dyDescent="0.2">
      <c r="C545" s="19"/>
      <c r="D545" s="19"/>
    </row>
    <row r="546" spans="3:4" x14ac:dyDescent="0.2">
      <c r="C546" s="19"/>
      <c r="D546" s="19"/>
    </row>
    <row r="547" spans="3:4" x14ac:dyDescent="0.2">
      <c r="C547" s="19"/>
      <c r="D547" s="19"/>
    </row>
    <row r="548" spans="3:4" x14ac:dyDescent="0.2">
      <c r="C548" s="19"/>
      <c r="D548" s="19"/>
    </row>
    <row r="549" spans="3:4" x14ac:dyDescent="0.2">
      <c r="C549" s="19"/>
      <c r="D549" s="19"/>
    </row>
    <row r="550" spans="3:4" x14ac:dyDescent="0.2">
      <c r="C550" s="19"/>
      <c r="D550" s="19"/>
    </row>
    <row r="551" spans="3:4" x14ac:dyDescent="0.2">
      <c r="C551" s="19"/>
      <c r="D551" s="19"/>
    </row>
    <row r="552" spans="3:4" x14ac:dyDescent="0.2">
      <c r="C552" s="19"/>
      <c r="D552" s="19"/>
    </row>
    <row r="553" spans="3:4" x14ac:dyDescent="0.2">
      <c r="C553" s="19"/>
      <c r="D553" s="19"/>
    </row>
    <row r="554" spans="3:4" x14ac:dyDescent="0.2">
      <c r="C554" s="19"/>
      <c r="D554" s="19"/>
    </row>
    <row r="555" spans="3:4" x14ac:dyDescent="0.2">
      <c r="C555" s="19"/>
      <c r="D555" s="19"/>
    </row>
    <row r="556" spans="3:4" x14ac:dyDescent="0.2">
      <c r="C556" s="19"/>
      <c r="D556" s="19"/>
    </row>
    <row r="557" spans="3:4" x14ac:dyDescent="0.2">
      <c r="C557" s="19"/>
      <c r="D557" s="19"/>
    </row>
    <row r="558" spans="3:4" x14ac:dyDescent="0.2">
      <c r="C558" s="19"/>
      <c r="D558" s="19"/>
    </row>
    <row r="559" spans="3:4" x14ac:dyDescent="0.2">
      <c r="C559" s="19"/>
      <c r="D559" s="19"/>
    </row>
    <row r="560" spans="3:4" x14ac:dyDescent="0.2">
      <c r="C560" s="19"/>
      <c r="D560" s="19"/>
    </row>
    <row r="561" spans="3:4" x14ac:dyDescent="0.2">
      <c r="C561" s="19"/>
      <c r="D561" s="19"/>
    </row>
    <row r="562" spans="3:4" x14ac:dyDescent="0.2">
      <c r="C562" s="19"/>
      <c r="D562" s="19"/>
    </row>
    <row r="563" spans="3:4" x14ac:dyDescent="0.2">
      <c r="C563" s="19"/>
      <c r="D563" s="19"/>
    </row>
    <row r="564" spans="3:4" x14ac:dyDescent="0.2">
      <c r="C564" s="19"/>
      <c r="D564" s="19"/>
    </row>
    <row r="565" spans="3:4" x14ac:dyDescent="0.2">
      <c r="C565" s="19"/>
      <c r="D565" s="19"/>
    </row>
    <row r="566" spans="3:4" x14ac:dyDescent="0.2">
      <c r="C566" s="19"/>
      <c r="D566" s="19"/>
    </row>
    <row r="567" spans="3:4" x14ac:dyDescent="0.2">
      <c r="C567" s="19"/>
      <c r="D567" s="19"/>
    </row>
    <row r="568" spans="3:4" x14ac:dyDescent="0.2">
      <c r="C568" s="19"/>
      <c r="D568" s="19"/>
    </row>
    <row r="569" spans="3:4" x14ac:dyDescent="0.2">
      <c r="C569" s="19"/>
      <c r="D569" s="19"/>
    </row>
    <row r="570" spans="3:4" x14ac:dyDescent="0.2">
      <c r="C570" s="19"/>
      <c r="D570" s="19"/>
    </row>
    <row r="571" spans="3:4" x14ac:dyDescent="0.2">
      <c r="C571" s="19"/>
      <c r="D571" s="19"/>
    </row>
    <row r="572" spans="3:4" x14ac:dyDescent="0.2">
      <c r="C572" s="19"/>
      <c r="D572" s="19"/>
    </row>
    <row r="573" spans="3:4" x14ac:dyDescent="0.2">
      <c r="C573" s="19"/>
      <c r="D573" s="19"/>
    </row>
    <row r="574" spans="3:4" x14ac:dyDescent="0.2">
      <c r="C574" s="19"/>
      <c r="D574" s="19"/>
    </row>
    <row r="575" spans="3:4" x14ac:dyDescent="0.2">
      <c r="C575" s="19"/>
      <c r="D575" s="19"/>
    </row>
    <row r="576" spans="3:4" x14ac:dyDescent="0.2">
      <c r="C576" s="19"/>
      <c r="D576" s="19"/>
    </row>
    <row r="577" spans="3:4" x14ac:dyDescent="0.2">
      <c r="C577" s="19"/>
      <c r="D577" s="19"/>
    </row>
    <row r="578" spans="3:4" x14ac:dyDescent="0.2">
      <c r="C578" s="19"/>
      <c r="D578" s="19"/>
    </row>
    <row r="579" spans="3:4" x14ac:dyDescent="0.2">
      <c r="C579" s="19"/>
      <c r="D579" s="19"/>
    </row>
    <row r="580" spans="3:4" x14ac:dyDescent="0.2">
      <c r="C580" s="19"/>
      <c r="D580" s="19"/>
    </row>
    <row r="581" spans="3:4" x14ac:dyDescent="0.2">
      <c r="C581" s="19"/>
      <c r="D581" s="19"/>
    </row>
    <row r="582" spans="3:4" x14ac:dyDescent="0.2">
      <c r="C582" s="19"/>
      <c r="D582" s="19"/>
    </row>
    <row r="583" spans="3:4" x14ac:dyDescent="0.2">
      <c r="C583" s="19"/>
      <c r="D583" s="19"/>
    </row>
    <row r="584" spans="3:4" x14ac:dyDescent="0.2">
      <c r="C584" s="19"/>
      <c r="D584" s="19"/>
    </row>
    <row r="585" spans="3:4" x14ac:dyDescent="0.2">
      <c r="C585" s="19"/>
      <c r="D585" s="19"/>
    </row>
    <row r="586" spans="3:4" x14ac:dyDescent="0.2">
      <c r="C586" s="19"/>
      <c r="D586" s="19"/>
    </row>
    <row r="587" spans="3:4" x14ac:dyDescent="0.2">
      <c r="C587" s="19"/>
      <c r="D587" s="19"/>
    </row>
    <row r="588" spans="3:4" x14ac:dyDescent="0.2">
      <c r="C588" s="19"/>
      <c r="D588" s="19"/>
    </row>
    <row r="589" spans="3:4" x14ac:dyDescent="0.2">
      <c r="C589" s="19"/>
      <c r="D589" s="19"/>
    </row>
    <row r="590" spans="3:4" x14ac:dyDescent="0.2">
      <c r="C590" s="19"/>
      <c r="D590" s="19"/>
    </row>
    <row r="591" spans="3:4" x14ac:dyDescent="0.2">
      <c r="C591" s="19"/>
      <c r="D591" s="19"/>
    </row>
    <row r="592" spans="3:4" x14ac:dyDescent="0.2">
      <c r="C592" s="19"/>
      <c r="D592" s="19"/>
    </row>
    <row r="593" spans="3:4" x14ac:dyDescent="0.2">
      <c r="C593" s="19"/>
      <c r="D593" s="19"/>
    </row>
    <row r="594" spans="3:4" x14ac:dyDescent="0.2">
      <c r="C594" s="19"/>
      <c r="D594" s="19"/>
    </row>
    <row r="595" spans="3:4" x14ac:dyDescent="0.2">
      <c r="C595" s="19"/>
      <c r="D595" s="19"/>
    </row>
    <row r="596" spans="3:4" x14ac:dyDescent="0.2">
      <c r="C596" s="19"/>
      <c r="D596" s="19"/>
    </row>
    <row r="597" spans="3:4" x14ac:dyDescent="0.2">
      <c r="C597" s="19"/>
      <c r="D597" s="19"/>
    </row>
    <row r="598" spans="3:4" x14ac:dyDescent="0.2">
      <c r="C598" s="19"/>
      <c r="D598" s="19"/>
    </row>
    <row r="599" spans="3:4" x14ac:dyDescent="0.2">
      <c r="C599" s="19"/>
      <c r="D599" s="19"/>
    </row>
    <row r="600" spans="3:4" x14ac:dyDescent="0.2">
      <c r="C600" s="19"/>
      <c r="D600" s="19"/>
    </row>
    <row r="601" spans="3:4" x14ac:dyDescent="0.2">
      <c r="C601" s="19"/>
      <c r="D601" s="19"/>
    </row>
    <row r="602" spans="3:4" x14ac:dyDescent="0.2">
      <c r="C602" s="19"/>
      <c r="D602" s="19"/>
    </row>
    <row r="603" spans="3:4" x14ac:dyDescent="0.2">
      <c r="C603" s="19"/>
      <c r="D603" s="19"/>
    </row>
    <row r="604" spans="3:4" x14ac:dyDescent="0.2">
      <c r="C604" s="19"/>
      <c r="D604" s="19"/>
    </row>
    <row r="605" spans="3:4" x14ac:dyDescent="0.2">
      <c r="C605" s="19"/>
      <c r="D605" s="19"/>
    </row>
    <row r="606" spans="3:4" x14ac:dyDescent="0.2">
      <c r="C606" s="19"/>
      <c r="D606" s="19"/>
    </row>
    <row r="607" spans="3:4" x14ac:dyDescent="0.2">
      <c r="C607" s="19"/>
      <c r="D607" s="19"/>
    </row>
    <row r="608" spans="3:4" x14ac:dyDescent="0.2">
      <c r="C608" s="19"/>
      <c r="D608" s="19"/>
    </row>
    <row r="609" spans="3:4" x14ac:dyDescent="0.2">
      <c r="C609" s="19"/>
      <c r="D609" s="19"/>
    </row>
    <row r="610" spans="3:4" x14ac:dyDescent="0.2">
      <c r="C610" s="19"/>
      <c r="D610" s="19"/>
    </row>
    <row r="611" spans="3:4" x14ac:dyDescent="0.2">
      <c r="C611" s="19"/>
      <c r="D611" s="19"/>
    </row>
    <row r="612" spans="3:4" x14ac:dyDescent="0.2">
      <c r="C612" s="19"/>
      <c r="D612" s="19"/>
    </row>
    <row r="613" spans="3:4" x14ac:dyDescent="0.2">
      <c r="C613" s="19"/>
      <c r="D613" s="19"/>
    </row>
    <row r="614" spans="3:4" x14ac:dyDescent="0.2">
      <c r="C614" s="19"/>
      <c r="D614" s="19"/>
    </row>
    <row r="615" spans="3:4" x14ac:dyDescent="0.2">
      <c r="C615" s="19"/>
      <c r="D615" s="19"/>
    </row>
    <row r="616" spans="3:4" x14ac:dyDescent="0.2">
      <c r="C616" s="19"/>
      <c r="D616" s="19"/>
    </row>
    <row r="617" spans="3:4" x14ac:dyDescent="0.2">
      <c r="C617" s="19"/>
      <c r="D617" s="19"/>
    </row>
    <row r="618" spans="3:4" x14ac:dyDescent="0.2">
      <c r="C618" s="19"/>
      <c r="D618" s="19"/>
    </row>
    <row r="619" spans="3:4" x14ac:dyDescent="0.2">
      <c r="C619" s="19"/>
      <c r="D619" s="19"/>
    </row>
    <row r="620" spans="3:4" x14ac:dyDescent="0.2">
      <c r="C620" s="19"/>
      <c r="D620" s="19"/>
    </row>
    <row r="621" spans="3:4" x14ac:dyDescent="0.2">
      <c r="C621" s="19"/>
      <c r="D621" s="19"/>
    </row>
    <row r="622" spans="3:4" x14ac:dyDescent="0.2">
      <c r="C622" s="19"/>
      <c r="D622" s="19"/>
    </row>
    <row r="623" spans="3:4" x14ac:dyDescent="0.2">
      <c r="C623" s="19"/>
      <c r="D623" s="19"/>
    </row>
    <row r="624" spans="3:4" x14ac:dyDescent="0.2">
      <c r="C624" s="19"/>
      <c r="D624" s="19"/>
    </row>
    <row r="625" spans="3:4" x14ac:dyDescent="0.2">
      <c r="C625" s="19"/>
      <c r="D625" s="19"/>
    </row>
    <row r="626" spans="3:4" x14ac:dyDescent="0.2">
      <c r="C626" s="19"/>
      <c r="D626" s="19"/>
    </row>
    <row r="627" spans="3:4" x14ac:dyDescent="0.2">
      <c r="C627" s="19"/>
      <c r="D627" s="19"/>
    </row>
    <row r="628" spans="3:4" x14ac:dyDescent="0.2">
      <c r="C628" s="19"/>
      <c r="D628" s="19"/>
    </row>
    <row r="629" spans="3:4" x14ac:dyDescent="0.2">
      <c r="C629" s="19"/>
      <c r="D629" s="19"/>
    </row>
    <row r="630" spans="3:4" x14ac:dyDescent="0.2">
      <c r="C630" s="19"/>
      <c r="D630" s="19"/>
    </row>
    <row r="631" spans="3:4" x14ac:dyDescent="0.2">
      <c r="C631" s="19"/>
      <c r="D631" s="19"/>
    </row>
    <row r="632" spans="3:4" x14ac:dyDescent="0.2">
      <c r="C632" s="19"/>
      <c r="D632" s="19"/>
    </row>
    <row r="633" spans="3:4" x14ac:dyDescent="0.2">
      <c r="C633" s="19"/>
      <c r="D633" s="19"/>
    </row>
    <row r="634" spans="3:4" x14ac:dyDescent="0.2">
      <c r="C634" s="19"/>
      <c r="D634" s="19"/>
    </row>
    <row r="635" spans="3:4" x14ac:dyDescent="0.2">
      <c r="C635" s="19"/>
      <c r="D635" s="19"/>
    </row>
    <row r="636" spans="3:4" x14ac:dyDescent="0.2">
      <c r="C636" s="19"/>
      <c r="D636" s="19"/>
    </row>
    <row r="637" spans="3:4" x14ac:dyDescent="0.2">
      <c r="C637" s="19"/>
      <c r="D637" s="19"/>
    </row>
    <row r="638" spans="3:4" x14ac:dyDescent="0.2">
      <c r="C638" s="19"/>
      <c r="D638" s="19"/>
    </row>
    <row r="639" spans="3:4" x14ac:dyDescent="0.2">
      <c r="C639" s="19"/>
      <c r="D639" s="19"/>
    </row>
    <row r="640" spans="3:4" x14ac:dyDescent="0.2">
      <c r="C640" s="19"/>
      <c r="D640" s="19"/>
    </row>
    <row r="641" spans="3:4" x14ac:dyDescent="0.2">
      <c r="C641" s="19"/>
      <c r="D641" s="19"/>
    </row>
    <row r="642" spans="3:4" x14ac:dyDescent="0.2">
      <c r="C642" s="19"/>
      <c r="D642" s="19"/>
    </row>
    <row r="643" spans="3:4" x14ac:dyDescent="0.2">
      <c r="C643" s="19"/>
      <c r="D643" s="19"/>
    </row>
    <row r="644" spans="3:4" x14ac:dyDescent="0.2">
      <c r="C644" s="19"/>
      <c r="D644" s="19"/>
    </row>
    <row r="645" spans="3:4" x14ac:dyDescent="0.2">
      <c r="C645" s="19"/>
      <c r="D645" s="19"/>
    </row>
    <row r="646" spans="3:4" x14ac:dyDescent="0.2">
      <c r="C646" s="19"/>
      <c r="D646" s="19"/>
    </row>
    <row r="647" spans="3:4" x14ac:dyDescent="0.2">
      <c r="C647" s="19"/>
      <c r="D647" s="19"/>
    </row>
    <row r="648" spans="3:4" x14ac:dyDescent="0.2">
      <c r="C648" s="19"/>
      <c r="D648" s="19"/>
    </row>
    <row r="649" spans="3:4" x14ac:dyDescent="0.2">
      <c r="C649" s="19"/>
      <c r="D649" s="19"/>
    </row>
    <row r="650" spans="3:4" x14ac:dyDescent="0.2">
      <c r="C650" s="19"/>
      <c r="D650" s="19"/>
    </row>
    <row r="651" spans="3:4" x14ac:dyDescent="0.2">
      <c r="C651" s="19"/>
      <c r="D651" s="19"/>
    </row>
    <row r="652" spans="3:4" x14ac:dyDescent="0.2">
      <c r="C652" s="19"/>
      <c r="D652" s="19"/>
    </row>
    <row r="653" spans="3:4" x14ac:dyDescent="0.2">
      <c r="C653" s="19"/>
      <c r="D653" s="19"/>
    </row>
    <row r="654" spans="3:4" x14ac:dyDescent="0.2">
      <c r="C654" s="19"/>
      <c r="D654" s="19"/>
    </row>
    <row r="655" spans="3:4" x14ac:dyDescent="0.2">
      <c r="C655" s="19"/>
      <c r="D655" s="19"/>
    </row>
    <row r="656" spans="3:4" x14ac:dyDescent="0.2">
      <c r="C656" s="19"/>
      <c r="D656" s="19"/>
    </row>
    <row r="657" spans="3:4" x14ac:dyDescent="0.2">
      <c r="C657" s="19"/>
      <c r="D657" s="19"/>
    </row>
    <row r="658" spans="3:4" x14ac:dyDescent="0.2">
      <c r="C658" s="19"/>
      <c r="D658" s="19"/>
    </row>
    <row r="659" spans="3:4" x14ac:dyDescent="0.2">
      <c r="C659" s="19"/>
      <c r="D659" s="19"/>
    </row>
    <row r="660" spans="3:4" x14ac:dyDescent="0.2">
      <c r="C660" s="19"/>
      <c r="D660" s="19"/>
    </row>
    <row r="661" spans="3:4" x14ac:dyDescent="0.2">
      <c r="C661" s="19"/>
      <c r="D661" s="19"/>
    </row>
    <row r="662" spans="3:4" x14ac:dyDescent="0.2">
      <c r="C662" s="19"/>
      <c r="D662" s="19"/>
    </row>
    <row r="663" spans="3:4" x14ac:dyDescent="0.2">
      <c r="C663" s="19"/>
      <c r="D663" s="19"/>
    </row>
    <row r="664" spans="3:4" x14ac:dyDescent="0.2">
      <c r="C664" s="19"/>
      <c r="D664" s="19"/>
    </row>
    <row r="665" spans="3:4" x14ac:dyDescent="0.2">
      <c r="C665" s="19"/>
      <c r="D665" s="19"/>
    </row>
    <row r="666" spans="3:4" x14ac:dyDescent="0.2">
      <c r="C666" s="19"/>
      <c r="D666" s="19"/>
    </row>
    <row r="667" spans="3:4" x14ac:dyDescent="0.2">
      <c r="C667" s="19"/>
      <c r="D667" s="19"/>
    </row>
    <row r="668" spans="3:4" x14ac:dyDescent="0.2">
      <c r="C668" s="19"/>
      <c r="D668" s="19"/>
    </row>
    <row r="669" spans="3:4" x14ac:dyDescent="0.2">
      <c r="C669" s="19"/>
      <c r="D669" s="19"/>
    </row>
    <row r="670" spans="3:4" x14ac:dyDescent="0.2">
      <c r="C670" s="19"/>
      <c r="D670" s="19"/>
    </row>
    <row r="671" spans="3:4" x14ac:dyDescent="0.2">
      <c r="C671" s="19"/>
      <c r="D671" s="19"/>
    </row>
    <row r="672" spans="3:4" x14ac:dyDescent="0.2">
      <c r="C672" s="19"/>
      <c r="D672" s="19"/>
    </row>
    <row r="673" spans="3:4" x14ac:dyDescent="0.2">
      <c r="C673" s="19"/>
      <c r="D673" s="19"/>
    </row>
    <row r="674" spans="3:4" x14ac:dyDescent="0.2">
      <c r="C674" s="19"/>
      <c r="D674" s="19"/>
    </row>
    <row r="675" spans="3:4" x14ac:dyDescent="0.2">
      <c r="C675" s="19"/>
      <c r="D675" s="19"/>
    </row>
    <row r="676" spans="3:4" x14ac:dyDescent="0.2">
      <c r="C676" s="19"/>
      <c r="D676" s="19"/>
    </row>
    <row r="677" spans="3:4" x14ac:dyDescent="0.2">
      <c r="C677" s="19"/>
      <c r="D677" s="19"/>
    </row>
    <row r="678" spans="3:4" x14ac:dyDescent="0.2">
      <c r="C678" s="19"/>
      <c r="D678" s="19"/>
    </row>
    <row r="679" spans="3:4" x14ac:dyDescent="0.2">
      <c r="C679" s="19"/>
      <c r="D679" s="19"/>
    </row>
    <row r="680" spans="3:4" x14ac:dyDescent="0.2">
      <c r="C680" s="19"/>
      <c r="D680" s="19"/>
    </row>
    <row r="681" spans="3:4" x14ac:dyDescent="0.2">
      <c r="C681" s="19"/>
      <c r="D681" s="19"/>
    </row>
    <row r="682" spans="3:4" x14ac:dyDescent="0.2">
      <c r="C682" s="19"/>
      <c r="D682" s="19"/>
    </row>
    <row r="683" spans="3:4" x14ac:dyDescent="0.2">
      <c r="C683" s="19"/>
      <c r="D683" s="19"/>
    </row>
    <row r="684" spans="3:4" x14ac:dyDescent="0.2">
      <c r="C684" s="19"/>
      <c r="D684" s="19"/>
    </row>
    <row r="685" spans="3:4" x14ac:dyDescent="0.2">
      <c r="C685" s="19"/>
      <c r="D685" s="19"/>
    </row>
    <row r="686" spans="3:4" x14ac:dyDescent="0.2">
      <c r="C686" s="19"/>
      <c r="D686" s="19"/>
    </row>
    <row r="687" spans="3:4" x14ac:dyDescent="0.2">
      <c r="C687" s="19"/>
      <c r="D687" s="19"/>
    </row>
    <row r="688" spans="3:4" x14ac:dyDescent="0.2">
      <c r="C688" s="19"/>
      <c r="D688" s="19"/>
    </row>
    <row r="689" spans="3:4" x14ac:dyDescent="0.2">
      <c r="C689" s="19"/>
      <c r="D689" s="19"/>
    </row>
    <row r="690" spans="3:4" x14ac:dyDescent="0.2">
      <c r="C690" s="19"/>
      <c r="D690" s="19"/>
    </row>
    <row r="691" spans="3:4" x14ac:dyDescent="0.2">
      <c r="C691" s="19"/>
      <c r="D691" s="19"/>
    </row>
    <row r="692" spans="3:4" x14ac:dyDescent="0.2">
      <c r="C692" s="19"/>
      <c r="D692" s="19"/>
    </row>
    <row r="693" spans="3:4" x14ac:dyDescent="0.2">
      <c r="C693" s="19"/>
      <c r="D693" s="19"/>
    </row>
    <row r="694" spans="3:4" x14ac:dyDescent="0.2">
      <c r="C694" s="19"/>
      <c r="D694" s="19"/>
    </row>
    <row r="695" spans="3:4" x14ac:dyDescent="0.2">
      <c r="C695" s="19"/>
      <c r="D695" s="19"/>
    </row>
    <row r="696" spans="3:4" x14ac:dyDescent="0.2">
      <c r="C696" s="19"/>
      <c r="D696" s="19"/>
    </row>
    <row r="697" spans="3:4" x14ac:dyDescent="0.2">
      <c r="C697" s="19"/>
      <c r="D697" s="19"/>
    </row>
    <row r="698" spans="3:4" x14ac:dyDescent="0.2">
      <c r="C698" s="19"/>
      <c r="D698" s="19"/>
    </row>
    <row r="699" spans="3:4" x14ac:dyDescent="0.2">
      <c r="C699" s="19"/>
      <c r="D699" s="19"/>
    </row>
    <row r="700" spans="3:4" x14ac:dyDescent="0.2">
      <c r="C700" s="19"/>
      <c r="D700" s="19"/>
    </row>
    <row r="701" spans="3:4" x14ac:dyDescent="0.2">
      <c r="C701" s="19"/>
      <c r="D701" s="19"/>
    </row>
    <row r="702" spans="3:4" x14ac:dyDescent="0.2">
      <c r="C702" s="19"/>
      <c r="D702" s="19"/>
    </row>
    <row r="703" spans="3:4" x14ac:dyDescent="0.2">
      <c r="C703" s="19"/>
      <c r="D703" s="19"/>
    </row>
    <row r="704" spans="3:4" x14ac:dyDescent="0.2">
      <c r="C704" s="19"/>
      <c r="D704" s="19"/>
    </row>
    <row r="705" spans="3:4" x14ac:dyDescent="0.2">
      <c r="C705" s="19"/>
      <c r="D705" s="19"/>
    </row>
    <row r="706" spans="3:4" x14ac:dyDescent="0.2">
      <c r="C706" s="19"/>
      <c r="D706" s="19"/>
    </row>
    <row r="707" spans="3:4" x14ac:dyDescent="0.2">
      <c r="C707" s="19"/>
      <c r="D707" s="19"/>
    </row>
    <row r="708" spans="3:4" x14ac:dyDescent="0.2">
      <c r="C708" s="19"/>
      <c r="D708" s="19"/>
    </row>
    <row r="709" spans="3:4" x14ac:dyDescent="0.2">
      <c r="C709" s="19"/>
      <c r="D709" s="19"/>
    </row>
    <row r="710" spans="3:4" x14ac:dyDescent="0.2">
      <c r="C710" s="19"/>
      <c r="D710" s="19"/>
    </row>
    <row r="711" spans="3:4" x14ac:dyDescent="0.2">
      <c r="C711" s="19"/>
      <c r="D711" s="19"/>
    </row>
    <row r="712" spans="3:4" x14ac:dyDescent="0.2">
      <c r="C712" s="19"/>
      <c r="D712" s="19"/>
    </row>
    <row r="713" spans="3:4" x14ac:dyDescent="0.2">
      <c r="C713" s="19"/>
      <c r="D713" s="19"/>
    </row>
    <row r="714" spans="3:4" x14ac:dyDescent="0.2">
      <c r="C714" s="19"/>
      <c r="D714" s="19"/>
    </row>
    <row r="715" spans="3:4" x14ac:dyDescent="0.2">
      <c r="C715" s="19"/>
      <c r="D715" s="19"/>
    </row>
    <row r="716" spans="3:4" x14ac:dyDescent="0.2">
      <c r="C716" s="19"/>
      <c r="D716" s="19"/>
    </row>
    <row r="717" spans="3:4" x14ac:dyDescent="0.2">
      <c r="C717" s="19"/>
      <c r="D717" s="19"/>
    </row>
    <row r="718" spans="3:4" x14ac:dyDescent="0.2">
      <c r="C718" s="19"/>
      <c r="D718" s="19"/>
    </row>
    <row r="719" spans="3:4" x14ac:dyDescent="0.2">
      <c r="C719" s="19"/>
      <c r="D719" s="19"/>
    </row>
    <row r="720" spans="3:4" x14ac:dyDescent="0.2">
      <c r="C720" s="19"/>
      <c r="D720" s="19"/>
    </row>
    <row r="721" spans="3:4" x14ac:dyDescent="0.2">
      <c r="C721" s="19"/>
      <c r="D721" s="19"/>
    </row>
    <row r="722" spans="3:4" x14ac:dyDescent="0.2">
      <c r="C722" s="19"/>
      <c r="D722" s="19"/>
    </row>
    <row r="723" spans="3:4" x14ac:dyDescent="0.2">
      <c r="C723" s="19"/>
      <c r="D723" s="19"/>
    </row>
    <row r="724" spans="3:4" x14ac:dyDescent="0.2">
      <c r="C724" s="19"/>
      <c r="D724" s="19"/>
    </row>
    <row r="725" spans="3:4" x14ac:dyDescent="0.2">
      <c r="C725" s="19"/>
      <c r="D725" s="19"/>
    </row>
    <row r="726" spans="3:4" x14ac:dyDescent="0.2">
      <c r="C726" s="19"/>
      <c r="D726" s="19"/>
    </row>
    <row r="727" spans="3:4" x14ac:dyDescent="0.2">
      <c r="C727" s="19"/>
      <c r="D727" s="19"/>
    </row>
    <row r="728" spans="3:4" x14ac:dyDescent="0.2">
      <c r="C728" s="19"/>
      <c r="D728" s="19"/>
    </row>
    <row r="729" spans="3:4" x14ac:dyDescent="0.2">
      <c r="C729" s="19"/>
      <c r="D729" s="19"/>
    </row>
    <row r="730" spans="3:4" x14ac:dyDescent="0.2">
      <c r="C730" s="19"/>
      <c r="D730" s="19"/>
    </row>
    <row r="731" spans="3:4" x14ac:dyDescent="0.2">
      <c r="C731" s="19"/>
      <c r="D731" s="19"/>
    </row>
    <row r="732" spans="3:4" x14ac:dyDescent="0.2">
      <c r="C732" s="19"/>
      <c r="D732" s="19"/>
    </row>
    <row r="733" spans="3:4" x14ac:dyDescent="0.2">
      <c r="C733" s="19"/>
      <c r="D733" s="19"/>
    </row>
    <row r="734" spans="3:4" x14ac:dyDescent="0.2">
      <c r="C734" s="19"/>
      <c r="D734" s="19"/>
    </row>
    <row r="735" spans="3:4" x14ac:dyDescent="0.2">
      <c r="C735" s="19"/>
      <c r="D735" s="19"/>
    </row>
    <row r="736" spans="3:4" x14ac:dyDescent="0.2">
      <c r="C736" s="19"/>
      <c r="D736" s="19"/>
    </row>
    <row r="737" spans="3:4" x14ac:dyDescent="0.2">
      <c r="C737" s="19"/>
      <c r="D737" s="19"/>
    </row>
    <row r="738" spans="3:4" x14ac:dyDescent="0.2">
      <c r="C738" s="19"/>
      <c r="D738" s="19"/>
    </row>
    <row r="739" spans="3:4" x14ac:dyDescent="0.2">
      <c r="C739" s="19"/>
      <c r="D739" s="19"/>
    </row>
    <row r="740" spans="3:4" x14ac:dyDescent="0.2">
      <c r="C740" s="19"/>
      <c r="D740" s="19"/>
    </row>
    <row r="741" spans="3:4" x14ac:dyDescent="0.2">
      <c r="C741" s="19"/>
      <c r="D741" s="19"/>
    </row>
    <row r="742" spans="3:4" x14ac:dyDescent="0.2">
      <c r="C742" s="19"/>
      <c r="D742" s="19"/>
    </row>
    <row r="743" spans="3:4" x14ac:dyDescent="0.2">
      <c r="C743" s="19"/>
      <c r="D743" s="19"/>
    </row>
    <row r="744" spans="3:4" x14ac:dyDescent="0.2">
      <c r="C744" s="19"/>
      <c r="D744" s="19"/>
    </row>
    <row r="745" spans="3:4" x14ac:dyDescent="0.2">
      <c r="C745" s="19"/>
      <c r="D745" s="19"/>
    </row>
    <row r="746" spans="3:4" x14ac:dyDescent="0.2">
      <c r="C746" s="19"/>
      <c r="D746" s="19"/>
    </row>
    <row r="747" spans="3:4" x14ac:dyDescent="0.2">
      <c r="C747" s="19"/>
      <c r="D747" s="19"/>
    </row>
    <row r="748" spans="3:4" x14ac:dyDescent="0.2">
      <c r="C748" s="19"/>
      <c r="D748" s="19"/>
    </row>
    <row r="749" spans="3:4" x14ac:dyDescent="0.2">
      <c r="C749" s="19"/>
      <c r="D749" s="19"/>
    </row>
    <row r="750" spans="3:4" x14ac:dyDescent="0.2">
      <c r="C750" s="19"/>
      <c r="D750" s="19"/>
    </row>
    <row r="751" spans="3:4" x14ac:dyDescent="0.2">
      <c r="C751" s="19"/>
      <c r="D751" s="19"/>
    </row>
    <row r="752" spans="3:4" x14ac:dyDescent="0.2">
      <c r="C752" s="19"/>
      <c r="D752" s="19"/>
    </row>
    <row r="753" spans="3:4" x14ac:dyDescent="0.2">
      <c r="C753" s="19"/>
      <c r="D753" s="19"/>
    </row>
    <row r="754" spans="3:4" x14ac:dyDescent="0.2">
      <c r="C754" s="19"/>
      <c r="D754" s="19"/>
    </row>
    <row r="755" spans="3:4" x14ac:dyDescent="0.2">
      <c r="C755" s="19"/>
      <c r="D755" s="19"/>
    </row>
    <row r="756" spans="3:4" x14ac:dyDescent="0.2">
      <c r="C756" s="19"/>
      <c r="D756" s="19"/>
    </row>
    <row r="757" spans="3:4" x14ac:dyDescent="0.2">
      <c r="C757" s="19"/>
      <c r="D757" s="19"/>
    </row>
    <row r="758" spans="3:4" x14ac:dyDescent="0.2">
      <c r="C758" s="19"/>
      <c r="D758" s="19"/>
    </row>
    <row r="759" spans="3:4" x14ac:dyDescent="0.2">
      <c r="C759" s="19"/>
      <c r="D759" s="19"/>
    </row>
    <row r="760" spans="3:4" x14ac:dyDescent="0.2">
      <c r="C760" s="19"/>
      <c r="D760" s="19"/>
    </row>
    <row r="761" spans="3:4" x14ac:dyDescent="0.2">
      <c r="C761" s="19"/>
      <c r="D761" s="19"/>
    </row>
    <row r="762" spans="3:4" x14ac:dyDescent="0.2">
      <c r="C762" s="19"/>
      <c r="D762" s="19"/>
    </row>
    <row r="763" spans="3:4" x14ac:dyDescent="0.2">
      <c r="C763" s="19"/>
      <c r="D763" s="19"/>
    </row>
    <row r="764" spans="3:4" x14ac:dyDescent="0.2">
      <c r="C764" s="19"/>
      <c r="D764" s="19"/>
    </row>
    <row r="765" spans="3:4" x14ac:dyDescent="0.2">
      <c r="C765" s="19"/>
      <c r="D765" s="19"/>
    </row>
    <row r="766" spans="3:4" x14ac:dyDescent="0.2">
      <c r="C766" s="19"/>
      <c r="D766" s="19"/>
    </row>
    <row r="767" spans="3:4" x14ac:dyDescent="0.2">
      <c r="C767" s="19"/>
      <c r="D767" s="19"/>
    </row>
    <row r="768" spans="3:4" x14ac:dyDescent="0.2">
      <c r="C768" s="19"/>
      <c r="D768" s="19"/>
    </row>
    <row r="769" spans="3:4" x14ac:dyDescent="0.2">
      <c r="C769" s="19"/>
      <c r="D769" s="19"/>
    </row>
    <row r="770" spans="3:4" x14ac:dyDescent="0.2">
      <c r="C770" s="19"/>
      <c r="D770" s="19"/>
    </row>
    <row r="771" spans="3:4" x14ac:dyDescent="0.2">
      <c r="C771" s="19"/>
      <c r="D771" s="19"/>
    </row>
    <row r="772" spans="3:4" x14ac:dyDescent="0.2">
      <c r="C772" s="19"/>
      <c r="D772" s="19"/>
    </row>
    <row r="773" spans="3:4" x14ac:dyDescent="0.2">
      <c r="C773" s="19"/>
      <c r="D773" s="19"/>
    </row>
    <row r="774" spans="3:4" x14ac:dyDescent="0.2">
      <c r="C774" s="19"/>
      <c r="D774" s="19"/>
    </row>
    <row r="775" spans="3:4" x14ac:dyDescent="0.2">
      <c r="C775" s="19"/>
      <c r="D775" s="19"/>
    </row>
    <row r="776" spans="3:4" x14ac:dyDescent="0.2">
      <c r="C776" s="19"/>
      <c r="D776" s="19"/>
    </row>
    <row r="777" spans="3:4" x14ac:dyDescent="0.2">
      <c r="C777" s="19"/>
      <c r="D777" s="19"/>
    </row>
    <row r="778" spans="3:4" x14ac:dyDescent="0.2">
      <c r="C778" s="19"/>
      <c r="D778" s="19"/>
    </row>
    <row r="779" spans="3:4" x14ac:dyDescent="0.2">
      <c r="C779" s="19"/>
      <c r="D779" s="19"/>
    </row>
    <row r="780" spans="3:4" x14ac:dyDescent="0.2">
      <c r="C780" s="19"/>
      <c r="D780" s="19"/>
    </row>
    <row r="781" spans="3:4" x14ac:dyDescent="0.2">
      <c r="C781" s="19"/>
      <c r="D781" s="19"/>
    </row>
    <row r="782" spans="3:4" x14ac:dyDescent="0.2">
      <c r="C782" s="19"/>
      <c r="D782" s="19"/>
    </row>
    <row r="783" spans="3:4" x14ac:dyDescent="0.2">
      <c r="C783" s="19"/>
      <c r="D783" s="19"/>
    </row>
    <row r="784" spans="3:4" x14ac:dyDescent="0.2">
      <c r="C784" s="19"/>
      <c r="D784" s="19"/>
    </row>
    <row r="785" spans="3:4" x14ac:dyDescent="0.2">
      <c r="C785" s="19"/>
      <c r="D785" s="19"/>
    </row>
    <row r="786" spans="3:4" x14ac:dyDescent="0.2">
      <c r="C786" s="19"/>
      <c r="D786" s="19"/>
    </row>
    <row r="787" spans="3:4" x14ac:dyDescent="0.2">
      <c r="C787" s="19"/>
      <c r="D787" s="19"/>
    </row>
    <row r="788" spans="3:4" x14ac:dyDescent="0.2">
      <c r="C788" s="19"/>
      <c r="D788" s="19"/>
    </row>
    <row r="789" spans="3:4" x14ac:dyDescent="0.2">
      <c r="C789" s="19"/>
      <c r="D789" s="19"/>
    </row>
    <row r="790" spans="3:4" x14ac:dyDescent="0.2">
      <c r="C790" s="19"/>
      <c r="D790" s="19"/>
    </row>
    <row r="791" spans="3:4" x14ac:dyDescent="0.2">
      <c r="C791" s="19"/>
      <c r="D791" s="19"/>
    </row>
    <row r="792" spans="3:4" x14ac:dyDescent="0.2">
      <c r="C792" s="19"/>
      <c r="D792" s="19"/>
    </row>
    <row r="793" spans="3:4" x14ac:dyDescent="0.2">
      <c r="C793" s="19"/>
      <c r="D793" s="19"/>
    </row>
    <row r="794" spans="3:4" x14ac:dyDescent="0.2">
      <c r="C794" s="19"/>
      <c r="D794" s="19"/>
    </row>
    <row r="795" spans="3:4" x14ac:dyDescent="0.2">
      <c r="C795" s="19"/>
      <c r="D795" s="19"/>
    </row>
    <row r="796" spans="3:4" x14ac:dyDescent="0.2">
      <c r="C796" s="19"/>
      <c r="D796" s="19"/>
    </row>
    <row r="797" spans="3:4" x14ac:dyDescent="0.2">
      <c r="C797" s="19"/>
      <c r="D797" s="19"/>
    </row>
    <row r="798" spans="3:4" x14ac:dyDescent="0.2">
      <c r="C798" s="19"/>
      <c r="D798" s="19"/>
    </row>
    <row r="799" spans="3:4" x14ac:dyDescent="0.2">
      <c r="C799" s="19"/>
      <c r="D799" s="19"/>
    </row>
    <row r="800" spans="3:4" x14ac:dyDescent="0.2">
      <c r="C800" s="19"/>
      <c r="D800" s="19"/>
    </row>
    <row r="801" spans="3:4" x14ac:dyDescent="0.2">
      <c r="C801" s="19"/>
      <c r="D801" s="19"/>
    </row>
    <row r="802" spans="3:4" x14ac:dyDescent="0.2">
      <c r="C802" s="19"/>
      <c r="D802" s="19"/>
    </row>
    <row r="803" spans="3:4" x14ac:dyDescent="0.2">
      <c r="C803" s="19"/>
      <c r="D803" s="19"/>
    </row>
    <row r="804" spans="3:4" x14ac:dyDescent="0.2">
      <c r="C804" s="19"/>
      <c r="D804" s="19"/>
    </row>
    <row r="805" spans="3:4" x14ac:dyDescent="0.2">
      <c r="C805" s="19"/>
      <c r="D805" s="19"/>
    </row>
    <row r="806" spans="3:4" x14ac:dyDescent="0.2">
      <c r="C806" s="19"/>
      <c r="D806" s="19"/>
    </row>
    <row r="807" spans="3:4" x14ac:dyDescent="0.2">
      <c r="C807" s="19"/>
      <c r="D807" s="19"/>
    </row>
    <row r="808" spans="3:4" x14ac:dyDescent="0.2">
      <c r="C808" s="19"/>
      <c r="D808" s="19"/>
    </row>
    <row r="809" spans="3:4" x14ac:dyDescent="0.2">
      <c r="C809" s="19"/>
      <c r="D809" s="19"/>
    </row>
    <row r="810" spans="3:4" x14ac:dyDescent="0.2">
      <c r="C810" s="19"/>
      <c r="D810" s="19"/>
    </row>
    <row r="811" spans="3:4" x14ac:dyDescent="0.2">
      <c r="C811" s="19"/>
      <c r="D811" s="19"/>
    </row>
    <row r="812" spans="3:4" x14ac:dyDescent="0.2">
      <c r="C812" s="19"/>
      <c r="D812" s="19"/>
    </row>
    <row r="813" spans="3:4" x14ac:dyDescent="0.2">
      <c r="C813" s="19"/>
      <c r="D813" s="19"/>
    </row>
    <row r="814" spans="3:4" x14ac:dyDescent="0.2">
      <c r="C814" s="19"/>
      <c r="D814" s="19"/>
    </row>
    <row r="815" spans="3:4" x14ac:dyDescent="0.2">
      <c r="C815" s="19"/>
      <c r="D815" s="19"/>
    </row>
    <row r="816" spans="3:4" x14ac:dyDescent="0.2">
      <c r="C816" s="19"/>
      <c r="D816" s="19"/>
    </row>
    <row r="817" spans="3:4" x14ac:dyDescent="0.2">
      <c r="C817" s="19"/>
      <c r="D817" s="19"/>
    </row>
    <row r="818" spans="3:4" x14ac:dyDescent="0.2">
      <c r="C818" s="19"/>
      <c r="D818" s="19"/>
    </row>
    <row r="819" spans="3:4" x14ac:dyDescent="0.2">
      <c r="C819" s="19"/>
      <c r="D819" s="19"/>
    </row>
    <row r="820" spans="3:4" x14ac:dyDescent="0.2">
      <c r="C820" s="19"/>
      <c r="D820" s="19"/>
    </row>
    <row r="821" spans="3:4" x14ac:dyDescent="0.2">
      <c r="C821" s="19"/>
      <c r="D821" s="19"/>
    </row>
    <row r="822" spans="3:4" x14ac:dyDescent="0.2">
      <c r="C822" s="19"/>
      <c r="D822" s="19"/>
    </row>
    <row r="823" spans="3:4" x14ac:dyDescent="0.2">
      <c r="C823" s="19"/>
      <c r="D823" s="19"/>
    </row>
    <row r="824" spans="3:4" x14ac:dyDescent="0.2">
      <c r="C824" s="19"/>
      <c r="D824" s="19"/>
    </row>
    <row r="825" spans="3:4" x14ac:dyDescent="0.2">
      <c r="C825" s="19"/>
      <c r="D825" s="19"/>
    </row>
    <row r="826" spans="3:4" x14ac:dyDescent="0.2">
      <c r="C826" s="19"/>
      <c r="D826" s="19"/>
    </row>
    <row r="827" spans="3:4" x14ac:dyDescent="0.2">
      <c r="C827" s="19"/>
      <c r="D827" s="19"/>
    </row>
    <row r="828" spans="3:4" x14ac:dyDescent="0.2">
      <c r="C828" s="19"/>
      <c r="D828" s="19"/>
    </row>
    <row r="829" spans="3:4" x14ac:dyDescent="0.2">
      <c r="C829" s="19"/>
      <c r="D829" s="19"/>
    </row>
    <row r="830" spans="3:4" x14ac:dyDescent="0.2">
      <c r="C830" s="19"/>
      <c r="D830" s="19"/>
    </row>
    <row r="831" spans="3:4" x14ac:dyDescent="0.2">
      <c r="C831" s="19"/>
      <c r="D831" s="19"/>
    </row>
    <row r="832" spans="3:4" x14ac:dyDescent="0.2">
      <c r="C832" s="19"/>
      <c r="D832" s="19"/>
    </row>
    <row r="833" spans="3:4" x14ac:dyDescent="0.2">
      <c r="C833" s="19"/>
      <c r="D833" s="19"/>
    </row>
    <row r="834" spans="3:4" x14ac:dyDescent="0.2">
      <c r="C834" s="19"/>
      <c r="D834" s="19"/>
    </row>
    <row r="835" spans="3:4" x14ac:dyDescent="0.2">
      <c r="C835" s="19"/>
      <c r="D835" s="19"/>
    </row>
    <row r="836" spans="3:4" x14ac:dyDescent="0.2">
      <c r="C836" s="19"/>
      <c r="D836" s="19"/>
    </row>
    <row r="837" spans="3:4" x14ac:dyDescent="0.2">
      <c r="C837" s="19"/>
      <c r="D837" s="19"/>
    </row>
    <row r="838" spans="3:4" x14ac:dyDescent="0.2">
      <c r="C838" s="19"/>
      <c r="D838" s="19"/>
    </row>
    <row r="839" spans="3:4" x14ac:dyDescent="0.2">
      <c r="C839" s="19"/>
      <c r="D839" s="19"/>
    </row>
    <row r="840" spans="3:4" x14ac:dyDescent="0.2">
      <c r="C840" s="19"/>
      <c r="D840" s="19"/>
    </row>
    <row r="841" spans="3:4" x14ac:dyDescent="0.2">
      <c r="C841" s="19"/>
      <c r="D841" s="19"/>
    </row>
    <row r="842" spans="3:4" x14ac:dyDescent="0.2">
      <c r="C842" s="19"/>
      <c r="D842" s="19"/>
    </row>
    <row r="843" spans="3:4" x14ac:dyDescent="0.2">
      <c r="C843" s="19"/>
      <c r="D843" s="19"/>
    </row>
    <row r="844" spans="3:4" x14ac:dyDescent="0.2">
      <c r="C844" s="19"/>
      <c r="D844" s="19"/>
    </row>
    <row r="845" spans="3:4" x14ac:dyDescent="0.2">
      <c r="C845" s="19"/>
      <c r="D845" s="19"/>
    </row>
    <row r="846" spans="3:4" x14ac:dyDescent="0.2">
      <c r="C846" s="19"/>
      <c r="D846" s="19"/>
    </row>
    <row r="847" spans="3:4" x14ac:dyDescent="0.2">
      <c r="C847" s="19"/>
      <c r="D847" s="19"/>
    </row>
    <row r="848" spans="3:4" x14ac:dyDescent="0.2">
      <c r="C848" s="19"/>
      <c r="D848" s="19"/>
    </row>
    <row r="849" spans="3:4" x14ac:dyDescent="0.2">
      <c r="C849" s="19"/>
      <c r="D849" s="19"/>
    </row>
    <row r="850" spans="3:4" x14ac:dyDescent="0.2">
      <c r="C850" s="19"/>
      <c r="D850" s="19"/>
    </row>
    <row r="851" spans="3:4" x14ac:dyDescent="0.2">
      <c r="C851" s="19"/>
      <c r="D851" s="19"/>
    </row>
    <row r="852" spans="3:4" x14ac:dyDescent="0.2">
      <c r="C852" s="19"/>
      <c r="D852" s="19"/>
    </row>
    <row r="853" spans="3:4" x14ac:dyDescent="0.2">
      <c r="C853" s="19"/>
      <c r="D853" s="19"/>
    </row>
    <row r="854" spans="3:4" x14ac:dyDescent="0.2">
      <c r="C854" s="19"/>
      <c r="D854" s="19"/>
    </row>
    <row r="855" spans="3:4" x14ac:dyDescent="0.2">
      <c r="C855" s="19"/>
      <c r="D855" s="19"/>
    </row>
    <row r="856" spans="3:4" x14ac:dyDescent="0.2">
      <c r="C856" s="19"/>
      <c r="D856" s="19"/>
    </row>
    <row r="857" spans="3:4" x14ac:dyDescent="0.2">
      <c r="C857" s="19"/>
      <c r="D857" s="19"/>
    </row>
    <row r="858" spans="3:4" x14ac:dyDescent="0.2">
      <c r="C858" s="19"/>
      <c r="D858" s="19"/>
    </row>
    <row r="859" spans="3:4" x14ac:dyDescent="0.2">
      <c r="C859" s="19"/>
      <c r="D859" s="19"/>
    </row>
    <row r="860" spans="3:4" x14ac:dyDescent="0.2">
      <c r="C860" s="19"/>
      <c r="D860" s="19"/>
    </row>
    <row r="861" spans="3:4" x14ac:dyDescent="0.2">
      <c r="C861" s="19"/>
      <c r="D861" s="19"/>
    </row>
    <row r="862" spans="3:4" x14ac:dyDescent="0.2">
      <c r="C862" s="19"/>
      <c r="D862" s="19"/>
    </row>
    <row r="863" spans="3:4" x14ac:dyDescent="0.2">
      <c r="C863" s="19"/>
      <c r="D863" s="19"/>
    </row>
    <row r="864" spans="3:4" x14ac:dyDescent="0.2">
      <c r="C864" s="19"/>
      <c r="D864" s="19"/>
    </row>
    <row r="865" spans="3:4" x14ac:dyDescent="0.2">
      <c r="C865" s="19"/>
      <c r="D865" s="19"/>
    </row>
    <row r="866" spans="3:4" x14ac:dyDescent="0.2">
      <c r="C866" s="19"/>
      <c r="D866" s="19"/>
    </row>
    <row r="867" spans="3:4" x14ac:dyDescent="0.2">
      <c r="C867" s="19"/>
      <c r="D867" s="19"/>
    </row>
    <row r="868" spans="3:4" x14ac:dyDescent="0.2">
      <c r="C868" s="19"/>
      <c r="D868" s="19"/>
    </row>
    <row r="869" spans="3:4" x14ac:dyDescent="0.2">
      <c r="C869" s="19"/>
      <c r="D869" s="19"/>
    </row>
    <row r="870" spans="3:4" x14ac:dyDescent="0.2">
      <c r="C870" s="19"/>
      <c r="D870" s="19"/>
    </row>
    <row r="871" spans="3:4" x14ac:dyDescent="0.2">
      <c r="C871" s="19"/>
      <c r="D871" s="19"/>
    </row>
    <row r="872" spans="3:4" x14ac:dyDescent="0.2">
      <c r="C872" s="19"/>
      <c r="D872" s="19"/>
    </row>
    <row r="873" spans="3:4" x14ac:dyDescent="0.2">
      <c r="C873" s="19"/>
      <c r="D873" s="19"/>
    </row>
    <row r="874" spans="3:4" x14ac:dyDescent="0.2">
      <c r="C874" s="19"/>
      <c r="D874" s="19"/>
    </row>
    <row r="875" spans="3:4" x14ac:dyDescent="0.2">
      <c r="C875" s="19"/>
      <c r="D875" s="19"/>
    </row>
    <row r="876" spans="3:4" x14ac:dyDescent="0.2">
      <c r="C876" s="19"/>
      <c r="D876" s="19"/>
    </row>
    <row r="877" spans="3:4" x14ac:dyDescent="0.2">
      <c r="C877" s="19"/>
      <c r="D877" s="19"/>
    </row>
    <row r="878" spans="3:4" x14ac:dyDescent="0.2">
      <c r="C878" s="19"/>
      <c r="D878" s="19"/>
    </row>
    <row r="879" spans="3:4" x14ac:dyDescent="0.2">
      <c r="C879" s="19"/>
      <c r="D879" s="19"/>
    </row>
    <row r="880" spans="3:4" x14ac:dyDescent="0.2">
      <c r="C880" s="19"/>
      <c r="D880" s="19"/>
    </row>
    <row r="881" spans="3:4" x14ac:dyDescent="0.2">
      <c r="C881" s="19"/>
      <c r="D881" s="19"/>
    </row>
    <row r="882" spans="3:4" x14ac:dyDescent="0.2">
      <c r="C882" s="19"/>
      <c r="D882" s="19"/>
    </row>
    <row r="883" spans="3:4" x14ac:dyDescent="0.2">
      <c r="C883" s="19"/>
      <c r="D883" s="19"/>
    </row>
    <row r="884" spans="3:4" x14ac:dyDescent="0.2">
      <c r="C884" s="19"/>
      <c r="D884" s="19"/>
    </row>
    <row r="885" spans="3:4" x14ac:dyDescent="0.2">
      <c r="C885" s="19"/>
      <c r="D885" s="19"/>
    </row>
    <row r="886" spans="3:4" x14ac:dyDescent="0.2">
      <c r="C886" s="19"/>
      <c r="D886" s="19"/>
    </row>
    <row r="887" spans="3:4" x14ac:dyDescent="0.2">
      <c r="C887" s="19"/>
      <c r="D887" s="19"/>
    </row>
    <row r="888" spans="3:4" x14ac:dyDescent="0.2">
      <c r="C888" s="19"/>
      <c r="D888" s="19"/>
    </row>
    <row r="889" spans="3:4" x14ac:dyDescent="0.2">
      <c r="C889" s="19"/>
      <c r="D889" s="19"/>
    </row>
    <row r="890" spans="3:4" x14ac:dyDescent="0.2">
      <c r="C890" s="19"/>
      <c r="D890" s="19"/>
    </row>
    <row r="891" spans="3:4" x14ac:dyDescent="0.2">
      <c r="C891" s="19"/>
      <c r="D891" s="19"/>
    </row>
    <row r="892" spans="3:4" x14ac:dyDescent="0.2">
      <c r="C892" s="19"/>
      <c r="D892" s="19"/>
    </row>
    <row r="893" spans="3:4" x14ac:dyDescent="0.2">
      <c r="C893" s="19"/>
      <c r="D893" s="19"/>
    </row>
    <row r="894" spans="3:4" x14ac:dyDescent="0.2">
      <c r="C894" s="19"/>
      <c r="D894" s="19"/>
    </row>
    <row r="895" spans="3:4" x14ac:dyDescent="0.2">
      <c r="C895" s="19"/>
      <c r="D895" s="19"/>
    </row>
    <row r="896" spans="3:4" x14ac:dyDescent="0.2">
      <c r="C896" s="19"/>
      <c r="D896" s="19"/>
    </row>
    <row r="897" spans="3:4" x14ac:dyDescent="0.2">
      <c r="C897" s="19"/>
      <c r="D897" s="19"/>
    </row>
    <row r="898" spans="3:4" x14ac:dyDescent="0.2">
      <c r="C898" s="19"/>
      <c r="D898" s="19"/>
    </row>
    <row r="899" spans="3:4" x14ac:dyDescent="0.2">
      <c r="C899" s="19"/>
      <c r="D899" s="19"/>
    </row>
    <row r="900" spans="3:4" x14ac:dyDescent="0.2">
      <c r="C900" s="19"/>
      <c r="D900" s="19"/>
    </row>
    <row r="901" spans="3:4" x14ac:dyDescent="0.2">
      <c r="C901" s="19"/>
      <c r="D901" s="19"/>
    </row>
    <row r="902" spans="3:4" x14ac:dyDescent="0.2">
      <c r="C902" s="19"/>
      <c r="D902" s="19"/>
    </row>
    <row r="903" spans="3:4" x14ac:dyDescent="0.2">
      <c r="C903" s="19"/>
      <c r="D903" s="19"/>
    </row>
    <row r="904" spans="3:4" x14ac:dyDescent="0.2">
      <c r="C904" s="19"/>
      <c r="D904" s="19"/>
    </row>
    <row r="905" spans="3:4" x14ac:dyDescent="0.2">
      <c r="C905" s="19"/>
      <c r="D905" s="19"/>
    </row>
    <row r="906" spans="3:4" x14ac:dyDescent="0.2">
      <c r="C906" s="19"/>
      <c r="D906" s="19"/>
    </row>
    <row r="907" spans="3:4" x14ac:dyDescent="0.2">
      <c r="C907" s="19"/>
      <c r="D907" s="19"/>
    </row>
    <row r="908" spans="3:4" x14ac:dyDescent="0.2">
      <c r="C908" s="19"/>
      <c r="D908" s="19"/>
    </row>
    <row r="909" spans="3:4" x14ac:dyDescent="0.2">
      <c r="C909" s="19"/>
      <c r="D909" s="19"/>
    </row>
    <row r="910" spans="3:4" x14ac:dyDescent="0.2">
      <c r="C910" s="19"/>
      <c r="D910" s="19"/>
    </row>
    <row r="911" spans="3:4" x14ac:dyDescent="0.2">
      <c r="C911" s="19"/>
      <c r="D911" s="19"/>
    </row>
    <row r="912" spans="3:4" x14ac:dyDescent="0.2">
      <c r="C912" s="19"/>
      <c r="D912" s="19"/>
    </row>
    <row r="913" spans="3:4" x14ac:dyDescent="0.2">
      <c r="C913" s="19"/>
      <c r="D913" s="19"/>
    </row>
    <row r="914" spans="3:4" x14ac:dyDescent="0.2">
      <c r="C914" s="19"/>
      <c r="D914" s="19"/>
    </row>
    <row r="915" spans="3:4" x14ac:dyDescent="0.2">
      <c r="C915" s="19"/>
      <c r="D915" s="19"/>
    </row>
    <row r="916" spans="3:4" x14ac:dyDescent="0.2">
      <c r="C916" s="19"/>
      <c r="D916" s="19"/>
    </row>
    <row r="917" spans="3:4" x14ac:dyDescent="0.2">
      <c r="C917" s="19"/>
      <c r="D917" s="19"/>
    </row>
    <row r="918" spans="3:4" x14ac:dyDescent="0.2">
      <c r="C918" s="19"/>
      <c r="D918" s="19"/>
    </row>
    <row r="919" spans="3:4" x14ac:dyDescent="0.2">
      <c r="C919" s="19"/>
      <c r="D919" s="19"/>
    </row>
    <row r="920" spans="3:4" x14ac:dyDescent="0.2">
      <c r="C920" s="19"/>
      <c r="D920" s="19"/>
    </row>
    <row r="921" spans="3:4" x14ac:dyDescent="0.2">
      <c r="C921" s="19"/>
      <c r="D921" s="19"/>
    </row>
    <row r="922" spans="3:4" x14ac:dyDescent="0.2">
      <c r="C922" s="19"/>
      <c r="D922" s="19"/>
    </row>
    <row r="923" spans="3:4" x14ac:dyDescent="0.2">
      <c r="C923" s="19"/>
      <c r="D923" s="19"/>
    </row>
    <row r="924" spans="3:4" x14ac:dyDescent="0.2">
      <c r="C924" s="19"/>
      <c r="D924" s="19"/>
    </row>
    <row r="925" spans="3:4" x14ac:dyDescent="0.2">
      <c r="C925" s="19"/>
      <c r="D925" s="19"/>
    </row>
    <row r="926" spans="3:4" x14ac:dyDescent="0.2">
      <c r="C926" s="19"/>
      <c r="D926" s="19"/>
    </row>
    <row r="927" spans="3:4" x14ac:dyDescent="0.2">
      <c r="C927" s="19"/>
      <c r="D927" s="19"/>
    </row>
    <row r="928" spans="3:4" x14ac:dyDescent="0.2">
      <c r="C928" s="19"/>
      <c r="D928" s="19"/>
    </row>
    <row r="929" spans="3:4" x14ac:dyDescent="0.2">
      <c r="C929" s="19"/>
      <c r="D929" s="19"/>
    </row>
    <row r="930" spans="3:4" x14ac:dyDescent="0.2">
      <c r="C930" s="19"/>
      <c r="D930" s="19"/>
    </row>
    <row r="931" spans="3:4" x14ac:dyDescent="0.2">
      <c r="C931" s="19"/>
      <c r="D931" s="19"/>
    </row>
    <row r="932" spans="3:4" x14ac:dyDescent="0.2">
      <c r="C932" s="19"/>
      <c r="D932" s="19"/>
    </row>
    <row r="933" spans="3:4" x14ac:dyDescent="0.2">
      <c r="C933" s="19"/>
      <c r="D933" s="19"/>
    </row>
    <row r="934" spans="3:4" x14ac:dyDescent="0.2">
      <c r="C934" s="19"/>
      <c r="D934" s="19"/>
    </row>
    <row r="935" spans="3:4" x14ac:dyDescent="0.2">
      <c r="C935" s="19"/>
      <c r="D935" s="19"/>
    </row>
    <row r="936" spans="3:4" x14ac:dyDescent="0.2">
      <c r="C936" s="19"/>
      <c r="D936" s="19"/>
    </row>
    <row r="937" spans="3:4" x14ac:dyDescent="0.2">
      <c r="C937" s="19"/>
      <c r="D937" s="19"/>
    </row>
    <row r="938" spans="3:4" x14ac:dyDescent="0.2">
      <c r="C938" s="19"/>
      <c r="D938" s="19"/>
    </row>
    <row r="939" spans="3:4" x14ac:dyDescent="0.2">
      <c r="C939" s="19"/>
      <c r="D939" s="19"/>
    </row>
    <row r="940" spans="3:4" x14ac:dyDescent="0.2">
      <c r="C940" s="19"/>
      <c r="D940" s="19"/>
    </row>
    <row r="941" spans="3:4" x14ac:dyDescent="0.2">
      <c r="C941" s="19"/>
      <c r="D941" s="19"/>
    </row>
    <row r="942" spans="3:4" x14ac:dyDescent="0.2">
      <c r="C942" s="19"/>
      <c r="D942" s="19"/>
    </row>
    <row r="943" spans="3:4" x14ac:dyDescent="0.2">
      <c r="C943" s="19"/>
      <c r="D943" s="19"/>
    </row>
    <row r="944" spans="3:4" x14ac:dyDescent="0.2">
      <c r="C944" s="19"/>
      <c r="D944" s="19"/>
    </row>
    <row r="945" spans="3:4" x14ac:dyDescent="0.2">
      <c r="C945" s="19"/>
      <c r="D945" s="19"/>
    </row>
    <row r="946" spans="3:4" x14ac:dyDescent="0.2">
      <c r="C946" s="19"/>
      <c r="D946" s="19"/>
    </row>
    <row r="947" spans="3:4" x14ac:dyDescent="0.2">
      <c r="C947" s="19"/>
      <c r="D947" s="19"/>
    </row>
    <row r="948" spans="3:4" x14ac:dyDescent="0.2">
      <c r="C948" s="19"/>
      <c r="D948" s="19"/>
    </row>
    <row r="949" spans="3:4" x14ac:dyDescent="0.2">
      <c r="C949" s="19"/>
      <c r="D949" s="19"/>
    </row>
    <row r="950" spans="3:4" x14ac:dyDescent="0.2">
      <c r="C950" s="19"/>
      <c r="D950" s="19"/>
    </row>
    <row r="951" spans="3:4" x14ac:dyDescent="0.2">
      <c r="C951" s="19"/>
      <c r="D951" s="19"/>
    </row>
    <row r="952" spans="3:4" x14ac:dyDescent="0.2">
      <c r="C952" s="19"/>
      <c r="D952" s="19"/>
    </row>
    <row r="953" spans="3:4" x14ac:dyDescent="0.2">
      <c r="C953" s="19"/>
      <c r="D953" s="19"/>
    </row>
    <row r="954" spans="3:4" x14ac:dyDescent="0.2">
      <c r="C954" s="19"/>
      <c r="D954" s="19"/>
    </row>
    <row r="955" spans="3:4" x14ac:dyDescent="0.2">
      <c r="C955" s="19"/>
      <c r="D955" s="19"/>
    </row>
    <row r="956" spans="3:4" x14ac:dyDescent="0.2">
      <c r="C956" s="19"/>
      <c r="D956" s="19"/>
    </row>
    <row r="957" spans="3:4" x14ac:dyDescent="0.2">
      <c r="C957" s="19"/>
      <c r="D957" s="19"/>
    </row>
    <row r="958" spans="3:4" x14ac:dyDescent="0.2">
      <c r="C958" s="19"/>
      <c r="D958" s="19"/>
    </row>
    <row r="959" spans="3:4" x14ac:dyDescent="0.2">
      <c r="C959" s="19"/>
      <c r="D959" s="19"/>
    </row>
    <row r="960" spans="3:4" x14ac:dyDescent="0.2">
      <c r="C960" s="19"/>
      <c r="D960" s="19"/>
    </row>
    <row r="961" spans="3:4" x14ac:dyDescent="0.2">
      <c r="C961" s="19"/>
      <c r="D961" s="19"/>
    </row>
    <row r="962" spans="3:4" x14ac:dyDescent="0.2">
      <c r="C962" s="19"/>
      <c r="D962" s="19"/>
    </row>
    <row r="963" spans="3:4" x14ac:dyDescent="0.2">
      <c r="C963" s="19"/>
      <c r="D963" s="19"/>
    </row>
    <row r="964" spans="3:4" x14ac:dyDescent="0.2">
      <c r="C964" s="19"/>
      <c r="D964" s="19"/>
    </row>
    <row r="965" spans="3:4" x14ac:dyDescent="0.2">
      <c r="C965" s="19"/>
      <c r="D965" s="19"/>
    </row>
    <row r="966" spans="3:4" x14ac:dyDescent="0.2">
      <c r="C966" s="19"/>
      <c r="D966" s="19"/>
    </row>
    <row r="967" spans="3:4" x14ac:dyDescent="0.2">
      <c r="C967" s="19"/>
      <c r="D967" s="19"/>
    </row>
    <row r="968" spans="3:4" x14ac:dyDescent="0.2">
      <c r="C968" s="19"/>
      <c r="D968" s="19"/>
    </row>
    <row r="969" spans="3:4" x14ac:dyDescent="0.2">
      <c r="C969" s="19"/>
      <c r="D969" s="19"/>
    </row>
    <row r="970" spans="3:4" x14ac:dyDescent="0.2">
      <c r="C970" s="19"/>
      <c r="D970" s="19"/>
    </row>
    <row r="971" spans="3:4" x14ac:dyDescent="0.2">
      <c r="C971" s="19"/>
      <c r="D971" s="19"/>
    </row>
    <row r="972" spans="3:4" x14ac:dyDescent="0.2">
      <c r="C972" s="19"/>
      <c r="D972" s="19"/>
    </row>
    <row r="973" spans="3:4" x14ac:dyDescent="0.2">
      <c r="C973" s="19"/>
      <c r="D973" s="19"/>
    </row>
    <row r="974" spans="3:4" x14ac:dyDescent="0.2">
      <c r="C974" s="19"/>
      <c r="D974" s="19"/>
    </row>
    <row r="975" spans="3:4" x14ac:dyDescent="0.2">
      <c r="C975" s="19"/>
      <c r="D975" s="19"/>
    </row>
    <row r="976" spans="3:4" x14ac:dyDescent="0.2">
      <c r="C976" s="19"/>
      <c r="D976" s="19"/>
    </row>
    <row r="977" spans="3:4" x14ac:dyDescent="0.2">
      <c r="C977" s="19"/>
      <c r="D977" s="19"/>
    </row>
    <row r="978" spans="3:4" x14ac:dyDescent="0.2">
      <c r="C978" s="19"/>
      <c r="D978" s="19"/>
    </row>
    <row r="979" spans="3:4" x14ac:dyDescent="0.2">
      <c r="C979" s="19"/>
      <c r="D979" s="19"/>
    </row>
    <row r="980" spans="3:4" x14ac:dyDescent="0.2">
      <c r="C980" s="19"/>
      <c r="D980" s="19"/>
    </row>
    <row r="981" spans="3:4" x14ac:dyDescent="0.2">
      <c r="C981" s="19"/>
      <c r="D981" s="19"/>
    </row>
    <row r="982" spans="3:4" x14ac:dyDescent="0.2">
      <c r="C982" s="19"/>
      <c r="D982" s="19"/>
    </row>
    <row r="983" spans="3:4" x14ac:dyDescent="0.2">
      <c r="C983" s="19"/>
      <c r="D983" s="19"/>
    </row>
    <row r="984" spans="3:4" x14ac:dyDescent="0.2">
      <c r="C984" s="19"/>
      <c r="D984" s="19"/>
    </row>
    <row r="985" spans="3:4" x14ac:dyDescent="0.2">
      <c r="C985" s="19"/>
      <c r="D985" s="19"/>
    </row>
    <row r="986" spans="3:4" x14ac:dyDescent="0.2">
      <c r="C986" s="19"/>
      <c r="D986" s="19"/>
    </row>
    <row r="987" spans="3:4" x14ac:dyDescent="0.2">
      <c r="C987" s="19"/>
      <c r="D987" s="19"/>
    </row>
    <row r="988" spans="3:4" x14ac:dyDescent="0.2">
      <c r="C988" s="19"/>
      <c r="D988" s="19"/>
    </row>
    <row r="989" spans="3:4" x14ac:dyDescent="0.2">
      <c r="C989" s="19"/>
      <c r="D989" s="19"/>
    </row>
    <row r="990" spans="3:4" x14ac:dyDescent="0.2">
      <c r="C990" s="19"/>
      <c r="D990" s="19"/>
    </row>
    <row r="991" spans="3:4" x14ac:dyDescent="0.2">
      <c r="C991" s="19"/>
      <c r="D991" s="19"/>
    </row>
    <row r="992" spans="3:4" x14ac:dyDescent="0.2">
      <c r="C992" s="19"/>
      <c r="D992" s="19"/>
    </row>
    <row r="993" spans="3:4" x14ac:dyDescent="0.2">
      <c r="C993" s="19"/>
      <c r="D993" s="19"/>
    </row>
    <row r="994" spans="3:4" x14ac:dyDescent="0.2">
      <c r="C994" s="19"/>
      <c r="D994" s="19"/>
    </row>
    <row r="995" spans="3:4" x14ac:dyDescent="0.2">
      <c r="C995" s="19"/>
      <c r="D995" s="19"/>
    </row>
    <row r="996" spans="3:4" x14ac:dyDescent="0.2">
      <c r="C996" s="19"/>
      <c r="D996" s="19"/>
    </row>
    <row r="997" spans="3:4" x14ac:dyDescent="0.2">
      <c r="C997" s="19"/>
      <c r="D997" s="19"/>
    </row>
    <row r="998" spans="3:4" x14ac:dyDescent="0.2">
      <c r="C998" s="19"/>
      <c r="D998" s="19"/>
    </row>
    <row r="999" spans="3:4" x14ac:dyDescent="0.2">
      <c r="C999" s="19"/>
      <c r="D999" s="19"/>
    </row>
    <row r="1000" spans="3:4" x14ac:dyDescent="0.2">
      <c r="C1000" s="19"/>
      <c r="D1000" s="19"/>
    </row>
    <row r="1001" spans="3:4" x14ac:dyDescent="0.2">
      <c r="C1001" s="19"/>
      <c r="D1001" s="19"/>
    </row>
    <row r="1002" spans="3:4" x14ac:dyDescent="0.2">
      <c r="C1002" s="19"/>
      <c r="D1002" s="19"/>
    </row>
    <row r="1003" spans="3:4" x14ac:dyDescent="0.2">
      <c r="C1003" s="19"/>
      <c r="D1003" s="19"/>
    </row>
    <row r="1004" spans="3:4" x14ac:dyDescent="0.2">
      <c r="C1004" s="19"/>
      <c r="D1004" s="19"/>
    </row>
    <row r="1005" spans="3:4" x14ac:dyDescent="0.2">
      <c r="C1005" s="19"/>
      <c r="D1005" s="19"/>
    </row>
    <row r="1006" spans="3:4" x14ac:dyDescent="0.2">
      <c r="C1006" s="19"/>
      <c r="D1006" s="19"/>
    </row>
    <row r="1007" spans="3:4" x14ac:dyDescent="0.2">
      <c r="C1007" s="19"/>
      <c r="D1007" s="19"/>
    </row>
    <row r="1008" spans="3:4" x14ac:dyDescent="0.2">
      <c r="C1008" s="19"/>
      <c r="D1008" s="19"/>
    </row>
    <row r="1009" spans="3:4" x14ac:dyDescent="0.2">
      <c r="C1009" s="19"/>
      <c r="D1009" s="19"/>
    </row>
    <row r="1010" spans="3:4" x14ac:dyDescent="0.2">
      <c r="C1010" s="19"/>
      <c r="D1010" s="19"/>
    </row>
    <row r="1011" spans="3:4" x14ac:dyDescent="0.2">
      <c r="C1011" s="19"/>
      <c r="D1011" s="19"/>
    </row>
    <row r="1012" spans="3:4" x14ac:dyDescent="0.2">
      <c r="C1012" s="19"/>
      <c r="D1012" s="19"/>
    </row>
    <row r="1013" spans="3:4" x14ac:dyDescent="0.2">
      <c r="C1013" s="19"/>
      <c r="D1013" s="19"/>
    </row>
    <row r="1014" spans="3:4" x14ac:dyDescent="0.2">
      <c r="C1014" s="19"/>
      <c r="D1014" s="19"/>
    </row>
    <row r="1015" spans="3:4" x14ac:dyDescent="0.2">
      <c r="C1015" s="19"/>
      <c r="D1015" s="19"/>
    </row>
    <row r="1016" spans="3:4" x14ac:dyDescent="0.2">
      <c r="C1016" s="19"/>
      <c r="D1016" s="19"/>
    </row>
    <row r="1017" spans="3:4" x14ac:dyDescent="0.2">
      <c r="C1017" s="19"/>
      <c r="D1017" s="19"/>
    </row>
    <row r="1018" spans="3:4" x14ac:dyDescent="0.2">
      <c r="C1018" s="19"/>
      <c r="D1018" s="19"/>
    </row>
    <row r="1019" spans="3:4" x14ac:dyDescent="0.2">
      <c r="C1019" s="19"/>
      <c r="D1019" s="19"/>
    </row>
    <row r="1020" spans="3:4" x14ac:dyDescent="0.2">
      <c r="C1020" s="19"/>
      <c r="D1020" s="19"/>
    </row>
    <row r="1021" spans="3:4" x14ac:dyDescent="0.2">
      <c r="C1021" s="19"/>
      <c r="D1021" s="19"/>
    </row>
    <row r="1022" spans="3:4" x14ac:dyDescent="0.2">
      <c r="C1022" s="19"/>
      <c r="D1022" s="19"/>
    </row>
    <row r="1023" spans="3:4" x14ac:dyDescent="0.2">
      <c r="C1023" s="19"/>
      <c r="D1023" s="19"/>
    </row>
    <row r="1024" spans="3:4" x14ac:dyDescent="0.2">
      <c r="C1024" s="19"/>
      <c r="D1024" s="19"/>
    </row>
    <row r="1025" spans="3:4" x14ac:dyDescent="0.2">
      <c r="C1025" s="19"/>
      <c r="D1025" s="19"/>
    </row>
    <row r="1026" spans="3:4" x14ac:dyDescent="0.2">
      <c r="C1026" s="19"/>
      <c r="D1026" s="19"/>
    </row>
    <row r="1027" spans="3:4" x14ac:dyDescent="0.2">
      <c r="C1027" s="19"/>
      <c r="D1027" s="19"/>
    </row>
    <row r="1028" spans="3:4" x14ac:dyDescent="0.2">
      <c r="C1028" s="19"/>
      <c r="D1028" s="19"/>
    </row>
    <row r="1029" spans="3:4" x14ac:dyDescent="0.2">
      <c r="C1029" s="19"/>
      <c r="D1029" s="19"/>
    </row>
    <row r="1030" spans="3:4" x14ac:dyDescent="0.2">
      <c r="C1030" s="19"/>
      <c r="D1030" s="19"/>
    </row>
    <row r="1031" spans="3:4" x14ac:dyDescent="0.2">
      <c r="C1031" s="19"/>
      <c r="D1031" s="19"/>
    </row>
    <row r="1032" spans="3:4" x14ac:dyDescent="0.2">
      <c r="C1032" s="19"/>
      <c r="D1032" s="19"/>
    </row>
    <row r="1033" spans="3:4" x14ac:dyDescent="0.2">
      <c r="C1033" s="19"/>
      <c r="D1033" s="19"/>
    </row>
    <row r="1034" spans="3:4" x14ac:dyDescent="0.2">
      <c r="C1034" s="19"/>
      <c r="D1034" s="19"/>
    </row>
    <row r="1035" spans="3:4" x14ac:dyDescent="0.2">
      <c r="C1035" s="19"/>
      <c r="D1035" s="19"/>
    </row>
    <row r="1036" spans="3:4" x14ac:dyDescent="0.2">
      <c r="C1036" s="19"/>
      <c r="D1036" s="19"/>
    </row>
    <row r="1037" spans="3:4" x14ac:dyDescent="0.2">
      <c r="C1037" s="19"/>
      <c r="D1037" s="19"/>
    </row>
    <row r="1038" spans="3:4" x14ac:dyDescent="0.2">
      <c r="C1038" s="19"/>
      <c r="D1038" s="19"/>
    </row>
    <row r="1039" spans="3:4" x14ac:dyDescent="0.2">
      <c r="C1039" s="19"/>
      <c r="D1039" s="19"/>
    </row>
    <row r="1040" spans="3:4" x14ac:dyDescent="0.2">
      <c r="C1040" s="19"/>
      <c r="D1040" s="19"/>
    </row>
    <row r="1041" spans="3:4" x14ac:dyDescent="0.2">
      <c r="C1041" s="19"/>
      <c r="D1041" s="19"/>
    </row>
    <row r="1042" spans="3:4" x14ac:dyDescent="0.2">
      <c r="C1042" s="19"/>
      <c r="D1042" s="19"/>
    </row>
    <row r="1043" spans="3:4" x14ac:dyDescent="0.2">
      <c r="C1043" s="19"/>
      <c r="D1043" s="19"/>
    </row>
    <row r="1044" spans="3:4" x14ac:dyDescent="0.2">
      <c r="C1044" s="19"/>
      <c r="D1044" s="19"/>
    </row>
    <row r="1045" spans="3:4" x14ac:dyDescent="0.2">
      <c r="C1045" s="19"/>
      <c r="D1045" s="19"/>
    </row>
    <row r="1046" spans="3:4" x14ac:dyDescent="0.2">
      <c r="C1046" s="19"/>
      <c r="D1046" s="19"/>
    </row>
    <row r="1047" spans="3:4" x14ac:dyDescent="0.2">
      <c r="C1047" s="19"/>
      <c r="D1047" s="19"/>
    </row>
    <row r="1048" spans="3:4" x14ac:dyDescent="0.2">
      <c r="C1048" s="19"/>
      <c r="D1048" s="19"/>
    </row>
    <row r="1049" spans="3:4" x14ac:dyDescent="0.2">
      <c r="C1049" s="19"/>
      <c r="D1049" s="19"/>
    </row>
    <row r="1050" spans="3:4" x14ac:dyDescent="0.2">
      <c r="C1050" s="19"/>
      <c r="D1050" s="19"/>
    </row>
    <row r="1051" spans="3:4" x14ac:dyDescent="0.2">
      <c r="C1051" s="19"/>
      <c r="D1051" s="19"/>
    </row>
    <row r="1052" spans="3:4" x14ac:dyDescent="0.2">
      <c r="C1052" s="19"/>
      <c r="D1052" s="19"/>
    </row>
    <row r="1053" spans="3:4" x14ac:dyDescent="0.2">
      <c r="C1053" s="19"/>
      <c r="D1053" s="19"/>
    </row>
    <row r="1054" spans="3:4" x14ac:dyDescent="0.2">
      <c r="C1054" s="19"/>
      <c r="D1054" s="19"/>
    </row>
    <row r="1055" spans="3:4" x14ac:dyDescent="0.2">
      <c r="C1055" s="19"/>
      <c r="D1055" s="19"/>
    </row>
    <row r="1056" spans="3:4" x14ac:dyDescent="0.2">
      <c r="C1056" s="19"/>
      <c r="D1056" s="19"/>
    </row>
    <row r="1057" spans="3:4" x14ac:dyDescent="0.2">
      <c r="C1057" s="19"/>
      <c r="D1057" s="19"/>
    </row>
    <row r="1058" spans="3:4" x14ac:dyDescent="0.2">
      <c r="C1058" s="19"/>
      <c r="D1058" s="19"/>
    </row>
    <row r="1059" spans="3:4" x14ac:dyDescent="0.2">
      <c r="C1059" s="19"/>
      <c r="D1059" s="19"/>
    </row>
    <row r="1060" spans="3:4" x14ac:dyDescent="0.2">
      <c r="C1060" s="19"/>
      <c r="D1060" s="19"/>
    </row>
    <row r="1061" spans="3:4" x14ac:dyDescent="0.2">
      <c r="C1061" s="19"/>
      <c r="D1061" s="19"/>
    </row>
    <row r="1062" spans="3:4" x14ac:dyDescent="0.2">
      <c r="C1062" s="19"/>
      <c r="D1062" s="19"/>
    </row>
    <row r="1063" spans="3:4" x14ac:dyDescent="0.2">
      <c r="C1063" s="19"/>
      <c r="D1063" s="19"/>
    </row>
    <row r="1064" spans="3:4" x14ac:dyDescent="0.2">
      <c r="C1064" s="19"/>
      <c r="D1064" s="19"/>
    </row>
    <row r="1065" spans="3:4" x14ac:dyDescent="0.2">
      <c r="C1065" s="19"/>
      <c r="D1065" s="19"/>
    </row>
    <row r="1066" spans="3:4" x14ac:dyDescent="0.2">
      <c r="C1066" s="19"/>
      <c r="D1066" s="19"/>
    </row>
    <row r="1067" spans="3:4" x14ac:dyDescent="0.2">
      <c r="C1067" s="19"/>
      <c r="D1067" s="19"/>
    </row>
    <row r="1068" spans="3:4" x14ac:dyDescent="0.2">
      <c r="C1068" s="19"/>
      <c r="D1068" s="19"/>
    </row>
    <row r="1069" spans="3:4" x14ac:dyDescent="0.2">
      <c r="C1069" s="19"/>
      <c r="D1069" s="19"/>
    </row>
    <row r="1070" spans="3:4" x14ac:dyDescent="0.2">
      <c r="C1070" s="19"/>
      <c r="D1070" s="19"/>
    </row>
    <row r="1071" spans="3:4" x14ac:dyDescent="0.2">
      <c r="C1071" s="19"/>
      <c r="D1071" s="19"/>
    </row>
    <row r="1072" spans="3:4" x14ac:dyDescent="0.2">
      <c r="C1072" s="19"/>
      <c r="D1072" s="19"/>
    </row>
    <row r="1073" spans="3:4" x14ac:dyDescent="0.2">
      <c r="C1073" s="19"/>
      <c r="D1073" s="19"/>
    </row>
    <row r="1074" spans="3:4" x14ac:dyDescent="0.2">
      <c r="C1074" s="19"/>
      <c r="D1074" s="19"/>
    </row>
    <row r="1075" spans="3:4" x14ac:dyDescent="0.2">
      <c r="C1075" s="19"/>
      <c r="D1075" s="19"/>
    </row>
    <row r="1076" spans="3:4" x14ac:dyDescent="0.2">
      <c r="C1076" s="19"/>
      <c r="D1076" s="19"/>
    </row>
    <row r="1077" spans="3:4" x14ac:dyDescent="0.2">
      <c r="C1077" s="19"/>
      <c r="D1077" s="19"/>
    </row>
    <row r="1078" spans="3:4" x14ac:dyDescent="0.2">
      <c r="C1078" s="19"/>
      <c r="D1078" s="19"/>
    </row>
    <row r="1079" spans="3:4" x14ac:dyDescent="0.2">
      <c r="C1079" s="19"/>
      <c r="D1079" s="19"/>
    </row>
    <row r="1080" spans="3:4" x14ac:dyDescent="0.2">
      <c r="C1080" s="19"/>
      <c r="D1080" s="19"/>
    </row>
    <row r="1081" spans="3:4" x14ac:dyDescent="0.2">
      <c r="C1081" s="19"/>
      <c r="D1081" s="19"/>
    </row>
    <row r="1082" spans="3:4" x14ac:dyDescent="0.2">
      <c r="C1082" s="19"/>
      <c r="D1082" s="19"/>
    </row>
    <row r="1083" spans="3:4" x14ac:dyDescent="0.2">
      <c r="C1083" s="19"/>
      <c r="D1083" s="19"/>
    </row>
    <row r="1084" spans="3:4" x14ac:dyDescent="0.2">
      <c r="C1084" s="19"/>
      <c r="D1084" s="19"/>
    </row>
    <row r="1085" spans="3:4" x14ac:dyDescent="0.2">
      <c r="C1085" s="19"/>
      <c r="D1085" s="19"/>
    </row>
    <row r="1086" spans="3:4" x14ac:dyDescent="0.2">
      <c r="C1086" s="19"/>
      <c r="D1086" s="19"/>
    </row>
    <row r="1087" spans="3:4" x14ac:dyDescent="0.2">
      <c r="C1087" s="19"/>
      <c r="D1087" s="19"/>
    </row>
    <row r="1088" spans="3:4" x14ac:dyDescent="0.2">
      <c r="C1088" s="19"/>
      <c r="D1088" s="19"/>
    </row>
    <row r="1089" spans="3:4" x14ac:dyDescent="0.2">
      <c r="C1089" s="19"/>
      <c r="D1089" s="19"/>
    </row>
    <row r="1090" spans="3:4" x14ac:dyDescent="0.2">
      <c r="C1090" s="19"/>
      <c r="D1090" s="19"/>
    </row>
    <row r="1091" spans="3:4" x14ac:dyDescent="0.2">
      <c r="C1091" s="19"/>
      <c r="D1091" s="19"/>
    </row>
    <row r="1092" spans="3:4" x14ac:dyDescent="0.2">
      <c r="C1092" s="19"/>
      <c r="D1092" s="19"/>
    </row>
    <row r="1093" spans="3:4" x14ac:dyDescent="0.2">
      <c r="C1093" s="19"/>
      <c r="D1093" s="19"/>
    </row>
    <row r="1094" spans="3:4" x14ac:dyDescent="0.2">
      <c r="C1094" s="19"/>
      <c r="D1094" s="19"/>
    </row>
    <row r="1095" spans="3:4" x14ac:dyDescent="0.2">
      <c r="C1095" s="19"/>
      <c r="D1095" s="19"/>
    </row>
    <row r="1096" spans="3:4" x14ac:dyDescent="0.2">
      <c r="C1096" s="19"/>
      <c r="D1096" s="19"/>
    </row>
    <row r="1097" spans="3:4" x14ac:dyDescent="0.2">
      <c r="C1097" s="19"/>
      <c r="D1097" s="19"/>
    </row>
    <row r="1098" spans="3:4" x14ac:dyDescent="0.2">
      <c r="C1098" s="19"/>
      <c r="D1098" s="19"/>
    </row>
    <row r="1099" spans="3:4" x14ac:dyDescent="0.2">
      <c r="C1099" s="19"/>
      <c r="D1099" s="19"/>
    </row>
    <row r="1100" spans="3:4" x14ac:dyDescent="0.2">
      <c r="C1100" s="19"/>
      <c r="D1100" s="19"/>
    </row>
    <row r="1101" spans="3:4" x14ac:dyDescent="0.2">
      <c r="C1101" s="19"/>
      <c r="D1101" s="19"/>
    </row>
    <row r="1102" spans="3:4" x14ac:dyDescent="0.2">
      <c r="C1102" s="19"/>
      <c r="D1102" s="19"/>
    </row>
    <row r="1103" spans="3:4" x14ac:dyDescent="0.2">
      <c r="C1103" s="19"/>
      <c r="D1103" s="19"/>
    </row>
    <row r="1104" spans="3:4" x14ac:dyDescent="0.2">
      <c r="C1104" s="19"/>
      <c r="D1104" s="19"/>
    </row>
    <row r="1105" spans="3:4" x14ac:dyDescent="0.2">
      <c r="C1105" s="19"/>
      <c r="D1105" s="19"/>
    </row>
    <row r="1106" spans="3:4" x14ac:dyDescent="0.2">
      <c r="C1106" s="19"/>
      <c r="D1106" s="19"/>
    </row>
    <row r="1107" spans="3:4" x14ac:dyDescent="0.2">
      <c r="C1107" s="19"/>
      <c r="D1107" s="19"/>
    </row>
    <row r="1108" spans="3:4" x14ac:dyDescent="0.2">
      <c r="C1108" s="19"/>
      <c r="D1108" s="19"/>
    </row>
    <row r="1109" spans="3:4" x14ac:dyDescent="0.2">
      <c r="C1109" s="19"/>
      <c r="D1109" s="19"/>
    </row>
    <row r="1110" spans="3:4" x14ac:dyDescent="0.2">
      <c r="C1110" s="19"/>
      <c r="D1110" s="19"/>
    </row>
    <row r="1111" spans="3:4" x14ac:dyDescent="0.2">
      <c r="C1111" s="19"/>
      <c r="D1111" s="19"/>
    </row>
    <row r="1112" spans="3:4" x14ac:dyDescent="0.2">
      <c r="C1112" s="19"/>
      <c r="D1112" s="19"/>
    </row>
    <row r="1113" spans="3:4" x14ac:dyDescent="0.2">
      <c r="C1113" s="19"/>
      <c r="D1113" s="19"/>
    </row>
    <row r="1114" spans="3:4" x14ac:dyDescent="0.2">
      <c r="C1114" s="19"/>
      <c r="D1114" s="19"/>
    </row>
    <row r="1115" spans="3:4" x14ac:dyDescent="0.2">
      <c r="C1115" s="19"/>
      <c r="D1115" s="19"/>
    </row>
    <row r="1116" spans="3:4" x14ac:dyDescent="0.2">
      <c r="C1116" s="19"/>
      <c r="D1116" s="19"/>
    </row>
    <row r="1117" spans="3:4" x14ac:dyDescent="0.2">
      <c r="C1117" s="19"/>
      <c r="D1117" s="19"/>
    </row>
    <row r="1118" spans="3:4" x14ac:dyDescent="0.2">
      <c r="C1118" s="19"/>
      <c r="D1118" s="19"/>
    </row>
    <row r="1119" spans="3:4" x14ac:dyDescent="0.2">
      <c r="C1119" s="19"/>
      <c r="D1119" s="19"/>
    </row>
    <row r="1120" spans="3:4" x14ac:dyDescent="0.2">
      <c r="C1120" s="19"/>
      <c r="D1120" s="19"/>
    </row>
    <row r="1121" spans="3:4" x14ac:dyDescent="0.2">
      <c r="C1121" s="19"/>
      <c r="D1121" s="19"/>
    </row>
    <row r="1122" spans="3:4" x14ac:dyDescent="0.2">
      <c r="C1122" s="19"/>
      <c r="D1122" s="19"/>
    </row>
    <row r="1123" spans="3:4" x14ac:dyDescent="0.2">
      <c r="C1123" s="19"/>
      <c r="D1123" s="19"/>
    </row>
    <row r="1124" spans="3:4" x14ac:dyDescent="0.2">
      <c r="C1124" s="19"/>
      <c r="D1124" s="19"/>
    </row>
    <row r="1125" spans="3:4" x14ac:dyDescent="0.2">
      <c r="C1125" s="19"/>
      <c r="D1125" s="19"/>
    </row>
    <row r="1126" spans="3:4" x14ac:dyDescent="0.2">
      <c r="C1126" s="19"/>
      <c r="D1126" s="19"/>
    </row>
    <row r="1127" spans="3:4" x14ac:dyDescent="0.2">
      <c r="C1127" s="19"/>
      <c r="D1127" s="19"/>
    </row>
    <row r="1128" spans="3:4" x14ac:dyDescent="0.2">
      <c r="C1128" s="19"/>
      <c r="D1128" s="19"/>
    </row>
    <row r="1129" spans="3:4" x14ac:dyDescent="0.2">
      <c r="C1129" s="19"/>
      <c r="D1129" s="19"/>
    </row>
    <row r="1130" spans="3:4" x14ac:dyDescent="0.2">
      <c r="C1130" s="19"/>
      <c r="D1130" s="19"/>
    </row>
    <row r="1131" spans="3:4" x14ac:dyDescent="0.2">
      <c r="C1131" s="19"/>
      <c r="D1131" s="19"/>
    </row>
    <row r="1132" spans="3:4" x14ac:dyDescent="0.2">
      <c r="C1132" s="19"/>
      <c r="D1132" s="19"/>
    </row>
    <row r="1133" spans="3:4" x14ac:dyDescent="0.2">
      <c r="C1133" s="19"/>
      <c r="D1133" s="19"/>
    </row>
    <row r="1134" spans="3:4" x14ac:dyDescent="0.2">
      <c r="C1134" s="19"/>
      <c r="D1134" s="19"/>
    </row>
    <row r="1135" spans="3:4" x14ac:dyDescent="0.2">
      <c r="C1135" s="19"/>
      <c r="D1135" s="19"/>
    </row>
    <row r="1136" spans="3:4" x14ac:dyDescent="0.2">
      <c r="C1136" s="19"/>
      <c r="D1136" s="19"/>
    </row>
    <row r="1137" spans="3:4" x14ac:dyDescent="0.2">
      <c r="C1137" s="19"/>
      <c r="D1137" s="19"/>
    </row>
    <row r="1138" spans="3:4" x14ac:dyDescent="0.2">
      <c r="C1138" s="19"/>
      <c r="D1138" s="19"/>
    </row>
    <row r="1139" spans="3:4" x14ac:dyDescent="0.2">
      <c r="C1139" s="19"/>
      <c r="D1139" s="19"/>
    </row>
    <row r="1140" spans="3:4" x14ac:dyDescent="0.2">
      <c r="C1140" s="19"/>
      <c r="D1140" s="19"/>
    </row>
    <row r="1141" spans="3:4" x14ac:dyDescent="0.2">
      <c r="C1141" s="19"/>
      <c r="D1141" s="19"/>
    </row>
    <row r="1142" spans="3:4" x14ac:dyDescent="0.2">
      <c r="C1142" s="19"/>
      <c r="D1142" s="19"/>
    </row>
    <row r="1143" spans="3:4" x14ac:dyDescent="0.2">
      <c r="C1143" s="19"/>
      <c r="D1143" s="19"/>
    </row>
    <row r="1144" spans="3:4" x14ac:dyDescent="0.2">
      <c r="C1144" s="19"/>
      <c r="D1144" s="19"/>
    </row>
    <row r="1145" spans="3:4" x14ac:dyDescent="0.2">
      <c r="C1145" s="19"/>
      <c r="D1145" s="19"/>
    </row>
    <row r="1146" spans="3:4" x14ac:dyDescent="0.2">
      <c r="C1146" s="19"/>
      <c r="D1146" s="19"/>
    </row>
    <row r="1147" spans="3:4" x14ac:dyDescent="0.2">
      <c r="C1147" s="19"/>
      <c r="D1147" s="19"/>
    </row>
    <row r="1148" spans="3:4" x14ac:dyDescent="0.2">
      <c r="C1148" s="19"/>
      <c r="D1148" s="19"/>
    </row>
    <row r="1149" spans="3:4" x14ac:dyDescent="0.2">
      <c r="C1149" s="19"/>
      <c r="D1149" s="19"/>
    </row>
    <row r="1150" spans="3:4" x14ac:dyDescent="0.2">
      <c r="C1150" s="19"/>
      <c r="D1150" s="19"/>
    </row>
    <row r="1151" spans="3:4" x14ac:dyDescent="0.2">
      <c r="C1151" s="19"/>
      <c r="D1151" s="19"/>
    </row>
    <row r="1152" spans="3:4" x14ac:dyDescent="0.2">
      <c r="C1152" s="19"/>
      <c r="D1152" s="19"/>
    </row>
    <row r="1153" spans="3:4" x14ac:dyDescent="0.2">
      <c r="C1153" s="19"/>
      <c r="D1153" s="19"/>
    </row>
    <row r="1154" spans="3:4" x14ac:dyDescent="0.2">
      <c r="C1154" s="19"/>
      <c r="D1154" s="19"/>
    </row>
    <row r="1155" spans="3:4" x14ac:dyDescent="0.2">
      <c r="C1155" s="19"/>
      <c r="D1155" s="19"/>
    </row>
    <row r="1156" spans="3:4" x14ac:dyDescent="0.2">
      <c r="C1156" s="19"/>
      <c r="D1156" s="19"/>
    </row>
    <row r="1157" spans="3:4" x14ac:dyDescent="0.2">
      <c r="C1157" s="19"/>
      <c r="D1157" s="19"/>
    </row>
    <row r="1158" spans="3:4" x14ac:dyDescent="0.2">
      <c r="C1158" s="19"/>
      <c r="D1158" s="19"/>
    </row>
    <row r="1159" spans="3:4" x14ac:dyDescent="0.2">
      <c r="C1159" s="19"/>
      <c r="D1159" s="19"/>
    </row>
    <row r="1160" spans="3:4" x14ac:dyDescent="0.2">
      <c r="C1160" s="19"/>
      <c r="D1160" s="19"/>
    </row>
    <row r="1161" spans="3:4" x14ac:dyDescent="0.2">
      <c r="C1161" s="19"/>
      <c r="D1161" s="19"/>
    </row>
    <row r="1162" spans="3:4" x14ac:dyDescent="0.2">
      <c r="C1162" s="19"/>
      <c r="D1162" s="19"/>
    </row>
    <row r="1163" spans="3:4" x14ac:dyDescent="0.2">
      <c r="C1163" s="19"/>
      <c r="D1163" s="19"/>
    </row>
    <row r="1164" spans="3:4" x14ac:dyDescent="0.2">
      <c r="C1164" s="19"/>
      <c r="D1164" s="19"/>
    </row>
    <row r="1165" spans="3:4" x14ac:dyDescent="0.2">
      <c r="C1165" s="19"/>
      <c r="D1165" s="19"/>
    </row>
    <row r="1166" spans="3:4" x14ac:dyDescent="0.2">
      <c r="C1166" s="19"/>
      <c r="D1166" s="19"/>
    </row>
    <row r="1167" spans="3:4" x14ac:dyDescent="0.2">
      <c r="C1167" s="19"/>
      <c r="D1167" s="19"/>
    </row>
    <row r="1168" spans="3:4" x14ac:dyDescent="0.2">
      <c r="C1168" s="19"/>
      <c r="D1168" s="19"/>
    </row>
    <row r="1169" spans="3:4" x14ac:dyDescent="0.2">
      <c r="C1169" s="19"/>
      <c r="D1169" s="19"/>
    </row>
    <row r="1170" spans="3:4" x14ac:dyDescent="0.2">
      <c r="C1170" s="19"/>
      <c r="D1170" s="19"/>
    </row>
    <row r="1171" spans="3:4" x14ac:dyDescent="0.2">
      <c r="C1171" s="19"/>
      <c r="D1171" s="19"/>
    </row>
    <row r="1172" spans="3:4" x14ac:dyDescent="0.2">
      <c r="C1172" s="19"/>
      <c r="D1172" s="19"/>
    </row>
    <row r="1173" spans="3:4" x14ac:dyDescent="0.2">
      <c r="C1173" s="19"/>
      <c r="D1173" s="19"/>
    </row>
    <row r="1174" spans="3:4" x14ac:dyDescent="0.2">
      <c r="C1174" s="19"/>
      <c r="D1174" s="19"/>
    </row>
    <row r="1175" spans="3:4" x14ac:dyDescent="0.2">
      <c r="C1175" s="19"/>
      <c r="D1175" s="19"/>
    </row>
    <row r="1176" spans="3:4" x14ac:dyDescent="0.2">
      <c r="C1176" s="19"/>
      <c r="D1176" s="19"/>
    </row>
    <row r="1177" spans="3:4" x14ac:dyDescent="0.2">
      <c r="C1177" s="19"/>
      <c r="D1177" s="19"/>
    </row>
    <row r="1178" spans="3:4" x14ac:dyDescent="0.2">
      <c r="C1178" s="19"/>
      <c r="D1178" s="19"/>
    </row>
    <row r="1179" spans="3:4" x14ac:dyDescent="0.2">
      <c r="C1179" s="19"/>
      <c r="D1179" s="19"/>
    </row>
    <row r="1180" spans="3:4" x14ac:dyDescent="0.2">
      <c r="C1180" s="19"/>
      <c r="D1180" s="19"/>
    </row>
    <row r="1181" spans="3:4" x14ac:dyDescent="0.2">
      <c r="C1181" s="19"/>
      <c r="D1181" s="19"/>
    </row>
    <row r="1182" spans="3:4" x14ac:dyDescent="0.2">
      <c r="C1182" s="19"/>
      <c r="D1182" s="19"/>
    </row>
    <row r="1183" spans="3:4" x14ac:dyDescent="0.2">
      <c r="C1183" s="19"/>
      <c r="D1183" s="19"/>
    </row>
    <row r="1184" spans="3:4" x14ac:dyDescent="0.2">
      <c r="C1184" s="19"/>
      <c r="D1184" s="19"/>
    </row>
    <row r="1185" spans="3:4" x14ac:dyDescent="0.2">
      <c r="C1185" s="19"/>
      <c r="D1185" s="19"/>
    </row>
    <row r="1186" spans="3:4" x14ac:dyDescent="0.2">
      <c r="C1186" s="19"/>
      <c r="D1186" s="19"/>
    </row>
    <row r="1187" spans="3:4" x14ac:dyDescent="0.2">
      <c r="C1187" s="19"/>
      <c r="D1187" s="19"/>
    </row>
    <row r="1188" spans="3:4" x14ac:dyDescent="0.2">
      <c r="C1188" s="19"/>
      <c r="D1188" s="19"/>
    </row>
    <row r="1189" spans="3:4" x14ac:dyDescent="0.2">
      <c r="C1189" s="19"/>
      <c r="D1189" s="19"/>
    </row>
    <row r="1190" spans="3:4" x14ac:dyDescent="0.2">
      <c r="C1190" s="19"/>
      <c r="D1190" s="19"/>
    </row>
    <row r="1191" spans="3:4" x14ac:dyDescent="0.2">
      <c r="C1191" s="19"/>
      <c r="D1191" s="19"/>
    </row>
    <row r="1192" spans="3:4" x14ac:dyDescent="0.2">
      <c r="C1192" s="19"/>
      <c r="D1192" s="19"/>
    </row>
    <row r="1193" spans="3:4" x14ac:dyDescent="0.2">
      <c r="C1193" s="19"/>
      <c r="D1193" s="19"/>
    </row>
    <row r="1194" spans="3:4" x14ac:dyDescent="0.2">
      <c r="C1194" s="19"/>
      <c r="D1194" s="19"/>
    </row>
    <row r="1195" spans="3:4" x14ac:dyDescent="0.2">
      <c r="C1195" s="19"/>
      <c r="D1195" s="19"/>
    </row>
    <row r="1196" spans="3:4" x14ac:dyDescent="0.2">
      <c r="C1196" s="19"/>
      <c r="D1196" s="19"/>
    </row>
    <row r="1197" spans="3:4" x14ac:dyDescent="0.2">
      <c r="C1197" s="19"/>
      <c r="D1197" s="19"/>
    </row>
    <row r="1198" spans="3:4" x14ac:dyDescent="0.2">
      <c r="C1198" s="19"/>
      <c r="D1198" s="19"/>
    </row>
    <row r="1199" spans="3:4" x14ac:dyDescent="0.2">
      <c r="C1199" s="19"/>
      <c r="D1199" s="19"/>
    </row>
    <row r="1200" spans="3:4" x14ac:dyDescent="0.2">
      <c r="C1200" s="19"/>
      <c r="D1200" s="19"/>
    </row>
    <row r="1201" spans="3:4" x14ac:dyDescent="0.2">
      <c r="C1201" s="19"/>
      <c r="D1201" s="19"/>
    </row>
    <row r="1202" spans="3:4" x14ac:dyDescent="0.2">
      <c r="C1202" s="19"/>
      <c r="D1202" s="19"/>
    </row>
    <row r="1203" spans="3:4" x14ac:dyDescent="0.2">
      <c r="C1203" s="19"/>
      <c r="D1203" s="19"/>
    </row>
    <row r="1204" spans="3:4" x14ac:dyDescent="0.2">
      <c r="C1204" s="19"/>
      <c r="D1204" s="19"/>
    </row>
    <row r="1205" spans="3:4" x14ac:dyDescent="0.2">
      <c r="C1205" s="19"/>
      <c r="D1205" s="19"/>
    </row>
    <row r="1206" spans="3:4" x14ac:dyDescent="0.2">
      <c r="C1206" s="19"/>
      <c r="D1206" s="19"/>
    </row>
    <row r="1207" spans="3:4" x14ac:dyDescent="0.2">
      <c r="C1207" s="19"/>
      <c r="D1207" s="19"/>
    </row>
    <row r="1208" spans="3:4" x14ac:dyDescent="0.2">
      <c r="C1208" s="19"/>
      <c r="D1208" s="19"/>
    </row>
    <row r="1209" spans="3:4" x14ac:dyDescent="0.2">
      <c r="C1209" s="19"/>
      <c r="D1209" s="19"/>
    </row>
    <row r="1210" spans="3:4" x14ac:dyDescent="0.2">
      <c r="C1210" s="19"/>
      <c r="D1210" s="19"/>
    </row>
    <row r="1211" spans="3:4" x14ac:dyDescent="0.2">
      <c r="C1211" s="19"/>
      <c r="D1211" s="19"/>
    </row>
    <row r="1212" spans="3:4" x14ac:dyDescent="0.2">
      <c r="C1212" s="19"/>
      <c r="D1212" s="19"/>
    </row>
    <row r="1213" spans="3:4" x14ac:dyDescent="0.2">
      <c r="C1213" s="19"/>
      <c r="D1213" s="19"/>
    </row>
    <row r="1214" spans="3:4" x14ac:dyDescent="0.2">
      <c r="C1214" s="19"/>
      <c r="D1214" s="19"/>
    </row>
    <row r="1215" spans="3:4" x14ac:dyDescent="0.2">
      <c r="C1215" s="19"/>
      <c r="D1215" s="19"/>
    </row>
    <row r="1216" spans="3:4" x14ac:dyDescent="0.2">
      <c r="C1216" s="19"/>
      <c r="D1216" s="19"/>
    </row>
    <row r="1217" spans="3:4" x14ac:dyDescent="0.2">
      <c r="C1217" s="19"/>
      <c r="D1217" s="19"/>
    </row>
    <row r="1218" spans="3:4" x14ac:dyDescent="0.2">
      <c r="C1218" s="19"/>
      <c r="D1218" s="19"/>
    </row>
    <row r="1219" spans="3:4" x14ac:dyDescent="0.2">
      <c r="C1219" s="19"/>
      <c r="D1219" s="19"/>
    </row>
    <row r="1220" spans="3:4" x14ac:dyDescent="0.2">
      <c r="C1220" s="19"/>
      <c r="D1220" s="19"/>
    </row>
    <row r="1221" spans="3:4" x14ac:dyDescent="0.2">
      <c r="C1221" s="19"/>
      <c r="D1221" s="19"/>
    </row>
    <row r="1222" spans="3:4" x14ac:dyDescent="0.2">
      <c r="C1222" s="19"/>
      <c r="D1222" s="19"/>
    </row>
    <row r="1223" spans="3:4" x14ac:dyDescent="0.2">
      <c r="C1223" s="19"/>
      <c r="D1223" s="19"/>
    </row>
    <row r="1224" spans="3:4" x14ac:dyDescent="0.2">
      <c r="C1224" s="19"/>
      <c r="D1224" s="19"/>
    </row>
    <row r="1225" spans="3:4" x14ac:dyDescent="0.2">
      <c r="C1225" s="19"/>
      <c r="D1225" s="19"/>
    </row>
    <row r="1226" spans="3:4" x14ac:dyDescent="0.2">
      <c r="C1226" s="19"/>
      <c r="D1226" s="19"/>
    </row>
    <row r="1227" spans="3:4" x14ac:dyDescent="0.2">
      <c r="C1227" s="19"/>
      <c r="D1227" s="19"/>
    </row>
    <row r="1228" spans="3:4" x14ac:dyDescent="0.2">
      <c r="C1228" s="19"/>
      <c r="D1228" s="19"/>
    </row>
    <row r="1229" spans="3:4" x14ac:dyDescent="0.2">
      <c r="C1229" s="19"/>
      <c r="D1229" s="19"/>
    </row>
    <row r="1230" spans="3:4" x14ac:dyDescent="0.2">
      <c r="C1230" s="19"/>
      <c r="D1230" s="19"/>
    </row>
    <row r="1231" spans="3:4" x14ac:dyDescent="0.2">
      <c r="C1231" s="19"/>
      <c r="D1231" s="19"/>
    </row>
    <row r="1232" spans="3:4" x14ac:dyDescent="0.2">
      <c r="C1232" s="19"/>
      <c r="D1232" s="19"/>
    </row>
    <row r="1233" spans="3:4" x14ac:dyDescent="0.2">
      <c r="C1233" s="19"/>
      <c r="D1233" s="19"/>
    </row>
    <row r="1234" spans="3:4" x14ac:dyDescent="0.2">
      <c r="C1234" s="19"/>
      <c r="D1234" s="19"/>
    </row>
    <row r="1235" spans="3:4" x14ac:dyDescent="0.2">
      <c r="C1235" s="19"/>
      <c r="D1235" s="19"/>
    </row>
    <row r="1236" spans="3:4" x14ac:dyDescent="0.2">
      <c r="C1236" s="19"/>
      <c r="D1236" s="19"/>
    </row>
    <row r="1237" spans="3:4" x14ac:dyDescent="0.2">
      <c r="C1237" s="19"/>
      <c r="D1237" s="19"/>
    </row>
    <row r="1238" spans="3:4" x14ac:dyDescent="0.2">
      <c r="C1238" s="19"/>
      <c r="D1238" s="19"/>
    </row>
    <row r="1239" spans="3:4" x14ac:dyDescent="0.2">
      <c r="C1239" s="19"/>
      <c r="D1239" s="19"/>
    </row>
    <row r="1240" spans="3:4" x14ac:dyDescent="0.2">
      <c r="C1240" s="19"/>
      <c r="D1240" s="19"/>
    </row>
    <row r="1241" spans="3:4" x14ac:dyDescent="0.2">
      <c r="C1241" s="19"/>
      <c r="D1241" s="19"/>
    </row>
    <row r="1242" spans="3:4" x14ac:dyDescent="0.2">
      <c r="C1242" s="19"/>
      <c r="D1242" s="19"/>
    </row>
    <row r="1243" spans="3:4" x14ac:dyDescent="0.2">
      <c r="C1243" s="19"/>
      <c r="D1243" s="19"/>
    </row>
    <row r="1244" spans="3:4" x14ac:dyDescent="0.2">
      <c r="C1244" s="19"/>
      <c r="D1244" s="19"/>
    </row>
    <row r="1245" spans="3:4" x14ac:dyDescent="0.2">
      <c r="C1245" s="19"/>
      <c r="D1245" s="19"/>
    </row>
    <row r="1246" spans="3:4" x14ac:dyDescent="0.2">
      <c r="C1246" s="19"/>
      <c r="D1246" s="19"/>
    </row>
    <row r="1247" spans="3:4" x14ac:dyDescent="0.2">
      <c r="C1247" s="19"/>
      <c r="D1247" s="19"/>
    </row>
    <row r="1248" spans="3:4" x14ac:dyDescent="0.2">
      <c r="C1248" s="19"/>
      <c r="D1248" s="19"/>
    </row>
    <row r="1249" spans="3:4" x14ac:dyDescent="0.2">
      <c r="C1249" s="19"/>
      <c r="D1249" s="19"/>
    </row>
    <row r="1250" spans="3:4" x14ac:dyDescent="0.2">
      <c r="C1250" s="19"/>
      <c r="D1250" s="19"/>
    </row>
    <row r="1251" spans="3:4" x14ac:dyDescent="0.2">
      <c r="C1251" s="19"/>
      <c r="D1251" s="19"/>
    </row>
    <row r="1252" spans="3:4" x14ac:dyDescent="0.2">
      <c r="C1252" s="19"/>
      <c r="D1252" s="19"/>
    </row>
    <row r="1253" spans="3:4" x14ac:dyDescent="0.2">
      <c r="C1253" s="19"/>
      <c r="D1253" s="19"/>
    </row>
    <row r="1254" spans="3:4" x14ac:dyDescent="0.2">
      <c r="C1254" s="19"/>
      <c r="D1254" s="19"/>
    </row>
    <row r="1255" spans="3:4" x14ac:dyDescent="0.2">
      <c r="C1255" s="19"/>
      <c r="D1255" s="19"/>
    </row>
    <row r="1256" spans="3:4" x14ac:dyDescent="0.2">
      <c r="C1256" s="19"/>
      <c r="D1256" s="19"/>
    </row>
    <row r="1257" spans="3:4" x14ac:dyDescent="0.2">
      <c r="C1257" s="19"/>
      <c r="D1257" s="19"/>
    </row>
    <row r="1258" spans="3:4" x14ac:dyDescent="0.2">
      <c r="C1258" s="19"/>
      <c r="D1258" s="19"/>
    </row>
    <row r="1259" spans="3:4" x14ac:dyDescent="0.2">
      <c r="C1259" s="19"/>
      <c r="D1259" s="19"/>
    </row>
    <row r="1260" spans="3:4" x14ac:dyDescent="0.2">
      <c r="C1260" s="19"/>
      <c r="D1260" s="19"/>
    </row>
    <row r="1261" spans="3:4" x14ac:dyDescent="0.2">
      <c r="C1261" s="19"/>
      <c r="D1261" s="19"/>
    </row>
    <row r="1262" spans="3:4" x14ac:dyDescent="0.2">
      <c r="C1262" s="19"/>
      <c r="D1262" s="19"/>
    </row>
    <row r="1263" spans="3:4" x14ac:dyDescent="0.2">
      <c r="C1263" s="19"/>
      <c r="D1263" s="19"/>
    </row>
    <row r="1264" spans="3:4" x14ac:dyDescent="0.2">
      <c r="C1264" s="19"/>
      <c r="D1264" s="19"/>
    </row>
    <row r="1265" spans="3:4" x14ac:dyDescent="0.2">
      <c r="C1265" s="19"/>
      <c r="D1265" s="19"/>
    </row>
    <row r="1266" spans="3:4" x14ac:dyDescent="0.2">
      <c r="C1266" s="19"/>
      <c r="D1266" s="19"/>
    </row>
    <row r="1267" spans="3:4" x14ac:dyDescent="0.2">
      <c r="C1267" s="19"/>
      <c r="D1267" s="19"/>
    </row>
    <row r="1268" spans="3:4" x14ac:dyDescent="0.2">
      <c r="C1268" s="19"/>
      <c r="D1268" s="19"/>
    </row>
    <row r="1269" spans="3:4" x14ac:dyDescent="0.2">
      <c r="C1269" s="19"/>
      <c r="D1269" s="19"/>
    </row>
    <row r="1270" spans="3:4" x14ac:dyDescent="0.2">
      <c r="C1270" s="19"/>
      <c r="D1270" s="19"/>
    </row>
    <row r="1271" spans="3:4" x14ac:dyDescent="0.2">
      <c r="C1271" s="19"/>
      <c r="D1271" s="19"/>
    </row>
    <row r="1272" spans="3:4" x14ac:dyDescent="0.2">
      <c r="C1272" s="19"/>
      <c r="D1272" s="19"/>
    </row>
    <row r="1273" spans="3:4" x14ac:dyDescent="0.2">
      <c r="C1273" s="19"/>
      <c r="D1273" s="19"/>
    </row>
    <row r="1274" spans="3:4" x14ac:dyDescent="0.2">
      <c r="C1274" s="19"/>
      <c r="D1274" s="19"/>
    </row>
    <row r="1275" spans="3:4" x14ac:dyDescent="0.2">
      <c r="C1275" s="19"/>
      <c r="D1275" s="19"/>
    </row>
    <row r="1276" spans="3:4" x14ac:dyDescent="0.2">
      <c r="C1276" s="19"/>
      <c r="D1276" s="19"/>
    </row>
    <row r="1277" spans="3:4" x14ac:dyDescent="0.2">
      <c r="C1277" s="19"/>
      <c r="D1277" s="19"/>
    </row>
    <row r="1278" spans="3:4" x14ac:dyDescent="0.2">
      <c r="C1278" s="19"/>
      <c r="D1278" s="19"/>
    </row>
    <row r="1279" spans="3:4" x14ac:dyDescent="0.2">
      <c r="C1279" s="19"/>
      <c r="D1279" s="19"/>
    </row>
    <row r="1280" spans="3:4" x14ac:dyDescent="0.2">
      <c r="C1280" s="19"/>
      <c r="D1280" s="19"/>
    </row>
    <row r="1281" spans="3:4" x14ac:dyDescent="0.2">
      <c r="C1281" s="19"/>
      <c r="D1281" s="19"/>
    </row>
    <row r="1282" spans="3:4" x14ac:dyDescent="0.2">
      <c r="C1282" s="19"/>
      <c r="D1282" s="19"/>
    </row>
    <row r="1283" spans="3:4" x14ac:dyDescent="0.2">
      <c r="C1283" s="19"/>
      <c r="D1283" s="19"/>
    </row>
    <row r="1284" spans="3:4" x14ac:dyDescent="0.2">
      <c r="C1284" s="19"/>
      <c r="D1284" s="19"/>
    </row>
    <row r="1285" spans="3:4" x14ac:dyDescent="0.2">
      <c r="C1285" s="19"/>
      <c r="D1285" s="19"/>
    </row>
    <row r="1286" spans="3:4" x14ac:dyDescent="0.2">
      <c r="C1286" s="19"/>
      <c r="D1286" s="19"/>
    </row>
    <row r="1287" spans="3:4" x14ac:dyDescent="0.2">
      <c r="C1287" s="19"/>
      <c r="D1287" s="19"/>
    </row>
    <row r="1288" spans="3:4" x14ac:dyDescent="0.2">
      <c r="C1288" s="19"/>
      <c r="D1288" s="19"/>
    </row>
    <row r="1289" spans="3:4" x14ac:dyDescent="0.2">
      <c r="C1289" s="19"/>
      <c r="D1289" s="19"/>
    </row>
    <row r="1290" spans="3:4" x14ac:dyDescent="0.2">
      <c r="C1290" s="19"/>
      <c r="D1290" s="19"/>
    </row>
    <row r="1291" spans="3:4" x14ac:dyDescent="0.2">
      <c r="C1291" s="19"/>
      <c r="D1291" s="19"/>
    </row>
    <row r="1292" spans="3:4" x14ac:dyDescent="0.2">
      <c r="C1292" s="19"/>
      <c r="D1292" s="19"/>
    </row>
    <row r="1293" spans="3:4" x14ac:dyDescent="0.2">
      <c r="C1293" s="19"/>
      <c r="D1293" s="19"/>
    </row>
    <row r="1294" spans="3:4" x14ac:dyDescent="0.2">
      <c r="C1294" s="19"/>
      <c r="D1294" s="19"/>
    </row>
    <row r="1295" spans="3:4" x14ac:dyDescent="0.2">
      <c r="C1295" s="19"/>
      <c r="D1295" s="19"/>
    </row>
    <row r="1296" spans="3:4" x14ac:dyDescent="0.2">
      <c r="C1296" s="19"/>
      <c r="D1296" s="19"/>
    </row>
    <row r="1297" spans="3:4" x14ac:dyDescent="0.2">
      <c r="C1297" s="19"/>
      <c r="D1297" s="19"/>
    </row>
    <row r="1298" spans="3:4" x14ac:dyDescent="0.2">
      <c r="C1298" s="19"/>
      <c r="D1298" s="19"/>
    </row>
    <row r="1299" spans="3:4" x14ac:dyDescent="0.2">
      <c r="C1299" s="19"/>
      <c r="D1299" s="19"/>
    </row>
    <row r="1300" spans="3:4" x14ac:dyDescent="0.2">
      <c r="C1300" s="19"/>
      <c r="D1300" s="19"/>
    </row>
    <row r="1301" spans="3:4" x14ac:dyDescent="0.2">
      <c r="C1301" s="19"/>
      <c r="D1301" s="19"/>
    </row>
    <row r="1302" spans="3:4" x14ac:dyDescent="0.2">
      <c r="C1302" s="19"/>
      <c r="D1302" s="19"/>
    </row>
    <row r="1303" spans="3:4" x14ac:dyDescent="0.2">
      <c r="C1303" s="19"/>
      <c r="D1303" s="19"/>
    </row>
    <row r="1304" spans="3:4" x14ac:dyDescent="0.2">
      <c r="C1304" s="19"/>
      <c r="D1304" s="19"/>
    </row>
    <row r="1305" spans="3:4" x14ac:dyDescent="0.2">
      <c r="C1305" s="19"/>
      <c r="D1305" s="19"/>
    </row>
    <row r="1306" spans="3:4" x14ac:dyDescent="0.2">
      <c r="C1306" s="19"/>
      <c r="D1306" s="19"/>
    </row>
    <row r="1307" spans="3:4" x14ac:dyDescent="0.2">
      <c r="C1307" s="19"/>
      <c r="D1307" s="19"/>
    </row>
    <row r="1308" spans="3:4" x14ac:dyDescent="0.2">
      <c r="C1308" s="19"/>
      <c r="D1308" s="19"/>
    </row>
    <row r="1309" spans="3:4" x14ac:dyDescent="0.2">
      <c r="C1309" s="19"/>
      <c r="D1309" s="19"/>
    </row>
    <row r="1310" spans="3:4" x14ac:dyDescent="0.2">
      <c r="C1310" s="19"/>
      <c r="D1310" s="19"/>
    </row>
    <row r="1311" spans="3:4" x14ac:dyDescent="0.2">
      <c r="C1311" s="19"/>
      <c r="D1311" s="19"/>
    </row>
    <row r="1312" spans="3:4" x14ac:dyDescent="0.2">
      <c r="C1312" s="19"/>
      <c r="D1312" s="19"/>
    </row>
    <row r="1313" spans="3:4" x14ac:dyDescent="0.2">
      <c r="C1313" s="19"/>
      <c r="D1313" s="19"/>
    </row>
    <row r="1314" spans="3:4" x14ac:dyDescent="0.2">
      <c r="C1314" s="19"/>
      <c r="D1314" s="19"/>
    </row>
    <row r="1315" spans="3:4" x14ac:dyDescent="0.2">
      <c r="C1315" s="19"/>
      <c r="D1315" s="19"/>
    </row>
    <row r="1316" spans="3:4" x14ac:dyDescent="0.2">
      <c r="C1316" s="19"/>
      <c r="D1316" s="19"/>
    </row>
    <row r="1317" spans="3:4" x14ac:dyDescent="0.2">
      <c r="C1317" s="19"/>
      <c r="D1317" s="19"/>
    </row>
    <row r="1318" spans="3:4" x14ac:dyDescent="0.2">
      <c r="C1318" s="19"/>
      <c r="D1318" s="19"/>
    </row>
    <row r="1319" spans="3:4" x14ac:dyDescent="0.2">
      <c r="C1319" s="19"/>
      <c r="D1319" s="19"/>
    </row>
    <row r="1320" spans="3:4" x14ac:dyDescent="0.2">
      <c r="C1320" s="19"/>
      <c r="D1320" s="19"/>
    </row>
    <row r="1321" spans="3:4" x14ac:dyDescent="0.2">
      <c r="C1321" s="19"/>
      <c r="D1321" s="19"/>
    </row>
    <row r="1322" spans="3:4" x14ac:dyDescent="0.2">
      <c r="C1322" s="19"/>
      <c r="D1322" s="19"/>
    </row>
    <row r="1323" spans="3:4" x14ac:dyDescent="0.2">
      <c r="C1323" s="19"/>
      <c r="D1323" s="19"/>
    </row>
    <row r="1324" spans="3:4" x14ac:dyDescent="0.2">
      <c r="C1324" s="19"/>
      <c r="D1324" s="19"/>
    </row>
    <row r="1325" spans="3:4" x14ac:dyDescent="0.2">
      <c r="C1325" s="19"/>
      <c r="D1325" s="19"/>
    </row>
    <row r="1326" spans="3:4" x14ac:dyDescent="0.2">
      <c r="C1326" s="19"/>
      <c r="D1326" s="19"/>
    </row>
    <row r="1327" spans="3:4" x14ac:dyDescent="0.2">
      <c r="C1327" s="19"/>
      <c r="D1327" s="19"/>
    </row>
    <row r="1328" spans="3:4" x14ac:dyDescent="0.2">
      <c r="C1328" s="19"/>
      <c r="D1328" s="19"/>
    </row>
    <row r="1329" spans="3:4" x14ac:dyDescent="0.2">
      <c r="C1329" s="19"/>
      <c r="D1329" s="19"/>
    </row>
    <row r="1330" spans="3:4" x14ac:dyDescent="0.2">
      <c r="C1330" s="19"/>
      <c r="D1330" s="19"/>
    </row>
    <row r="1331" spans="3:4" x14ac:dyDescent="0.2">
      <c r="C1331" s="19"/>
      <c r="D1331" s="19"/>
    </row>
    <row r="1332" spans="3:4" x14ac:dyDescent="0.2">
      <c r="C1332" s="19"/>
      <c r="D1332" s="19"/>
    </row>
    <row r="1333" spans="3:4" x14ac:dyDescent="0.2">
      <c r="C1333" s="19"/>
      <c r="D1333" s="19"/>
    </row>
    <row r="1334" spans="3:4" x14ac:dyDescent="0.2">
      <c r="C1334" s="19"/>
      <c r="D1334" s="19"/>
    </row>
    <row r="1335" spans="3:4" x14ac:dyDescent="0.2">
      <c r="C1335" s="19"/>
      <c r="D1335" s="19"/>
    </row>
    <row r="1336" spans="3:4" x14ac:dyDescent="0.2">
      <c r="C1336" s="19"/>
      <c r="D1336" s="19"/>
    </row>
    <row r="1337" spans="3:4" x14ac:dyDescent="0.2">
      <c r="C1337" s="19"/>
      <c r="D1337" s="19"/>
    </row>
    <row r="1338" spans="3:4" x14ac:dyDescent="0.2">
      <c r="C1338" s="19"/>
      <c r="D1338" s="19"/>
    </row>
    <row r="1339" spans="3:4" x14ac:dyDescent="0.2">
      <c r="C1339" s="19"/>
      <c r="D1339" s="19"/>
    </row>
    <row r="1340" spans="3:4" x14ac:dyDescent="0.2">
      <c r="C1340" s="19"/>
      <c r="D1340" s="19"/>
    </row>
    <row r="1341" spans="3:4" x14ac:dyDescent="0.2">
      <c r="C1341" s="19"/>
      <c r="D1341" s="19"/>
    </row>
    <row r="1342" spans="3:4" x14ac:dyDescent="0.2">
      <c r="C1342" s="19"/>
      <c r="D1342" s="19"/>
    </row>
    <row r="1343" spans="3:4" x14ac:dyDescent="0.2">
      <c r="C1343" s="19"/>
      <c r="D1343" s="19"/>
    </row>
    <row r="1344" spans="3:4" x14ac:dyDescent="0.2">
      <c r="C1344" s="19"/>
      <c r="D1344" s="19"/>
    </row>
    <row r="1345" spans="3:4" x14ac:dyDescent="0.2">
      <c r="C1345" s="19"/>
      <c r="D1345" s="19"/>
    </row>
    <row r="1346" spans="3:4" x14ac:dyDescent="0.2">
      <c r="C1346" s="19"/>
      <c r="D1346" s="19"/>
    </row>
    <row r="1347" spans="3:4" x14ac:dyDescent="0.2">
      <c r="C1347" s="19"/>
      <c r="D1347" s="19"/>
    </row>
    <row r="1348" spans="3:4" x14ac:dyDescent="0.2">
      <c r="C1348" s="19"/>
      <c r="D1348" s="19"/>
    </row>
    <row r="1349" spans="3:4" x14ac:dyDescent="0.2">
      <c r="C1349" s="19"/>
      <c r="D1349" s="19"/>
    </row>
    <row r="1350" spans="3:4" x14ac:dyDescent="0.2">
      <c r="C1350" s="19"/>
      <c r="D1350" s="19"/>
    </row>
    <row r="1351" spans="3:4" x14ac:dyDescent="0.2">
      <c r="C1351" s="19"/>
      <c r="D1351" s="19"/>
    </row>
    <row r="1352" spans="3:4" x14ac:dyDescent="0.2">
      <c r="C1352" s="19"/>
      <c r="D1352" s="19"/>
    </row>
    <row r="1353" spans="3:4" x14ac:dyDescent="0.2">
      <c r="C1353" s="19"/>
      <c r="D1353" s="19"/>
    </row>
    <row r="1354" spans="3:4" x14ac:dyDescent="0.2">
      <c r="C1354" s="19"/>
      <c r="D1354" s="19"/>
    </row>
    <row r="1355" spans="3:4" x14ac:dyDescent="0.2">
      <c r="C1355" s="19"/>
      <c r="D1355" s="19"/>
    </row>
    <row r="1356" spans="3:4" x14ac:dyDescent="0.2">
      <c r="C1356" s="19"/>
      <c r="D1356" s="19"/>
    </row>
    <row r="1357" spans="3:4" x14ac:dyDescent="0.2">
      <c r="C1357" s="19"/>
      <c r="D1357" s="19"/>
    </row>
    <row r="1358" spans="3:4" x14ac:dyDescent="0.2">
      <c r="C1358" s="19"/>
      <c r="D1358" s="19"/>
    </row>
    <row r="1359" spans="3:4" x14ac:dyDescent="0.2">
      <c r="C1359" s="19"/>
      <c r="D1359" s="19"/>
    </row>
    <row r="1360" spans="3:4" x14ac:dyDescent="0.2">
      <c r="C1360" s="19"/>
      <c r="D1360" s="19"/>
    </row>
    <row r="1361" spans="3:4" x14ac:dyDescent="0.2">
      <c r="C1361" s="19"/>
      <c r="D1361" s="19"/>
    </row>
    <row r="1362" spans="3:4" x14ac:dyDescent="0.2">
      <c r="C1362" s="19"/>
      <c r="D1362" s="19"/>
    </row>
    <row r="1363" spans="3:4" x14ac:dyDescent="0.2">
      <c r="C1363" s="19"/>
      <c r="D1363" s="19"/>
    </row>
    <row r="1364" spans="3:4" x14ac:dyDescent="0.2">
      <c r="C1364" s="19"/>
      <c r="D1364" s="19"/>
    </row>
    <row r="1365" spans="3:4" x14ac:dyDescent="0.2">
      <c r="C1365" s="19"/>
      <c r="D1365" s="19"/>
    </row>
    <row r="1366" spans="3:4" x14ac:dyDescent="0.2">
      <c r="C1366" s="19"/>
      <c r="D1366" s="19"/>
    </row>
    <row r="1367" spans="3:4" x14ac:dyDescent="0.2">
      <c r="C1367" s="19"/>
      <c r="D1367" s="19"/>
    </row>
    <row r="1368" spans="3:4" x14ac:dyDescent="0.2">
      <c r="C1368" s="19"/>
      <c r="D1368" s="19"/>
    </row>
    <row r="1369" spans="3:4" x14ac:dyDescent="0.2">
      <c r="C1369" s="19"/>
      <c r="D1369" s="19"/>
    </row>
    <row r="1370" spans="3:4" x14ac:dyDescent="0.2">
      <c r="C1370" s="19"/>
      <c r="D1370" s="19"/>
    </row>
    <row r="1371" spans="3:4" x14ac:dyDescent="0.2">
      <c r="C1371" s="19"/>
      <c r="D1371" s="19"/>
    </row>
    <row r="1372" spans="3:4" x14ac:dyDescent="0.2">
      <c r="C1372" s="19"/>
      <c r="D1372" s="19"/>
    </row>
    <row r="1373" spans="3:4" x14ac:dyDescent="0.2">
      <c r="C1373" s="19"/>
      <c r="D1373" s="19"/>
    </row>
    <row r="1374" spans="3:4" x14ac:dyDescent="0.2">
      <c r="C1374" s="19"/>
      <c r="D1374" s="19"/>
    </row>
    <row r="1375" spans="3:4" x14ac:dyDescent="0.2">
      <c r="C1375" s="19"/>
      <c r="D1375" s="19"/>
    </row>
    <row r="1376" spans="3:4" x14ac:dyDescent="0.2">
      <c r="C1376" s="19"/>
      <c r="D1376" s="19"/>
    </row>
    <row r="1377" spans="3:4" x14ac:dyDescent="0.2">
      <c r="C1377" s="19"/>
      <c r="D1377" s="19"/>
    </row>
    <row r="1378" spans="3:4" x14ac:dyDescent="0.2">
      <c r="C1378" s="19"/>
      <c r="D1378" s="19"/>
    </row>
    <row r="1379" spans="3:4" x14ac:dyDescent="0.2">
      <c r="C1379" s="19"/>
      <c r="D1379" s="19"/>
    </row>
    <row r="1380" spans="3:4" x14ac:dyDescent="0.2">
      <c r="C1380" s="19"/>
      <c r="D1380" s="19"/>
    </row>
    <row r="1381" spans="3:4" x14ac:dyDescent="0.2">
      <c r="C1381" s="19"/>
      <c r="D1381" s="19"/>
    </row>
    <row r="1382" spans="3:4" x14ac:dyDescent="0.2">
      <c r="C1382" s="19"/>
      <c r="D1382" s="19"/>
    </row>
    <row r="1383" spans="3:4" x14ac:dyDescent="0.2">
      <c r="C1383" s="19"/>
      <c r="D1383" s="19"/>
    </row>
    <row r="1384" spans="3:4" x14ac:dyDescent="0.2">
      <c r="C1384" s="19"/>
      <c r="D1384" s="19"/>
    </row>
    <row r="1385" spans="3:4" x14ac:dyDescent="0.2">
      <c r="C1385" s="19"/>
      <c r="D1385" s="19"/>
    </row>
    <row r="1386" spans="3:4" x14ac:dyDescent="0.2">
      <c r="C1386" s="19"/>
      <c r="D1386" s="19"/>
    </row>
    <row r="1387" spans="3:4" x14ac:dyDescent="0.2">
      <c r="C1387" s="19"/>
      <c r="D1387" s="19"/>
    </row>
    <row r="1388" spans="3:4" x14ac:dyDescent="0.2">
      <c r="C1388" s="19"/>
      <c r="D1388" s="19"/>
    </row>
    <row r="1389" spans="3:4" x14ac:dyDescent="0.2">
      <c r="C1389" s="19"/>
      <c r="D1389" s="19"/>
    </row>
    <row r="1390" spans="3:4" x14ac:dyDescent="0.2">
      <c r="C1390" s="19"/>
      <c r="D1390" s="19"/>
    </row>
    <row r="1391" spans="3:4" x14ac:dyDescent="0.2">
      <c r="C1391" s="19"/>
      <c r="D1391" s="19"/>
    </row>
    <row r="1392" spans="3:4" x14ac:dyDescent="0.2">
      <c r="C1392" s="19"/>
      <c r="D1392" s="19"/>
    </row>
    <row r="1393" spans="3:4" x14ac:dyDescent="0.2">
      <c r="C1393" s="19"/>
      <c r="D1393" s="19"/>
    </row>
    <row r="1394" spans="3:4" x14ac:dyDescent="0.2">
      <c r="C1394" s="19"/>
      <c r="D1394" s="19"/>
    </row>
    <row r="1395" spans="3:4" x14ac:dyDescent="0.2">
      <c r="C1395" s="19"/>
      <c r="D1395" s="19"/>
    </row>
    <row r="1396" spans="3:4" x14ac:dyDescent="0.2">
      <c r="C1396" s="19"/>
      <c r="D1396" s="19"/>
    </row>
    <row r="1397" spans="3:4" x14ac:dyDescent="0.2">
      <c r="C1397" s="19"/>
      <c r="D1397" s="19"/>
    </row>
    <row r="1398" spans="3:4" x14ac:dyDescent="0.2">
      <c r="C1398" s="19"/>
      <c r="D1398" s="19"/>
    </row>
    <row r="1399" spans="3:4" x14ac:dyDescent="0.2">
      <c r="C1399" s="19"/>
      <c r="D1399" s="19"/>
    </row>
    <row r="1400" spans="3:4" x14ac:dyDescent="0.2">
      <c r="C1400" s="19"/>
      <c r="D1400" s="19"/>
    </row>
    <row r="1401" spans="3:4" x14ac:dyDescent="0.2">
      <c r="C1401" s="19"/>
      <c r="D1401" s="19"/>
    </row>
    <row r="1402" spans="3:4" x14ac:dyDescent="0.2">
      <c r="C1402" s="19"/>
      <c r="D1402" s="19"/>
    </row>
    <row r="1403" spans="3:4" x14ac:dyDescent="0.2">
      <c r="C1403" s="19"/>
      <c r="D1403" s="19"/>
    </row>
    <row r="1404" spans="3:4" x14ac:dyDescent="0.2">
      <c r="C1404" s="19"/>
      <c r="D1404" s="19"/>
    </row>
    <row r="1405" spans="3:4" x14ac:dyDescent="0.2">
      <c r="C1405" s="19"/>
      <c r="D1405" s="19"/>
    </row>
    <row r="1406" spans="3:4" x14ac:dyDescent="0.2">
      <c r="C1406" s="19"/>
      <c r="D1406" s="19"/>
    </row>
    <row r="1407" spans="3:4" x14ac:dyDescent="0.2">
      <c r="C1407" s="19"/>
      <c r="D1407" s="19"/>
    </row>
    <row r="1408" spans="3:4" x14ac:dyDescent="0.2">
      <c r="C1408" s="19"/>
      <c r="D1408" s="19"/>
    </row>
    <row r="1409" spans="3:4" x14ac:dyDescent="0.2">
      <c r="C1409" s="19"/>
      <c r="D1409" s="19"/>
    </row>
    <row r="1410" spans="3:4" x14ac:dyDescent="0.2">
      <c r="C1410" s="19"/>
      <c r="D1410" s="19"/>
    </row>
    <row r="1411" spans="3:4" x14ac:dyDescent="0.2">
      <c r="C1411" s="19"/>
      <c r="D1411" s="19"/>
    </row>
    <row r="1412" spans="3:4" x14ac:dyDescent="0.2">
      <c r="C1412" s="19"/>
      <c r="D1412" s="19"/>
    </row>
    <row r="1413" spans="3:4" x14ac:dyDescent="0.2">
      <c r="C1413" s="19"/>
      <c r="D1413" s="19"/>
    </row>
    <row r="1414" spans="3:4" x14ac:dyDescent="0.2">
      <c r="C1414" s="19"/>
      <c r="D1414" s="19"/>
    </row>
    <row r="1415" spans="3:4" x14ac:dyDescent="0.2">
      <c r="C1415" s="19"/>
      <c r="D1415" s="19"/>
    </row>
    <row r="1416" spans="3:4" x14ac:dyDescent="0.2">
      <c r="C1416" s="19"/>
      <c r="D1416" s="19"/>
    </row>
    <row r="1417" spans="3:4" x14ac:dyDescent="0.2">
      <c r="C1417" s="19"/>
      <c r="D1417" s="19"/>
    </row>
    <row r="1418" spans="3:4" x14ac:dyDescent="0.2">
      <c r="C1418" s="19"/>
      <c r="D1418" s="19"/>
    </row>
    <row r="1419" spans="3:4" x14ac:dyDescent="0.2">
      <c r="C1419" s="19"/>
      <c r="D1419" s="19"/>
    </row>
    <row r="1420" spans="3:4" x14ac:dyDescent="0.2">
      <c r="C1420" s="19"/>
      <c r="D1420" s="19"/>
    </row>
    <row r="1421" spans="3:4" x14ac:dyDescent="0.2">
      <c r="C1421" s="19"/>
      <c r="D1421" s="19"/>
    </row>
    <row r="1422" spans="3:4" x14ac:dyDescent="0.2">
      <c r="C1422" s="19"/>
      <c r="D1422" s="19"/>
    </row>
    <row r="1423" spans="3:4" x14ac:dyDescent="0.2">
      <c r="C1423" s="19"/>
      <c r="D1423" s="19"/>
    </row>
    <row r="1424" spans="3:4" x14ac:dyDescent="0.2">
      <c r="C1424" s="19"/>
      <c r="D1424" s="19"/>
    </row>
    <row r="1425" spans="3:4" x14ac:dyDescent="0.2">
      <c r="C1425" s="19"/>
      <c r="D1425" s="19"/>
    </row>
    <row r="1426" spans="3:4" x14ac:dyDescent="0.2">
      <c r="C1426" s="19"/>
      <c r="D1426" s="19"/>
    </row>
    <row r="1427" spans="3:4" x14ac:dyDescent="0.2">
      <c r="C1427" s="19"/>
      <c r="D1427" s="19"/>
    </row>
    <row r="1428" spans="3:4" x14ac:dyDescent="0.2">
      <c r="C1428" s="19"/>
      <c r="D1428" s="19"/>
    </row>
    <row r="1429" spans="3:4" x14ac:dyDescent="0.2">
      <c r="C1429" s="19"/>
      <c r="D1429" s="19"/>
    </row>
    <row r="1430" spans="3:4" x14ac:dyDescent="0.2">
      <c r="C1430" s="19"/>
      <c r="D1430" s="19"/>
    </row>
    <row r="1431" spans="3:4" x14ac:dyDescent="0.2">
      <c r="C1431" s="19"/>
      <c r="D1431" s="19"/>
    </row>
    <row r="1432" spans="3:4" x14ac:dyDescent="0.2">
      <c r="C1432" s="19"/>
      <c r="D1432" s="19"/>
    </row>
    <row r="1433" spans="3:4" x14ac:dyDescent="0.2">
      <c r="C1433" s="19"/>
      <c r="D1433" s="19"/>
    </row>
    <row r="1434" spans="3:4" x14ac:dyDescent="0.2">
      <c r="C1434" s="19"/>
      <c r="D1434" s="19"/>
    </row>
    <row r="1435" spans="3:4" x14ac:dyDescent="0.2">
      <c r="C1435" s="19"/>
      <c r="D1435" s="19"/>
    </row>
    <row r="1436" spans="3:4" x14ac:dyDescent="0.2">
      <c r="C1436" s="19"/>
      <c r="D1436" s="19"/>
    </row>
    <row r="1437" spans="3:4" x14ac:dyDescent="0.2">
      <c r="C1437" s="19"/>
      <c r="D1437" s="19"/>
    </row>
    <row r="1438" spans="3:4" x14ac:dyDescent="0.2">
      <c r="C1438" s="19"/>
      <c r="D1438" s="19"/>
    </row>
    <row r="1439" spans="3:4" x14ac:dyDescent="0.2">
      <c r="C1439" s="19"/>
      <c r="D1439" s="19"/>
    </row>
    <row r="1440" spans="3:4" x14ac:dyDescent="0.2">
      <c r="C1440" s="19"/>
      <c r="D1440" s="19"/>
    </row>
    <row r="1441" spans="3:4" x14ac:dyDescent="0.2">
      <c r="C1441" s="19"/>
      <c r="D1441" s="19"/>
    </row>
    <row r="1442" spans="3:4" x14ac:dyDescent="0.2">
      <c r="C1442" s="19"/>
      <c r="D1442" s="19"/>
    </row>
    <row r="1443" spans="3:4" x14ac:dyDescent="0.2">
      <c r="C1443" s="19"/>
      <c r="D1443" s="19"/>
    </row>
    <row r="1444" spans="3:4" x14ac:dyDescent="0.2">
      <c r="C1444" s="19"/>
      <c r="D1444" s="19"/>
    </row>
    <row r="1445" spans="3:4" x14ac:dyDescent="0.2">
      <c r="C1445" s="19"/>
      <c r="D1445" s="19"/>
    </row>
    <row r="1446" spans="3:4" x14ac:dyDescent="0.2">
      <c r="C1446" s="19"/>
      <c r="D1446" s="19"/>
    </row>
    <row r="1447" spans="3:4" x14ac:dyDescent="0.2">
      <c r="C1447" s="19"/>
      <c r="D1447" s="19"/>
    </row>
    <row r="1448" spans="3:4" x14ac:dyDescent="0.2">
      <c r="C1448" s="19"/>
      <c r="D1448" s="19"/>
    </row>
    <row r="1449" spans="3:4" x14ac:dyDescent="0.2">
      <c r="C1449" s="19"/>
      <c r="D1449" s="19"/>
    </row>
    <row r="1450" spans="3:4" x14ac:dyDescent="0.2">
      <c r="C1450" s="19"/>
      <c r="D1450" s="19"/>
    </row>
    <row r="1451" spans="3:4" x14ac:dyDescent="0.2">
      <c r="C1451" s="19"/>
      <c r="D1451" s="19"/>
    </row>
    <row r="1452" spans="3:4" x14ac:dyDescent="0.2">
      <c r="C1452" s="19"/>
      <c r="D1452" s="19"/>
    </row>
    <row r="1453" spans="3:4" x14ac:dyDescent="0.2">
      <c r="C1453" s="19"/>
      <c r="D1453" s="19"/>
    </row>
    <row r="1454" spans="3:4" x14ac:dyDescent="0.2">
      <c r="C1454" s="19"/>
      <c r="D1454" s="19"/>
    </row>
    <row r="1455" spans="3:4" x14ac:dyDescent="0.2">
      <c r="C1455" s="19"/>
      <c r="D1455" s="19"/>
    </row>
    <row r="1456" spans="3:4" x14ac:dyDescent="0.2">
      <c r="C1456" s="19"/>
      <c r="D1456" s="19"/>
    </row>
    <row r="1457" spans="3:4" x14ac:dyDescent="0.2">
      <c r="C1457" s="19"/>
      <c r="D1457" s="19"/>
    </row>
    <row r="1458" spans="3:4" x14ac:dyDescent="0.2">
      <c r="C1458" s="19"/>
      <c r="D1458" s="19"/>
    </row>
    <row r="1459" spans="3:4" x14ac:dyDescent="0.2">
      <c r="C1459" s="19"/>
      <c r="D1459" s="19"/>
    </row>
    <row r="1460" spans="3:4" x14ac:dyDescent="0.2">
      <c r="C1460" s="19"/>
      <c r="D1460" s="19"/>
    </row>
    <row r="1461" spans="3:4" x14ac:dyDescent="0.2">
      <c r="C1461" s="19"/>
      <c r="D1461" s="19"/>
    </row>
    <row r="1462" spans="3:4" x14ac:dyDescent="0.2">
      <c r="C1462" s="19"/>
      <c r="D1462" s="19"/>
    </row>
    <row r="1463" spans="3:4" x14ac:dyDescent="0.2">
      <c r="C1463" s="19"/>
      <c r="D1463" s="19"/>
    </row>
    <row r="1464" spans="3:4" x14ac:dyDescent="0.2">
      <c r="C1464" s="19"/>
      <c r="D1464" s="19"/>
    </row>
    <row r="1465" spans="3:4" x14ac:dyDescent="0.2">
      <c r="C1465" s="19"/>
      <c r="D1465" s="19"/>
    </row>
    <row r="1466" spans="3:4" x14ac:dyDescent="0.2">
      <c r="C1466" s="19"/>
      <c r="D1466" s="19"/>
    </row>
    <row r="1467" spans="3:4" x14ac:dyDescent="0.2">
      <c r="C1467" s="19"/>
      <c r="D1467" s="19"/>
    </row>
    <row r="1468" spans="3:4" x14ac:dyDescent="0.2">
      <c r="C1468" s="19"/>
      <c r="D1468" s="19"/>
    </row>
    <row r="1469" spans="3:4" x14ac:dyDescent="0.2">
      <c r="C1469" s="19"/>
      <c r="D1469" s="19"/>
    </row>
    <row r="1470" spans="3:4" x14ac:dyDescent="0.2">
      <c r="C1470" s="19"/>
      <c r="D1470" s="19"/>
    </row>
    <row r="1471" spans="3:4" x14ac:dyDescent="0.2">
      <c r="C1471" s="19"/>
      <c r="D1471" s="19"/>
    </row>
    <row r="1472" spans="3:4" x14ac:dyDescent="0.2">
      <c r="C1472" s="19"/>
      <c r="D1472" s="19"/>
    </row>
    <row r="1473" spans="3:4" x14ac:dyDescent="0.2">
      <c r="C1473" s="19"/>
      <c r="D1473" s="19"/>
    </row>
    <row r="1474" spans="3:4" x14ac:dyDescent="0.2">
      <c r="C1474" s="19"/>
      <c r="D1474" s="19"/>
    </row>
    <row r="1475" spans="3:4" x14ac:dyDescent="0.2">
      <c r="C1475" s="19"/>
      <c r="D1475" s="19"/>
    </row>
    <row r="1476" spans="3:4" x14ac:dyDescent="0.2">
      <c r="C1476" s="19"/>
      <c r="D1476" s="19"/>
    </row>
    <row r="1477" spans="3:4" x14ac:dyDescent="0.2">
      <c r="C1477" s="19"/>
      <c r="D1477" s="19"/>
    </row>
    <row r="1478" spans="3:4" x14ac:dyDescent="0.2">
      <c r="C1478" s="19"/>
      <c r="D1478" s="19"/>
    </row>
    <row r="1479" spans="3:4" x14ac:dyDescent="0.2">
      <c r="C1479" s="19"/>
      <c r="D1479" s="19"/>
    </row>
    <row r="1480" spans="3:4" x14ac:dyDescent="0.2">
      <c r="C1480" s="19"/>
      <c r="D1480" s="19"/>
    </row>
    <row r="1481" spans="3:4" x14ac:dyDescent="0.2">
      <c r="C1481" s="19"/>
      <c r="D1481" s="19"/>
    </row>
    <row r="1482" spans="3:4" x14ac:dyDescent="0.2">
      <c r="C1482" s="19"/>
      <c r="D1482" s="19"/>
    </row>
    <row r="1483" spans="3:4" x14ac:dyDescent="0.2">
      <c r="C1483" s="19"/>
      <c r="D1483" s="19"/>
    </row>
    <row r="1484" spans="3:4" x14ac:dyDescent="0.2">
      <c r="C1484" s="19"/>
      <c r="D1484" s="19"/>
    </row>
    <row r="1485" spans="3:4" x14ac:dyDescent="0.2">
      <c r="C1485" s="19"/>
      <c r="D1485" s="19"/>
    </row>
    <row r="1486" spans="3:4" x14ac:dyDescent="0.2">
      <c r="C1486" s="19"/>
      <c r="D1486" s="19"/>
    </row>
    <row r="1487" spans="3:4" x14ac:dyDescent="0.2">
      <c r="C1487" s="19"/>
      <c r="D1487" s="19"/>
    </row>
    <row r="1488" spans="3:4" x14ac:dyDescent="0.2">
      <c r="C1488" s="19"/>
      <c r="D1488" s="19"/>
    </row>
    <row r="1489" spans="3:4" x14ac:dyDescent="0.2">
      <c r="C1489" s="19"/>
      <c r="D1489" s="19"/>
    </row>
    <row r="1490" spans="3:4" x14ac:dyDescent="0.2">
      <c r="C1490" s="19"/>
      <c r="D1490" s="19"/>
    </row>
    <row r="1491" spans="3:4" x14ac:dyDescent="0.2">
      <c r="C1491" s="19"/>
      <c r="D1491" s="19"/>
    </row>
    <row r="1492" spans="3:4" x14ac:dyDescent="0.2">
      <c r="C1492" s="19"/>
      <c r="D1492" s="19"/>
    </row>
    <row r="1493" spans="3:4" x14ac:dyDescent="0.2">
      <c r="C1493" s="19"/>
      <c r="D1493" s="19"/>
    </row>
    <row r="1494" spans="3:4" x14ac:dyDescent="0.2">
      <c r="C1494" s="19"/>
      <c r="D1494" s="19"/>
    </row>
    <row r="1495" spans="3:4" x14ac:dyDescent="0.2">
      <c r="C1495" s="19"/>
      <c r="D1495" s="19"/>
    </row>
    <row r="1496" spans="3:4" x14ac:dyDescent="0.2">
      <c r="C1496" s="19"/>
      <c r="D1496" s="19"/>
    </row>
    <row r="1497" spans="3:4" x14ac:dyDescent="0.2">
      <c r="C1497" s="19"/>
      <c r="D1497" s="19"/>
    </row>
    <row r="1498" spans="3:4" x14ac:dyDescent="0.2">
      <c r="C1498" s="19"/>
      <c r="D1498" s="19"/>
    </row>
    <row r="1499" spans="3:4" x14ac:dyDescent="0.2">
      <c r="C1499" s="19"/>
      <c r="D1499" s="19"/>
    </row>
    <row r="1500" spans="3:4" x14ac:dyDescent="0.2">
      <c r="C1500" s="19"/>
      <c r="D1500" s="19"/>
    </row>
    <row r="1501" spans="3:4" x14ac:dyDescent="0.2">
      <c r="C1501" s="19"/>
      <c r="D1501" s="19"/>
    </row>
    <row r="1502" spans="3:4" x14ac:dyDescent="0.2">
      <c r="C1502" s="19"/>
      <c r="D1502" s="19"/>
    </row>
    <row r="1503" spans="3:4" x14ac:dyDescent="0.2">
      <c r="C1503" s="19"/>
      <c r="D1503" s="19"/>
    </row>
    <row r="1504" spans="3:4" x14ac:dyDescent="0.2">
      <c r="C1504" s="19"/>
      <c r="D1504" s="19"/>
    </row>
    <row r="1505" spans="3:4" x14ac:dyDescent="0.2">
      <c r="C1505" s="19"/>
      <c r="D1505" s="19"/>
    </row>
    <row r="1506" spans="3:4" x14ac:dyDescent="0.2">
      <c r="C1506" s="19"/>
      <c r="D1506" s="19"/>
    </row>
    <row r="1507" spans="3:4" x14ac:dyDescent="0.2">
      <c r="C1507" s="19"/>
      <c r="D1507" s="19"/>
    </row>
    <row r="1508" spans="3:4" x14ac:dyDescent="0.2">
      <c r="C1508" s="19"/>
      <c r="D1508" s="19"/>
    </row>
    <row r="1509" spans="3:4" x14ac:dyDescent="0.2">
      <c r="C1509" s="19"/>
      <c r="D1509" s="19"/>
    </row>
    <row r="1510" spans="3:4" x14ac:dyDescent="0.2">
      <c r="C1510" s="19"/>
      <c r="D1510" s="19"/>
    </row>
    <row r="1511" spans="3:4" x14ac:dyDescent="0.2">
      <c r="C1511" s="19"/>
      <c r="D1511" s="19"/>
    </row>
    <row r="1512" spans="3:4" x14ac:dyDescent="0.2">
      <c r="C1512" s="19"/>
      <c r="D1512" s="19"/>
    </row>
    <row r="1513" spans="3:4" x14ac:dyDescent="0.2">
      <c r="C1513" s="19"/>
      <c r="D1513" s="19"/>
    </row>
    <row r="1514" spans="3:4" x14ac:dyDescent="0.2">
      <c r="C1514" s="19"/>
      <c r="D1514" s="19"/>
    </row>
    <row r="1515" spans="3:4" x14ac:dyDescent="0.2">
      <c r="C1515" s="19"/>
      <c r="D1515" s="19"/>
    </row>
    <row r="1516" spans="3:4" x14ac:dyDescent="0.2">
      <c r="C1516" s="19"/>
      <c r="D1516" s="19"/>
    </row>
    <row r="1517" spans="3:4" x14ac:dyDescent="0.2">
      <c r="C1517" s="19"/>
      <c r="D1517" s="19"/>
    </row>
    <row r="1518" spans="3:4" x14ac:dyDescent="0.2">
      <c r="C1518" s="19"/>
      <c r="D1518" s="19"/>
    </row>
    <row r="1519" spans="3:4" x14ac:dyDescent="0.2">
      <c r="C1519" s="19"/>
      <c r="D1519" s="19"/>
    </row>
    <row r="1520" spans="3:4" x14ac:dyDescent="0.2">
      <c r="C1520" s="19"/>
      <c r="D1520" s="19"/>
    </row>
    <row r="1521" spans="3:4" x14ac:dyDescent="0.2">
      <c r="C1521" s="19"/>
      <c r="D1521" s="19"/>
    </row>
    <row r="1522" spans="3:4" x14ac:dyDescent="0.2">
      <c r="C1522" s="19"/>
      <c r="D1522" s="19"/>
    </row>
    <row r="1523" spans="3:4" x14ac:dyDescent="0.2">
      <c r="C1523" s="19"/>
      <c r="D1523" s="19"/>
    </row>
    <row r="1524" spans="3:4" x14ac:dyDescent="0.2">
      <c r="C1524" s="19"/>
      <c r="D1524" s="19"/>
    </row>
    <row r="1525" spans="3:4" x14ac:dyDescent="0.2">
      <c r="C1525" s="19"/>
      <c r="D1525" s="19"/>
    </row>
    <row r="1526" spans="3:4" x14ac:dyDescent="0.2">
      <c r="C1526" s="19"/>
      <c r="D1526" s="19"/>
    </row>
    <row r="1527" spans="3:4" x14ac:dyDescent="0.2">
      <c r="C1527" s="19"/>
      <c r="D1527" s="19"/>
    </row>
    <row r="1528" spans="3:4" x14ac:dyDescent="0.2">
      <c r="C1528" s="19"/>
      <c r="D1528" s="19"/>
    </row>
    <row r="1529" spans="3:4" x14ac:dyDescent="0.2">
      <c r="C1529" s="19"/>
      <c r="D1529" s="19"/>
    </row>
    <row r="1530" spans="3:4" x14ac:dyDescent="0.2">
      <c r="C1530" s="19"/>
      <c r="D1530" s="19"/>
    </row>
    <row r="1531" spans="3:4" x14ac:dyDescent="0.2">
      <c r="C1531" s="19"/>
      <c r="D1531" s="19"/>
    </row>
    <row r="1532" spans="3:4" x14ac:dyDescent="0.2">
      <c r="C1532" s="19"/>
      <c r="D1532" s="19"/>
    </row>
    <row r="1533" spans="3:4" x14ac:dyDescent="0.2">
      <c r="C1533" s="19"/>
      <c r="D1533" s="19"/>
    </row>
    <row r="1534" spans="3:4" x14ac:dyDescent="0.2">
      <c r="C1534" s="19"/>
      <c r="D1534" s="19"/>
    </row>
    <row r="1535" spans="3:4" x14ac:dyDescent="0.2">
      <c r="C1535" s="19"/>
      <c r="D1535" s="19"/>
    </row>
    <row r="1536" spans="3:4" x14ac:dyDescent="0.2">
      <c r="C1536" s="19"/>
      <c r="D1536" s="19"/>
    </row>
    <row r="1537" spans="3:4" x14ac:dyDescent="0.2">
      <c r="C1537" s="19"/>
      <c r="D1537" s="19"/>
    </row>
    <row r="1538" spans="3:4" x14ac:dyDescent="0.2">
      <c r="C1538" s="19"/>
      <c r="D1538" s="19"/>
    </row>
    <row r="1539" spans="3:4" x14ac:dyDescent="0.2">
      <c r="C1539" s="19"/>
      <c r="D1539" s="19"/>
    </row>
    <row r="1540" spans="3:4" x14ac:dyDescent="0.2">
      <c r="C1540" s="19"/>
      <c r="D1540" s="19"/>
    </row>
    <row r="1541" spans="3:4" x14ac:dyDescent="0.2">
      <c r="C1541" s="19"/>
      <c r="D1541" s="19"/>
    </row>
    <row r="1542" spans="3:4" x14ac:dyDescent="0.2">
      <c r="C1542" s="19"/>
      <c r="D1542" s="19"/>
    </row>
    <row r="1543" spans="3:4" x14ac:dyDescent="0.2">
      <c r="C1543" s="19"/>
      <c r="D1543" s="19"/>
    </row>
    <row r="1544" spans="3:4" x14ac:dyDescent="0.2">
      <c r="C1544" s="19"/>
      <c r="D1544" s="19"/>
    </row>
    <row r="1545" spans="3:4" x14ac:dyDescent="0.2">
      <c r="C1545" s="19"/>
      <c r="D1545" s="19"/>
    </row>
    <row r="1546" spans="3:4" x14ac:dyDescent="0.2">
      <c r="C1546" s="19"/>
      <c r="D1546" s="19"/>
    </row>
    <row r="1547" spans="3:4" x14ac:dyDescent="0.2">
      <c r="C1547" s="19"/>
      <c r="D1547" s="19"/>
    </row>
    <row r="1548" spans="3:4" x14ac:dyDescent="0.2">
      <c r="C1548" s="19"/>
      <c r="D1548" s="19"/>
    </row>
    <row r="1549" spans="3:4" x14ac:dyDescent="0.2">
      <c r="C1549" s="19"/>
      <c r="D1549" s="19"/>
    </row>
    <row r="1550" spans="3:4" x14ac:dyDescent="0.2">
      <c r="C1550" s="19"/>
      <c r="D1550" s="19"/>
    </row>
    <row r="1551" spans="3:4" x14ac:dyDescent="0.2">
      <c r="C1551" s="19"/>
      <c r="D1551" s="19"/>
    </row>
    <row r="1552" spans="3:4" x14ac:dyDescent="0.2">
      <c r="C1552" s="19"/>
      <c r="D1552" s="19"/>
    </row>
    <row r="1553" spans="3:4" x14ac:dyDescent="0.2">
      <c r="C1553" s="19"/>
      <c r="D1553" s="19"/>
    </row>
    <row r="1554" spans="3:4" x14ac:dyDescent="0.2">
      <c r="C1554" s="19"/>
      <c r="D1554" s="19"/>
    </row>
    <row r="1555" spans="3:4" x14ac:dyDescent="0.2">
      <c r="C1555" s="19"/>
      <c r="D1555" s="19"/>
    </row>
    <row r="1556" spans="3:4" x14ac:dyDescent="0.2">
      <c r="C1556" s="19"/>
      <c r="D1556" s="19"/>
    </row>
    <row r="1557" spans="3:4" x14ac:dyDescent="0.2">
      <c r="C1557" s="19"/>
      <c r="D1557" s="19"/>
    </row>
    <row r="1558" spans="3:4" x14ac:dyDescent="0.2">
      <c r="C1558" s="19"/>
      <c r="D1558" s="19"/>
    </row>
    <row r="1559" spans="3:4" x14ac:dyDescent="0.2">
      <c r="C1559" s="19"/>
      <c r="D1559" s="19"/>
    </row>
    <row r="1560" spans="3:4" x14ac:dyDescent="0.2">
      <c r="C1560" s="19"/>
      <c r="D1560" s="19"/>
    </row>
    <row r="1561" spans="3:4" x14ac:dyDescent="0.2">
      <c r="C1561" s="19"/>
      <c r="D1561" s="19"/>
    </row>
    <row r="1562" spans="3:4" x14ac:dyDescent="0.2">
      <c r="C1562" s="19"/>
      <c r="D1562" s="19"/>
    </row>
    <row r="1563" spans="3:4" x14ac:dyDescent="0.2">
      <c r="C1563" s="19"/>
      <c r="D1563" s="19"/>
    </row>
    <row r="1564" spans="3:4" x14ac:dyDescent="0.2">
      <c r="C1564" s="19"/>
      <c r="D1564" s="19"/>
    </row>
    <row r="1565" spans="3:4" x14ac:dyDescent="0.2">
      <c r="C1565" s="19"/>
      <c r="D1565" s="19"/>
    </row>
    <row r="1566" spans="3:4" x14ac:dyDescent="0.2">
      <c r="C1566" s="19"/>
      <c r="D1566" s="19"/>
    </row>
    <row r="1567" spans="3:4" x14ac:dyDescent="0.2">
      <c r="C1567" s="19"/>
      <c r="D1567" s="19"/>
    </row>
    <row r="1568" spans="3:4" x14ac:dyDescent="0.2">
      <c r="C1568" s="19"/>
      <c r="D1568" s="19"/>
    </row>
    <row r="1569" spans="3:4" x14ac:dyDescent="0.2">
      <c r="C1569" s="19"/>
      <c r="D1569" s="19"/>
    </row>
    <row r="1570" spans="3:4" x14ac:dyDescent="0.2">
      <c r="C1570" s="19"/>
      <c r="D1570" s="19"/>
    </row>
    <row r="1571" spans="3:4" x14ac:dyDescent="0.2">
      <c r="C1571" s="19"/>
      <c r="D1571" s="19"/>
    </row>
    <row r="1572" spans="3:4" x14ac:dyDescent="0.2">
      <c r="C1572" s="19"/>
      <c r="D1572" s="19"/>
    </row>
    <row r="1573" spans="3:4" x14ac:dyDescent="0.2">
      <c r="C1573" s="19"/>
      <c r="D1573" s="19"/>
    </row>
    <row r="1574" spans="3:4" x14ac:dyDescent="0.2">
      <c r="C1574" s="19"/>
      <c r="D1574" s="19"/>
    </row>
    <row r="1575" spans="3:4" x14ac:dyDescent="0.2">
      <c r="C1575" s="19"/>
      <c r="D1575" s="19"/>
    </row>
    <row r="1576" spans="3:4" x14ac:dyDescent="0.2">
      <c r="C1576" s="19"/>
      <c r="D1576" s="19"/>
    </row>
    <row r="1577" spans="3:4" x14ac:dyDescent="0.2">
      <c r="C1577" s="19"/>
      <c r="D1577" s="19"/>
    </row>
    <row r="1578" spans="3:4" x14ac:dyDescent="0.2">
      <c r="C1578" s="19"/>
      <c r="D1578" s="19"/>
    </row>
    <row r="1579" spans="3:4" x14ac:dyDescent="0.2">
      <c r="C1579" s="19"/>
      <c r="D1579" s="19"/>
    </row>
    <row r="1580" spans="3:4" x14ac:dyDescent="0.2">
      <c r="C1580" s="19"/>
      <c r="D1580" s="19"/>
    </row>
    <row r="1581" spans="3:4" x14ac:dyDescent="0.2">
      <c r="C1581" s="19"/>
      <c r="D1581" s="19"/>
    </row>
    <row r="1582" spans="3:4" x14ac:dyDescent="0.2">
      <c r="C1582" s="19"/>
      <c r="D1582" s="19"/>
    </row>
    <row r="1583" spans="3:4" x14ac:dyDescent="0.2">
      <c r="C1583" s="19"/>
      <c r="D1583" s="19"/>
    </row>
    <row r="1584" spans="3:4" x14ac:dyDescent="0.2">
      <c r="C1584" s="19"/>
      <c r="D1584" s="19"/>
    </row>
    <row r="1585" spans="3:4" x14ac:dyDescent="0.2">
      <c r="C1585" s="19"/>
      <c r="D1585" s="19"/>
    </row>
    <row r="1586" spans="3:4" x14ac:dyDescent="0.2">
      <c r="C1586" s="19"/>
      <c r="D1586" s="19"/>
    </row>
    <row r="1587" spans="3:4" x14ac:dyDescent="0.2">
      <c r="C1587" s="19"/>
      <c r="D1587" s="19"/>
    </row>
    <row r="1588" spans="3:4" x14ac:dyDescent="0.2">
      <c r="C1588" s="19"/>
      <c r="D1588" s="19"/>
    </row>
    <row r="1589" spans="3:4" x14ac:dyDescent="0.2">
      <c r="C1589" s="19"/>
      <c r="D1589" s="19"/>
    </row>
    <row r="1590" spans="3:4" x14ac:dyDescent="0.2">
      <c r="C1590" s="19"/>
      <c r="D1590" s="19"/>
    </row>
    <row r="1591" spans="3:4" x14ac:dyDescent="0.2">
      <c r="C1591" s="19"/>
      <c r="D1591" s="19"/>
    </row>
    <row r="1592" spans="3:4" x14ac:dyDescent="0.2">
      <c r="C1592" s="19"/>
      <c r="D1592" s="19"/>
    </row>
    <row r="1593" spans="3:4" x14ac:dyDescent="0.2">
      <c r="C1593" s="19"/>
      <c r="D1593" s="19"/>
    </row>
    <row r="1594" spans="3:4" x14ac:dyDescent="0.2">
      <c r="C1594" s="19"/>
      <c r="D1594" s="19"/>
    </row>
    <row r="1595" spans="3:4" x14ac:dyDescent="0.2">
      <c r="C1595" s="19"/>
      <c r="D1595" s="19"/>
    </row>
    <row r="1596" spans="3:4" x14ac:dyDescent="0.2">
      <c r="C1596" s="19"/>
      <c r="D1596" s="19"/>
    </row>
    <row r="1597" spans="3:4" x14ac:dyDescent="0.2">
      <c r="C1597" s="19"/>
      <c r="D1597" s="19"/>
    </row>
    <row r="1598" spans="3:4" x14ac:dyDescent="0.2">
      <c r="C1598" s="19"/>
      <c r="D1598" s="19"/>
    </row>
    <row r="1599" spans="3:4" x14ac:dyDescent="0.2">
      <c r="C1599" s="19"/>
      <c r="D1599" s="19"/>
    </row>
    <row r="1600" spans="3:4" x14ac:dyDescent="0.2">
      <c r="C1600" s="19"/>
      <c r="D1600" s="19"/>
    </row>
    <row r="1601" spans="3:4" x14ac:dyDescent="0.2">
      <c r="C1601" s="19"/>
      <c r="D1601" s="19"/>
    </row>
    <row r="1602" spans="3:4" x14ac:dyDescent="0.2">
      <c r="C1602" s="19"/>
      <c r="D1602" s="19"/>
    </row>
    <row r="1603" spans="3:4" x14ac:dyDescent="0.2">
      <c r="C1603" s="19"/>
      <c r="D1603" s="19"/>
    </row>
    <row r="1604" spans="3:4" x14ac:dyDescent="0.2">
      <c r="C1604" s="19"/>
      <c r="D1604" s="19"/>
    </row>
    <row r="1605" spans="3:4" x14ac:dyDescent="0.2">
      <c r="C1605" s="19"/>
      <c r="D1605" s="19"/>
    </row>
    <row r="1606" spans="3:4" x14ac:dyDescent="0.2">
      <c r="C1606" s="19"/>
      <c r="D1606" s="19"/>
    </row>
    <row r="1607" spans="3:4" x14ac:dyDescent="0.2">
      <c r="C1607" s="19"/>
      <c r="D1607" s="19"/>
    </row>
    <row r="1608" spans="3:4" x14ac:dyDescent="0.2">
      <c r="C1608" s="19"/>
      <c r="D1608" s="19"/>
    </row>
    <row r="1609" spans="3:4" x14ac:dyDescent="0.2">
      <c r="C1609" s="19"/>
      <c r="D1609" s="19"/>
    </row>
    <row r="1610" spans="3:4" x14ac:dyDescent="0.2">
      <c r="C1610" s="19"/>
      <c r="D1610" s="19"/>
    </row>
    <row r="1611" spans="3:4" x14ac:dyDescent="0.2">
      <c r="C1611" s="19"/>
      <c r="D1611" s="19"/>
    </row>
    <row r="1612" spans="3:4" x14ac:dyDescent="0.2">
      <c r="C1612" s="19"/>
      <c r="D1612" s="19"/>
    </row>
    <row r="1613" spans="3:4" x14ac:dyDescent="0.2">
      <c r="C1613" s="19"/>
      <c r="D1613" s="19"/>
    </row>
    <row r="1614" spans="3:4" x14ac:dyDescent="0.2">
      <c r="C1614" s="19"/>
      <c r="D1614" s="19"/>
    </row>
    <row r="1615" spans="3:4" x14ac:dyDescent="0.2">
      <c r="C1615" s="19"/>
      <c r="D1615" s="19"/>
    </row>
    <row r="1616" spans="3:4" x14ac:dyDescent="0.2">
      <c r="C1616" s="19"/>
      <c r="D1616" s="19"/>
    </row>
    <row r="1617" spans="3:4" x14ac:dyDescent="0.2">
      <c r="C1617" s="19"/>
      <c r="D1617" s="19"/>
    </row>
    <row r="1618" spans="3:4" x14ac:dyDescent="0.2">
      <c r="C1618" s="19"/>
      <c r="D1618" s="19"/>
    </row>
    <row r="1619" spans="3:4" x14ac:dyDescent="0.2">
      <c r="C1619" s="19"/>
      <c r="D1619" s="19"/>
    </row>
    <row r="1620" spans="3:4" x14ac:dyDescent="0.2">
      <c r="C1620" s="19"/>
      <c r="D1620" s="19"/>
    </row>
    <row r="1621" spans="3:4" x14ac:dyDescent="0.2">
      <c r="C1621" s="19"/>
      <c r="D1621" s="19"/>
    </row>
    <row r="1622" spans="3:4" x14ac:dyDescent="0.2">
      <c r="C1622" s="19"/>
      <c r="D1622" s="19"/>
    </row>
    <row r="1623" spans="3:4" x14ac:dyDescent="0.2">
      <c r="C1623" s="19"/>
      <c r="D1623" s="19"/>
    </row>
    <row r="1624" spans="3:4" x14ac:dyDescent="0.2">
      <c r="C1624" s="19"/>
      <c r="D1624" s="19"/>
    </row>
    <row r="1625" spans="3:4" x14ac:dyDescent="0.2">
      <c r="C1625" s="19"/>
      <c r="D1625" s="19"/>
    </row>
    <row r="1626" spans="3:4" x14ac:dyDescent="0.2">
      <c r="C1626" s="19"/>
      <c r="D1626" s="19"/>
    </row>
    <row r="1627" spans="3:4" x14ac:dyDescent="0.2">
      <c r="C1627" s="19"/>
      <c r="D1627" s="19"/>
    </row>
    <row r="1628" spans="3:4" x14ac:dyDescent="0.2">
      <c r="C1628" s="19"/>
      <c r="D1628" s="19"/>
    </row>
    <row r="1629" spans="3:4" x14ac:dyDescent="0.2">
      <c r="C1629" s="19"/>
      <c r="D1629" s="19"/>
    </row>
    <row r="1630" spans="3:4" x14ac:dyDescent="0.2">
      <c r="C1630" s="19"/>
      <c r="D1630" s="19"/>
    </row>
    <row r="1631" spans="3:4" x14ac:dyDescent="0.2">
      <c r="C1631" s="19"/>
      <c r="D1631" s="19"/>
    </row>
    <row r="1632" spans="3:4" x14ac:dyDescent="0.2">
      <c r="C1632" s="19"/>
      <c r="D1632" s="19"/>
    </row>
    <row r="1633" spans="3:4" x14ac:dyDescent="0.2">
      <c r="C1633" s="19"/>
      <c r="D1633" s="19"/>
    </row>
    <row r="1634" spans="3:4" x14ac:dyDescent="0.2">
      <c r="C1634" s="19"/>
      <c r="D1634" s="19"/>
    </row>
    <row r="1635" spans="3:4" x14ac:dyDescent="0.2">
      <c r="C1635" s="19"/>
      <c r="D1635" s="19"/>
    </row>
    <row r="1636" spans="3:4" x14ac:dyDescent="0.2">
      <c r="C1636" s="19"/>
      <c r="D1636" s="19"/>
    </row>
    <row r="1637" spans="3:4" x14ac:dyDescent="0.2">
      <c r="C1637" s="19"/>
      <c r="D1637" s="19"/>
    </row>
    <row r="1638" spans="3:4" x14ac:dyDescent="0.2">
      <c r="C1638" s="19"/>
      <c r="D1638" s="19"/>
    </row>
    <row r="1639" spans="3:4" x14ac:dyDescent="0.2">
      <c r="C1639" s="19"/>
      <c r="D1639" s="19"/>
    </row>
    <row r="1640" spans="3:4" x14ac:dyDescent="0.2">
      <c r="C1640" s="19"/>
      <c r="D1640" s="19"/>
    </row>
    <row r="1641" spans="3:4" x14ac:dyDescent="0.2">
      <c r="C1641" s="19"/>
      <c r="D1641" s="19"/>
    </row>
    <row r="1642" spans="3:4" x14ac:dyDescent="0.2">
      <c r="C1642" s="19"/>
      <c r="D1642" s="19"/>
    </row>
    <row r="1643" spans="3:4" x14ac:dyDescent="0.2">
      <c r="C1643" s="19"/>
      <c r="D1643" s="19"/>
    </row>
    <row r="1644" spans="3:4" x14ac:dyDescent="0.2">
      <c r="C1644" s="19"/>
      <c r="D1644" s="19"/>
    </row>
    <row r="1645" spans="3:4" x14ac:dyDescent="0.2">
      <c r="C1645" s="19"/>
      <c r="D1645" s="19"/>
    </row>
    <row r="1646" spans="3:4" x14ac:dyDescent="0.2">
      <c r="C1646" s="19"/>
      <c r="D1646" s="19"/>
    </row>
    <row r="1647" spans="3:4" x14ac:dyDescent="0.2">
      <c r="C1647" s="19"/>
      <c r="D1647" s="19"/>
    </row>
    <row r="1648" spans="3:4" x14ac:dyDescent="0.2">
      <c r="C1648" s="19"/>
      <c r="D1648" s="19"/>
    </row>
    <row r="1649" spans="3:4" x14ac:dyDescent="0.2">
      <c r="C1649" s="19"/>
      <c r="D1649" s="19"/>
    </row>
    <row r="1650" spans="3:4" x14ac:dyDescent="0.2">
      <c r="C1650" s="19"/>
      <c r="D1650" s="19"/>
    </row>
    <row r="1651" spans="3:4" x14ac:dyDescent="0.2">
      <c r="C1651" s="19"/>
      <c r="D1651" s="19"/>
    </row>
    <row r="1652" spans="3:4" x14ac:dyDescent="0.2">
      <c r="C1652" s="19"/>
      <c r="D1652" s="19"/>
    </row>
    <row r="1653" spans="3:4" x14ac:dyDescent="0.2">
      <c r="C1653" s="19"/>
      <c r="D1653" s="19"/>
    </row>
    <row r="1654" spans="3:4" x14ac:dyDescent="0.2">
      <c r="C1654" s="19"/>
      <c r="D1654" s="19"/>
    </row>
    <row r="1655" spans="3:4" x14ac:dyDescent="0.2">
      <c r="C1655" s="19"/>
      <c r="D1655" s="19"/>
    </row>
    <row r="1656" spans="3:4" x14ac:dyDescent="0.2">
      <c r="C1656" s="19"/>
      <c r="D1656" s="19"/>
    </row>
    <row r="1657" spans="3:4" x14ac:dyDescent="0.2">
      <c r="C1657" s="19"/>
      <c r="D1657" s="19"/>
    </row>
    <row r="1658" spans="3:4" x14ac:dyDescent="0.2">
      <c r="C1658" s="19"/>
      <c r="D1658" s="19"/>
    </row>
    <row r="1659" spans="3:4" x14ac:dyDescent="0.2">
      <c r="C1659" s="19"/>
      <c r="D1659" s="19"/>
    </row>
    <row r="1660" spans="3:4" x14ac:dyDescent="0.2">
      <c r="C1660" s="19"/>
      <c r="D1660" s="19"/>
    </row>
    <row r="1661" spans="3:4" x14ac:dyDescent="0.2">
      <c r="C1661" s="19"/>
      <c r="D1661" s="19"/>
    </row>
    <row r="1662" spans="3:4" x14ac:dyDescent="0.2">
      <c r="C1662" s="19"/>
      <c r="D1662" s="19"/>
    </row>
    <row r="1663" spans="3:4" x14ac:dyDescent="0.2">
      <c r="C1663" s="19"/>
      <c r="D1663" s="19"/>
    </row>
    <row r="1664" spans="3:4" x14ac:dyDescent="0.2">
      <c r="C1664" s="19"/>
      <c r="D1664" s="19"/>
    </row>
    <row r="1665" spans="3:4" x14ac:dyDescent="0.2">
      <c r="C1665" s="19"/>
      <c r="D1665" s="19"/>
    </row>
    <row r="1666" spans="3:4" x14ac:dyDescent="0.2">
      <c r="C1666" s="19"/>
      <c r="D1666" s="19"/>
    </row>
    <row r="1667" spans="3:4" x14ac:dyDescent="0.2">
      <c r="C1667" s="19"/>
      <c r="D1667" s="19"/>
    </row>
    <row r="1668" spans="3:4" x14ac:dyDescent="0.2">
      <c r="C1668" s="19"/>
      <c r="D1668" s="19"/>
    </row>
    <row r="1669" spans="3:4" x14ac:dyDescent="0.2">
      <c r="C1669" s="19"/>
      <c r="D1669" s="19"/>
    </row>
    <row r="1670" spans="3:4" x14ac:dyDescent="0.2">
      <c r="C1670" s="19"/>
      <c r="D1670" s="19"/>
    </row>
    <row r="1671" spans="3:4" x14ac:dyDescent="0.2">
      <c r="C1671" s="19"/>
      <c r="D1671" s="19"/>
    </row>
    <row r="1672" spans="3:4" x14ac:dyDescent="0.2">
      <c r="C1672" s="19"/>
      <c r="D1672" s="19"/>
    </row>
    <row r="1673" spans="3:4" x14ac:dyDescent="0.2">
      <c r="C1673" s="19"/>
      <c r="D1673" s="19"/>
    </row>
    <row r="1674" spans="3:4" x14ac:dyDescent="0.2">
      <c r="C1674" s="19"/>
      <c r="D1674" s="19"/>
    </row>
    <row r="1675" spans="3:4" x14ac:dyDescent="0.2">
      <c r="C1675" s="19"/>
      <c r="D1675" s="19"/>
    </row>
    <row r="1676" spans="3:4" x14ac:dyDescent="0.2">
      <c r="C1676" s="19"/>
      <c r="D1676" s="19"/>
    </row>
    <row r="1677" spans="3:4" x14ac:dyDescent="0.2">
      <c r="C1677" s="19"/>
      <c r="D1677" s="19"/>
    </row>
    <row r="1678" spans="3:4" x14ac:dyDescent="0.2">
      <c r="C1678" s="19"/>
      <c r="D1678" s="19"/>
    </row>
    <row r="1679" spans="3:4" x14ac:dyDescent="0.2">
      <c r="C1679" s="19"/>
      <c r="D1679" s="19"/>
    </row>
    <row r="1680" spans="3:4" x14ac:dyDescent="0.2">
      <c r="C1680" s="19"/>
      <c r="D1680" s="19"/>
    </row>
    <row r="1681" spans="3:4" x14ac:dyDescent="0.2">
      <c r="C1681" s="19"/>
      <c r="D1681" s="19"/>
    </row>
    <row r="1682" spans="3:4" x14ac:dyDescent="0.2">
      <c r="C1682" s="19"/>
      <c r="D1682" s="19"/>
    </row>
    <row r="1683" spans="3:4" x14ac:dyDescent="0.2">
      <c r="C1683" s="19"/>
      <c r="D1683" s="19"/>
    </row>
    <row r="1684" spans="3:4" x14ac:dyDescent="0.2">
      <c r="C1684" s="19"/>
      <c r="D1684" s="19"/>
    </row>
    <row r="1685" spans="3:4" x14ac:dyDescent="0.2">
      <c r="C1685" s="19"/>
      <c r="D1685" s="19"/>
    </row>
    <row r="1686" spans="3:4" x14ac:dyDescent="0.2">
      <c r="C1686" s="19"/>
      <c r="D1686" s="19"/>
    </row>
    <row r="1687" spans="3:4" x14ac:dyDescent="0.2">
      <c r="C1687" s="19"/>
      <c r="D1687" s="19"/>
    </row>
    <row r="1688" spans="3:4" x14ac:dyDescent="0.2">
      <c r="C1688" s="19"/>
      <c r="D1688" s="19"/>
    </row>
    <row r="1689" spans="3:4" x14ac:dyDescent="0.2">
      <c r="C1689" s="19"/>
      <c r="D1689" s="19"/>
    </row>
    <row r="1690" spans="3:4" x14ac:dyDescent="0.2">
      <c r="C1690" s="19"/>
      <c r="D1690" s="19"/>
    </row>
    <row r="1691" spans="3:4" x14ac:dyDescent="0.2">
      <c r="C1691" s="19"/>
      <c r="D1691" s="19"/>
    </row>
    <row r="1692" spans="3:4" x14ac:dyDescent="0.2">
      <c r="C1692" s="19"/>
      <c r="D1692" s="19"/>
    </row>
    <row r="1693" spans="3:4" x14ac:dyDescent="0.2">
      <c r="C1693" s="19"/>
      <c r="D1693" s="19"/>
    </row>
    <row r="1694" spans="3:4" x14ac:dyDescent="0.2">
      <c r="C1694" s="19"/>
      <c r="D1694" s="19"/>
    </row>
    <row r="1695" spans="3:4" x14ac:dyDescent="0.2">
      <c r="C1695" s="19"/>
      <c r="D1695" s="19"/>
    </row>
    <row r="1696" spans="3:4" x14ac:dyDescent="0.2">
      <c r="C1696" s="19"/>
      <c r="D1696" s="19"/>
    </row>
    <row r="1697" spans="3:4" x14ac:dyDescent="0.2">
      <c r="C1697" s="19"/>
      <c r="D1697" s="19"/>
    </row>
    <row r="1698" spans="3:4" x14ac:dyDescent="0.2">
      <c r="C1698" s="19"/>
      <c r="D1698" s="19"/>
    </row>
    <row r="1699" spans="3:4" x14ac:dyDescent="0.2">
      <c r="C1699" s="19"/>
      <c r="D1699" s="19"/>
    </row>
    <row r="1700" spans="3:4" x14ac:dyDescent="0.2">
      <c r="C1700" s="19"/>
      <c r="D1700" s="19"/>
    </row>
    <row r="1701" spans="3:4" x14ac:dyDescent="0.2">
      <c r="C1701" s="19"/>
      <c r="D1701" s="19"/>
    </row>
    <row r="1702" spans="3:4" x14ac:dyDescent="0.2">
      <c r="C1702" s="19"/>
      <c r="D1702" s="19"/>
    </row>
    <row r="1703" spans="3:4" x14ac:dyDescent="0.2">
      <c r="C1703" s="19"/>
      <c r="D1703" s="19"/>
    </row>
    <row r="1704" spans="3:4" x14ac:dyDescent="0.2">
      <c r="C1704" s="19"/>
      <c r="D1704" s="19"/>
    </row>
    <row r="1705" spans="3:4" x14ac:dyDescent="0.2">
      <c r="C1705" s="19"/>
      <c r="D1705" s="19"/>
    </row>
    <row r="1706" spans="3:4" x14ac:dyDescent="0.2">
      <c r="C1706" s="19"/>
      <c r="D1706" s="19"/>
    </row>
    <row r="1707" spans="3:4" x14ac:dyDescent="0.2">
      <c r="C1707" s="19"/>
      <c r="D1707" s="19"/>
    </row>
    <row r="1708" spans="3:4" x14ac:dyDescent="0.2">
      <c r="C1708" s="19"/>
      <c r="D1708" s="19"/>
    </row>
    <row r="1709" spans="3:4" x14ac:dyDescent="0.2">
      <c r="C1709" s="19"/>
      <c r="D1709" s="19"/>
    </row>
    <row r="1710" spans="3:4" x14ac:dyDescent="0.2">
      <c r="C1710" s="19"/>
      <c r="D1710" s="19"/>
    </row>
    <row r="1711" spans="3:4" x14ac:dyDescent="0.2">
      <c r="C1711" s="19"/>
      <c r="D1711" s="19"/>
    </row>
    <row r="1712" spans="3:4" x14ac:dyDescent="0.2">
      <c r="C1712" s="19"/>
      <c r="D1712" s="19"/>
    </row>
    <row r="1713" spans="3:4" x14ac:dyDescent="0.2">
      <c r="C1713" s="19"/>
      <c r="D1713" s="19"/>
    </row>
    <row r="1714" spans="3:4" x14ac:dyDescent="0.2">
      <c r="C1714" s="19"/>
      <c r="D1714" s="19"/>
    </row>
    <row r="1715" spans="3:4" x14ac:dyDescent="0.2">
      <c r="C1715" s="19"/>
      <c r="D1715" s="19"/>
    </row>
    <row r="1716" spans="3:4" x14ac:dyDescent="0.2">
      <c r="C1716" s="19"/>
      <c r="D1716" s="19"/>
    </row>
    <row r="1717" spans="3:4" x14ac:dyDescent="0.2">
      <c r="C1717" s="19"/>
      <c r="D1717" s="19"/>
    </row>
    <row r="1718" spans="3:4" x14ac:dyDescent="0.2">
      <c r="C1718" s="19"/>
      <c r="D1718" s="19"/>
    </row>
    <row r="1719" spans="3:4" x14ac:dyDescent="0.2">
      <c r="C1719" s="19"/>
      <c r="D1719" s="19"/>
    </row>
    <row r="1720" spans="3:4" x14ac:dyDescent="0.2">
      <c r="C1720" s="19"/>
      <c r="D1720" s="19"/>
    </row>
    <row r="1721" spans="3:4" x14ac:dyDescent="0.2">
      <c r="C1721" s="19"/>
      <c r="D1721" s="19"/>
    </row>
    <row r="1722" spans="3:4" x14ac:dyDescent="0.2">
      <c r="C1722" s="19"/>
      <c r="D1722" s="19"/>
    </row>
    <row r="1723" spans="3:4" x14ac:dyDescent="0.2">
      <c r="C1723" s="19"/>
      <c r="D1723" s="19"/>
    </row>
    <row r="1724" spans="3:4" x14ac:dyDescent="0.2">
      <c r="C1724" s="19"/>
      <c r="D1724" s="19"/>
    </row>
    <row r="1725" spans="3:4" x14ac:dyDescent="0.2">
      <c r="C1725" s="19"/>
      <c r="D1725" s="19"/>
    </row>
    <row r="1726" spans="3:4" x14ac:dyDescent="0.2">
      <c r="C1726" s="19"/>
      <c r="D1726" s="19"/>
    </row>
    <row r="1727" spans="3:4" x14ac:dyDescent="0.2">
      <c r="C1727" s="19"/>
      <c r="D1727" s="19"/>
    </row>
    <row r="1728" spans="3:4" x14ac:dyDescent="0.2">
      <c r="C1728" s="19"/>
      <c r="D1728" s="19"/>
    </row>
    <row r="1729" spans="3:4" x14ac:dyDescent="0.2">
      <c r="C1729" s="19"/>
      <c r="D1729" s="19"/>
    </row>
    <row r="1730" spans="3:4" x14ac:dyDescent="0.2">
      <c r="C1730" s="19"/>
      <c r="D1730" s="19"/>
    </row>
    <row r="1731" spans="3:4" x14ac:dyDescent="0.2">
      <c r="C1731" s="19"/>
      <c r="D1731" s="19"/>
    </row>
    <row r="1732" spans="3:4" x14ac:dyDescent="0.2">
      <c r="C1732" s="19"/>
      <c r="D1732" s="19"/>
    </row>
    <row r="1733" spans="3:4" x14ac:dyDescent="0.2">
      <c r="C1733" s="19"/>
      <c r="D1733" s="19"/>
    </row>
    <row r="1734" spans="3:4" x14ac:dyDescent="0.2">
      <c r="C1734" s="19"/>
      <c r="D1734" s="19"/>
    </row>
    <row r="1735" spans="3:4" x14ac:dyDescent="0.2">
      <c r="C1735" s="19"/>
      <c r="D1735" s="19"/>
    </row>
    <row r="1736" spans="3:4" x14ac:dyDescent="0.2">
      <c r="C1736" s="19"/>
      <c r="D1736" s="19"/>
    </row>
    <row r="1737" spans="3:4" x14ac:dyDescent="0.2">
      <c r="C1737" s="19"/>
      <c r="D1737" s="19"/>
    </row>
    <row r="1738" spans="3:4" x14ac:dyDescent="0.2">
      <c r="C1738" s="19"/>
      <c r="D1738" s="19"/>
    </row>
    <row r="1739" spans="3:4" x14ac:dyDescent="0.2">
      <c r="C1739" s="19"/>
      <c r="D1739" s="19"/>
    </row>
    <row r="1740" spans="3:4" x14ac:dyDescent="0.2">
      <c r="C1740" s="19"/>
      <c r="D1740" s="19"/>
    </row>
    <row r="1741" spans="3:4" x14ac:dyDescent="0.2">
      <c r="C1741" s="19"/>
      <c r="D1741" s="19"/>
    </row>
    <row r="1742" spans="3:4" x14ac:dyDescent="0.2">
      <c r="C1742" s="19"/>
      <c r="D1742" s="19"/>
    </row>
    <row r="1743" spans="3:4" x14ac:dyDescent="0.2">
      <c r="C1743" s="19"/>
      <c r="D1743" s="19"/>
    </row>
    <row r="1744" spans="3:4" x14ac:dyDescent="0.2">
      <c r="C1744" s="19"/>
      <c r="D1744" s="19"/>
    </row>
    <row r="1745" spans="3:4" x14ac:dyDescent="0.2">
      <c r="C1745" s="19"/>
      <c r="D1745" s="19"/>
    </row>
    <row r="1746" spans="3:4" x14ac:dyDescent="0.2">
      <c r="C1746" s="19"/>
      <c r="D1746" s="19"/>
    </row>
    <row r="1747" spans="3:4" x14ac:dyDescent="0.2">
      <c r="C1747" s="19"/>
      <c r="D1747" s="19"/>
    </row>
    <row r="1748" spans="3:4" x14ac:dyDescent="0.2">
      <c r="C1748" s="19"/>
      <c r="D1748" s="19"/>
    </row>
    <row r="1749" spans="3:4" x14ac:dyDescent="0.2">
      <c r="C1749" s="19"/>
      <c r="D1749" s="19"/>
    </row>
    <row r="1750" spans="3:4" x14ac:dyDescent="0.2">
      <c r="C1750" s="19"/>
      <c r="D1750" s="19"/>
    </row>
    <row r="1751" spans="3:4" x14ac:dyDescent="0.2">
      <c r="C1751" s="19"/>
      <c r="D1751" s="19"/>
    </row>
    <row r="1752" spans="3:4" x14ac:dyDescent="0.2">
      <c r="C1752" s="19"/>
      <c r="D1752" s="19"/>
    </row>
    <row r="1753" spans="3:4" x14ac:dyDescent="0.2">
      <c r="C1753" s="19"/>
      <c r="D1753" s="19"/>
    </row>
    <row r="1754" spans="3:4" x14ac:dyDescent="0.2">
      <c r="C1754" s="19"/>
      <c r="D1754" s="19"/>
    </row>
    <row r="1755" spans="3:4" x14ac:dyDescent="0.2">
      <c r="C1755" s="19"/>
      <c r="D1755" s="19"/>
    </row>
    <row r="1756" spans="3:4" x14ac:dyDescent="0.2">
      <c r="C1756" s="19"/>
      <c r="D1756" s="19"/>
    </row>
    <row r="1757" spans="3:4" x14ac:dyDescent="0.2">
      <c r="C1757" s="19"/>
      <c r="D1757" s="19"/>
    </row>
    <row r="1758" spans="3:4" x14ac:dyDescent="0.2">
      <c r="C1758" s="19"/>
      <c r="D1758" s="19"/>
    </row>
    <row r="1759" spans="3:4" x14ac:dyDescent="0.2">
      <c r="C1759" s="19"/>
      <c r="D1759" s="19"/>
    </row>
    <row r="1760" spans="3:4" x14ac:dyDescent="0.2">
      <c r="C1760" s="19"/>
      <c r="D1760" s="19"/>
    </row>
    <row r="1761" spans="3:4" x14ac:dyDescent="0.2">
      <c r="C1761" s="19"/>
      <c r="D1761" s="19"/>
    </row>
    <row r="1762" spans="3:4" x14ac:dyDescent="0.2">
      <c r="C1762" s="19"/>
      <c r="D1762" s="19"/>
    </row>
    <row r="1763" spans="3:4" x14ac:dyDescent="0.2">
      <c r="C1763" s="19"/>
      <c r="D1763" s="19"/>
    </row>
    <row r="1764" spans="3:4" x14ac:dyDescent="0.2">
      <c r="C1764" s="19"/>
      <c r="D1764" s="19"/>
    </row>
    <row r="1765" spans="3:4" x14ac:dyDescent="0.2">
      <c r="C1765" s="19"/>
      <c r="D1765" s="19"/>
    </row>
    <row r="1766" spans="3:4" x14ac:dyDescent="0.2">
      <c r="C1766" s="19"/>
      <c r="D1766" s="19"/>
    </row>
    <row r="1767" spans="3:4" x14ac:dyDescent="0.2">
      <c r="C1767" s="19"/>
      <c r="D1767" s="19"/>
    </row>
    <row r="1768" spans="3:4" x14ac:dyDescent="0.2">
      <c r="C1768" s="19"/>
      <c r="D1768" s="19"/>
    </row>
    <row r="1769" spans="3:4" x14ac:dyDescent="0.2">
      <c r="C1769" s="19"/>
      <c r="D1769" s="19"/>
    </row>
    <row r="1770" spans="3:4" x14ac:dyDescent="0.2">
      <c r="C1770" s="19"/>
      <c r="D1770" s="19"/>
    </row>
    <row r="1771" spans="3:4" x14ac:dyDescent="0.2">
      <c r="C1771" s="19"/>
      <c r="D1771" s="19"/>
    </row>
    <row r="1772" spans="3:4" x14ac:dyDescent="0.2">
      <c r="C1772" s="19"/>
      <c r="D1772" s="19"/>
    </row>
    <row r="1773" spans="3:4" x14ac:dyDescent="0.2">
      <c r="C1773" s="19"/>
      <c r="D1773" s="19"/>
    </row>
    <row r="1774" spans="3:4" x14ac:dyDescent="0.2">
      <c r="C1774" s="19"/>
      <c r="D1774" s="19"/>
    </row>
    <row r="1775" spans="3:4" x14ac:dyDescent="0.2">
      <c r="C1775" s="19"/>
      <c r="D1775" s="19"/>
    </row>
    <row r="1776" spans="3:4" x14ac:dyDescent="0.2">
      <c r="C1776" s="19"/>
      <c r="D1776" s="19"/>
    </row>
    <row r="1777" spans="3:4" x14ac:dyDescent="0.2">
      <c r="C1777" s="19"/>
      <c r="D1777" s="19"/>
    </row>
    <row r="1778" spans="3:4" x14ac:dyDescent="0.2">
      <c r="C1778" s="19"/>
      <c r="D1778" s="19"/>
    </row>
    <row r="1779" spans="3:4" x14ac:dyDescent="0.2">
      <c r="C1779" s="19"/>
      <c r="D1779" s="19"/>
    </row>
    <row r="1780" spans="3:4" x14ac:dyDescent="0.2">
      <c r="C1780" s="19"/>
      <c r="D1780" s="19"/>
    </row>
    <row r="1781" spans="3:4" x14ac:dyDescent="0.2">
      <c r="C1781" s="19"/>
      <c r="D1781" s="19"/>
    </row>
    <row r="1782" spans="3:4" x14ac:dyDescent="0.2">
      <c r="C1782" s="19"/>
      <c r="D1782" s="19"/>
    </row>
    <row r="1783" spans="3:4" x14ac:dyDescent="0.2">
      <c r="C1783" s="19"/>
      <c r="D1783" s="19"/>
    </row>
    <row r="1784" spans="3:4" x14ac:dyDescent="0.2">
      <c r="C1784" s="19"/>
      <c r="D1784" s="19"/>
    </row>
    <row r="1785" spans="3:4" x14ac:dyDescent="0.2">
      <c r="C1785" s="19"/>
      <c r="D1785" s="19"/>
    </row>
    <row r="1786" spans="3:4" x14ac:dyDescent="0.2">
      <c r="C1786" s="19"/>
      <c r="D1786" s="19"/>
    </row>
    <row r="1787" spans="3:4" x14ac:dyDescent="0.2">
      <c r="C1787" s="19"/>
      <c r="D1787" s="19"/>
    </row>
    <row r="1788" spans="3:4" x14ac:dyDescent="0.2">
      <c r="C1788" s="19"/>
      <c r="D1788" s="19"/>
    </row>
    <row r="1789" spans="3:4" x14ac:dyDescent="0.2">
      <c r="C1789" s="19"/>
      <c r="D1789" s="19"/>
    </row>
    <row r="1790" spans="3:4" x14ac:dyDescent="0.2">
      <c r="C1790" s="19"/>
      <c r="D1790" s="19"/>
    </row>
    <row r="1791" spans="3:4" x14ac:dyDescent="0.2">
      <c r="C1791" s="19"/>
      <c r="D1791" s="19"/>
    </row>
    <row r="1792" spans="3:4" x14ac:dyDescent="0.2">
      <c r="C1792" s="19"/>
      <c r="D1792" s="19"/>
    </row>
    <row r="1793" spans="3:4" x14ac:dyDescent="0.2">
      <c r="C1793" s="19"/>
      <c r="D1793" s="19"/>
    </row>
    <row r="1794" spans="3:4" x14ac:dyDescent="0.2">
      <c r="C1794" s="19"/>
      <c r="D1794" s="19"/>
    </row>
    <row r="1795" spans="3:4" x14ac:dyDescent="0.2">
      <c r="C1795" s="19"/>
      <c r="D1795" s="19"/>
    </row>
    <row r="1796" spans="3:4" x14ac:dyDescent="0.2">
      <c r="C1796" s="19"/>
      <c r="D1796" s="19"/>
    </row>
    <row r="1797" spans="3:4" x14ac:dyDescent="0.2">
      <c r="C1797" s="19"/>
      <c r="D1797" s="19"/>
    </row>
    <row r="1798" spans="3:4" x14ac:dyDescent="0.2">
      <c r="C1798" s="19"/>
      <c r="D1798" s="19"/>
    </row>
    <row r="1799" spans="3:4" x14ac:dyDescent="0.2">
      <c r="C1799" s="19"/>
      <c r="D1799" s="19"/>
    </row>
    <row r="1800" spans="3:4" x14ac:dyDescent="0.2">
      <c r="C1800" s="19"/>
      <c r="D1800" s="19"/>
    </row>
    <row r="1801" spans="3:4" x14ac:dyDescent="0.2">
      <c r="C1801" s="19"/>
      <c r="D1801" s="19"/>
    </row>
    <row r="1802" spans="3:4" x14ac:dyDescent="0.2">
      <c r="C1802" s="19"/>
      <c r="D1802" s="19"/>
    </row>
    <row r="1803" spans="3:4" x14ac:dyDescent="0.2">
      <c r="C1803" s="19"/>
      <c r="D1803" s="19"/>
    </row>
    <row r="1804" spans="3:4" x14ac:dyDescent="0.2">
      <c r="C1804" s="19"/>
      <c r="D1804" s="19"/>
    </row>
    <row r="1805" spans="3:4" x14ac:dyDescent="0.2">
      <c r="C1805" s="19"/>
      <c r="D1805" s="19"/>
    </row>
    <row r="1806" spans="3:4" x14ac:dyDescent="0.2">
      <c r="C1806" s="19"/>
      <c r="D1806" s="19"/>
    </row>
    <row r="1807" spans="3:4" x14ac:dyDescent="0.2">
      <c r="C1807" s="19"/>
      <c r="D1807" s="19"/>
    </row>
    <row r="1808" spans="3:4" x14ac:dyDescent="0.2">
      <c r="C1808" s="19"/>
      <c r="D1808" s="19"/>
    </row>
    <row r="1809" spans="3:4" x14ac:dyDescent="0.2">
      <c r="C1809" s="19"/>
      <c r="D1809" s="19"/>
    </row>
    <row r="1810" spans="3:4" x14ac:dyDescent="0.2">
      <c r="C1810" s="19"/>
      <c r="D1810" s="19"/>
    </row>
    <row r="1811" spans="3:4" x14ac:dyDescent="0.2">
      <c r="C1811" s="19"/>
      <c r="D1811" s="19"/>
    </row>
    <row r="1812" spans="3:4" x14ac:dyDescent="0.2">
      <c r="C1812" s="19"/>
      <c r="D1812" s="19"/>
    </row>
    <row r="1813" spans="3:4" x14ac:dyDescent="0.2">
      <c r="C1813" s="19"/>
      <c r="D1813" s="19"/>
    </row>
    <row r="1814" spans="3:4" x14ac:dyDescent="0.2">
      <c r="C1814" s="19"/>
      <c r="D1814" s="19"/>
    </row>
    <row r="1815" spans="3:4" x14ac:dyDescent="0.2">
      <c r="C1815" s="19"/>
      <c r="D1815" s="19"/>
    </row>
    <row r="1816" spans="3:4" x14ac:dyDescent="0.2">
      <c r="C1816" s="19"/>
      <c r="D1816" s="19"/>
    </row>
    <row r="1817" spans="3:4" x14ac:dyDescent="0.2">
      <c r="C1817" s="19"/>
      <c r="D1817" s="19"/>
    </row>
    <row r="1818" spans="3:4" x14ac:dyDescent="0.2">
      <c r="C1818" s="19"/>
      <c r="D1818" s="19"/>
    </row>
    <row r="1819" spans="3:4" x14ac:dyDescent="0.2">
      <c r="C1819" s="19"/>
      <c r="D1819" s="19"/>
    </row>
    <row r="1820" spans="3:4" x14ac:dyDescent="0.2">
      <c r="C1820" s="19"/>
      <c r="D1820" s="19"/>
    </row>
    <row r="1821" spans="3:4" x14ac:dyDescent="0.2">
      <c r="C1821" s="19"/>
      <c r="D1821" s="19"/>
    </row>
    <row r="1822" spans="3:4" x14ac:dyDescent="0.2">
      <c r="C1822" s="19"/>
      <c r="D1822" s="19"/>
    </row>
    <row r="1823" spans="3:4" x14ac:dyDescent="0.2">
      <c r="C1823" s="19"/>
      <c r="D1823" s="19"/>
    </row>
    <row r="1824" spans="3:4" x14ac:dyDescent="0.2">
      <c r="C1824" s="19"/>
      <c r="D1824" s="19"/>
    </row>
    <row r="1825" spans="3:4" x14ac:dyDescent="0.2">
      <c r="C1825" s="19"/>
      <c r="D1825" s="19"/>
    </row>
    <row r="1826" spans="3:4" x14ac:dyDescent="0.2">
      <c r="C1826" s="19"/>
      <c r="D1826" s="19"/>
    </row>
    <row r="1827" spans="3:4" x14ac:dyDescent="0.2">
      <c r="C1827" s="19"/>
      <c r="D1827" s="19"/>
    </row>
    <row r="1828" spans="3:4" x14ac:dyDescent="0.2">
      <c r="C1828" s="19"/>
      <c r="D1828" s="19"/>
    </row>
    <row r="1829" spans="3:4" x14ac:dyDescent="0.2">
      <c r="C1829" s="19"/>
      <c r="D1829" s="19"/>
    </row>
    <row r="1830" spans="3:4" x14ac:dyDescent="0.2">
      <c r="C1830" s="19"/>
      <c r="D1830" s="19"/>
    </row>
    <row r="1831" spans="3:4" x14ac:dyDescent="0.2">
      <c r="C1831" s="19"/>
      <c r="D1831" s="19"/>
    </row>
    <row r="1832" spans="3:4" x14ac:dyDescent="0.2">
      <c r="C1832" s="19"/>
      <c r="D1832" s="19"/>
    </row>
    <row r="1833" spans="3:4" x14ac:dyDescent="0.2">
      <c r="C1833" s="19"/>
      <c r="D1833" s="19"/>
    </row>
    <row r="1834" spans="3:4" x14ac:dyDescent="0.2">
      <c r="C1834" s="19"/>
      <c r="D1834" s="19"/>
    </row>
    <row r="1835" spans="3:4" x14ac:dyDescent="0.2">
      <c r="C1835" s="19"/>
      <c r="D1835" s="19"/>
    </row>
    <row r="1836" spans="3:4" x14ac:dyDescent="0.2">
      <c r="C1836" s="19"/>
      <c r="D1836" s="19"/>
    </row>
    <row r="1837" spans="3:4" x14ac:dyDescent="0.2">
      <c r="C1837" s="19"/>
      <c r="D1837" s="19"/>
    </row>
    <row r="1838" spans="3:4" x14ac:dyDescent="0.2">
      <c r="C1838" s="19"/>
      <c r="D1838" s="19"/>
    </row>
    <row r="1839" spans="3:4" x14ac:dyDescent="0.2">
      <c r="C1839" s="19"/>
      <c r="D1839" s="19"/>
    </row>
    <row r="1840" spans="3:4" x14ac:dyDescent="0.2">
      <c r="C1840" s="19"/>
      <c r="D1840" s="19"/>
    </row>
    <row r="1841" spans="3:4" x14ac:dyDescent="0.2">
      <c r="C1841" s="19"/>
      <c r="D1841" s="19"/>
    </row>
    <row r="1842" spans="3:4" x14ac:dyDescent="0.2">
      <c r="C1842" s="19"/>
      <c r="D1842" s="19"/>
    </row>
    <row r="1843" spans="3:4" x14ac:dyDescent="0.2">
      <c r="C1843" s="19"/>
      <c r="D1843" s="19"/>
    </row>
    <row r="1844" spans="3:4" x14ac:dyDescent="0.2">
      <c r="C1844" s="19"/>
      <c r="D1844" s="19"/>
    </row>
    <row r="1845" spans="3:4" x14ac:dyDescent="0.2">
      <c r="C1845" s="19"/>
      <c r="D1845" s="19"/>
    </row>
    <row r="1846" spans="3:4" x14ac:dyDescent="0.2">
      <c r="C1846" s="19"/>
      <c r="D1846" s="19"/>
    </row>
    <row r="1847" spans="3:4" x14ac:dyDescent="0.2">
      <c r="C1847" s="19"/>
      <c r="D1847" s="19"/>
    </row>
    <row r="1848" spans="3:4" x14ac:dyDescent="0.2">
      <c r="C1848" s="19"/>
      <c r="D1848" s="19"/>
    </row>
    <row r="1849" spans="3:4" x14ac:dyDescent="0.2">
      <c r="C1849" s="19"/>
      <c r="D1849" s="19"/>
    </row>
    <row r="1850" spans="3:4" x14ac:dyDescent="0.2">
      <c r="C1850" s="19"/>
      <c r="D1850" s="19"/>
    </row>
    <row r="1851" spans="3:4" x14ac:dyDescent="0.2">
      <c r="C1851" s="19"/>
      <c r="D1851" s="19"/>
    </row>
    <row r="1852" spans="3:4" x14ac:dyDescent="0.2">
      <c r="C1852" s="19"/>
      <c r="D1852" s="19"/>
    </row>
    <row r="1853" spans="3:4" x14ac:dyDescent="0.2">
      <c r="C1853" s="19"/>
      <c r="D1853" s="19"/>
    </row>
    <row r="1854" spans="3:4" x14ac:dyDescent="0.2">
      <c r="C1854" s="19"/>
      <c r="D1854" s="19"/>
    </row>
    <row r="1855" spans="3:4" x14ac:dyDescent="0.2">
      <c r="C1855" s="19"/>
      <c r="D1855" s="19"/>
    </row>
    <row r="1856" spans="3:4" x14ac:dyDescent="0.2">
      <c r="C1856" s="19"/>
      <c r="D1856" s="19"/>
    </row>
    <row r="1857" spans="3:4" x14ac:dyDescent="0.2">
      <c r="C1857" s="19"/>
      <c r="D1857" s="19"/>
    </row>
    <row r="1858" spans="3:4" x14ac:dyDescent="0.2">
      <c r="C1858" s="19"/>
      <c r="D1858" s="19"/>
    </row>
    <row r="1859" spans="3:4" x14ac:dyDescent="0.2">
      <c r="C1859" s="19"/>
      <c r="D1859" s="19"/>
    </row>
    <row r="1860" spans="3:4" x14ac:dyDescent="0.2">
      <c r="C1860" s="19"/>
      <c r="D1860" s="19"/>
    </row>
    <row r="1861" spans="3:4" x14ac:dyDescent="0.2">
      <c r="C1861" s="19"/>
      <c r="D1861" s="19"/>
    </row>
    <row r="1862" spans="3:4" x14ac:dyDescent="0.2">
      <c r="C1862" s="19"/>
      <c r="D1862" s="19"/>
    </row>
    <row r="1863" spans="3:4" x14ac:dyDescent="0.2">
      <c r="C1863" s="19"/>
      <c r="D1863" s="19"/>
    </row>
    <row r="1864" spans="3:4" x14ac:dyDescent="0.2">
      <c r="C1864" s="19"/>
      <c r="D1864" s="19"/>
    </row>
    <row r="1865" spans="3:4" x14ac:dyDescent="0.2">
      <c r="C1865" s="19"/>
      <c r="D1865" s="19"/>
    </row>
    <row r="1866" spans="3:4" x14ac:dyDescent="0.2">
      <c r="C1866" s="19"/>
      <c r="D1866" s="19"/>
    </row>
    <row r="1867" spans="3:4" x14ac:dyDescent="0.2">
      <c r="C1867" s="19"/>
      <c r="D1867" s="19"/>
    </row>
    <row r="1868" spans="3:4" x14ac:dyDescent="0.2">
      <c r="C1868" s="19"/>
      <c r="D1868" s="19"/>
    </row>
    <row r="1869" spans="3:4" x14ac:dyDescent="0.2">
      <c r="C1869" s="19"/>
      <c r="D1869" s="19"/>
    </row>
    <row r="1870" spans="3:4" x14ac:dyDescent="0.2">
      <c r="C1870" s="19"/>
      <c r="D1870" s="19"/>
    </row>
    <row r="1871" spans="3:4" x14ac:dyDescent="0.2">
      <c r="C1871" s="19"/>
      <c r="D1871" s="19"/>
    </row>
    <row r="1872" spans="3:4" x14ac:dyDescent="0.2">
      <c r="C1872" s="19"/>
      <c r="D1872" s="19"/>
    </row>
    <row r="1873" spans="3:4" x14ac:dyDescent="0.2">
      <c r="C1873" s="19"/>
      <c r="D1873" s="19"/>
    </row>
    <row r="1874" spans="3:4" x14ac:dyDescent="0.2">
      <c r="C1874" s="19"/>
      <c r="D1874" s="19"/>
    </row>
    <row r="1875" spans="3:4" x14ac:dyDescent="0.2">
      <c r="C1875" s="19"/>
      <c r="D1875" s="19"/>
    </row>
    <row r="1876" spans="3:4" x14ac:dyDescent="0.2">
      <c r="C1876" s="19"/>
      <c r="D1876" s="19"/>
    </row>
    <row r="1877" spans="3:4" x14ac:dyDescent="0.2">
      <c r="C1877" s="19"/>
      <c r="D1877" s="19"/>
    </row>
    <row r="1878" spans="3:4" x14ac:dyDescent="0.2">
      <c r="C1878" s="19"/>
      <c r="D1878" s="19"/>
    </row>
    <row r="1879" spans="3:4" x14ac:dyDescent="0.2">
      <c r="C1879" s="19"/>
      <c r="D1879" s="19"/>
    </row>
    <row r="1880" spans="3:4" x14ac:dyDescent="0.2">
      <c r="C1880" s="19"/>
      <c r="D1880" s="19"/>
    </row>
    <row r="1881" spans="3:4" x14ac:dyDescent="0.2">
      <c r="C1881" s="19"/>
      <c r="D1881" s="19"/>
    </row>
    <row r="1882" spans="3:4" x14ac:dyDescent="0.2">
      <c r="C1882" s="19"/>
      <c r="D1882" s="19"/>
    </row>
    <row r="1883" spans="3:4" x14ac:dyDescent="0.2">
      <c r="C1883" s="19"/>
      <c r="D1883" s="19"/>
    </row>
    <row r="1884" spans="3:4" x14ac:dyDescent="0.2">
      <c r="C1884" s="19"/>
      <c r="D1884" s="19"/>
    </row>
    <row r="1885" spans="3:4" x14ac:dyDescent="0.2">
      <c r="C1885" s="19"/>
      <c r="D1885" s="19"/>
    </row>
    <row r="1886" spans="3:4" x14ac:dyDescent="0.2">
      <c r="C1886" s="19"/>
      <c r="D1886" s="19"/>
    </row>
    <row r="1887" spans="3:4" x14ac:dyDescent="0.2">
      <c r="C1887" s="19"/>
      <c r="D1887" s="19"/>
    </row>
    <row r="1888" spans="3:4" x14ac:dyDescent="0.2">
      <c r="C1888" s="19"/>
      <c r="D1888" s="19"/>
    </row>
    <row r="1889" spans="3:4" x14ac:dyDescent="0.2">
      <c r="C1889" s="19"/>
      <c r="D1889" s="19"/>
    </row>
    <row r="1890" spans="3:4" x14ac:dyDescent="0.2">
      <c r="C1890" s="19"/>
      <c r="D1890" s="19"/>
    </row>
    <row r="1891" spans="3:4" x14ac:dyDescent="0.2">
      <c r="C1891" s="19"/>
      <c r="D1891" s="19"/>
    </row>
    <row r="1892" spans="3:4" x14ac:dyDescent="0.2">
      <c r="C1892" s="19"/>
      <c r="D1892" s="19"/>
    </row>
    <row r="1893" spans="3:4" x14ac:dyDescent="0.2">
      <c r="C1893" s="19"/>
      <c r="D1893" s="19"/>
    </row>
    <row r="1894" spans="3:4" x14ac:dyDescent="0.2">
      <c r="C1894" s="19"/>
      <c r="D1894" s="19"/>
    </row>
    <row r="1895" spans="3:4" x14ac:dyDescent="0.2">
      <c r="C1895" s="19"/>
      <c r="D1895" s="19"/>
    </row>
    <row r="1896" spans="3:4" x14ac:dyDescent="0.2">
      <c r="C1896" s="19"/>
      <c r="D1896" s="19"/>
    </row>
    <row r="1897" spans="3:4" x14ac:dyDescent="0.2">
      <c r="C1897" s="19"/>
      <c r="D1897" s="19"/>
    </row>
    <row r="1898" spans="3:4" x14ac:dyDescent="0.2">
      <c r="C1898" s="19"/>
      <c r="D1898" s="19"/>
    </row>
    <row r="1899" spans="3:4" x14ac:dyDescent="0.2">
      <c r="C1899" s="19"/>
      <c r="D1899" s="19"/>
    </row>
    <row r="1900" spans="3:4" x14ac:dyDescent="0.2">
      <c r="C1900" s="19"/>
      <c r="D1900" s="19"/>
    </row>
    <row r="1901" spans="3:4" x14ac:dyDescent="0.2">
      <c r="C1901" s="19"/>
      <c r="D1901" s="19"/>
    </row>
    <row r="1902" spans="3:4" x14ac:dyDescent="0.2">
      <c r="C1902" s="19"/>
      <c r="D1902" s="19"/>
    </row>
    <row r="1903" spans="3:4" x14ac:dyDescent="0.2">
      <c r="C1903" s="19"/>
      <c r="D1903" s="19"/>
    </row>
    <row r="1904" spans="3:4" x14ac:dyDescent="0.2">
      <c r="C1904" s="19"/>
      <c r="D1904" s="19"/>
    </row>
    <row r="1905" spans="3:4" x14ac:dyDescent="0.2">
      <c r="C1905" s="19"/>
      <c r="D1905" s="19"/>
    </row>
    <row r="1906" spans="3:4" x14ac:dyDescent="0.2">
      <c r="C1906" s="19"/>
      <c r="D1906" s="19"/>
    </row>
    <row r="1907" spans="3:4" x14ac:dyDescent="0.2">
      <c r="C1907" s="19"/>
      <c r="D1907" s="19"/>
    </row>
    <row r="1908" spans="3:4" x14ac:dyDescent="0.2">
      <c r="C1908" s="19"/>
      <c r="D1908" s="19"/>
    </row>
    <row r="1909" spans="3:4" x14ac:dyDescent="0.2">
      <c r="C1909" s="19"/>
      <c r="D1909" s="19"/>
    </row>
    <row r="1910" spans="3:4" x14ac:dyDescent="0.2">
      <c r="C1910" s="19"/>
      <c r="D1910" s="19"/>
    </row>
    <row r="1911" spans="3:4" x14ac:dyDescent="0.2">
      <c r="C1911" s="19"/>
      <c r="D1911" s="19"/>
    </row>
    <row r="1912" spans="3:4" x14ac:dyDescent="0.2">
      <c r="C1912" s="19"/>
      <c r="D1912" s="19"/>
    </row>
    <row r="1913" spans="3:4" x14ac:dyDescent="0.2">
      <c r="C1913" s="19"/>
      <c r="D1913" s="19"/>
    </row>
    <row r="1914" spans="3:4" x14ac:dyDescent="0.2">
      <c r="C1914" s="19"/>
      <c r="D1914" s="19"/>
    </row>
    <row r="1915" spans="3:4" x14ac:dyDescent="0.2">
      <c r="C1915" s="19"/>
      <c r="D1915" s="19"/>
    </row>
    <row r="1916" spans="3:4" x14ac:dyDescent="0.2">
      <c r="C1916" s="19"/>
      <c r="D1916" s="19"/>
    </row>
    <row r="1917" spans="3:4" x14ac:dyDescent="0.2">
      <c r="C1917" s="19"/>
      <c r="D1917" s="19"/>
    </row>
    <row r="1918" spans="3:4" x14ac:dyDescent="0.2">
      <c r="C1918" s="19"/>
      <c r="D1918" s="19"/>
    </row>
    <row r="1919" spans="3:4" x14ac:dyDescent="0.2">
      <c r="C1919" s="19"/>
      <c r="D1919" s="19"/>
    </row>
    <row r="1920" spans="3:4" x14ac:dyDescent="0.2">
      <c r="C1920" s="19"/>
      <c r="D1920" s="19"/>
    </row>
    <row r="1921" spans="3:4" x14ac:dyDescent="0.2">
      <c r="C1921" s="19"/>
      <c r="D1921" s="19"/>
    </row>
    <row r="1922" spans="3:4" x14ac:dyDescent="0.2">
      <c r="C1922" s="19"/>
      <c r="D1922" s="19"/>
    </row>
    <row r="1923" spans="3:4" x14ac:dyDescent="0.2">
      <c r="C1923" s="19"/>
      <c r="D1923" s="19"/>
    </row>
    <row r="1924" spans="3:4" x14ac:dyDescent="0.2">
      <c r="C1924" s="19"/>
      <c r="D1924" s="19"/>
    </row>
    <row r="1925" spans="3:4" x14ac:dyDescent="0.2">
      <c r="C1925" s="19"/>
      <c r="D1925" s="19"/>
    </row>
    <row r="1926" spans="3:4" x14ac:dyDescent="0.2">
      <c r="C1926" s="19"/>
      <c r="D1926" s="19"/>
    </row>
    <row r="1927" spans="3:4" x14ac:dyDescent="0.2">
      <c r="C1927" s="19"/>
      <c r="D1927" s="19"/>
    </row>
    <row r="1928" spans="3:4" x14ac:dyDescent="0.2">
      <c r="C1928" s="19"/>
      <c r="D1928" s="19"/>
    </row>
    <row r="1929" spans="3:4" x14ac:dyDescent="0.2">
      <c r="C1929" s="19"/>
      <c r="D1929" s="19"/>
    </row>
    <row r="1930" spans="3:4" x14ac:dyDescent="0.2">
      <c r="C1930" s="19"/>
      <c r="D1930" s="19"/>
    </row>
    <row r="1931" spans="3:4" x14ac:dyDescent="0.2">
      <c r="C1931" s="19"/>
      <c r="D1931" s="19"/>
    </row>
    <row r="1932" spans="3:4" x14ac:dyDescent="0.2">
      <c r="C1932" s="19"/>
      <c r="D1932" s="19"/>
    </row>
    <row r="1933" spans="3:4" x14ac:dyDescent="0.2">
      <c r="C1933" s="19"/>
      <c r="D1933" s="19"/>
    </row>
    <row r="1934" spans="3:4" x14ac:dyDescent="0.2">
      <c r="C1934" s="19"/>
      <c r="D1934" s="19"/>
    </row>
    <row r="1935" spans="3:4" x14ac:dyDescent="0.2">
      <c r="C1935" s="19"/>
      <c r="D1935" s="19"/>
    </row>
    <row r="1936" spans="3:4" x14ac:dyDescent="0.2">
      <c r="C1936" s="19"/>
      <c r="D1936" s="19"/>
    </row>
    <row r="1937" spans="3:4" x14ac:dyDescent="0.2">
      <c r="C1937" s="19"/>
      <c r="D1937" s="19"/>
    </row>
    <row r="1938" spans="3:4" x14ac:dyDescent="0.2">
      <c r="C1938" s="19"/>
      <c r="D1938" s="19"/>
    </row>
    <row r="1939" spans="3:4" x14ac:dyDescent="0.2">
      <c r="C1939" s="19"/>
      <c r="D1939" s="19"/>
    </row>
    <row r="1940" spans="3:4" x14ac:dyDescent="0.2">
      <c r="C1940" s="19"/>
      <c r="D1940" s="19"/>
    </row>
    <row r="1941" spans="3:4" x14ac:dyDescent="0.2">
      <c r="C1941" s="19"/>
      <c r="D1941" s="19"/>
    </row>
    <row r="1942" spans="3:4" x14ac:dyDescent="0.2">
      <c r="C1942" s="19"/>
      <c r="D1942" s="19"/>
    </row>
    <row r="1943" spans="3:4" x14ac:dyDescent="0.2">
      <c r="C1943" s="19"/>
      <c r="D1943" s="19"/>
    </row>
    <row r="1944" spans="3:4" x14ac:dyDescent="0.2">
      <c r="C1944" s="19"/>
      <c r="D1944" s="19"/>
    </row>
    <row r="1945" spans="3:4" x14ac:dyDescent="0.2">
      <c r="C1945" s="19"/>
      <c r="D1945" s="19"/>
    </row>
    <row r="1946" spans="3:4" x14ac:dyDescent="0.2">
      <c r="C1946" s="19"/>
      <c r="D1946" s="19"/>
    </row>
    <row r="1947" spans="3:4" x14ac:dyDescent="0.2">
      <c r="C1947" s="19"/>
      <c r="D1947" s="19"/>
    </row>
    <row r="1948" spans="3:4" x14ac:dyDescent="0.2">
      <c r="C1948" s="19"/>
      <c r="D1948" s="19"/>
    </row>
    <row r="1949" spans="3:4" x14ac:dyDescent="0.2">
      <c r="C1949" s="19"/>
      <c r="D1949" s="19"/>
    </row>
    <row r="1950" spans="3:4" x14ac:dyDescent="0.2">
      <c r="C1950" s="19"/>
      <c r="D1950" s="19"/>
    </row>
    <row r="1951" spans="3:4" x14ac:dyDescent="0.2">
      <c r="C1951" s="19"/>
      <c r="D1951" s="19"/>
    </row>
    <row r="1952" spans="3:4" x14ac:dyDescent="0.2">
      <c r="C1952" s="19"/>
      <c r="D1952" s="19"/>
    </row>
    <row r="1953" spans="3:4" x14ac:dyDescent="0.2">
      <c r="C1953" s="19"/>
      <c r="D1953" s="19"/>
    </row>
    <row r="1954" spans="3:4" x14ac:dyDescent="0.2">
      <c r="C1954" s="19"/>
      <c r="D1954" s="19"/>
    </row>
    <row r="1955" spans="3:4" x14ac:dyDescent="0.2">
      <c r="C1955" s="19"/>
      <c r="D1955" s="19"/>
    </row>
    <row r="1956" spans="3:4" x14ac:dyDescent="0.2">
      <c r="C1956" s="19"/>
      <c r="D1956" s="19"/>
    </row>
    <row r="1957" spans="3:4" x14ac:dyDescent="0.2">
      <c r="C1957" s="19"/>
      <c r="D1957" s="19"/>
    </row>
    <row r="1958" spans="3:4" x14ac:dyDescent="0.2">
      <c r="C1958" s="19"/>
      <c r="D1958" s="19"/>
    </row>
    <row r="1959" spans="3:4" x14ac:dyDescent="0.2">
      <c r="C1959" s="19"/>
      <c r="D1959" s="19"/>
    </row>
    <row r="1960" spans="3:4" x14ac:dyDescent="0.2">
      <c r="C1960" s="19"/>
      <c r="D1960" s="19"/>
    </row>
    <row r="1961" spans="3:4" x14ac:dyDescent="0.2">
      <c r="C1961" s="19"/>
      <c r="D1961" s="19"/>
    </row>
    <row r="1962" spans="3:4" x14ac:dyDescent="0.2">
      <c r="C1962" s="19"/>
      <c r="D1962" s="19"/>
    </row>
    <row r="1963" spans="3:4" x14ac:dyDescent="0.2">
      <c r="C1963" s="19"/>
      <c r="D1963" s="19"/>
    </row>
    <row r="1964" spans="3:4" x14ac:dyDescent="0.2">
      <c r="C1964" s="19"/>
      <c r="D1964" s="19"/>
    </row>
    <row r="1965" spans="3:4" x14ac:dyDescent="0.2">
      <c r="C1965" s="19"/>
      <c r="D1965" s="19"/>
    </row>
    <row r="1966" spans="3:4" x14ac:dyDescent="0.2">
      <c r="C1966" s="19"/>
      <c r="D1966" s="19"/>
    </row>
    <row r="1967" spans="3:4" x14ac:dyDescent="0.2">
      <c r="C1967" s="19"/>
      <c r="D1967" s="19"/>
    </row>
    <row r="1968" spans="3:4" x14ac:dyDescent="0.2">
      <c r="C1968" s="19"/>
      <c r="D1968" s="19"/>
    </row>
    <row r="1969" spans="3:4" x14ac:dyDescent="0.2">
      <c r="C1969" s="19"/>
      <c r="D1969" s="19"/>
    </row>
    <row r="1970" spans="3:4" x14ac:dyDescent="0.2">
      <c r="C1970" s="19"/>
      <c r="D1970" s="19"/>
    </row>
    <row r="1971" spans="3:4" x14ac:dyDescent="0.2">
      <c r="C1971" s="19"/>
      <c r="D1971" s="19"/>
    </row>
    <row r="1972" spans="3:4" x14ac:dyDescent="0.2">
      <c r="C1972" s="19"/>
      <c r="D1972" s="19"/>
    </row>
    <row r="1973" spans="3:4" x14ac:dyDescent="0.2">
      <c r="C1973" s="19"/>
      <c r="D1973" s="19"/>
    </row>
    <row r="1974" spans="3:4" x14ac:dyDescent="0.2">
      <c r="C1974" s="19"/>
      <c r="D1974" s="19"/>
    </row>
    <row r="1975" spans="3:4" x14ac:dyDescent="0.2">
      <c r="C1975" s="19"/>
      <c r="D1975" s="19"/>
    </row>
    <row r="1976" spans="3:4" x14ac:dyDescent="0.2">
      <c r="C1976" s="19"/>
      <c r="D1976" s="19"/>
    </row>
    <row r="1977" spans="3:4" x14ac:dyDescent="0.2">
      <c r="C1977" s="19"/>
      <c r="D1977" s="19"/>
    </row>
    <row r="1978" spans="3:4" x14ac:dyDescent="0.2">
      <c r="C1978" s="19"/>
      <c r="D1978" s="19"/>
    </row>
    <row r="1979" spans="3:4" x14ac:dyDescent="0.2">
      <c r="C1979" s="19"/>
      <c r="D1979" s="19"/>
    </row>
    <row r="1980" spans="3:4" x14ac:dyDescent="0.2">
      <c r="C1980" s="19"/>
      <c r="D1980" s="19"/>
    </row>
    <row r="1981" spans="3:4" x14ac:dyDescent="0.2">
      <c r="C1981" s="19"/>
      <c r="D1981" s="19"/>
    </row>
    <row r="1982" spans="3:4" x14ac:dyDescent="0.2">
      <c r="C1982" s="19"/>
      <c r="D1982" s="19"/>
    </row>
    <row r="1983" spans="3:4" x14ac:dyDescent="0.2">
      <c r="C1983" s="19"/>
      <c r="D1983" s="19"/>
    </row>
    <row r="1984" spans="3:4" x14ac:dyDescent="0.2">
      <c r="C1984" s="19"/>
      <c r="D1984" s="19"/>
    </row>
    <row r="1985" spans="3:4" x14ac:dyDescent="0.2">
      <c r="C1985" s="19"/>
      <c r="D1985" s="19"/>
    </row>
    <row r="1986" spans="3:4" x14ac:dyDescent="0.2">
      <c r="C1986" s="19"/>
      <c r="D1986" s="19"/>
    </row>
    <row r="1987" spans="3:4" x14ac:dyDescent="0.2">
      <c r="C1987" s="19"/>
      <c r="D1987" s="19"/>
    </row>
    <row r="1988" spans="3:4" x14ac:dyDescent="0.2">
      <c r="C1988" s="19"/>
      <c r="D1988" s="19"/>
    </row>
    <row r="1989" spans="3:4" x14ac:dyDescent="0.2">
      <c r="C1989" s="19"/>
      <c r="D1989" s="19"/>
    </row>
    <row r="1990" spans="3:4" x14ac:dyDescent="0.2">
      <c r="C1990" s="19"/>
      <c r="D1990" s="19"/>
    </row>
    <row r="1991" spans="3:4" x14ac:dyDescent="0.2">
      <c r="C1991" s="19"/>
      <c r="D1991" s="19"/>
    </row>
    <row r="1992" spans="3:4" x14ac:dyDescent="0.2">
      <c r="C1992" s="19"/>
      <c r="D1992" s="19"/>
    </row>
    <row r="1993" spans="3:4" x14ac:dyDescent="0.2">
      <c r="C1993" s="19"/>
      <c r="D1993" s="19"/>
    </row>
    <row r="1994" spans="3:4" x14ac:dyDescent="0.2">
      <c r="C1994" s="19"/>
      <c r="D1994" s="19"/>
    </row>
    <row r="1995" spans="3:4" x14ac:dyDescent="0.2">
      <c r="C1995" s="19"/>
      <c r="D1995" s="19"/>
    </row>
    <row r="1996" spans="3:4" x14ac:dyDescent="0.2">
      <c r="C1996" s="19"/>
      <c r="D1996" s="19"/>
    </row>
    <row r="1997" spans="3:4" x14ac:dyDescent="0.2">
      <c r="C1997" s="19"/>
      <c r="D1997" s="19"/>
    </row>
    <row r="1998" spans="3:4" x14ac:dyDescent="0.2">
      <c r="C1998" s="19"/>
      <c r="D1998" s="19"/>
    </row>
    <row r="1999" spans="3:4" x14ac:dyDescent="0.2">
      <c r="C1999" s="19"/>
      <c r="D1999" s="19"/>
    </row>
    <row r="2000" spans="3:4" x14ac:dyDescent="0.2">
      <c r="C2000" s="19"/>
      <c r="D2000" s="19"/>
    </row>
    <row r="2001" spans="3:4" x14ac:dyDescent="0.2">
      <c r="C2001" s="19"/>
      <c r="D2001" s="19"/>
    </row>
    <row r="2002" spans="3:4" x14ac:dyDescent="0.2">
      <c r="C2002" s="19"/>
      <c r="D2002" s="19"/>
    </row>
    <row r="2003" spans="3:4" x14ac:dyDescent="0.2">
      <c r="C2003" s="19"/>
      <c r="D2003" s="19"/>
    </row>
    <row r="2004" spans="3:4" x14ac:dyDescent="0.2">
      <c r="C2004" s="19"/>
      <c r="D2004" s="19"/>
    </row>
    <row r="2005" spans="3:4" x14ac:dyDescent="0.2">
      <c r="C2005" s="19"/>
      <c r="D2005" s="19"/>
    </row>
    <row r="2006" spans="3:4" x14ac:dyDescent="0.2">
      <c r="C2006" s="19"/>
      <c r="D2006" s="19"/>
    </row>
    <row r="2007" spans="3:4" x14ac:dyDescent="0.2">
      <c r="C2007" s="19"/>
      <c r="D2007" s="19"/>
    </row>
    <row r="2008" spans="3:4" x14ac:dyDescent="0.2">
      <c r="C2008" s="19"/>
      <c r="D2008" s="19"/>
    </row>
    <row r="2009" spans="3:4" x14ac:dyDescent="0.2">
      <c r="C2009" s="19"/>
      <c r="D2009" s="19"/>
    </row>
    <row r="2010" spans="3:4" x14ac:dyDescent="0.2">
      <c r="C2010" s="19"/>
      <c r="D2010" s="19"/>
    </row>
    <row r="2011" spans="3:4" x14ac:dyDescent="0.2">
      <c r="C2011" s="19"/>
      <c r="D2011" s="19"/>
    </row>
    <row r="2012" spans="3:4" x14ac:dyDescent="0.2">
      <c r="C2012" s="19"/>
      <c r="D2012" s="19"/>
    </row>
    <row r="2013" spans="3:4" x14ac:dyDescent="0.2">
      <c r="C2013" s="19"/>
      <c r="D2013" s="19"/>
    </row>
    <row r="2014" spans="3:4" x14ac:dyDescent="0.2">
      <c r="C2014" s="19"/>
      <c r="D2014" s="19"/>
    </row>
    <row r="2015" spans="3:4" x14ac:dyDescent="0.2">
      <c r="C2015" s="19"/>
      <c r="D2015" s="19"/>
    </row>
    <row r="2016" spans="3:4" x14ac:dyDescent="0.2">
      <c r="C2016" s="19"/>
      <c r="D2016" s="19"/>
    </row>
    <row r="2017" spans="3:4" x14ac:dyDescent="0.2">
      <c r="C2017" s="19"/>
      <c r="D2017" s="19"/>
    </row>
    <row r="2018" spans="3:4" x14ac:dyDescent="0.2">
      <c r="C2018" s="19"/>
      <c r="D2018" s="19"/>
    </row>
    <row r="2019" spans="3:4" x14ac:dyDescent="0.2">
      <c r="C2019" s="19"/>
      <c r="D2019" s="19"/>
    </row>
    <row r="2020" spans="3:4" x14ac:dyDescent="0.2">
      <c r="C2020" s="19"/>
      <c r="D2020" s="19"/>
    </row>
    <row r="2021" spans="3:4" x14ac:dyDescent="0.2">
      <c r="C2021" s="19"/>
      <c r="D2021" s="19"/>
    </row>
    <row r="2022" spans="3:4" x14ac:dyDescent="0.2">
      <c r="C2022" s="19"/>
      <c r="D2022" s="19"/>
    </row>
    <row r="2023" spans="3:4" x14ac:dyDescent="0.2">
      <c r="C2023" s="19"/>
      <c r="D2023" s="19"/>
    </row>
    <row r="2024" spans="3:4" x14ac:dyDescent="0.2">
      <c r="C2024" s="19"/>
      <c r="D2024" s="19"/>
    </row>
    <row r="2025" spans="3:4" x14ac:dyDescent="0.2">
      <c r="C2025" s="19"/>
      <c r="D2025" s="19"/>
    </row>
    <row r="2026" spans="3:4" x14ac:dyDescent="0.2">
      <c r="C2026" s="19"/>
      <c r="D2026" s="19"/>
    </row>
    <row r="2027" spans="3:4" x14ac:dyDescent="0.2">
      <c r="C2027" s="19"/>
      <c r="D2027" s="19"/>
    </row>
    <row r="2028" spans="3:4" x14ac:dyDescent="0.2">
      <c r="C2028" s="19"/>
      <c r="D2028" s="19"/>
    </row>
    <row r="2029" spans="3:4" x14ac:dyDescent="0.2">
      <c r="C2029" s="19"/>
      <c r="D2029" s="19"/>
    </row>
    <row r="2030" spans="3:4" x14ac:dyDescent="0.2">
      <c r="C2030" s="19"/>
      <c r="D2030" s="19"/>
    </row>
    <row r="2031" spans="3:4" x14ac:dyDescent="0.2">
      <c r="C2031" s="19"/>
      <c r="D2031" s="19"/>
    </row>
    <row r="2032" spans="3:4" x14ac:dyDescent="0.2">
      <c r="C2032" s="19"/>
      <c r="D2032" s="19"/>
    </row>
    <row r="2033" spans="3:4" x14ac:dyDescent="0.2">
      <c r="C2033" s="19"/>
      <c r="D2033" s="19"/>
    </row>
    <row r="2034" spans="3:4" x14ac:dyDescent="0.2">
      <c r="C2034" s="19"/>
      <c r="D2034" s="19"/>
    </row>
    <row r="2035" spans="3:4" x14ac:dyDescent="0.2">
      <c r="C2035" s="19"/>
      <c r="D2035" s="19"/>
    </row>
    <row r="2036" spans="3:4" x14ac:dyDescent="0.2">
      <c r="C2036" s="19"/>
      <c r="D2036" s="19"/>
    </row>
    <row r="2037" spans="3:4" x14ac:dyDescent="0.2">
      <c r="C2037" s="19"/>
      <c r="D2037" s="19"/>
    </row>
    <row r="2038" spans="3:4" x14ac:dyDescent="0.2">
      <c r="C2038" s="19"/>
      <c r="D2038" s="19"/>
    </row>
    <row r="2039" spans="3:4" x14ac:dyDescent="0.2">
      <c r="C2039" s="19"/>
      <c r="D2039" s="19"/>
    </row>
    <row r="2040" spans="3:4" x14ac:dyDescent="0.2">
      <c r="C2040" s="19"/>
      <c r="D2040" s="19"/>
    </row>
    <row r="2041" spans="3:4" x14ac:dyDescent="0.2">
      <c r="C2041" s="19"/>
      <c r="D2041" s="19"/>
    </row>
    <row r="2042" spans="3:4" x14ac:dyDescent="0.2">
      <c r="C2042" s="19"/>
      <c r="D2042" s="19"/>
    </row>
    <row r="2043" spans="3:4" x14ac:dyDescent="0.2">
      <c r="C2043" s="19"/>
      <c r="D2043" s="19"/>
    </row>
    <row r="2044" spans="3:4" x14ac:dyDescent="0.2">
      <c r="C2044" s="19"/>
      <c r="D2044" s="19"/>
    </row>
    <row r="2045" spans="3:4" x14ac:dyDescent="0.2">
      <c r="C2045" s="19"/>
      <c r="D2045" s="19"/>
    </row>
    <row r="2046" spans="3:4" x14ac:dyDescent="0.2">
      <c r="C2046" s="19"/>
      <c r="D2046" s="19"/>
    </row>
    <row r="2047" spans="3:4" x14ac:dyDescent="0.2">
      <c r="C2047" s="19"/>
      <c r="D2047" s="19"/>
    </row>
    <row r="2048" spans="3:4" x14ac:dyDescent="0.2">
      <c r="C2048" s="19"/>
      <c r="D2048" s="19"/>
    </row>
    <row r="2049" spans="3:4" x14ac:dyDescent="0.2">
      <c r="C2049" s="19"/>
      <c r="D2049" s="19"/>
    </row>
    <row r="2050" spans="3:4" x14ac:dyDescent="0.2">
      <c r="C2050" s="19"/>
      <c r="D2050" s="19"/>
    </row>
    <row r="2051" spans="3:4" x14ac:dyDescent="0.2">
      <c r="C2051" s="19"/>
      <c r="D2051" s="19"/>
    </row>
    <row r="2052" spans="3:4" x14ac:dyDescent="0.2">
      <c r="C2052" s="19"/>
      <c r="D2052" s="19"/>
    </row>
    <row r="2053" spans="3:4" x14ac:dyDescent="0.2">
      <c r="C2053" s="19"/>
      <c r="D2053" s="19"/>
    </row>
    <row r="2054" spans="3:4" x14ac:dyDescent="0.2">
      <c r="C2054" s="19"/>
      <c r="D2054" s="19"/>
    </row>
    <row r="2055" spans="3:4" x14ac:dyDescent="0.2">
      <c r="C2055" s="19"/>
      <c r="D2055" s="19"/>
    </row>
    <row r="2056" spans="3:4" x14ac:dyDescent="0.2">
      <c r="C2056" s="19"/>
      <c r="D2056" s="19"/>
    </row>
    <row r="2057" spans="3:4" x14ac:dyDescent="0.2">
      <c r="C2057" s="19"/>
      <c r="D2057" s="19"/>
    </row>
    <row r="2058" spans="3:4" x14ac:dyDescent="0.2">
      <c r="C2058" s="19"/>
      <c r="D2058" s="19"/>
    </row>
    <row r="2059" spans="3:4" x14ac:dyDescent="0.2">
      <c r="C2059" s="19"/>
      <c r="D2059" s="19"/>
    </row>
    <row r="2060" spans="3:4" x14ac:dyDescent="0.2">
      <c r="C2060" s="19"/>
      <c r="D2060" s="19"/>
    </row>
    <row r="2061" spans="3:4" x14ac:dyDescent="0.2">
      <c r="C2061" s="19"/>
      <c r="D2061" s="19"/>
    </row>
    <row r="2062" spans="3:4" x14ac:dyDescent="0.2">
      <c r="C2062" s="19"/>
      <c r="D2062" s="19"/>
    </row>
    <row r="2063" spans="3:4" x14ac:dyDescent="0.2">
      <c r="C2063" s="19"/>
      <c r="D2063" s="19"/>
    </row>
    <row r="2064" spans="3:4" x14ac:dyDescent="0.2">
      <c r="C2064" s="19"/>
      <c r="D2064" s="19"/>
    </row>
    <row r="2065" spans="3:4" x14ac:dyDescent="0.2">
      <c r="C2065" s="19"/>
      <c r="D2065" s="19"/>
    </row>
    <row r="2066" spans="3:4" x14ac:dyDescent="0.2">
      <c r="C2066" s="19"/>
      <c r="D2066" s="19"/>
    </row>
    <row r="2067" spans="3:4" x14ac:dyDescent="0.2">
      <c r="C2067" s="19"/>
      <c r="D2067" s="19"/>
    </row>
    <row r="2068" spans="3:4" x14ac:dyDescent="0.2">
      <c r="C2068" s="19"/>
      <c r="D2068" s="19"/>
    </row>
    <row r="2069" spans="3:4" x14ac:dyDescent="0.2">
      <c r="C2069" s="19"/>
      <c r="D2069" s="19"/>
    </row>
    <row r="2070" spans="3:4" x14ac:dyDescent="0.2">
      <c r="C2070" s="19"/>
      <c r="D2070" s="19"/>
    </row>
    <row r="2071" spans="3:4" x14ac:dyDescent="0.2">
      <c r="C2071" s="19"/>
      <c r="D2071" s="19"/>
    </row>
    <row r="2072" spans="3:4" x14ac:dyDescent="0.2">
      <c r="C2072" s="19"/>
      <c r="D2072" s="19"/>
    </row>
    <row r="2073" spans="3:4" x14ac:dyDescent="0.2">
      <c r="C2073" s="19"/>
      <c r="D2073" s="19"/>
    </row>
    <row r="2074" spans="3:4" x14ac:dyDescent="0.2">
      <c r="C2074" s="19"/>
      <c r="D2074" s="19"/>
    </row>
    <row r="2075" spans="3:4" x14ac:dyDescent="0.2">
      <c r="C2075" s="19"/>
      <c r="D2075" s="19"/>
    </row>
    <row r="2076" spans="3:4" x14ac:dyDescent="0.2">
      <c r="C2076" s="19"/>
      <c r="D2076" s="19"/>
    </row>
    <row r="2077" spans="3:4" x14ac:dyDescent="0.2">
      <c r="C2077" s="19"/>
      <c r="D2077" s="19"/>
    </row>
    <row r="2078" spans="3:4" x14ac:dyDescent="0.2">
      <c r="C2078" s="19"/>
      <c r="D2078" s="19"/>
    </row>
    <row r="2079" spans="3:4" x14ac:dyDescent="0.2">
      <c r="C2079" s="19"/>
      <c r="D2079" s="19"/>
    </row>
    <row r="2080" spans="3:4" x14ac:dyDescent="0.2">
      <c r="C2080" s="19"/>
      <c r="D2080" s="19"/>
    </row>
    <row r="2081" spans="3:4" x14ac:dyDescent="0.2">
      <c r="C2081" s="19"/>
      <c r="D2081" s="19"/>
    </row>
    <row r="2082" spans="3:4" x14ac:dyDescent="0.2">
      <c r="C2082" s="19"/>
      <c r="D2082" s="19"/>
    </row>
    <row r="2083" spans="3:4" x14ac:dyDescent="0.2">
      <c r="C2083" s="19"/>
      <c r="D2083" s="19"/>
    </row>
    <row r="2084" spans="3:4" x14ac:dyDescent="0.2">
      <c r="C2084" s="19"/>
      <c r="D2084" s="19"/>
    </row>
    <row r="2085" spans="3:4" x14ac:dyDescent="0.2">
      <c r="C2085" s="19"/>
      <c r="D2085" s="19"/>
    </row>
    <row r="2086" spans="3:4" x14ac:dyDescent="0.2">
      <c r="C2086" s="19"/>
      <c r="D2086" s="19"/>
    </row>
    <row r="2087" spans="3:4" x14ac:dyDescent="0.2">
      <c r="C2087" s="19"/>
      <c r="D2087" s="19"/>
    </row>
    <row r="2088" spans="3:4" x14ac:dyDescent="0.2">
      <c r="C2088" s="19"/>
      <c r="D2088" s="19"/>
    </row>
    <row r="2089" spans="3:4" x14ac:dyDescent="0.2">
      <c r="C2089" s="19"/>
      <c r="D2089" s="19"/>
    </row>
    <row r="2090" spans="3:4" x14ac:dyDescent="0.2">
      <c r="C2090" s="19"/>
      <c r="D2090" s="19"/>
    </row>
    <row r="2091" spans="3:4" x14ac:dyDescent="0.2">
      <c r="C2091" s="19"/>
      <c r="D2091" s="19"/>
    </row>
    <row r="2092" spans="3:4" x14ac:dyDescent="0.2">
      <c r="C2092" s="19"/>
      <c r="D2092" s="19"/>
    </row>
    <row r="2093" spans="3:4" x14ac:dyDescent="0.2">
      <c r="C2093" s="19"/>
      <c r="D2093" s="19"/>
    </row>
    <row r="2094" spans="3:4" x14ac:dyDescent="0.2">
      <c r="C2094" s="19"/>
      <c r="D2094" s="19"/>
    </row>
    <row r="2095" spans="3:4" x14ac:dyDescent="0.2">
      <c r="C2095" s="19"/>
      <c r="D2095" s="19"/>
    </row>
    <row r="2096" spans="3:4" x14ac:dyDescent="0.2">
      <c r="C2096" s="19"/>
      <c r="D2096" s="19"/>
    </row>
    <row r="2097" spans="3:4" x14ac:dyDescent="0.2">
      <c r="C2097" s="19"/>
      <c r="D2097" s="19"/>
    </row>
    <row r="2098" spans="3:4" x14ac:dyDescent="0.2">
      <c r="C2098" s="19"/>
      <c r="D2098" s="19"/>
    </row>
    <row r="2099" spans="3:4" x14ac:dyDescent="0.2">
      <c r="C2099" s="19"/>
      <c r="D2099" s="19"/>
    </row>
    <row r="2100" spans="3:4" x14ac:dyDescent="0.2">
      <c r="C2100" s="19"/>
      <c r="D2100" s="19"/>
    </row>
    <row r="2101" spans="3:4" x14ac:dyDescent="0.2">
      <c r="C2101" s="19"/>
      <c r="D2101" s="19"/>
    </row>
    <row r="2102" spans="3:4" x14ac:dyDescent="0.2">
      <c r="C2102" s="19"/>
      <c r="D2102" s="19"/>
    </row>
    <row r="2103" spans="3:4" x14ac:dyDescent="0.2">
      <c r="C2103" s="19"/>
      <c r="D2103" s="19"/>
    </row>
    <row r="2104" spans="3:4" x14ac:dyDescent="0.2">
      <c r="C2104" s="19"/>
      <c r="D2104" s="19"/>
    </row>
    <row r="2105" spans="3:4" x14ac:dyDescent="0.2">
      <c r="C2105" s="19"/>
      <c r="D2105" s="19"/>
    </row>
    <row r="2106" spans="3:4" x14ac:dyDescent="0.2">
      <c r="C2106" s="19"/>
      <c r="D2106" s="19"/>
    </row>
    <row r="2107" spans="3:4" x14ac:dyDescent="0.2">
      <c r="C2107" s="19"/>
      <c r="D2107" s="19"/>
    </row>
    <row r="2108" spans="3:4" x14ac:dyDescent="0.2">
      <c r="C2108" s="19"/>
      <c r="D2108" s="19"/>
    </row>
    <row r="2109" spans="3:4" x14ac:dyDescent="0.2">
      <c r="C2109" s="19"/>
      <c r="D2109" s="19"/>
    </row>
    <row r="2110" spans="3:4" x14ac:dyDescent="0.2">
      <c r="C2110" s="19"/>
      <c r="D2110" s="19"/>
    </row>
    <row r="2111" spans="3:4" x14ac:dyDescent="0.2">
      <c r="C2111" s="19"/>
      <c r="D2111" s="19"/>
    </row>
    <row r="2112" spans="3:4" x14ac:dyDescent="0.2">
      <c r="C2112" s="19"/>
      <c r="D2112" s="19"/>
    </row>
    <row r="2113" spans="3:4" x14ac:dyDescent="0.2">
      <c r="C2113" s="19"/>
      <c r="D2113" s="19"/>
    </row>
    <row r="2114" spans="3:4" x14ac:dyDescent="0.2">
      <c r="C2114" s="19"/>
      <c r="D2114" s="19"/>
    </row>
    <row r="2115" spans="3:4" x14ac:dyDescent="0.2">
      <c r="C2115" s="19"/>
      <c r="D2115" s="19"/>
    </row>
    <row r="2116" spans="3:4" x14ac:dyDescent="0.2">
      <c r="C2116" s="19"/>
      <c r="D2116" s="19"/>
    </row>
    <row r="2117" spans="3:4" x14ac:dyDescent="0.2">
      <c r="C2117" s="19"/>
      <c r="D2117" s="19"/>
    </row>
    <row r="2118" spans="3:4" x14ac:dyDescent="0.2">
      <c r="C2118" s="19"/>
      <c r="D2118" s="19"/>
    </row>
    <row r="2119" spans="3:4" x14ac:dyDescent="0.2">
      <c r="C2119" s="19"/>
      <c r="D2119" s="19"/>
    </row>
    <row r="2120" spans="3:4" x14ac:dyDescent="0.2">
      <c r="C2120" s="19"/>
      <c r="D2120" s="19"/>
    </row>
    <row r="2121" spans="3:4" x14ac:dyDescent="0.2">
      <c r="C2121" s="19"/>
      <c r="D2121" s="19"/>
    </row>
    <row r="2122" spans="3:4" x14ac:dyDescent="0.2">
      <c r="C2122" s="19"/>
      <c r="D2122" s="19"/>
    </row>
    <row r="2123" spans="3:4" x14ac:dyDescent="0.2">
      <c r="C2123" s="19"/>
      <c r="D2123" s="19"/>
    </row>
    <row r="2124" spans="3:4" x14ac:dyDescent="0.2">
      <c r="C2124" s="19"/>
      <c r="D2124" s="19"/>
    </row>
    <row r="2125" spans="3:4" x14ac:dyDescent="0.2">
      <c r="C2125" s="19"/>
      <c r="D2125" s="19"/>
    </row>
    <row r="2126" spans="3:4" x14ac:dyDescent="0.2">
      <c r="C2126" s="19"/>
      <c r="D2126" s="19"/>
    </row>
    <row r="2127" spans="3:4" x14ac:dyDescent="0.2">
      <c r="C2127" s="19"/>
      <c r="D2127" s="19"/>
    </row>
    <row r="2128" spans="3:4" x14ac:dyDescent="0.2">
      <c r="C2128" s="19"/>
      <c r="D2128" s="19"/>
    </row>
    <row r="2129" spans="3:4" x14ac:dyDescent="0.2">
      <c r="C2129" s="19"/>
      <c r="D2129" s="19"/>
    </row>
    <row r="2130" spans="3:4" x14ac:dyDescent="0.2">
      <c r="C2130" s="19"/>
      <c r="D2130" s="19"/>
    </row>
    <row r="2131" spans="3:4" x14ac:dyDescent="0.2">
      <c r="C2131" s="19"/>
      <c r="D2131" s="19"/>
    </row>
    <row r="2132" spans="3:4" x14ac:dyDescent="0.2">
      <c r="C2132" s="19"/>
      <c r="D2132" s="19"/>
    </row>
    <row r="2133" spans="3:4" x14ac:dyDescent="0.2">
      <c r="C2133" s="19"/>
      <c r="D2133" s="19"/>
    </row>
    <row r="2134" spans="3:4" x14ac:dyDescent="0.2">
      <c r="C2134" s="19"/>
      <c r="D2134" s="19"/>
    </row>
    <row r="2135" spans="3:4" x14ac:dyDescent="0.2">
      <c r="C2135" s="19"/>
      <c r="D2135" s="19"/>
    </row>
    <row r="2136" spans="3:4" x14ac:dyDescent="0.2">
      <c r="C2136" s="19"/>
      <c r="D2136" s="19"/>
    </row>
    <row r="2137" spans="3:4" x14ac:dyDescent="0.2">
      <c r="C2137" s="19"/>
      <c r="D2137" s="19"/>
    </row>
    <row r="2138" spans="3:4" x14ac:dyDescent="0.2">
      <c r="C2138" s="19"/>
      <c r="D2138" s="19"/>
    </row>
    <row r="2139" spans="3:4" x14ac:dyDescent="0.2">
      <c r="C2139" s="19"/>
      <c r="D2139" s="19"/>
    </row>
    <row r="2140" spans="3:4" x14ac:dyDescent="0.2">
      <c r="C2140" s="19"/>
      <c r="D2140" s="19"/>
    </row>
    <row r="2141" spans="3:4" x14ac:dyDescent="0.2">
      <c r="C2141" s="19"/>
      <c r="D2141" s="19"/>
    </row>
    <row r="2142" spans="3:4" x14ac:dyDescent="0.2">
      <c r="C2142" s="19"/>
      <c r="D2142" s="19"/>
    </row>
    <row r="2143" spans="3:4" x14ac:dyDescent="0.2">
      <c r="C2143" s="19"/>
      <c r="D2143" s="19"/>
    </row>
    <row r="2144" spans="3:4" x14ac:dyDescent="0.2">
      <c r="C2144" s="19"/>
      <c r="D2144" s="19"/>
    </row>
    <row r="2145" spans="3:4" x14ac:dyDescent="0.2">
      <c r="C2145" s="19"/>
      <c r="D2145" s="19"/>
    </row>
    <row r="2146" spans="3:4" x14ac:dyDescent="0.2">
      <c r="C2146" s="19"/>
      <c r="D2146" s="19"/>
    </row>
    <row r="2147" spans="3:4" x14ac:dyDescent="0.2">
      <c r="C2147" s="19"/>
      <c r="D2147" s="19"/>
    </row>
    <row r="2148" spans="3:4" x14ac:dyDescent="0.2">
      <c r="C2148" s="19"/>
      <c r="D2148" s="19"/>
    </row>
    <row r="2149" spans="3:4" x14ac:dyDescent="0.2">
      <c r="C2149" s="19"/>
      <c r="D2149" s="19"/>
    </row>
    <row r="2150" spans="3:4" x14ac:dyDescent="0.2">
      <c r="C2150" s="19"/>
      <c r="D2150" s="19"/>
    </row>
    <row r="2151" spans="3:4" x14ac:dyDescent="0.2">
      <c r="C2151" s="19"/>
      <c r="D2151" s="19"/>
    </row>
    <row r="2152" spans="3:4" x14ac:dyDescent="0.2">
      <c r="C2152" s="19"/>
      <c r="D2152" s="19"/>
    </row>
    <row r="2153" spans="3:4" x14ac:dyDescent="0.2">
      <c r="C2153" s="19"/>
      <c r="D2153" s="19"/>
    </row>
    <row r="2154" spans="3:4" x14ac:dyDescent="0.2">
      <c r="C2154" s="19"/>
      <c r="D2154" s="19"/>
    </row>
    <row r="2155" spans="3:4" x14ac:dyDescent="0.2">
      <c r="C2155" s="19"/>
      <c r="D2155" s="19"/>
    </row>
    <row r="2156" spans="3:4" x14ac:dyDescent="0.2">
      <c r="C2156" s="19"/>
      <c r="D2156" s="19"/>
    </row>
    <row r="2157" spans="3:4" x14ac:dyDescent="0.2">
      <c r="C2157" s="19"/>
      <c r="D2157" s="19"/>
    </row>
    <row r="2158" spans="3:4" x14ac:dyDescent="0.2">
      <c r="C2158" s="19"/>
      <c r="D2158" s="19"/>
    </row>
    <row r="2159" spans="3:4" x14ac:dyDescent="0.2">
      <c r="C2159" s="19"/>
      <c r="D2159" s="19"/>
    </row>
    <row r="2160" spans="3:4" x14ac:dyDescent="0.2">
      <c r="C2160" s="19"/>
      <c r="D2160" s="19"/>
    </row>
    <row r="2161" spans="3:4" x14ac:dyDescent="0.2">
      <c r="C2161" s="19"/>
      <c r="D2161" s="19"/>
    </row>
    <row r="2162" spans="3:4" x14ac:dyDescent="0.2">
      <c r="C2162" s="19"/>
      <c r="D2162" s="19"/>
    </row>
    <row r="2163" spans="3:4" x14ac:dyDescent="0.2">
      <c r="C2163" s="19"/>
      <c r="D2163" s="19"/>
    </row>
    <row r="2164" spans="3:4" x14ac:dyDescent="0.2">
      <c r="C2164" s="19"/>
      <c r="D2164" s="19"/>
    </row>
    <row r="2165" spans="3:4" x14ac:dyDescent="0.2">
      <c r="C2165" s="19"/>
      <c r="D2165" s="19"/>
    </row>
    <row r="2166" spans="3:4" x14ac:dyDescent="0.2">
      <c r="C2166" s="19"/>
      <c r="D2166" s="19"/>
    </row>
    <row r="2167" spans="3:4" x14ac:dyDescent="0.2">
      <c r="C2167" s="19"/>
      <c r="D2167" s="19"/>
    </row>
    <row r="2168" spans="3:4" x14ac:dyDescent="0.2">
      <c r="C2168" s="19"/>
      <c r="D2168" s="19"/>
    </row>
    <row r="2169" spans="3:4" x14ac:dyDescent="0.2">
      <c r="C2169" s="19"/>
      <c r="D2169" s="19"/>
    </row>
    <row r="2170" spans="3:4" x14ac:dyDescent="0.2">
      <c r="C2170" s="19"/>
      <c r="D2170" s="19"/>
    </row>
    <row r="2171" spans="3:4" x14ac:dyDescent="0.2">
      <c r="C2171" s="19"/>
      <c r="D2171" s="19"/>
    </row>
    <row r="2172" spans="3:4" x14ac:dyDescent="0.2">
      <c r="C2172" s="19"/>
      <c r="D2172" s="19"/>
    </row>
    <row r="2173" spans="3:4" x14ac:dyDescent="0.2">
      <c r="C2173" s="19"/>
      <c r="D2173" s="19"/>
    </row>
    <row r="2174" spans="3:4" x14ac:dyDescent="0.2">
      <c r="C2174" s="19"/>
      <c r="D2174" s="19"/>
    </row>
    <row r="2175" spans="3:4" x14ac:dyDescent="0.2">
      <c r="C2175" s="19"/>
      <c r="D2175" s="19"/>
    </row>
    <row r="2176" spans="3:4" x14ac:dyDescent="0.2">
      <c r="C2176" s="19"/>
      <c r="D2176" s="19"/>
    </row>
    <row r="2177" spans="3:4" x14ac:dyDescent="0.2">
      <c r="C2177" s="19"/>
      <c r="D2177" s="19"/>
    </row>
    <row r="2178" spans="3:4" x14ac:dyDescent="0.2">
      <c r="C2178" s="19"/>
      <c r="D2178" s="19"/>
    </row>
    <row r="2179" spans="3:4" x14ac:dyDescent="0.2">
      <c r="C2179" s="19"/>
      <c r="D2179" s="19"/>
    </row>
    <row r="2180" spans="3:4" x14ac:dyDescent="0.2">
      <c r="C2180" s="19"/>
      <c r="D2180" s="19"/>
    </row>
    <row r="2181" spans="3:4" x14ac:dyDescent="0.2">
      <c r="C2181" s="19"/>
      <c r="D2181" s="19"/>
    </row>
    <row r="2182" spans="3:4" x14ac:dyDescent="0.2">
      <c r="C2182" s="19"/>
      <c r="D2182" s="19"/>
    </row>
    <row r="2183" spans="3:4" x14ac:dyDescent="0.2">
      <c r="C2183" s="19"/>
      <c r="D2183" s="19"/>
    </row>
    <row r="2184" spans="3:4" x14ac:dyDescent="0.2">
      <c r="C2184" s="19"/>
      <c r="D2184" s="19"/>
    </row>
    <row r="2185" spans="3:4" x14ac:dyDescent="0.2">
      <c r="C2185" s="19"/>
      <c r="D2185" s="19"/>
    </row>
    <row r="2186" spans="3:4" x14ac:dyDescent="0.2">
      <c r="C2186" s="19"/>
      <c r="D2186" s="19"/>
    </row>
    <row r="2187" spans="3:4" x14ac:dyDescent="0.2">
      <c r="C2187" s="19"/>
      <c r="D2187" s="19"/>
    </row>
    <row r="2188" spans="3:4" x14ac:dyDescent="0.2">
      <c r="C2188" s="19"/>
      <c r="D2188" s="19"/>
    </row>
    <row r="2189" spans="3:4" x14ac:dyDescent="0.2">
      <c r="C2189" s="19"/>
      <c r="D2189" s="19"/>
    </row>
    <row r="2190" spans="3:4" x14ac:dyDescent="0.2">
      <c r="C2190" s="19"/>
      <c r="D2190" s="19"/>
    </row>
    <row r="2191" spans="3:4" x14ac:dyDescent="0.2">
      <c r="C2191" s="19"/>
      <c r="D2191" s="19"/>
    </row>
    <row r="2192" spans="3:4" x14ac:dyDescent="0.2">
      <c r="C2192" s="19"/>
      <c r="D2192" s="19"/>
    </row>
    <row r="2193" spans="3:4" x14ac:dyDescent="0.2">
      <c r="C2193" s="19"/>
      <c r="D2193" s="19"/>
    </row>
    <row r="2194" spans="3:4" x14ac:dyDescent="0.2">
      <c r="C2194" s="19"/>
      <c r="D2194" s="19"/>
    </row>
    <row r="2195" spans="3:4" x14ac:dyDescent="0.2">
      <c r="C2195" s="19"/>
      <c r="D2195" s="19"/>
    </row>
    <row r="2196" spans="3:4" x14ac:dyDescent="0.2">
      <c r="C2196" s="19"/>
      <c r="D2196" s="19"/>
    </row>
    <row r="2197" spans="3:4" x14ac:dyDescent="0.2">
      <c r="C2197" s="19"/>
      <c r="D2197" s="19"/>
    </row>
    <row r="2198" spans="3:4" x14ac:dyDescent="0.2">
      <c r="C2198" s="19"/>
      <c r="D2198" s="19"/>
    </row>
    <row r="2199" spans="3:4" x14ac:dyDescent="0.2">
      <c r="C2199" s="19"/>
      <c r="D2199" s="19"/>
    </row>
    <row r="2200" spans="3:4" x14ac:dyDescent="0.2">
      <c r="C2200" s="19"/>
      <c r="D2200" s="19"/>
    </row>
    <row r="2201" spans="3:4" x14ac:dyDescent="0.2">
      <c r="C2201" s="19"/>
      <c r="D2201" s="19"/>
    </row>
    <row r="2202" spans="3:4" x14ac:dyDescent="0.2">
      <c r="C2202" s="19"/>
      <c r="D2202" s="19"/>
    </row>
    <row r="2203" spans="3:4" x14ac:dyDescent="0.2">
      <c r="C2203" s="19"/>
      <c r="D2203" s="19"/>
    </row>
    <row r="2204" spans="3:4" x14ac:dyDescent="0.2">
      <c r="C2204" s="19"/>
      <c r="D2204" s="19"/>
    </row>
    <row r="2205" spans="3:4" x14ac:dyDescent="0.2">
      <c r="C2205" s="19"/>
      <c r="D2205" s="19"/>
    </row>
    <row r="2206" spans="3:4" x14ac:dyDescent="0.2">
      <c r="C2206" s="19"/>
      <c r="D2206" s="19"/>
    </row>
    <row r="2207" spans="3:4" x14ac:dyDescent="0.2">
      <c r="C2207" s="19"/>
      <c r="D2207" s="19"/>
    </row>
    <row r="2208" spans="3:4" x14ac:dyDescent="0.2">
      <c r="C2208" s="19"/>
      <c r="D2208" s="19"/>
    </row>
    <row r="2209" spans="3:4" x14ac:dyDescent="0.2">
      <c r="C2209" s="19"/>
      <c r="D2209" s="19"/>
    </row>
    <row r="2210" spans="3:4" x14ac:dyDescent="0.2">
      <c r="C2210" s="19"/>
      <c r="D2210" s="19"/>
    </row>
    <row r="2211" spans="3:4" x14ac:dyDescent="0.2">
      <c r="C2211" s="19"/>
      <c r="D2211" s="19"/>
    </row>
    <row r="2212" spans="3:4" x14ac:dyDescent="0.2">
      <c r="C2212" s="19"/>
      <c r="D2212" s="19"/>
    </row>
    <row r="2213" spans="3:4" x14ac:dyDescent="0.2">
      <c r="C2213" s="19"/>
      <c r="D2213" s="19"/>
    </row>
    <row r="2214" spans="3:4" x14ac:dyDescent="0.2">
      <c r="C2214" s="19"/>
      <c r="D2214" s="19"/>
    </row>
    <row r="2215" spans="3:4" x14ac:dyDescent="0.2">
      <c r="C2215" s="19"/>
      <c r="D2215" s="19"/>
    </row>
    <row r="2216" spans="3:4" x14ac:dyDescent="0.2">
      <c r="C2216" s="19"/>
      <c r="D2216" s="19"/>
    </row>
    <row r="2217" spans="3:4" x14ac:dyDescent="0.2">
      <c r="C2217" s="19"/>
      <c r="D2217" s="19"/>
    </row>
    <row r="2218" spans="3:4" x14ac:dyDescent="0.2">
      <c r="C2218" s="19"/>
      <c r="D2218" s="19"/>
    </row>
    <row r="2219" spans="3:4" x14ac:dyDescent="0.2">
      <c r="C2219" s="19"/>
      <c r="D2219" s="19"/>
    </row>
    <row r="2220" spans="3:4" x14ac:dyDescent="0.2">
      <c r="C2220" s="19"/>
      <c r="D2220" s="19"/>
    </row>
    <row r="2221" spans="3:4" x14ac:dyDescent="0.2">
      <c r="C2221" s="19"/>
      <c r="D2221" s="19"/>
    </row>
    <row r="2222" spans="3:4" x14ac:dyDescent="0.2">
      <c r="C2222" s="19"/>
      <c r="D2222" s="19"/>
    </row>
    <row r="2223" spans="3:4" x14ac:dyDescent="0.2">
      <c r="C2223" s="19"/>
      <c r="D2223" s="19"/>
    </row>
    <row r="2224" spans="3:4" x14ac:dyDescent="0.2">
      <c r="C2224" s="19"/>
      <c r="D2224" s="19"/>
    </row>
    <row r="2225" spans="3:4" x14ac:dyDescent="0.2">
      <c r="C2225" s="19"/>
      <c r="D2225" s="19"/>
    </row>
    <row r="2226" spans="3:4" x14ac:dyDescent="0.2">
      <c r="C2226" s="19"/>
      <c r="D2226" s="19"/>
    </row>
    <row r="2227" spans="3:4" x14ac:dyDescent="0.2">
      <c r="C2227" s="19"/>
      <c r="D2227" s="19"/>
    </row>
    <row r="2228" spans="3:4" x14ac:dyDescent="0.2">
      <c r="C2228" s="19"/>
      <c r="D2228" s="19"/>
    </row>
    <row r="2229" spans="3:4" x14ac:dyDescent="0.2">
      <c r="C2229" s="19"/>
      <c r="D2229" s="19"/>
    </row>
    <row r="2230" spans="3:4" x14ac:dyDescent="0.2">
      <c r="C2230" s="19"/>
      <c r="D2230" s="19"/>
    </row>
    <row r="2231" spans="3:4" x14ac:dyDescent="0.2">
      <c r="C2231" s="19"/>
      <c r="D2231" s="19"/>
    </row>
    <row r="2232" spans="3:4" x14ac:dyDescent="0.2">
      <c r="C2232" s="19"/>
      <c r="D2232" s="19"/>
    </row>
    <row r="2233" spans="3:4" x14ac:dyDescent="0.2">
      <c r="C2233" s="19"/>
      <c r="D2233" s="19"/>
    </row>
    <row r="2234" spans="3:4" x14ac:dyDescent="0.2">
      <c r="C2234" s="19"/>
      <c r="D2234" s="19"/>
    </row>
    <row r="2235" spans="3:4" x14ac:dyDescent="0.2">
      <c r="C2235" s="19"/>
      <c r="D2235" s="19"/>
    </row>
    <row r="2236" spans="3:4" x14ac:dyDescent="0.2">
      <c r="C2236" s="19"/>
      <c r="D2236" s="19"/>
    </row>
    <row r="2237" spans="3:4" x14ac:dyDescent="0.2">
      <c r="C2237" s="19"/>
      <c r="D2237" s="19"/>
    </row>
    <row r="2238" spans="3:4" x14ac:dyDescent="0.2">
      <c r="C2238" s="19"/>
      <c r="D2238" s="19"/>
    </row>
    <row r="2239" spans="3:4" x14ac:dyDescent="0.2">
      <c r="C2239" s="19"/>
      <c r="D2239" s="19"/>
    </row>
    <row r="2240" spans="3:4" x14ac:dyDescent="0.2">
      <c r="C2240" s="19"/>
      <c r="D2240" s="19"/>
    </row>
    <row r="2241" spans="3:4" x14ac:dyDescent="0.2">
      <c r="C2241" s="19"/>
      <c r="D2241" s="19"/>
    </row>
    <row r="2242" spans="3:4" x14ac:dyDescent="0.2">
      <c r="C2242" s="19"/>
      <c r="D2242" s="19"/>
    </row>
    <row r="2243" spans="3:4" x14ac:dyDescent="0.2">
      <c r="C2243" s="19"/>
      <c r="D2243" s="19"/>
    </row>
    <row r="2244" spans="3:4" x14ac:dyDescent="0.2">
      <c r="C2244" s="19"/>
      <c r="D2244" s="19"/>
    </row>
    <row r="2245" spans="3:4" x14ac:dyDescent="0.2">
      <c r="C2245" s="19"/>
      <c r="D2245" s="19"/>
    </row>
    <row r="2246" spans="3:4" x14ac:dyDescent="0.2">
      <c r="C2246" s="19"/>
      <c r="D2246" s="19"/>
    </row>
    <row r="2247" spans="3:4" x14ac:dyDescent="0.2">
      <c r="C2247" s="19"/>
      <c r="D2247" s="19"/>
    </row>
    <row r="2248" spans="3:4" x14ac:dyDescent="0.2">
      <c r="C2248" s="19"/>
      <c r="D2248" s="19"/>
    </row>
    <row r="2249" spans="3:4" x14ac:dyDescent="0.2">
      <c r="C2249" s="19"/>
      <c r="D2249" s="19"/>
    </row>
    <row r="2250" spans="3:4" x14ac:dyDescent="0.2">
      <c r="C2250" s="19"/>
      <c r="D2250" s="19"/>
    </row>
    <row r="2251" spans="3:4" x14ac:dyDescent="0.2">
      <c r="C2251" s="19"/>
      <c r="D2251" s="19"/>
    </row>
    <row r="2252" spans="3:4" x14ac:dyDescent="0.2">
      <c r="C2252" s="19"/>
      <c r="D2252" s="19"/>
    </row>
    <row r="2253" spans="3:4" x14ac:dyDescent="0.2">
      <c r="C2253" s="19"/>
      <c r="D2253" s="19"/>
    </row>
    <row r="2254" spans="3:4" x14ac:dyDescent="0.2">
      <c r="C2254" s="19"/>
      <c r="D2254" s="19"/>
    </row>
    <row r="2255" spans="3:4" x14ac:dyDescent="0.2">
      <c r="C2255" s="19"/>
      <c r="D2255" s="19"/>
    </row>
    <row r="2256" spans="3:4" x14ac:dyDescent="0.2">
      <c r="C2256" s="19"/>
      <c r="D2256" s="19"/>
    </row>
    <row r="2257" spans="3:4" x14ac:dyDescent="0.2">
      <c r="C2257" s="19"/>
      <c r="D2257" s="19"/>
    </row>
    <row r="2258" spans="3:4" x14ac:dyDescent="0.2">
      <c r="C2258" s="19"/>
      <c r="D2258" s="19"/>
    </row>
    <row r="2259" spans="3:4" x14ac:dyDescent="0.2">
      <c r="C2259" s="19"/>
      <c r="D2259" s="19"/>
    </row>
    <row r="2260" spans="3:4" x14ac:dyDescent="0.2">
      <c r="C2260" s="19"/>
      <c r="D2260" s="19"/>
    </row>
    <row r="2261" spans="3:4" x14ac:dyDescent="0.2">
      <c r="C2261" s="19"/>
      <c r="D2261" s="19"/>
    </row>
    <row r="2262" spans="3:4" x14ac:dyDescent="0.2">
      <c r="C2262" s="19"/>
      <c r="D2262" s="19"/>
    </row>
    <row r="2263" spans="3:4" x14ac:dyDescent="0.2">
      <c r="C2263" s="19"/>
      <c r="D2263" s="19"/>
    </row>
    <row r="2264" spans="3:4" x14ac:dyDescent="0.2">
      <c r="C2264" s="19"/>
      <c r="D2264" s="19"/>
    </row>
    <row r="2265" spans="3:4" x14ac:dyDescent="0.2">
      <c r="C2265" s="19"/>
      <c r="D2265" s="19"/>
    </row>
    <row r="2266" spans="3:4" x14ac:dyDescent="0.2">
      <c r="C2266" s="19"/>
      <c r="D2266" s="19"/>
    </row>
    <row r="2267" spans="3:4" x14ac:dyDescent="0.2">
      <c r="C2267" s="19"/>
      <c r="D2267" s="19"/>
    </row>
    <row r="2268" spans="3:4" x14ac:dyDescent="0.2">
      <c r="C2268" s="19"/>
      <c r="D2268" s="19"/>
    </row>
    <row r="2269" spans="3:4" x14ac:dyDescent="0.2">
      <c r="C2269" s="19"/>
      <c r="D2269" s="19"/>
    </row>
    <row r="2270" spans="3:4" x14ac:dyDescent="0.2">
      <c r="C2270" s="19"/>
      <c r="D2270" s="19"/>
    </row>
    <row r="2271" spans="3:4" x14ac:dyDescent="0.2">
      <c r="C2271" s="19"/>
      <c r="D2271" s="19"/>
    </row>
    <row r="2272" spans="3:4" x14ac:dyDescent="0.2">
      <c r="C2272" s="19"/>
      <c r="D2272" s="19"/>
    </row>
    <row r="2273" spans="3:4" x14ac:dyDescent="0.2">
      <c r="C2273" s="19"/>
      <c r="D2273" s="19"/>
    </row>
    <row r="2274" spans="3:4" x14ac:dyDescent="0.2">
      <c r="C2274" s="19"/>
      <c r="D2274" s="19"/>
    </row>
    <row r="2275" spans="3:4" x14ac:dyDescent="0.2">
      <c r="C2275" s="19"/>
      <c r="D2275" s="19"/>
    </row>
    <row r="2276" spans="3:4" x14ac:dyDescent="0.2">
      <c r="C2276" s="19"/>
      <c r="D2276" s="19"/>
    </row>
    <row r="2277" spans="3:4" x14ac:dyDescent="0.2">
      <c r="C2277" s="19"/>
      <c r="D2277" s="19"/>
    </row>
    <row r="2278" spans="3:4" x14ac:dyDescent="0.2">
      <c r="C2278" s="19"/>
      <c r="D2278" s="19"/>
    </row>
    <row r="2279" spans="3:4" x14ac:dyDescent="0.2">
      <c r="C2279" s="19"/>
      <c r="D2279" s="19"/>
    </row>
    <row r="2280" spans="3:4" x14ac:dyDescent="0.2">
      <c r="C2280" s="19"/>
      <c r="D2280" s="19"/>
    </row>
    <row r="2281" spans="3:4" x14ac:dyDescent="0.2">
      <c r="C2281" s="19"/>
      <c r="D2281" s="19"/>
    </row>
    <row r="2282" spans="3:4" x14ac:dyDescent="0.2">
      <c r="C2282" s="19"/>
      <c r="D2282" s="19"/>
    </row>
    <row r="2283" spans="3:4" x14ac:dyDescent="0.2">
      <c r="C2283" s="19"/>
      <c r="D2283" s="19"/>
    </row>
    <row r="2284" spans="3:4" x14ac:dyDescent="0.2">
      <c r="C2284" s="19"/>
      <c r="D2284" s="19"/>
    </row>
    <row r="2285" spans="3:4" x14ac:dyDescent="0.2">
      <c r="C2285" s="19"/>
      <c r="D2285" s="19"/>
    </row>
    <row r="2286" spans="3:4" x14ac:dyDescent="0.2">
      <c r="C2286" s="19"/>
      <c r="D2286" s="19"/>
    </row>
    <row r="2287" spans="3:4" x14ac:dyDescent="0.2">
      <c r="C2287" s="19"/>
      <c r="D2287" s="19"/>
    </row>
    <row r="2288" spans="3:4" x14ac:dyDescent="0.2">
      <c r="C2288" s="19"/>
      <c r="D2288" s="19"/>
    </row>
    <row r="2289" spans="3:4" x14ac:dyDescent="0.2">
      <c r="C2289" s="19"/>
      <c r="D2289" s="19"/>
    </row>
    <row r="2290" spans="3:4" x14ac:dyDescent="0.2">
      <c r="C2290" s="19"/>
      <c r="D2290" s="19"/>
    </row>
    <row r="2291" spans="3:4" x14ac:dyDescent="0.2">
      <c r="C2291" s="19"/>
      <c r="D2291" s="19"/>
    </row>
    <row r="2292" spans="3:4" x14ac:dyDescent="0.2">
      <c r="C2292" s="19"/>
      <c r="D2292" s="19"/>
    </row>
    <row r="2293" spans="3:4" x14ac:dyDescent="0.2">
      <c r="C2293" s="19"/>
      <c r="D2293" s="19"/>
    </row>
    <row r="2294" spans="3:4" x14ac:dyDescent="0.2">
      <c r="C2294" s="19"/>
      <c r="D2294" s="19"/>
    </row>
    <row r="2295" spans="3:4" x14ac:dyDescent="0.2">
      <c r="C2295" s="19"/>
      <c r="D2295" s="19"/>
    </row>
    <row r="2296" spans="3:4" x14ac:dyDescent="0.2">
      <c r="C2296" s="19"/>
      <c r="D2296" s="19"/>
    </row>
    <row r="2297" spans="3:4" x14ac:dyDescent="0.2">
      <c r="C2297" s="19"/>
      <c r="D2297" s="19"/>
    </row>
    <row r="2298" spans="3:4" x14ac:dyDescent="0.2">
      <c r="C2298" s="19"/>
      <c r="D2298" s="19"/>
    </row>
    <row r="2299" spans="3:4" x14ac:dyDescent="0.2">
      <c r="C2299" s="19"/>
      <c r="D2299" s="19"/>
    </row>
    <row r="2300" spans="3:4" x14ac:dyDescent="0.2">
      <c r="C2300" s="19"/>
      <c r="D2300" s="19"/>
    </row>
    <row r="2301" spans="3:4" x14ac:dyDescent="0.2">
      <c r="C2301" s="19"/>
      <c r="D2301" s="19"/>
    </row>
    <row r="2302" spans="3:4" x14ac:dyDescent="0.2">
      <c r="C2302" s="19"/>
      <c r="D2302" s="19"/>
    </row>
    <row r="2303" spans="3:4" x14ac:dyDescent="0.2">
      <c r="C2303" s="19"/>
      <c r="D2303" s="19"/>
    </row>
    <row r="2304" spans="3:4" x14ac:dyDescent="0.2">
      <c r="C2304" s="19"/>
      <c r="D2304" s="19"/>
    </row>
    <row r="2305" spans="3:4" x14ac:dyDescent="0.2">
      <c r="C2305" s="19"/>
      <c r="D2305" s="19"/>
    </row>
    <row r="2306" spans="3:4" x14ac:dyDescent="0.2">
      <c r="C2306" s="19"/>
      <c r="D2306" s="19"/>
    </row>
    <row r="2307" spans="3:4" x14ac:dyDescent="0.2">
      <c r="C2307" s="19"/>
      <c r="D2307" s="19"/>
    </row>
    <row r="2308" spans="3:4" x14ac:dyDescent="0.2">
      <c r="C2308" s="19"/>
      <c r="D2308" s="19"/>
    </row>
    <row r="2309" spans="3:4" x14ac:dyDescent="0.2">
      <c r="C2309" s="19"/>
      <c r="D2309" s="19"/>
    </row>
    <row r="2310" spans="3:4" x14ac:dyDescent="0.2">
      <c r="C2310" s="19"/>
      <c r="D2310" s="19"/>
    </row>
    <row r="2311" spans="3:4" x14ac:dyDescent="0.2">
      <c r="C2311" s="19"/>
      <c r="D2311" s="19"/>
    </row>
    <row r="2312" spans="3:4" x14ac:dyDescent="0.2">
      <c r="C2312" s="19"/>
      <c r="D2312" s="19"/>
    </row>
    <row r="2313" spans="3:4" x14ac:dyDescent="0.2">
      <c r="C2313" s="19"/>
      <c r="D2313" s="19"/>
    </row>
    <row r="2314" spans="3:4" x14ac:dyDescent="0.2">
      <c r="C2314" s="19"/>
      <c r="D2314" s="19"/>
    </row>
    <row r="2315" spans="3:4" x14ac:dyDescent="0.2">
      <c r="C2315" s="19"/>
      <c r="D2315" s="19"/>
    </row>
    <row r="2316" spans="3:4" x14ac:dyDescent="0.2">
      <c r="C2316" s="19"/>
      <c r="D2316" s="19"/>
    </row>
    <row r="2317" spans="3:4" x14ac:dyDescent="0.2">
      <c r="C2317" s="19"/>
      <c r="D2317" s="19"/>
    </row>
    <row r="2318" spans="3:4" x14ac:dyDescent="0.2">
      <c r="C2318" s="19"/>
      <c r="D2318" s="19"/>
    </row>
    <row r="2319" spans="3:4" x14ac:dyDescent="0.2">
      <c r="C2319" s="19"/>
      <c r="D2319" s="19"/>
    </row>
    <row r="2320" spans="3:4" x14ac:dyDescent="0.2">
      <c r="C2320" s="19"/>
      <c r="D2320" s="19"/>
    </row>
    <row r="2321" spans="3:4" x14ac:dyDescent="0.2">
      <c r="C2321" s="19"/>
      <c r="D2321" s="19"/>
    </row>
    <row r="2322" spans="3:4" x14ac:dyDescent="0.2">
      <c r="C2322" s="19"/>
      <c r="D2322" s="19"/>
    </row>
    <row r="2323" spans="3:4" x14ac:dyDescent="0.2">
      <c r="C2323" s="19"/>
      <c r="D2323" s="19"/>
    </row>
    <row r="2324" spans="3:4" x14ac:dyDescent="0.2">
      <c r="C2324" s="19"/>
      <c r="D2324" s="19"/>
    </row>
    <row r="2325" spans="3:4" x14ac:dyDescent="0.2">
      <c r="C2325" s="19"/>
      <c r="D2325" s="19"/>
    </row>
    <row r="2326" spans="3:4" x14ac:dyDescent="0.2">
      <c r="C2326" s="19"/>
      <c r="D2326" s="19"/>
    </row>
    <row r="2327" spans="3:4" x14ac:dyDescent="0.2">
      <c r="C2327" s="19"/>
      <c r="D2327" s="19"/>
    </row>
    <row r="2328" spans="3:4" x14ac:dyDescent="0.2">
      <c r="C2328" s="19"/>
      <c r="D2328" s="19"/>
    </row>
    <row r="2329" spans="3:4" x14ac:dyDescent="0.2">
      <c r="C2329" s="19"/>
      <c r="D2329" s="19"/>
    </row>
    <row r="2330" spans="3:4" x14ac:dyDescent="0.2">
      <c r="C2330" s="19"/>
      <c r="D2330" s="19"/>
    </row>
    <row r="2331" spans="3:4" x14ac:dyDescent="0.2">
      <c r="C2331" s="19"/>
      <c r="D2331" s="19"/>
    </row>
    <row r="2332" spans="3:4" x14ac:dyDescent="0.2">
      <c r="C2332" s="19"/>
      <c r="D2332" s="19"/>
    </row>
    <row r="2333" spans="3:4" x14ac:dyDescent="0.2">
      <c r="C2333" s="19"/>
      <c r="D2333" s="19"/>
    </row>
    <row r="2334" spans="3:4" x14ac:dyDescent="0.2">
      <c r="C2334" s="19"/>
      <c r="D2334" s="19"/>
    </row>
    <row r="2335" spans="3:4" x14ac:dyDescent="0.2">
      <c r="C2335" s="19"/>
      <c r="D2335" s="19"/>
    </row>
    <row r="2336" spans="3:4" x14ac:dyDescent="0.2">
      <c r="C2336" s="19"/>
      <c r="D2336" s="19"/>
    </row>
    <row r="2337" spans="3:4" x14ac:dyDescent="0.2">
      <c r="C2337" s="19"/>
      <c r="D2337" s="19"/>
    </row>
    <row r="2338" spans="3:4" x14ac:dyDescent="0.2">
      <c r="C2338" s="19"/>
      <c r="D2338" s="19"/>
    </row>
    <row r="2339" spans="3:4" x14ac:dyDescent="0.2">
      <c r="C2339" s="19"/>
      <c r="D2339" s="19"/>
    </row>
    <row r="2340" spans="3:4" x14ac:dyDescent="0.2">
      <c r="C2340" s="19"/>
      <c r="D2340" s="19"/>
    </row>
    <row r="2341" spans="3:4" x14ac:dyDescent="0.2">
      <c r="C2341" s="19"/>
      <c r="D2341" s="19"/>
    </row>
    <row r="2342" spans="3:4" x14ac:dyDescent="0.2">
      <c r="C2342" s="19"/>
      <c r="D2342" s="19"/>
    </row>
    <row r="2343" spans="3:4" x14ac:dyDescent="0.2">
      <c r="C2343" s="19"/>
      <c r="D2343" s="19"/>
    </row>
    <row r="2344" spans="3:4" x14ac:dyDescent="0.2">
      <c r="C2344" s="19"/>
      <c r="D2344" s="19"/>
    </row>
    <row r="2345" spans="3:4" x14ac:dyDescent="0.2">
      <c r="C2345" s="19"/>
      <c r="D2345" s="19"/>
    </row>
    <row r="2346" spans="3:4" x14ac:dyDescent="0.2">
      <c r="C2346" s="19"/>
      <c r="D2346" s="19"/>
    </row>
    <row r="2347" spans="3:4" x14ac:dyDescent="0.2">
      <c r="C2347" s="19"/>
      <c r="D2347" s="19"/>
    </row>
    <row r="2348" spans="3:4" x14ac:dyDescent="0.2">
      <c r="C2348" s="19"/>
      <c r="D2348" s="19"/>
    </row>
    <row r="2349" spans="3:4" x14ac:dyDescent="0.2">
      <c r="C2349" s="19"/>
      <c r="D2349" s="19"/>
    </row>
    <row r="2350" spans="3:4" x14ac:dyDescent="0.2">
      <c r="C2350" s="19"/>
      <c r="D2350" s="19"/>
    </row>
    <row r="2351" spans="3:4" x14ac:dyDescent="0.2">
      <c r="C2351" s="19"/>
      <c r="D2351" s="19"/>
    </row>
    <row r="2352" spans="3:4" x14ac:dyDescent="0.2">
      <c r="C2352" s="19"/>
      <c r="D2352" s="19"/>
    </row>
    <row r="2353" spans="3:4" x14ac:dyDescent="0.2">
      <c r="C2353" s="19"/>
      <c r="D2353" s="19"/>
    </row>
    <row r="2354" spans="3:4" x14ac:dyDescent="0.2">
      <c r="C2354" s="19"/>
      <c r="D2354" s="19"/>
    </row>
    <row r="2355" spans="3:4" x14ac:dyDescent="0.2">
      <c r="C2355" s="19"/>
      <c r="D2355" s="19"/>
    </row>
    <row r="2356" spans="3:4" x14ac:dyDescent="0.2">
      <c r="C2356" s="19"/>
      <c r="D2356" s="19"/>
    </row>
    <row r="2357" spans="3:4" x14ac:dyDescent="0.2">
      <c r="C2357" s="19"/>
      <c r="D2357" s="19"/>
    </row>
    <row r="2358" spans="3:4" x14ac:dyDescent="0.2">
      <c r="C2358" s="19"/>
      <c r="D2358" s="19"/>
    </row>
    <row r="2359" spans="3:4" x14ac:dyDescent="0.2">
      <c r="C2359" s="19"/>
      <c r="D2359" s="19"/>
    </row>
    <row r="2360" spans="3:4" x14ac:dyDescent="0.2">
      <c r="C2360" s="19"/>
      <c r="D2360" s="19"/>
    </row>
    <row r="2361" spans="3:4" x14ac:dyDescent="0.2">
      <c r="C2361" s="19"/>
      <c r="D2361" s="19"/>
    </row>
    <row r="2362" spans="3:4" x14ac:dyDescent="0.2">
      <c r="C2362" s="19"/>
      <c r="D2362" s="19"/>
    </row>
    <row r="2363" spans="3:4" x14ac:dyDescent="0.2">
      <c r="C2363" s="19"/>
      <c r="D2363" s="19"/>
    </row>
    <row r="2364" spans="3:4" x14ac:dyDescent="0.2">
      <c r="C2364" s="19"/>
      <c r="D2364" s="19"/>
    </row>
    <row r="2365" spans="3:4" x14ac:dyDescent="0.2">
      <c r="C2365" s="19"/>
      <c r="D2365" s="19"/>
    </row>
    <row r="2366" spans="3:4" x14ac:dyDescent="0.2">
      <c r="C2366" s="19"/>
      <c r="D2366" s="19"/>
    </row>
    <row r="2367" spans="3:4" x14ac:dyDescent="0.2">
      <c r="C2367" s="19"/>
      <c r="D2367" s="19"/>
    </row>
    <row r="2368" spans="3:4" x14ac:dyDescent="0.2">
      <c r="C2368" s="19"/>
      <c r="D2368" s="19"/>
    </row>
    <row r="2369" spans="3:4" x14ac:dyDescent="0.2">
      <c r="C2369" s="19"/>
      <c r="D2369" s="19"/>
    </row>
    <row r="2370" spans="3:4" x14ac:dyDescent="0.2">
      <c r="C2370" s="19"/>
      <c r="D2370" s="19"/>
    </row>
    <row r="2371" spans="3:4" x14ac:dyDescent="0.2">
      <c r="C2371" s="19"/>
      <c r="D2371" s="19"/>
    </row>
    <row r="2372" spans="3:4" x14ac:dyDescent="0.2">
      <c r="C2372" s="19"/>
      <c r="D2372" s="19"/>
    </row>
    <row r="2373" spans="3:4" x14ac:dyDescent="0.2">
      <c r="C2373" s="19"/>
      <c r="D2373" s="19"/>
    </row>
    <row r="2374" spans="3:4" x14ac:dyDescent="0.2">
      <c r="C2374" s="19"/>
      <c r="D2374" s="19"/>
    </row>
    <row r="2375" spans="3:4" x14ac:dyDescent="0.2">
      <c r="C2375" s="19"/>
      <c r="D2375" s="19"/>
    </row>
    <row r="2376" spans="3:4" x14ac:dyDescent="0.2">
      <c r="C2376" s="19"/>
      <c r="D2376" s="19"/>
    </row>
    <row r="2377" spans="3:4" x14ac:dyDescent="0.2">
      <c r="C2377" s="19"/>
      <c r="D2377" s="19"/>
    </row>
    <row r="2378" spans="3:4" x14ac:dyDescent="0.2">
      <c r="C2378" s="19"/>
      <c r="D2378" s="19"/>
    </row>
    <row r="2379" spans="3:4" x14ac:dyDescent="0.2">
      <c r="C2379" s="19"/>
      <c r="D2379" s="19"/>
    </row>
    <row r="2380" spans="3:4" x14ac:dyDescent="0.2">
      <c r="C2380" s="19"/>
      <c r="D2380" s="19"/>
    </row>
    <row r="2381" spans="3:4" x14ac:dyDescent="0.2">
      <c r="C2381" s="19"/>
      <c r="D2381" s="19"/>
    </row>
    <row r="2382" spans="3:4" x14ac:dyDescent="0.2">
      <c r="C2382" s="19"/>
      <c r="D2382" s="19"/>
    </row>
    <row r="2383" spans="3:4" x14ac:dyDescent="0.2">
      <c r="C2383" s="19"/>
      <c r="D2383" s="19"/>
    </row>
    <row r="2384" spans="3:4" x14ac:dyDescent="0.2">
      <c r="C2384" s="19"/>
      <c r="D2384" s="19"/>
    </row>
    <row r="2385" spans="3:4" x14ac:dyDescent="0.2">
      <c r="C2385" s="19"/>
      <c r="D2385" s="19"/>
    </row>
    <row r="2386" spans="3:4" x14ac:dyDescent="0.2">
      <c r="C2386" s="19"/>
      <c r="D2386" s="19"/>
    </row>
    <row r="2387" spans="3:4" x14ac:dyDescent="0.2">
      <c r="C2387" s="19"/>
      <c r="D2387" s="19"/>
    </row>
    <row r="2388" spans="3:4" x14ac:dyDescent="0.2">
      <c r="C2388" s="19"/>
      <c r="D2388" s="19"/>
    </row>
    <row r="2389" spans="3:4" x14ac:dyDescent="0.2">
      <c r="C2389" s="19"/>
      <c r="D2389" s="19"/>
    </row>
    <row r="2390" spans="3:4" x14ac:dyDescent="0.2">
      <c r="C2390" s="19"/>
      <c r="D2390" s="19"/>
    </row>
    <row r="2391" spans="3:4" x14ac:dyDescent="0.2">
      <c r="C2391" s="19"/>
      <c r="D2391" s="19"/>
    </row>
    <row r="2392" spans="3:4" x14ac:dyDescent="0.2">
      <c r="C2392" s="19"/>
      <c r="D2392" s="19"/>
    </row>
    <row r="2393" spans="3:4" x14ac:dyDescent="0.2">
      <c r="C2393" s="19"/>
      <c r="D2393" s="19"/>
    </row>
    <row r="2394" spans="3:4" x14ac:dyDescent="0.2">
      <c r="C2394" s="19"/>
      <c r="D2394" s="19"/>
    </row>
    <row r="2395" spans="3:4" x14ac:dyDescent="0.2">
      <c r="C2395" s="19"/>
      <c r="D2395" s="19"/>
    </row>
    <row r="2396" spans="3:4" x14ac:dyDescent="0.2">
      <c r="C2396" s="19"/>
      <c r="D2396" s="19"/>
    </row>
    <row r="2397" spans="3:4" x14ac:dyDescent="0.2">
      <c r="C2397" s="19"/>
      <c r="D2397" s="19"/>
    </row>
    <row r="2398" spans="3:4" x14ac:dyDescent="0.2">
      <c r="C2398" s="19"/>
      <c r="D2398" s="19"/>
    </row>
    <row r="2399" spans="3:4" x14ac:dyDescent="0.2">
      <c r="C2399" s="19"/>
      <c r="D2399" s="19"/>
    </row>
    <row r="2400" spans="3:4" x14ac:dyDescent="0.2">
      <c r="C2400" s="19"/>
      <c r="D2400" s="19"/>
    </row>
    <row r="2401" spans="3:4" x14ac:dyDescent="0.2">
      <c r="C2401" s="19"/>
      <c r="D2401" s="19"/>
    </row>
    <row r="2402" spans="3:4" x14ac:dyDescent="0.2">
      <c r="C2402" s="19"/>
      <c r="D2402" s="19"/>
    </row>
    <row r="2403" spans="3:4" x14ac:dyDescent="0.2">
      <c r="C2403" s="19"/>
      <c r="D2403" s="19"/>
    </row>
    <row r="2404" spans="3:4" x14ac:dyDescent="0.2">
      <c r="C2404" s="19"/>
      <c r="D2404" s="19"/>
    </row>
    <row r="2405" spans="3:4" x14ac:dyDescent="0.2">
      <c r="C2405" s="19"/>
      <c r="D2405" s="19"/>
    </row>
    <row r="2406" spans="3:4" x14ac:dyDescent="0.2">
      <c r="C2406" s="19"/>
      <c r="D2406" s="19"/>
    </row>
    <row r="2407" spans="3:4" x14ac:dyDescent="0.2">
      <c r="C2407" s="19"/>
      <c r="D2407" s="19"/>
    </row>
    <row r="2408" spans="3:4" x14ac:dyDescent="0.2">
      <c r="C2408" s="19"/>
      <c r="D2408" s="19"/>
    </row>
    <row r="2409" spans="3:4" x14ac:dyDescent="0.2">
      <c r="C2409" s="19"/>
      <c r="D2409" s="19"/>
    </row>
    <row r="2410" spans="3:4" x14ac:dyDescent="0.2">
      <c r="C2410" s="19"/>
      <c r="D2410" s="19"/>
    </row>
    <row r="2411" spans="3:4" x14ac:dyDescent="0.2">
      <c r="C2411" s="19"/>
      <c r="D2411" s="19"/>
    </row>
    <row r="2412" spans="3:4" x14ac:dyDescent="0.2">
      <c r="C2412" s="19"/>
      <c r="D2412" s="19"/>
    </row>
    <row r="2413" spans="3:4" x14ac:dyDescent="0.2">
      <c r="C2413" s="19"/>
      <c r="D2413" s="19"/>
    </row>
    <row r="2414" spans="3:4" x14ac:dyDescent="0.2">
      <c r="C2414" s="19"/>
      <c r="D2414" s="19"/>
    </row>
    <row r="2415" spans="3:4" x14ac:dyDescent="0.2">
      <c r="C2415" s="19"/>
      <c r="D2415" s="19"/>
    </row>
    <row r="2416" spans="3:4" x14ac:dyDescent="0.2">
      <c r="C2416" s="19"/>
      <c r="D2416" s="19"/>
    </row>
    <row r="2417" spans="3:4" x14ac:dyDescent="0.2">
      <c r="C2417" s="19"/>
      <c r="D2417" s="19"/>
    </row>
    <row r="2418" spans="3:4" x14ac:dyDescent="0.2">
      <c r="C2418" s="19"/>
      <c r="D2418" s="19"/>
    </row>
    <row r="2419" spans="3:4" x14ac:dyDescent="0.2">
      <c r="C2419" s="19"/>
      <c r="D2419" s="19"/>
    </row>
    <row r="2420" spans="3:4" x14ac:dyDescent="0.2">
      <c r="C2420" s="19"/>
      <c r="D2420" s="19"/>
    </row>
    <row r="2421" spans="3:4" x14ac:dyDescent="0.2">
      <c r="C2421" s="19"/>
      <c r="D2421" s="19"/>
    </row>
    <row r="2422" spans="3:4" x14ac:dyDescent="0.2">
      <c r="C2422" s="19"/>
      <c r="D2422" s="19"/>
    </row>
    <row r="2423" spans="3:4" x14ac:dyDescent="0.2">
      <c r="C2423" s="19"/>
      <c r="D2423" s="19"/>
    </row>
    <row r="2424" spans="3:4" x14ac:dyDescent="0.2">
      <c r="C2424" s="19"/>
      <c r="D2424" s="19"/>
    </row>
    <row r="2425" spans="3:4" x14ac:dyDescent="0.2">
      <c r="C2425" s="19"/>
      <c r="D2425" s="19"/>
    </row>
    <row r="2426" spans="3:4" x14ac:dyDescent="0.2">
      <c r="C2426" s="19"/>
      <c r="D2426" s="19"/>
    </row>
    <row r="2427" spans="3:4" x14ac:dyDescent="0.2">
      <c r="C2427" s="19"/>
      <c r="D2427" s="19"/>
    </row>
    <row r="2428" spans="3:4" x14ac:dyDescent="0.2">
      <c r="C2428" s="19"/>
      <c r="D2428" s="19"/>
    </row>
    <row r="2429" spans="3:4" x14ac:dyDescent="0.2">
      <c r="C2429" s="19"/>
      <c r="D2429" s="19"/>
    </row>
    <row r="2430" spans="3:4" x14ac:dyDescent="0.2">
      <c r="C2430" s="19"/>
      <c r="D2430" s="19"/>
    </row>
    <row r="2431" spans="3:4" x14ac:dyDescent="0.2">
      <c r="C2431" s="19"/>
      <c r="D2431" s="19"/>
    </row>
    <row r="2432" spans="3:4" x14ac:dyDescent="0.2">
      <c r="C2432" s="19"/>
      <c r="D2432" s="19"/>
    </row>
    <row r="2433" spans="3:4" x14ac:dyDescent="0.2">
      <c r="C2433" s="19"/>
      <c r="D2433" s="19"/>
    </row>
    <row r="2434" spans="3:4" x14ac:dyDescent="0.2">
      <c r="C2434" s="19"/>
      <c r="D2434" s="19"/>
    </row>
    <row r="2435" spans="3:4" x14ac:dyDescent="0.2">
      <c r="C2435" s="19"/>
      <c r="D2435" s="19"/>
    </row>
    <row r="2436" spans="3:4" x14ac:dyDescent="0.2">
      <c r="C2436" s="19"/>
      <c r="D2436" s="19"/>
    </row>
    <row r="2437" spans="3:4" x14ac:dyDescent="0.2">
      <c r="C2437" s="19"/>
      <c r="D2437" s="19"/>
    </row>
    <row r="2438" spans="3:4" x14ac:dyDescent="0.2">
      <c r="C2438" s="19"/>
      <c r="D2438" s="19"/>
    </row>
    <row r="2439" spans="3:4" x14ac:dyDescent="0.2">
      <c r="C2439" s="19"/>
      <c r="D2439" s="19"/>
    </row>
    <row r="2440" spans="3:4" x14ac:dyDescent="0.2">
      <c r="C2440" s="19"/>
      <c r="D2440" s="19"/>
    </row>
    <row r="2441" spans="3:4" x14ac:dyDescent="0.2">
      <c r="C2441" s="19"/>
      <c r="D2441" s="19"/>
    </row>
    <row r="2442" spans="3:4" x14ac:dyDescent="0.2">
      <c r="C2442" s="19"/>
      <c r="D2442" s="19"/>
    </row>
    <row r="2443" spans="3:4" x14ac:dyDescent="0.2">
      <c r="C2443" s="19"/>
      <c r="D2443" s="19"/>
    </row>
    <row r="2444" spans="3:4" x14ac:dyDescent="0.2">
      <c r="C2444" s="19"/>
      <c r="D2444" s="19"/>
    </row>
    <row r="2445" spans="3:4" x14ac:dyDescent="0.2">
      <c r="C2445" s="19"/>
      <c r="D2445" s="19"/>
    </row>
    <row r="2446" spans="3:4" x14ac:dyDescent="0.2">
      <c r="C2446" s="19"/>
      <c r="D2446" s="19"/>
    </row>
    <row r="2447" spans="3:4" x14ac:dyDescent="0.2">
      <c r="C2447" s="19"/>
      <c r="D2447" s="19"/>
    </row>
    <row r="2448" spans="3:4" x14ac:dyDescent="0.2">
      <c r="C2448" s="19"/>
      <c r="D2448" s="19"/>
    </row>
    <row r="2449" spans="3:4" x14ac:dyDescent="0.2">
      <c r="C2449" s="19"/>
      <c r="D2449" s="19"/>
    </row>
    <row r="2450" spans="3:4" x14ac:dyDescent="0.2">
      <c r="C2450" s="19"/>
      <c r="D2450" s="19"/>
    </row>
    <row r="2451" spans="3:4" x14ac:dyDescent="0.2">
      <c r="C2451" s="19"/>
      <c r="D2451" s="19"/>
    </row>
    <row r="2452" spans="3:4" x14ac:dyDescent="0.2">
      <c r="C2452" s="19"/>
      <c r="D2452" s="19"/>
    </row>
    <row r="2453" spans="3:4" x14ac:dyDescent="0.2">
      <c r="C2453" s="19"/>
      <c r="D2453" s="19"/>
    </row>
    <row r="2454" spans="3:4" x14ac:dyDescent="0.2">
      <c r="C2454" s="19"/>
      <c r="D2454" s="19"/>
    </row>
    <row r="2455" spans="3:4" x14ac:dyDescent="0.2">
      <c r="C2455" s="19"/>
      <c r="D2455" s="19"/>
    </row>
    <row r="2456" spans="3:4" x14ac:dyDescent="0.2">
      <c r="C2456" s="19"/>
      <c r="D2456" s="19"/>
    </row>
    <row r="2457" spans="3:4" x14ac:dyDescent="0.2">
      <c r="C2457" s="19"/>
      <c r="D2457" s="19"/>
    </row>
    <row r="2458" spans="3:4" x14ac:dyDescent="0.2">
      <c r="C2458" s="19"/>
      <c r="D2458" s="19"/>
    </row>
    <row r="2459" spans="3:4" x14ac:dyDescent="0.2">
      <c r="C2459" s="19"/>
      <c r="D2459" s="19"/>
    </row>
    <row r="2460" spans="3:4" x14ac:dyDescent="0.2">
      <c r="C2460" s="19"/>
      <c r="D2460" s="19"/>
    </row>
    <row r="2461" spans="3:4" x14ac:dyDescent="0.2">
      <c r="C2461" s="19"/>
      <c r="D2461" s="19"/>
    </row>
    <row r="2462" spans="3:4" x14ac:dyDescent="0.2">
      <c r="C2462" s="19"/>
      <c r="D2462" s="19"/>
    </row>
    <row r="2463" spans="3:4" x14ac:dyDescent="0.2">
      <c r="C2463" s="19"/>
      <c r="D2463" s="19"/>
    </row>
    <row r="2464" spans="3:4" x14ac:dyDescent="0.2">
      <c r="C2464" s="19"/>
      <c r="D2464" s="19"/>
    </row>
    <row r="2465" spans="3:4" x14ac:dyDescent="0.2">
      <c r="C2465" s="19"/>
      <c r="D2465" s="19"/>
    </row>
    <row r="2466" spans="3:4" x14ac:dyDescent="0.2">
      <c r="C2466" s="19"/>
      <c r="D2466" s="19"/>
    </row>
    <row r="2467" spans="3:4" x14ac:dyDescent="0.2">
      <c r="C2467" s="19"/>
      <c r="D2467" s="19"/>
    </row>
    <row r="2468" spans="3:4" x14ac:dyDescent="0.2">
      <c r="C2468" s="19"/>
      <c r="D2468" s="19"/>
    </row>
    <row r="2469" spans="3:4" x14ac:dyDescent="0.2">
      <c r="C2469" s="19"/>
      <c r="D2469" s="19"/>
    </row>
    <row r="2470" spans="3:4" x14ac:dyDescent="0.2">
      <c r="C2470" s="19"/>
      <c r="D2470" s="19"/>
    </row>
    <row r="2471" spans="3:4" x14ac:dyDescent="0.2">
      <c r="C2471" s="19"/>
      <c r="D2471" s="19"/>
    </row>
    <row r="2472" spans="3:4" x14ac:dyDescent="0.2">
      <c r="C2472" s="19"/>
      <c r="D2472" s="19"/>
    </row>
    <row r="2473" spans="3:4" x14ac:dyDescent="0.2">
      <c r="C2473" s="19"/>
      <c r="D2473" s="19"/>
    </row>
    <row r="2474" spans="3:4" x14ac:dyDescent="0.2">
      <c r="C2474" s="19"/>
      <c r="D2474" s="19"/>
    </row>
    <row r="2475" spans="3:4" x14ac:dyDescent="0.2">
      <c r="C2475" s="19"/>
      <c r="D2475" s="19"/>
    </row>
    <row r="2476" spans="3:4" x14ac:dyDescent="0.2">
      <c r="C2476" s="19"/>
      <c r="D2476" s="19"/>
    </row>
    <row r="2477" spans="3:4" x14ac:dyDescent="0.2">
      <c r="C2477" s="19"/>
      <c r="D2477" s="19"/>
    </row>
    <row r="2478" spans="3:4" x14ac:dyDescent="0.2">
      <c r="C2478" s="19"/>
      <c r="D2478" s="19"/>
    </row>
    <row r="2479" spans="3:4" x14ac:dyDescent="0.2">
      <c r="C2479" s="19"/>
      <c r="D2479" s="19"/>
    </row>
    <row r="2480" spans="3:4" x14ac:dyDescent="0.2">
      <c r="C2480" s="19"/>
      <c r="D2480" s="19"/>
    </row>
    <row r="2481" spans="3:4" x14ac:dyDescent="0.2">
      <c r="C2481" s="19"/>
      <c r="D2481" s="19"/>
    </row>
    <row r="2482" spans="3:4" x14ac:dyDescent="0.2">
      <c r="C2482" s="19"/>
      <c r="D2482" s="19"/>
    </row>
    <row r="2483" spans="3:4" x14ac:dyDescent="0.2">
      <c r="C2483" s="19"/>
      <c r="D2483" s="19"/>
    </row>
    <row r="2484" spans="3:4" x14ac:dyDescent="0.2">
      <c r="C2484" s="19"/>
      <c r="D2484" s="19"/>
    </row>
    <row r="2485" spans="3:4" x14ac:dyDescent="0.2">
      <c r="C2485" s="19"/>
      <c r="D2485" s="19"/>
    </row>
    <row r="2486" spans="3:4" x14ac:dyDescent="0.2">
      <c r="C2486" s="19"/>
      <c r="D2486" s="19"/>
    </row>
    <row r="2487" spans="3:4" x14ac:dyDescent="0.2">
      <c r="C2487" s="19"/>
      <c r="D2487" s="19"/>
    </row>
    <row r="2488" spans="3:4" x14ac:dyDescent="0.2">
      <c r="C2488" s="19"/>
      <c r="D2488" s="19"/>
    </row>
    <row r="2489" spans="3:4" x14ac:dyDescent="0.2">
      <c r="C2489" s="19"/>
      <c r="D2489" s="19"/>
    </row>
    <row r="2490" spans="3:4" x14ac:dyDescent="0.2">
      <c r="C2490" s="19"/>
      <c r="D2490" s="19"/>
    </row>
    <row r="2491" spans="3:4" x14ac:dyDescent="0.2">
      <c r="C2491" s="19"/>
      <c r="D2491" s="19"/>
    </row>
    <row r="2492" spans="3:4" x14ac:dyDescent="0.2">
      <c r="C2492" s="19"/>
      <c r="D2492" s="19"/>
    </row>
    <row r="2493" spans="3:4" x14ac:dyDescent="0.2">
      <c r="C2493" s="19"/>
      <c r="D2493" s="19"/>
    </row>
    <row r="2494" spans="3:4" x14ac:dyDescent="0.2">
      <c r="C2494" s="19"/>
      <c r="D2494" s="19"/>
    </row>
    <row r="2495" spans="3:4" x14ac:dyDescent="0.2">
      <c r="C2495" s="19"/>
      <c r="D2495" s="19"/>
    </row>
    <row r="2496" spans="3:4" x14ac:dyDescent="0.2">
      <c r="C2496" s="19"/>
      <c r="D2496" s="19"/>
    </row>
    <row r="2497" spans="3:4" x14ac:dyDescent="0.2">
      <c r="C2497" s="19"/>
      <c r="D2497" s="19"/>
    </row>
    <row r="2498" spans="3:4" x14ac:dyDescent="0.2">
      <c r="C2498" s="19"/>
      <c r="D2498" s="19"/>
    </row>
    <row r="2499" spans="3:4" x14ac:dyDescent="0.2">
      <c r="C2499" s="19"/>
      <c r="D2499" s="19"/>
    </row>
    <row r="2500" spans="3:4" x14ac:dyDescent="0.2">
      <c r="C2500" s="19"/>
      <c r="D2500" s="19"/>
    </row>
    <row r="2501" spans="3:4" x14ac:dyDescent="0.2">
      <c r="C2501" s="19"/>
      <c r="D2501" s="19"/>
    </row>
    <row r="2502" spans="3:4" x14ac:dyDescent="0.2">
      <c r="C2502" s="19"/>
      <c r="D2502" s="19"/>
    </row>
    <row r="2503" spans="3:4" x14ac:dyDescent="0.2">
      <c r="C2503" s="19"/>
      <c r="D2503" s="19"/>
    </row>
    <row r="2504" spans="3:4" x14ac:dyDescent="0.2">
      <c r="C2504" s="19"/>
      <c r="D2504" s="19"/>
    </row>
    <row r="2505" spans="3:4" x14ac:dyDescent="0.2">
      <c r="C2505" s="19"/>
      <c r="D2505" s="19"/>
    </row>
    <row r="2506" spans="3:4" x14ac:dyDescent="0.2">
      <c r="C2506" s="19"/>
      <c r="D2506" s="19"/>
    </row>
    <row r="2507" spans="3:4" x14ac:dyDescent="0.2">
      <c r="C2507" s="19"/>
      <c r="D2507" s="19"/>
    </row>
    <row r="2508" spans="3:4" x14ac:dyDescent="0.2">
      <c r="C2508" s="19"/>
      <c r="D2508" s="19"/>
    </row>
    <row r="2509" spans="3:4" x14ac:dyDescent="0.2">
      <c r="C2509" s="19"/>
      <c r="D2509" s="19"/>
    </row>
    <row r="2510" spans="3:4" x14ac:dyDescent="0.2">
      <c r="C2510" s="19"/>
      <c r="D2510" s="19"/>
    </row>
    <row r="2511" spans="3:4" x14ac:dyDescent="0.2">
      <c r="C2511" s="19"/>
      <c r="D2511" s="19"/>
    </row>
    <row r="2512" spans="3:4" x14ac:dyDescent="0.2">
      <c r="C2512" s="19"/>
      <c r="D2512" s="19"/>
    </row>
    <row r="2513" spans="3:4" x14ac:dyDescent="0.2">
      <c r="C2513" s="19"/>
      <c r="D2513" s="19"/>
    </row>
    <row r="2514" spans="3:4" x14ac:dyDescent="0.2">
      <c r="C2514" s="19"/>
      <c r="D2514" s="19"/>
    </row>
    <row r="2515" spans="3:4" x14ac:dyDescent="0.2">
      <c r="C2515" s="19"/>
      <c r="D2515" s="19"/>
    </row>
    <row r="2516" spans="3:4" x14ac:dyDescent="0.2">
      <c r="C2516" s="19"/>
      <c r="D2516" s="19"/>
    </row>
    <row r="2517" spans="3:4" x14ac:dyDescent="0.2">
      <c r="C2517" s="19"/>
      <c r="D2517" s="19"/>
    </row>
    <row r="2518" spans="3:4" x14ac:dyDescent="0.2">
      <c r="C2518" s="19"/>
      <c r="D2518" s="19"/>
    </row>
    <row r="2519" spans="3:4" x14ac:dyDescent="0.2">
      <c r="C2519" s="19"/>
      <c r="D2519" s="19"/>
    </row>
    <row r="2520" spans="3:4" x14ac:dyDescent="0.2">
      <c r="C2520" s="19"/>
      <c r="D2520" s="19"/>
    </row>
    <row r="2521" spans="3:4" x14ac:dyDescent="0.2">
      <c r="C2521" s="19"/>
      <c r="D2521" s="19"/>
    </row>
    <row r="2522" spans="3:4" x14ac:dyDescent="0.2">
      <c r="C2522" s="19"/>
      <c r="D2522" s="19"/>
    </row>
    <row r="2523" spans="3:4" x14ac:dyDescent="0.2">
      <c r="C2523" s="19"/>
      <c r="D2523" s="19"/>
    </row>
    <row r="2524" spans="3:4" x14ac:dyDescent="0.2">
      <c r="C2524" s="19"/>
      <c r="D2524" s="19"/>
    </row>
    <row r="2525" spans="3:4" x14ac:dyDescent="0.2">
      <c r="C2525" s="19"/>
      <c r="D2525" s="19"/>
    </row>
    <row r="2526" spans="3:4" x14ac:dyDescent="0.2">
      <c r="C2526" s="19"/>
      <c r="D2526" s="19"/>
    </row>
    <row r="2527" spans="3:4" x14ac:dyDescent="0.2">
      <c r="C2527" s="19"/>
      <c r="D2527" s="19"/>
    </row>
    <row r="2528" spans="3:4" x14ac:dyDescent="0.2">
      <c r="C2528" s="19"/>
      <c r="D2528" s="19"/>
    </row>
    <row r="2529" spans="3:4" x14ac:dyDescent="0.2">
      <c r="C2529" s="19"/>
      <c r="D2529" s="19"/>
    </row>
    <row r="2530" spans="3:4" x14ac:dyDescent="0.2">
      <c r="C2530" s="19"/>
      <c r="D2530" s="19"/>
    </row>
    <row r="2531" spans="3:4" x14ac:dyDescent="0.2">
      <c r="C2531" s="19"/>
      <c r="D2531" s="19"/>
    </row>
    <row r="2532" spans="3:4" x14ac:dyDescent="0.2">
      <c r="C2532" s="19"/>
      <c r="D2532" s="19"/>
    </row>
    <row r="2533" spans="3:4" x14ac:dyDescent="0.2">
      <c r="C2533" s="19"/>
      <c r="D2533" s="19"/>
    </row>
    <row r="2534" spans="3:4" x14ac:dyDescent="0.2">
      <c r="C2534" s="19"/>
      <c r="D2534" s="19"/>
    </row>
    <row r="2535" spans="3:4" x14ac:dyDescent="0.2">
      <c r="C2535" s="19"/>
      <c r="D2535" s="19"/>
    </row>
    <row r="2536" spans="3:4" x14ac:dyDescent="0.2">
      <c r="C2536" s="19"/>
      <c r="D2536" s="19"/>
    </row>
    <row r="2537" spans="3:4" x14ac:dyDescent="0.2">
      <c r="C2537" s="19"/>
      <c r="D2537" s="19"/>
    </row>
    <row r="2538" spans="3:4" x14ac:dyDescent="0.2">
      <c r="C2538" s="19"/>
      <c r="D2538" s="19"/>
    </row>
    <row r="2539" spans="3:4" x14ac:dyDescent="0.2">
      <c r="C2539" s="19"/>
      <c r="D2539" s="19"/>
    </row>
    <row r="2540" spans="3:4" x14ac:dyDescent="0.2">
      <c r="C2540" s="19"/>
      <c r="D2540" s="19"/>
    </row>
    <row r="2541" spans="3:4" x14ac:dyDescent="0.2">
      <c r="C2541" s="19"/>
      <c r="D2541" s="19"/>
    </row>
    <row r="2542" spans="3:4" x14ac:dyDescent="0.2">
      <c r="C2542" s="19"/>
      <c r="D2542" s="19"/>
    </row>
    <row r="2543" spans="3:4" x14ac:dyDescent="0.2">
      <c r="C2543" s="19"/>
      <c r="D2543" s="19"/>
    </row>
    <row r="2544" spans="3:4" x14ac:dyDescent="0.2">
      <c r="C2544" s="19"/>
      <c r="D2544" s="19"/>
    </row>
    <row r="2545" spans="3:4" x14ac:dyDescent="0.2">
      <c r="C2545" s="19"/>
      <c r="D2545" s="19"/>
    </row>
    <row r="2546" spans="3:4" x14ac:dyDescent="0.2">
      <c r="C2546" s="19"/>
      <c r="D2546" s="19"/>
    </row>
    <row r="2547" spans="3:4" x14ac:dyDescent="0.2">
      <c r="C2547" s="19"/>
      <c r="D2547" s="19"/>
    </row>
    <row r="2548" spans="3:4" x14ac:dyDescent="0.2">
      <c r="C2548" s="19"/>
      <c r="D2548" s="19"/>
    </row>
    <row r="2549" spans="3:4" x14ac:dyDescent="0.2">
      <c r="C2549" s="19"/>
      <c r="D2549" s="19"/>
    </row>
    <row r="2550" spans="3:4" x14ac:dyDescent="0.2">
      <c r="C2550" s="19"/>
      <c r="D2550" s="19"/>
    </row>
    <row r="2551" spans="3:4" x14ac:dyDescent="0.2">
      <c r="C2551" s="19"/>
      <c r="D2551" s="19"/>
    </row>
    <row r="2552" spans="3:4" x14ac:dyDescent="0.2">
      <c r="C2552" s="19"/>
      <c r="D2552" s="19"/>
    </row>
    <row r="2553" spans="3:4" x14ac:dyDescent="0.2">
      <c r="C2553" s="19"/>
      <c r="D2553" s="19"/>
    </row>
    <row r="2554" spans="3:4" x14ac:dyDescent="0.2">
      <c r="C2554" s="19"/>
      <c r="D2554" s="19"/>
    </row>
    <row r="2555" spans="3:4" x14ac:dyDescent="0.2">
      <c r="C2555" s="19"/>
      <c r="D2555" s="19"/>
    </row>
    <row r="2556" spans="3:4" x14ac:dyDescent="0.2">
      <c r="C2556" s="19"/>
      <c r="D2556" s="19"/>
    </row>
    <row r="2557" spans="3:4" x14ac:dyDescent="0.2">
      <c r="C2557" s="19"/>
      <c r="D2557" s="19"/>
    </row>
    <row r="2558" spans="3:4" x14ac:dyDescent="0.2">
      <c r="C2558" s="19"/>
      <c r="D2558" s="19"/>
    </row>
    <row r="2559" spans="3:4" x14ac:dyDescent="0.2">
      <c r="C2559" s="19"/>
      <c r="D2559" s="19"/>
    </row>
    <row r="2560" spans="3:4" x14ac:dyDescent="0.2">
      <c r="C2560" s="19"/>
      <c r="D2560" s="19"/>
    </row>
    <row r="2561" spans="3:4" x14ac:dyDescent="0.2">
      <c r="C2561" s="19"/>
      <c r="D2561" s="19"/>
    </row>
    <row r="2562" spans="3:4" x14ac:dyDescent="0.2">
      <c r="C2562" s="19"/>
      <c r="D2562" s="19"/>
    </row>
    <row r="2563" spans="3:4" x14ac:dyDescent="0.2">
      <c r="C2563" s="19"/>
      <c r="D2563" s="19"/>
    </row>
    <row r="2564" spans="3:4" x14ac:dyDescent="0.2">
      <c r="C2564" s="19"/>
      <c r="D2564" s="19"/>
    </row>
    <row r="2565" spans="3:4" x14ac:dyDescent="0.2">
      <c r="C2565" s="19"/>
      <c r="D2565" s="19"/>
    </row>
    <row r="2566" spans="3:4" x14ac:dyDescent="0.2">
      <c r="C2566" s="19"/>
      <c r="D2566" s="19"/>
    </row>
    <row r="2567" spans="3:4" x14ac:dyDescent="0.2">
      <c r="C2567" s="19"/>
      <c r="D2567" s="19"/>
    </row>
    <row r="2568" spans="3:4" x14ac:dyDescent="0.2">
      <c r="C2568" s="19"/>
      <c r="D2568" s="19"/>
    </row>
    <row r="2569" spans="3:4" x14ac:dyDescent="0.2">
      <c r="C2569" s="19"/>
      <c r="D2569" s="19"/>
    </row>
    <row r="2570" spans="3:4" x14ac:dyDescent="0.2">
      <c r="C2570" s="19"/>
      <c r="D2570" s="19"/>
    </row>
    <row r="2571" spans="3:4" x14ac:dyDescent="0.2">
      <c r="C2571" s="19"/>
      <c r="D2571" s="19"/>
    </row>
    <row r="2572" spans="3:4" x14ac:dyDescent="0.2">
      <c r="C2572" s="19"/>
      <c r="D2572" s="19"/>
    </row>
    <row r="2573" spans="3:4" x14ac:dyDescent="0.2">
      <c r="C2573" s="19"/>
      <c r="D2573" s="19"/>
    </row>
    <row r="2574" spans="3:4" x14ac:dyDescent="0.2">
      <c r="C2574" s="19"/>
      <c r="D2574" s="19"/>
    </row>
    <row r="2575" spans="3:4" x14ac:dyDescent="0.2">
      <c r="C2575" s="19"/>
      <c r="D2575" s="19"/>
    </row>
    <row r="2576" spans="3:4" x14ac:dyDescent="0.2">
      <c r="C2576" s="19"/>
      <c r="D2576" s="19"/>
    </row>
    <row r="2577" spans="3:4" x14ac:dyDescent="0.2">
      <c r="C2577" s="19"/>
      <c r="D2577" s="19"/>
    </row>
    <row r="2578" spans="3:4" x14ac:dyDescent="0.2">
      <c r="C2578" s="19"/>
      <c r="D2578" s="19"/>
    </row>
    <row r="2579" spans="3:4" x14ac:dyDescent="0.2">
      <c r="C2579" s="19"/>
      <c r="D2579" s="19"/>
    </row>
    <row r="2580" spans="3:4" x14ac:dyDescent="0.2">
      <c r="C2580" s="19"/>
      <c r="D2580" s="19"/>
    </row>
    <row r="2581" spans="3:4" x14ac:dyDescent="0.2">
      <c r="C2581" s="19"/>
      <c r="D2581" s="19"/>
    </row>
    <row r="2582" spans="3:4" x14ac:dyDescent="0.2">
      <c r="C2582" s="19"/>
      <c r="D2582" s="19"/>
    </row>
    <row r="2583" spans="3:4" x14ac:dyDescent="0.2">
      <c r="C2583" s="19"/>
      <c r="D2583" s="19"/>
    </row>
    <row r="2584" spans="3:4" x14ac:dyDescent="0.2">
      <c r="C2584" s="19"/>
      <c r="D2584" s="19"/>
    </row>
    <row r="2585" spans="3:4" x14ac:dyDescent="0.2">
      <c r="C2585" s="19"/>
      <c r="D2585" s="19"/>
    </row>
    <row r="2586" spans="3:4" x14ac:dyDescent="0.2">
      <c r="C2586" s="19"/>
      <c r="D2586" s="19"/>
    </row>
    <row r="2587" spans="3:4" x14ac:dyDescent="0.2">
      <c r="C2587" s="19"/>
      <c r="D2587" s="19"/>
    </row>
    <row r="2588" spans="3:4" x14ac:dyDescent="0.2">
      <c r="C2588" s="19"/>
      <c r="D2588" s="19"/>
    </row>
    <row r="2589" spans="3:4" x14ac:dyDescent="0.2">
      <c r="C2589" s="19"/>
      <c r="D2589" s="19"/>
    </row>
    <row r="2590" spans="3:4" x14ac:dyDescent="0.2">
      <c r="C2590" s="19"/>
      <c r="D2590" s="19"/>
    </row>
    <row r="2591" spans="3:4" x14ac:dyDescent="0.2">
      <c r="C2591" s="19"/>
      <c r="D2591" s="19"/>
    </row>
    <row r="2592" spans="3:4" x14ac:dyDescent="0.2">
      <c r="C2592" s="19"/>
      <c r="D2592" s="19"/>
    </row>
    <row r="2593" spans="3:4" x14ac:dyDescent="0.2">
      <c r="C2593" s="19"/>
      <c r="D2593" s="19"/>
    </row>
    <row r="2594" spans="3:4" x14ac:dyDescent="0.2">
      <c r="C2594" s="19"/>
      <c r="D2594" s="19"/>
    </row>
    <row r="2595" spans="3:4" x14ac:dyDescent="0.2">
      <c r="C2595" s="19"/>
      <c r="D2595" s="19"/>
    </row>
    <row r="2596" spans="3:4" x14ac:dyDescent="0.2">
      <c r="C2596" s="19"/>
      <c r="D2596" s="19"/>
    </row>
    <row r="2597" spans="3:4" x14ac:dyDescent="0.2">
      <c r="C2597" s="19"/>
      <c r="D2597" s="19"/>
    </row>
    <row r="2598" spans="3:4" x14ac:dyDescent="0.2">
      <c r="C2598" s="19"/>
      <c r="D2598" s="19"/>
    </row>
    <row r="2599" spans="3:4" x14ac:dyDescent="0.2">
      <c r="C2599" s="19"/>
      <c r="D2599" s="19"/>
    </row>
    <row r="2600" spans="3:4" x14ac:dyDescent="0.2">
      <c r="C2600" s="19"/>
      <c r="D2600" s="19"/>
    </row>
    <row r="2601" spans="3:4" x14ac:dyDescent="0.2">
      <c r="C2601" s="19"/>
      <c r="D2601" s="19"/>
    </row>
    <row r="2602" spans="3:4" x14ac:dyDescent="0.2">
      <c r="C2602" s="19"/>
      <c r="D2602" s="19"/>
    </row>
    <row r="2603" spans="3:4" x14ac:dyDescent="0.2">
      <c r="C2603" s="19"/>
      <c r="D2603" s="19"/>
    </row>
    <row r="2604" spans="3:4" x14ac:dyDescent="0.2">
      <c r="C2604" s="19"/>
      <c r="D2604" s="19"/>
    </row>
    <row r="2605" spans="3:4" x14ac:dyDescent="0.2">
      <c r="C2605" s="19"/>
      <c r="D2605" s="19"/>
    </row>
    <row r="2606" spans="3:4" x14ac:dyDescent="0.2">
      <c r="C2606" s="19"/>
      <c r="D2606" s="19"/>
    </row>
    <row r="2607" spans="3:4" x14ac:dyDescent="0.2">
      <c r="C2607" s="19"/>
      <c r="D2607" s="19"/>
    </row>
    <row r="2608" spans="3:4" x14ac:dyDescent="0.2">
      <c r="C2608" s="19"/>
      <c r="D2608" s="19"/>
    </row>
    <row r="2609" spans="3:4" x14ac:dyDescent="0.2">
      <c r="C2609" s="19"/>
      <c r="D2609" s="19"/>
    </row>
    <row r="2610" spans="3:4" x14ac:dyDescent="0.2">
      <c r="C2610" s="19"/>
      <c r="D2610" s="19"/>
    </row>
    <row r="2611" spans="3:4" x14ac:dyDescent="0.2">
      <c r="C2611" s="19"/>
      <c r="D2611" s="19"/>
    </row>
    <row r="2612" spans="3:4" x14ac:dyDescent="0.2">
      <c r="C2612" s="19"/>
      <c r="D2612" s="19"/>
    </row>
    <row r="2613" spans="3:4" x14ac:dyDescent="0.2">
      <c r="C2613" s="19"/>
      <c r="D2613" s="19"/>
    </row>
    <row r="2614" spans="3:4" x14ac:dyDescent="0.2">
      <c r="C2614" s="19"/>
      <c r="D2614" s="19"/>
    </row>
    <row r="2615" spans="3:4" x14ac:dyDescent="0.2">
      <c r="C2615" s="19"/>
      <c r="D2615" s="19"/>
    </row>
    <row r="2616" spans="3:4" x14ac:dyDescent="0.2">
      <c r="C2616" s="19"/>
      <c r="D2616" s="19"/>
    </row>
    <row r="2617" spans="3:4" x14ac:dyDescent="0.2">
      <c r="C2617" s="19"/>
      <c r="D2617" s="19"/>
    </row>
    <row r="2618" spans="3:4" x14ac:dyDescent="0.2">
      <c r="C2618" s="19"/>
      <c r="D2618" s="19"/>
    </row>
    <row r="2619" spans="3:4" x14ac:dyDescent="0.2">
      <c r="C2619" s="19"/>
      <c r="D2619" s="19"/>
    </row>
    <row r="2620" spans="3:4" x14ac:dyDescent="0.2">
      <c r="C2620" s="19"/>
      <c r="D2620" s="19"/>
    </row>
    <row r="2621" spans="3:4" x14ac:dyDescent="0.2">
      <c r="C2621" s="19"/>
      <c r="D2621" s="19"/>
    </row>
    <row r="2622" spans="3:4" x14ac:dyDescent="0.2">
      <c r="C2622" s="19"/>
      <c r="D2622" s="19"/>
    </row>
    <row r="2623" spans="3:4" x14ac:dyDescent="0.2">
      <c r="C2623" s="19"/>
      <c r="D2623" s="19"/>
    </row>
    <row r="2624" spans="3:4" x14ac:dyDescent="0.2">
      <c r="C2624" s="19"/>
      <c r="D2624" s="19"/>
    </row>
    <row r="2625" spans="3:4" x14ac:dyDescent="0.2">
      <c r="C2625" s="19"/>
      <c r="D2625" s="19"/>
    </row>
    <row r="2626" spans="3:4" x14ac:dyDescent="0.2">
      <c r="C2626" s="19"/>
      <c r="D2626" s="19"/>
    </row>
    <row r="2627" spans="3:4" x14ac:dyDescent="0.2">
      <c r="C2627" s="19"/>
      <c r="D2627" s="19"/>
    </row>
    <row r="2628" spans="3:4" x14ac:dyDescent="0.2">
      <c r="C2628" s="19"/>
      <c r="D2628" s="19"/>
    </row>
    <row r="2629" spans="3:4" x14ac:dyDescent="0.2">
      <c r="C2629" s="19"/>
      <c r="D2629" s="19"/>
    </row>
    <row r="2630" spans="3:4" x14ac:dyDescent="0.2">
      <c r="C2630" s="19"/>
      <c r="D2630" s="19"/>
    </row>
    <row r="2631" spans="3:4" x14ac:dyDescent="0.2">
      <c r="C2631" s="19"/>
      <c r="D2631" s="19"/>
    </row>
    <row r="2632" spans="3:4" x14ac:dyDescent="0.2">
      <c r="C2632" s="19"/>
      <c r="D2632" s="19"/>
    </row>
    <row r="2633" spans="3:4" x14ac:dyDescent="0.2">
      <c r="C2633" s="19"/>
      <c r="D2633" s="19"/>
    </row>
    <row r="2634" spans="3:4" x14ac:dyDescent="0.2">
      <c r="C2634" s="19"/>
      <c r="D2634" s="19"/>
    </row>
    <row r="2635" spans="3:4" x14ac:dyDescent="0.2">
      <c r="C2635" s="19"/>
      <c r="D2635" s="19"/>
    </row>
    <row r="2636" spans="3:4" x14ac:dyDescent="0.2">
      <c r="C2636" s="19"/>
      <c r="D2636" s="19"/>
    </row>
    <row r="2637" spans="3:4" x14ac:dyDescent="0.2">
      <c r="C2637" s="19"/>
      <c r="D2637" s="19"/>
    </row>
    <row r="2638" spans="3:4" x14ac:dyDescent="0.2">
      <c r="C2638" s="19"/>
      <c r="D2638" s="19"/>
    </row>
    <row r="2639" spans="3:4" x14ac:dyDescent="0.2">
      <c r="C2639" s="19"/>
      <c r="D2639" s="19"/>
    </row>
    <row r="2640" spans="3:4" x14ac:dyDescent="0.2">
      <c r="C2640" s="19"/>
      <c r="D2640" s="19"/>
    </row>
    <row r="2641" spans="3:4" x14ac:dyDescent="0.2">
      <c r="C2641" s="19"/>
      <c r="D2641" s="19"/>
    </row>
    <row r="2642" spans="3:4" x14ac:dyDescent="0.2">
      <c r="C2642" s="19"/>
      <c r="D2642" s="19"/>
    </row>
    <row r="2643" spans="3:4" x14ac:dyDescent="0.2">
      <c r="C2643" s="19"/>
      <c r="D2643" s="19"/>
    </row>
    <row r="2644" spans="3:4" x14ac:dyDescent="0.2">
      <c r="C2644" s="19"/>
      <c r="D2644" s="19"/>
    </row>
    <row r="2645" spans="3:4" x14ac:dyDescent="0.2">
      <c r="C2645" s="19"/>
      <c r="D2645" s="19"/>
    </row>
    <row r="2646" spans="3:4" x14ac:dyDescent="0.2">
      <c r="C2646" s="19"/>
      <c r="D2646" s="19"/>
    </row>
    <row r="2647" spans="3:4" x14ac:dyDescent="0.2">
      <c r="C2647" s="19"/>
      <c r="D2647" s="19"/>
    </row>
    <row r="2648" spans="3:4" x14ac:dyDescent="0.2">
      <c r="C2648" s="19"/>
      <c r="D2648" s="19"/>
    </row>
    <row r="2649" spans="3:4" x14ac:dyDescent="0.2">
      <c r="C2649" s="19"/>
      <c r="D2649" s="19"/>
    </row>
    <row r="2650" spans="3:4" x14ac:dyDescent="0.2">
      <c r="C2650" s="19"/>
      <c r="D2650" s="19"/>
    </row>
    <row r="2651" spans="3:4" x14ac:dyDescent="0.2">
      <c r="C2651" s="19"/>
      <c r="D2651" s="19"/>
    </row>
    <row r="2652" spans="3:4" x14ac:dyDescent="0.2">
      <c r="C2652" s="19"/>
      <c r="D2652" s="19"/>
    </row>
    <row r="2653" spans="3:4" x14ac:dyDescent="0.2">
      <c r="C2653" s="19"/>
      <c r="D2653" s="19"/>
    </row>
    <row r="2654" spans="3:4" x14ac:dyDescent="0.2">
      <c r="C2654" s="19"/>
      <c r="D2654" s="19"/>
    </row>
    <row r="2655" spans="3:4" x14ac:dyDescent="0.2">
      <c r="C2655" s="19"/>
      <c r="D2655" s="19"/>
    </row>
    <row r="2656" spans="3:4" x14ac:dyDescent="0.2">
      <c r="C2656" s="19"/>
      <c r="D2656" s="19"/>
    </row>
    <row r="2657" spans="3:4" x14ac:dyDescent="0.2">
      <c r="C2657" s="19"/>
      <c r="D2657" s="19"/>
    </row>
    <row r="2658" spans="3:4" x14ac:dyDescent="0.2">
      <c r="C2658" s="19"/>
      <c r="D2658" s="19"/>
    </row>
    <row r="2659" spans="3:4" x14ac:dyDescent="0.2">
      <c r="C2659" s="19"/>
      <c r="D2659" s="19"/>
    </row>
    <row r="2660" spans="3:4" x14ac:dyDescent="0.2">
      <c r="C2660" s="19"/>
      <c r="D2660" s="19"/>
    </row>
    <row r="2661" spans="3:4" x14ac:dyDescent="0.2">
      <c r="C2661" s="19"/>
      <c r="D2661" s="19"/>
    </row>
    <row r="2662" spans="3:4" x14ac:dyDescent="0.2">
      <c r="C2662" s="19"/>
      <c r="D2662" s="19"/>
    </row>
    <row r="2663" spans="3:4" x14ac:dyDescent="0.2">
      <c r="C2663" s="19"/>
      <c r="D2663" s="19"/>
    </row>
    <row r="2664" spans="3:4" x14ac:dyDescent="0.2">
      <c r="C2664" s="19"/>
      <c r="D2664" s="19"/>
    </row>
    <row r="2665" spans="3:4" x14ac:dyDescent="0.2">
      <c r="C2665" s="19"/>
      <c r="D2665" s="19"/>
    </row>
    <row r="2666" spans="3:4" x14ac:dyDescent="0.2">
      <c r="C2666" s="19"/>
      <c r="D2666" s="19"/>
    </row>
    <row r="2667" spans="3:4" x14ac:dyDescent="0.2">
      <c r="C2667" s="19"/>
      <c r="D2667" s="19"/>
    </row>
    <row r="2668" spans="3:4" x14ac:dyDescent="0.2">
      <c r="C2668" s="19"/>
      <c r="D2668" s="19"/>
    </row>
    <row r="2669" spans="3:4" x14ac:dyDescent="0.2">
      <c r="C2669" s="19"/>
      <c r="D2669" s="19"/>
    </row>
    <row r="2670" spans="3:4" x14ac:dyDescent="0.2">
      <c r="C2670" s="19"/>
      <c r="D2670" s="19"/>
    </row>
    <row r="2671" spans="3:4" x14ac:dyDescent="0.2">
      <c r="C2671" s="19"/>
      <c r="D2671" s="19"/>
    </row>
    <row r="2672" spans="3:4" x14ac:dyDescent="0.2">
      <c r="C2672" s="19"/>
      <c r="D2672" s="19"/>
    </row>
    <row r="2673" spans="3:4" x14ac:dyDescent="0.2">
      <c r="C2673" s="19"/>
      <c r="D2673" s="19"/>
    </row>
    <row r="2674" spans="3:4" x14ac:dyDescent="0.2">
      <c r="C2674" s="19"/>
      <c r="D2674" s="19"/>
    </row>
    <row r="2675" spans="3:4" x14ac:dyDescent="0.2">
      <c r="C2675" s="19"/>
      <c r="D2675" s="19"/>
    </row>
    <row r="2676" spans="3:4" x14ac:dyDescent="0.2">
      <c r="C2676" s="19"/>
      <c r="D2676" s="19"/>
    </row>
    <row r="2677" spans="3:4" x14ac:dyDescent="0.2">
      <c r="C2677" s="19"/>
      <c r="D2677" s="19"/>
    </row>
    <row r="2678" spans="3:4" x14ac:dyDescent="0.2">
      <c r="C2678" s="19"/>
      <c r="D2678" s="19"/>
    </row>
    <row r="2679" spans="3:4" x14ac:dyDescent="0.2">
      <c r="C2679" s="19"/>
      <c r="D2679" s="19"/>
    </row>
    <row r="2680" spans="3:4" x14ac:dyDescent="0.2">
      <c r="C2680" s="19"/>
      <c r="D2680" s="19"/>
    </row>
    <row r="2681" spans="3:4" x14ac:dyDescent="0.2">
      <c r="C2681" s="19"/>
      <c r="D2681" s="19"/>
    </row>
    <row r="2682" spans="3:4" x14ac:dyDescent="0.2">
      <c r="C2682" s="19"/>
      <c r="D2682" s="19"/>
    </row>
    <row r="2683" spans="3:4" x14ac:dyDescent="0.2">
      <c r="C2683" s="19"/>
      <c r="D2683" s="19"/>
    </row>
    <row r="2684" spans="3:4" x14ac:dyDescent="0.2">
      <c r="C2684" s="19"/>
      <c r="D2684" s="19"/>
    </row>
    <row r="2685" spans="3:4" x14ac:dyDescent="0.2">
      <c r="C2685" s="19"/>
      <c r="D2685" s="19"/>
    </row>
    <row r="2686" spans="3:4" x14ac:dyDescent="0.2">
      <c r="C2686" s="19"/>
      <c r="D2686" s="19"/>
    </row>
    <row r="2687" spans="3:4" x14ac:dyDescent="0.2">
      <c r="C2687" s="19"/>
      <c r="D2687" s="19"/>
    </row>
    <row r="2688" spans="3:4" x14ac:dyDescent="0.2">
      <c r="C2688" s="19"/>
      <c r="D2688" s="19"/>
    </row>
    <row r="2689" spans="3:4" x14ac:dyDescent="0.2">
      <c r="C2689" s="19"/>
      <c r="D2689" s="19"/>
    </row>
    <row r="2690" spans="3:4" x14ac:dyDescent="0.2">
      <c r="C2690" s="19"/>
      <c r="D2690" s="19"/>
    </row>
    <row r="2691" spans="3:4" x14ac:dyDescent="0.2">
      <c r="C2691" s="19"/>
      <c r="D2691" s="19"/>
    </row>
    <row r="2692" spans="3:4" x14ac:dyDescent="0.2">
      <c r="C2692" s="19"/>
      <c r="D2692" s="19"/>
    </row>
    <row r="2693" spans="3:4" x14ac:dyDescent="0.2">
      <c r="C2693" s="19"/>
      <c r="D2693" s="19"/>
    </row>
    <row r="2694" spans="3:4" x14ac:dyDescent="0.2">
      <c r="C2694" s="19"/>
      <c r="D2694" s="19"/>
    </row>
    <row r="2695" spans="3:4" x14ac:dyDescent="0.2">
      <c r="C2695" s="19"/>
      <c r="D2695" s="19"/>
    </row>
    <row r="2696" spans="3:4" x14ac:dyDescent="0.2">
      <c r="C2696" s="19"/>
      <c r="D2696" s="19"/>
    </row>
    <row r="2697" spans="3:4" x14ac:dyDescent="0.2">
      <c r="C2697" s="19"/>
      <c r="D2697" s="19"/>
    </row>
    <row r="2698" spans="3:4" x14ac:dyDescent="0.2">
      <c r="C2698" s="19"/>
      <c r="D2698" s="19"/>
    </row>
    <row r="2699" spans="3:4" x14ac:dyDescent="0.2">
      <c r="C2699" s="19"/>
      <c r="D2699" s="19"/>
    </row>
    <row r="2700" spans="3:4" x14ac:dyDescent="0.2">
      <c r="C2700" s="19"/>
      <c r="D2700" s="19"/>
    </row>
    <row r="2701" spans="3:4" x14ac:dyDescent="0.2">
      <c r="C2701" s="19"/>
      <c r="D2701" s="19"/>
    </row>
    <row r="2702" spans="3:4" x14ac:dyDescent="0.2">
      <c r="C2702" s="19"/>
      <c r="D2702" s="19"/>
    </row>
    <row r="2703" spans="3:4" x14ac:dyDescent="0.2">
      <c r="C2703" s="19"/>
      <c r="D2703" s="19"/>
    </row>
    <row r="2704" spans="3:4" x14ac:dyDescent="0.2">
      <c r="C2704" s="19"/>
      <c r="D2704" s="19"/>
    </row>
    <row r="2705" spans="3:4" x14ac:dyDescent="0.2">
      <c r="C2705" s="19"/>
      <c r="D2705" s="19"/>
    </row>
    <row r="2706" spans="3:4" x14ac:dyDescent="0.2">
      <c r="C2706" s="19"/>
      <c r="D2706" s="19"/>
    </row>
    <row r="2707" spans="3:4" x14ac:dyDescent="0.2">
      <c r="C2707" s="19"/>
      <c r="D2707" s="19"/>
    </row>
    <row r="2708" spans="3:4" x14ac:dyDescent="0.2">
      <c r="C2708" s="19"/>
      <c r="D2708" s="19"/>
    </row>
    <row r="2709" spans="3:4" x14ac:dyDescent="0.2">
      <c r="C2709" s="19"/>
      <c r="D2709" s="19"/>
    </row>
    <row r="2710" spans="3:4" x14ac:dyDescent="0.2">
      <c r="C2710" s="19"/>
      <c r="D2710" s="19"/>
    </row>
    <row r="2711" spans="3:4" x14ac:dyDescent="0.2">
      <c r="C2711" s="19"/>
      <c r="D2711" s="19"/>
    </row>
    <row r="2712" spans="3:4" x14ac:dyDescent="0.2">
      <c r="C2712" s="19"/>
      <c r="D2712" s="19"/>
    </row>
    <row r="2713" spans="3:4" x14ac:dyDescent="0.2">
      <c r="C2713" s="19"/>
      <c r="D2713" s="19"/>
    </row>
    <row r="2714" spans="3:4" x14ac:dyDescent="0.2">
      <c r="C2714" s="19"/>
      <c r="D2714" s="19"/>
    </row>
    <row r="2715" spans="3:4" x14ac:dyDescent="0.2">
      <c r="C2715" s="19"/>
      <c r="D2715" s="19"/>
    </row>
    <row r="2716" spans="3:4" x14ac:dyDescent="0.2">
      <c r="C2716" s="19"/>
      <c r="D2716" s="19"/>
    </row>
    <row r="2717" spans="3:4" x14ac:dyDescent="0.2">
      <c r="C2717" s="19"/>
      <c r="D2717" s="19"/>
    </row>
    <row r="2718" spans="3:4" x14ac:dyDescent="0.2">
      <c r="C2718" s="19"/>
      <c r="D2718" s="19"/>
    </row>
    <row r="2719" spans="3:4" x14ac:dyDescent="0.2">
      <c r="C2719" s="19"/>
      <c r="D2719" s="19"/>
    </row>
    <row r="2720" spans="3:4" x14ac:dyDescent="0.2">
      <c r="C2720" s="19"/>
      <c r="D2720" s="19"/>
    </row>
    <row r="2721" spans="3:4" x14ac:dyDescent="0.2">
      <c r="C2721" s="19"/>
      <c r="D2721" s="19"/>
    </row>
    <row r="2722" spans="3:4" x14ac:dyDescent="0.2">
      <c r="C2722" s="19"/>
      <c r="D2722" s="19"/>
    </row>
    <row r="2723" spans="3:4" x14ac:dyDescent="0.2">
      <c r="C2723" s="19"/>
      <c r="D2723" s="19"/>
    </row>
    <row r="2724" spans="3:4" x14ac:dyDescent="0.2">
      <c r="C2724" s="19"/>
      <c r="D2724" s="19"/>
    </row>
    <row r="2725" spans="3:4" x14ac:dyDescent="0.2">
      <c r="C2725" s="19"/>
      <c r="D2725" s="19"/>
    </row>
    <row r="2726" spans="3:4" x14ac:dyDescent="0.2">
      <c r="C2726" s="19"/>
      <c r="D2726" s="19"/>
    </row>
    <row r="2727" spans="3:4" x14ac:dyDescent="0.2">
      <c r="C2727" s="19"/>
      <c r="D2727" s="19"/>
    </row>
    <row r="2728" spans="3:4" x14ac:dyDescent="0.2">
      <c r="C2728" s="19"/>
      <c r="D2728" s="19"/>
    </row>
    <row r="2729" spans="3:4" x14ac:dyDescent="0.2">
      <c r="C2729" s="19"/>
      <c r="D2729" s="19"/>
    </row>
    <row r="2730" spans="3:4" x14ac:dyDescent="0.2">
      <c r="C2730" s="19"/>
      <c r="D2730" s="19"/>
    </row>
    <row r="2731" spans="3:4" x14ac:dyDescent="0.2">
      <c r="C2731" s="19"/>
      <c r="D2731" s="19"/>
    </row>
    <row r="2732" spans="3:4" x14ac:dyDescent="0.2">
      <c r="C2732" s="19"/>
      <c r="D2732" s="19"/>
    </row>
    <row r="2733" spans="3:4" x14ac:dyDescent="0.2">
      <c r="C2733" s="19"/>
      <c r="D2733" s="19"/>
    </row>
    <row r="2734" spans="3:4" x14ac:dyDescent="0.2">
      <c r="C2734" s="19"/>
      <c r="D2734" s="19"/>
    </row>
    <row r="2735" spans="3:4" x14ac:dyDescent="0.2">
      <c r="C2735" s="19"/>
      <c r="D2735" s="19"/>
    </row>
    <row r="2736" spans="3:4" x14ac:dyDescent="0.2">
      <c r="C2736" s="19"/>
      <c r="D2736" s="19"/>
    </row>
    <row r="2737" spans="3:4" x14ac:dyDescent="0.2">
      <c r="C2737" s="19"/>
      <c r="D2737" s="19"/>
    </row>
    <row r="2738" spans="3:4" x14ac:dyDescent="0.2">
      <c r="C2738" s="19"/>
      <c r="D2738" s="19"/>
    </row>
    <row r="2739" spans="3:4" x14ac:dyDescent="0.2">
      <c r="C2739" s="19"/>
      <c r="D2739" s="19"/>
    </row>
    <row r="2740" spans="3:4" x14ac:dyDescent="0.2">
      <c r="C2740" s="19"/>
      <c r="D2740" s="19"/>
    </row>
    <row r="2741" spans="3:4" x14ac:dyDescent="0.2">
      <c r="C2741" s="19"/>
      <c r="D2741" s="19"/>
    </row>
    <row r="2742" spans="3:4" x14ac:dyDescent="0.2">
      <c r="C2742" s="19"/>
      <c r="D2742" s="19"/>
    </row>
    <row r="2743" spans="3:4" x14ac:dyDescent="0.2">
      <c r="C2743" s="19"/>
      <c r="D2743" s="19"/>
    </row>
    <row r="2744" spans="3:4" x14ac:dyDescent="0.2">
      <c r="C2744" s="19"/>
      <c r="D2744" s="19"/>
    </row>
    <row r="2745" spans="3:4" x14ac:dyDescent="0.2">
      <c r="C2745" s="19"/>
      <c r="D2745" s="19"/>
    </row>
    <row r="2746" spans="3:4" x14ac:dyDescent="0.2">
      <c r="C2746" s="19"/>
      <c r="D2746" s="19"/>
    </row>
    <row r="2747" spans="3:4" x14ac:dyDescent="0.2">
      <c r="C2747" s="19"/>
      <c r="D2747" s="19"/>
    </row>
    <row r="2748" spans="3:4" x14ac:dyDescent="0.2">
      <c r="C2748" s="19"/>
      <c r="D2748" s="19"/>
    </row>
    <row r="2749" spans="3:4" x14ac:dyDescent="0.2">
      <c r="C2749" s="19"/>
      <c r="D2749" s="19"/>
    </row>
    <row r="2750" spans="3:4" x14ac:dyDescent="0.2">
      <c r="C2750" s="19"/>
      <c r="D2750" s="19"/>
    </row>
    <row r="2751" spans="3:4" x14ac:dyDescent="0.2">
      <c r="C2751" s="19"/>
      <c r="D2751" s="19"/>
    </row>
    <row r="2752" spans="3:4" x14ac:dyDescent="0.2">
      <c r="C2752" s="19"/>
      <c r="D2752" s="19"/>
    </row>
    <row r="2753" spans="3:4" x14ac:dyDescent="0.2">
      <c r="C2753" s="19"/>
      <c r="D2753" s="19"/>
    </row>
    <row r="2754" spans="3:4" x14ac:dyDescent="0.2">
      <c r="C2754" s="19"/>
      <c r="D2754" s="19"/>
    </row>
    <row r="2755" spans="3:4" x14ac:dyDescent="0.2">
      <c r="C2755" s="19"/>
      <c r="D2755" s="19"/>
    </row>
    <row r="2756" spans="3:4" x14ac:dyDescent="0.2">
      <c r="C2756" s="19"/>
      <c r="D2756" s="19"/>
    </row>
    <row r="2757" spans="3:4" x14ac:dyDescent="0.2">
      <c r="C2757" s="19"/>
      <c r="D2757" s="19"/>
    </row>
    <row r="2758" spans="3:4" x14ac:dyDescent="0.2">
      <c r="C2758" s="19"/>
      <c r="D2758" s="19"/>
    </row>
    <row r="2759" spans="3:4" x14ac:dyDescent="0.2">
      <c r="C2759" s="19"/>
      <c r="D2759" s="19"/>
    </row>
    <row r="2760" spans="3:4" x14ac:dyDescent="0.2">
      <c r="C2760" s="19"/>
      <c r="D2760" s="19"/>
    </row>
    <row r="2761" spans="3:4" x14ac:dyDescent="0.2">
      <c r="C2761" s="19"/>
      <c r="D2761" s="19"/>
    </row>
    <row r="2762" spans="3:4" x14ac:dyDescent="0.2">
      <c r="C2762" s="19"/>
      <c r="D2762" s="19"/>
    </row>
    <row r="2763" spans="3:4" x14ac:dyDescent="0.2">
      <c r="C2763" s="19"/>
      <c r="D2763" s="19"/>
    </row>
    <row r="2764" spans="3:4" x14ac:dyDescent="0.2">
      <c r="C2764" s="19"/>
      <c r="D2764" s="19"/>
    </row>
    <row r="2765" spans="3:4" x14ac:dyDescent="0.2">
      <c r="C2765" s="19"/>
      <c r="D2765" s="19"/>
    </row>
    <row r="2766" spans="3:4" x14ac:dyDescent="0.2">
      <c r="C2766" s="19"/>
      <c r="D2766" s="19"/>
    </row>
    <row r="2767" spans="3:4" x14ac:dyDescent="0.2">
      <c r="C2767" s="19"/>
      <c r="D2767" s="19"/>
    </row>
    <row r="2768" spans="3:4" x14ac:dyDescent="0.2">
      <c r="C2768" s="19"/>
      <c r="D2768" s="19"/>
    </row>
    <row r="2769" spans="3:4" x14ac:dyDescent="0.2">
      <c r="C2769" s="19"/>
      <c r="D2769" s="19"/>
    </row>
    <row r="2770" spans="3:4" x14ac:dyDescent="0.2">
      <c r="C2770" s="19"/>
      <c r="D2770" s="19"/>
    </row>
    <row r="2771" spans="3:4" x14ac:dyDescent="0.2">
      <c r="C2771" s="19"/>
      <c r="D2771" s="19"/>
    </row>
    <row r="2772" spans="3:4" x14ac:dyDescent="0.2">
      <c r="C2772" s="19"/>
      <c r="D2772" s="19"/>
    </row>
    <row r="2773" spans="3:4" x14ac:dyDescent="0.2">
      <c r="C2773" s="19"/>
      <c r="D2773" s="19"/>
    </row>
    <row r="2774" spans="3:4" x14ac:dyDescent="0.2">
      <c r="C2774" s="19"/>
      <c r="D2774" s="19"/>
    </row>
    <row r="2775" spans="3:4" x14ac:dyDescent="0.2">
      <c r="C2775" s="19"/>
      <c r="D2775" s="19"/>
    </row>
    <row r="2776" spans="3:4" x14ac:dyDescent="0.2">
      <c r="C2776" s="19"/>
      <c r="D2776" s="19"/>
    </row>
    <row r="2777" spans="3:4" x14ac:dyDescent="0.2">
      <c r="C2777" s="19"/>
      <c r="D2777" s="19"/>
    </row>
    <row r="2778" spans="3:4" x14ac:dyDescent="0.2">
      <c r="C2778" s="19"/>
      <c r="D2778" s="19"/>
    </row>
    <row r="2779" spans="3:4" x14ac:dyDescent="0.2">
      <c r="C2779" s="19"/>
      <c r="D2779" s="19"/>
    </row>
    <row r="2780" spans="3:4" x14ac:dyDescent="0.2">
      <c r="C2780" s="19"/>
      <c r="D2780" s="19"/>
    </row>
    <row r="2781" spans="3:4" x14ac:dyDescent="0.2">
      <c r="C2781" s="19"/>
      <c r="D2781" s="19"/>
    </row>
    <row r="2782" spans="3:4" x14ac:dyDescent="0.2">
      <c r="C2782" s="19"/>
      <c r="D2782" s="19"/>
    </row>
    <row r="2783" spans="3:4" x14ac:dyDescent="0.2">
      <c r="C2783" s="19"/>
      <c r="D2783" s="19"/>
    </row>
    <row r="2784" spans="3:4" x14ac:dyDescent="0.2">
      <c r="C2784" s="19"/>
      <c r="D2784" s="19"/>
    </row>
    <row r="2785" spans="3:4" x14ac:dyDescent="0.2">
      <c r="C2785" s="19"/>
      <c r="D2785" s="19"/>
    </row>
    <row r="2786" spans="3:4" x14ac:dyDescent="0.2">
      <c r="C2786" s="19"/>
      <c r="D2786" s="19"/>
    </row>
    <row r="2787" spans="3:4" x14ac:dyDescent="0.2">
      <c r="C2787" s="19"/>
      <c r="D2787" s="19"/>
    </row>
    <row r="2788" spans="3:4" x14ac:dyDescent="0.2">
      <c r="C2788" s="19"/>
      <c r="D2788" s="19"/>
    </row>
    <row r="2789" spans="3:4" x14ac:dyDescent="0.2">
      <c r="C2789" s="19"/>
      <c r="D2789" s="19"/>
    </row>
    <row r="2790" spans="3:4" x14ac:dyDescent="0.2">
      <c r="C2790" s="19"/>
      <c r="D2790" s="19"/>
    </row>
    <row r="2791" spans="3:4" x14ac:dyDescent="0.2">
      <c r="C2791" s="19"/>
      <c r="D2791" s="19"/>
    </row>
    <row r="2792" spans="3:4" x14ac:dyDescent="0.2">
      <c r="C2792" s="19"/>
      <c r="D2792" s="19"/>
    </row>
    <row r="2793" spans="3:4" x14ac:dyDescent="0.2">
      <c r="C2793" s="19"/>
      <c r="D2793" s="19"/>
    </row>
    <row r="2794" spans="3:4" x14ac:dyDescent="0.2">
      <c r="C2794" s="19"/>
      <c r="D2794" s="19"/>
    </row>
    <row r="2795" spans="3:4" x14ac:dyDescent="0.2">
      <c r="C2795" s="19"/>
      <c r="D2795" s="19"/>
    </row>
    <row r="2796" spans="3:4" x14ac:dyDescent="0.2">
      <c r="C2796" s="19"/>
      <c r="D2796" s="19"/>
    </row>
    <row r="2797" spans="3:4" x14ac:dyDescent="0.2">
      <c r="C2797" s="19"/>
      <c r="D2797" s="19"/>
    </row>
    <row r="2798" spans="3:4" x14ac:dyDescent="0.2">
      <c r="C2798" s="19"/>
      <c r="D2798" s="19"/>
    </row>
    <row r="2799" spans="3:4" x14ac:dyDescent="0.2">
      <c r="C2799" s="19"/>
      <c r="D2799" s="19"/>
    </row>
    <row r="2800" spans="3:4" x14ac:dyDescent="0.2">
      <c r="C2800" s="19"/>
      <c r="D2800" s="19"/>
    </row>
    <row r="2801" spans="3:4" x14ac:dyDescent="0.2">
      <c r="C2801" s="19"/>
      <c r="D2801" s="19"/>
    </row>
    <row r="2802" spans="3:4" x14ac:dyDescent="0.2">
      <c r="C2802" s="19"/>
      <c r="D2802" s="19"/>
    </row>
    <row r="2803" spans="3:4" x14ac:dyDescent="0.2">
      <c r="C2803" s="19"/>
      <c r="D2803" s="19"/>
    </row>
    <row r="2804" spans="3:4" x14ac:dyDescent="0.2">
      <c r="C2804" s="19"/>
      <c r="D2804" s="19"/>
    </row>
    <row r="2805" spans="3:4" x14ac:dyDescent="0.2">
      <c r="C2805" s="19"/>
      <c r="D2805" s="19"/>
    </row>
    <row r="2806" spans="3:4" x14ac:dyDescent="0.2">
      <c r="C2806" s="19"/>
      <c r="D2806" s="19"/>
    </row>
    <row r="2807" spans="3:4" x14ac:dyDescent="0.2">
      <c r="C2807" s="19"/>
      <c r="D2807" s="19"/>
    </row>
    <row r="2808" spans="3:4" x14ac:dyDescent="0.2">
      <c r="C2808" s="19"/>
      <c r="D2808" s="19"/>
    </row>
    <row r="2809" spans="3:4" x14ac:dyDescent="0.2">
      <c r="C2809" s="19"/>
      <c r="D2809" s="19"/>
    </row>
    <row r="2810" spans="3:4" x14ac:dyDescent="0.2">
      <c r="C2810" s="19"/>
      <c r="D2810" s="19"/>
    </row>
    <row r="2811" spans="3:4" x14ac:dyDescent="0.2">
      <c r="C2811" s="19"/>
      <c r="D2811" s="19"/>
    </row>
    <row r="2812" spans="3:4" x14ac:dyDescent="0.2">
      <c r="C2812" s="19"/>
      <c r="D2812" s="19"/>
    </row>
    <row r="2813" spans="3:4" x14ac:dyDescent="0.2">
      <c r="C2813" s="19"/>
      <c r="D2813" s="19"/>
    </row>
    <row r="2814" spans="3:4" x14ac:dyDescent="0.2">
      <c r="C2814" s="19"/>
      <c r="D2814" s="19"/>
    </row>
    <row r="2815" spans="3:4" x14ac:dyDescent="0.2">
      <c r="C2815" s="19"/>
      <c r="D2815" s="19"/>
    </row>
    <row r="2816" spans="3:4" x14ac:dyDescent="0.2">
      <c r="C2816" s="19"/>
      <c r="D2816" s="19"/>
    </row>
    <row r="2817" spans="3:4" x14ac:dyDescent="0.2">
      <c r="C2817" s="19"/>
      <c r="D2817" s="19"/>
    </row>
    <row r="2818" spans="3:4" x14ac:dyDescent="0.2">
      <c r="C2818" s="19"/>
      <c r="D2818" s="19"/>
    </row>
    <row r="2819" spans="3:4" x14ac:dyDescent="0.2">
      <c r="C2819" s="19"/>
      <c r="D2819" s="19"/>
    </row>
    <row r="2820" spans="3:4" x14ac:dyDescent="0.2">
      <c r="C2820" s="19"/>
      <c r="D2820" s="19"/>
    </row>
    <row r="2821" spans="3:4" x14ac:dyDescent="0.2">
      <c r="C2821" s="19"/>
      <c r="D2821" s="19"/>
    </row>
    <row r="2822" spans="3:4" x14ac:dyDescent="0.2">
      <c r="C2822" s="19"/>
      <c r="D2822" s="19"/>
    </row>
    <row r="2823" spans="3:4" x14ac:dyDescent="0.2">
      <c r="C2823" s="19"/>
      <c r="D2823" s="19"/>
    </row>
    <row r="2824" spans="3:4" x14ac:dyDescent="0.2">
      <c r="C2824" s="19"/>
      <c r="D2824" s="19"/>
    </row>
    <row r="2825" spans="3:4" x14ac:dyDescent="0.2">
      <c r="C2825" s="19"/>
      <c r="D2825" s="19"/>
    </row>
    <row r="2826" spans="3:4" x14ac:dyDescent="0.2">
      <c r="C2826" s="19"/>
      <c r="D2826" s="19"/>
    </row>
    <row r="2827" spans="3:4" x14ac:dyDescent="0.2">
      <c r="C2827" s="19"/>
      <c r="D2827" s="19"/>
    </row>
    <row r="2828" spans="3:4" x14ac:dyDescent="0.2">
      <c r="C2828" s="19"/>
      <c r="D2828" s="19"/>
    </row>
    <row r="2829" spans="3:4" x14ac:dyDescent="0.2">
      <c r="C2829" s="19"/>
      <c r="D2829" s="19"/>
    </row>
    <row r="2830" spans="3:4" x14ac:dyDescent="0.2">
      <c r="C2830" s="19"/>
      <c r="D2830" s="19"/>
    </row>
    <row r="2831" spans="3:4" x14ac:dyDescent="0.2">
      <c r="C2831" s="19"/>
      <c r="D2831" s="19"/>
    </row>
    <row r="2832" spans="3:4" x14ac:dyDescent="0.2">
      <c r="C2832" s="19"/>
      <c r="D2832" s="19"/>
    </row>
    <row r="2833" spans="3:4" x14ac:dyDescent="0.2">
      <c r="C2833" s="19"/>
      <c r="D2833" s="19"/>
    </row>
    <row r="2834" spans="3:4" x14ac:dyDescent="0.2">
      <c r="C2834" s="19"/>
      <c r="D2834" s="19"/>
    </row>
    <row r="2835" spans="3:4" x14ac:dyDescent="0.2">
      <c r="C2835" s="19"/>
      <c r="D2835" s="19"/>
    </row>
    <row r="2836" spans="3:4" x14ac:dyDescent="0.2">
      <c r="C2836" s="19"/>
      <c r="D2836" s="19"/>
    </row>
    <row r="2837" spans="3:4" x14ac:dyDescent="0.2">
      <c r="C2837" s="19"/>
      <c r="D2837" s="19"/>
    </row>
    <row r="2838" spans="3:4" x14ac:dyDescent="0.2">
      <c r="C2838" s="19"/>
      <c r="D2838" s="19"/>
    </row>
    <row r="2839" spans="3:4" x14ac:dyDescent="0.2">
      <c r="C2839" s="19"/>
      <c r="D2839" s="19"/>
    </row>
    <row r="2840" spans="3:4" x14ac:dyDescent="0.2">
      <c r="C2840" s="19"/>
      <c r="D2840" s="19"/>
    </row>
    <row r="2841" spans="3:4" x14ac:dyDescent="0.2">
      <c r="C2841" s="19"/>
      <c r="D2841" s="19"/>
    </row>
    <row r="2842" spans="3:4" x14ac:dyDescent="0.2">
      <c r="C2842" s="19"/>
      <c r="D2842" s="19"/>
    </row>
    <row r="2843" spans="3:4" x14ac:dyDescent="0.2">
      <c r="C2843" s="19"/>
      <c r="D2843" s="19"/>
    </row>
    <row r="2844" spans="3:4" x14ac:dyDescent="0.2">
      <c r="C2844" s="19"/>
      <c r="D2844" s="19"/>
    </row>
    <row r="2845" spans="3:4" x14ac:dyDescent="0.2">
      <c r="C2845" s="19"/>
      <c r="D2845" s="19"/>
    </row>
    <row r="2846" spans="3:4" x14ac:dyDescent="0.2">
      <c r="C2846" s="19"/>
      <c r="D2846" s="19"/>
    </row>
    <row r="2847" spans="3:4" x14ac:dyDescent="0.2">
      <c r="C2847" s="19"/>
      <c r="D2847" s="19"/>
    </row>
    <row r="2848" spans="3:4" x14ac:dyDescent="0.2">
      <c r="C2848" s="19"/>
      <c r="D2848" s="19"/>
    </row>
    <row r="2849" spans="3:4" x14ac:dyDescent="0.2">
      <c r="C2849" s="19"/>
      <c r="D2849" s="19"/>
    </row>
    <row r="2850" spans="3:4" x14ac:dyDescent="0.2">
      <c r="C2850" s="19"/>
      <c r="D2850" s="19"/>
    </row>
    <row r="2851" spans="3:4" x14ac:dyDescent="0.2">
      <c r="C2851" s="19"/>
      <c r="D2851" s="19"/>
    </row>
    <row r="2852" spans="3:4" x14ac:dyDescent="0.2">
      <c r="C2852" s="19"/>
      <c r="D2852" s="19"/>
    </row>
    <row r="2853" spans="3:4" x14ac:dyDescent="0.2">
      <c r="C2853" s="19"/>
      <c r="D2853" s="19"/>
    </row>
    <row r="2854" spans="3:4" x14ac:dyDescent="0.2">
      <c r="C2854" s="19"/>
      <c r="D2854" s="19"/>
    </row>
    <row r="2855" spans="3:4" x14ac:dyDescent="0.2">
      <c r="C2855" s="19"/>
      <c r="D2855" s="19"/>
    </row>
    <row r="2856" spans="3:4" x14ac:dyDescent="0.2">
      <c r="C2856" s="19"/>
      <c r="D2856" s="19"/>
    </row>
    <row r="2857" spans="3:4" x14ac:dyDescent="0.2">
      <c r="C2857" s="19"/>
      <c r="D2857" s="19"/>
    </row>
    <row r="2858" spans="3:4" x14ac:dyDescent="0.2">
      <c r="C2858" s="19"/>
      <c r="D2858" s="19"/>
    </row>
    <row r="2859" spans="3:4" x14ac:dyDescent="0.2">
      <c r="C2859" s="19"/>
      <c r="D2859" s="19"/>
    </row>
    <row r="2860" spans="3:4" x14ac:dyDescent="0.2">
      <c r="C2860" s="19"/>
      <c r="D2860" s="19"/>
    </row>
    <row r="2861" spans="3:4" x14ac:dyDescent="0.2">
      <c r="C2861" s="19"/>
      <c r="D2861" s="19"/>
    </row>
    <row r="2862" spans="3:4" x14ac:dyDescent="0.2">
      <c r="C2862" s="19"/>
      <c r="D2862" s="19"/>
    </row>
    <row r="2863" spans="3:4" x14ac:dyDescent="0.2">
      <c r="C2863" s="19"/>
      <c r="D2863" s="19"/>
    </row>
    <row r="2864" spans="3:4" x14ac:dyDescent="0.2">
      <c r="C2864" s="19"/>
      <c r="D2864" s="19"/>
    </row>
    <row r="2865" spans="3:4" x14ac:dyDescent="0.2">
      <c r="C2865" s="19"/>
      <c r="D2865" s="19"/>
    </row>
    <row r="2866" spans="3:4" x14ac:dyDescent="0.2">
      <c r="C2866" s="19"/>
      <c r="D2866" s="19"/>
    </row>
    <row r="2867" spans="3:4" x14ac:dyDescent="0.2">
      <c r="C2867" s="19"/>
      <c r="D2867" s="19"/>
    </row>
    <row r="2868" spans="3:4" x14ac:dyDescent="0.2">
      <c r="C2868" s="19"/>
      <c r="D2868" s="19"/>
    </row>
    <row r="2869" spans="3:4" x14ac:dyDescent="0.2">
      <c r="C2869" s="19"/>
      <c r="D2869" s="19"/>
    </row>
    <row r="2870" spans="3:4" x14ac:dyDescent="0.2">
      <c r="C2870" s="19"/>
      <c r="D2870" s="19"/>
    </row>
    <row r="2871" spans="3:4" x14ac:dyDescent="0.2">
      <c r="C2871" s="19"/>
      <c r="D2871" s="19"/>
    </row>
    <row r="2872" spans="3:4" x14ac:dyDescent="0.2">
      <c r="C2872" s="19"/>
      <c r="D2872" s="19"/>
    </row>
    <row r="2873" spans="3:4" x14ac:dyDescent="0.2">
      <c r="C2873" s="19"/>
      <c r="D2873" s="19"/>
    </row>
    <row r="2874" spans="3:4" x14ac:dyDescent="0.2">
      <c r="C2874" s="19"/>
      <c r="D2874" s="19"/>
    </row>
    <row r="2875" spans="3:4" x14ac:dyDescent="0.2">
      <c r="C2875" s="19"/>
      <c r="D2875" s="19"/>
    </row>
    <row r="2876" spans="3:4" x14ac:dyDescent="0.2">
      <c r="C2876" s="19"/>
      <c r="D2876" s="19"/>
    </row>
    <row r="2877" spans="3:4" x14ac:dyDescent="0.2">
      <c r="C2877" s="19"/>
      <c r="D2877" s="19"/>
    </row>
    <row r="2878" spans="3:4" x14ac:dyDescent="0.2">
      <c r="C2878" s="19"/>
      <c r="D2878" s="19"/>
    </row>
    <row r="2879" spans="3:4" x14ac:dyDescent="0.2">
      <c r="C2879" s="19"/>
      <c r="D2879" s="19"/>
    </row>
    <row r="2880" spans="3:4" x14ac:dyDescent="0.2">
      <c r="C2880" s="19"/>
      <c r="D2880" s="19"/>
    </row>
    <row r="2881" spans="3:4" x14ac:dyDescent="0.2">
      <c r="C2881" s="19"/>
      <c r="D2881" s="19"/>
    </row>
    <row r="2882" spans="3:4" x14ac:dyDescent="0.2">
      <c r="C2882" s="19"/>
      <c r="D2882" s="19"/>
    </row>
    <row r="2883" spans="3:4" x14ac:dyDescent="0.2">
      <c r="C2883" s="19"/>
      <c r="D2883" s="19"/>
    </row>
    <row r="2884" spans="3:4" x14ac:dyDescent="0.2">
      <c r="C2884" s="19"/>
      <c r="D2884" s="19"/>
    </row>
    <row r="2885" spans="3:4" x14ac:dyDescent="0.2">
      <c r="C2885" s="19"/>
      <c r="D2885" s="19"/>
    </row>
    <row r="2886" spans="3:4" x14ac:dyDescent="0.2">
      <c r="C2886" s="19"/>
      <c r="D2886" s="19"/>
    </row>
    <row r="2887" spans="3:4" x14ac:dyDescent="0.2">
      <c r="C2887" s="19"/>
      <c r="D2887" s="19"/>
    </row>
    <row r="2888" spans="3:4" x14ac:dyDescent="0.2">
      <c r="C2888" s="19"/>
      <c r="D2888" s="19"/>
    </row>
    <row r="2889" spans="3:4" x14ac:dyDescent="0.2">
      <c r="C2889" s="19"/>
      <c r="D2889" s="19"/>
    </row>
    <row r="2890" spans="3:4" x14ac:dyDescent="0.2">
      <c r="C2890" s="19"/>
      <c r="D2890" s="19"/>
    </row>
    <row r="2891" spans="3:4" x14ac:dyDescent="0.2">
      <c r="C2891" s="19"/>
      <c r="D2891" s="19"/>
    </row>
    <row r="2892" spans="3:4" x14ac:dyDescent="0.2">
      <c r="C2892" s="19"/>
      <c r="D2892" s="19"/>
    </row>
    <row r="2893" spans="3:4" x14ac:dyDescent="0.2">
      <c r="C2893" s="19"/>
      <c r="D2893" s="19"/>
    </row>
    <row r="2894" spans="3:4" x14ac:dyDescent="0.2">
      <c r="C2894" s="19"/>
      <c r="D2894" s="19"/>
    </row>
    <row r="2895" spans="3:4" x14ac:dyDescent="0.2">
      <c r="C2895" s="19"/>
      <c r="D2895" s="19"/>
    </row>
    <row r="2896" spans="3:4" x14ac:dyDescent="0.2">
      <c r="C2896" s="19"/>
      <c r="D2896" s="19"/>
    </row>
    <row r="2897" spans="3:4" x14ac:dyDescent="0.2">
      <c r="C2897" s="19"/>
      <c r="D2897" s="19"/>
    </row>
    <row r="2898" spans="3:4" x14ac:dyDescent="0.2">
      <c r="C2898" s="19"/>
      <c r="D2898" s="19"/>
    </row>
    <row r="2899" spans="3:4" x14ac:dyDescent="0.2">
      <c r="C2899" s="19"/>
      <c r="D2899" s="19"/>
    </row>
    <row r="2900" spans="3:4" x14ac:dyDescent="0.2">
      <c r="C2900" s="19"/>
      <c r="D2900" s="19"/>
    </row>
    <row r="2901" spans="3:4" x14ac:dyDescent="0.2">
      <c r="C2901" s="19"/>
      <c r="D2901" s="19"/>
    </row>
    <row r="2902" spans="3:4" x14ac:dyDescent="0.2">
      <c r="C2902" s="19"/>
      <c r="D2902" s="19"/>
    </row>
    <row r="2903" spans="3:4" x14ac:dyDescent="0.2">
      <c r="C2903" s="19"/>
      <c r="D2903" s="19"/>
    </row>
    <row r="2904" spans="3:4" x14ac:dyDescent="0.2">
      <c r="C2904" s="19"/>
      <c r="D2904" s="19"/>
    </row>
    <row r="2905" spans="3:4" x14ac:dyDescent="0.2">
      <c r="C2905" s="19"/>
      <c r="D2905" s="19"/>
    </row>
    <row r="2906" spans="3:4" x14ac:dyDescent="0.2">
      <c r="C2906" s="19"/>
      <c r="D2906" s="19"/>
    </row>
    <row r="2907" spans="3:4" x14ac:dyDescent="0.2">
      <c r="C2907" s="19"/>
      <c r="D2907" s="19"/>
    </row>
    <row r="2908" spans="3:4" x14ac:dyDescent="0.2">
      <c r="C2908" s="19"/>
      <c r="D2908" s="19"/>
    </row>
    <row r="2909" spans="3:4" x14ac:dyDescent="0.2">
      <c r="C2909" s="19"/>
      <c r="D2909" s="19"/>
    </row>
    <row r="2910" spans="3:4" x14ac:dyDescent="0.2">
      <c r="C2910" s="19"/>
      <c r="D2910" s="19"/>
    </row>
    <row r="2911" spans="3:4" x14ac:dyDescent="0.2">
      <c r="C2911" s="19"/>
      <c r="D2911" s="19"/>
    </row>
    <row r="2912" spans="3:4" x14ac:dyDescent="0.2">
      <c r="C2912" s="19"/>
      <c r="D2912" s="19"/>
    </row>
    <row r="2913" spans="3:4" x14ac:dyDescent="0.2">
      <c r="C2913" s="19"/>
      <c r="D2913" s="19"/>
    </row>
    <row r="2914" spans="3:4" x14ac:dyDescent="0.2">
      <c r="C2914" s="19"/>
      <c r="D2914" s="19"/>
    </row>
    <row r="2915" spans="3:4" x14ac:dyDescent="0.2">
      <c r="C2915" s="19"/>
      <c r="D2915" s="19"/>
    </row>
    <row r="2916" spans="3:4" x14ac:dyDescent="0.2">
      <c r="C2916" s="19"/>
      <c r="D2916" s="19"/>
    </row>
    <row r="2917" spans="3:4" x14ac:dyDescent="0.2">
      <c r="C2917" s="19"/>
      <c r="D2917" s="19"/>
    </row>
    <row r="2918" spans="3:4" x14ac:dyDescent="0.2">
      <c r="C2918" s="19"/>
      <c r="D2918" s="19"/>
    </row>
    <row r="2919" spans="3:4" x14ac:dyDescent="0.2">
      <c r="C2919" s="19"/>
      <c r="D2919" s="19"/>
    </row>
    <row r="2920" spans="3:4" x14ac:dyDescent="0.2">
      <c r="C2920" s="19"/>
      <c r="D2920" s="19"/>
    </row>
    <row r="2921" spans="3:4" x14ac:dyDescent="0.2">
      <c r="C2921" s="19"/>
      <c r="D2921" s="19"/>
    </row>
    <row r="2922" spans="3:4" x14ac:dyDescent="0.2">
      <c r="C2922" s="19"/>
      <c r="D2922" s="19"/>
    </row>
    <row r="2923" spans="3:4" x14ac:dyDescent="0.2">
      <c r="C2923" s="19"/>
      <c r="D2923" s="19"/>
    </row>
    <row r="2924" spans="3:4" x14ac:dyDescent="0.2">
      <c r="C2924" s="19"/>
      <c r="D2924" s="19"/>
    </row>
    <row r="2925" spans="3:4" x14ac:dyDescent="0.2">
      <c r="C2925" s="19"/>
      <c r="D2925" s="19"/>
    </row>
    <row r="2926" spans="3:4" x14ac:dyDescent="0.2">
      <c r="C2926" s="19"/>
      <c r="D2926" s="19"/>
    </row>
    <row r="2927" spans="3:4" x14ac:dyDescent="0.2">
      <c r="C2927" s="19"/>
      <c r="D2927" s="19"/>
    </row>
    <row r="2928" spans="3:4" x14ac:dyDescent="0.2">
      <c r="C2928" s="19"/>
      <c r="D2928" s="19"/>
    </row>
    <row r="2929" spans="3:4" x14ac:dyDescent="0.2">
      <c r="C2929" s="19"/>
      <c r="D2929" s="19"/>
    </row>
    <row r="2930" spans="3:4" x14ac:dyDescent="0.2">
      <c r="C2930" s="19"/>
      <c r="D2930" s="19"/>
    </row>
    <row r="2931" spans="3:4" x14ac:dyDescent="0.2">
      <c r="C2931" s="19"/>
      <c r="D2931" s="19"/>
    </row>
    <row r="2932" spans="3:4" x14ac:dyDescent="0.2">
      <c r="C2932" s="19"/>
      <c r="D2932" s="19"/>
    </row>
    <row r="2933" spans="3:4" x14ac:dyDescent="0.2">
      <c r="C2933" s="19"/>
      <c r="D2933" s="19"/>
    </row>
    <row r="2934" spans="3:4" x14ac:dyDescent="0.2">
      <c r="C2934" s="19"/>
      <c r="D2934" s="19"/>
    </row>
    <row r="2935" spans="3:4" x14ac:dyDescent="0.2">
      <c r="C2935" s="19"/>
      <c r="D2935" s="19"/>
    </row>
    <row r="2936" spans="3:4" x14ac:dyDescent="0.2">
      <c r="C2936" s="19"/>
      <c r="D2936" s="19"/>
    </row>
    <row r="2937" spans="3:4" x14ac:dyDescent="0.2">
      <c r="C2937" s="19"/>
      <c r="D2937" s="19"/>
    </row>
    <row r="2938" spans="3:4" x14ac:dyDescent="0.2">
      <c r="C2938" s="19"/>
      <c r="D2938" s="19"/>
    </row>
    <row r="2939" spans="3:4" x14ac:dyDescent="0.2">
      <c r="C2939" s="19"/>
      <c r="D2939" s="19"/>
    </row>
    <row r="2940" spans="3:4" x14ac:dyDescent="0.2">
      <c r="C2940" s="19"/>
      <c r="D2940" s="19"/>
    </row>
    <row r="2941" spans="3:4" x14ac:dyDescent="0.2">
      <c r="C2941" s="19"/>
      <c r="D2941" s="19"/>
    </row>
    <row r="2942" spans="3:4" x14ac:dyDescent="0.2">
      <c r="C2942" s="19"/>
      <c r="D2942" s="19"/>
    </row>
    <row r="2943" spans="3:4" x14ac:dyDescent="0.2">
      <c r="C2943" s="19"/>
      <c r="D2943" s="19"/>
    </row>
    <row r="2944" spans="3:4" x14ac:dyDescent="0.2">
      <c r="C2944" s="19"/>
      <c r="D2944" s="19"/>
    </row>
    <row r="2945" spans="3:4" x14ac:dyDescent="0.2">
      <c r="C2945" s="19"/>
      <c r="D2945" s="19"/>
    </row>
    <row r="2946" spans="3:4" x14ac:dyDescent="0.2">
      <c r="C2946" s="19"/>
      <c r="D2946" s="19"/>
    </row>
    <row r="2947" spans="3:4" x14ac:dyDescent="0.2">
      <c r="C2947" s="19"/>
      <c r="D2947" s="19"/>
    </row>
    <row r="2948" spans="3:4" x14ac:dyDescent="0.2">
      <c r="C2948" s="19"/>
      <c r="D2948" s="19"/>
    </row>
    <row r="2949" spans="3:4" x14ac:dyDescent="0.2">
      <c r="C2949" s="19"/>
      <c r="D2949" s="19"/>
    </row>
    <row r="2950" spans="3:4" x14ac:dyDescent="0.2">
      <c r="C2950" s="19"/>
      <c r="D2950" s="19"/>
    </row>
    <row r="2951" spans="3:4" x14ac:dyDescent="0.2">
      <c r="C2951" s="19"/>
      <c r="D2951" s="19"/>
    </row>
    <row r="2952" spans="3:4" x14ac:dyDescent="0.2">
      <c r="C2952" s="19"/>
      <c r="D2952" s="19"/>
    </row>
    <row r="2953" spans="3:4" x14ac:dyDescent="0.2">
      <c r="C2953" s="19"/>
      <c r="D2953" s="19"/>
    </row>
    <row r="2954" spans="3:4" x14ac:dyDescent="0.2">
      <c r="C2954" s="19"/>
      <c r="D2954" s="19"/>
    </row>
    <row r="2955" spans="3:4" x14ac:dyDescent="0.2">
      <c r="C2955" s="19"/>
      <c r="D2955" s="19"/>
    </row>
    <row r="2956" spans="3:4" x14ac:dyDescent="0.2">
      <c r="C2956" s="19"/>
      <c r="D2956" s="19"/>
    </row>
    <row r="2957" spans="3:4" x14ac:dyDescent="0.2">
      <c r="C2957" s="19"/>
      <c r="D2957" s="19"/>
    </row>
    <row r="2958" spans="3:4" x14ac:dyDescent="0.2">
      <c r="C2958" s="19"/>
      <c r="D2958" s="19"/>
    </row>
    <row r="2959" spans="3:4" x14ac:dyDescent="0.2">
      <c r="C2959" s="19"/>
      <c r="D2959" s="19"/>
    </row>
    <row r="2960" spans="3:4" x14ac:dyDescent="0.2">
      <c r="C2960" s="19"/>
      <c r="D2960" s="19"/>
    </row>
    <row r="2961" spans="3:4" x14ac:dyDescent="0.2">
      <c r="C2961" s="19"/>
      <c r="D2961" s="19"/>
    </row>
    <row r="2962" spans="3:4" x14ac:dyDescent="0.2">
      <c r="C2962" s="19"/>
      <c r="D2962" s="19"/>
    </row>
    <row r="2963" spans="3:4" x14ac:dyDescent="0.2">
      <c r="C2963" s="19"/>
      <c r="D2963" s="19"/>
    </row>
    <row r="2964" spans="3:4" x14ac:dyDescent="0.2">
      <c r="C2964" s="19"/>
      <c r="D2964" s="19"/>
    </row>
    <row r="2965" spans="3:4" x14ac:dyDescent="0.2">
      <c r="C2965" s="19"/>
      <c r="D2965" s="19"/>
    </row>
    <row r="2966" spans="3:4" x14ac:dyDescent="0.2">
      <c r="C2966" s="19"/>
      <c r="D2966" s="19"/>
    </row>
    <row r="2967" spans="3:4" x14ac:dyDescent="0.2">
      <c r="C2967" s="19"/>
      <c r="D2967" s="19"/>
    </row>
    <row r="2968" spans="3:4" x14ac:dyDescent="0.2">
      <c r="C2968" s="19"/>
      <c r="D2968" s="19"/>
    </row>
    <row r="2969" spans="3:4" x14ac:dyDescent="0.2">
      <c r="C2969" s="19"/>
      <c r="D2969" s="19"/>
    </row>
    <row r="2970" spans="3:4" x14ac:dyDescent="0.2">
      <c r="C2970" s="19"/>
      <c r="D2970" s="19"/>
    </row>
    <row r="2971" spans="3:4" x14ac:dyDescent="0.2">
      <c r="C2971" s="19"/>
      <c r="D2971" s="19"/>
    </row>
    <row r="2972" spans="3:4" x14ac:dyDescent="0.2">
      <c r="C2972" s="19"/>
      <c r="D2972" s="19"/>
    </row>
    <row r="2973" spans="3:4" x14ac:dyDescent="0.2">
      <c r="C2973" s="19"/>
      <c r="D2973" s="19"/>
    </row>
    <row r="2974" spans="3:4" x14ac:dyDescent="0.2">
      <c r="C2974" s="19"/>
      <c r="D2974" s="19"/>
    </row>
    <row r="2975" spans="3:4" x14ac:dyDescent="0.2">
      <c r="C2975" s="19"/>
      <c r="D2975" s="19"/>
    </row>
    <row r="2976" spans="3:4" x14ac:dyDescent="0.2">
      <c r="C2976" s="19"/>
      <c r="D2976" s="19"/>
    </row>
    <row r="2977" spans="3:4" x14ac:dyDescent="0.2">
      <c r="C2977" s="19"/>
      <c r="D2977" s="19"/>
    </row>
    <row r="2978" spans="3:4" x14ac:dyDescent="0.2">
      <c r="C2978" s="19"/>
      <c r="D2978" s="19"/>
    </row>
    <row r="2979" spans="3:4" x14ac:dyDescent="0.2">
      <c r="C2979" s="19"/>
      <c r="D2979" s="19"/>
    </row>
    <row r="2980" spans="3:4" x14ac:dyDescent="0.2">
      <c r="C2980" s="19"/>
      <c r="D2980" s="19"/>
    </row>
    <row r="2981" spans="3:4" x14ac:dyDescent="0.2">
      <c r="C2981" s="19"/>
      <c r="D2981" s="19"/>
    </row>
    <row r="2982" spans="3:4" x14ac:dyDescent="0.2">
      <c r="C2982" s="19"/>
      <c r="D2982" s="19"/>
    </row>
    <row r="2983" spans="3:4" x14ac:dyDescent="0.2">
      <c r="C2983" s="19"/>
      <c r="D2983" s="19"/>
    </row>
    <row r="2984" spans="3:4" x14ac:dyDescent="0.2">
      <c r="C2984" s="19"/>
      <c r="D2984" s="19"/>
    </row>
    <row r="2985" spans="3:4" x14ac:dyDescent="0.2">
      <c r="C2985" s="19"/>
      <c r="D2985" s="19"/>
    </row>
    <row r="2986" spans="3:4" x14ac:dyDescent="0.2">
      <c r="C2986" s="19"/>
      <c r="D2986" s="19"/>
    </row>
    <row r="2987" spans="3:4" x14ac:dyDescent="0.2">
      <c r="C2987" s="19"/>
      <c r="D2987" s="19"/>
    </row>
    <row r="2988" spans="3:4" x14ac:dyDescent="0.2">
      <c r="C2988" s="19"/>
      <c r="D2988" s="19"/>
    </row>
    <row r="2989" spans="3:4" x14ac:dyDescent="0.2">
      <c r="C2989" s="19"/>
      <c r="D2989" s="19"/>
    </row>
    <row r="2990" spans="3:4" x14ac:dyDescent="0.2">
      <c r="C2990" s="19"/>
      <c r="D2990" s="19"/>
    </row>
    <row r="2991" spans="3:4" x14ac:dyDescent="0.2">
      <c r="C2991" s="19"/>
      <c r="D2991" s="19"/>
    </row>
    <row r="2992" spans="3:4" x14ac:dyDescent="0.2">
      <c r="C2992" s="19"/>
      <c r="D2992" s="19"/>
    </row>
    <row r="2993" spans="3:4" x14ac:dyDescent="0.2">
      <c r="C2993" s="19"/>
      <c r="D2993" s="19"/>
    </row>
    <row r="2994" spans="3:4" x14ac:dyDescent="0.2">
      <c r="C2994" s="19"/>
      <c r="D2994" s="19"/>
    </row>
    <row r="2995" spans="3:4" x14ac:dyDescent="0.2">
      <c r="C2995" s="19"/>
      <c r="D2995" s="19"/>
    </row>
    <row r="2996" spans="3:4" x14ac:dyDescent="0.2">
      <c r="C2996" s="19"/>
      <c r="D2996" s="19"/>
    </row>
    <row r="2997" spans="3:4" x14ac:dyDescent="0.2">
      <c r="C2997" s="19"/>
      <c r="D2997" s="19"/>
    </row>
    <row r="2998" spans="3:4" x14ac:dyDescent="0.2">
      <c r="C2998" s="19"/>
      <c r="D2998" s="19"/>
    </row>
    <row r="2999" spans="3:4" x14ac:dyDescent="0.2">
      <c r="C2999" s="19"/>
      <c r="D2999" s="19"/>
    </row>
    <row r="3000" spans="3:4" x14ac:dyDescent="0.2">
      <c r="C3000" s="19"/>
      <c r="D3000" s="19"/>
    </row>
    <row r="3001" spans="3:4" x14ac:dyDescent="0.2">
      <c r="C3001" s="19"/>
      <c r="D3001" s="19"/>
    </row>
    <row r="3002" spans="3:4" x14ac:dyDescent="0.2">
      <c r="C3002" s="19"/>
      <c r="D3002" s="19"/>
    </row>
    <row r="3003" spans="3:4" x14ac:dyDescent="0.2">
      <c r="C3003" s="19"/>
      <c r="D3003" s="19"/>
    </row>
    <row r="3004" spans="3:4" x14ac:dyDescent="0.2">
      <c r="C3004" s="19"/>
      <c r="D3004" s="19"/>
    </row>
    <row r="3005" spans="3:4" x14ac:dyDescent="0.2">
      <c r="C3005" s="19"/>
      <c r="D3005" s="19"/>
    </row>
    <row r="3006" spans="3:4" x14ac:dyDescent="0.2">
      <c r="C3006" s="19"/>
      <c r="D3006" s="19"/>
    </row>
    <row r="3007" spans="3:4" x14ac:dyDescent="0.2">
      <c r="C3007" s="19"/>
      <c r="D3007" s="19"/>
    </row>
    <row r="3008" spans="3:4" x14ac:dyDescent="0.2">
      <c r="C3008" s="19"/>
      <c r="D3008" s="19"/>
    </row>
    <row r="3009" spans="3:4" x14ac:dyDescent="0.2">
      <c r="C3009" s="19"/>
      <c r="D3009" s="19"/>
    </row>
    <row r="3010" spans="3:4" x14ac:dyDescent="0.2">
      <c r="C3010" s="19"/>
      <c r="D3010" s="19"/>
    </row>
    <row r="3011" spans="3:4" x14ac:dyDescent="0.2">
      <c r="C3011" s="19"/>
      <c r="D3011" s="19"/>
    </row>
    <row r="3012" spans="3:4" x14ac:dyDescent="0.2">
      <c r="C3012" s="19"/>
      <c r="D3012" s="19"/>
    </row>
    <row r="3013" spans="3:4" x14ac:dyDescent="0.2">
      <c r="C3013" s="19"/>
      <c r="D3013" s="19"/>
    </row>
    <row r="3014" spans="3:4" x14ac:dyDescent="0.2">
      <c r="C3014" s="19"/>
      <c r="D3014" s="19"/>
    </row>
    <row r="3015" spans="3:4" x14ac:dyDescent="0.2">
      <c r="C3015" s="19"/>
      <c r="D3015" s="19"/>
    </row>
    <row r="3016" spans="3:4" x14ac:dyDescent="0.2">
      <c r="C3016" s="19"/>
      <c r="D3016" s="19"/>
    </row>
    <row r="3017" spans="3:4" x14ac:dyDescent="0.2">
      <c r="C3017" s="19"/>
      <c r="D3017" s="19"/>
    </row>
    <row r="3018" spans="3:4" x14ac:dyDescent="0.2">
      <c r="C3018" s="19"/>
      <c r="D3018" s="19"/>
    </row>
    <row r="3019" spans="3:4" x14ac:dyDescent="0.2">
      <c r="C3019" s="19"/>
      <c r="D3019" s="19"/>
    </row>
    <row r="3020" spans="3:4" x14ac:dyDescent="0.2">
      <c r="C3020" s="19"/>
      <c r="D3020" s="19"/>
    </row>
    <row r="3021" spans="3:4" x14ac:dyDescent="0.2">
      <c r="C3021" s="19"/>
      <c r="D3021" s="19"/>
    </row>
    <row r="3022" spans="3:4" x14ac:dyDescent="0.2">
      <c r="C3022" s="19"/>
      <c r="D3022" s="19"/>
    </row>
    <row r="3023" spans="3:4" x14ac:dyDescent="0.2">
      <c r="C3023" s="19"/>
      <c r="D3023" s="19"/>
    </row>
    <row r="3024" spans="3:4" x14ac:dyDescent="0.2">
      <c r="C3024" s="19"/>
      <c r="D3024" s="19"/>
    </row>
    <row r="3025" spans="3:4" x14ac:dyDescent="0.2">
      <c r="C3025" s="19"/>
      <c r="D3025" s="19"/>
    </row>
    <row r="3026" spans="3:4" x14ac:dyDescent="0.2">
      <c r="C3026" s="19"/>
      <c r="D3026" s="19"/>
    </row>
    <row r="3027" spans="3:4" x14ac:dyDescent="0.2">
      <c r="C3027" s="19"/>
      <c r="D3027" s="19"/>
    </row>
    <row r="3028" spans="3:4" x14ac:dyDescent="0.2">
      <c r="C3028" s="19"/>
      <c r="D3028" s="19"/>
    </row>
    <row r="3029" spans="3:4" x14ac:dyDescent="0.2">
      <c r="C3029" s="19"/>
      <c r="D3029" s="19"/>
    </row>
    <row r="3030" spans="3:4" x14ac:dyDescent="0.2">
      <c r="C3030" s="19"/>
      <c r="D3030" s="19"/>
    </row>
    <row r="3031" spans="3:4" x14ac:dyDescent="0.2">
      <c r="C3031" s="19"/>
      <c r="D3031" s="19"/>
    </row>
    <row r="3032" spans="3:4" x14ac:dyDescent="0.2">
      <c r="C3032" s="19"/>
      <c r="D3032" s="19"/>
    </row>
    <row r="3033" spans="3:4" x14ac:dyDescent="0.2">
      <c r="C3033" s="19"/>
      <c r="D3033" s="19"/>
    </row>
    <row r="3034" spans="3:4" x14ac:dyDescent="0.2">
      <c r="C3034" s="19"/>
      <c r="D3034" s="19"/>
    </row>
    <row r="3035" spans="3:4" x14ac:dyDescent="0.2">
      <c r="C3035" s="19"/>
      <c r="D3035" s="19"/>
    </row>
    <row r="3036" spans="3:4" x14ac:dyDescent="0.2">
      <c r="C3036" s="19"/>
      <c r="D3036" s="19"/>
    </row>
    <row r="3037" spans="3:4" x14ac:dyDescent="0.2">
      <c r="C3037" s="19"/>
      <c r="D3037" s="19"/>
    </row>
    <row r="3038" spans="3:4" x14ac:dyDescent="0.2">
      <c r="C3038" s="19"/>
      <c r="D3038" s="19"/>
    </row>
    <row r="3039" spans="3:4" x14ac:dyDescent="0.2">
      <c r="C3039" s="19"/>
      <c r="D3039" s="19"/>
    </row>
    <row r="3040" spans="3:4" x14ac:dyDescent="0.2">
      <c r="C3040" s="19"/>
      <c r="D3040" s="19"/>
    </row>
    <row r="3041" spans="3:4" x14ac:dyDescent="0.2">
      <c r="C3041" s="19"/>
      <c r="D3041" s="19"/>
    </row>
    <row r="3042" spans="3:4" x14ac:dyDescent="0.2">
      <c r="C3042" s="19"/>
      <c r="D3042" s="19"/>
    </row>
    <row r="3043" spans="3:4" x14ac:dyDescent="0.2">
      <c r="C3043" s="19"/>
      <c r="D3043" s="19"/>
    </row>
    <row r="3044" spans="3:4" x14ac:dyDescent="0.2">
      <c r="C3044" s="19"/>
      <c r="D3044" s="19"/>
    </row>
    <row r="3045" spans="3:4" x14ac:dyDescent="0.2">
      <c r="C3045" s="19"/>
      <c r="D3045" s="19"/>
    </row>
    <row r="3046" spans="3:4" x14ac:dyDescent="0.2">
      <c r="C3046" s="19"/>
      <c r="D3046" s="19"/>
    </row>
    <row r="3047" spans="3:4" x14ac:dyDescent="0.2">
      <c r="C3047" s="19"/>
      <c r="D3047" s="19"/>
    </row>
    <row r="3048" spans="3:4" x14ac:dyDescent="0.2">
      <c r="C3048" s="19"/>
      <c r="D3048" s="19"/>
    </row>
    <row r="3049" spans="3:4" x14ac:dyDescent="0.2">
      <c r="C3049" s="19"/>
      <c r="D3049" s="19"/>
    </row>
    <row r="3050" spans="3:4" x14ac:dyDescent="0.2">
      <c r="C3050" s="19"/>
      <c r="D3050" s="19"/>
    </row>
    <row r="3051" spans="3:4" x14ac:dyDescent="0.2">
      <c r="C3051" s="19"/>
      <c r="D3051" s="19"/>
    </row>
    <row r="3052" spans="3:4" x14ac:dyDescent="0.2">
      <c r="C3052" s="19"/>
      <c r="D3052" s="19"/>
    </row>
    <row r="3053" spans="3:4" x14ac:dyDescent="0.2">
      <c r="C3053" s="19"/>
      <c r="D3053" s="19"/>
    </row>
    <row r="3054" spans="3:4" x14ac:dyDescent="0.2">
      <c r="C3054" s="19"/>
      <c r="D3054" s="19"/>
    </row>
    <row r="3055" spans="3:4" x14ac:dyDescent="0.2">
      <c r="C3055" s="19"/>
      <c r="D3055" s="19"/>
    </row>
    <row r="3056" spans="3:4" x14ac:dyDescent="0.2">
      <c r="C3056" s="19"/>
      <c r="D3056" s="19"/>
    </row>
    <row r="3057" spans="3:4" x14ac:dyDescent="0.2">
      <c r="C3057" s="19"/>
      <c r="D3057" s="19"/>
    </row>
    <row r="3058" spans="3:4" x14ac:dyDescent="0.2">
      <c r="C3058" s="19"/>
      <c r="D3058" s="19"/>
    </row>
    <row r="3059" spans="3:4" x14ac:dyDescent="0.2">
      <c r="C3059" s="19"/>
      <c r="D3059" s="19"/>
    </row>
    <row r="3060" spans="3:4" x14ac:dyDescent="0.2">
      <c r="C3060" s="19"/>
      <c r="D3060" s="19"/>
    </row>
    <row r="3061" spans="3:4" x14ac:dyDescent="0.2">
      <c r="C3061" s="19"/>
      <c r="D3061" s="19"/>
    </row>
    <row r="3062" spans="3:4" x14ac:dyDescent="0.2">
      <c r="C3062" s="19"/>
      <c r="D3062" s="19"/>
    </row>
    <row r="3063" spans="3:4" x14ac:dyDescent="0.2">
      <c r="C3063" s="19"/>
      <c r="D3063" s="19"/>
    </row>
    <row r="3064" spans="3:4" x14ac:dyDescent="0.2">
      <c r="C3064" s="19"/>
      <c r="D3064" s="19"/>
    </row>
    <row r="3065" spans="3:4" x14ac:dyDescent="0.2">
      <c r="C3065" s="19"/>
      <c r="D3065" s="19"/>
    </row>
    <row r="3066" spans="3:4" x14ac:dyDescent="0.2">
      <c r="C3066" s="19"/>
      <c r="D3066" s="19"/>
    </row>
    <row r="3067" spans="3:4" x14ac:dyDescent="0.2">
      <c r="C3067" s="19"/>
      <c r="D3067" s="19"/>
    </row>
    <row r="3068" spans="3:4" x14ac:dyDescent="0.2">
      <c r="C3068" s="19"/>
      <c r="D3068" s="19"/>
    </row>
    <row r="3069" spans="3:4" x14ac:dyDescent="0.2">
      <c r="C3069" s="19"/>
      <c r="D3069" s="19"/>
    </row>
    <row r="3070" spans="3:4" x14ac:dyDescent="0.2">
      <c r="C3070" s="19"/>
      <c r="D3070" s="19"/>
    </row>
    <row r="3071" spans="3:4" x14ac:dyDescent="0.2">
      <c r="C3071" s="19"/>
      <c r="D3071" s="19"/>
    </row>
    <row r="3072" spans="3:4" x14ac:dyDescent="0.2">
      <c r="C3072" s="19"/>
      <c r="D3072" s="19"/>
    </row>
    <row r="3073" spans="3:4" x14ac:dyDescent="0.2">
      <c r="C3073" s="19"/>
      <c r="D3073" s="19"/>
    </row>
    <row r="3074" spans="3:4" x14ac:dyDescent="0.2">
      <c r="C3074" s="19"/>
      <c r="D3074" s="19"/>
    </row>
    <row r="3075" spans="3:4" x14ac:dyDescent="0.2">
      <c r="C3075" s="19"/>
      <c r="D3075" s="19"/>
    </row>
    <row r="3076" spans="3:4" x14ac:dyDescent="0.2">
      <c r="C3076" s="19"/>
      <c r="D3076" s="19"/>
    </row>
    <row r="3077" spans="3:4" x14ac:dyDescent="0.2">
      <c r="C3077" s="19"/>
      <c r="D3077" s="19"/>
    </row>
    <row r="3078" spans="3:4" x14ac:dyDescent="0.2">
      <c r="C3078" s="19"/>
      <c r="D3078" s="19"/>
    </row>
    <row r="3079" spans="3:4" x14ac:dyDescent="0.2">
      <c r="C3079" s="19"/>
      <c r="D3079" s="19"/>
    </row>
    <row r="3080" spans="3:4" x14ac:dyDescent="0.2">
      <c r="C3080" s="19"/>
      <c r="D3080" s="19"/>
    </row>
    <row r="3081" spans="3:4" x14ac:dyDescent="0.2">
      <c r="C3081" s="19"/>
      <c r="D3081" s="19"/>
    </row>
    <row r="3082" spans="3:4" x14ac:dyDescent="0.2">
      <c r="C3082" s="19"/>
      <c r="D3082" s="19"/>
    </row>
    <row r="3083" spans="3:4" x14ac:dyDescent="0.2">
      <c r="C3083" s="19"/>
      <c r="D3083" s="19"/>
    </row>
    <row r="3084" spans="3:4" x14ac:dyDescent="0.2">
      <c r="C3084" s="19"/>
      <c r="D3084" s="19"/>
    </row>
    <row r="3085" spans="3:4" x14ac:dyDescent="0.2">
      <c r="C3085" s="19"/>
      <c r="D3085" s="19"/>
    </row>
    <row r="3086" spans="3:4" x14ac:dyDescent="0.2">
      <c r="C3086" s="19"/>
      <c r="D3086" s="19"/>
    </row>
    <row r="3087" spans="3:4" x14ac:dyDescent="0.2">
      <c r="C3087" s="19"/>
      <c r="D3087" s="19"/>
    </row>
    <row r="3088" spans="3:4" x14ac:dyDescent="0.2">
      <c r="C3088" s="19"/>
      <c r="D3088" s="19"/>
    </row>
    <row r="3089" spans="3:4" x14ac:dyDescent="0.2">
      <c r="C3089" s="19"/>
      <c r="D3089" s="19"/>
    </row>
    <row r="3090" spans="3:4" x14ac:dyDescent="0.2">
      <c r="C3090" s="19"/>
      <c r="D3090" s="19"/>
    </row>
    <row r="3091" spans="3:4" x14ac:dyDescent="0.2">
      <c r="C3091" s="19"/>
      <c r="D3091" s="19"/>
    </row>
    <row r="3092" spans="3:4" x14ac:dyDescent="0.2">
      <c r="C3092" s="19"/>
      <c r="D3092" s="19"/>
    </row>
    <row r="3093" spans="3:4" x14ac:dyDescent="0.2">
      <c r="C3093" s="19"/>
      <c r="D3093" s="19"/>
    </row>
    <row r="3094" spans="3:4" x14ac:dyDescent="0.2">
      <c r="C3094" s="19"/>
      <c r="D3094" s="19"/>
    </row>
    <row r="3095" spans="3:4" x14ac:dyDescent="0.2">
      <c r="C3095" s="19"/>
      <c r="D3095" s="19"/>
    </row>
    <row r="3096" spans="3:4" x14ac:dyDescent="0.2">
      <c r="C3096" s="19"/>
      <c r="D3096" s="19"/>
    </row>
    <row r="3097" spans="3:4" x14ac:dyDescent="0.2">
      <c r="C3097" s="19"/>
      <c r="D3097" s="19"/>
    </row>
    <row r="3098" spans="3:4" x14ac:dyDescent="0.2">
      <c r="C3098" s="19"/>
      <c r="D3098" s="19"/>
    </row>
    <row r="3099" spans="3:4" x14ac:dyDescent="0.2">
      <c r="C3099" s="19"/>
      <c r="D3099" s="19"/>
    </row>
    <row r="3100" spans="3:4" x14ac:dyDescent="0.2">
      <c r="C3100" s="19"/>
      <c r="D3100" s="19"/>
    </row>
    <row r="3101" spans="3:4" x14ac:dyDescent="0.2">
      <c r="C3101" s="19"/>
      <c r="D3101" s="19"/>
    </row>
    <row r="3102" spans="3:4" x14ac:dyDescent="0.2">
      <c r="C3102" s="19"/>
      <c r="D3102" s="19"/>
    </row>
    <row r="3103" spans="3:4" x14ac:dyDescent="0.2">
      <c r="C3103" s="19"/>
      <c r="D3103" s="19"/>
    </row>
    <row r="3104" spans="3:4" x14ac:dyDescent="0.2">
      <c r="C3104" s="19"/>
      <c r="D3104" s="19"/>
    </row>
    <row r="3105" spans="3:4" x14ac:dyDescent="0.2">
      <c r="C3105" s="19"/>
      <c r="D3105" s="19"/>
    </row>
    <row r="3106" spans="3:4" x14ac:dyDescent="0.2">
      <c r="C3106" s="19"/>
      <c r="D3106" s="19"/>
    </row>
    <row r="3107" spans="3:4" x14ac:dyDescent="0.2">
      <c r="C3107" s="19"/>
      <c r="D3107" s="19"/>
    </row>
    <row r="3108" spans="3:4" x14ac:dyDescent="0.2">
      <c r="C3108" s="19"/>
      <c r="D3108" s="19"/>
    </row>
    <row r="3109" spans="3:4" x14ac:dyDescent="0.2">
      <c r="C3109" s="19"/>
      <c r="D3109" s="19"/>
    </row>
    <row r="3110" spans="3:4" x14ac:dyDescent="0.2">
      <c r="C3110" s="19"/>
      <c r="D3110" s="19"/>
    </row>
    <row r="3111" spans="3:4" x14ac:dyDescent="0.2">
      <c r="C3111" s="19"/>
      <c r="D3111" s="19"/>
    </row>
    <row r="3112" spans="3:4" x14ac:dyDescent="0.2">
      <c r="C3112" s="19"/>
      <c r="D3112" s="19"/>
    </row>
    <row r="3113" spans="3:4" x14ac:dyDescent="0.2">
      <c r="C3113" s="19"/>
      <c r="D3113" s="19"/>
    </row>
    <row r="3114" spans="3:4" x14ac:dyDescent="0.2">
      <c r="C3114" s="19"/>
      <c r="D3114" s="19"/>
    </row>
    <row r="3115" spans="3:4" x14ac:dyDescent="0.2">
      <c r="C3115" s="19"/>
      <c r="D3115" s="19"/>
    </row>
    <row r="3116" spans="3:4" x14ac:dyDescent="0.2">
      <c r="C3116" s="19"/>
      <c r="D3116" s="19"/>
    </row>
    <row r="3117" spans="3:4" x14ac:dyDescent="0.2">
      <c r="C3117" s="19"/>
      <c r="D3117" s="19"/>
    </row>
    <row r="3118" spans="3:4" x14ac:dyDescent="0.2">
      <c r="C3118" s="19"/>
      <c r="D3118" s="19"/>
    </row>
    <row r="3119" spans="3:4" x14ac:dyDescent="0.2">
      <c r="C3119" s="19"/>
      <c r="D3119" s="19"/>
    </row>
    <row r="3120" spans="3:4" x14ac:dyDescent="0.2">
      <c r="C3120" s="19"/>
      <c r="D3120" s="19"/>
    </row>
    <row r="3121" spans="3:4" x14ac:dyDescent="0.2">
      <c r="C3121" s="19"/>
      <c r="D3121" s="19"/>
    </row>
    <row r="3122" spans="3:4" x14ac:dyDescent="0.2">
      <c r="C3122" s="19"/>
      <c r="D3122" s="19"/>
    </row>
    <row r="3123" spans="3:4" x14ac:dyDescent="0.2">
      <c r="C3123" s="19"/>
      <c r="D3123" s="19"/>
    </row>
    <row r="3124" spans="3:4" x14ac:dyDescent="0.2">
      <c r="C3124" s="19"/>
      <c r="D3124" s="19"/>
    </row>
    <row r="3125" spans="3:4" x14ac:dyDescent="0.2">
      <c r="C3125" s="19"/>
      <c r="D3125" s="19"/>
    </row>
    <row r="3126" spans="3:4" x14ac:dyDescent="0.2">
      <c r="C3126" s="19"/>
      <c r="D3126" s="19"/>
    </row>
    <row r="3127" spans="3:4" x14ac:dyDescent="0.2">
      <c r="C3127" s="19"/>
      <c r="D3127" s="19"/>
    </row>
    <row r="3128" spans="3:4" x14ac:dyDescent="0.2">
      <c r="C3128" s="19"/>
      <c r="D3128" s="19"/>
    </row>
    <row r="3129" spans="3:4" x14ac:dyDescent="0.2">
      <c r="C3129" s="19"/>
      <c r="D3129" s="19"/>
    </row>
    <row r="3130" spans="3:4" x14ac:dyDescent="0.2">
      <c r="C3130" s="19"/>
      <c r="D3130" s="19"/>
    </row>
    <row r="3131" spans="3:4" x14ac:dyDescent="0.2">
      <c r="C3131" s="19"/>
      <c r="D3131" s="19"/>
    </row>
    <row r="3132" spans="3:4" x14ac:dyDescent="0.2">
      <c r="C3132" s="19"/>
      <c r="D3132" s="19"/>
    </row>
    <row r="3133" spans="3:4" x14ac:dyDescent="0.2">
      <c r="C3133" s="19"/>
      <c r="D3133" s="19"/>
    </row>
    <row r="3134" spans="3:4" x14ac:dyDescent="0.2">
      <c r="C3134" s="19"/>
      <c r="D3134" s="19"/>
    </row>
    <row r="3135" spans="3:4" x14ac:dyDescent="0.2">
      <c r="C3135" s="19"/>
      <c r="D3135" s="19"/>
    </row>
    <row r="3136" spans="3:4" x14ac:dyDescent="0.2">
      <c r="C3136" s="19"/>
      <c r="D3136" s="19"/>
    </row>
    <row r="3137" spans="3:4" x14ac:dyDescent="0.2">
      <c r="C3137" s="19"/>
      <c r="D3137" s="19"/>
    </row>
    <row r="3138" spans="3:4" x14ac:dyDescent="0.2">
      <c r="C3138" s="19"/>
      <c r="D3138" s="19"/>
    </row>
    <row r="3139" spans="3:4" x14ac:dyDescent="0.2">
      <c r="C3139" s="19"/>
      <c r="D3139" s="19"/>
    </row>
    <row r="3140" spans="3:4" x14ac:dyDescent="0.2">
      <c r="C3140" s="19"/>
      <c r="D3140" s="19"/>
    </row>
    <row r="3141" spans="3:4" x14ac:dyDescent="0.2">
      <c r="C3141" s="19"/>
      <c r="D3141" s="19"/>
    </row>
    <row r="3142" spans="3:4" x14ac:dyDescent="0.2">
      <c r="C3142" s="19"/>
      <c r="D3142" s="19"/>
    </row>
    <row r="3143" spans="3:4" x14ac:dyDescent="0.2">
      <c r="C3143" s="19"/>
      <c r="D3143" s="19"/>
    </row>
    <row r="3144" spans="3:4" x14ac:dyDescent="0.2">
      <c r="C3144" s="19"/>
      <c r="D3144" s="19"/>
    </row>
    <row r="3145" spans="3:4" x14ac:dyDescent="0.2">
      <c r="C3145" s="19"/>
      <c r="D3145" s="19"/>
    </row>
    <row r="3146" spans="3:4" x14ac:dyDescent="0.2">
      <c r="C3146" s="19"/>
      <c r="D3146" s="19"/>
    </row>
    <row r="3147" spans="3:4" x14ac:dyDescent="0.2">
      <c r="C3147" s="19"/>
      <c r="D3147" s="19"/>
    </row>
    <row r="3148" spans="3:4" x14ac:dyDescent="0.2">
      <c r="C3148" s="19"/>
      <c r="D3148" s="19"/>
    </row>
    <row r="3149" spans="3:4" x14ac:dyDescent="0.2">
      <c r="C3149" s="19"/>
      <c r="D3149" s="19"/>
    </row>
    <row r="3150" spans="3:4" x14ac:dyDescent="0.2">
      <c r="C3150" s="19"/>
      <c r="D3150" s="19"/>
    </row>
    <row r="3151" spans="3:4" x14ac:dyDescent="0.2">
      <c r="C3151" s="19"/>
      <c r="D3151" s="19"/>
    </row>
    <row r="3152" spans="3:4" x14ac:dyDescent="0.2">
      <c r="C3152" s="19"/>
      <c r="D3152" s="19"/>
    </row>
    <row r="3153" spans="3:4" x14ac:dyDescent="0.2">
      <c r="C3153" s="19"/>
      <c r="D3153" s="19"/>
    </row>
    <row r="3154" spans="3:4" x14ac:dyDescent="0.2">
      <c r="C3154" s="19"/>
      <c r="D3154" s="19"/>
    </row>
    <row r="3155" spans="3:4" x14ac:dyDescent="0.2">
      <c r="C3155" s="19"/>
      <c r="D3155" s="19"/>
    </row>
    <row r="3156" spans="3:4" x14ac:dyDescent="0.2">
      <c r="C3156" s="19"/>
      <c r="D3156" s="19"/>
    </row>
    <row r="3157" spans="3:4" x14ac:dyDescent="0.2">
      <c r="C3157" s="19"/>
      <c r="D3157" s="19"/>
    </row>
    <row r="3158" spans="3:4" x14ac:dyDescent="0.2">
      <c r="C3158" s="19"/>
      <c r="D3158" s="19"/>
    </row>
    <row r="3159" spans="3:4" x14ac:dyDescent="0.2">
      <c r="C3159" s="19"/>
      <c r="D3159" s="19"/>
    </row>
    <row r="3160" spans="3:4" x14ac:dyDescent="0.2">
      <c r="C3160" s="19"/>
      <c r="D3160" s="19"/>
    </row>
    <row r="3161" spans="3:4" x14ac:dyDescent="0.2">
      <c r="C3161" s="19"/>
      <c r="D3161" s="19"/>
    </row>
    <row r="3162" spans="3:4" x14ac:dyDescent="0.2">
      <c r="C3162" s="19"/>
      <c r="D3162" s="19"/>
    </row>
    <row r="3163" spans="3:4" x14ac:dyDescent="0.2">
      <c r="C3163" s="19"/>
      <c r="D3163" s="19"/>
    </row>
    <row r="3164" spans="3:4" x14ac:dyDescent="0.2">
      <c r="C3164" s="19"/>
      <c r="D3164" s="19"/>
    </row>
    <row r="3165" spans="3:4" x14ac:dyDescent="0.2">
      <c r="C3165" s="19"/>
      <c r="D3165" s="19"/>
    </row>
    <row r="3166" spans="3:4" x14ac:dyDescent="0.2">
      <c r="C3166" s="19"/>
      <c r="D3166" s="19"/>
    </row>
    <row r="3167" spans="3:4" x14ac:dyDescent="0.2">
      <c r="C3167" s="19"/>
      <c r="D3167" s="19"/>
    </row>
    <row r="3168" spans="3:4" x14ac:dyDescent="0.2">
      <c r="C3168" s="19"/>
      <c r="D3168" s="19"/>
    </row>
    <row r="3169" spans="3:4" x14ac:dyDescent="0.2">
      <c r="C3169" s="19"/>
      <c r="D3169" s="19"/>
    </row>
    <row r="3170" spans="3:4" x14ac:dyDescent="0.2">
      <c r="C3170" s="19"/>
      <c r="D3170" s="19"/>
    </row>
    <row r="3171" spans="3:4" x14ac:dyDescent="0.2">
      <c r="C3171" s="19"/>
      <c r="D3171" s="19"/>
    </row>
    <row r="3172" spans="3:4" x14ac:dyDescent="0.2">
      <c r="C3172" s="19"/>
      <c r="D3172" s="19"/>
    </row>
    <row r="3173" spans="3:4" x14ac:dyDescent="0.2">
      <c r="C3173" s="19"/>
      <c r="D3173" s="19"/>
    </row>
    <row r="3174" spans="3:4" x14ac:dyDescent="0.2">
      <c r="C3174" s="19"/>
      <c r="D3174" s="19"/>
    </row>
    <row r="3175" spans="3:4" x14ac:dyDescent="0.2">
      <c r="C3175" s="19"/>
      <c r="D3175" s="19"/>
    </row>
    <row r="3176" spans="3:4" x14ac:dyDescent="0.2">
      <c r="C3176" s="19"/>
      <c r="D3176" s="19"/>
    </row>
    <row r="3177" spans="3:4" x14ac:dyDescent="0.2">
      <c r="C3177" s="19"/>
      <c r="D3177" s="19"/>
    </row>
    <row r="3178" spans="3:4" x14ac:dyDescent="0.2">
      <c r="C3178" s="19"/>
      <c r="D3178" s="19"/>
    </row>
    <row r="3179" spans="3:4" x14ac:dyDescent="0.2">
      <c r="C3179" s="19"/>
      <c r="D3179" s="19"/>
    </row>
    <row r="3180" spans="3:4" x14ac:dyDescent="0.2">
      <c r="C3180" s="19"/>
      <c r="D3180" s="19"/>
    </row>
    <row r="3181" spans="3:4" x14ac:dyDescent="0.2">
      <c r="C3181" s="19"/>
      <c r="D3181" s="19"/>
    </row>
    <row r="3182" spans="3:4" x14ac:dyDescent="0.2">
      <c r="C3182" s="19"/>
      <c r="D3182" s="19"/>
    </row>
    <row r="3183" spans="3:4" x14ac:dyDescent="0.2">
      <c r="C3183" s="19"/>
      <c r="D3183" s="19"/>
    </row>
    <row r="3184" spans="3:4" x14ac:dyDescent="0.2">
      <c r="C3184" s="19"/>
      <c r="D3184" s="19"/>
    </row>
    <row r="3185" spans="3:4" x14ac:dyDescent="0.2">
      <c r="C3185" s="19"/>
      <c r="D3185" s="19"/>
    </row>
    <row r="3186" spans="3:4" x14ac:dyDescent="0.2">
      <c r="C3186" s="19"/>
      <c r="D3186" s="19"/>
    </row>
    <row r="3187" spans="3:4" x14ac:dyDescent="0.2">
      <c r="C3187" s="19"/>
      <c r="D3187" s="19"/>
    </row>
    <row r="3188" spans="3:4" x14ac:dyDescent="0.2">
      <c r="C3188" s="19"/>
      <c r="D3188" s="19"/>
    </row>
    <row r="3189" spans="3:4" x14ac:dyDescent="0.2">
      <c r="C3189" s="19"/>
      <c r="D3189" s="19"/>
    </row>
    <row r="3190" spans="3:4" x14ac:dyDescent="0.2">
      <c r="C3190" s="19"/>
      <c r="D3190" s="19"/>
    </row>
    <row r="3191" spans="3:4" x14ac:dyDescent="0.2">
      <c r="C3191" s="19"/>
      <c r="D3191" s="19"/>
    </row>
    <row r="3192" spans="3:4" x14ac:dyDescent="0.2">
      <c r="C3192" s="19"/>
      <c r="D3192" s="19"/>
    </row>
    <row r="3193" spans="3:4" x14ac:dyDescent="0.2">
      <c r="C3193" s="19"/>
      <c r="D3193" s="19"/>
    </row>
    <row r="3194" spans="3:4" x14ac:dyDescent="0.2">
      <c r="C3194" s="19"/>
      <c r="D3194" s="19"/>
    </row>
    <row r="3195" spans="3:4" x14ac:dyDescent="0.2">
      <c r="C3195" s="19"/>
      <c r="D3195" s="19"/>
    </row>
    <row r="3196" spans="3:4" x14ac:dyDescent="0.2">
      <c r="C3196" s="19"/>
      <c r="D3196" s="19"/>
    </row>
    <row r="3197" spans="3:4" x14ac:dyDescent="0.2">
      <c r="C3197" s="19"/>
      <c r="D3197" s="19"/>
    </row>
    <row r="3198" spans="3:4" x14ac:dyDescent="0.2">
      <c r="C3198" s="19"/>
      <c r="D3198" s="19"/>
    </row>
    <row r="3199" spans="3:4" x14ac:dyDescent="0.2">
      <c r="C3199" s="19"/>
      <c r="D3199" s="19"/>
    </row>
    <row r="3200" spans="3:4" x14ac:dyDescent="0.2">
      <c r="C3200" s="19"/>
      <c r="D3200" s="19"/>
    </row>
    <row r="3201" spans="3:4" x14ac:dyDescent="0.2">
      <c r="C3201" s="19"/>
      <c r="D3201" s="19"/>
    </row>
    <row r="3202" spans="3:4" x14ac:dyDescent="0.2">
      <c r="C3202" s="19"/>
      <c r="D3202" s="19"/>
    </row>
    <row r="3203" spans="3:4" x14ac:dyDescent="0.2">
      <c r="C3203" s="19"/>
      <c r="D3203" s="19"/>
    </row>
    <row r="3204" spans="3:4" x14ac:dyDescent="0.2">
      <c r="C3204" s="19"/>
      <c r="D3204" s="19"/>
    </row>
    <row r="3205" spans="3:4" x14ac:dyDescent="0.2">
      <c r="C3205" s="19"/>
      <c r="D3205" s="19"/>
    </row>
    <row r="3206" spans="3:4" x14ac:dyDescent="0.2">
      <c r="C3206" s="19"/>
      <c r="D3206" s="19"/>
    </row>
    <row r="3207" spans="3:4" x14ac:dyDescent="0.2">
      <c r="C3207" s="19"/>
      <c r="D3207" s="19"/>
    </row>
    <row r="3208" spans="3:4" x14ac:dyDescent="0.2">
      <c r="C3208" s="19"/>
      <c r="D3208" s="19"/>
    </row>
    <row r="3209" spans="3:4" x14ac:dyDescent="0.2">
      <c r="C3209" s="19"/>
      <c r="D3209" s="19"/>
    </row>
    <row r="3210" spans="3:4" x14ac:dyDescent="0.2">
      <c r="C3210" s="19"/>
      <c r="D3210" s="19"/>
    </row>
    <row r="3211" spans="3:4" x14ac:dyDescent="0.2">
      <c r="C3211" s="19"/>
      <c r="D3211" s="19"/>
    </row>
    <row r="3212" spans="3:4" x14ac:dyDescent="0.2">
      <c r="C3212" s="19"/>
      <c r="D3212" s="19"/>
    </row>
    <row r="3213" spans="3:4" x14ac:dyDescent="0.2">
      <c r="C3213" s="19"/>
      <c r="D3213" s="19"/>
    </row>
    <row r="3214" spans="3:4" x14ac:dyDescent="0.2">
      <c r="C3214" s="19"/>
      <c r="D3214" s="19"/>
    </row>
    <row r="3215" spans="3:4" x14ac:dyDescent="0.2">
      <c r="C3215" s="19"/>
      <c r="D3215" s="19"/>
    </row>
    <row r="3216" spans="3:4" x14ac:dyDescent="0.2">
      <c r="C3216" s="19"/>
      <c r="D3216" s="19"/>
    </row>
    <row r="3217" spans="3:4" x14ac:dyDescent="0.2">
      <c r="C3217" s="19"/>
      <c r="D3217" s="19"/>
    </row>
    <row r="3218" spans="3:4" x14ac:dyDescent="0.2">
      <c r="C3218" s="19"/>
      <c r="D3218" s="19"/>
    </row>
    <row r="3219" spans="3:4" x14ac:dyDescent="0.2">
      <c r="C3219" s="19"/>
      <c r="D3219" s="19"/>
    </row>
    <row r="3220" spans="3:4" x14ac:dyDescent="0.2">
      <c r="C3220" s="19"/>
      <c r="D3220" s="19"/>
    </row>
    <row r="3221" spans="3:4" x14ac:dyDescent="0.2">
      <c r="C3221" s="19"/>
      <c r="D3221" s="19"/>
    </row>
    <row r="3222" spans="3:4" x14ac:dyDescent="0.2">
      <c r="C3222" s="19"/>
      <c r="D3222" s="19"/>
    </row>
    <row r="3223" spans="3:4" x14ac:dyDescent="0.2">
      <c r="C3223" s="19"/>
      <c r="D3223" s="19"/>
    </row>
    <row r="3224" spans="3:4" x14ac:dyDescent="0.2">
      <c r="C3224" s="19"/>
      <c r="D3224" s="19"/>
    </row>
    <row r="3225" spans="3:4" x14ac:dyDescent="0.2">
      <c r="C3225" s="19"/>
      <c r="D3225" s="19"/>
    </row>
    <row r="3226" spans="3:4" x14ac:dyDescent="0.2">
      <c r="C3226" s="19"/>
      <c r="D3226" s="19"/>
    </row>
    <row r="3227" spans="3:4" x14ac:dyDescent="0.2">
      <c r="C3227" s="19"/>
      <c r="D3227" s="19"/>
    </row>
    <row r="3228" spans="3:4" x14ac:dyDescent="0.2">
      <c r="C3228" s="19"/>
      <c r="D3228" s="19"/>
    </row>
    <row r="3229" spans="3:4" x14ac:dyDescent="0.2">
      <c r="C3229" s="19"/>
      <c r="D3229" s="19"/>
    </row>
    <row r="3230" spans="3:4" x14ac:dyDescent="0.2">
      <c r="C3230" s="19"/>
      <c r="D3230" s="19"/>
    </row>
    <row r="3231" spans="3:4" x14ac:dyDescent="0.2">
      <c r="C3231" s="19"/>
      <c r="D3231" s="19"/>
    </row>
    <row r="3232" spans="3:4" x14ac:dyDescent="0.2">
      <c r="C3232" s="19"/>
      <c r="D3232" s="19"/>
    </row>
    <row r="3233" spans="3:4" x14ac:dyDescent="0.2">
      <c r="C3233" s="19"/>
      <c r="D3233" s="19"/>
    </row>
    <row r="3234" spans="3:4" x14ac:dyDescent="0.2">
      <c r="C3234" s="19"/>
      <c r="D3234" s="19"/>
    </row>
    <row r="3235" spans="3:4" x14ac:dyDescent="0.2">
      <c r="C3235" s="19"/>
      <c r="D3235" s="19"/>
    </row>
    <row r="3236" spans="3:4" x14ac:dyDescent="0.2">
      <c r="C3236" s="19"/>
      <c r="D3236" s="19"/>
    </row>
    <row r="3237" spans="3:4" x14ac:dyDescent="0.2">
      <c r="C3237" s="19"/>
      <c r="D3237" s="19"/>
    </row>
    <row r="3238" spans="3:4" x14ac:dyDescent="0.2">
      <c r="C3238" s="19"/>
      <c r="D3238" s="19"/>
    </row>
    <row r="3239" spans="3:4" x14ac:dyDescent="0.2">
      <c r="C3239" s="19"/>
      <c r="D3239" s="19"/>
    </row>
    <row r="3240" spans="3:4" x14ac:dyDescent="0.2">
      <c r="C3240" s="19"/>
      <c r="D3240" s="19"/>
    </row>
    <row r="3241" spans="3:4" x14ac:dyDescent="0.2">
      <c r="C3241" s="19"/>
      <c r="D3241" s="19"/>
    </row>
    <row r="3242" spans="3:4" x14ac:dyDescent="0.2">
      <c r="C3242" s="19"/>
      <c r="D3242" s="19"/>
    </row>
    <row r="3243" spans="3:4" x14ac:dyDescent="0.2">
      <c r="C3243" s="19"/>
      <c r="D3243" s="19"/>
    </row>
    <row r="3244" spans="3:4" x14ac:dyDescent="0.2">
      <c r="C3244" s="19"/>
      <c r="D3244" s="19"/>
    </row>
    <row r="3245" spans="3:4" x14ac:dyDescent="0.2">
      <c r="C3245" s="19"/>
      <c r="D3245" s="19"/>
    </row>
    <row r="3246" spans="3:4" x14ac:dyDescent="0.2">
      <c r="C3246" s="19"/>
      <c r="D3246" s="19"/>
    </row>
    <row r="3247" spans="3:4" x14ac:dyDescent="0.2">
      <c r="C3247" s="19"/>
      <c r="D3247" s="19"/>
    </row>
    <row r="3248" spans="3:4" x14ac:dyDescent="0.2">
      <c r="C3248" s="19"/>
      <c r="D3248" s="19"/>
    </row>
    <row r="3249" spans="3:4" x14ac:dyDescent="0.2">
      <c r="C3249" s="19"/>
      <c r="D3249" s="19"/>
    </row>
    <row r="3250" spans="3:4" x14ac:dyDescent="0.2">
      <c r="C3250" s="19"/>
      <c r="D3250" s="19"/>
    </row>
    <row r="3251" spans="3:4" x14ac:dyDescent="0.2">
      <c r="C3251" s="19"/>
      <c r="D3251" s="19"/>
    </row>
    <row r="3252" spans="3:4" x14ac:dyDescent="0.2">
      <c r="C3252" s="19"/>
      <c r="D3252" s="19"/>
    </row>
    <row r="3253" spans="3:4" x14ac:dyDescent="0.2">
      <c r="C3253" s="19"/>
      <c r="D3253" s="19"/>
    </row>
    <row r="3254" spans="3:4" x14ac:dyDescent="0.2">
      <c r="C3254" s="19"/>
      <c r="D3254" s="19"/>
    </row>
    <row r="3255" spans="3:4" x14ac:dyDescent="0.2">
      <c r="C3255" s="19"/>
      <c r="D3255" s="19"/>
    </row>
    <row r="3256" spans="3:4" x14ac:dyDescent="0.2">
      <c r="C3256" s="19"/>
      <c r="D3256" s="19"/>
    </row>
    <row r="3257" spans="3:4" x14ac:dyDescent="0.2">
      <c r="C3257" s="19"/>
      <c r="D3257" s="19"/>
    </row>
    <row r="3258" spans="3:4" x14ac:dyDescent="0.2">
      <c r="C3258" s="19"/>
      <c r="D3258" s="19"/>
    </row>
    <row r="3259" spans="3:4" x14ac:dyDescent="0.2">
      <c r="C3259" s="19"/>
      <c r="D3259" s="19"/>
    </row>
    <row r="3260" spans="3:4" x14ac:dyDescent="0.2">
      <c r="C3260" s="19"/>
      <c r="D3260" s="19"/>
    </row>
    <row r="3261" spans="3:4" x14ac:dyDescent="0.2">
      <c r="C3261" s="19"/>
      <c r="D3261" s="19"/>
    </row>
    <row r="3262" spans="3:4" x14ac:dyDescent="0.2">
      <c r="C3262" s="19"/>
      <c r="D3262" s="19"/>
    </row>
    <row r="3263" spans="3:4" x14ac:dyDescent="0.2">
      <c r="C3263" s="19"/>
      <c r="D3263" s="19"/>
    </row>
    <row r="3264" spans="3:4" x14ac:dyDescent="0.2">
      <c r="C3264" s="19"/>
      <c r="D3264" s="19"/>
    </row>
    <row r="3265" spans="3:4" x14ac:dyDescent="0.2">
      <c r="C3265" s="19"/>
      <c r="D3265" s="19"/>
    </row>
    <row r="3266" spans="3:4" x14ac:dyDescent="0.2">
      <c r="C3266" s="19"/>
      <c r="D3266" s="19"/>
    </row>
    <row r="3267" spans="3:4" x14ac:dyDescent="0.2">
      <c r="C3267" s="19"/>
      <c r="D3267" s="19"/>
    </row>
    <row r="3268" spans="3:4" x14ac:dyDescent="0.2">
      <c r="C3268" s="19"/>
      <c r="D3268" s="19"/>
    </row>
    <row r="3269" spans="3:4" x14ac:dyDescent="0.2">
      <c r="C3269" s="19"/>
      <c r="D3269" s="19"/>
    </row>
    <row r="3270" spans="3:4" x14ac:dyDescent="0.2">
      <c r="C3270" s="19"/>
      <c r="D3270" s="19"/>
    </row>
    <row r="3271" spans="3:4" x14ac:dyDescent="0.2">
      <c r="C3271" s="19"/>
      <c r="D3271" s="19"/>
    </row>
    <row r="3272" spans="3:4" x14ac:dyDescent="0.2">
      <c r="C3272" s="19"/>
      <c r="D3272" s="19"/>
    </row>
    <row r="3273" spans="3:4" x14ac:dyDescent="0.2">
      <c r="C3273" s="19"/>
      <c r="D3273" s="19"/>
    </row>
    <row r="3274" spans="3:4" x14ac:dyDescent="0.2">
      <c r="C3274" s="19"/>
      <c r="D3274" s="19"/>
    </row>
    <row r="3275" spans="3:4" x14ac:dyDescent="0.2">
      <c r="C3275" s="19"/>
      <c r="D3275" s="19"/>
    </row>
    <row r="3276" spans="3:4" x14ac:dyDescent="0.2">
      <c r="C3276" s="19"/>
      <c r="D3276" s="19"/>
    </row>
    <row r="3277" spans="3:4" x14ac:dyDescent="0.2">
      <c r="C3277" s="19"/>
      <c r="D3277" s="19"/>
    </row>
    <row r="3278" spans="3:4" x14ac:dyDescent="0.2">
      <c r="C3278" s="19"/>
      <c r="D3278" s="19"/>
    </row>
    <row r="3279" spans="3:4" x14ac:dyDescent="0.2">
      <c r="C3279" s="19"/>
      <c r="D3279" s="19"/>
    </row>
    <row r="3280" spans="3:4" x14ac:dyDescent="0.2">
      <c r="C3280" s="19"/>
      <c r="D3280" s="19"/>
    </row>
    <row r="3281" spans="3:4" x14ac:dyDescent="0.2">
      <c r="C3281" s="19"/>
      <c r="D3281" s="19"/>
    </row>
    <row r="3282" spans="3:4" x14ac:dyDescent="0.2">
      <c r="C3282" s="19"/>
      <c r="D3282" s="19"/>
    </row>
    <row r="3283" spans="3:4" x14ac:dyDescent="0.2">
      <c r="C3283" s="19"/>
      <c r="D3283" s="19"/>
    </row>
    <row r="3284" spans="3:4" x14ac:dyDescent="0.2">
      <c r="C3284" s="19"/>
      <c r="D3284" s="19"/>
    </row>
    <row r="3285" spans="3:4" x14ac:dyDescent="0.2">
      <c r="C3285" s="19"/>
      <c r="D3285" s="19"/>
    </row>
    <row r="3286" spans="3:4" x14ac:dyDescent="0.2">
      <c r="C3286" s="19"/>
      <c r="D3286" s="19"/>
    </row>
    <row r="3287" spans="3:4" x14ac:dyDescent="0.2">
      <c r="C3287" s="19"/>
      <c r="D3287" s="19"/>
    </row>
    <row r="3288" spans="3:4" x14ac:dyDescent="0.2">
      <c r="C3288" s="19"/>
      <c r="D3288" s="19"/>
    </row>
    <row r="3289" spans="3:4" x14ac:dyDescent="0.2">
      <c r="C3289" s="19"/>
      <c r="D3289" s="19"/>
    </row>
    <row r="3290" spans="3:4" x14ac:dyDescent="0.2">
      <c r="C3290" s="19"/>
      <c r="D3290" s="19"/>
    </row>
    <row r="3291" spans="3:4" x14ac:dyDescent="0.2">
      <c r="C3291" s="19"/>
      <c r="D3291" s="19"/>
    </row>
    <row r="3292" spans="3:4" x14ac:dyDescent="0.2">
      <c r="C3292" s="19"/>
      <c r="D3292" s="19"/>
    </row>
    <row r="3293" spans="3:4" x14ac:dyDescent="0.2">
      <c r="C3293" s="19"/>
      <c r="D3293" s="19"/>
    </row>
    <row r="3294" spans="3:4" x14ac:dyDescent="0.2">
      <c r="C3294" s="19"/>
      <c r="D3294" s="19"/>
    </row>
    <row r="3295" spans="3:4" x14ac:dyDescent="0.2">
      <c r="C3295" s="19"/>
      <c r="D3295" s="19"/>
    </row>
    <row r="3296" spans="3:4" x14ac:dyDescent="0.2">
      <c r="C3296" s="19"/>
      <c r="D3296" s="19"/>
    </row>
    <row r="3297" spans="3:4" x14ac:dyDescent="0.2">
      <c r="C3297" s="19"/>
      <c r="D3297" s="19"/>
    </row>
    <row r="3298" spans="3:4" x14ac:dyDescent="0.2">
      <c r="C3298" s="19"/>
      <c r="D3298" s="19"/>
    </row>
    <row r="3299" spans="3:4" x14ac:dyDescent="0.2">
      <c r="C3299" s="19"/>
      <c r="D3299" s="19"/>
    </row>
    <row r="3300" spans="3:4" x14ac:dyDescent="0.2">
      <c r="C3300" s="19"/>
      <c r="D3300" s="19"/>
    </row>
    <row r="3301" spans="3:4" x14ac:dyDescent="0.2">
      <c r="C3301" s="19"/>
      <c r="D3301" s="19"/>
    </row>
    <row r="3302" spans="3:4" x14ac:dyDescent="0.2">
      <c r="C3302" s="19"/>
      <c r="D3302" s="19"/>
    </row>
    <row r="3303" spans="3:4" x14ac:dyDescent="0.2">
      <c r="C3303" s="19"/>
      <c r="D3303" s="19"/>
    </row>
    <row r="3304" spans="3:4" x14ac:dyDescent="0.2">
      <c r="C3304" s="19"/>
      <c r="D3304" s="19"/>
    </row>
    <row r="3305" spans="3:4" x14ac:dyDescent="0.2">
      <c r="C3305" s="19"/>
      <c r="D3305" s="19"/>
    </row>
    <row r="3306" spans="3:4" x14ac:dyDescent="0.2">
      <c r="C3306" s="19"/>
      <c r="D3306" s="19"/>
    </row>
    <row r="3307" spans="3:4" x14ac:dyDescent="0.2">
      <c r="C3307" s="19"/>
      <c r="D3307" s="19"/>
    </row>
    <row r="3308" spans="3:4" x14ac:dyDescent="0.2">
      <c r="C3308" s="19"/>
      <c r="D3308" s="19"/>
    </row>
    <row r="3309" spans="3:4" x14ac:dyDescent="0.2">
      <c r="C3309" s="19"/>
      <c r="D3309" s="19"/>
    </row>
    <row r="3310" spans="3:4" x14ac:dyDescent="0.2">
      <c r="C3310" s="19"/>
      <c r="D3310" s="19"/>
    </row>
    <row r="3311" spans="3:4" x14ac:dyDescent="0.2">
      <c r="C3311" s="19"/>
      <c r="D3311" s="19"/>
    </row>
    <row r="3312" spans="3:4" x14ac:dyDescent="0.2">
      <c r="C3312" s="19"/>
      <c r="D3312" s="19"/>
    </row>
    <row r="3313" spans="3:4" x14ac:dyDescent="0.2">
      <c r="C3313" s="19"/>
      <c r="D3313" s="19"/>
    </row>
    <row r="3314" spans="3:4" x14ac:dyDescent="0.2">
      <c r="C3314" s="19"/>
      <c r="D3314" s="19"/>
    </row>
    <row r="3315" spans="3:4" x14ac:dyDescent="0.2">
      <c r="C3315" s="19"/>
      <c r="D3315" s="19"/>
    </row>
    <row r="3316" spans="3:4" x14ac:dyDescent="0.2">
      <c r="C3316" s="19"/>
      <c r="D3316" s="19"/>
    </row>
    <row r="3317" spans="3:4" x14ac:dyDescent="0.2">
      <c r="C3317" s="19"/>
      <c r="D3317" s="19"/>
    </row>
    <row r="3318" spans="3:4" x14ac:dyDescent="0.2">
      <c r="C3318" s="19"/>
      <c r="D3318" s="19"/>
    </row>
    <row r="3319" spans="3:4" x14ac:dyDescent="0.2">
      <c r="C3319" s="19"/>
      <c r="D3319" s="19"/>
    </row>
    <row r="3320" spans="3:4" x14ac:dyDescent="0.2">
      <c r="C3320" s="19"/>
      <c r="D3320" s="19"/>
    </row>
    <row r="3321" spans="3:4" x14ac:dyDescent="0.2">
      <c r="C3321" s="19"/>
      <c r="D3321" s="19"/>
    </row>
    <row r="3322" spans="3:4" x14ac:dyDescent="0.2">
      <c r="C3322" s="19"/>
      <c r="D3322" s="19"/>
    </row>
    <row r="3323" spans="3:4" x14ac:dyDescent="0.2">
      <c r="C3323" s="19"/>
      <c r="D3323" s="19"/>
    </row>
    <row r="3324" spans="3:4" x14ac:dyDescent="0.2">
      <c r="C3324" s="19"/>
      <c r="D3324" s="19"/>
    </row>
    <row r="3325" spans="3:4" x14ac:dyDescent="0.2">
      <c r="C3325" s="19"/>
      <c r="D3325" s="19"/>
    </row>
    <row r="3326" spans="3:4" x14ac:dyDescent="0.2">
      <c r="C3326" s="19"/>
      <c r="D3326" s="19"/>
    </row>
    <row r="3327" spans="3:4" x14ac:dyDescent="0.2">
      <c r="C3327" s="19"/>
      <c r="D3327" s="19"/>
    </row>
    <row r="3328" spans="3:4" x14ac:dyDescent="0.2">
      <c r="C3328" s="19"/>
      <c r="D3328" s="19"/>
    </row>
    <row r="3329" spans="3:4" x14ac:dyDescent="0.2">
      <c r="C3329" s="19"/>
      <c r="D3329" s="19"/>
    </row>
    <row r="3330" spans="3:4" x14ac:dyDescent="0.2">
      <c r="C3330" s="19"/>
      <c r="D3330" s="19"/>
    </row>
    <row r="3331" spans="3:4" x14ac:dyDescent="0.2">
      <c r="C3331" s="19"/>
      <c r="D3331" s="19"/>
    </row>
    <row r="3332" spans="3:4" x14ac:dyDescent="0.2">
      <c r="C3332" s="19"/>
      <c r="D3332" s="19"/>
    </row>
    <row r="3333" spans="3:4" x14ac:dyDescent="0.2">
      <c r="C3333" s="19"/>
      <c r="D3333" s="19"/>
    </row>
    <row r="3334" spans="3:4" x14ac:dyDescent="0.2">
      <c r="C3334" s="19"/>
      <c r="D3334" s="19"/>
    </row>
    <row r="3335" spans="3:4" x14ac:dyDescent="0.2">
      <c r="C3335" s="19"/>
      <c r="D3335" s="19"/>
    </row>
    <row r="3336" spans="3:4" x14ac:dyDescent="0.2">
      <c r="C3336" s="19"/>
      <c r="D3336" s="19"/>
    </row>
    <row r="3337" spans="3:4" x14ac:dyDescent="0.2">
      <c r="C3337" s="19"/>
      <c r="D3337" s="19"/>
    </row>
    <row r="3338" spans="3:4" x14ac:dyDescent="0.2">
      <c r="C3338" s="19"/>
      <c r="D3338" s="19"/>
    </row>
    <row r="3339" spans="3:4" x14ac:dyDescent="0.2">
      <c r="C3339" s="19"/>
      <c r="D3339" s="19"/>
    </row>
    <row r="3340" spans="3:4" x14ac:dyDescent="0.2">
      <c r="C3340" s="19"/>
      <c r="D3340" s="19"/>
    </row>
    <row r="3341" spans="3:4" x14ac:dyDescent="0.2">
      <c r="C3341" s="19"/>
      <c r="D3341" s="19"/>
    </row>
    <row r="3342" spans="3:4" x14ac:dyDescent="0.2">
      <c r="C3342" s="19"/>
      <c r="D3342" s="19"/>
    </row>
    <row r="3343" spans="3:4" x14ac:dyDescent="0.2">
      <c r="C3343" s="19"/>
      <c r="D3343" s="19"/>
    </row>
    <row r="3344" spans="3:4" x14ac:dyDescent="0.2">
      <c r="C3344" s="19"/>
      <c r="D3344" s="19"/>
    </row>
    <row r="3345" spans="3:4" x14ac:dyDescent="0.2">
      <c r="C3345" s="19"/>
      <c r="D3345" s="19"/>
    </row>
    <row r="3346" spans="3:4" x14ac:dyDescent="0.2">
      <c r="C3346" s="19"/>
      <c r="D3346" s="19"/>
    </row>
    <row r="3347" spans="3:4" x14ac:dyDescent="0.2">
      <c r="C3347" s="19"/>
      <c r="D3347" s="19"/>
    </row>
    <row r="3348" spans="3:4" x14ac:dyDescent="0.2">
      <c r="C3348" s="19"/>
      <c r="D3348" s="19"/>
    </row>
    <row r="3349" spans="3:4" x14ac:dyDescent="0.2">
      <c r="C3349" s="19"/>
      <c r="D3349" s="19"/>
    </row>
    <row r="3350" spans="3:4" x14ac:dyDescent="0.2">
      <c r="C3350" s="19"/>
      <c r="D3350" s="19"/>
    </row>
    <row r="3351" spans="3:4" x14ac:dyDescent="0.2">
      <c r="C3351" s="19"/>
      <c r="D3351" s="19"/>
    </row>
    <row r="3352" spans="3:4" x14ac:dyDescent="0.2">
      <c r="C3352" s="19"/>
      <c r="D3352" s="19"/>
    </row>
    <row r="3353" spans="3:4" x14ac:dyDescent="0.2">
      <c r="C3353" s="19"/>
      <c r="D3353" s="19"/>
    </row>
    <row r="3354" spans="3:4" x14ac:dyDescent="0.2">
      <c r="C3354" s="19"/>
      <c r="D3354" s="19"/>
    </row>
    <row r="3355" spans="3:4" x14ac:dyDescent="0.2">
      <c r="C3355" s="19"/>
      <c r="D3355" s="19"/>
    </row>
    <row r="3356" spans="3:4" x14ac:dyDescent="0.2">
      <c r="C3356" s="19"/>
      <c r="D3356" s="19"/>
    </row>
    <row r="3357" spans="3:4" x14ac:dyDescent="0.2">
      <c r="C3357" s="19"/>
      <c r="D3357" s="19"/>
    </row>
    <row r="3358" spans="3:4" x14ac:dyDescent="0.2">
      <c r="C3358" s="19"/>
      <c r="D3358" s="19"/>
    </row>
    <row r="3359" spans="3:4" x14ac:dyDescent="0.2">
      <c r="C3359" s="19"/>
      <c r="D3359" s="19"/>
    </row>
    <row r="3360" spans="3:4" x14ac:dyDescent="0.2">
      <c r="C3360" s="19"/>
      <c r="D3360" s="19"/>
    </row>
    <row r="3361" spans="3:4" x14ac:dyDescent="0.2">
      <c r="C3361" s="19"/>
      <c r="D3361" s="19"/>
    </row>
    <row r="3362" spans="3:4" x14ac:dyDescent="0.2">
      <c r="C3362" s="19"/>
      <c r="D3362" s="19"/>
    </row>
    <row r="3363" spans="3:4" x14ac:dyDescent="0.2">
      <c r="C3363" s="19"/>
      <c r="D3363" s="19"/>
    </row>
    <row r="3364" spans="3:4" x14ac:dyDescent="0.2">
      <c r="C3364" s="19"/>
      <c r="D3364" s="19"/>
    </row>
    <row r="3365" spans="3:4" x14ac:dyDescent="0.2">
      <c r="C3365" s="19"/>
      <c r="D3365" s="19"/>
    </row>
    <row r="3366" spans="3:4" x14ac:dyDescent="0.2">
      <c r="C3366" s="19"/>
      <c r="D3366" s="19"/>
    </row>
    <row r="3367" spans="3:4" x14ac:dyDescent="0.2">
      <c r="C3367" s="19"/>
      <c r="D3367" s="19"/>
    </row>
    <row r="3368" spans="3:4" x14ac:dyDescent="0.2">
      <c r="C3368" s="19"/>
      <c r="D3368" s="19"/>
    </row>
    <row r="3369" spans="3:4" x14ac:dyDescent="0.2">
      <c r="C3369" s="19"/>
      <c r="D3369" s="19"/>
    </row>
    <row r="3370" spans="3:4" x14ac:dyDescent="0.2">
      <c r="C3370" s="19"/>
      <c r="D3370" s="19"/>
    </row>
    <row r="3371" spans="3:4" x14ac:dyDescent="0.2">
      <c r="C3371" s="19"/>
      <c r="D3371" s="19"/>
    </row>
    <row r="3372" spans="3:4" x14ac:dyDescent="0.2">
      <c r="C3372" s="19"/>
      <c r="D3372" s="19"/>
    </row>
    <row r="3373" spans="3:4" x14ac:dyDescent="0.2">
      <c r="C3373" s="19"/>
      <c r="D3373" s="19"/>
    </row>
    <row r="3374" spans="3:4" x14ac:dyDescent="0.2">
      <c r="C3374" s="19"/>
      <c r="D3374" s="19"/>
    </row>
    <row r="3375" spans="3:4" x14ac:dyDescent="0.2">
      <c r="C3375" s="19"/>
      <c r="D3375" s="19"/>
    </row>
    <row r="3376" spans="3:4" x14ac:dyDescent="0.2">
      <c r="C3376" s="19"/>
      <c r="D3376" s="19"/>
    </row>
    <row r="3377" spans="3:4" x14ac:dyDescent="0.2">
      <c r="C3377" s="19"/>
      <c r="D3377" s="19"/>
    </row>
    <row r="3378" spans="3:4" x14ac:dyDescent="0.2">
      <c r="C3378" s="19"/>
      <c r="D3378" s="19"/>
    </row>
    <row r="3379" spans="3:4" x14ac:dyDescent="0.2">
      <c r="C3379" s="19"/>
      <c r="D3379" s="19"/>
    </row>
    <row r="3380" spans="3:4" x14ac:dyDescent="0.2">
      <c r="C3380" s="19"/>
      <c r="D3380" s="19"/>
    </row>
    <row r="3381" spans="3:4" x14ac:dyDescent="0.2">
      <c r="C3381" s="19"/>
      <c r="D3381" s="19"/>
    </row>
    <row r="3382" spans="3:4" x14ac:dyDescent="0.2">
      <c r="C3382" s="19"/>
      <c r="D3382" s="19"/>
    </row>
    <row r="3383" spans="3:4" x14ac:dyDescent="0.2">
      <c r="C3383" s="19"/>
      <c r="D3383" s="19"/>
    </row>
    <row r="3384" spans="3:4" x14ac:dyDescent="0.2">
      <c r="C3384" s="19"/>
      <c r="D3384" s="19"/>
    </row>
    <row r="3385" spans="3:4" x14ac:dyDescent="0.2">
      <c r="C3385" s="19"/>
      <c r="D3385" s="19"/>
    </row>
    <row r="3386" spans="3:4" x14ac:dyDescent="0.2">
      <c r="C3386" s="19"/>
      <c r="D3386" s="19"/>
    </row>
    <row r="3387" spans="3:4" x14ac:dyDescent="0.2">
      <c r="C3387" s="19"/>
      <c r="D3387" s="19"/>
    </row>
    <row r="3388" spans="3:4" x14ac:dyDescent="0.2">
      <c r="C3388" s="19"/>
      <c r="D3388" s="19"/>
    </row>
    <row r="3389" spans="3:4" x14ac:dyDescent="0.2">
      <c r="C3389" s="19"/>
      <c r="D3389" s="19"/>
    </row>
    <row r="3390" spans="3:4" x14ac:dyDescent="0.2">
      <c r="C3390" s="19"/>
      <c r="D3390" s="19"/>
    </row>
    <row r="3391" spans="3:4" x14ac:dyDescent="0.2">
      <c r="C3391" s="19"/>
      <c r="D3391" s="19"/>
    </row>
    <row r="3392" spans="3:4" x14ac:dyDescent="0.2">
      <c r="C3392" s="19"/>
      <c r="D3392" s="19"/>
    </row>
    <row r="3393" spans="3:4" x14ac:dyDescent="0.2">
      <c r="C3393" s="19"/>
      <c r="D3393" s="19"/>
    </row>
    <row r="3394" spans="3:4" x14ac:dyDescent="0.2">
      <c r="C3394" s="19"/>
      <c r="D3394" s="19"/>
    </row>
    <row r="3395" spans="3:4" x14ac:dyDescent="0.2">
      <c r="C3395" s="19"/>
      <c r="D3395" s="19"/>
    </row>
    <row r="3396" spans="3:4" x14ac:dyDescent="0.2">
      <c r="C3396" s="19"/>
      <c r="D3396" s="19"/>
    </row>
    <row r="3397" spans="3:4" x14ac:dyDescent="0.2">
      <c r="C3397" s="19"/>
      <c r="D3397" s="19"/>
    </row>
    <row r="3398" spans="3:4" x14ac:dyDescent="0.2">
      <c r="C3398" s="19"/>
      <c r="D3398" s="19"/>
    </row>
    <row r="3399" spans="3:4" x14ac:dyDescent="0.2">
      <c r="C3399" s="19"/>
      <c r="D3399" s="19"/>
    </row>
    <row r="3400" spans="3:4" x14ac:dyDescent="0.2">
      <c r="C3400" s="19"/>
      <c r="D3400" s="19"/>
    </row>
    <row r="3401" spans="3:4" x14ac:dyDescent="0.2">
      <c r="C3401" s="19"/>
      <c r="D3401" s="19"/>
    </row>
    <row r="3402" spans="3:4" x14ac:dyDescent="0.2">
      <c r="C3402" s="19"/>
      <c r="D3402" s="19"/>
    </row>
    <row r="3403" spans="3:4" x14ac:dyDescent="0.2">
      <c r="C3403" s="19"/>
      <c r="D3403" s="19"/>
    </row>
    <row r="3404" spans="3:4" x14ac:dyDescent="0.2">
      <c r="C3404" s="19"/>
      <c r="D3404" s="19"/>
    </row>
    <row r="3405" spans="3:4" x14ac:dyDescent="0.2">
      <c r="C3405" s="19"/>
      <c r="D3405" s="19"/>
    </row>
    <row r="3406" spans="3:4" x14ac:dyDescent="0.2">
      <c r="C3406" s="19"/>
      <c r="D3406" s="19"/>
    </row>
    <row r="3407" spans="3:4" x14ac:dyDescent="0.2">
      <c r="C3407" s="19"/>
      <c r="D3407" s="19"/>
    </row>
    <row r="3408" spans="3:4" x14ac:dyDescent="0.2">
      <c r="C3408" s="19"/>
      <c r="D3408" s="19"/>
    </row>
    <row r="3409" spans="3:4" x14ac:dyDescent="0.2">
      <c r="C3409" s="19"/>
      <c r="D3409" s="19"/>
    </row>
    <row r="3410" spans="3:4" x14ac:dyDescent="0.2">
      <c r="C3410" s="19"/>
      <c r="D3410" s="19"/>
    </row>
    <row r="3411" spans="3:4" x14ac:dyDescent="0.2">
      <c r="C3411" s="19"/>
      <c r="D3411" s="19"/>
    </row>
    <row r="3412" spans="3:4" x14ac:dyDescent="0.2">
      <c r="C3412" s="19"/>
      <c r="D3412" s="19"/>
    </row>
    <row r="3413" spans="3:4" x14ac:dyDescent="0.2">
      <c r="C3413" s="19"/>
      <c r="D3413" s="19"/>
    </row>
    <row r="3414" spans="3:4" x14ac:dyDescent="0.2">
      <c r="C3414" s="19"/>
      <c r="D3414" s="19"/>
    </row>
    <row r="3415" spans="3:4" x14ac:dyDescent="0.2">
      <c r="C3415" s="19"/>
      <c r="D3415" s="19"/>
    </row>
    <row r="3416" spans="3:4" x14ac:dyDescent="0.2">
      <c r="C3416" s="19"/>
      <c r="D3416" s="19"/>
    </row>
    <row r="3417" spans="3:4" x14ac:dyDescent="0.2">
      <c r="C3417" s="19"/>
      <c r="D3417" s="19"/>
    </row>
    <row r="3418" spans="3:4" x14ac:dyDescent="0.2">
      <c r="C3418" s="19"/>
      <c r="D3418" s="19"/>
    </row>
    <row r="3419" spans="3:4" x14ac:dyDescent="0.2">
      <c r="C3419" s="19"/>
      <c r="D3419" s="19"/>
    </row>
    <row r="3420" spans="3:4" x14ac:dyDescent="0.2">
      <c r="C3420" s="19"/>
      <c r="D3420" s="19"/>
    </row>
    <row r="3421" spans="3:4" x14ac:dyDescent="0.2">
      <c r="C3421" s="19"/>
      <c r="D3421" s="19"/>
    </row>
    <row r="3422" spans="3:4" x14ac:dyDescent="0.2">
      <c r="C3422" s="19"/>
      <c r="D3422" s="19"/>
    </row>
    <row r="3423" spans="3:4" x14ac:dyDescent="0.2">
      <c r="C3423" s="19"/>
      <c r="D3423" s="19"/>
    </row>
    <row r="3424" spans="3:4" x14ac:dyDescent="0.2">
      <c r="C3424" s="19"/>
      <c r="D3424" s="19"/>
    </row>
    <row r="3425" spans="3:4" x14ac:dyDescent="0.2">
      <c r="C3425" s="19"/>
      <c r="D3425" s="19"/>
    </row>
    <row r="3426" spans="3:4" x14ac:dyDescent="0.2">
      <c r="C3426" s="19"/>
      <c r="D3426" s="19"/>
    </row>
    <row r="3427" spans="3:4" x14ac:dyDescent="0.2">
      <c r="C3427" s="19"/>
      <c r="D3427" s="19"/>
    </row>
    <row r="3428" spans="3:4" x14ac:dyDescent="0.2">
      <c r="C3428" s="19"/>
      <c r="D3428" s="19"/>
    </row>
    <row r="3429" spans="3:4" x14ac:dyDescent="0.2">
      <c r="C3429" s="19"/>
      <c r="D3429" s="19"/>
    </row>
    <row r="3430" spans="3:4" x14ac:dyDescent="0.2">
      <c r="C3430" s="19"/>
      <c r="D3430" s="19"/>
    </row>
    <row r="3431" spans="3:4" x14ac:dyDescent="0.2">
      <c r="C3431" s="19"/>
      <c r="D3431" s="19"/>
    </row>
    <row r="3432" spans="3:4" x14ac:dyDescent="0.2">
      <c r="C3432" s="19"/>
      <c r="D3432" s="19"/>
    </row>
    <row r="3433" spans="3:4" x14ac:dyDescent="0.2">
      <c r="C3433" s="19"/>
      <c r="D3433" s="19"/>
    </row>
    <row r="3434" spans="3:4" x14ac:dyDescent="0.2">
      <c r="C3434" s="19"/>
      <c r="D3434" s="19"/>
    </row>
    <row r="3435" spans="3:4" x14ac:dyDescent="0.2">
      <c r="C3435" s="19"/>
      <c r="D3435" s="19"/>
    </row>
    <row r="3436" spans="3:4" x14ac:dyDescent="0.2">
      <c r="C3436" s="19"/>
      <c r="D3436" s="19"/>
    </row>
    <row r="3437" spans="3:4" x14ac:dyDescent="0.2">
      <c r="C3437" s="19"/>
      <c r="D3437" s="19"/>
    </row>
    <row r="3438" spans="3:4" x14ac:dyDescent="0.2">
      <c r="C3438" s="19"/>
      <c r="D3438" s="19"/>
    </row>
    <row r="3439" spans="3:4" x14ac:dyDescent="0.2">
      <c r="C3439" s="19"/>
      <c r="D3439" s="19"/>
    </row>
    <row r="3440" spans="3:4" x14ac:dyDescent="0.2">
      <c r="C3440" s="19"/>
      <c r="D3440" s="19"/>
    </row>
    <row r="3441" spans="3:4" x14ac:dyDescent="0.2">
      <c r="C3441" s="19"/>
      <c r="D3441" s="19"/>
    </row>
    <row r="3442" spans="3:4" x14ac:dyDescent="0.2">
      <c r="C3442" s="19"/>
      <c r="D3442" s="19"/>
    </row>
    <row r="3443" spans="3:4" x14ac:dyDescent="0.2">
      <c r="C3443" s="19"/>
      <c r="D3443" s="19"/>
    </row>
    <row r="3444" spans="3:4" x14ac:dyDescent="0.2">
      <c r="C3444" s="19"/>
      <c r="D3444" s="19"/>
    </row>
    <row r="3445" spans="3:4" x14ac:dyDescent="0.2">
      <c r="C3445" s="19"/>
      <c r="D3445" s="19"/>
    </row>
    <row r="3446" spans="3:4" x14ac:dyDescent="0.2">
      <c r="C3446" s="19"/>
      <c r="D3446" s="19"/>
    </row>
    <row r="3447" spans="3:4" x14ac:dyDescent="0.2">
      <c r="C3447" s="19"/>
      <c r="D3447" s="19"/>
    </row>
    <row r="3448" spans="3:4" x14ac:dyDescent="0.2">
      <c r="C3448" s="19"/>
      <c r="D3448" s="19"/>
    </row>
    <row r="3449" spans="3:4" x14ac:dyDescent="0.2">
      <c r="C3449" s="19"/>
      <c r="D3449" s="19"/>
    </row>
    <row r="3450" spans="3:4" x14ac:dyDescent="0.2">
      <c r="C3450" s="19"/>
      <c r="D3450" s="19"/>
    </row>
    <row r="3451" spans="3:4" x14ac:dyDescent="0.2">
      <c r="C3451" s="19"/>
      <c r="D3451" s="19"/>
    </row>
    <row r="3452" spans="3:4" x14ac:dyDescent="0.2">
      <c r="C3452" s="19"/>
      <c r="D3452" s="19"/>
    </row>
    <row r="3453" spans="3:4" x14ac:dyDescent="0.2">
      <c r="C3453" s="19"/>
      <c r="D3453" s="19"/>
    </row>
    <row r="3454" spans="3:4" x14ac:dyDescent="0.2">
      <c r="C3454" s="19"/>
      <c r="D3454" s="19"/>
    </row>
    <row r="3455" spans="3:4" x14ac:dyDescent="0.2">
      <c r="C3455" s="19"/>
      <c r="D3455" s="19"/>
    </row>
    <row r="3456" spans="3:4" x14ac:dyDescent="0.2">
      <c r="C3456" s="19"/>
      <c r="D3456" s="19"/>
    </row>
    <row r="3457" spans="3:4" x14ac:dyDescent="0.2">
      <c r="C3457" s="19"/>
      <c r="D3457" s="19"/>
    </row>
    <row r="3458" spans="3:4" x14ac:dyDescent="0.2">
      <c r="C3458" s="19"/>
      <c r="D3458" s="19"/>
    </row>
    <row r="3459" spans="3:4" x14ac:dyDescent="0.2">
      <c r="C3459" s="19"/>
      <c r="D3459" s="19"/>
    </row>
    <row r="3460" spans="3:4" x14ac:dyDescent="0.2">
      <c r="C3460" s="19"/>
      <c r="D3460" s="19"/>
    </row>
    <row r="3461" spans="3:4" x14ac:dyDescent="0.2">
      <c r="C3461" s="19"/>
      <c r="D3461" s="19"/>
    </row>
    <row r="3462" spans="3:4" x14ac:dyDescent="0.2">
      <c r="C3462" s="19"/>
      <c r="D3462" s="19"/>
    </row>
    <row r="3463" spans="3:4" x14ac:dyDescent="0.2">
      <c r="C3463" s="19"/>
      <c r="D3463" s="19"/>
    </row>
    <row r="3464" spans="3:4" x14ac:dyDescent="0.2">
      <c r="C3464" s="19"/>
      <c r="D3464" s="19"/>
    </row>
    <row r="3465" spans="3:4" x14ac:dyDescent="0.2">
      <c r="C3465" s="19"/>
      <c r="D3465" s="19"/>
    </row>
    <row r="3466" spans="3:4" x14ac:dyDescent="0.2">
      <c r="C3466" s="19"/>
      <c r="D3466" s="19"/>
    </row>
    <row r="3467" spans="3:4" x14ac:dyDescent="0.2">
      <c r="C3467" s="19"/>
      <c r="D3467" s="19"/>
    </row>
    <row r="3468" spans="3:4" x14ac:dyDescent="0.2">
      <c r="C3468" s="19"/>
      <c r="D3468" s="19"/>
    </row>
    <row r="3469" spans="3:4" x14ac:dyDescent="0.2">
      <c r="C3469" s="19"/>
      <c r="D3469" s="19"/>
    </row>
    <row r="3470" spans="3:4" x14ac:dyDescent="0.2">
      <c r="C3470" s="19"/>
      <c r="D3470" s="19"/>
    </row>
    <row r="3471" spans="3:4" x14ac:dyDescent="0.2">
      <c r="C3471" s="19"/>
      <c r="D3471" s="19"/>
    </row>
    <row r="3472" spans="3:4" x14ac:dyDescent="0.2">
      <c r="C3472" s="19"/>
      <c r="D3472" s="19"/>
    </row>
    <row r="3473" spans="3:4" x14ac:dyDescent="0.2">
      <c r="C3473" s="19"/>
      <c r="D3473" s="19"/>
    </row>
    <row r="3474" spans="3:4" x14ac:dyDescent="0.2">
      <c r="C3474" s="19"/>
      <c r="D3474" s="19"/>
    </row>
    <row r="3475" spans="3:4" x14ac:dyDescent="0.2">
      <c r="C3475" s="19"/>
      <c r="D3475" s="19"/>
    </row>
    <row r="3476" spans="3:4" x14ac:dyDescent="0.2">
      <c r="C3476" s="19"/>
      <c r="D3476" s="19"/>
    </row>
    <row r="3477" spans="3:4" x14ac:dyDescent="0.2">
      <c r="C3477" s="19"/>
      <c r="D3477" s="19"/>
    </row>
    <row r="3478" spans="3:4" x14ac:dyDescent="0.2">
      <c r="C3478" s="19"/>
      <c r="D3478" s="19"/>
    </row>
    <row r="3479" spans="3:4" x14ac:dyDescent="0.2">
      <c r="C3479" s="19"/>
      <c r="D3479" s="19"/>
    </row>
    <row r="3480" spans="3:4" x14ac:dyDescent="0.2">
      <c r="C3480" s="19"/>
      <c r="D3480" s="19"/>
    </row>
    <row r="3481" spans="3:4" x14ac:dyDescent="0.2">
      <c r="C3481" s="19"/>
      <c r="D3481" s="19"/>
    </row>
    <row r="3482" spans="3:4" x14ac:dyDescent="0.2">
      <c r="C3482" s="19"/>
      <c r="D3482" s="19"/>
    </row>
    <row r="3483" spans="3:4" x14ac:dyDescent="0.2">
      <c r="C3483" s="19"/>
      <c r="D3483" s="19"/>
    </row>
    <row r="3484" spans="3:4" x14ac:dyDescent="0.2">
      <c r="C3484" s="19"/>
      <c r="D3484" s="19"/>
    </row>
    <row r="3485" spans="3:4" x14ac:dyDescent="0.2">
      <c r="C3485" s="19"/>
      <c r="D3485" s="19"/>
    </row>
    <row r="3486" spans="3:4" x14ac:dyDescent="0.2">
      <c r="C3486" s="19"/>
      <c r="D3486" s="19"/>
    </row>
    <row r="3487" spans="3:4" x14ac:dyDescent="0.2">
      <c r="C3487" s="19"/>
      <c r="D3487" s="19"/>
    </row>
    <row r="3488" spans="3:4" x14ac:dyDescent="0.2">
      <c r="C3488" s="19"/>
      <c r="D3488" s="19"/>
    </row>
    <row r="3489" spans="3:4" x14ac:dyDescent="0.2">
      <c r="C3489" s="19"/>
      <c r="D3489" s="19"/>
    </row>
    <row r="3490" spans="3:4" x14ac:dyDescent="0.2">
      <c r="C3490" s="19"/>
      <c r="D3490" s="19"/>
    </row>
    <row r="3491" spans="3:4" x14ac:dyDescent="0.2">
      <c r="C3491" s="19"/>
      <c r="D3491" s="19"/>
    </row>
    <row r="3492" spans="3:4" x14ac:dyDescent="0.2">
      <c r="C3492" s="19"/>
      <c r="D3492" s="19"/>
    </row>
    <row r="3493" spans="3:4" x14ac:dyDescent="0.2">
      <c r="C3493" s="19"/>
      <c r="D3493" s="19"/>
    </row>
    <row r="3494" spans="3:4" x14ac:dyDescent="0.2">
      <c r="C3494" s="19"/>
      <c r="D3494" s="19"/>
    </row>
    <row r="3495" spans="3:4" x14ac:dyDescent="0.2">
      <c r="C3495" s="19"/>
      <c r="D3495" s="19"/>
    </row>
    <row r="3496" spans="3:4" x14ac:dyDescent="0.2">
      <c r="C3496" s="19"/>
      <c r="D3496" s="19"/>
    </row>
    <row r="3497" spans="3:4" x14ac:dyDescent="0.2">
      <c r="C3497" s="19"/>
      <c r="D3497" s="19"/>
    </row>
    <row r="3498" spans="3:4" x14ac:dyDescent="0.2">
      <c r="C3498" s="19"/>
      <c r="D3498" s="19"/>
    </row>
    <row r="3499" spans="3:4" x14ac:dyDescent="0.2">
      <c r="C3499" s="19"/>
      <c r="D3499" s="19"/>
    </row>
    <row r="3500" spans="3:4" x14ac:dyDescent="0.2">
      <c r="C3500" s="19"/>
      <c r="D3500" s="19"/>
    </row>
    <row r="3501" spans="3:4" x14ac:dyDescent="0.2">
      <c r="C3501" s="19"/>
      <c r="D3501" s="19"/>
    </row>
    <row r="3502" spans="3:4" x14ac:dyDescent="0.2">
      <c r="C3502" s="19"/>
      <c r="D3502" s="19"/>
    </row>
    <row r="3503" spans="3:4" x14ac:dyDescent="0.2">
      <c r="C3503" s="19"/>
      <c r="D3503" s="19"/>
    </row>
    <row r="3504" spans="3:4" x14ac:dyDescent="0.2">
      <c r="C3504" s="19"/>
      <c r="D3504" s="19"/>
    </row>
    <row r="3505" spans="3:4" x14ac:dyDescent="0.2">
      <c r="C3505" s="19"/>
      <c r="D3505" s="19"/>
    </row>
    <row r="3506" spans="3:4" x14ac:dyDescent="0.2">
      <c r="C3506" s="19"/>
      <c r="D3506" s="19"/>
    </row>
    <row r="3507" spans="3:4" x14ac:dyDescent="0.2">
      <c r="C3507" s="19"/>
      <c r="D3507" s="19"/>
    </row>
    <row r="3508" spans="3:4" x14ac:dyDescent="0.2">
      <c r="C3508" s="19"/>
      <c r="D3508" s="19"/>
    </row>
    <row r="3509" spans="3:4" x14ac:dyDescent="0.2">
      <c r="C3509" s="19"/>
      <c r="D3509" s="19"/>
    </row>
    <row r="3510" spans="3:4" x14ac:dyDescent="0.2">
      <c r="C3510" s="19"/>
      <c r="D3510" s="19"/>
    </row>
    <row r="3511" spans="3:4" x14ac:dyDescent="0.2">
      <c r="C3511" s="19"/>
      <c r="D3511" s="19"/>
    </row>
    <row r="3512" spans="3:4" x14ac:dyDescent="0.2">
      <c r="C3512" s="19"/>
      <c r="D3512" s="19"/>
    </row>
    <row r="3513" spans="3:4" x14ac:dyDescent="0.2">
      <c r="C3513" s="19"/>
      <c r="D3513" s="19"/>
    </row>
    <row r="3514" spans="3:4" x14ac:dyDescent="0.2">
      <c r="C3514" s="19"/>
      <c r="D3514" s="19"/>
    </row>
    <row r="3515" spans="3:4" x14ac:dyDescent="0.2">
      <c r="C3515" s="19"/>
      <c r="D3515" s="19"/>
    </row>
    <row r="3516" spans="3:4" x14ac:dyDescent="0.2">
      <c r="C3516" s="19"/>
      <c r="D3516" s="19"/>
    </row>
    <row r="3517" spans="3:4" x14ac:dyDescent="0.2">
      <c r="C3517" s="19"/>
      <c r="D3517" s="19"/>
    </row>
    <row r="3518" spans="3:4" x14ac:dyDescent="0.2">
      <c r="C3518" s="19"/>
      <c r="D3518" s="19"/>
    </row>
    <row r="3519" spans="3:4" x14ac:dyDescent="0.2">
      <c r="C3519" s="19"/>
      <c r="D3519" s="19"/>
    </row>
    <row r="3520" spans="3:4" x14ac:dyDescent="0.2">
      <c r="C3520" s="19"/>
      <c r="D3520" s="19"/>
    </row>
    <row r="3521" spans="3:4" x14ac:dyDescent="0.2">
      <c r="C3521" s="19"/>
      <c r="D3521" s="19"/>
    </row>
    <row r="3522" spans="3:4" x14ac:dyDescent="0.2">
      <c r="C3522" s="19"/>
      <c r="D3522" s="19"/>
    </row>
    <row r="3523" spans="3:4" x14ac:dyDescent="0.2">
      <c r="C3523" s="19"/>
      <c r="D3523" s="19"/>
    </row>
    <row r="3524" spans="3:4" x14ac:dyDescent="0.2">
      <c r="C3524" s="19"/>
      <c r="D3524" s="19"/>
    </row>
    <row r="3525" spans="3:4" x14ac:dyDescent="0.2">
      <c r="C3525" s="19"/>
      <c r="D3525" s="19"/>
    </row>
    <row r="3526" spans="3:4" x14ac:dyDescent="0.2">
      <c r="C3526" s="19"/>
      <c r="D3526" s="19"/>
    </row>
    <row r="3527" spans="3:4" x14ac:dyDescent="0.2">
      <c r="C3527" s="19"/>
      <c r="D3527" s="19"/>
    </row>
    <row r="3528" spans="3:4" x14ac:dyDescent="0.2">
      <c r="C3528" s="19"/>
      <c r="D3528" s="19"/>
    </row>
    <row r="3529" spans="3:4" x14ac:dyDescent="0.2">
      <c r="C3529" s="19"/>
      <c r="D3529" s="19"/>
    </row>
    <row r="3530" spans="3:4" x14ac:dyDescent="0.2">
      <c r="C3530" s="19"/>
      <c r="D3530" s="19"/>
    </row>
    <row r="3531" spans="3:4" x14ac:dyDescent="0.2">
      <c r="C3531" s="19"/>
      <c r="D3531" s="19"/>
    </row>
    <row r="3532" spans="3:4" x14ac:dyDescent="0.2">
      <c r="C3532" s="19"/>
      <c r="D3532" s="19"/>
    </row>
    <row r="3533" spans="3:4" x14ac:dyDescent="0.2">
      <c r="C3533" s="19"/>
      <c r="D3533" s="19"/>
    </row>
    <row r="3534" spans="3:4" x14ac:dyDescent="0.2">
      <c r="C3534" s="19"/>
      <c r="D3534" s="19"/>
    </row>
    <row r="3535" spans="3:4" x14ac:dyDescent="0.2">
      <c r="C3535" s="19"/>
      <c r="D3535" s="19"/>
    </row>
    <row r="3536" spans="3:4" x14ac:dyDescent="0.2">
      <c r="C3536" s="19"/>
      <c r="D3536" s="19"/>
    </row>
    <row r="3537" spans="3:4" x14ac:dyDescent="0.2">
      <c r="C3537" s="19"/>
      <c r="D3537" s="19"/>
    </row>
    <row r="3538" spans="3:4" x14ac:dyDescent="0.2">
      <c r="C3538" s="19"/>
      <c r="D3538" s="19"/>
    </row>
    <row r="3539" spans="3:4" x14ac:dyDescent="0.2">
      <c r="C3539" s="19"/>
      <c r="D3539" s="19"/>
    </row>
    <row r="3540" spans="3:4" x14ac:dyDescent="0.2">
      <c r="C3540" s="19"/>
      <c r="D3540" s="19"/>
    </row>
    <row r="3541" spans="3:4" x14ac:dyDescent="0.2">
      <c r="C3541" s="19"/>
      <c r="D3541" s="19"/>
    </row>
    <row r="3542" spans="3:4" x14ac:dyDescent="0.2">
      <c r="C3542" s="19"/>
      <c r="D3542" s="19"/>
    </row>
    <row r="3543" spans="3:4" x14ac:dyDescent="0.2">
      <c r="C3543" s="19"/>
      <c r="D3543" s="19"/>
    </row>
    <row r="3544" spans="3:4" x14ac:dyDescent="0.2">
      <c r="C3544" s="19"/>
      <c r="D3544" s="19"/>
    </row>
    <row r="3545" spans="3:4" x14ac:dyDescent="0.2">
      <c r="C3545" s="19"/>
      <c r="D3545" s="19"/>
    </row>
    <row r="3546" spans="3:4" x14ac:dyDescent="0.2">
      <c r="C3546" s="19"/>
      <c r="D3546" s="19"/>
    </row>
    <row r="3547" spans="3:4" x14ac:dyDescent="0.2">
      <c r="C3547" s="19"/>
      <c r="D3547" s="19"/>
    </row>
    <row r="3548" spans="3:4" x14ac:dyDescent="0.2">
      <c r="C3548" s="19"/>
      <c r="D3548" s="19"/>
    </row>
    <row r="3549" spans="3:4" x14ac:dyDescent="0.2">
      <c r="C3549" s="19"/>
      <c r="D3549" s="19"/>
    </row>
    <row r="3550" spans="3:4" x14ac:dyDescent="0.2">
      <c r="C3550" s="19"/>
      <c r="D3550" s="19"/>
    </row>
    <row r="3551" spans="3:4" x14ac:dyDescent="0.2">
      <c r="C3551" s="19"/>
      <c r="D3551" s="19"/>
    </row>
    <row r="3552" spans="3:4" x14ac:dyDescent="0.2">
      <c r="C3552" s="19"/>
      <c r="D3552" s="19"/>
    </row>
    <row r="3553" spans="3:4" x14ac:dyDescent="0.2">
      <c r="C3553" s="19"/>
      <c r="D3553" s="19"/>
    </row>
    <row r="3554" spans="3:4" x14ac:dyDescent="0.2">
      <c r="C3554" s="19"/>
      <c r="D3554" s="19"/>
    </row>
    <row r="3555" spans="3:4" x14ac:dyDescent="0.2">
      <c r="C3555" s="19"/>
      <c r="D3555" s="19"/>
    </row>
    <row r="3556" spans="3:4" x14ac:dyDescent="0.2">
      <c r="C3556" s="19"/>
      <c r="D3556" s="19"/>
    </row>
    <row r="3557" spans="3:4" x14ac:dyDescent="0.2">
      <c r="C3557" s="19"/>
      <c r="D3557" s="19"/>
    </row>
    <row r="3558" spans="3:4" x14ac:dyDescent="0.2">
      <c r="C3558" s="19"/>
      <c r="D3558" s="19"/>
    </row>
    <row r="3559" spans="3:4" x14ac:dyDescent="0.2">
      <c r="C3559" s="19"/>
      <c r="D3559" s="19"/>
    </row>
    <row r="3560" spans="3:4" x14ac:dyDescent="0.2">
      <c r="C3560" s="19"/>
      <c r="D3560" s="19"/>
    </row>
    <row r="3561" spans="3:4" x14ac:dyDescent="0.2">
      <c r="C3561" s="19"/>
      <c r="D3561" s="19"/>
    </row>
    <row r="3562" spans="3:4" x14ac:dyDescent="0.2">
      <c r="C3562" s="19"/>
      <c r="D3562" s="19"/>
    </row>
    <row r="3563" spans="3:4" x14ac:dyDescent="0.2">
      <c r="C3563" s="19"/>
      <c r="D3563" s="19"/>
    </row>
    <row r="3564" spans="3:4" x14ac:dyDescent="0.2">
      <c r="C3564" s="19"/>
      <c r="D3564" s="19"/>
    </row>
    <row r="3565" spans="3:4" x14ac:dyDescent="0.2">
      <c r="C3565" s="19"/>
      <c r="D3565" s="19"/>
    </row>
    <row r="3566" spans="3:4" x14ac:dyDescent="0.2">
      <c r="C3566" s="19"/>
      <c r="D3566" s="19"/>
    </row>
    <row r="3567" spans="3:4" x14ac:dyDescent="0.2">
      <c r="C3567" s="19"/>
      <c r="D3567" s="19"/>
    </row>
    <row r="3568" spans="3:4" x14ac:dyDescent="0.2">
      <c r="C3568" s="19"/>
      <c r="D3568" s="19"/>
    </row>
    <row r="3569" spans="3:4" x14ac:dyDescent="0.2">
      <c r="C3569" s="19"/>
      <c r="D3569" s="19"/>
    </row>
    <row r="3570" spans="3:4" x14ac:dyDescent="0.2">
      <c r="C3570" s="19"/>
      <c r="D3570" s="19"/>
    </row>
    <row r="3571" spans="3:4" x14ac:dyDescent="0.2">
      <c r="C3571" s="19"/>
      <c r="D3571" s="19"/>
    </row>
    <row r="3572" spans="3:4" x14ac:dyDescent="0.2">
      <c r="C3572" s="19"/>
      <c r="D3572" s="19"/>
    </row>
    <row r="3573" spans="3:4" x14ac:dyDescent="0.2">
      <c r="C3573" s="19"/>
      <c r="D3573" s="19"/>
    </row>
    <row r="3574" spans="3:4" x14ac:dyDescent="0.2">
      <c r="C3574" s="19"/>
      <c r="D3574" s="19"/>
    </row>
    <row r="3575" spans="3:4" x14ac:dyDescent="0.2">
      <c r="C3575" s="19"/>
      <c r="D3575" s="19"/>
    </row>
    <row r="3576" spans="3:4" x14ac:dyDescent="0.2">
      <c r="C3576" s="19"/>
      <c r="D3576" s="19"/>
    </row>
    <row r="3577" spans="3:4" x14ac:dyDescent="0.2">
      <c r="C3577" s="19"/>
      <c r="D3577" s="19"/>
    </row>
    <row r="3578" spans="3:4" x14ac:dyDescent="0.2">
      <c r="C3578" s="19"/>
      <c r="D3578" s="19"/>
    </row>
    <row r="3579" spans="3:4" x14ac:dyDescent="0.2">
      <c r="C3579" s="19"/>
      <c r="D3579" s="19"/>
    </row>
    <row r="3580" spans="3:4" x14ac:dyDescent="0.2">
      <c r="C3580" s="19"/>
      <c r="D3580" s="19"/>
    </row>
    <row r="3581" spans="3:4" x14ac:dyDescent="0.2">
      <c r="C3581" s="19"/>
      <c r="D3581" s="19"/>
    </row>
    <row r="3582" spans="3:4" x14ac:dyDescent="0.2">
      <c r="C3582" s="19"/>
      <c r="D3582" s="19"/>
    </row>
    <row r="3583" spans="3:4" x14ac:dyDescent="0.2">
      <c r="C3583" s="19"/>
      <c r="D3583" s="19"/>
    </row>
    <row r="3584" spans="3:4" x14ac:dyDescent="0.2">
      <c r="C3584" s="19"/>
      <c r="D3584" s="19"/>
    </row>
    <row r="3585" spans="3:4" x14ac:dyDescent="0.2">
      <c r="C3585" s="19"/>
      <c r="D3585" s="19"/>
    </row>
    <row r="3586" spans="3:4" x14ac:dyDescent="0.2">
      <c r="C3586" s="19"/>
      <c r="D3586" s="19"/>
    </row>
    <row r="3587" spans="3:4" x14ac:dyDescent="0.2">
      <c r="C3587" s="19"/>
      <c r="D3587" s="19"/>
    </row>
    <row r="3588" spans="3:4" x14ac:dyDescent="0.2">
      <c r="C3588" s="19"/>
      <c r="D3588" s="19"/>
    </row>
    <row r="3589" spans="3:4" x14ac:dyDescent="0.2">
      <c r="C3589" s="19"/>
      <c r="D3589" s="19"/>
    </row>
    <row r="3590" spans="3:4" x14ac:dyDescent="0.2">
      <c r="C3590" s="19"/>
      <c r="D3590" s="19"/>
    </row>
    <row r="3591" spans="3:4" x14ac:dyDescent="0.2">
      <c r="C3591" s="19"/>
      <c r="D3591" s="19"/>
    </row>
    <row r="3592" spans="3:4" x14ac:dyDescent="0.2">
      <c r="C3592" s="19"/>
      <c r="D3592" s="19"/>
    </row>
    <row r="3593" spans="3:4" x14ac:dyDescent="0.2">
      <c r="C3593" s="19"/>
      <c r="D3593" s="19"/>
    </row>
    <row r="3594" spans="3:4" x14ac:dyDescent="0.2">
      <c r="C3594" s="19"/>
      <c r="D3594" s="19"/>
    </row>
    <row r="3595" spans="3:4" x14ac:dyDescent="0.2">
      <c r="C3595" s="19"/>
      <c r="D3595" s="19"/>
    </row>
    <row r="3596" spans="3:4" x14ac:dyDescent="0.2">
      <c r="C3596" s="19"/>
      <c r="D3596" s="19"/>
    </row>
    <row r="3597" spans="3:4" x14ac:dyDescent="0.2">
      <c r="C3597" s="19"/>
      <c r="D3597" s="19"/>
    </row>
    <row r="3598" spans="3:4" x14ac:dyDescent="0.2">
      <c r="C3598" s="19"/>
      <c r="D3598" s="19"/>
    </row>
    <row r="3599" spans="3:4" x14ac:dyDescent="0.2">
      <c r="C3599" s="19"/>
      <c r="D3599" s="19"/>
    </row>
    <row r="3600" spans="3:4" x14ac:dyDescent="0.2">
      <c r="C3600" s="19"/>
      <c r="D3600" s="19"/>
    </row>
    <row r="3601" spans="3:4" x14ac:dyDescent="0.2">
      <c r="C3601" s="19"/>
      <c r="D3601" s="19"/>
    </row>
    <row r="3602" spans="3:4" x14ac:dyDescent="0.2">
      <c r="C3602" s="19"/>
      <c r="D3602" s="19"/>
    </row>
    <row r="3603" spans="3:4" x14ac:dyDescent="0.2">
      <c r="C3603" s="19"/>
      <c r="D3603" s="19"/>
    </row>
    <row r="3604" spans="3:4" x14ac:dyDescent="0.2">
      <c r="C3604" s="19"/>
      <c r="D3604" s="19"/>
    </row>
    <row r="3605" spans="3:4" x14ac:dyDescent="0.2">
      <c r="C3605" s="19"/>
      <c r="D3605" s="19"/>
    </row>
    <row r="3606" spans="3:4" x14ac:dyDescent="0.2">
      <c r="C3606" s="19"/>
      <c r="D3606" s="19"/>
    </row>
    <row r="3607" spans="3:4" x14ac:dyDescent="0.2">
      <c r="C3607" s="19"/>
      <c r="D3607" s="19"/>
    </row>
    <row r="3608" spans="3:4" x14ac:dyDescent="0.2">
      <c r="C3608" s="19"/>
      <c r="D3608" s="19"/>
    </row>
    <row r="3609" spans="3:4" x14ac:dyDescent="0.2">
      <c r="C3609" s="19"/>
      <c r="D3609" s="19"/>
    </row>
    <row r="3610" spans="3:4" x14ac:dyDescent="0.2">
      <c r="C3610" s="19"/>
      <c r="D3610" s="19"/>
    </row>
    <row r="3611" spans="3:4" x14ac:dyDescent="0.2">
      <c r="C3611" s="19"/>
      <c r="D3611" s="19"/>
    </row>
    <row r="3612" spans="3:4" x14ac:dyDescent="0.2">
      <c r="C3612" s="19"/>
      <c r="D3612" s="19"/>
    </row>
    <row r="3613" spans="3:4" x14ac:dyDescent="0.2">
      <c r="C3613" s="19"/>
      <c r="D3613" s="19"/>
    </row>
    <row r="3614" spans="3:4" x14ac:dyDescent="0.2">
      <c r="C3614" s="19"/>
      <c r="D3614" s="19"/>
    </row>
    <row r="3615" spans="3:4" x14ac:dyDescent="0.2">
      <c r="C3615" s="19"/>
      <c r="D3615" s="19"/>
    </row>
    <row r="3616" spans="3:4" x14ac:dyDescent="0.2">
      <c r="C3616" s="19"/>
      <c r="D3616" s="19"/>
    </row>
    <row r="3617" spans="3:4" x14ac:dyDescent="0.2">
      <c r="C3617" s="19"/>
      <c r="D3617" s="19"/>
    </row>
    <row r="3618" spans="3:4" x14ac:dyDescent="0.2">
      <c r="C3618" s="19"/>
      <c r="D3618" s="19"/>
    </row>
    <row r="3619" spans="3:4" x14ac:dyDescent="0.2">
      <c r="C3619" s="19"/>
      <c r="D3619" s="19"/>
    </row>
    <row r="3620" spans="3:4" x14ac:dyDescent="0.2">
      <c r="C3620" s="19"/>
      <c r="D3620" s="19"/>
    </row>
    <row r="3621" spans="3:4" x14ac:dyDescent="0.2">
      <c r="C3621" s="19"/>
      <c r="D3621" s="19"/>
    </row>
    <row r="3622" spans="3:4" x14ac:dyDescent="0.2">
      <c r="C3622" s="19"/>
      <c r="D3622" s="19"/>
    </row>
    <row r="3623" spans="3:4" x14ac:dyDescent="0.2">
      <c r="C3623" s="19"/>
      <c r="D3623" s="19"/>
    </row>
    <row r="3624" spans="3:4" x14ac:dyDescent="0.2">
      <c r="C3624" s="19"/>
      <c r="D3624" s="19"/>
    </row>
    <row r="3625" spans="3:4" x14ac:dyDescent="0.2">
      <c r="C3625" s="19"/>
      <c r="D3625" s="19"/>
    </row>
    <row r="3626" spans="3:4" x14ac:dyDescent="0.2">
      <c r="C3626" s="19"/>
      <c r="D3626" s="19"/>
    </row>
    <row r="3627" spans="3:4" x14ac:dyDescent="0.2">
      <c r="C3627" s="19"/>
      <c r="D3627" s="19"/>
    </row>
    <row r="3628" spans="3:4" x14ac:dyDescent="0.2">
      <c r="C3628" s="19"/>
      <c r="D3628" s="19"/>
    </row>
    <row r="3629" spans="3:4" x14ac:dyDescent="0.2">
      <c r="C3629" s="19"/>
      <c r="D3629" s="19"/>
    </row>
    <row r="3630" spans="3:4" x14ac:dyDescent="0.2">
      <c r="C3630" s="19"/>
      <c r="D3630" s="19"/>
    </row>
    <row r="3631" spans="3:4" x14ac:dyDescent="0.2">
      <c r="C3631" s="19"/>
      <c r="D3631" s="19"/>
    </row>
    <row r="3632" spans="3:4" x14ac:dyDescent="0.2">
      <c r="C3632" s="19"/>
      <c r="D3632" s="19"/>
    </row>
    <row r="3633" spans="3:4" x14ac:dyDescent="0.2">
      <c r="C3633" s="19"/>
      <c r="D3633" s="19"/>
    </row>
    <row r="3634" spans="3:4" x14ac:dyDescent="0.2">
      <c r="C3634" s="19"/>
      <c r="D3634" s="19"/>
    </row>
    <row r="3635" spans="3:4" x14ac:dyDescent="0.2">
      <c r="C3635" s="19"/>
      <c r="D3635" s="19"/>
    </row>
    <row r="3636" spans="3:4" x14ac:dyDescent="0.2">
      <c r="C3636" s="19"/>
      <c r="D3636" s="19"/>
    </row>
    <row r="3637" spans="3:4" x14ac:dyDescent="0.2">
      <c r="C3637" s="19"/>
      <c r="D3637" s="19"/>
    </row>
    <row r="3638" spans="3:4" x14ac:dyDescent="0.2">
      <c r="C3638" s="19"/>
      <c r="D3638" s="19"/>
    </row>
    <row r="3639" spans="3:4" x14ac:dyDescent="0.2">
      <c r="C3639" s="19"/>
      <c r="D3639" s="19"/>
    </row>
    <row r="3640" spans="3:4" x14ac:dyDescent="0.2">
      <c r="C3640" s="19"/>
      <c r="D3640" s="19"/>
    </row>
    <row r="3641" spans="3:4" x14ac:dyDescent="0.2">
      <c r="C3641" s="19"/>
      <c r="D3641" s="19"/>
    </row>
    <row r="3642" spans="3:4" x14ac:dyDescent="0.2">
      <c r="C3642" s="19"/>
      <c r="D3642" s="19"/>
    </row>
    <row r="3643" spans="3:4" x14ac:dyDescent="0.2">
      <c r="C3643" s="19"/>
      <c r="D3643" s="19"/>
    </row>
    <row r="3644" spans="3:4" x14ac:dyDescent="0.2">
      <c r="C3644" s="19"/>
      <c r="D3644" s="19"/>
    </row>
    <row r="3645" spans="3:4" x14ac:dyDescent="0.2">
      <c r="C3645" s="19"/>
      <c r="D3645" s="19"/>
    </row>
    <row r="3646" spans="3:4" x14ac:dyDescent="0.2">
      <c r="C3646" s="19"/>
      <c r="D3646" s="19"/>
    </row>
    <row r="3647" spans="3:4" x14ac:dyDescent="0.2">
      <c r="C3647" s="19"/>
      <c r="D3647" s="19"/>
    </row>
    <row r="3648" spans="3:4" x14ac:dyDescent="0.2">
      <c r="C3648" s="19"/>
      <c r="D3648" s="19"/>
    </row>
    <row r="3649" spans="3:4" x14ac:dyDescent="0.2">
      <c r="C3649" s="19"/>
      <c r="D3649" s="19"/>
    </row>
    <row r="3650" spans="3:4" x14ac:dyDescent="0.2">
      <c r="C3650" s="19"/>
      <c r="D3650" s="19"/>
    </row>
    <row r="3651" spans="3:4" x14ac:dyDescent="0.2">
      <c r="C3651" s="19"/>
      <c r="D3651" s="19"/>
    </row>
    <row r="3652" spans="3:4" x14ac:dyDescent="0.2">
      <c r="C3652" s="19"/>
      <c r="D3652" s="19"/>
    </row>
    <row r="3653" spans="3:4" x14ac:dyDescent="0.2">
      <c r="C3653" s="19"/>
      <c r="D3653" s="19"/>
    </row>
    <row r="3654" spans="3:4" x14ac:dyDescent="0.2">
      <c r="C3654" s="19"/>
      <c r="D3654" s="19"/>
    </row>
    <row r="3655" spans="3:4" x14ac:dyDescent="0.2">
      <c r="C3655" s="19"/>
      <c r="D3655" s="19"/>
    </row>
    <row r="3656" spans="3:4" x14ac:dyDescent="0.2">
      <c r="C3656" s="19"/>
      <c r="D3656" s="19"/>
    </row>
    <row r="3657" spans="3:4" x14ac:dyDescent="0.2">
      <c r="C3657" s="19"/>
      <c r="D3657" s="19"/>
    </row>
    <row r="3658" spans="3:4" x14ac:dyDescent="0.2">
      <c r="C3658" s="19"/>
      <c r="D3658" s="19"/>
    </row>
    <row r="3659" spans="3:4" x14ac:dyDescent="0.2">
      <c r="C3659" s="19"/>
      <c r="D3659" s="19"/>
    </row>
    <row r="3660" spans="3:4" x14ac:dyDescent="0.2">
      <c r="C3660" s="19"/>
      <c r="D3660" s="19"/>
    </row>
    <row r="3661" spans="3:4" x14ac:dyDescent="0.2">
      <c r="C3661" s="19"/>
      <c r="D3661" s="19"/>
    </row>
    <row r="3662" spans="3:4" x14ac:dyDescent="0.2">
      <c r="C3662" s="19"/>
      <c r="D3662" s="19"/>
    </row>
    <row r="3663" spans="3:4" x14ac:dyDescent="0.2">
      <c r="C3663" s="19"/>
      <c r="D3663" s="19"/>
    </row>
    <row r="3664" spans="3:4" x14ac:dyDescent="0.2">
      <c r="C3664" s="19"/>
      <c r="D3664" s="19"/>
    </row>
    <row r="3665" spans="3:4" x14ac:dyDescent="0.2">
      <c r="C3665" s="19"/>
      <c r="D3665" s="19"/>
    </row>
    <row r="3666" spans="3:4" x14ac:dyDescent="0.2">
      <c r="C3666" s="19"/>
      <c r="D3666" s="19"/>
    </row>
    <row r="3667" spans="3:4" x14ac:dyDescent="0.2">
      <c r="C3667" s="19"/>
      <c r="D3667" s="19"/>
    </row>
    <row r="3668" spans="3:4" x14ac:dyDescent="0.2">
      <c r="C3668" s="19"/>
      <c r="D3668" s="19"/>
    </row>
    <row r="3669" spans="3:4" x14ac:dyDescent="0.2">
      <c r="C3669" s="19"/>
      <c r="D3669" s="19"/>
    </row>
    <row r="3670" spans="3:4" x14ac:dyDescent="0.2">
      <c r="C3670" s="19"/>
      <c r="D3670" s="19"/>
    </row>
    <row r="3671" spans="3:4" x14ac:dyDescent="0.2">
      <c r="C3671" s="19"/>
      <c r="D3671" s="19"/>
    </row>
    <row r="3672" spans="3:4" x14ac:dyDescent="0.2">
      <c r="C3672" s="19"/>
      <c r="D3672" s="19"/>
    </row>
    <row r="3673" spans="3:4" x14ac:dyDescent="0.2">
      <c r="C3673" s="19"/>
      <c r="D3673" s="19"/>
    </row>
    <row r="3674" spans="3:4" x14ac:dyDescent="0.2">
      <c r="C3674" s="19"/>
      <c r="D3674" s="19"/>
    </row>
    <row r="3675" spans="3:4" x14ac:dyDescent="0.2">
      <c r="C3675" s="19"/>
      <c r="D3675" s="19"/>
    </row>
    <row r="3676" spans="3:4" x14ac:dyDescent="0.2">
      <c r="C3676" s="19"/>
      <c r="D3676" s="19"/>
    </row>
    <row r="3677" spans="3:4" x14ac:dyDescent="0.2">
      <c r="C3677" s="19"/>
      <c r="D3677" s="19"/>
    </row>
    <row r="3678" spans="3:4" x14ac:dyDescent="0.2">
      <c r="C3678" s="19"/>
      <c r="D3678" s="19"/>
    </row>
    <row r="3679" spans="3:4" x14ac:dyDescent="0.2">
      <c r="C3679" s="19"/>
      <c r="D3679" s="19"/>
    </row>
    <row r="3680" spans="3:4" x14ac:dyDescent="0.2">
      <c r="C3680" s="19"/>
      <c r="D3680" s="19"/>
    </row>
    <row r="3681" spans="3:4" x14ac:dyDescent="0.2">
      <c r="C3681" s="19"/>
      <c r="D3681" s="19"/>
    </row>
    <row r="3682" spans="3:4" x14ac:dyDescent="0.2">
      <c r="C3682" s="19"/>
      <c r="D3682" s="19"/>
    </row>
    <row r="3683" spans="3:4" x14ac:dyDescent="0.2">
      <c r="C3683" s="19"/>
      <c r="D3683" s="19"/>
    </row>
    <row r="3684" spans="3:4" x14ac:dyDescent="0.2">
      <c r="C3684" s="19"/>
      <c r="D3684" s="19"/>
    </row>
    <row r="3685" spans="3:4" x14ac:dyDescent="0.2">
      <c r="C3685" s="19"/>
      <c r="D3685" s="19"/>
    </row>
    <row r="3686" spans="3:4" x14ac:dyDescent="0.2">
      <c r="C3686" s="19"/>
      <c r="D3686" s="19"/>
    </row>
    <row r="3687" spans="3:4" x14ac:dyDescent="0.2">
      <c r="C3687" s="19"/>
      <c r="D3687" s="19"/>
    </row>
    <row r="3688" spans="3:4" x14ac:dyDescent="0.2">
      <c r="C3688" s="19"/>
      <c r="D3688" s="19"/>
    </row>
    <row r="3689" spans="3:4" x14ac:dyDescent="0.2">
      <c r="C3689" s="19"/>
      <c r="D3689" s="19"/>
    </row>
    <row r="3690" spans="3:4" x14ac:dyDescent="0.2">
      <c r="C3690" s="19"/>
      <c r="D3690" s="19"/>
    </row>
    <row r="3691" spans="3:4" x14ac:dyDescent="0.2">
      <c r="C3691" s="19"/>
      <c r="D3691" s="19"/>
    </row>
    <row r="3692" spans="3:4" x14ac:dyDescent="0.2">
      <c r="C3692" s="19"/>
      <c r="D3692" s="19"/>
    </row>
    <row r="3693" spans="3:4" x14ac:dyDescent="0.2">
      <c r="C3693" s="19"/>
      <c r="D3693" s="19"/>
    </row>
    <row r="3694" spans="3:4" x14ac:dyDescent="0.2">
      <c r="C3694" s="19"/>
      <c r="D3694" s="19"/>
    </row>
    <row r="3695" spans="3:4" x14ac:dyDescent="0.2">
      <c r="C3695" s="19"/>
      <c r="D3695" s="19"/>
    </row>
    <row r="3696" spans="3:4" x14ac:dyDescent="0.2">
      <c r="C3696" s="19"/>
      <c r="D3696" s="19"/>
    </row>
    <row r="3697" spans="3:4" x14ac:dyDescent="0.2">
      <c r="C3697" s="19"/>
      <c r="D3697" s="19"/>
    </row>
    <row r="3698" spans="3:4" x14ac:dyDescent="0.2">
      <c r="C3698" s="19"/>
      <c r="D3698" s="19"/>
    </row>
    <row r="3699" spans="3:4" x14ac:dyDescent="0.2">
      <c r="C3699" s="19"/>
      <c r="D3699" s="19"/>
    </row>
    <row r="3700" spans="3:4" x14ac:dyDescent="0.2">
      <c r="C3700" s="19"/>
      <c r="D3700" s="19"/>
    </row>
    <row r="3701" spans="3:4" x14ac:dyDescent="0.2">
      <c r="C3701" s="19"/>
      <c r="D3701" s="19"/>
    </row>
    <row r="3702" spans="3:4" x14ac:dyDescent="0.2">
      <c r="C3702" s="19"/>
      <c r="D3702" s="19"/>
    </row>
    <row r="3703" spans="3:4" x14ac:dyDescent="0.2">
      <c r="C3703" s="19"/>
      <c r="D3703" s="19"/>
    </row>
    <row r="3704" spans="3:4" x14ac:dyDescent="0.2">
      <c r="C3704" s="19"/>
      <c r="D3704" s="19"/>
    </row>
    <row r="3705" spans="3:4" x14ac:dyDescent="0.2">
      <c r="C3705" s="19"/>
      <c r="D3705" s="19"/>
    </row>
    <row r="3706" spans="3:4" x14ac:dyDescent="0.2">
      <c r="C3706" s="19"/>
      <c r="D3706" s="19"/>
    </row>
    <row r="3707" spans="3:4" x14ac:dyDescent="0.2">
      <c r="C3707" s="19"/>
      <c r="D3707" s="19"/>
    </row>
    <row r="3708" spans="3:4" x14ac:dyDescent="0.2">
      <c r="C3708" s="19"/>
      <c r="D3708" s="19"/>
    </row>
    <row r="3709" spans="3:4" x14ac:dyDescent="0.2">
      <c r="C3709" s="19"/>
      <c r="D3709" s="19"/>
    </row>
    <row r="3710" spans="3:4" x14ac:dyDescent="0.2">
      <c r="C3710" s="19"/>
      <c r="D3710" s="19"/>
    </row>
    <row r="3711" spans="3:4" x14ac:dyDescent="0.2">
      <c r="C3711" s="19"/>
      <c r="D3711" s="19"/>
    </row>
    <row r="3712" spans="3:4" x14ac:dyDescent="0.2">
      <c r="C3712" s="19"/>
      <c r="D3712" s="19"/>
    </row>
    <row r="3713" spans="3:4" x14ac:dyDescent="0.2">
      <c r="C3713" s="19"/>
      <c r="D3713" s="19"/>
    </row>
    <row r="3714" spans="3:4" x14ac:dyDescent="0.2">
      <c r="C3714" s="19"/>
      <c r="D3714" s="19"/>
    </row>
    <row r="3715" spans="3:4" x14ac:dyDescent="0.2">
      <c r="C3715" s="19"/>
      <c r="D3715" s="19"/>
    </row>
    <row r="3716" spans="3:4" x14ac:dyDescent="0.2">
      <c r="C3716" s="19"/>
      <c r="D3716" s="19"/>
    </row>
    <row r="3717" spans="3:4" x14ac:dyDescent="0.2">
      <c r="C3717" s="19"/>
      <c r="D3717" s="19"/>
    </row>
    <row r="3718" spans="3:4" x14ac:dyDescent="0.2">
      <c r="C3718" s="19"/>
      <c r="D3718" s="19"/>
    </row>
    <row r="3719" spans="3:4" x14ac:dyDescent="0.2">
      <c r="C3719" s="19"/>
      <c r="D3719" s="19"/>
    </row>
    <row r="3720" spans="3:4" x14ac:dyDescent="0.2">
      <c r="C3720" s="19"/>
      <c r="D3720" s="19"/>
    </row>
    <row r="3721" spans="3:4" x14ac:dyDescent="0.2">
      <c r="C3721" s="19"/>
      <c r="D3721" s="19"/>
    </row>
    <row r="3722" spans="3:4" x14ac:dyDescent="0.2">
      <c r="C3722" s="19"/>
      <c r="D3722" s="19"/>
    </row>
    <row r="3723" spans="3:4" x14ac:dyDescent="0.2">
      <c r="C3723" s="19"/>
      <c r="D3723" s="19"/>
    </row>
    <row r="3724" spans="3:4" x14ac:dyDescent="0.2">
      <c r="C3724" s="19"/>
      <c r="D3724" s="19"/>
    </row>
    <row r="3725" spans="3:4" x14ac:dyDescent="0.2">
      <c r="C3725" s="19"/>
      <c r="D3725" s="19"/>
    </row>
    <row r="3726" spans="3:4" x14ac:dyDescent="0.2">
      <c r="C3726" s="19"/>
      <c r="D3726" s="19"/>
    </row>
    <row r="3727" spans="3:4" x14ac:dyDescent="0.2">
      <c r="C3727" s="19"/>
      <c r="D3727" s="19"/>
    </row>
    <row r="3728" spans="3:4" x14ac:dyDescent="0.2">
      <c r="C3728" s="19"/>
      <c r="D3728" s="19"/>
    </row>
    <row r="3729" spans="3:4" x14ac:dyDescent="0.2">
      <c r="C3729" s="19"/>
      <c r="D3729" s="19"/>
    </row>
    <row r="3730" spans="3:4" x14ac:dyDescent="0.2">
      <c r="C3730" s="19"/>
      <c r="D3730" s="19"/>
    </row>
    <row r="3731" spans="3:4" x14ac:dyDescent="0.2">
      <c r="C3731" s="19"/>
      <c r="D3731" s="19"/>
    </row>
    <row r="3732" spans="3:4" x14ac:dyDescent="0.2">
      <c r="C3732" s="19"/>
      <c r="D3732" s="19"/>
    </row>
    <row r="3733" spans="3:4" x14ac:dyDescent="0.2">
      <c r="C3733" s="19"/>
      <c r="D3733" s="19"/>
    </row>
    <row r="3734" spans="3:4" x14ac:dyDescent="0.2">
      <c r="C3734" s="19"/>
      <c r="D3734" s="19"/>
    </row>
    <row r="3735" spans="3:4" x14ac:dyDescent="0.2">
      <c r="C3735" s="19"/>
      <c r="D3735" s="19"/>
    </row>
    <row r="3736" spans="3:4" x14ac:dyDescent="0.2">
      <c r="C3736" s="19"/>
      <c r="D3736" s="19"/>
    </row>
    <row r="3737" spans="3:4" x14ac:dyDescent="0.2">
      <c r="C3737" s="19"/>
      <c r="D3737" s="19"/>
    </row>
    <row r="3738" spans="3:4" x14ac:dyDescent="0.2">
      <c r="C3738" s="19"/>
      <c r="D3738" s="19"/>
    </row>
    <row r="3739" spans="3:4" x14ac:dyDescent="0.2">
      <c r="C3739" s="19"/>
      <c r="D3739" s="19"/>
    </row>
    <row r="3740" spans="3:4" x14ac:dyDescent="0.2">
      <c r="C3740" s="19"/>
      <c r="D3740" s="19"/>
    </row>
  </sheetData>
  <protectedRanges>
    <protectedRange sqref="A295:D307" name="Range1"/>
    <protectedRange sqref="A308:D308" name="Range1_1"/>
  </protectedRanges>
  <sortState xmlns:xlrd2="http://schemas.microsoft.com/office/spreadsheetml/2017/richdata2" ref="A21:Y331">
    <sortCondition ref="C21:C331"/>
  </sortState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A3E3E-B466-4B64-9BD7-733C05A5783F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Active 1</vt:lpstr>
      <vt:lpstr>Graphs 1</vt:lpstr>
      <vt:lpstr>Active 2</vt:lpstr>
      <vt:lpstr>Graphs 2</vt:lpstr>
      <vt:lpstr>Active 6</vt:lpstr>
      <vt:lpstr>Active 7</vt:lpstr>
      <vt:lpstr>Graphs 7</vt:lpstr>
      <vt:lpstr>Active 8</vt:lpstr>
      <vt:lpstr>Graphs 8</vt:lpstr>
      <vt:lpstr>A (5)</vt:lpstr>
      <vt:lpstr>A (4)</vt:lpstr>
      <vt:lpstr>Active 3</vt:lpstr>
      <vt:lpstr>A (old)</vt:lpstr>
      <vt:lpstr>Q_fit</vt:lpstr>
      <vt:lpstr>Q_fit (3)</vt:lpstr>
      <vt:lpstr>Q_fit (4)</vt:lpstr>
      <vt:lpstr>errors (2)</vt:lpstr>
      <vt:lpstr>errors</vt:lpstr>
      <vt:lpstr>Sheet1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2024-02-17T05:03:39Z</dcterms:modified>
</cp:coreProperties>
</file>